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comments15.xml" ContentType="application/vnd.openxmlformats-officedocument.spreadsheetml.comments+xml"/>
  <Override PartName="/xl/drawings/drawing16.xml" ContentType="application/vnd.openxmlformats-officedocument.drawing+xml"/>
  <Override PartName="/xl/comments16.xml" ContentType="application/vnd.openxmlformats-officedocument.spreadsheetml.comments+xml"/>
  <Override PartName="/xl/drawings/drawing17.xml" ContentType="application/vnd.openxmlformats-officedocument.drawing+xml"/>
  <Override PartName="/xl/comments1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mc:AlternateContent xmlns:mc="http://schemas.openxmlformats.org/markup-compatibility/2006">
    <mc:Choice Requires="x15">
      <x15ac:absPath xmlns:x15ac="http://schemas.microsoft.com/office/spreadsheetml/2010/11/ac" url="C:\Users\Kie\Dropbox\capstone\application\data\"/>
    </mc:Choice>
  </mc:AlternateContent>
  <bookViews>
    <workbookView xWindow="2790" yWindow="0" windowWidth="14400" windowHeight="150" tabRatio="827" firstSheet="1" activeTab="1"/>
  </bookViews>
  <sheets>
    <sheet name="MASTER" sheetId="1" r:id="rId1"/>
    <sheet name="Raw data" sheetId="3" r:id="rId2"/>
    <sheet name="Index Attributes Ranking" sheetId="4" r:id="rId3"/>
    <sheet name="Attribute Scores" sheetId="7" r:id="rId4"/>
    <sheet name="Weighted indicator scores" sheetId="8" r:id="rId5"/>
    <sheet name="Safety" sheetId="9" r:id="rId6"/>
    <sheet name="Affordability" sheetId="10" r:id="rId7"/>
    <sheet name="Transit" sheetId="11" r:id="rId8"/>
    <sheet name="Health" sheetId="12" r:id="rId9"/>
    <sheet name="Travel" sheetId="13" r:id="rId10"/>
    <sheet name="Employment" sheetId="14" r:id="rId11"/>
    <sheet name="Environment" sheetId="15" r:id="rId12"/>
    <sheet name="Education" sheetId="16" r:id="rId13"/>
    <sheet name="Entrepreneurship" sheetId="17" r:id="rId14"/>
    <sheet name="Public space" sheetId="18" r:id="rId15"/>
    <sheet name="Financial services" sheetId="20" r:id="rId16"/>
    <sheet name="Diversity" sheetId="21" r:id="rId17"/>
    <sheet name="Digital access" sheetId="22" r:id="rId18"/>
    <sheet name="Music" sheetId="19" r:id="rId19"/>
    <sheet name="Creative arts" sheetId="23" r:id="rId20"/>
    <sheet name="Sports" sheetId="24" r:id="rId21"/>
    <sheet name="Film" sheetId="25" r:id="rId22"/>
    <sheet name="Civic engagement" sheetId="26" r:id="rId23"/>
    <sheet name="Food and nightlife" sheetId="27" r:id="rId24"/>
    <sheet name="Fashion" sheetId="28" r:id="rId25"/>
    <sheet name="Youth population" sheetId="29" r:id="rId26"/>
  </sheets>
  <calcPr calcId="152511" concurrentCalc="0"/>
  <extLst>
    <ext xmlns:mx="http://schemas.microsoft.com/office/mac/excel/2008/main" uri="{7523E5D3-25F3-A5E0-1632-64F254C22452}">
      <mx:ArchID Flags="2"/>
    </ext>
  </extLst>
</workbook>
</file>

<file path=xl/calcChain.xml><?xml version="1.0" encoding="utf-8"?>
<calcChain xmlns="http://schemas.openxmlformats.org/spreadsheetml/2006/main">
  <c r="A5" i="8" l="1"/>
  <c r="C2" i="7"/>
  <c r="D2" i="7"/>
  <c r="E2" i="7"/>
  <c r="F2" i="7"/>
  <c r="G2" i="7"/>
  <c r="H2" i="7"/>
  <c r="S17" i="15"/>
  <c r="Q60" i="15"/>
  <c r="T4" i="15"/>
  <c r="Q61" i="15"/>
  <c r="Q62" i="15"/>
  <c r="Q64" i="15"/>
  <c r="U4" i="15"/>
  <c r="V4" i="15"/>
  <c r="B4" i="15"/>
  <c r="I2" i="7"/>
  <c r="J2" i="7"/>
  <c r="K2" i="7"/>
  <c r="L2" i="7"/>
  <c r="M2" i="7"/>
  <c r="N2" i="7"/>
  <c r="O2" i="7"/>
  <c r="P2" i="7"/>
  <c r="Q2" i="7"/>
  <c r="R2" i="7"/>
  <c r="S2" i="7"/>
  <c r="E3" i="1"/>
  <c r="F91" i="3"/>
  <c r="E4" i="26"/>
  <c r="F3" i="1"/>
  <c r="G91" i="3"/>
  <c r="E5" i="26"/>
  <c r="G3" i="1"/>
  <c r="H91" i="3"/>
  <c r="E6" i="26"/>
  <c r="H3" i="1"/>
  <c r="I91" i="3"/>
  <c r="E7" i="26"/>
  <c r="I3" i="1"/>
  <c r="J91" i="3"/>
  <c r="E8" i="26"/>
  <c r="J3" i="1"/>
  <c r="K91" i="3"/>
  <c r="E9" i="26"/>
  <c r="K3" i="1"/>
  <c r="L91" i="3"/>
  <c r="E10" i="26"/>
  <c r="L3" i="1"/>
  <c r="M91" i="3"/>
  <c r="E11" i="26"/>
  <c r="M3" i="1"/>
  <c r="N91" i="3"/>
  <c r="E12" i="26"/>
  <c r="N3" i="1"/>
  <c r="O91" i="3"/>
  <c r="E13" i="26"/>
  <c r="O3" i="1"/>
  <c r="P91" i="3"/>
  <c r="E14" i="26"/>
  <c r="P3" i="1"/>
  <c r="Q91" i="3"/>
  <c r="E15" i="26"/>
  <c r="Q3" i="1"/>
  <c r="R91" i="3"/>
  <c r="E16" i="26"/>
  <c r="R3" i="1"/>
  <c r="S91" i="3"/>
  <c r="E17" i="26"/>
  <c r="S3" i="1"/>
  <c r="T91" i="3"/>
  <c r="E18" i="26"/>
  <c r="T3" i="1"/>
  <c r="U91" i="3"/>
  <c r="E19" i="26"/>
  <c r="U3" i="1"/>
  <c r="V91" i="3"/>
  <c r="E20" i="26"/>
  <c r="V3" i="1"/>
  <c r="W91" i="3"/>
  <c r="E21" i="26"/>
  <c r="W3" i="1"/>
  <c r="X91" i="3"/>
  <c r="E22" i="26"/>
  <c r="X3" i="1"/>
  <c r="Y91" i="3"/>
  <c r="E23" i="26"/>
  <c r="Y3" i="1"/>
  <c r="Z91" i="3"/>
  <c r="E24" i="26"/>
  <c r="Z3" i="1"/>
  <c r="AA91" i="3"/>
  <c r="E25" i="26"/>
  <c r="AA3" i="1"/>
  <c r="AB91" i="3"/>
  <c r="E26" i="26"/>
  <c r="AB3" i="1"/>
  <c r="AC91" i="3"/>
  <c r="E27" i="26"/>
  <c r="AC3" i="1"/>
  <c r="AD91" i="3"/>
  <c r="E28" i="26"/>
  <c r="AD3" i="1"/>
  <c r="AE91" i="3"/>
  <c r="E29" i="26"/>
  <c r="AE3" i="1"/>
  <c r="AF91" i="3"/>
  <c r="E30" i="26"/>
  <c r="AF3" i="1"/>
  <c r="AG91" i="3"/>
  <c r="E31" i="26"/>
  <c r="AG3" i="1"/>
  <c r="AH91" i="3"/>
  <c r="E32" i="26"/>
  <c r="AH3" i="1"/>
  <c r="AI91" i="3"/>
  <c r="E33" i="26"/>
  <c r="AI3" i="1"/>
  <c r="AJ91" i="3"/>
  <c r="E34" i="26"/>
  <c r="AJ3" i="1"/>
  <c r="AK91" i="3"/>
  <c r="E35" i="26"/>
  <c r="AK3" i="1"/>
  <c r="AL91" i="3"/>
  <c r="E36" i="26"/>
  <c r="AL3" i="1"/>
  <c r="AM91" i="3"/>
  <c r="E37" i="26"/>
  <c r="AM3" i="1"/>
  <c r="AN91" i="3"/>
  <c r="E38" i="26"/>
  <c r="AN3" i="1"/>
  <c r="AO91" i="3"/>
  <c r="E39" i="26"/>
  <c r="AO3" i="1"/>
  <c r="AP91" i="3"/>
  <c r="E40" i="26"/>
  <c r="AP3" i="1"/>
  <c r="AQ91" i="3"/>
  <c r="E41" i="26"/>
  <c r="AQ3" i="1"/>
  <c r="AR91" i="3"/>
  <c r="E42" i="26"/>
  <c r="AR3" i="1"/>
  <c r="AS91" i="3"/>
  <c r="E43" i="26"/>
  <c r="AS3" i="1"/>
  <c r="AT91" i="3"/>
  <c r="E44" i="26"/>
  <c r="AT3" i="1"/>
  <c r="AU91" i="3"/>
  <c r="E45" i="26"/>
  <c r="AU3" i="1"/>
  <c r="AV91" i="3"/>
  <c r="E46" i="26"/>
  <c r="AV3" i="1"/>
  <c r="AW91" i="3"/>
  <c r="E47" i="26"/>
  <c r="AW3" i="1"/>
  <c r="AX91" i="3"/>
  <c r="E48" i="26"/>
  <c r="AX3" i="1"/>
  <c r="AY91" i="3"/>
  <c r="E49" i="26"/>
  <c r="AY3" i="1"/>
  <c r="AZ91" i="3"/>
  <c r="E50" i="26"/>
  <c r="AZ3" i="1"/>
  <c r="BA91" i="3"/>
  <c r="E51" i="26"/>
  <c r="BA3" i="1"/>
  <c r="BB91" i="3"/>
  <c r="E52" i="26"/>
  <c r="BB3" i="1"/>
  <c r="BC91" i="3"/>
  <c r="E53" i="26"/>
  <c r="BC3" i="1"/>
  <c r="BD91" i="3"/>
  <c r="E54" i="26"/>
  <c r="BD3" i="1"/>
  <c r="BE91" i="3"/>
  <c r="E55" i="26"/>
  <c r="BE3" i="1"/>
  <c r="BF91" i="3"/>
  <c r="E56" i="26"/>
  <c r="BF3" i="1"/>
  <c r="BG91" i="3"/>
  <c r="E57" i="26"/>
  <c r="BG3" i="1"/>
  <c r="BH91" i="3"/>
  <c r="E58" i="26"/>
  <c r="E61" i="26"/>
  <c r="F4" i="26"/>
  <c r="E60" i="26"/>
  <c r="E62" i="26"/>
  <c r="E64" i="26"/>
  <c r="G4" i="26"/>
  <c r="H4" i="26"/>
  <c r="B4" i="26"/>
  <c r="T2" i="7"/>
  <c r="U2" i="7"/>
  <c r="V2" i="7"/>
  <c r="W2" i="7"/>
  <c r="C3" i="7"/>
  <c r="D3" i="7"/>
  <c r="E3" i="7"/>
  <c r="F3" i="7"/>
  <c r="G3" i="7"/>
  <c r="H3" i="7"/>
  <c r="T5" i="15"/>
  <c r="U5" i="15"/>
  <c r="V5" i="15"/>
  <c r="B5" i="15"/>
  <c r="I3" i="7"/>
  <c r="J3" i="7"/>
  <c r="K3" i="7"/>
  <c r="L3" i="7"/>
  <c r="M3" i="7"/>
  <c r="N3" i="7"/>
  <c r="O3" i="7"/>
  <c r="P3" i="7"/>
  <c r="Q3" i="7"/>
  <c r="R3" i="7"/>
  <c r="S3" i="7"/>
  <c r="F5" i="26"/>
  <c r="G5" i="26"/>
  <c r="H5" i="26"/>
  <c r="B5" i="26"/>
  <c r="T3" i="7"/>
  <c r="U3" i="7"/>
  <c r="V3" i="7"/>
  <c r="W3" i="7"/>
  <c r="C4" i="7"/>
  <c r="D4" i="7"/>
  <c r="E4" i="7"/>
  <c r="F4" i="7"/>
  <c r="G4" i="7"/>
  <c r="H4" i="7"/>
  <c r="T23" i="15"/>
  <c r="U23" i="15"/>
  <c r="V23" i="15"/>
  <c r="T25" i="15"/>
  <c r="U25" i="15"/>
  <c r="V25" i="15"/>
  <c r="T31" i="15"/>
  <c r="U31" i="15"/>
  <c r="V31" i="15"/>
  <c r="T49" i="15"/>
  <c r="U49" i="15"/>
  <c r="V49" i="15"/>
  <c r="V6" i="15"/>
  <c r="B6" i="15"/>
  <c r="I4" i="7"/>
  <c r="J4" i="7"/>
  <c r="K4" i="7"/>
  <c r="L4" i="7"/>
  <c r="M4" i="7"/>
  <c r="N4" i="7"/>
  <c r="O4" i="7"/>
  <c r="P4" i="7"/>
  <c r="Q4" i="7"/>
  <c r="R4" i="7"/>
  <c r="S4" i="7"/>
  <c r="F6" i="26"/>
  <c r="G6" i="26"/>
  <c r="H6" i="26"/>
  <c r="B6" i="26"/>
  <c r="T4" i="7"/>
  <c r="U4" i="7"/>
  <c r="V4" i="7"/>
  <c r="W4" i="7"/>
  <c r="C5" i="7"/>
  <c r="D5" i="7"/>
  <c r="E5" i="7"/>
  <c r="F5" i="7"/>
  <c r="G5" i="7"/>
  <c r="H5" i="7"/>
  <c r="T7" i="15"/>
  <c r="U7" i="15"/>
  <c r="V7" i="15"/>
  <c r="B7" i="15"/>
  <c r="I5" i="7"/>
  <c r="J5" i="7"/>
  <c r="K5" i="7"/>
  <c r="L5" i="7"/>
  <c r="M5" i="7"/>
  <c r="N5" i="7"/>
  <c r="O5" i="7"/>
  <c r="P5" i="7"/>
  <c r="Q5" i="7"/>
  <c r="R5" i="7"/>
  <c r="S5" i="7"/>
  <c r="F7" i="26"/>
  <c r="G7" i="26"/>
  <c r="H7" i="26"/>
  <c r="B7" i="26"/>
  <c r="T5" i="7"/>
  <c r="U5" i="7"/>
  <c r="V5" i="7"/>
  <c r="W5" i="7"/>
  <c r="C6" i="7"/>
  <c r="D6" i="7"/>
  <c r="E6" i="7"/>
  <c r="F6" i="7"/>
  <c r="G6" i="7"/>
  <c r="H6" i="7"/>
  <c r="T8" i="15"/>
  <c r="U8" i="15"/>
  <c r="V8" i="15"/>
  <c r="B8" i="15"/>
  <c r="I6" i="7"/>
  <c r="J6" i="7"/>
  <c r="K6" i="7"/>
  <c r="L6" i="7"/>
  <c r="M6" i="7"/>
  <c r="N6" i="7"/>
  <c r="O6" i="7"/>
  <c r="P6" i="7"/>
  <c r="Q6" i="7"/>
  <c r="R6" i="7"/>
  <c r="S6" i="7"/>
  <c r="F8" i="26"/>
  <c r="G8" i="26"/>
  <c r="H8" i="26"/>
  <c r="B8" i="26"/>
  <c r="T6" i="7"/>
  <c r="U6" i="7"/>
  <c r="V6" i="7"/>
  <c r="W6" i="7"/>
  <c r="C7" i="7"/>
  <c r="D7" i="7"/>
  <c r="E7" i="7"/>
  <c r="F7" i="7"/>
  <c r="G7" i="7"/>
  <c r="H7" i="7"/>
  <c r="T9" i="15"/>
  <c r="U9" i="15"/>
  <c r="V9" i="15"/>
  <c r="B9" i="15"/>
  <c r="I7" i="7"/>
  <c r="J7" i="7"/>
  <c r="K7" i="7"/>
  <c r="L7" i="7"/>
  <c r="M7" i="7"/>
  <c r="N7" i="7"/>
  <c r="O7" i="7"/>
  <c r="P7" i="7"/>
  <c r="Q7" i="7"/>
  <c r="R7" i="7"/>
  <c r="S7" i="7"/>
  <c r="F9" i="26"/>
  <c r="G9" i="26"/>
  <c r="H9" i="26"/>
  <c r="B9" i="26"/>
  <c r="T7" i="7"/>
  <c r="U7" i="7"/>
  <c r="V7" i="7"/>
  <c r="W7" i="7"/>
  <c r="C8" i="7"/>
  <c r="D8" i="7"/>
  <c r="E8" i="7"/>
  <c r="F8" i="7"/>
  <c r="G8" i="7"/>
  <c r="H8" i="7"/>
  <c r="T10" i="15"/>
  <c r="U10" i="15"/>
  <c r="V10" i="15"/>
  <c r="B10" i="15"/>
  <c r="I8" i="7"/>
  <c r="J8" i="7"/>
  <c r="K8" i="7"/>
  <c r="L8" i="7"/>
  <c r="M8" i="7"/>
  <c r="N8" i="7"/>
  <c r="O8" i="7"/>
  <c r="P8" i="7"/>
  <c r="Q8" i="7"/>
  <c r="R8" i="7"/>
  <c r="S8" i="7"/>
  <c r="F10" i="26"/>
  <c r="G10" i="26"/>
  <c r="H10" i="26"/>
  <c r="B10" i="26"/>
  <c r="T8" i="7"/>
  <c r="U8" i="7"/>
  <c r="V8" i="7"/>
  <c r="W8" i="7"/>
  <c r="C9" i="7"/>
  <c r="D9" i="7"/>
  <c r="E9" i="7"/>
  <c r="F9" i="7"/>
  <c r="G9" i="7"/>
  <c r="H9" i="7"/>
  <c r="T11" i="15"/>
  <c r="U11" i="15"/>
  <c r="V11" i="15"/>
  <c r="B11" i="15"/>
  <c r="I9" i="7"/>
  <c r="J9" i="7"/>
  <c r="K9" i="7"/>
  <c r="L9" i="7"/>
  <c r="M9" i="7"/>
  <c r="N9" i="7"/>
  <c r="O9" i="7"/>
  <c r="P9" i="7"/>
  <c r="Q9" i="7"/>
  <c r="R9" i="7"/>
  <c r="S9" i="7"/>
  <c r="F11" i="26"/>
  <c r="G11" i="26"/>
  <c r="H11" i="26"/>
  <c r="B11" i="26"/>
  <c r="T9" i="7"/>
  <c r="U9" i="7"/>
  <c r="V9" i="7"/>
  <c r="W9" i="7"/>
  <c r="C10" i="7"/>
  <c r="D10" i="7"/>
  <c r="E10" i="7"/>
  <c r="F10" i="7"/>
  <c r="G10" i="7"/>
  <c r="H10" i="7"/>
  <c r="T12" i="15"/>
  <c r="U12" i="15"/>
  <c r="V12" i="15"/>
  <c r="B12" i="15"/>
  <c r="I10" i="7"/>
  <c r="J10" i="7"/>
  <c r="K10" i="7"/>
  <c r="L10" i="7"/>
  <c r="M10" i="7"/>
  <c r="N10" i="7"/>
  <c r="O10" i="7"/>
  <c r="P10" i="7"/>
  <c r="Q10" i="7"/>
  <c r="R10" i="7"/>
  <c r="S10" i="7"/>
  <c r="F12" i="26"/>
  <c r="G12" i="26"/>
  <c r="H12" i="26"/>
  <c r="B12" i="26"/>
  <c r="T10" i="7"/>
  <c r="U10" i="7"/>
  <c r="V10" i="7"/>
  <c r="W10" i="7"/>
  <c r="C11" i="7"/>
  <c r="D11" i="7"/>
  <c r="E11" i="7"/>
  <c r="F11" i="7"/>
  <c r="G11" i="7"/>
  <c r="H11" i="7"/>
  <c r="T13" i="15"/>
  <c r="U13" i="15"/>
  <c r="V13" i="15"/>
  <c r="B13" i="15"/>
  <c r="I11" i="7"/>
  <c r="J11" i="7"/>
  <c r="K11" i="7"/>
  <c r="L11" i="7"/>
  <c r="M11" i="7"/>
  <c r="N11" i="7"/>
  <c r="O11" i="7"/>
  <c r="P11" i="7"/>
  <c r="Q11" i="7"/>
  <c r="R11" i="7"/>
  <c r="S11" i="7"/>
  <c r="F13" i="26"/>
  <c r="G13" i="26"/>
  <c r="H13" i="26"/>
  <c r="B13" i="26"/>
  <c r="T11" i="7"/>
  <c r="U11" i="7"/>
  <c r="V11" i="7"/>
  <c r="W11" i="7"/>
  <c r="C12" i="7"/>
  <c r="D12" i="7"/>
  <c r="E12" i="7"/>
  <c r="F12" i="7"/>
  <c r="G12" i="7"/>
  <c r="H12" i="7"/>
  <c r="T14" i="15"/>
  <c r="U14" i="15"/>
  <c r="V14" i="15"/>
  <c r="B14" i="15"/>
  <c r="I12" i="7"/>
  <c r="J12" i="7"/>
  <c r="K12" i="7"/>
  <c r="L12" i="7"/>
  <c r="M12" i="7"/>
  <c r="N12" i="7"/>
  <c r="O12" i="7"/>
  <c r="P12" i="7"/>
  <c r="Q12" i="7"/>
  <c r="R12" i="7"/>
  <c r="S12" i="7"/>
  <c r="F14" i="26"/>
  <c r="G14" i="26"/>
  <c r="H14" i="26"/>
  <c r="B14" i="26"/>
  <c r="T12" i="7"/>
  <c r="U12" i="7"/>
  <c r="V12" i="7"/>
  <c r="W12" i="7"/>
  <c r="C13" i="7"/>
  <c r="D13" i="7"/>
  <c r="E13" i="7"/>
  <c r="F13" i="7"/>
  <c r="G13" i="7"/>
  <c r="H13" i="7"/>
  <c r="T15" i="15"/>
  <c r="U15" i="15"/>
  <c r="V15" i="15"/>
  <c r="B15" i="15"/>
  <c r="I13" i="7"/>
  <c r="J13" i="7"/>
  <c r="K13" i="7"/>
  <c r="L13" i="7"/>
  <c r="M13" i="7"/>
  <c r="N13" i="7"/>
  <c r="O13" i="7"/>
  <c r="P13" i="7"/>
  <c r="Q13" i="7"/>
  <c r="R13" i="7"/>
  <c r="S13" i="7"/>
  <c r="F15" i="26"/>
  <c r="G15" i="26"/>
  <c r="H15" i="26"/>
  <c r="B15" i="26"/>
  <c r="T13" i="7"/>
  <c r="U13" i="7"/>
  <c r="V13" i="7"/>
  <c r="W13" i="7"/>
  <c r="C14" i="7"/>
  <c r="D14" i="7"/>
  <c r="E14" i="7"/>
  <c r="F14" i="7"/>
  <c r="G14" i="7"/>
  <c r="H14" i="7"/>
  <c r="T16" i="15"/>
  <c r="U16" i="15"/>
  <c r="V16" i="15"/>
  <c r="B16" i="15"/>
  <c r="I14" i="7"/>
  <c r="J14" i="7"/>
  <c r="K14" i="7"/>
  <c r="L14" i="7"/>
  <c r="M14" i="7"/>
  <c r="N14" i="7"/>
  <c r="O14" i="7"/>
  <c r="P14" i="7"/>
  <c r="Q14" i="7"/>
  <c r="R14" i="7"/>
  <c r="S14" i="7"/>
  <c r="F16" i="26"/>
  <c r="G16" i="26"/>
  <c r="H16" i="26"/>
  <c r="B16" i="26"/>
  <c r="T14" i="7"/>
  <c r="U14" i="7"/>
  <c r="V14" i="7"/>
  <c r="W14" i="7"/>
  <c r="C15" i="7"/>
  <c r="D15" i="7"/>
  <c r="E15" i="7"/>
  <c r="F15" i="7"/>
  <c r="G15" i="7"/>
  <c r="H15" i="7"/>
  <c r="T20" i="15"/>
  <c r="U20" i="15"/>
  <c r="V20" i="15"/>
  <c r="T24" i="15"/>
  <c r="U24" i="15"/>
  <c r="V24" i="15"/>
  <c r="T26" i="15"/>
  <c r="U26" i="15"/>
  <c r="V26" i="15"/>
  <c r="T37" i="15"/>
  <c r="U37" i="15"/>
  <c r="V37" i="15"/>
  <c r="V17" i="15"/>
  <c r="B17" i="15"/>
  <c r="I15" i="7"/>
  <c r="J15" i="7"/>
  <c r="K15" i="7"/>
  <c r="L15" i="7"/>
  <c r="M15" i="7"/>
  <c r="N15" i="7"/>
  <c r="O15" i="7"/>
  <c r="P15" i="7"/>
  <c r="Q15" i="7"/>
  <c r="R15" i="7"/>
  <c r="S15" i="7"/>
  <c r="F17" i="26"/>
  <c r="G17" i="26"/>
  <c r="H17" i="26"/>
  <c r="B17" i="26"/>
  <c r="T15" i="7"/>
  <c r="U15" i="7"/>
  <c r="V15" i="7"/>
  <c r="W15" i="7"/>
  <c r="C16" i="7"/>
  <c r="D16" i="7"/>
  <c r="E16" i="7"/>
  <c r="F16" i="7"/>
  <c r="G16" i="7"/>
  <c r="H16" i="7"/>
  <c r="T18" i="15"/>
  <c r="U18" i="15"/>
  <c r="V18" i="15"/>
  <c r="B18" i="15"/>
  <c r="I16" i="7"/>
  <c r="J16" i="7"/>
  <c r="K16" i="7"/>
  <c r="L16" i="7"/>
  <c r="M16" i="7"/>
  <c r="N16" i="7"/>
  <c r="O16" i="7"/>
  <c r="P16" i="7"/>
  <c r="Q16" i="7"/>
  <c r="R16" i="7"/>
  <c r="S16" i="7"/>
  <c r="F18" i="26"/>
  <c r="G18" i="26"/>
  <c r="H18" i="26"/>
  <c r="B18" i="26"/>
  <c r="T16" i="7"/>
  <c r="U16" i="7"/>
  <c r="V16" i="7"/>
  <c r="W16" i="7"/>
  <c r="C17" i="7"/>
  <c r="D17" i="7"/>
  <c r="E17" i="7"/>
  <c r="F17" i="7"/>
  <c r="G17" i="7"/>
  <c r="H17" i="7"/>
  <c r="T19" i="15"/>
  <c r="U19" i="15"/>
  <c r="V19" i="15"/>
  <c r="B19" i="15"/>
  <c r="I17" i="7"/>
  <c r="J17" i="7"/>
  <c r="K17" i="7"/>
  <c r="L17" i="7"/>
  <c r="M17" i="7"/>
  <c r="N17" i="7"/>
  <c r="O17" i="7"/>
  <c r="P17" i="7"/>
  <c r="Q17" i="7"/>
  <c r="R17" i="7"/>
  <c r="S17" i="7"/>
  <c r="F19" i="26"/>
  <c r="G19" i="26"/>
  <c r="H19" i="26"/>
  <c r="B19" i="26"/>
  <c r="T17" i="7"/>
  <c r="U17" i="7"/>
  <c r="V17" i="7"/>
  <c r="W17" i="7"/>
  <c r="C18" i="7"/>
  <c r="D18" i="7"/>
  <c r="E18" i="7"/>
  <c r="F18" i="7"/>
  <c r="G18" i="7"/>
  <c r="H18" i="7"/>
  <c r="B20" i="15"/>
  <c r="I18" i="7"/>
  <c r="J18" i="7"/>
  <c r="K18" i="7"/>
  <c r="L18" i="7"/>
  <c r="M18" i="7"/>
  <c r="N18" i="7"/>
  <c r="O18" i="7"/>
  <c r="P18" i="7"/>
  <c r="Q18" i="7"/>
  <c r="R18" i="7"/>
  <c r="S18" i="7"/>
  <c r="F20" i="26"/>
  <c r="G20" i="26"/>
  <c r="H20" i="26"/>
  <c r="B20" i="26"/>
  <c r="T18" i="7"/>
  <c r="U18" i="7"/>
  <c r="V18" i="7"/>
  <c r="W18" i="7"/>
  <c r="C19" i="7"/>
  <c r="D19" i="7"/>
  <c r="E19" i="7"/>
  <c r="F19" i="7"/>
  <c r="G19" i="7"/>
  <c r="H19" i="7"/>
  <c r="T21" i="15"/>
  <c r="U21" i="15"/>
  <c r="V21" i="15"/>
  <c r="B21" i="15"/>
  <c r="I19" i="7"/>
  <c r="J19" i="7"/>
  <c r="K19" i="7"/>
  <c r="L19" i="7"/>
  <c r="M19" i="7"/>
  <c r="N19" i="7"/>
  <c r="O19" i="7"/>
  <c r="P19" i="7"/>
  <c r="Q19" i="7"/>
  <c r="R19" i="7"/>
  <c r="S19" i="7"/>
  <c r="F21" i="26"/>
  <c r="G21" i="26"/>
  <c r="H21" i="26"/>
  <c r="B21" i="26"/>
  <c r="T19" i="7"/>
  <c r="U19" i="7"/>
  <c r="V19" i="7"/>
  <c r="W19" i="7"/>
  <c r="C20" i="7"/>
  <c r="D20" i="7"/>
  <c r="E20" i="7"/>
  <c r="F20" i="7"/>
  <c r="G20" i="7"/>
  <c r="H20" i="7"/>
  <c r="T22" i="15"/>
  <c r="U22" i="15"/>
  <c r="V22" i="15"/>
  <c r="B22" i="15"/>
  <c r="I20" i="7"/>
  <c r="J20" i="7"/>
  <c r="K20" i="7"/>
  <c r="L20" i="7"/>
  <c r="M20" i="7"/>
  <c r="N20" i="7"/>
  <c r="O20" i="7"/>
  <c r="P20" i="7"/>
  <c r="Q20" i="7"/>
  <c r="R20" i="7"/>
  <c r="S20" i="7"/>
  <c r="F22" i="26"/>
  <c r="G22" i="26"/>
  <c r="H22" i="26"/>
  <c r="B22" i="26"/>
  <c r="T20" i="7"/>
  <c r="U20" i="7"/>
  <c r="V20" i="7"/>
  <c r="W20" i="7"/>
  <c r="C21" i="7"/>
  <c r="D21" i="7"/>
  <c r="E21" i="7"/>
  <c r="F21" i="7"/>
  <c r="G21" i="7"/>
  <c r="H21" i="7"/>
  <c r="B23" i="15"/>
  <c r="I21" i="7"/>
  <c r="J21" i="7"/>
  <c r="K21" i="7"/>
  <c r="L21" i="7"/>
  <c r="M21" i="7"/>
  <c r="N21" i="7"/>
  <c r="O21" i="7"/>
  <c r="P21" i="7"/>
  <c r="Q21" i="7"/>
  <c r="R21" i="7"/>
  <c r="S21" i="7"/>
  <c r="F23" i="26"/>
  <c r="G23" i="26"/>
  <c r="H23" i="26"/>
  <c r="B23" i="26"/>
  <c r="T21" i="7"/>
  <c r="U21" i="7"/>
  <c r="V21" i="7"/>
  <c r="W21" i="7"/>
  <c r="C22" i="7"/>
  <c r="D22" i="7"/>
  <c r="E22" i="7"/>
  <c r="F22" i="7"/>
  <c r="G22" i="7"/>
  <c r="H22" i="7"/>
  <c r="B24" i="15"/>
  <c r="I22" i="7"/>
  <c r="J22" i="7"/>
  <c r="K22" i="7"/>
  <c r="L22" i="7"/>
  <c r="M22" i="7"/>
  <c r="N22" i="7"/>
  <c r="O22" i="7"/>
  <c r="P22" i="7"/>
  <c r="Q22" i="7"/>
  <c r="R22" i="7"/>
  <c r="S22" i="7"/>
  <c r="F24" i="26"/>
  <c r="G24" i="26"/>
  <c r="H24" i="26"/>
  <c r="B24" i="26"/>
  <c r="T22" i="7"/>
  <c r="U22" i="7"/>
  <c r="V22" i="7"/>
  <c r="W22" i="7"/>
  <c r="C23" i="7"/>
  <c r="D23" i="7"/>
  <c r="E23" i="7"/>
  <c r="F23" i="7"/>
  <c r="G23" i="7"/>
  <c r="H23" i="7"/>
  <c r="B25" i="15"/>
  <c r="I23" i="7"/>
  <c r="J23" i="7"/>
  <c r="K23" i="7"/>
  <c r="L23" i="7"/>
  <c r="M23" i="7"/>
  <c r="N23" i="7"/>
  <c r="O23" i="7"/>
  <c r="P23" i="7"/>
  <c r="Q23" i="7"/>
  <c r="R23" i="7"/>
  <c r="S23" i="7"/>
  <c r="F25" i="26"/>
  <c r="G25" i="26"/>
  <c r="H25" i="26"/>
  <c r="B25" i="26"/>
  <c r="T23" i="7"/>
  <c r="U23" i="7"/>
  <c r="V23" i="7"/>
  <c r="W23" i="7"/>
  <c r="C24" i="7"/>
  <c r="D24" i="7"/>
  <c r="E24" i="7"/>
  <c r="F24" i="7"/>
  <c r="G24" i="7"/>
  <c r="H24" i="7"/>
  <c r="B26" i="15"/>
  <c r="I24" i="7"/>
  <c r="J24" i="7"/>
  <c r="K24" i="7"/>
  <c r="L24" i="7"/>
  <c r="M24" i="7"/>
  <c r="N24" i="7"/>
  <c r="O24" i="7"/>
  <c r="P24" i="7"/>
  <c r="Q24" i="7"/>
  <c r="R24" i="7"/>
  <c r="S24" i="7"/>
  <c r="F26" i="26"/>
  <c r="G26" i="26"/>
  <c r="H26" i="26"/>
  <c r="B26" i="26"/>
  <c r="T24" i="7"/>
  <c r="U24" i="7"/>
  <c r="V24" i="7"/>
  <c r="W24" i="7"/>
  <c r="C25" i="7"/>
  <c r="D25" i="7"/>
  <c r="E25" i="7"/>
  <c r="F25" i="7"/>
  <c r="G25" i="7"/>
  <c r="H25" i="7"/>
  <c r="T27" i="15"/>
  <c r="U27" i="15"/>
  <c r="V27" i="15"/>
  <c r="B27" i="15"/>
  <c r="I25" i="7"/>
  <c r="J25" i="7"/>
  <c r="K25" i="7"/>
  <c r="L25" i="7"/>
  <c r="M25" i="7"/>
  <c r="N25" i="7"/>
  <c r="O25" i="7"/>
  <c r="P25" i="7"/>
  <c r="Q25" i="7"/>
  <c r="R25" i="7"/>
  <c r="S25" i="7"/>
  <c r="F27" i="26"/>
  <c r="G27" i="26"/>
  <c r="H27" i="26"/>
  <c r="B27" i="26"/>
  <c r="T25" i="7"/>
  <c r="U25" i="7"/>
  <c r="V25" i="7"/>
  <c r="W25" i="7"/>
  <c r="C26" i="7"/>
  <c r="D26" i="7"/>
  <c r="E26" i="7"/>
  <c r="F26" i="7"/>
  <c r="G26" i="7"/>
  <c r="H26" i="7"/>
  <c r="T28" i="15"/>
  <c r="U28" i="15"/>
  <c r="V28" i="15"/>
  <c r="B28" i="15"/>
  <c r="I26" i="7"/>
  <c r="J26" i="7"/>
  <c r="K26" i="7"/>
  <c r="L26" i="7"/>
  <c r="M26" i="7"/>
  <c r="N26" i="7"/>
  <c r="O26" i="7"/>
  <c r="P26" i="7"/>
  <c r="Q26" i="7"/>
  <c r="R26" i="7"/>
  <c r="S26" i="7"/>
  <c r="F28" i="26"/>
  <c r="G28" i="26"/>
  <c r="H28" i="26"/>
  <c r="B28" i="26"/>
  <c r="T26" i="7"/>
  <c r="U26" i="7"/>
  <c r="V26" i="7"/>
  <c r="W26" i="7"/>
  <c r="C27" i="7"/>
  <c r="D27" i="7"/>
  <c r="E27" i="7"/>
  <c r="F27" i="7"/>
  <c r="G27" i="7"/>
  <c r="H27" i="7"/>
  <c r="T29" i="15"/>
  <c r="U29" i="15"/>
  <c r="V29" i="15"/>
  <c r="B29" i="15"/>
  <c r="I27" i="7"/>
  <c r="J27" i="7"/>
  <c r="K27" i="7"/>
  <c r="L27" i="7"/>
  <c r="M27" i="7"/>
  <c r="N27" i="7"/>
  <c r="O27" i="7"/>
  <c r="P27" i="7"/>
  <c r="Q27" i="7"/>
  <c r="R27" i="7"/>
  <c r="S27" i="7"/>
  <c r="F29" i="26"/>
  <c r="G29" i="26"/>
  <c r="H29" i="26"/>
  <c r="B29" i="26"/>
  <c r="T27" i="7"/>
  <c r="U27" i="7"/>
  <c r="V27" i="7"/>
  <c r="W27" i="7"/>
  <c r="C28" i="7"/>
  <c r="D28" i="7"/>
  <c r="E28" i="7"/>
  <c r="F28" i="7"/>
  <c r="G28" i="7"/>
  <c r="H28" i="7"/>
  <c r="T30" i="15"/>
  <c r="U30" i="15"/>
  <c r="V30" i="15"/>
  <c r="B30" i="15"/>
  <c r="I28" i="7"/>
  <c r="J28" i="7"/>
  <c r="K28" i="7"/>
  <c r="L28" i="7"/>
  <c r="M28" i="7"/>
  <c r="N28" i="7"/>
  <c r="O28" i="7"/>
  <c r="P28" i="7"/>
  <c r="Q28" i="7"/>
  <c r="R28" i="7"/>
  <c r="S28" i="7"/>
  <c r="F30" i="26"/>
  <c r="G30" i="26"/>
  <c r="H30" i="26"/>
  <c r="B30" i="26"/>
  <c r="T28" i="7"/>
  <c r="U28" i="7"/>
  <c r="V28" i="7"/>
  <c r="W28" i="7"/>
  <c r="C29" i="7"/>
  <c r="D29" i="7"/>
  <c r="E29" i="7"/>
  <c r="F29" i="7"/>
  <c r="G29" i="7"/>
  <c r="H29" i="7"/>
  <c r="B31" i="15"/>
  <c r="I29" i="7"/>
  <c r="J29" i="7"/>
  <c r="K29" i="7"/>
  <c r="L29" i="7"/>
  <c r="M29" i="7"/>
  <c r="N29" i="7"/>
  <c r="O29" i="7"/>
  <c r="P29" i="7"/>
  <c r="Q29" i="7"/>
  <c r="R29" i="7"/>
  <c r="S29" i="7"/>
  <c r="F31" i="26"/>
  <c r="G31" i="26"/>
  <c r="H31" i="26"/>
  <c r="B31" i="26"/>
  <c r="T29" i="7"/>
  <c r="U29" i="7"/>
  <c r="V29" i="7"/>
  <c r="W29" i="7"/>
  <c r="C30" i="7"/>
  <c r="D30" i="7"/>
  <c r="E30" i="7"/>
  <c r="F30" i="7"/>
  <c r="G30" i="7"/>
  <c r="H30" i="7"/>
  <c r="T32" i="15"/>
  <c r="U32" i="15"/>
  <c r="V32" i="15"/>
  <c r="B32" i="15"/>
  <c r="I30" i="7"/>
  <c r="J30" i="7"/>
  <c r="K30" i="7"/>
  <c r="L30" i="7"/>
  <c r="M30" i="7"/>
  <c r="N30" i="7"/>
  <c r="O30" i="7"/>
  <c r="P30" i="7"/>
  <c r="Q30" i="7"/>
  <c r="R30" i="7"/>
  <c r="S30" i="7"/>
  <c r="F32" i="26"/>
  <c r="G32" i="26"/>
  <c r="H32" i="26"/>
  <c r="B32" i="26"/>
  <c r="T30" i="7"/>
  <c r="U30" i="7"/>
  <c r="V30" i="7"/>
  <c r="W30" i="7"/>
  <c r="C31" i="7"/>
  <c r="D31" i="7"/>
  <c r="E31" i="7"/>
  <c r="F31" i="7"/>
  <c r="G31" i="7"/>
  <c r="H31" i="7"/>
  <c r="T33" i="15"/>
  <c r="U33" i="15"/>
  <c r="V33" i="15"/>
  <c r="B33" i="15"/>
  <c r="I31" i="7"/>
  <c r="J31" i="7"/>
  <c r="K31" i="7"/>
  <c r="L31" i="7"/>
  <c r="M31" i="7"/>
  <c r="N31" i="7"/>
  <c r="O31" i="7"/>
  <c r="P31" i="7"/>
  <c r="Q31" i="7"/>
  <c r="R31" i="7"/>
  <c r="S31" i="7"/>
  <c r="F33" i="26"/>
  <c r="G33" i="26"/>
  <c r="H33" i="26"/>
  <c r="B33" i="26"/>
  <c r="T31" i="7"/>
  <c r="U31" i="7"/>
  <c r="V31" i="7"/>
  <c r="W31" i="7"/>
  <c r="C32" i="7"/>
  <c r="D32" i="7"/>
  <c r="E32" i="7"/>
  <c r="F32" i="7"/>
  <c r="G32" i="7"/>
  <c r="H32" i="7"/>
  <c r="T34" i="15"/>
  <c r="U34" i="15"/>
  <c r="V34" i="15"/>
  <c r="B34" i="15"/>
  <c r="I32" i="7"/>
  <c r="J32" i="7"/>
  <c r="K32" i="7"/>
  <c r="L32" i="7"/>
  <c r="M32" i="7"/>
  <c r="N32" i="7"/>
  <c r="O32" i="7"/>
  <c r="P32" i="7"/>
  <c r="Q32" i="7"/>
  <c r="R32" i="7"/>
  <c r="S32" i="7"/>
  <c r="F34" i="26"/>
  <c r="G34" i="26"/>
  <c r="H34" i="26"/>
  <c r="B34" i="26"/>
  <c r="T32" i="7"/>
  <c r="U32" i="7"/>
  <c r="V32" i="7"/>
  <c r="W32" i="7"/>
  <c r="C33" i="7"/>
  <c r="D33" i="7"/>
  <c r="E33" i="7"/>
  <c r="F33" i="7"/>
  <c r="G33" i="7"/>
  <c r="H33" i="7"/>
  <c r="T35" i="15"/>
  <c r="U35" i="15"/>
  <c r="V35" i="15"/>
  <c r="B35" i="15"/>
  <c r="I33" i="7"/>
  <c r="J33" i="7"/>
  <c r="K33" i="7"/>
  <c r="L33" i="7"/>
  <c r="M33" i="7"/>
  <c r="N33" i="7"/>
  <c r="O33" i="7"/>
  <c r="P33" i="7"/>
  <c r="Q33" i="7"/>
  <c r="R33" i="7"/>
  <c r="S33" i="7"/>
  <c r="F35" i="26"/>
  <c r="G35" i="26"/>
  <c r="H35" i="26"/>
  <c r="B35" i="26"/>
  <c r="T33" i="7"/>
  <c r="U33" i="7"/>
  <c r="V33" i="7"/>
  <c r="W33" i="7"/>
  <c r="C34" i="7"/>
  <c r="D34" i="7"/>
  <c r="E34" i="7"/>
  <c r="F34" i="7"/>
  <c r="G34" i="7"/>
  <c r="H34" i="7"/>
  <c r="V36" i="15"/>
  <c r="B36" i="15"/>
  <c r="I34" i="7"/>
  <c r="J34" i="7"/>
  <c r="K34" i="7"/>
  <c r="L34" i="7"/>
  <c r="M34" i="7"/>
  <c r="N34" i="7"/>
  <c r="O34" i="7"/>
  <c r="P34" i="7"/>
  <c r="Q34" i="7"/>
  <c r="R34" i="7"/>
  <c r="S34" i="7"/>
  <c r="F36" i="26"/>
  <c r="G36" i="26"/>
  <c r="H36" i="26"/>
  <c r="B36" i="26"/>
  <c r="T34" i="7"/>
  <c r="U34" i="7"/>
  <c r="V34" i="7"/>
  <c r="W34" i="7"/>
  <c r="C35" i="7"/>
  <c r="D35" i="7"/>
  <c r="E35" i="7"/>
  <c r="F35" i="7"/>
  <c r="G35" i="7"/>
  <c r="H35" i="7"/>
  <c r="B37" i="15"/>
  <c r="I35" i="7"/>
  <c r="J35" i="7"/>
  <c r="K35" i="7"/>
  <c r="L35" i="7"/>
  <c r="M35" i="7"/>
  <c r="N35" i="7"/>
  <c r="O35" i="7"/>
  <c r="P35" i="7"/>
  <c r="Q35" i="7"/>
  <c r="R35" i="7"/>
  <c r="S35" i="7"/>
  <c r="F37" i="26"/>
  <c r="G37" i="26"/>
  <c r="H37" i="26"/>
  <c r="B37" i="26"/>
  <c r="T35" i="7"/>
  <c r="U35" i="7"/>
  <c r="V35" i="7"/>
  <c r="W35" i="7"/>
  <c r="C36" i="7"/>
  <c r="D36" i="7"/>
  <c r="E36" i="7"/>
  <c r="F36" i="7"/>
  <c r="G36" i="7"/>
  <c r="H36" i="7"/>
  <c r="V38" i="15"/>
  <c r="B38" i="15"/>
  <c r="I36" i="7"/>
  <c r="J36" i="7"/>
  <c r="K36" i="7"/>
  <c r="L36" i="7"/>
  <c r="M36" i="7"/>
  <c r="N36" i="7"/>
  <c r="O36" i="7"/>
  <c r="P36" i="7"/>
  <c r="Q36" i="7"/>
  <c r="R36" i="7"/>
  <c r="S36" i="7"/>
  <c r="F38" i="26"/>
  <c r="G38" i="26"/>
  <c r="H38" i="26"/>
  <c r="B38" i="26"/>
  <c r="T36" i="7"/>
  <c r="U36" i="7"/>
  <c r="V36" i="7"/>
  <c r="W36" i="7"/>
  <c r="C37" i="7"/>
  <c r="D37" i="7"/>
  <c r="E37" i="7"/>
  <c r="F37" i="7"/>
  <c r="G37" i="7"/>
  <c r="H37" i="7"/>
  <c r="T39" i="15"/>
  <c r="U39" i="15"/>
  <c r="V39" i="15"/>
  <c r="B39" i="15"/>
  <c r="I37" i="7"/>
  <c r="J37" i="7"/>
  <c r="K37" i="7"/>
  <c r="L37" i="7"/>
  <c r="M37" i="7"/>
  <c r="N37" i="7"/>
  <c r="O37" i="7"/>
  <c r="P37" i="7"/>
  <c r="Q37" i="7"/>
  <c r="R37" i="7"/>
  <c r="S37" i="7"/>
  <c r="F39" i="26"/>
  <c r="G39" i="26"/>
  <c r="H39" i="26"/>
  <c r="B39" i="26"/>
  <c r="T37" i="7"/>
  <c r="U37" i="7"/>
  <c r="V37" i="7"/>
  <c r="W37" i="7"/>
  <c r="C38" i="7"/>
  <c r="D38" i="7"/>
  <c r="E38" i="7"/>
  <c r="F38" i="7"/>
  <c r="G38" i="7"/>
  <c r="H38" i="7"/>
  <c r="T40" i="15"/>
  <c r="U40" i="15"/>
  <c r="V40" i="15"/>
  <c r="B40" i="15"/>
  <c r="I38" i="7"/>
  <c r="J38" i="7"/>
  <c r="K38" i="7"/>
  <c r="L38" i="7"/>
  <c r="M38" i="7"/>
  <c r="N38" i="7"/>
  <c r="O38" i="7"/>
  <c r="P38" i="7"/>
  <c r="Q38" i="7"/>
  <c r="R38" i="7"/>
  <c r="S38" i="7"/>
  <c r="F40" i="26"/>
  <c r="G40" i="26"/>
  <c r="H40" i="26"/>
  <c r="B40" i="26"/>
  <c r="T38" i="7"/>
  <c r="U38" i="7"/>
  <c r="V38" i="7"/>
  <c r="W38" i="7"/>
  <c r="C39" i="7"/>
  <c r="D39" i="7"/>
  <c r="E39" i="7"/>
  <c r="F39" i="7"/>
  <c r="G39" i="7"/>
  <c r="H39" i="7"/>
  <c r="T41" i="15"/>
  <c r="U41" i="15"/>
  <c r="V41" i="15"/>
  <c r="B41" i="15"/>
  <c r="I39" i="7"/>
  <c r="J39" i="7"/>
  <c r="K39" i="7"/>
  <c r="L39" i="7"/>
  <c r="M39" i="7"/>
  <c r="N39" i="7"/>
  <c r="O39" i="7"/>
  <c r="P39" i="7"/>
  <c r="Q39" i="7"/>
  <c r="R39" i="7"/>
  <c r="S39" i="7"/>
  <c r="F41" i="26"/>
  <c r="G41" i="26"/>
  <c r="H41" i="26"/>
  <c r="B41" i="26"/>
  <c r="T39" i="7"/>
  <c r="U39" i="7"/>
  <c r="V39" i="7"/>
  <c r="W39" i="7"/>
  <c r="C40" i="7"/>
  <c r="D40" i="7"/>
  <c r="E40" i="7"/>
  <c r="F40" i="7"/>
  <c r="G40" i="7"/>
  <c r="H40" i="7"/>
  <c r="T42" i="15"/>
  <c r="U42" i="15"/>
  <c r="V42" i="15"/>
  <c r="B42" i="15"/>
  <c r="I40" i="7"/>
  <c r="J40" i="7"/>
  <c r="K40" i="7"/>
  <c r="L40" i="7"/>
  <c r="M40" i="7"/>
  <c r="N40" i="7"/>
  <c r="O40" i="7"/>
  <c r="P40" i="7"/>
  <c r="Q40" i="7"/>
  <c r="R40" i="7"/>
  <c r="S40" i="7"/>
  <c r="F42" i="26"/>
  <c r="G42" i="26"/>
  <c r="H42" i="26"/>
  <c r="B42" i="26"/>
  <c r="T40" i="7"/>
  <c r="U40" i="7"/>
  <c r="V40" i="7"/>
  <c r="W40" i="7"/>
  <c r="C41" i="7"/>
  <c r="D41" i="7"/>
  <c r="E41" i="7"/>
  <c r="F41" i="7"/>
  <c r="G41" i="7"/>
  <c r="H41" i="7"/>
  <c r="T43" i="15"/>
  <c r="U43" i="15"/>
  <c r="V43" i="15"/>
  <c r="B43" i="15"/>
  <c r="I41" i="7"/>
  <c r="J41" i="7"/>
  <c r="K41" i="7"/>
  <c r="L41" i="7"/>
  <c r="M41" i="7"/>
  <c r="N41" i="7"/>
  <c r="O41" i="7"/>
  <c r="P41" i="7"/>
  <c r="Q41" i="7"/>
  <c r="R41" i="7"/>
  <c r="S41" i="7"/>
  <c r="F43" i="26"/>
  <c r="G43" i="26"/>
  <c r="H43" i="26"/>
  <c r="B43" i="26"/>
  <c r="T41" i="7"/>
  <c r="U41" i="7"/>
  <c r="V41" i="7"/>
  <c r="W41" i="7"/>
  <c r="C42" i="7"/>
  <c r="D42" i="7"/>
  <c r="E42" i="7"/>
  <c r="F42" i="7"/>
  <c r="G42" i="7"/>
  <c r="H42" i="7"/>
  <c r="T44" i="15"/>
  <c r="U44" i="15"/>
  <c r="V44" i="15"/>
  <c r="B44" i="15"/>
  <c r="I42" i="7"/>
  <c r="J42" i="7"/>
  <c r="K42" i="7"/>
  <c r="L42" i="7"/>
  <c r="M42" i="7"/>
  <c r="N42" i="7"/>
  <c r="O42" i="7"/>
  <c r="P42" i="7"/>
  <c r="Q42" i="7"/>
  <c r="R42" i="7"/>
  <c r="S42" i="7"/>
  <c r="F44" i="26"/>
  <c r="G44" i="26"/>
  <c r="H44" i="26"/>
  <c r="B44" i="26"/>
  <c r="T42" i="7"/>
  <c r="U42" i="7"/>
  <c r="V42" i="7"/>
  <c r="W42" i="7"/>
  <c r="C43" i="7"/>
  <c r="D43" i="7"/>
  <c r="E43" i="7"/>
  <c r="F43" i="7"/>
  <c r="G43" i="7"/>
  <c r="H43" i="7"/>
  <c r="T45" i="15"/>
  <c r="U45" i="15"/>
  <c r="V45" i="15"/>
  <c r="B45" i="15"/>
  <c r="I43" i="7"/>
  <c r="J43" i="7"/>
  <c r="K43" i="7"/>
  <c r="L43" i="7"/>
  <c r="M43" i="7"/>
  <c r="N43" i="7"/>
  <c r="O43" i="7"/>
  <c r="P43" i="7"/>
  <c r="Q43" i="7"/>
  <c r="R43" i="7"/>
  <c r="S43" i="7"/>
  <c r="F45" i="26"/>
  <c r="G45" i="26"/>
  <c r="H45" i="26"/>
  <c r="B45" i="26"/>
  <c r="T43" i="7"/>
  <c r="U43" i="7"/>
  <c r="V43" i="7"/>
  <c r="W43" i="7"/>
  <c r="C44" i="7"/>
  <c r="D44" i="7"/>
  <c r="E44" i="7"/>
  <c r="F44" i="7"/>
  <c r="G44" i="7"/>
  <c r="H44" i="7"/>
  <c r="T46" i="15"/>
  <c r="U46" i="15"/>
  <c r="V46" i="15"/>
  <c r="B46" i="15"/>
  <c r="I44" i="7"/>
  <c r="J44" i="7"/>
  <c r="K44" i="7"/>
  <c r="L44" i="7"/>
  <c r="M44" i="7"/>
  <c r="N44" i="7"/>
  <c r="O44" i="7"/>
  <c r="P44" i="7"/>
  <c r="Q44" i="7"/>
  <c r="R44" i="7"/>
  <c r="S44" i="7"/>
  <c r="F46" i="26"/>
  <c r="G46" i="26"/>
  <c r="H46" i="26"/>
  <c r="B46" i="26"/>
  <c r="T44" i="7"/>
  <c r="U44" i="7"/>
  <c r="V44" i="7"/>
  <c r="W44" i="7"/>
  <c r="C45" i="7"/>
  <c r="D45" i="7"/>
  <c r="E45" i="7"/>
  <c r="F45" i="7"/>
  <c r="G45" i="7"/>
  <c r="H45" i="7"/>
  <c r="T47" i="15"/>
  <c r="U47" i="15"/>
  <c r="V47" i="15"/>
  <c r="B47" i="15"/>
  <c r="I45" i="7"/>
  <c r="J45" i="7"/>
  <c r="K45" i="7"/>
  <c r="L45" i="7"/>
  <c r="M45" i="7"/>
  <c r="N45" i="7"/>
  <c r="O45" i="7"/>
  <c r="P45" i="7"/>
  <c r="Q45" i="7"/>
  <c r="R45" i="7"/>
  <c r="S45" i="7"/>
  <c r="F47" i="26"/>
  <c r="G47" i="26"/>
  <c r="H47" i="26"/>
  <c r="B47" i="26"/>
  <c r="T45" i="7"/>
  <c r="U45" i="7"/>
  <c r="V45" i="7"/>
  <c r="W45" i="7"/>
  <c r="C46" i="7"/>
  <c r="D46" i="7"/>
  <c r="E46" i="7"/>
  <c r="F46" i="7"/>
  <c r="G46" i="7"/>
  <c r="H46" i="7"/>
  <c r="T48" i="15"/>
  <c r="U48" i="15"/>
  <c r="V48" i="15"/>
  <c r="B48" i="15"/>
  <c r="I46" i="7"/>
  <c r="J46" i="7"/>
  <c r="K46" i="7"/>
  <c r="L46" i="7"/>
  <c r="M46" i="7"/>
  <c r="N46" i="7"/>
  <c r="O46" i="7"/>
  <c r="P46" i="7"/>
  <c r="Q46" i="7"/>
  <c r="R46" i="7"/>
  <c r="S46" i="7"/>
  <c r="F48" i="26"/>
  <c r="G48" i="26"/>
  <c r="H48" i="26"/>
  <c r="B48" i="26"/>
  <c r="T46" i="7"/>
  <c r="U46" i="7"/>
  <c r="V46" i="7"/>
  <c r="W46" i="7"/>
  <c r="C47" i="7"/>
  <c r="D47" i="7"/>
  <c r="E47" i="7"/>
  <c r="F47" i="7"/>
  <c r="G47" i="7"/>
  <c r="H47" i="7"/>
  <c r="B49" i="15"/>
  <c r="I47" i="7"/>
  <c r="J47" i="7"/>
  <c r="K47" i="7"/>
  <c r="L47" i="7"/>
  <c r="M47" i="7"/>
  <c r="N47" i="7"/>
  <c r="O47" i="7"/>
  <c r="P47" i="7"/>
  <c r="Q47" i="7"/>
  <c r="R47" i="7"/>
  <c r="S47" i="7"/>
  <c r="F49" i="26"/>
  <c r="G49" i="26"/>
  <c r="H49" i="26"/>
  <c r="B49" i="26"/>
  <c r="T47" i="7"/>
  <c r="U47" i="7"/>
  <c r="V47" i="7"/>
  <c r="W47" i="7"/>
  <c r="C48" i="7"/>
  <c r="D48" i="7"/>
  <c r="E48" i="7"/>
  <c r="F48" i="7"/>
  <c r="G48" i="7"/>
  <c r="H48" i="7"/>
  <c r="T50" i="15"/>
  <c r="U50" i="15"/>
  <c r="V50" i="15"/>
  <c r="B50" i="15"/>
  <c r="I48" i="7"/>
  <c r="J48" i="7"/>
  <c r="K48" i="7"/>
  <c r="L48" i="7"/>
  <c r="M48" i="7"/>
  <c r="N48" i="7"/>
  <c r="O48" i="7"/>
  <c r="P48" i="7"/>
  <c r="Q48" i="7"/>
  <c r="R48" i="7"/>
  <c r="S48" i="7"/>
  <c r="F50" i="26"/>
  <c r="G50" i="26"/>
  <c r="H50" i="26"/>
  <c r="B50" i="26"/>
  <c r="T48" i="7"/>
  <c r="U48" i="7"/>
  <c r="V48" i="7"/>
  <c r="W48" i="7"/>
  <c r="C49" i="7"/>
  <c r="D49" i="7"/>
  <c r="E49" i="7"/>
  <c r="F49" i="7"/>
  <c r="G49" i="7"/>
  <c r="H49" i="7"/>
  <c r="T51" i="15"/>
  <c r="U51" i="15"/>
  <c r="V51" i="15"/>
  <c r="B51" i="15"/>
  <c r="I49" i="7"/>
  <c r="J49" i="7"/>
  <c r="K49" i="7"/>
  <c r="L49" i="7"/>
  <c r="M49" i="7"/>
  <c r="N49" i="7"/>
  <c r="O49" i="7"/>
  <c r="P49" i="7"/>
  <c r="Q49" i="7"/>
  <c r="R49" i="7"/>
  <c r="S49" i="7"/>
  <c r="F51" i="26"/>
  <c r="G51" i="26"/>
  <c r="H51" i="26"/>
  <c r="B51" i="26"/>
  <c r="T49" i="7"/>
  <c r="U49" i="7"/>
  <c r="V49" i="7"/>
  <c r="W49" i="7"/>
  <c r="C50" i="7"/>
  <c r="D50" i="7"/>
  <c r="E50" i="7"/>
  <c r="F50" i="7"/>
  <c r="G50" i="7"/>
  <c r="H50" i="7"/>
  <c r="T52" i="15"/>
  <c r="U52" i="15"/>
  <c r="V52" i="15"/>
  <c r="B52" i="15"/>
  <c r="I50" i="7"/>
  <c r="J50" i="7"/>
  <c r="K50" i="7"/>
  <c r="L50" i="7"/>
  <c r="M50" i="7"/>
  <c r="N50" i="7"/>
  <c r="O50" i="7"/>
  <c r="P50" i="7"/>
  <c r="Q50" i="7"/>
  <c r="R50" i="7"/>
  <c r="S50" i="7"/>
  <c r="F52" i="26"/>
  <c r="G52" i="26"/>
  <c r="H52" i="26"/>
  <c r="B52" i="26"/>
  <c r="T50" i="7"/>
  <c r="U50" i="7"/>
  <c r="V50" i="7"/>
  <c r="W50" i="7"/>
  <c r="C51" i="7"/>
  <c r="D51" i="7"/>
  <c r="E51" i="7"/>
  <c r="F51" i="7"/>
  <c r="G51" i="7"/>
  <c r="H51" i="7"/>
  <c r="T53" i="15"/>
  <c r="U53" i="15"/>
  <c r="V53" i="15"/>
  <c r="B53" i="15"/>
  <c r="I51" i="7"/>
  <c r="J51" i="7"/>
  <c r="K51" i="7"/>
  <c r="L51" i="7"/>
  <c r="M51" i="7"/>
  <c r="N51" i="7"/>
  <c r="O51" i="7"/>
  <c r="P51" i="7"/>
  <c r="Q51" i="7"/>
  <c r="R51" i="7"/>
  <c r="S51" i="7"/>
  <c r="F53" i="26"/>
  <c r="G53" i="26"/>
  <c r="H53" i="26"/>
  <c r="B53" i="26"/>
  <c r="T51" i="7"/>
  <c r="U51" i="7"/>
  <c r="V51" i="7"/>
  <c r="W51" i="7"/>
  <c r="C52" i="7"/>
  <c r="D52" i="7"/>
  <c r="E52" i="7"/>
  <c r="F52" i="7"/>
  <c r="G52" i="7"/>
  <c r="H52" i="7"/>
  <c r="T54" i="15"/>
  <c r="U54" i="15"/>
  <c r="V54" i="15"/>
  <c r="B54" i="15"/>
  <c r="I52" i="7"/>
  <c r="J52" i="7"/>
  <c r="K52" i="7"/>
  <c r="L52" i="7"/>
  <c r="M52" i="7"/>
  <c r="N52" i="7"/>
  <c r="O52" i="7"/>
  <c r="P52" i="7"/>
  <c r="Q52" i="7"/>
  <c r="R52" i="7"/>
  <c r="S52" i="7"/>
  <c r="F54" i="26"/>
  <c r="G54" i="26"/>
  <c r="H54" i="26"/>
  <c r="B54" i="26"/>
  <c r="T52" i="7"/>
  <c r="U52" i="7"/>
  <c r="V52" i="7"/>
  <c r="W52" i="7"/>
  <c r="C53" i="7"/>
  <c r="D53" i="7"/>
  <c r="E53" i="7"/>
  <c r="F53" i="7"/>
  <c r="G53" i="7"/>
  <c r="H53" i="7"/>
  <c r="T55" i="15"/>
  <c r="U55" i="15"/>
  <c r="V55" i="15"/>
  <c r="B55" i="15"/>
  <c r="I53" i="7"/>
  <c r="J53" i="7"/>
  <c r="K53" i="7"/>
  <c r="L53" i="7"/>
  <c r="M53" i="7"/>
  <c r="N53" i="7"/>
  <c r="O53" i="7"/>
  <c r="P53" i="7"/>
  <c r="Q53" i="7"/>
  <c r="R53" i="7"/>
  <c r="S53" i="7"/>
  <c r="F55" i="26"/>
  <c r="G55" i="26"/>
  <c r="H55" i="26"/>
  <c r="B55" i="26"/>
  <c r="T53" i="7"/>
  <c r="U53" i="7"/>
  <c r="V53" i="7"/>
  <c r="W53" i="7"/>
  <c r="C54" i="7"/>
  <c r="D54" i="7"/>
  <c r="E54" i="7"/>
  <c r="F54" i="7"/>
  <c r="G54" i="7"/>
  <c r="H54" i="7"/>
  <c r="T56" i="15"/>
  <c r="U56" i="15"/>
  <c r="V56" i="15"/>
  <c r="B56" i="15"/>
  <c r="I54" i="7"/>
  <c r="J54" i="7"/>
  <c r="K54" i="7"/>
  <c r="L54" i="7"/>
  <c r="M54" i="7"/>
  <c r="N54" i="7"/>
  <c r="O54" i="7"/>
  <c r="P54" i="7"/>
  <c r="Q54" i="7"/>
  <c r="R54" i="7"/>
  <c r="S54" i="7"/>
  <c r="F56" i="26"/>
  <c r="G56" i="26"/>
  <c r="H56" i="26"/>
  <c r="B56" i="26"/>
  <c r="T54" i="7"/>
  <c r="U54" i="7"/>
  <c r="V54" i="7"/>
  <c r="W54" i="7"/>
  <c r="C55" i="7"/>
  <c r="D55" i="7"/>
  <c r="E55" i="7"/>
  <c r="F55" i="7"/>
  <c r="G55" i="7"/>
  <c r="H55" i="7"/>
  <c r="V57" i="15"/>
  <c r="B57" i="15"/>
  <c r="I55" i="7"/>
  <c r="J55" i="7"/>
  <c r="K55" i="7"/>
  <c r="L55" i="7"/>
  <c r="M55" i="7"/>
  <c r="N55" i="7"/>
  <c r="O55" i="7"/>
  <c r="P55" i="7"/>
  <c r="Q55" i="7"/>
  <c r="R55" i="7"/>
  <c r="S55" i="7"/>
  <c r="F57" i="26"/>
  <c r="G57" i="26"/>
  <c r="H57" i="26"/>
  <c r="B57" i="26"/>
  <c r="T55" i="7"/>
  <c r="U55" i="7"/>
  <c r="V55" i="7"/>
  <c r="W55" i="7"/>
  <c r="C56" i="7"/>
  <c r="D56" i="7"/>
  <c r="E56" i="7"/>
  <c r="F56" i="7"/>
  <c r="G56" i="7"/>
  <c r="H56" i="7"/>
  <c r="T58" i="15"/>
  <c r="U58" i="15"/>
  <c r="V58" i="15"/>
  <c r="B58" i="15"/>
  <c r="I56" i="7"/>
  <c r="J56" i="7"/>
  <c r="K56" i="7"/>
  <c r="L56" i="7"/>
  <c r="M56" i="7"/>
  <c r="N56" i="7"/>
  <c r="O56" i="7"/>
  <c r="P56" i="7"/>
  <c r="Q56" i="7"/>
  <c r="R56" i="7"/>
  <c r="S56" i="7"/>
  <c r="F58" i="26"/>
  <c r="G58" i="26"/>
  <c r="H58" i="26"/>
  <c r="B58" i="26"/>
  <c r="T56" i="7"/>
  <c r="U56" i="7"/>
  <c r="V56" i="7"/>
  <c r="W56" i="7"/>
  <c r="E106" i="1"/>
  <c r="F106" i="1"/>
  <c r="G106" i="1"/>
  <c r="H106" i="1"/>
  <c r="I106" i="1"/>
  <c r="J106" i="1"/>
  <c r="K106" i="1"/>
  <c r="L106" i="1"/>
  <c r="M106" i="1"/>
  <c r="N106" i="1"/>
  <c r="O106" i="1"/>
  <c r="P106" i="1"/>
  <c r="Q106" i="1"/>
  <c r="R106" i="1"/>
  <c r="S106" i="1"/>
  <c r="T106" i="1"/>
  <c r="U106" i="1"/>
  <c r="V106" i="1"/>
  <c r="W106" i="1"/>
  <c r="X106" i="1"/>
  <c r="Y106" i="1"/>
  <c r="Z106" i="1"/>
  <c r="AA106" i="1"/>
  <c r="AB106" i="1"/>
  <c r="AC106" i="1"/>
  <c r="AD106" i="1"/>
  <c r="AE106" i="1"/>
  <c r="AF106" i="1"/>
  <c r="AG106" i="1"/>
  <c r="AH106" i="1"/>
  <c r="AI106" i="1"/>
  <c r="AJ106" i="1"/>
  <c r="AK106" i="1"/>
  <c r="AL106" i="1"/>
  <c r="AM106" i="1"/>
  <c r="AN106" i="1"/>
  <c r="AO106" i="1"/>
  <c r="AP106" i="1"/>
  <c r="AQ106" i="1"/>
  <c r="AR106" i="1"/>
  <c r="AS106" i="1"/>
  <c r="AT106" i="1"/>
  <c r="AU106" i="1"/>
  <c r="AV106" i="1"/>
  <c r="AW106" i="1"/>
  <c r="AX106" i="1"/>
  <c r="AY106" i="1"/>
  <c r="AZ106" i="1"/>
  <c r="BA106" i="1"/>
  <c r="BB106" i="1"/>
  <c r="BC106" i="1"/>
  <c r="BD106" i="1"/>
  <c r="BE106" i="1"/>
  <c r="BF106" i="1"/>
  <c r="BG106" i="1"/>
  <c r="B107" i="1"/>
  <c r="D2" i="4"/>
  <c r="E2" i="4"/>
  <c r="F2" i="4"/>
  <c r="G2" i="4"/>
  <c r="H2" i="4"/>
  <c r="I2" i="4"/>
  <c r="J2" i="4"/>
  <c r="K2" i="4"/>
  <c r="L2" i="4"/>
  <c r="M2" i="4"/>
  <c r="N2" i="4"/>
  <c r="O2" i="4"/>
  <c r="P2" i="4"/>
  <c r="Q2" i="4"/>
  <c r="R2" i="4"/>
  <c r="S2" i="4"/>
  <c r="T2" i="4"/>
  <c r="U2" i="4"/>
  <c r="V2" i="4"/>
  <c r="W2" i="4"/>
  <c r="X2" i="4"/>
  <c r="Y2" i="4"/>
  <c r="Z2" i="4"/>
  <c r="AA2" i="4"/>
  <c r="AB2" i="4"/>
  <c r="AC2" i="4"/>
  <c r="AD2" i="4"/>
  <c r="AE2" i="4"/>
  <c r="AF2" i="4"/>
  <c r="AG2" i="4"/>
  <c r="AH2" i="4"/>
  <c r="AI2" i="4"/>
  <c r="AJ2" i="4"/>
  <c r="AK2" i="4"/>
  <c r="AL2" i="4"/>
  <c r="AM2" i="4"/>
  <c r="AN2" i="4"/>
  <c r="AO2" i="4"/>
  <c r="AP2" i="4"/>
  <c r="AQ2" i="4"/>
  <c r="AR2" i="4"/>
  <c r="AS2" i="4"/>
  <c r="AT2" i="4"/>
  <c r="AU2" i="4"/>
  <c r="AV2" i="4"/>
  <c r="AW2" i="4"/>
  <c r="AX2" i="4"/>
  <c r="AY2" i="4"/>
  <c r="AZ2" i="4"/>
  <c r="BA2" i="4"/>
  <c r="BB2" i="4"/>
  <c r="BC2" i="4"/>
  <c r="BD2" i="4"/>
  <c r="BE2" i="4"/>
  <c r="BF2" i="4"/>
  <c r="BG2" i="4"/>
  <c r="BH2" i="4"/>
  <c r="BI2" i="4"/>
  <c r="BJ2" i="4"/>
  <c r="BK2" i="4"/>
  <c r="F64" i="3"/>
  <c r="F63" i="3"/>
  <c r="K4" i="20"/>
  <c r="G64" i="3"/>
  <c r="G63" i="3"/>
  <c r="K5" i="20"/>
  <c r="H64" i="3"/>
  <c r="H63" i="3"/>
  <c r="K6" i="20"/>
  <c r="I64" i="3"/>
  <c r="I63" i="3"/>
  <c r="K7" i="20"/>
  <c r="J64" i="3"/>
  <c r="J63" i="3"/>
  <c r="K8" i="20"/>
  <c r="K64" i="3"/>
  <c r="K63" i="3"/>
  <c r="K9" i="20"/>
  <c r="L64" i="3"/>
  <c r="L63" i="3"/>
  <c r="K10" i="20"/>
  <c r="M64" i="3"/>
  <c r="M63" i="3"/>
  <c r="K11" i="20"/>
  <c r="N64" i="3"/>
  <c r="N63" i="3"/>
  <c r="K12" i="20"/>
  <c r="O64" i="3"/>
  <c r="O63" i="3"/>
  <c r="K13" i="20"/>
  <c r="P64" i="3"/>
  <c r="P63" i="3"/>
  <c r="K14" i="20"/>
  <c r="Q64" i="3"/>
  <c r="Q63" i="3"/>
  <c r="K15" i="20"/>
  <c r="R64" i="3"/>
  <c r="R63" i="3"/>
  <c r="K16" i="20"/>
  <c r="S64" i="3"/>
  <c r="S63" i="3"/>
  <c r="K17" i="20"/>
  <c r="T64" i="3"/>
  <c r="T63" i="3"/>
  <c r="K18" i="20"/>
  <c r="U64" i="3"/>
  <c r="U63" i="3"/>
  <c r="K19" i="20"/>
  <c r="V64" i="3"/>
  <c r="V63" i="3"/>
  <c r="K20" i="20"/>
  <c r="W64" i="3"/>
  <c r="W63" i="3"/>
  <c r="K21" i="20"/>
  <c r="X64" i="3"/>
  <c r="X63" i="3"/>
  <c r="K22" i="20"/>
  <c r="Y64" i="3"/>
  <c r="Y63" i="3"/>
  <c r="K23" i="20"/>
  <c r="Z64" i="3"/>
  <c r="Z63" i="3"/>
  <c r="K24" i="20"/>
  <c r="AA64" i="3"/>
  <c r="AA63" i="3"/>
  <c r="K25" i="20"/>
  <c r="AB64" i="3"/>
  <c r="AB63" i="3"/>
  <c r="K26" i="20"/>
  <c r="AC64" i="3"/>
  <c r="AC63" i="3"/>
  <c r="K27" i="20"/>
  <c r="AD64" i="3"/>
  <c r="AD63" i="3"/>
  <c r="K28" i="20"/>
  <c r="AE64" i="3"/>
  <c r="AE63" i="3"/>
  <c r="K29" i="20"/>
  <c r="AF64" i="3"/>
  <c r="AF63" i="3"/>
  <c r="K30" i="20"/>
  <c r="AG64" i="3"/>
  <c r="AG63" i="3"/>
  <c r="K31" i="20"/>
  <c r="AH64" i="3"/>
  <c r="AH63" i="3"/>
  <c r="K32" i="20"/>
  <c r="AI64" i="3"/>
  <c r="AI63" i="3"/>
  <c r="K33" i="20"/>
  <c r="AJ64" i="3"/>
  <c r="AJ63" i="3"/>
  <c r="K34" i="20"/>
  <c r="AK64" i="3"/>
  <c r="AK63" i="3"/>
  <c r="K35" i="20"/>
  <c r="AL64" i="3"/>
  <c r="AL63" i="3"/>
  <c r="K36" i="20"/>
  <c r="AM64" i="3"/>
  <c r="AM63" i="3"/>
  <c r="K37" i="20"/>
  <c r="AN64" i="3"/>
  <c r="AN63" i="3"/>
  <c r="K38" i="20"/>
  <c r="AO64" i="3"/>
  <c r="AO63" i="3"/>
  <c r="K39" i="20"/>
  <c r="AP64" i="3"/>
  <c r="AP63" i="3"/>
  <c r="K40" i="20"/>
  <c r="AQ64" i="3"/>
  <c r="AQ63" i="3"/>
  <c r="K41" i="20"/>
  <c r="AR64" i="3"/>
  <c r="AR63" i="3"/>
  <c r="K42" i="20"/>
  <c r="AS64" i="3"/>
  <c r="AS63" i="3"/>
  <c r="K43" i="20"/>
  <c r="AT64" i="3"/>
  <c r="AT63" i="3"/>
  <c r="K44" i="20"/>
  <c r="AU64" i="3"/>
  <c r="AU63" i="3"/>
  <c r="K45" i="20"/>
  <c r="AV64" i="3"/>
  <c r="AV63" i="3"/>
  <c r="K46" i="20"/>
  <c r="AW64" i="3"/>
  <c r="AW63" i="3"/>
  <c r="K47" i="20"/>
  <c r="AX64" i="3"/>
  <c r="AX63" i="3"/>
  <c r="K48" i="20"/>
  <c r="AY64" i="3"/>
  <c r="AY63" i="3"/>
  <c r="K49" i="20"/>
  <c r="AZ64" i="3"/>
  <c r="AZ63" i="3"/>
  <c r="K50" i="20"/>
  <c r="BA64" i="3"/>
  <c r="BA63" i="3"/>
  <c r="K51" i="20"/>
  <c r="BB64" i="3"/>
  <c r="BB63" i="3"/>
  <c r="K52" i="20"/>
  <c r="BC64" i="3"/>
  <c r="BC63" i="3"/>
  <c r="K53" i="20"/>
  <c r="BD64" i="3"/>
  <c r="BD63" i="3"/>
  <c r="K54" i="20"/>
  <c r="BE64" i="3"/>
  <c r="BE63" i="3"/>
  <c r="K55" i="20"/>
  <c r="BF64" i="3"/>
  <c r="BF63" i="3"/>
  <c r="K56" i="20"/>
  <c r="BG64" i="3"/>
  <c r="BG63" i="3"/>
  <c r="K57" i="20"/>
  <c r="K61" i="20"/>
  <c r="L58" i="20"/>
  <c r="K60" i="20"/>
  <c r="K62" i="20"/>
  <c r="K64" i="20"/>
  <c r="M58" i="20"/>
  <c r="L10" i="20"/>
  <c r="M10" i="20"/>
  <c r="N10" i="20"/>
  <c r="L15" i="20"/>
  <c r="M15" i="20"/>
  <c r="N15" i="20"/>
  <c r="L16" i="20"/>
  <c r="M16" i="20"/>
  <c r="N16" i="20"/>
  <c r="L18" i="20"/>
  <c r="M18" i="20"/>
  <c r="N18" i="20"/>
  <c r="L29" i="20"/>
  <c r="M29" i="20"/>
  <c r="N29" i="20"/>
  <c r="L39" i="20"/>
  <c r="M39" i="20"/>
  <c r="N39" i="20"/>
  <c r="L45" i="20"/>
  <c r="M45" i="20"/>
  <c r="N45" i="20"/>
  <c r="N58" i="20"/>
  <c r="F51" i="3"/>
  <c r="E4" i="16"/>
  <c r="G4" i="16"/>
  <c r="G51" i="3"/>
  <c r="E5" i="16"/>
  <c r="G5" i="16"/>
  <c r="H51" i="3"/>
  <c r="E6" i="16"/>
  <c r="G6" i="16"/>
  <c r="I51" i="3"/>
  <c r="E7" i="16"/>
  <c r="G7" i="16"/>
  <c r="J51" i="3"/>
  <c r="E8" i="16"/>
  <c r="G8" i="16"/>
  <c r="K51" i="3"/>
  <c r="E9" i="16"/>
  <c r="G9" i="16"/>
  <c r="L51" i="3"/>
  <c r="E10" i="16"/>
  <c r="G10" i="16"/>
  <c r="M51" i="3"/>
  <c r="E11" i="16"/>
  <c r="G11" i="16"/>
  <c r="N51" i="3"/>
  <c r="E12" i="16"/>
  <c r="G12" i="16"/>
  <c r="O51" i="3"/>
  <c r="E13" i="16"/>
  <c r="G13" i="16"/>
  <c r="P51" i="3"/>
  <c r="E14" i="16"/>
  <c r="G14" i="16"/>
  <c r="Q51" i="3"/>
  <c r="E15" i="16"/>
  <c r="G15" i="16"/>
  <c r="R51" i="3"/>
  <c r="E16" i="16"/>
  <c r="G16" i="16"/>
  <c r="S51" i="3"/>
  <c r="E17" i="16"/>
  <c r="G17" i="16"/>
  <c r="T51" i="3"/>
  <c r="E18" i="16"/>
  <c r="G18" i="16"/>
  <c r="U51" i="3"/>
  <c r="E19" i="16"/>
  <c r="G19" i="16"/>
  <c r="V51" i="3"/>
  <c r="E20" i="16"/>
  <c r="G20" i="16"/>
  <c r="W51" i="3"/>
  <c r="E21" i="16"/>
  <c r="G21" i="16"/>
  <c r="X51" i="3"/>
  <c r="E22" i="16"/>
  <c r="G22" i="16"/>
  <c r="Y51" i="3"/>
  <c r="E23" i="16"/>
  <c r="G23" i="16"/>
  <c r="Z51" i="3"/>
  <c r="E24" i="16"/>
  <c r="G24" i="16"/>
  <c r="AA51" i="3"/>
  <c r="E25" i="16"/>
  <c r="G25" i="16"/>
  <c r="AB51" i="3"/>
  <c r="E26" i="16"/>
  <c r="G26" i="16"/>
  <c r="AC51" i="3"/>
  <c r="E27" i="16"/>
  <c r="G27" i="16"/>
  <c r="AD51" i="3"/>
  <c r="E28" i="16"/>
  <c r="G28" i="16"/>
  <c r="AE51" i="3"/>
  <c r="E29" i="16"/>
  <c r="G29" i="16"/>
  <c r="AF51" i="3"/>
  <c r="E30" i="16"/>
  <c r="G30" i="16"/>
  <c r="AG51" i="3"/>
  <c r="E31" i="16"/>
  <c r="G31" i="16"/>
  <c r="AH51" i="3"/>
  <c r="E32" i="16"/>
  <c r="G32" i="16"/>
  <c r="AI51" i="3"/>
  <c r="E33" i="16"/>
  <c r="G33" i="16"/>
  <c r="AJ51" i="3"/>
  <c r="E34" i="16"/>
  <c r="G34" i="16"/>
  <c r="AK51" i="3"/>
  <c r="E35" i="16"/>
  <c r="G35" i="16"/>
  <c r="AL51" i="3"/>
  <c r="E36" i="16"/>
  <c r="G36" i="16"/>
  <c r="AM51" i="3"/>
  <c r="E37" i="16"/>
  <c r="G37" i="16"/>
  <c r="AN51" i="3"/>
  <c r="E38" i="16"/>
  <c r="G38" i="16"/>
  <c r="AO51" i="3"/>
  <c r="E39" i="16"/>
  <c r="G39" i="16"/>
  <c r="AP51" i="3"/>
  <c r="E40" i="16"/>
  <c r="G40" i="16"/>
  <c r="AQ51" i="3"/>
  <c r="E41" i="16"/>
  <c r="G41" i="16"/>
  <c r="AR51" i="3"/>
  <c r="E42" i="16"/>
  <c r="G42" i="16"/>
  <c r="AS51" i="3"/>
  <c r="E43" i="16"/>
  <c r="G43" i="16"/>
  <c r="AT51" i="3"/>
  <c r="E44" i="16"/>
  <c r="G44" i="16"/>
  <c r="AU51" i="3"/>
  <c r="E45" i="16"/>
  <c r="G45" i="16"/>
  <c r="AV51" i="3"/>
  <c r="E46" i="16"/>
  <c r="G46" i="16"/>
  <c r="AW51" i="3"/>
  <c r="E47" i="16"/>
  <c r="G47" i="16"/>
  <c r="AX51" i="3"/>
  <c r="E48" i="16"/>
  <c r="G48" i="16"/>
  <c r="AY51" i="3"/>
  <c r="E49" i="16"/>
  <c r="G49" i="16"/>
  <c r="AZ51" i="3"/>
  <c r="E50" i="16"/>
  <c r="G50" i="16"/>
  <c r="BA51" i="3"/>
  <c r="E51" i="16"/>
  <c r="G51" i="16"/>
  <c r="BB51" i="3"/>
  <c r="E52" i="16"/>
  <c r="G52" i="16"/>
  <c r="BC51" i="3"/>
  <c r="E53" i="16"/>
  <c r="G53" i="16"/>
  <c r="BD51" i="3"/>
  <c r="E54" i="16"/>
  <c r="G54" i="16"/>
  <c r="BE51" i="3"/>
  <c r="E55" i="16"/>
  <c r="G55" i="16"/>
  <c r="BF51" i="3"/>
  <c r="E56" i="16"/>
  <c r="G56" i="16"/>
  <c r="BG51" i="3"/>
  <c r="E57" i="16"/>
  <c r="G57" i="16"/>
  <c r="BH51" i="3"/>
  <c r="E58" i="16"/>
  <c r="G58" i="16"/>
  <c r="E60" i="16"/>
  <c r="H7" i="16"/>
  <c r="E61" i="16"/>
  <c r="E62" i="16"/>
  <c r="E64" i="16"/>
  <c r="I7" i="16"/>
  <c r="J7" i="16"/>
  <c r="I52" i="3"/>
  <c r="M7" i="16"/>
  <c r="O7" i="16"/>
  <c r="Q7" i="16"/>
  <c r="F52" i="3"/>
  <c r="M4" i="16"/>
  <c r="O4" i="16"/>
  <c r="Q4" i="16"/>
  <c r="G52" i="3"/>
  <c r="M5" i="16"/>
  <c r="O5" i="16"/>
  <c r="Q5" i="16"/>
  <c r="H52" i="3"/>
  <c r="M6" i="16"/>
  <c r="O6" i="16"/>
  <c r="Q6" i="16"/>
  <c r="J52" i="3"/>
  <c r="M8" i="16"/>
  <c r="O8" i="16"/>
  <c r="Q8" i="16"/>
  <c r="K52" i="3"/>
  <c r="M9" i="16"/>
  <c r="O9" i="16"/>
  <c r="Q9" i="16"/>
  <c r="L52" i="3"/>
  <c r="M10" i="16"/>
  <c r="O10" i="16"/>
  <c r="Q10" i="16"/>
  <c r="M52" i="3"/>
  <c r="M11" i="16"/>
  <c r="O11" i="16"/>
  <c r="Q11" i="16"/>
  <c r="N52" i="3"/>
  <c r="M12" i="16"/>
  <c r="O12" i="16"/>
  <c r="Q12" i="16"/>
  <c r="O52" i="3"/>
  <c r="M13" i="16"/>
  <c r="O13" i="16"/>
  <c r="Q13" i="16"/>
  <c r="P52" i="3"/>
  <c r="M14" i="16"/>
  <c r="O14" i="16"/>
  <c r="Q14" i="16"/>
  <c r="Q52" i="3"/>
  <c r="M15" i="16"/>
  <c r="O15" i="16"/>
  <c r="Q15" i="16"/>
  <c r="R52" i="3"/>
  <c r="M16" i="16"/>
  <c r="O16" i="16"/>
  <c r="Q16" i="16"/>
  <c r="S52" i="3"/>
  <c r="M17" i="16"/>
  <c r="O17" i="16"/>
  <c r="Q17" i="16"/>
  <c r="T52" i="3"/>
  <c r="M18" i="16"/>
  <c r="O18" i="16"/>
  <c r="Q18" i="16"/>
  <c r="U52" i="3"/>
  <c r="M19" i="16"/>
  <c r="O19" i="16"/>
  <c r="Q19" i="16"/>
  <c r="V52" i="3"/>
  <c r="M20" i="16"/>
  <c r="O20" i="16"/>
  <c r="Q20" i="16"/>
  <c r="W52" i="3"/>
  <c r="M21" i="16"/>
  <c r="O21" i="16"/>
  <c r="Q21" i="16"/>
  <c r="X52" i="3"/>
  <c r="M22" i="16"/>
  <c r="O22" i="16"/>
  <c r="Q22" i="16"/>
  <c r="Y52" i="3"/>
  <c r="M23" i="16"/>
  <c r="O23" i="16"/>
  <c r="Q23" i="16"/>
  <c r="Z52" i="3"/>
  <c r="M24" i="16"/>
  <c r="O24" i="16"/>
  <c r="Q24" i="16"/>
  <c r="AA52" i="3"/>
  <c r="M25" i="16"/>
  <c r="O25" i="16"/>
  <c r="Q25" i="16"/>
  <c r="AB52" i="3"/>
  <c r="M26" i="16"/>
  <c r="O26" i="16"/>
  <c r="Q26" i="16"/>
  <c r="AC52" i="3"/>
  <c r="M27" i="16"/>
  <c r="O27" i="16"/>
  <c r="Q27" i="16"/>
  <c r="AD52" i="3"/>
  <c r="M28" i="16"/>
  <c r="O28" i="16"/>
  <c r="Q28" i="16"/>
  <c r="AE52" i="3"/>
  <c r="M29" i="16"/>
  <c r="O29" i="16"/>
  <c r="Q29" i="16"/>
  <c r="AF52" i="3"/>
  <c r="M30" i="16"/>
  <c r="O30" i="16"/>
  <c r="Q30" i="16"/>
  <c r="AG52" i="3"/>
  <c r="M31" i="16"/>
  <c r="O31" i="16"/>
  <c r="Q31" i="16"/>
  <c r="AH52" i="3"/>
  <c r="M32" i="16"/>
  <c r="O32" i="16"/>
  <c r="Q32" i="16"/>
  <c r="AI52" i="3"/>
  <c r="M33" i="16"/>
  <c r="O33" i="16"/>
  <c r="Q33" i="16"/>
  <c r="AJ52" i="3"/>
  <c r="M34" i="16"/>
  <c r="O34" i="16"/>
  <c r="Q34" i="16"/>
  <c r="AK52" i="3"/>
  <c r="M35" i="16"/>
  <c r="O35" i="16"/>
  <c r="Q35" i="16"/>
  <c r="AL52" i="3"/>
  <c r="M36" i="16"/>
  <c r="O36" i="16"/>
  <c r="Q36" i="16"/>
  <c r="AM52" i="3"/>
  <c r="M37" i="16"/>
  <c r="O37" i="16"/>
  <c r="Q37" i="16"/>
  <c r="AN52" i="3"/>
  <c r="M38" i="16"/>
  <c r="O38" i="16"/>
  <c r="Q38" i="16"/>
  <c r="AO52" i="3"/>
  <c r="M39" i="16"/>
  <c r="O39" i="16"/>
  <c r="Q39" i="16"/>
  <c r="AP52" i="3"/>
  <c r="M40" i="16"/>
  <c r="O40" i="16"/>
  <c r="Q40" i="16"/>
  <c r="AQ52" i="3"/>
  <c r="M41" i="16"/>
  <c r="O41" i="16"/>
  <c r="Q41" i="16"/>
  <c r="AR52" i="3"/>
  <c r="M42" i="16"/>
  <c r="O42" i="16"/>
  <c r="Q42" i="16"/>
  <c r="AS52" i="3"/>
  <c r="M43" i="16"/>
  <c r="O43" i="16"/>
  <c r="Q43" i="16"/>
  <c r="AT52" i="3"/>
  <c r="M44" i="16"/>
  <c r="O44" i="16"/>
  <c r="Q44" i="16"/>
  <c r="AU52" i="3"/>
  <c r="M45" i="16"/>
  <c r="O45" i="16"/>
  <c r="Q45" i="16"/>
  <c r="AV52" i="3"/>
  <c r="M46" i="16"/>
  <c r="O46" i="16"/>
  <c r="Q46" i="16"/>
  <c r="AW52" i="3"/>
  <c r="M47" i="16"/>
  <c r="O47" i="16"/>
  <c r="Q47" i="16"/>
  <c r="AX52" i="3"/>
  <c r="M48" i="16"/>
  <c r="O48" i="16"/>
  <c r="Q48" i="16"/>
  <c r="AY52" i="3"/>
  <c r="M49" i="16"/>
  <c r="O49" i="16"/>
  <c r="Q49" i="16"/>
  <c r="AZ52" i="3"/>
  <c r="M50" i="16"/>
  <c r="O50" i="16"/>
  <c r="Q50" i="16"/>
  <c r="BA52" i="3"/>
  <c r="M51" i="16"/>
  <c r="O51" i="16"/>
  <c r="Q51" i="16"/>
  <c r="BB52" i="3"/>
  <c r="M52" i="16"/>
  <c r="O52" i="16"/>
  <c r="Q52" i="16"/>
  <c r="BC52" i="3"/>
  <c r="M53" i="16"/>
  <c r="O53" i="16"/>
  <c r="Q53" i="16"/>
  <c r="BD52" i="3"/>
  <c r="M54" i="16"/>
  <c r="O54" i="16"/>
  <c r="Q54" i="16"/>
  <c r="BE52" i="3"/>
  <c r="M55" i="16"/>
  <c r="O55" i="16"/>
  <c r="Q55" i="16"/>
  <c r="BF52" i="3"/>
  <c r="M56" i="16"/>
  <c r="O56" i="16"/>
  <c r="Q56" i="16"/>
  <c r="BG52" i="3"/>
  <c r="M57" i="16"/>
  <c r="O57" i="16"/>
  <c r="Q57" i="16"/>
  <c r="BH52" i="3"/>
  <c r="M58" i="16"/>
  <c r="O58" i="16"/>
  <c r="Q58" i="16"/>
  <c r="M61" i="16"/>
  <c r="R7" i="16"/>
  <c r="M60" i="16"/>
  <c r="M62" i="16"/>
  <c r="M64" i="16"/>
  <c r="S7" i="16"/>
  <c r="T7" i="16"/>
  <c r="F53" i="3"/>
  <c r="W4" i="16"/>
  <c r="Y4" i="16"/>
  <c r="G53" i="3"/>
  <c r="W5" i="16"/>
  <c r="Y5" i="16"/>
  <c r="H53" i="3"/>
  <c r="W6" i="16"/>
  <c r="Y6" i="16"/>
  <c r="I53" i="3"/>
  <c r="W7" i="16"/>
  <c r="Y7" i="16"/>
  <c r="J53" i="3"/>
  <c r="W8" i="16"/>
  <c r="Y8" i="16"/>
  <c r="K53" i="3"/>
  <c r="W9" i="16"/>
  <c r="Y9" i="16"/>
  <c r="L53" i="3"/>
  <c r="W10" i="16"/>
  <c r="Y10" i="16"/>
  <c r="M53" i="3"/>
  <c r="W11" i="16"/>
  <c r="Y11" i="16"/>
  <c r="N53" i="3"/>
  <c r="W12" i="16"/>
  <c r="Y12" i="16"/>
  <c r="O53" i="3"/>
  <c r="W13" i="16"/>
  <c r="Y13" i="16"/>
  <c r="P53" i="3"/>
  <c r="W14" i="16"/>
  <c r="Y14" i="16"/>
  <c r="Q53" i="3"/>
  <c r="W15" i="16"/>
  <c r="Y15" i="16"/>
  <c r="R53" i="3"/>
  <c r="W16" i="16"/>
  <c r="Y16" i="16"/>
  <c r="S53" i="3"/>
  <c r="W17" i="16"/>
  <c r="Y17" i="16"/>
  <c r="T53" i="3"/>
  <c r="W18" i="16"/>
  <c r="Y18" i="16"/>
  <c r="U53" i="3"/>
  <c r="W19" i="16"/>
  <c r="Y19" i="16"/>
  <c r="V53" i="3"/>
  <c r="W20" i="16"/>
  <c r="Y20" i="16"/>
  <c r="W53" i="3"/>
  <c r="W21" i="16"/>
  <c r="Y21" i="16"/>
  <c r="X53" i="3"/>
  <c r="W22" i="16"/>
  <c r="Y22" i="16"/>
  <c r="Y53" i="3"/>
  <c r="W23" i="16"/>
  <c r="Y23" i="16"/>
  <c r="Z53" i="3"/>
  <c r="W24" i="16"/>
  <c r="Y24" i="16"/>
  <c r="AA53" i="3"/>
  <c r="W25" i="16"/>
  <c r="Y25" i="16"/>
  <c r="AB53" i="3"/>
  <c r="W26" i="16"/>
  <c r="Y26" i="16"/>
  <c r="AC53" i="3"/>
  <c r="W27" i="16"/>
  <c r="Y27" i="16"/>
  <c r="AD53" i="3"/>
  <c r="W28" i="16"/>
  <c r="Y28" i="16"/>
  <c r="AE53" i="3"/>
  <c r="W29" i="16"/>
  <c r="Y29" i="16"/>
  <c r="AF53" i="3"/>
  <c r="W30" i="16"/>
  <c r="Y30" i="16"/>
  <c r="AG53" i="3"/>
  <c r="W31" i="16"/>
  <c r="Y31" i="16"/>
  <c r="AH53" i="3"/>
  <c r="W32" i="16"/>
  <c r="Y32" i="16"/>
  <c r="AI53" i="3"/>
  <c r="W33" i="16"/>
  <c r="Y33" i="16"/>
  <c r="AJ53" i="3"/>
  <c r="W34" i="16"/>
  <c r="Y34" i="16"/>
  <c r="AK53" i="3"/>
  <c r="W35" i="16"/>
  <c r="Y35" i="16"/>
  <c r="AL53" i="3"/>
  <c r="W36" i="16"/>
  <c r="Y36" i="16"/>
  <c r="AM53" i="3"/>
  <c r="W37" i="16"/>
  <c r="Y37" i="16"/>
  <c r="AN53" i="3"/>
  <c r="W38" i="16"/>
  <c r="Y38" i="16"/>
  <c r="AO53" i="3"/>
  <c r="W39" i="16"/>
  <c r="Y39" i="16"/>
  <c r="AP53" i="3"/>
  <c r="W40" i="16"/>
  <c r="Y40" i="16"/>
  <c r="AQ53" i="3"/>
  <c r="W41" i="16"/>
  <c r="Y41" i="16"/>
  <c r="AR53" i="3"/>
  <c r="W42" i="16"/>
  <c r="Y42" i="16"/>
  <c r="AS53" i="3"/>
  <c r="W43" i="16"/>
  <c r="Y43" i="16"/>
  <c r="AT53" i="3"/>
  <c r="W44" i="16"/>
  <c r="Y44" i="16"/>
  <c r="AU53" i="3"/>
  <c r="W45" i="16"/>
  <c r="Y45" i="16"/>
  <c r="AV53" i="3"/>
  <c r="W46" i="16"/>
  <c r="Y46" i="16"/>
  <c r="AW53" i="3"/>
  <c r="W47" i="16"/>
  <c r="Y47" i="16"/>
  <c r="AX53" i="3"/>
  <c r="W48" i="16"/>
  <c r="Y48" i="16"/>
  <c r="AY53" i="3"/>
  <c r="W49" i="16"/>
  <c r="Y49" i="16"/>
  <c r="AZ53" i="3"/>
  <c r="W50" i="16"/>
  <c r="Y50" i="16"/>
  <c r="BA53" i="3"/>
  <c r="W51" i="16"/>
  <c r="Y51" i="16"/>
  <c r="BB53" i="3"/>
  <c r="W52" i="16"/>
  <c r="Y52" i="16"/>
  <c r="BC53" i="3"/>
  <c r="W53" i="16"/>
  <c r="Y53" i="16"/>
  <c r="BD53" i="3"/>
  <c r="W54" i="16"/>
  <c r="Y54" i="16"/>
  <c r="BE53" i="3"/>
  <c r="W55" i="16"/>
  <c r="Y55" i="16"/>
  <c r="BF53" i="3"/>
  <c r="W56" i="16"/>
  <c r="Y56" i="16"/>
  <c r="BG53" i="3"/>
  <c r="W57" i="16"/>
  <c r="Y57" i="16"/>
  <c r="BH53" i="3"/>
  <c r="W58" i="16"/>
  <c r="Y58" i="16"/>
  <c r="W60" i="16"/>
  <c r="Z7" i="16"/>
  <c r="W61" i="16"/>
  <c r="W62" i="16"/>
  <c r="W64" i="16"/>
  <c r="AA7" i="16"/>
  <c r="AB7" i="16"/>
  <c r="I54" i="3"/>
  <c r="AE7" i="16"/>
  <c r="AG7" i="16"/>
  <c r="AI7" i="16"/>
  <c r="F54" i="3"/>
  <c r="AE4" i="16"/>
  <c r="AG4" i="16"/>
  <c r="AI4" i="16"/>
  <c r="G54" i="3"/>
  <c r="AE5" i="16"/>
  <c r="AG5" i="16"/>
  <c r="AI5" i="16"/>
  <c r="H54" i="3"/>
  <c r="AE6" i="16"/>
  <c r="AG6" i="16"/>
  <c r="AI6" i="16"/>
  <c r="J54" i="3"/>
  <c r="AE8" i="16"/>
  <c r="AG8" i="16"/>
  <c r="AI8" i="16"/>
  <c r="K54" i="3"/>
  <c r="AE9" i="16"/>
  <c r="AG9" i="16"/>
  <c r="AI9" i="16"/>
  <c r="L54" i="3"/>
  <c r="AE10" i="16"/>
  <c r="AG10" i="16"/>
  <c r="AI10" i="16"/>
  <c r="M54" i="3"/>
  <c r="AE11" i="16"/>
  <c r="AG11" i="16"/>
  <c r="AI11" i="16"/>
  <c r="N54" i="3"/>
  <c r="AE12" i="16"/>
  <c r="AG12" i="16"/>
  <c r="AI12" i="16"/>
  <c r="O54" i="3"/>
  <c r="AE13" i="16"/>
  <c r="AG13" i="16"/>
  <c r="AI13" i="16"/>
  <c r="P54" i="3"/>
  <c r="AE14" i="16"/>
  <c r="AG14" i="16"/>
  <c r="AI14" i="16"/>
  <c r="Q54" i="3"/>
  <c r="AE15" i="16"/>
  <c r="AG15" i="16"/>
  <c r="AI15" i="16"/>
  <c r="R54" i="3"/>
  <c r="AE16" i="16"/>
  <c r="AG16" i="16"/>
  <c r="AI16" i="16"/>
  <c r="S54" i="3"/>
  <c r="AE17" i="16"/>
  <c r="AG17" i="16"/>
  <c r="AI17" i="16"/>
  <c r="T54" i="3"/>
  <c r="AE18" i="16"/>
  <c r="AG18" i="16"/>
  <c r="AI18" i="16"/>
  <c r="U54" i="3"/>
  <c r="AE19" i="16"/>
  <c r="AG19" i="16"/>
  <c r="AI19" i="16"/>
  <c r="V54" i="3"/>
  <c r="AE20" i="16"/>
  <c r="AG20" i="16"/>
  <c r="AI20" i="16"/>
  <c r="W54" i="3"/>
  <c r="AE21" i="16"/>
  <c r="AG21" i="16"/>
  <c r="AI21" i="16"/>
  <c r="X54" i="3"/>
  <c r="AE22" i="16"/>
  <c r="AG22" i="16"/>
  <c r="AI22" i="16"/>
  <c r="Y54" i="3"/>
  <c r="AE23" i="16"/>
  <c r="AG23" i="16"/>
  <c r="AI23" i="16"/>
  <c r="Z54" i="3"/>
  <c r="AE24" i="16"/>
  <c r="AG24" i="16"/>
  <c r="AI24" i="16"/>
  <c r="AA54" i="3"/>
  <c r="AE25" i="16"/>
  <c r="AG25" i="16"/>
  <c r="AI25" i="16"/>
  <c r="AB54" i="3"/>
  <c r="AE26" i="16"/>
  <c r="AG26" i="16"/>
  <c r="AI26" i="16"/>
  <c r="AC54" i="3"/>
  <c r="AE27" i="16"/>
  <c r="AG27" i="16"/>
  <c r="AI27" i="16"/>
  <c r="AD54" i="3"/>
  <c r="AE28" i="16"/>
  <c r="AG28" i="16"/>
  <c r="AI28" i="16"/>
  <c r="AE54" i="3"/>
  <c r="AE29" i="16"/>
  <c r="AG29" i="16"/>
  <c r="AI29" i="16"/>
  <c r="AF54" i="3"/>
  <c r="AE30" i="16"/>
  <c r="AG30" i="16"/>
  <c r="AI30" i="16"/>
  <c r="AG54" i="3"/>
  <c r="AE31" i="16"/>
  <c r="AG31" i="16"/>
  <c r="AI31" i="16"/>
  <c r="AH54" i="3"/>
  <c r="AE32" i="16"/>
  <c r="AG32" i="16"/>
  <c r="AI32" i="16"/>
  <c r="AI54" i="3"/>
  <c r="AE33" i="16"/>
  <c r="AG33" i="16"/>
  <c r="AI33" i="16"/>
  <c r="AJ54" i="3"/>
  <c r="AE34" i="16"/>
  <c r="AG34" i="16"/>
  <c r="AI34" i="16"/>
  <c r="AK54" i="3"/>
  <c r="AE35" i="16"/>
  <c r="AG35" i="16"/>
  <c r="AI35" i="16"/>
  <c r="AL54" i="3"/>
  <c r="AE36" i="16"/>
  <c r="AG36" i="16"/>
  <c r="AI36" i="16"/>
  <c r="AM54" i="3"/>
  <c r="AE37" i="16"/>
  <c r="AG37" i="16"/>
  <c r="AI37" i="16"/>
  <c r="AN54" i="3"/>
  <c r="AE38" i="16"/>
  <c r="AG38" i="16"/>
  <c r="AI38" i="16"/>
  <c r="AO54" i="3"/>
  <c r="AE39" i="16"/>
  <c r="AG39" i="16"/>
  <c r="AI39" i="16"/>
  <c r="AP54" i="3"/>
  <c r="AE40" i="16"/>
  <c r="AG40" i="16"/>
  <c r="AI40" i="16"/>
  <c r="AQ54" i="3"/>
  <c r="AE41" i="16"/>
  <c r="AG41" i="16"/>
  <c r="AI41" i="16"/>
  <c r="AR54" i="3"/>
  <c r="AE42" i="16"/>
  <c r="AG42" i="16"/>
  <c r="AI42" i="16"/>
  <c r="AS54" i="3"/>
  <c r="AE43" i="16"/>
  <c r="AG43" i="16"/>
  <c r="AI43" i="16"/>
  <c r="AT54" i="3"/>
  <c r="AE44" i="16"/>
  <c r="AG44" i="16"/>
  <c r="AI44" i="16"/>
  <c r="AU54" i="3"/>
  <c r="AE45" i="16"/>
  <c r="AG45" i="16"/>
  <c r="AI45" i="16"/>
  <c r="AV54" i="3"/>
  <c r="AE46" i="16"/>
  <c r="AG46" i="16"/>
  <c r="AI46" i="16"/>
  <c r="AW54" i="3"/>
  <c r="AE47" i="16"/>
  <c r="AG47" i="16"/>
  <c r="AI47" i="16"/>
  <c r="AX54" i="3"/>
  <c r="AE48" i="16"/>
  <c r="AG48" i="16"/>
  <c r="AI48" i="16"/>
  <c r="AY54" i="3"/>
  <c r="AE49" i="16"/>
  <c r="AG49" i="16"/>
  <c r="AI49" i="16"/>
  <c r="AZ54" i="3"/>
  <c r="AE50" i="16"/>
  <c r="AG50" i="16"/>
  <c r="AI50" i="16"/>
  <c r="BA54" i="3"/>
  <c r="AE51" i="16"/>
  <c r="AG51" i="16"/>
  <c r="AI51" i="16"/>
  <c r="BB54" i="3"/>
  <c r="AE52" i="16"/>
  <c r="AG52" i="16"/>
  <c r="AI52" i="16"/>
  <c r="BC54" i="3"/>
  <c r="AE53" i="16"/>
  <c r="AG53" i="16"/>
  <c r="AI53" i="16"/>
  <c r="BD54" i="3"/>
  <c r="AE54" i="16"/>
  <c r="AG54" i="16"/>
  <c r="AI54" i="16"/>
  <c r="BE54" i="3"/>
  <c r="AE55" i="16"/>
  <c r="AG55" i="16"/>
  <c r="AI55" i="16"/>
  <c r="BF54" i="3"/>
  <c r="AE56" i="16"/>
  <c r="AG56" i="16"/>
  <c r="AI56" i="16"/>
  <c r="BG54" i="3"/>
  <c r="AE57" i="16"/>
  <c r="AG57" i="16"/>
  <c r="AI57" i="16"/>
  <c r="BH54" i="3"/>
  <c r="AE58" i="16"/>
  <c r="AG58" i="16"/>
  <c r="AI58" i="16"/>
  <c r="AE61" i="16"/>
  <c r="AJ7" i="16"/>
  <c r="AE60" i="16"/>
  <c r="AE62" i="16"/>
  <c r="AE64" i="16"/>
  <c r="AK7" i="16"/>
  <c r="AL7" i="16"/>
  <c r="B7" i="16"/>
  <c r="F4" i="3"/>
  <c r="E4" i="9"/>
  <c r="G4" i="3"/>
  <c r="E5" i="9"/>
  <c r="H4" i="3"/>
  <c r="E6" i="9"/>
  <c r="I4" i="3"/>
  <c r="E7" i="9"/>
  <c r="J4" i="3"/>
  <c r="E8" i="9"/>
  <c r="K4" i="3"/>
  <c r="E9" i="9"/>
  <c r="L4" i="3"/>
  <c r="E10" i="9"/>
  <c r="M4" i="3"/>
  <c r="E11" i="9"/>
  <c r="N4" i="3"/>
  <c r="E12" i="9"/>
  <c r="O4" i="3"/>
  <c r="E13" i="9"/>
  <c r="P4" i="3"/>
  <c r="E14" i="9"/>
  <c r="Q4" i="3"/>
  <c r="E15" i="9"/>
  <c r="R4" i="3"/>
  <c r="E16" i="9"/>
  <c r="S4" i="3"/>
  <c r="E17" i="9"/>
  <c r="T4" i="3"/>
  <c r="E18" i="9"/>
  <c r="U4" i="3"/>
  <c r="E19" i="9"/>
  <c r="V4" i="3"/>
  <c r="E20" i="9"/>
  <c r="W4" i="3"/>
  <c r="E21" i="9"/>
  <c r="X4" i="3"/>
  <c r="E22" i="9"/>
  <c r="Y4" i="3"/>
  <c r="E23" i="9"/>
  <c r="Z4" i="3"/>
  <c r="E24" i="9"/>
  <c r="AA4" i="3"/>
  <c r="E25" i="9"/>
  <c r="AB4" i="3"/>
  <c r="E26" i="9"/>
  <c r="AC4" i="3"/>
  <c r="E27" i="9"/>
  <c r="AD4" i="3"/>
  <c r="E28" i="9"/>
  <c r="AE4" i="3"/>
  <c r="E29" i="9"/>
  <c r="AF4" i="3"/>
  <c r="E30" i="9"/>
  <c r="AG4" i="3"/>
  <c r="E31" i="9"/>
  <c r="AH4" i="3"/>
  <c r="E32" i="9"/>
  <c r="AI4" i="3"/>
  <c r="E33" i="9"/>
  <c r="AJ4" i="3"/>
  <c r="E34" i="9"/>
  <c r="AK4" i="3"/>
  <c r="E35" i="9"/>
  <c r="AL4" i="3"/>
  <c r="E36" i="9"/>
  <c r="AM4" i="3"/>
  <c r="E37" i="9"/>
  <c r="AN4" i="3"/>
  <c r="E38" i="9"/>
  <c r="AO4" i="3"/>
  <c r="E39" i="9"/>
  <c r="AP4" i="3"/>
  <c r="E40" i="9"/>
  <c r="AQ4" i="3"/>
  <c r="E41" i="9"/>
  <c r="AR4" i="3"/>
  <c r="E42" i="9"/>
  <c r="AS4" i="3"/>
  <c r="E43" i="9"/>
  <c r="AT4" i="3"/>
  <c r="E44" i="9"/>
  <c r="AU4" i="3"/>
  <c r="E45" i="9"/>
  <c r="AV4" i="3"/>
  <c r="E46" i="9"/>
  <c r="AW4" i="3"/>
  <c r="E47" i="9"/>
  <c r="AX4" i="3"/>
  <c r="E48" i="9"/>
  <c r="AY4" i="3"/>
  <c r="E49" i="9"/>
  <c r="AZ4" i="3"/>
  <c r="E50" i="9"/>
  <c r="BA4" i="3"/>
  <c r="E51" i="9"/>
  <c r="BB4" i="3"/>
  <c r="E52" i="9"/>
  <c r="BC4" i="3"/>
  <c r="E53" i="9"/>
  <c r="BD4" i="3"/>
  <c r="E54" i="9"/>
  <c r="BE4" i="3"/>
  <c r="E55" i="9"/>
  <c r="BF4" i="3"/>
  <c r="E56" i="9"/>
  <c r="BG4" i="3"/>
  <c r="E57" i="9"/>
  <c r="BH4" i="3"/>
  <c r="E58" i="9"/>
  <c r="E61" i="9"/>
  <c r="F4" i="9"/>
  <c r="E60" i="9"/>
  <c r="E62" i="9"/>
  <c r="E64" i="9"/>
  <c r="G4" i="9"/>
  <c r="H4" i="9"/>
  <c r="F5" i="3"/>
  <c r="K4" i="9"/>
  <c r="G5" i="3"/>
  <c r="K5" i="9"/>
  <c r="H5" i="3"/>
  <c r="K6" i="9"/>
  <c r="I5" i="3"/>
  <c r="K7" i="9"/>
  <c r="J5" i="3"/>
  <c r="K8" i="9"/>
  <c r="K5" i="3"/>
  <c r="K9" i="9"/>
  <c r="L5" i="3"/>
  <c r="K10" i="9"/>
  <c r="M5" i="3"/>
  <c r="K11" i="9"/>
  <c r="N5" i="3"/>
  <c r="K12" i="9"/>
  <c r="O5" i="3"/>
  <c r="K13" i="9"/>
  <c r="P5" i="3"/>
  <c r="K14" i="9"/>
  <c r="Q5" i="3"/>
  <c r="K15" i="9"/>
  <c r="R5" i="3"/>
  <c r="K16" i="9"/>
  <c r="S5" i="3"/>
  <c r="K17" i="9"/>
  <c r="T5" i="3"/>
  <c r="K18" i="9"/>
  <c r="U5" i="3"/>
  <c r="K19" i="9"/>
  <c r="V5" i="3"/>
  <c r="K20" i="9"/>
  <c r="W5" i="3"/>
  <c r="K21" i="9"/>
  <c r="X5" i="3"/>
  <c r="K22" i="9"/>
  <c r="Y5" i="3"/>
  <c r="K23" i="9"/>
  <c r="Z5" i="3"/>
  <c r="K24" i="9"/>
  <c r="AA5" i="3"/>
  <c r="K25" i="9"/>
  <c r="AB5" i="3"/>
  <c r="K26" i="9"/>
  <c r="AC5" i="3"/>
  <c r="K27" i="9"/>
  <c r="AD5" i="3"/>
  <c r="K28" i="9"/>
  <c r="AE5" i="3"/>
  <c r="K29" i="9"/>
  <c r="AF5" i="3"/>
  <c r="K30" i="9"/>
  <c r="AG5" i="3"/>
  <c r="K31" i="9"/>
  <c r="AH5" i="3"/>
  <c r="K32" i="9"/>
  <c r="AI5" i="3"/>
  <c r="K33" i="9"/>
  <c r="AJ5" i="3"/>
  <c r="K34" i="9"/>
  <c r="AK5" i="3"/>
  <c r="K35" i="9"/>
  <c r="AL5" i="3"/>
  <c r="K36" i="9"/>
  <c r="AM5" i="3"/>
  <c r="K37" i="9"/>
  <c r="AN5" i="3"/>
  <c r="K38" i="9"/>
  <c r="AO5" i="3"/>
  <c r="K39" i="9"/>
  <c r="AP5" i="3"/>
  <c r="K40" i="9"/>
  <c r="AQ5" i="3"/>
  <c r="K41" i="9"/>
  <c r="AR5" i="3"/>
  <c r="K42" i="9"/>
  <c r="AS5" i="3"/>
  <c r="K43" i="9"/>
  <c r="AT5" i="3"/>
  <c r="K44" i="9"/>
  <c r="AU5" i="3"/>
  <c r="K45" i="9"/>
  <c r="AV5" i="3"/>
  <c r="K46" i="9"/>
  <c r="AW5" i="3"/>
  <c r="K47" i="9"/>
  <c r="AX5" i="3"/>
  <c r="K48" i="9"/>
  <c r="AY5" i="3"/>
  <c r="K49" i="9"/>
  <c r="AZ5" i="3"/>
  <c r="K50" i="9"/>
  <c r="BA5" i="3"/>
  <c r="K51" i="9"/>
  <c r="BB5" i="3"/>
  <c r="K52" i="9"/>
  <c r="BC5" i="3"/>
  <c r="K53" i="9"/>
  <c r="BD5" i="3"/>
  <c r="K54" i="9"/>
  <c r="BE5" i="3"/>
  <c r="K55" i="9"/>
  <c r="BF5" i="3"/>
  <c r="K56" i="9"/>
  <c r="BG5" i="3"/>
  <c r="K57" i="9"/>
  <c r="BH5" i="3"/>
  <c r="K58" i="9"/>
  <c r="K60" i="9"/>
  <c r="L4" i="9"/>
  <c r="K61" i="9"/>
  <c r="K62" i="9"/>
  <c r="K64" i="9"/>
  <c r="M4" i="9"/>
  <c r="N4" i="9"/>
  <c r="F6" i="3"/>
  <c r="Q4" i="9"/>
  <c r="G6" i="3"/>
  <c r="Q5" i="9"/>
  <c r="H6" i="3"/>
  <c r="Q6" i="9"/>
  <c r="I6" i="3"/>
  <c r="Q7" i="9"/>
  <c r="J6" i="3"/>
  <c r="Q8" i="9"/>
  <c r="K6" i="3"/>
  <c r="Q9" i="9"/>
  <c r="L6" i="3"/>
  <c r="Q10" i="9"/>
  <c r="M6" i="3"/>
  <c r="Q11" i="9"/>
  <c r="N6" i="3"/>
  <c r="Q12" i="9"/>
  <c r="O6" i="3"/>
  <c r="Q13" i="9"/>
  <c r="P6" i="3"/>
  <c r="Q14" i="9"/>
  <c r="Q6" i="3"/>
  <c r="Q15" i="9"/>
  <c r="R6" i="3"/>
  <c r="Q16" i="9"/>
  <c r="S6" i="3"/>
  <c r="Q17" i="9"/>
  <c r="T6" i="3"/>
  <c r="Q18" i="9"/>
  <c r="U6" i="3"/>
  <c r="Q19" i="9"/>
  <c r="V6" i="3"/>
  <c r="Q20" i="9"/>
  <c r="W6" i="3"/>
  <c r="Q21" i="9"/>
  <c r="X6" i="3"/>
  <c r="Q22" i="9"/>
  <c r="Y6" i="3"/>
  <c r="Q23" i="9"/>
  <c r="Z6" i="3"/>
  <c r="Q24" i="9"/>
  <c r="AA6" i="3"/>
  <c r="Q25" i="9"/>
  <c r="AB6" i="3"/>
  <c r="Q26" i="9"/>
  <c r="AC6" i="3"/>
  <c r="Q27" i="9"/>
  <c r="AD6" i="3"/>
  <c r="Q28" i="9"/>
  <c r="AE6" i="3"/>
  <c r="Q29" i="9"/>
  <c r="AF6" i="3"/>
  <c r="Q30" i="9"/>
  <c r="AG6" i="3"/>
  <c r="Q31" i="9"/>
  <c r="AH6" i="3"/>
  <c r="Q32" i="9"/>
  <c r="AI6" i="3"/>
  <c r="Q33" i="9"/>
  <c r="AJ6" i="3"/>
  <c r="Q34" i="9"/>
  <c r="AK6" i="3"/>
  <c r="Q35" i="9"/>
  <c r="AL6" i="3"/>
  <c r="Q36" i="9"/>
  <c r="AM6" i="3"/>
  <c r="Q37" i="9"/>
  <c r="AN6" i="3"/>
  <c r="Q38" i="9"/>
  <c r="AO6" i="3"/>
  <c r="Q39" i="9"/>
  <c r="AP6" i="3"/>
  <c r="Q40" i="9"/>
  <c r="AQ6" i="3"/>
  <c r="Q41" i="9"/>
  <c r="AR6" i="3"/>
  <c r="Q42" i="9"/>
  <c r="AS6" i="3"/>
  <c r="Q43" i="9"/>
  <c r="AT6" i="3"/>
  <c r="Q44" i="9"/>
  <c r="AU6" i="3"/>
  <c r="Q45" i="9"/>
  <c r="AV6" i="3"/>
  <c r="Q46" i="9"/>
  <c r="AW6" i="3"/>
  <c r="Q47" i="9"/>
  <c r="AX6" i="3"/>
  <c r="Q48" i="9"/>
  <c r="AY6" i="3"/>
  <c r="Q49" i="9"/>
  <c r="AZ6" i="3"/>
  <c r="Q50" i="9"/>
  <c r="BA6" i="3"/>
  <c r="Q51" i="9"/>
  <c r="BB6" i="3"/>
  <c r="Q52" i="9"/>
  <c r="BC6" i="3"/>
  <c r="Q53" i="9"/>
  <c r="BD6" i="3"/>
  <c r="Q54" i="9"/>
  <c r="BE6" i="3"/>
  <c r="Q55" i="9"/>
  <c r="BF6" i="3"/>
  <c r="Q56" i="9"/>
  <c r="BG6" i="3"/>
  <c r="Q57" i="9"/>
  <c r="BH6" i="3"/>
  <c r="Q58" i="9"/>
  <c r="Q61" i="9"/>
  <c r="R4" i="9"/>
  <c r="Q60" i="9"/>
  <c r="Q62" i="9"/>
  <c r="Q64" i="9"/>
  <c r="S4" i="9"/>
  <c r="T4" i="9"/>
  <c r="F7" i="3"/>
  <c r="W4" i="9"/>
  <c r="Y4" i="9"/>
  <c r="G7" i="3"/>
  <c r="W5" i="9"/>
  <c r="Y5" i="9"/>
  <c r="AL7" i="3"/>
  <c r="W36" i="9"/>
  <c r="Y36" i="9"/>
  <c r="AN7" i="3"/>
  <c r="W38" i="9"/>
  <c r="Y38" i="9"/>
  <c r="AY7" i="3"/>
  <c r="W49" i="9"/>
  <c r="Y49" i="9"/>
  <c r="Y6" i="9"/>
  <c r="I7" i="3"/>
  <c r="W7" i="9"/>
  <c r="Y7" i="9"/>
  <c r="J7" i="3"/>
  <c r="W8" i="9"/>
  <c r="Y8" i="9"/>
  <c r="K7" i="3"/>
  <c r="W9" i="9"/>
  <c r="Y9" i="9"/>
  <c r="L7" i="3"/>
  <c r="W10" i="9"/>
  <c r="Y10" i="9"/>
  <c r="M7" i="3"/>
  <c r="W11" i="9"/>
  <c r="Y11" i="9"/>
  <c r="N7" i="3"/>
  <c r="W12" i="9"/>
  <c r="Y12" i="9"/>
  <c r="O7" i="3"/>
  <c r="W13" i="9"/>
  <c r="Y13" i="9"/>
  <c r="P7" i="3"/>
  <c r="W14" i="9"/>
  <c r="Y14" i="9"/>
  <c r="Q7" i="3"/>
  <c r="W15" i="9"/>
  <c r="Y15" i="9"/>
  <c r="R7" i="3"/>
  <c r="W16" i="9"/>
  <c r="Y16" i="9"/>
  <c r="V7" i="3"/>
  <c r="W20" i="9"/>
  <c r="Y20" i="9"/>
  <c r="Z7" i="3"/>
  <c r="W24" i="9"/>
  <c r="Y24" i="9"/>
  <c r="AB7" i="3"/>
  <c r="W26" i="9"/>
  <c r="Y26" i="9"/>
  <c r="AM7" i="3"/>
  <c r="W37" i="9"/>
  <c r="Y37" i="9"/>
  <c r="Y17" i="9"/>
  <c r="T7" i="3"/>
  <c r="W18" i="9"/>
  <c r="Y18" i="9"/>
  <c r="U7" i="3"/>
  <c r="W19" i="9"/>
  <c r="Y19" i="9"/>
  <c r="W7" i="3"/>
  <c r="W21" i="9"/>
  <c r="Y21" i="9"/>
  <c r="X7" i="3"/>
  <c r="W22" i="9"/>
  <c r="Y22" i="9"/>
  <c r="Y7" i="3"/>
  <c r="W23" i="9"/>
  <c r="Y23" i="9"/>
  <c r="AA7" i="3"/>
  <c r="W25" i="9"/>
  <c r="Y25" i="9"/>
  <c r="AC7" i="3"/>
  <c r="W27" i="9"/>
  <c r="Y27" i="9"/>
  <c r="AD7" i="3"/>
  <c r="W28" i="9"/>
  <c r="Y28" i="9"/>
  <c r="AE7" i="3"/>
  <c r="W29" i="9"/>
  <c r="Y29" i="9"/>
  <c r="AF7" i="3"/>
  <c r="W30" i="9"/>
  <c r="Y30" i="9"/>
  <c r="AG7" i="3"/>
  <c r="W31" i="9"/>
  <c r="Y31" i="9"/>
  <c r="AH7" i="3"/>
  <c r="W32" i="9"/>
  <c r="Y32" i="9"/>
  <c r="AI7" i="3"/>
  <c r="W33" i="9"/>
  <c r="Y33" i="9"/>
  <c r="AJ7" i="3"/>
  <c r="W34" i="9"/>
  <c r="Y34" i="9"/>
  <c r="AK7" i="3"/>
  <c r="W35" i="9"/>
  <c r="Y35" i="9"/>
  <c r="AO7" i="3"/>
  <c r="W39" i="9"/>
  <c r="Y39" i="9"/>
  <c r="AP7" i="3"/>
  <c r="W40" i="9"/>
  <c r="Y40" i="9"/>
  <c r="AQ7" i="3"/>
  <c r="W41" i="9"/>
  <c r="Y41" i="9"/>
  <c r="AR7" i="3"/>
  <c r="W42" i="9"/>
  <c r="Y42" i="9"/>
  <c r="AS7" i="3"/>
  <c r="W43" i="9"/>
  <c r="Y43" i="9"/>
  <c r="AT7" i="3"/>
  <c r="W44" i="9"/>
  <c r="Y44" i="9"/>
  <c r="AU7" i="3"/>
  <c r="W45" i="9"/>
  <c r="Y45" i="9"/>
  <c r="AV7" i="3"/>
  <c r="W46" i="9"/>
  <c r="Y46" i="9"/>
  <c r="AW7" i="3"/>
  <c r="W47" i="9"/>
  <c r="Y47" i="9"/>
  <c r="AX7" i="3"/>
  <c r="W48" i="9"/>
  <c r="Y48" i="9"/>
  <c r="AZ7" i="3"/>
  <c r="W50" i="9"/>
  <c r="Y50" i="9"/>
  <c r="BA7" i="3"/>
  <c r="W51" i="9"/>
  <c r="Y51" i="9"/>
  <c r="BB7" i="3"/>
  <c r="W52" i="9"/>
  <c r="Y52" i="9"/>
  <c r="BC7" i="3"/>
  <c r="W53" i="9"/>
  <c r="Y53" i="9"/>
  <c r="BD7" i="3"/>
  <c r="W54" i="9"/>
  <c r="Y54" i="9"/>
  <c r="BE7" i="3"/>
  <c r="W55" i="9"/>
  <c r="Y55" i="9"/>
  <c r="BF7" i="3"/>
  <c r="W56" i="9"/>
  <c r="Y56" i="9"/>
  <c r="BG7" i="3"/>
  <c r="W57" i="9"/>
  <c r="Y57" i="9"/>
  <c r="BH7" i="3"/>
  <c r="W58" i="9"/>
  <c r="Y58" i="9"/>
  <c r="W61" i="9"/>
  <c r="Z4" i="9"/>
  <c r="W60" i="9"/>
  <c r="W62" i="9"/>
  <c r="W64" i="9"/>
  <c r="AA4" i="9"/>
  <c r="AB4" i="9"/>
  <c r="B4" i="9"/>
  <c r="D4" i="4"/>
  <c r="F8" i="3"/>
  <c r="E4" i="10"/>
  <c r="G8" i="3"/>
  <c r="E5" i="10"/>
  <c r="H8" i="3"/>
  <c r="E6" i="10"/>
  <c r="I8" i="3"/>
  <c r="E7" i="10"/>
  <c r="J8" i="3"/>
  <c r="E8" i="10"/>
  <c r="K8" i="3"/>
  <c r="E9" i="10"/>
  <c r="L8" i="3"/>
  <c r="E10" i="10"/>
  <c r="M8" i="3"/>
  <c r="E11" i="10"/>
  <c r="N8" i="3"/>
  <c r="E12" i="10"/>
  <c r="O8" i="3"/>
  <c r="E13" i="10"/>
  <c r="P8" i="3"/>
  <c r="E14" i="10"/>
  <c r="Q8" i="3"/>
  <c r="E15" i="10"/>
  <c r="R8" i="3"/>
  <c r="E16" i="10"/>
  <c r="S8" i="3"/>
  <c r="E17" i="10"/>
  <c r="T8" i="3"/>
  <c r="E18" i="10"/>
  <c r="U8" i="3"/>
  <c r="E19" i="10"/>
  <c r="V8" i="3"/>
  <c r="E20" i="10"/>
  <c r="W8" i="3"/>
  <c r="E21" i="10"/>
  <c r="X8" i="3"/>
  <c r="E22" i="10"/>
  <c r="Y8" i="3"/>
  <c r="E23" i="10"/>
  <c r="Z8" i="3"/>
  <c r="E24" i="10"/>
  <c r="AA8" i="3"/>
  <c r="E25" i="10"/>
  <c r="AB8" i="3"/>
  <c r="E26" i="10"/>
  <c r="AC8" i="3"/>
  <c r="E27" i="10"/>
  <c r="AD8" i="3"/>
  <c r="E28" i="10"/>
  <c r="AE8" i="3"/>
  <c r="E29" i="10"/>
  <c r="AF8" i="3"/>
  <c r="E30" i="10"/>
  <c r="AG8" i="3"/>
  <c r="E31" i="10"/>
  <c r="AH8" i="3"/>
  <c r="E32" i="10"/>
  <c r="AI8" i="3"/>
  <c r="E33" i="10"/>
  <c r="AJ8" i="3"/>
  <c r="E34" i="10"/>
  <c r="AK8" i="3"/>
  <c r="E35" i="10"/>
  <c r="AL8" i="3"/>
  <c r="E36" i="10"/>
  <c r="AM8" i="3"/>
  <c r="E37" i="10"/>
  <c r="AN8" i="3"/>
  <c r="E38" i="10"/>
  <c r="AO8" i="3"/>
  <c r="E39" i="10"/>
  <c r="AP8" i="3"/>
  <c r="E40" i="10"/>
  <c r="AQ8" i="3"/>
  <c r="E41" i="10"/>
  <c r="AR8" i="3"/>
  <c r="E42" i="10"/>
  <c r="AS8" i="3"/>
  <c r="E43" i="10"/>
  <c r="AT8" i="3"/>
  <c r="E44" i="10"/>
  <c r="AU8" i="3"/>
  <c r="E45" i="10"/>
  <c r="AV8" i="3"/>
  <c r="E46" i="10"/>
  <c r="AW8" i="3"/>
  <c r="E47" i="10"/>
  <c r="AX8" i="3"/>
  <c r="E48" i="10"/>
  <c r="AY8" i="3"/>
  <c r="E49" i="10"/>
  <c r="AZ8" i="3"/>
  <c r="E50" i="10"/>
  <c r="BA8" i="3"/>
  <c r="E51" i="10"/>
  <c r="BB8" i="3"/>
  <c r="E52" i="10"/>
  <c r="BC8" i="3"/>
  <c r="E53" i="10"/>
  <c r="BD8" i="3"/>
  <c r="E54" i="10"/>
  <c r="BE8" i="3"/>
  <c r="E55" i="10"/>
  <c r="BF8" i="3"/>
  <c r="E56" i="10"/>
  <c r="BG8" i="3"/>
  <c r="E57" i="10"/>
  <c r="BH8" i="3"/>
  <c r="E58" i="10"/>
  <c r="E61" i="10"/>
  <c r="F4" i="10"/>
  <c r="E60" i="10"/>
  <c r="E62" i="10"/>
  <c r="E64" i="10"/>
  <c r="G4" i="10"/>
  <c r="H4" i="10"/>
  <c r="F9" i="3"/>
  <c r="K4" i="10"/>
  <c r="M4" i="10"/>
  <c r="O4" i="10"/>
  <c r="P4" i="10"/>
  <c r="G9" i="3"/>
  <c r="K5" i="10"/>
  <c r="M5" i="10"/>
  <c r="O5" i="10"/>
  <c r="H9" i="3"/>
  <c r="K6" i="10"/>
  <c r="M6" i="10"/>
  <c r="O6" i="10"/>
  <c r="I9" i="3"/>
  <c r="K7" i="10"/>
  <c r="M7" i="10"/>
  <c r="O7" i="10"/>
  <c r="J9" i="3"/>
  <c r="K8" i="10"/>
  <c r="M8" i="10"/>
  <c r="O8" i="10"/>
  <c r="K9" i="3"/>
  <c r="K9" i="10"/>
  <c r="M9" i="10"/>
  <c r="O9" i="10"/>
  <c r="L9" i="3"/>
  <c r="K10" i="10"/>
  <c r="M10" i="10"/>
  <c r="O10" i="10"/>
  <c r="M9" i="3"/>
  <c r="K11" i="10"/>
  <c r="M11" i="10"/>
  <c r="O11" i="10"/>
  <c r="N9" i="3"/>
  <c r="K12" i="10"/>
  <c r="M12" i="10"/>
  <c r="O12" i="10"/>
  <c r="O9" i="3"/>
  <c r="K13" i="10"/>
  <c r="M13" i="10"/>
  <c r="O13" i="10"/>
  <c r="P9" i="3"/>
  <c r="K14" i="10"/>
  <c r="M14" i="10"/>
  <c r="O14" i="10"/>
  <c r="Q9" i="3"/>
  <c r="K15" i="10"/>
  <c r="M15" i="10"/>
  <c r="O15" i="10"/>
  <c r="R9" i="3"/>
  <c r="K16" i="10"/>
  <c r="M16" i="10"/>
  <c r="O16" i="10"/>
  <c r="S9" i="3"/>
  <c r="K17" i="10"/>
  <c r="M17" i="10"/>
  <c r="O17" i="10"/>
  <c r="T9" i="3"/>
  <c r="K18" i="10"/>
  <c r="M18" i="10"/>
  <c r="O18" i="10"/>
  <c r="U9" i="3"/>
  <c r="K19" i="10"/>
  <c r="M19" i="10"/>
  <c r="O19" i="10"/>
  <c r="V9" i="3"/>
  <c r="K20" i="10"/>
  <c r="M20" i="10"/>
  <c r="O20" i="10"/>
  <c r="W9" i="3"/>
  <c r="K21" i="10"/>
  <c r="M21" i="10"/>
  <c r="O21" i="10"/>
  <c r="X9" i="3"/>
  <c r="K22" i="10"/>
  <c r="M22" i="10"/>
  <c r="O22" i="10"/>
  <c r="Y9" i="3"/>
  <c r="K23" i="10"/>
  <c r="M23" i="10"/>
  <c r="O23" i="10"/>
  <c r="Z9" i="3"/>
  <c r="K24" i="10"/>
  <c r="M24" i="10"/>
  <c r="O24" i="10"/>
  <c r="AA9" i="3"/>
  <c r="K25" i="10"/>
  <c r="M25" i="10"/>
  <c r="O25" i="10"/>
  <c r="AB9" i="3"/>
  <c r="K26" i="10"/>
  <c r="M26" i="10"/>
  <c r="O26" i="10"/>
  <c r="AC9" i="3"/>
  <c r="K27" i="10"/>
  <c r="M27" i="10"/>
  <c r="O27" i="10"/>
  <c r="AD9" i="3"/>
  <c r="K28" i="10"/>
  <c r="M28" i="10"/>
  <c r="O28" i="10"/>
  <c r="AE9" i="3"/>
  <c r="K29" i="10"/>
  <c r="M29" i="10"/>
  <c r="O29" i="10"/>
  <c r="AF9" i="3"/>
  <c r="K30" i="10"/>
  <c r="M30" i="10"/>
  <c r="O30" i="10"/>
  <c r="AG9" i="3"/>
  <c r="K31" i="10"/>
  <c r="M31" i="10"/>
  <c r="O31" i="10"/>
  <c r="AH9" i="3"/>
  <c r="K32" i="10"/>
  <c r="M32" i="10"/>
  <c r="O32" i="10"/>
  <c r="AI9" i="3"/>
  <c r="K33" i="10"/>
  <c r="M33" i="10"/>
  <c r="O33" i="10"/>
  <c r="AJ9" i="3"/>
  <c r="K34" i="10"/>
  <c r="M34" i="10"/>
  <c r="O34" i="10"/>
  <c r="AK9" i="3"/>
  <c r="K35" i="10"/>
  <c r="M35" i="10"/>
  <c r="O35" i="10"/>
  <c r="AL9" i="3"/>
  <c r="K36" i="10"/>
  <c r="M36" i="10"/>
  <c r="O36" i="10"/>
  <c r="AM9" i="3"/>
  <c r="K37" i="10"/>
  <c r="M37" i="10"/>
  <c r="O37" i="10"/>
  <c r="AN9" i="3"/>
  <c r="K38" i="10"/>
  <c r="M38" i="10"/>
  <c r="O38" i="10"/>
  <c r="AO9" i="3"/>
  <c r="K39" i="10"/>
  <c r="M39" i="10"/>
  <c r="O39" i="10"/>
  <c r="AP9" i="3"/>
  <c r="K40" i="10"/>
  <c r="M40" i="10"/>
  <c r="O40" i="10"/>
  <c r="AQ9" i="3"/>
  <c r="K41" i="10"/>
  <c r="M41" i="10"/>
  <c r="O41" i="10"/>
  <c r="AR9" i="3"/>
  <c r="K42" i="10"/>
  <c r="M42" i="10"/>
  <c r="O42" i="10"/>
  <c r="AS9" i="3"/>
  <c r="K43" i="10"/>
  <c r="M43" i="10"/>
  <c r="O43" i="10"/>
  <c r="AT9" i="3"/>
  <c r="K44" i="10"/>
  <c r="M44" i="10"/>
  <c r="O44" i="10"/>
  <c r="AU9" i="3"/>
  <c r="K45" i="10"/>
  <c r="M45" i="10"/>
  <c r="O45" i="10"/>
  <c r="AV9" i="3"/>
  <c r="K46" i="10"/>
  <c r="M46" i="10"/>
  <c r="O46" i="10"/>
  <c r="AW9" i="3"/>
  <c r="K47" i="10"/>
  <c r="M47" i="10"/>
  <c r="O47" i="10"/>
  <c r="AX9" i="3"/>
  <c r="K48" i="10"/>
  <c r="M48" i="10"/>
  <c r="O48" i="10"/>
  <c r="AY9" i="3"/>
  <c r="K49" i="10"/>
  <c r="M49" i="10"/>
  <c r="O49" i="10"/>
  <c r="AZ9" i="3"/>
  <c r="K50" i="10"/>
  <c r="M50" i="10"/>
  <c r="O50" i="10"/>
  <c r="BA9" i="3"/>
  <c r="K51" i="10"/>
  <c r="M51" i="10"/>
  <c r="O51" i="10"/>
  <c r="BB9" i="3"/>
  <c r="K52" i="10"/>
  <c r="M52" i="10"/>
  <c r="O52" i="10"/>
  <c r="BC9" i="3"/>
  <c r="K53" i="10"/>
  <c r="M53" i="10"/>
  <c r="O53" i="10"/>
  <c r="BD9" i="3"/>
  <c r="K54" i="10"/>
  <c r="M54" i="10"/>
  <c r="O54" i="10"/>
  <c r="BE9" i="3"/>
  <c r="K55" i="10"/>
  <c r="M55" i="10"/>
  <c r="O55" i="10"/>
  <c r="BF9" i="3"/>
  <c r="K56" i="10"/>
  <c r="M56" i="10"/>
  <c r="O56" i="10"/>
  <c r="BG9" i="3"/>
  <c r="K57" i="10"/>
  <c r="M57" i="10"/>
  <c r="O57" i="10"/>
  <c r="BH9" i="3"/>
  <c r="K58" i="10"/>
  <c r="M58" i="10"/>
  <c r="O58" i="10"/>
  <c r="K60" i="10"/>
  <c r="K61" i="10"/>
  <c r="K62" i="10"/>
  <c r="K64" i="10"/>
  <c r="Q4" i="10"/>
  <c r="R4" i="10"/>
  <c r="F10" i="3"/>
  <c r="U4" i="10"/>
  <c r="G10" i="3"/>
  <c r="U5" i="10"/>
  <c r="H10" i="3"/>
  <c r="U6" i="10"/>
  <c r="I10" i="3"/>
  <c r="U7" i="10"/>
  <c r="J10" i="3"/>
  <c r="U8" i="10"/>
  <c r="K10" i="3"/>
  <c r="U9" i="10"/>
  <c r="L10" i="3"/>
  <c r="U10" i="10"/>
  <c r="M10" i="3"/>
  <c r="U11" i="10"/>
  <c r="N10" i="3"/>
  <c r="U12" i="10"/>
  <c r="O10" i="3"/>
  <c r="U13" i="10"/>
  <c r="P10" i="3"/>
  <c r="U14" i="10"/>
  <c r="Q10" i="3"/>
  <c r="U15" i="10"/>
  <c r="R10" i="3"/>
  <c r="U16" i="10"/>
  <c r="S10" i="3"/>
  <c r="U17" i="10"/>
  <c r="T10" i="3"/>
  <c r="U18" i="10"/>
  <c r="U10" i="3"/>
  <c r="U19" i="10"/>
  <c r="V10" i="3"/>
  <c r="U20" i="10"/>
  <c r="W10" i="3"/>
  <c r="U21" i="10"/>
  <c r="X10" i="3"/>
  <c r="U22" i="10"/>
  <c r="Y10" i="3"/>
  <c r="U23" i="10"/>
  <c r="Z10" i="3"/>
  <c r="U24" i="10"/>
  <c r="AA10" i="3"/>
  <c r="U25" i="10"/>
  <c r="AB10" i="3"/>
  <c r="U26" i="10"/>
  <c r="AC10" i="3"/>
  <c r="U27" i="10"/>
  <c r="AD10" i="3"/>
  <c r="U28" i="10"/>
  <c r="AE10" i="3"/>
  <c r="U29" i="10"/>
  <c r="AF10" i="3"/>
  <c r="U30" i="10"/>
  <c r="AG10" i="3"/>
  <c r="U31" i="10"/>
  <c r="AH10" i="3"/>
  <c r="U32" i="10"/>
  <c r="AI10" i="3"/>
  <c r="U33" i="10"/>
  <c r="AJ10" i="3"/>
  <c r="U34" i="10"/>
  <c r="AK10" i="3"/>
  <c r="U35" i="10"/>
  <c r="AL10" i="3"/>
  <c r="U36" i="10"/>
  <c r="AM10" i="3"/>
  <c r="U37" i="10"/>
  <c r="AN10" i="3"/>
  <c r="U38" i="10"/>
  <c r="AO10" i="3"/>
  <c r="U39" i="10"/>
  <c r="AP10" i="3"/>
  <c r="U40" i="10"/>
  <c r="AQ10" i="3"/>
  <c r="U41" i="10"/>
  <c r="AR10" i="3"/>
  <c r="U42" i="10"/>
  <c r="AS10" i="3"/>
  <c r="U43" i="10"/>
  <c r="AT10" i="3"/>
  <c r="U44" i="10"/>
  <c r="AU10" i="3"/>
  <c r="U45" i="10"/>
  <c r="AV10" i="3"/>
  <c r="U46" i="10"/>
  <c r="AW10" i="3"/>
  <c r="U47" i="10"/>
  <c r="AX10" i="3"/>
  <c r="U48" i="10"/>
  <c r="AY10" i="3"/>
  <c r="U49" i="10"/>
  <c r="AZ10" i="3"/>
  <c r="U50" i="10"/>
  <c r="BA10" i="3"/>
  <c r="U51" i="10"/>
  <c r="BB10" i="3"/>
  <c r="U52" i="10"/>
  <c r="BC10" i="3"/>
  <c r="U53" i="10"/>
  <c r="BD10" i="3"/>
  <c r="U54" i="10"/>
  <c r="BE10" i="3"/>
  <c r="U55" i="10"/>
  <c r="BF10" i="3"/>
  <c r="U56" i="10"/>
  <c r="BG10" i="3"/>
  <c r="U57" i="10"/>
  <c r="BH10" i="3"/>
  <c r="U58" i="10"/>
  <c r="U61" i="10"/>
  <c r="V4" i="10"/>
  <c r="U60" i="10"/>
  <c r="U62" i="10"/>
  <c r="U64" i="10"/>
  <c r="W4" i="10"/>
  <c r="X4" i="10"/>
  <c r="F11" i="3"/>
  <c r="AA4" i="10"/>
  <c r="AC4" i="10"/>
  <c r="AE4" i="10"/>
  <c r="G11" i="3"/>
  <c r="AA5" i="10"/>
  <c r="AC5" i="10"/>
  <c r="AE5" i="10"/>
  <c r="Y11" i="3"/>
  <c r="AA23" i="10"/>
  <c r="AC23" i="10"/>
  <c r="AG11" i="3"/>
  <c r="AA31" i="10"/>
  <c r="AC31" i="10"/>
  <c r="AL11" i="3"/>
  <c r="AA36" i="10"/>
  <c r="AC36" i="10"/>
  <c r="AN11" i="3"/>
  <c r="AA38" i="10"/>
  <c r="AC38" i="10"/>
  <c r="AY11" i="3"/>
  <c r="AA49" i="10"/>
  <c r="AC49" i="10"/>
  <c r="AC6" i="10"/>
  <c r="AE6" i="10"/>
  <c r="I11" i="3"/>
  <c r="AA7" i="10"/>
  <c r="AC7" i="10"/>
  <c r="AE7" i="10"/>
  <c r="J11" i="3"/>
  <c r="AA8" i="10"/>
  <c r="AC8" i="10"/>
  <c r="AE8" i="10"/>
  <c r="K11" i="3"/>
  <c r="AA9" i="10"/>
  <c r="AC9" i="10"/>
  <c r="AE9" i="10"/>
  <c r="L11" i="3"/>
  <c r="AA10" i="10"/>
  <c r="AC10" i="10"/>
  <c r="AE10" i="10"/>
  <c r="M11" i="3"/>
  <c r="AA11" i="10"/>
  <c r="AC11" i="10"/>
  <c r="AE11" i="10"/>
  <c r="N11" i="3"/>
  <c r="AA12" i="10"/>
  <c r="AC12" i="10"/>
  <c r="AE12" i="10"/>
  <c r="O11" i="3"/>
  <c r="AA13" i="10"/>
  <c r="AC13" i="10"/>
  <c r="AE13" i="10"/>
  <c r="P11" i="3"/>
  <c r="AA14" i="10"/>
  <c r="AC14" i="10"/>
  <c r="AE14" i="10"/>
  <c r="Q11" i="3"/>
  <c r="AA15" i="10"/>
  <c r="AC15" i="10"/>
  <c r="AE15" i="10"/>
  <c r="R11" i="3"/>
  <c r="AA16" i="10"/>
  <c r="AC16" i="10"/>
  <c r="AE16" i="10"/>
  <c r="S11" i="3"/>
  <c r="AA17" i="10"/>
  <c r="AC17" i="10"/>
  <c r="AE17" i="10"/>
  <c r="T11" i="3"/>
  <c r="AA18" i="10"/>
  <c r="AC18" i="10"/>
  <c r="AE18" i="10"/>
  <c r="U11" i="3"/>
  <c r="AA19" i="10"/>
  <c r="AC19" i="10"/>
  <c r="AE19" i="10"/>
  <c r="V11" i="3"/>
  <c r="AA20" i="10"/>
  <c r="AC20" i="10"/>
  <c r="AE20" i="10"/>
  <c r="W11" i="3"/>
  <c r="AA21" i="10"/>
  <c r="AC21" i="10"/>
  <c r="AE21" i="10"/>
  <c r="X11" i="3"/>
  <c r="AA22" i="10"/>
  <c r="AC22" i="10"/>
  <c r="AE22" i="10"/>
  <c r="AE23" i="10"/>
  <c r="Z11" i="3"/>
  <c r="AA24" i="10"/>
  <c r="AC24" i="10"/>
  <c r="AE24" i="10"/>
  <c r="AA11" i="3"/>
  <c r="AA25" i="10"/>
  <c r="AC25" i="10"/>
  <c r="AE25" i="10"/>
  <c r="AB11" i="3"/>
  <c r="AA26" i="10"/>
  <c r="AC26" i="10"/>
  <c r="AE26" i="10"/>
  <c r="AC11" i="3"/>
  <c r="AA27" i="10"/>
  <c r="AC27" i="10"/>
  <c r="AE27" i="10"/>
  <c r="AD11" i="3"/>
  <c r="AA28" i="10"/>
  <c r="AC28" i="10"/>
  <c r="AE28" i="10"/>
  <c r="AE11" i="3"/>
  <c r="AA29" i="10"/>
  <c r="AC29" i="10"/>
  <c r="AE29" i="10"/>
  <c r="AF11" i="3"/>
  <c r="AA30" i="10"/>
  <c r="AC30" i="10"/>
  <c r="AE30" i="10"/>
  <c r="AE31" i="10"/>
  <c r="AH11" i="3"/>
  <c r="AA32" i="10"/>
  <c r="AC32" i="10"/>
  <c r="AE32" i="10"/>
  <c r="AI11" i="3"/>
  <c r="AA33" i="10"/>
  <c r="AC33" i="10"/>
  <c r="AE33" i="10"/>
  <c r="AJ11" i="3"/>
  <c r="AA34" i="10"/>
  <c r="AC34" i="10"/>
  <c r="AE34" i="10"/>
  <c r="AK11" i="3"/>
  <c r="AA35" i="10"/>
  <c r="AC35" i="10"/>
  <c r="AE35" i="10"/>
  <c r="AE36" i="10"/>
  <c r="AM11" i="3"/>
  <c r="AA37" i="10"/>
  <c r="AC37" i="10"/>
  <c r="AE37" i="10"/>
  <c r="AE38" i="10"/>
  <c r="AO11" i="3"/>
  <c r="AA39" i="10"/>
  <c r="AC39" i="10"/>
  <c r="AE39" i="10"/>
  <c r="AP11" i="3"/>
  <c r="AA40" i="10"/>
  <c r="AC40" i="10"/>
  <c r="AE40" i="10"/>
  <c r="AQ11" i="3"/>
  <c r="AA41" i="10"/>
  <c r="AC41" i="10"/>
  <c r="AE41" i="10"/>
  <c r="AR11" i="3"/>
  <c r="AA42" i="10"/>
  <c r="AC42" i="10"/>
  <c r="AE42" i="10"/>
  <c r="AS11" i="3"/>
  <c r="AA43" i="10"/>
  <c r="AC43" i="10"/>
  <c r="AE43" i="10"/>
  <c r="AT11" i="3"/>
  <c r="AA44" i="10"/>
  <c r="AC44" i="10"/>
  <c r="AE44" i="10"/>
  <c r="AU11" i="3"/>
  <c r="AA45" i="10"/>
  <c r="AC45" i="10"/>
  <c r="AE45" i="10"/>
  <c r="AV11" i="3"/>
  <c r="AA46" i="10"/>
  <c r="AC46" i="10"/>
  <c r="AE46" i="10"/>
  <c r="AW11" i="3"/>
  <c r="AA47" i="10"/>
  <c r="AC47" i="10"/>
  <c r="AE47" i="10"/>
  <c r="AX11" i="3"/>
  <c r="AA48" i="10"/>
  <c r="AC48" i="10"/>
  <c r="AE48" i="10"/>
  <c r="AE49" i="10"/>
  <c r="AZ11" i="3"/>
  <c r="AA50" i="10"/>
  <c r="AC50" i="10"/>
  <c r="AE50" i="10"/>
  <c r="BA11" i="3"/>
  <c r="AA51" i="10"/>
  <c r="AC51" i="10"/>
  <c r="AE51" i="10"/>
  <c r="BB11" i="3"/>
  <c r="AA52" i="10"/>
  <c r="AC52" i="10"/>
  <c r="AE52" i="10"/>
  <c r="BC11" i="3"/>
  <c r="AA53" i="10"/>
  <c r="AC53" i="10"/>
  <c r="AE53" i="10"/>
  <c r="BD11" i="3"/>
  <c r="AA54" i="10"/>
  <c r="AC54" i="10"/>
  <c r="AE54" i="10"/>
  <c r="BE11" i="3"/>
  <c r="AA55" i="10"/>
  <c r="AC55" i="10"/>
  <c r="AE55" i="10"/>
  <c r="BF11" i="3"/>
  <c r="AA56" i="10"/>
  <c r="AC56" i="10"/>
  <c r="AE56" i="10"/>
  <c r="BG11" i="3"/>
  <c r="AA57" i="10"/>
  <c r="AC57" i="10"/>
  <c r="AE57" i="10"/>
  <c r="BH11" i="3"/>
  <c r="AA58" i="10"/>
  <c r="AC58" i="10"/>
  <c r="AE58" i="10"/>
  <c r="AA61" i="10"/>
  <c r="AF4" i="10"/>
  <c r="AA60" i="10"/>
  <c r="AA62" i="10"/>
  <c r="AA64" i="10"/>
  <c r="AG4" i="10"/>
  <c r="AH4" i="10"/>
  <c r="F12" i="3"/>
  <c r="AK4" i="10"/>
  <c r="AM4" i="10"/>
  <c r="AO4" i="10"/>
  <c r="G12" i="3"/>
  <c r="AK5" i="10"/>
  <c r="AM5" i="10"/>
  <c r="AO5" i="10"/>
  <c r="H12" i="3"/>
  <c r="AK6" i="10"/>
  <c r="AM6" i="10"/>
  <c r="AO6" i="10"/>
  <c r="I12" i="3"/>
  <c r="AK7" i="10"/>
  <c r="AM7" i="10"/>
  <c r="AO7" i="10"/>
  <c r="J12" i="3"/>
  <c r="AK8" i="10"/>
  <c r="AM8" i="10"/>
  <c r="AO8" i="10"/>
  <c r="K12" i="3"/>
  <c r="AK9" i="10"/>
  <c r="AM9" i="10"/>
  <c r="AO9" i="10"/>
  <c r="L12" i="3"/>
  <c r="AK10" i="10"/>
  <c r="AM10" i="10"/>
  <c r="AO10" i="10"/>
  <c r="M12" i="3"/>
  <c r="AK11" i="10"/>
  <c r="AM11" i="10"/>
  <c r="AO11" i="10"/>
  <c r="N12" i="3"/>
  <c r="AK12" i="10"/>
  <c r="AM12" i="10"/>
  <c r="AO12" i="10"/>
  <c r="O12" i="3"/>
  <c r="AK13" i="10"/>
  <c r="AM13" i="10"/>
  <c r="AO13" i="10"/>
  <c r="P12" i="3"/>
  <c r="AK14" i="10"/>
  <c r="AM14" i="10"/>
  <c r="AO14" i="10"/>
  <c r="Q12" i="3"/>
  <c r="AK15" i="10"/>
  <c r="AM15" i="10"/>
  <c r="AO15" i="10"/>
  <c r="R12" i="3"/>
  <c r="AK16" i="10"/>
  <c r="AM16" i="10"/>
  <c r="AO16" i="10"/>
  <c r="S12" i="3"/>
  <c r="AK17" i="10"/>
  <c r="AM17" i="10"/>
  <c r="AO17" i="10"/>
  <c r="T12" i="3"/>
  <c r="AK18" i="10"/>
  <c r="AM18" i="10"/>
  <c r="AO18" i="10"/>
  <c r="U12" i="3"/>
  <c r="AK19" i="10"/>
  <c r="AM19" i="10"/>
  <c r="AO19" i="10"/>
  <c r="V12" i="3"/>
  <c r="AK20" i="10"/>
  <c r="AM20" i="10"/>
  <c r="AO20" i="10"/>
  <c r="W12" i="3"/>
  <c r="AK21" i="10"/>
  <c r="AM21" i="10"/>
  <c r="AO21" i="10"/>
  <c r="X12" i="3"/>
  <c r="AK22" i="10"/>
  <c r="AM22" i="10"/>
  <c r="AO22" i="10"/>
  <c r="Y12" i="3"/>
  <c r="AK23" i="10"/>
  <c r="AM23" i="10"/>
  <c r="AO23" i="10"/>
  <c r="Z12" i="3"/>
  <c r="AK24" i="10"/>
  <c r="AM24" i="10"/>
  <c r="AO24" i="10"/>
  <c r="AA12" i="3"/>
  <c r="AK25" i="10"/>
  <c r="AM25" i="10"/>
  <c r="AO25" i="10"/>
  <c r="AB12" i="3"/>
  <c r="AK26" i="10"/>
  <c r="AM26" i="10"/>
  <c r="AO26" i="10"/>
  <c r="AC12" i="3"/>
  <c r="AK27" i="10"/>
  <c r="AM27" i="10"/>
  <c r="AO27" i="10"/>
  <c r="AD12" i="3"/>
  <c r="AK28" i="10"/>
  <c r="AM28" i="10"/>
  <c r="AO28" i="10"/>
  <c r="AE12" i="3"/>
  <c r="AK29" i="10"/>
  <c r="AM29" i="10"/>
  <c r="AO29" i="10"/>
  <c r="AF12" i="3"/>
  <c r="AK30" i="10"/>
  <c r="AM30" i="10"/>
  <c r="AO30" i="10"/>
  <c r="AG12" i="3"/>
  <c r="AK31" i="10"/>
  <c r="AM31" i="10"/>
  <c r="AO31" i="10"/>
  <c r="AH12" i="3"/>
  <c r="AK32" i="10"/>
  <c r="AM32" i="10"/>
  <c r="AO32" i="10"/>
  <c r="AI12" i="3"/>
  <c r="AK33" i="10"/>
  <c r="AM33" i="10"/>
  <c r="AO33" i="10"/>
  <c r="AJ12" i="3"/>
  <c r="AK34" i="10"/>
  <c r="AM34" i="10"/>
  <c r="AO34" i="10"/>
  <c r="AK12" i="3"/>
  <c r="AK35" i="10"/>
  <c r="AM35" i="10"/>
  <c r="AO35" i="10"/>
  <c r="AL12" i="3"/>
  <c r="AK36" i="10"/>
  <c r="AM36" i="10"/>
  <c r="AO36" i="10"/>
  <c r="AM12" i="3"/>
  <c r="AK37" i="10"/>
  <c r="AM37" i="10"/>
  <c r="AO37" i="10"/>
  <c r="AN12" i="3"/>
  <c r="AK38" i="10"/>
  <c r="AM38" i="10"/>
  <c r="AO38" i="10"/>
  <c r="AO12" i="3"/>
  <c r="AK39" i="10"/>
  <c r="AM39" i="10"/>
  <c r="AO39" i="10"/>
  <c r="AP12" i="3"/>
  <c r="AK40" i="10"/>
  <c r="AM40" i="10"/>
  <c r="AO40" i="10"/>
  <c r="AQ12" i="3"/>
  <c r="AK41" i="10"/>
  <c r="AM41" i="10"/>
  <c r="AO41" i="10"/>
  <c r="AR12" i="3"/>
  <c r="AK42" i="10"/>
  <c r="AM42" i="10"/>
  <c r="AO42" i="10"/>
  <c r="AS12" i="3"/>
  <c r="AK43" i="10"/>
  <c r="AM43" i="10"/>
  <c r="AO43" i="10"/>
  <c r="AT12" i="3"/>
  <c r="AK44" i="10"/>
  <c r="AM44" i="10"/>
  <c r="AO44" i="10"/>
  <c r="AU12" i="3"/>
  <c r="AK45" i="10"/>
  <c r="AM45" i="10"/>
  <c r="AO45" i="10"/>
  <c r="AV12" i="3"/>
  <c r="AK46" i="10"/>
  <c r="AM46" i="10"/>
  <c r="AO46" i="10"/>
  <c r="AW12" i="3"/>
  <c r="AK47" i="10"/>
  <c r="AM47" i="10"/>
  <c r="AO47" i="10"/>
  <c r="AX12" i="3"/>
  <c r="AK48" i="10"/>
  <c r="AM48" i="10"/>
  <c r="AO48" i="10"/>
  <c r="AY12" i="3"/>
  <c r="AK49" i="10"/>
  <c r="AM49" i="10"/>
  <c r="AO49" i="10"/>
  <c r="AZ12" i="3"/>
  <c r="AK50" i="10"/>
  <c r="AM50" i="10"/>
  <c r="AO50" i="10"/>
  <c r="BA12" i="3"/>
  <c r="AK51" i="10"/>
  <c r="AM51" i="10"/>
  <c r="AO51" i="10"/>
  <c r="BB12" i="3"/>
  <c r="AK52" i="10"/>
  <c r="AM52" i="10"/>
  <c r="AO52" i="10"/>
  <c r="BC12" i="3"/>
  <c r="AK53" i="10"/>
  <c r="AM53" i="10"/>
  <c r="AO53" i="10"/>
  <c r="BD12" i="3"/>
  <c r="AK54" i="10"/>
  <c r="AM54" i="10"/>
  <c r="AO54" i="10"/>
  <c r="BE12" i="3"/>
  <c r="AK55" i="10"/>
  <c r="AM55" i="10"/>
  <c r="AO55" i="10"/>
  <c r="BF12" i="3"/>
  <c r="AK56" i="10"/>
  <c r="AM56" i="10"/>
  <c r="AO56" i="10"/>
  <c r="BG12" i="3"/>
  <c r="AK57" i="10"/>
  <c r="AM57" i="10"/>
  <c r="AO57" i="10"/>
  <c r="BH12" i="3"/>
  <c r="AK58" i="10"/>
  <c r="AM58" i="10"/>
  <c r="AO58" i="10"/>
  <c r="AK61" i="10"/>
  <c r="AP4" i="10"/>
  <c r="AK60" i="10"/>
  <c r="AK62" i="10"/>
  <c r="AK64" i="10"/>
  <c r="AQ4" i="10"/>
  <c r="AR4" i="10"/>
  <c r="F13" i="3"/>
  <c r="AU4" i="10"/>
  <c r="AW4" i="10"/>
  <c r="AY4" i="10"/>
  <c r="G13" i="3"/>
  <c r="AU5" i="10"/>
  <c r="AW5" i="10"/>
  <c r="AY5" i="10"/>
  <c r="H13" i="3"/>
  <c r="AU6" i="10"/>
  <c r="AW6" i="10"/>
  <c r="AY6" i="10"/>
  <c r="I13" i="3"/>
  <c r="AU7" i="10"/>
  <c r="AW7" i="10"/>
  <c r="AY7" i="10"/>
  <c r="J13" i="3"/>
  <c r="AU8" i="10"/>
  <c r="AW8" i="10"/>
  <c r="AY8" i="10"/>
  <c r="K13" i="3"/>
  <c r="AU9" i="10"/>
  <c r="AW9" i="10"/>
  <c r="AY9" i="10"/>
  <c r="L13" i="3"/>
  <c r="AU10" i="10"/>
  <c r="AW10" i="10"/>
  <c r="AY10" i="10"/>
  <c r="M13" i="3"/>
  <c r="AU11" i="10"/>
  <c r="AW11" i="10"/>
  <c r="AY11" i="10"/>
  <c r="N13" i="3"/>
  <c r="AU12" i="10"/>
  <c r="AW12" i="10"/>
  <c r="AY12" i="10"/>
  <c r="O13" i="3"/>
  <c r="AU13" i="10"/>
  <c r="AW13" i="10"/>
  <c r="AY13" i="10"/>
  <c r="P13" i="3"/>
  <c r="AU14" i="10"/>
  <c r="AW14" i="10"/>
  <c r="AY14" i="10"/>
  <c r="Q13" i="3"/>
  <c r="AU15" i="10"/>
  <c r="AW15" i="10"/>
  <c r="AY15" i="10"/>
  <c r="R13" i="3"/>
  <c r="AU16" i="10"/>
  <c r="AW16" i="10"/>
  <c r="AY16" i="10"/>
  <c r="S13" i="3"/>
  <c r="AU17" i="10"/>
  <c r="AW17" i="10"/>
  <c r="AY17" i="10"/>
  <c r="T13" i="3"/>
  <c r="AU18" i="10"/>
  <c r="AW18" i="10"/>
  <c r="AY18" i="10"/>
  <c r="U13" i="3"/>
  <c r="AU19" i="10"/>
  <c r="AW19" i="10"/>
  <c r="AY19" i="10"/>
  <c r="V13" i="3"/>
  <c r="AU20" i="10"/>
  <c r="AW20" i="10"/>
  <c r="AY20" i="10"/>
  <c r="W13" i="3"/>
  <c r="AU21" i="10"/>
  <c r="AW21" i="10"/>
  <c r="AY21" i="10"/>
  <c r="X13" i="3"/>
  <c r="AU22" i="10"/>
  <c r="AW22" i="10"/>
  <c r="AY22" i="10"/>
  <c r="Y13" i="3"/>
  <c r="AU23" i="10"/>
  <c r="AW23" i="10"/>
  <c r="AY23" i="10"/>
  <c r="Z13" i="3"/>
  <c r="AU24" i="10"/>
  <c r="AW24" i="10"/>
  <c r="AY24" i="10"/>
  <c r="AA13" i="3"/>
  <c r="AU25" i="10"/>
  <c r="AW25" i="10"/>
  <c r="AY25" i="10"/>
  <c r="AB13" i="3"/>
  <c r="AU26" i="10"/>
  <c r="AW26" i="10"/>
  <c r="AY26" i="10"/>
  <c r="AC13" i="3"/>
  <c r="AU27" i="10"/>
  <c r="AW27" i="10"/>
  <c r="AY27" i="10"/>
  <c r="AD13" i="3"/>
  <c r="AU28" i="10"/>
  <c r="AW28" i="10"/>
  <c r="AY28" i="10"/>
  <c r="AE13" i="3"/>
  <c r="AU29" i="10"/>
  <c r="AW29" i="10"/>
  <c r="AY29" i="10"/>
  <c r="AF13" i="3"/>
  <c r="AU30" i="10"/>
  <c r="AW30" i="10"/>
  <c r="AY30" i="10"/>
  <c r="AG13" i="3"/>
  <c r="AU31" i="10"/>
  <c r="AW31" i="10"/>
  <c r="AY31" i="10"/>
  <c r="AH13" i="3"/>
  <c r="AU32" i="10"/>
  <c r="AW32" i="10"/>
  <c r="AY32" i="10"/>
  <c r="AI13" i="3"/>
  <c r="AU33" i="10"/>
  <c r="AW33" i="10"/>
  <c r="AY33" i="10"/>
  <c r="AJ13" i="3"/>
  <c r="AU34" i="10"/>
  <c r="AW34" i="10"/>
  <c r="AY34" i="10"/>
  <c r="AK13" i="3"/>
  <c r="AU35" i="10"/>
  <c r="AW35" i="10"/>
  <c r="AY35" i="10"/>
  <c r="AL13" i="3"/>
  <c r="AU36" i="10"/>
  <c r="AW36" i="10"/>
  <c r="AY36" i="10"/>
  <c r="AM13" i="3"/>
  <c r="AU37" i="10"/>
  <c r="AW37" i="10"/>
  <c r="AY37" i="10"/>
  <c r="AN13" i="3"/>
  <c r="AU38" i="10"/>
  <c r="AW38" i="10"/>
  <c r="AY38" i="10"/>
  <c r="AO13" i="3"/>
  <c r="AU39" i="10"/>
  <c r="AW39" i="10"/>
  <c r="AY39" i="10"/>
  <c r="AP13" i="3"/>
  <c r="AU40" i="10"/>
  <c r="AW40" i="10"/>
  <c r="AY40" i="10"/>
  <c r="AQ13" i="3"/>
  <c r="AU41" i="10"/>
  <c r="AW41" i="10"/>
  <c r="AY41" i="10"/>
  <c r="AR13" i="3"/>
  <c r="AU42" i="10"/>
  <c r="AW42" i="10"/>
  <c r="AY42" i="10"/>
  <c r="AS13" i="3"/>
  <c r="AU43" i="10"/>
  <c r="AW43" i="10"/>
  <c r="AY43" i="10"/>
  <c r="AT13" i="3"/>
  <c r="AU44" i="10"/>
  <c r="AW44" i="10"/>
  <c r="AY44" i="10"/>
  <c r="AU13" i="3"/>
  <c r="AU45" i="10"/>
  <c r="AW45" i="10"/>
  <c r="AY45" i="10"/>
  <c r="AV13" i="3"/>
  <c r="AU46" i="10"/>
  <c r="AW46" i="10"/>
  <c r="AY46" i="10"/>
  <c r="AW13" i="3"/>
  <c r="AU47" i="10"/>
  <c r="AW47" i="10"/>
  <c r="AY47" i="10"/>
  <c r="AX13" i="3"/>
  <c r="AU48" i="10"/>
  <c r="AW48" i="10"/>
  <c r="AY48" i="10"/>
  <c r="AY13" i="3"/>
  <c r="AU49" i="10"/>
  <c r="AW49" i="10"/>
  <c r="AY49" i="10"/>
  <c r="AZ13" i="3"/>
  <c r="AU50" i="10"/>
  <c r="AW50" i="10"/>
  <c r="AY50" i="10"/>
  <c r="BA13" i="3"/>
  <c r="AU51" i="10"/>
  <c r="AW51" i="10"/>
  <c r="AY51" i="10"/>
  <c r="BB13" i="3"/>
  <c r="AU52" i="10"/>
  <c r="AW52" i="10"/>
  <c r="AY52" i="10"/>
  <c r="BC13" i="3"/>
  <c r="AU53" i="10"/>
  <c r="AW53" i="10"/>
  <c r="AY53" i="10"/>
  <c r="BD13" i="3"/>
  <c r="AU54" i="10"/>
  <c r="AW54" i="10"/>
  <c r="AY54" i="10"/>
  <c r="BE13" i="3"/>
  <c r="AU55" i="10"/>
  <c r="AW55" i="10"/>
  <c r="AY55" i="10"/>
  <c r="BF13" i="3"/>
  <c r="AU56" i="10"/>
  <c r="AW56" i="10"/>
  <c r="AY56" i="10"/>
  <c r="BG13" i="3"/>
  <c r="AU57" i="10"/>
  <c r="AW57" i="10"/>
  <c r="AY57" i="10"/>
  <c r="BH13" i="3"/>
  <c r="AU58" i="10"/>
  <c r="AW58" i="10"/>
  <c r="AY58" i="10"/>
  <c r="AU61" i="10"/>
  <c r="AZ4" i="10"/>
  <c r="AU60" i="10"/>
  <c r="AU62" i="10"/>
  <c r="AU64" i="10"/>
  <c r="BA4" i="10"/>
  <c r="BB4" i="10"/>
  <c r="F14" i="3"/>
  <c r="BE4" i="10"/>
  <c r="BG4" i="10"/>
  <c r="BI4" i="10"/>
  <c r="G14" i="3"/>
  <c r="BE5" i="10"/>
  <c r="BG5" i="10"/>
  <c r="BI5" i="10"/>
  <c r="H14" i="3"/>
  <c r="BE6" i="10"/>
  <c r="BG6" i="10"/>
  <c r="BI6" i="10"/>
  <c r="I14" i="3"/>
  <c r="BE7" i="10"/>
  <c r="BG7" i="10"/>
  <c r="BI7" i="10"/>
  <c r="J14" i="3"/>
  <c r="BE8" i="10"/>
  <c r="BG8" i="10"/>
  <c r="BI8" i="10"/>
  <c r="K14" i="3"/>
  <c r="BE9" i="10"/>
  <c r="BG9" i="10"/>
  <c r="BI9" i="10"/>
  <c r="L14" i="3"/>
  <c r="BE10" i="10"/>
  <c r="BG10" i="10"/>
  <c r="BI10" i="10"/>
  <c r="M14" i="3"/>
  <c r="BE11" i="10"/>
  <c r="BG11" i="10"/>
  <c r="BI11" i="10"/>
  <c r="N14" i="3"/>
  <c r="BE12" i="10"/>
  <c r="BG12" i="10"/>
  <c r="BI12" i="10"/>
  <c r="O14" i="3"/>
  <c r="BE13" i="10"/>
  <c r="BG13" i="10"/>
  <c r="BI13" i="10"/>
  <c r="P14" i="3"/>
  <c r="BE14" i="10"/>
  <c r="BG14" i="10"/>
  <c r="BI14" i="10"/>
  <c r="Q14" i="3"/>
  <c r="BE15" i="10"/>
  <c r="BG15" i="10"/>
  <c r="BI15" i="10"/>
  <c r="R14" i="3"/>
  <c r="BE16" i="10"/>
  <c r="BG16" i="10"/>
  <c r="BI16" i="10"/>
  <c r="S14" i="3"/>
  <c r="BE17" i="10"/>
  <c r="BG17" i="10"/>
  <c r="BI17" i="10"/>
  <c r="T14" i="3"/>
  <c r="BE18" i="10"/>
  <c r="BG18" i="10"/>
  <c r="BI18" i="10"/>
  <c r="U14" i="3"/>
  <c r="BE19" i="10"/>
  <c r="BG19" i="10"/>
  <c r="BI19" i="10"/>
  <c r="V14" i="3"/>
  <c r="BE20" i="10"/>
  <c r="BG20" i="10"/>
  <c r="BI20" i="10"/>
  <c r="W14" i="3"/>
  <c r="BE21" i="10"/>
  <c r="BG21" i="10"/>
  <c r="BI21" i="10"/>
  <c r="X14" i="3"/>
  <c r="BE22" i="10"/>
  <c r="BG22" i="10"/>
  <c r="BI22" i="10"/>
  <c r="Y14" i="3"/>
  <c r="BE23" i="10"/>
  <c r="BG23" i="10"/>
  <c r="BI23" i="10"/>
  <c r="Z14" i="3"/>
  <c r="BE24" i="10"/>
  <c r="BG24" i="10"/>
  <c r="BI24" i="10"/>
  <c r="AA14" i="3"/>
  <c r="BE25" i="10"/>
  <c r="BG25" i="10"/>
  <c r="BI25" i="10"/>
  <c r="AB14" i="3"/>
  <c r="BE26" i="10"/>
  <c r="BG26" i="10"/>
  <c r="BI26" i="10"/>
  <c r="AC14" i="3"/>
  <c r="BE27" i="10"/>
  <c r="BG27" i="10"/>
  <c r="BI27" i="10"/>
  <c r="AD14" i="3"/>
  <c r="BE28" i="10"/>
  <c r="BG28" i="10"/>
  <c r="BI28" i="10"/>
  <c r="AE14" i="3"/>
  <c r="BE29" i="10"/>
  <c r="BG29" i="10"/>
  <c r="BI29" i="10"/>
  <c r="AF14" i="3"/>
  <c r="BE30" i="10"/>
  <c r="BG30" i="10"/>
  <c r="BI30" i="10"/>
  <c r="AG14" i="3"/>
  <c r="BE31" i="10"/>
  <c r="BG31" i="10"/>
  <c r="BI31" i="10"/>
  <c r="AH14" i="3"/>
  <c r="BE32" i="10"/>
  <c r="BG32" i="10"/>
  <c r="BI32" i="10"/>
  <c r="AI14" i="3"/>
  <c r="BE33" i="10"/>
  <c r="BG33" i="10"/>
  <c r="BI33" i="10"/>
  <c r="AJ14" i="3"/>
  <c r="BE34" i="10"/>
  <c r="BG34" i="10"/>
  <c r="BI34" i="10"/>
  <c r="AK14" i="3"/>
  <c r="BE35" i="10"/>
  <c r="BG35" i="10"/>
  <c r="BI35" i="10"/>
  <c r="AL14" i="3"/>
  <c r="BE36" i="10"/>
  <c r="BG36" i="10"/>
  <c r="BI36" i="10"/>
  <c r="AM14" i="3"/>
  <c r="BE37" i="10"/>
  <c r="BG37" i="10"/>
  <c r="BI37" i="10"/>
  <c r="AN14" i="3"/>
  <c r="BE38" i="10"/>
  <c r="BG38" i="10"/>
  <c r="BI38" i="10"/>
  <c r="AO14" i="3"/>
  <c r="BE39" i="10"/>
  <c r="BG39" i="10"/>
  <c r="BI39" i="10"/>
  <c r="AP14" i="3"/>
  <c r="BE40" i="10"/>
  <c r="BG40" i="10"/>
  <c r="BI40" i="10"/>
  <c r="AQ14" i="3"/>
  <c r="BE41" i="10"/>
  <c r="BG41" i="10"/>
  <c r="BI41" i="10"/>
  <c r="AR14" i="3"/>
  <c r="BE42" i="10"/>
  <c r="BG42" i="10"/>
  <c r="BI42" i="10"/>
  <c r="AS14" i="3"/>
  <c r="BE43" i="10"/>
  <c r="BG43" i="10"/>
  <c r="BI43" i="10"/>
  <c r="AT14" i="3"/>
  <c r="BE44" i="10"/>
  <c r="BG44" i="10"/>
  <c r="BI44" i="10"/>
  <c r="AU14" i="3"/>
  <c r="BE45" i="10"/>
  <c r="BG45" i="10"/>
  <c r="BI45" i="10"/>
  <c r="AV14" i="3"/>
  <c r="BE46" i="10"/>
  <c r="BG46" i="10"/>
  <c r="BI46" i="10"/>
  <c r="AW14" i="3"/>
  <c r="BE47" i="10"/>
  <c r="BG47" i="10"/>
  <c r="BI47" i="10"/>
  <c r="AX14" i="3"/>
  <c r="BE48" i="10"/>
  <c r="BG48" i="10"/>
  <c r="BI48" i="10"/>
  <c r="AY14" i="3"/>
  <c r="BE49" i="10"/>
  <c r="BG49" i="10"/>
  <c r="BI49" i="10"/>
  <c r="AZ14" i="3"/>
  <c r="BE50" i="10"/>
  <c r="BG50" i="10"/>
  <c r="BI50" i="10"/>
  <c r="BA14" i="3"/>
  <c r="BE51" i="10"/>
  <c r="BG51" i="10"/>
  <c r="BI51" i="10"/>
  <c r="BB14" i="3"/>
  <c r="BE52" i="10"/>
  <c r="BG52" i="10"/>
  <c r="BI52" i="10"/>
  <c r="BC14" i="3"/>
  <c r="BE53" i="10"/>
  <c r="BG53" i="10"/>
  <c r="BI53" i="10"/>
  <c r="BD14" i="3"/>
  <c r="BE54" i="10"/>
  <c r="BG54" i="10"/>
  <c r="BI54" i="10"/>
  <c r="BE14" i="3"/>
  <c r="BE55" i="10"/>
  <c r="BG55" i="10"/>
  <c r="BI55" i="10"/>
  <c r="BF14" i="3"/>
  <c r="BE56" i="10"/>
  <c r="BG56" i="10"/>
  <c r="BI56" i="10"/>
  <c r="BG14" i="3"/>
  <c r="BE57" i="10"/>
  <c r="BG57" i="10"/>
  <c r="BI57" i="10"/>
  <c r="BH14" i="3"/>
  <c r="BE58" i="10"/>
  <c r="BG58" i="10"/>
  <c r="BI58" i="10"/>
  <c r="BE61" i="10"/>
  <c r="BJ4" i="10"/>
  <c r="BE60" i="10"/>
  <c r="BE62" i="10"/>
  <c r="BE64" i="10"/>
  <c r="BK4" i="10"/>
  <c r="BL4" i="10"/>
  <c r="F15" i="3"/>
  <c r="BO4" i="10"/>
  <c r="BQ4" i="10"/>
  <c r="BS4" i="10"/>
  <c r="G15" i="3"/>
  <c r="BO5" i="10"/>
  <c r="BQ5" i="10"/>
  <c r="BS5" i="10"/>
  <c r="H15" i="3"/>
  <c r="BO6" i="10"/>
  <c r="BQ6" i="10"/>
  <c r="BS6" i="10"/>
  <c r="I15" i="3"/>
  <c r="BO7" i="10"/>
  <c r="BQ7" i="10"/>
  <c r="BS7" i="10"/>
  <c r="J15" i="3"/>
  <c r="BO8" i="10"/>
  <c r="BQ8" i="10"/>
  <c r="BS8" i="10"/>
  <c r="K15" i="3"/>
  <c r="BO9" i="10"/>
  <c r="BQ9" i="10"/>
  <c r="BS9" i="10"/>
  <c r="L15" i="3"/>
  <c r="BO10" i="10"/>
  <c r="BQ10" i="10"/>
  <c r="BS10" i="10"/>
  <c r="M15" i="3"/>
  <c r="BO11" i="10"/>
  <c r="BQ11" i="10"/>
  <c r="BS11" i="10"/>
  <c r="N15" i="3"/>
  <c r="BO12" i="10"/>
  <c r="BQ12" i="10"/>
  <c r="BS12" i="10"/>
  <c r="O15" i="3"/>
  <c r="BO13" i="10"/>
  <c r="BQ13" i="10"/>
  <c r="BS13" i="10"/>
  <c r="P15" i="3"/>
  <c r="BO14" i="10"/>
  <c r="BQ14" i="10"/>
  <c r="BS14" i="10"/>
  <c r="Q15" i="3"/>
  <c r="BO15" i="10"/>
  <c r="BQ15" i="10"/>
  <c r="BS15" i="10"/>
  <c r="R15" i="3"/>
  <c r="BO16" i="10"/>
  <c r="BQ16" i="10"/>
  <c r="BS16" i="10"/>
  <c r="S15" i="3"/>
  <c r="BO17" i="10"/>
  <c r="BQ17" i="10"/>
  <c r="BS17" i="10"/>
  <c r="T15" i="3"/>
  <c r="BO18" i="10"/>
  <c r="BQ18" i="10"/>
  <c r="BS18" i="10"/>
  <c r="U15" i="3"/>
  <c r="BO19" i="10"/>
  <c r="BQ19" i="10"/>
  <c r="BS19" i="10"/>
  <c r="V15" i="3"/>
  <c r="BO20" i="10"/>
  <c r="BQ20" i="10"/>
  <c r="BS20" i="10"/>
  <c r="W15" i="3"/>
  <c r="BO21" i="10"/>
  <c r="BQ21" i="10"/>
  <c r="BS21" i="10"/>
  <c r="X15" i="3"/>
  <c r="BO22" i="10"/>
  <c r="BQ22" i="10"/>
  <c r="BS22" i="10"/>
  <c r="Y15" i="3"/>
  <c r="BO23" i="10"/>
  <c r="BQ23" i="10"/>
  <c r="BS23" i="10"/>
  <c r="Z15" i="3"/>
  <c r="BO24" i="10"/>
  <c r="BQ24" i="10"/>
  <c r="BS24" i="10"/>
  <c r="AA15" i="3"/>
  <c r="BO25" i="10"/>
  <c r="BQ25" i="10"/>
  <c r="BS25" i="10"/>
  <c r="AB15" i="3"/>
  <c r="BO26" i="10"/>
  <c r="BQ26" i="10"/>
  <c r="BS26" i="10"/>
  <c r="AC15" i="3"/>
  <c r="BO27" i="10"/>
  <c r="BQ27" i="10"/>
  <c r="BS27" i="10"/>
  <c r="AD15" i="3"/>
  <c r="BO28" i="10"/>
  <c r="BQ28" i="10"/>
  <c r="BS28" i="10"/>
  <c r="AE15" i="3"/>
  <c r="BO29" i="10"/>
  <c r="BQ29" i="10"/>
  <c r="BS29" i="10"/>
  <c r="AF15" i="3"/>
  <c r="BO30" i="10"/>
  <c r="BQ30" i="10"/>
  <c r="BS30" i="10"/>
  <c r="AG15" i="3"/>
  <c r="BO31" i="10"/>
  <c r="BQ31" i="10"/>
  <c r="BS31" i="10"/>
  <c r="AH15" i="3"/>
  <c r="BO32" i="10"/>
  <c r="BQ32" i="10"/>
  <c r="BS32" i="10"/>
  <c r="AI15" i="3"/>
  <c r="BO33" i="10"/>
  <c r="BQ33" i="10"/>
  <c r="BS33" i="10"/>
  <c r="AJ15" i="3"/>
  <c r="BO34" i="10"/>
  <c r="BQ34" i="10"/>
  <c r="BS34" i="10"/>
  <c r="AK15" i="3"/>
  <c r="BO35" i="10"/>
  <c r="BQ35" i="10"/>
  <c r="BS35" i="10"/>
  <c r="AL15" i="3"/>
  <c r="BO36" i="10"/>
  <c r="BQ36" i="10"/>
  <c r="BS36" i="10"/>
  <c r="AM15" i="3"/>
  <c r="BO37" i="10"/>
  <c r="BQ37" i="10"/>
  <c r="BS37" i="10"/>
  <c r="AN15" i="3"/>
  <c r="BO38" i="10"/>
  <c r="BQ38" i="10"/>
  <c r="BS38" i="10"/>
  <c r="AO15" i="3"/>
  <c r="BO39" i="10"/>
  <c r="BQ39" i="10"/>
  <c r="BS39" i="10"/>
  <c r="AP15" i="3"/>
  <c r="BO40" i="10"/>
  <c r="BQ40" i="10"/>
  <c r="BS40" i="10"/>
  <c r="AQ15" i="3"/>
  <c r="BO41" i="10"/>
  <c r="BQ41" i="10"/>
  <c r="BS41" i="10"/>
  <c r="AR15" i="3"/>
  <c r="BO42" i="10"/>
  <c r="BQ42" i="10"/>
  <c r="BS42" i="10"/>
  <c r="AS15" i="3"/>
  <c r="BO43" i="10"/>
  <c r="BQ43" i="10"/>
  <c r="BS43" i="10"/>
  <c r="AT15" i="3"/>
  <c r="BO44" i="10"/>
  <c r="BQ44" i="10"/>
  <c r="BS44" i="10"/>
  <c r="AU15" i="3"/>
  <c r="BO45" i="10"/>
  <c r="BQ45" i="10"/>
  <c r="BS45" i="10"/>
  <c r="AV15" i="3"/>
  <c r="BO46" i="10"/>
  <c r="BQ46" i="10"/>
  <c r="BS46" i="10"/>
  <c r="AW15" i="3"/>
  <c r="BO47" i="10"/>
  <c r="BQ47" i="10"/>
  <c r="BS47" i="10"/>
  <c r="AX15" i="3"/>
  <c r="BO48" i="10"/>
  <c r="BQ48" i="10"/>
  <c r="BS48" i="10"/>
  <c r="AY15" i="3"/>
  <c r="BO49" i="10"/>
  <c r="BQ49" i="10"/>
  <c r="BS49" i="10"/>
  <c r="AZ15" i="3"/>
  <c r="BO50" i="10"/>
  <c r="BQ50" i="10"/>
  <c r="BS50" i="10"/>
  <c r="BA15" i="3"/>
  <c r="BO51" i="10"/>
  <c r="BQ51" i="10"/>
  <c r="BS51" i="10"/>
  <c r="BB15" i="3"/>
  <c r="BO52" i="10"/>
  <c r="BQ52" i="10"/>
  <c r="BS52" i="10"/>
  <c r="BC15" i="3"/>
  <c r="BO53" i="10"/>
  <c r="BQ53" i="10"/>
  <c r="BS53" i="10"/>
  <c r="BD15" i="3"/>
  <c r="BO54" i="10"/>
  <c r="BQ54" i="10"/>
  <c r="BS54" i="10"/>
  <c r="BE15" i="3"/>
  <c r="BO55" i="10"/>
  <c r="BQ55" i="10"/>
  <c r="BS55" i="10"/>
  <c r="BF15" i="3"/>
  <c r="BO56" i="10"/>
  <c r="BQ56" i="10"/>
  <c r="BS56" i="10"/>
  <c r="BG15" i="3"/>
  <c r="BO57" i="10"/>
  <c r="BQ57" i="10"/>
  <c r="BS57" i="10"/>
  <c r="BH15" i="3"/>
  <c r="BO58" i="10"/>
  <c r="BQ58" i="10"/>
  <c r="BS58" i="10"/>
  <c r="BO61" i="10"/>
  <c r="BT4" i="10"/>
  <c r="BO60" i="10"/>
  <c r="BO62" i="10"/>
  <c r="BO64" i="10"/>
  <c r="BU4" i="10"/>
  <c r="BV4" i="10"/>
  <c r="B4" i="10"/>
  <c r="G4" i="4"/>
  <c r="F16" i="3"/>
  <c r="E4" i="11"/>
  <c r="G16" i="3"/>
  <c r="E5" i="11"/>
  <c r="H16" i="3"/>
  <c r="E6" i="11"/>
  <c r="I16" i="3"/>
  <c r="E7" i="11"/>
  <c r="J16" i="3"/>
  <c r="E8" i="11"/>
  <c r="K16" i="3"/>
  <c r="E9" i="11"/>
  <c r="L16" i="3"/>
  <c r="E10" i="11"/>
  <c r="M16" i="3"/>
  <c r="E11" i="11"/>
  <c r="N16" i="3"/>
  <c r="E12" i="11"/>
  <c r="O16" i="3"/>
  <c r="E13" i="11"/>
  <c r="P16" i="3"/>
  <c r="E14" i="11"/>
  <c r="Q16" i="3"/>
  <c r="E15" i="11"/>
  <c r="R16" i="3"/>
  <c r="E16" i="11"/>
  <c r="S16" i="3"/>
  <c r="E17" i="11"/>
  <c r="T16" i="3"/>
  <c r="E18" i="11"/>
  <c r="U16" i="3"/>
  <c r="E19" i="11"/>
  <c r="V16" i="3"/>
  <c r="E20" i="11"/>
  <c r="W16" i="3"/>
  <c r="E21" i="11"/>
  <c r="X16" i="3"/>
  <c r="E22" i="11"/>
  <c r="Y16" i="3"/>
  <c r="E23" i="11"/>
  <c r="Z16" i="3"/>
  <c r="E24" i="11"/>
  <c r="AA16" i="3"/>
  <c r="E25" i="11"/>
  <c r="AB16" i="3"/>
  <c r="E26" i="11"/>
  <c r="AC16" i="3"/>
  <c r="E27" i="11"/>
  <c r="AD16" i="3"/>
  <c r="E28" i="11"/>
  <c r="AE16" i="3"/>
  <c r="E29" i="11"/>
  <c r="AF16" i="3"/>
  <c r="E30" i="11"/>
  <c r="AG16" i="3"/>
  <c r="E31" i="11"/>
  <c r="AH16" i="3"/>
  <c r="E32" i="11"/>
  <c r="AI16" i="3"/>
  <c r="E33" i="11"/>
  <c r="AJ16" i="3"/>
  <c r="E34" i="11"/>
  <c r="AK16" i="3"/>
  <c r="E35" i="11"/>
  <c r="AL16" i="3"/>
  <c r="E36" i="11"/>
  <c r="AM16" i="3"/>
  <c r="E37" i="11"/>
  <c r="AN16" i="3"/>
  <c r="E38" i="11"/>
  <c r="AO16" i="3"/>
  <c r="E39" i="11"/>
  <c r="AP16" i="3"/>
  <c r="E40" i="11"/>
  <c r="AQ16" i="3"/>
  <c r="E41" i="11"/>
  <c r="AR16" i="3"/>
  <c r="E42" i="11"/>
  <c r="AS16" i="3"/>
  <c r="E43" i="11"/>
  <c r="AT16" i="3"/>
  <c r="E44" i="11"/>
  <c r="AU16" i="3"/>
  <c r="E45" i="11"/>
  <c r="AV16" i="3"/>
  <c r="E46" i="11"/>
  <c r="AW16" i="3"/>
  <c r="E47" i="11"/>
  <c r="AX16" i="3"/>
  <c r="E48" i="11"/>
  <c r="AY16" i="3"/>
  <c r="E49" i="11"/>
  <c r="AZ16" i="3"/>
  <c r="E50" i="11"/>
  <c r="BA16" i="3"/>
  <c r="E51" i="11"/>
  <c r="BB16" i="3"/>
  <c r="E52" i="11"/>
  <c r="BC16" i="3"/>
  <c r="E53" i="11"/>
  <c r="BD16" i="3"/>
  <c r="E54" i="11"/>
  <c r="BE16" i="3"/>
  <c r="E55" i="11"/>
  <c r="BF16" i="3"/>
  <c r="E56" i="11"/>
  <c r="BG16" i="3"/>
  <c r="E57" i="11"/>
  <c r="BH16" i="3"/>
  <c r="E58" i="11"/>
  <c r="E60" i="11"/>
  <c r="F4" i="11"/>
  <c r="E61" i="11"/>
  <c r="E62" i="11"/>
  <c r="E64" i="11"/>
  <c r="G4" i="11"/>
  <c r="H4" i="11"/>
  <c r="F17" i="3"/>
  <c r="K4" i="11"/>
  <c r="G17" i="3"/>
  <c r="K5" i="11"/>
  <c r="H17" i="3"/>
  <c r="K6" i="11"/>
  <c r="I17" i="3"/>
  <c r="K7" i="11"/>
  <c r="J17" i="3"/>
  <c r="K8" i="11"/>
  <c r="K17" i="3"/>
  <c r="K9" i="11"/>
  <c r="L17" i="3"/>
  <c r="K10" i="11"/>
  <c r="M17" i="3"/>
  <c r="K11" i="11"/>
  <c r="N17" i="3"/>
  <c r="K12" i="11"/>
  <c r="O17" i="3"/>
  <c r="K13" i="11"/>
  <c r="P17" i="3"/>
  <c r="K14" i="11"/>
  <c r="Q17" i="3"/>
  <c r="K15" i="11"/>
  <c r="R17" i="3"/>
  <c r="K16" i="11"/>
  <c r="S17" i="3"/>
  <c r="K17" i="11"/>
  <c r="T17" i="3"/>
  <c r="K18" i="11"/>
  <c r="U17" i="3"/>
  <c r="K19" i="11"/>
  <c r="V17" i="3"/>
  <c r="K20" i="11"/>
  <c r="W17" i="3"/>
  <c r="K21" i="11"/>
  <c r="X17" i="3"/>
  <c r="K22" i="11"/>
  <c r="Y17" i="3"/>
  <c r="K23" i="11"/>
  <c r="Z17" i="3"/>
  <c r="K24" i="11"/>
  <c r="AA17" i="3"/>
  <c r="K25" i="11"/>
  <c r="AB17" i="3"/>
  <c r="K26" i="11"/>
  <c r="AC17" i="3"/>
  <c r="K27" i="11"/>
  <c r="AD17" i="3"/>
  <c r="K28" i="11"/>
  <c r="AE17" i="3"/>
  <c r="K29" i="11"/>
  <c r="AF17" i="3"/>
  <c r="K30" i="11"/>
  <c r="AG17" i="3"/>
  <c r="K31" i="11"/>
  <c r="AH17" i="3"/>
  <c r="K32" i="11"/>
  <c r="AI17" i="3"/>
  <c r="K33" i="11"/>
  <c r="AJ17" i="3"/>
  <c r="K34" i="11"/>
  <c r="AK17" i="3"/>
  <c r="K35" i="11"/>
  <c r="AL17" i="3"/>
  <c r="K36" i="11"/>
  <c r="AM17" i="3"/>
  <c r="K37" i="11"/>
  <c r="AN17" i="3"/>
  <c r="K38" i="11"/>
  <c r="AO17" i="3"/>
  <c r="K39" i="11"/>
  <c r="AP17" i="3"/>
  <c r="K40" i="11"/>
  <c r="AQ17" i="3"/>
  <c r="K41" i="11"/>
  <c r="AR17" i="3"/>
  <c r="K42" i="11"/>
  <c r="AS17" i="3"/>
  <c r="K43" i="11"/>
  <c r="AT17" i="3"/>
  <c r="K44" i="11"/>
  <c r="AU17" i="3"/>
  <c r="K45" i="11"/>
  <c r="AV17" i="3"/>
  <c r="K46" i="11"/>
  <c r="AW17" i="3"/>
  <c r="K47" i="11"/>
  <c r="AX17" i="3"/>
  <c r="K48" i="11"/>
  <c r="AY17" i="3"/>
  <c r="K49" i="11"/>
  <c r="AZ17" i="3"/>
  <c r="K50" i="11"/>
  <c r="BA17" i="3"/>
  <c r="K51" i="11"/>
  <c r="BB17" i="3"/>
  <c r="K52" i="11"/>
  <c r="BC17" i="3"/>
  <c r="K53" i="11"/>
  <c r="BD17" i="3"/>
  <c r="K54" i="11"/>
  <c r="BE17" i="3"/>
  <c r="K55" i="11"/>
  <c r="BF17" i="3"/>
  <c r="K56" i="11"/>
  <c r="BG17" i="3"/>
  <c r="K57" i="11"/>
  <c r="BH17" i="3"/>
  <c r="K58" i="11"/>
  <c r="K60" i="11"/>
  <c r="L4" i="11"/>
  <c r="K61" i="11"/>
  <c r="K62" i="11"/>
  <c r="K64" i="11"/>
  <c r="M4" i="11"/>
  <c r="N4" i="11"/>
  <c r="F18" i="3"/>
  <c r="Q4" i="11"/>
  <c r="S4" i="11"/>
  <c r="G18" i="3"/>
  <c r="Q5" i="11"/>
  <c r="S5" i="11"/>
  <c r="H18" i="3"/>
  <c r="Q6" i="11"/>
  <c r="S6" i="11"/>
  <c r="I18" i="3"/>
  <c r="Q7" i="11"/>
  <c r="S7" i="11"/>
  <c r="J18" i="3"/>
  <c r="Q8" i="11"/>
  <c r="S8" i="11"/>
  <c r="K18" i="3"/>
  <c r="Q9" i="11"/>
  <c r="S9" i="11"/>
  <c r="L18" i="3"/>
  <c r="Q10" i="11"/>
  <c r="S10" i="11"/>
  <c r="M18" i="3"/>
  <c r="Q11" i="11"/>
  <c r="S11" i="11"/>
  <c r="N18" i="3"/>
  <c r="Q12" i="11"/>
  <c r="S12" i="11"/>
  <c r="O18" i="3"/>
  <c r="Q13" i="11"/>
  <c r="S13" i="11"/>
  <c r="P18" i="3"/>
  <c r="Q14" i="11"/>
  <c r="S14" i="11"/>
  <c r="Q18" i="3"/>
  <c r="Q15" i="11"/>
  <c r="S15" i="11"/>
  <c r="R18" i="3"/>
  <c r="Q16" i="11"/>
  <c r="S16" i="11"/>
  <c r="S18" i="3"/>
  <c r="Q17" i="11"/>
  <c r="S17" i="11"/>
  <c r="T18" i="3"/>
  <c r="Q18" i="11"/>
  <c r="S18" i="11"/>
  <c r="U18" i="3"/>
  <c r="Q19" i="11"/>
  <c r="S19" i="11"/>
  <c r="V18" i="3"/>
  <c r="Q20" i="11"/>
  <c r="S20" i="11"/>
  <c r="W18" i="3"/>
  <c r="Q21" i="11"/>
  <c r="S21" i="11"/>
  <c r="X18" i="3"/>
  <c r="Q22" i="11"/>
  <c r="S22" i="11"/>
  <c r="Y18" i="3"/>
  <c r="Q23" i="11"/>
  <c r="S23" i="11"/>
  <c r="Z18" i="3"/>
  <c r="Q24" i="11"/>
  <c r="S24" i="11"/>
  <c r="AA18" i="3"/>
  <c r="Q25" i="11"/>
  <c r="S25" i="11"/>
  <c r="AB18" i="3"/>
  <c r="Q26" i="11"/>
  <c r="S26" i="11"/>
  <c r="AC18" i="3"/>
  <c r="Q27" i="11"/>
  <c r="S27" i="11"/>
  <c r="AD18" i="3"/>
  <c r="Q28" i="11"/>
  <c r="S28" i="11"/>
  <c r="AE18" i="3"/>
  <c r="Q29" i="11"/>
  <c r="S29" i="11"/>
  <c r="AF18" i="3"/>
  <c r="Q30" i="11"/>
  <c r="S30" i="11"/>
  <c r="AG18" i="3"/>
  <c r="Q31" i="11"/>
  <c r="S31" i="11"/>
  <c r="AH18" i="3"/>
  <c r="Q32" i="11"/>
  <c r="S32" i="11"/>
  <c r="AI18" i="3"/>
  <c r="Q33" i="11"/>
  <c r="S33" i="11"/>
  <c r="AJ18" i="3"/>
  <c r="Q34" i="11"/>
  <c r="S34" i="11"/>
  <c r="AK18" i="3"/>
  <c r="Q35" i="11"/>
  <c r="S35" i="11"/>
  <c r="AL18" i="3"/>
  <c r="Q36" i="11"/>
  <c r="S36" i="11"/>
  <c r="AM18" i="3"/>
  <c r="Q37" i="11"/>
  <c r="S37" i="11"/>
  <c r="AN18" i="3"/>
  <c r="Q38" i="11"/>
  <c r="S38" i="11"/>
  <c r="AO18" i="3"/>
  <c r="Q39" i="11"/>
  <c r="S39" i="11"/>
  <c r="AP18" i="3"/>
  <c r="Q40" i="11"/>
  <c r="S40" i="11"/>
  <c r="AQ18" i="3"/>
  <c r="Q41" i="11"/>
  <c r="S41" i="11"/>
  <c r="AR18" i="3"/>
  <c r="Q42" i="11"/>
  <c r="S42" i="11"/>
  <c r="AS18" i="3"/>
  <c r="Q43" i="11"/>
  <c r="S43" i="11"/>
  <c r="AT18" i="3"/>
  <c r="Q44" i="11"/>
  <c r="S44" i="11"/>
  <c r="AU18" i="3"/>
  <c r="Q45" i="11"/>
  <c r="S45" i="11"/>
  <c r="AV18" i="3"/>
  <c r="Q46" i="11"/>
  <c r="S46" i="11"/>
  <c r="AW18" i="3"/>
  <c r="Q47" i="11"/>
  <c r="S47" i="11"/>
  <c r="AX18" i="3"/>
  <c r="Q48" i="11"/>
  <c r="S48" i="11"/>
  <c r="AY18" i="3"/>
  <c r="Q49" i="11"/>
  <c r="S49" i="11"/>
  <c r="AZ18" i="3"/>
  <c r="Q50" i="11"/>
  <c r="S50" i="11"/>
  <c r="BA18" i="3"/>
  <c r="Q51" i="11"/>
  <c r="S51" i="11"/>
  <c r="BB18" i="3"/>
  <c r="Q52" i="11"/>
  <c r="S52" i="11"/>
  <c r="BC18" i="3"/>
  <c r="Q53" i="11"/>
  <c r="S53" i="11"/>
  <c r="BD18" i="3"/>
  <c r="Q54" i="11"/>
  <c r="S54" i="11"/>
  <c r="BE18" i="3"/>
  <c r="Q55" i="11"/>
  <c r="S55" i="11"/>
  <c r="BF18" i="3"/>
  <c r="Q56" i="11"/>
  <c r="S56" i="11"/>
  <c r="BG18" i="3"/>
  <c r="Q57" i="11"/>
  <c r="S57" i="11"/>
  <c r="BH18" i="3"/>
  <c r="Q58" i="11"/>
  <c r="S58" i="11"/>
  <c r="Q60" i="11"/>
  <c r="T4" i="11"/>
  <c r="Q61" i="11"/>
  <c r="Q62" i="11"/>
  <c r="Q64" i="11"/>
  <c r="U4" i="11"/>
  <c r="V4" i="11"/>
  <c r="F19" i="3"/>
  <c r="Y4" i="11"/>
  <c r="AA4" i="11"/>
  <c r="G19" i="3"/>
  <c r="Y5" i="11"/>
  <c r="AA5" i="11"/>
  <c r="H19" i="3"/>
  <c r="Y6" i="11"/>
  <c r="AA6" i="11"/>
  <c r="I19" i="3"/>
  <c r="Y7" i="11"/>
  <c r="AA7" i="11"/>
  <c r="J19" i="3"/>
  <c r="Y8" i="11"/>
  <c r="AA8" i="11"/>
  <c r="K19" i="3"/>
  <c r="Y9" i="11"/>
  <c r="AA9" i="11"/>
  <c r="L19" i="3"/>
  <c r="Y10" i="11"/>
  <c r="AA10" i="11"/>
  <c r="M19" i="3"/>
  <c r="Y11" i="11"/>
  <c r="AA11" i="11"/>
  <c r="N19" i="3"/>
  <c r="Y12" i="11"/>
  <c r="AA12" i="11"/>
  <c r="O19" i="3"/>
  <c r="Y13" i="11"/>
  <c r="AA13" i="11"/>
  <c r="P19" i="3"/>
  <c r="Y14" i="11"/>
  <c r="AA14" i="11"/>
  <c r="Q19" i="3"/>
  <c r="Y15" i="11"/>
  <c r="AA15" i="11"/>
  <c r="R19" i="3"/>
  <c r="Y16" i="11"/>
  <c r="AA16" i="11"/>
  <c r="S19" i="3"/>
  <c r="Y17" i="11"/>
  <c r="AA17" i="11"/>
  <c r="T19" i="3"/>
  <c r="Y18" i="11"/>
  <c r="AA18" i="11"/>
  <c r="U19" i="3"/>
  <c r="Y19" i="11"/>
  <c r="AA19" i="11"/>
  <c r="V19" i="3"/>
  <c r="Y20" i="11"/>
  <c r="AA20" i="11"/>
  <c r="W19" i="3"/>
  <c r="Y21" i="11"/>
  <c r="AA21" i="11"/>
  <c r="X19" i="3"/>
  <c r="Y22" i="11"/>
  <c r="AA22" i="11"/>
  <c r="Y19" i="3"/>
  <c r="Y23" i="11"/>
  <c r="AA23" i="11"/>
  <c r="Z19" i="3"/>
  <c r="Y24" i="11"/>
  <c r="AA24" i="11"/>
  <c r="AA19" i="3"/>
  <c r="Y25" i="11"/>
  <c r="AA25" i="11"/>
  <c r="AB19" i="3"/>
  <c r="Y26" i="11"/>
  <c r="AA26" i="11"/>
  <c r="AC19" i="3"/>
  <c r="Y27" i="11"/>
  <c r="AA27" i="11"/>
  <c r="AD19" i="3"/>
  <c r="Y28" i="11"/>
  <c r="AA28" i="11"/>
  <c r="AE19" i="3"/>
  <c r="Y29" i="11"/>
  <c r="AA29" i="11"/>
  <c r="AF19" i="3"/>
  <c r="Y30" i="11"/>
  <c r="AA30" i="11"/>
  <c r="AG19" i="3"/>
  <c r="Y31" i="11"/>
  <c r="AA31" i="11"/>
  <c r="AH19" i="3"/>
  <c r="Y32" i="11"/>
  <c r="AA32" i="11"/>
  <c r="AI19" i="3"/>
  <c r="Y33" i="11"/>
  <c r="AA33" i="11"/>
  <c r="AJ19" i="3"/>
  <c r="Y34" i="11"/>
  <c r="AA34" i="11"/>
  <c r="AK19" i="3"/>
  <c r="Y35" i="11"/>
  <c r="AA35" i="11"/>
  <c r="AL19" i="3"/>
  <c r="Y36" i="11"/>
  <c r="AA36" i="11"/>
  <c r="AM19" i="3"/>
  <c r="Y37" i="11"/>
  <c r="AA37" i="11"/>
  <c r="AN19" i="3"/>
  <c r="Y38" i="11"/>
  <c r="AA38" i="11"/>
  <c r="AO19" i="3"/>
  <c r="Y39" i="11"/>
  <c r="AA39" i="11"/>
  <c r="AP19" i="3"/>
  <c r="Y40" i="11"/>
  <c r="AA40" i="11"/>
  <c r="AQ19" i="3"/>
  <c r="Y41" i="11"/>
  <c r="AA41" i="11"/>
  <c r="AR19" i="3"/>
  <c r="Y42" i="11"/>
  <c r="AA42" i="11"/>
  <c r="AS19" i="3"/>
  <c r="Y43" i="11"/>
  <c r="AA43" i="11"/>
  <c r="AT19" i="3"/>
  <c r="Y44" i="11"/>
  <c r="AA44" i="11"/>
  <c r="AU19" i="3"/>
  <c r="Y45" i="11"/>
  <c r="AA45" i="11"/>
  <c r="AV19" i="3"/>
  <c r="Y46" i="11"/>
  <c r="AA46" i="11"/>
  <c r="AW19" i="3"/>
  <c r="Y47" i="11"/>
  <c r="AA47" i="11"/>
  <c r="AX19" i="3"/>
  <c r="Y48" i="11"/>
  <c r="AA48" i="11"/>
  <c r="AY19" i="3"/>
  <c r="Y49" i="11"/>
  <c r="AA49" i="11"/>
  <c r="AZ19" i="3"/>
  <c r="Y50" i="11"/>
  <c r="AA50" i="11"/>
  <c r="BA19" i="3"/>
  <c r="Y51" i="11"/>
  <c r="AA51" i="11"/>
  <c r="BB19" i="3"/>
  <c r="Y52" i="11"/>
  <c r="AA52" i="11"/>
  <c r="BC19" i="3"/>
  <c r="Y53" i="11"/>
  <c r="AA53" i="11"/>
  <c r="BD19" i="3"/>
  <c r="Y54" i="11"/>
  <c r="AA54" i="11"/>
  <c r="BE19" i="3"/>
  <c r="Y55" i="11"/>
  <c r="AA55" i="11"/>
  <c r="BF19" i="3"/>
  <c r="Y56" i="11"/>
  <c r="AA56" i="11"/>
  <c r="BG19" i="3"/>
  <c r="Y57" i="11"/>
  <c r="AA57" i="11"/>
  <c r="BH19" i="3"/>
  <c r="Y58" i="11"/>
  <c r="AA58" i="11"/>
  <c r="Y60" i="11"/>
  <c r="AB4" i="11"/>
  <c r="Y61" i="11"/>
  <c r="Y62" i="11"/>
  <c r="Y64" i="11"/>
  <c r="AC4" i="11"/>
  <c r="AD4" i="11"/>
  <c r="F21" i="3"/>
  <c r="AM4" i="11"/>
  <c r="G21" i="3"/>
  <c r="AM5" i="11"/>
  <c r="H21" i="3"/>
  <c r="AM6" i="11"/>
  <c r="I21" i="3"/>
  <c r="AM7" i="11"/>
  <c r="J21" i="3"/>
  <c r="AM8" i="11"/>
  <c r="L21" i="3"/>
  <c r="AM10" i="11"/>
  <c r="M21" i="3"/>
  <c r="AM11" i="11"/>
  <c r="N21" i="3"/>
  <c r="AM12" i="11"/>
  <c r="O21" i="3"/>
  <c r="AM13" i="11"/>
  <c r="P21" i="3"/>
  <c r="AM14" i="11"/>
  <c r="Q21" i="3"/>
  <c r="AM15" i="11"/>
  <c r="R21" i="3"/>
  <c r="AM16" i="11"/>
  <c r="S21" i="3"/>
  <c r="AM17" i="11"/>
  <c r="T21" i="3"/>
  <c r="AM18" i="11"/>
  <c r="U21" i="3"/>
  <c r="AM19" i="11"/>
  <c r="V21" i="3"/>
  <c r="AM20" i="11"/>
  <c r="W21" i="3"/>
  <c r="AM21" i="11"/>
  <c r="X21" i="3"/>
  <c r="AM22" i="11"/>
  <c r="Y21" i="3"/>
  <c r="AM23" i="11"/>
  <c r="Z21" i="3"/>
  <c r="AM24" i="11"/>
  <c r="AA21" i="3"/>
  <c r="AM25" i="11"/>
  <c r="AB21" i="3"/>
  <c r="AM26" i="11"/>
  <c r="AC21" i="3"/>
  <c r="AM27" i="11"/>
  <c r="AD21" i="3"/>
  <c r="AM28" i="11"/>
  <c r="AE21" i="3"/>
  <c r="AM29" i="11"/>
  <c r="AF21" i="3"/>
  <c r="AM30" i="11"/>
  <c r="AG21" i="3"/>
  <c r="AM31" i="11"/>
  <c r="AH21" i="3"/>
  <c r="AM32" i="11"/>
  <c r="AI21" i="3"/>
  <c r="AM33" i="11"/>
  <c r="AJ21" i="3"/>
  <c r="AM34" i="11"/>
  <c r="AK21" i="3"/>
  <c r="AM35" i="11"/>
  <c r="AL21" i="3"/>
  <c r="AM36" i="11"/>
  <c r="AM21" i="3"/>
  <c r="AM37" i="11"/>
  <c r="AN21" i="3"/>
  <c r="AM38" i="11"/>
  <c r="AO21" i="3"/>
  <c r="AM39" i="11"/>
  <c r="AP21" i="3"/>
  <c r="AM40" i="11"/>
  <c r="AQ21" i="3"/>
  <c r="AM41" i="11"/>
  <c r="AR21" i="3"/>
  <c r="AM42" i="11"/>
  <c r="AS21" i="3"/>
  <c r="AM43" i="11"/>
  <c r="AT21" i="3"/>
  <c r="AM44" i="11"/>
  <c r="AU21" i="3"/>
  <c r="AM45" i="11"/>
  <c r="AV21" i="3"/>
  <c r="AM46" i="11"/>
  <c r="AW21" i="3"/>
  <c r="AM47" i="11"/>
  <c r="AX21" i="3"/>
  <c r="AM48" i="11"/>
  <c r="AY21" i="3"/>
  <c r="AM49" i="11"/>
  <c r="AZ21" i="3"/>
  <c r="AM50" i="11"/>
  <c r="BA21" i="3"/>
  <c r="AM51" i="11"/>
  <c r="BB21" i="3"/>
  <c r="AM52" i="11"/>
  <c r="BC21" i="3"/>
  <c r="AM53" i="11"/>
  <c r="BD21" i="3"/>
  <c r="AM54" i="11"/>
  <c r="BE21" i="3"/>
  <c r="AM55" i="11"/>
  <c r="BF21" i="3"/>
  <c r="AM56" i="11"/>
  <c r="BG21" i="3"/>
  <c r="AM57" i="11"/>
  <c r="BH21" i="3"/>
  <c r="AM58" i="11"/>
  <c r="AM61" i="11"/>
  <c r="AN4" i="11"/>
  <c r="AM60" i="11"/>
  <c r="AM62" i="11"/>
  <c r="AM64" i="11"/>
  <c r="AO4" i="11"/>
  <c r="AP4" i="11"/>
  <c r="G22" i="3"/>
  <c r="AS5" i="11"/>
  <c r="H22" i="3"/>
  <c r="AS6" i="11"/>
  <c r="I22" i="3"/>
  <c r="AS7" i="11"/>
  <c r="J22" i="3"/>
  <c r="AS8" i="11"/>
  <c r="K22" i="3"/>
  <c r="AS9" i="11"/>
  <c r="L22" i="3"/>
  <c r="AS10" i="11"/>
  <c r="AC22" i="3"/>
  <c r="AS27" i="11"/>
  <c r="AH22" i="3"/>
  <c r="AS32" i="11"/>
  <c r="AR22" i="3"/>
  <c r="AS42" i="11"/>
  <c r="AV22" i="3"/>
  <c r="AS46" i="11"/>
  <c r="AW22" i="3"/>
  <c r="AS47" i="11"/>
  <c r="AS22" i="3"/>
  <c r="AS43" i="11"/>
  <c r="AS11" i="11"/>
  <c r="O22" i="3"/>
  <c r="AS13" i="11"/>
  <c r="P22" i="3"/>
  <c r="AS14" i="11"/>
  <c r="Q22" i="3"/>
  <c r="AS15" i="11"/>
  <c r="R22" i="3"/>
  <c r="AS16" i="11"/>
  <c r="S22" i="3"/>
  <c r="AS17" i="11"/>
  <c r="T22" i="3"/>
  <c r="AS18" i="11"/>
  <c r="U22" i="3"/>
  <c r="AS19" i="11"/>
  <c r="W22" i="3"/>
  <c r="AS21" i="11"/>
  <c r="X22" i="3"/>
  <c r="AS22" i="11"/>
  <c r="Y22" i="3"/>
  <c r="AS23" i="11"/>
  <c r="Z22" i="3"/>
  <c r="AS24" i="11"/>
  <c r="AB22" i="3"/>
  <c r="AS26" i="11"/>
  <c r="AD22" i="3"/>
  <c r="AS28" i="11"/>
  <c r="AE22" i="3"/>
  <c r="AS29" i="11"/>
  <c r="AF22" i="3"/>
  <c r="AS30" i="11"/>
  <c r="AG22" i="3"/>
  <c r="AS31" i="11"/>
  <c r="AI22" i="3"/>
  <c r="AS33" i="11"/>
  <c r="AJ22" i="3"/>
  <c r="AS34" i="11"/>
  <c r="AK22" i="3"/>
  <c r="AS35" i="11"/>
  <c r="AL22" i="3"/>
  <c r="AS36" i="11"/>
  <c r="AN22" i="3"/>
  <c r="AS38" i="11"/>
  <c r="AO22" i="3"/>
  <c r="AS39" i="11"/>
  <c r="AP22" i="3"/>
  <c r="AS40" i="11"/>
  <c r="AQ22" i="3"/>
  <c r="AS41" i="11"/>
  <c r="AT22" i="3"/>
  <c r="AS44" i="11"/>
  <c r="AU22" i="3"/>
  <c r="AS45" i="11"/>
  <c r="AX22" i="3"/>
  <c r="AS48" i="11"/>
  <c r="AY22" i="3"/>
  <c r="AS49" i="11"/>
  <c r="AZ22" i="3"/>
  <c r="AS50" i="11"/>
  <c r="BA22" i="3"/>
  <c r="AS51" i="11"/>
  <c r="BB22" i="3"/>
  <c r="AS52" i="11"/>
  <c r="BC22" i="3"/>
  <c r="AS53" i="11"/>
  <c r="BD22" i="3"/>
  <c r="AS54" i="11"/>
  <c r="BE22" i="3"/>
  <c r="AS55" i="11"/>
  <c r="BF22" i="3"/>
  <c r="AS56" i="11"/>
  <c r="BG22" i="3"/>
  <c r="AS57" i="11"/>
  <c r="BH22" i="3"/>
  <c r="AS58" i="11"/>
  <c r="AS61" i="11"/>
  <c r="AT4" i="11"/>
  <c r="AS60" i="11"/>
  <c r="AS62" i="11"/>
  <c r="AS64" i="11"/>
  <c r="AU4" i="11"/>
  <c r="AV4" i="11"/>
  <c r="F23" i="3"/>
  <c r="AY4" i="11"/>
  <c r="G23" i="3"/>
  <c r="AY5" i="11"/>
  <c r="H23" i="3"/>
  <c r="AY6" i="11"/>
  <c r="I23" i="3"/>
  <c r="AY7" i="11"/>
  <c r="J23" i="3"/>
  <c r="AY8" i="11"/>
  <c r="K23" i="3"/>
  <c r="AY9" i="11"/>
  <c r="L23" i="3"/>
  <c r="AY10" i="11"/>
  <c r="M23" i="3"/>
  <c r="AY11" i="11"/>
  <c r="N23" i="3"/>
  <c r="AY12" i="11"/>
  <c r="O23" i="3"/>
  <c r="AY13" i="11"/>
  <c r="P23" i="3"/>
  <c r="AY14" i="11"/>
  <c r="Q23" i="3"/>
  <c r="AY15" i="11"/>
  <c r="R23" i="3"/>
  <c r="AY16" i="11"/>
  <c r="S23" i="3"/>
  <c r="AY17" i="11"/>
  <c r="T23" i="3"/>
  <c r="AY18" i="11"/>
  <c r="U23" i="3"/>
  <c r="AY19" i="11"/>
  <c r="V23" i="3"/>
  <c r="AY20" i="11"/>
  <c r="W23" i="3"/>
  <c r="AY21" i="11"/>
  <c r="X23" i="3"/>
  <c r="AY22" i="11"/>
  <c r="Y23" i="3"/>
  <c r="AY23" i="11"/>
  <c r="Z23" i="3"/>
  <c r="AY24" i="11"/>
  <c r="AA23" i="3"/>
  <c r="AY25" i="11"/>
  <c r="AB23" i="3"/>
  <c r="AY26" i="11"/>
  <c r="AC23" i="3"/>
  <c r="AY27" i="11"/>
  <c r="AD23" i="3"/>
  <c r="AY28" i="11"/>
  <c r="AE23" i="3"/>
  <c r="AY29" i="11"/>
  <c r="AF23" i="3"/>
  <c r="AY30" i="11"/>
  <c r="AG23" i="3"/>
  <c r="AY31" i="11"/>
  <c r="AH23" i="3"/>
  <c r="AY32" i="11"/>
  <c r="AI23" i="3"/>
  <c r="AY33" i="11"/>
  <c r="AJ23" i="3"/>
  <c r="AY34" i="11"/>
  <c r="AK23" i="3"/>
  <c r="AY35" i="11"/>
  <c r="AL23" i="3"/>
  <c r="AY36" i="11"/>
  <c r="AM23" i="3"/>
  <c r="AY37" i="11"/>
  <c r="AN23" i="3"/>
  <c r="AY38" i="11"/>
  <c r="AO23" i="3"/>
  <c r="AY39" i="11"/>
  <c r="AP23" i="3"/>
  <c r="AY40" i="11"/>
  <c r="AQ23" i="3"/>
  <c r="AY41" i="11"/>
  <c r="AR23" i="3"/>
  <c r="AY42" i="11"/>
  <c r="AS23" i="3"/>
  <c r="AY43" i="11"/>
  <c r="AT23" i="3"/>
  <c r="AY44" i="11"/>
  <c r="AU23" i="3"/>
  <c r="AY45" i="11"/>
  <c r="AV23" i="3"/>
  <c r="AY46" i="11"/>
  <c r="AW23" i="3"/>
  <c r="AY47" i="11"/>
  <c r="AX23" i="3"/>
  <c r="AY48" i="11"/>
  <c r="AY23" i="3"/>
  <c r="AY49" i="11"/>
  <c r="AZ23" i="3"/>
  <c r="AY50" i="11"/>
  <c r="BA23" i="3"/>
  <c r="AY51" i="11"/>
  <c r="BB23" i="3"/>
  <c r="AY52" i="11"/>
  <c r="BC23" i="3"/>
  <c r="AY53" i="11"/>
  <c r="BD23" i="3"/>
  <c r="AY54" i="11"/>
  <c r="BE23" i="3"/>
  <c r="AY55" i="11"/>
  <c r="BF23" i="3"/>
  <c r="AY56" i="11"/>
  <c r="BG23" i="3"/>
  <c r="AY57" i="11"/>
  <c r="BH23" i="3"/>
  <c r="AY58" i="11"/>
  <c r="AY60" i="11"/>
  <c r="AZ4" i="11"/>
  <c r="AY61" i="11"/>
  <c r="AY62" i="11"/>
  <c r="AY64" i="11"/>
  <c r="BA4" i="11"/>
  <c r="BB4" i="11"/>
  <c r="F24" i="3"/>
  <c r="BE4" i="11"/>
  <c r="G24" i="3"/>
  <c r="BE5" i="11"/>
  <c r="H24" i="3"/>
  <c r="BE6" i="11"/>
  <c r="I24" i="3"/>
  <c r="BE7" i="11"/>
  <c r="J24" i="3"/>
  <c r="BE8" i="11"/>
  <c r="K24" i="3"/>
  <c r="BE9" i="11"/>
  <c r="L24" i="3"/>
  <c r="BE10" i="11"/>
  <c r="M24" i="3"/>
  <c r="BE11" i="11"/>
  <c r="N24" i="3"/>
  <c r="BE12" i="11"/>
  <c r="O24" i="3"/>
  <c r="BE13" i="11"/>
  <c r="P24" i="3"/>
  <c r="BE14" i="11"/>
  <c r="Q24" i="3"/>
  <c r="BE15" i="11"/>
  <c r="R24" i="3"/>
  <c r="BE16" i="11"/>
  <c r="S24" i="3"/>
  <c r="BE17" i="11"/>
  <c r="T24" i="3"/>
  <c r="BE18" i="11"/>
  <c r="U24" i="3"/>
  <c r="BE19" i="11"/>
  <c r="V24" i="3"/>
  <c r="BE20" i="11"/>
  <c r="W24" i="3"/>
  <c r="BE21" i="11"/>
  <c r="X24" i="3"/>
  <c r="BE22" i="11"/>
  <c r="Y24" i="3"/>
  <c r="BE23" i="11"/>
  <c r="Z24" i="3"/>
  <c r="BE24" i="11"/>
  <c r="AA24" i="3"/>
  <c r="BE25" i="11"/>
  <c r="AB24" i="3"/>
  <c r="BE26" i="11"/>
  <c r="AC24" i="3"/>
  <c r="BE27" i="11"/>
  <c r="AD24" i="3"/>
  <c r="BE28" i="11"/>
  <c r="AE24" i="3"/>
  <c r="BE29" i="11"/>
  <c r="AF24" i="3"/>
  <c r="BE30" i="11"/>
  <c r="AG24" i="3"/>
  <c r="BE31" i="11"/>
  <c r="AH24" i="3"/>
  <c r="BE32" i="11"/>
  <c r="AI24" i="3"/>
  <c r="BE33" i="11"/>
  <c r="AJ24" i="3"/>
  <c r="BE34" i="11"/>
  <c r="AK24" i="3"/>
  <c r="BE35" i="11"/>
  <c r="AL24" i="3"/>
  <c r="BE36" i="11"/>
  <c r="AM24" i="3"/>
  <c r="BE37" i="11"/>
  <c r="AN24" i="3"/>
  <c r="BE38" i="11"/>
  <c r="AO24" i="3"/>
  <c r="BE39" i="11"/>
  <c r="AP24" i="3"/>
  <c r="BE40" i="11"/>
  <c r="AQ24" i="3"/>
  <c r="BE41" i="11"/>
  <c r="AR24" i="3"/>
  <c r="BE42" i="11"/>
  <c r="AS24" i="3"/>
  <c r="BE43" i="11"/>
  <c r="AT24" i="3"/>
  <c r="BE44" i="11"/>
  <c r="AU24" i="3"/>
  <c r="BE45" i="11"/>
  <c r="AV24" i="3"/>
  <c r="BE46" i="11"/>
  <c r="AW24" i="3"/>
  <c r="BE47" i="11"/>
  <c r="AX24" i="3"/>
  <c r="BE48" i="11"/>
  <c r="AY24" i="3"/>
  <c r="BE49" i="11"/>
  <c r="AZ24" i="3"/>
  <c r="BE50" i="11"/>
  <c r="BA24" i="3"/>
  <c r="BE51" i="11"/>
  <c r="BB24" i="3"/>
  <c r="BE52" i="11"/>
  <c r="BC24" i="3"/>
  <c r="BE53" i="11"/>
  <c r="BD24" i="3"/>
  <c r="BE54" i="11"/>
  <c r="BE24" i="3"/>
  <c r="BE55" i="11"/>
  <c r="BF24" i="3"/>
  <c r="BE56" i="11"/>
  <c r="BG24" i="3"/>
  <c r="BE57" i="11"/>
  <c r="BH24" i="3"/>
  <c r="BE58" i="11"/>
  <c r="BE60" i="11"/>
  <c r="BF4" i="11"/>
  <c r="BE61" i="11"/>
  <c r="BE62" i="11"/>
  <c r="BE64" i="11"/>
  <c r="BG4" i="11"/>
  <c r="BH4" i="11"/>
  <c r="F25" i="3"/>
  <c r="BK4" i="11"/>
  <c r="BM4" i="11"/>
  <c r="BO4" i="11"/>
  <c r="G25" i="3"/>
  <c r="BK5" i="11"/>
  <c r="BM5" i="11"/>
  <c r="BO5" i="11"/>
  <c r="H25" i="3"/>
  <c r="BK6" i="11"/>
  <c r="BM6" i="11"/>
  <c r="BO6" i="11"/>
  <c r="I25" i="3"/>
  <c r="BK7" i="11"/>
  <c r="BM7" i="11"/>
  <c r="BO7" i="11"/>
  <c r="J25" i="3"/>
  <c r="BK8" i="11"/>
  <c r="BM8" i="11"/>
  <c r="BO8" i="11"/>
  <c r="K25" i="3"/>
  <c r="BK9" i="11"/>
  <c r="BM9" i="11"/>
  <c r="BO9" i="11"/>
  <c r="L25" i="3"/>
  <c r="BK10" i="11"/>
  <c r="BM10" i="11"/>
  <c r="BO10" i="11"/>
  <c r="M25" i="3"/>
  <c r="BK11" i="11"/>
  <c r="BM11" i="11"/>
  <c r="BO11" i="11"/>
  <c r="N25" i="3"/>
  <c r="BK12" i="11"/>
  <c r="BM12" i="11"/>
  <c r="BO12" i="11"/>
  <c r="O25" i="3"/>
  <c r="BK13" i="11"/>
  <c r="BM13" i="11"/>
  <c r="BO13" i="11"/>
  <c r="P25" i="3"/>
  <c r="BK14" i="11"/>
  <c r="BM14" i="11"/>
  <c r="BO14" i="11"/>
  <c r="Q25" i="3"/>
  <c r="BK15" i="11"/>
  <c r="BM15" i="11"/>
  <c r="BO15" i="11"/>
  <c r="R25" i="3"/>
  <c r="BK16" i="11"/>
  <c r="BM16" i="11"/>
  <c r="BO16" i="11"/>
  <c r="S25" i="3"/>
  <c r="BK17" i="11"/>
  <c r="BM17" i="11"/>
  <c r="BO17" i="11"/>
  <c r="T25" i="3"/>
  <c r="BK18" i="11"/>
  <c r="BM18" i="11"/>
  <c r="BO18" i="11"/>
  <c r="U25" i="3"/>
  <c r="BK19" i="11"/>
  <c r="BM19" i="11"/>
  <c r="BO19" i="11"/>
  <c r="V25" i="3"/>
  <c r="BK20" i="11"/>
  <c r="BM20" i="11"/>
  <c r="BO20" i="11"/>
  <c r="W25" i="3"/>
  <c r="BK21" i="11"/>
  <c r="BM21" i="11"/>
  <c r="BO21" i="11"/>
  <c r="X25" i="3"/>
  <c r="BK22" i="11"/>
  <c r="BM22" i="11"/>
  <c r="BO22" i="11"/>
  <c r="Y25" i="3"/>
  <c r="BK23" i="11"/>
  <c r="BM23" i="11"/>
  <c r="BO23" i="11"/>
  <c r="Z25" i="3"/>
  <c r="BK24" i="11"/>
  <c r="BM24" i="11"/>
  <c r="BO24" i="11"/>
  <c r="AA25" i="3"/>
  <c r="BK25" i="11"/>
  <c r="BM25" i="11"/>
  <c r="BO25" i="11"/>
  <c r="AB25" i="3"/>
  <c r="BK26" i="11"/>
  <c r="BM26" i="11"/>
  <c r="BO26" i="11"/>
  <c r="AC25" i="3"/>
  <c r="BK27" i="11"/>
  <c r="BM27" i="11"/>
  <c r="BO27" i="11"/>
  <c r="AD25" i="3"/>
  <c r="BK28" i="11"/>
  <c r="BM28" i="11"/>
  <c r="BO28" i="11"/>
  <c r="AE25" i="3"/>
  <c r="BK29" i="11"/>
  <c r="BM29" i="11"/>
  <c r="BO29" i="11"/>
  <c r="AF25" i="3"/>
  <c r="BK30" i="11"/>
  <c r="BM30" i="11"/>
  <c r="BO30" i="11"/>
  <c r="AG25" i="3"/>
  <c r="BK31" i="11"/>
  <c r="BM31" i="11"/>
  <c r="BO31" i="11"/>
  <c r="AH25" i="3"/>
  <c r="BK32" i="11"/>
  <c r="BM32" i="11"/>
  <c r="BO32" i="11"/>
  <c r="AI25" i="3"/>
  <c r="BK33" i="11"/>
  <c r="BM33" i="11"/>
  <c r="BO33" i="11"/>
  <c r="AJ25" i="3"/>
  <c r="BK34" i="11"/>
  <c r="BM34" i="11"/>
  <c r="BO34" i="11"/>
  <c r="AK25" i="3"/>
  <c r="BK35" i="11"/>
  <c r="BM35" i="11"/>
  <c r="BO35" i="11"/>
  <c r="AL25" i="3"/>
  <c r="BK36" i="11"/>
  <c r="BM36" i="11"/>
  <c r="BO36" i="11"/>
  <c r="AM25" i="3"/>
  <c r="BK37" i="11"/>
  <c r="BM37" i="11"/>
  <c r="BO37" i="11"/>
  <c r="AN25" i="3"/>
  <c r="BK38" i="11"/>
  <c r="BM38" i="11"/>
  <c r="BO38" i="11"/>
  <c r="AO25" i="3"/>
  <c r="BK39" i="11"/>
  <c r="BM39" i="11"/>
  <c r="BO39" i="11"/>
  <c r="AP25" i="3"/>
  <c r="BK40" i="11"/>
  <c r="BM40" i="11"/>
  <c r="BO40" i="11"/>
  <c r="AQ25" i="3"/>
  <c r="BK41" i="11"/>
  <c r="BM41" i="11"/>
  <c r="BO41" i="11"/>
  <c r="AR25" i="3"/>
  <c r="BK42" i="11"/>
  <c r="BM42" i="11"/>
  <c r="BO42" i="11"/>
  <c r="AS25" i="3"/>
  <c r="BK43" i="11"/>
  <c r="BM43" i="11"/>
  <c r="BO43" i="11"/>
  <c r="AT25" i="3"/>
  <c r="BK44" i="11"/>
  <c r="BM44" i="11"/>
  <c r="BO44" i="11"/>
  <c r="AU25" i="3"/>
  <c r="BK45" i="11"/>
  <c r="BM45" i="11"/>
  <c r="BO45" i="11"/>
  <c r="AV25" i="3"/>
  <c r="BK46" i="11"/>
  <c r="BM46" i="11"/>
  <c r="BO46" i="11"/>
  <c r="AW25" i="3"/>
  <c r="BK47" i="11"/>
  <c r="BM47" i="11"/>
  <c r="BO47" i="11"/>
  <c r="AX25" i="3"/>
  <c r="BK48" i="11"/>
  <c r="BM48" i="11"/>
  <c r="BO48" i="11"/>
  <c r="AY25" i="3"/>
  <c r="BK49" i="11"/>
  <c r="BM49" i="11"/>
  <c r="BO49" i="11"/>
  <c r="AZ25" i="3"/>
  <c r="BK50" i="11"/>
  <c r="BM50" i="11"/>
  <c r="BO50" i="11"/>
  <c r="BA25" i="3"/>
  <c r="BK51" i="11"/>
  <c r="BM51" i="11"/>
  <c r="BO51" i="11"/>
  <c r="BB25" i="3"/>
  <c r="BK52" i="11"/>
  <c r="BM52" i="11"/>
  <c r="BO52" i="11"/>
  <c r="BC25" i="3"/>
  <c r="BK53" i="11"/>
  <c r="BM53" i="11"/>
  <c r="BO53" i="11"/>
  <c r="BD25" i="3"/>
  <c r="BK54" i="11"/>
  <c r="BM54" i="11"/>
  <c r="BO54" i="11"/>
  <c r="BE25" i="3"/>
  <c r="BK55" i="11"/>
  <c r="BM55" i="11"/>
  <c r="BO55" i="11"/>
  <c r="BF25" i="3"/>
  <c r="BK56" i="11"/>
  <c r="BM56" i="11"/>
  <c r="BO56" i="11"/>
  <c r="BG25" i="3"/>
  <c r="BK57" i="11"/>
  <c r="BM57" i="11"/>
  <c r="BO57" i="11"/>
  <c r="BH25" i="3"/>
  <c r="BK58" i="11"/>
  <c r="BM58" i="11"/>
  <c r="BO58" i="11"/>
  <c r="BK61" i="11"/>
  <c r="BP4" i="11"/>
  <c r="BK60" i="11"/>
  <c r="BK62" i="11"/>
  <c r="BK64" i="11"/>
  <c r="BQ4" i="11"/>
  <c r="BR4" i="11"/>
  <c r="B4" i="11"/>
  <c r="J4" i="4"/>
  <c r="F26" i="3"/>
  <c r="E4" i="12"/>
  <c r="G26" i="3"/>
  <c r="E5" i="12"/>
  <c r="H26" i="3"/>
  <c r="E6" i="12"/>
  <c r="I26" i="3"/>
  <c r="E7" i="12"/>
  <c r="J26" i="3"/>
  <c r="E8" i="12"/>
  <c r="K26" i="3"/>
  <c r="E9" i="12"/>
  <c r="L26" i="3"/>
  <c r="E10" i="12"/>
  <c r="M26" i="3"/>
  <c r="E11" i="12"/>
  <c r="N26" i="3"/>
  <c r="E12" i="12"/>
  <c r="O26" i="3"/>
  <c r="E13" i="12"/>
  <c r="P26" i="3"/>
  <c r="E14" i="12"/>
  <c r="Q26" i="3"/>
  <c r="E15" i="12"/>
  <c r="R26" i="3"/>
  <c r="E16" i="12"/>
  <c r="S26" i="3"/>
  <c r="E17" i="12"/>
  <c r="T26" i="3"/>
  <c r="E18" i="12"/>
  <c r="U26" i="3"/>
  <c r="E19" i="12"/>
  <c r="V26" i="3"/>
  <c r="E20" i="12"/>
  <c r="W26" i="3"/>
  <c r="E21" i="12"/>
  <c r="X26" i="3"/>
  <c r="E22" i="12"/>
  <c r="Y26" i="3"/>
  <c r="E23" i="12"/>
  <c r="Z26" i="3"/>
  <c r="E24" i="12"/>
  <c r="AA26" i="3"/>
  <c r="E25" i="12"/>
  <c r="AB26" i="3"/>
  <c r="E26" i="12"/>
  <c r="AC26" i="3"/>
  <c r="E27" i="12"/>
  <c r="AD26" i="3"/>
  <c r="E28" i="12"/>
  <c r="AE26" i="3"/>
  <c r="E29" i="12"/>
  <c r="AF26" i="3"/>
  <c r="E30" i="12"/>
  <c r="AG26" i="3"/>
  <c r="E31" i="12"/>
  <c r="AH26" i="3"/>
  <c r="E32" i="12"/>
  <c r="AI26" i="3"/>
  <c r="E33" i="12"/>
  <c r="AJ26" i="3"/>
  <c r="E34" i="12"/>
  <c r="AK26" i="3"/>
  <c r="E35" i="12"/>
  <c r="AL26" i="3"/>
  <c r="E36" i="12"/>
  <c r="AM26" i="3"/>
  <c r="E37" i="12"/>
  <c r="AN26" i="3"/>
  <c r="E38" i="12"/>
  <c r="AO26" i="3"/>
  <c r="E39" i="12"/>
  <c r="AP26" i="3"/>
  <c r="E40" i="12"/>
  <c r="AQ26" i="3"/>
  <c r="E41" i="12"/>
  <c r="AR26" i="3"/>
  <c r="E42" i="12"/>
  <c r="AS26" i="3"/>
  <c r="E43" i="12"/>
  <c r="AT26" i="3"/>
  <c r="E44" i="12"/>
  <c r="AU26" i="3"/>
  <c r="E45" i="12"/>
  <c r="AV26" i="3"/>
  <c r="E46" i="12"/>
  <c r="AW26" i="3"/>
  <c r="E47" i="12"/>
  <c r="AX26" i="3"/>
  <c r="E48" i="12"/>
  <c r="AY26" i="3"/>
  <c r="E49" i="12"/>
  <c r="AZ26" i="3"/>
  <c r="E50" i="12"/>
  <c r="BA26" i="3"/>
  <c r="E51" i="12"/>
  <c r="BB26" i="3"/>
  <c r="E52" i="12"/>
  <c r="BC26" i="3"/>
  <c r="E53" i="12"/>
  <c r="BD26" i="3"/>
  <c r="E54" i="12"/>
  <c r="BE26" i="3"/>
  <c r="E55" i="12"/>
  <c r="BF26" i="3"/>
  <c r="E56" i="12"/>
  <c r="BG26" i="3"/>
  <c r="E57" i="12"/>
  <c r="BH26" i="3"/>
  <c r="E58" i="12"/>
  <c r="E60" i="12"/>
  <c r="F4" i="12"/>
  <c r="E61" i="12"/>
  <c r="E62" i="12"/>
  <c r="E64" i="12"/>
  <c r="G4" i="12"/>
  <c r="H4" i="12"/>
  <c r="F27" i="3"/>
  <c r="K4" i="12"/>
  <c r="G27" i="3"/>
  <c r="K5" i="12"/>
  <c r="Y27" i="3"/>
  <c r="K23" i="12"/>
  <c r="AA27" i="3"/>
  <c r="K25" i="12"/>
  <c r="AG27" i="3"/>
  <c r="K31" i="12"/>
  <c r="AL27" i="3"/>
  <c r="K36" i="12"/>
  <c r="AN27" i="3"/>
  <c r="K38" i="12"/>
  <c r="K6" i="12"/>
  <c r="I27" i="3"/>
  <c r="K7" i="12"/>
  <c r="J27" i="3"/>
  <c r="K8" i="12"/>
  <c r="K27" i="3"/>
  <c r="K9" i="12"/>
  <c r="L27" i="3"/>
  <c r="K10" i="12"/>
  <c r="M27" i="3"/>
  <c r="K11" i="12"/>
  <c r="N27" i="3"/>
  <c r="K12" i="12"/>
  <c r="O27" i="3"/>
  <c r="K13" i="12"/>
  <c r="P27" i="3"/>
  <c r="K14" i="12"/>
  <c r="Q27" i="3"/>
  <c r="K15" i="12"/>
  <c r="R27" i="3"/>
  <c r="K16" i="12"/>
  <c r="S27" i="3"/>
  <c r="K17" i="12"/>
  <c r="T27" i="3"/>
  <c r="K18" i="12"/>
  <c r="U27" i="3"/>
  <c r="K19" i="12"/>
  <c r="V27" i="3"/>
  <c r="K20" i="12"/>
  <c r="W27" i="3"/>
  <c r="K21" i="12"/>
  <c r="X27" i="3"/>
  <c r="K22" i="12"/>
  <c r="Z27" i="3"/>
  <c r="K24" i="12"/>
  <c r="AB27" i="3"/>
  <c r="K26" i="12"/>
  <c r="AC27" i="3"/>
  <c r="K27" i="12"/>
  <c r="AD27" i="3"/>
  <c r="K28" i="12"/>
  <c r="AE27" i="3"/>
  <c r="K29" i="12"/>
  <c r="AF27" i="3"/>
  <c r="K30" i="12"/>
  <c r="AH27" i="3"/>
  <c r="K32" i="12"/>
  <c r="AI27" i="3"/>
  <c r="K33" i="12"/>
  <c r="AJ27" i="3"/>
  <c r="K34" i="12"/>
  <c r="AK27" i="3"/>
  <c r="K35" i="12"/>
  <c r="AM27" i="3"/>
  <c r="K37" i="12"/>
  <c r="AO27" i="3"/>
  <c r="K39" i="12"/>
  <c r="AP27" i="3"/>
  <c r="K40" i="12"/>
  <c r="AQ27" i="3"/>
  <c r="K41" i="12"/>
  <c r="AR27" i="3"/>
  <c r="K42" i="12"/>
  <c r="AS27" i="3"/>
  <c r="K43" i="12"/>
  <c r="AT27" i="3"/>
  <c r="K44" i="12"/>
  <c r="AU27" i="3"/>
  <c r="K45" i="12"/>
  <c r="AV27" i="3"/>
  <c r="K46" i="12"/>
  <c r="AW27" i="3"/>
  <c r="K47" i="12"/>
  <c r="AX27" i="3"/>
  <c r="K48" i="12"/>
  <c r="AY27" i="3"/>
  <c r="K49" i="12"/>
  <c r="AZ27" i="3"/>
  <c r="K50" i="12"/>
  <c r="BA27" i="3"/>
  <c r="K51" i="12"/>
  <c r="BB27" i="3"/>
  <c r="K52" i="12"/>
  <c r="BC27" i="3"/>
  <c r="K53" i="12"/>
  <c r="BD27" i="3"/>
  <c r="K54" i="12"/>
  <c r="BE27" i="3"/>
  <c r="K55" i="12"/>
  <c r="BF27" i="3"/>
  <c r="K56" i="12"/>
  <c r="BG27" i="3"/>
  <c r="K57" i="12"/>
  <c r="BH27" i="3"/>
  <c r="K58" i="12"/>
  <c r="K60" i="12"/>
  <c r="L4" i="12"/>
  <c r="K61" i="12"/>
  <c r="K62" i="12"/>
  <c r="K64" i="12"/>
  <c r="M4" i="12"/>
  <c r="N4" i="12"/>
  <c r="F28" i="3"/>
  <c r="Q4" i="12"/>
  <c r="G28" i="3"/>
  <c r="Q5" i="12"/>
  <c r="H28" i="3"/>
  <c r="Q6" i="12"/>
  <c r="I28" i="3"/>
  <c r="Q7" i="12"/>
  <c r="J28" i="3"/>
  <c r="Q8" i="12"/>
  <c r="K28" i="3"/>
  <c r="Q9" i="12"/>
  <c r="L28" i="3"/>
  <c r="Q10" i="12"/>
  <c r="M28" i="3"/>
  <c r="Q11" i="12"/>
  <c r="N28" i="3"/>
  <c r="Q12" i="12"/>
  <c r="O28" i="3"/>
  <c r="Q13" i="12"/>
  <c r="P28" i="3"/>
  <c r="Q14" i="12"/>
  <c r="Q28" i="3"/>
  <c r="Q15" i="12"/>
  <c r="R28" i="3"/>
  <c r="Q16" i="12"/>
  <c r="S28" i="3"/>
  <c r="Q17" i="12"/>
  <c r="T28" i="3"/>
  <c r="Q18" i="12"/>
  <c r="U28" i="3"/>
  <c r="Q19" i="12"/>
  <c r="V28" i="3"/>
  <c r="Q20" i="12"/>
  <c r="W28" i="3"/>
  <c r="Q21" i="12"/>
  <c r="X28" i="3"/>
  <c r="Q22" i="12"/>
  <c r="Y28" i="3"/>
  <c r="Q23" i="12"/>
  <c r="Z28" i="3"/>
  <c r="Q24" i="12"/>
  <c r="AA28" i="3"/>
  <c r="Q25" i="12"/>
  <c r="AB28" i="3"/>
  <c r="Q26" i="12"/>
  <c r="AC28" i="3"/>
  <c r="Q27" i="12"/>
  <c r="AD28" i="3"/>
  <c r="Q28" i="12"/>
  <c r="AE28" i="3"/>
  <c r="Q29" i="12"/>
  <c r="AF28" i="3"/>
  <c r="Q30" i="12"/>
  <c r="AG28" i="3"/>
  <c r="Q31" i="12"/>
  <c r="AH28" i="3"/>
  <c r="Q32" i="12"/>
  <c r="AI28" i="3"/>
  <c r="Q33" i="12"/>
  <c r="AJ28" i="3"/>
  <c r="Q34" i="12"/>
  <c r="AK28" i="3"/>
  <c r="Q35" i="12"/>
  <c r="AL28" i="3"/>
  <c r="Q36" i="12"/>
  <c r="AM28" i="3"/>
  <c r="Q37" i="12"/>
  <c r="AN28" i="3"/>
  <c r="Q38" i="12"/>
  <c r="AO28" i="3"/>
  <c r="Q39" i="12"/>
  <c r="AP28" i="3"/>
  <c r="Q40" i="12"/>
  <c r="AQ28" i="3"/>
  <c r="Q41" i="12"/>
  <c r="AR28" i="3"/>
  <c r="Q42" i="12"/>
  <c r="AS28" i="3"/>
  <c r="Q43" i="12"/>
  <c r="AT28" i="3"/>
  <c r="Q44" i="12"/>
  <c r="AU28" i="3"/>
  <c r="Q45" i="12"/>
  <c r="AV28" i="3"/>
  <c r="Q46" i="12"/>
  <c r="AW28" i="3"/>
  <c r="Q47" i="12"/>
  <c r="AX28" i="3"/>
  <c r="Q48" i="12"/>
  <c r="AY28" i="3"/>
  <c r="Q49" i="12"/>
  <c r="AZ28" i="3"/>
  <c r="Q50" i="12"/>
  <c r="BA28" i="3"/>
  <c r="Q51" i="12"/>
  <c r="BB28" i="3"/>
  <c r="Q52" i="12"/>
  <c r="BC28" i="3"/>
  <c r="Q53" i="12"/>
  <c r="BD28" i="3"/>
  <c r="Q54" i="12"/>
  <c r="BE28" i="3"/>
  <c r="Q55" i="12"/>
  <c r="BF28" i="3"/>
  <c r="Q56" i="12"/>
  <c r="BG28" i="3"/>
  <c r="Q57" i="12"/>
  <c r="BH28" i="3"/>
  <c r="Q58" i="12"/>
  <c r="Q60" i="12"/>
  <c r="R14" i="12"/>
  <c r="Q61" i="12"/>
  <c r="Q62" i="12"/>
  <c r="Q64" i="12"/>
  <c r="S14" i="12"/>
  <c r="T14" i="12"/>
  <c r="R20" i="12"/>
  <c r="S20" i="12"/>
  <c r="T20" i="12"/>
  <c r="R24" i="12"/>
  <c r="S24" i="12"/>
  <c r="T24" i="12"/>
  <c r="R26" i="12"/>
  <c r="S26" i="12"/>
  <c r="T26" i="12"/>
  <c r="R37" i="12"/>
  <c r="S37" i="12"/>
  <c r="T37" i="12"/>
  <c r="T4" i="12"/>
  <c r="F29" i="3"/>
  <c r="W4" i="12"/>
  <c r="G29" i="3"/>
  <c r="W5" i="12"/>
  <c r="H29" i="3"/>
  <c r="W6" i="12"/>
  <c r="I29" i="3"/>
  <c r="W7" i="12"/>
  <c r="J29" i="3"/>
  <c r="W8" i="12"/>
  <c r="K29" i="3"/>
  <c r="W9" i="12"/>
  <c r="L29" i="3"/>
  <c r="W10" i="12"/>
  <c r="M29" i="3"/>
  <c r="W11" i="12"/>
  <c r="N29" i="3"/>
  <c r="W12" i="12"/>
  <c r="O29" i="3"/>
  <c r="W13" i="12"/>
  <c r="P29" i="3"/>
  <c r="W14" i="12"/>
  <c r="Q29" i="3"/>
  <c r="W15" i="12"/>
  <c r="R29" i="3"/>
  <c r="W16" i="12"/>
  <c r="S29" i="3"/>
  <c r="W17" i="12"/>
  <c r="T29" i="3"/>
  <c r="W18" i="12"/>
  <c r="U29" i="3"/>
  <c r="W19" i="12"/>
  <c r="V29" i="3"/>
  <c r="W20" i="12"/>
  <c r="W29" i="3"/>
  <c r="W21" i="12"/>
  <c r="X29" i="3"/>
  <c r="W22" i="12"/>
  <c r="Y29" i="3"/>
  <c r="W23" i="12"/>
  <c r="Z29" i="3"/>
  <c r="W24" i="12"/>
  <c r="AA29" i="3"/>
  <c r="W25" i="12"/>
  <c r="AB29" i="3"/>
  <c r="W26" i="12"/>
  <c r="AC29" i="3"/>
  <c r="W27" i="12"/>
  <c r="AD29" i="3"/>
  <c r="W28" i="12"/>
  <c r="AE29" i="3"/>
  <c r="W29" i="12"/>
  <c r="AF29" i="3"/>
  <c r="W30" i="12"/>
  <c r="AG29" i="3"/>
  <c r="W31" i="12"/>
  <c r="AH29" i="3"/>
  <c r="W32" i="12"/>
  <c r="AI29" i="3"/>
  <c r="W33" i="12"/>
  <c r="AJ29" i="3"/>
  <c r="W34" i="12"/>
  <c r="AK29" i="3"/>
  <c r="W35" i="12"/>
  <c r="AL29" i="3"/>
  <c r="W36" i="12"/>
  <c r="AM29" i="3"/>
  <c r="W37" i="12"/>
  <c r="AN29" i="3"/>
  <c r="W38" i="12"/>
  <c r="AO29" i="3"/>
  <c r="W39" i="12"/>
  <c r="AP29" i="3"/>
  <c r="W40" i="12"/>
  <c r="AQ29" i="3"/>
  <c r="W41" i="12"/>
  <c r="AR29" i="3"/>
  <c r="W42" i="12"/>
  <c r="AS29" i="3"/>
  <c r="W43" i="12"/>
  <c r="AT29" i="3"/>
  <c r="W44" i="12"/>
  <c r="AU29" i="3"/>
  <c r="W45" i="12"/>
  <c r="AV29" i="3"/>
  <c r="W46" i="12"/>
  <c r="AW29" i="3"/>
  <c r="W47" i="12"/>
  <c r="AX29" i="3"/>
  <c r="W48" i="12"/>
  <c r="AY29" i="3"/>
  <c r="W49" i="12"/>
  <c r="AZ29" i="3"/>
  <c r="W50" i="12"/>
  <c r="BA29" i="3"/>
  <c r="W51" i="12"/>
  <c r="BB29" i="3"/>
  <c r="W52" i="12"/>
  <c r="BC29" i="3"/>
  <c r="W53" i="12"/>
  <c r="BD29" i="3"/>
  <c r="W54" i="12"/>
  <c r="BE29" i="3"/>
  <c r="W55" i="12"/>
  <c r="BF29" i="3"/>
  <c r="W56" i="12"/>
  <c r="BG29" i="3"/>
  <c r="W57" i="12"/>
  <c r="BH29" i="3"/>
  <c r="W58" i="12"/>
  <c r="W60" i="12"/>
  <c r="X4" i="12"/>
  <c r="W61" i="12"/>
  <c r="W62" i="12"/>
  <c r="W64" i="12"/>
  <c r="Y4" i="12"/>
  <c r="Z4" i="12"/>
  <c r="F30" i="3"/>
  <c r="AC4" i="12"/>
  <c r="G30" i="3"/>
  <c r="AC5" i="12"/>
  <c r="H30" i="3"/>
  <c r="AC6" i="12"/>
  <c r="I30" i="3"/>
  <c r="AC7" i="12"/>
  <c r="J30" i="3"/>
  <c r="AC8" i="12"/>
  <c r="K30" i="3"/>
  <c r="AC9" i="12"/>
  <c r="L30" i="3"/>
  <c r="AC10" i="12"/>
  <c r="M30" i="3"/>
  <c r="AC11" i="12"/>
  <c r="N30" i="3"/>
  <c r="AC12" i="12"/>
  <c r="O30" i="3"/>
  <c r="AC13" i="12"/>
  <c r="P30" i="3"/>
  <c r="AC14" i="12"/>
  <c r="Q30" i="3"/>
  <c r="AC15" i="12"/>
  <c r="R30" i="3"/>
  <c r="AC16" i="12"/>
  <c r="S30" i="3"/>
  <c r="AC17" i="12"/>
  <c r="T30" i="3"/>
  <c r="AC18" i="12"/>
  <c r="U30" i="3"/>
  <c r="AC19" i="12"/>
  <c r="V30" i="3"/>
  <c r="AC20" i="12"/>
  <c r="W30" i="3"/>
  <c r="AC21" i="12"/>
  <c r="X30" i="3"/>
  <c r="AC22" i="12"/>
  <c r="Y30" i="3"/>
  <c r="AC23" i="12"/>
  <c r="Z30" i="3"/>
  <c r="AC24" i="12"/>
  <c r="AA30" i="3"/>
  <c r="AC25" i="12"/>
  <c r="AB30" i="3"/>
  <c r="AC26" i="12"/>
  <c r="AC30" i="3"/>
  <c r="AC27" i="12"/>
  <c r="AD30" i="3"/>
  <c r="AC28" i="12"/>
  <c r="AE30" i="3"/>
  <c r="AC29" i="12"/>
  <c r="AF30" i="3"/>
  <c r="AC30" i="12"/>
  <c r="AG30" i="3"/>
  <c r="AC31" i="12"/>
  <c r="AH30" i="3"/>
  <c r="AC32" i="12"/>
  <c r="AI30" i="3"/>
  <c r="AC33" i="12"/>
  <c r="AJ30" i="3"/>
  <c r="AC34" i="12"/>
  <c r="AK30" i="3"/>
  <c r="AC35" i="12"/>
  <c r="AL30" i="3"/>
  <c r="AC36" i="12"/>
  <c r="AM30" i="3"/>
  <c r="AC37" i="12"/>
  <c r="AN30" i="3"/>
  <c r="AC38" i="12"/>
  <c r="AO30" i="3"/>
  <c r="AC39" i="12"/>
  <c r="AP30" i="3"/>
  <c r="AC40" i="12"/>
  <c r="AQ30" i="3"/>
  <c r="AC41" i="12"/>
  <c r="AR30" i="3"/>
  <c r="AC42" i="12"/>
  <c r="AS30" i="3"/>
  <c r="AC43" i="12"/>
  <c r="AT30" i="3"/>
  <c r="AC44" i="12"/>
  <c r="AU30" i="3"/>
  <c r="AC45" i="12"/>
  <c r="AV30" i="3"/>
  <c r="AC46" i="12"/>
  <c r="AW30" i="3"/>
  <c r="AC47" i="12"/>
  <c r="AX30" i="3"/>
  <c r="AC48" i="12"/>
  <c r="AY30" i="3"/>
  <c r="AC49" i="12"/>
  <c r="AZ30" i="3"/>
  <c r="AC50" i="12"/>
  <c r="BA30" i="3"/>
  <c r="AC51" i="12"/>
  <c r="BB30" i="3"/>
  <c r="AC52" i="12"/>
  <c r="BC30" i="3"/>
  <c r="AC53" i="12"/>
  <c r="BD30" i="3"/>
  <c r="AC54" i="12"/>
  <c r="BE30" i="3"/>
  <c r="AC55" i="12"/>
  <c r="BF30" i="3"/>
  <c r="AC56" i="12"/>
  <c r="BG30" i="3"/>
  <c r="AC57" i="12"/>
  <c r="BH30" i="3"/>
  <c r="AC58" i="12"/>
  <c r="AC60" i="12"/>
  <c r="AD4" i="12"/>
  <c r="AC61" i="12"/>
  <c r="AC62" i="12"/>
  <c r="AC64" i="12"/>
  <c r="AE4" i="12"/>
  <c r="AF4" i="12"/>
  <c r="F31" i="3"/>
  <c r="AI4" i="12"/>
  <c r="G31" i="3"/>
  <c r="AI5" i="12"/>
  <c r="H31" i="3"/>
  <c r="AI6" i="12"/>
  <c r="I31" i="3"/>
  <c r="AI7" i="12"/>
  <c r="J31" i="3"/>
  <c r="AI8" i="12"/>
  <c r="K31" i="3"/>
  <c r="AI9" i="12"/>
  <c r="L31" i="3"/>
  <c r="AI10" i="12"/>
  <c r="M31" i="3"/>
  <c r="AI11" i="12"/>
  <c r="N31" i="3"/>
  <c r="AI12" i="12"/>
  <c r="O31" i="3"/>
  <c r="AI13" i="12"/>
  <c r="P31" i="3"/>
  <c r="AI14" i="12"/>
  <c r="Q31" i="3"/>
  <c r="AI15" i="12"/>
  <c r="R31" i="3"/>
  <c r="AI16" i="12"/>
  <c r="S31" i="3"/>
  <c r="AI17" i="12"/>
  <c r="T31" i="3"/>
  <c r="AI18" i="12"/>
  <c r="U31" i="3"/>
  <c r="AI19" i="12"/>
  <c r="V31" i="3"/>
  <c r="AI20" i="12"/>
  <c r="W31" i="3"/>
  <c r="AI21" i="12"/>
  <c r="X31" i="3"/>
  <c r="AI22" i="12"/>
  <c r="Y31" i="3"/>
  <c r="AI23" i="12"/>
  <c r="Z31" i="3"/>
  <c r="AI24" i="12"/>
  <c r="AA31" i="3"/>
  <c r="AI25" i="12"/>
  <c r="AB31" i="3"/>
  <c r="AI26" i="12"/>
  <c r="AC31" i="3"/>
  <c r="AI27" i="12"/>
  <c r="AD31" i="3"/>
  <c r="AI28" i="12"/>
  <c r="AE31" i="3"/>
  <c r="AI29" i="12"/>
  <c r="AF31" i="3"/>
  <c r="AI30" i="12"/>
  <c r="AG31" i="3"/>
  <c r="AI31" i="12"/>
  <c r="AH31" i="3"/>
  <c r="AI32" i="12"/>
  <c r="AI31" i="3"/>
  <c r="AI33" i="12"/>
  <c r="AJ31" i="3"/>
  <c r="AI34" i="12"/>
  <c r="AK31" i="3"/>
  <c r="AI35" i="12"/>
  <c r="AL31" i="3"/>
  <c r="AI36" i="12"/>
  <c r="AM31" i="3"/>
  <c r="AI37" i="12"/>
  <c r="AN31" i="3"/>
  <c r="AI38" i="12"/>
  <c r="AO31" i="3"/>
  <c r="AI39" i="12"/>
  <c r="AP31" i="3"/>
  <c r="AI40" i="12"/>
  <c r="AQ31" i="3"/>
  <c r="AI41" i="12"/>
  <c r="AR31" i="3"/>
  <c r="AI42" i="12"/>
  <c r="AS31" i="3"/>
  <c r="AI43" i="12"/>
  <c r="AT31" i="3"/>
  <c r="AI44" i="12"/>
  <c r="AU31" i="3"/>
  <c r="AI45" i="12"/>
  <c r="AV31" i="3"/>
  <c r="AI46" i="12"/>
  <c r="AW31" i="3"/>
  <c r="AI47" i="12"/>
  <c r="AX31" i="3"/>
  <c r="AI48" i="12"/>
  <c r="AY31" i="3"/>
  <c r="AI49" i="12"/>
  <c r="AZ31" i="3"/>
  <c r="AI50" i="12"/>
  <c r="BA31" i="3"/>
  <c r="AI51" i="12"/>
  <c r="BB31" i="3"/>
  <c r="AI52" i="12"/>
  <c r="BC31" i="3"/>
  <c r="AI53" i="12"/>
  <c r="BD31" i="3"/>
  <c r="AI54" i="12"/>
  <c r="BE31" i="3"/>
  <c r="AI55" i="12"/>
  <c r="BF31" i="3"/>
  <c r="AI56" i="12"/>
  <c r="BG31" i="3"/>
  <c r="AI57" i="12"/>
  <c r="BH31" i="3"/>
  <c r="AI58" i="12"/>
  <c r="AI60" i="12"/>
  <c r="AJ4" i="12"/>
  <c r="AI61" i="12"/>
  <c r="AI62" i="12"/>
  <c r="AI64" i="12"/>
  <c r="AK4" i="12"/>
  <c r="AL4" i="12"/>
  <c r="B4" i="12"/>
  <c r="M4" i="4"/>
  <c r="F32" i="3"/>
  <c r="E4" i="13"/>
  <c r="G32" i="3"/>
  <c r="E5" i="13"/>
  <c r="H32" i="3"/>
  <c r="E6" i="13"/>
  <c r="I32" i="3"/>
  <c r="E7" i="13"/>
  <c r="J32" i="3"/>
  <c r="E8" i="13"/>
  <c r="K32" i="3"/>
  <c r="E9" i="13"/>
  <c r="L32" i="3"/>
  <c r="E10" i="13"/>
  <c r="M32" i="3"/>
  <c r="E11" i="13"/>
  <c r="N32" i="3"/>
  <c r="E12" i="13"/>
  <c r="O32" i="3"/>
  <c r="E13" i="13"/>
  <c r="P32" i="3"/>
  <c r="E14" i="13"/>
  <c r="Q32" i="3"/>
  <c r="E15" i="13"/>
  <c r="R32" i="3"/>
  <c r="E16" i="13"/>
  <c r="S32" i="3"/>
  <c r="E17" i="13"/>
  <c r="T32" i="3"/>
  <c r="E18" i="13"/>
  <c r="U32" i="3"/>
  <c r="E19" i="13"/>
  <c r="V32" i="3"/>
  <c r="E20" i="13"/>
  <c r="W32" i="3"/>
  <c r="E21" i="13"/>
  <c r="X32" i="3"/>
  <c r="E22" i="13"/>
  <c r="Y32" i="3"/>
  <c r="E23" i="13"/>
  <c r="Z32" i="3"/>
  <c r="E24" i="13"/>
  <c r="AA32" i="3"/>
  <c r="E25" i="13"/>
  <c r="AB32" i="3"/>
  <c r="E26" i="13"/>
  <c r="AC32" i="3"/>
  <c r="E27" i="13"/>
  <c r="AD32" i="3"/>
  <c r="E28" i="13"/>
  <c r="AE32" i="3"/>
  <c r="E29" i="13"/>
  <c r="AF32" i="3"/>
  <c r="E30" i="13"/>
  <c r="AG32" i="3"/>
  <c r="E31" i="13"/>
  <c r="AH32" i="3"/>
  <c r="E32" i="13"/>
  <c r="AI32" i="3"/>
  <c r="E33" i="13"/>
  <c r="AJ32" i="3"/>
  <c r="E34" i="13"/>
  <c r="AK32" i="3"/>
  <c r="E35" i="13"/>
  <c r="AL32" i="3"/>
  <c r="E36" i="13"/>
  <c r="AM32" i="3"/>
  <c r="E37" i="13"/>
  <c r="AN32" i="3"/>
  <c r="E38" i="13"/>
  <c r="AO32" i="3"/>
  <c r="E39" i="13"/>
  <c r="AP32" i="3"/>
  <c r="E40" i="13"/>
  <c r="AQ32" i="3"/>
  <c r="E41" i="13"/>
  <c r="AR32" i="3"/>
  <c r="E42" i="13"/>
  <c r="AS32" i="3"/>
  <c r="E43" i="13"/>
  <c r="AT32" i="3"/>
  <c r="E44" i="13"/>
  <c r="AU32" i="3"/>
  <c r="E45" i="13"/>
  <c r="AV32" i="3"/>
  <c r="E46" i="13"/>
  <c r="AW32" i="3"/>
  <c r="E47" i="13"/>
  <c r="AX32" i="3"/>
  <c r="E48" i="13"/>
  <c r="AY32" i="3"/>
  <c r="E49" i="13"/>
  <c r="AZ32" i="3"/>
  <c r="E50" i="13"/>
  <c r="BA32" i="3"/>
  <c r="E51" i="13"/>
  <c r="BB32" i="3"/>
  <c r="E52" i="13"/>
  <c r="BC32" i="3"/>
  <c r="E53" i="13"/>
  <c r="BD32" i="3"/>
  <c r="E54" i="13"/>
  <c r="BE32" i="3"/>
  <c r="E55" i="13"/>
  <c r="BF32" i="3"/>
  <c r="E56" i="13"/>
  <c r="BG32" i="3"/>
  <c r="E57" i="13"/>
  <c r="BH32" i="3"/>
  <c r="E58" i="13"/>
  <c r="E60" i="13"/>
  <c r="F4" i="13"/>
  <c r="E61" i="13"/>
  <c r="E62" i="13"/>
  <c r="E64" i="13"/>
  <c r="G4" i="13"/>
  <c r="H4" i="13"/>
  <c r="F33" i="3"/>
  <c r="K4" i="13"/>
  <c r="M4" i="13"/>
  <c r="O4" i="13"/>
  <c r="P4" i="13"/>
  <c r="G33" i="3"/>
  <c r="K5" i="13"/>
  <c r="M5" i="13"/>
  <c r="O5" i="13"/>
  <c r="H33" i="3"/>
  <c r="K6" i="13"/>
  <c r="M6" i="13"/>
  <c r="O6" i="13"/>
  <c r="J33" i="3"/>
  <c r="K8" i="13"/>
  <c r="M8" i="13"/>
  <c r="O8" i="13"/>
  <c r="K33" i="3"/>
  <c r="K9" i="13"/>
  <c r="M9" i="13"/>
  <c r="O9" i="13"/>
  <c r="L33" i="3"/>
  <c r="K10" i="13"/>
  <c r="M10" i="13"/>
  <c r="O10" i="13"/>
  <c r="M33" i="3"/>
  <c r="K11" i="13"/>
  <c r="M11" i="13"/>
  <c r="O11" i="13"/>
  <c r="N33" i="3"/>
  <c r="K12" i="13"/>
  <c r="M12" i="13"/>
  <c r="O12" i="13"/>
  <c r="O33" i="3"/>
  <c r="K13" i="13"/>
  <c r="M13" i="13"/>
  <c r="O13" i="13"/>
  <c r="P33" i="3"/>
  <c r="K14" i="13"/>
  <c r="M14" i="13"/>
  <c r="O14" i="13"/>
  <c r="Q33" i="3"/>
  <c r="K15" i="13"/>
  <c r="M15" i="13"/>
  <c r="O15" i="13"/>
  <c r="R33" i="3"/>
  <c r="K16" i="13"/>
  <c r="M16" i="13"/>
  <c r="O16" i="13"/>
  <c r="S33" i="3"/>
  <c r="K17" i="13"/>
  <c r="M17" i="13"/>
  <c r="O17" i="13"/>
  <c r="T33" i="3"/>
  <c r="K18" i="13"/>
  <c r="M18" i="13"/>
  <c r="O18" i="13"/>
  <c r="V33" i="3"/>
  <c r="K20" i="13"/>
  <c r="M20" i="13"/>
  <c r="O20" i="13"/>
  <c r="W33" i="3"/>
  <c r="K21" i="13"/>
  <c r="M21" i="13"/>
  <c r="O21" i="13"/>
  <c r="X33" i="3"/>
  <c r="K22" i="13"/>
  <c r="M22" i="13"/>
  <c r="O22" i="13"/>
  <c r="Y33" i="3"/>
  <c r="K23" i="13"/>
  <c r="M23" i="13"/>
  <c r="O23" i="13"/>
  <c r="Z33" i="3"/>
  <c r="K24" i="13"/>
  <c r="M24" i="13"/>
  <c r="O24" i="13"/>
  <c r="AA33" i="3"/>
  <c r="K25" i="13"/>
  <c r="M25" i="13"/>
  <c r="O25" i="13"/>
  <c r="AB33" i="3"/>
  <c r="K26" i="13"/>
  <c r="M26" i="13"/>
  <c r="O26" i="13"/>
  <c r="AC33" i="3"/>
  <c r="K27" i="13"/>
  <c r="M27" i="13"/>
  <c r="O27" i="13"/>
  <c r="AD33" i="3"/>
  <c r="K28" i="13"/>
  <c r="M28" i="13"/>
  <c r="O28" i="13"/>
  <c r="AE33" i="3"/>
  <c r="K29" i="13"/>
  <c r="M29" i="13"/>
  <c r="O29" i="13"/>
  <c r="AF33" i="3"/>
  <c r="K30" i="13"/>
  <c r="M30" i="13"/>
  <c r="O30" i="13"/>
  <c r="AG33" i="3"/>
  <c r="K31" i="13"/>
  <c r="M31" i="13"/>
  <c r="O31" i="13"/>
  <c r="AH33" i="3"/>
  <c r="K32" i="13"/>
  <c r="M32" i="13"/>
  <c r="O32" i="13"/>
  <c r="AI33" i="3"/>
  <c r="K33" i="13"/>
  <c r="M33" i="13"/>
  <c r="O33" i="13"/>
  <c r="AJ33" i="3"/>
  <c r="K34" i="13"/>
  <c r="M34" i="13"/>
  <c r="O34" i="13"/>
  <c r="AK33" i="3"/>
  <c r="K35" i="13"/>
  <c r="M35" i="13"/>
  <c r="O35" i="13"/>
  <c r="AL33" i="3"/>
  <c r="K36" i="13"/>
  <c r="M36" i="13"/>
  <c r="O36" i="13"/>
  <c r="AM33" i="3"/>
  <c r="K37" i="13"/>
  <c r="M37" i="13"/>
  <c r="O37" i="13"/>
  <c r="AN33" i="3"/>
  <c r="K38" i="13"/>
  <c r="M38" i="13"/>
  <c r="O38" i="13"/>
  <c r="AO33" i="3"/>
  <c r="K39" i="13"/>
  <c r="M39" i="13"/>
  <c r="O39" i="13"/>
  <c r="AP33" i="3"/>
  <c r="K40" i="13"/>
  <c r="M40" i="13"/>
  <c r="O40" i="13"/>
  <c r="AQ33" i="3"/>
  <c r="K41" i="13"/>
  <c r="M41" i="13"/>
  <c r="O41" i="13"/>
  <c r="AR33" i="3"/>
  <c r="K42" i="13"/>
  <c r="M42" i="13"/>
  <c r="O42" i="13"/>
  <c r="AS33" i="3"/>
  <c r="K43" i="13"/>
  <c r="M43" i="13"/>
  <c r="O43" i="13"/>
  <c r="AT33" i="3"/>
  <c r="K44" i="13"/>
  <c r="M44" i="13"/>
  <c r="O44" i="13"/>
  <c r="AU33" i="3"/>
  <c r="K45" i="13"/>
  <c r="M45" i="13"/>
  <c r="O45" i="13"/>
  <c r="AV33" i="3"/>
  <c r="K46" i="13"/>
  <c r="M46" i="13"/>
  <c r="O46" i="13"/>
  <c r="AW33" i="3"/>
  <c r="K47" i="13"/>
  <c r="M47" i="13"/>
  <c r="O47" i="13"/>
  <c r="AX33" i="3"/>
  <c r="K48" i="13"/>
  <c r="M48" i="13"/>
  <c r="O48" i="13"/>
  <c r="AY33" i="3"/>
  <c r="K49" i="13"/>
  <c r="M49" i="13"/>
  <c r="O49" i="13"/>
  <c r="AZ33" i="3"/>
  <c r="K50" i="13"/>
  <c r="M50" i="13"/>
  <c r="O50" i="13"/>
  <c r="BA33" i="3"/>
  <c r="K51" i="13"/>
  <c r="M51" i="13"/>
  <c r="O51" i="13"/>
  <c r="BB33" i="3"/>
  <c r="K52" i="13"/>
  <c r="M52" i="13"/>
  <c r="O52" i="13"/>
  <c r="BC33" i="3"/>
  <c r="K53" i="13"/>
  <c r="M53" i="13"/>
  <c r="O53" i="13"/>
  <c r="BD33" i="3"/>
  <c r="K54" i="13"/>
  <c r="M54" i="13"/>
  <c r="O54" i="13"/>
  <c r="BE33" i="3"/>
  <c r="K55" i="13"/>
  <c r="M55" i="13"/>
  <c r="O55" i="13"/>
  <c r="BF33" i="3"/>
  <c r="K56" i="13"/>
  <c r="M56" i="13"/>
  <c r="O56" i="13"/>
  <c r="BG33" i="3"/>
  <c r="K57" i="13"/>
  <c r="M57" i="13"/>
  <c r="O57" i="13"/>
  <c r="BH33" i="3"/>
  <c r="K58" i="13"/>
  <c r="M58" i="13"/>
  <c r="O58" i="13"/>
  <c r="K60" i="13"/>
  <c r="M7" i="13"/>
  <c r="M19" i="13"/>
  <c r="K61" i="13"/>
  <c r="K62" i="13"/>
  <c r="K64" i="13"/>
  <c r="Q4" i="13"/>
  <c r="R4" i="13"/>
  <c r="F34" i="3"/>
  <c r="U4" i="13"/>
  <c r="G34" i="3"/>
  <c r="U5" i="13"/>
  <c r="H34" i="3"/>
  <c r="U6" i="13"/>
  <c r="J34" i="3"/>
  <c r="U8" i="13"/>
  <c r="K34" i="3"/>
  <c r="U9" i="13"/>
  <c r="L34" i="3"/>
  <c r="U10" i="13"/>
  <c r="M34" i="3"/>
  <c r="U11" i="13"/>
  <c r="N34" i="3"/>
  <c r="U12" i="13"/>
  <c r="O34" i="3"/>
  <c r="U13" i="13"/>
  <c r="P34" i="3"/>
  <c r="U14" i="13"/>
  <c r="Q34" i="3"/>
  <c r="U15" i="13"/>
  <c r="R34" i="3"/>
  <c r="U16" i="13"/>
  <c r="S34" i="3"/>
  <c r="U17" i="13"/>
  <c r="T34" i="3"/>
  <c r="U18" i="13"/>
  <c r="V34" i="3"/>
  <c r="U20" i="13"/>
  <c r="W34" i="3"/>
  <c r="U21" i="13"/>
  <c r="X34" i="3"/>
  <c r="U22" i="13"/>
  <c r="Y34" i="3"/>
  <c r="U23" i="13"/>
  <c r="Z34" i="3"/>
  <c r="U24" i="13"/>
  <c r="AA34" i="3"/>
  <c r="U25" i="13"/>
  <c r="AB34" i="3"/>
  <c r="U26" i="13"/>
  <c r="AC34" i="3"/>
  <c r="U27" i="13"/>
  <c r="AD34" i="3"/>
  <c r="U28" i="13"/>
  <c r="AE34" i="3"/>
  <c r="U29" i="13"/>
  <c r="AF34" i="3"/>
  <c r="U30" i="13"/>
  <c r="AG34" i="3"/>
  <c r="U31" i="13"/>
  <c r="AH34" i="3"/>
  <c r="U32" i="13"/>
  <c r="AI34" i="3"/>
  <c r="U33" i="13"/>
  <c r="AJ34" i="3"/>
  <c r="U34" i="13"/>
  <c r="AK34" i="3"/>
  <c r="U35" i="13"/>
  <c r="AL34" i="3"/>
  <c r="U36" i="13"/>
  <c r="AM34" i="3"/>
  <c r="U37" i="13"/>
  <c r="AN34" i="3"/>
  <c r="U38" i="13"/>
  <c r="AO34" i="3"/>
  <c r="U39" i="13"/>
  <c r="AP34" i="3"/>
  <c r="U40" i="13"/>
  <c r="AQ34" i="3"/>
  <c r="U41" i="13"/>
  <c r="AR34" i="3"/>
  <c r="U42" i="13"/>
  <c r="AS34" i="3"/>
  <c r="U43" i="13"/>
  <c r="AT34" i="3"/>
  <c r="U44" i="13"/>
  <c r="AU34" i="3"/>
  <c r="U45" i="13"/>
  <c r="AV34" i="3"/>
  <c r="U46" i="13"/>
  <c r="AW34" i="3"/>
  <c r="U47" i="13"/>
  <c r="AX34" i="3"/>
  <c r="U48" i="13"/>
  <c r="AY34" i="3"/>
  <c r="U49" i="13"/>
  <c r="AZ34" i="3"/>
  <c r="U50" i="13"/>
  <c r="BA34" i="3"/>
  <c r="U51" i="13"/>
  <c r="BB34" i="3"/>
  <c r="U52" i="13"/>
  <c r="BC34" i="3"/>
  <c r="U53" i="13"/>
  <c r="BD34" i="3"/>
  <c r="U54" i="13"/>
  <c r="BE34" i="3"/>
  <c r="U55" i="13"/>
  <c r="BF34" i="3"/>
  <c r="U56" i="13"/>
  <c r="BG34" i="3"/>
  <c r="U57" i="13"/>
  <c r="BH34" i="3"/>
  <c r="U58" i="13"/>
  <c r="U61" i="13"/>
  <c r="V4" i="13"/>
  <c r="U60" i="13"/>
  <c r="U62" i="13"/>
  <c r="U64" i="13"/>
  <c r="W4" i="13"/>
  <c r="X4" i="13"/>
  <c r="F35" i="3"/>
  <c r="AA4" i="13"/>
  <c r="G35" i="3"/>
  <c r="AA5" i="13"/>
  <c r="H35" i="3"/>
  <c r="AA6" i="13"/>
  <c r="J35" i="3"/>
  <c r="AA8" i="13"/>
  <c r="K35" i="3"/>
  <c r="AA9" i="13"/>
  <c r="L35" i="3"/>
  <c r="AA10" i="13"/>
  <c r="M35" i="3"/>
  <c r="AA11" i="13"/>
  <c r="N35" i="3"/>
  <c r="AA12" i="13"/>
  <c r="O35" i="3"/>
  <c r="AA13" i="13"/>
  <c r="P35" i="3"/>
  <c r="AA14" i="13"/>
  <c r="Q35" i="3"/>
  <c r="AA15" i="13"/>
  <c r="R35" i="3"/>
  <c r="AA16" i="13"/>
  <c r="S35" i="3"/>
  <c r="AA17" i="13"/>
  <c r="T35" i="3"/>
  <c r="AA18" i="13"/>
  <c r="V35" i="3"/>
  <c r="AA20" i="13"/>
  <c r="W35" i="3"/>
  <c r="AA21" i="13"/>
  <c r="X35" i="3"/>
  <c r="AA22" i="13"/>
  <c r="Y35" i="3"/>
  <c r="AA23" i="13"/>
  <c r="Z35" i="3"/>
  <c r="AA24" i="13"/>
  <c r="AA35" i="3"/>
  <c r="AA25" i="13"/>
  <c r="AB35" i="3"/>
  <c r="AA26" i="13"/>
  <c r="AC35" i="3"/>
  <c r="AA27" i="13"/>
  <c r="AD35" i="3"/>
  <c r="AA28" i="13"/>
  <c r="AE35" i="3"/>
  <c r="AA29" i="13"/>
  <c r="AF35" i="3"/>
  <c r="AA30" i="13"/>
  <c r="AG35" i="3"/>
  <c r="AA31" i="13"/>
  <c r="AH35" i="3"/>
  <c r="AA32" i="13"/>
  <c r="AI35" i="3"/>
  <c r="AA33" i="13"/>
  <c r="AJ35" i="3"/>
  <c r="AA34" i="13"/>
  <c r="AK35" i="3"/>
  <c r="AA35" i="13"/>
  <c r="AL35" i="3"/>
  <c r="AA36" i="13"/>
  <c r="AM35" i="3"/>
  <c r="AA37" i="13"/>
  <c r="AN35" i="3"/>
  <c r="AA38" i="13"/>
  <c r="AO35" i="3"/>
  <c r="AA39" i="13"/>
  <c r="AP35" i="3"/>
  <c r="AA40" i="13"/>
  <c r="AQ35" i="3"/>
  <c r="AA41" i="13"/>
  <c r="AR35" i="3"/>
  <c r="AA42" i="13"/>
  <c r="AS35" i="3"/>
  <c r="AA43" i="13"/>
  <c r="AT35" i="3"/>
  <c r="AA44" i="13"/>
  <c r="AU35" i="3"/>
  <c r="AA45" i="13"/>
  <c r="AV35" i="3"/>
  <c r="AA46" i="13"/>
  <c r="AW35" i="3"/>
  <c r="AA47" i="13"/>
  <c r="AX35" i="3"/>
  <c r="AA48" i="13"/>
  <c r="AY35" i="3"/>
  <c r="AA49" i="13"/>
  <c r="AZ35" i="3"/>
  <c r="AA50" i="13"/>
  <c r="BA35" i="3"/>
  <c r="AA51" i="13"/>
  <c r="BB35" i="3"/>
  <c r="AA52" i="13"/>
  <c r="BC35" i="3"/>
  <c r="AA53" i="13"/>
  <c r="BD35" i="3"/>
  <c r="AA54" i="13"/>
  <c r="BE35" i="3"/>
  <c r="AA55" i="13"/>
  <c r="BF35" i="3"/>
  <c r="AA56" i="13"/>
  <c r="BG35" i="3"/>
  <c r="AA57" i="13"/>
  <c r="BH35" i="3"/>
  <c r="AA58" i="13"/>
  <c r="AA60" i="13"/>
  <c r="AB4" i="13"/>
  <c r="AA61" i="13"/>
  <c r="AA62" i="13"/>
  <c r="AA64" i="13"/>
  <c r="AC4" i="13"/>
  <c r="AD4" i="13"/>
  <c r="F36" i="3"/>
  <c r="AG4" i="13"/>
  <c r="AI4" i="13"/>
  <c r="AK4" i="13"/>
  <c r="G36" i="3"/>
  <c r="AG5" i="13"/>
  <c r="AI5" i="13"/>
  <c r="AK5" i="13"/>
  <c r="H36" i="3"/>
  <c r="AG6" i="13"/>
  <c r="AI6" i="13"/>
  <c r="AK6" i="13"/>
  <c r="I36" i="3"/>
  <c r="AG7" i="13"/>
  <c r="AI7" i="13"/>
  <c r="AK7" i="13"/>
  <c r="J36" i="3"/>
  <c r="AG8" i="13"/>
  <c r="AI8" i="13"/>
  <c r="AK8" i="13"/>
  <c r="K36" i="3"/>
  <c r="AG9" i="13"/>
  <c r="AI9" i="13"/>
  <c r="AK9" i="13"/>
  <c r="L36" i="3"/>
  <c r="AG10" i="13"/>
  <c r="AI10" i="13"/>
  <c r="AK10" i="13"/>
  <c r="M36" i="3"/>
  <c r="AG11" i="13"/>
  <c r="AI11" i="13"/>
  <c r="AK11" i="13"/>
  <c r="N36" i="3"/>
  <c r="AG12" i="13"/>
  <c r="AI12" i="13"/>
  <c r="AK12" i="13"/>
  <c r="O36" i="3"/>
  <c r="AG13" i="13"/>
  <c r="AI13" i="13"/>
  <c r="AK13" i="13"/>
  <c r="P36" i="3"/>
  <c r="AG14" i="13"/>
  <c r="AI14" i="13"/>
  <c r="AK14" i="13"/>
  <c r="Q36" i="3"/>
  <c r="AG15" i="13"/>
  <c r="AI15" i="13"/>
  <c r="AK15" i="13"/>
  <c r="R36" i="3"/>
  <c r="AG16" i="13"/>
  <c r="AI16" i="13"/>
  <c r="AK16" i="13"/>
  <c r="S36" i="3"/>
  <c r="AG17" i="13"/>
  <c r="AI17" i="13"/>
  <c r="AK17" i="13"/>
  <c r="T36" i="3"/>
  <c r="AG18" i="13"/>
  <c r="AI18" i="13"/>
  <c r="AK18" i="13"/>
  <c r="U36" i="3"/>
  <c r="AG19" i="13"/>
  <c r="AI19" i="13"/>
  <c r="AK19" i="13"/>
  <c r="V36" i="3"/>
  <c r="AG20" i="13"/>
  <c r="AI20" i="13"/>
  <c r="AK20" i="13"/>
  <c r="W36" i="3"/>
  <c r="AG21" i="13"/>
  <c r="AI21" i="13"/>
  <c r="AK21" i="13"/>
  <c r="X36" i="3"/>
  <c r="AG22" i="13"/>
  <c r="AI22" i="13"/>
  <c r="AK22" i="13"/>
  <c r="Y36" i="3"/>
  <c r="AG23" i="13"/>
  <c r="AI23" i="13"/>
  <c r="AK23" i="13"/>
  <c r="Z36" i="3"/>
  <c r="AG24" i="13"/>
  <c r="AI24" i="13"/>
  <c r="AK24" i="13"/>
  <c r="AA36" i="3"/>
  <c r="AG25" i="13"/>
  <c r="AI25" i="13"/>
  <c r="AK25" i="13"/>
  <c r="AB36" i="3"/>
  <c r="AG26" i="13"/>
  <c r="AI26" i="13"/>
  <c r="AK26" i="13"/>
  <c r="AC36" i="3"/>
  <c r="AG27" i="13"/>
  <c r="AI27" i="13"/>
  <c r="AK27" i="13"/>
  <c r="AD36" i="3"/>
  <c r="AG28" i="13"/>
  <c r="AI28" i="13"/>
  <c r="AK28" i="13"/>
  <c r="AE36" i="3"/>
  <c r="AG29" i="13"/>
  <c r="AI29" i="13"/>
  <c r="AK29" i="13"/>
  <c r="AF36" i="3"/>
  <c r="AG30" i="13"/>
  <c r="AI30" i="13"/>
  <c r="AK30" i="13"/>
  <c r="AG36" i="3"/>
  <c r="AG31" i="13"/>
  <c r="AI31" i="13"/>
  <c r="AK31" i="13"/>
  <c r="AH36" i="3"/>
  <c r="AG32" i="13"/>
  <c r="AI32" i="13"/>
  <c r="AK32" i="13"/>
  <c r="AI36" i="3"/>
  <c r="AG33" i="13"/>
  <c r="AI33" i="13"/>
  <c r="AK33" i="13"/>
  <c r="AJ36" i="3"/>
  <c r="AG34" i="13"/>
  <c r="AI34" i="13"/>
  <c r="AK34" i="13"/>
  <c r="AK36" i="3"/>
  <c r="AG35" i="13"/>
  <c r="AI35" i="13"/>
  <c r="AK35" i="13"/>
  <c r="AL36" i="3"/>
  <c r="AG36" i="13"/>
  <c r="AI36" i="13"/>
  <c r="AK36" i="13"/>
  <c r="AM36" i="3"/>
  <c r="AG37" i="13"/>
  <c r="AI37" i="13"/>
  <c r="AK37" i="13"/>
  <c r="AN36" i="3"/>
  <c r="AG38" i="13"/>
  <c r="AI38" i="13"/>
  <c r="AK38" i="13"/>
  <c r="AO36" i="3"/>
  <c r="AG39" i="13"/>
  <c r="AI39" i="13"/>
  <c r="AK39" i="13"/>
  <c r="AP36" i="3"/>
  <c r="AG40" i="13"/>
  <c r="AI40" i="13"/>
  <c r="AK40" i="13"/>
  <c r="AQ36" i="3"/>
  <c r="AG41" i="13"/>
  <c r="AI41" i="13"/>
  <c r="AK41" i="13"/>
  <c r="AR36" i="3"/>
  <c r="AG42" i="13"/>
  <c r="AI42" i="13"/>
  <c r="AK42" i="13"/>
  <c r="AS36" i="3"/>
  <c r="AG43" i="13"/>
  <c r="AI43" i="13"/>
  <c r="AK43" i="13"/>
  <c r="AT36" i="3"/>
  <c r="AG44" i="13"/>
  <c r="AI44" i="13"/>
  <c r="AK44" i="13"/>
  <c r="AU36" i="3"/>
  <c r="AG45" i="13"/>
  <c r="AI45" i="13"/>
  <c r="AK45" i="13"/>
  <c r="AV36" i="3"/>
  <c r="AG46" i="13"/>
  <c r="AI46" i="13"/>
  <c r="AK46" i="13"/>
  <c r="AW36" i="3"/>
  <c r="AG47" i="13"/>
  <c r="AI47" i="13"/>
  <c r="AK47" i="13"/>
  <c r="AX36" i="3"/>
  <c r="AG48" i="13"/>
  <c r="AI48" i="13"/>
  <c r="AK48" i="13"/>
  <c r="AY36" i="3"/>
  <c r="AG49" i="13"/>
  <c r="AI49" i="13"/>
  <c r="AK49" i="13"/>
  <c r="AZ36" i="3"/>
  <c r="AG50" i="13"/>
  <c r="AI50" i="13"/>
  <c r="AK50" i="13"/>
  <c r="BA36" i="3"/>
  <c r="AG51" i="13"/>
  <c r="AI51" i="13"/>
  <c r="AK51" i="13"/>
  <c r="BB36" i="3"/>
  <c r="AG52" i="13"/>
  <c r="AI52" i="13"/>
  <c r="AK52" i="13"/>
  <c r="BC36" i="3"/>
  <c r="AG53" i="13"/>
  <c r="AI53" i="13"/>
  <c r="AK53" i="13"/>
  <c r="BD36" i="3"/>
  <c r="AG54" i="13"/>
  <c r="AI54" i="13"/>
  <c r="AK54" i="13"/>
  <c r="BE36" i="3"/>
  <c r="AG55" i="13"/>
  <c r="AI55" i="13"/>
  <c r="AK55" i="13"/>
  <c r="BF36" i="3"/>
  <c r="AG56" i="13"/>
  <c r="AI56" i="13"/>
  <c r="AK56" i="13"/>
  <c r="BG36" i="3"/>
  <c r="AG57" i="13"/>
  <c r="AI57" i="13"/>
  <c r="AK57" i="13"/>
  <c r="BH36" i="3"/>
  <c r="AG58" i="13"/>
  <c r="AI58" i="13"/>
  <c r="AK58" i="13"/>
  <c r="AG60" i="13"/>
  <c r="AL4" i="13"/>
  <c r="AG61" i="13"/>
  <c r="AG62" i="13"/>
  <c r="AG64" i="13"/>
  <c r="AM4" i="13"/>
  <c r="AN4" i="13"/>
  <c r="F37" i="3"/>
  <c r="AQ4" i="13"/>
  <c r="G37" i="3"/>
  <c r="AQ5" i="13"/>
  <c r="H37" i="3"/>
  <c r="AQ6" i="13"/>
  <c r="I37" i="3"/>
  <c r="AQ7" i="13"/>
  <c r="J37" i="3"/>
  <c r="AQ8" i="13"/>
  <c r="K37" i="3"/>
  <c r="AQ9" i="13"/>
  <c r="L37" i="3"/>
  <c r="AQ10" i="13"/>
  <c r="M37" i="3"/>
  <c r="AQ11" i="13"/>
  <c r="N37" i="3"/>
  <c r="AQ12" i="13"/>
  <c r="O37" i="3"/>
  <c r="AQ13" i="13"/>
  <c r="P37" i="3"/>
  <c r="AQ14" i="13"/>
  <c r="Q37" i="3"/>
  <c r="AQ15" i="13"/>
  <c r="R37" i="3"/>
  <c r="AQ16" i="13"/>
  <c r="S37" i="3"/>
  <c r="AQ17" i="13"/>
  <c r="T37" i="3"/>
  <c r="AQ18" i="13"/>
  <c r="U37" i="3"/>
  <c r="AQ19" i="13"/>
  <c r="V37" i="3"/>
  <c r="AQ20" i="13"/>
  <c r="W37" i="3"/>
  <c r="AQ21" i="13"/>
  <c r="X37" i="3"/>
  <c r="AQ22" i="13"/>
  <c r="Y37" i="3"/>
  <c r="AQ23" i="13"/>
  <c r="Z37" i="3"/>
  <c r="AQ24" i="13"/>
  <c r="AA37" i="3"/>
  <c r="AQ25" i="13"/>
  <c r="AB37" i="3"/>
  <c r="AQ26" i="13"/>
  <c r="AC37" i="3"/>
  <c r="AQ27" i="13"/>
  <c r="AD37" i="3"/>
  <c r="AQ28" i="13"/>
  <c r="AE37" i="3"/>
  <c r="AQ29" i="13"/>
  <c r="AF37" i="3"/>
  <c r="AQ30" i="13"/>
  <c r="AG37" i="3"/>
  <c r="AQ31" i="13"/>
  <c r="AH37" i="3"/>
  <c r="AQ32" i="13"/>
  <c r="AI37" i="3"/>
  <c r="AQ33" i="13"/>
  <c r="AJ37" i="3"/>
  <c r="AQ34" i="13"/>
  <c r="AK37" i="3"/>
  <c r="AQ35" i="13"/>
  <c r="AL37" i="3"/>
  <c r="AQ36" i="13"/>
  <c r="AM37" i="3"/>
  <c r="AQ37" i="13"/>
  <c r="AN37" i="3"/>
  <c r="AQ38" i="13"/>
  <c r="AO37" i="3"/>
  <c r="AQ39" i="13"/>
  <c r="AP37" i="3"/>
  <c r="AQ40" i="13"/>
  <c r="AQ37" i="3"/>
  <c r="AQ41" i="13"/>
  <c r="AR37" i="3"/>
  <c r="AQ42" i="13"/>
  <c r="AS37" i="3"/>
  <c r="AQ43" i="13"/>
  <c r="AT37" i="3"/>
  <c r="AQ44" i="13"/>
  <c r="AU37" i="3"/>
  <c r="AQ45" i="13"/>
  <c r="AV37" i="3"/>
  <c r="AQ46" i="13"/>
  <c r="AW37" i="3"/>
  <c r="AQ47" i="13"/>
  <c r="AX37" i="3"/>
  <c r="AQ48" i="13"/>
  <c r="AY37" i="3"/>
  <c r="AQ49" i="13"/>
  <c r="AZ37" i="3"/>
  <c r="AQ50" i="13"/>
  <c r="BA37" i="3"/>
  <c r="AQ51" i="13"/>
  <c r="BB37" i="3"/>
  <c r="AQ52" i="13"/>
  <c r="BC37" i="3"/>
  <c r="AQ53" i="13"/>
  <c r="BD37" i="3"/>
  <c r="AQ54" i="13"/>
  <c r="BE37" i="3"/>
  <c r="AQ55" i="13"/>
  <c r="BF37" i="3"/>
  <c r="AQ56" i="13"/>
  <c r="BG37" i="3"/>
  <c r="AQ57" i="13"/>
  <c r="BH37" i="3"/>
  <c r="AQ58" i="13"/>
  <c r="AQ61" i="13"/>
  <c r="AR4" i="13"/>
  <c r="AQ60" i="13"/>
  <c r="AQ62" i="13"/>
  <c r="AQ64" i="13"/>
  <c r="AS4" i="13"/>
  <c r="AT4" i="13"/>
  <c r="F39" i="3"/>
  <c r="BC4" i="13"/>
  <c r="BE4" i="13"/>
  <c r="BG4" i="13"/>
  <c r="G39" i="3"/>
  <c r="BC5" i="13"/>
  <c r="BE5" i="13"/>
  <c r="BG5" i="13"/>
  <c r="H39" i="3"/>
  <c r="BC6" i="13"/>
  <c r="BE6" i="13"/>
  <c r="BG6" i="13"/>
  <c r="I39" i="3"/>
  <c r="BC7" i="13"/>
  <c r="BE7" i="13"/>
  <c r="BG7" i="13"/>
  <c r="J39" i="3"/>
  <c r="BC8" i="13"/>
  <c r="BE8" i="13"/>
  <c r="BG8" i="13"/>
  <c r="K39" i="3"/>
  <c r="BC9" i="13"/>
  <c r="BE9" i="13"/>
  <c r="BG9" i="13"/>
  <c r="L39" i="3"/>
  <c r="BC10" i="13"/>
  <c r="BE10" i="13"/>
  <c r="BG10" i="13"/>
  <c r="M39" i="3"/>
  <c r="BC11" i="13"/>
  <c r="BE11" i="13"/>
  <c r="BG11" i="13"/>
  <c r="N39" i="3"/>
  <c r="BC12" i="13"/>
  <c r="BE12" i="13"/>
  <c r="BG12" i="13"/>
  <c r="O39" i="3"/>
  <c r="BC13" i="13"/>
  <c r="BE13" i="13"/>
  <c r="BG13" i="13"/>
  <c r="P39" i="3"/>
  <c r="BC14" i="13"/>
  <c r="BE14" i="13"/>
  <c r="BG14" i="13"/>
  <c r="Q39" i="3"/>
  <c r="BC15" i="13"/>
  <c r="BE15" i="13"/>
  <c r="BG15" i="13"/>
  <c r="R39" i="3"/>
  <c r="BC16" i="13"/>
  <c r="BE16" i="13"/>
  <c r="BG16" i="13"/>
  <c r="S39" i="3"/>
  <c r="BC17" i="13"/>
  <c r="BE17" i="13"/>
  <c r="BG17" i="13"/>
  <c r="T39" i="3"/>
  <c r="BC18" i="13"/>
  <c r="BE18" i="13"/>
  <c r="BG18" i="13"/>
  <c r="U39" i="3"/>
  <c r="BC19" i="13"/>
  <c r="BE19" i="13"/>
  <c r="BG19" i="13"/>
  <c r="V39" i="3"/>
  <c r="BC20" i="13"/>
  <c r="BE20" i="13"/>
  <c r="BG20" i="13"/>
  <c r="W39" i="3"/>
  <c r="BC21" i="13"/>
  <c r="BE21" i="13"/>
  <c r="BG21" i="13"/>
  <c r="X39" i="3"/>
  <c r="BC22" i="13"/>
  <c r="BE22" i="13"/>
  <c r="BG22" i="13"/>
  <c r="Y39" i="3"/>
  <c r="BC23" i="13"/>
  <c r="BE23" i="13"/>
  <c r="BG23" i="13"/>
  <c r="Z39" i="3"/>
  <c r="BC24" i="13"/>
  <c r="BE24" i="13"/>
  <c r="BG24" i="13"/>
  <c r="AA39" i="3"/>
  <c r="BC25" i="13"/>
  <c r="BE25" i="13"/>
  <c r="BG25" i="13"/>
  <c r="AB39" i="3"/>
  <c r="BC26" i="13"/>
  <c r="BE26" i="13"/>
  <c r="BG26" i="13"/>
  <c r="AC39" i="3"/>
  <c r="BC27" i="13"/>
  <c r="BE27" i="13"/>
  <c r="BG27" i="13"/>
  <c r="AD39" i="3"/>
  <c r="BC28" i="13"/>
  <c r="BE28" i="13"/>
  <c r="BG28" i="13"/>
  <c r="AE39" i="3"/>
  <c r="BC29" i="13"/>
  <c r="BE29" i="13"/>
  <c r="BG29" i="13"/>
  <c r="AF39" i="3"/>
  <c r="BC30" i="13"/>
  <c r="BE30" i="13"/>
  <c r="BG30" i="13"/>
  <c r="AG39" i="3"/>
  <c r="BC31" i="13"/>
  <c r="BE31" i="13"/>
  <c r="BG31" i="13"/>
  <c r="AH39" i="3"/>
  <c r="BC32" i="13"/>
  <c r="BE32" i="13"/>
  <c r="BG32" i="13"/>
  <c r="AI39" i="3"/>
  <c r="BC33" i="13"/>
  <c r="BE33" i="13"/>
  <c r="BG33" i="13"/>
  <c r="AJ39" i="3"/>
  <c r="BC34" i="13"/>
  <c r="BE34" i="13"/>
  <c r="BG34" i="13"/>
  <c r="AK39" i="3"/>
  <c r="BC35" i="13"/>
  <c r="BE35" i="13"/>
  <c r="BG35" i="13"/>
  <c r="AL39" i="3"/>
  <c r="BC36" i="13"/>
  <c r="BE36" i="13"/>
  <c r="BG36" i="13"/>
  <c r="AM39" i="3"/>
  <c r="BC37" i="13"/>
  <c r="BE37" i="13"/>
  <c r="BG37" i="13"/>
  <c r="AN39" i="3"/>
  <c r="BC38" i="13"/>
  <c r="BE38" i="13"/>
  <c r="BG38" i="13"/>
  <c r="AO39" i="3"/>
  <c r="BC39" i="13"/>
  <c r="BE39" i="13"/>
  <c r="BG39" i="13"/>
  <c r="AP39" i="3"/>
  <c r="BC40" i="13"/>
  <c r="BE40" i="13"/>
  <c r="BG40" i="13"/>
  <c r="AQ39" i="3"/>
  <c r="BC41" i="13"/>
  <c r="BE41" i="13"/>
  <c r="BG41" i="13"/>
  <c r="AR39" i="3"/>
  <c r="BC42" i="13"/>
  <c r="BE42" i="13"/>
  <c r="BG42" i="13"/>
  <c r="AS39" i="3"/>
  <c r="BC43" i="13"/>
  <c r="BE43" i="13"/>
  <c r="BG43" i="13"/>
  <c r="AT39" i="3"/>
  <c r="BC44" i="13"/>
  <c r="BE44" i="13"/>
  <c r="BG44" i="13"/>
  <c r="AU39" i="3"/>
  <c r="BC45" i="13"/>
  <c r="BE45" i="13"/>
  <c r="BG45" i="13"/>
  <c r="AV39" i="3"/>
  <c r="BC46" i="13"/>
  <c r="BE46" i="13"/>
  <c r="BG46" i="13"/>
  <c r="AW39" i="3"/>
  <c r="BC47" i="13"/>
  <c r="BE47" i="13"/>
  <c r="BG47" i="13"/>
  <c r="AX39" i="3"/>
  <c r="BC48" i="13"/>
  <c r="BE48" i="13"/>
  <c r="BG48" i="13"/>
  <c r="AY39" i="3"/>
  <c r="BC49" i="13"/>
  <c r="BE49" i="13"/>
  <c r="BG49" i="13"/>
  <c r="AZ39" i="3"/>
  <c r="BC50" i="13"/>
  <c r="BE50" i="13"/>
  <c r="BG50" i="13"/>
  <c r="BA39" i="3"/>
  <c r="BC51" i="13"/>
  <c r="BE51" i="13"/>
  <c r="BG51" i="13"/>
  <c r="BB39" i="3"/>
  <c r="BC52" i="13"/>
  <c r="BE52" i="13"/>
  <c r="BG52" i="13"/>
  <c r="BC39" i="3"/>
  <c r="BC53" i="13"/>
  <c r="BE53" i="13"/>
  <c r="BG53" i="13"/>
  <c r="BD39" i="3"/>
  <c r="BC54" i="13"/>
  <c r="BE54" i="13"/>
  <c r="BG54" i="13"/>
  <c r="BE39" i="3"/>
  <c r="BC55" i="13"/>
  <c r="BE55" i="13"/>
  <c r="BG55" i="13"/>
  <c r="BF39" i="3"/>
  <c r="BC56" i="13"/>
  <c r="BE56" i="13"/>
  <c r="BG56" i="13"/>
  <c r="BG39" i="3"/>
  <c r="BC57" i="13"/>
  <c r="BE57" i="13"/>
  <c r="BG57" i="13"/>
  <c r="BH39" i="3"/>
  <c r="BC58" i="13"/>
  <c r="BE58" i="13"/>
  <c r="BG58" i="13"/>
  <c r="BC61" i="13"/>
  <c r="BH4" i="13"/>
  <c r="BC60" i="13"/>
  <c r="BC62" i="13"/>
  <c r="BC64" i="13"/>
  <c r="BI4" i="13"/>
  <c r="BJ4" i="13"/>
  <c r="F38" i="3"/>
  <c r="AW4" i="13"/>
  <c r="G38" i="3"/>
  <c r="AW5" i="13"/>
  <c r="H38" i="3"/>
  <c r="AW6" i="13"/>
  <c r="I38" i="3"/>
  <c r="AW7" i="13"/>
  <c r="J38" i="3"/>
  <c r="AW8" i="13"/>
  <c r="K38" i="3"/>
  <c r="AW9" i="13"/>
  <c r="L38" i="3"/>
  <c r="AW10" i="13"/>
  <c r="M38" i="3"/>
  <c r="AW11" i="13"/>
  <c r="N38" i="3"/>
  <c r="AW12" i="13"/>
  <c r="O38" i="3"/>
  <c r="AW13" i="13"/>
  <c r="P38" i="3"/>
  <c r="AW14" i="13"/>
  <c r="Q38" i="3"/>
  <c r="AW15" i="13"/>
  <c r="R38" i="3"/>
  <c r="AW16" i="13"/>
  <c r="S38" i="3"/>
  <c r="AW17" i="13"/>
  <c r="T38" i="3"/>
  <c r="AW18" i="13"/>
  <c r="U38" i="3"/>
  <c r="AW19" i="13"/>
  <c r="V38" i="3"/>
  <c r="AW20" i="13"/>
  <c r="W38" i="3"/>
  <c r="AW21" i="13"/>
  <c r="X38" i="3"/>
  <c r="AW22" i="13"/>
  <c r="Y38" i="3"/>
  <c r="AW23" i="13"/>
  <c r="Z38" i="3"/>
  <c r="AW24" i="13"/>
  <c r="AA38" i="3"/>
  <c r="AW25" i="13"/>
  <c r="AB38" i="3"/>
  <c r="AW26" i="13"/>
  <c r="AC38" i="3"/>
  <c r="AW27" i="13"/>
  <c r="AD38" i="3"/>
  <c r="AW28" i="13"/>
  <c r="AE38" i="3"/>
  <c r="AW29" i="13"/>
  <c r="AF38" i="3"/>
  <c r="AW30" i="13"/>
  <c r="AG38" i="3"/>
  <c r="AW31" i="13"/>
  <c r="AH38" i="3"/>
  <c r="AW32" i="13"/>
  <c r="AI38" i="3"/>
  <c r="AW33" i="13"/>
  <c r="AJ38" i="3"/>
  <c r="AW34" i="13"/>
  <c r="AK38" i="3"/>
  <c r="AW35" i="13"/>
  <c r="AL38" i="3"/>
  <c r="AW36" i="13"/>
  <c r="AM38" i="3"/>
  <c r="AW37" i="13"/>
  <c r="AN38" i="3"/>
  <c r="AW38" i="13"/>
  <c r="AO38" i="3"/>
  <c r="AW39" i="13"/>
  <c r="AP38" i="3"/>
  <c r="AW40" i="13"/>
  <c r="AQ38" i="3"/>
  <c r="AW41" i="13"/>
  <c r="AR38" i="3"/>
  <c r="AW42" i="13"/>
  <c r="AS38" i="3"/>
  <c r="AW43" i="13"/>
  <c r="AT38" i="3"/>
  <c r="AW44" i="13"/>
  <c r="AU38" i="3"/>
  <c r="AW45" i="13"/>
  <c r="AV38" i="3"/>
  <c r="AW46" i="13"/>
  <c r="AW38" i="3"/>
  <c r="AW47" i="13"/>
  <c r="AX38" i="3"/>
  <c r="AW48" i="13"/>
  <c r="AY38" i="3"/>
  <c r="AW49" i="13"/>
  <c r="AZ38" i="3"/>
  <c r="AW50" i="13"/>
  <c r="BA38" i="3"/>
  <c r="AW51" i="13"/>
  <c r="BB38" i="3"/>
  <c r="AW52" i="13"/>
  <c r="BC38" i="3"/>
  <c r="AW53" i="13"/>
  <c r="BD38" i="3"/>
  <c r="AW54" i="13"/>
  <c r="BE38" i="3"/>
  <c r="AW55" i="13"/>
  <c r="BF38" i="3"/>
  <c r="AW56" i="13"/>
  <c r="BG38" i="3"/>
  <c r="AW57" i="13"/>
  <c r="BH38" i="3"/>
  <c r="AW58" i="13"/>
  <c r="AW61" i="13"/>
  <c r="AX4" i="13"/>
  <c r="AW60" i="13"/>
  <c r="AW62" i="13"/>
  <c r="AW64" i="13"/>
  <c r="AY4" i="13"/>
  <c r="AZ4" i="13"/>
  <c r="B4" i="13"/>
  <c r="P4" i="4"/>
  <c r="F40" i="3"/>
  <c r="E4" i="14"/>
  <c r="G40" i="3"/>
  <c r="E5" i="14"/>
  <c r="H40" i="3"/>
  <c r="E6" i="14"/>
  <c r="I40" i="3"/>
  <c r="E7" i="14"/>
  <c r="J40" i="3"/>
  <c r="E8" i="14"/>
  <c r="K40" i="3"/>
  <c r="E9" i="14"/>
  <c r="L40" i="3"/>
  <c r="E10" i="14"/>
  <c r="M40" i="3"/>
  <c r="E11" i="14"/>
  <c r="N40" i="3"/>
  <c r="E12" i="14"/>
  <c r="O40" i="3"/>
  <c r="E13" i="14"/>
  <c r="P40" i="3"/>
  <c r="E14" i="14"/>
  <c r="Q40" i="3"/>
  <c r="E15" i="14"/>
  <c r="R40" i="3"/>
  <c r="E16" i="14"/>
  <c r="S40" i="3"/>
  <c r="E17" i="14"/>
  <c r="T40" i="3"/>
  <c r="E18" i="14"/>
  <c r="U40" i="3"/>
  <c r="E19" i="14"/>
  <c r="V40" i="3"/>
  <c r="E20" i="14"/>
  <c r="W40" i="3"/>
  <c r="E21" i="14"/>
  <c r="X40" i="3"/>
  <c r="E22" i="14"/>
  <c r="Y40" i="3"/>
  <c r="E23" i="14"/>
  <c r="Z40" i="3"/>
  <c r="E24" i="14"/>
  <c r="AA40" i="3"/>
  <c r="E25" i="14"/>
  <c r="AB40" i="3"/>
  <c r="E26" i="14"/>
  <c r="AC40" i="3"/>
  <c r="E27" i="14"/>
  <c r="AD40" i="3"/>
  <c r="E28" i="14"/>
  <c r="AE40" i="3"/>
  <c r="E29" i="14"/>
  <c r="AF40" i="3"/>
  <c r="E30" i="14"/>
  <c r="AG40" i="3"/>
  <c r="E31" i="14"/>
  <c r="AH40" i="3"/>
  <c r="E32" i="14"/>
  <c r="AI40" i="3"/>
  <c r="E33" i="14"/>
  <c r="AJ40" i="3"/>
  <c r="E34" i="14"/>
  <c r="AK40" i="3"/>
  <c r="E35" i="14"/>
  <c r="AL40" i="3"/>
  <c r="E36" i="14"/>
  <c r="AM40" i="3"/>
  <c r="E37" i="14"/>
  <c r="AN40" i="3"/>
  <c r="E38" i="14"/>
  <c r="AO40" i="3"/>
  <c r="E39" i="14"/>
  <c r="AP40" i="3"/>
  <c r="E40" i="14"/>
  <c r="AQ40" i="3"/>
  <c r="E41" i="14"/>
  <c r="AR40" i="3"/>
  <c r="E42" i="14"/>
  <c r="AS40" i="3"/>
  <c r="E43" i="14"/>
  <c r="AT40" i="3"/>
  <c r="E44" i="14"/>
  <c r="AU40" i="3"/>
  <c r="E45" i="14"/>
  <c r="AV40" i="3"/>
  <c r="E46" i="14"/>
  <c r="AW40" i="3"/>
  <c r="E47" i="14"/>
  <c r="AX40" i="3"/>
  <c r="E48" i="14"/>
  <c r="AY40" i="3"/>
  <c r="E49" i="14"/>
  <c r="AZ40" i="3"/>
  <c r="E50" i="14"/>
  <c r="BA40" i="3"/>
  <c r="E51" i="14"/>
  <c r="BB40" i="3"/>
  <c r="E52" i="14"/>
  <c r="BC40" i="3"/>
  <c r="E53" i="14"/>
  <c r="BD40" i="3"/>
  <c r="E54" i="14"/>
  <c r="BE40" i="3"/>
  <c r="E55" i="14"/>
  <c r="BF40" i="3"/>
  <c r="E56" i="14"/>
  <c r="BG40" i="3"/>
  <c r="E57" i="14"/>
  <c r="BH40" i="3"/>
  <c r="E58" i="14"/>
  <c r="E61" i="14"/>
  <c r="F4" i="14"/>
  <c r="E60" i="14"/>
  <c r="E62" i="14"/>
  <c r="E64" i="14"/>
  <c r="G4" i="14"/>
  <c r="H4" i="14"/>
  <c r="F41" i="3"/>
  <c r="K4" i="14"/>
  <c r="G41" i="3"/>
  <c r="K5" i="14"/>
  <c r="H41" i="3"/>
  <c r="K6" i="14"/>
  <c r="I41" i="3"/>
  <c r="K7" i="14"/>
  <c r="J41" i="3"/>
  <c r="K8" i="14"/>
  <c r="K41" i="3"/>
  <c r="K9" i="14"/>
  <c r="L41" i="3"/>
  <c r="K10" i="14"/>
  <c r="M41" i="3"/>
  <c r="K11" i="14"/>
  <c r="N41" i="3"/>
  <c r="K12" i="14"/>
  <c r="O41" i="3"/>
  <c r="K13" i="14"/>
  <c r="P41" i="3"/>
  <c r="K14" i="14"/>
  <c r="Q41" i="3"/>
  <c r="K15" i="14"/>
  <c r="R41" i="3"/>
  <c r="K16" i="14"/>
  <c r="S41" i="3"/>
  <c r="K17" i="14"/>
  <c r="T41" i="3"/>
  <c r="K18" i="14"/>
  <c r="U41" i="3"/>
  <c r="K19" i="14"/>
  <c r="V41" i="3"/>
  <c r="K20" i="14"/>
  <c r="W41" i="3"/>
  <c r="K21" i="14"/>
  <c r="X41" i="3"/>
  <c r="K22" i="14"/>
  <c r="Y41" i="3"/>
  <c r="K23" i="14"/>
  <c r="Z41" i="3"/>
  <c r="K24" i="14"/>
  <c r="AA41" i="3"/>
  <c r="K25" i="14"/>
  <c r="AB41" i="3"/>
  <c r="K26" i="14"/>
  <c r="AC41" i="3"/>
  <c r="K27" i="14"/>
  <c r="AD41" i="3"/>
  <c r="K28" i="14"/>
  <c r="AE41" i="3"/>
  <c r="K29" i="14"/>
  <c r="AF41" i="3"/>
  <c r="K30" i="14"/>
  <c r="AG41" i="3"/>
  <c r="K31" i="14"/>
  <c r="AH41" i="3"/>
  <c r="K32" i="14"/>
  <c r="AI41" i="3"/>
  <c r="K33" i="14"/>
  <c r="AJ41" i="3"/>
  <c r="K34" i="14"/>
  <c r="AK41" i="3"/>
  <c r="K35" i="14"/>
  <c r="AL41" i="3"/>
  <c r="K36" i="14"/>
  <c r="AM41" i="3"/>
  <c r="K37" i="14"/>
  <c r="AN41" i="3"/>
  <c r="K38" i="14"/>
  <c r="AO41" i="3"/>
  <c r="K39" i="14"/>
  <c r="AP41" i="3"/>
  <c r="K40" i="14"/>
  <c r="AQ41" i="3"/>
  <c r="K41" i="14"/>
  <c r="AR41" i="3"/>
  <c r="K42" i="14"/>
  <c r="AS41" i="3"/>
  <c r="K43" i="14"/>
  <c r="AT41" i="3"/>
  <c r="K44" i="14"/>
  <c r="AU41" i="3"/>
  <c r="K45" i="14"/>
  <c r="AV41" i="3"/>
  <c r="K46" i="14"/>
  <c r="AW41" i="3"/>
  <c r="K47" i="14"/>
  <c r="AX41" i="3"/>
  <c r="K48" i="14"/>
  <c r="AY41" i="3"/>
  <c r="K49" i="14"/>
  <c r="AZ41" i="3"/>
  <c r="K50" i="14"/>
  <c r="BA41" i="3"/>
  <c r="K51" i="14"/>
  <c r="BB41" i="3"/>
  <c r="K52" i="14"/>
  <c r="BC41" i="3"/>
  <c r="K53" i="14"/>
  <c r="BD41" i="3"/>
  <c r="K54" i="14"/>
  <c r="BE41" i="3"/>
  <c r="K55" i="14"/>
  <c r="BF41" i="3"/>
  <c r="K56" i="14"/>
  <c r="BG41" i="3"/>
  <c r="K57" i="14"/>
  <c r="BH41" i="3"/>
  <c r="K58" i="14"/>
  <c r="K60" i="14"/>
  <c r="L4" i="14"/>
  <c r="K61" i="14"/>
  <c r="K62" i="14"/>
  <c r="K64" i="14"/>
  <c r="M4" i="14"/>
  <c r="N4" i="14"/>
  <c r="F42" i="3"/>
  <c r="Q4" i="14"/>
  <c r="G42" i="3"/>
  <c r="Q5" i="14"/>
  <c r="H42" i="3"/>
  <c r="Q6" i="14"/>
  <c r="I42" i="3"/>
  <c r="Q7" i="14"/>
  <c r="J42" i="3"/>
  <c r="Q8" i="14"/>
  <c r="K42" i="3"/>
  <c r="Q9" i="14"/>
  <c r="L42" i="3"/>
  <c r="Q10" i="14"/>
  <c r="M42" i="3"/>
  <c r="Q11" i="14"/>
  <c r="N42" i="3"/>
  <c r="Q12" i="14"/>
  <c r="O42" i="3"/>
  <c r="Q13" i="14"/>
  <c r="P42" i="3"/>
  <c r="Q14" i="14"/>
  <c r="Q42" i="3"/>
  <c r="Q15" i="14"/>
  <c r="R42" i="3"/>
  <c r="Q16" i="14"/>
  <c r="S42" i="3"/>
  <c r="Q17" i="14"/>
  <c r="T42" i="3"/>
  <c r="Q18" i="14"/>
  <c r="U42" i="3"/>
  <c r="Q19" i="14"/>
  <c r="V42" i="3"/>
  <c r="Q20" i="14"/>
  <c r="W42" i="3"/>
  <c r="Q21" i="14"/>
  <c r="X42" i="3"/>
  <c r="Q22" i="14"/>
  <c r="Y42" i="3"/>
  <c r="Q23" i="14"/>
  <c r="Z42" i="3"/>
  <c r="Q24" i="14"/>
  <c r="AA42" i="3"/>
  <c r="Q25" i="14"/>
  <c r="AB42" i="3"/>
  <c r="Q26" i="14"/>
  <c r="AC42" i="3"/>
  <c r="Q27" i="14"/>
  <c r="AD42" i="3"/>
  <c r="Q28" i="14"/>
  <c r="AE42" i="3"/>
  <c r="Q29" i="14"/>
  <c r="AF42" i="3"/>
  <c r="Q30" i="14"/>
  <c r="AG42" i="3"/>
  <c r="Q31" i="14"/>
  <c r="AH42" i="3"/>
  <c r="Q32" i="14"/>
  <c r="AI42" i="3"/>
  <c r="Q33" i="14"/>
  <c r="AJ42" i="3"/>
  <c r="Q34" i="14"/>
  <c r="AK42" i="3"/>
  <c r="Q35" i="14"/>
  <c r="AL42" i="3"/>
  <c r="Q36" i="14"/>
  <c r="AM42" i="3"/>
  <c r="Q37" i="14"/>
  <c r="AN42" i="3"/>
  <c r="Q38" i="14"/>
  <c r="AO42" i="3"/>
  <c r="Q39" i="14"/>
  <c r="AP42" i="3"/>
  <c r="Q40" i="14"/>
  <c r="AQ42" i="3"/>
  <c r="Q41" i="14"/>
  <c r="AR42" i="3"/>
  <c r="Q42" i="14"/>
  <c r="AS42" i="3"/>
  <c r="Q43" i="14"/>
  <c r="AT42" i="3"/>
  <c r="Q44" i="14"/>
  <c r="AU42" i="3"/>
  <c r="Q45" i="14"/>
  <c r="AV42" i="3"/>
  <c r="Q46" i="14"/>
  <c r="AW42" i="3"/>
  <c r="Q47" i="14"/>
  <c r="AX42" i="3"/>
  <c r="Q48" i="14"/>
  <c r="Q49" i="14"/>
  <c r="AZ42" i="3"/>
  <c r="Q50" i="14"/>
  <c r="BA42" i="3"/>
  <c r="Q51" i="14"/>
  <c r="BB42" i="3"/>
  <c r="Q52" i="14"/>
  <c r="BC42" i="3"/>
  <c r="Q53" i="14"/>
  <c r="BD42" i="3"/>
  <c r="Q54" i="14"/>
  <c r="BE42" i="3"/>
  <c r="Q55" i="14"/>
  <c r="BF42" i="3"/>
  <c r="Q56" i="14"/>
  <c r="BG42" i="3"/>
  <c r="Q57" i="14"/>
  <c r="BH42" i="3"/>
  <c r="Q58" i="14"/>
  <c r="Q60" i="14"/>
  <c r="R4" i="14"/>
  <c r="Q61" i="14"/>
  <c r="Q62" i="14"/>
  <c r="Q64" i="14"/>
  <c r="S4" i="14"/>
  <c r="T4" i="14"/>
  <c r="P43" i="3"/>
  <c r="W14" i="14"/>
  <c r="Y14" i="14"/>
  <c r="V43" i="3"/>
  <c r="W20" i="14"/>
  <c r="Y20" i="14"/>
  <c r="Z43" i="3"/>
  <c r="W24" i="14"/>
  <c r="Y24" i="14"/>
  <c r="AB43" i="3"/>
  <c r="W26" i="14"/>
  <c r="Y26" i="14"/>
  <c r="AM43" i="3"/>
  <c r="W37" i="14"/>
  <c r="Y37" i="14"/>
  <c r="Y4" i="14"/>
  <c r="G43" i="3"/>
  <c r="W5" i="14"/>
  <c r="Y5" i="14"/>
  <c r="AP43" i="3"/>
  <c r="W40" i="14"/>
  <c r="Y40" i="14"/>
  <c r="AX43" i="3"/>
  <c r="W48" i="14"/>
  <c r="Y48" i="14"/>
  <c r="AY43" i="3"/>
  <c r="W49" i="14"/>
  <c r="Y49" i="14"/>
  <c r="AZ43" i="3"/>
  <c r="W50" i="14"/>
  <c r="Y50" i="14"/>
  <c r="BA43" i="3"/>
  <c r="W51" i="14"/>
  <c r="Y51" i="14"/>
  <c r="BD43" i="3"/>
  <c r="W54" i="14"/>
  <c r="Y54" i="14"/>
  <c r="Y6" i="14"/>
  <c r="BB43" i="3"/>
  <c r="W52" i="14"/>
  <c r="Y52" i="14"/>
  <c r="BC43" i="3"/>
  <c r="W53" i="14"/>
  <c r="Y53" i="14"/>
  <c r="Y7" i="14"/>
  <c r="J43" i="3"/>
  <c r="W8" i="14"/>
  <c r="Y8" i="14"/>
  <c r="K43" i="3"/>
  <c r="W9" i="14"/>
  <c r="Y9" i="14"/>
  <c r="L43" i="3"/>
  <c r="W10" i="14"/>
  <c r="Y10" i="14"/>
  <c r="M43" i="3"/>
  <c r="W11" i="14"/>
  <c r="Y11" i="14"/>
  <c r="Y12" i="14"/>
  <c r="O43" i="3"/>
  <c r="W13" i="14"/>
  <c r="Y13" i="14"/>
  <c r="Q43" i="3"/>
  <c r="W15" i="14"/>
  <c r="Y15" i="14"/>
  <c r="R43" i="3"/>
  <c r="W16" i="14"/>
  <c r="Y16" i="14"/>
  <c r="Y17" i="14"/>
  <c r="T43" i="3"/>
  <c r="W18" i="14"/>
  <c r="Y18" i="14"/>
  <c r="Y19" i="14"/>
  <c r="Y21" i="14"/>
  <c r="X43" i="3"/>
  <c r="W22" i="14"/>
  <c r="Y22" i="14"/>
  <c r="Y23" i="14"/>
  <c r="Y25" i="14"/>
  <c r="AC43" i="3"/>
  <c r="W27" i="14"/>
  <c r="Y27" i="14"/>
  <c r="AD43" i="3"/>
  <c r="W28" i="14"/>
  <c r="Y28" i="14"/>
  <c r="AE43" i="3"/>
  <c r="W29" i="14"/>
  <c r="Y29" i="14"/>
  <c r="AF43" i="3"/>
  <c r="W30" i="14"/>
  <c r="Y30" i="14"/>
  <c r="Y31" i="14"/>
  <c r="AH43" i="3"/>
  <c r="W32" i="14"/>
  <c r="Y32" i="14"/>
  <c r="AI43" i="3"/>
  <c r="W33" i="14"/>
  <c r="Y33" i="14"/>
  <c r="AJ43" i="3"/>
  <c r="W34" i="14"/>
  <c r="Y34" i="14"/>
  <c r="AK43" i="3"/>
  <c r="W35" i="14"/>
  <c r="Y35" i="14"/>
  <c r="AL43" i="3"/>
  <c r="W36" i="14"/>
  <c r="Y36" i="14"/>
  <c r="Y38" i="14"/>
  <c r="AO43" i="3"/>
  <c r="W39" i="14"/>
  <c r="Y39" i="14"/>
  <c r="AQ43" i="3"/>
  <c r="W41" i="14"/>
  <c r="Y41" i="14"/>
  <c r="AR43" i="3"/>
  <c r="W42" i="14"/>
  <c r="Y42" i="14"/>
  <c r="AS43" i="3"/>
  <c r="W43" i="14"/>
  <c r="Y43" i="14"/>
  <c r="AT43" i="3"/>
  <c r="W44" i="14"/>
  <c r="Y44" i="14"/>
  <c r="AU43" i="3"/>
  <c r="W45" i="14"/>
  <c r="Y45" i="14"/>
  <c r="AV43" i="3"/>
  <c r="W46" i="14"/>
  <c r="Y46" i="14"/>
  <c r="AW43" i="3"/>
  <c r="W47" i="14"/>
  <c r="Y47" i="14"/>
  <c r="BE43" i="3"/>
  <c r="W55" i="14"/>
  <c r="Y55" i="14"/>
  <c r="BF43" i="3"/>
  <c r="W56" i="14"/>
  <c r="Y56" i="14"/>
  <c r="BG43" i="3"/>
  <c r="W57" i="14"/>
  <c r="Y57" i="14"/>
  <c r="BH43" i="3"/>
  <c r="W58" i="14"/>
  <c r="Y58" i="14"/>
  <c r="W60" i="14"/>
  <c r="Z4" i="14"/>
  <c r="W61" i="14"/>
  <c r="W62" i="14"/>
  <c r="W64" i="14"/>
  <c r="AA4" i="14"/>
  <c r="AB4" i="14"/>
  <c r="B4" i="14"/>
  <c r="S4" i="4"/>
  <c r="F56" i="3"/>
  <c r="E4" i="17"/>
  <c r="G56" i="3"/>
  <c r="E5" i="17"/>
  <c r="H56" i="3"/>
  <c r="E6" i="17"/>
  <c r="I56" i="3"/>
  <c r="E7" i="17"/>
  <c r="J56" i="3"/>
  <c r="E8" i="17"/>
  <c r="K56" i="3"/>
  <c r="E9" i="17"/>
  <c r="L56" i="3"/>
  <c r="E10" i="17"/>
  <c r="M56" i="3"/>
  <c r="E11" i="17"/>
  <c r="N56" i="3"/>
  <c r="E12" i="17"/>
  <c r="O56" i="3"/>
  <c r="E13" i="17"/>
  <c r="P56" i="3"/>
  <c r="E14" i="17"/>
  <c r="Q56" i="3"/>
  <c r="E15" i="17"/>
  <c r="R56" i="3"/>
  <c r="E16" i="17"/>
  <c r="S56" i="3"/>
  <c r="E17" i="17"/>
  <c r="T56" i="3"/>
  <c r="E18" i="17"/>
  <c r="U56" i="3"/>
  <c r="E19" i="17"/>
  <c r="V56" i="3"/>
  <c r="E20" i="17"/>
  <c r="W56" i="3"/>
  <c r="E21" i="17"/>
  <c r="X56" i="3"/>
  <c r="E22" i="17"/>
  <c r="Y56" i="3"/>
  <c r="E23" i="17"/>
  <c r="Z56" i="3"/>
  <c r="E24" i="17"/>
  <c r="AA56" i="3"/>
  <c r="E25" i="17"/>
  <c r="AB56" i="3"/>
  <c r="E26" i="17"/>
  <c r="AC56" i="3"/>
  <c r="E27" i="17"/>
  <c r="AD56" i="3"/>
  <c r="E28" i="17"/>
  <c r="AE56" i="3"/>
  <c r="E29" i="17"/>
  <c r="AF56" i="3"/>
  <c r="E30" i="17"/>
  <c r="AG56" i="3"/>
  <c r="E31" i="17"/>
  <c r="AH56" i="3"/>
  <c r="E32" i="17"/>
  <c r="AI56" i="3"/>
  <c r="E33" i="17"/>
  <c r="AJ56" i="3"/>
  <c r="E34" i="17"/>
  <c r="AK56" i="3"/>
  <c r="E35" i="17"/>
  <c r="AL56" i="3"/>
  <c r="E36" i="17"/>
  <c r="AM56" i="3"/>
  <c r="E37" i="17"/>
  <c r="AN56" i="3"/>
  <c r="E38" i="17"/>
  <c r="AO56" i="3"/>
  <c r="E39" i="17"/>
  <c r="AP56" i="3"/>
  <c r="E40" i="17"/>
  <c r="AQ56" i="3"/>
  <c r="E41" i="17"/>
  <c r="AR56" i="3"/>
  <c r="E42" i="17"/>
  <c r="AS56" i="3"/>
  <c r="E43" i="17"/>
  <c r="AT56" i="3"/>
  <c r="E44" i="17"/>
  <c r="AU56" i="3"/>
  <c r="E45" i="17"/>
  <c r="AV56" i="3"/>
  <c r="E46" i="17"/>
  <c r="AW56" i="3"/>
  <c r="E47" i="17"/>
  <c r="AX56" i="3"/>
  <c r="E48" i="17"/>
  <c r="AY56" i="3"/>
  <c r="E49" i="17"/>
  <c r="AZ56" i="3"/>
  <c r="E50" i="17"/>
  <c r="BA56" i="3"/>
  <c r="E51" i="17"/>
  <c r="BB56" i="3"/>
  <c r="E52" i="17"/>
  <c r="BC56" i="3"/>
  <c r="E53" i="17"/>
  <c r="BD56" i="3"/>
  <c r="E54" i="17"/>
  <c r="BE56" i="3"/>
  <c r="E55" i="17"/>
  <c r="BF56" i="3"/>
  <c r="E56" i="17"/>
  <c r="BG56" i="3"/>
  <c r="E57" i="17"/>
  <c r="BH56" i="3"/>
  <c r="E58" i="17"/>
  <c r="E61" i="17"/>
  <c r="F4" i="17"/>
  <c r="E60" i="17"/>
  <c r="E62" i="17"/>
  <c r="E64" i="17"/>
  <c r="G4" i="17"/>
  <c r="H4" i="17"/>
  <c r="F57" i="3"/>
  <c r="F103" i="3"/>
  <c r="K4" i="17"/>
  <c r="G57" i="3"/>
  <c r="G103" i="3"/>
  <c r="K5" i="17"/>
  <c r="H57" i="3"/>
  <c r="H103" i="3"/>
  <c r="K6" i="17"/>
  <c r="I57" i="3"/>
  <c r="I103" i="3"/>
  <c r="K7" i="17"/>
  <c r="J57" i="3"/>
  <c r="J103" i="3"/>
  <c r="K8" i="17"/>
  <c r="K57" i="3"/>
  <c r="K103" i="3"/>
  <c r="K9" i="17"/>
  <c r="L57" i="3"/>
  <c r="L103" i="3"/>
  <c r="K10" i="17"/>
  <c r="M57" i="3"/>
  <c r="M103" i="3"/>
  <c r="K11" i="17"/>
  <c r="N57" i="3"/>
  <c r="N103" i="3"/>
  <c r="K12" i="17"/>
  <c r="O57" i="3"/>
  <c r="O103" i="3"/>
  <c r="K13" i="17"/>
  <c r="P57" i="3"/>
  <c r="P103" i="3"/>
  <c r="K14" i="17"/>
  <c r="Q57" i="3"/>
  <c r="Q103" i="3"/>
  <c r="K15" i="17"/>
  <c r="R57" i="3"/>
  <c r="R103" i="3"/>
  <c r="K16" i="17"/>
  <c r="S57" i="3"/>
  <c r="S103" i="3"/>
  <c r="K17" i="17"/>
  <c r="T57" i="3"/>
  <c r="T103" i="3"/>
  <c r="K18" i="17"/>
  <c r="U57" i="3"/>
  <c r="U103" i="3"/>
  <c r="K19" i="17"/>
  <c r="V57" i="3"/>
  <c r="V103" i="3"/>
  <c r="K20" i="17"/>
  <c r="W57" i="3"/>
  <c r="W103" i="3"/>
  <c r="K21" i="17"/>
  <c r="X57" i="3"/>
  <c r="X103" i="3"/>
  <c r="K22" i="17"/>
  <c r="Y57" i="3"/>
  <c r="Y103" i="3"/>
  <c r="K23" i="17"/>
  <c r="Z57" i="3"/>
  <c r="Z103" i="3"/>
  <c r="K24" i="17"/>
  <c r="AA57" i="3"/>
  <c r="AA103" i="3"/>
  <c r="K25" i="17"/>
  <c r="AB57" i="3"/>
  <c r="AB103" i="3"/>
  <c r="K26" i="17"/>
  <c r="AC57" i="3"/>
  <c r="AC103" i="3"/>
  <c r="K27" i="17"/>
  <c r="AD57" i="3"/>
  <c r="AD103" i="3"/>
  <c r="K28" i="17"/>
  <c r="AE57" i="3"/>
  <c r="AE103" i="3"/>
  <c r="K29" i="17"/>
  <c r="AF57" i="3"/>
  <c r="AF103" i="3"/>
  <c r="K30" i="17"/>
  <c r="AG57" i="3"/>
  <c r="AG103" i="3"/>
  <c r="K31" i="17"/>
  <c r="AH57" i="3"/>
  <c r="AH103" i="3"/>
  <c r="K32" i="17"/>
  <c r="AI57" i="3"/>
  <c r="AI103" i="3"/>
  <c r="K33" i="17"/>
  <c r="AJ57" i="3"/>
  <c r="AJ103" i="3"/>
  <c r="K34" i="17"/>
  <c r="AK57" i="3"/>
  <c r="AK103" i="3"/>
  <c r="K35" i="17"/>
  <c r="AL57" i="3"/>
  <c r="AL103" i="3"/>
  <c r="K36" i="17"/>
  <c r="AM57" i="3"/>
  <c r="AM103" i="3"/>
  <c r="K37" i="17"/>
  <c r="AN57" i="3"/>
  <c r="AN103" i="3"/>
  <c r="K38" i="17"/>
  <c r="AO57" i="3"/>
  <c r="AO103" i="3"/>
  <c r="K39" i="17"/>
  <c r="AP57" i="3"/>
  <c r="AP103" i="3"/>
  <c r="K40" i="17"/>
  <c r="AQ57" i="3"/>
  <c r="AQ103" i="3"/>
  <c r="K41" i="17"/>
  <c r="AR57" i="3"/>
  <c r="AR103" i="3"/>
  <c r="K42" i="17"/>
  <c r="AS57" i="3"/>
  <c r="AS103" i="3"/>
  <c r="K43" i="17"/>
  <c r="AT57" i="3"/>
  <c r="AT103" i="3"/>
  <c r="K44" i="17"/>
  <c r="AU57" i="3"/>
  <c r="AU103" i="3"/>
  <c r="K45" i="17"/>
  <c r="AV57" i="3"/>
  <c r="AV103" i="3"/>
  <c r="K46" i="17"/>
  <c r="AW57" i="3"/>
  <c r="AW103" i="3"/>
  <c r="K47" i="17"/>
  <c r="AX57" i="3"/>
  <c r="AX103" i="3"/>
  <c r="K48" i="17"/>
  <c r="AY57" i="3"/>
  <c r="AY103" i="3"/>
  <c r="K49" i="17"/>
  <c r="AZ57" i="3"/>
  <c r="AZ103" i="3"/>
  <c r="K50" i="17"/>
  <c r="BA57" i="3"/>
  <c r="BA103" i="3"/>
  <c r="K51" i="17"/>
  <c r="BB57" i="3"/>
  <c r="BB103" i="3"/>
  <c r="K52" i="17"/>
  <c r="BC57" i="3"/>
  <c r="BC103" i="3"/>
  <c r="K53" i="17"/>
  <c r="BD57" i="3"/>
  <c r="BD103" i="3"/>
  <c r="K54" i="17"/>
  <c r="BE57" i="3"/>
  <c r="BE103" i="3"/>
  <c r="K55" i="17"/>
  <c r="BF57" i="3"/>
  <c r="BF103" i="3"/>
  <c r="K56" i="17"/>
  <c r="BG57" i="3"/>
  <c r="BG103" i="3"/>
  <c r="K57" i="17"/>
  <c r="BH57" i="3"/>
  <c r="BH103" i="3"/>
  <c r="K58" i="17"/>
  <c r="K60" i="17"/>
  <c r="L4" i="17"/>
  <c r="K61" i="17"/>
  <c r="K62" i="17"/>
  <c r="K64" i="17"/>
  <c r="M4" i="17"/>
  <c r="N4" i="17"/>
  <c r="F58" i="3"/>
  <c r="Q4" i="17"/>
  <c r="G58" i="3"/>
  <c r="Q5" i="17"/>
  <c r="H58" i="3"/>
  <c r="Q6" i="17"/>
  <c r="I58" i="3"/>
  <c r="Q7" i="17"/>
  <c r="J58" i="3"/>
  <c r="Q8" i="17"/>
  <c r="K58" i="3"/>
  <c r="Q9" i="17"/>
  <c r="L58" i="3"/>
  <c r="Q10" i="17"/>
  <c r="M58" i="3"/>
  <c r="Q11" i="17"/>
  <c r="N58" i="3"/>
  <c r="Q12" i="17"/>
  <c r="O58" i="3"/>
  <c r="Q13" i="17"/>
  <c r="P58" i="3"/>
  <c r="Q14" i="17"/>
  <c r="Q58" i="3"/>
  <c r="Q15" i="17"/>
  <c r="R58" i="3"/>
  <c r="Q16" i="17"/>
  <c r="S58" i="3"/>
  <c r="Q17" i="17"/>
  <c r="T58" i="3"/>
  <c r="Q18" i="17"/>
  <c r="U58" i="3"/>
  <c r="Q19" i="17"/>
  <c r="V58" i="3"/>
  <c r="Q20" i="17"/>
  <c r="W58" i="3"/>
  <c r="Q21" i="17"/>
  <c r="X58" i="3"/>
  <c r="Q22" i="17"/>
  <c r="Y58" i="3"/>
  <c r="Q23" i="17"/>
  <c r="Z58" i="3"/>
  <c r="Q24" i="17"/>
  <c r="AA58" i="3"/>
  <c r="Q25" i="17"/>
  <c r="AB58" i="3"/>
  <c r="Q26" i="17"/>
  <c r="AC58" i="3"/>
  <c r="Q27" i="17"/>
  <c r="AD58" i="3"/>
  <c r="Q28" i="17"/>
  <c r="AE58" i="3"/>
  <c r="Q29" i="17"/>
  <c r="AF58" i="3"/>
  <c r="Q30" i="17"/>
  <c r="AG58" i="3"/>
  <c r="Q31" i="17"/>
  <c r="AH58" i="3"/>
  <c r="Q32" i="17"/>
  <c r="AI58" i="3"/>
  <c r="Q33" i="17"/>
  <c r="AJ58" i="3"/>
  <c r="Q34" i="17"/>
  <c r="AK58" i="3"/>
  <c r="Q35" i="17"/>
  <c r="AL58" i="3"/>
  <c r="Q36" i="17"/>
  <c r="AM58" i="3"/>
  <c r="Q37" i="17"/>
  <c r="AN58" i="3"/>
  <c r="Q38" i="17"/>
  <c r="AO58" i="3"/>
  <c r="Q39" i="17"/>
  <c r="AP58" i="3"/>
  <c r="Q40" i="17"/>
  <c r="AQ58" i="3"/>
  <c r="Q41" i="17"/>
  <c r="AR58" i="3"/>
  <c r="Q42" i="17"/>
  <c r="AS58" i="3"/>
  <c r="Q43" i="17"/>
  <c r="AT58" i="3"/>
  <c r="Q44" i="17"/>
  <c r="AU58" i="3"/>
  <c r="Q45" i="17"/>
  <c r="AV58" i="3"/>
  <c r="Q46" i="17"/>
  <c r="AW58" i="3"/>
  <c r="Q47" i="17"/>
  <c r="AX58" i="3"/>
  <c r="Q48" i="17"/>
  <c r="AY58" i="3"/>
  <c r="Q49" i="17"/>
  <c r="AZ58" i="3"/>
  <c r="Q50" i="17"/>
  <c r="BD58" i="3"/>
  <c r="Q54" i="17"/>
  <c r="Q51" i="17"/>
  <c r="BB58" i="3"/>
  <c r="Q52" i="17"/>
  <c r="BC58" i="3"/>
  <c r="Q53" i="17"/>
  <c r="BE58" i="3"/>
  <c r="Q55" i="17"/>
  <c r="BF58" i="3"/>
  <c r="Q56" i="17"/>
  <c r="BG58" i="3"/>
  <c r="Q57" i="17"/>
  <c r="BH58" i="3"/>
  <c r="Q58" i="17"/>
  <c r="Q60" i="17"/>
  <c r="R4" i="17"/>
  <c r="Q61" i="17"/>
  <c r="Q62" i="17"/>
  <c r="Q64" i="17"/>
  <c r="S4" i="17"/>
  <c r="T4" i="17"/>
  <c r="F59" i="3"/>
  <c r="W4" i="17"/>
  <c r="G59" i="3"/>
  <c r="W5" i="17"/>
  <c r="H59" i="3"/>
  <c r="W6" i="17"/>
  <c r="I59" i="3"/>
  <c r="W7" i="17"/>
  <c r="J59" i="3"/>
  <c r="W8" i="17"/>
  <c r="K59" i="3"/>
  <c r="W9" i="17"/>
  <c r="L59" i="3"/>
  <c r="W10" i="17"/>
  <c r="M59" i="3"/>
  <c r="W11" i="17"/>
  <c r="N59" i="3"/>
  <c r="W12" i="17"/>
  <c r="O59" i="3"/>
  <c r="W13" i="17"/>
  <c r="P59" i="3"/>
  <c r="W14" i="17"/>
  <c r="Q59" i="3"/>
  <c r="W15" i="17"/>
  <c r="R59" i="3"/>
  <c r="W16" i="17"/>
  <c r="S59" i="3"/>
  <c r="W17" i="17"/>
  <c r="T59" i="3"/>
  <c r="W18" i="17"/>
  <c r="U59" i="3"/>
  <c r="W19" i="17"/>
  <c r="V59" i="3"/>
  <c r="W20" i="17"/>
  <c r="W59" i="3"/>
  <c r="W21" i="17"/>
  <c r="X59" i="3"/>
  <c r="W22" i="17"/>
  <c r="Y59" i="3"/>
  <c r="W23" i="17"/>
  <c r="Z59" i="3"/>
  <c r="W24" i="17"/>
  <c r="AA59" i="3"/>
  <c r="W25" i="17"/>
  <c r="AB59" i="3"/>
  <c r="W26" i="17"/>
  <c r="AC59" i="3"/>
  <c r="W27" i="17"/>
  <c r="AD59" i="3"/>
  <c r="W28" i="17"/>
  <c r="AE59" i="3"/>
  <c r="W29" i="17"/>
  <c r="AF59" i="3"/>
  <c r="W30" i="17"/>
  <c r="AG59" i="3"/>
  <c r="W31" i="17"/>
  <c r="AH59" i="3"/>
  <c r="W32" i="17"/>
  <c r="AI59" i="3"/>
  <c r="W33" i="17"/>
  <c r="AJ59" i="3"/>
  <c r="W34" i="17"/>
  <c r="AK59" i="3"/>
  <c r="W35" i="17"/>
  <c r="AL59" i="3"/>
  <c r="W36" i="17"/>
  <c r="AM59" i="3"/>
  <c r="W37" i="17"/>
  <c r="AN59" i="3"/>
  <c r="W38" i="17"/>
  <c r="AO59" i="3"/>
  <c r="W39" i="17"/>
  <c r="AP59" i="3"/>
  <c r="W40" i="17"/>
  <c r="AQ59" i="3"/>
  <c r="W41" i="17"/>
  <c r="AR59" i="3"/>
  <c r="W42" i="17"/>
  <c r="AS59" i="3"/>
  <c r="W43" i="17"/>
  <c r="AT59" i="3"/>
  <c r="W44" i="17"/>
  <c r="AU59" i="3"/>
  <c r="W45" i="17"/>
  <c r="AV59" i="3"/>
  <c r="W46" i="17"/>
  <c r="AW59" i="3"/>
  <c r="W47" i="17"/>
  <c r="AX59" i="3"/>
  <c r="W48" i="17"/>
  <c r="AY59" i="3"/>
  <c r="W49" i="17"/>
  <c r="AZ59" i="3"/>
  <c r="W50" i="17"/>
  <c r="BA59" i="3"/>
  <c r="BA58" i="3"/>
  <c r="W51" i="17"/>
  <c r="BB59" i="3"/>
  <c r="W52" i="17"/>
  <c r="BC59" i="3"/>
  <c r="W53" i="17"/>
  <c r="BD59" i="3"/>
  <c r="W54" i="17"/>
  <c r="BE59" i="3"/>
  <c r="W55" i="17"/>
  <c r="BF59" i="3"/>
  <c r="W56" i="17"/>
  <c r="BG59" i="3"/>
  <c r="W57" i="17"/>
  <c r="BH59" i="3"/>
  <c r="W58" i="17"/>
  <c r="W61" i="17"/>
  <c r="X4" i="17"/>
  <c r="W60" i="17"/>
  <c r="W62" i="17"/>
  <c r="W64" i="17"/>
  <c r="Y4" i="17"/>
  <c r="Z4" i="17"/>
  <c r="B4" i="17"/>
  <c r="AB4" i="4"/>
  <c r="H4" i="16"/>
  <c r="I4" i="16"/>
  <c r="J4" i="16"/>
  <c r="R4" i="16"/>
  <c r="S4" i="16"/>
  <c r="T4" i="16"/>
  <c r="Z4" i="16"/>
  <c r="AA4" i="16"/>
  <c r="AB4" i="16"/>
  <c r="B4" i="16"/>
  <c r="Y4" i="4"/>
  <c r="F44" i="3"/>
  <c r="E4" i="15"/>
  <c r="G44" i="3"/>
  <c r="E5" i="15"/>
  <c r="H44" i="3"/>
  <c r="E6" i="15"/>
  <c r="I44" i="3"/>
  <c r="E7" i="15"/>
  <c r="J44" i="3"/>
  <c r="E8" i="15"/>
  <c r="K44" i="3"/>
  <c r="E9" i="15"/>
  <c r="L44" i="3"/>
  <c r="E10" i="15"/>
  <c r="M44" i="3"/>
  <c r="E11" i="15"/>
  <c r="N44" i="3"/>
  <c r="E12" i="15"/>
  <c r="O44" i="3"/>
  <c r="E13" i="15"/>
  <c r="P44" i="3"/>
  <c r="E14" i="15"/>
  <c r="Q44" i="3"/>
  <c r="E15" i="15"/>
  <c r="R44" i="3"/>
  <c r="E16" i="15"/>
  <c r="S44" i="3"/>
  <c r="E17" i="15"/>
  <c r="T44" i="3"/>
  <c r="E18" i="15"/>
  <c r="U44" i="3"/>
  <c r="E19" i="15"/>
  <c r="V44" i="3"/>
  <c r="E20" i="15"/>
  <c r="W44" i="3"/>
  <c r="E21" i="15"/>
  <c r="X44" i="3"/>
  <c r="E22" i="15"/>
  <c r="Y44" i="3"/>
  <c r="E23" i="15"/>
  <c r="Z44" i="3"/>
  <c r="E24" i="15"/>
  <c r="AA44" i="3"/>
  <c r="E25" i="15"/>
  <c r="AB44" i="3"/>
  <c r="E26" i="15"/>
  <c r="AC44" i="3"/>
  <c r="E27" i="15"/>
  <c r="AD44" i="3"/>
  <c r="E28" i="15"/>
  <c r="AE44" i="3"/>
  <c r="E29" i="15"/>
  <c r="AF44" i="3"/>
  <c r="E30" i="15"/>
  <c r="AG44" i="3"/>
  <c r="E31" i="15"/>
  <c r="AH44" i="3"/>
  <c r="E32" i="15"/>
  <c r="AI44" i="3"/>
  <c r="E33" i="15"/>
  <c r="AJ44" i="3"/>
  <c r="E34" i="15"/>
  <c r="AK44" i="3"/>
  <c r="E35" i="15"/>
  <c r="AL44" i="3"/>
  <c r="E36" i="15"/>
  <c r="AM44" i="3"/>
  <c r="E37" i="15"/>
  <c r="AN44" i="3"/>
  <c r="E38" i="15"/>
  <c r="AO44" i="3"/>
  <c r="E39" i="15"/>
  <c r="AP44" i="3"/>
  <c r="E40" i="15"/>
  <c r="AQ44" i="3"/>
  <c r="E41" i="15"/>
  <c r="AR44" i="3"/>
  <c r="E42" i="15"/>
  <c r="AS44" i="3"/>
  <c r="E43" i="15"/>
  <c r="AT44" i="3"/>
  <c r="E44" i="15"/>
  <c r="AU44" i="3"/>
  <c r="E45" i="15"/>
  <c r="AV44" i="3"/>
  <c r="E46" i="15"/>
  <c r="AW44" i="3"/>
  <c r="E47" i="15"/>
  <c r="AX44" i="3"/>
  <c r="E48" i="15"/>
  <c r="AY44" i="3"/>
  <c r="E49" i="15"/>
  <c r="AZ44" i="3"/>
  <c r="E50" i="15"/>
  <c r="BA44" i="3"/>
  <c r="E51" i="15"/>
  <c r="BB44" i="3"/>
  <c r="E52" i="15"/>
  <c r="BC44" i="3"/>
  <c r="E53" i="15"/>
  <c r="BD44" i="3"/>
  <c r="E54" i="15"/>
  <c r="BE44" i="3"/>
  <c r="E55" i="15"/>
  <c r="BF44" i="3"/>
  <c r="E56" i="15"/>
  <c r="BG44" i="3"/>
  <c r="E57" i="15"/>
  <c r="BH44" i="3"/>
  <c r="E58" i="15"/>
  <c r="E60" i="15"/>
  <c r="F4" i="15"/>
  <c r="E61" i="15"/>
  <c r="E62" i="15"/>
  <c r="E64" i="15"/>
  <c r="G4" i="15"/>
  <c r="H4" i="15"/>
  <c r="F45" i="3"/>
  <c r="K4" i="15"/>
  <c r="G45" i="3"/>
  <c r="K5" i="15"/>
  <c r="H45" i="3"/>
  <c r="K6" i="15"/>
  <c r="I45" i="3"/>
  <c r="K7" i="15"/>
  <c r="J45" i="3"/>
  <c r="K8" i="15"/>
  <c r="K45" i="3"/>
  <c r="K9" i="15"/>
  <c r="L45" i="3"/>
  <c r="K10" i="15"/>
  <c r="M45" i="3"/>
  <c r="K11" i="15"/>
  <c r="N45" i="3"/>
  <c r="K12" i="15"/>
  <c r="O45" i="3"/>
  <c r="K13" i="15"/>
  <c r="P45" i="3"/>
  <c r="K14" i="15"/>
  <c r="Q45" i="3"/>
  <c r="K15" i="15"/>
  <c r="R45" i="3"/>
  <c r="K16" i="15"/>
  <c r="S45" i="3"/>
  <c r="K17" i="15"/>
  <c r="T45" i="3"/>
  <c r="K18" i="15"/>
  <c r="U45" i="3"/>
  <c r="K19" i="15"/>
  <c r="V45" i="3"/>
  <c r="K20" i="15"/>
  <c r="W45" i="3"/>
  <c r="K21" i="15"/>
  <c r="X45" i="3"/>
  <c r="K22" i="15"/>
  <c r="Y45" i="3"/>
  <c r="K23" i="15"/>
  <c r="Z45" i="3"/>
  <c r="K24" i="15"/>
  <c r="AA45" i="3"/>
  <c r="K25" i="15"/>
  <c r="AB45" i="3"/>
  <c r="K26" i="15"/>
  <c r="AC45" i="3"/>
  <c r="K27" i="15"/>
  <c r="AD45" i="3"/>
  <c r="K28" i="15"/>
  <c r="AE45" i="3"/>
  <c r="K29" i="15"/>
  <c r="AF45" i="3"/>
  <c r="K30" i="15"/>
  <c r="AG45" i="3"/>
  <c r="K31" i="15"/>
  <c r="AH45" i="3"/>
  <c r="K32" i="15"/>
  <c r="AI45" i="3"/>
  <c r="K33" i="15"/>
  <c r="AJ45" i="3"/>
  <c r="K34" i="15"/>
  <c r="AK45" i="3"/>
  <c r="K35" i="15"/>
  <c r="AL45" i="3"/>
  <c r="K36" i="15"/>
  <c r="AM45" i="3"/>
  <c r="K37" i="15"/>
  <c r="AN45" i="3"/>
  <c r="K38" i="15"/>
  <c r="AO45" i="3"/>
  <c r="K39" i="15"/>
  <c r="AP45" i="3"/>
  <c r="K40" i="15"/>
  <c r="AQ45" i="3"/>
  <c r="K41" i="15"/>
  <c r="AR45" i="3"/>
  <c r="K42" i="15"/>
  <c r="AS45" i="3"/>
  <c r="K43" i="15"/>
  <c r="AT45" i="3"/>
  <c r="K44" i="15"/>
  <c r="AU45" i="3"/>
  <c r="K45" i="15"/>
  <c r="AV45" i="3"/>
  <c r="K46" i="15"/>
  <c r="AW45" i="3"/>
  <c r="K47" i="15"/>
  <c r="AX45" i="3"/>
  <c r="K48" i="15"/>
  <c r="AY45" i="3"/>
  <c r="K49" i="15"/>
  <c r="AZ45" i="3"/>
  <c r="K50" i="15"/>
  <c r="BA45" i="3"/>
  <c r="K51" i="15"/>
  <c r="BB45" i="3"/>
  <c r="K52" i="15"/>
  <c r="BC45" i="3"/>
  <c r="K53" i="15"/>
  <c r="BD45" i="3"/>
  <c r="K54" i="15"/>
  <c r="BE45" i="3"/>
  <c r="K55" i="15"/>
  <c r="BF45" i="3"/>
  <c r="K56" i="15"/>
  <c r="BG45" i="3"/>
  <c r="K57" i="15"/>
  <c r="BH45" i="3"/>
  <c r="K58" i="15"/>
  <c r="K60" i="15"/>
  <c r="L4" i="15"/>
  <c r="K61" i="15"/>
  <c r="K62" i="15"/>
  <c r="K64" i="15"/>
  <c r="M4" i="15"/>
  <c r="N4" i="15"/>
  <c r="F46" i="3"/>
  <c r="Q4" i="15"/>
  <c r="S4" i="15"/>
  <c r="F135" i="1"/>
  <c r="G46" i="3"/>
  <c r="Q5" i="15"/>
  <c r="S5" i="15"/>
  <c r="S6" i="15"/>
  <c r="I46" i="3"/>
  <c r="Q7" i="15"/>
  <c r="S7" i="15"/>
  <c r="J46" i="3"/>
  <c r="Q8" i="15"/>
  <c r="S8" i="15"/>
  <c r="K46" i="3"/>
  <c r="Q9" i="15"/>
  <c r="S9" i="15"/>
  <c r="L46" i="3"/>
  <c r="Q10" i="15"/>
  <c r="S10" i="15"/>
  <c r="M46" i="3"/>
  <c r="Q11" i="15"/>
  <c r="S11" i="15"/>
  <c r="N46" i="3"/>
  <c r="Q12" i="15"/>
  <c r="S12" i="15"/>
  <c r="N135" i="1"/>
  <c r="O46" i="3"/>
  <c r="Q13" i="15"/>
  <c r="S13" i="15"/>
  <c r="P46" i="3"/>
  <c r="Q14" i="15"/>
  <c r="S14" i="15"/>
  <c r="Q46" i="3"/>
  <c r="Q15" i="15"/>
  <c r="S15" i="15"/>
  <c r="R46" i="3"/>
  <c r="Q16" i="15"/>
  <c r="S16" i="15"/>
  <c r="S135" i="1"/>
  <c r="T46" i="3"/>
  <c r="Q18" i="15"/>
  <c r="S18" i="15"/>
  <c r="U46" i="3"/>
  <c r="Q19" i="15"/>
  <c r="S19" i="15"/>
  <c r="V46" i="3"/>
  <c r="Q20" i="15"/>
  <c r="S20" i="15"/>
  <c r="W46" i="3"/>
  <c r="Q21" i="15"/>
  <c r="S21" i="15"/>
  <c r="X46" i="3"/>
  <c r="Q22" i="15"/>
  <c r="S22" i="15"/>
  <c r="Y46" i="3"/>
  <c r="Q23" i="15"/>
  <c r="S23" i="15"/>
  <c r="Z46" i="3"/>
  <c r="Q24" i="15"/>
  <c r="S24" i="15"/>
  <c r="AA46" i="3"/>
  <c r="Q25" i="15"/>
  <c r="S25" i="15"/>
  <c r="AB46" i="3"/>
  <c r="Q26" i="15"/>
  <c r="S26" i="15"/>
  <c r="AC46" i="3"/>
  <c r="Q27" i="15"/>
  <c r="S27" i="15"/>
  <c r="AD46" i="3"/>
  <c r="Q28" i="15"/>
  <c r="S28" i="15"/>
  <c r="AE46" i="3"/>
  <c r="Q29" i="15"/>
  <c r="S29" i="15"/>
  <c r="AF46" i="3"/>
  <c r="Q30" i="15"/>
  <c r="S30" i="15"/>
  <c r="AG46" i="3"/>
  <c r="Q31" i="15"/>
  <c r="S31" i="15"/>
  <c r="AH46" i="3"/>
  <c r="Q32" i="15"/>
  <c r="S32" i="15"/>
  <c r="AI46" i="3"/>
  <c r="Q33" i="15"/>
  <c r="S33" i="15"/>
  <c r="AJ46" i="3"/>
  <c r="Q34" i="15"/>
  <c r="S34" i="15"/>
  <c r="AK46" i="3"/>
  <c r="Q35" i="15"/>
  <c r="S35" i="15"/>
  <c r="S36" i="15"/>
  <c r="AM46" i="3"/>
  <c r="Q37" i="15"/>
  <c r="S37" i="15"/>
  <c r="S38" i="15"/>
  <c r="AO46" i="3"/>
  <c r="Q39" i="15"/>
  <c r="S39" i="15"/>
  <c r="AP46" i="3"/>
  <c r="Q40" i="15"/>
  <c r="S40" i="15"/>
  <c r="AQ46" i="3"/>
  <c r="Q41" i="15"/>
  <c r="S41" i="15"/>
  <c r="AR46" i="3"/>
  <c r="Q42" i="15"/>
  <c r="S42" i="15"/>
  <c r="AS46" i="3"/>
  <c r="Q43" i="15"/>
  <c r="S43" i="15"/>
  <c r="AT46" i="3"/>
  <c r="Q44" i="15"/>
  <c r="S44" i="15"/>
  <c r="AU46" i="3"/>
  <c r="Q45" i="15"/>
  <c r="S45" i="15"/>
  <c r="AU135" i="1"/>
  <c r="AV46" i="3"/>
  <c r="Q46" i="15"/>
  <c r="S46" i="15"/>
  <c r="AV135" i="1"/>
  <c r="AW46" i="3"/>
  <c r="Q47" i="15"/>
  <c r="S47" i="15"/>
  <c r="AX46" i="3"/>
  <c r="Q48" i="15"/>
  <c r="S48" i="15"/>
  <c r="AX135" i="1"/>
  <c r="AY46" i="3"/>
  <c r="Q49" i="15"/>
  <c r="S49" i="15"/>
  <c r="AZ46" i="3"/>
  <c r="Q50" i="15"/>
  <c r="S50" i="15"/>
  <c r="BA46" i="3"/>
  <c r="Q51" i="15"/>
  <c r="S51" i="15"/>
  <c r="BA145" i="1"/>
  <c r="BA135" i="1"/>
  <c r="BB46" i="3"/>
  <c r="Q52" i="15"/>
  <c r="S52" i="15"/>
  <c r="BC46" i="3"/>
  <c r="Q53" i="15"/>
  <c r="S53" i="15"/>
  <c r="BD46" i="3"/>
  <c r="Q54" i="15"/>
  <c r="S54" i="15"/>
  <c r="BE46" i="3"/>
  <c r="Q55" i="15"/>
  <c r="S55" i="15"/>
  <c r="BF46" i="3"/>
  <c r="Q56" i="15"/>
  <c r="S56" i="15"/>
  <c r="BG46" i="3"/>
  <c r="Q57" i="15"/>
  <c r="S57" i="15"/>
  <c r="BH46" i="3"/>
  <c r="Q58" i="15"/>
  <c r="S58" i="15"/>
  <c r="F47" i="3"/>
  <c r="Y4" i="15"/>
  <c r="AA4" i="15"/>
  <c r="F136" i="1"/>
  <c r="G47" i="3"/>
  <c r="Y5" i="15"/>
  <c r="AA5" i="15"/>
  <c r="AA6" i="15"/>
  <c r="I47" i="3"/>
  <c r="Y7" i="15"/>
  <c r="AA7" i="15"/>
  <c r="J47" i="3"/>
  <c r="Y8" i="15"/>
  <c r="AA8" i="15"/>
  <c r="K47" i="3"/>
  <c r="Y9" i="15"/>
  <c r="AA9" i="15"/>
  <c r="L47" i="3"/>
  <c r="Y10" i="15"/>
  <c r="AA10" i="15"/>
  <c r="M47" i="3"/>
  <c r="Y11" i="15"/>
  <c r="AA11" i="15"/>
  <c r="N47" i="3"/>
  <c r="Y12" i="15"/>
  <c r="AA12" i="15"/>
  <c r="O47" i="3"/>
  <c r="Y13" i="15"/>
  <c r="AA13" i="15"/>
  <c r="P47" i="3"/>
  <c r="Y14" i="15"/>
  <c r="AA14" i="15"/>
  <c r="Q47" i="3"/>
  <c r="Y15" i="15"/>
  <c r="AA15" i="15"/>
  <c r="R47" i="3"/>
  <c r="Y16" i="15"/>
  <c r="AA16" i="15"/>
  <c r="S47" i="3"/>
  <c r="Y17" i="15"/>
  <c r="AA17" i="15"/>
  <c r="T47" i="3"/>
  <c r="Y18" i="15"/>
  <c r="AA18" i="15"/>
  <c r="AA19" i="15"/>
  <c r="V47" i="3"/>
  <c r="Y20" i="15"/>
  <c r="AA20" i="15"/>
  <c r="V136" i="1"/>
  <c r="W47" i="3"/>
  <c r="Y21" i="15"/>
  <c r="AA21" i="15"/>
  <c r="X47" i="3"/>
  <c r="Y22" i="15"/>
  <c r="AA22" i="15"/>
  <c r="Y47" i="3"/>
  <c r="Y23" i="15"/>
  <c r="AA23" i="15"/>
  <c r="Z47" i="3"/>
  <c r="Y24" i="15"/>
  <c r="AA24" i="15"/>
  <c r="AA47" i="3"/>
  <c r="Y25" i="15"/>
  <c r="AA25" i="15"/>
  <c r="AB47" i="3"/>
  <c r="Y26" i="15"/>
  <c r="AA26" i="15"/>
  <c r="AC47" i="3"/>
  <c r="Y27" i="15"/>
  <c r="AA27" i="15"/>
  <c r="AD47" i="3"/>
  <c r="Y28" i="15"/>
  <c r="AA28" i="15"/>
  <c r="AE47" i="3"/>
  <c r="Y29" i="15"/>
  <c r="AA29" i="15"/>
  <c r="AF47" i="3"/>
  <c r="Y30" i="15"/>
  <c r="AA30" i="15"/>
  <c r="AG47" i="3"/>
  <c r="Y31" i="15"/>
  <c r="AA31" i="15"/>
  <c r="AH47" i="3"/>
  <c r="Y32" i="15"/>
  <c r="AA32" i="15"/>
  <c r="AI47" i="3"/>
  <c r="Y33" i="15"/>
  <c r="AA33" i="15"/>
  <c r="AI136" i="1"/>
  <c r="AJ47" i="3"/>
  <c r="Y34" i="15"/>
  <c r="AA34" i="15"/>
  <c r="AK47" i="3"/>
  <c r="Y35" i="15"/>
  <c r="AA35" i="15"/>
  <c r="AL47" i="3"/>
  <c r="Y36" i="15"/>
  <c r="AA36" i="15"/>
  <c r="AL136" i="1"/>
  <c r="AM47" i="3"/>
  <c r="Y37" i="15"/>
  <c r="AA37" i="15"/>
  <c r="AM136" i="1"/>
  <c r="AN47" i="3"/>
  <c r="Y38" i="15"/>
  <c r="AA38" i="15"/>
  <c r="AO47" i="3"/>
  <c r="Y39" i="15"/>
  <c r="AA39" i="15"/>
  <c r="AP47" i="3"/>
  <c r="Y40" i="15"/>
  <c r="AA40" i="15"/>
  <c r="AQ47" i="3"/>
  <c r="Y41" i="15"/>
  <c r="AA41" i="15"/>
  <c r="AR47" i="3"/>
  <c r="Y42" i="15"/>
  <c r="AA42" i="15"/>
  <c r="AS47" i="3"/>
  <c r="Y43" i="15"/>
  <c r="AA43" i="15"/>
  <c r="AT47" i="3"/>
  <c r="Y44" i="15"/>
  <c r="AA44" i="15"/>
  <c r="AU47" i="3"/>
  <c r="Y45" i="15"/>
  <c r="AA45" i="15"/>
  <c r="AV47" i="3"/>
  <c r="Y46" i="15"/>
  <c r="AA46" i="15"/>
  <c r="AW47" i="3"/>
  <c r="Y47" i="15"/>
  <c r="AA47" i="15"/>
  <c r="AX47" i="3"/>
  <c r="Y48" i="15"/>
  <c r="AA48" i="15"/>
  <c r="AY47" i="3"/>
  <c r="Y49" i="15"/>
  <c r="AA49" i="15"/>
  <c r="AZ47" i="3"/>
  <c r="Y50" i="15"/>
  <c r="AA50" i="15"/>
  <c r="BA47" i="3"/>
  <c r="Y51" i="15"/>
  <c r="AA51" i="15"/>
  <c r="BA136" i="1"/>
  <c r="BB47" i="3"/>
  <c r="Y52" i="15"/>
  <c r="AA52" i="15"/>
  <c r="BC47" i="3"/>
  <c r="Y53" i="15"/>
  <c r="AA53" i="15"/>
  <c r="BD47" i="3"/>
  <c r="Y54" i="15"/>
  <c r="AA54" i="15"/>
  <c r="BE47" i="3"/>
  <c r="Y55" i="15"/>
  <c r="AA55" i="15"/>
  <c r="BF47" i="3"/>
  <c r="Y56" i="15"/>
  <c r="AA56" i="15"/>
  <c r="BG47" i="3"/>
  <c r="Y57" i="15"/>
  <c r="AA57" i="15"/>
  <c r="BH47" i="3"/>
  <c r="Y58" i="15"/>
  <c r="AA58" i="15"/>
  <c r="Y60" i="15"/>
  <c r="AB4" i="15"/>
  <c r="Y61" i="15"/>
  <c r="Y62" i="15"/>
  <c r="Y64" i="15"/>
  <c r="AC4" i="15"/>
  <c r="AD4" i="15"/>
  <c r="O137" i="1"/>
  <c r="P48" i="3"/>
  <c r="AG14" i="15"/>
  <c r="AI14" i="15"/>
  <c r="AI4" i="15"/>
  <c r="G48" i="3"/>
  <c r="AG5" i="15"/>
  <c r="AI5" i="15"/>
  <c r="H48" i="3"/>
  <c r="AG6" i="15"/>
  <c r="AI6" i="15"/>
  <c r="AI7" i="15"/>
  <c r="J48" i="3"/>
  <c r="AG8" i="15"/>
  <c r="AI8" i="15"/>
  <c r="J137" i="1"/>
  <c r="K48" i="3"/>
  <c r="AG9" i="15"/>
  <c r="AI9" i="15"/>
  <c r="L48" i="3"/>
  <c r="AG10" i="15"/>
  <c r="AI10" i="15"/>
  <c r="M48" i="3"/>
  <c r="AG11" i="15"/>
  <c r="AI11" i="15"/>
  <c r="N48" i="3"/>
  <c r="AG12" i="15"/>
  <c r="AI12" i="15"/>
  <c r="O48" i="3"/>
  <c r="AG13" i="15"/>
  <c r="AI13" i="15"/>
  <c r="Q48" i="3"/>
  <c r="AG15" i="15"/>
  <c r="AI15" i="15"/>
  <c r="R48" i="3"/>
  <c r="AG16" i="15"/>
  <c r="AI16" i="15"/>
  <c r="AI17" i="15"/>
  <c r="T48" i="3"/>
  <c r="AG18" i="15"/>
  <c r="AI18" i="15"/>
  <c r="T137" i="1"/>
  <c r="U48" i="3"/>
  <c r="AG19" i="15"/>
  <c r="AI19" i="15"/>
  <c r="V48" i="3"/>
  <c r="AG20" i="15"/>
  <c r="AI20" i="15"/>
  <c r="W48" i="3"/>
  <c r="AG21" i="15"/>
  <c r="AI21" i="15"/>
  <c r="AI22" i="15"/>
  <c r="Y48" i="3"/>
  <c r="AG23" i="15"/>
  <c r="AI23" i="15"/>
  <c r="Z48" i="3"/>
  <c r="AG24" i="15"/>
  <c r="AI24" i="15"/>
  <c r="AI25" i="15"/>
  <c r="AB48" i="3"/>
  <c r="AG26" i="15"/>
  <c r="AI26" i="15"/>
  <c r="AI27" i="15"/>
  <c r="AD48" i="3"/>
  <c r="AG28" i="15"/>
  <c r="AI28" i="15"/>
  <c r="AE48" i="3"/>
  <c r="AG29" i="15"/>
  <c r="AI29" i="15"/>
  <c r="AF48" i="3"/>
  <c r="AG30" i="15"/>
  <c r="AI30" i="15"/>
  <c r="AG48" i="3"/>
  <c r="AG31" i="15"/>
  <c r="AI31" i="15"/>
  <c r="AH48" i="3"/>
  <c r="AG32" i="15"/>
  <c r="AI32" i="15"/>
  <c r="AH137" i="1"/>
  <c r="AI48" i="3"/>
  <c r="AG33" i="15"/>
  <c r="AI33" i="15"/>
  <c r="AJ48" i="3"/>
  <c r="AG34" i="15"/>
  <c r="AI34" i="15"/>
  <c r="AK48" i="3"/>
  <c r="AG35" i="15"/>
  <c r="AI35" i="15"/>
  <c r="AL48" i="3"/>
  <c r="AG36" i="15"/>
  <c r="AI36" i="15"/>
  <c r="AM48" i="3"/>
  <c r="AG37" i="15"/>
  <c r="AI37" i="15"/>
  <c r="AN48" i="3"/>
  <c r="AG38" i="15"/>
  <c r="AI38" i="15"/>
  <c r="AO48" i="3"/>
  <c r="AG39" i="15"/>
  <c r="AI39" i="15"/>
  <c r="AP48" i="3"/>
  <c r="AG40" i="15"/>
  <c r="AI40" i="15"/>
  <c r="AQ48" i="3"/>
  <c r="AG41" i="15"/>
  <c r="AI41" i="15"/>
  <c r="AQ137" i="1"/>
  <c r="AR48" i="3"/>
  <c r="AG42" i="15"/>
  <c r="AI42" i="15"/>
  <c r="AS48" i="3"/>
  <c r="AG43" i="15"/>
  <c r="AI43" i="15"/>
  <c r="AT48" i="3"/>
  <c r="AG44" i="15"/>
  <c r="AI44" i="15"/>
  <c r="AU48" i="3"/>
  <c r="AG45" i="15"/>
  <c r="AI45" i="15"/>
  <c r="AV48" i="3"/>
  <c r="AG46" i="15"/>
  <c r="AI46" i="15"/>
  <c r="AW48" i="3"/>
  <c r="AG47" i="15"/>
  <c r="AI47" i="15"/>
  <c r="AX48" i="3"/>
  <c r="AG48" i="15"/>
  <c r="AI48" i="15"/>
  <c r="AX137" i="1"/>
  <c r="AY48" i="3"/>
  <c r="AG49" i="15"/>
  <c r="AI49" i="15"/>
  <c r="AZ48" i="3"/>
  <c r="AG50" i="15"/>
  <c r="AI50" i="15"/>
  <c r="BA48" i="3"/>
  <c r="AG51" i="15"/>
  <c r="AI51" i="15"/>
  <c r="BB48" i="3"/>
  <c r="AG52" i="15"/>
  <c r="AI52" i="15"/>
  <c r="BC48" i="3"/>
  <c r="AG53" i="15"/>
  <c r="AI53" i="15"/>
  <c r="BD48" i="3"/>
  <c r="AG54" i="15"/>
  <c r="AI54" i="15"/>
  <c r="BE48" i="3"/>
  <c r="AG55" i="15"/>
  <c r="AI55" i="15"/>
  <c r="BF48" i="3"/>
  <c r="AG56" i="15"/>
  <c r="AI56" i="15"/>
  <c r="BG48" i="3"/>
  <c r="AG57" i="15"/>
  <c r="AI57" i="15"/>
  <c r="BH48" i="3"/>
  <c r="AG58" i="15"/>
  <c r="AI58" i="15"/>
  <c r="AG61" i="15"/>
  <c r="AJ14" i="15"/>
  <c r="AG60" i="15"/>
  <c r="AG62" i="15"/>
  <c r="AG64" i="15"/>
  <c r="AK14" i="15"/>
  <c r="AL14" i="15"/>
  <c r="AJ20" i="15"/>
  <c r="AK20" i="15"/>
  <c r="AL20" i="15"/>
  <c r="AJ24" i="15"/>
  <c r="AK24" i="15"/>
  <c r="AL24" i="15"/>
  <c r="AJ26" i="15"/>
  <c r="AK26" i="15"/>
  <c r="AL26" i="15"/>
  <c r="AJ37" i="15"/>
  <c r="AK37" i="15"/>
  <c r="AL37" i="15"/>
  <c r="AL4" i="15"/>
  <c r="F49" i="3"/>
  <c r="AO4" i="15"/>
  <c r="G49" i="3"/>
  <c r="AO5" i="15"/>
  <c r="I49" i="3"/>
  <c r="AO7" i="15"/>
  <c r="J49" i="3"/>
  <c r="AO8" i="15"/>
  <c r="K49" i="3"/>
  <c r="AO9" i="15"/>
  <c r="L49" i="3"/>
  <c r="AO10" i="15"/>
  <c r="M49" i="3"/>
  <c r="AO11" i="15"/>
  <c r="N49" i="3"/>
  <c r="AO12" i="15"/>
  <c r="O49" i="3"/>
  <c r="AO13" i="15"/>
  <c r="P49" i="3"/>
  <c r="AO14" i="15"/>
  <c r="Q49" i="3"/>
  <c r="AO15" i="15"/>
  <c r="R49" i="3"/>
  <c r="AO16" i="15"/>
  <c r="T49" i="3"/>
  <c r="AO18" i="15"/>
  <c r="U49" i="3"/>
  <c r="AO19" i="15"/>
  <c r="V49" i="3"/>
  <c r="AO20" i="15"/>
  <c r="W49" i="3"/>
  <c r="AO21" i="15"/>
  <c r="X49" i="3"/>
  <c r="AO22" i="15"/>
  <c r="Y49" i="3"/>
  <c r="AO23" i="15"/>
  <c r="Z49" i="3"/>
  <c r="AO24" i="15"/>
  <c r="AA49" i="3"/>
  <c r="AO25" i="15"/>
  <c r="AB49" i="3"/>
  <c r="AO26" i="15"/>
  <c r="AC49" i="3"/>
  <c r="AO27" i="15"/>
  <c r="AD49" i="3"/>
  <c r="AO28" i="15"/>
  <c r="AE49" i="3"/>
  <c r="AO29" i="15"/>
  <c r="AF49" i="3"/>
  <c r="AO30" i="15"/>
  <c r="AG49" i="3"/>
  <c r="AO31" i="15"/>
  <c r="AH49" i="3"/>
  <c r="AO32" i="15"/>
  <c r="AI49" i="3"/>
  <c r="AO33" i="15"/>
  <c r="AJ49" i="3"/>
  <c r="AO34" i="15"/>
  <c r="AK49" i="3"/>
  <c r="AO35" i="15"/>
  <c r="AM49" i="3"/>
  <c r="AO37" i="15"/>
  <c r="AO49" i="3"/>
  <c r="AO39" i="15"/>
  <c r="AP49" i="3"/>
  <c r="AO40" i="15"/>
  <c r="AQ49" i="3"/>
  <c r="AO41" i="15"/>
  <c r="AR49" i="3"/>
  <c r="AO42" i="15"/>
  <c r="AT49" i="3"/>
  <c r="AO44" i="15"/>
  <c r="AU49" i="3"/>
  <c r="AO45" i="15"/>
  <c r="AV49" i="3"/>
  <c r="AO46" i="15"/>
  <c r="AW49" i="3"/>
  <c r="AO47" i="15"/>
  <c r="AX49" i="3"/>
  <c r="AO48" i="15"/>
  <c r="AY49" i="3"/>
  <c r="AO49" i="15"/>
  <c r="AZ49" i="3"/>
  <c r="AO50" i="15"/>
  <c r="BA49" i="3"/>
  <c r="AO51" i="15"/>
  <c r="BB49" i="3"/>
  <c r="AO52" i="15"/>
  <c r="BC49" i="3"/>
  <c r="AO53" i="15"/>
  <c r="BD49" i="3"/>
  <c r="AO54" i="15"/>
  <c r="BE49" i="3"/>
  <c r="AO55" i="15"/>
  <c r="BF49" i="3"/>
  <c r="AO56" i="15"/>
  <c r="BG49" i="3"/>
  <c r="AO57" i="15"/>
  <c r="BH49" i="3"/>
  <c r="AO58" i="15"/>
  <c r="AO60" i="15"/>
  <c r="AP4" i="15"/>
  <c r="AO61" i="15"/>
  <c r="AO62" i="15"/>
  <c r="AO64" i="15"/>
  <c r="AQ4" i="15"/>
  <c r="AR4" i="15"/>
  <c r="F50" i="3"/>
  <c r="AU4" i="15"/>
  <c r="AW4" i="15"/>
  <c r="G50" i="3"/>
  <c r="AU5" i="15"/>
  <c r="AW5" i="15"/>
  <c r="H50" i="3"/>
  <c r="AU6" i="15"/>
  <c r="AW6" i="15"/>
  <c r="I50" i="3"/>
  <c r="AU7" i="15"/>
  <c r="AW7" i="15"/>
  <c r="J50" i="3"/>
  <c r="AU8" i="15"/>
  <c r="AW8" i="15"/>
  <c r="K50" i="3"/>
  <c r="AU9" i="15"/>
  <c r="AW9" i="15"/>
  <c r="L50" i="3"/>
  <c r="AU10" i="15"/>
  <c r="AW10" i="15"/>
  <c r="M50" i="3"/>
  <c r="AU11" i="15"/>
  <c r="AW11" i="15"/>
  <c r="N50" i="3"/>
  <c r="AU12" i="15"/>
  <c r="AW12" i="15"/>
  <c r="O50" i="3"/>
  <c r="AU13" i="15"/>
  <c r="AW13" i="15"/>
  <c r="P50" i="3"/>
  <c r="AU14" i="15"/>
  <c r="AW14" i="15"/>
  <c r="Q50" i="3"/>
  <c r="AU15" i="15"/>
  <c r="AW15" i="15"/>
  <c r="R50" i="3"/>
  <c r="AU16" i="15"/>
  <c r="AW16" i="15"/>
  <c r="R139" i="1"/>
  <c r="S50" i="3"/>
  <c r="AU17" i="15"/>
  <c r="AW17" i="15"/>
  <c r="T50" i="3"/>
  <c r="AU18" i="15"/>
  <c r="AW18" i="15"/>
  <c r="U50" i="3"/>
  <c r="AU19" i="15"/>
  <c r="AW19" i="15"/>
  <c r="V50" i="3"/>
  <c r="AU20" i="15"/>
  <c r="AW20" i="15"/>
  <c r="W50" i="3"/>
  <c r="AU21" i="15"/>
  <c r="AW21" i="15"/>
  <c r="X50" i="3"/>
  <c r="AU22" i="15"/>
  <c r="AW22" i="15"/>
  <c r="AW23" i="15"/>
  <c r="Z50" i="3"/>
  <c r="AU24" i="15"/>
  <c r="AW24" i="15"/>
  <c r="AA50" i="3"/>
  <c r="AU25" i="15"/>
  <c r="AW25" i="15"/>
  <c r="AB50" i="3"/>
  <c r="AU26" i="15"/>
  <c r="AW26" i="15"/>
  <c r="AC50" i="3"/>
  <c r="AU27" i="15"/>
  <c r="AW27" i="15"/>
  <c r="AD50" i="3"/>
  <c r="AU28" i="15"/>
  <c r="AW28" i="15"/>
  <c r="AE50" i="3"/>
  <c r="AU29" i="15"/>
  <c r="AW29" i="15"/>
  <c r="AF50" i="3"/>
  <c r="AU30" i="15"/>
  <c r="AW30" i="15"/>
  <c r="AG50" i="3"/>
  <c r="AU31" i="15"/>
  <c r="AW31" i="15"/>
  <c r="AH50" i="3"/>
  <c r="AU32" i="15"/>
  <c r="AW32" i="15"/>
  <c r="AI50" i="3"/>
  <c r="AU33" i="15"/>
  <c r="AW33" i="15"/>
  <c r="AJ50" i="3"/>
  <c r="AU34" i="15"/>
  <c r="AW34" i="15"/>
  <c r="AK50" i="3"/>
  <c r="AU35" i="15"/>
  <c r="AW35" i="15"/>
  <c r="AL50" i="3"/>
  <c r="AU36" i="15"/>
  <c r="AW36" i="15"/>
  <c r="AM50" i="3"/>
  <c r="AU37" i="15"/>
  <c r="AW37" i="15"/>
  <c r="AN50" i="3"/>
  <c r="AU38" i="15"/>
  <c r="AW38" i="15"/>
  <c r="AO50" i="3"/>
  <c r="AU39" i="15"/>
  <c r="AW39" i="15"/>
  <c r="AP50" i="3"/>
  <c r="AU40" i="15"/>
  <c r="AW40" i="15"/>
  <c r="AP144" i="1"/>
  <c r="AP139" i="1"/>
  <c r="AQ50" i="3"/>
  <c r="AU41" i="15"/>
  <c r="AW41" i="15"/>
  <c r="AR50" i="3"/>
  <c r="AU42" i="15"/>
  <c r="AW42" i="15"/>
  <c r="AS50" i="3"/>
  <c r="AU43" i="15"/>
  <c r="AW43" i="15"/>
  <c r="AT50" i="3"/>
  <c r="AU44" i="15"/>
  <c r="AW44" i="15"/>
  <c r="AU50" i="3"/>
  <c r="AU45" i="15"/>
  <c r="AW45" i="15"/>
  <c r="AV50" i="3"/>
  <c r="AU46" i="15"/>
  <c r="AW46" i="15"/>
  <c r="AW47" i="15"/>
  <c r="AX50" i="3"/>
  <c r="AU48" i="15"/>
  <c r="AW48" i="15"/>
  <c r="AY50" i="3"/>
  <c r="AU49" i="15"/>
  <c r="AW49" i="15"/>
  <c r="AZ50" i="3"/>
  <c r="AU50" i="15"/>
  <c r="AW50" i="15"/>
  <c r="BA50" i="3"/>
  <c r="AU51" i="15"/>
  <c r="AW51" i="15"/>
  <c r="BB50" i="3"/>
  <c r="AU52" i="15"/>
  <c r="AW52" i="15"/>
  <c r="BC50" i="3"/>
  <c r="AU53" i="15"/>
  <c r="AW53" i="15"/>
  <c r="BD50" i="3"/>
  <c r="AU54" i="15"/>
  <c r="AW54" i="15"/>
  <c r="BE50" i="3"/>
  <c r="AU55" i="15"/>
  <c r="AW55" i="15"/>
  <c r="BF50" i="3"/>
  <c r="AU56" i="15"/>
  <c r="AW56" i="15"/>
  <c r="BG50" i="3"/>
  <c r="AU57" i="15"/>
  <c r="AW57" i="15"/>
  <c r="BH50" i="3"/>
  <c r="AU58" i="15"/>
  <c r="AW58" i="15"/>
  <c r="AU61" i="15"/>
  <c r="AX4" i="15"/>
  <c r="AU60" i="15"/>
  <c r="AU62" i="15"/>
  <c r="AU64" i="15"/>
  <c r="AY4" i="15"/>
  <c r="AZ4" i="15"/>
  <c r="V4" i="4"/>
  <c r="F61" i="3"/>
  <c r="F60" i="3"/>
  <c r="M4" i="18"/>
  <c r="G61" i="3"/>
  <c r="G60" i="3"/>
  <c r="M5" i="18"/>
  <c r="H61" i="3"/>
  <c r="H60" i="3"/>
  <c r="M6" i="18"/>
  <c r="I61" i="3"/>
  <c r="I60" i="3"/>
  <c r="M7" i="18"/>
  <c r="J61" i="3"/>
  <c r="J60" i="3"/>
  <c r="M8" i="18"/>
  <c r="K61" i="3"/>
  <c r="K60" i="3"/>
  <c r="M9" i="18"/>
  <c r="L61" i="3"/>
  <c r="L60" i="3"/>
  <c r="M10" i="18"/>
  <c r="M61" i="3"/>
  <c r="M60" i="3"/>
  <c r="M11" i="18"/>
  <c r="N61" i="3"/>
  <c r="N60" i="3"/>
  <c r="M12" i="18"/>
  <c r="O61" i="3"/>
  <c r="O60" i="3"/>
  <c r="M13" i="18"/>
  <c r="P61" i="3"/>
  <c r="P60" i="3"/>
  <c r="M14" i="18"/>
  <c r="Q61" i="3"/>
  <c r="Q60" i="3"/>
  <c r="M15" i="18"/>
  <c r="R61" i="3"/>
  <c r="R60" i="3"/>
  <c r="M16" i="18"/>
  <c r="S61" i="3"/>
  <c r="S60" i="3"/>
  <c r="M17" i="18"/>
  <c r="T61" i="3"/>
  <c r="T60" i="3"/>
  <c r="M18" i="18"/>
  <c r="U61" i="3"/>
  <c r="U60" i="3"/>
  <c r="M19" i="18"/>
  <c r="V61" i="3"/>
  <c r="V60" i="3"/>
  <c r="M20" i="18"/>
  <c r="W61" i="3"/>
  <c r="W60" i="3"/>
  <c r="M21" i="18"/>
  <c r="X61" i="3"/>
  <c r="X60" i="3"/>
  <c r="M22" i="18"/>
  <c r="Y61" i="3"/>
  <c r="Y60" i="3"/>
  <c r="M23" i="18"/>
  <c r="Z61" i="3"/>
  <c r="Z60" i="3"/>
  <c r="M24" i="18"/>
  <c r="AA61" i="3"/>
  <c r="AA60" i="3"/>
  <c r="M25" i="18"/>
  <c r="AB61" i="3"/>
  <c r="AB60" i="3"/>
  <c r="M26" i="18"/>
  <c r="AC61" i="3"/>
  <c r="AC60" i="3"/>
  <c r="M27" i="18"/>
  <c r="AD61" i="3"/>
  <c r="AD60" i="3"/>
  <c r="M28" i="18"/>
  <c r="AE61" i="3"/>
  <c r="AE60" i="3"/>
  <c r="M29" i="18"/>
  <c r="AF61" i="3"/>
  <c r="AF60" i="3"/>
  <c r="M30" i="18"/>
  <c r="AG61" i="3"/>
  <c r="AG60" i="3"/>
  <c r="M31" i="18"/>
  <c r="AH61" i="3"/>
  <c r="AH60" i="3"/>
  <c r="M32" i="18"/>
  <c r="AI61" i="3"/>
  <c r="AI60" i="3"/>
  <c r="M33" i="18"/>
  <c r="AJ61" i="3"/>
  <c r="AJ60" i="3"/>
  <c r="M34" i="18"/>
  <c r="AK61" i="3"/>
  <c r="AK60" i="3"/>
  <c r="M35" i="18"/>
  <c r="AL61" i="3"/>
  <c r="AL60" i="3"/>
  <c r="M36" i="18"/>
  <c r="AM61" i="3"/>
  <c r="AM60" i="3"/>
  <c r="M37" i="18"/>
  <c r="AN61" i="3"/>
  <c r="AN60" i="3"/>
  <c r="M38" i="18"/>
  <c r="AO61" i="3"/>
  <c r="AO60" i="3"/>
  <c r="M39" i="18"/>
  <c r="AP61" i="3"/>
  <c r="AP60" i="3"/>
  <c r="M40" i="18"/>
  <c r="AQ61" i="3"/>
  <c r="AQ60" i="3"/>
  <c r="M41" i="18"/>
  <c r="AR61" i="3"/>
  <c r="AR60" i="3"/>
  <c r="M42" i="18"/>
  <c r="AS61" i="3"/>
  <c r="AS60" i="3"/>
  <c r="M43" i="18"/>
  <c r="AT61" i="3"/>
  <c r="AT60" i="3"/>
  <c r="M44" i="18"/>
  <c r="AU61" i="3"/>
  <c r="AU60" i="3"/>
  <c r="M45" i="18"/>
  <c r="AV61" i="3"/>
  <c r="AV60" i="3"/>
  <c r="M46" i="18"/>
  <c r="AW61" i="3"/>
  <c r="AW60" i="3"/>
  <c r="M47" i="18"/>
  <c r="AX61" i="3"/>
  <c r="AX60" i="3"/>
  <c r="M48" i="18"/>
  <c r="AY61" i="3"/>
  <c r="AY60" i="3"/>
  <c r="M49" i="18"/>
  <c r="AZ61" i="3"/>
  <c r="AZ60" i="3"/>
  <c r="M50" i="18"/>
  <c r="BA61" i="3"/>
  <c r="BA60" i="3"/>
  <c r="M51" i="18"/>
  <c r="BB61" i="3"/>
  <c r="BB60" i="3"/>
  <c r="M52" i="18"/>
  <c r="BC61" i="3"/>
  <c r="BC60" i="3"/>
  <c r="M53" i="18"/>
  <c r="BD61" i="3"/>
  <c r="BD60" i="3"/>
  <c r="M54" i="18"/>
  <c r="BE61" i="3"/>
  <c r="BE60" i="3"/>
  <c r="M55" i="18"/>
  <c r="BF61" i="3"/>
  <c r="BF60" i="3"/>
  <c r="M56" i="18"/>
  <c r="BG61" i="3"/>
  <c r="BG60" i="3"/>
  <c r="M57" i="18"/>
  <c r="BH61" i="3"/>
  <c r="BH60" i="3"/>
  <c r="M58" i="18"/>
  <c r="M60" i="18"/>
  <c r="N14" i="18"/>
  <c r="M61" i="18"/>
  <c r="M62" i="18"/>
  <c r="M64" i="18"/>
  <c r="O14" i="18"/>
  <c r="P14" i="18"/>
  <c r="N17" i="18"/>
  <c r="O17" i="18"/>
  <c r="P17" i="18"/>
  <c r="N20" i="18"/>
  <c r="O20" i="18"/>
  <c r="P20" i="18"/>
  <c r="N24" i="18"/>
  <c r="O24" i="18"/>
  <c r="P24" i="18"/>
  <c r="N26" i="18"/>
  <c r="O26" i="18"/>
  <c r="P26" i="18"/>
  <c r="N37" i="18"/>
  <c r="O37" i="18"/>
  <c r="P37" i="18"/>
  <c r="P4" i="18"/>
  <c r="F62" i="3"/>
  <c r="S4" i="18"/>
  <c r="G62" i="3"/>
  <c r="S5" i="18"/>
  <c r="H62" i="3"/>
  <c r="S6" i="18"/>
  <c r="I62" i="3"/>
  <c r="S7" i="18"/>
  <c r="J62" i="3"/>
  <c r="S8" i="18"/>
  <c r="K62" i="3"/>
  <c r="S9" i="18"/>
  <c r="L62" i="3"/>
  <c r="S10" i="18"/>
  <c r="M62" i="3"/>
  <c r="S11" i="18"/>
  <c r="N62" i="3"/>
  <c r="S12" i="18"/>
  <c r="O62" i="3"/>
  <c r="S13" i="18"/>
  <c r="P62" i="3"/>
  <c r="S14" i="18"/>
  <c r="Q62" i="3"/>
  <c r="S15" i="18"/>
  <c r="R62" i="3"/>
  <c r="S16" i="18"/>
  <c r="S62" i="3"/>
  <c r="S17" i="18"/>
  <c r="T62" i="3"/>
  <c r="S18" i="18"/>
  <c r="U62" i="3"/>
  <c r="S19" i="18"/>
  <c r="V62" i="3"/>
  <c r="S20" i="18"/>
  <c r="W62" i="3"/>
  <c r="S21" i="18"/>
  <c r="X62" i="3"/>
  <c r="S22" i="18"/>
  <c r="Y62" i="3"/>
  <c r="S23" i="18"/>
  <c r="Z62" i="3"/>
  <c r="S24" i="18"/>
  <c r="AA62" i="3"/>
  <c r="S25" i="18"/>
  <c r="AB62" i="3"/>
  <c r="S26" i="18"/>
  <c r="AC62" i="3"/>
  <c r="S27" i="18"/>
  <c r="AD62" i="3"/>
  <c r="S28" i="18"/>
  <c r="AE62" i="3"/>
  <c r="S29" i="18"/>
  <c r="AF62" i="3"/>
  <c r="S30" i="18"/>
  <c r="AG62" i="3"/>
  <c r="S31" i="18"/>
  <c r="AH62" i="3"/>
  <c r="S32" i="18"/>
  <c r="AI62" i="3"/>
  <c r="S33" i="18"/>
  <c r="AJ62" i="3"/>
  <c r="S34" i="18"/>
  <c r="AK62" i="3"/>
  <c r="S35" i="18"/>
  <c r="AL62" i="3"/>
  <c r="S36" i="18"/>
  <c r="AM62" i="3"/>
  <c r="S37" i="18"/>
  <c r="AN62" i="3"/>
  <c r="S38" i="18"/>
  <c r="AO62" i="3"/>
  <c r="S39" i="18"/>
  <c r="AP62" i="3"/>
  <c r="S40" i="18"/>
  <c r="AQ62" i="3"/>
  <c r="S41" i="18"/>
  <c r="AR62" i="3"/>
  <c r="S42" i="18"/>
  <c r="AS62" i="3"/>
  <c r="S43" i="18"/>
  <c r="AT62" i="3"/>
  <c r="S44" i="18"/>
  <c r="AU62" i="3"/>
  <c r="S45" i="18"/>
  <c r="AV62" i="3"/>
  <c r="S46" i="18"/>
  <c r="AW62" i="3"/>
  <c r="S47" i="18"/>
  <c r="AX62" i="3"/>
  <c r="S48" i="18"/>
  <c r="AY62" i="3"/>
  <c r="S49" i="18"/>
  <c r="AZ62" i="3"/>
  <c r="S50" i="18"/>
  <c r="BA62" i="3"/>
  <c r="S51" i="18"/>
  <c r="BB62" i="3"/>
  <c r="S52" i="18"/>
  <c r="BC62" i="3"/>
  <c r="S53" i="18"/>
  <c r="BD62" i="3"/>
  <c r="S54" i="18"/>
  <c r="BE62" i="3"/>
  <c r="S55" i="18"/>
  <c r="BF62" i="3"/>
  <c r="S56" i="18"/>
  <c r="BG62" i="3"/>
  <c r="S57" i="18"/>
  <c r="BH62" i="3"/>
  <c r="S58" i="18"/>
  <c r="S60" i="18"/>
  <c r="T4" i="18"/>
  <c r="S61" i="18"/>
  <c r="S62" i="18"/>
  <c r="S64" i="18"/>
  <c r="U4" i="18"/>
  <c r="V4" i="18"/>
  <c r="B4" i="18"/>
  <c r="AE4" i="4"/>
  <c r="E4" i="20"/>
  <c r="E5" i="20"/>
  <c r="E6" i="20"/>
  <c r="E7" i="20"/>
  <c r="E8" i="20"/>
  <c r="E9" i="20"/>
  <c r="E10" i="20"/>
  <c r="E11" i="20"/>
  <c r="E12" i="20"/>
  <c r="E13" i="20"/>
  <c r="E14" i="20"/>
  <c r="E15" i="20"/>
  <c r="E16" i="20"/>
  <c r="E17" i="20"/>
  <c r="E18" i="20"/>
  <c r="E19" i="20"/>
  <c r="E20" i="20"/>
  <c r="E21" i="20"/>
  <c r="E22" i="20"/>
  <c r="E23" i="20"/>
  <c r="E24" i="20"/>
  <c r="E25" i="20"/>
  <c r="E26" i="20"/>
  <c r="E27" i="20"/>
  <c r="E28" i="20"/>
  <c r="E29" i="20"/>
  <c r="E30" i="20"/>
  <c r="E31" i="20"/>
  <c r="E32" i="20"/>
  <c r="E33" i="20"/>
  <c r="E34" i="20"/>
  <c r="E35" i="20"/>
  <c r="E36" i="20"/>
  <c r="E37" i="20"/>
  <c r="E38" i="20"/>
  <c r="E39" i="20"/>
  <c r="E40" i="20"/>
  <c r="E41" i="20"/>
  <c r="E42" i="20"/>
  <c r="E43" i="20"/>
  <c r="E44" i="20"/>
  <c r="E45" i="20"/>
  <c r="E46" i="20"/>
  <c r="E47" i="20"/>
  <c r="E48" i="20"/>
  <c r="E49" i="20"/>
  <c r="E50" i="20"/>
  <c r="E51" i="20"/>
  <c r="E52" i="20"/>
  <c r="E53" i="20"/>
  <c r="E54" i="20"/>
  <c r="E55" i="20"/>
  <c r="E56" i="20"/>
  <c r="E57" i="20"/>
  <c r="BH63" i="3"/>
  <c r="E61" i="20"/>
  <c r="F4" i="20"/>
  <c r="E60" i="20"/>
  <c r="E62" i="20"/>
  <c r="E64" i="20"/>
  <c r="G4" i="20"/>
  <c r="H4" i="20"/>
  <c r="BH64" i="3"/>
  <c r="L4" i="20"/>
  <c r="M4" i="20"/>
  <c r="N4" i="20"/>
  <c r="F65" i="3"/>
  <c r="Q4" i="20"/>
  <c r="G65" i="3"/>
  <c r="Q5" i="20"/>
  <c r="H65" i="3"/>
  <c r="Q6" i="20"/>
  <c r="I65" i="3"/>
  <c r="Q7" i="20"/>
  <c r="J65" i="3"/>
  <c r="Q8" i="20"/>
  <c r="K65" i="3"/>
  <c r="Q9" i="20"/>
  <c r="L65" i="3"/>
  <c r="Q10" i="20"/>
  <c r="M65" i="3"/>
  <c r="Q11" i="20"/>
  <c r="N65" i="3"/>
  <c r="Q12" i="20"/>
  <c r="O65" i="3"/>
  <c r="Q13" i="20"/>
  <c r="P65" i="3"/>
  <c r="Q14" i="20"/>
  <c r="Q65" i="3"/>
  <c r="Q15" i="20"/>
  <c r="R65" i="3"/>
  <c r="Q16" i="20"/>
  <c r="S65" i="3"/>
  <c r="Q17" i="20"/>
  <c r="T65" i="3"/>
  <c r="Q18" i="20"/>
  <c r="U65" i="3"/>
  <c r="Q19" i="20"/>
  <c r="V65" i="3"/>
  <c r="Q20" i="20"/>
  <c r="W65" i="3"/>
  <c r="Q21" i="20"/>
  <c r="X65" i="3"/>
  <c r="Q22" i="20"/>
  <c r="Y65" i="3"/>
  <c r="Q23" i="20"/>
  <c r="Z65" i="3"/>
  <c r="Q24" i="20"/>
  <c r="AA65" i="3"/>
  <c r="Q25" i="20"/>
  <c r="AB65" i="3"/>
  <c r="Q26" i="20"/>
  <c r="AC65" i="3"/>
  <c r="Q27" i="20"/>
  <c r="AD65" i="3"/>
  <c r="Q28" i="20"/>
  <c r="AE65" i="3"/>
  <c r="Q29" i="20"/>
  <c r="AF65" i="3"/>
  <c r="Q30" i="20"/>
  <c r="AG65" i="3"/>
  <c r="Q31" i="20"/>
  <c r="AH65" i="3"/>
  <c r="Q32" i="20"/>
  <c r="AI65" i="3"/>
  <c r="Q33" i="20"/>
  <c r="AJ65" i="3"/>
  <c r="Q34" i="20"/>
  <c r="AK65" i="3"/>
  <c r="Q35" i="20"/>
  <c r="AL65" i="3"/>
  <c r="Q36" i="20"/>
  <c r="AM65" i="3"/>
  <c r="Q37" i="20"/>
  <c r="AN65" i="3"/>
  <c r="Q38" i="20"/>
  <c r="AO65" i="3"/>
  <c r="Q39" i="20"/>
  <c r="AP65" i="3"/>
  <c r="Q40" i="20"/>
  <c r="AQ65" i="3"/>
  <c r="Q41" i="20"/>
  <c r="AR65" i="3"/>
  <c r="Q42" i="20"/>
  <c r="AS65" i="3"/>
  <c r="Q43" i="20"/>
  <c r="AT65" i="3"/>
  <c r="Q44" i="20"/>
  <c r="AU65" i="3"/>
  <c r="Q45" i="20"/>
  <c r="AV65" i="3"/>
  <c r="Q46" i="20"/>
  <c r="AW65" i="3"/>
  <c r="Q47" i="20"/>
  <c r="AX65" i="3"/>
  <c r="Q48" i="20"/>
  <c r="AY65" i="3"/>
  <c r="Q49" i="20"/>
  <c r="AZ65" i="3"/>
  <c r="Q50" i="20"/>
  <c r="BA65" i="3"/>
  <c r="Q51" i="20"/>
  <c r="BB65" i="3"/>
  <c r="Q52" i="20"/>
  <c r="BC65" i="3"/>
  <c r="Q53" i="20"/>
  <c r="BD65" i="3"/>
  <c r="Q54" i="20"/>
  <c r="BE65" i="3"/>
  <c r="Q55" i="20"/>
  <c r="BF65" i="3"/>
  <c r="Q56" i="20"/>
  <c r="BG65" i="3"/>
  <c r="Q57" i="20"/>
  <c r="BH65" i="3"/>
  <c r="Q58" i="20"/>
  <c r="Q60" i="20"/>
  <c r="R4" i="20"/>
  <c r="Q61" i="20"/>
  <c r="Q62" i="20"/>
  <c r="Q64" i="20"/>
  <c r="S4" i="20"/>
  <c r="T4" i="20"/>
  <c r="F66" i="3"/>
  <c r="W4" i="20"/>
  <c r="G66" i="3"/>
  <c r="W5" i="20"/>
  <c r="H66" i="3"/>
  <c r="W6" i="20"/>
  <c r="I66" i="3"/>
  <c r="W7" i="20"/>
  <c r="J66" i="3"/>
  <c r="W8" i="20"/>
  <c r="K66" i="3"/>
  <c r="W9" i="20"/>
  <c r="L66" i="3"/>
  <c r="W10" i="20"/>
  <c r="M66" i="3"/>
  <c r="W11" i="20"/>
  <c r="N66" i="3"/>
  <c r="W12" i="20"/>
  <c r="O66" i="3"/>
  <c r="W13" i="20"/>
  <c r="P66" i="3"/>
  <c r="W14" i="20"/>
  <c r="Q66" i="3"/>
  <c r="W15" i="20"/>
  <c r="R66" i="3"/>
  <c r="W16" i="20"/>
  <c r="S66" i="3"/>
  <c r="W17" i="20"/>
  <c r="T66" i="3"/>
  <c r="W18" i="20"/>
  <c r="U66" i="3"/>
  <c r="W19" i="20"/>
  <c r="V66" i="3"/>
  <c r="W20" i="20"/>
  <c r="W66" i="3"/>
  <c r="W21" i="20"/>
  <c r="X66" i="3"/>
  <c r="W22" i="20"/>
  <c r="Y66" i="3"/>
  <c r="W23" i="20"/>
  <c r="Z66" i="3"/>
  <c r="W24" i="20"/>
  <c r="AA66" i="3"/>
  <c r="W25" i="20"/>
  <c r="AB66" i="3"/>
  <c r="W26" i="20"/>
  <c r="AC66" i="3"/>
  <c r="W27" i="20"/>
  <c r="AD66" i="3"/>
  <c r="W28" i="20"/>
  <c r="AF66" i="3"/>
  <c r="W30" i="20"/>
  <c r="AG66" i="3"/>
  <c r="W31" i="20"/>
  <c r="AH66" i="3"/>
  <c r="W32" i="20"/>
  <c r="AJ66" i="3"/>
  <c r="W34" i="20"/>
  <c r="AK66" i="3"/>
  <c r="W35" i="20"/>
  <c r="AL66" i="3"/>
  <c r="W36" i="20"/>
  <c r="AM66" i="3"/>
  <c r="W37" i="20"/>
  <c r="AN66" i="3"/>
  <c r="W38" i="20"/>
  <c r="AO66" i="3"/>
  <c r="W39" i="20"/>
  <c r="AP66" i="3"/>
  <c r="W40" i="20"/>
  <c r="AQ66" i="3"/>
  <c r="W41" i="20"/>
  <c r="AR66" i="3"/>
  <c r="W42" i="20"/>
  <c r="AU66" i="3"/>
  <c r="W45" i="20"/>
  <c r="AV66" i="3"/>
  <c r="W46" i="20"/>
  <c r="AW66" i="3"/>
  <c r="W47" i="20"/>
  <c r="AX66" i="3"/>
  <c r="W48" i="20"/>
  <c r="AZ66" i="3"/>
  <c r="W50" i="20"/>
  <c r="BA66" i="3"/>
  <c r="W51" i="20"/>
  <c r="BB66" i="3"/>
  <c r="W52" i="20"/>
  <c r="BC66" i="3"/>
  <c r="W53" i="20"/>
  <c r="BD66" i="3"/>
  <c r="W54" i="20"/>
  <c r="BE66" i="3"/>
  <c r="W55" i="20"/>
  <c r="BF66" i="3"/>
  <c r="W56" i="20"/>
  <c r="BG66" i="3"/>
  <c r="W57" i="20"/>
  <c r="W60" i="20"/>
  <c r="X4" i="20"/>
  <c r="W61" i="20"/>
  <c r="W62" i="20"/>
  <c r="W64" i="20"/>
  <c r="Y4" i="20"/>
  <c r="Z4" i="20"/>
  <c r="F67" i="3"/>
  <c r="AC4" i="20"/>
  <c r="G67" i="3"/>
  <c r="AC5" i="20"/>
  <c r="H67" i="3"/>
  <c r="AC6" i="20"/>
  <c r="I67" i="3"/>
  <c r="AC7" i="20"/>
  <c r="J67" i="3"/>
  <c r="AC8" i="20"/>
  <c r="K67" i="3"/>
  <c r="AC9" i="20"/>
  <c r="L67" i="3"/>
  <c r="AC10" i="20"/>
  <c r="M67" i="3"/>
  <c r="AC11" i="20"/>
  <c r="N67" i="3"/>
  <c r="AC12" i="20"/>
  <c r="O67" i="3"/>
  <c r="AC13" i="20"/>
  <c r="P67" i="3"/>
  <c r="AC14" i="20"/>
  <c r="Q67" i="3"/>
  <c r="AC15" i="20"/>
  <c r="R67" i="3"/>
  <c r="AC16" i="20"/>
  <c r="S67" i="3"/>
  <c r="AC17" i="20"/>
  <c r="T67" i="3"/>
  <c r="AC18" i="20"/>
  <c r="U67" i="3"/>
  <c r="AC19" i="20"/>
  <c r="V67" i="3"/>
  <c r="AC20" i="20"/>
  <c r="W67" i="3"/>
  <c r="AC21" i="20"/>
  <c r="X67" i="3"/>
  <c r="AC22" i="20"/>
  <c r="Y67" i="3"/>
  <c r="AC23" i="20"/>
  <c r="Z67" i="3"/>
  <c r="AC24" i="20"/>
  <c r="AA67" i="3"/>
  <c r="AC25" i="20"/>
  <c r="AB67" i="3"/>
  <c r="AC26" i="20"/>
  <c r="AC67" i="3"/>
  <c r="AC27" i="20"/>
  <c r="AD67" i="3"/>
  <c r="AC28" i="20"/>
  <c r="AE67" i="3"/>
  <c r="AE66" i="3"/>
  <c r="AC29" i="20"/>
  <c r="AF67" i="3"/>
  <c r="AC30" i="20"/>
  <c r="AG67" i="3"/>
  <c r="AC31" i="20"/>
  <c r="AH67" i="3"/>
  <c r="AC32" i="20"/>
  <c r="AJ67" i="3"/>
  <c r="AC34" i="20"/>
  <c r="AK67" i="3"/>
  <c r="AC35" i="20"/>
  <c r="AL67" i="3"/>
  <c r="AC36" i="20"/>
  <c r="AM67" i="3"/>
  <c r="AC37" i="20"/>
  <c r="AN67" i="3"/>
  <c r="AC38" i="20"/>
  <c r="AP67" i="3"/>
  <c r="AC40" i="20"/>
  <c r="AQ67" i="3"/>
  <c r="AC41" i="20"/>
  <c r="AR67" i="3"/>
  <c r="AC42" i="20"/>
  <c r="AU67" i="3"/>
  <c r="AC45" i="20"/>
  <c r="AV67" i="3"/>
  <c r="AC46" i="20"/>
  <c r="AW67" i="3"/>
  <c r="AC47" i="20"/>
  <c r="AX67" i="3"/>
  <c r="AC48" i="20"/>
  <c r="AZ67" i="3"/>
  <c r="AC50" i="20"/>
  <c r="BA67" i="3"/>
  <c r="AC51" i="20"/>
  <c r="BB67" i="3"/>
  <c r="AC52" i="20"/>
  <c r="BC67" i="3"/>
  <c r="AC53" i="20"/>
  <c r="BD67" i="3"/>
  <c r="AC54" i="20"/>
  <c r="BE67" i="3"/>
  <c r="AC55" i="20"/>
  <c r="BF67" i="3"/>
  <c r="AC56" i="20"/>
  <c r="BG67" i="3"/>
  <c r="AC57" i="20"/>
  <c r="AC60" i="20"/>
  <c r="AD4" i="20"/>
  <c r="AC61" i="20"/>
  <c r="AC62" i="20"/>
  <c r="AC64" i="20"/>
  <c r="AE4" i="20"/>
  <c r="AF4" i="20"/>
  <c r="F68" i="3"/>
  <c r="AI4" i="20"/>
  <c r="G68" i="3"/>
  <c r="AI5" i="20"/>
  <c r="H68" i="3"/>
  <c r="AI6" i="20"/>
  <c r="I68" i="3"/>
  <c r="AI7" i="20"/>
  <c r="J68" i="3"/>
  <c r="AI8" i="20"/>
  <c r="K68" i="3"/>
  <c r="AI9" i="20"/>
  <c r="L68" i="3"/>
  <c r="AI10" i="20"/>
  <c r="M68" i="3"/>
  <c r="AI11" i="20"/>
  <c r="N68" i="3"/>
  <c r="AI12" i="20"/>
  <c r="O68" i="3"/>
  <c r="AI13" i="20"/>
  <c r="P68" i="3"/>
  <c r="AI14" i="20"/>
  <c r="Q68" i="3"/>
  <c r="AI15" i="20"/>
  <c r="R68" i="3"/>
  <c r="AI16" i="20"/>
  <c r="S68" i="3"/>
  <c r="AI17" i="20"/>
  <c r="T68" i="3"/>
  <c r="AI18" i="20"/>
  <c r="U68" i="3"/>
  <c r="AI19" i="20"/>
  <c r="V68" i="3"/>
  <c r="AI20" i="20"/>
  <c r="W68" i="3"/>
  <c r="AI21" i="20"/>
  <c r="X68" i="3"/>
  <c r="AI22" i="20"/>
  <c r="Y68" i="3"/>
  <c r="AI23" i="20"/>
  <c r="Z68" i="3"/>
  <c r="AI24" i="20"/>
  <c r="AA68" i="3"/>
  <c r="AI25" i="20"/>
  <c r="AB68" i="3"/>
  <c r="AI26" i="20"/>
  <c r="AC68" i="3"/>
  <c r="AI27" i="20"/>
  <c r="AD68" i="3"/>
  <c r="AI28" i="20"/>
  <c r="AE68" i="3"/>
  <c r="AI29" i="20"/>
  <c r="AF68" i="3"/>
  <c r="AI30" i="20"/>
  <c r="AG68" i="3"/>
  <c r="AI31" i="20"/>
  <c r="AH68" i="3"/>
  <c r="AI32" i="20"/>
  <c r="AI68" i="3"/>
  <c r="AI67" i="3"/>
  <c r="AI33" i="20"/>
  <c r="AJ68" i="3"/>
  <c r="AI34" i="20"/>
  <c r="AK68" i="3"/>
  <c r="AI35" i="20"/>
  <c r="AL68" i="3"/>
  <c r="AI36" i="20"/>
  <c r="AM68" i="3"/>
  <c r="AI37" i="20"/>
  <c r="AN68" i="3"/>
  <c r="AI38" i="20"/>
  <c r="AO68" i="3"/>
  <c r="AO67" i="3"/>
  <c r="AI39" i="20"/>
  <c r="AP68" i="3"/>
  <c r="AI40" i="20"/>
  <c r="AQ68" i="3"/>
  <c r="AI41" i="20"/>
  <c r="AR68" i="3"/>
  <c r="AI42" i="20"/>
  <c r="AS68" i="3"/>
  <c r="AS67" i="3"/>
  <c r="AI43" i="20"/>
  <c r="AT68" i="3"/>
  <c r="AT67" i="3"/>
  <c r="AI44" i="20"/>
  <c r="AU68" i="3"/>
  <c r="AI45" i="20"/>
  <c r="AV68" i="3"/>
  <c r="AI46" i="20"/>
  <c r="AW68" i="3"/>
  <c r="AI47" i="20"/>
  <c r="AX68" i="3"/>
  <c r="AI48" i="20"/>
  <c r="AY68" i="3"/>
  <c r="AY67" i="3"/>
  <c r="AI49" i="20"/>
  <c r="AZ68" i="3"/>
  <c r="AI50" i="20"/>
  <c r="BA68" i="3"/>
  <c r="AI51" i="20"/>
  <c r="BB68" i="3"/>
  <c r="AI52" i="20"/>
  <c r="BC68" i="3"/>
  <c r="AI53" i="20"/>
  <c r="BD68" i="3"/>
  <c r="AI54" i="20"/>
  <c r="BE68" i="3"/>
  <c r="AI55" i="20"/>
  <c r="BF68" i="3"/>
  <c r="AI56" i="20"/>
  <c r="BG68" i="3"/>
  <c r="AI57" i="20"/>
  <c r="BH68" i="3"/>
  <c r="BH67" i="3"/>
  <c r="AI58" i="20"/>
  <c r="AI60" i="20"/>
  <c r="AJ4" i="20"/>
  <c r="AI61" i="20"/>
  <c r="AI62" i="20"/>
  <c r="AI64" i="20"/>
  <c r="AK4" i="20"/>
  <c r="AL4" i="20"/>
  <c r="B4" i="20"/>
  <c r="AH4" i="4"/>
  <c r="F69" i="3"/>
  <c r="E4" i="21"/>
  <c r="G69" i="3"/>
  <c r="E5" i="21"/>
  <c r="H69" i="3"/>
  <c r="E6" i="21"/>
  <c r="I69" i="3"/>
  <c r="E7" i="21"/>
  <c r="J69" i="3"/>
  <c r="E8" i="21"/>
  <c r="K69" i="3"/>
  <c r="E9" i="21"/>
  <c r="L69" i="3"/>
  <c r="E10" i="21"/>
  <c r="M69" i="3"/>
  <c r="E11" i="21"/>
  <c r="N69" i="3"/>
  <c r="E12" i="21"/>
  <c r="O69" i="3"/>
  <c r="E13" i="21"/>
  <c r="P69" i="3"/>
  <c r="E14" i="21"/>
  <c r="Q69" i="3"/>
  <c r="E15" i="21"/>
  <c r="R69" i="3"/>
  <c r="E16" i="21"/>
  <c r="S69" i="3"/>
  <c r="E17" i="21"/>
  <c r="T69" i="3"/>
  <c r="E18" i="21"/>
  <c r="U69" i="3"/>
  <c r="E19" i="21"/>
  <c r="V69" i="3"/>
  <c r="E20" i="21"/>
  <c r="W69" i="3"/>
  <c r="E21" i="21"/>
  <c r="X69" i="3"/>
  <c r="E22" i="21"/>
  <c r="Y69" i="3"/>
  <c r="E23" i="21"/>
  <c r="Z69" i="3"/>
  <c r="E24" i="21"/>
  <c r="AA69" i="3"/>
  <c r="E25" i="21"/>
  <c r="AB69" i="3"/>
  <c r="E26" i="21"/>
  <c r="AC69" i="3"/>
  <c r="E27" i="21"/>
  <c r="AD69" i="3"/>
  <c r="E28" i="21"/>
  <c r="AE69" i="3"/>
  <c r="E29" i="21"/>
  <c r="AF69" i="3"/>
  <c r="E30" i="21"/>
  <c r="AG69" i="3"/>
  <c r="E31" i="21"/>
  <c r="AH69" i="3"/>
  <c r="E32" i="21"/>
  <c r="AI69" i="3"/>
  <c r="E33" i="21"/>
  <c r="AJ69" i="3"/>
  <c r="E34" i="21"/>
  <c r="AK69" i="3"/>
  <c r="E35" i="21"/>
  <c r="AL69" i="3"/>
  <c r="E36" i="21"/>
  <c r="AM69" i="3"/>
  <c r="E37" i="21"/>
  <c r="AN69" i="3"/>
  <c r="E38" i="21"/>
  <c r="AO69" i="3"/>
  <c r="E39" i="21"/>
  <c r="AP69" i="3"/>
  <c r="E40" i="21"/>
  <c r="AQ69" i="3"/>
  <c r="E41" i="21"/>
  <c r="AR69" i="3"/>
  <c r="E42" i="21"/>
  <c r="AS69" i="3"/>
  <c r="E43" i="21"/>
  <c r="AT69" i="3"/>
  <c r="E44" i="21"/>
  <c r="AU69" i="3"/>
  <c r="E45" i="21"/>
  <c r="AV69" i="3"/>
  <c r="E46" i="21"/>
  <c r="AW69" i="3"/>
  <c r="E47" i="21"/>
  <c r="AX69" i="3"/>
  <c r="E48" i="21"/>
  <c r="AY69" i="3"/>
  <c r="E49" i="21"/>
  <c r="AZ69" i="3"/>
  <c r="E50" i="21"/>
  <c r="BA69" i="3"/>
  <c r="E51" i="21"/>
  <c r="BB69" i="3"/>
  <c r="E52" i="21"/>
  <c r="BC69" i="3"/>
  <c r="E53" i="21"/>
  <c r="BD69" i="3"/>
  <c r="E54" i="21"/>
  <c r="BE69" i="3"/>
  <c r="E55" i="21"/>
  <c r="BF69" i="3"/>
  <c r="E56" i="21"/>
  <c r="BG69" i="3"/>
  <c r="E57" i="21"/>
  <c r="BH69" i="3"/>
  <c r="E58" i="21"/>
  <c r="E60" i="21"/>
  <c r="F4" i="21"/>
  <c r="E61" i="21"/>
  <c r="E62" i="21"/>
  <c r="E64" i="21"/>
  <c r="G4" i="21"/>
  <c r="H4" i="21"/>
  <c r="F70" i="3"/>
  <c r="K4" i="21"/>
  <c r="G70" i="3"/>
  <c r="K5" i="21"/>
  <c r="H70" i="3"/>
  <c r="K6" i="21"/>
  <c r="I70" i="3"/>
  <c r="K7" i="21"/>
  <c r="J70" i="3"/>
  <c r="K8" i="21"/>
  <c r="K70" i="3"/>
  <c r="K9" i="21"/>
  <c r="L70" i="3"/>
  <c r="K10" i="21"/>
  <c r="M70" i="3"/>
  <c r="K11" i="21"/>
  <c r="N70" i="3"/>
  <c r="K12" i="21"/>
  <c r="O70" i="3"/>
  <c r="K13" i="21"/>
  <c r="P70" i="3"/>
  <c r="K14" i="21"/>
  <c r="Q70" i="3"/>
  <c r="K15" i="21"/>
  <c r="R70" i="3"/>
  <c r="K16" i="21"/>
  <c r="S70" i="3"/>
  <c r="K17" i="21"/>
  <c r="T70" i="3"/>
  <c r="K18" i="21"/>
  <c r="U70" i="3"/>
  <c r="K19" i="21"/>
  <c r="V70" i="3"/>
  <c r="K20" i="21"/>
  <c r="W70" i="3"/>
  <c r="K21" i="21"/>
  <c r="X70" i="3"/>
  <c r="K22" i="21"/>
  <c r="Y70" i="3"/>
  <c r="K23" i="21"/>
  <c r="Z70" i="3"/>
  <c r="K24" i="21"/>
  <c r="AA70" i="3"/>
  <c r="K25" i="21"/>
  <c r="AB70" i="3"/>
  <c r="K26" i="21"/>
  <c r="AC70" i="3"/>
  <c r="K27" i="21"/>
  <c r="AD70" i="3"/>
  <c r="K28" i="21"/>
  <c r="AE70" i="3"/>
  <c r="K29" i="21"/>
  <c r="AF70" i="3"/>
  <c r="K30" i="21"/>
  <c r="AG70" i="3"/>
  <c r="K31" i="21"/>
  <c r="AH70" i="3"/>
  <c r="K32" i="21"/>
  <c r="AI70" i="3"/>
  <c r="K33" i="21"/>
  <c r="AJ70" i="3"/>
  <c r="K34" i="21"/>
  <c r="AK70" i="3"/>
  <c r="K35" i="21"/>
  <c r="AL70" i="3"/>
  <c r="K36" i="21"/>
  <c r="AM70" i="3"/>
  <c r="K37" i="21"/>
  <c r="AN70" i="3"/>
  <c r="K38" i="21"/>
  <c r="AO70" i="3"/>
  <c r="K39" i="21"/>
  <c r="AP70" i="3"/>
  <c r="K40" i="21"/>
  <c r="AQ70" i="3"/>
  <c r="K41" i="21"/>
  <c r="AR70" i="3"/>
  <c r="K42" i="21"/>
  <c r="AS70" i="3"/>
  <c r="K43" i="21"/>
  <c r="AT70" i="3"/>
  <c r="K44" i="21"/>
  <c r="AU70" i="3"/>
  <c r="K45" i="21"/>
  <c r="AV70" i="3"/>
  <c r="K46" i="21"/>
  <c r="AW70" i="3"/>
  <c r="K47" i="21"/>
  <c r="AX70" i="3"/>
  <c r="K48" i="21"/>
  <c r="AY70" i="3"/>
  <c r="K49" i="21"/>
  <c r="AZ70" i="3"/>
  <c r="K50" i="21"/>
  <c r="BA70" i="3"/>
  <c r="K51" i="21"/>
  <c r="BB70" i="3"/>
  <c r="K52" i="21"/>
  <c r="BC70" i="3"/>
  <c r="K53" i="21"/>
  <c r="BD70" i="3"/>
  <c r="K54" i="21"/>
  <c r="BE70" i="3"/>
  <c r="K55" i="21"/>
  <c r="BF70" i="3"/>
  <c r="K56" i="21"/>
  <c r="BG70" i="3"/>
  <c r="K57" i="21"/>
  <c r="BH70" i="3"/>
  <c r="K58" i="21"/>
  <c r="K60" i="21"/>
  <c r="L4" i="21"/>
  <c r="K61" i="21"/>
  <c r="K62" i="21"/>
  <c r="K64" i="21"/>
  <c r="M4" i="21"/>
  <c r="N4" i="21"/>
  <c r="F71" i="3"/>
  <c r="Q4" i="21"/>
  <c r="G71" i="3"/>
  <c r="Q5" i="21"/>
  <c r="H71" i="3"/>
  <c r="Q6" i="21"/>
  <c r="I71" i="3"/>
  <c r="Q7" i="21"/>
  <c r="J71" i="3"/>
  <c r="Q8" i="21"/>
  <c r="K71" i="3"/>
  <c r="Q9" i="21"/>
  <c r="L71" i="3"/>
  <c r="Q10" i="21"/>
  <c r="M71" i="3"/>
  <c r="Q11" i="21"/>
  <c r="N71" i="3"/>
  <c r="Q12" i="21"/>
  <c r="O71" i="3"/>
  <c r="Q13" i="21"/>
  <c r="P71" i="3"/>
  <c r="Q14" i="21"/>
  <c r="Q71" i="3"/>
  <c r="Q15" i="21"/>
  <c r="R71" i="3"/>
  <c r="Q16" i="21"/>
  <c r="S71" i="3"/>
  <c r="Q17" i="21"/>
  <c r="T71" i="3"/>
  <c r="Q18" i="21"/>
  <c r="U71" i="3"/>
  <c r="Q19" i="21"/>
  <c r="V71" i="3"/>
  <c r="Q20" i="21"/>
  <c r="W71" i="3"/>
  <c r="Q21" i="21"/>
  <c r="X71" i="3"/>
  <c r="Q22" i="21"/>
  <c r="Y71" i="3"/>
  <c r="Q23" i="21"/>
  <c r="Z71" i="3"/>
  <c r="Q24" i="21"/>
  <c r="AA71" i="3"/>
  <c r="Q25" i="21"/>
  <c r="AB71" i="3"/>
  <c r="Q26" i="21"/>
  <c r="AC71" i="3"/>
  <c r="Q27" i="21"/>
  <c r="AD71" i="3"/>
  <c r="Q28" i="21"/>
  <c r="AE71" i="3"/>
  <c r="Q29" i="21"/>
  <c r="AF71" i="3"/>
  <c r="Q30" i="21"/>
  <c r="AG71" i="3"/>
  <c r="Q31" i="21"/>
  <c r="AH71" i="3"/>
  <c r="Q32" i="21"/>
  <c r="AI71" i="3"/>
  <c r="Q33" i="21"/>
  <c r="AJ71" i="3"/>
  <c r="Q34" i="21"/>
  <c r="AK71" i="3"/>
  <c r="Q35" i="21"/>
  <c r="AL71" i="3"/>
  <c r="Q36" i="21"/>
  <c r="AM71" i="3"/>
  <c r="Q37" i="21"/>
  <c r="AN71" i="3"/>
  <c r="Q38" i="21"/>
  <c r="AO71" i="3"/>
  <c r="Q39" i="21"/>
  <c r="AP71" i="3"/>
  <c r="Q40" i="21"/>
  <c r="AQ71" i="3"/>
  <c r="Q41" i="21"/>
  <c r="AR71" i="3"/>
  <c r="Q42" i="21"/>
  <c r="AS71" i="3"/>
  <c r="Q43" i="21"/>
  <c r="AT71" i="3"/>
  <c r="Q44" i="21"/>
  <c r="AU71" i="3"/>
  <c r="Q45" i="21"/>
  <c r="AV71" i="3"/>
  <c r="Q46" i="21"/>
  <c r="AW71" i="3"/>
  <c r="Q47" i="21"/>
  <c r="AX71" i="3"/>
  <c r="Q48" i="21"/>
  <c r="AY71" i="3"/>
  <c r="Q49" i="21"/>
  <c r="AZ71" i="3"/>
  <c r="Q50" i="21"/>
  <c r="BA71" i="3"/>
  <c r="Q51" i="21"/>
  <c r="BB71" i="3"/>
  <c r="Q52" i="21"/>
  <c r="BC71" i="3"/>
  <c r="Q53" i="21"/>
  <c r="BD71" i="3"/>
  <c r="Q54" i="21"/>
  <c r="BE71" i="3"/>
  <c r="Q55" i="21"/>
  <c r="BF71" i="3"/>
  <c r="Q56" i="21"/>
  <c r="BG71" i="3"/>
  <c r="Q57" i="21"/>
  <c r="BH71" i="3"/>
  <c r="Q58" i="21"/>
  <c r="Q60" i="21"/>
  <c r="R4" i="21"/>
  <c r="Q61" i="21"/>
  <c r="Q62" i="21"/>
  <c r="Q64" i="21"/>
  <c r="S4" i="21"/>
  <c r="T4" i="21"/>
  <c r="F72" i="3"/>
  <c r="W4" i="21"/>
  <c r="G72" i="3"/>
  <c r="W5" i="21"/>
  <c r="H72" i="3"/>
  <c r="W6" i="21"/>
  <c r="I72" i="3"/>
  <c r="W7" i="21"/>
  <c r="J72" i="3"/>
  <c r="W8" i="21"/>
  <c r="K72" i="3"/>
  <c r="W9" i="21"/>
  <c r="L72" i="3"/>
  <c r="W10" i="21"/>
  <c r="M72" i="3"/>
  <c r="W11" i="21"/>
  <c r="N72" i="3"/>
  <c r="W12" i="21"/>
  <c r="O72" i="3"/>
  <c r="W13" i="21"/>
  <c r="P72" i="3"/>
  <c r="W14" i="21"/>
  <c r="Q72" i="3"/>
  <c r="W15" i="21"/>
  <c r="R72" i="3"/>
  <c r="W16" i="21"/>
  <c r="S72" i="3"/>
  <c r="W17" i="21"/>
  <c r="T72" i="3"/>
  <c r="W18" i="21"/>
  <c r="U72" i="3"/>
  <c r="W19" i="21"/>
  <c r="V72" i="3"/>
  <c r="W20" i="21"/>
  <c r="W72" i="3"/>
  <c r="W21" i="21"/>
  <c r="X72" i="3"/>
  <c r="W22" i="21"/>
  <c r="Y72" i="3"/>
  <c r="W23" i="21"/>
  <c r="Z72" i="3"/>
  <c r="W24" i="21"/>
  <c r="AA72" i="3"/>
  <c r="W25" i="21"/>
  <c r="AB72" i="3"/>
  <c r="W26" i="21"/>
  <c r="AC72" i="3"/>
  <c r="W27" i="21"/>
  <c r="AD72" i="3"/>
  <c r="W28" i="21"/>
  <c r="AE72" i="3"/>
  <c r="W29" i="21"/>
  <c r="AF72" i="3"/>
  <c r="W30" i="21"/>
  <c r="AG72" i="3"/>
  <c r="W31" i="21"/>
  <c r="AH72" i="3"/>
  <c r="W32" i="21"/>
  <c r="AI72" i="3"/>
  <c r="W33" i="21"/>
  <c r="AJ72" i="3"/>
  <c r="W34" i="21"/>
  <c r="AK72" i="3"/>
  <c r="W35" i="21"/>
  <c r="AL72" i="3"/>
  <c r="W36" i="21"/>
  <c r="AM72" i="3"/>
  <c r="W37" i="21"/>
  <c r="AN72" i="3"/>
  <c r="W38" i="21"/>
  <c r="AO72" i="3"/>
  <c r="W39" i="21"/>
  <c r="AP72" i="3"/>
  <c r="W40" i="21"/>
  <c r="AQ72" i="3"/>
  <c r="W41" i="21"/>
  <c r="AR72" i="3"/>
  <c r="W42" i="21"/>
  <c r="AS72" i="3"/>
  <c r="W43" i="21"/>
  <c r="AT72" i="3"/>
  <c r="W44" i="21"/>
  <c r="AU72" i="3"/>
  <c r="W45" i="21"/>
  <c r="AV72" i="3"/>
  <c r="W46" i="21"/>
  <c r="AW72" i="3"/>
  <c r="W47" i="21"/>
  <c r="AX72" i="3"/>
  <c r="W48" i="21"/>
  <c r="AY72" i="3"/>
  <c r="W49" i="21"/>
  <c r="AZ72" i="3"/>
  <c r="W50" i="21"/>
  <c r="BA72" i="3"/>
  <c r="W51" i="21"/>
  <c r="BB72" i="3"/>
  <c r="W52" i="21"/>
  <c r="BC72" i="3"/>
  <c r="W53" i="21"/>
  <c r="BD72" i="3"/>
  <c r="W54" i="21"/>
  <c r="BE72" i="3"/>
  <c r="W55" i="21"/>
  <c r="BF72" i="3"/>
  <c r="W56" i="21"/>
  <c r="BG72" i="3"/>
  <c r="W57" i="21"/>
  <c r="BH72" i="3"/>
  <c r="W58" i="21"/>
  <c r="W60" i="21"/>
  <c r="X4" i="21"/>
  <c r="W61" i="21"/>
  <c r="W62" i="21"/>
  <c r="W64" i="21"/>
  <c r="Y4" i="21"/>
  <c r="Z4" i="21"/>
  <c r="F73" i="3"/>
  <c r="AC4" i="21"/>
  <c r="G73" i="3"/>
  <c r="AC5" i="21"/>
  <c r="H73" i="3"/>
  <c r="AC6" i="21"/>
  <c r="I73" i="3"/>
  <c r="AC7" i="21"/>
  <c r="J73" i="3"/>
  <c r="AC8" i="21"/>
  <c r="K73" i="3"/>
  <c r="AC9" i="21"/>
  <c r="L73" i="3"/>
  <c r="AC10" i="21"/>
  <c r="M73" i="3"/>
  <c r="AC11" i="21"/>
  <c r="N73" i="3"/>
  <c r="AC12" i="21"/>
  <c r="O73" i="3"/>
  <c r="AC13" i="21"/>
  <c r="P73" i="3"/>
  <c r="AC14" i="21"/>
  <c r="Q73" i="3"/>
  <c r="AC15" i="21"/>
  <c r="R73" i="3"/>
  <c r="AC16" i="21"/>
  <c r="S73" i="3"/>
  <c r="AC17" i="21"/>
  <c r="T73" i="3"/>
  <c r="AC18" i="21"/>
  <c r="U73" i="3"/>
  <c r="AC19" i="21"/>
  <c r="V73" i="3"/>
  <c r="AC20" i="21"/>
  <c r="W73" i="3"/>
  <c r="AC21" i="21"/>
  <c r="X73" i="3"/>
  <c r="AC22" i="21"/>
  <c r="Y73" i="3"/>
  <c r="AC23" i="21"/>
  <c r="Z73" i="3"/>
  <c r="AC24" i="21"/>
  <c r="AA73" i="3"/>
  <c r="AC25" i="21"/>
  <c r="AB73" i="3"/>
  <c r="AC26" i="21"/>
  <c r="AC73" i="3"/>
  <c r="AC27" i="21"/>
  <c r="AD73" i="3"/>
  <c r="AC28" i="21"/>
  <c r="AE73" i="3"/>
  <c r="AC29" i="21"/>
  <c r="AF73" i="3"/>
  <c r="AC30" i="21"/>
  <c r="AG73" i="3"/>
  <c r="AC31" i="21"/>
  <c r="AH73" i="3"/>
  <c r="AC32" i="21"/>
  <c r="AI73" i="3"/>
  <c r="AC33" i="21"/>
  <c r="AJ73" i="3"/>
  <c r="AC34" i="21"/>
  <c r="AK73" i="3"/>
  <c r="AC35" i="21"/>
  <c r="AL73" i="3"/>
  <c r="AC36" i="21"/>
  <c r="AM73" i="3"/>
  <c r="AC37" i="21"/>
  <c r="AN73" i="3"/>
  <c r="AC38" i="21"/>
  <c r="AO73" i="3"/>
  <c r="AC39" i="21"/>
  <c r="AP73" i="3"/>
  <c r="AC40" i="21"/>
  <c r="AQ73" i="3"/>
  <c r="AC41" i="21"/>
  <c r="AR73" i="3"/>
  <c r="AC42" i="21"/>
  <c r="AS73" i="3"/>
  <c r="AC43" i="21"/>
  <c r="AT73" i="3"/>
  <c r="AC44" i="21"/>
  <c r="AU73" i="3"/>
  <c r="AC45" i="21"/>
  <c r="AV73" i="3"/>
  <c r="AC46" i="21"/>
  <c r="AW73" i="3"/>
  <c r="AC47" i="21"/>
  <c r="AX73" i="3"/>
  <c r="AC48" i="21"/>
  <c r="AY73" i="3"/>
  <c r="AC49" i="21"/>
  <c r="AZ73" i="3"/>
  <c r="AC50" i="21"/>
  <c r="BA73" i="3"/>
  <c r="AC51" i="21"/>
  <c r="BB73" i="3"/>
  <c r="AC52" i="21"/>
  <c r="BC73" i="3"/>
  <c r="AC53" i="21"/>
  <c r="BD73" i="3"/>
  <c r="AC54" i="21"/>
  <c r="BE73" i="3"/>
  <c r="AC55" i="21"/>
  <c r="BF73" i="3"/>
  <c r="AC56" i="21"/>
  <c r="BG73" i="3"/>
  <c r="AC57" i="21"/>
  <c r="BH73" i="3"/>
  <c r="AC58" i="21"/>
  <c r="AC60" i="21"/>
  <c r="AD4" i="21"/>
  <c r="AC61" i="21"/>
  <c r="AC62" i="21"/>
  <c r="AC64" i="21"/>
  <c r="AE4" i="21"/>
  <c r="AF4" i="21"/>
  <c r="F74" i="3"/>
  <c r="AI4" i="21"/>
  <c r="G74" i="3"/>
  <c r="AI5" i="21"/>
  <c r="H74" i="3"/>
  <c r="AI6" i="21"/>
  <c r="I74" i="3"/>
  <c r="AI7" i="21"/>
  <c r="J74" i="3"/>
  <c r="AI8" i="21"/>
  <c r="K74" i="3"/>
  <c r="AI9" i="21"/>
  <c r="L74" i="3"/>
  <c r="AI10" i="21"/>
  <c r="M74" i="3"/>
  <c r="AI11" i="21"/>
  <c r="N74" i="3"/>
  <c r="AI12" i="21"/>
  <c r="O74" i="3"/>
  <c r="AI13" i="21"/>
  <c r="P74" i="3"/>
  <c r="AI14" i="21"/>
  <c r="Q74" i="3"/>
  <c r="AI15" i="21"/>
  <c r="R74" i="3"/>
  <c r="AI16" i="21"/>
  <c r="S74" i="3"/>
  <c r="AI17" i="21"/>
  <c r="T74" i="3"/>
  <c r="AI18" i="21"/>
  <c r="U74" i="3"/>
  <c r="AI19" i="21"/>
  <c r="V74" i="3"/>
  <c r="AI20" i="21"/>
  <c r="W74" i="3"/>
  <c r="AI21" i="21"/>
  <c r="X74" i="3"/>
  <c r="AI22" i="21"/>
  <c r="Y74" i="3"/>
  <c r="AI23" i="21"/>
  <c r="Z74" i="3"/>
  <c r="AI24" i="21"/>
  <c r="AA74" i="3"/>
  <c r="AI25" i="21"/>
  <c r="AB74" i="3"/>
  <c r="AI26" i="21"/>
  <c r="AC74" i="3"/>
  <c r="AI27" i="21"/>
  <c r="AD74" i="3"/>
  <c r="AI28" i="21"/>
  <c r="AE74" i="3"/>
  <c r="AI29" i="21"/>
  <c r="AF74" i="3"/>
  <c r="AI30" i="21"/>
  <c r="AG74" i="3"/>
  <c r="AI31" i="21"/>
  <c r="AH74" i="3"/>
  <c r="AI32" i="21"/>
  <c r="AI74" i="3"/>
  <c r="AI33" i="21"/>
  <c r="AJ74" i="3"/>
  <c r="AI34" i="21"/>
  <c r="AK74" i="3"/>
  <c r="AI35" i="21"/>
  <c r="AL74" i="3"/>
  <c r="AI36" i="21"/>
  <c r="AM74" i="3"/>
  <c r="AI37" i="21"/>
  <c r="AN74" i="3"/>
  <c r="AI38" i="21"/>
  <c r="AO74" i="3"/>
  <c r="AI39" i="21"/>
  <c r="AP74" i="3"/>
  <c r="AI40" i="21"/>
  <c r="AQ74" i="3"/>
  <c r="AI41" i="21"/>
  <c r="AR74" i="3"/>
  <c r="AI42" i="21"/>
  <c r="AS74" i="3"/>
  <c r="AI43" i="21"/>
  <c r="AT74" i="3"/>
  <c r="AI44" i="21"/>
  <c r="AU74" i="3"/>
  <c r="AI45" i="21"/>
  <c r="AV74" i="3"/>
  <c r="AI46" i="21"/>
  <c r="AW74" i="3"/>
  <c r="AI47" i="21"/>
  <c r="AX74" i="3"/>
  <c r="AI48" i="21"/>
  <c r="AY74" i="3"/>
  <c r="AI49" i="21"/>
  <c r="AZ74" i="3"/>
  <c r="AI50" i="21"/>
  <c r="BA74" i="3"/>
  <c r="AI51" i="21"/>
  <c r="BB74" i="3"/>
  <c r="AI52" i="21"/>
  <c r="BC74" i="3"/>
  <c r="AI53" i="21"/>
  <c r="BD74" i="3"/>
  <c r="AI54" i="21"/>
  <c r="BE74" i="3"/>
  <c r="AI55" i="21"/>
  <c r="BF74" i="3"/>
  <c r="AI56" i="21"/>
  <c r="BG74" i="3"/>
  <c r="AI57" i="21"/>
  <c r="BH74" i="3"/>
  <c r="AI58" i="21"/>
  <c r="AI60" i="21"/>
  <c r="AJ4" i="21"/>
  <c r="AI61" i="21"/>
  <c r="AI62" i="21"/>
  <c r="AI64" i="21"/>
  <c r="AK4" i="21"/>
  <c r="AL4" i="21"/>
  <c r="B4" i="21"/>
  <c r="AK4" i="4"/>
  <c r="F75" i="3"/>
  <c r="E4" i="22"/>
  <c r="G75" i="3"/>
  <c r="E5" i="22"/>
  <c r="H75" i="3"/>
  <c r="E6" i="22"/>
  <c r="I75" i="3"/>
  <c r="E7" i="22"/>
  <c r="J75" i="3"/>
  <c r="E8" i="22"/>
  <c r="K75" i="3"/>
  <c r="E9" i="22"/>
  <c r="L75" i="3"/>
  <c r="E10" i="22"/>
  <c r="M75" i="3"/>
  <c r="E11" i="22"/>
  <c r="N75" i="3"/>
  <c r="E12" i="22"/>
  <c r="O75" i="3"/>
  <c r="E13" i="22"/>
  <c r="P75" i="3"/>
  <c r="E14" i="22"/>
  <c r="Q75" i="3"/>
  <c r="E15" i="22"/>
  <c r="R75" i="3"/>
  <c r="E16" i="22"/>
  <c r="S75" i="3"/>
  <c r="E17" i="22"/>
  <c r="T75" i="3"/>
  <c r="E18" i="22"/>
  <c r="U75" i="3"/>
  <c r="E19" i="22"/>
  <c r="V75" i="3"/>
  <c r="E20" i="22"/>
  <c r="W75" i="3"/>
  <c r="E21" i="22"/>
  <c r="X75" i="3"/>
  <c r="E22" i="22"/>
  <c r="Y75" i="3"/>
  <c r="E23" i="22"/>
  <c r="Z75" i="3"/>
  <c r="E24" i="22"/>
  <c r="AA75" i="3"/>
  <c r="E25" i="22"/>
  <c r="AB75" i="3"/>
  <c r="E26" i="22"/>
  <c r="AC75" i="3"/>
  <c r="E27" i="22"/>
  <c r="AD75" i="3"/>
  <c r="E28" i="22"/>
  <c r="AE75" i="3"/>
  <c r="E29" i="22"/>
  <c r="AF75" i="3"/>
  <c r="E30" i="22"/>
  <c r="AG75" i="3"/>
  <c r="E31" i="22"/>
  <c r="AH75" i="3"/>
  <c r="E32" i="22"/>
  <c r="AI75" i="3"/>
  <c r="E33" i="22"/>
  <c r="AJ75" i="3"/>
  <c r="E34" i="22"/>
  <c r="AK75" i="3"/>
  <c r="E35" i="22"/>
  <c r="AL75" i="3"/>
  <c r="E36" i="22"/>
  <c r="AM75" i="3"/>
  <c r="E37" i="22"/>
  <c r="AN75" i="3"/>
  <c r="E38" i="22"/>
  <c r="AO75" i="3"/>
  <c r="E39" i="22"/>
  <c r="AP75" i="3"/>
  <c r="E40" i="22"/>
  <c r="AQ75" i="3"/>
  <c r="E41" i="22"/>
  <c r="AR75" i="3"/>
  <c r="E42" i="22"/>
  <c r="AS75" i="3"/>
  <c r="E43" i="22"/>
  <c r="AT75" i="3"/>
  <c r="E44" i="22"/>
  <c r="AU75" i="3"/>
  <c r="E45" i="22"/>
  <c r="AV75" i="3"/>
  <c r="E46" i="22"/>
  <c r="AW75" i="3"/>
  <c r="E47" i="22"/>
  <c r="AX75" i="3"/>
  <c r="E48" i="22"/>
  <c r="AY75" i="3"/>
  <c r="E49" i="22"/>
  <c r="AZ75" i="3"/>
  <c r="E50" i="22"/>
  <c r="BA75" i="3"/>
  <c r="E51" i="22"/>
  <c r="BB75" i="3"/>
  <c r="E52" i="22"/>
  <c r="BC75" i="3"/>
  <c r="E53" i="22"/>
  <c r="BD75" i="3"/>
  <c r="E54" i="22"/>
  <c r="BE75" i="3"/>
  <c r="E55" i="22"/>
  <c r="BF75" i="3"/>
  <c r="E56" i="22"/>
  <c r="BG75" i="3"/>
  <c r="E57" i="22"/>
  <c r="BH75" i="3"/>
  <c r="E58" i="22"/>
  <c r="E60" i="22"/>
  <c r="F4" i="22"/>
  <c r="E61" i="22"/>
  <c r="E62" i="22"/>
  <c r="E64" i="22"/>
  <c r="G4" i="22"/>
  <c r="H4" i="22"/>
  <c r="P76" i="3"/>
  <c r="K14" i="22"/>
  <c r="M14" i="22"/>
  <c r="O14" i="22"/>
  <c r="S76" i="3"/>
  <c r="K17" i="22"/>
  <c r="M17" i="22"/>
  <c r="O17" i="22"/>
  <c r="V76" i="3"/>
  <c r="K20" i="22"/>
  <c r="M20" i="22"/>
  <c r="O20" i="22"/>
  <c r="Z76" i="3"/>
  <c r="K24" i="22"/>
  <c r="M24" i="22"/>
  <c r="O24" i="22"/>
  <c r="AB76" i="3"/>
  <c r="K26" i="22"/>
  <c r="M26" i="22"/>
  <c r="O26" i="22"/>
  <c r="O4" i="22"/>
  <c r="G76" i="3"/>
  <c r="K5" i="22"/>
  <c r="M5" i="22"/>
  <c r="O5" i="22"/>
  <c r="H76" i="3"/>
  <c r="K6" i="22"/>
  <c r="M6" i="22"/>
  <c r="O6" i="22"/>
  <c r="I76" i="3"/>
  <c r="K7" i="22"/>
  <c r="M7" i="22"/>
  <c r="O7" i="22"/>
  <c r="J76" i="3"/>
  <c r="K8" i="22"/>
  <c r="M8" i="22"/>
  <c r="O8" i="22"/>
  <c r="K76" i="3"/>
  <c r="K9" i="22"/>
  <c r="M9" i="22"/>
  <c r="O9" i="22"/>
  <c r="L76" i="3"/>
  <c r="K10" i="22"/>
  <c r="M10" i="22"/>
  <c r="O10" i="22"/>
  <c r="M76" i="3"/>
  <c r="K11" i="22"/>
  <c r="M11" i="22"/>
  <c r="O11" i="22"/>
  <c r="U76" i="3"/>
  <c r="K19" i="22"/>
  <c r="M19" i="22"/>
  <c r="O19" i="22"/>
  <c r="BB76" i="3"/>
  <c r="K52" i="22"/>
  <c r="M52" i="22"/>
  <c r="O52" i="22"/>
  <c r="BC76" i="3"/>
  <c r="K53" i="22"/>
  <c r="M53" i="22"/>
  <c r="O53" i="22"/>
  <c r="O12" i="22"/>
  <c r="O76" i="3"/>
  <c r="K13" i="22"/>
  <c r="M13" i="22"/>
  <c r="O13" i="22"/>
  <c r="Q76" i="3"/>
  <c r="K15" i="22"/>
  <c r="M15" i="22"/>
  <c r="O15" i="22"/>
  <c r="R76" i="3"/>
  <c r="K16" i="22"/>
  <c r="M16" i="22"/>
  <c r="O16" i="22"/>
  <c r="T76" i="3"/>
  <c r="K18" i="22"/>
  <c r="M18" i="22"/>
  <c r="O18" i="22"/>
  <c r="W76" i="3"/>
  <c r="K21" i="22"/>
  <c r="M21" i="22"/>
  <c r="O21" i="22"/>
  <c r="X76" i="3"/>
  <c r="K22" i="22"/>
  <c r="M22" i="22"/>
  <c r="O22" i="22"/>
  <c r="Y76" i="3"/>
  <c r="K23" i="22"/>
  <c r="M23" i="22"/>
  <c r="O23" i="22"/>
  <c r="AA76" i="3"/>
  <c r="K25" i="22"/>
  <c r="M25" i="22"/>
  <c r="O25" i="22"/>
  <c r="AC76" i="3"/>
  <c r="K27" i="22"/>
  <c r="M27" i="22"/>
  <c r="O27" i="22"/>
  <c r="AD76" i="3"/>
  <c r="K28" i="22"/>
  <c r="M28" i="22"/>
  <c r="O28" i="22"/>
  <c r="AE76" i="3"/>
  <c r="K29" i="22"/>
  <c r="M29" i="22"/>
  <c r="O29" i="22"/>
  <c r="AF76" i="3"/>
  <c r="K30" i="22"/>
  <c r="M30" i="22"/>
  <c r="O30" i="22"/>
  <c r="AG76" i="3"/>
  <c r="K31" i="22"/>
  <c r="M31" i="22"/>
  <c r="O31" i="22"/>
  <c r="AH76" i="3"/>
  <c r="K32" i="22"/>
  <c r="M32" i="22"/>
  <c r="O32" i="22"/>
  <c r="AI76" i="3"/>
  <c r="K33" i="22"/>
  <c r="M33" i="22"/>
  <c r="O33" i="22"/>
  <c r="AJ76" i="3"/>
  <c r="K34" i="22"/>
  <c r="M34" i="22"/>
  <c r="O34" i="22"/>
  <c r="AK76" i="3"/>
  <c r="K35" i="22"/>
  <c r="M35" i="22"/>
  <c r="O35" i="22"/>
  <c r="AL76" i="3"/>
  <c r="K36" i="22"/>
  <c r="M36" i="22"/>
  <c r="O36" i="22"/>
  <c r="O37" i="22"/>
  <c r="AN76" i="3"/>
  <c r="K38" i="22"/>
  <c r="M38" i="22"/>
  <c r="O38" i="22"/>
  <c r="AO76" i="3"/>
  <c r="K39" i="22"/>
  <c r="M39" i="22"/>
  <c r="O39" i="22"/>
  <c r="AP76" i="3"/>
  <c r="K40" i="22"/>
  <c r="M40" i="22"/>
  <c r="O40" i="22"/>
  <c r="AQ76" i="3"/>
  <c r="K41" i="22"/>
  <c r="M41" i="22"/>
  <c r="O41" i="22"/>
  <c r="AR76" i="3"/>
  <c r="K42" i="22"/>
  <c r="M42" i="22"/>
  <c r="O42" i="22"/>
  <c r="AS76" i="3"/>
  <c r="K43" i="22"/>
  <c r="M43" i="22"/>
  <c r="O43" i="22"/>
  <c r="AT76" i="3"/>
  <c r="K44" i="22"/>
  <c r="M44" i="22"/>
  <c r="O44" i="22"/>
  <c r="AU76" i="3"/>
  <c r="K45" i="22"/>
  <c r="M45" i="22"/>
  <c r="O45" i="22"/>
  <c r="AV76" i="3"/>
  <c r="K46" i="22"/>
  <c r="M46" i="22"/>
  <c r="O46" i="22"/>
  <c r="O47" i="22"/>
  <c r="AX76" i="3"/>
  <c r="K48" i="22"/>
  <c r="M48" i="22"/>
  <c r="O48" i="22"/>
  <c r="AY76" i="3"/>
  <c r="K49" i="22"/>
  <c r="M49" i="22"/>
  <c r="O49" i="22"/>
  <c r="AZ76" i="3"/>
  <c r="K50" i="22"/>
  <c r="M50" i="22"/>
  <c r="O50" i="22"/>
  <c r="BA76" i="3"/>
  <c r="K51" i="22"/>
  <c r="M51" i="22"/>
  <c r="O51" i="22"/>
  <c r="BD76" i="3"/>
  <c r="K54" i="22"/>
  <c r="M54" i="22"/>
  <c r="O54" i="22"/>
  <c r="BE76" i="3"/>
  <c r="K55" i="22"/>
  <c r="M55" i="22"/>
  <c r="O55" i="22"/>
  <c r="BF76" i="3"/>
  <c r="K56" i="22"/>
  <c r="M56" i="22"/>
  <c r="O56" i="22"/>
  <c r="BG76" i="3"/>
  <c r="K57" i="22"/>
  <c r="M57" i="22"/>
  <c r="O57" i="22"/>
  <c r="BH76" i="3"/>
  <c r="K58" i="22"/>
  <c r="M58" i="22"/>
  <c r="O58" i="22"/>
  <c r="K61" i="22"/>
  <c r="P14" i="22"/>
  <c r="K60" i="22"/>
  <c r="K62" i="22"/>
  <c r="K64" i="22"/>
  <c r="Q14" i="22"/>
  <c r="R14" i="22"/>
  <c r="P17" i="22"/>
  <c r="Q17" i="22"/>
  <c r="R17" i="22"/>
  <c r="P20" i="22"/>
  <c r="Q20" i="22"/>
  <c r="R20" i="22"/>
  <c r="P24" i="22"/>
  <c r="Q24" i="22"/>
  <c r="R24" i="22"/>
  <c r="P26" i="22"/>
  <c r="Q26" i="22"/>
  <c r="R26" i="22"/>
  <c r="R4" i="22"/>
  <c r="F77" i="3"/>
  <c r="F76" i="3"/>
  <c r="U4" i="22"/>
  <c r="G77" i="3"/>
  <c r="U5" i="22"/>
  <c r="H77" i="3"/>
  <c r="U6" i="22"/>
  <c r="I77" i="3"/>
  <c r="U7" i="22"/>
  <c r="J77" i="3"/>
  <c r="U8" i="22"/>
  <c r="K77" i="3"/>
  <c r="U9" i="22"/>
  <c r="L77" i="3"/>
  <c r="U10" i="22"/>
  <c r="M77" i="3"/>
  <c r="U11" i="22"/>
  <c r="N77" i="3"/>
  <c r="N76" i="3"/>
  <c r="U12" i="22"/>
  <c r="O77" i="3"/>
  <c r="U13" i="22"/>
  <c r="P77" i="3"/>
  <c r="U14" i="22"/>
  <c r="Q77" i="3"/>
  <c r="U15" i="22"/>
  <c r="R77" i="3"/>
  <c r="U16" i="22"/>
  <c r="S77" i="3"/>
  <c r="U17" i="22"/>
  <c r="T77" i="3"/>
  <c r="U18" i="22"/>
  <c r="U77" i="3"/>
  <c r="U19" i="22"/>
  <c r="V77" i="3"/>
  <c r="U20" i="22"/>
  <c r="W77" i="3"/>
  <c r="U21" i="22"/>
  <c r="X77" i="3"/>
  <c r="U22" i="22"/>
  <c r="Y77" i="3"/>
  <c r="U23" i="22"/>
  <c r="Z77" i="3"/>
  <c r="U24" i="22"/>
  <c r="AA77" i="3"/>
  <c r="U25" i="22"/>
  <c r="AB77" i="3"/>
  <c r="U26" i="22"/>
  <c r="AC77" i="3"/>
  <c r="U27" i="22"/>
  <c r="AD77" i="3"/>
  <c r="U28" i="22"/>
  <c r="AE77" i="3"/>
  <c r="U29" i="22"/>
  <c r="AF77" i="3"/>
  <c r="U30" i="22"/>
  <c r="AG77" i="3"/>
  <c r="U31" i="22"/>
  <c r="AH77" i="3"/>
  <c r="U32" i="22"/>
  <c r="AI77" i="3"/>
  <c r="U33" i="22"/>
  <c r="AJ77" i="3"/>
  <c r="U34" i="22"/>
  <c r="AK77" i="3"/>
  <c r="U35" i="22"/>
  <c r="AL77" i="3"/>
  <c r="U36" i="22"/>
  <c r="AM77" i="3"/>
  <c r="AM76" i="3"/>
  <c r="U37" i="22"/>
  <c r="AN77" i="3"/>
  <c r="U38" i="22"/>
  <c r="AO77" i="3"/>
  <c r="U39" i="22"/>
  <c r="AP77" i="3"/>
  <c r="U40" i="22"/>
  <c r="AQ77" i="3"/>
  <c r="U41" i="22"/>
  <c r="AR77" i="3"/>
  <c r="U42" i="22"/>
  <c r="AS77" i="3"/>
  <c r="U43" i="22"/>
  <c r="AT77" i="3"/>
  <c r="U44" i="22"/>
  <c r="AU77" i="3"/>
  <c r="U45" i="22"/>
  <c r="AV77" i="3"/>
  <c r="U46" i="22"/>
  <c r="AW77" i="3"/>
  <c r="AW76" i="3"/>
  <c r="U47" i="22"/>
  <c r="AX77" i="3"/>
  <c r="U48" i="22"/>
  <c r="AY77" i="3"/>
  <c r="U49" i="22"/>
  <c r="AZ77" i="3"/>
  <c r="U50" i="22"/>
  <c r="BA77" i="3"/>
  <c r="U51" i="22"/>
  <c r="BB77" i="3"/>
  <c r="U52" i="22"/>
  <c r="BC77" i="3"/>
  <c r="U53" i="22"/>
  <c r="BD77" i="3"/>
  <c r="U54" i="22"/>
  <c r="BE77" i="3"/>
  <c r="U55" i="22"/>
  <c r="BF77" i="3"/>
  <c r="U56" i="22"/>
  <c r="BG77" i="3"/>
  <c r="U57" i="22"/>
  <c r="BH77" i="3"/>
  <c r="U58" i="22"/>
  <c r="U60" i="22"/>
  <c r="V4" i="22"/>
  <c r="U61" i="22"/>
  <c r="U62" i="22"/>
  <c r="U64" i="22"/>
  <c r="W4" i="22"/>
  <c r="X4" i="22"/>
  <c r="F78" i="3"/>
  <c r="AA4" i="22"/>
  <c r="G78" i="3"/>
  <c r="AA5" i="22"/>
  <c r="H78" i="3"/>
  <c r="AA6" i="22"/>
  <c r="I78" i="3"/>
  <c r="AA7" i="22"/>
  <c r="J78" i="3"/>
  <c r="AA8" i="22"/>
  <c r="K78" i="3"/>
  <c r="AA9" i="22"/>
  <c r="L78" i="3"/>
  <c r="AA10" i="22"/>
  <c r="M78" i="3"/>
  <c r="AA11" i="22"/>
  <c r="N78" i="3"/>
  <c r="AA12" i="22"/>
  <c r="O78" i="3"/>
  <c r="AA13" i="22"/>
  <c r="P78" i="3"/>
  <c r="AA14" i="22"/>
  <c r="Q78" i="3"/>
  <c r="AA15" i="22"/>
  <c r="R78" i="3"/>
  <c r="AA16" i="22"/>
  <c r="S78" i="3"/>
  <c r="AA17" i="22"/>
  <c r="T78" i="3"/>
  <c r="AA18" i="22"/>
  <c r="U78" i="3"/>
  <c r="AA19" i="22"/>
  <c r="V78" i="3"/>
  <c r="AA20" i="22"/>
  <c r="W78" i="3"/>
  <c r="AA21" i="22"/>
  <c r="X78" i="3"/>
  <c r="AA22" i="22"/>
  <c r="Y78" i="3"/>
  <c r="AA23" i="22"/>
  <c r="Z78" i="3"/>
  <c r="AA24" i="22"/>
  <c r="AA78" i="3"/>
  <c r="AA25" i="22"/>
  <c r="AB78" i="3"/>
  <c r="AA26" i="22"/>
  <c r="AC78" i="3"/>
  <c r="AA27" i="22"/>
  <c r="AD78" i="3"/>
  <c r="AA28" i="22"/>
  <c r="AE78" i="3"/>
  <c r="AA29" i="22"/>
  <c r="AF78" i="3"/>
  <c r="AA30" i="22"/>
  <c r="AG78" i="3"/>
  <c r="AA31" i="22"/>
  <c r="AH78" i="3"/>
  <c r="AA32" i="22"/>
  <c r="AI78" i="3"/>
  <c r="AA33" i="22"/>
  <c r="AJ78" i="3"/>
  <c r="AA34" i="22"/>
  <c r="AK78" i="3"/>
  <c r="AA35" i="22"/>
  <c r="AL78" i="3"/>
  <c r="AA36" i="22"/>
  <c r="AM78" i="3"/>
  <c r="AA37" i="22"/>
  <c r="AN78" i="3"/>
  <c r="AA38" i="22"/>
  <c r="AO78" i="3"/>
  <c r="AA39" i="22"/>
  <c r="AP78" i="3"/>
  <c r="AA40" i="22"/>
  <c r="AQ78" i="3"/>
  <c r="AA41" i="22"/>
  <c r="AR78" i="3"/>
  <c r="AA42" i="22"/>
  <c r="AS78" i="3"/>
  <c r="AA43" i="22"/>
  <c r="AT78" i="3"/>
  <c r="AA44" i="22"/>
  <c r="AU78" i="3"/>
  <c r="AA45" i="22"/>
  <c r="AV78" i="3"/>
  <c r="AA46" i="22"/>
  <c r="AW78" i="3"/>
  <c r="AA47" i="22"/>
  <c r="AX78" i="3"/>
  <c r="AA48" i="22"/>
  <c r="AY78" i="3"/>
  <c r="AA49" i="22"/>
  <c r="AZ78" i="3"/>
  <c r="AA50" i="22"/>
  <c r="BA78" i="3"/>
  <c r="AA51" i="22"/>
  <c r="BB78" i="3"/>
  <c r="AA52" i="22"/>
  <c r="BC78" i="3"/>
  <c r="AA53" i="22"/>
  <c r="BD78" i="3"/>
  <c r="AA54" i="22"/>
  <c r="BE78" i="3"/>
  <c r="AA55" i="22"/>
  <c r="BF78" i="3"/>
  <c r="AA56" i="22"/>
  <c r="BG78" i="3"/>
  <c r="AA57" i="22"/>
  <c r="BH78" i="3"/>
  <c r="AA58" i="22"/>
  <c r="AA60" i="22"/>
  <c r="AB4" i="22"/>
  <c r="AA61" i="22"/>
  <c r="AA62" i="22"/>
  <c r="AA64" i="22"/>
  <c r="AC4" i="22"/>
  <c r="AD4" i="22"/>
  <c r="F79" i="3"/>
  <c r="AG4" i="22"/>
  <c r="G79" i="3"/>
  <c r="AG5" i="22"/>
  <c r="H79" i="3"/>
  <c r="AG6" i="22"/>
  <c r="I79" i="3"/>
  <c r="AG7" i="22"/>
  <c r="J79" i="3"/>
  <c r="AG8" i="22"/>
  <c r="K79" i="3"/>
  <c r="AG9" i="22"/>
  <c r="L79" i="3"/>
  <c r="AG10" i="22"/>
  <c r="M79" i="3"/>
  <c r="AG11" i="22"/>
  <c r="N79" i="3"/>
  <c r="AG12" i="22"/>
  <c r="O79" i="3"/>
  <c r="AG13" i="22"/>
  <c r="P79" i="3"/>
  <c r="AG14" i="22"/>
  <c r="Q79" i="3"/>
  <c r="AG15" i="22"/>
  <c r="R79" i="3"/>
  <c r="AG16" i="22"/>
  <c r="S79" i="3"/>
  <c r="AG17" i="22"/>
  <c r="T79" i="3"/>
  <c r="AG18" i="22"/>
  <c r="U79" i="3"/>
  <c r="AG19" i="22"/>
  <c r="V79" i="3"/>
  <c r="AG20" i="22"/>
  <c r="W79" i="3"/>
  <c r="AG21" i="22"/>
  <c r="X79" i="3"/>
  <c r="AG22" i="22"/>
  <c r="Y79" i="3"/>
  <c r="AG23" i="22"/>
  <c r="Z79" i="3"/>
  <c r="AG24" i="22"/>
  <c r="AA79" i="3"/>
  <c r="AG25" i="22"/>
  <c r="AB79" i="3"/>
  <c r="AG26" i="22"/>
  <c r="AC79" i="3"/>
  <c r="AG27" i="22"/>
  <c r="AD79" i="3"/>
  <c r="AG28" i="22"/>
  <c r="AE79" i="3"/>
  <c r="AG29" i="22"/>
  <c r="AF79" i="3"/>
  <c r="AG30" i="22"/>
  <c r="AG79" i="3"/>
  <c r="AG31" i="22"/>
  <c r="AH79" i="3"/>
  <c r="AG32" i="22"/>
  <c r="AI79" i="3"/>
  <c r="AG33" i="22"/>
  <c r="AJ79" i="3"/>
  <c r="AG34" i="22"/>
  <c r="AK79" i="3"/>
  <c r="AG35" i="22"/>
  <c r="AL79" i="3"/>
  <c r="AG36" i="22"/>
  <c r="AM79" i="3"/>
  <c r="AG37" i="22"/>
  <c r="AN79" i="3"/>
  <c r="AG38" i="22"/>
  <c r="AO79" i="3"/>
  <c r="AG39" i="22"/>
  <c r="AP79" i="3"/>
  <c r="AG40" i="22"/>
  <c r="AQ79" i="3"/>
  <c r="AG41" i="22"/>
  <c r="AR79" i="3"/>
  <c r="AG42" i="22"/>
  <c r="AS79" i="3"/>
  <c r="AG43" i="22"/>
  <c r="AT79" i="3"/>
  <c r="AG44" i="22"/>
  <c r="AU79" i="3"/>
  <c r="AG45" i="22"/>
  <c r="AV79" i="3"/>
  <c r="AG46" i="22"/>
  <c r="AW79" i="3"/>
  <c r="AG47" i="22"/>
  <c r="AX79" i="3"/>
  <c r="AG48" i="22"/>
  <c r="AY79" i="3"/>
  <c r="AG49" i="22"/>
  <c r="AZ79" i="3"/>
  <c r="AG50" i="22"/>
  <c r="BA79" i="3"/>
  <c r="AG51" i="22"/>
  <c r="BB79" i="3"/>
  <c r="AG52" i="22"/>
  <c r="BC79" i="3"/>
  <c r="AG53" i="22"/>
  <c r="BD79" i="3"/>
  <c r="AG54" i="22"/>
  <c r="BE79" i="3"/>
  <c r="AG55" i="22"/>
  <c r="BF79" i="3"/>
  <c r="AG56" i="22"/>
  <c r="BG79" i="3"/>
  <c r="AG57" i="22"/>
  <c r="BH79" i="3"/>
  <c r="AG58" i="22"/>
  <c r="AG60" i="22"/>
  <c r="AH4" i="22"/>
  <c r="AG61" i="22"/>
  <c r="AG62" i="22"/>
  <c r="AG64" i="22"/>
  <c r="AI4" i="22"/>
  <c r="AJ4" i="22"/>
  <c r="F80" i="3"/>
  <c r="AM4" i="22"/>
  <c r="G80" i="3"/>
  <c r="AM5" i="22"/>
  <c r="H80" i="3"/>
  <c r="AM6" i="22"/>
  <c r="I80" i="3"/>
  <c r="AM7" i="22"/>
  <c r="J80" i="3"/>
  <c r="AM8" i="22"/>
  <c r="K80" i="3"/>
  <c r="AM9" i="22"/>
  <c r="L80" i="3"/>
  <c r="AM10" i="22"/>
  <c r="M80" i="3"/>
  <c r="AM11" i="22"/>
  <c r="N80" i="3"/>
  <c r="AM12" i="22"/>
  <c r="O80" i="3"/>
  <c r="AM13" i="22"/>
  <c r="P80" i="3"/>
  <c r="AM14" i="22"/>
  <c r="Q80" i="3"/>
  <c r="AM15" i="22"/>
  <c r="R80" i="3"/>
  <c r="AM16" i="22"/>
  <c r="S80" i="3"/>
  <c r="AM17" i="22"/>
  <c r="T80" i="3"/>
  <c r="AM18" i="22"/>
  <c r="U80" i="3"/>
  <c r="AM19" i="22"/>
  <c r="V80" i="3"/>
  <c r="AM20" i="22"/>
  <c r="W80" i="3"/>
  <c r="AM21" i="22"/>
  <c r="X80" i="3"/>
  <c r="AM22" i="22"/>
  <c r="Y80" i="3"/>
  <c r="AM23" i="22"/>
  <c r="Z80" i="3"/>
  <c r="AM24" i="22"/>
  <c r="AA80" i="3"/>
  <c r="AM25" i="22"/>
  <c r="AB80" i="3"/>
  <c r="AM26" i="22"/>
  <c r="AC80" i="3"/>
  <c r="AM27" i="22"/>
  <c r="AD80" i="3"/>
  <c r="AM28" i="22"/>
  <c r="AE80" i="3"/>
  <c r="AM29" i="22"/>
  <c r="AF80" i="3"/>
  <c r="AM30" i="22"/>
  <c r="AG80" i="3"/>
  <c r="AM31" i="22"/>
  <c r="AH80" i="3"/>
  <c r="AM32" i="22"/>
  <c r="AI80" i="3"/>
  <c r="AM33" i="22"/>
  <c r="AJ80" i="3"/>
  <c r="AM34" i="22"/>
  <c r="AK80" i="3"/>
  <c r="AM35" i="22"/>
  <c r="AL80" i="3"/>
  <c r="AM36" i="22"/>
  <c r="AM80" i="3"/>
  <c r="AM37" i="22"/>
  <c r="AN80" i="3"/>
  <c r="AM38" i="22"/>
  <c r="AO80" i="3"/>
  <c r="AM39" i="22"/>
  <c r="AP80" i="3"/>
  <c r="AM40" i="22"/>
  <c r="AQ80" i="3"/>
  <c r="AM41" i="22"/>
  <c r="AR80" i="3"/>
  <c r="AM42" i="22"/>
  <c r="AS80" i="3"/>
  <c r="AM43" i="22"/>
  <c r="AT80" i="3"/>
  <c r="AM44" i="22"/>
  <c r="AU80" i="3"/>
  <c r="AM45" i="22"/>
  <c r="AV80" i="3"/>
  <c r="AM46" i="22"/>
  <c r="AW80" i="3"/>
  <c r="AM47" i="22"/>
  <c r="AX80" i="3"/>
  <c r="AM48" i="22"/>
  <c r="AY80" i="3"/>
  <c r="AM49" i="22"/>
  <c r="AZ80" i="3"/>
  <c r="AM50" i="22"/>
  <c r="BA80" i="3"/>
  <c r="AM51" i="22"/>
  <c r="BB80" i="3"/>
  <c r="AM52" i="22"/>
  <c r="BC80" i="3"/>
  <c r="AM53" i="22"/>
  <c r="BD80" i="3"/>
  <c r="AM54" i="22"/>
  <c r="BE80" i="3"/>
  <c r="AM55" i="22"/>
  <c r="BF80" i="3"/>
  <c r="AM56" i="22"/>
  <c r="BG80" i="3"/>
  <c r="AM57" i="22"/>
  <c r="BH80" i="3"/>
  <c r="AM58" i="22"/>
  <c r="AM60" i="22"/>
  <c r="AN4" i="22"/>
  <c r="AM61" i="22"/>
  <c r="AM62" i="22"/>
  <c r="AM64" i="22"/>
  <c r="AO4" i="22"/>
  <c r="AP4" i="22"/>
  <c r="B4" i="22"/>
  <c r="AN4" i="4"/>
  <c r="F81" i="3"/>
  <c r="E4" i="19"/>
  <c r="G81" i="3"/>
  <c r="E5" i="19"/>
  <c r="H81" i="3"/>
  <c r="E6" i="19"/>
  <c r="I81" i="3"/>
  <c r="E7" i="19"/>
  <c r="J81" i="3"/>
  <c r="E8" i="19"/>
  <c r="K81" i="3"/>
  <c r="E9" i="19"/>
  <c r="L81" i="3"/>
  <c r="E10" i="19"/>
  <c r="M81" i="3"/>
  <c r="E11" i="19"/>
  <c r="N81" i="3"/>
  <c r="E12" i="19"/>
  <c r="O81" i="3"/>
  <c r="E13" i="19"/>
  <c r="P81" i="3"/>
  <c r="E14" i="19"/>
  <c r="Q81" i="3"/>
  <c r="E15" i="19"/>
  <c r="R81" i="3"/>
  <c r="E16" i="19"/>
  <c r="S81" i="3"/>
  <c r="E17" i="19"/>
  <c r="T81" i="3"/>
  <c r="E18" i="19"/>
  <c r="U81" i="3"/>
  <c r="E19" i="19"/>
  <c r="V81" i="3"/>
  <c r="E20" i="19"/>
  <c r="W81" i="3"/>
  <c r="E21" i="19"/>
  <c r="X81" i="3"/>
  <c r="E22" i="19"/>
  <c r="Y81" i="3"/>
  <c r="E23" i="19"/>
  <c r="Z81" i="3"/>
  <c r="E24" i="19"/>
  <c r="AA81" i="3"/>
  <c r="E25" i="19"/>
  <c r="AB81" i="3"/>
  <c r="E26" i="19"/>
  <c r="AC81" i="3"/>
  <c r="E27" i="19"/>
  <c r="AD81" i="3"/>
  <c r="E28" i="19"/>
  <c r="AE81" i="3"/>
  <c r="E29" i="19"/>
  <c r="AF81" i="3"/>
  <c r="E30" i="19"/>
  <c r="AG81" i="3"/>
  <c r="E31" i="19"/>
  <c r="AH81" i="3"/>
  <c r="E32" i="19"/>
  <c r="AI81" i="3"/>
  <c r="E33" i="19"/>
  <c r="AJ81" i="3"/>
  <c r="E34" i="19"/>
  <c r="AK81" i="3"/>
  <c r="E35" i="19"/>
  <c r="AL81" i="3"/>
  <c r="E36" i="19"/>
  <c r="AM81" i="3"/>
  <c r="E37" i="19"/>
  <c r="AN81" i="3"/>
  <c r="E38" i="19"/>
  <c r="AO81" i="3"/>
  <c r="E39" i="19"/>
  <c r="AP81" i="3"/>
  <c r="E40" i="19"/>
  <c r="AQ81" i="3"/>
  <c r="E41" i="19"/>
  <c r="AR81" i="3"/>
  <c r="E42" i="19"/>
  <c r="AS81" i="3"/>
  <c r="E43" i="19"/>
  <c r="AT81" i="3"/>
  <c r="E44" i="19"/>
  <c r="AU81" i="3"/>
  <c r="E45" i="19"/>
  <c r="AV81" i="3"/>
  <c r="E46" i="19"/>
  <c r="AW81" i="3"/>
  <c r="E47" i="19"/>
  <c r="AX81" i="3"/>
  <c r="E48" i="19"/>
  <c r="AY81" i="3"/>
  <c r="E49" i="19"/>
  <c r="AZ81" i="3"/>
  <c r="E50" i="19"/>
  <c r="BA81" i="3"/>
  <c r="E51" i="19"/>
  <c r="BB81" i="3"/>
  <c r="E52" i="19"/>
  <c r="BC81" i="3"/>
  <c r="E53" i="19"/>
  <c r="BD81" i="3"/>
  <c r="E54" i="19"/>
  <c r="BE81" i="3"/>
  <c r="E55" i="19"/>
  <c r="BF81" i="3"/>
  <c r="E56" i="19"/>
  <c r="BG81" i="3"/>
  <c r="E57" i="19"/>
  <c r="BH81" i="3"/>
  <c r="E58" i="19"/>
  <c r="E60" i="19"/>
  <c r="F4" i="19"/>
  <c r="E61" i="19"/>
  <c r="E62" i="19"/>
  <c r="E64" i="19"/>
  <c r="G4" i="19"/>
  <c r="H4" i="19"/>
  <c r="F82" i="3"/>
  <c r="K4" i="19"/>
  <c r="G82" i="3"/>
  <c r="K5" i="19"/>
  <c r="H82" i="3"/>
  <c r="K6" i="19"/>
  <c r="I82" i="3"/>
  <c r="K7" i="19"/>
  <c r="J82" i="3"/>
  <c r="K8" i="19"/>
  <c r="K82" i="3"/>
  <c r="K9" i="19"/>
  <c r="L82" i="3"/>
  <c r="K10" i="19"/>
  <c r="M82" i="3"/>
  <c r="K11" i="19"/>
  <c r="N82" i="3"/>
  <c r="K12" i="19"/>
  <c r="O82" i="3"/>
  <c r="K13" i="19"/>
  <c r="P82" i="3"/>
  <c r="K14" i="19"/>
  <c r="Q82" i="3"/>
  <c r="K15" i="19"/>
  <c r="R82" i="3"/>
  <c r="K16" i="19"/>
  <c r="S82" i="3"/>
  <c r="K17" i="19"/>
  <c r="T82" i="3"/>
  <c r="K18" i="19"/>
  <c r="U82" i="3"/>
  <c r="K19" i="19"/>
  <c r="V82" i="3"/>
  <c r="K20" i="19"/>
  <c r="W82" i="3"/>
  <c r="K21" i="19"/>
  <c r="X82" i="3"/>
  <c r="K22" i="19"/>
  <c r="Y82" i="3"/>
  <c r="K23" i="19"/>
  <c r="Z82" i="3"/>
  <c r="K24" i="19"/>
  <c r="AA82" i="3"/>
  <c r="K25" i="19"/>
  <c r="AB82" i="3"/>
  <c r="K26" i="19"/>
  <c r="AC82" i="3"/>
  <c r="K27" i="19"/>
  <c r="AD82" i="3"/>
  <c r="K28" i="19"/>
  <c r="AE82" i="3"/>
  <c r="K29" i="19"/>
  <c r="AF82" i="3"/>
  <c r="K30" i="19"/>
  <c r="AG82" i="3"/>
  <c r="K31" i="19"/>
  <c r="AH82" i="3"/>
  <c r="K32" i="19"/>
  <c r="AI82" i="3"/>
  <c r="K33" i="19"/>
  <c r="AJ82" i="3"/>
  <c r="K34" i="19"/>
  <c r="AK82" i="3"/>
  <c r="K35" i="19"/>
  <c r="AL82" i="3"/>
  <c r="K36" i="19"/>
  <c r="AM82" i="3"/>
  <c r="K37" i="19"/>
  <c r="AN82" i="3"/>
  <c r="K38" i="19"/>
  <c r="AO82" i="3"/>
  <c r="K39" i="19"/>
  <c r="AP82" i="3"/>
  <c r="K40" i="19"/>
  <c r="AQ82" i="3"/>
  <c r="K41" i="19"/>
  <c r="AR82" i="3"/>
  <c r="K42" i="19"/>
  <c r="AS82" i="3"/>
  <c r="K43" i="19"/>
  <c r="AT82" i="3"/>
  <c r="K44" i="19"/>
  <c r="AU82" i="3"/>
  <c r="K45" i="19"/>
  <c r="AV82" i="3"/>
  <c r="K46" i="19"/>
  <c r="AW82" i="3"/>
  <c r="K47" i="19"/>
  <c r="AX82" i="3"/>
  <c r="K48" i="19"/>
  <c r="AY82" i="3"/>
  <c r="K49" i="19"/>
  <c r="AZ82" i="3"/>
  <c r="K50" i="19"/>
  <c r="BA82" i="3"/>
  <c r="K51" i="19"/>
  <c r="BB82" i="3"/>
  <c r="K52" i="19"/>
  <c r="BC82" i="3"/>
  <c r="K53" i="19"/>
  <c r="BD82" i="3"/>
  <c r="K54" i="19"/>
  <c r="BE82" i="3"/>
  <c r="K55" i="19"/>
  <c r="BF82" i="3"/>
  <c r="K56" i="19"/>
  <c r="BG82" i="3"/>
  <c r="K57" i="19"/>
  <c r="BH82" i="3"/>
  <c r="K58" i="19"/>
  <c r="K60" i="19"/>
  <c r="L4" i="19"/>
  <c r="K61" i="19"/>
  <c r="K62" i="19"/>
  <c r="K64" i="19"/>
  <c r="M4" i="19"/>
  <c r="N4" i="19"/>
  <c r="B4" i="19"/>
  <c r="AQ4" i="4"/>
  <c r="F83" i="3"/>
  <c r="E4" i="23"/>
  <c r="G83" i="3"/>
  <c r="E5" i="23"/>
  <c r="H83" i="3"/>
  <c r="E6" i="23"/>
  <c r="I83" i="3"/>
  <c r="E7" i="23"/>
  <c r="J83" i="3"/>
  <c r="E8" i="23"/>
  <c r="K83" i="3"/>
  <c r="E9" i="23"/>
  <c r="L83" i="3"/>
  <c r="E10" i="23"/>
  <c r="M83" i="3"/>
  <c r="E11" i="23"/>
  <c r="N83" i="3"/>
  <c r="E12" i="23"/>
  <c r="O83" i="3"/>
  <c r="E13" i="23"/>
  <c r="P83" i="3"/>
  <c r="E14" i="23"/>
  <c r="Q83" i="3"/>
  <c r="E15" i="23"/>
  <c r="R83" i="3"/>
  <c r="E16" i="23"/>
  <c r="S83" i="3"/>
  <c r="E17" i="23"/>
  <c r="T83" i="3"/>
  <c r="E18" i="23"/>
  <c r="U83" i="3"/>
  <c r="E19" i="23"/>
  <c r="V83" i="3"/>
  <c r="E20" i="23"/>
  <c r="W83" i="3"/>
  <c r="E21" i="23"/>
  <c r="X83" i="3"/>
  <c r="E22" i="23"/>
  <c r="Y83" i="3"/>
  <c r="E23" i="23"/>
  <c r="Z83" i="3"/>
  <c r="E24" i="23"/>
  <c r="AA83" i="3"/>
  <c r="E25" i="23"/>
  <c r="AB83" i="3"/>
  <c r="E26" i="23"/>
  <c r="AC83" i="3"/>
  <c r="E27" i="23"/>
  <c r="AD83" i="3"/>
  <c r="E28" i="23"/>
  <c r="AE83" i="3"/>
  <c r="E29" i="23"/>
  <c r="AF83" i="3"/>
  <c r="E30" i="23"/>
  <c r="AG83" i="3"/>
  <c r="E31" i="23"/>
  <c r="AH83" i="3"/>
  <c r="E32" i="23"/>
  <c r="AI83" i="3"/>
  <c r="E33" i="23"/>
  <c r="AJ83" i="3"/>
  <c r="E34" i="23"/>
  <c r="AK83" i="3"/>
  <c r="E35" i="23"/>
  <c r="AL83" i="3"/>
  <c r="E36" i="23"/>
  <c r="AM83" i="3"/>
  <c r="E37" i="23"/>
  <c r="AN83" i="3"/>
  <c r="E38" i="23"/>
  <c r="AO83" i="3"/>
  <c r="E39" i="23"/>
  <c r="AP83" i="3"/>
  <c r="E40" i="23"/>
  <c r="AQ83" i="3"/>
  <c r="E41" i="23"/>
  <c r="AR83" i="3"/>
  <c r="E42" i="23"/>
  <c r="AS83" i="3"/>
  <c r="E43" i="23"/>
  <c r="AT83" i="3"/>
  <c r="E44" i="23"/>
  <c r="AU83" i="3"/>
  <c r="E45" i="23"/>
  <c r="AV83" i="3"/>
  <c r="E46" i="23"/>
  <c r="AW83" i="3"/>
  <c r="E47" i="23"/>
  <c r="AX83" i="3"/>
  <c r="E48" i="23"/>
  <c r="AY83" i="3"/>
  <c r="E49" i="23"/>
  <c r="AZ83" i="3"/>
  <c r="E50" i="23"/>
  <c r="BA83" i="3"/>
  <c r="E51" i="23"/>
  <c r="BB83" i="3"/>
  <c r="E52" i="23"/>
  <c r="BC83" i="3"/>
  <c r="E53" i="23"/>
  <c r="BD83" i="3"/>
  <c r="E54" i="23"/>
  <c r="BE83" i="3"/>
  <c r="E55" i="23"/>
  <c r="BF83" i="3"/>
  <c r="E56" i="23"/>
  <c r="BG83" i="3"/>
  <c r="E57" i="23"/>
  <c r="BH83" i="3"/>
  <c r="E58" i="23"/>
  <c r="E60" i="23"/>
  <c r="F4" i="23"/>
  <c r="E61" i="23"/>
  <c r="E62" i="23"/>
  <c r="E64" i="23"/>
  <c r="G4" i="23"/>
  <c r="H4" i="23"/>
  <c r="F102" i="3"/>
  <c r="F101" i="3"/>
  <c r="K4" i="23"/>
  <c r="G102" i="3"/>
  <c r="G101" i="3"/>
  <c r="K5" i="23"/>
  <c r="H102" i="3"/>
  <c r="H101" i="3"/>
  <c r="K6" i="23"/>
  <c r="I102" i="3"/>
  <c r="I101" i="3"/>
  <c r="K7" i="23"/>
  <c r="J102" i="3"/>
  <c r="J101" i="3"/>
  <c r="K8" i="23"/>
  <c r="K102" i="3"/>
  <c r="K101" i="3"/>
  <c r="K9" i="23"/>
  <c r="L102" i="3"/>
  <c r="L101" i="3"/>
  <c r="K10" i="23"/>
  <c r="N102" i="3"/>
  <c r="N101" i="3"/>
  <c r="K12" i="23"/>
  <c r="O102" i="3"/>
  <c r="O101" i="3"/>
  <c r="K13" i="23"/>
  <c r="P102" i="3"/>
  <c r="P101" i="3"/>
  <c r="K14" i="23"/>
  <c r="Q102" i="3"/>
  <c r="Q101" i="3"/>
  <c r="K15" i="23"/>
  <c r="R102" i="3"/>
  <c r="R101" i="3"/>
  <c r="K16" i="23"/>
  <c r="S102" i="3"/>
  <c r="S101" i="3"/>
  <c r="K17" i="23"/>
  <c r="T102" i="3"/>
  <c r="T101" i="3"/>
  <c r="K18" i="23"/>
  <c r="U102" i="3"/>
  <c r="U101" i="3"/>
  <c r="K19" i="23"/>
  <c r="V102" i="3"/>
  <c r="V101" i="3"/>
  <c r="K20" i="23"/>
  <c r="W102" i="3"/>
  <c r="W101" i="3"/>
  <c r="K21" i="23"/>
  <c r="X102" i="3"/>
  <c r="X101" i="3"/>
  <c r="K22" i="23"/>
  <c r="Y102" i="3"/>
  <c r="Y101" i="3"/>
  <c r="K23" i="23"/>
  <c r="Z102" i="3"/>
  <c r="Z101" i="3"/>
  <c r="K24" i="23"/>
  <c r="AA102" i="3"/>
  <c r="AA101" i="3"/>
  <c r="K25" i="23"/>
  <c r="AB102" i="3"/>
  <c r="AB101" i="3"/>
  <c r="K26" i="23"/>
  <c r="AC102" i="3"/>
  <c r="AC101" i="3"/>
  <c r="K27" i="23"/>
  <c r="AD102" i="3"/>
  <c r="AD101" i="3"/>
  <c r="K28" i="23"/>
  <c r="AE102" i="3"/>
  <c r="AE101" i="3"/>
  <c r="K29" i="23"/>
  <c r="AF102" i="3"/>
  <c r="AF101" i="3"/>
  <c r="K30" i="23"/>
  <c r="AG102" i="3"/>
  <c r="AG101" i="3"/>
  <c r="K31" i="23"/>
  <c r="AH102" i="3"/>
  <c r="AH101" i="3"/>
  <c r="K32" i="23"/>
  <c r="AI102" i="3"/>
  <c r="AI101" i="3"/>
  <c r="K33" i="23"/>
  <c r="AJ102" i="3"/>
  <c r="AJ101" i="3"/>
  <c r="K34" i="23"/>
  <c r="AK102" i="3"/>
  <c r="AK101" i="3"/>
  <c r="K35" i="23"/>
  <c r="AL102" i="3"/>
  <c r="AL101" i="3"/>
  <c r="K36" i="23"/>
  <c r="AM102" i="3"/>
  <c r="AM101" i="3"/>
  <c r="K37" i="23"/>
  <c r="AN102" i="3"/>
  <c r="AN101" i="3"/>
  <c r="K38" i="23"/>
  <c r="AO102" i="3"/>
  <c r="AO101" i="3"/>
  <c r="K39" i="23"/>
  <c r="AP102" i="3"/>
  <c r="AP101" i="3"/>
  <c r="K40" i="23"/>
  <c r="AQ102" i="3"/>
  <c r="AQ101" i="3"/>
  <c r="K41" i="23"/>
  <c r="AR102" i="3"/>
  <c r="AR101" i="3"/>
  <c r="K42" i="23"/>
  <c r="AS102" i="3"/>
  <c r="AS101" i="3"/>
  <c r="K43" i="23"/>
  <c r="AT102" i="3"/>
  <c r="AT101" i="3"/>
  <c r="K44" i="23"/>
  <c r="AU102" i="3"/>
  <c r="AU101" i="3"/>
  <c r="K45" i="23"/>
  <c r="AV102" i="3"/>
  <c r="AV101" i="3"/>
  <c r="K46" i="23"/>
  <c r="AW102" i="3"/>
  <c r="AW101" i="3"/>
  <c r="K47" i="23"/>
  <c r="AX102" i="3"/>
  <c r="AX101" i="3"/>
  <c r="K48" i="23"/>
  <c r="AY102" i="3"/>
  <c r="AY101" i="3"/>
  <c r="K49" i="23"/>
  <c r="AZ102" i="3"/>
  <c r="AZ101" i="3"/>
  <c r="K50" i="23"/>
  <c r="BA102" i="3"/>
  <c r="BA101" i="3"/>
  <c r="K51" i="23"/>
  <c r="BB102" i="3"/>
  <c r="BB101" i="3"/>
  <c r="K52" i="23"/>
  <c r="BC102" i="3"/>
  <c r="BC101" i="3"/>
  <c r="K53" i="23"/>
  <c r="BD102" i="3"/>
  <c r="BD101" i="3"/>
  <c r="K54" i="23"/>
  <c r="BE102" i="3"/>
  <c r="BE101" i="3"/>
  <c r="K55" i="23"/>
  <c r="BF102" i="3"/>
  <c r="BF101" i="3"/>
  <c r="K56" i="23"/>
  <c r="BG102" i="3"/>
  <c r="BG101" i="3"/>
  <c r="K57" i="23"/>
  <c r="BH102" i="3"/>
  <c r="BH101" i="3"/>
  <c r="K58" i="23"/>
  <c r="K60" i="23"/>
  <c r="L4" i="23"/>
  <c r="K61" i="23"/>
  <c r="K62" i="23"/>
  <c r="K64" i="23"/>
  <c r="M4" i="23"/>
  <c r="N4" i="23"/>
  <c r="B4" i="23"/>
  <c r="AT4" i="4"/>
  <c r="F84" i="3"/>
  <c r="E4" i="24"/>
  <c r="G84" i="3"/>
  <c r="E5" i="24"/>
  <c r="H84" i="3"/>
  <c r="E6" i="24"/>
  <c r="I84" i="3"/>
  <c r="E7" i="24"/>
  <c r="J84" i="3"/>
  <c r="E8" i="24"/>
  <c r="K84" i="3"/>
  <c r="E9" i="24"/>
  <c r="L84" i="3"/>
  <c r="E10" i="24"/>
  <c r="M84" i="3"/>
  <c r="E11" i="24"/>
  <c r="N84" i="3"/>
  <c r="E12" i="24"/>
  <c r="O84" i="3"/>
  <c r="E13" i="24"/>
  <c r="P84" i="3"/>
  <c r="E14" i="24"/>
  <c r="Q84" i="3"/>
  <c r="E15" i="24"/>
  <c r="R84" i="3"/>
  <c r="E16" i="24"/>
  <c r="S84" i="3"/>
  <c r="E17" i="24"/>
  <c r="T84" i="3"/>
  <c r="E18" i="24"/>
  <c r="U84" i="3"/>
  <c r="E19" i="24"/>
  <c r="V84" i="3"/>
  <c r="E20" i="24"/>
  <c r="X84" i="3"/>
  <c r="E22" i="24"/>
  <c r="Y84" i="3"/>
  <c r="E23" i="24"/>
  <c r="Z84" i="3"/>
  <c r="E24" i="24"/>
  <c r="AA84" i="3"/>
  <c r="E25" i="24"/>
  <c r="AB84" i="3"/>
  <c r="E26" i="24"/>
  <c r="AC84" i="3"/>
  <c r="E27" i="24"/>
  <c r="AD84" i="3"/>
  <c r="E28" i="24"/>
  <c r="AE84" i="3"/>
  <c r="E29" i="24"/>
  <c r="AF84" i="3"/>
  <c r="E30" i="24"/>
  <c r="AH84" i="3"/>
  <c r="E32" i="24"/>
  <c r="AI84" i="3"/>
  <c r="E33" i="24"/>
  <c r="AJ84" i="3"/>
  <c r="E34" i="24"/>
  <c r="AK84" i="3"/>
  <c r="E35" i="24"/>
  <c r="AL84" i="3"/>
  <c r="E36" i="24"/>
  <c r="AN84" i="3"/>
  <c r="E38" i="24"/>
  <c r="AO84" i="3"/>
  <c r="E39" i="24"/>
  <c r="AP84" i="3"/>
  <c r="E40" i="24"/>
  <c r="AQ84" i="3"/>
  <c r="E41" i="24"/>
  <c r="AR84" i="3"/>
  <c r="E42" i="24"/>
  <c r="AS84" i="3"/>
  <c r="E43" i="24"/>
  <c r="AT84" i="3"/>
  <c r="E44" i="24"/>
  <c r="AU84" i="3"/>
  <c r="E45" i="24"/>
  <c r="AV84" i="3"/>
  <c r="E46" i="24"/>
  <c r="AW84" i="3"/>
  <c r="E47" i="24"/>
  <c r="AX84" i="3"/>
  <c r="E48" i="24"/>
  <c r="AY84" i="3"/>
  <c r="E49" i="24"/>
  <c r="AZ84" i="3"/>
  <c r="E50" i="24"/>
  <c r="BA84" i="3"/>
  <c r="E51" i="24"/>
  <c r="BB84" i="3"/>
  <c r="E52" i="24"/>
  <c r="BC84" i="3"/>
  <c r="E53" i="24"/>
  <c r="BD84" i="3"/>
  <c r="E54" i="24"/>
  <c r="BE84" i="3"/>
  <c r="E55" i="24"/>
  <c r="BF84" i="3"/>
  <c r="E56" i="24"/>
  <c r="BG84" i="3"/>
  <c r="E57" i="24"/>
  <c r="BH84" i="3"/>
  <c r="E58" i="24"/>
  <c r="E60" i="24"/>
  <c r="F4" i="24"/>
  <c r="E61" i="24"/>
  <c r="E62" i="24"/>
  <c r="E64" i="24"/>
  <c r="G4" i="24"/>
  <c r="H4" i="24"/>
  <c r="F85" i="3"/>
  <c r="K4" i="24"/>
  <c r="G85" i="3"/>
  <c r="K5" i="24"/>
  <c r="H85" i="3"/>
  <c r="K6" i="24"/>
  <c r="I85" i="3"/>
  <c r="K7" i="24"/>
  <c r="J85" i="3"/>
  <c r="K8" i="24"/>
  <c r="K85" i="3"/>
  <c r="K9" i="24"/>
  <c r="L85" i="3"/>
  <c r="K10" i="24"/>
  <c r="M85" i="3"/>
  <c r="K11" i="24"/>
  <c r="N85" i="3"/>
  <c r="K12" i="24"/>
  <c r="O85" i="3"/>
  <c r="K13" i="24"/>
  <c r="P85" i="3"/>
  <c r="K14" i="24"/>
  <c r="Q85" i="3"/>
  <c r="K15" i="24"/>
  <c r="R85" i="3"/>
  <c r="K16" i="24"/>
  <c r="S85" i="3"/>
  <c r="K17" i="24"/>
  <c r="T85" i="3"/>
  <c r="K18" i="24"/>
  <c r="U85" i="3"/>
  <c r="K19" i="24"/>
  <c r="V85" i="3"/>
  <c r="K20" i="24"/>
  <c r="W85" i="3"/>
  <c r="W84" i="3"/>
  <c r="K21" i="24"/>
  <c r="X85" i="3"/>
  <c r="K22" i="24"/>
  <c r="Y85" i="3"/>
  <c r="K23" i="24"/>
  <c r="Z85" i="3"/>
  <c r="K24" i="24"/>
  <c r="AA85" i="3"/>
  <c r="K25" i="24"/>
  <c r="AB85" i="3"/>
  <c r="K26" i="24"/>
  <c r="AC85" i="3"/>
  <c r="K27" i="24"/>
  <c r="AD85" i="3"/>
  <c r="K28" i="24"/>
  <c r="AE85" i="3"/>
  <c r="K29" i="24"/>
  <c r="AF85" i="3"/>
  <c r="K30" i="24"/>
  <c r="AG85" i="3"/>
  <c r="AG84" i="3"/>
  <c r="K31" i="24"/>
  <c r="AH85" i="3"/>
  <c r="K32" i="24"/>
  <c r="AI85" i="3"/>
  <c r="K33" i="24"/>
  <c r="AJ85" i="3"/>
  <c r="K34" i="24"/>
  <c r="AK85" i="3"/>
  <c r="K35" i="24"/>
  <c r="AL85" i="3"/>
  <c r="K36" i="24"/>
  <c r="AM85" i="3"/>
  <c r="AM84" i="3"/>
  <c r="K37" i="24"/>
  <c r="AN85" i="3"/>
  <c r="K38" i="24"/>
  <c r="AO85" i="3"/>
  <c r="K39" i="24"/>
  <c r="AP85" i="3"/>
  <c r="K40" i="24"/>
  <c r="AQ85" i="3"/>
  <c r="K41" i="24"/>
  <c r="AR85" i="3"/>
  <c r="K42" i="24"/>
  <c r="AS85" i="3"/>
  <c r="K43" i="24"/>
  <c r="AT85" i="3"/>
  <c r="K44" i="24"/>
  <c r="AU85" i="3"/>
  <c r="K45" i="24"/>
  <c r="AV85" i="3"/>
  <c r="K46" i="24"/>
  <c r="AW85" i="3"/>
  <c r="K47" i="24"/>
  <c r="AX85" i="3"/>
  <c r="K48" i="24"/>
  <c r="AY85" i="3"/>
  <c r="K49" i="24"/>
  <c r="AZ85" i="3"/>
  <c r="K50" i="24"/>
  <c r="BA85" i="3"/>
  <c r="K51" i="24"/>
  <c r="BB85" i="3"/>
  <c r="K52" i="24"/>
  <c r="BC85" i="3"/>
  <c r="K53" i="24"/>
  <c r="BD85" i="3"/>
  <c r="K54" i="24"/>
  <c r="BE85" i="3"/>
  <c r="K55" i="24"/>
  <c r="BF85" i="3"/>
  <c r="K56" i="24"/>
  <c r="BG85" i="3"/>
  <c r="K57" i="24"/>
  <c r="BH85" i="3"/>
  <c r="K58" i="24"/>
  <c r="K60" i="24"/>
  <c r="L4" i="24"/>
  <c r="K61" i="24"/>
  <c r="K62" i="24"/>
  <c r="K64" i="24"/>
  <c r="M4" i="24"/>
  <c r="N4" i="24"/>
  <c r="F86" i="3"/>
  <c r="Q4" i="24"/>
  <c r="S4" i="24"/>
  <c r="U4" i="24"/>
  <c r="G86" i="3"/>
  <c r="Q5" i="24"/>
  <c r="S5" i="24"/>
  <c r="U5" i="24"/>
  <c r="H86" i="3"/>
  <c r="Q6" i="24"/>
  <c r="S6" i="24"/>
  <c r="U6" i="24"/>
  <c r="I86" i="3"/>
  <c r="Q7" i="24"/>
  <c r="S7" i="24"/>
  <c r="U7" i="24"/>
  <c r="J86" i="3"/>
  <c r="Q8" i="24"/>
  <c r="S8" i="24"/>
  <c r="U8" i="24"/>
  <c r="K86" i="3"/>
  <c r="Q9" i="24"/>
  <c r="S9" i="24"/>
  <c r="U9" i="24"/>
  <c r="L86" i="3"/>
  <c r="Q10" i="24"/>
  <c r="S10" i="24"/>
  <c r="U10" i="24"/>
  <c r="M86" i="3"/>
  <c r="Q11" i="24"/>
  <c r="S11" i="24"/>
  <c r="U11" i="24"/>
  <c r="N86" i="3"/>
  <c r="Q12" i="24"/>
  <c r="S12" i="24"/>
  <c r="U12" i="24"/>
  <c r="O86" i="3"/>
  <c r="Q13" i="24"/>
  <c r="S13" i="24"/>
  <c r="U13" i="24"/>
  <c r="P86" i="3"/>
  <c r="Q14" i="24"/>
  <c r="S14" i="24"/>
  <c r="U14" i="24"/>
  <c r="Q86" i="3"/>
  <c r="Q15" i="24"/>
  <c r="S15" i="24"/>
  <c r="U15" i="24"/>
  <c r="R86" i="3"/>
  <c r="Q16" i="24"/>
  <c r="S16" i="24"/>
  <c r="U16" i="24"/>
  <c r="S86" i="3"/>
  <c r="Q17" i="24"/>
  <c r="S17" i="24"/>
  <c r="U17" i="24"/>
  <c r="T86" i="3"/>
  <c r="Q18" i="24"/>
  <c r="S18" i="24"/>
  <c r="U18" i="24"/>
  <c r="U86" i="3"/>
  <c r="Q19" i="24"/>
  <c r="S19" i="24"/>
  <c r="U19" i="24"/>
  <c r="V86" i="3"/>
  <c r="Q20" i="24"/>
  <c r="S20" i="24"/>
  <c r="U20" i="24"/>
  <c r="W86" i="3"/>
  <c r="Q21" i="24"/>
  <c r="S21" i="24"/>
  <c r="U21" i="24"/>
  <c r="X86" i="3"/>
  <c r="Q22" i="24"/>
  <c r="S22" i="24"/>
  <c r="U22" i="24"/>
  <c r="Y86" i="3"/>
  <c r="Q23" i="24"/>
  <c r="S23" i="24"/>
  <c r="U23" i="24"/>
  <c r="Z86" i="3"/>
  <c r="Q24" i="24"/>
  <c r="S24" i="24"/>
  <c r="U24" i="24"/>
  <c r="AA86" i="3"/>
  <c r="Q25" i="24"/>
  <c r="S25" i="24"/>
  <c r="U25" i="24"/>
  <c r="AB86" i="3"/>
  <c r="Q26" i="24"/>
  <c r="S26" i="24"/>
  <c r="U26" i="24"/>
  <c r="AC86" i="3"/>
  <c r="Q27" i="24"/>
  <c r="S27" i="24"/>
  <c r="U27" i="24"/>
  <c r="AD86" i="3"/>
  <c r="Q28" i="24"/>
  <c r="S28" i="24"/>
  <c r="U28" i="24"/>
  <c r="AE86" i="3"/>
  <c r="Q29" i="24"/>
  <c r="S29" i="24"/>
  <c r="U29" i="24"/>
  <c r="AF86" i="3"/>
  <c r="Q30" i="24"/>
  <c r="S30" i="24"/>
  <c r="U30" i="24"/>
  <c r="AG86" i="3"/>
  <c r="Q31" i="24"/>
  <c r="S31" i="24"/>
  <c r="U31" i="24"/>
  <c r="AH86" i="3"/>
  <c r="Q32" i="24"/>
  <c r="S32" i="24"/>
  <c r="U32" i="24"/>
  <c r="AI86" i="3"/>
  <c r="Q33" i="24"/>
  <c r="S33" i="24"/>
  <c r="U33" i="24"/>
  <c r="AJ86" i="3"/>
  <c r="Q34" i="24"/>
  <c r="S34" i="24"/>
  <c r="U34" i="24"/>
  <c r="AK86" i="3"/>
  <c r="Q35" i="24"/>
  <c r="S35" i="24"/>
  <c r="U35" i="24"/>
  <c r="AL86" i="3"/>
  <c r="Q36" i="24"/>
  <c r="S36" i="24"/>
  <c r="U36" i="24"/>
  <c r="AM86" i="3"/>
  <c r="Q37" i="24"/>
  <c r="S37" i="24"/>
  <c r="U37" i="24"/>
  <c r="AN86" i="3"/>
  <c r="Q38" i="24"/>
  <c r="S38" i="24"/>
  <c r="U38" i="24"/>
  <c r="AO86" i="3"/>
  <c r="Q39" i="24"/>
  <c r="S39" i="24"/>
  <c r="U39" i="24"/>
  <c r="AP86" i="3"/>
  <c r="Q40" i="24"/>
  <c r="S40" i="24"/>
  <c r="U40" i="24"/>
  <c r="AQ86" i="3"/>
  <c r="Q41" i="24"/>
  <c r="S41" i="24"/>
  <c r="U41" i="24"/>
  <c r="AR86" i="3"/>
  <c r="Q42" i="24"/>
  <c r="S42" i="24"/>
  <c r="U42" i="24"/>
  <c r="AS86" i="3"/>
  <c r="Q43" i="24"/>
  <c r="S43" i="24"/>
  <c r="U43" i="24"/>
  <c r="AT86" i="3"/>
  <c r="Q44" i="24"/>
  <c r="S44" i="24"/>
  <c r="U44" i="24"/>
  <c r="AU86" i="3"/>
  <c r="Q45" i="24"/>
  <c r="S45" i="24"/>
  <c r="U45" i="24"/>
  <c r="AV86" i="3"/>
  <c r="Q46" i="24"/>
  <c r="S46" i="24"/>
  <c r="U46" i="24"/>
  <c r="AW86" i="3"/>
  <c r="Q47" i="24"/>
  <c r="S47" i="24"/>
  <c r="U47" i="24"/>
  <c r="AX86" i="3"/>
  <c r="Q48" i="24"/>
  <c r="S48" i="24"/>
  <c r="U48" i="24"/>
  <c r="AY86" i="3"/>
  <c r="Q49" i="24"/>
  <c r="S49" i="24"/>
  <c r="U49" i="24"/>
  <c r="AZ86" i="3"/>
  <c r="Q50" i="24"/>
  <c r="S50" i="24"/>
  <c r="U50" i="24"/>
  <c r="BA86" i="3"/>
  <c r="Q51" i="24"/>
  <c r="S51" i="24"/>
  <c r="U51" i="24"/>
  <c r="BB86" i="3"/>
  <c r="Q52" i="24"/>
  <c r="S52" i="24"/>
  <c r="U52" i="24"/>
  <c r="BC86" i="3"/>
  <c r="Q53" i="24"/>
  <c r="S53" i="24"/>
  <c r="U53" i="24"/>
  <c r="BD86" i="3"/>
  <c r="Q54" i="24"/>
  <c r="S54" i="24"/>
  <c r="U54" i="24"/>
  <c r="BE86" i="3"/>
  <c r="Q55" i="24"/>
  <c r="S55" i="24"/>
  <c r="U55" i="24"/>
  <c r="BF86" i="3"/>
  <c r="Q56" i="24"/>
  <c r="S56" i="24"/>
  <c r="U56" i="24"/>
  <c r="BG86" i="3"/>
  <c r="Q57" i="24"/>
  <c r="S57" i="24"/>
  <c r="U57" i="24"/>
  <c r="BH86" i="3"/>
  <c r="Q58" i="24"/>
  <c r="S58" i="24"/>
  <c r="U58" i="24"/>
  <c r="Q61" i="24"/>
  <c r="V4" i="24"/>
  <c r="Q60" i="24"/>
  <c r="Q62" i="24"/>
  <c r="Q64" i="24"/>
  <c r="W4" i="24"/>
  <c r="X4" i="24"/>
  <c r="F87" i="3"/>
  <c r="AA4" i="24"/>
  <c r="AC4" i="24"/>
  <c r="AE4" i="24"/>
  <c r="G87" i="3"/>
  <c r="AA5" i="24"/>
  <c r="AC5" i="24"/>
  <c r="AE5" i="24"/>
  <c r="H87" i="3"/>
  <c r="AA6" i="24"/>
  <c r="AC6" i="24"/>
  <c r="AE6" i="24"/>
  <c r="I87" i="3"/>
  <c r="AA7" i="24"/>
  <c r="AC7" i="24"/>
  <c r="AE7" i="24"/>
  <c r="J87" i="3"/>
  <c r="AA8" i="24"/>
  <c r="AC8" i="24"/>
  <c r="AE8" i="24"/>
  <c r="K87" i="3"/>
  <c r="AA9" i="24"/>
  <c r="AC9" i="24"/>
  <c r="AE9" i="24"/>
  <c r="L87" i="3"/>
  <c r="AA10" i="24"/>
  <c r="AC10" i="24"/>
  <c r="AE10" i="24"/>
  <c r="M87" i="3"/>
  <c r="AA11" i="24"/>
  <c r="AC11" i="24"/>
  <c r="AE11" i="24"/>
  <c r="N87" i="3"/>
  <c r="AA12" i="24"/>
  <c r="AC12" i="24"/>
  <c r="AE12" i="24"/>
  <c r="O87" i="3"/>
  <c r="AA13" i="24"/>
  <c r="AC13" i="24"/>
  <c r="AE13" i="24"/>
  <c r="P87" i="3"/>
  <c r="AA14" i="24"/>
  <c r="AC14" i="24"/>
  <c r="AE14" i="24"/>
  <c r="Q87" i="3"/>
  <c r="AA15" i="24"/>
  <c r="AC15" i="24"/>
  <c r="AE15" i="24"/>
  <c r="R87" i="3"/>
  <c r="AA16" i="24"/>
  <c r="AC16" i="24"/>
  <c r="AE16" i="24"/>
  <c r="S87" i="3"/>
  <c r="AA17" i="24"/>
  <c r="AC17" i="24"/>
  <c r="AE17" i="24"/>
  <c r="T87" i="3"/>
  <c r="AA18" i="24"/>
  <c r="AC18" i="24"/>
  <c r="AE18" i="24"/>
  <c r="U87" i="3"/>
  <c r="AA19" i="24"/>
  <c r="AC19" i="24"/>
  <c r="AE19" i="24"/>
  <c r="V87" i="3"/>
  <c r="AA20" i="24"/>
  <c r="AC20" i="24"/>
  <c r="AE20" i="24"/>
  <c r="W87" i="3"/>
  <c r="AA21" i="24"/>
  <c r="AC21" i="24"/>
  <c r="AE21" i="24"/>
  <c r="X87" i="3"/>
  <c r="AA22" i="24"/>
  <c r="AC22" i="24"/>
  <c r="AE22" i="24"/>
  <c r="Y87" i="3"/>
  <c r="AA23" i="24"/>
  <c r="AC23" i="24"/>
  <c r="AE23" i="24"/>
  <c r="Z87" i="3"/>
  <c r="AA24" i="24"/>
  <c r="AC24" i="24"/>
  <c r="AE24" i="24"/>
  <c r="AA87" i="3"/>
  <c r="AA25" i="24"/>
  <c r="AC25" i="24"/>
  <c r="AE25" i="24"/>
  <c r="AB87" i="3"/>
  <c r="AA26" i="24"/>
  <c r="AC26" i="24"/>
  <c r="AE26" i="24"/>
  <c r="AC87" i="3"/>
  <c r="AA27" i="24"/>
  <c r="AC27" i="24"/>
  <c r="AE27" i="24"/>
  <c r="AD87" i="3"/>
  <c r="AA28" i="24"/>
  <c r="AC28" i="24"/>
  <c r="AE28" i="24"/>
  <c r="AE87" i="3"/>
  <c r="AA29" i="24"/>
  <c r="AC29" i="24"/>
  <c r="AE29" i="24"/>
  <c r="AF87" i="3"/>
  <c r="AA30" i="24"/>
  <c r="AC30" i="24"/>
  <c r="AE30" i="24"/>
  <c r="AG87" i="3"/>
  <c r="AA31" i="24"/>
  <c r="AC31" i="24"/>
  <c r="AE31" i="24"/>
  <c r="AH87" i="3"/>
  <c r="AA32" i="24"/>
  <c r="AC32" i="24"/>
  <c r="AE32" i="24"/>
  <c r="AI87" i="3"/>
  <c r="AA33" i="24"/>
  <c r="AC33" i="24"/>
  <c r="AE33" i="24"/>
  <c r="AJ87" i="3"/>
  <c r="AA34" i="24"/>
  <c r="AC34" i="24"/>
  <c r="AE34" i="24"/>
  <c r="AK87" i="3"/>
  <c r="AA35" i="24"/>
  <c r="AC35" i="24"/>
  <c r="AE35" i="24"/>
  <c r="AL87" i="3"/>
  <c r="AA36" i="24"/>
  <c r="AC36" i="24"/>
  <c r="AE36" i="24"/>
  <c r="AM87" i="3"/>
  <c r="AA37" i="24"/>
  <c r="AC37" i="24"/>
  <c r="AE37" i="24"/>
  <c r="AN87" i="3"/>
  <c r="AA38" i="24"/>
  <c r="AC38" i="24"/>
  <c r="AE38" i="24"/>
  <c r="AO87" i="3"/>
  <c r="AA39" i="24"/>
  <c r="AC39" i="24"/>
  <c r="AE39" i="24"/>
  <c r="AP87" i="3"/>
  <c r="AA40" i="24"/>
  <c r="AC40" i="24"/>
  <c r="AE40" i="24"/>
  <c r="AQ87" i="3"/>
  <c r="AA41" i="24"/>
  <c r="AC41" i="24"/>
  <c r="AE41" i="24"/>
  <c r="AR87" i="3"/>
  <c r="AA42" i="24"/>
  <c r="AC42" i="24"/>
  <c r="AE42" i="24"/>
  <c r="AS87" i="3"/>
  <c r="AA43" i="24"/>
  <c r="AC43" i="24"/>
  <c r="AE43" i="24"/>
  <c r="AT87" i="3"/>
  <c r="AA44" i="24"/>
  <c r="AC44" i="24"/>
  <c r="AE44" i="24"/>
  <c r="AU87" i="3"/>
  <c r="AA45" i="24"/>
  <c r="AC45" i="24"/>
  <c r="AE45" i="24"/>
  <c r="AV87" i="3"/>
  <c r="AA46" i="24"/>
  <c r="AC46" i="24"/>
  <c r="AE46" i="24"/>
  <c r="AW87" i="3"/>
  <c r="AA47" i="24"/>
  <c r="AC47" i="24"/>
  <c r="AE47" i="24"/>
  <c r="AX87" i="3"/>
  <c r="AA48" i="24"/>
  <c r="AC48" i="24"/>
  <c r="AE48" i="24"/>
  <c r="AY87" i="3"/>
  <c r="AA49" i="24"/>
  <c r="AC49" i="24"/>
  <c r="AE49" i="24"/>
  <c r="AZ87" i="3"/>
  <c r="AA50" i="24"/>
  <c r="AC50" i="24"/>
  <c r="AE50" i="24"/>
  <c r="BA87" i="3"/>
  <c r="AA51" i="24"/>
  <c r="AC51" i="24"/>
  <c r="AE51" i="24"/>
  <c r="BB87" i="3"/>
  <c r="AA52" i="24"/>
  <c r="AC52" i="24"/>
  <c r="AE52" i="24"/>
  <c r="BC87" i="3"/>
  <c r="AA53" i="24"/>
  <c r="AC53" i="24"/>
  <c r="AE53" i="24"/>
  <c r="BD87" i="3"/>
  <c r="AA54" i="24"/>
  <c r="AC54" i="24"/>
  <c r="AE54" i="24"/>
  <c r="BE87" i="3"/>
  <c r="AA55" i="24"/>
  <c r="AC55" i="24"/>
  <c r="AE55" i="24"/>
  <c r="BF87" i="3"/>
  <c r="AA56" i="24"/>
  <c r="AC56" i="24"/>
  <c r="AE56" i="24"/>
  <c r="BG87" i="3"/>
  <c r="AA57" i="24"/>
  <c r="AC57" i="24"/>
  <c r="AE57" i="24"/>
  <c r="BH87" i="3"/>
  <c r="AA58" i="24"/>
  <c r="AC58" i="24"/>
  <c r="AE58" i="24"/>
  <c r="AA61" i="24"/>
  <c r="AF4" i="24"/>
  <c r="AA60" i="24"/>
  <c r="AA62" i="24"/>
  <c r="AA64" i="24"/>
  <c r="AG4" i="24"/>
  <c r="AH4" i="24"/>
  <c r="B4" i="24"/>
  <c r="AW4" i="4"/>
  <c r="F88" i="3"/>
  <c r="E4" i="25"/>
  <c r="G88" i="3"/>
  <c r="E5" i="25"/>
  <c r="H88" i="3"/>
  <c r="E6" i="25"/>
  <c r="I88" i="3"/>
  <c r="E7" i="25"/>
  <c r="J88" i="3"/>
  <c r="E8" i="25"/>
  <c r="K88" i="3"/>
  <c r="E9" i="25"/>
  <c r="L88" i="3"/>
  <c r="E10" i="25"/>
  <c r="M88" i="3"/>
  <c r="E11" i="25"/>
  <c r="N88" i="3"/>
  <c r="E12" i="25"/>
  <c r="O88" i="3"/>
  <c r="E13" i="25"/>
  <c r="P88" i="3"/>
  <c r="E14" i="25"/>
  <c r="Q88" i="3"/>
  <c r="E15" i="25"/>
  <c r="R88" i="3"/>
  <c r="E16" i="25"/>
  <c r="S88" i="3"/>
  <c r="E17" i="25"/>
  <c r="T88" i="3"/>
  <c r="E18" i="25"/>
  <c r="U88" i="3"/>
  <c r="E19" i="25"/>
  <c r="V88" i="3"/>
  <c r="E20" i="25"/>
  <c r="W88" i="3"/>
  <c r="E21" i="25"/>
  <c r="X88" i="3"/>
  <c r="E22" i="25"/>
  <c r="Y88" i="3"/>
  <c r="E23" i="25"/>
  <c r="Z88" i="3"/>
  <c r="E24" i="25"/>
  <c r="AA88" i="3"/>
  <c r="E25" i="25"/>
  <c r="AB88" i="3"/>
  <c r="E26" i="25"/>
  <c r="AC88" i="3"/>
  <c r="E27" i="25"/>
  <c r="AD88" i="3"/>
  <c r="E28" i="25"/>
  <c r="AE88" i="3"/>
  <c r="E29" i="25"/>
  <c r="AF88" i="3"/>
  <c r="E30" i="25"/>
  <c r="AG88" i="3"/>
  <c r="E31" i="25"/>
  <c r="AH88" i="3"/>
  <c r="E32" i="25"/>
  <c r="AI88" i="3"/>
  <c r="E33" i="25"/>
  <c r="AJ88" i="3"/>
  <c r="E34" i="25"/>
  <c r="AK88" i="3"/>
  <c r="E35" i="25"/>
  <c r="AL88" i="3"/>
  <c r="E36" i="25"/>
  <c r="AM88" i="3"/>
  <c r="E37" i="25"/>
  <c r="AN88" i="3"/>
  <c r="E38" i="25"/>
  <c r="AO88" i="3"/>
  <c r="E39" i="25"/>
  <c r="AP88" i="3"/>
  <c r="E40" i="25"/>
  <c r="AQ88" i="3"/>
  <c r="E41" i="25"/>
  <c r="AR88" i="3"/>
  <c r="E42" i="25"/>
  <c r="AS88" i="3"/>
  <c r="E43" i="25"/>
  <c r="AT88" i="3"/>
  <c r="E44" i="25"/>
  <c r="AU88" i="3"/>
  <c r="E45" i="25"/>
  <c r="AV88" i="3"/>
  <c r="E46" i="25"/>
  <c r="AW88" i="3"/>
  <c r="E47" i="25"/>
  <c r="AX88" i="3"/>
  <c r="E48" i="25"/>
  <c r="AY88" i="3"/>
  <c r="E49" i="25"/>
  <c r="AZ88" i="3"/>
  <c r="E50" i="25"/>
  <c r="BA88" i="3"/>
  <c r="E51" i="25"/>
  <c r="BB88" i="3"/>
  <c r="E52" i="25"/>
  <c r="BC88" i="3"/>
  <c r="E53" i="25"/>
  <c r="BD88" i="3"/>
  <c r="E54" i="25"/>
  <c r="BE88" i="3"/>
  <c r="E55" i="25"/>
  <c r="BF88" i="3"/>
  <c r="E56" i="25"/>
  <c r="BG88" i="3"/>
  <c r="E57" i="25"/>
  <c r="BH88" i="3"/>
  <c r="E58" i="25"/>
  <c r="E60" i="25"/>
  <c r="F4" i="25"/>
  <c r="E61" i="25"/>
  <c r="E62" i="25"/>
  <c r="E64" i="25"/>
  <c r="G4" i="25"/>
  <c r="H4" i="25"/>
  <c r="F89" i="3"/>
  <c r="K4" i="25"/>
  <c r="M4" i="25"/>
  <c r="O4" i="25"/>
  <c r="G89" i="3"/>
  <c r="K5" i="25"/>
  <c r="M5" i="25"/>
  <c r="O5" i="25"/>
  <c r="H89" i="3"/>
  <c r="K6" i="25"/>
  <c r="M6" i="25"/>
  <c r="O6" i="25"/>
  <c r="I89" i="3"/>
  <c r="K7" i="25"/>
  <c r="M7" i="25"/>
  <c r="O7" i="25"/>
  <c r="J89" i="3"/>
  <c r="K8" i="25"/>
  <c r="M8" i="25"/>
  <c r="O8" i="25"/>
  <c r="K89" i="3"/>
  <c r="K9" i="25"/>
  <c r="M9" i="25"/>
  <c r="O9" i="25"/>
  <c r="L89" i="3"/>
  <c r="K10" i="25"/>
  <c r="M10" i="25"/>
  <c r="O10" i="25"/>
  <c r="M89" i="3"/>
  <c r="K11" i="25"/>
  <c r="M11" i="25"/>
  <c r="O11" i="25"/>
  <c r="N89" i="3"/>
  <c r="K12" i="25"/>
  <c r="M12" i="25"/>
  <c r="O12" i="25"/>
  <c r="O89" i="3"/>
  <c r="K13" i="25"/>
  <c r="M13" i="25"/>
  <c r="O13" i="25"/>
  <c r="P89" i="3"/>
  <c r="K14" i="25"/>
  <c r="M14" i="25"/>
  <c r="O14" i="25"/>
  <c r="Q89" i="3"/>
  <c r="K15" i="25"/>
  <c r="M15" i="25"/>
  <c r="O15" i="25"/>
  <c r="R89" i="3"/>
  <c r="K16" i="25"/>
  <c r="M16" i="25"/>
  <c r="O16" i="25"/>
  <c r="S89" i="3"/>
  <c r="K17" i="25"/>
  <c r="M17" i="25"/>
  <c r="O17" i="25"/>
  <c r="T89" i="3"/>
  <c r="K18" i="25"/>
  <c r="M18" i="25"/>
  <c r="O18" i="25"/>
  <c r="U89" i="3"/>
  <c r="K19" i="25"/>
  <c r="M19" i="25"/>
  <c r="O19" i="25"/>
  <c r="V89" i="3"/>
  <c r="K20" i="25"/>
  <c r="M20" i="25"/>
  <c r="O20" i="25"/>
  <c r="W89" i="3"/>
  <c r="K21" i="25"/>
  <c r="M21" i="25"/>
  <c r="O21" i="25"/>
  <c r="X89" i="3"/>
  <c r="K22" i="25"/>
  <c r="M22" i="25"/>
  <c r="O22" i="25"/>
  <c r="Y89" i="3"/>
  <c r="K23" i="25"/>
  <c r="M23" i="25"/>
  <c r="O23" i="25"/>
  <c r="Z89" i="3"/>
  <c r="K24" i="25"/>
  <c r="M24" i="25"/>
  <c r="O24" i="25"/>
  <c r="AA89" i="3"/>
  <c r="K25" i="25"/>
  <c r="M25" i="25"/>
  <c r="O25" i="25"/>
  <c r="AB89" i="3"/>
  <c r="K26" i="25"/>
  <c r="M26" i="25"/>
  <c r="O26" i="25"/>
  <c r="AC89" i="3"/>
  <c r="K27" i="25"/>
  <c r="M27" i="25"/>
  <c r="O27" i="25"/>
  <c r="AD89" i="3"/>
  <c r="K28" i="25"/>
  <c r="M28" i="25"/>
  <c r="O28" i="25"/>
  <c r="AE89" i="3"/>
  <c r="K29" i="25"/>
  <c r="M29" i="25"/>
  <c r="O29" i="25"/>
  <c r="AF89" i="3"/>
  <c r="K30" i="25"/>
  <c r="M30" i="25"/>
  <c r="O30" i="25"/>
  <c r="AG89" i="3"/>
  <c r="K31" i="25"/>
  <c r="M31" i="25"/>
  <c r="O31" i="25"/>
  <c r="AH89" i="3"/>
  <c r="K32" i="25"/>
  <c r="M32" i="25"/>
  <c r="O32" i="25"/>
  <c r="AI89" i="3"/>
  <c r="K33" i="25"/>
  <c r="M33" i="25"/>
  <c r="O33" i="25"/>
  <c r="AJ89" i="3"/>
  <c r="K34" i="25"/>
  <c r="M34" i="25"/>
  <c r="O34" i="25"/>
  <c r="AK89" i="3"/>
  <c r="K35" i="25"/>
  <c r="M35" i="25"/>
  <c r="O35" i="25"/>
  <c r="AL89" i="3"/>
  <c r="K36" i="25"/>
  <c r="M36" i="25"/>
  <c r="O36" i="25"/>
  <c r="AM89" i="3"/>
  <c r="K37" i="25"/>
  <c r="M37" i="25"/>
  <c r="O37" i="25"/>
  <c r="AN89" i="3"/>
  <c r="K38" i="25"/>
  <c r="M38" i="25"/>
  <c r="O38" i="25"/>
  <c r="AO89" i="3"/>
  <c r="K39" i="25"/>
  <c r="M39" i="25"/>
  <c r="O39" i="25"/>
  <c r="AP89" i="3"/>
  <c r="K40" i="25"/>
  <c r="M40" i="25"/>
  <c r="O40" i="25"/>
  <c r="AQ89" i="3"/>
  <c r="K41" i="25"/>
  <c r="M41" i="25"/>
  <c r="O41" i="25"/>
  <c r="AR89" i="3"/>
  <c r="K42" i="25"/>
  <c r="M42" i="25"/>
  <c r="O42" i="25"/>
  <c r="AS89" i="3"/>
  <c r="K43" i="25"/>
  <c r="M43" i="25"/>
  <c r="O43" i="25"/>
  <c r="AT89" i="3"/>
  <c r="K44" i="25"/>
  <c r="M44" i="25"/>
  <c r="O44" i="25"/>
  <c r="AU89" i="3"/>
  <c r="K45" i="25"/>
  <c r="M45" i="25"/>
  <c r="O45" i="25"/>
  <c r="AV89" i="3"/>
  <c r="K46" i="25"/>
  <c r="M46" i="25"/>
  <c r="O46" i="25"/>
  <c r="AW89" i="3"/>
  <c r="K47" i="25"/>
  <c r="M47" i="25"/>
  <c r="O47" i="25"/>
  <c r="AX89" i="3"/>
  <c r="K48" i="25"/>
  <c r="M48" i="25"/>
  <c r="O48" i="25"/>
  <c r="AY89" i="3"/>
  <c r="K49" i="25"/>
  <c r="M49" i="25"/>
  <c r="O49" i="25"/>
  <c r="AZ89" i="3"/>
  <c r="K50" i="25"/>
  <c r="M50" i="25"/>
  <c r="O50" i="25"/>
  <c r="BA89" i="3"/>
  <c r="K51" i="25"/>
  <c r="M51" i="25"/>
  <c r="O51" i="25"/>
  <c r="BB89" i="3"/>
  <c r="K52" i="25"/>
  <c r="M52" i="25"/>
  <c r="O52" i="25"/>
  <c r="BC89" i="3"/>
  <c r="K53" i="25"/>
  <c r="M53" i="25"/>
  <c r="O53" i="25"/>
  <c r="BD89" i="3"/>
  <c r="K54" i="25"/>
  <c r="M54" i="25"/>
  <c r="O54" i="25"/>
  <c r="BE89" i="3"/>
  <c r="K55" i="25"/>
  <c r="M55" i="25"/>
  <c r="O55" i="25"/>
  <c r="BF89" i="3"/>
  <c r="K56" i="25"/>
  <c r="M56" i="25"/>
  <c r="O56" i="25"/>
  <c r="BG89" i="3"/>
  <c r="K57" i="25"/>
  <c r="M57" i="25"/>
  <c r="O57" i="25"/>
  <c r="BH89" i="3"/>
  <c r="K58" i="25"/>
  <c r="M58" i="25"/>
  <c r="O58" i="25"/>
  <c r="K61" i="25"/>
  <c r="P4" i="25"/>
  <c r="K60" i="25"/>
  <c r="K62" i="25"/>
  <c r="K64" i="25"/>
  <c r="Q4" i="25"/>
  <c r="R4" i="25"/>
  <c r="F90" i="3"/>
  <c r="U4" i="25"/>
  <c r="W4" i="25"/>
  <c r="G90" i="3"/>
  <c r="U5" i="25"/>
  <c r="W5" i="25"/>
  <c r="H90" i="3"/>
  <c r="U6" i="25"/>
  <c r="W6" i="25"/>
  <c r="I90" i="3"/>
  <c r="U7" i="25"/>
  <c r="W7" i="25"/>
  <c r="J90" i="3"/>
  <c r="U8" i="25"/>
  <c r="W8" i="25"/>
  <c r="K90" i="3"/>
  <c r="U9" i="25"/>
  <c r="W9" i="25"/>
  <c r="L90" i="3"/>
  <c r="U10" i="25"/>
  <c r="W10" i="25"/>
  <c r="M90" i="3"/>
  <c r="U11" i="25"/>
  <c r="W11" i="25"/>
  <c r="N90" i="3"/>
  <c r="U12" i="25"/>
  <c r="W12" i="25"/>
  <c r="O90" i="3"/>
  <c r="U13" i="25"/>
  <c r="W13" i="25"/>
  <c r="P90" i="3"/>
  <c r="U14" i="25"/>
  <c r="W14" i="25"/>
  <c r="Q90" i="3"/>
  <c r="U15" i="25"/>
  <c r="W15" i="25"/>
  <c r="R90" i="3"/>
  <c r="U16" i="25"/>
  <c r="W16" i="25"/>
  <c r="S90" i="3"/>
  <c r="U17" i="25"/>
  <c r="W17" i="25"/>
  <c r="T90" i="3"/>
  <c r="U18" i="25"/>
  <c r="W18" i="25"/>
  <c r="U90" i="3"/>
  <c r="U19" i="25"/>
  <c r="W19" i="25"/>
  <c r="V90" i="3"/>
  <c r="U20" i="25"/>
  <c r="W20" i="25"/>
  <c r="W90" i="3"/>
  <c r="U21" i="25"/>
  <c r="W21" i="25"/>
  <c r="X90" i="3"/>
  <c r="U22" i="25"/>
  <c r="W22" i="25"/>
  <c r="Y90" i="3"/>
  <c r="U23" i="25"/>
  <c r="W23" i="25"/>
  <c r="Z90" i="3"/>
  <c r="U24" i="25"/>
  <c r="W24" i="25"/>
  <c r="AA90" i="3"/>
  <c r="U25" i="25"/>
  <c r="W25" i="25"/>
  <c r="AB90" i="3"/>
  <c r="U26" i="25"/>
  <c r="W26" i="25"/>
  <c r="AC90" i="3"/>
  <c r="U27" i="25"/>
  <c r="W27" i="25"/>
  <c r="AD90" i="3"/>
  <c r="U28" i="25"/>
  <c r="W28" i="25"/>
  <c r="AE90" i="3"/>
  <c r="U29" i="25"/>
  <c r="W29" i="25"/>
  <c r="AF90" i="3"/>
  <c r="U30" i="25"/>
  <c r="W30" i="25"/>
  <c r="AG90" i="3"/>
  <c r="U31" i="25"/>
  <c r="W31" i="25"/>
  <c r="AH90" i="3"/>
  <c r="U32" i="25"/>
  <c r="W32" i="25"/>
  <c r="AI90" i="3"/>
  <c r="U33" i="25"/>
  <c r="W33" i="25"/>
  <c r="AJ90" i="3"/>
  <c r="U34" i="25"/>
  <c r="W34" i="25"/>
  <c r="AK90" i="3"/>
  <c r="U35" i="25"/>
  <c r="W35" i="25"/>
  <c r="AL90" i="3"/>
  <c r="U36" i="25"/>
  <c r="W36" i="25"/>
  <c r="AM90" i="3"/>
  <c r="U37" i="25"/>
  <c r="W37" i="25"/>
  <c r="AN90" i="3"/>
  <c r="U38" i="25"/>
  <c r="W38" i="25"/>
  <c r="AO90" i="3"/>
  <c r="U39" i="25"/>
  <c r="W39" i="25"/>
  <c r="AP90" i="3"/>
  <c r="U40" i="25"/>
  <c r="W40" i="25"/>
  <c r="AQ90" i="3"/>
  <c r="U41" i="25"/>
  <c r="W41" i="25"/>
  <c r="AR90" i="3"/>
  <c r="U42" i="25"/>
  <c r="W42" i="25"/>
  <c r="AS90" i="3"/>
  <c r="U43" i="25"/>
  <c r="W43" i="25"/>
  <c r="AT90" i="3"/>
  <c r="U44" i="25"/>
  <c r="W44" i="25"/>
  <c r="AU90" i="3"/>
  <c r="U45" i="25"/>
  <c r="W45" i="25"/>
  <c r="AV90" i="3"/>
  <c r="U46" i="25"/>
  <c r="W46" i="25"/>
  <c r="AW90" i="3"/>
  <c r="U47" i="25"/>
  <c r="W47" i="25"/>
  <c r="AX90" i="3"/>
  <c r="U48" i="25"/>
  <c r="W48" i="25"/>
  <c r="AY90" i="3"/>
  <c r="U49" i="25"/>
  <c r="W49" i="25"/>
  <c r="AZ90" i="3"/>
  <c r="U50" i="25"/>
  <c r="W50" i="25"/>
  <c r="BA90" i="3"/>
  <c r="U51" i="25"/>
  <c r="W51" i="25"/>
  <c r="BB90" i="3"/>
  <c r="U52" i="25"/>
  <c r="W52" i="25"/>
  <c r="BC90" i="3"/>
  <c r="U53" i="25"/>
  <c r="W53" i="25"/>
  <c r="BD90" i="3"/>
  <c r="U54" i="25"/>
  <c r="W54" i="25"/>
  <c r="BE90" i="3"/>
  <c r="U55" i="25"/>
  <c r="W55" i="25"/>
  <c r="BF90" i="3"/>
  <c r="U56" i="25"/>
  <c r="W56" i="25"/>
  <c r="BG90" i="3"/>
  <c r="U57" i="25"/>
  <c r="W57" i="25"/>
  <c r="BH90" i="3"/>
  <c r="U58" i="25"/>
  <c r="W58" i="25"/>
  <c r="U60" i="25"/>
  <c r="X4" i="25"/>
  <c r="U61" i="25"/>
  <c r="U62" i="25"/>
  <c r="U64" i="25"/>
  <c r="Y4" i="25"/>
  <c r="Z4" i="25"/>
  <c r="B4" i="25"/>
  <c r="AZ4" i="4"/>
  <c r="P92" i="3"/>
  <c r="K14" i="26"/>
  <c r="S92" i="3"/>
  <c r="K17" i="26"/>
  <c r="K4" i="26"/>
  <c r="G92" i="3"/>
  <c r="K5" i="26"/>
  <c r="W92" i="3"/>
  <c r="K21" i="26"/>
  <c r="Y92" i="3"/>
  <c r="K23" i="26"/>
  <c r="AA92" i="3"/>
  <c r="K25" i="26"/>
  <c r="AL92" i="3"/>
  <c r="K36" i="26"/>
  <c r="AN92" i="3"/>
  <c r="K38" i="26"/>
  <c r="AY92" i="3"/>
  <c r="K49" i="26"/>
  <c r="K6" i="26"/>
  <c r="I92" i="3"/>
  <c r="K7" i="26"/>
  <c r="J92" i="3"/>
  <c r="K8" i="26"/>
  <c r="K92" i="3"/>
  <c r="K9" i="26"/>
  <c r="L92" i="3"/>
  <c r="K10" i="26"/>
  <c r="M92" i="3"/>
  <c r="K11" i="26"/>
  <c r="U92" i="3"/>
  <c r="K19" i="26"/>
  <c r="BB92" i="3"/>
  <c r="K52" i="26"/>
  <c r="BC92" i="3"/>
  <c r="K53" i="26"/>
  <c r="K12" i="26"/>
  <c r="O92" i="3"/>
  <c r="K13" i="26"/>
  <c r="Q92" i="3"/>
  <c r="K15" i="26"/>
  <c r="R92" i="3"/>
  <c r="K16" i="26"/>
  <c r="T92" i="3"/>
  <c r="K18" i="26"/>
  <c r="K20" i="26"/>
  <c r="X92" i="3"/>
  <c r="K22" i="26"/>
  <c r="K24" i="26"/>
  <c r="K26" i="26"/>
  <c r="AC92" i="3"/>
  <c r="K27" i="26"/>
  <c r="AD92" i="3"/>
  <c r="K28" i="26"/>
  <c r="AE92" i="3"/>
  <c r="K29" i="26"/>
  <c r="AF92" i="3"/>
  <c r="K30" i="26"/>
  <c r="K31" i="26"/>
  <c r="AH92" i="3"/>
  <c r="K32" i="26"/>
  <c r="AO92" i="3"/>
  <c r="K39" i="26"/>
  <c r="AU92" i="3"/>
  <c r="K45" i="26"/>
  <c r="K33" i="26"/>
  <c r="AJ92" i="3"/>
  <c r="K34" i="26"/>
  <c r="AK92" i="3"/>
  <c r="K35" i="26"/>
  <c r="K37" i="26"/>
  <c r="AP92" i="3"/>
  <c r="K40" i="26"/>
  <c r="AQ92" i="3"/>
  <c r="K41" i="26"/>
  <c r="AR92" i="3"/>
  <c r="K42" i="26"/>
  <c r="AS92" i="3"/>
  <c r="K43" i="26"/>
  <c r="AT92" i="3"/>
  <c r="K44" i="26"/>
  <c r="AV92" i="3"/>
  <c r="K46" i="26"/>
  <c r="AW92" i="3"/>
  <c r="K47" i="26"/>
  <c r="AX92" i="3"/>
  <c r="K48" i="26"/>
  <c r="AZ92" i="3"/>
  <c r="K50" i="26"/>
  <c r="BD92" i="3"/>
  <c r="K54" i="26"/>
  <c r="K51" i="26"/>
  <c r="BE92" i="3"/>
  <c r="K55" i="26"/>
  <c r="BF92" i="3"/>
  <c r="K56" i="26"/>
  <c r="BG92" i="3"/>
  <c r="K57" i="26"/>
  <c r="BH92" i="3"/>
  <c r="K58" i="26"/>
  <c r="K61" i="26"/>
  <c r="L4" i="26"/>
  <c r="K60" i="26"/>
  <c r="K62" i="26"/>
  <c r="K64" i="26"/>
  <c r="M4" i="26"/>
  <c r="N4" i="26"/>
  <c r="F92" i="3"/>
  <c r="F93" i="3"/>
  <c r="Q4" i="26"/>
  <c r="G93" i="3"/>
  <c r="Q5" i="26"/>
  <c r="H92" i="3"/>
  <c r="H93" i="3"/>
  <c r="Q6" i="26"/>
  <c r="I93" i="3"/>
  <c r="Q7" i="26"/>
  <c r="J93" i="3"/>
  <c r="Q8" i="26"/>
  <c r="K93" i="3"/>
  <c r="Q9" i="26"/>
  <c r="L93" i="3"/>
  <c r="Q10" i="26"/>
  <c r="M93" i="3"/>
  <c r="Q11" i="26"/>
  <c r="N92" i="3"/>
  <c r="N93" i="3"/>
  <c r="Q12" i="26"/>
  <c r="O93" i="3"/>
  <c r="Q13" i="26"/>
  <c r="P93" i="3"/>
  <c r="Q14" i="26"/>
  <c r="Q93" i="3"/>
  <c r="Q15" i="26"/>
  <c r="R93" i="3"/>
  <c r="Q16" i="26"/>
  <c r="S93" i="3"/>
  <c r="Q17" i="26"/>
  <c r="T93" i="3"/>
  <c r="Q18" i="26"/>
  <c r="U93" i="3"/>
  <c r="Q19" i="26"/>
  <c r="V92" i="3"/>
  <c r="V93" i="3"/>
  <c r="Q20" i="26"/>
  <c r="X93" i="3"/>
  <c r="Q22" i="26"/>
  <c r="Y93" i="3"/>
  <c r="Q23" i="26"/>
  <c r="Z92" i="3"/>
  <c r="Z93" i="3"/>
  <c r="Q24" i="26"/>
  <c r="AA93" i="3"/>
  <c r="Q25" i="26"/>
  <c r="AB92" i="3"/>
  <c r="AB93" i="3"/>
  <c r="Q26" i="26"/>
  <c r="AC93" i="3"/>
  <c r="Q27" i="26"/>
  <c r="AD93" i="3"/>
  <c r="Q28" i="26"/>
  <c r="AE93" i="3"/>
  <c r="Q29" i="26"/>
  <c r="AF93" i="3"/>
  <c r="Q30" i="26"/>
  <c r="AG92" i="3"/>
  <c r="AG93" i="3"/>
  <c r="Q31" i="26"/>
  <c r="AH93" i="3"/>
  <c r="Q32" i="26"/>
  <c r="AI92" i="3"/>
  <c r="AI93" i="3"/>
  <c r="Q33" i="26"/>
  <c r="AJ93" i="3"/>
  <c r="Q34" i="26"/>
  <c r="AK93" i="3"/>
  <c r="Q35" i="26"/>
  <c r="AL93" i="3"/>
  <c r="Q36" i="26"/>
  <c r="AM92" i="3"/>
  <c r="AM93" i="3"/>
  <c r="Q37" i="26"/>
  <c r="AN93" i="3"/>
  <c r="Q38" i="26"/>
  <c r="AO93" i="3"/>
  <c r="Q39" i="26"/>
  <c r="AP93" i="3"/>
  <c r="Q40" i="26"/>
  <c r="AQ93" i="3"/>
  <c r="Q41" i="26"/>
  <c r="AR93" i="3"/>
  <c r="Q42" i="26"/>
  <c r="AS93" i="3"/>
  <c r="Q43" i="26"/>
  <c r="AT93" i="3"/>
  <c r="Q44" i="26"/>
  <c r="AU93" i="3"/>
  <c r="Q45" i="26"/>
  <c r="AV93" i="3"/>
  <c r="Q46" i="26"/>
  <c r="AW93" i="3"/>
  <c r="Q47" i="26"/>
  <c r="AX93" i="3"/>
  <c r="Q48" i="26"/>
  <c r="AY93" i="3"/>
  <c r="Q49" i="26"/>
  <c r="AZ93" i="3"/>
  <c r="Q50" i="26"/>
  <c r="BA92" i="3"/>
  <c r="BA93" i="3"/>
  <c r="Q51" i="26"/>
  <c r="BB93" i="3"/>
  <c r="Q52" i="26"/>
  <c r="BC93" i="3"/>
  <c r="Q53" i="26"/>
  <c r="BD93" i="3"/>
  <c r="Q54" i="26"/>
  <c r="BE93" i="3"/>
  <c r="Q55" i="26"/>
  <c r="BF93" i="3"/>
  <c r="Q56" i="26"/>
  <c r="BG93" i="3"/>
  <c r="Q57" i="26"/>
  <c r="Q60" i="26"/>
  <c r="R4" i="26"/>
  <c r="Q61" i="26"/>
  <c r="Q62" i="26"/>
  <c r="Q64" i="26"/>
  <c r="S4" i="26"/>
  <c r="T4" i="26"/>
  <c r="BC4" i="4"/>
  <c r="F96" i="3"/>
  <c r="F95" i="3"/>
  <c r="E4" i="27"/>
  <c r="G4" i="27"/>
  <c r="G96" i="3"/>
  <c r="G95" i="3"/>
  <c r="E5" i="27"/>
  <c r="G5" i="27"/>
  <c r="H96" i="3"/>
  <c r="H95" i="3"/>
  <c r="E6" i="27"/>
  <c r="G6" i="27"/>
  <c r="I96" i="3"/>
  <c r="I95" i="3"/>
  <c r="E7" i="27"/>
  <c r="G7" i="27"/>
  <c r="J96" i="3"/>
  <c r="J95" i="3"/>
  <c r="E8" i="27"/>
  <c r="G8" i="27"/>
  <c r="K96" i="3"/>
  <c r="K95" i="3"/>
  <c r="E9" i="27"/>
  <c r="G9" i="27"/>
  <c r="L96" i="3"/>
  <c r="L95" i="3"/>
  <c r="E10" i="27"/>
  <c r="G10" i="27"/>
  <c r="M96" i="3"/>
  <c r="M95" i="3"/>
  <c r="E11" i="27"/>
  <c r="G11" i="27"/>
  <c r="N96" i="3"/>
  <c r="N95" i="3"/>
  <c r="E12" i="27"/>
  <c r="G12" i="27"/>
  <c r="O96" i="3"/>
  <c r="O95" i="3"/>
  <c r="E13" i="27"/>
  <c r="G13" i="27"/>
  <c r="P96" i="3"/>
  <c r="P95" i="3"/>
  <c r="E14" i="27"/>
  <c r="G14" i="27"/>
  <c r="Q96" i="3"/>
  <c r="Q95" i="3"/>
  <c r="E15" i="27"/>
  <c r="G15" i="27"/>
  <c r="R96" i="3"/>
  <c r="R95" i="3"/>
  <c r="E16" i="27"/>
  <c r="G16" i="27"/>
  <c r="S96" i="3"/>
  <c r="S95" i="3"/>
  <c r="E17" i="27"/>
  <c r="G17" i="27"/>
  <c r="T96" i="3"/>
  <c r="T95" i="3"/>
  <c r="E18" i="27"/>
  <c r="G18" i="27"/>
  <c r="U96" i="3"/>
  <c r="U95" i="3"/>
  <c r="E19" i="27"/>
  <c r="G19" i="27"/>
  <c r="V96" i="3"/>
  <c r="V95" i="3"/>
  <c r="E20" i="27"/>
  <c r="G20" i="27"/>
  <c r="W96" i="3"/>
  <c r="W95" i="3"/>
  <c r="E21" i="27"/>
  <c r="G21" i="27"/>
  <c r="X96" i="3"/>
  <c r="X95" i="3"/>
  <c r="E22" i="27"/>
  <c r="G22" i="27"/>
  <c r="Y96" i="3"/>
  <c r="Y95" i="3"/>
  <c r="E23" i="27"/>
  <c r="G23" i="27"/>
  <c r="Z96" i="3"/>
  <c r="Z95" i="3"/>
  <c r="E24" i="27"/>
  <c r="G24" i="27"/>
  <c r="AA96" i="3"/>
  <c r="AA95" i="3"/>
  <c r="E25" i="27"/>
  <c r="G25" i="27"/>
  <c r="AB96" i="3"/>
  <c r="AB95" i="3"/>
  <c r="E26" i="27"/>
  <c r="G26" i="27"/>
  <c r="AC96" i="3"/>
  <c r="AC95" i="3"/>
  <c r="E27" i="27"/>
  <c r="G27" i="27"/>
  <c r="AD96" i="3"/>
  <c r="AD95" i="3"/>
  <c r="E28" i="27"/>
  <c r="G28" i="27"/>
  <c r="AE96" i="3"/>
  <c r="AE95" i="3"/>
  <c r="E29" i="27"/>
  <c r="G29" i="27"/>
  <c r="AF96" i="3"/>
  <c r="AF95" i="3"/>
  <c r="E30" i="27"/>
  <c r="G30" i="27"/>
  <c r="AL96" i="3"/>
  <c r="AL95" i="3"/>
  <c r="E36" i="27"/>
  <c r="G36" i="27"/>
  <c r="AN96" i="3"/>
  <c r="AN95" i="3"/>
  <c r="E38" i="27"/>
  <c r="G38" i="27"/>
  <c r="AY96" i="3"/>
  <c r="AY95" i="3"/>
  <c r="E49" i="27"/>
  <c r="G49" i="27"/>
  <c r="G31" i="27"/>
  <c r="AH96" i="3"/>
  <c r="AH95" i="3"/>
  <c r="E32" i="27"/>
  <c r="G32" i="27"/>
  <c r="AI96" i="3"/>
  <c r="AI95" i="3"/>
  <c r="E33" i="27"/>
  <c r="G33" i="27"/>
  <c r="AJ96" i="3"/>
  <c r="AJ95" i="3"/>
  <c r="E34" i="27"/>
  <c r="G34" i="27"/>
  <c r="AK96" i="3"/>
  <c r="AK95" i="3"/>
  <c r="E35" i="27"/>
  <c r="G35" i="27"/>
  <c r="AM96" i="3"/>
  <c r="AM95" i="3"/>
  <c r="E37" i="27"/>
  <c r="G37" i="27"/>
  <c r="AO96" i="3"/>
  <c r="AO95" i="3"/>
  <c r="E39" i="27"/>
  <c r="G39" i="27"/>
  <c r="AP96" i="3"/>
  <c r="AP95" i="3"/>
  <c r="E40" i="27"/>
  <c r="G40" i="27"/>
  <c r="AQ96" i="3"/>
  <c r="AQ95" i="3"/>
  <c r="E41" i="27"/>
  <c r="G41" i="27"/>
  <c r="AR96" i="3"/>
  <c r="AR95" i="3"/>
  <c r="E42" i="27"/>
  <c r="G42" i="27"/>
  <c r="AS96" i="3"/>
  <c r="AS95" i="3"/>
  <c r="E43" i="27"/>
  <c r="G43" i="27"/>
  <c r="AT96" i="3"/>
  <c r="AT95" i="3"/>
  <c r="E44" i="27"/>
  <c r="G44" i="27"/>
  <c r="AU96" i="3"/>
  <c r="AU95" i="3"/>
  <c r="E45" i="27"/>
  <c r="G45" i="27"/>
  <c r="AV96" i="3"/>
  <c r="AV95" i="3"/>
  <c r="E46" i="27"/>
  <c r="G46" i="27"/>
  <c r="AW96" i="3"/>
  <c r="AW95" i="3"/>
  <c r="E47" i="27"/>
  <c r="G47" i="27"/>
  <c r="AX96" i="3"/>
  <c r="AX95" i="3"/>
  <c r="E48" i="27"/>
  <c r="G48" i="27"/>
  <c r="AZ96" i="3"/>
  <c r="AZ95" i="3"/>
  <c r="E50" i="27"/>
  <c r="G50" i="27"/>
  <c r="BA96" i="3"/>
  <c r="BA95" i="3"/>
  <c r="E51" i="27"/>
  <c r="G51" i="27"/>
  <c r="BB96" i="3"/>
  <c r="BB95" i="3"/>
  <c r="E52" i="27"/>
  <c r="G52" i="27"/>
  <c r="BC96" i="3"/>
  <c r="BC95" i="3"/>
  <c r="E53" i="27"/>
  <c r="G53" i="27"/>
  <c r="BD96" i="3"/>
  <c r="BD95" i="3"/>
  <c r="E54" i="27"/>
  <c r="G54" i="27"/>
  <c r="BE96" i="3"/>
  <c r="BE95" i="3"/>
  <c r="E55" i="27"/>
  <c r="G55" i="27"/>
  <c r="BF96" i="3"/>
  <c r="BF95" i="3"/>
  <c r="E56" i="27"/>
  <c r="G56" i="27"/>
  <c r="BG96" i="3"/>
  <c r="BG95" i="3"/>
  <c r="E57" i="27"/>
  <c r="G57" i="27"/>
  <c r="BH96" i="3"/>
  <c r="BH95" i="3"/>
  <c r="E58" i="27"/>
  <c r="G58" i="27"/>
  <c r="E60" i="27"/>
  <c r="H4" i="27"/>
  <c r="E61" i="27"/>
  <c r="E62" i="27"/>
  <c r="E64" i="27"/>
  <c r="I4" i="27"/>
  <c r="J4" i="27"/>
  <c r="F97" i="3"/>
  <c r="M4" i="27"/>
  <c r="G97" i="3"/>
  <c r="M5" i="27"/>
  <c r="H97" i="3"/>
  <c r="M6" i="27"/>
  <c r="I97" i="3"/>
  <c r="M7" i="27"/>
  <c r="J97" i="3"/>
  <c r="M8" i="27"/>
  <c r="K97" i="3"/>
  <c r="M9" i="27"/>
  <c r="L97" i="3"/>
  <c r="M10" i="27"/>
  <c r="M97" i="3"/>
  <c r="M11" i="27"/>
  <c r="N97" i="3"/>
  <c r="M12" i="27"/>
  <c r="O97" i="3"/>
  <c r="M13" i="27"/>
  <c r="P97" i="3"/>
  <c r="M14" i="27"/>
  <c r="Q97" i="3"/>
  <c r="M15" i="27"/>
  <c r="R97" i="3"/>
  <c r="M16" i="27"/>
  <c r="S97" i="3"/>
  <c r="M17" i="27"/>
  <c r="T97" i="3"/>
  <c r="M18" i="27"/>
  <c r="U97" i="3"/>
  <c r="M19" i="27"/>
  <c r="V97" i="3"/>
  <c r="M20" i="27"/>
  <c r="W97" i="3"/>
  <c r="M21" i="27"/>
  <c r="X97" i="3"/>
  <c r="M22" i="27"/>
  <c r="Y97" i="3"/>
  <c r="M23" i="27"/>
  <c r="Z97" i="3"/>
  <c r="M24" i="27"/>
  <c r="AA97" i="3"/>
  <c r="M25" i="27"/>
  <c r="AB97" i="3"/>
  <c r="M26" i="27"/>
  <c r="AC97" i="3"/>
  <c r="M27" i="27"/>
  <c r="AD97" i="3"/>
  <c r="M28" i="27"/>
  <c r="AE97" i="3"/>
  <c r="M29" i="27"/>
  <c r="AF97" i="3"/>
  <c r="M30" i="27"/>
  <c r="AG97" i="3"/>
  <c r="AG96" i="3"/>
  <c r="M31" i="27"/>
  <c r="AH97" i="3"/>
  <c r="M32" i="27"/>
  <c r="AI97" i="3"/>
  <c r="M33" i="27"/>
  <c r="AJ97" i="3"/>
  <c r="M34" i="27"/>
  <c r="AK97" i="3"/>
  <c r="M35" i="27"/>
  <c r="AL97" i="3"/>
  <c r="M36" i="27"/>
  <c r="AM97" i="3"/>
  <c r="M37" i="27"/>
  <c r="AN97" i="3"/>
  <c r="M38" i="27"/>
  <c r="AO97" i="3"/>
  <c r="M39" i="27"/>
  <c r="AP97" i="3"/>
  <c r="M40" i="27"/>
  <c r="AQ97" i="3"/>
  <c r="M41" i="27"/>
  <c r="AR97" i="3"/>
  <c r="M42" i="27"/>
  <c r="AS97" i="3"/>
  <c r="M43" i="27"/>
  <c r="AT97" i="3"/>
  <c r="M44" i="27"/>
  <c r="AU97" i="3"/>
  <c r="M45" i="27"/>
  <c r="AV97" i="3"/>
  <c r="M46" i="27"/>
  <c r="AW97" i="3"/>
  <c r="M47" i="27"/>
  <c r="AX97" i="3"/>
  <c r="M48" i="27"/>
  <c r="AY97" i="3"/>
  <c r="M49" i="27"/>
  <c r="AZ97" i="3"/>
  <c r="M50" i="27"/>
  <c r="BA97" i="3"/>
  <c r="M51" i="27"/>
  <c r="BB97" i="3"/>
  <c r="M52" i="27"/>
  <c r="BC97" i="3"/>
  <c r="M53" i="27"/>
  <c r="BD97" i="3"/>
  <c r="M54" i="27"/>
  <c r="BE97" i="3"/>
  <c r="M55" i="27"/>
  <c r="BF97" i="3"/>
  <c r="M56" i="27"/>
  <c r="BG97" i="3"/>
  <c r="M57" i="27"/>
  <c r="BH97" i="3"/>
  <c r="M58" i="27"/>
  <c r="M60" i="27"/>
  <c r="N4" i="27"/>
  <c r="M61" i="27"/>
  <c r="M62" i="27"/>
  <c r="M64" i="27"/>
  <c r="O4" i="27"/>
  <c r="P4" i="27"/>
  <c r="F98" i="3"/>
  <c r="S4" i="27"/>
  <c r="G98" i="3"/>
  <c r="S5" i="27"/>
  <c r="H98" i="3"/>
  <c r="S6" i="27"/>
  <c r="I98" i="3"/>
  <c r="S7" i="27"/>
  <c r="J98" i="3"/>
  <c r="S8" i="27"/>
  <c r="K98" i="3"/>
  <c r="S9" i="27"/>
  <c r="L98" i="3"/>
  <c r="S10" i="27"/>
  <c r="M98" i="3"/>
  <c r="S11" i="27"/>
  <c r="N98" i="3"/>
  <c r="S12" i="27"/>
  <c r="O98" i="3"/>
  <c r="S13" i="27"/>
  <c r="P98" i="3"/>
  <c r="S14" i="27"/>
  <c r="Q98" i="3"/>
  <c r="S15" i="27"/>
  <c r="R98" i="3"/>
  <c r="S16" i="27"/>
  <c r="S98" i="3"/>
  <c r="S17" i="27"/>
  <c r="T98" i="3"/>
  <c r="S18" i="27"/>
  <c r="U98" i="3"/>
  <c r="S19" i="27"/>
  <c r="V98" i="3"/>
  <c r="S20" i="27"/>
  <c r="W98" i="3"/>
  <c r="S21" i="27"/>
  <c r="X98" i="3"/>
  <c r="S22" i="27"/>
  <c r="Y98" i="3"/>
  <c r="S23" i="27"/>
  <c r="Z98" i="3"/>
  <c r="S24" i="27"/>
  <c r="AA98" i="3"/>
  <c r="S25" i="27"/>
  <c r="AB98" i="3"/>
  <c r="S26" i="27"/>
  <c r="AC98" i="3"/>
  <c r="S27" i="27"/>
  <c r="AD98" i="3"/>
  <c r="S28" i="27"/>
  <c r="AE98" i="3"/>
  <c r="S29" i="27"/>
  <c r="AF98" i="3"/>
  <c r="S30" i="27"/>
  <c r="AH98" i="3"/>
  <c r="S32" i="27"/>
  <c r="AI98" i="3"/>
  <c r="S33" i="27"/>
  <c r="AJ98" i="3"/>
  <c r="S34" i="27"/>
  <c r="AK98" i="3"/>
  <c r="S35" i="27"/>
  <c r="AL98" i="3"/>
  <c r="S36" i="27"/>
  <c r="AM98" i="3"/>
  <c r="S37" i="27"/>
  <c r="AN98" i="3"/>
  <c r="S38" i="27"/>
  <c r="AO98" i="3"/>
  <c r="S39" i="27"/>
  <c r="AP98" i="3"/>
  <c r="S40" i="27"/>
  <c r="AQ98" i="3"/>
  <c r="S41" i="27"/>
  <c r="AR98" i="3"/>
  <c r="S42" i="27"/>
  <c r="AS98" i="3"/>
  <c r="S43" i="27"/>
  <c r="AT98" i="3"/>
  <c r="S44" i="27"/>
  <c r="AU98" i="3"/>
  <c r="S45" i="27"/>
  <c r="AV98" i="3"/>
  <c r="S46" i="27"/>
  <c r="AW98" i="3"/>
  <c r="S47" i="27"/>
  <c r="AY98" i="3"/>
  <c r="S49" i="27"/>
  <c r="AZ98" i="3"/>
  <c r="S50" i="27"/>
  <c r="BA98" i="3"/>
  <c r="S51" i="27"/>
  <c r="BB98" i="3"/>
  <c r="S52" i="27"/>
  <c r="BC98" i="3"/>
  <c r="S53" i="27"/>
  <c r="BD98" i="3"/>
  <c r="S54" i="27"/>
  <c r="BE98" i="3"/>
  <c r="S55" i="27"/>
  <c r="BF98" i="3"/>
  <c r="S56" i="27"/>
  <c r="BG98" i="3"/>
  <c r="S57" i="27"/>
  <c r="BH98" i="3"/>
  <c r="S58" i="27"/>
  <c r="S60" i="27"/>
  <c r="T4" i="27"/>
  <c r="S61" i="27"/>
  <c r="S62" i="27"/>
  <c r="S64" i="27"/>
  <c r="U4" i="27"/>
  <c r="V4" i="27"/>
  <c r="F99" i="3"/>
  <c r="Y4" i="27"/>
  <c r="AA4" i="27"/>
  <c r="AC4" i="27"/>
  <c r="G99" i="3"/>
  <c r="Y5" i="27"/>
  <c r="AA5" i="27"/>
  <c r="AC5" i="27"/>
  <c r="H99" i="3"/>
  <c r="Y6" i="27"/>
  <c r="AA6" i="27"/>
  <c r="AC6" i="27"/>
  <c r="I99" i="3"/>
  <c r="Y7" i="27"/>
  <c r="AA7" i="27"/>
  <c r="AC7" i="27"/>
  <c r="J99" i="3"/>
  <c r="Y8" i="27"/>
  <c r="AA8" i="27"/>
  <c r="AC8" i="27"/>
  <c r="K99" i="3"/>
  <c r="Y9" i="27"/>
  <c r="AA9" i="27"/>
  <c r="AC9" i="27"/>
  <c r="L99" i="3"/>
  <c r="Y10" i="27"/>
  <c r="AA10" i="27"/>
  <c r="AC10" i="27"/>
  <c r="M99" i="3"/>
  <c r="Y11" i="27"/>
  <c r="AA11" i="27"/>
  <c r="AC11" i="27"/>
  <c r="N99" i="3"/>
  <c r="Y12" i="27"/>
  <c r="AA12" i="27"/>
  <c r="AC12" i="27"/>
  <c r="O99" i="3"/>
  <c r="Y13" i="27"/>
  <c r="AA13" i="27"/>
  <c r="AC13" i="27"/>
  <c r="P99" i="3"/>
  <c r="Y14" i="27"/>
  <c r="AA14" i="27"/>
  <c r="AC14" i="27"/>
  <c r="Q99" i="3"/>
  <c r="Y15" i="27"/>
  <c r="AA15" i="27"/>
  <c r="AC15" i="27"/>
  <c r="R99" i="3"/>
  <c r="Y16" i="27"/>
  <c r="AA16" i="27"/>
  <c r="AC16" i="27"/>
  <c r="S99" i="3"/>
  <c r="Y17" i="27"/>
  <c r="AA17" i="27"/>
  <c r="AC17" i="27"/>
  <c r="T99" i="3"/>
  <c r="Y18" i="27"/>
  <c r="AA18" i="27"/>
  <c r="AC18" i="27"/>
  <c r="U99" i="3"/>
  <c r="Y19" i="27"/>
  <c r="AA19" i="27"/>
  <c r="AC19" i="27"/>
  <c r="V99" i="3"/>
  <c r="Y20" i="27"/>
  <c r="AA20" i="27"/>
  <c r="AC20" i="27"/>
  <c r="W99" i="3"/>
  <c r="Y21" i="27"/>
  <c r="AA21" i="27"/>
  <c r="AC21" i="27"/>
  <c r="X99" i="3"/>
  <c r="Y22" i="27"/>
  <c r="AA22" i="27"/>
  <c r="AC22" i="27"/>
  <c r="Y99" i="3"/>
  <c r="Y23" i="27"/>
  <c r="AA23" i="27"/>
  <c r="AC23" i="27"/>
  <c r="Z99" i="3"/>
  <c r="Y24" i="27"/>
  <c r="AA24" i="27"/>
  <c r="AC24" i="27"/>
  <c r="AA99" i="3"/>
  <c r="Y25" i="27"/>
  <c r="AA25" i="27"/>
  <c r="AC25" i="27"/>
  <c r="AB99" i="3"/>
  <c r="Y26" i="27"/>
  <c r="AA26" i="27"/>
  <c r="AC26" i="27"/>
  <c r="AC99" i="3"/>
  <c r="Y27" i="27"/>
  <c r="AA27" i="27"/>
  <c r="AC27" i="27"/>
  <c r="AD99" i="3"/>
  <c r="Y28" i="27"/>
  <c r="AA28" i="27"/>
  <c r="AC28" i="27"/>
  <c r="AE99" i="3"/>
  <c r="Y29" i="27"/>
  <c r="AA29" i="27"/>
  <c r="AC29" i="27"/>
  <c r="AF99" i="3"/>
  <c r="Y30" i="27"/>
  <c r="AA30" i="27"/>
  <c r="AC30" i="27"/>
  <c r="AG99" i="3"/>
  <c r="AG98" i="3"/>
  <c r="Y31" i="27"/>
  <c r="AA31" i="27"/>
  <c r="AC31" i="27"/>
  <c r="AH99" i="3"/>
  <c r="Y32" i="27"/>
  <c r="AA32" i="27"/>
  <c r="AC32" i="27"/>
  <c r="AI99" i="3"/>
  <c r="Y33" i="27"/>
  <c r="AA33" i="27"/>
  <c r="AC33" i="27"/>
  <c r="AJ99" i="3"/>
  <c r="Y34" i="27"/>
  <c r="AA34" i="27"/>
  <c r="AC34" i="27"/>
  <c r="AK99" i="3"/>
  <c r="Y35" i="27"/>
  <c r="AA35" i="27"/>
  <c r="AC35" i="27"/>
  <c r="AL99" i="3"/>
  <c r="Y36" i="27"/>
  <c r="AA36" i="27"/>
  <c r="AC36" i="27"/>
  <c r="AM99" i="3"/>
  <c r="Y37" i="27"/>
  <c r="AA37" i="27"/>
  <c r="AC37" i="27"/>
  <c r="AN99" i="3"/>
  <c r="Y38" i="27"/>
  <c r="AA38" i="27"/>
  <c r="AC38" i="27"/>
  <c r="AO99" i="3"/>
  <c r="Y39" i="27"/>
  <c r="AA39" i="27"/>
  <c r="AC39" i="27"/>
  <c r="AP99" i="3"/>
  <c r="Y40" i="27"/>
  <c r="AA40" i="27"/>
  <c r="AC40" i="27"/>
  <c r="AQ99" i="3"/>
  <c r="Y41" i="27"/>
  <c r="AA41" i="27"/>
  <c r="AC41" i="27"/>
  <c r="AR99" i="3"/>
  <c r="Y42" i="27"/>
  <c r="AA42" i="27"/>
  <c r="AC42" i="27"/>
  <c r="AS99" i="3"/>
  <c r="Y43" i="27"/>
  <c r="AA43" i="27"/>
  <c r="AC43" i="27"/>
  <c r="AT99" i="3"/>
  <c r="Y44" i="27"/>
  <c r="AA44" i="27"/>
  <c r="AC44" i="27"/>
  <c r="AU99" i="3"/>
  <c r="Y45" i="27"/>
  <c r="AA45" i="27"/>
  <c r="AC45" i="27"/>
  <c r="AV99" i="3"/>
  <c r="Y46" i="27"/>
  <c r="AA46" i="27"/>
  <c r="AC46" i="27"/>
  <c r="AW99" i="3"/>
  <c r="Y47" i="27"/>
  <c r="AA47" i="27"/>
  <c r="AC47" i="27"/>
  <c r="AX99" i="3"/>
  <c r="AX98" i="3"/>
  <c r="Y48" i="27"/>
  <c r="AA48" i="27"/>
  <c r="AC48" i="27"/>
  <c r="AY99" i="3"/>
  <c r="Y49" i="27"/>
  <c r="AA49" i="27"/>
  <c r="AC49" i="27"/>
  <c r="AZ99" i="3"/>
  <c r="Y50" i="27"/>
  <c r="AA50" i="27"/>
  <c r="AC50" i="27"/>
  <c r="BA99" i="3"/>
  <c r="Y51" i="27"/>
  <c r="AA51" i="27"/>
  <c r="AC51" i="27"/>
  <c r="BB99" i="3"/>
  <c r="Y52" i="27"/>
  <c r="AA52" i="27"/>
  <c r="AC52" i="27"/>
  <c r="BC99" i="3"/>
  <c r="Y53" i="27"/>
  <c r="AA53" i="27"/>
  <c r="AC53" i="27"/>
  <c r="BD99" i="3"/>
  <c r="Y54" i="27"/>
  <c r="AA54" i="27"/>
  <c r="AC54" i="27"/>
  <c r="BE99" i="3"/>
  <c r="Y55" i="27"/>
  <c r="AA55" i="27"/>
  <c r="AC55" i="27"/>
  <c r="BF99" i="3"/>
  <c r="Y56" i="27"/>
  <c r="AA56" i="27"/>
  <c r="AC56" i="27"/>
  <c r="BG99" i="3"/>
  <c r="Y57" i="27"/>
  <c r="AA57" i="27"/>
  <c r="AC57" i="27"/>
  <c r="BH99" i="3"/>
  <c r="Y58" i="27"/>
  <c r="AA58" i="27"/>
  <c r="AC58" i="27"/>
  <c r="Y61" i="27"/>
  <c r="AD4" i="27"/>
  <c r="Y60" i="27"/>
  <c r="Y62" i="27"/>
  <c r="Y64" i="27"/>
  <c r="AE4" i="27"/>
  <c r="AF4" i="27"/>
  <c r="B4" i="27"/>
  <c r="BF4" i="4"/>
  <c r="F100" i="3"/>
  <c r="E4" i="28"/>
  <c r="G100" i="3"/>
  <c r="E5" i="28"/>
  <c r="H100" i="3"/>
  <c r="E6" i="28"/>
  <c r="I100" i="3"/>
  <c r="E7" i="28"/>
  <c r="J100" i="3"/>
  <c r="E8" i="28"/>
  <c r="K100" i="3"/>
  <c r="E9" i="28"/>
  <c r="L100" i="3"/>
  <c r="E10" i="28"/>
  <c r="M100" i="3"/>
  <c r="E11" i="28"/>
  <c r="N100" i="3"/>
  <c r="E12" i="28"/>
  <c r="O100" i="3"/>
  <c r="E13" i="28"/>
  <c r="P100" i="3"/>
  <c r="E14" i="28"/>
  <c r="Q100" i="3"/>
  <c r="E15" i="28"/>
  <c r="R100" i="3"/>
  <c r="E16" i="28"/>
  <c r="S100" i="3"/>
  <c r="E17" i="28"/>
  <c r="T100" i="3"/>
  <c r="E18" i="28"/>
  <c r="U100" i="3"/>
  <c r="E19" i="28"/>
  <c r="V100" i="3"/>
  <c r="E20" i="28"/>
  <c r="W100" i="3"/>
  <c r="E21" i="28"/>
  <c r="X100" i="3"/>
  <c r="E22" i="28"/>
  <c r="Y100" i="3"/>
  <c r="E23" i="28"/>
  <c r="Z100" i="3"/>
  <c r="E24" i="28"/>
  <c r="AA100" i="3"/>
  <c r="E25" i="28"/>
  <c r="AB100" i="3"/>
  <c r="E26" i="28"/>
  <c r="AC100" i="3"/>
  <c r="E27" i="28"/>
  <c r="AD100" i="3"/>
  <c r="E28" i="28"/>
  <c r="AE100" i="3"/>
  <c r="E29" i="28"/>
  <c r="AF100" i="3"/>
  <c r="E30" i="28"/>
  <c r="AG100" i="3"/>
  <c r="E31" i="28"/>
  <c r="AH100" i="3"/>
  <c r="E32" i="28"/>
  <c r="AI100" i="3"/>
  <c r="E33" i="28"/>
  <c r="AJ100" i="3"/>
  <c r="E34" i="28"/>
  <c r="AK100" i="3"/>
  <c r="E35" i="28"/>
  <c r="AL100" i="3"/>
  <c r="E36" i="28"/>
  <c r="AM100" i="3"/>
  <c r="E37" i="28"/>
  <c r="AN100" i="3"/>
  <c r="E38" i="28"/>
  <c r="AO100" i="3"/>
  <c r="E39" i="28"/>
  <c r="AP100" i="3"/>
  <c r="E40" i="28"/>
  <c r="AQ100" i="3"/>
  <c r="E41" i="28"/>
  <c r="AR100" i="3"/>
  <c r="E42" i="28"/>
  <c r="AS100" i="3"/>
  <c r="E43" i="28"/>
  <c r="AT100" i="3"/>
  <c r="E44" i="28"/>
  <c r="AU100" i="3"/>
  <c r="E45" i="28"/>
  <c r="AV100" i="3"/>
  <c r="E46" i="28"/>
  <c r="AW100" i="3"/>
  <c r="E47" i="28"/>
  <c r="AX100" i="3"/>
  <c r="E48" i="28"/>
  <c r="AY100" i="3"/>
  <c r="E49" i="28"/>
  <c r="AZ100" i="3"/>
  <c r="E50" i="28"/>
  <c r="BA100" i="3"/>
  <c r="E51" i="28"/>
  <c r="BB100" i="3"/>
  <c r="E52" i="28"/>
  <c r="BC100" i="3"/>
  <c r="E53" i="28"/>
  <c r="BD100" i="3"/>
  <c r="E54" i="28"/>
  <c r="BE100" i="3"/>
  <c r="E55" i="28"/>
  <c r="BF100" i="3"/>
  <c r="E56" i="28"/>
  <c r="BG100" i="3"/>
  <c r="E57" i="28"/>
  <c r="BH100" i="3"/>
  <c r="E58" i="28"/>
  <c r="E60" i="28"/>
  <c r="F4" i="28"/>
  <c r="E61" i="28"/>
  <c r="E62" i="28"/>
  <c r="E64" i="28"/>
  <c r="G4" i="28"/>
  <c r="H4" i="28"/>
  <c r="K4" i="28"/>
  <c r="K5" i="28"/>
  <c r="K6" i="28"/>
  <c r="K7" i="28"/>
  <c r="K8" i="28"/>
  <c r="K9" i="28"/>
  <c r="K10" i="28"/>
  <c r="M101" i="3"/>
  <c r="K11" i="28"/>
  <c r="K12" i="28"/>
  <c r="K13" i="28"/>
  <c r="K14" i="28"/>
  <c r="K15" i="28"/>
  <c r="K16" i="28"/>
  <c r="K17" i="28"/>
  <c r="K18" i="28"/>
  <c r="K19" i="28"/>
  <c r="K20" i="28"/>
  <c r="K21" i="28"/>
  <c r="K22" i="28"/>
  <c r="K23" i="28"/>
  <c r="K24" i="28"/>
  <c r="K25" i="28"/>
  <c r="K26" i="28"/>
  <c r="K27" i="28"/>
  <c r="K28" i="28"/>
  <c r="K29" i="28"/>
  <c r="K30" i="28"/>
  <c r="K31" i="28"/>
  <c r="K32" i="28"/>
  <c r="K33" i="28"/>
  <c r="K34" i="28"/>
  <c r="K35" i="28"/>
  <c r="K36" i="28"/>
  <c r="K37" i="28"/>
  <c r="K38" i="28"/>
  <c r="K39" i="28"/>
  <c r="K40" i="28"/>
  <c r="K41" i="28"/>
  <c r="K42" i="28"/>
  <c r="K43" i="28"/>
  <c r="K44" i="28"/>
  <c r="K45" i="28"/>
  <c r="K46" i="28"/>
  <c r="K47" i="28"/>
  <c r="K48" i="28"/>
  <c r="K49" i="28"/>
  <c r="K50" i="28"/>
  <c r="K51" i="28"/>
  <c r="K52" i="28"/>
  <c r="K53" i="28"/>
  <c r="K54" i="28"/>
  <c r="K55" i="28"/>
  <c r="K56" i="28"/>
  <c r="K57" i="28"/>
  <c r="K58" i="28"/>
  <c r="K60" i="28"/>
  <c r="L4" i="28"/>
  <c r="K61" i="28"/>
  <c r="K62" i="28"/>
  <c r="K64" i="28"/>
  <c r="M4" i="28"/>
  <c r="N4" i="28"/>
  <c r="B4" i="28"/>
  <c r="BI4" i="4"/>
  <c r="D60" i="29"/>
  <c r="E4" i="29"/>
  <c r="D61" i="29"/>
  <c r="D62" i="29"/>
  <c r="D64" i="29"/>
  <c r="F4" i="29"/>
  <c r="G4" i="29"/>
  <c r="BL4" i="4"/>
  <c r="BO4" i="4"/>
  <c r="BC5" i="4"/>
  <c r="V5" i="4"/>
  <c r="BO5" i="4"/>
  <c r="BC6" i="4"/>
  <c r="V6" i="4"/>
  <c r="BO6" i="4"/>
  <c r="BC7" i="4"/>
  <c r="V7" i="4"/>
  <c r="BO7" i="4"/>
  <c r="BC8" i="4"/>
  <c r="V8" i="4"/>
  <c r="BO8" i="4"/>
  <c r="BC9" i="4"/>
  <c r="V9" i="4"/>
  <c r="BO9" i="4"/>
  <c r="BC10" i="4"/>
  <c r="V10" i="4"/>
  <c r="BO10" i="4"/>
  <c r="BC11" i="4"/>
  <c r="V11" i="4"/>
  <c r="BO11" i="4"/>
  <c r="BC12" i="4"/>
  <c r="V12" i="4"/>
  <c r="BO12" i="4"/>
  <c r="BC13" i="4"/>
  <c r="V13" i="4"/>
  <c r="BO13" i="4"/>
  <c r="BC14" i="4"/>
  <c r="V14" i="4"/>
  <c r="BO14" i="4"/>
  <c r="BC15" i="4"/>
  <c r="V15" i="4"/>
  <c r="BO15" i="4"/>
  <c r="BC16" i="4"/>
  <c r="V16" i="4"/>
  <c r="BO16" i="4"/>
  <c r="BC17" i="4"/>
  <c r="V17" i="4"/>
  <c r="BO17" i="4"/>
  <c r="BC18" i="4"/>
  <c r="V18" i="4"/>
  <c r="BO18" i="4"/>
  <c r="BC19" i="4"/>
  <c r="V19" i="4"/>
  <c r="BO19" i="4"/>
  <c r="BC20" i="4"/>
  <c r="V20" i="4"/>
  <c r="BO20" i="4"/>
  <c r="BC21" i="4"/>
  <c r="V21" i="4"/>
  <c r="BO21" i="4"/>
  <c r="BC22" i="4"/>
  <c r="V22" i="4"/>
  <c r="BO22" i="4"/>
  <c r="BC23" i="4"/>
  <c r="V23" i="4"/>
  <c r="BO23" i="4"/>
  <c r="BC24" i="4"/>
  <c r="V24" i="4"/>
  <c r="BO24" i="4"/>
  <c r="BC25" i="4"/>
  <c r="V25" i="4"/>
  <c r="BO25" i="4"/>
  <c r="BC26" i="4"/>
  <c r="V26" i="4"/>
  <c r="BO26" i="4"/>
  <c r="BC27" i="4"/>
  <c r="V27" i="4"/>
  <c r="BO27" i="4"/>
  <c r="BC28" i="4"/>
  <c r="V28" i="4"/>
  <c r="BO28" i="4"/>
  <c r="BC29" i="4"/>
  <c r="V29" i="4"/>
  <c r="BO29" i="4"/>
  <c r="BC30" i="4"/>
  <c r="V30" i="4"/>
  <c r="BO30" i="4"/>
  <c r="BC31" i="4"/>
  <c r="V31" i="4"/>
  <c r="BO31" i="4"/>
  <c r="BC32" i="4"/>
  <c r="V32" i="4"/>
  <c r="BO32" i="4"/>
  <c r="BC33" i="4"/>
  <c r="V33" i="4"/>
  <c r="BO33" i="4"/>
  <c r="BC34" i="4"/>
  <c r="V34" i="4"/>
  <c r="BO34" i="4"/>
  <c r="BC35" i="4"/>
  <c r="V35" i="4"/>
  <c r="BO35" i="4"/>
  <c r="BC36" i="4"/>
  <c r="V36" i="4"/>
  <c r="BO36" i="4"/>
  <c r="BC37" i="4"/>
  <c r="V37" i="4"/>
  <c r="BO37" i="4"/>
  <c r="BC38" i="4"/>
  <c r="V38" i="4"/>
  <c r="BO38" i="4"/>
  <c r="BC39" i="4"/>
  <c r="V39" i="4"/>
  <c r="BO39" i="4"/>
  <c r="BC40" i="4"/>
  <c r="V40" i="4"/>
  <c r="BO40" i="4"/>
  <c r="BC41" i="4"/>
  <c r="V41" i="4"/>
  <c r="BO41" i="4"/>
  <c r="BC42" i="4"/>
  <c r="V42" i="4"/>
  <c r="BO42" i="4"/>
  <c r="BC43" i="4"/>
  <c r="V43" i="4"/>
  <c r="BO43" i="4"/>
  <c r="BC44" i="4"/>
  <c r="V44" i="4"/>
  <c r="BO44" i="4"/>
  <c r="BC45" i="4"/>
  <c r="V45" i="4"/>
  <c r="BO45" i="4"/>
  <c r="BC46" i="4"/>
  <c r="V46" i="4"/>
  <c r="BO46" i="4"/>
  <c r="BC47" i="4"/>
  <c r="V47" i="4"/>
  <c r="BO47" i="4"/>
  <c r="BC48" i="4"/>
  <c r="V48" i="4"/>
  <c r="BO48" i="4"/>
  <c r="BC49" i="4"/>
  <c r="V49" i="4"/>
  <c r="BO49" i="4"/>
  <c r="BC50" i="4"/>
  <c r="V50" i="4"/>
  <c r="BO50" i="4"/>
  <c r="BC51" i="4"/>
  <c r="V51" i="4"/>
  <c r="BO51" i="4"/>
  <c r="BC52" i="4"/>
  <c r="V52" i="4"/>
  <c r="BO52" i="4"/>
  <c r="BC53" i="4"/>
  <c r="V53" i="4"/>
  <c r="BO53" i="4"/>
  <c r="BC54" i="4"/>
  <c r="V54" i="4"/>
  <c r="BO54" i="4"/>
  <c r="BC55" i="4"/>
  <c r="V55" i="4"/>
  <c r="BO55" i="4"/>
  <c r="BC56" i="4"/>
  <c r="V56" i="4"/>
  <c r="BO56" i="4"/>
  <c r="BC57" i="4"/>
  <c r="V57" i="4"/>
  <c r="BO57" i="4"/>
  <c r="BC58" i="4"/>
  <c r="V58" i="4"/>
  <c r="BO58" i="4"/>
  <c r="BP4" i="4"/>
  <c r="F5" i="9"/>
  <c r="G5" i="9"/>
  <c r="H5" i="9"/>
  <c r="L5" i="9"/>
  <c r="M5" i="9"/>
  <c r="N5" i="9"/>
  <c r="R5" i="9"/>
  <c r="S5" i="9"/>
  <c r="T5" i="9"/>
  <c r="Z5" i="9"/>
  <c r="AA5" i="9"/>
  <c r="AB5" i="9"/>
  <c r="B5" i="9"/>
  <c r="D5" i="4"/>
  <c r="F5" i="10"/>
  <c r="G5" i="10"/>
  <c r="H5" i="10"/>
  <c r="P5" i="10"/>
  <c r="Q5" i="10"/>
  <c r="R5" i="10"/>
  <c r="V5" i="10"/>
  <c r="W5" i="10"/>
  <c r="X5" i="10"/>
  <c r="AF5" i="10"/>
  <c r="AG5" i="10"/>
  <c r="AH5" i="10"/>
  <c r="AP5" i="10"/>
  <c r="AQ5" i="10"/>
  <c r="AR5" i="10"/>
  <c r="AZ5" i="10"/>
  <c r="BA5" i="10"/>
  <c r="BB5" i="10"/>
  <c r="BJ5" i="10"/>
  <c r="BK5" i="10"/>
  <c r="BL5" i="10"/>
  <c r="BT5" i="10"/>
  <c r="BU5" i="10"/>
  <c r="BV5" i="10"/>
  <c r="B5" i="10"/>
  <c r="G5" i="4"/>
  <c r="F5" i="11"/>
  <c r="G5" i="11"/>
  <c r="H5" i="11"/>
  <c r="L5" i="11"/>
  <c r="M5" i="11"/>
  <c r="N5" i="11"/>
  <c r="T5" i="11"/>
  <c r="U5" i="11"/>
  <c r="V5" i="11"/>
  <c r="AB5" i="11"/>
  <c r="AC5" i="11"/>
  <c r="AD5" i="11"/>
  <c r="G20" i="3"/>
  <c r="AG5" i="11"/>
  <c r="F20" i="3"/>
  <c r="AG4" i="11"/>
  <c r="H20" i="3"/>
  <c r="AG6" i="11"/>
  <c r="I20" i="3"/>
  <c r="AG7" i="11"/>
  <c r="J20" i="3"/>
  <c r="AG8" i="11"/>
  <c r="K20" i="3"/>
  <c r="AG9" i="11"/>
  <c r="L20" i="3"/>
  <c r="AG10" i="11"/>
  <c r="M20" i="3"/>
  <c r="AG11" i="11"/>
  <c r="N20" i="3"/>
  <c r="AG12" i="11"/>
  <c r="O20" i="3"/>
  <c r="AG13" i="11"/>
  <c r="P20" i="3"/>
  <c r="AG14" i="11"/>
  <c r="Q20" i="3"/>
  <c r="AG15" i="11"/>
  <c r="R20" i="3"/>
  <c r="AG16" i="11"/>
  <c r="S20" i="3"/>
  <c r="AG17" i="11"/>
  <c r="T20" i="3"/>
  <c r="AG18" i="11"/>
  <c r="U20" i="3"/>
  <c r="AG19" i="11"/>
  <c r="V20" i="3"/>
  <c r="AG20" i="11"/>
  <c r="W20" i="3"/>
  <c r="AG21" i="11"/>
  <c r="X20" i="3"/>
  <c r="AG22" i="11"/>
  <c r="Y20" i="3"/>
  <c r="AG23" i="11"/>
  <c r="Z20" i="3"/>
  <c r="AG24" i="11"/>
  <c r="AA20" i="3"/>
  <c r="AG25" i="11"/>
  <c r="AB20" i="3"/>
  <c r="AG26" i="11"/>
  <c r="AC20" i="3"/>
  <c r="AG27" i="11"/>
  <c r="AD20" i="3"/>
  <c r="AG28" i="11"/>
  <c r="AE20" i="3"/>
  <c r="AG29" i="11"/>
  <c r="AF20" i="3"/>
  <c r="AG30" i="11"/>
  <c r="AG20" i="3"/>
  <c r="AG31" i="11"/>
  <c r="AH20" i="3"/>
  <c r="AG32" i="11"/>
  <c r="AI20" i="3"/>
  <c r="AG33" i="11"/>
  <c r="AJ20" i="3"/>
  <c r="AG34" i="11"/>
  <c r="AK20" i="3"/>
  <c r="AG35" i="11"/>
  <c r="AL20" i="3"/>
  <c r="AG36" i="11"/>
  <c r="AM20" i="3"/>
  <c r="AG37" i="11"/>
  <c r="AN20" i="3"/>
  <c r="AG38" i="11"/>
  <c r="AO20" i="3"/>
  <c r="AG39" i="11"/>
  <c r="AP20" i="3"/>
  <c r="AG40" i="11"/>
  <c r="AQ20" i="3"/>
  <c r="AG41" i="11"/>
  <c r="AR20" i="3"/>
  <c r="AG42" i="11"/>
  <c r="AS20" i="3"/>
  <c r="AG43" i="11"/>
  <c r="AT20" i="3"/>
  <c r="AG44" i="11"/>
  <c r="AU20" i="3"/>
  <c r="AG45" i="11"/>
  <c r="AV20" i="3"/>
  <c r="AG46" i="11"/>
  <c r="AW20" i="3"/>
  <c r="AG47" i="11"/>
  <c r="AX20" i="3"/>
  <c r="AG48" i="11"/>
  <c r="AY20" i="3"/>
  <c r="AG49" i="11"/>
  <c r="AZ20" i="3"/>
  <c r="AG50" i="11"/>
  <c r="BA20" i="3"/>
  <c r="AG51" i="11"/>
  <c r="BB20" i="3"/>
  <c r="AG52" i="11"/>
  <c r="BC20" i="3"/>
  <c r="AG53" i="11"/>
  <c r="BD20" i="3"/>
  <c r="AG54" i="11"/>
  <c r="BE20" i="3"/>
  <c r="AG55" i="11"/>
  <c r="BF20" i="3"/>
  <c r="AG56" i="11"/>
  <c r="BG20" i="3"/>
  <c r="AG57" i="11"/>
  <c r="BH20" i="3"/>
  <c r="AG58" i="11"/>
  <c r="AG61" i="11"/>
  <c r="AH5" i="11"/>
  <c r="AG62" i="11"/>
  <c r="AG64" i="11"/>
  <c r="AI5" i="11"/>
  <c r="AJ5" i="11"/>
  <c r="AN5" i="11"/>
  <c r="AO5" i="11"/>
  <c r="AP5" i="11"/>
  <c r="AT5" i="11"/>
  <c r="AU5" i="11"/>
  <c r="AV5" i="11"/>
  <c r="AZ5" i="11"/>
  <c r="BA5" i="11"/>
  <c r="BB5" i="11"/>
  <c r="BF5" i="11"/>
  <c r="BG5" i="11"/>
  <c r="BH5" i="11"/>
  <c r="BP5" i="11"/>
  <c r="BQ5" i="11"/>
  <c r="BR5" i="11"/>
  <c r="B5" i="11"/>
  <c r="J5" i="4"/>
  <c r="F5" i="12"/>
  <c r="G5" i="12"/>
  <c r="H5" i="12"/>
  <c r="L5" i="12"/>
  <c r="M5" i="12"/>
  <c r="N5" i="12"/>
  <c r="R5" i="12"/>
  <c r="S5" i="12"/>
  <c r="T5" i="12"/>
  <c r="X5" i="12"/>
  <c r="Y5" i="12"/>
  <c r="Z5" i="12"/>
  <c r="AD5" i="12"/>
  <c r="AE5" i="12"/>
  <c r="AF5" i="12"/>
  <c r="AJ5" i="12"/>
  <c r="AK5" i="12"/>
  <c r="AL5" i="12"/>
  <c r="B5" i="12"/>
  <c r="M5" i="4"/>
  <c r="F5" i="13"/>
  <c r="G5" i="13"/>
  <c r="H5" i="13"/>
  <c r="P5" i="13"/>
  <c r="Q5" i="13"/>
  <c r="R5" i="13"/>
  <c r="V5" i="13"/>
  <c r="W5" i="13"/>
  <c r="X5" i="13"/>
  <c r="AB5" i="13"/>
  <c r="AC5" i="13"/>
  <c r="AD5" i="13"/>
  <c r="AL5" i="13"/>
  <c r="AM5" i="13"/>
  <c r="AN5" i="13"/>
  <c r="AR5" i="13"/>
  <c r="AS5" i="13"/>
  <c r="AT5" i="13"/>
  <c r="BH5" i="13"/>
  <c r="BI5" i="13"/>
  <c r="BJ5" i="13"/>
  <c r="AX5" i="13"/>
  <c r="AY5" i="13"/>
  <c r="AZ5" i="13"/>
  <c r="B5" i="13"/>
  <c r="P5" i="4"/>
  <c r="F5" i="14"/>
  <c r="G5" i="14"/>
  <c r="H5" i="14"/>
  <c r="L5" i="14"/>
  <c r="M5" i="14"/>
  <c r="N5" i="14"/>
  <c r="R5" i="14"/>
  <c r="S5" i="14"/>
  <c r="T5" i="14"/>
  <c r="Z5" i="14"/>
  <c r="AA5" i="14"/>
  <c r="AB5" i="14"/>
  <c r="B5" i="14"/>
  <c r="S5" i="4"/>
  <c r="F5" i="17"/>
  <c r="G5" i="17"/>
  <c r="H5" i="17"/>
  <c r="L5" i="17"/>
  <c r="M5" i="17"/>
  <c r="N5" i="17"/>
  <c r="R5" i="17"/>
  <c r="S5" i="17"/>
  <c r="T5" i="17"/>
  <c r="X5" i="17"/>
  <c r="Y5" i="17"/>
  <c r="Z5" i="17"/>
  <c r="B5" i="17"/>
  <c r="AB5" i="4"/>
  <c r="H5" i="16"/>
  <c r="I5" i="16"/>
  <c r="J5" i="16"/>
  <c r="R5" i="16"/>
  <c r="S5" i="16"/>
  <c r="T5" i="16"/>
  <c r="Z5" i="16"/>
  <c r="AA5" i="16"/>
  <c r="AB5" i="16"/>
  <c r="AJ5" i="16"/>
  <c r="AK5" i="16"/>
  <c r="AL5" i="16"/>
  <c r="B5" i="16"/>
  <c r="Y5" i="4"/>
  <c r="F5" i="15"/>
  <c r="G5" i="15"/>
  <c r="H5" i="15"/>
  <c r="L5" i="15"/>
  <c r="M5" i="15"/>
  <c r="N5" i="15"/>
  <c r="AB5" i="15"/>
  <c r="AC5" i="15"/>
  <c r="AD5" i="15"/>
  <c r="AJ5" i="15"/>
  <c r="AK5" i="15"/>
  <c r="AL5" i="15"/>
  <c r="AP5" i="15"/>
  <c r="AQ5" i="15"/>
  <c r="AR5" i="15"/>
  <c r="AX5" i="15"/>
  <c r="AY5" i="15"/>
  <c r="AZ5" i="15"/>
  <c r="E4" i="18"/>
  <c r="G4" i="18"/>
  <c r="E5" i="18"/>
  <c r="G5" i="18"/>
  <c r="E6" i="18"/>
  <c r="G6" i="18"/>
  <c r="E7" i="18"/>
  <c r="G7" i="18"/>
  <c r="E8" i="18"/>
  <c r="G8" i="18"/>
  <c r="E9" i="18"/>
  <c r="G9" i="18"/>
  <c r="E10" i="18"/>
  <c r="G10" i="18"/>
  <c r="E11" i="18"/>
  <c r="G11" i="18"/>
  <c r="E12" i="18"/>
  <c r="G12" i="18"/>
  <c r="E13" i="18"/>
  <c r="G13" i="18"/>
  <c r="E14" i="18"/>
  <c r="G14" i="18"/>
  <c r="E15" i="18"/>
  <c r="G15" i="18"/>
  <c r="E16" i="18"/>
  <c r="G16" i="18"/>
  <c r="E17" i="18"/>
  <c r="G17" i="18"/>
  <c r="E18" i="18"/>
  <c r="G18" i="18"/>
  <c r="E19" i="18"/>
  <c r="G19" i="18"/>
  <c r="E20" i="18"/>
  <c r="G20" i="18"/>
  <c r="E21" i="18"/>
  <c r="G21" i="18"/>
  <c r="E22" i="18"/>
  <c r="G22" i="18"/>
  <c r="E23" i="18"/>
  <c r="G23" i="18"/>
  <c r="E24" i="18"/>
  <c r="G24" i="18"/>
  <c r="E25" i="18"/>
  <c r="G25" i="18"/>
  <c r="E26" i="18"/>
  <c r="G26" i="18"/>
  <c r="E27" i="18"/>
  <c r="G27" i="18"/>
  <c r="E28" i="18"/>
  <c r="G28" i="18"/>
  <c r="E29" i="18"/>
  <c r="G29" i="18"/>
  <c r="E30" i="18"/>
  <c r="G30" i="18"/>
  <c r="E31" i="18"/>
  <c r="G31" i="18"/>
  <c r="E32" i="18"/>
  <c r="G32" i="18"/>
  <c r="E33" i="18"/>
  <c r="G33" i="18"/>
  <c r="E34" i="18"/>
  <c r="G34" i="18"/>
  <c r="E35" i="18"/>
  <c r="G35" i="18"/>
  <c r="E36" i="18"/>
  <c r="G36" i="18"/>
  <c r="E37" i="18"/>
  <c r="G37" i="18"/>
  <c r="E38" i="18"/>
  <c r="G38" i="18"/>
  <c r="E39" i="18"/>
  <c r="G39" i="18"/>
  <c r="E40" i="18"/>
  <c r="G40" i="18"/>
  <c r="E41" i="18"/>
  <c r="G41" i="18"/>
  <c r="E42" i="18"/>
  <c r="G42" i="18"/>
  <c r="E43" i="18"/>
  <c r="G43" i="18"/>
  <c r="E44" i="18"/>
  <c r="G44" i="18"/>
  <c r="E45" i="18"/>
  <c r="G45" i="18"/>
  <c r="E46" i="18"/>
  <c r="G46" i="18"/>
  <c r="E47" i="18"/>
  <c r="G47" i="18"/>
  <c r="E48" i="18"/>
  <c r="G48" i="18"/>
  <c r="E49" i="18"/>
  <c r="G49" i="18"/>
  <c r="E50" i="18"/>
  <c r="G50" i="18"/>
  <c r="E51" i="18"/>
  <c r="G51" i="18"/>
  <c r="E52" i="18"/>
  <c r="G52" i="18"/>
  <c r="E53" i="18"/>
  <c r="G53" i="18"/>
  <c r="E54" i="18"/>
  <c r="G54" i="18"/>
  <c r="E55" i="18"/>
  <c r="G55" i="18"/>
  <c r="E56" i="18"/>
  <c r="G56" i="18"/>
  <c r="E57" i="18"/>
  <c r="G57" i="18"/>
  <c r="E58" i="18"/>
  <c r="G58" i="18"/>
  <c r="E60" i="18"/>
  <c r="H5" i="18"/>
  <c r="E61" i="18"/>
  <c r="E62" i="18"/>
  <c r="E64" i="18"/>
  <c r="I5" i="18"/>
  <c r="J5" i="18"/>
  <c r="N5" i="18"/>
  <c r="O5" i="18"/>
  <c r="P5" i="18"/>
  <c r="T5" i="18"/>
  <c r="U5" i="18"/>
  <c r="V5" i="18"/>
  <c r="B5" i="18"/>
  <c r="AE5" i="4"/>
  <c r="F5" i="20"/>
  <c r="G5" i="20"/>
  <c r="H5" i="20"/>
  <c r="L5" i="20"/>
  <c r="M5" i="20"/>
  <c r="N5" i="20"/>
  <c r="R5" i="20"/>
  <c r="S5" i="20"/>
  <c r="T5" i="20"/>
  <c r="X5" i="20"/>
  <c r="Y5" i="20"/>
  <c r="Z5" i="20"/>
  <c r="AD5" i="20"/>
  <c r="AE5" i="20"/>
  <c r="AF5" i="20"/>
  <c r="AJ5" i="20"/>
  <c r="AK5" i="20"/>
  <c r="AL5" i="20"/>
  <c r="B5" i="20"/>
  <c r="AH5" i="4"/>
  <c r="F5" i="21"/>
  <c r="G5" i="21"/>
  <c r="H5" i="21"/>
  <c r="L5" i="21"/>
  <c r="M5" i="21"/>
  <c r="N5" i="21"/>
  <c r="R5" i="21"/>
  <c r="S5" i="21"/>
  <c r="T5" i="21"/>
  <c r="X5" i="21"/>
  <c r="Y5" i="21"/>
  <c r="Z5" i="21"/>
  <c r="AD5" i="21"/>
  <c r="AE5" i="21"/>
  <c r="AF5" i="21"/>
  <c r="AJ5" i="21"/>
  <c r="AK5" i="21"/>
  <c r="AL5" i="21"/>
  <c r="B5" i="21"/>
  <c r="AK5" i="4"/>
  <c r="F5" i="22"/>
  <c r="G5" i="22"/>
  <c r="H5" i="22"/>
  <c r="P5" i="22"/>
  <c r="Q5" i="22"/>
  <c r="R5" i="22"/>
  <c r="V5" i="22"/>
  <c r="W5" i="22"/>
  <c r="X5" i="22"/>
  <c r="AB5" i="22"/>
  <c r="AC5" i="22"/>
  <c r="AD5" i="22"/>
  <c r="AH5" i="22"/>
  <c r="AI5" i="22"/>
  <c r="AJ5" i="22"/>
  <c r="AN5" i="22"/>
  <c r="AO5" i="22"/>
  <c r="AP5" i="22"/>
  <c r="B5" i="22"/>
  <c r="AN5" i="4"/>
  <c r="F5" i="19"/>
  <c r="G5" i="19"/>
  <c r="H5" i="19"/>
  <c r="L5" i="19"/>
  <c r="M5" i="19"/>
  <c r="N5" i="19"/>
  <c r="B5" i="19"/>
  <c r="AQ5" i="4"/>
  <c r="F5" i="23"/>
  <c r="G5" i="23"/>
  <c r="H5" i="23"/>
  <c r="L5" i="23"/>
  <c r="M5" i="23"/>
  <c r="N5" i="23"/>
  <c r="B5" i="23"/>
  <c r="AT5" i="4"/>
  <c r="F5" i="24"/>
  <c r="G5" i="24"/>
  <c r="H5" i="24"/>
  <c r="L5" i="24"/>
  <c r="M5" i="24"/>
  <c r="N5" i="24"/>
  <c r="V5" i="24"/>
  <c r="W5" i="24"/>
  <c r="X5" i="24"/>
  <c r="AF5" i="24"/>
  <c r="AG5" i="24"/>
  <c r="AH5" i="24"/>
  <c r="B5" i="24"/>
  <c r="AW5" i="4"/>
  <c r="F5" i="25"/>
  <c r="G5" i="25"/>
  <c r="H5" i="25"/>
  <c r="P5" i="25"/>
  <c r="Q5" i="25"/>
  <c r="R5" i="25"/>
  <c r="X5" i="25"/>
  <c r="Y5" i="25"/>
  <c r="Z5" i="25"/>
  <c r="B5" i="25"/>
  <c r="AZ5" i="4"/>
  <c r="L5" i="26"/>
  <c r="M5" i="26"/>
  <c r="N5" i="26"/>
  <c r="R5" i="26"/>
  <c r="S5" i="26"/>
  <c r="T5" i="26"/>
  <c r="F94" i="3"/>
  <c r="W4" i="26"/>
  <c r="J94" i="3"/>
  <c r="W8" i="26"/>
  <c r="K94" i="3"/>
  <c r="W9" i="26"/>
  <c r="L94" i="3"/>
  <c r="W10" i="26"/>
  <c r="M94" i="3"/>
  <c r="W11" i="26"/>
  <c r="N94" i="3"/>
  <c r="W12" i="26"/>
  <c r="O94" i="3"/>
  <c r="W13" i="26"/>
  <c r="P94" i="3"/>
  <c r="W14" i="26"/>
  <c r="Q94" i="3"/>
  <c r="W15" i="26"/>
  <c r="R94" i="3"/>
  <c r="W16" i="26"/>
  <c r="S94" i="3"/>
  <c r="W17" i="26"/>
  <c r="T94" i="3"/>
  <c r="W18" i="26"/>
  <c r="U94" i="3"/>
  <c r="W19" i="26"/>
  <c r="V94" i="3"/>
  <c r="W20" i="26"/>
  <c r="X94" i="3"/>
  <c r="W22" i="26"/>
  <c r="Y94" i="3"/>
  <c r="W23" i="26"/>
  <c r="Z94" i="3"/>
  <c r="W24" i="26"/>
  <c r="AB94" i="3"/>
  <c r="W26" i="26"/>
  <c r="AC94" i="3"/>
  <c r="W27" i="26"/>
  <c r="AD94" i="3"/>
  <c r="W28" i="26"/>
  <c r="AE94" i="3"/>
  <c r="W29" i="26"/>
  <c r="AF94" i="3"/>
  <c r="W30" i="26"/>
  <c r="AG94" i="3"/>
  <c r="W31" i="26"/>
  <c r="AH94" i="3"/>
  <c r="W32" i="26"/>
  <c r="AI94" i="3"/>
  <c r="W33" i="26"/>
  <c r="AJ94" i="3"/>
  <c r="W34" i="26"/>
  <c r="AK94" i="3"/>
  <c r="W35" i="26"/>
  <c r="AL94" i="3"/>
  <c r="W36" i="26"/>
  <c r="AM94" i="3"/>
  <c r="W37" i="26"/>
  <c r="AN94" i="3"/>
  <c r="W38" i="26"/>
  <c r="AO94" i="3"/>
  <c r="W39" i="26"/>
  <c r="AP94" i="3"/>
  <c r="W40" i="26"/>
  <c r="AQ94" i="3"/>
  <c r="W41" i="26"/>
  <c r="AR94" i="3"/>
  <c r="W42" i="26"/>
  <c r="AS94" i="3"/>
  <c r="W43" i="26"/>
  <c r="AT94" i="3"/>
  <c r="W44" i="26"/>
  <c r="AU94" i="3"/>
  <c r="W45" i="26"/>
  <c r="AV94" i="3"/>
  <c r="W46" i="26"/>
  <c r="AW94" i="3"/>
  <c r="W47" i="26"/>
  <c r="AX94" i="3"/>
  <c r="W48" i="26"/>
  <c r="AY94" i="3"/>
  <c r="W49" i="26"/>
  <c r="AZ94" i="3"/>
  <c r="W50" i="26"/>
  <c r="BA94" i="3"/>
  <c r="W51" i="26"/>
  <c r="BB94" i="3"/>
  <c r="W52" i="26"/>
  <c r="BC94" i="3"/>
  <c r="W53" i="26"/>
  <c r="BD94" i="3"/>
  <c r="W54" i="26"/>
  <c r="BE94" i="3"/>
  <c r="W55" i="26"/>
  <c r="BF94" i="3"/>
  <c r="W56" i="26"/>
  <c r="BG94" i="3"/>
  <c r="W57" i="26"/>
  <c r="BH93" i="3"/>
  <c r="BH94" i="3"/>
  <c r="W58" i="26"/>
  <c r="W60" i="26"/>
  <c r="X5" i="26"/>
  <c r="W61" i="26"/>
  <c r="W62" i="26"/>
  <c r="W64" i="26"/>
  <c r="Y5" i="26"/>
  <c r="Z5" i="26"/>
  <c r="AC4" i="26"/>
  <c r="G94" i="3"/>
  <c r="AC5" i="26"/>
  <c r="H94" i="3"/>
  <c r="AC6" i="26"/>
  <c r="I94" i="3"/>
  <c r="AC7" i="26"/>
  <c r="AC8" i="26"/>
  <c r="AC9" i="26"/>
  <c r="AC10" i="26"/>
  <c r="AC11" i="26"/>
  <c r="AC12" i="26"/>
  <c r="AC13" i="26"/>
  <c r="AC14" i="26"/>
  <c r="AC15" i="26"/>
  <c r="AC16" i="26"/>
  <c r="AC17" i="26"/>
  <c r="AC18" i="26"/>
  <c r="AC19" i="26"/>
  <c r="AC20" i="26"/>
  <c r="W94" i="3"/>
  <c r="AC21" i="26"/>
  <c r="AC22" i="26"/>
  <c r="AC23" i="26"/>
  <c r="AC24" i="26"/>
  <c r="AA94" i="3"/>
  <c r="AC25" i="26"/>
  <c r="AC26" i="26"/>
  <c r="AC27" i="26"/>
  <c r="AC28" i="26"/>
  <c r="AC29" i="26"/>
  <c r="AC30" i="26"/>
  <c r="AG95" i="3"/>
  <c r="AC31" i="26"/>
  <c r="AC32" i="26"/>
  <c r="AC33" i="26"/>
  <c r="AC34" i="26"/>
  <c r="AC35" i="26"/>
  <c r="AC36" i="26"/>
  <c r="AC37" i="26"/>
  <c r="AC38" i="26"/>
  <c r="AC39" i="26"/>
  <c r="AC40" i="26"/>
  <c r="AC41" i="26"/>
  <c r="AC42" i="26"/>
  <c r="AC43" i="26"/>
  <c r="AC44" i="26"/>
  <c r="AC45" i="26"/>
  <c r="AC46" i="26"/>
  <c r="AC47" i="26"/>
  <c r="AC48" i="26"/>
  <c r="AC49" i="26"/>
  <c r="AC50" i="26"/>
  <c r="AC51" i="26"/>
  <c r="AC52" i="26"/>
  <c r="AC53" i="26"/>
  <c r="AC54" i="26"/>
  <c r="AC55" i="26"/>
  <c r="AC56" i="26"/>
  <c r="AC57" i="26"/>
  <c r="AC58" i="26"/>
  <c r="AC60" i="26"/>
  <c r="AD5" i="26"/>
  <c r="AC61" i="26"/>
  <c r="AC62" i="26"/>
  <c r="AC64" i="26"/>
  <c r="AE5" i="26"/>
  <c r="AF5" i="26"/>
  <c r="H5" i="27"/>
  <c r="I5" i="27"/>
  <c r="J5" i="27"/>
  <c r="N5" i="27"/>
  <c r="O5" i="27"/>
  <c r="P5" i="27"/>
  <c r="T5" i="27"/>
  <c r="U5" i="27"/>
  <c r="V5" i="27"/>
  <c r="AD5" i="27"/>
  <c r="AE5" i="27"/>
  <c r="AF5" i="27"/>
  <c r="B5" i="27"/>
  <c r="BF5" i="4"/>
  <c r="F5" i="28"/>
  <c r="G5" i="28"/>
  <c r="H5" i="28"/>
  <c r="L5" i="28"/>
  <c r="M5" i="28"/>
  <c r="N5" i="28"/>
  <c r="B5" i="28"/>
  <c r="BI5" i="4"/>
  <c r="E5" i="29"/>
  <c r="F5" i="29"/>
  <c r="G5" i="29"/>
  <c r="BL5" i="4"/>
  <c r="BP5" i="4"/>
  <c r="F6" i="9"/>
  <c r="G6" i="9"/>
  <c r="H6" i="9"/>
  <c r="L6" i="9"/>
  <c r="M6" i="9"/>
  <c r="N6" i="9"/>
  <c r="R6" i="9"/>
  <c r="S6" i="9"/>
  <c r="T6" i="9"/>
  <c r="Z21" i="9"/>
  <c r="AA21" i="9"/>
  <c r="AB21" i="9"/>
  <c r="Z25" i="9"/>
  <c r="AA25" i="9"/>
  <c r="AB25" i="9"/>
  <c r="Z36" i="9"/>
  <c r="AA36" i="9"/>
  <c r="AB36" i="9"/>
  <c r="Z38" i="9"/>
  <c r="AA38" i="9"/>
  <c r="AB38" i="9"/>
  <c r="Z49" i="9"/>
  <c r="AA49" i="9"/>
  <c r="AB49" i="9"/>
  <c r="AB6" i="9"/>
  <c r="B6" i="9"/>
  <c r="D6" i="4"/>
  <c r="F6" i="10"/>
  <c r="G6" i="10"/>
  <c r="H6" i="10"/>
  <c r="P6" i="10"/>
  <c r="Q6" i="10"/>
  <c r="R6" i="10"/>
  <c r="V6" i="10"/>
  <c r="W6" i="10"/>
  <c r="X6" i="10"/>
  <c r="AF6" i="10"/>
  <c r="AG6" i="10"/>
  <c r="AH6" i="10"/>
  <c r="AP6" i="10"/>
  <c r="AQ6" i="10"/>
  <c r="AR6" i="10"/>
  <c r="AZ6" i="10"/>
  <c r="BA6" i="10"/>
  <c r="BB6" i="10"/>
  <c r="BJ6" i="10"/>
  <c r="BK6" i="10"/>
  <c r="BL6" i="10"/>
  <c r="BT6" i="10"/>
  <c r="BU6" i="10"/>
  <c r="BV6" i="10"/>
  <c r="B6" i="10"/>
  <c r="G6" i="4"/>
  <c r="F6" i="11"/>
  <c r="G6" i="11"/>
  <c r="H6" i="11"/>
  <c r="L6" i="11"/>
  <c r="M6" i="11"/>
  <c r="N6" i="11"/>
  <c r="T6" i="11"/>
  <c r="U6" i="11"/>
  <c r="V6" i="11"/>
  <c r="AB6" i="11"/>
  <c r="AC6" i="11"/>
  <c r="AD6" i="11"/>
  <c r="AH6" i="11"/>
  <c r="AI6" i="11"/>
  <c r="AJ6" i="11"/>
  <c r="AN6" i="11"/>
  <c r="AO6" i="11"/>
  <c r="AP6" i="11"/>
  <c r="AT6" i="11"/>
  <c r="AU6" i="11"/>
  <c r="AV6" i="11"/>
  <c r="AZ6" i="11"/>
  <c r="BA6" i="11"/>
  <c r="BB6" i="11"/>
  <c r="BF6" i="11"/>
  <c r="BG6" i="11"/>
  <c r="BH6" i="11"/>
  <c r="BP6" i="11"/>
  <c r="BQ6" i="11"/>
  <c r="BR6" i="11"/>
  <c r="B6" i="11"/>
  <c r="J6" i="4"/>
  <c r="F6" i="12"/>
  <c r="G6" i="12"/>
  <c r="H6" i="12"/>
  <c r="L6" i="12"/>
  <c r="M6" i="12"/>
  <c r="N6" i="12"/>
  <c r="R6" i="12"/>
  <c r="S6" i="12"/>
  <c r="T6" i="12"/>
  <c r="X6" i="12"/>
  <c r="Y6" i="12"/>
  <c r="Z6" i="12"/>
  <c r="AD6" i="12"/>
  <c r="AE6" i="12"/>
  <c r="AF6" i="12"/>
  <c r="AJ6" i="12"/>
  <c r="AK6" i="12"/>
  <c r="AL6" i="12"/>
  <c r="B6" i="12"/>
  <c r="M6" i="4"/>
  <c r="F6" i="13"/>
  <c r="G6" i="13"/>
  <c r="H6" i="13"/>
  <c r="P6" i="13"/>
  <c r="Q6" i="13"/>
  <c r="R6" i="13"/>
  <c r="V6" i="13"/>
  <c r="W6" i="13"/>
  <c r="X6" i="13"/>
  <c r="AB6" i="13"/>
  <c r="AC6" i="13"/>
  <c r="AD6" i="13"/>
  <c r="AL6" i="13"/>
  <c r="AM6" i="13"/>
  <c r="AN6" i="13"/>
  <c r="AR6" i="13"/>
  <c r="AS6" i="13"/>
  <c r="AT6" i="13"/>
  <c r="BH6" i="13"/>
  <c r="BI6" i="13"/>
  <c r="BJ6" i="13"/>
  <c r="AX6" i="13"/>
  <c r="AY6" i="13"/>
  <c r="AZ6" i="13"/>
  <c r="B6" i="13"/>
  <c r="P6" i="4"/>
  <c r="F6" i="14"/>
  <c r="G6" i="14"/>
  <c r="H6" i="14"/>
  <c r="L6" i="14"/>
  <c r="M6" i="14"/>
  <c r="N6" i="14"/>
  <c r="R6" i="14"/>
  <c r="S6" i="14"/>
  <c r="T6" i="14"/>
  <c r="Z6" i="14"/>
  <c r="AA6" i="14"/>
  <c r="AB6" i="14"/>
  <c r="B6" i="14"/>
  <c r="S6" i="4"/>
  <c r="F6" i="17"/>
  <c r="G6" i="17"/>
  <c r="H6" i="17"/>
  <c r="L6" i="17"/>
  <c r="M6" i="17"/>
  <c r="N6" i="17"/>
  <c r="R6" i="17"/>
  <c r="S6" i="17"/>
  <c r="T6" i="17"/>
  <c r="X6" i="17"/>
  <c r="Y6" i="17"/>
  <c r="Z6" i="17"/>
  <c r="B6" i="17"/>
  <c r="AB6" i="4"/>
  <c r="H6" i="16"/>
  <c r="I6" i="16"/>
  <c r="J6" i="16"/>
  <c r="R6" i="16"/>
  <c r="S6" i="16"/>
  <c r="T6" i="16"/>
  <c r="Z6" i="16"/>
  <c r="AA6" i="16"/>
  <c r="AB6" i="16"/>
  <c r="AJ6" i="16"/>
  <c r="AK6" i="16"/>
  <c r="AL6" i="16"/>
  <c r="B6" i="16"/>
  <c r="Y6" i="4"/>
  <c r="F6" i="15"/>
  <c r="G6" i="15"/>
  <c r="H6" i="15"/>
  <c r="L6" i="15"/>
  <c r="M6" i="15"/>
  <c r="N6" i="15"/>
  <c r="AB23" i="15"/>
  <c r="AC23" i="15"/>
  <c r="AD23" i="15"/>
  <c r="AB25" i="15"/>
  <c r="AC25" i="15"/>
  <c r="AD25" i="15"/>
  <c r="AB31" i="15"/>
  <c r="AC31" i="15"/>
  <c r="AD31" i="15"/>
  <c r="AB49" i="15"/>
  <c r="AC49" i="15"/>
  <c r="AD49" i="15"/>
  <c r="AD6" i="15"/>
  <c r="AJ6" i="15"/>
  <c r="AK6" i="15"/>
  <c r="AL6" i="15"/>
  <c r="AP21" i="15"/>
  <c r="AQ21" i="15"/>
  <c r="AR21" i="15"/>
  <c r="AP23" i="15"/>
  <c r="AQ23" i="15"/>
  <c r="AR23" i="15"/>
  <c r="AP25" i="15"/>
  <c r="AQ25" i="15"/>
  <c r="AR25" i="15"/>
  <c r="AP31" i="15"/>
  <c r="AQ31" i="15"/>
  <c r="AR31" i="15"/>
  <c r="AP49" i="15"/>
  <c r="AQ49" i="15"/>
  <c r="AR49" i="15"/>
  <c r="AR6" i="15"/>
  <c r="AX6" i="15"/>
  <c r="AY6" i="15"/>
  <c r="AZ6" i="15"/>
  <c r="H6" i="18"/>
  <c r="I6" i="18"/>
  <c r="J6" i="18"/>
  <c r="N21" i="18"/>
  <c r="O21" i="18"/>
  <c r="P21" i="18"/>
  <c r="N25" i="18"/>
  <c r="O25" i="18"/>
  <c r="P25" i="18"/>
  <c r="N36" i="18"/>
  <c r="O36" i="18"/>
  <c r="P36" i="18"/>
  <c r="N38" i="18"/>
  <c r="O38" i="18"/>
  <c r="P38" i="18"/>
  <c r="N49" i="18"/>
  <c r="O49" i="18"/>
  <c r="P49" i="18"/>
  <c r="P6" i="18"/>
  <c r="T6" i="18"/>
  <c r="U6" i="18"/>
  <c r="V6" i="18"/>
  <c r="B6" i="18"/>
  <c r="AE6" i="4"/>
  <c r="F6" i="20"/>
  <c r="G6" i="20"/>
  <c r="H6" i="20"/>
  <c r="L6" i="20"/>
  <c r="M6" i="20"/>
  <c r="N6" i="20"/>
  <c r="R6" i="20"/>
  <c r="S6" i="20"/>
  <c r="T6" i="20"/>
  <c r="X6" i="20"/>
  <c r="Y6" i="20"/>
  <c r="Z6" i="20"/>
  <c r="AD6" i="20"/>
  <c r="AE6" i="20"/>
  <c r="AF6" i="20"/>
  <c r="AJ6" i="20"/>
  <c r="AK6" i="20"/>
  <c r="AL6" i="20"/>
  <c r="B6" i="20"/>
  <c r="AH6" i="4"/>
  <c r="F6" i="21"/>
  <c r="G6" i="21"/>
  <c r="H6" i="21"/>
  <c r="L6" i="21"/>
  <c r="M6" i="21"/>
  <c r="N6" i="21"/>
  <c r="R6" i="21"/>
  <c r="S6" i="21"/>
  <c r="T6" i="21"/>
  <c r="X6" i="21"/>
  <c r="Y6" i="21"/>
  <c r="Z6" i="21"/>
  <c r="AD6" i="21"/>
  <c r="AE6" i="21"/>
  <c r="AF6" i="21"/>
  <c r="AJ6" i="21"/>
  <c r="AK6" i="21"/>
  <c r="AL6" i="21"/>
  <c r="B6" i="21"/>
  <c r="AK6" i="4"/>
  <c r="F6" i="22"/>
  <c r="G6" i="22"/>
  <c r="H6" i="22"/>
  <c r="P6" i="22"/>
  <c r="Q6" i="22"/>
  <c r="R6" i="22"/>
  <c r="V6" i="22"/>
  <c r="W6" i="22"/>
  <c r="X6" i="22"/>
  <c r="AB6" i="22"/>
  <c r="AC6" i="22"/>
  <c r="AD6" i="22"/>
  <c r="AH6" i="22"/>
  <c r="AI6" i="22"/>
  <c r="AJ6" i="22"/>
  <c r="AN6" i="22"/>
  <c r="AO6" i="22"/>
  <c r="AP6" i="22"/>
  <c r="B6" i="22"/>
  <c r="AN6" i="4"/>
  <c r="F6" i="19"/>
  <c r="G6" i="19"/>
  <c r="H6" i="19"/>
  <c r="L6" i="19"/>
  <c r="M6" i="19"/>
  <c r="N6" i="19"/>
  <c r="B6" i="19"/>
  <c r="AQ6" i="4"/>
  <c r="F6" i="23"/>
  <c r="G6" i="23"/>
  <c r="H6" i="23"/>
  <c r="L6" i="23"/>
  <c r="M6" i="23"/>
  <c r="N6" i="23"/>
  <c r="B6" i="23"/>
  <c r="AT6" i="4"/>
  <c r="F6" i="24"/>
  <c r="G6" i="24"/>
  <c r="H6" i="24"/>
  <c r="L21" i="24"/>
  <c r="M21" i="24"/>
  <c r="N21" i="24"/>
  <c r="L23" i="24"/>
  <c r="M23" i="24"/>
  <c r="N23" i="24"/>
  <c r="L25" i="24"/>
  <c r="M25" i="24"/>
  <c r="N25" i="24"/>
  <c r="L36" i="24"/>
  <c r="M36" i="24"/>
  <c r="N36" i="24"/>
  <c r="L38" i="24"/>
  <c r="M38" i="24"/>
  <c r="N38" i="24"/>
  <c r="L49" i="24"/>
  <c r="M49" i="24"/>
  <c r="N49" i="24"/>
  <c r="L31" i="24"/>
  <c r="M31" i="24"/>
  <c r="N31" i="24"/>
  <c r="N6" i="24"/>
  <c r="V6" i="24"/>
  <c r="W6" i="24"/>
  <c r="X6" i="24"/>
  <c r="AF6" i="24"/>
  <c r="AG6" i="24"/>
  <c r="AH6" i="24"/>
  <c r="B6" i="24"/>
  <c r="AW6" i="4"/>
  <c r="F6" i="25"/>
  <c r="G6" i="25"/>
  <c r="H6" i="25"/>
  <c r="P6" i="25"/>
  <c r="Q6" i="25"/>
  <c r="R6" i="25"/>
  <c r="X6" i="25"/>
  <c r="Y6" i="25"/>
  <c r="Z6" i="25"/>
  <c r="B6" i="25"/>
  <c r="AZ6" i="4"/>
  <c r="L6" i="26"/>
  <c r="M6" i="26"/>
  <c r="N6" i="26"/>
  <c r="R6" i="26"/>
  <c r="S6" i="26"/>
  <c r="T6" i="26"/>
  <c r="H6" i="27"/>
  <c r="I6" i="27"/>
  <c r="J6" i="27"/>
  <c r="N6" i="27"/>
  <c r="O6" i="27"/>
  <c r="P6" i="27"/>
  <c r="T6" i="27"/>
  <c r="U6" i="27"/>
  <c r="V6" i="27"/>
  <c r="AD6" i="27"/>
  <c r="AE6" i="27"/>
  <c r="AF6" i="27"/>
  <c r="B6" i="27"/>
  <c r="BF6" i="4"/>
  <c r="F6" i="28"/>
  <c r="G6" i="28"/>
  <c r="H6" i="28"/>
  <c r="L6" i="28"/>
  <c r="M6" i="28"/>
  <c r="N6" i="28"/>
  <c r="B6" i="28"/>
  <c r="BI6" i="4"/>
  <c r="E6" i="29"/>
  <c r="F6" i="29"/>
  <c r="G6" i="29"/>
  <c r="BL6" i="4"/>
  <c r="BP6" i="4"/>
  <c r="F7" i="9"/>
  <c r="G7" i="9"/>
  <c r="H7" i="9"/>
  <c r="L7" i="9"/>
  <c r="M7" i="9"/>
  <c r="N7" i="9"/>
  <c r="R7" i="9"/>
  <c r="S7" i="9"/>
  <c r="T7" i="9"/>
  <c r="Z7" i="9"/>
  <c r="AA7" i="9"/>
  <c r="AB7" i="9"/>
  <c r="B7" i="9"/>
  <c r="D7" i="4"/>
  <c r="F7" i="10"/>
  <c r="G7" i="10"/>
  <c r="H7" i="10"/>
  <c r="P7" i="10"/>
  <c r="Q7" i="10"/>
  <c r="R7" i="10"/>
  <c r="V7" i="10"/>
  <c r="W7" i="10"/>
  <c r="X7" i="10"/>
  <c r="AF7" i="10"/>
  <c r="AG7" i="10"/>
  <c r="AH7" i="10"/>
  <c r="AP7" i="10"/>
  <c r="AQ7" i="10"/>
  <c r="AR7" i="10"/>
  <c r="AZ7" i="10"/>
  <c r="BA7" i="10"/>
  <c r="BB7" i="10"/>
  <c r="BJ7" i="10"/>
  <c r="BK7" i="10"/>
  <c r="BL7" i="10"/>
  <c r="BT7" i="10"/>
  <c r="BU7" i="10"/>
  <c r="BV7" i="10"/>
  <c r="B7" i="10"/>
  <c r="G7" i="4"/>
  <c r="F7" i="11"/>
  <c r="G7" i="11"/>
  <c r="H7" i="11"/>
  <c r="L7" i="11"/>
  <c r="M7" i="11"/>
  <c r="N7" i="11"/>
  <c r="T7" i="11"/>
  <c r="U7" i="11"/>
  <c r="V7" i="11"/>
  <c r="AB7" i="11"/>
  <c r="AC7" i="11"/>
  <c r="AD7" i="11"/>
  <c r="AH7" i="11"/>
  <c r="AI7" i="11"/>
  <c r="AJ7" i="11"/>
  <c r="AN7" i="11"/>
  <c r="AO7" i="11"/>
  <c r="AP7" i="11"/>
  <c r="AT7" i="11"/>
  <c r="AU7" i="11"/>
  <c r="AV7" i="11"/>
  <c r="AZ7" i="11"/>
  <c r="BA7" i="11"/>
  <c r="BB7" i="11"/>
  <c r="BF7" i="11"/>
  <c r="BG7" i="11"/>
  <c r="BH7" i="11"/>
  <c r="BP7" i="11"/>
  <c r="BQ7" i="11"/>
  <c r="BR7" i="11"/>
  <c r="B7" i="11"/>
  <c r="J7" i="4"/>
  <c r="F7" i="12"/>
  <c r="G7" i="12"/>
  <c r="H7" i="12"/>
  <c r="L7" i="12"/>
  <c r="M7" i="12"/>
  <c r="N7" i="12"/>
  <c r="R19" i="12"/>
  <c r="S19" i="12"/>
  <c r="T19" i="12"/>
  <c r="R52" i="12"/>
  <c r="S52" i="12"/>
  <c r="T52" i="12"/>
  <c r="R53" i="12"/>
  <c r="S53" i="12"/>
  <c r="T53" i="12"/>
  <c r="T7" i="12"/>
  <c r="X7" i="12"/>
  <c r="Y7" i="12"/>
  <c r="Z7" i="12"/>
  <c r="AD7" i="12"/>
  <c r="AE7" i="12"/>
  <c r="AF7" i="12"/>
  <c r="AJ7" i="12"/>
  <c r="AK7" i="12"/>
  <c r="AL7" i="12"/>
  <c r="B7" i="12"/>
  <c r="M7" i="4"/>
  <c r="F7" i="13"/>
  <c r="G7" i="13"/>
  <c r="H7" i="13"/>
  <c r="P7" i="13"/>
  <c r="Q7" i="13"/>
  <c r="R7" i="13"/>
  <c r="V7" i="13"/>
  <c r="W7" i="13"/>
  <c r="X7" i="13"/>
  <c r="AD7" i="13"/>
  <c r="AL7" i="13"/>
  <c r="AM7" i="13"/>
  <c r="AN7" i="13"/>
  <c r="AR7" i="13"/>
  <c r="AS7" i="13"/>
  <c r="AT7" i="13"/>
  <c r="BH7" i="13"/>
  <c r="BI7" i="13"/>
  <c r="BJ7" i="13"/>
  <c r="AX7" i="13"/>
  <c r="AY7" i="13"/>
  <c r="AZ7" i="13"/>
  <c r="B7" i="13"/>
  <c r="P7" i="4"/>
  <c r="F7" i="14"/>
  <c r="G7" i="14"/>
  <c r="H7" i="14"/>
  <c r="L7" i="14"/>
  <c r="M7" i="14"/>
  <c r="N7" i="14"/>
  <c r="R7" i="14"/>
  <c r="S7" i="14"/>
  <c r="T7" i="14"/>
  <c r="Z7" i="14"/>
  <c r="AA7" i="14"/>
  <c r="AB7" i="14"/>
  <c r="B7" i="14"/>
  <c r="S7" i="4"/>
  <c r="F7" i="17"/>
  <c r="G7" i="17"/>
  <c r="H7" i="17"/>
  <c r="L7" i="17"/>
  <c r="M7" i="17"/>
  <c r="N7" i="17"/>
  <c r="R7" i="17"/>
  <c r="S7" i="17"/>
  <c r="T7" i="17"/>
  <c r="X7" i="17"/>
  <c r="Y7" i="17"/>
  <c r="Z7" i="17"/>
  <c r="B7" i="17"/>
  <c r="AB7" i="4"/>
  <c r="Y7" i="4"/>
  <c r="F7" i="15"/>
  <c r="G7" i="15"/>
  <c r="H7" i="15"/>
  <c r="L7" i="15"/>
  <c r="M7" i="15"/>
  <c r="N7" i="15"/>
  <c r="AB7" i="15"/>
  <c r="AC7" i="15"/>
  <c r="AD7" i="15"/>
  <c r="AJ12" i="15"/>
  <c r="AK12" i="15"/>
  <c r="AL12" i="15"/>
  <c r="AJ19" i="15"/>
  <c r="AK19" i="15"/>
  <c r="AL19" i="15"/>
  <c r="AJ52" i="15"/>
  <c r="AK52" i="15"/>
  <c r="AL52" i="15"/>
  <c r="AJ53" i="15"/>
  <c r="AK53" i="15"/>
  <c r="AL53" i="15"/>
  <c r="AL7" i="15"/>
  <c r="AP7" i="15"/>
  <c r="AQ7" i="15"/>
  <c r="AR7" i="15"/>
  <c r="AX7" i="15"/>
  <c r="AY7" i="15"/>
  <c r="AZ7" i="15"/>
  <c r="H7" i="18"/>
  <c r="I7" i="18"/>
  <c r="J7" i="18"/>
  <c r="N7" i="18"/>
  <c r="O7" i="18"/>
  <c r="P7" i="18"/>
  <c r="T7" i="18"/>
  <c r="U7" i="18"/>
  <c r="V7" i="18"/>
  <c r="B7" i="18"/>
  <c r="AE7" i="4"/>
  <c r="F7" i="20"/>
  <c r="G7" i="20"/>
  <c r="H7" i="20"/>
  <c r="L7" i="20"/>
  <c r="M7" i="20"/>
  <c r="N7" i="20"/>
  <c r="R7" i="20"/>
  <c r="S7" i="20"/>
  <c r="T7" i="20"/>
  <c r="X7" i="20"/>
  <c r="Y7" i="20"/>
  <c r="Z7" i="20"/>
  <c r="AD7" i="20"/>
  <c r="AE7" i="20"/>
  <c r="AF7" i="20"/>
  <c r="AJ7" i="20"/>
  <c r="AK7" i="20"/>
  <c r="AL7" i="20"/>
  <c r="B7" i="20"/>
  <c r="AH7" i="4"/>
  <c r="F7" i="21"/>
  <c r="G7" i="21"/>
  <c r="H7" i="21"/>
  <c r="L7" i="21"/>
  <c r="M7" i="21"/>
  <c r="N7" i="21"/>
  <c r="R7" i="21"/>
  <c r="S7" i="21"/>
  <c r="T7" i="21"/>
  <c r="X7" i="21"/>
  <c r="Y7" i="21"/>
  <c r="Z7" i="21"/>
  <c r="AD7" i="21"/>
  <c r="AE7" i="21"/>
  <c r="AF7" i="21"/>
  <c r="AJ7" i="21"/>
  <c r="AK7" i="21"/>
  <c r="AL7" i="21"/>
  <c r="B7" i="21"/>
  <c r="AK7" i="4"/>
  <c r="F7" i="22"/>
  <c r="G7" i="22"/>
  <c r="H7" i="22"/>
  <c r="P7" i="22"/>
  <c r="Q7" i="22"/>
  <c r="R7" i="22"/>
  <c r="V7" i="22"/>
  <c r="W7" i="22"/>
  <c r="X7" i="22"/>
  <c r="AB7" i="22"/>
  <c r="AC7" i="22"/>
  <c r="AD7" i="22"/>
  <c r="AH7" i="22"/>
  <c r="AI7" i="22"/>
  <c r="AJ7" i="22"/>
  <c r="AN7" i="22"/>
  <c r="AO7" i="22"/>
  <c r="AP7" i="22"/>
  <c r="B7" i="22"/>
  <c r="AN7" i="4"/>
  <c r="F7" i="19"/>
  <c r="G7" i="19"/>
  <c r="H7" i="19"/>
  <c r="L7" i="19"/>
  <c r="M7" i="19"/>
  <c r="N7" i="19"/>
  <c r="B7" i="19"/>
  <c r="AQ7" i="4"/>
  <c r="F7" i="23"/>
  <c r="G7" i="23"/>
  <c r="H7" i="23"/>
  <c r="L7" i="23"/>
  <c r="M7" i="23"/>
  <c r="N7" i="23"/>
  <c r="B7" i="23"/>
  <c r="AT7" i="4"/>
  <c r="F7" i="24"/>
  <c r="G7" i="24"/>
  <c r="H7" i="24"/>
  <c r="L7" i="24"/>
  <c r="M7" i="24"/>
  <c r="N7" i="24"/>
  <c r="V7" i="24"/>
  <c r="W7" i="24"/>
  <c r="X7" i="24"/>
  <c r="AF7" i="24"/>
  <c r="AG7" i="24"/>
  <c r="AH7" i="24"/>
  <c r="B7" i="24"/>
  <c r="AW7" i="4"/>
  <c r="F7" i="25"/>
  <c r="G7" i="25"/>
  <c r="H7" i="25"/>
  <c r="P7" i="25"/>
  <c r="Q7" i="25"/>
  <c r="R7" i="25"/>
  <c r="X7" i="25"/>
  <c r="Y7" i="25"/>
  <c r="Z7" i="25"/>
  <c r="B7" i="25"/>
  <c r="AZ7" i="4"/>
  <c r="L7" i="26"/>
  <c r="M7" i="26"/>
  <c r="N7" i="26"/>
  <c r="R7" i="26"/>
  <c r="S7" i="26"/>
  <c r="T7" i="26"/>
  <c r="X7" i="26"/>
  <c r="Y7" i="26"/>
  <c r="Z7" i="26"/>
  <c r="AD7" i="26"/>
  <c r="AE7" i="26"/>
  <c r="AF7" i="26"/>
  <c r="H7" i="27"/>
  <c r="I7" i="27"/>
  <c r="J7" i="27"/>
  <c r="N7" i="27"/>
  <c r="O7" i="27"/>
  <c r="P7" i="27"/>
  <c r="T7" i="27"/>
  <c r="U7" i="27"/>
  <c r="V7" i="27"/>
  <c r="AD7" i="27"/>
  <c r="AE7" i="27"/>
  <c r="AF7" i="27"/>
  <c r="B7" i="27"/>
  <c r="BF7" i="4"/>
  <c r="F7" i="28"/>
  <c r="G7" i="28"/>
  <c r="H7" i="28"/>
  <c r="L7" i="28"/>
  <c r="M7" i="28"/>
  <c r="N7" i="28"/>
  <c r="B7" i="28"/>
  <c r="BI7" i="4"/>
  <c r="E7" i="29"/>
  <c r="F7" i="29"/>
  <c r="G7" i="29"/>
  <c r="BL7" i="4"/>
  <c r="BP7" i="4"/>
  <c r="F8" i="9"/>
  <c r="G8" i="9"/>
  <c r="H8" i="9"/>
  <c r="L8" i="9"/>
  <c r="M8" i="9"/>
  <c r="N8" i="9"/>
  <c r="R8" i="9"/>
  <c r="S8" i="9"/>
  <c r="T8" i="9"/>
  <c r="Z8" i="9"/>
  <c r="AA8" i="9"/>
  <c r="AB8" i="9"/>
  <c r="B8" i="9"/>
  <c r="D8" i="4"/>
  <c r="F8" i="10"/>
  <c r="G8" i="10"/>
  <c r="H8" i="10"/>
  <c r="P8" i="10"/>
  <c r="Q8" i="10"/>
  <c r="R8" i="10"/>
  <c r="V8" i="10"/>
  <c r="W8" i="10"/>
  <c r="X8" i="10"/>
  <c r="AF8" i="10"/>
  <c r="AG8" i="10"/>
  <c r="AH8" i="10"/>
  <c r="AP8" i="10"/>
  <c r="AQ8" i="10"/>
  <c r="AR8" i="10"/>
  <c r="AZ8" i="10"/>
  <c r="BA8" i="10"/>
  <c r="BB8" i="10"/>
  <c r="BJ8" i="10"/>
  <c r="BK8" i="10"/>
  <c r="BL8" i="10"/>
  <c r="BT8" i="10"/>
  <c r="BU8" i="10"/>
  <c r="BV8" i="10"/>
  <c r="B8" i="10"/>
  <c r="G8" i="4"/>
  <c r="F8" i="11"/>
  <c r="G8" i="11"/>
  <c r="H8" i="11"/>
  <c r="L8" i="11"/>
  <c r="M8" i="11"/>
  <c r="N8" i="11"/>
  <c r="T8" i="11"/>
  <c r="U8" i="11"/>
  <c r="V8" i="11"/>
  <c r="AB8" i="11"/>
  <c r="AC8" i="11"/>
  <c r="AD8" i="11"/>
  <c r="AH8" i="11"/>
  <c r="AI8" i="11"/>
  <c r="AJ8" i="11"/>
  <c r="AN8" i="11"/>
  <c r="AO8" i="11"/>
  <c r="AP8" i="11"/>
  <c r="AT8" i="11"/>
  <c r="AU8" i="11"/>
  <c r="AV8" i="11"/>
  <c r="AZ8" i="11"/>
  <c r="BA8" i="11"/>
  <c r="BB8" i="11"/>
  <c r="BF8" i="11"/>
  <c r="BG8" i="11"/>
  <c r="BH8" i="11"/>
  <c r="BP8" i="11"/>
  <c r="BQ8" i="11"/>
  <c r="BR8" i="11"/>
  <c r="B8" i="11"/>
  <c r="J8" i="4"/>
  <c r="F8" i="12"/>
  <c r="G8" i="12"/>
  <c r="H8" i="12"/>
  <c r="L8" i="12"/>
  <c r="M8" i="12"/>
  <c r="N8" i="12"/>
  <c r="R8" i="12"/>
  <c r="S8" i="12"/>
  <c r="T8" i="12"/>
  <c r="X8" i="12"/>
  <c r="Y8" i="12"/>
  <c r="Z8" i="12"/>
  <c r="AD8" i="12"/>
  <c r="AE8" i="12"/>
  <c r="AF8" i="12"/>
  <c r="AJ8" i="12"/>
  <c r="AK8" i="12"/>
  <c r="AL8" i="12"/>
  <c r="B8" i="12"/>
  <c r="M8" i="4"/>
  <c r="F8" i="13"/>
  <c r="G8" i="13"/>
  <c r="H8" i="13"/>
  <c r="P8" i="13"/>
  <c r="Q8" i="13"/>
  <c r="R8" i="13"/>
  <c r="V8" i="13"/>
  <c r="W8" i="13"/>
  <c r="X8" i="13"/>
  <c r="AB8" i="13"/>
  <c r="AC8" i="13"/>
  <c r="AD8" i="13"/>
  <c r="AL8" i="13"/>
  <c r="AM8" i="13"/>
  <c r="AN8" i="13"/>
  <c r="AR8" i="13"/>
  <c r="AS8" i="13"/>
  <c r="AT8" i="13"/>
  <c r="BH8" i="13"/>
  <c r="BI8" i="13"/>
  <c r="BJ8" i="13"/>
  <c r="AX8" i="13"/>
  <c r="AY8" i="13"/>
  <c r="AZ8" i="13"/>
  <c r="B8" i="13"/>
  <c r="P8" i="4"/>
  <c r="F8" i="14"/>
  <c r="G8" i="14"/>
  <c r="H8" i="14"/>
  <c r="L8" i="14"/>
  <c r="M8" i="14"/>
  <c r="N8" i="14"/>
  <c r="R8" i="14"/>
  <c r="S8" i="14"/>
  <c r="T8" i="14"/>
  <c r="Z8" i="14"/>
  <c r="AA8" i="14"/>
  <c r="AB8" i="14"/>
  <c r="B8" i="14"/>
  <c r="S8" i="4"/>
  <c r="F8" i="17"/>
  <c r="G8" i="17"/>
  <c r="H8" i="17"/>
  <c r="L8" i="17"/>
  <c r="M8" i="17"/>
  <c r="N8" i="17"/>
  <c r="R8" i="17"/>
  <c r="S8" i="17"/>
  <c r="T8" i="17"/>
  <c r="X8" i="17"/>
  <c r="Y8" i="17"/>
  <c r="Z8" i="17"/>
  <c r="B8" i="17"/>
  <c r="AB8" i="4"/>
  <c r="H8" i="16"/>
  <c r="I8" i="16"/>
  <c r="J8" i="16"/>
  <c r="R8" i="16"/>
  <c r="S8" i="16"/>
  <c r="T8" i="16"/>
  <c r="Z8" i="16"/>
  <c r="AA8" i="16"/>
  <c r="AB8" i="16"/>
  <c r="AJ8" i="16"/>
  <c r="AK8" i="16"/>
  <c r="AL8" i="16"/>
  <c r="B8" i="16"/>
  <c r="Y8" i="4"/>
  <c r="F8" i="15"/>
  <c r="G8" i="15"/>
  <c r="H8" i="15"/>
  <c r="L8" i="15"/>
  <c r="M8" i="15"/>
  <c r="N8" i="15"/>
  <c r="AB8" i="15"/>
  <c r="AC8" i="15"/>
  <c r="AD8" i="15"/>
  <c r="AJ8" i="15"/>
  <c r="AK8" i="15"/>
  <c r="AL8" i="15"/>
  <c r="AP8" i="15"/>
  <c r="AQ8" i="15"/>
  <c r="AR8" i="15"/>
  <c r="AX8" i="15"/>
  <c r="AY8" i="15"/>
  <c r="AZ8" i="15"/>
  <c r="H8" i="18"/>
  <c r="I8" i="18"/>
  <c r="J8" i="18"/>
  <c r="N8" i="18"/>
  <c r="O8" i="18"/>
  <c r="P8" i="18"/>
  <c r="T8" i="18"/>
  <c r="U8" i="18"/>
  <c r="V8" i="18"/>
  <c r="B8" i="18"/>
  <c r="AE8" i="4"/>
  <c r="F8" i="20"/>
  <c r="G8" i="20"/>
  <c r="H8" i="20"/>
  <c r="L8" i="20"/>
  <c r="M8" i="20"/>
  <c r="N8" i="20"/>
  <c r="R8" i="20"/>
  <c r="S8" i="20"/>
  <c r="T8" i="20"/>
  <c r="X8" i="20"/>
  <c r="Y8" i="20"/>
  <c r="Z8" i="20"/>
  <c r="AD8" i="20"/>
  <c r="AE8" i="20"/>
  <c r="AF8" i="20"/>
  <c r="AJ8" i="20"/>
  <c r="AK8" i="20"/>
  <c r="AL8" i="20"/>
  <c r="B8" i="20"/>
  <c r="AH8" i="4"/>
  <c r="F8" i="21"/>
  <c r="G8" i="21"/>
  <c r="H8" i="21"/>
  <c r="L8" i="21"/>
  <c r="M8" i="21"/>
  <c r="N8" i="21"/>
  <c r="R8" i="21"/>
  <c r="S8" i="21"/>
  <c r="T8" i="21"/>
  <c r="X8" i="21"/>
  <c r="Y8" i="21"/>
  <c r="Z8" i="21"/>
  <c r="AD8" i="21"/>
  <c r="AE8" i="21"/>
  <c r="AF8" i="21"/>
  <c r="AJ8" i="21"/>
  <c r="AK8" i="21"/>
  <c r="AL8" i="21"/>
  <c r="B8" i="21"/>
  <c r="AK8" i="4"/>
  <c r="F8" i="22"/>
  <c r="G8" i="22"/>
  <c r="H8" i="22"/>
  <c r="P8" i="22"/>
  <c r="Q8" i="22"/>
  <c r="R8" i="22"/>
  <c r="V8" i="22"/>
  <c r="W8" i="22"/>
  <c r="X8" i="22"/>
  <c r="AB8" i="22"/>
  <c r="AC8" i="22"/>
  <c r="AD8" i="22"/>
  <c r="AH8" i="22"/>
  <c r="AI8" i="22"/>
  <c r="AJ8" i="22"/>
  <c r="AN8" i="22"/>
  <c r="AO8" i="22"/>
  <c r="AP8" i="22"/>
  <c r="B8" i="22"/>
  <c r="AN8" i="4"/>
  <c r="F8" i="19"/>
  <c r="G8" i="19"/>
  <c r="H8" i="19"/>
  <c r="L8" i="19"/>
  <c r="M8" i="19"/>
  <c r="N8" i="19"/>
  <c r="B8" i="19"/>
  <c r="AQ8" i="4"/>
  <c r="F8" i="23"/>
  <c r="G8" i="23"/>
  <c r="H8" i="23"/>
  <c r="L8" i="23"/>
  <c r="M8" i="23"/>
  <c r="N8" i="23"/>
  <c r="B8" i="23"/>
  <c r="AT8" i="4"/>
  <c r="F8" i="24"/>
  <c r="G8" i="24"/>
  <c r="H8" i="24"/>
  <c r="L8" i="24"/>
  <c r="M8" i="24"/>
  <c r="N8" i="24"/>
  <c r="V8" i="24"/>
  <c r="W8" i="24"/>
  <c r="X8" i="24"/>
  <c r="AF8" i="24"/>
  <c r="AG8" i="24"/>
  <c r="AH8" i="24"/>
  <c r="B8" i="24"/>
  <c r="AW8" i="4"/>
  <c r="F8" i="25"/>
  <c r="G8" i="25"/>
  <c r="H8" i="25"/>
  <c r="P8" i="25"/>
  <c r="Q8" i="25"/>
  <c r="R8" i="25"/>
  <c r="X8" i="25"/>
  <c r="Y8" i="25"/>
  <c r="Z8" i="25"/>
  <c r="B8" i="25"/>
  <c r="AZ8" i="4"/>
  <c r="L8" i="26"/>
  <c r="M8" i="26"/>
  <c r="N8" i="26"/>
  <c r="R8" i="26"/>
  <c r="S8" i="26"/>
  <c r="T8" i="26"/>
  <c r="X8" i="26"/>
  <c r="Y8" i="26"/>
  <c r="Z8" i="26"/>
  <c r="AD8" i="26"/>
  <c r="AE8" i="26"/>
  <c r="AF8" i="26"/>
  <c r="H8" i="27"/>
  <c r="I8" i="27"/>
  <c r="J8" i="27"/>
  <c r="N8" i="27"/>
  <c r="O8" i="27"/>
  <c r="P8" i="27"/>
  <c r="T8" i="27"/>
  <c r="U8" i="27"/>
  <c r="V8" i="27"/>
  <c r="AD8" i="27"/>
  <c r="AE8" i="27"/>
  <c r="AF8" i="27"/>
  <c r="B8" i="27"/>
  <c r="BF8" i="4"/>
  <c r="F8" i="28"/>
  <c r="G8" i="28"/>
  <c r="H8" i="28"/>
  <c r="L8" i="28"/>
  <c r="M8" i="28"/>
  <c r="N8" i="28"/>
  <c r="B8" i="28"/>
  <c r="BI8" i="4"/>
  <c r="E8" i="29"/>
  <c r="F8" i="29"/>
  <c r="G8" i="29"/>
  <c r="BL8" i="4"/>
  <c r="BP8" i="4"/>
  <c r="F9" i="9"/>
  <c r="G9" i="9"/>
  <c r="H9" i="9"/>
  <c r="L9" i="9"/>
  <c r="M9" i="9"/>
  <c r="N9" i="9"/>
  <c r="R9" i="9"/>
  <c r="S9" i="9"/>
  <c r="T9" i="9"/>
  <c r="Z9" i="9"/>
  <c r="AA9" i="9"/>
  <c r="AB9" i="9"/>
  <c r="B9" i="9"/>
  <c r="D9" i="4"/>
  <c r="F9" i="10"/>
  <c r="G9" i="10"/>
  <c r="H9" i="10"/>
  <c r="P9" i="10"/>
  <c r="Q9" i="10"/>
  <c r="R9" i="10"/>
  <c r="V9" i="10"/>
  <c r="W9" i="10"/>
  <c r="X9" i="10"/>
  <c r="AF9" i="10"/>
  <c r="AG9" i="10"/>
  <c r="AH9" i="10"/>
  <c r="AP9" i="10"/>
  <c r="AQ9" i="10"/>
  <c r="AR9" i="10"/>
  <c r="AZ9" i="10"/>
  <c r="BA9" i="10"/>
  <c r="BB9" i="10"/>
  <c r="BJ9" i="10"/>
  <c r="BK9" i="10"/>
  <c r="BL9" i="10"/>
  <c r="BT9" i="10"/>
  <c r="BU9" i="10"/>
  <c r="BV9" i="10"/>
  <c r="B9" i="10"/>
  <c r="G9" i="4"/>
  <c r="F9" i="11"/>
  <c r="G9" i="11"/>
  <c r="H9" i="11"/>
  <c r="L9" i="11"/>
  <c r="M9" i="11"/>
  <c r="N9" i="11"/>
  <c r="T9" i="11"/>
  <c r="U9" i="11"/>
  <c r="V9" i="11"/>
  <c r="AB9" i="11"/>
  <c r="AC9" i="11"/>
  <c r="AD9" i="11"/>
  <c r="AH9" i="11"/>
  <c r="AI9" i="11"/>
  <c r="AJ9" i="11"/>
  <c r="AN9" i="11"/>
  <c r="AO9" i="11"/>
  <c r="AP9" i="11"/>
  <c r="AT9" i="11"/>
  <c r="AU9" i="11"/>
  <c r="AV9" i="11"/>
  <c r="AZ9" i="11"/>
  <c r="BA9" i="11"/>
  <c r="BB9" i="11"/>
  <c r="BF9" i="11"/>
  <c r="BG9" i="11"/>
  <c r="BH9" i="11"/>
  <c r="BP9" i="11"/>
  <c r="BQ9" i="11"/>
  <c r="BR9" i="11"/>
  <c r="B9" i="11"/>
  <c r="J9" i="4"/>
  <c r="F9" i="12"/>
  <c r="G9" i="12"/>
  <c r="H9" i="12"/>
  <c r="L9" i="12"/>
  <c r="M9" i="12"/>
  <c r="N9" i="12"/>
  <c r="R9" i="12"/>
  <c r="S9" i="12"/>
  <c r="T9" i="12"/>
  <c r="X9" i="12"/>
  <c r="Y9" i="12"/>
  <c r="Z9" i="12"/>
  <c r="AD9" i="12"/>
  <c r="AE9" i="12"/>
  <c r="AF9" i="12"/>
  <c r="AJ9" i="12"/>
  <c r="AK9" i="12"/>
  <c r="AL9" i="12"/>
  <c r="B9" i="12"/>
  <c r="M9" i="4"/>
  <c r="F9" i="13"/>
  <c r="G9" i="13"/>
  <c r="H9" i="13"/>
  <c r="P9" i="13"/>
  <c r="Q9" i="13"/>
  <c r="R9" i="13"/>
  <c r="V9" i="13"/>
  <c r="W9" i="13"/>
  <c r="X9" i="13"/>
  <c r="AB9" i="13"/>
  <c r="AC9" i="13"/>
  <c r="AD9" i="13"/>
  <c r="AL9" i="13"/>
  <c r="AM9" i="13"/>
  <c r="AN9" i="13"/>
  <c r="AR9" i="13"/>
  <c r="AS9" i="13"/>
  <c r="AT9" i="13"/>
  <c r="BH9" i="13"/>
  <c r="BI9" i="13"/>
  <c r="BJ9" i="13"/>
  <c r="AX9" i="13"/>
  <c r="AY9" i="13"/>
  <c r="AZ9" i="13"/>
  <c r="B9" i="13"/>
  <c r="P9" i="4"/>
  <c r="F9" i="14"/>
  <c r="G9" i="14"/>
  <c r="H9" i="14"/>
  <c r="L9" i="14"/>
  <c r="M9" i="14"/>
  <c r="N9" i="14"/>
  <c r="R9" i="14"/>
  <c r="S9" i="14"/>
  <c r="T9" i="14"/>
  <c r="Z9" i="14"/>
  <c r="AA9" i="14"/>
  <c r="AB9" i="14"/>
  <c r="B9" i="14"/>
  <c r="S9" i="4"/>
  <c r="F9" i="17"/>
  <c r="G9" i="17"/>
  <c r="H9" i="17"/>
  <c r="L9" i="17"/>
  <c r="M9" i="17"/>
  <c r="N9" i="17"/>
  <c r="R9" i="17"/>
  <c r="S9" i="17"/>
  <c r="T9" i="17"/>
  <c r="X9" i="17"/>
  <c r="Y9" i="17"/>
  <c r="Z9" i="17"/>
  <c r="B9" i="17"/>
  <c r="AB9" i="4"/>
  <c r="H9" i="16"/>
  <c r="I9" i="16"/>
  <c r="J9" i="16"/>
  <c r="R9" i="16"/>
  <c r="S9" i="16"/>
  <c r="T9" i="16"/>
  <c r="Z13" i="16"/>
  <c r="AA13" i="16"/>
  <c r="AB13" i="16"/>
  <c r="Z32" i="16"/>
  <c r="AA32" i="16"/>
  <c r="AB32" i="16"/>
  <c r="Z43" i="16"/>
  <c r="AA43" i="16"/>
  <c r="AB43" i="16"/>
  <c r="AB9" i="16"/>
  <c r="AJ9" i="16"/>
  <c r="AK9" i="16"/>
  <c r="AL9" i="16"/>
  <c r="B9" i="16"/>
  <c r="Y9" i="4"/>
  <c r="F9" i="15"/>
  <c r="G9" i="15"/>
  <c r="H9" i="15"/>
  <c r="L9" i="15"/>
  <c r="M9" i="15"/>
  <c r="N9" i="15"/>
  <c r="AB9" i="15"/>
  <c r="AC9" i="15"/>
  <c r="AD9" i="15"/>
  <c r="AJ9" i="15"/>
  <c r="AK9" i="15"/>
  <c r="AL9" i="15"/>
  <c r="AP9" i="15"/>
  <c r="AQ9" i="15"/>
  <c r="AR9" i="15"/>
  <c r="AX9" i="15"/>
  <c r="AY9" i="15"/>
  <c r="AZ9" i="15"/>
  <c r="H9" i="18"/>
  <c r="I9" i="18"/>
  <c r="J9" i="18"/>
  <c r="N9" i="18"/>
  <c r="O9" i="18"/>
  <c r="P9" i="18"/>
  <c r="T9" i="18"/>
  <c r="U9" i="18"/>
  <c r="V9" i="18"/>
  <c r="B9" i="18"/>
  <c r="AE9" i="4"/>
  <c r="F9" i="20"/>
  <c r="G9" i="20"/>
  <c r="H9" i="20"/>
  <c r="L9" i="20"/>
  <c r="M9" i="20"/>
  <c r="N9" i="20"/>
  <c r="R9" i="20"/>
  <c r="S9" i="20"/>
  <c r="T9" i="20"/>
  <c r="X9" i="20"/>
  <c r="Y9" i="20"/>
  <c r="Z9" i="20"/>
  <c r="AD9" i="20"/>
  <c r="AE9" i="20"/>
  <c r="AF9" i="20"/>
  <c r="AJ9" i="20"/>
  <c r="AK9" i="20"/>
  <c r="AL9" i="20"/>
  <c r="B9" i="20"/>
  <c r="AH9" i="4"/>
  <c r="F9" i="21"/>
  <c r="G9" i="21"/>
  <c r="H9" i="21"/>
  <c r="L9" i="21"/>
  <c r="M9" i="21"/>
  <c r="N9" i="21"/>
  <c r="R9" i="21"/>
  <c r="S9" i="21"/>
  <c r="T9" i="21"/>
  <c r="X9" i="21"/>
  <c r="Y9" i="21"/>
  <c r="Z9" i="21"/>
  <c r="AD9" i="21"/>
  <c r="AE9" i="21"/>
  <c r="AF9" i="21"/>
  <c r="AJ9" i="21"/>
  <c r="AK9" i="21"/>
  <c r="AL9" i="21"/>
  <c r="B9" i="21"/>
  <c r="AK9" i="4"/>
  <c r="F9" i="22"/>
  <c r="G9" i="22"/>
  <c r="H9" i="22"/>
  <c r="P9" i="22"/>
  <c r="Q9" i="22"/>
  <c r="R9" i="22"/>
  <c r="V9" i="22"/>
  <c r="W9" i="22"/>
  <c r="X9" i="22"/>
  <c r="AB9" i="22"/>
  <c r="AC9" i="22"/>
  <c r="AD9" i="22"/>
  <c r="AH9" i="22"/>
  <c r="AI9" i="22"/>
  <c r="AJ9" i="22"/>
  <c r="AN9" i="22"/>
  <c r="AO9" i="22"/>
  <c r="AP9" i="22"/>
  <c r="B9" i="22"/>
  <c r="AN9" i="4"/>
  <c r="F9" i="19"/>
  <c r="G9" i="19"/>
  <c r="H9" i="19"/>
  <c r="L9" i="19"/>
  <c r="M9" i="19"/>
  <c r="N9" i="19"/>
  <c r="B9" i="19"/>
  <c r="AQ9" i="4"/>
  <c r="F9" i="23"/>
  <c r="G9" i="23"/>
  <c r="H9" i="23"/>
  <c r="L9" i="23"/>
  <c r="M9" i="23"/>
  <c r="N9" i="23"/>
  <c r="B9" i="23"/>
  <c r="AT9" i="4"/>
  <c r="F9" i="24"/>
  <c r="G9" i="24"/>
  <c r="H9" i="24"/>
  <c r="L9" i="24"/>
  <c r="M9" i="24"/>
  <c r="N9" i="24"/>
  <c r="V9" i="24"/>
  <c r="W9" i="24"/>
  <c r="X9" i="24"/>
  <c r="AF9" i="24"/>
  <c r="AG9" i="24"/>
  <c r="AH9" i="24"/>
  <c r="B9" i="24"/>
  <c r="AW9" i="4"/>
  <c r="F9" i="25"/>
  <c r="G9" i="25"/>
  <c r="H9" i="25"/>
  <c r="P9" i="25"/>
  <c r="Q9" i="25"/>
  <c r="R9" i="25"/>
  <c r="X9" i="25"/>
  <c r="Y9" i="25"/>
  <c r="Z9" i="25"/>
  <c r="B9" i="25"/>
  <c r="AZ9" i="4"/>
  <c r="L9" i="26"/>
  <c r="M9" i="26"/>
  <c r="N9" i="26"/>
  <c r="R9" i="26"/>
  <c r="S9" i="26"/>
  <c r="T9" i="26"/>
  <c r="X9" i="26"/>
  <c r="Y9" i="26"/>
  <c r="Z9" i="26"/>
  <c r="AD9" i="26"/>
  <c r="AE9" i="26"/>
  <c r="AF9" i="26"/>
  <c r="H9" i="27"/>
  <c r="I9" i="27"/>
  <c r="J9" i="27"/>
  <c r="N9" i="27"/>
  <c r="O9" i="27"/>
  <c r="P9" i="27"/>
  <c r="T9" i="27"/>
  <c r="U9" i="27"/>
  <c r="V9" i="27"/>
  <c r="AD9" i="27"/>
  <c r="AE9" i="27"/>
  <c r="AF9" i="27"/>
  <c r="B9" i="27"/>
  <c r="BF9" i="4"/>
  <c r="F9" i="28"/>
  <c r="G9" i="28"/>
  <c r="H9" i="28"/>
  <c r="L9" i="28"/>
  <c r="M9" i="28"/>
  <c r="N9" i="28"/>
  <c r="B9" i="28"/>
  <c r="BI9" i="4"/>
  <c r="E9" i="29"/>
  <c r="F9" i="29"/>
  <c r="G9" i="29"/>
  <c r="BL9" i="4"/>
  <c r="BP9" i="4"/>
  <c r="F10" i="9"/>
  <c r="G10" i="9"/>
  <c r="H10" i="9"/>
  <c r="L10" i="9"/>
  <c r="M10" i="9"/>
  <c r="N10" i="9"/>
  <c r="R10" i="9"/>
  <c r="S10" i="9"/>
  <c r="T10" i="9"/>
  <c r="Z10" i="9"/>
  <c r="AA10" i="9"/>
  <c r="AB10" i="9"/>
  <c r="B10" i="9"/>
  <c r="D10" i="4"/>
  <c r="F10" i="10"/>
  <c r="G10" i="10"/>
  <c r="H10" i="10"/>
  <c r="P10" i="10"/>
  <c r="Q10" i="10"/>
  <c r="R10" i="10"/>
  <c r="V10" i="10"/>
  <c r="W10" i="10"/>
  <c r="X10" i="10"/>
  <c r="AF10" i="10"/>
  <c r="AG10" i="10"/>
  <c r="AH10" i="10"/>
  <c r="AP10" i="10"/>
  <c r="AQ10" i="10"/>
  <c r="AR10" i="10"/>
  <c r="AZ10" i="10"/>
  <c r="BA10" i="10"/>
  <c r="BB10" i="10"/>
  <c r="BJ10" i="10"/>
  <c r="BK10" i="10"/>
  <c r="BL10" i="10"/>
  <c r="BT10" i="10"/>
  <c r="BU10" i="10"/>
  <c r="BV10" i="10"/>
  <c r="B10" i="10"/>
  <c r="G10" i="4"/>
  <c r="F10" i="11"/>
  <c r="G10" i="11"/>
  <c r="H10" i="11"/>
  <c r="L10" i="11"/>
  <c r="M10" i="11"/>
  <c r="N10" i="11"/>
  <c r="T10" i="11"/>
  <c r="U10" i="11"/>
  <c r="V10" i="11"/>
  <c r="AB10" i="11"/>
  <c r="AC10" i="11"/>
  <c r="AD10" i="11"/>
  <c r="AH10" i="11"/>
  <c r="AI10" i="11"/>
  <c r="AJ10" i="11"/>
  <c r="AN10" i="11"/>
  <c r="AO10" i="11"/>
  <c r="AP10" i="11"/>
  <c r="AT10" i="11"/>
  <c r="AU10" i="11"/>
  <c r="AV10" i="11"/>
  <c r="AZ10" i="11"/>
  <c r="BA10" i="11"/>
  <c r="BB10" i="11"/>
  <c r="BF10" i="11"/>
  <c r="BG10" i="11"/>
  <c r="BH10" i="11"/>
  <c r="BP10" i="11"/>
  <c r="BQ10" i="11"/>
  <c r="BR10" i="11"/>
  <c r="B10" i="11"/>
  <c r="J10" i="4"/>
  <c r="F10" i="12"/>
  <c r="G10" i="12"/>
  <c r="H10" i="12"/>
  <c r="L10" i="12"/>
  <c r="M10" i="12"/>
  <c r="N10" i="12"/>
  <c r="R10" i="12"/>
  <c r="S10" i="12"/>
  <c r="T10" i="12"/>
  <c r="X10" i="12"/>
  <c r="Y10" i="12"/>
  <c r="Z10" i="12"/>
  <c r="AD10" i="12"/>
  <c r="AE10" i="12"/>
  <c r="AF10" i="12"/>
  <c r="AJ10" i="12"/>
  <c r="AK10" i="12"/>
  <c r="AL10" i="12"/>
  <c r="B10" i="12"/>
  <c r="M10" i="4"/>
  <c r="F10" i="13"/>
  <c r="G10" i="13"/>
  <c r="H10" i="13"/>
  <c r="P10" i="13"/>
  <c r="Q10" i="13"/>
  <c r="R10" i="13"/>
  <c r="V10" i="13"/>
  <c r="W10" i="13"/>
  <c r="X10" i="13"/>
  <c r="AB10" i="13"/>
  <c r="AC10" i="13"/>
  <c r="AD10" i="13"/>
  <c r="AL10" i="13"/>
  <c r="AM10" i="13"/>
  <c r="AN10" i="13"/>
  <c r="AR10" i="13"/>
  <c r="AS10" i="13"/>
  <c r="AT10" i="13"/>
  <c r="BH10" i="13"/>
  <c r="BI10" i="13"/>
  <c r="BJ10" i="13"/>
  <c r="AX10" i="13"/>
  <c r="AY10" i="13"/>
  <c r="AZ10" i="13"/>
  <c r="B10" i="13"/>
  <c r="P10" i="4"/>
  <c r="F10" i="14"/>
  <c r="G10" i="14"/>
  <c r="H10" i="14"/>
  <c r="L10" i="14"/>
  <c r="M10" i="14"/>
  <c r="N10" i="14"/>
  <c r="R10" i="14"/>
  <c r="S10" i="14"/>
  <c r="T10" i="14"/>
  <c r="Z10" i="14"/>
  <c r="AA10" i="14"/>
  <c r="AB10" i="14"/>
  <c r="B10" i="14"/>
  <c r="S10" i="4"/>
  <c r="F10" i="17"/>
  <c r="G10" i="17"/>
  <c r="H10" i="17"/>
  <c r="L10" i="17"/>
  <c r="M10" i="17"/>
  <c r="N10" i="17"/>
  <c r="R10" i="17"/>
  <c r="S10" i="17"/>
  <c r="T10" i="17"/>
  <c r="X10" i="17"/>
  <c r="Y10" i="17"/>
  <c r="Z10" i="17"/>
  <c r="B10" i="17"/>
  <c r="AB10" i="4"/>
  <c r="H10" i="16"/>
  <c r="I10" i="16"/>
  <c r="J10" i="16"/>
  <c r="R10" i="16"/>
  <c r="S10" i="16"/>
  <c r="T10" i="16"/>
  <c r="Z10" i="16"/>
  <c r="AA10" i="16"/>
  <c r="AB10" i="16"/>
  <c r="AJ10" i="16"/>
  <c r="AK10" i="16"/>
  <c r="AL10" i="16"/>
  <c r="B10" i="16"/>
  <c r="Y10" i="4"/>
  <c r="F10" i="15"/>
  <c r="G10" i="15"/>
  <c r="H10" i="15"/>
  <c r="L10" i="15"/>
  <c r="M10" i="15"/>
  <c r="N10" i="15"/>
  <c r="AB10" i="15"/>
  <c r="AC10" i="15"/>
  <c r="AD10" i="15"/>
  <c r="AJ10" i="15"/>
  <c r="AK10" i="15"/>
  <c r="AL10" i="15"/>
  <c r="AP10" i="15"/>
  <c r="AQ10" i="15"/>
  <c r="AR10" i="15"/>
  <c r="AX10" i="15"/>
  <c r="AY10" i="15"/>
  <c r="AZ10" i="15"/>
  <c r="H10" i="18"/>
  <c r="I10" i="18"/>
  <c r="J10" i="18"/>
  <c r="N10" i="18"/>
  <c r="O10" i="18"/>
  <c r="P10" i="18"/>
  <c r="T10" i="18"/>
  <c r="U10" i="18"/>
  <c r="V10" i="18"/>
  <c r="B10" i="18"/>
  <c r="AE10" i="4"/>
  <c r="F10" i="20"/>
  <c r="G10" i="20"/>
  <c r="H10" i="20"/>
  <c r="R10" i="20"/>
  <c r="S10" i="20"/>
  <c r="T10" i="20"/>
  <c r="X10" i="20"/>
  <c r="Y10" i="20"/>
  <c r="Z10" i="20"/>
  <c r="AD10" i="20"/>
  <c r="AE10" i="20"/>
  <c r="AF10" i="20"/>
  <c r="AJ10" i="20"/>
  <c r="AK10" i="20"/>
  <c r="AL10" i="20"/>
  <c r="B10" i="20"/>
  <c r="AH10" i="4"/>
  <c r="F10" i="21"/>
  <c r="G10" i="21"/>
  <c r="H10" i="21"/>
  <c r="L10" i="21"/>
  <c r="M10" i="21"/>
  <c r="N10" i="21"/>
  <c r="R10" i="21"/>
  <c r="S10" i="21"/>
  <c r="T10" i="21"/>
  <c r="X10" i="21"/>
  <c r="Y10" i="21"/>
  <c r="Z10" i="21"/>
  <c r="AD10" i="21"/>
  <c r="AE10" i="21"/>
  <c r="AF10" i="21"/>
  <c r="AJ10" i="21"/>
  <c r="AK10" i="21"/>
  <c r="AL10" i="21"/>
  <c r="B10" i="21"/>
  <c r="AK10" i="4"/>
  <c r="F10" i="22"/>
  <c r="G10" i="22"/>
  <c r="H10" i="22"/>
  <c r="P10" i="22"/>
  <c r="Q10" i="22"/>
  <c r="R10" i="22"/>
  <c r="V10" i="22"/>
  <c r="W10" i="22"/>
  <c r="X10" i="22"/>
  <c r="AB10" i="22"/>
  <c r="AC10" i="22"/>
  <c r="AD10" i="22"/>
  <c r="AH10" i="22"/>
  <c r="AI10" i="22"/>
  <c r="AJ10" i="22"/>
  <c r="AN10" i="22"/>
  <c r="AO10" i="22"/>
  <c r="AP10" i="22"/>
  <c r="B10" i="22"/>
  <c r="AN10" i="4"/>
  <c r="F10" i="19"/>
  <c r="G10" i="19"/>
  <c r="H10" i="19"/>
  <c r="L10" i="19"/>
  <c r="M10" i="19"/>
  <c r="N10" i="19"/>
  <c r="B10" i="19"/>
  <c r="AQ10" i="4"/>
  <c r="F10" i="23"/>
  <c r="G10" i="23"/>
  <c r="H10" i="23"/>
  <c r="L10" i="23"/>
  <c r="M10" i="23"/>
  <c r="N10" i="23"/>
  <c r="B10" i="23"/>
  <c r="AT10" i="4"/>
  <c r="F10" i="24"/>
  <c r="G10" i="24"/>
  <c r="H10" i="24"/>
  <c r="L10" i="24"/>
  <c r="M10" i="24"/>
  <c r="N10" i="24"/>
  <c r="V10" i="24"/>
  <c r="W10" i="24"/>
  <c r="X10" i="24"/>
  <c r="AF10" i="24"/>
  <c r="AG10" i="24"/>
  <c r="AH10" i="24"/>
  <c r="B10" i="24"/>
  <c r="AW10" i="4"/>
  <c r="F10" i="25"/>
  <c r="G10" i="25"/>
  <c r="H10" i="25"/>
  <c r="P10" i="25"/>
  <c r="Q10" i="25"/>
  <c r="R10" i="25"/>
  <c r="X10" i="25"/>
  <c r="Y10" i="25"/>
  <c r="Z10" i="25"/>
  <c r="B10" i="25"/>
  <c r="AZ10" i="4"/>
  <c r="L10" i="26"/>
  <c r="M10" i="26"/>
  <c r="N10" i="26"/>
  <c r="R10" i="26"/>
  <c r="S10" i="26"/>
  <c r="T10" i="26"/>
  <c r="X10" i="26"/>
  <c r="Y10" i="26"/>
  <c r="Z10" i="26"/>
  <c r="AD10" i="26"/>
  <c r="AE10" i="26"/>
  <c r="AF10" i="26"/>
  <c r="H10" i="27"/>
  <c r="I10" i="27"/>
  <c r="J10" i="27"/>
  <c r="N10" i="27"/>
  <c r="O10" i="27"/>
  <c r="P10" i="27"/>
  <c r="T10" i="27"/>
  <c r="U10" i="27"/>
  <c r="V10" i="27"/>
  <c r="AD10" i="27"/>
  <c r="AE10" i="27"/>
  <c r="AF10" i="27"/>
  <c r="B10" i="27"/>
  <c r="BF10" i="4"/>
  <c r="F10" i="28"/>
  <c r="G10" i="28"/>
  <c r="H10" i="28"/>
  <c r="L10" i="28"/>
  <c r="M10" i="28"/>
  <c r="N10" i="28"/>
  <c r="B10" i="28"/>
  <c r="BI10" i="4"/>
  <c r="E10" i="29"/>
  <c r="F10" i="29"/>
  <c r="G10" i="29"/>
  <c r="BL10" i="4"/>
  <c r="BP10" i="4"/>
  <c r="F11" i="9"/>
  <c r="G11" i="9"/>
  <c r="H11" i="9"/>
  <c r="L11" i="9"/>
  <c r="M11" i="9"/>
  <c r="N11" i="9"/>
  <c r="R11" i="9"/>
  <c r="S11" i="9"/>
  <c r="T11" i="9"/>
  <c r="Z11" i="9"/>
  <c r="AA11" i="9"/>
  <c r="AB11" i="9"/>
  <c r="B11" i="9"/>
  <c r="D11" i="4"/>
  <c r="F11" i="10"/>
  <c r="G11" i="10"/>
  <c r="H11" i="10"/>
  <c r="P11" i="10"/>
  <c r="Q11" i="10"/>
  <c r="R11" i="10"/>
  <c r="V11" i="10"/>
  <c r="W11" i="10"/>
  <c r="X11" i="10"/>
  <c r="AF11" i="10"/>
  <c r="AG11" i="10"/>
  <c r="AH11" i="10"/>
  <c r="AP11" i="10"/>
  <c r="AQ11" i="10"/>
  <c r="AR11" i="10"/>
  <c r="AZ11" i="10"/>
  <c r="BA11" i="10"/>
  <c r="BB11" i="10"/>
  <c r="BJ11" i="10"/>
  <c r="BK11" i="10"/>
  <c r="BL11" i="10"/>
  <c r="BT11" i="10"/>
  <c r="BU11" i="10"/>
  <c r="BV11" i="10"/>
  <c r="B11" i="10"/>
  <c r="G11" i="4"/>
  <c r="F11" i="11"/>
  <c r="G11" i="11"/>
  <c r="H11" i="11"/>
  <c r="L11" i="11"/>
  <c r="M11" i="11"/>
  <c r="N11" i="11"/>
  <c r="T11" i="11"/>
  <c r="U11" i="11"/>
  <c r="V11" i="11"/>
  <c r="AB11" i="11"/>
  <c r="AC11" i="11"/>
  <c r="AD11" i="11"/>
  <c r="AH11" i="11"/>
  <c r="AI11" i="11"/>
  <c r="AJ11" i="11"/>
  <c r="AN11" i="11"/>
  <c r="AO11" i="11"/>
  <c r="AP11" i="11"/>
  <c r="AT11" i="11"/>
  <c r="AU11" i="11"/>
  <c r="AV11" i="11"/>
  <c r="AZ11" i="11"/>
  <c r="BA11" i="11"/>
  <c r="BB11" i="11"/>
  <c r="BF11" i="11"/>
  <c r="BG11" i="11"/>
  <c r="BH11" i="11"/>
  <c r="BP11" i="11"/>
  <c r="BQ11" i="11"/>
  <c r="BR11" i="11"/>
  <c r="B11" i="11"/>
  <c r="J11" i="4"/>
  <c r="F11" i="12"/>
  <c r="G11" i="12"/>
  <c r="H11" i="12"/>
  <c r="L11" i="12"/>
  <c r="M11" i="12"/>
  <c r="N11" i="12"/>
  <c r="R11" i="12"/>
  <c r="S11" i="12"/>
  <c r="T11" i="12"/>
  <c r="X11" i="12"/>
  <c r="Y11" i="12"/>
  <c r="Z11" i="12"/>
  <c r="AD11" i="12"/>
  <c r="AE11" i="12"/>
  <c r="AF11" i="12"/>
  <c r="AJ11" i="12"/>
  <c r="AK11" i="12"/>
  <c r="AL11" i="12"/>
  <c r="B11" i="12"/>
  <c r="M11" i="4"/>
  <c r="F11" i="13"/>
  <c r="G11" i="13"/>
  <c r="H11" i="13"/>
  <c r="P11" i="13"/>
  <c r="Q11" i="13"/>
  <c r="R11" i="13"/>
  <c r="V11" i="13"/>
  <c r="W11" i="13"/>
  <c r="X11" i="13"/>
  <c r="AB11" i="13"/>
  <c r="AC11" i="13"/>
  <c r="AD11" i="13"/>
  <c r="AL11" i="13"/>
  <c r="AM11" i="13"/>
  <c r="AN11" i="13"/>
  <c r="AR11" i="13"/>
  <c r="AS11" i="13"/>
  <c r="AT11" i="13"/>
  <c r="BH11" i="13"/>
  <c r="BI11" i="13"/>
  <c r="BJ11" i="13"/>
  <c r="AX11" i="13"/>
  <c r="AY11" i="13"/>
  <c r="AZ11" i="13"/>
  <c r="B11" i="13"/>
  <c r="P11" i="4"/>
  <c r="F11" i="14"/>
  <c r="G11" i="14"/>
  <c r="H11" i="14"/>
  <c r="L11" i="14"/>
  <c r="M11" i="14"/>
  <c r="N11" i="14"/>
  <c r="R11" i="14"/>
  <c r="S11" i="14"/>
  <c r="T11" i="14"/>
  <c r="Z11" i="14"/>
  <c r="AA11" i="14"/>
  <c r="AB11" i="14"/>
  <c r="B11" i="14"/>
  <c r="S11" i="4"/>
  <c r="F11" i="17"/>
  <c r="G11" i="17"/>
  <c r="H11" i="17"/>
  <c r="L11" i="17"/>
  <c r="M11" i="17"/>
  <c r="N11" i="17"/>
  <c r="R11" i="17"/>
  <c r="S11" i="17"/>
  <c r="T11" i="17"/>
  <c r="X11" i="17"/>
  <c r="Y11" i="17"/>
  <c r="Z11" i="17"/>
  <c r="B11" i="17"/>
  <c r="AB11" i="4"/>
  <c r="H11" i="16"/>
  <c r="I11" i="16"/>
  <c r="J11" i="16"/>
  <c r="R11" i="16"/>
  <c r="S11" i="16"/>
  <c r="T11" i="16"/>
  <c r="AB11" i="16"/>
  <c r="AJ11" i="16"/>
  <c r="AK11" i="16"/>
  <c r="AL11" i="16"/>
  <c r="B11" i="16"/>
  <c r="Y11" i="4"/>
  <c r="F11" i="15"/>
  <c r="G11" i="15"/>
  <c r="H11" i="15"/>
  <c r="L11" i="15"/>
  <c r="M11" i="15"/>
  <c r="N11" i="15"/>
  <c r="AB11" i="15"/>
  <c r="AC11" i="15"/>
  <c r="AD11" i="15"/>
  <c r="AJ11" i="15"/>
  <c r="AK11" i="15"/>
  <c r="AL11" i="15"/>
  <c r="AP11" i="15"/>
  <c r="AQ11" i="15"/>
  <c r="AR11" i="15"/>
  <c r="AX11" i="15"/>
  <c r="AY11" i="15"/>
  <c r="AZ11" i="15"/>
  <c r="H11" i="18"/>
  <c r="I11" i="18"/>
  <c r="J11" i="18"/>
  <c r="N11" i="18"/>
  <c r="O11" i="18"/>
  <c r="P11" i="18"/>
  <c r="T11" i="18"/>
  <c r="U11" i="18"/>
  <c r="V11" i="18"/>
  <c r="B11" i="18"/>
  <c r="AE11" i="4"/>
  <c r="F11" i="20"/>
  <c r="G11" i="20"/>
  <c r="H11" i="20"/>
  <c r="L11" i="20"/>
  <c r="M11" i="20"/>
  <c r="N11" i="20"/>
  <c r="R11" i="20"/>
  <c r="S11" i="20"/>
  <c r="T11" i="20"/>
  <c r="X11" i="20"/>
  <c r="Y11" i="20"/>
  <c r="Z11" i="20"/>
  <c r="AD11" i="20"/>
  <c r="AE11" i="20"/>
  <c r="AF11" i="20"/>
  <c r="AJ11" i="20"/>
  <c r="AK11" i="20"/>
  <c r="AL11" i="20"/>
  <c r="B11" i="20"/>
  <c r="AH11" i="4"/>
  <c r="F11" i="21"/>
  <c r="G11" i="21"/>
  <c r="H11" i="21"/>
  <c r="L11" i="21"/>
  <c r="M11" i="21"/>
  <c r="N11" i="21"/>
  <c r="R11" i="21"/>
  <c r="S11" i="21"/>
  <c r="T11" i="21"/>
  <c r="X11" i="21"/>
  <c r="Y11" i="21"/>
  <c r="Z11" i="21"/>
  <c r="AD11" i="21"/>
  <c r="AE11" i="21"/>
  <c r="AF11" i="21"/>
  <c r="AJ11" i="21"/>
  <c r="AK11" i="21"/>
  <c r="AL11" i="21"/>
  <c r="B11" i="21"/>
  <c r="AK11" i="4"/>
  <c r="F11" i="22"/>
  <c r="G11" i="22"/>
  <c r="H11" i="22"/>
  <c r="P11" i="22"/>
  <c r="Q11" i="22"/>
  <c r="R11" i="22"/>
  <c r="V11" i="22"/>
  <c r="W11" i="22"/>
  <c r="X11" i="22"/>
  <c r="AB11" i="22"/>
  <c r="AC11" i="22"/>
  <c r="AD11" i="22"/>
  <c r="AH11" i="22"/>
  <c r="AI11" i="22"/>
  <c r="AJ11" i="22"/>
  <c r="AN11" i="22"/>
  <c r="AO11" i="22"/>
  <c r="AP11" i="22"/>
  <c r="B11" i="22"/>
  <c r="AN11" i="4"/>
  <c r="F11" i="19"/>
  <c r="G11" i="19"/>
  <c r="H11" i="19"/>
  <c r="L11" i="19"/>
  <c r="M11" i="19"/>
  <c r="N11" i="19"/>
  <c r="B11" i="19"/>
  <c r="AQ11" i="4"/>
  <c r="F11" i="23"/>
  <c r="G11" i="23"/>
  <c r="H11" i="23"/>
  <c r="L11" i="23"/>
  <c r="M11" i="23"/>
  <c r="N11" i="23"/>
  <c r="B11" i="23"/>
  <c r="AT11" i="4"/>
  <c r="F11" i="24"/>
  <c r="G11" i="24"/>
  <c r="H11" i="24"/>
  <c r="L11" i="24"/>
  <c r="M11" i="24"/>
  <c r="N11" i="24"/>
  <c r="V11" i="24"/>
  <c r="W11" i="24"/>
  <c r="X11" i="24"/>
  <c r="AF11" i="24"/>
  <c r="AG11" i="24"/>
  <c r="AH11" i="24"/>
  <c r="B11" i="24"/>
  <c r="AW11" i="4"/>
  <c r="F11" i="25"/>
  <c r="G11" i="25"/>
  <c r="H11" i="25"/>
  <c r="P11" i="25"/>
  <c r="Q11" i="25"/>
  <c r="R11" i="25"/>
  <c r="X11" i="25"/>
  <c r="Y11" i="25"/>
  <c r="Z11" i="25"/>
  <c r="B11" i="25"/>
  <c r="AZ11" i="4"/>
  <c r="L11" i="26"/>
  <c r="M11" i="26"/>
  <c r="N11" i="26"/>
  <c r="R11" i="26"/>
  <c r="S11" i="26"/>
  <c r="T11" i="26"/>
  <c r="X11" i="26"/>
  <c r="Y11" i="26"/>
  <c r="Z11" i="26"/>
  <c r="AD11" i="26"/>
  <c r="AE11" i="26"/>
  <c r="AF11" i="26"/>
  <c r="H11" i="27"/>
  <c r="I11" i="27"/>
  <c r="J11" i="27"/>
  <c r="N11" i="27"/>
  <c r="O11" i="27"/>
  <c r="P11" i="27"/>
  <c r="T11" i="27"/>
  <c r="U11" i="27"/>
  <c r="V11" i="27"/>
  <c r="AD11" i="27"/>
  <c r="AE11" i="27"/>
  <c r="AF11" i="27"/>
  <c r="B11" i="27"/>
  <c r="BF11" i="4"/>
  <c r="F11" i="28"/>
  <c r="G11" i="28"/>
  <c r="H11" i="28"/>
  <c r="L11" i="28"/>
  <c r="M11" i="28"/>
  <c r="N11" i="28"/>
  <c r="B11" i="28"/>
  <c r="BI11" i="4"/>
  <c r="E11" i="29"/>
  <c r="F11" i="29"/>
  <c r="G11" i="29"/>
  <c r="BL11" i="4"/>
  <c r="BP11" i="4"/>
  <c r="F12" i="9"/>
  <c r="G12" i="9"/>
  <c r="H12" i="9"/>
  <c r="L12" i="9"/>
  <c r="M12" i="9"/>
  <c r="N12" i="9"/>
  <c r="R12" i="9"/>
  <c r="S12" i="9"/>
  <c r="T12" i="9"/>
  <c r="Z12" i="9"/>
  <c r="AA12" i="9"/>
  <c r="AB12" i="9"/>
  <c r="B12" i="9"/>
  <c r="D12" i="4"/>
  <c r="F12" i="10"/>
  <c r="G12" i="10"/>
  <c r="H12" i="10"/>
  <c r="P12" i="10"/>
  <c r="Q12" i="10"/>
  <c r="R12" i="10"/>
  <c r="V12" i="10"/>
  <c r="W12" i="10"/>
  <c r="X12" i="10"/>
  <c r="AF12" i="10"/>
  <c r="AG12" i="10"/>
  <c r="AH12" i="10"/>
  <c r="AP12" i="10"/>
  <c r="AQ12" i="10"/>
  <c r="AR12" i="10"/>
  <c r="AZ12" i="10"/>
  <c r="BA12" i="10"/>
  <c r="BB12" i="10"/>
  <c r="BJ12" i="10"/>
  <c r="BK12" i="10"/>
  <c r="BL12" i="10"/>
  <c r="BT12" i="10"/>
  <c r="BU12" i="10"/>
  <c r="BV12" i="10"/>
  <c r="B12" i="10"/>
  <c r="G12" i="4"/>
  <c r="F12" i="11"/>
  <c r="G12" i="11"/>
  <c r="H12" i="11"/>
  <c r="L12" i="11"/>
  <c r="M12" i="11"/>
  <c r="N12" i="11"/>
  <c r="T12" i="11"/>
  <c r="U12" i="11"/>
  <c r="V12" i="11"/>
  <c r="AB12" i="11"/>
  <c r="AC12" i="11"/>
  <c r="AD12" i="11"/>
  <c r="AN12" i="11"/>
  <c r="AO12" i="11"/>
  <c r="AP12" i="11"/>
  <c r="AT12" i="11"/>
  <c r="AU12" i="11"/>
  <c r="AV12" i="11"/>
  <c r="AZ12" i="11"/>
  <c r="BA12" i="11"/>
  <c r="BB12" i="11"/>
  <c r="BF12" i="11"/>
  <c r="BG12" i="11"/>
  <c r="BH12" i="11"/>
  <c r="BP12" i="11"/>
  <c r="BQ12" i="11"/>
  <c r="BR12" i="11"/>
  <c r="B12" i="11"/>
  <c r="J12" i="4"/>
  <c r="F19" i="12"/>
  <c r="G19" i="12"/>
  <c r="H19" i="12"/>
  <c r="F20" i="12"/>
  <c r="G20" i="12"/>
  <c r="H20" i="12"/>
  <c r="F24" i="12"/>
  <c r="G24" i="12"/>
  <c r="H24" i="12"/>
  <c r="F26" i="12"/>
  <c r="G26" i="12"/>
  <c r="H26" i="12"/>
  <c r="F17" i="12"/>
  <c r="G17" i="12"/>
  <c r="H17" i="12"/>
  <c r="F14" i="12"/>
  <c r="G14" i="12"/>
  <c r="H14" i="12"/>
  <c r="H12" i="12"/>
  <c r="L12" i="12"/>
  <c r="M12" i="12"/>
  <c r="N12" i="12"/>
  <c r="T12" i="12"/>
  <c r="X12" i="12"/>
  <c r="Y12" i="12"/>
  <c r="Z12" i="12"/>
  <c r="AD12" i="12"/>
  <c r="AE12" i="12"/>
  <c r="AF12" i="12"/>
  <c r="AJ12" i="12"/>
  <c r="AK12" i="12"/>
  <c r="AL12" i="12"/>
  <c r="B12" i="12"/>
  <c r="M12" i="4"/>
  <c r="F12" i="13"/>
  <c r="G12" i="13"/>
  <c r="H12" i="13"/>
  <c r="P12" i="13"/>
  <c r="Q12" i="13"/>
  <c r="R12" i="13"/>
  <c r="V12" i="13"/>
  <c r="W12" i="13"/>
  <c r="X12" i="13"/>
  <c r="AB12" i="13"/>
  <c r="AC12" i="13"/>
  <c r="AD12" i="13"/>
  <c r="AL12" i="13"/>
  <c r="AM12" i="13"/>
  <c r="AN12" i="13"/>
  <c r="AR12" i="13"/>
  <c r="AS12" i="13"/>
  <c r="AT12" i="13"/>
  <c r="BH12" i="13"/>
  <c r="BI12" i="13"/>
  <c r="BJ12" i="13"/>
  <c r="AX12" i="13"/>
  <c r="AY12" i="13"/>
  <c r="AZ12" i="13"/>
  <c r="B12" i="13"/>
  <c r="P12" i="4"/>
  <c r="F12" i="14"/>
  <c r="G12" i="14"/>
  <c r="H12" i="14"/>
  <c r="L12" i="14"/>
  <c r="M12" i="14"/>
  <c r="N12" i="14"/>
  <c r="R19" i="14"/>
  <c r="S19" i="14"/>
  <c r="T19" i="14"/>
  <c r="R52" i="14"/>
  <c r="S52" i="14"/>
  <c r="T52" i="14"/>
  <c r="R53" i="14"/>
  <c r="S53" i="14"/>
  <c r="T53" i="14"/>
  <c r="T12" i="14"/>
  <c r="Z12" i="14"/>
  <c r="AA12" i="14"/>
  <c r="AB12" i="14"/>
  <c r="B12" i="14"/>
  <c r="S12" i="4"/>
  <c r="F12" i="17"/>
  <c r="G12" i="17"/>
  <c r="H12" i="17"/>
  <c r="L12" i="17"/>
  <c r="M12" i="17"/>
  <c r="N12" i="17"/>
  <c r="R12" i="17"/>
  <c r="S12" i="17"/>
  <c r="T12" i="17"/>
  <c r="X12" i="17"/>
  <c r="Y12" i="17"/>
  <c r="Z12" i="17"/>
  <c r="B12" i="17"/>
  <c r="AB12" i="4"/>
  <c r="H12" i="16"/>
  <c r="I12" i="16"/>
  <c r="J12" i="16"/>
  <c r="R12" i="16"/>
  <c r="S12" i="16"/>
  <c r="T12" i="16"/>
  <c r="Z12" i="16"/>
  <c r="AA12" i="16"/>
  <c r="AB12" i="16"/>
  <c r="AJ12" i="16"/>
  <c r="AK12" i="16"/>
  <c r="AL12" i="16"/>
  <c r="B12" i="16"/>
  <c r="Y12" i="4"/>
  <c r="F12" i="15"/>
  <c r="G12" i="15"/>
  <c r="H12" i="15"/>
  <c r="L12" i="15"/>
  <c r="M12" i="15"/>
  <c r="N12" i="15"/>
  <c r="AB12" i="15"/>
  <c r="AC12" i="15"/>
  <c r="AD12" i="15"/>
  <c r="AP12" i="15"/>
  <c r="AQ12" i="15"/>
  <c r="AR12" i="15"/>
  <c r="AX12" i="15"/>
  <c r="AY12" i="15"/>
  <c r="AZ12" i="15"/>
  <c r="H12" i="18"/>
  <c r="I12" i="18"/>
  <c r="J12" i="18"/>
  <c r="N12" i="18"/>
  <c r="O12" i="18"/>
  <c r="P12" i="18"/>
  <c r="T12" i="18"/>
  <c r="U12" i="18"/>
  <c r="V12" i="18"/>
  <c r="B12" i="18"/>
  <c r="AE12" i="4"/>
  <c r="F12" i="20"/>
  <c r="G12" i="20"/>
  <c r="H12" i="20"/>
  <c r="L12" i="20"/>
  <c r="M12" i="20"/>
  <c r="N12" i="20"/>
  <c r="R12" i="20"/>
  <c r="S12" i="20"/>
  <c r="T12" i="20"/>
  <c r="X12" i="20"/>
  <c r="Y12" i="20"/>
  <c r="Z12" i="20"/>
  <c r="AD12" i="20"/>
  <c r="AE12" i="20"/>
  <c r="AF12" i="20"/>
  <c r="AJ12" i="20"/>
  <c r="AK12" i="20"/>
  <c r="AL12" i="20"/>
  <c r="B12" i="20"/>
  <c r="AH12" i="4"/>
  <c r="F12" i="21"/>
  <c r="G12" i="21"/>
  <c r="H12" i="21"/>
  <c r="L12" i="21"/>
  <c r="M12" i="21"/>
  <c r="N12" i="21"/>
  <c r="R12" i="21"/>
  <c r="S12" i="21"/>
  <c r="T12" i="21"/>
  <c r="X12" i="21"/>
  <c r="Y12" i="21"/>
  <c r="Z12" i="21"/>
  <c r="AD12" i="21"/>
  <c r="AE12" i="21"/>
  <c r="AF12" i="21"/>
  <c r="AJ12" i="21"/>
  <c r="AK12" i="21"/>
  <c r="AL12" i="21"/>
  <c r="B12" i="21"/>
  <c r="AK12" i="4"/>
  <c r="F12" i="22"/>
  <c r="G12" i="22"/>
  <c r="H12" i="22"/>
  <c r="P19" i="22"/>
  <c r="Q19" i="22"/>
  <c r="R19" i="22"/>
  <c r="P52" i="22"/>
  <c r="Q52" i="22"/>
  <c r="R52" i="22"/>
  <c r="P53" i="22"/>
  <c r="Q53" i="22"/>
  <c r="R53" i="22"/>
  <c r="R12" i="22"/>
  <c r="V12" i="22"/>
  <c r="W12" i="22"/>
  <c r="X12" i="22"/>
  <c r="AB12" i="22"/>
  <c r="AC12" i="22"/>
  <c r="AD12" i="22"/>
  <c r="AH12" i="22"/>
  <c r="AI12" i="22"/>
  <c r="AJ12" i="22"/>
  <c r="AN12" i="22"/>
  <c r="AO12" i="22"/>
  <c r="AP12" i="22"/>
  <c r="B12" i="22"/>
  <c r="AN12" i="4"/>
  <c r="F12" i="19"/>
  <c r="G12" i="19"/>
  <c r="H12" i="19"/>
  <c r="L12" i="19"/>
  <c r="M12" i="19"/>
  <c r="N12" i="19"/>
  <c r="B12" i="19"/>
  <c r="AQ12" i="4"/>
  <c r="F12" i="23"/>
  <c r="G12" i="23"/>
  <c r="H12" i="23"/>
  <c r="L12" i="23"/>
  <c r="M12" i="23"/>
  <c r="N12" i="23"/>
  <c r="B12" i="23"/>
  <c r="AT12" i="4"/>
  <c r="F12" i="24"/>
  <c r="G12" i="24"/>
  <c r="H12" i="24"/>
  <c r="L12" i="24"/>
  <c r="M12" i="24"/>
  <c r="N12" i="24"/>
  <c r="V12" i="24"/>
  <c r="W12" i="24"/>
  <c r="X12" i="24"/>
  <c r="AF12" i="24"/>
  <c r="AG12" i="24"/>
  <c r="AH12" i="24"/>
  <c r="B12" i="24"/>
  <c r="AW12" i="4"/>
  <c r="F12" i="25"/>
  <c r="G12" i="25"/>
  <c r="H12" i="25"/>
  <c r="P12" i="25"/>
  <c r="Q12" i="25"/>
  <c r="R12" i="25"/>
  <c r="X12" i="25"/>
  <c r="Y12" i="25"/>
  <c r="Z12" i="25"/>
  <c r="B12" i="25"/>
  <c r="AZ12" i="4"/>
  <c r="L12" i="26"/>
  <c r="M12" i="26"/>
  <c r="N12" i="26"/>
  <c r="R19" i="26"/>
  <c r="S19" i="26"/>
  <c r="T19" i="26"/>
  <c r="R52" i="26"/>
  <c r="S52" i="26"/>
  <c r="T52" i="26"/>
  <c r="R53" i="26"/>
  <c r="S53" i="26"/>
  <c r="T53" i="26"/>
  <c r="T12" i="26"/>
  <c r="X12" i="26"/>
  <c r="Y12" i="26"/>
  <c r="Z12" i="26"/>
  <c r="AD12" i="26"/>
  <c r="AE12" i="26"/>
  <c r="AF12" i="26"/>
  <c r="H12" i="27"/>
  <c r="I12" i="27"/>
  <c r="J12" i="27"/>
  <c r="N12" i="27"/>
  <c r="O12" i="27"/>
  <c r="P12" i="27"/>
  <c r="T19" i="27"/>
  <c r="U19" i="27"/>
  <c r="V19" i="27"/>
  <c r="T52" i="27"/>
  <c r="U52" i="27"/>
  <c r="V52" i="27"/>
  <c r="T53" i="27"/>
  <c r="U53" i="27"/>
  <c r="V53" i="27"/>
  <c r="V12" i="27"/>
  <c r="AD12" i="27"/>
  <c r="AE12" i="27"/>
  <c r="AF12" i="27"/>
  <c r="B12" i="27"/>
  <c r="BF12" i="4"/>
  <c r="F12" i="28"/>
  <c r="G12" i="28"/>
  <c r="H12" i="28"/>
  <c r="L12" i="28"/>
  <c r="M12" i="28"/>
  <c r="N12" i="28"/>
  <c r="B12" i="28"/>
  <c r="BI12" i="4"/>
  <c r="E12" i="29"/>
  <c r="F12" i="29"/>
  <c r="G12" i="29"/>
  <c r="BL12" i="4"/>
  <c r="BP12" i="4"/>
  <c r="F13" i="9"/>
  <c r="G13" i="9"/>
  <c r="H13" i="9"/>
  <c r="L13" i="9"/>
  <c r="M13" i="9"/>
  <c r="N13" i="9"/>
  <c r="R13" i="9"/>
  <c r="S13" i="9"/>
  <c r="T13" i="9"/>
  <c r="Z13" i="9"/>
  <c r="AA13" i="9"/>
  <c r="AB13" i="9"/>
  <c r="B13" i="9"/>
  <c r="D13" i="4"/>
  <c r="F13" i="10"/>
  <c r="G13" i="10"/>
  <c r="H13" i="10"/>
  <c r="P13" i="10"/>
  <c r="Q13" i="10"/>
  <c r="R13" i="10"/>
  <c r="V13" i="10"/>
  <c r="W13" i="10"/>
  <c r="X13" i="10"/>
  <c r="AF13" i="10"/>
  <c r="AG13" i="10"/>
  <c r="AH13" i="10"/>
  <c r="AP13" i="10"/>
  <c r="AQ13" i="10"/>
  <c r="AR13" i="10"/>
  <c r="AZ13" i="10"/>
  <c r="BA13" i="10"/>
  <c r="BB13" i="10"/>
  <c r="BJ13" i="10"/>
  <c r="BK13" i="10"/>
  <c r="BL13" i="10"/>
  <c r="BT13" i="10"/>
  <c r="BU13" i="10"/>
  <c r="BV13" i="10"/>
  <c r="B13" i="10"/>
  <c r="G13" i="4"/>
  <c r="F13" i="11"/>
  <c r="G13" i="11"/>
  <c r="H13" i="11"/>
  <c r="L13" i="11"/>
  <c r="M13" i="11"/>
  <c r="N13" i="11"/>
  <c r="T13" i="11"/>
  <c r="U13" i="11"/>
  <c r="V13" i="11"/>
  <c r="AB13" i="11"/>
  <c r="AC13" i="11"/>
  <c r="AD13" i="11"/>
  <c r="AH13" i="11"/>
  <c r="AI13" i="11"/>
  <c r="AJ13" i="11"/>
  <c r="AN13" i="11"/>
  <c r="AO13" i="11"/>
  <c r="AP13" i="11"/>
  <c r="AT13" i="11"/>
  <c r="AU13" i="11"/>
  <c r="AV13" i="11"/>
  <c r="AZ13" i="11"/>
  <c r="BA13" i="11"/>
  <c r="BB13" i="11"/>
  <c r="BF13" i="11"/>
  <c r="BG13" i="11"/>
  <c r="BH13" i="11"/>
  <c r="BP13" i="11"/>
  <c r="BQ13" i="11"/>
  <c r="BR13" i="11"/>
  <c r="B13" i="11"/>
  <c r="J13" i="4"/>
  <c r="F13" i="12"/>
  <c r="G13" i="12"/>
  <c r="H13" i="12"/>
  <c r="L13" i="12"/>
  <c r="M13" i="12"/>
  <c r="N13" i="12"/>
  <c r="R13" i="12"/>
  <c r="S13" i="12"/>
  <c r="T13" i="12"/>
  <c r="X13" i="12"/>
  <c r="Y13" i="12"/>
  <c r="Z13" i="12"/>
  <c r="AD13" i="12"/>
  <c r="AE13" i="12"/>
  <c r="AF13" i="12"/>
  <c r="AJ13" i="12"/>
  <c r="AK13" i="12"/>
  <c r="AL13" i="12"/>
  <c r="B13" i="12"/>
  <c r="M13" i="4"/>
  <c r="F13" i="13"/>
  <c r="G13" i="13"/>
  <c r="H13" i="13"/>
  <c r="P13" i="13"/>
  <c r="Q13" i="13"/>
  <c r="R13" i="13"/>
  <c r="V13" i="13"/>
  <c r="W13" i="13"/>
  <c r="X13" i="13"/>
  <c r="AB13" i="13"/>
  <c r="AC13" i="13"/>
  <c r="AD13" i="13"/>
  <c r="AL13" i="13"/>
  <c r="AM13" i="13"/>
  <c r="AN13" i="13"/>
  <c r="AR13" i="13"/>
  <c r="AS13" i="13"/>
  <c r="AT13" i="13"/>
  <c r="BH13" i="13"/>
  <c r="BI13" i="13"/>
  <c r="BJ13" i="13"/>
  <c r="AX13" i="13"/>
  <c r="AY13" i="13"/>
  <c r="AZ13" i="13"/>
  <c r="B13" i="13"/>
  <c r="P13" i="4"/>
  <c r="F13" i="14"/>
  <c r="G13" i="14"/>
  <c r="H13" i="14"/>
  <c r="L13" i="14"/>
  <c r="M13" i="14"/>
  <c r="N13" i="14"/>
  <c r="R13" i="14"/>
  <c r="S13" i="14"/>
  <c r="T13" i="14"/>
  <c r="Z13" i="14"/>
  <c r="AA13" i="14"/>
  <c r="AB13" i="14"/>
  <c r="B13" i="14"/>
  <c r="S13" i="4"/>
  <c r="F13" i="17"/>
  <c r="G13" i="17"/>
  <c r="H13" i="17"/>
  <c r="L13" i="17"/>
  <c r="M13" i="17"/>
  <c r="N13" i="17"/>
  <c r="R13" i="17"/>
  <c r="S13" i="17"/>
  <c r="T13" i="17"/>
  <c r="X13" i="17"/>
  <c r="Y13" i="17"/>
  <c r="Z13" i="17"/>
  <c r="B13" i="17"/>
  <c r="AB13" i="4"/>
  <c r="H13" i="16"/>
  <c r="I13" i="16"/>
  <c r="J13" i="16"/>
  <c r="R13" i="16"/>
  <c r="S13" i="16"/>
  <c r="T13" i="16"/>
  <c r="AJ13" i="16"/>
  <c r="AK13" i="16"/>
  <c r="AL13" i="16"/>
  <c r="B13" i="16"/>
  <c r="Y13" i="4"/>
  <c r="F13" i="15"/>
  <c r="G13" i="15"/>
  <c r="H13" i="15"/>
  <c r="L13" i="15"/>
  <c r="M13" i="15"/>
  <c r="N13" i="15"/>
  <c r="AB13" i="15"/>
  <c r="AC13" i="15"/>
  <c r="AD13" i="15"/>
  <c r="AJ13" i="15"/>
  <c r="AK13" i="15"/>
  <c r="AL13" i="15"/>
  <c r="AP13" i="15"/>
  <c r="AQ13" i="15"/>
  <c r="AR13" i="15"/>
  <c r="AX13" i="15"/>
  <c r="AY13" i="15"/>
  <c r="AZ13" i="15"/>
  <c r="H13" i="18"/>
  <c r="I13" i="18"/>
  <c r="J13" i="18"/>
  <c r="N13" i="18"/>
  <c r="O13" i="18"/>
  <c r="P13" i="18"/>
  <c r="T13" i="18"/>
  <c r="U13" i="18"/>
  <c r="V13" i="18"/>
  <c r="B13" i="18"/>
  <c r="AE13" i="4"/>
  <c r="F13" i="20"/>
  <c r="G13" i="20"/>
  <c r="H13" i="20"/>
  <c r="L13" i="20"/>
  <c r="M13" i="20"/>
  <c r="N13" i="20"/>
  <c r="R13" i="20"/>
  <c r="S13" i="20"/>
  <c r="T13" i="20"/>
  <c r="X13" i="20"/>
  <c r="Y13" i="20"/>
  <c r="Z13" i="20"/>
  <c r="AD13" i="20"/>
  <c r="AE13" i="20"/>
  <c r="AF13" i="20"/>
  <c r="AJ13" i="20"/>
  <c r="AK13" i="20"/>
  <c r="AL13" i="20"/>
  <c r="B13" i="20"/>
  <c r="AH13" i="4"/>
  <c r="F13" i="21"/>
  <c r="G13" i="21"/>
  <c r="H13" i="21"/>
  <c r="L13" i="21"/>
  <c r="M13" i="21"/>
  <c r="N13" i="21"/>
  <c r="R13" i="21"/>
  <c r="S13" i="21"/>
  <c r="T13" i="21"/>
  <c r="X13" i="21"/>
  <c r="Y13" i="21"/>
  <c r="Z13" i="21"/>
  <c r="AD13" i="21"/>
  <c r="AE13" i="21"/>
  <c r="AF13" i="21"/>
  <c r="AJ13" i="21"/>
  <c r="AK13" i="21"/>
  <c r="AL13" i="21"/>
  <c r="B13" i="21"/>
  <c r="AK13" i="4"/>
  <c r="F13" i="22"/>
  <c r="G13" i="22"/>
  <c r="H13" i="22"/>
  <c r="P13" i="22"/>
  <c r="Q13" i="22"/>
  <c r="R13" i="22"/>
  <c r="V13" i="22"/>
  <c r="W13" i="22"/>
  <c r="X13" i="22"/>
  <c r="AB13" i="22"/>
  <c r="AC13" i="22"/>
  <c r="AD13" i="22"/>
  <c r="AH13" i="22"/>
  <c r="AI13" i="22"/>
  <c r="AJ13" i="22"/>
  <c r="AN13" i="22"/>
  <c r="AO13" i="22"/>
  <c r="AP13" i="22"/>
  <c r="B13" i="22"/>
  <c r="AN13" i="4"/>
  <c r="F13" i="19"/>
  <c r="G13" i="19"/>
  <c r="H13" i="19"/>
  <c r="L13" i="19"/>
  <c r="M13" i="19"/>
  <c r="N13" i="19"/>
  <c r="B13" i="19"/>
  <c r="AQ13" i="4"/>
  <c r="F13" i="23"/>
  <c r="G13" i="23"/>
  <c r="H13" i="23"/>
  <c r="L13" i="23"/>
  <c r="M13" i="23"/>
  <c r="N13" i="23"/>
  <c r="B13" i="23"/>
  <c r="AT13" i="4"/>
  <c r="F13" i="24"/>
  <c r="G13" i="24"/>
  <c r="H13" i="24"/>
  <c r="L13" i="24"/>
  <c r="M13" i="24"/>
  <c r="N13" i="24"/>
  <c r="V13" i="24"/>
  <c r="W13" i="24"/>
  <c r="X13" i="24"/>
  <c r="AF13" i="24"/>
  <c r="AG13" i="24"/>
  <c r="AH13" i="24"/>
  <c r="B13" i="24"/>
  <c r="AW13" i="4"/>
  <c r="F13" i="25"/>
  <c r="G13" i="25"/>
  <c r="H13" i="25"/>
  <c r="P13" i="25"/>
  <c r="Q13" i="25"/>
  <c r="R13" i="25"/>
  <c r="X13" i="25"/>
  <c r="Y13" i="25"/>
  <c r="Z13" i="25"/>
  <c r="B13" i="25"/>
  <c r="AZ13" i="4"/>
  <c r="L13" i="26"/>
  <c r="M13" i="26"/>
  <c r="N13" i="26"/>
  <c r="R13" i="26"/>
  <c r="S13" i="26"/>
  <c r="T13" i="26"/>
  <c r="X13" i="26"/>
  <c r="Y13" i="26"/>
  <c r="Z13" i="26"/>
  <c r="AD13" i="26"/>
  <c r="AE13" i="26"/>
  <c r="AF13" i="26"/>
  <c r="H13" i="27"/>
  <c r="I13" i="27"/>
  <c r="J13" i="27"/>
  <c r="N13" i="27"/>
  <c r="O13" i="27"/>
  <c r="P13" i="27"/>
  <c r="T13" i="27"/>
  <c r="U13" i="27"/>
  <c r="V13" i="27"/>
  <c r="AD13" i="27"/>
  <c r="AE13" i="27"/>
  <c r="AF13" i="27"/>
  <c r="B13" i="27"/>
  <c r="BF13" i="4"/>
  <c r="F13" i="28"/>
  <c r="G13" i="28"/>
  <c r="H13" i="28"/>
  <c r="L13" i="28"/>
  <c r="M13" i="28"/>
  <c r="N13" i="28"/>
  <c r="B13" i="28"/>
  <c r="BI13" i="4"/>
  <c r="E13" i="29"/>
  <c r="F13" i="29"/>
  <c r="G13" i="29"/>
  <c r="BL13" i="4"/>
  <c r="BP13" i="4"/>
  <c r="F14" i="9"/>
  <c r="G14" i="9"/>
  <c r="H14" i="9"/>
  <c r="L14" i="9"/>
  <c r="M14" i="9"/>
  <c r="N14" i="9"/>
  <c r="R14" i="9"/>
  <c r="S14" i="9"/>
  <c r="T14" i="9"/>
  <c r="Z14" i="9"/>
  <c r="AA14" i="9"/>
  <c r="AB14" i="9"/>
  <c r="B14" i="9"/>
  <c r="D14" i="4"/>
  <c r="F14" i="10"/>
  <c r="G14" i="10"/>
  <c r="H14" i="10"/>
  <c r="P14" i="10"/>
  <c r="Q14" i="10"/>
  <c r="R14" i="10"/>
  <c r="V14" i="10"/>
  <c r="W14" i="10"/>
  <c r="X14" i="10"/>
  <c r="AF14" i="10"/>
  <c r="AG14" i="10"/>
  <c r="AH14" i="10"/>
  <c r="AP14" i="10"/>
  <c r="AQ14" i="10"/>
  <c r="AR14" i="10"/>
  <c r="AZ14" i="10"/>
  <c r="BA14" i="10"/>
  <c r="BB14" i="10"/>
  <c r="BJ14" i="10"/>
  <c r="BK14" i="10"/>
  <c r="BL14" i="10"/>
  <c r="BT14" i="10"/>
  <c r="BU14" i="10"/>
  <c r="BV14" i="10"/>
  <c r="B14" i="10"/>
  <c r="G14" i="4"/>
  <c r="F14" i="11"/>
  <c r="G14" i="11"/>
  <c r="H14" i="11"/>
  <c r="L14" i="11"/>
  <c r="M14" i="11"/>
  <c r="N14" i="11"/>
  <c r="T14" i="11"/>
  <c r="U14" i="11"/>
  <c r="V14" i="11"/>
  <c r="AB14" i="11"/>
  <c r="AC14" i="11"/>
  <c r="AD14" i="11"/>
  <c r="AN14" i="11"/>
  <c r="AO14" i="11"/>
  <c r="AP14" i="11"/>
  <c r="AT14" i="11"/>
  <c r="AU14" i="11"/>
  <c r="AV14" i="11"/>
  <c r="AZ14" i="11"/>
  <c r="BA14" i="11"/>
  <c r="BB14" i="11"/>
  <c r="BF14" i="11"/>
  <c r="BG14" i="11"/>
  <c r="BH14" i="11"/>
  <c r="BP14" i="11"/>
  <c r="BQ14" i="11"/>
  <c r="BR14" i="11"/>
  <c r="B14" i="11"/>
  <c r="J14" i="4"/>
  <c r="L14" i="12"/>
  <c r="M14" i="12"/>
  <c r="N14" i="12"/>
  <c r="X14" i="12"/>
  <c r="Y14" i="12"/>
  <c r="Z14" i="12"/>
  <c r="AD14" i="12"/>
  <c r="AE14" i="12"/>
  <c r="AF14" i="12"/>
  <c r="AJ14" i="12"/>
  <c r="AK14" i="12"/>
  <c r="AL14" i="12"/>
  <c r="B14" i="12"/>
  <c r="M14" i="4"/>
  <c r="F14" i="13"/>
  <c r="G14" i="13"/>
  <c r="H14" i="13"/>
  <c r="P14" i="13"/>
  <c r="Q14" i="13"/>
  <c r="R14" i="13"/>
  <c r="V14" i="13"/>
  <c r="W14" i="13"/>
  <c r="X14" i="13"/>
  <c r="AB14" i="13"/>
  <c r="AC14" i="13"/>
  <c r="AD14" i="13"/>
  <c r="AL14" i="13"/>
  <c r="AM14" i="13"/>
  <c r="AN14" i="13"/>
  <c r="AR14" i="13"/>
  <c r="AS14" i="13"/>
  <c r="AT14" i="13"/>
  <c r="BH14" i="13"/>
  <c r="BI14" i="13"/>
  <c r="BJ14" i="13"/>
  <c r="AX14" i="13"/>
  <c r="AY14" i="13"/>
  <c r="AZ14" i="13"/>
  <c r="B14" i="13"/>
  <c r="P14" i="4"/>
  <c r="F14" i="14"/>
  <c r="G14" i="14"/>
  <c r="H14" i="14"/>
  <c r="L14" i="14"/>
  <c r="M14" i="14"/>
  <c r="N14" i="14"/>
  <c r="R14" i="14"/>
  <c r="S14" i="14"/>
  <c r="T14" i="14"/>
  <c r="Z14" i="14"/>
  <c r="AA14" i="14"/>
  <c r="AB14" i="14"/>
  <c r="B14" i="14"/>
  <c r="S14" i="4"/>
  <c r="F14" i="17"/>
  <c r="G14" i="17"/>
  <c r="H14" i="17"/>
  <c r="L14" i="17"/>
  <c r="M14" i="17"/>
  <c r="N14" i="17"/>
  <c r="R14" i="17"/>
  <c r="S14" i="17"/>
  <c r="T14" i="17"/>
  <c r="X14" i="17"/>
  <c r="Y14" i="17"/>
  <c r="Z14" i="17"/>
  <c r="B14" i="17"/>
  <c r="AB14" i="4"/>
  <c r="H14" i="16"/>
  <c r="I14" i="16"/>
  <c r="J14" i="16"/>
  <c r="R14" i="16"/>
  <c r="S14" i="16"/>
  <c r="T14" i="16"/>
  <c r="Z14" i="16"/>
  <c r="AA14" i="16"/>
  <c r="AB14" i="16"/>
  <c r="AJ14" i="16"/>
  <c r="AK14" i="16"/>
  <c r="AL14" i="16"/>
  <c r="B14" i="16"/>
  <c r="Y14" i="4"/>
  <c r="F14" i="15"/>
  <c r="G14" i="15"/>
  <c r="H14" i="15"/>
  <c r="L14" i="15"/>
  <c r="M14" i="15"/>
  <c r="N14" i="15"/>
  <c r="AB14" i="15"/>
  <c r="AC14" i="15"/>
  <c r="AD14" i="15"/>
  <c r="AP14" i="15"/>
  <c r="AQ14" i="15"/>
  <c r="AR14" i="15"/>
  <c r="AX14" i="15"/>
  <c r="AY14" i="15"/>
  <c r="AZ14" i="15"/>
  <c r="H14" i="18"/>
  <c r="I14" i="18"/>
  <c r="J14" i="18"/>
  <c r="T14" i="18"/>
  <c r="U14" i="18"/>
  <c r="V14" i="18"/>
  <c r="B14" i="18"/>
  <c r="AE14" i="4"/>
  <c r="F14" i="20"/>
  <c r="G14" i="20"/>
  <c r="H14" i="20"/>
  <c r="L14" i="20"/>
  <c r="M14" i="20"/>
  <c r="N14" i="20"/>
  <c r="R14" i="20"/>
  <c r="S14" i="20"/>
  <c r="T14" i="20"/>
  <c r="X14" i="20"/>
  <c r="Y14" i="20"/>
  <c r="Z14" i="20"/>
  <c r="AD14" i="20"/>
  <c r="AE14" i="20"/>
  <c r="AF14" i="20"/>
  <c r="AJ14" i="20"/>
  <c r="AK14" i="20"/>
  <c r="AL14" i="20"/>
  <c r="B14" i="20"/>
  <c r="AH14" i="4"/>
  <c r="F14" i="21"/>
  <c r="G14" i="21"/>
  <c r="H14" i="21"/>
  <c r="L14" i="21"/>
  <c r="M14" i="21"/>
  <c r="N14" i="21"/>
  <c r="R14" i="21"/>
  <c r="S14" i="21"/>
  <c r="T14" i="21"/>
  <c r="X14" i="21"/>
  <c r="Y14" i="21"/>
  <c r="Z14" i="21"/>
  <c r="AD14" i="21"/>
  <c r="AE14" i="21"/>
  <c r="AF14" i="21"/>
  <c r="AJ14" i="21"/>
  <c r="AK14" i="21"/>
  <c r="AL14" i="21"/>
  <c r="B14" i="21"/>
  <c r="AK14" i="4"/>
  <c r="F14" i="22"/>
  <c r="G14" i="22"/>
  <c r="H14" i="22"/>
  <c r="V14" i="22"/>
  <c r="W14" i="22"/>
  <c r="X14" i="22"/>
  <c r="AB14" i="22"/>
  <c r="AC14" i="22"/>
  <c r="AD14" i="22"/>
  <c r="AH14" i="22"/>
  <c r="AI14" i="22"/>
  <c r="AJ14" i="22"/>
  <c r="AN14" i="22"/>
  <c r="AO14" i="22"/>
  <c r="AP14" i="22"/>
  <c r="B14" i="22"/>
  <c r="AN14" i="4"/>
  <c r="F14" i="19"/>
  <c r="G14" i="19"/>
  <c r="H14" i="19"/>
  <c r="L14" i="19"/>
  <c r="M14" i="19"/>
  <c r="N14" i="19"/>
  <c r="B14" i="19"/>
  <c r="AQ14" i="4"/>
  <c r="F14" i="23"/>
  <c r="G14" i="23"/>
  <c r="H14" i="23"/>
  <c r="L14" i="23"/>
  <c r="M14" i="23"/>
  <c r="N14" i="23"/>
  <c r="B14" i="23"/>
  <c r="AT14" i="4"/>
  <c r="F14" i="24"/>
  <c r="G14" i="24"/>
  <c r="H14" i="24"/>
  <c r="L14" i="24"/>
  <c r="M14" i="24"/>
  <c r="N14" i="24"/>
  <c r="V14" i="24"/>
  <c r="W14" i="24"/>
  <c r="X14" i="24"/>
  <c r="AF14" i="24"/>
  <c r="AG14" i="24"/>
  <c r="AH14" i="24"/>
  <c r="B14" i="24"/>
  <c r="AW14" i="4"/>
  <c r="F14" i="25"/>
  <c r="G14" i="25"/>
  <c r="H14" i="25"/>
  <c r="P14" i="25"/>
  <c r="Q14" i="25"/>
  <c r="R14" i="25"/>
  <c r="X14" i="25"/>
  <c r="Y14" i="25"/>
  <c r="Z14" i="25"/>
  <c r="B14" i="25"/>
  <c r="AZ14" i="4"/>
  <c r="L14" i="26"/>
  <c r="M14" i="26"/>
  <c r="N14" i="26"/>
  <c r="R14" i="26"/>
  <c r="S14" i="26"/>
  <c r="T14" i="26"/>
  <c r="X14" i="26"/>
  <c r="Y14" i="26"/>
  <c r="Z14" i="26"/>
  <c r="AD14" i="26"/>
  <c r="AE14" i="26"/>
  <c r="AF14" i="26"/>
  <c r="H14" i="27"/>
  <c r="I14" i="27"/>
  <c r="J14" i="27"/>
  <c r="N14" i="27"/>
  <c r="O14" i="27"/>
  <c r="P14" i="27"/>
  <c r="T14" i="27"/>
  <c r="U14" i="27"/>
  <c r="V14" i="27"/>
  <c r="AD14" i="27"/>
  <c r="AE14" i="27"/>
  <c r="AF14" i="27"/>
  <c r="B14" i="27"/>
  <c r="BF14" i="4"/>
  <c r="F14" i="28"/>
  <c r="G14" i="28"/>
  <c r="H14" i="28"/>
  <c r="L14" i="28"/>
  <c r="M14" i="28"/>
  <c r="N14" i="28"/>
  <c r="B14" i="28"/>
  <c r="BI14" i="4"/>
  <c r="E14" i="29"/>
  <c r="F14" i="29"/>
  <c r="G14" i="29"/>
  <c r="BL14" i="4"/>
  <c r="BP14" i="4"/>
  <c r="F15" i="9"/>
  <c r="G15" i="9"/>
  <c r="H15" i="9"/>
  <c r="L15" i="9"/>
  <c r="M15" i="9"/>
  <c r="N15" i="9"/>
  <c r="R15" i="9"/>
  <c r="S15" i="9"/>
  <c r="T15" i="9"/>
  <c r="Z15" i="9"/>
  <c r="AA15" i="9"/>
  <c r="AB15" i="9"/>
  <c r="B15" i="9"/>
  <c r="D15" i="4"/>
  <c r="F15" i="10"/>
  <c r="G15" i="10"/>
  <c r="H15" i="10"/>
  <c r="P15" i="10"/>
  <c r="Q15" i="10"/>
  <c r="R15" i="10"/>
  <c r="V15" i="10"/>
  <c r="W15" i="10"/>
  <c r="X15" i="10"/>
  <c r="AF15" i="10"/>
  <c r="AG15" i="10"/>
  <c r="AH15" i="10"/>
  <c r="AP15" i="10"/>
  <c r="AQ15" i="10"/>
  <c r="AR15" i="10"/>
  <c r="AZ15" i="10"/>
  <c r="BA15" i="10"/>
  <c r="BB15" i="10"/>
  <c r="BJ15" i="10"/>
  <c r="BK15" i="10"/>
  <c r="BL15" i="10"/>
  <c r="BT15" i="10"/>
  <c r="BU15" i="10"/>
  <c r="BV15" i="10"/>
  <c r="B15" i="10"/>
  <c r="G15" i="4"/>
  <c r="F15" i="11"/>
  <c r="G15" i="11"/>
  <c r="H15" i="11"/>
  <c r="L15" i="11"/>
  <c r="M15" i="11"/>
  <c r="N15" i="11"/>
  <c r="T15" i="11"/>
  <c r="U15" i="11"/>
  <c r="V15" i="11"/>
  <c r="AB15" i="11"/>
  <c r="AC15" i="11"/>
  <c r="AD15" i="11"/>
  <c r="AH15" i="11"/>
  <c r="AI15" i="11"/>
  <c r="AJ15" i="11"/>
  <c r="AN15" i="11"/>
  <c r="AO15" i="11"/>
  <c r="AP15" i="11"/>
  <c r="AT15" i="11"/>
  <c r="AU15" i="11"/>
  <c r="AV15" i="11"/>
  <c r="AZ15" i="11"/>
  <c r="BA15" i="11"/>
  <c r="BB15" i="11"/>
  <c r="BF15" i="11"/>
  <c r="BG15" i="11"/>
  <c r="BH15" i="11"/>
  <c r="BP15" i="11"/>
  <c r="BQ15" i="11"/>
  <c r="BR15" i="11"/>
  <c r="B15" i="11"/>
  <c r="J15" i="4"/>
  <c r="F15" i="12"/>
  <c r="G15" i="12"/>
  <c r="H15" i="12"/>
  <c r="L15" i="12"/>
  <c r="M15" i="12"/>
  <c r="N15" i="12"/>
  <c r="R15" i="12"/>
  <c r="S15" i="12"/>
  <c r="T15" i="12"/>
  <c r="X15" i="12"/>
  <c r="Y15" i="12"/>
  <c r="Z15" i="12"/>
  <c r="AD15" i="12"/>
  <c r="AE15" i="12"/>
  <c r="AF15" i="12"/>
  <c r="AJ15" i="12"/>
  <c r="AK15" i="12"/>
  <c r="AL15" i="12"/>
  <c r="B15" i="12"/>
  <c r="M15" i="4"/>
  <c r="F15" i="13"/>
  <c r="G15" i="13"/>
  <c r="H15" i="13"/>
  <c r="P15" i="13"/>
  <c r="Q15" i="13"/>
  <c r="R15" i="13"/>
  <c r="V15" i="13"/>
  <c r="W15" i="13"/>
  <c r="X15" i="13"/>
  <c r="AB15" i="13"/>
  <c r="AC15" i="13"/>
  <c r="AD15" i="13"/>
  <c r="AL15" i="13"/>
  <c r="AM15" i="13"/>
  <c r="AN15" i="13"/>
  <c r="AR15" i="13"/>
  <c r="AS15" i="13"/>
  <c r="AT15" i="13"/>
  <c r="BH15" i="13"/>
  <c r="BI15" i="13"/>
  <c r="BJ15" i="13"/>
  <c r="AX15" i="13"/>
  <c r="AY15" i="13"/>
  <c r="AZ15" i="13"/>
  <c r="B15" i="13"/>
  <c r="P15" i="4"/>
  <c r="F15" i="14"/>
  <c r="G15" i="14"/>
  <c r="H15" i="14"/>
  <c r="L15" i="14"/>
  <c r="M15" i="14"/>
  <c r="N15" i="14"/>
  <c r="R15" i="14"/>
  <c r="S15" i="14"/>
  <c r="T15" i="14"/>
  <c r="Z15" i="14"/>
  <c r="AA15" i="14"/>
  <c r="AB15" i="14"/>
  <c r="B15" i="14"/>
  <c r="S15" i="4"/>
  <c r="F15" i="17"/>
  <c r="G15" i="17"/>
  <c r="H15" i="17"/>
  <c r="L15" i="17"/>
  <c r="M15" i="17"/>
  <c r="N15" i="17"/>
  <c r="R15" i="17"/>
  <c r="S15" i="17"/>
  <c r="T15" i="17"/>
  <c r="X15" i="17"/>
  <c r="Y15" i="17"/>
  <c r="Z15" i="17"/>
  <c r="B15" i="17"/>
  <c r="AB15" i="4"/>
  <c r="H15" i="16"/>
  <c r="I15" i="16"/>
  <c r="J15" i="16"/>
  <c r="R15" i="16"/>
  <c r="S15" i="16"/>
  <c r="T15" i="16"/>
  <c r="Z15" i="16"/>
  <c r="AA15" i="16"/>
  <c r="AB15" i="16"/>
  <c r="AJ15" i="16"/>
  <c r="AK15" i="16"/>
  <c r="AL15" i="16"/>
  <c r="B15" i="16"/>
  <c r="Y15" i="4"/>
  <c r="F15" i="15"/>
  <c r="G15" i="15"/>
  <c r="H15" i="15"/>
  <c r="L15" i="15"/>
  <c r="M15" i="15"/>
  <c r="N15" i="15"/>
  <c r="AB15" i="15"/>
  <c r="AC15" i="15"/>
  <c r="AD15" i="15"/>
  <c r="AJ15" i="15"/>
  <c r="AK15" i="15"/>
  <c r="AL15" i="15"/>
  <c r="AP15" i="15"/>
  <c r="AQ15" i="15"/>
  <c r="AR15" i="15"/>
  <c r="AX15" i="15"/>
  <c r="AY15" i="15"/>
  <c r="AZ15" i="15"/>
  <c r="H15" i="18"/>
  <c r="I15" i="18"/>
  <c r="J15" i="18"/>
  <c r="N15" i="18"/>
  <c r="O15" i="18"/>
  <c r="P15" i="18"/>
  <c r="T15" i="18"/>
  <c r="U15" i="18"/>
  <c r="V15" i="18"/>
  <c r="B15" i="18"/>
  <c r="AE15" i="4"/>
  <c r="F15" i="20"/>
  <c r="G15" i="20"/>
  <c r="H15" i="20"/>
  <c r="R15" i="20"/>
  <c r="S15" i="20"/>
  <c r="T15" i="20"/>
  <c r="X15" i="20"/>
  <c r="Y15" i="20"/>
  <c r="Z15" i="20"/>
  <c r="AD15" i="20"/>
  <c r="AE15" i="20"/>
  <c r="AF15" i="20"/>
  <c r="AJ15" i="20"/>
  <c r="AK15" i="20"/>
  <c r="AL15" i="20"/>
  <c r="B15" i="20"/>
  <c r="AH15" i="4"/>
  <c r="F15" i="21"/>
  <c r="G15" i="21"/>
  <c r="H15" i="21"/>
  <c r="L15" i="21"/>
  <c r="M15" i="21"/>
  <c r="N15" i="21"/>
  <c r="R15" i="21"/>
  <c r="S15" i="21"/>
  <c r="T15" i="21"/>
  <c r="X15" i="21"/>
  <c r="Y15" i="21"/>
  <c r="Z15" i="21"/>
  <c r="AD15" i="21"/>
  <c r="AE15" i="21"/>
  <c r="AF15" i="21"/>
  <c r="AJ15" i="21"/>
  <c r="AK15" i="21"/>
  <c r="AL15" i="21"/>
  <c r="B15" i="21"/>
  <c r="AK15" i="4"/>
  <c r="F15" i="22"/>
  <c r="G15" i="22"/>
  <c r="H15" i="22"/>
  <c r="P15" i="22"/>
  <c r="Q15" i="22"/>
  <c r="R15" i="22"/>
  <c r="V15" i="22"/>
  <c r="W15" i="22"/>
  <c r="X15" i="22"/>
  <c r="AB15" i="22"/>
  <c r="AC15" i="22"/>
  <c r="AD15" i="22"/>
  <c r="AH15" i="22"/>
  <c r="AI15" i="22"/>
  <c r="AJ15" i="22"/>
  <c r="AN15" i="22"/>
  <c r="AO15" i="22"/>
  <c r="AP15" i="22"/>
  <c r="B15" i="22"/>
  <c r="AN15" i="4"/>
  <c r="F15" i="19"/>
  <c r="G15" i="19"/>
  <c r="H15" i="19"/>
  <c r="L15" i="19"/>
  <c r="M15" i="19"/>
  <c r="N15" i="19"/>
  <c r="B15" i="19"/>
  <c r="AQ15" i="4"/>
  <c r="F15" i="23"/>
  <c r="G15" i="23"/>
  <c r="H15" i="23"/>
  <c r="L15" i="23"/>
  <c r="M15" i="23"/>
  <c r="N15" i="23"/>
  <c r="B15" i="23"/>
  <c r="AT15" i="4"/>
  <c r="F15" i="24"/>
  <c r="G15" i="24"/>
  <c r="H15" i="24"/>
  <c r="L15" i="24"/>
  <c r="M15" i="24"/>
  <c r="N15" i="24"/>
  <c r="V15" i="24"/>
  <c r="W15" i="24"/>
  <c r="X15" i="24"/>
  <c r="AF15" i="24"/>
  <c r="AG15" i="24"/>
  <c r="AH15" i="24"/>
  <c r="B15" i="24"/>
  <c r="AW15" i="4"/>
  <c r="F15" i="25"/>
  <c r="G15" i="25"/>
  <c r="H15" i="25"/>
  <c r="P15" i="25"/>
  <c r="Q15" i="25"/>
  <c r="R15" i="25"/>
  <c r="X15" i="25"/>
  <c r="Y15" i="25"/>
  <c r="Z15" i="25"/>
  <c r="B15" i="25"/>
  <c r="AZ15" i="4"/>
  <c r="L15" i="26"/>
  <c r="M15" i="26"/>
  <c r="N15" i="26"/>
  <c r="R15" i="26"/>
  <c r="S15" i="26"/>
  <c r="T15" i="26"/>
  <c r="X15" i="26"/>
  <c r="Y15" i="26"/>
  <c r="Z15" i="26"/>
  <c r="AD15" i="26"/>
  <c r="AE15" i="26"/>
  <c r="AF15" i="26"/>
  <c r="H15" i="27"/>
  <c r="I15" i="27"/>
  <c r="J15" i="27"/>
  <c r="N15" i="27"/>
  <c r="O15" i="27"/>
  <c r="P15" i="27"/>
  <c r="T15" i="27"/>
  <c r="U15" i="27"/>
  <c r="V15" i="27"/>
  <c r="AD15" i="27"/>
  <c r="AE15" i="27"/>
  <c r="AF15" i="27"/>
  <c r="B15" i="27"/>
  <c r="BF15" i="4"/>
  <c r="F15" i="28"/>
  <c r="G15" i="28"/>
  <c r="H15" i="28"/>
  <c r="L15" i="28"/>
  <c r="M15" i="28"/>
  <c r="N15" i="28"/>
  <c r="B15" i="28"/>
  <c r="BI15" i="4"/>
  <c r="E15" i="29"/>
  <c r="F15" i="29"/>
  <c r="G15" i="29"/>
  <c r="BL15" i="4"/>
  <c r="BP15" i="4"/>
  <c r="F16" i="9"/>
  <c r="G16" i="9"/>
  <c r="H16" i="9"/>
  <c r="L16" i="9"/>
  <c r="M16" i="9"/>
  <c r="N16" i="9"/>
  <c r="R16" i="9"/>
  <c r="S16" i="9"/>
  <c r="T16" i="9"/>
  <c r="Z16" i="9"/>
  <c r="AA16" i="9"/>
  <c r="AB16" i="9"/>
  <c r="B16" i="9"/>
  <c r="D16" i="4"/>
  <c r="F16" i="10"/>
  <c r="G16" i="10"/>
  <c r="H16" i="10"/>
  <c r="P16" i="10"/>
  <c r="Q16" i="10"/>
  <c r="R16" i="10"/>
  <c r="V16" i="10"/>
  <c r="W16" i="10"/>
  <c r="X16" i="10"/>
  <c r="AF16" i="10"/>
  <c r="AG16" i="10"/>
  <c r="AH16" i="10"/>
  <c r="AP16" i="10"/>
  <c r="AQ16" i="10"/>
  <c r="AR16" i="10"/>
  <c r="AZ16" i="10"/>
  <c r="BA16" i="10"/>
  <c r="BB16" i="10"/>
  <c r="BJ16" i="10"/>
  <c r="BK16" i="10"/>
  <c r="BL16" i="10"/>
  <c r="BT16" i="10"/>
  <c r="BU16" i="10"/>
  <c r="BV16" i="10"/>
  <c r="B16" i="10"/>
  <c r="G16" i="4"/>
  <c r="F16" i="11"/>
  <c r="G16" i="11"/>
  <c r="H16" i="11"/>
  <c r="L16" i="11"/>
  <c r="M16" i="11"/>
  <c r="N16" i="11"/>
  <c r="T16" i="11"/>
  <c r="U16" i="11"/>
  <c r="V16" i="11"/>
  <c r="AB16" i="11"/>
  <c r="AC16" i="11"/>
  <c r="AD16" i="11"/>
  <c r="AH16" i="11"/>
  <c r="AI16" i="11"/>
  <c r="AJ16" i="11"/>
  <c r="AN16" i="11"/>
  <c r="AO16" i="11"/>
  <c r="AP16" i="11"/>
  <c r="AT16" i="11"/>
  <c r="AU16" i="11"/>
  <c r="AV16" i="11"/>
  <c r="AZ16" i="11"/>
  <c r="BA16" i="11"/>
  <c r="BB16" i="11"/>
  <c r="BF16" i="11"/>
  <c r="BG16" i="11"/>
  <c r="BH16" i="11"/>
  <c r="BP16" i="11"/>
  <c r="BQ16" i="11"/>
  <c r="BR16" i="11"/>
  <c r="B16" i="11"/>
  <c r="J16" i="4"/>
  <c r="F16" i="12"/>
  <c r="G16" i="12"/>
  <c r="H16" i="12"/>
  <c r="L16" i="12"/>
  <c r="M16" i="12"/>
  <c r="N16" i="12"/>
  <c r="R16" i="12"/>
  <c r="S16" i="12"/>
  <c r="T16" i="12"/>
  <c r="X16" i="12"/>
  <c r="Y16" i="12"/>
  <c r="Z16" i="12"/>
  <c r="AD16" i="12"/>
  <c r="AE16" i="12"/>
  <c r="AF16" i="12"/>
  <c r="AJ16" i="12"/>
  <c r="AK16" i="12"/>
  <c r="AL16" i="12"/>
  <c r="B16" i="12"/>
  <c r="M16" i="4"/>
  <c r="F16" i="13"/>
  <c r="G16" i="13"/>
  <c r="H16" i="13"/>
  <c r="P16" i="13"/>
  <c r="Q16" i="13"/>
  <c r="R16" i="13"/>
  <c r="V16" i="13"/>
  <c r="W16" i="13"/>
  <c r="X16" i="13"/>
  <c r="AB16" i="13"/>
  <c r="AC16" i="13"/>
  <c r="AD16" i="13"/>
  <c r="AL16" i="13"/>
  <c r="AM16" i="13"/>
  <c r="AN16" i="13"/>
  <c r="AR16" i="13"/>
  <c r="AS16" i="13"/>
  <c r="AT16" i="13"/>
  <c r="BH16" i="13"/>
  <c r="BI16" i="13"/>
  <c r="BJ16" i="13"/>
  <c r="AX16" i="13"/>
  <c r="AY16" i="13"/>
  <c r="AZ16" i="13"/>
  <c r="B16" i="13"/>
  <c r="P16" i="4"/>
  <c r="F16" i="14"/>
  <c r="G16" i="14"/>
  <c r="H16" i="14"/>
  <c r="L16" i="14"/>
  <c r="M16" i="14"/>
  <c r="N16" i="14"/>
  <c r="R16" i="14"/>
  <c r="S16" i="14"/>
  <c r="T16" i="14"/>
  <c r="Z16" i="14"/>
  <c r="AA16" i="14"/>
  <c r="AB16" i="14"/>
  <c r="B16" i="14"/>
  <c r="S16" i="4"/>
  <c r="F16" i="17"/>
  <c r="G16" i="17"/>
  <c r="H16" i="17"/>
  <c r="L16" i="17"/>
  <c r="M16" i="17"/>
  <c r="N16" i="17"/>
  <c r="R16" i="17"/>
  <c r="S16" i="17"/>
  <c r="T16" i="17"/>
  <c r="X16" i="17"/>
  <c r="Y16" i="17"/>
  <c r="Z16" i="17"/>
  <c r="B16" i="17"/>
  <c r="AB16" i="4"/>
  <c r="H16" i="16"/>
  <c r="I16" i="16"/>
  <c r="J16" i="16"/>
  <c r="R16" i="16"/>
  <c r="S16" i="16"/>
  <c r="T16" i="16"/>
  <c r="Z16" i="16"/>
  <c r="AA16" i="16"/>
  <c r="AB16" i="16"/>
  <c r="AJ16" i="16"/>
  <c r="AK16" i="16"/>
  <c r="AL16" i="16"/>
  <c r="B16" i="16"/>
  <c r="Y16" i="4"/>
  <c r="F16" i="15"/>
  <c r="G16" i="15"/>
  <c r="H16" i="15"/>
  <c r="L16" i="15"/>
  <c r="M16" i="15"/>
  <c r="N16" i="15"/>
  <c r="AB16" i="15"/>
  <c r="AC16" i="15"/>
  <c r="AD16" i="15"/>
  <c r="AJ16" i="15"/>
  <c r="AK16" i="15"/>
  <c r="AL16" i="15"/>
  <c r="AP16" i="15"/>
  <c r="AQ16" i="15"/>
  <c r="AR16" i="15"/>
  <c r="AX16" i="15"/>
  <c r="AY16" i="15"/>
  <c r="AZ16" i="15"/>
  <c r="H16" i="18"/>
  <c r="I16" i="18"/>
  <c r="J16" i="18"/>
  <c r="N16" i="18"/>
  <c r="O16" i="18"/>
  <c r="P16" i="18"/>
  <c r="T16" i="18"/>
  <c r="U16" i="18"/>
  <c r="V16" i="18"/>
  <c r="B16" i="18"/>
  <c r="AE16" i="4"/>
  <c r="F16" i="20"/>
  <c r="G16" i="20"/>
  <c r="H16" i="20"/>
  <c r="R16" i="20"/>
  <c r="S16" i="20"/>
  <c r="T16" i="20"/>
  <c r="X16" i="20"/>
  <c r="Y16" i="20"/>
  <c r="Z16" i="20"/>
  <c r="AD16" i="20"/>
  <c r="AE16" i="20"/>
  <c r="AF16" i="20"/>
  <c r="AJ16" i="20"/>
  <c r="AK16" i="20"/>
  <c r="AL16" i="20"/>
  <c r="B16" i="20"/>
  <c r="AH16" i="4"/>
  <c r="F16" i="21"/>
  <c r="G16" i="21"/>
  <c r="H16" i="21"/>
  <c r="L16" i="21"/>
  <c r="M16" i="21"/>
  <c r="N16" i="21"/>
  <c r="R16" i="21"/>
  <c r="S16" i="21"/>
  <c r="T16" i="21"/>
  <c r="X16" i="21"/>
  <c r="Y16" i="21"/>
  <c r="Z16" i="21"/>
  <c r="AD16" i="21"/>
  <c r="AE16" i="21"/>
  <c r="AF16" i="21"/>
  <c r="AJ16" i="21"/>
  <c r="AK16" i="21"/>
  <c r="AL16" i="21"/>
  <c r="B16" i="21"/>
  <c r="AK16" i="4"/>
  <c r="F16" i="22"/>
  <c r="G16" i="22"/>
  <c r="H16" i="22"/>
  <c r="P16" i="22"/>
  <c r="Q16" i="22"/>
  <c r="R16" i="22"/>
  <c r="V16" i="22"/>
  <c r="W16" i="22"/>
  <c r="X16" i="22"/>
  <c r="AB16" i="22"/>
  <c r="AC16" i="22"/>
  <c r="AD16" i="22"/>
  <c r="AH16" i="22"/>
  <c r="AI16" i="22"/>
  <c r="AJ16" i="22"/>
  <c r="AN16" i="22"/>
  <c r="AO16" i="22"/>
  <c r="AP16" i="22"/>
  <c r="B16" i="22"/>
  <c r="AN16" i="4"/>
  <c r="F16" i="19"/>
  <c r="G16" i="19"/>
  <c r="H16" i="19"/>
  <c r="L16" i="19"/>
  <c r="M16" i="19"/>
  <c r="N16" i="19"/>
  <c r="B16" i="19"/>
  <c r="AQ16" i="4"/>
  <c r="F16" i="23"/>
  <c r="G16" i="23"/>
  <c r="H16" i="23"/>
  <c r="L16" i="23"/>
  <c r="M16" i="23"/>
  <c r="N16" i="23"/>
  <c r="B16" i="23"/>
  <c r="AT16" i="4"/>
  <c r="F16" i="24"/>
  <c r="G16" i="24"/>
  <c r="H16" i="24"/>
  <c r="L16" i="24"/>
  <c r="M16" i="24"/>
  <c r="N16" i="24"/>
  <c r="V16" i="24"/>
  <c r="W16" i="24"/>
  <c r="X16" i="24"/>
  <c r="AF16" i="24"/>
  <c r="AG16" i="24"/>
  <c r="AH16" i="24"/>
  <c r="B16" i="24"/>
  <c r="AW16" i="4"/>
  <c r="F16" i="25"/>
  <c r="G16" i="25"/>
  <c r="H16" i="25"/>
  <c r="P16" i="25"/>
  <c r="Q16" i="25"/>
  <c r="R16" i="25"/>
  <c r="X16" i="25"/>
  <c r="Y16" i="25"/>
  <c r="Z16" i="25"/>
  <c r="B16" i="25"/>
  <c r="AZ16" i="4"/>
  <c r="L16" i="26"/>
  <c r="M16" i="26"/>
  <c r="N16" i="26"/>
  <c r="R16" i="26"/>
  <c r="S16" i="26"/>
  <c r="T16" i="26"/>
  <c r="X16" i="26"/>
  <c r="Y16" i="26"/>
  <c r="Z16" i="26"/>
  <c r="AD16" i="26"/>
  <c r="AE16" i="26"/>
  <c r="AF16" i="26"/>
  <c r="H16" i="27"/>
  <c r="I16" i="27"/>
  <c r="J16" i="27"/>
  <c r="N16" i="27"/>
  <c r="O16" i="27"/>
  <c r="P16" i="27"/>
  <c r="T16" i="27"/>
  <c r="U16" i="27"/>
  <c r="V16" i="27"/>
  <c r="AD16" i="27"/>
  <c r="AE16" i="27"/>
  <c r="AF16" i="27"/>
  <c r="B16" i="27"/>
  <c r="BF16" i="4"/>
  <c r="F16" i="28"/>
  <c r="G16" i="28"/>
  <c r="H16" i="28"/>
  <c r="L16" i="28"/>
  <c r="M16" i="28"/>
  <c r="N16" i="28"/>
  <c r="B16" i="28"/>
  <c r="BI16" i="4"/>
  <c r="E16" i="29"/>
  <c r="F16" i="29"/>
  <c r="G16" i="29"/>
  <c r="BL16" i="4"/>
  <c r="BP16" i="4"/>
  <c r="F17" i="9"/>
  <c r="G17" i="9"/>
  <c r="H17" i="9"/>
  <c r="L17" i="9"/>
  <c r="M17" i="9"/>
  <c r="N17" i="9"/>
  <c r="R17" i="9"/>
  <c r="S17" i="9"/>
  <c r="T17" i="9"/>
  <c r="Z17" i="9"/>
  <c r="AA17" i="9"/>
  <c r="AB17" i="9"/>
  <c r="B17" i="9"/>
  <c r="D17" i="4"/>
  <c r="F17" i="10"/>
  <c r="G17" i="10"/>
  <c r="H17" i="10"/>
  <c r="P17" i="10"/>
  <c r="Q17" i="10"/>
  <c r="R17" i="10"/>
  <c r="V17" i="10"/>
  <c r="W17" i="10"/>
  <c r="X17" i="10"/>
  <c r="AF17" i="10"/>
  <c r="AG17" i="10"/>
  <c r="AH17" i="10"/>
  <c r="AP17" i="10"/>
  <c r="AQ17" i="10"/>
  <c r="AR17" i="10"/>
  <c r="AZ17" i="10"/>
  <c r="BA17" i="10"/>
  <c r="BB17" i="10"/>
  <c r="BJ17" i="10"/>
  <c r="BK17" i="10"/>
  <c r="BL17" i="10"/>
  <c r="BT17" i="10"/>
  <c r="BU17" i="10"/>
  <c r="BV17" i="10"/>
  <c r="B17" i="10"/>
  <c r="G17" i="4"/>
  <c r="F17" i="11"/>
  <c r="G17" i="11"/>
  <c r="H17" i="11"/>
  <c r="L17" i="11"/>
  <c r="M17" i="11"/>
  <c r="N17" i="11"/>
  <c r="T17" i="11"/>
  <c r="U17" i="11"/>
  <c r="V17" i="11"/>
  <c r="AB17" i="11"/>
  <c r="AC17" i="11"/>
  <c r="AD17" i="11"/>
  <c r="AH17" i="11"/>
  <c r="AI17" i="11"/>
  <c r="AJ17" i="11"/>
  <c r="AN17" i="11"/>
  <c r="AO17" i="11"/>
  <c r="AP17" i="11"/>
  <c r="AT17" i="11"/>
  <c r="AU17" i="11"/>
  <c r="AV17" i="11"/>
  <c r="AZ17" i="11"/>
  <c r="BA17" i="11"/>
  <c r="BB17" i="11"/>
  <c r="BF17" i="11"/>
  <c r="BG17" i="11"/>
  <c r="BH17" i="11"/>
  <c r="BP17" i="11"/>
  <c r="BQ17" i="11"/>
  <c r="BR17" i="11"/>
  <c r="B17" i="11"/>
  <c r="J17" i="4"/>
  <c r="L20" i="12"/>
  <c r="M20" i="12"/>
  <c r="N20" i="12"/>
  <c r="L24" i="12"/>
  <c r="M24" i="12"/>
  <c r="N24" i="12"/>
  <c r="L26" i="12"/>
  <c r="M26" i="12"/>
  <c r="N26" i="12"/>
  <c r="L37" i="12"/>
  <c r="M37" i="12"/>
  <c r="N37" i="12"/>
  <c r="N17" i="12"/>
  <c r="T17" i="12"/>
  <c r="X17" i="12"/>
  <c r="Y17" i="12"/>
  <c r="Z17" i="12"/>
  <c r="AD17" i="12"/>
  <c r="AE17" i="12"/>
  <c r="AF17" i="12"/>
  <c r="AJ17" i="12"/>
  <c r="AK17" i="12"/>
  <c r="AL17" i="12"/>
  <c r="B17" i="12"/>
  <c r="M17" i="4"/>
  <c r="F17" i="13"/>
  <c r="G17" i="13"/>
  <c r="H17" i="13"/>
  <c r="P17" i="13"/>
  <c r="Q17" i="13"/>
  <c r="R17" i="13"/>
  <c r="V17" i="13"/>
  <c r="W17" i="13"/>
  <c r="X17" i="13"/>
  <c r="AB17" i="13"/>
  <c r="AC17" i="13"/>
  <c r="AD17" i="13"/>
  <c r="AL17" i="13"/>
  <c r="AM17" i="13"/>
  <c r="AN17" i="13"/>
  <c r="AR17" i="13"/>
  <c r="AS17" i="13"/>
  <c r="AT17" i="13"/>
  <c r="BH17" i="13"/>
  <c r="BI17" i="13"/>
  <c r="BJ17" i="13"/>
  <c r="AX17" i="13"/>
  <c r="AY17" i="13"/>
  <c r="AZ17" i="13"/>
  <c r="B17" i="13"/>
  <c r="P17" i="4"/>
  <c r="F17" i="14"/>
  <c r="G17" i="14"/>
  <c r="H17" i="14"/>
  <c r="L17" i="14"/>
  <c r="M17" i="14"/>
  <c r="N17" i="14"/>
  <c r="R17" i="14"/>
  <c r="S17" i="14"/>
  <c r="T17" i="14"/>
  <c r="Z17" i="14"/>
  <c r="AA17" i="14"/>
  <c r="AB17" i="14"/>
  <c r="B17" i="14"/>
  <c r="S17" i="4"/>
  <c r="F17" i="17"/>
  <c r="G17" i="17"/>
  <c r="H17" i="17"/>
  <c r="L17" i="17"/>
  <c r="M17" i="17"/>
  <c r="N17" i="17"/>
  <c r="R17" i="17"/>
  <c r="S17" i="17"/>
  <c r="T17" i="17"/>
  <c r="X17" i="17"/>
  <c r="Y17" i="17"/>
  <c r="Z17" i="17"/>
  <c r="B17" i="17"/>
  <c r="AB17" i="4"/>
  <c r="H17" i="16"/>
  <c r="I17" i="16"/>
  <c r="J17" i="16"/>
  <c r="R17" i="16"/>
  <c r="S17" i="16"/>
  <c r="T17" i="16"/>
  <c r="Z17" i="16"/>
  <c r="AA17" i="16"/>
  <c r="AB17" i="16"/>
  <c r="AJ17" i="16"/>
  <c r="AK17" i="16"/>
  <c r="AL17" i="16"/>
  <c r="B17" i="16"/>
  <c r="Y17" i="4"/>
  <c r="F17" i="15"/>
  <c r="G17" i="15"/>
  <c r="H17" i="15"/>
  <c r="L17" i="15"/>
  <c r="M17" i="15"/>
  <c r="N17" i="15"/>
  <c r="AB17" i="15"/>
  <c r="AC17" i="15"/>
  <c r="AD17" i="15"/>
  <c r="AL17" i="15"/>
  <c r="AP20" i="15"/>
  <c r="AQ20" i="15"/>
  <c r="AR20" i="15"/>
  <c r="AP24" i="15"/>
  <c r="AQ24" i="15"/>
  <c r="AR24" i="15"/>
  <c r="AP26" i="15"/>
  <c r="AQ26" i="15"/>
  <c r="AR26" i="15"/>
  <c r="AP37" i="15"/>
  <c r="AQ37" i="15"/>
  <c r="AR37" i="15"/>
  <c r="AR17" i="15"/>
  <c r="AX17" i="15"/>
  <c r="AY17" i="15"/>
  <c r="AZ17" i="15"/>
  <c r="H17" i="18"/>
  <c r="I17" i="18"/>
  <c r="J17" i="18"/>
  <c r="T17" i="18"/>
  <c r="U17" i="18"/>
  <c r="V17" i="18"/>
  <c r="B17" i="18"/>
  <c r="AE17" i="4"/>
  <c r="F17" i="20"/>
  <c r="G17" i="20"/>
  <c r="H17" i="20"/>
  <c r="L17" i="20"/>
  <c r="M17" i="20"/>
  <c r="N17" i="20"/>
  <c r="R17" i="20"/>
  <c r="S17" i="20"/>
  <c r="T17" i="20"/>
  <c r="X17" i="20"/>
  <c r="Y17" i="20"/>
  <c r="Z17" i="20"/>
  <c r="AD17" i="20"/>
  <c r="AE17" i="20"/>
  <c r="AF17" i="20"/>
  <c r="AJ17" i="20"/>
  <c r="AK17" i="20"/>
  <c r="AL17" i="20"/>
  <c r="B17" i="20"/>
  <c r="AH17" i="4"/>
  <c r="F17" i="21"/>
  <c r="G17" i="21"/>
  <c r="H17" i="21"/>
  <c r="L17" i="21"/>
  <c r="M17" i="21"/>
  <c r="N17" i="21"/>
  <c r="R17" i="21"/>
  <c r="S17" i="21"/>
  <c r="T17" i="21"/>
  <c r="X17" i="21"/>
  <c r="Y17" i="21"/>
  <c r="Z17" i="21"/>
  <c r="AD17" i="21"/>
  <c r="AE17" i="21"/>
  <c r="AF17" i="21"/>
  <c r="AJ17" i="21"/>
  <c r="AK17" i="21"/>
  <c r="AL17" i="21"/>
  <c r="B17" i="21"/>
  <c r="AK17" i="4"/>
  <c r="F17" i="22"/>
  <c r="G17" i="22"/>
  <c r="H17" i="22"/>
  <c r="V17" i="22"/>
  <c r="W17" i="22"/>
  <c r="X17" i="22"/>
  <c r="AB17" i="22"/>
  <c r="AC17" i="22"/>
  <c r="AD17" i="22"/>
  <c r="AH17" i="22"/>
  <c r="AI17" i="22"/>
  <c r="AJ17" i="22"/>
  <c r="AN17" i="22"/>
  <c r="AO17" i="22"/>
  <c r="AP17" i="22"/>
  <c r="B17" i="22"/>
  <c r="AN17" i="4"/>
  <c r="F17" i="19"/>
  <c r="G17" i="19"/>
  <c r="H17" i="19"/>
  <c r="L20" i="19"/>
  <c r="M20" i="19"/>
  <c r="N20" i="19"/>
  <c r="L26" i="19"/>
  <c r="M26" i="19"/>
  <c r="N26" i="19"/>
  <c r="L37" i="19"/>
  <c r="M37" i="19"/>
  <c r="N37" i="19"/>
  <c r="N17" i="19"/>
  <c r="B17" i="19"/>
  <c r="AQ17" i="4"/>
  <c r="F17" i="23"/>
  <c r="G17" i="23"/>
  <c r="H17" i="23"/>
  <c r="L17" i="23"/>
  <c r="M17" i="23"/>
  <c r="N17" i="23"/>
  <c r="B17" i="23"/>
  <c r="AT17" i="4"/>
  <c r="F17" i="24"/>
  <c r="G17" i="24"/>
  <c r="H17" i="24"/>
  <c r="L17" i="24"/>
  <c r="M17" i="24"/>
  <c r="N17" i="24"/>
  <c r="V17" i="24"/>
  <c r="W17" i="24"/>
  <c r="X17" i="24"/>
  <c r="AF17" i="24"/>
  <c r="AG17" i="24"/>
  <c r="AH17" i="24"/>
  <c r="B17" i="24"/>
  <c r="AW17" i="4"/>
  <c r="F17" i="25"/>
  <c r="G17" i="25"/>
  <c r="H17" i="25"/>
  <c r="P17" i="25"/>
  <c r="Q17" i="25"/>
  <c r="R17" i="25"/>
  <c r="X17" i="25"/>
  <c r="Y17" i="25"/>
  <c r="Z17" i="25"/>
  <c r="B17" i="25"/>
  <c r="AZ17" i="4"/>
  <c r="L17" i="26"/>
  <c r="M17" i="26"/>
  <c r="N17" i="26"/>
  <c r="R17" i="26"/>
  <c r="S17" i="26"/>
  <c r="T17" i="26"/>
  <c r="X17" i="26"/>
  <c r="Y17" i="26"/>
  <c r="Z17" i="26"/>
  <c r="AD17" i="26"/>
  <c r="AE17" i="26"/>
  <c r="AF17" i="26"/>
  <c r="H17" i="27"/>
  <c r="I17" i="27"/>
  <c r="J17" i="27"/>
  <c r="N17" i="27"/>
  <c r="O17" i="27"/>
  <c r="P17" i="27"/>
  <c r="T17" i="27"/>
  <c r="U17" i="27"/>
  <c r="V17" i="27"/>
  <c r="AD17" i="27"/>
  <c r="AE17" i="27"/>
  <c r="AF17" i="27"/>
  <c r="B17" i="27"/>
  <c r="BF17" i="4"/>
  <c r="F17" i="28"/>
  <c r="G17" i="28"/>
  <c r="H17" i="28"/>
  <c r="L17" i="28"/>
  <c r="M17" i="28"/>
  <c r="N17" i="28"/>
  <c r="B17" i="28"/>
  <c r="BI17" i="4"/>
  <c r="E17" i="29"/>
  <c r="F17" i="29"/>
  <c r="G17" i="29"/>
  <c r="BL17" i="4"/>
  <c r="BP17" i="4"/>
  <c r="F18" i="9"/>
  <c r="G18" i="9"/>
  <c r="H18" i="9"/>
  <c r="L18" i="9"/>
  <c r="M18" i="9"/>
  <c r="N18" i="9"/>
  <c r="R18" i="9"/>
  <c r="S18" i="9"/>
  <c r="T18" i="9"/>
  <c r="Z18" i="9"/>
  <c r="AA18" i="9"/>
  <c r="AB18" i="9"/>
  <c r="B18" i="9"/>
  <c r="D18" i="4"/>
  <c r="F18" i="10"/>
  <c r="G18" i="10"/>
  <c r="H18" i="10"/>
  <c r="P18" i="10"/>
  <c r="Q18" i="10"/>
  <c r="R18" i="10"/>
  <c r="V18" i="10"/>
  <c r="W18" i="10"/>
  <c r="X18" i="10"/>
  <c r="AF18" i="10"/>
  <c r="AG18" i="10"/>
  <c r="AH18" i="10"/>
  <c r="AP18" i="10"/>
  <c r="AQ18" i="10"/>
  <c r="AR18" i="10"/>
  <c r="AZ18" i="10"/>
  <c r="BA18" i="10"/>
  <c r="BB18" i="10"/>
  <c r="BJ18" i="10"/>
  <c r="BK18" i="10"/>
  <c r="BL18" i="10"/>
  <c r="BT18" i="10"/>
  <c r="BU18" i="10"/>
  <c r="BV18" i="10"/>
  <c r="B18" i="10"/>
  <c r="G18" i="4"/>
  <c r="F18" i="11"/>
  <c r="G18" i="11"/>
  <c r="H18" i="11"/>
  <c r="L18" i="11"/>
  <c r="M18" i="11"/>
  <c r="N18" i="11"/>
  <c r="T18" i="11"/>
  <c r="U18" i="11"/>
  <c r="V18" i="11"/>
  <c r="AB18" i="11"/>
  <c r="AC18" i="11"/>
  <c r="AD18" i="11"/>
  <c r="AH18" i="11"/>
  <c r="AI18" i="11"/>
  <c r="AJ18" i="11"/>
  <c r="AN18" i="11"/>
  <c r="AO18" i="11"/>
  <c r="AP18" i="11"/>
  <c r="AT18" i="11"/>
  <c r="AU18" i="11"/>
  <c r="AV18" i="11"/>
  <c r="AZ18" i="11"/>
  <c r="BA18" i="11"/>
  <c r="BB18" i="11"/>
  <c r="BF18" i="11"/>
  <c r="BG18" i="11"/>
  <c r="BH18" i="11"/>
  <c r="BP18" i="11"/>
  <c r="BQ18" i="11"/>
  <c r="BR18" i="11"/>
  <c r="B18" i="11"/>
  <c r="J18" i="4"/>
  <c r="F18" i="12"/>
  <c r="G18" i="12"/>
  <c r="H18" i="12"/>
  <c r="L18" i="12"/>
  <c r="M18" i="12"/>
  <c r="N18" i="12"/>
  <c r="R18" i="12"/>
  <c r="S18" i="12"/>
  <c r="T18" i="12"/>
  <c r="X18" i="12"/>
  <c r="Y18" i="12"/>
  <c r="Z18" i="12"/>
  <c r="AD18" i="12"/>
  <c r="AE18" i="12"/>
  <c r="AF18" i="12"/>
  <c r="AJ18" i="12"/>
  <c r="AK18" i="12"/>
  <c r="AL18" i="12"/>
  <c r="B18" i="12"/>
  <c r="M18" i="4"/>
  <c r="F18" i="13"/>
  <c r="G18" i="13"/>
  <c r="H18" i="13"/>
  <c r="P18" i="13"/>
  <c r="Q18" i="13"/>
  <c r="R18" i="13"/>
  <c r="V18" i="13"/>
  <c r="W18" i="13"/>
  <c r="X18" i="13"/>
  <c r="AB18" i="13"/>
  <c r="AC18" i="13"/>
  <c r="AD18" i="13"/>
  <c r="AL18" i="13"/>
  <c r="AM18" i="13"/>
  <c r="AN18" i="13"/>
  <c r="AR18" i="13"/>
  <c r="AS18" i="13"/>
  <c r="AT18" i="13"/>
  <c r="BH18" i="13"/>
  <c r="BI18" i="13"/>
  <c r="BJ18" i="13"/>
  <c r="AX18" i="13"/>
  <c r="AY18" i="13"/>
  <c r="AZ18" i="13"/>
  <c r="B18" i="13"/>
  <c r="P18" i="4"/>
  <c r="F18" i="14"/>
  <c r="G18" i="14"/>
  <c r="H18" i="14"/>
  <c r="L18" i="14"/>
  <c r="M18" i="14"/>
  <c r="N18" i="14"/>
  <c r="R18" i="14"/>
  <c r="S18" i="14"/>
  <c r="T18" i="14"/>
  <c r="Z18" i="14"/>
  <c r="AA18" i="14"/>
  <c r="AB18" i="14"/>
  <c r="B18" i="14"/>
  <c r="S18" i="4"/>
  <c r="F18" i="17"/>
  <c r="G18" i="17"/>
  <c r="H18" i="17"/>
  <c r="L18" i="17"/>
  <c r="M18" i="17"/>
  <c r="N18" i="17"/>
  <c r="R18" i="17"/>
  <c r="S18" i="17"/>
  <c r="T18" i="17"/>
  <c r="X18" i="17"/>
  <c r="Y18" i="17"/>
  <c r="Z18" i="17"/>
  <c r="B18" i="17"/>
  <c r="AB18" i="4"/>
  <c r="H18" i="16"/>
  <c r="I18" i="16"/>
  <c r="J18" i="16"/>
  <c r="R18" i="16"/>
  <c r="S18" i="16"/>
  <c r="T18" i="16"/>
  <c r="Z18" i="16"/>
  <c r="AA18" i="16"/>
  <c r="AB18" i="16"/>
  <c r="AJ18" i="16"/>
  <c r="AK18" i="16"/>
  <c r="AL18" i="16"/>
  <c r="B18" i="16"/>
  <c r="Y18" i="4"/>
  <c r="F18" i="15"/>
  <c r="G18" i="15"/>
  <c r="H18" i="15"/>
  <c r="L18" i="15"/>
  <c r="M18" i="15"/>
  <c r="N18" i="15"/>
  <c r="AB18" i="15"/>
  <c r="AC18" i="15"/>
  <c r="AD18" i="15"/>
  <c r="AJ18" i="15"/>
  <c r="AK18" i="15"/>
  <c r="AL18" i="15"/>
  <c r="AP18" i="15"/>
  <c r="AQ18" i="15"/>
  <c r="AR18" i="15"/>
  <c r="AX18" i="15"/>
  <c r="AY18" i="15"/>
  <c r="AZ18" i="15"/>
  <c r="H18" i="18"/>
  <c r="I18" i="18"/>
  <c r="J18" i="18"/>
  <c r="N18" i="18"/>
  <c r="O18" i="18"/>
  <c r="P18" i="18"/>
  <c r="T18" i="18"/>
  <c r="U18" i="18"/>
  <c r="V18" i="18"/>
  <c r="B18" i="18"/>
  <c r="AE18" i="4"/>
  <c r="F18" i="20"/>
  <c r="G18" i="20"/>
  <c r="H18" i="20"/>
  <c r="R18" i="20"/>
  <c r="S18" i="20"/>
  <c r="T18" i="20"/>
  <c r="X18" i="20"/>
  <c r="Y18" i="20"/>
  <c r="Z18" i="20"/>
  <c r="AD18" i="20"/>
  <c r="AE18" i="20"/>
  <c r="AF18" i="20"/>
  <c r="AJ18" i="20"/>
  <c r="AK18" i="20"/>
  <c r="AL18" i="20"/>
  <c r="B18" i="20"/>
  <c r="AH18" i="4"/>
  <c r="F18" i="21"/>
  <c r="G18" i="21"/>
  <c r="H18" i="21"/>
  <c r="L18" i="21"/>
  <c r="M18" i="21"/>
  <c r="N18" i="21"/>
  <c r="R18" i="21"/>
  <c r="S18" i="21"/>
  <c r="T18" i="21"/>
  <c r="X18" i="21"/>
  <c r="Y18" i="21"/>
  <c r="Z18" i="21"/>
  <c r="AD18" i="21"/>
  <c r="AE18" i="21"/>
  <c r="AF18" i="21"/>
  <c r="AJ18" i="21"/>
  <c r="AK18" i="21"/>
  <c r="AL18" i="21"/>
  <c r="B18" i="21"/>
  <c r="AK18" i="4"/>
  <c r="F18" i="22"/>
  <c r="G18" i="22"/>
  <c r="H18" i="22"/>
  <c r="P18" i="22"/>
  <c r="Q18" i="22"/>
  <c r="R18" i="22"/>
  <c r="V18" i="22"/>
  <c r="W18" i="22"/>
  <c r="X18" i="22"/>
  <c r="AB18" i="22"/>
  <c r="AC18" i="22"/>
  <c r="AD18" i="22"/>
  <c r="AH18" i="22"/>
  <c r="AI18" i="22"/>
  <c r="AJ18" i="22"/>
  <c r="AN18" i="22"/>
  <c r="AO18" i="22"/>
  <c r="AP18" i="22"/>
  <c r="B18" i="22"/>
  <c r="AN18" i="4"/>
  <c r="F18" i="19"/>
  <c r="G18" i="19"/>
  <c r="H18" i="19"/>
  <c r="L18" i="19"/>
  <c r="M18" i="19"/>
  <c r="N18" i="19"/>
  <c r="B18" i="19"/>
  <c r="AQ18" i="4"/>
  <c r="F18" i="23"/>
  <c r="G18" i="23"/>
  <c r="H18" i="23"/>
  <c r="L18" i="23"/>
  <c r="M18" i="23"/>
  <c r="N18" i="23"/>
  <c r="B18" i="23"/>
  <c r="AT18" i="4"/>
  <c r="F18" i="24"/>
  <c r="G18" i="24"/>
  <c r="H18" i="24"/>
  <c r="L18" i="24"/>
  <c r="M18" i="24"/>
  <c r="N18" i="24"/>
  <c r="V18" i="24"/>
  <c r="W18" i="24"/>
  <c r="X18" i="24"/>
  <c r="AF18" i="24"/>
  <c r="AG18" i="24"/>
  <c r="AH18" i="24"/>
  <c r="B18" i="24"/>
  <c r="AW18" i="4"/>
  <c r="F18" i="25"/>
  <c r="G18" i="25"/>
  <c r="H18" i="25"/>
  <c r="P18" i="25"/>
  <c r="Q18" i="25"/>
  <c r="R18" i="25"/>
  <c r="X18" i="25"/>
  <c r="Y18" i="25"/>
  <c r="Z18" i="25"/>
  <c r="B18" i="25"/>
  <c r="AZ18" i="4"/>
  <c r="L18" i="26"/>
  <c r="M18" i="26"/>
  <c r="N18" i="26"/>
  <c r="R18" i="26"/>
  <c r="S18" i="26"/>
  <c r="T18" i="26"/>
  <c r="X18" i="26"/>
  <c r="Y18" i="26"/>
  <c r="Z18" i="26"/>
  <c r="AD18" i="26"/>
  <c r="AE18" i="26"/>
  <c r="AF18" i="26"/>
  <c r="H18" i="27"/>
  <c r="I18" i="27"/>
  <c r="J18" i="27"/>
  <c r="N18" i="27"/>
  <c r="O18" i="27"/>
  <c r="P18" i="27"/>
  <c r="T29" i="27"/>
  <c r="U29" i="27"/>
  <c r="V29" i="27"/>
  <c r="T33" i="27"/>
  <c r="U33" i="27"/>
  <c r="V33" i="27"/>
  <c r="T39" i="27"/>
  <c r="U39" i="27"/>
  <c r="V39" i="27"/>
  <c r="T45" i="27"/>
  <c r="U45" i="27"/>
  <c r="V45" i="27"/>
  <c r="T58" i="27"/>
  <c r="U58" i="27"/>
  <c r="V58" i="27"/>
  <c r="V18" i="27"/>
  <c r="AD18" i="27"/>
  <c r="AE18" i="27"/>
  <c r="AF18" i="27"/>
  <c r="B18" i="27"/>
  <c r="BF18" i="4"/>
  <c r="F18" i="28"/>
  <c r="G18" i="28"/>
  <c r="H18" i="28"/>
  <c r="L18" i="28"/>
  <c r="M18" i="28"/>
  <c r="N18" i="28"/>
  <c r="B18" i="28"/>
  <c r="BI18" i="4"/>
  <c r="E18" i="29"/>
  <c r="F18" i="29"/>
  <c r="G18" i="29"/>
  <c r="BL18" i="4"/>
  <c r="BP18" i="4"/>
  <c r="F19" i="9"/>
  <c r="G19" i="9"/>
  <c r="H19" i="9"/>
  <c r="L19" i="9"/>
  <c r="M19" i="9"/>
  <c r="N19" i="9"/>
  <c r="R19" i="9"/>
  <c r="S19" i="9"/>
  <c r="T19" i="9"/>
  <c r="Z19" i="9"/>
  <c r="AA19" i="9"/>
  <c r="AB19" i="9"/>
  <c r="B19" i="9"/>
  <c r="D19" i="4"/>
  <c r="F19" i="10"/>
  <c r="G19" i="10"/>
  <c r="H19" i="10"/>
  <c r="P19" i="10"/>
  <c r="Q19" i="10"/>
  <c r="R19" i="10"/>
  <c r="V19" i="10"/>
  <c r="W19" i="10"/>
  <c r="X19" i="10"/>
  <c r="AF19" i="10"/>
  <c r="AG19" i="10"/>
  <c r="AH19" i="10"/>
  <c r="AP19" i="10"/>
  <c r="AQ19" i="10"/>
  <c r="AR19" i="10"/>
  <c r="AZ19" i="10"/>
  <c r="BA19" i="10"/>
  <c r="BB19" i="10"/>
  <c r="BJ19" i="10"/>
  <c r="BK19" i="10"/>
  <c r="BL19" i="10"/>
  <c r="BT19" i="10"/>
  <c r="BU19" i="10"/>
  <c r="BV19" i="10"/>
  <c r="B19" i="10"/>
  <c r="G19" i="4"/>
  <c r="F19" i="11"/>
  <c r="G19" i="11"/>
  <c r="H19" i="11"/>
  <c r="L19" i="11"/>
  <c r="M19" i="11"/>
  <c r="N19" i="11"/>
  <c r="T19" i="11"/>
  <c r="U19" i="11"/>
  <c r="V19" i="11"/>
  <c r="AB19" i="11"/>
  <c r="AC19" i="11"/>
  <c r="AD19" i="11"/>
  <c r="AH19" i="11"/>
  <c r="AI19" i="11"/>
  <c r="AJ19" i="11"/>
  <c r="AN19" i="11"/>
  <c r="AO19" i="11"/>
  <c r="AP19" i="11"/>
  <c r="AT19" i="11"/>
  <c r="AU19" i="11"/>
  <c r="AV19" i="11"/>
  <c r="AZ19" i="11"/>
  <c r="BA19" i="11"/>
  <c r="BB19" i="11"/>
  <c r="BF19" i="11"/>
  <c r="BG19" i="11"/>
  <c r="BH19" i="11"/>
  <c r="BP19" i="11"/>
  <c r="BQ19" i="11"/>
  <c r="BR19" i="11"/>
  <c r="B19" i="11"/>
  <c r="J19" i="4"/>
  <c r="L19" i="12"/>
  <c r="M19" i="12"/>
  <c r="N19" i="12"/>
  <c r="X19" i="12"/>
  <c r="Y19" i="12"/>
  <c r="Z19" i="12"/>
  <c r="AD19" i="12"/>
  <c r="AE19" i="12"/>
  <c r="AF19" i="12"/>
  <c r="AJ19" i="12"/>
  <c r="AK19" i="12"/>
  <c r="AL19" i="12"/>
  <c r="B19" i="12"/>
  <c r="M19" i="4"/>
  <c r="F19" i="13"/>
  <c r="G19" i="13"/>
  <c r="H19" i="13"/>
  <c r="P19" i="13"/>
  <c r="Q19" i="13"/>
  <c r="R19" i="13"/>
  <c r="V19" i="13"/>
  <c r="W19" i="13"/>
  <c r="X19" i="13"/>
  <c r="AD19" i="13"/>
  <c r="AL19" i="13"/>
  <c r="AM19" i="13"/>
  <c r="AN19" i="13"/>
  <c r="AR19" i="13"/>
  <c r="AS19" i="13"/>
  <c r="AT19" i="13"/>
  <c r="BH19" i="13"/>
  <c r="BI19" i="13"/>
  <c r="BJ19" i="13"/>
  <c r="AX19" i="13"/>
  <c r="AY19" i="13"/>
  <c r="AZ19" i="13"/>
  <c r="B19" i="13"/>
  <c r="P19" i="4"/>
  <c r="F19" i="14"/>
  <c r="G19" i="14"/>
  <c r="H19" i="14"/>
  <c r="L19" i="14"/>
  <c r="M19" i="14"/>
  <c r="N19" i="14"/>
  <c r="Z19" i="14"/>
  <c r="AA19" i="14"/>
  <c r="AB19" i="14"/>
  <c r="B19" i="14"/>
  <c r="S19" i="4"/>
  <c r="F19" i="17"/>
  <c r="G19" i="17"/>
  <c r="H19" i="17"/>
  <c r="L19" i="17"/>
  <c r="M19" i="17"/>
  <c r="N19" i="17"/>
  <c r="R19" i="17"/>
  <c r="S19" i="17"/>
  <c r="T19" i="17"/>
  <c r="X19" i="17"/>
  <c r="Y19" i="17"/>
  <c r="Z19" i="17"/>
  <c r="B19" i="17"/>
  <c r="AB19" i="4"/>
  <c r="H19" i="16"/>
  <c r="I19" i="16"/>
  <c r="J19" i="16"/>
  <c r="R19" i="16"/>
  <c r="S19" i="16"/>
  <c r="T19" i="16"/>
  <c r="Z19" i="16"/>
  <c r="AA19" i="16"/>
  <c r="AB19" i="16"/>
  <c r="AJ19" i="16"/>
  <c r="AK19" i="16"/>
  <c r="AL19" i="16"/>
  <c r="B19" i="16"/>
  <c r="Y19" i="4"/>
  <c r="F19" i="15"/>
  <c r="G19" i="15"/>
  <c r="H19" i="15"/>
  <c r="L19" i="15"/>
  <c r="M19" i="15"/>
  <c r="N19" i="15"/>
  <c r="AB52" i="15"/>
  <c r="AC52" i="15"/>
  <c r="AD52" i="15"/>
  <c r="AB53" i="15"/>
  <c r="AC53" i="15"/>
  <c r="AD53" i="15"/>
  <c r="AD19" i="15"/>
  <c r="AP19" i="15"/>
  <c r="AQ19" i="15"/>
  <c r="AR19" i="15"/>
  <c r="AX19" i="15"/>
  <c r="AY19" i="15"/>
  <c r="AZ19" i="15"/>
  <c r="H19" i="18"/>
  <c r="I19" i="18"/>
  <c r="J19" i="18"/>
  <c r="N19" i="18"/>
  <c r="O19" i="18"/>
  <c r="P19" i="18"/>
  <c r="T19" i="18"/>
  <c r="U19" i="18"/>
  <c r="V19" i="18"/>
  <c r="B19" i="18"/>
  <c r="AE19" i="4"/>
  <c r="F19" i="20"/>
  <c r="G19" i="20"/>
  <c r="H19" i="20"/>
  <c r="L19" i="20"/>
  <c r="M19" i="20"/>
  <c r="N19" i="20"/>
  <c r="R19" i="20"/>
  <c r="S19" i="20"/>
  <c r="T19" i="20"/>
  <c r="X19" i="20"/>
  <c r="Y19" i="20"/>
  <c r="Z19" i="20"/>
  <c r="AD19" i="20"/>
  <c r="AE19" i="20"/>
  <c r="AF19" i="20"/>
  <c r="AJ19" i="20"/>
  <c r="AK19" i="20"/>
  <c r="AL19" i="20"/>
  <c r="B19" i="20"/>
  <c r="AH19" i="4"/>
  <c r="F19" i="21"/>
  <c r="G19" i="21"/>
  <c r="H19" i="21"/>
  <c r="L19" i="21"/>
  <c r="M19" i="21"/>
  <c r="N19" i="21"/>
  <c r="R19" i="21"/>
  <c r="S19" i="21"/>
  <c r="T19" i="21"/>
  <c r="X19" i="21"/>
  <c r="Y19" i="21"/>
  <c r="Z19" i="21"/>
  <c r="AD19" i="21"/>
  <c r="AE19" i="21"/>
  <c r="AF19" i="21"/>
  <c r="AJ19" i="21"/>
  <c r="AK19" i="21"/>
  <c r="AL19" i="21"/>
  <c r="B19" i="21"/>
  <c r="AK19" i="4"/>
  <c r="F19" i="22"/>
  <c r="G19" i="22"/>
  <c r="H19" i="22"/>
  <c r="V19" i="22"/>
  <c r="W19" i="22"/>
  <c r="X19" i="22"/>
  <c r="AB19" i="22"/>
  <c r="AC19" i="22"/>
  <c r="AD19" i="22"/>
  <c r="AH19" i="22"/>
  <c r="AI19" i="22"/>
  <c r="AJ19" i="22"/>
  <c r="AN19" i="22"/>
  <c r="AO19" i="22"/>
  <c r="AP19" i="22"/>
  <c r="B19" i="22"/>
  <c r="AN19" i="4"/>
  <c r="F19" i="19"/>
  <c r="G19" i="19"/>
  <c r="H19" i="19"/>
  <c r="L19" i="19"/>
  <c r="M19" i="19"/>
  <c r="N19" i="19"/>
  <c r="B19" i="19"/>
  <c r="AQ19" i="4"/>
  <c r="F19" i="23"/>
  <c r="G19" i="23"/>
  <c r="H19" i="23"/>
  <c r="L19" i="23"/>
  <c r="M19" i="23"/>
  <c r="N19" i="23"/>
  <c r="B19" i="23"/>
  <c r="AT19" i="4"/>
  <c r="F19" i="24"/>
  <c r="G19" i="24"/>
  <c r="H19" i="24"/>
  <c r="L19" i="24"/>
  <c r="M19" i="24"/>
  <c r="N19" i="24"/>
  <c r="V19" i="24"/>
  <c r="W19" i="24"/>
  <c r="X19" i="24"/>
  <c r="AF19" i="24"/>
  <c r="AG19" i="24"/>
  <c r="AH19" i="24"/>
  <c r="B19" i="24"/>
  <c r="AW19" i="4"/>
  <c r="F19" i="25"/>
  <c r="G19" i="25"/>
  <c r="H19" i="25"/>
  <c r="P19" i="25"/>
  <c r="Q19" i="25"/>
  <c r="R19" i="25"/>
  <c r="X19" i="25"/>
  <c r="Y19" i="25"/>
  <c r="Z19" i="25"/>
  <c r="B19" i="25"/>
  <c r="AZ19" i="4"/>
  <c r="L19" i="26"/>
  <c r="M19" i="26"/>
  <c r="N19" i="26"/>
  <c r="X19" i="26"/>
  <c r="Y19" i="26"/>
  <c r="Z19" i="26"/>
  <c r="AD19" i="26"/>
  <c r="AE19" i="26"/>
  <c r="AF19" i="26"/>
  <c r="H19" i="27"/>
  <c r="I19" i="27"/>
  <c r="J19" i="27"/>
  <c r="N19" i="27"/>
  <c r="O19" i="27"/>
  <c r="P19" i="27"/>
  <c r="AD19" i="27"/>
  <c r="AE19" i="27"/>
  <c r="AF19" i="27"/>
  <c r="B19" i="27"/>
  <c r="BF19" i="4"/>
  <c r="F19" i="28"/>
  <c r="G19" i="28"/>
  <c r="H19" i="28"/>
  <c r="L19" i="28"/>
  <c r="M19" i="28"/>
  <c r="N19" i="28"/>
  <c r="B19" i="28"/>
  <c r="BI19" i="4"/>
  <c r="E19" i="29"/>
  <c r="F19" i="29"/>
  <c r="G19" i="29"/>
  <c r="BL19" i="4"/>
  <c r="BP19" i="4"/>
  <c r="F20" i="9"/>
  <c r="G20" i="9"/>
  <c r="H20" i="9"/>
  <c r="L20" i="9"/>
  <c r="M20" i="9"/>
  <c r="N20" i="9"/>
  <c r="R20" i="9"/>
  <c r="S20" i="9"/>
  <c r="T20" i="9"/>
  <c r="Z20" i="9"/>
  <c r="AA20" i="9"/>
  <c r="AB20" i="9"/>
  <c r="B20" i="9"/>
  <c r="D20" i="4"/>
  <c r="F20" i="10"/>
  <c r="G20" i="10"/>
  <c r="H20" i="10"/>
  <c r="P20" i="10"/>
  <c r="Q20" i="10"/>
  <c r="R20" i="10"/>
  <c r="V20" i="10"/>
  <c r="W20" i="10"/>
  <c r="X20" i="10"/>
  <c r="AF20" i="10"/>
  <c r="AG20" i="10"/>
  <c r="AH20" i="10"/>
  <c r="AP20" i="10"/>
  <c r="AQ20" i="10"/>
  <c r="AR20" i="10"/>
  <c r="AZ20" i="10"/>
  <c r="BA20" i="10"/>
  <c r="BB20" i="10"/>
  <c r="BJ20" i="10"/>
  <c r="BK20" i="10"/>
  <c r="BL20" i="10"/>
  <c r="BT20" i="10"/>
  <c r="BU20" i="10"/>
  <c r="BV20" i="10"/>
  <c r="B20" i="10"/>
  <c r="G20" i="4"/>
  <c r="F20" i="11"/>
  <c r="G20" i="11"/>
  <c r="H20" i="11"/>
  <c r="L20" i="11"/>
  <c r="M20" i="11"/>
  <c r="N20" i="11"/>
  <c r="T20" i="11"/>
  <c r="U20" i="11"/>
  <c r="V20" i="11"/>
  <c r="AB20" i="11"/>
  <c r="AC20" i="11"/>
  <c r="AD20" i="11"/>
  <c r="AN20" i="11"/>
  <c r="AO20" i="11"/>
  <c r="AP20" i="11"/>
  <c r="AT20" i="11"/>
  <c r="AU20" i="11"/>
  <c r="AV20" i="11"/>
  <c r="AZ20" i="11"/>
  <c r="BA20" i="11"/>
  <c r="BB20" i="11"/>
  <c r="BF20" i="11"/>
  <c r="BG20" i="11"/>
  <c r="BH20" i="11"/>
  <c r="BP20" i="11"/>
  <c r="BQ20" i="11"/>
  <c r="BR20" i="11"/>
  <c r="B20" i="11"/>
  <c r="J20" i="4"/>
  <c r="X20" i="12"/>
  <c r="Y20" i="12"/>
  <c r="Z20" i="12"/>
  <c r="AD20" i="12"/>
  <c r="AE20" i="12"/>
  <c r="AF20" i="12"/>
  <c r="AJ20" i="12"/>
  <c r="AK20" i="12"/>
  <c r="AL20" i="12"/>
  <c r="B20" i="12"/>
  <c r="M20" i="4"/>
  <c r="F20" i="13"/>
  <c r="G20" i="13"/>
  <c r="H20" i="13"/>
  <c r="P20" i="13"/>
  <c r="Q20" i="13"/>
  <c r="R20" i="13"/>
  <c r="V20" i="13"/>
  <c r="W20" i="13"/>
  <c r="X20" i="13"/>
  <c r="AB20" i="13"/>
  <c r="AC20" i="13"/>
  <c r="AD20" i="13"/>
  <c r="AL20" i="13"/>
  <c r="AM20" i="13"/>
  <c r="AN20" i="13"/>
  <c r="AR20" i="13"/>
  <c r="AS20" i="13"/>
  <c r="AT20" i="13"/>
  <c r="BH20" i="13"/>
  <c r="BI20" i="13"/>
  <c r="BJ20" i="13"/>
  <c r="AX20" i="13"/>
  <c r="AY20" i="13"/>
  <c r="AZ20" i="13"/>
  <c r="B20" i="13"/>
  <c r="P20" i="4"/>
  <c r="F20" i="14"/>
  <c r="G20" i="14"/>
  <c r="H20" i="14"/>
  <c r="L20" i="14"/>
  <c r="M20" i="14"/>
  <c r="N20" i="14"/>
  <c r="R20" i="14"/>
  <c r="S20" i="14"/>
  <c r="T20" i="14"/>
  <c r="Z20" i="14"/>
  <c r="AA20" i="14"/>
  <c r="AB20" i="14"/>
  <c r="B20" i="14"/>
  <c r="S20" i="4"/>
  <c r="F20" i="17"/>
  <c r="G20" i="17"/>
  <c r="H20" i="17"/>
  <c r="L20" i="17"/>
  <c r="M20" i="17"/>
  <c r="N20" i="17"/>
  <c r="R20" i="17"/>
  <c r="S20" i="17"/>
  <c r="T20" i="17"/>
  <c r="X20" i="17"/>
  <c r="Y20" i="17"/>
  <c r="Z20" i="17"/>
  <c r="B20" i="17"/>
  <c r="AB20" i="4"/>
  <c r="H20" i="16"/>
  <c r="I20" i="16"/>
  <c r="J20" i="16"/>
  <c r="R20" i="16"/>
  <c r="S20" i="16"/>
  <c r="T20" i="16"/>
  <c r="Z20" i="16"/>
  <c r="AA20" i="16"/>
  <c r="AB20" i="16"/>
  <c r="AJ20" i="16"/>
  <c r="AK20" i="16"/>
  <c r="AL20" i="16"/>
  <c r="B20" i="16"/>
  <c r="Y20" i="4"/>
  <c r="F20" i="15"/>
  <c r="G20" i="15"/>
  <c r="H20" i="15"/>
  <c r="L20" i="15"/>
  <c r="M20" i="15"/>
  <c r="N20" i="15"/>
  <c r="AB20" i="15"/>
  <c r="AC20" i="15"/>
  <c r="AD20" i="15"/>
  <c r="AX20" i="15"/>
  <c r="AY20" i="15"/>
  <c r="AZ20" i="15"/>
  <c r="H20" i="18"/>
  <c r="I20" i="18"/>
  <c r="J20" i="18"/>
  <c r="T20" i="18"/>
  <c r="U20" i="18"/>
  <c r="V20" i="18"/>
  <c r="B20" i="18"/>
  <c r="AE20" i="4"/>
  <c r="F20" i="20"/>
  <c r="G20" i="20"/>
  <c r="H20" i="20"/>
  <c r="L20" i="20"/>
  <c r="M20" i="20"/>
  <c r="N20" i="20"/>
  <c r="R20" i="20"/>
  <c r="S20" i="20"/>
  <c r="T20" i="20"/>
  <c r="X20" i="20"/>
  <c r="Y20" i="20"/>
  <c r="Z20" i="20"/>
  <c r="AD20" i="20"/>
  <c r="AE20" i="20"/>
  <c r="AF20" i="20"/>
  <c r="AJ20" i="20"/>
  <c r="AK20" i="20"/>
  <c r="AL20" i="20"/>
  <c r="B20" i="20"/>
  <c r="AH20" i="4"/>
  <c r="F20" i="21"/>
  <c r="G20" i="21"/>
  <c r="H20" i="21"/>
  <c r="L20" i="21"/>
  <c r="M20" i="21"/>
  <c r="N20" i="21"/>
  <c r="R20" i="21"/>
  <c r="S20" i="21"/>
  <c r="T20" i="21"/>
  <c r="X20" i="21"/>
  <c r="Y20" i="21"/>
  <c r="Z20" i="21"/>
  <c r="AD20" i="21"/>
  <c r="AE20" i="21"/>
  <c r="AF20" i="21"/>
  <c r="AJ20" i="21"/>
  <c r="AK20" i="21"/>
  <c r="AL20" i="21"/>
  <c r="B20" i="21"/>
  <c r="AK20" i="4"/>
  <c r="F20" i="22"/>
  <c r="G20" i="22"/>
  <c r="H20" i="22"/>
  <c r="V20" i="22"/>
  <c r="W20" i="22"/>
  <c r="X20" i="22"/>
  <c r="AB20" i="22"/>
  <c r="AC20" i="22"/>
  <c r="AD20" i="22"/>
  <c r="AH20" i="22"/>
  <c r="AI20" i="22"/>
  <c r="AJ20" i="22"/>
  <c r="AN20" i="22"/>
  <c r="AO20" i="22"/>
  <c r="AP20" i="22"/>
  <c r="B20" i="22"/>
  <c r="AN20" i="4"/>
  <c r="F20" i="19"/>
  <c r="G20" i="19"/>
  <c r="H20" i="19"/>
  <c r="B20" i="19"/>
  <c r="AQ20" i="4"/>
  <c r="F20" i="23"/>
  <c r="G20" i="23"/>
  <c r="H20" i="23"/>
  <c r="L20" i="23"/>
  <c r="M20" i="23"/>
  <c r="N20" i="23"/>
  <c r="B20" i="23"/>
  <c r="AT20" i="4"/>
  <c r="F20" i="24"/>
  <c r="G20" i="24"/>
  <c r="H20" i="24"/>
  <c r="L20" i="24"/>
  <c r="M20" i="24"/>
  <c r="N20" i="24"/>
  <c r="V20" i="24"/>
  <c r="W20" i="24"/>
  <c r="X20" i="24"/>
  <c r="AF20" i="24"/>
  <c r="AG20" i="24"/>
  <c r="AH20" i="24"/>
  <c r="B20" i="24"/>
  <c r="AW20" i="4"/>
  <c r="F20" i="25"/>
  <c r="G20" i="25"/>
  <c r="H20" i="25"/>
  <c r="P20" i="25"/>
  <c r="Q20" i="25"/>
  <c r="R20" i="25"/>
  <c r="X20" i="25"/>
  <c r="Y20" i="25"/>
  <c r="Z20" i="25"/>
  <c r="B20" i="25"/>
  <c r="AZ20" i="4"/>
  <c r="L20" i="26"/>
  <c r="M20" i="26"/>
  <c r="N20" i="26"/>
  <c r="R20" i="26"/>
  <c r="S20" i="26"/>
  <c r="T20" i="26"/>
  <c r="H20" i="27"/>
  <c r="I20" i="27"/>
  <c r="J20" i="27"/>
  <c r="N20" i="27"/>
  <c r="O20" i="27"/>
  <c r="P20" i="27"/>
  <c r="T20" i="27"/>
  <c r="U20" i="27"/>
  <c r="V20" i="27"/>
  <c r="AD20" i="27"/>
  <c r="AE20" i="27"/>
  <c r="AF20" i="27"/>
  <c r="B20" i="27"/>
  <c r="BF20" i="4"/>
  <c r="F20" i="28"/>
  <c r="G20" i="28"/>
  <c r="H20" i="28"/>
  <c r="L20" i="28"/>
  <c r="M20" i="28"/>
  <c r="N20" i="28"/>
  <c r="B20" i="28"/>
  <c r="BI20" i="4"/>
  <c r="E20" i="29"/>
  <c r="F20" i="29"/>
  <c r="G20" i="29"/>
  <c r="BL20" i="4"/>
  <c r="BP20" i="4"/>
  <c r="F21" i="9"/>
  <c r="G21" i="9"/>
  <c r="H21" i="9"/>
  <c r="L21" i="9"/>
  <c r="M21" i="9"/>
  <c r="N21" i="9"/>
  <c r="R21" i="9"/>
  <c r="S21" i="9"/>
  <c r="T21" i="9"/>
  <c r="B21" i="9"/>
  <c r="D21" i="4"/>
  <c r="F21" i="10"/>
  <c r="G21" i="10"/>
  <c r="H21" i="10"/>
  <c r="P21" i="10"/>
  <c r="Q21" i="10"/>
  <c r="R21" i="10"/>
  <c r="V21" i="10"/>
  <c r="W21" i="10"/>
  <c r="X21" i="10"/>
  <c r="AF21" i="10"/>
  <c r="AG21" i="10"/>
  <c r="AH21" i="10"/>
  <c r="AP21" i="10"/>
  <c r="AQ21" i="10"/>
  <c r="AR21" i="10"/>
  <c r="AZ21" i="10"/>
  <c r="BA21" i="10"/>
  <c r="BB21" i="10"/>
  <c r="BJ21" i="10"/>
  <c r="BK21" i="10"/>
  <c r="BL21" i="10"/>
  <c r="BT21" i="10"/>
  <c r="BU21" i="10"/>
  <c r="BV21" i="10"/>
  <c r="B21" i="10"/>
  <c r="G21" i="4"/>
  <c r="F21" i="11"/>
  <c r="G21" i="11"/>
  <c r="H21" i="11"/>
  <c r="L21" i="11"/>
  <c r="M21" i="11"/>
  <c r="N21" i="11"/>
  <c r="T21" i="11"/>
  <c r="U21" i="11"/>
  <c r="V21" i="11"/>
  <c r="AB21" i="11"/>
  <c r="AC21" i="11"/>
  <c r="AD21" i="11"/>
  <c r="AH21" i="11"/>
  <c r="AI21" i="11"/>
  <c r="AJ21" i="11"/>
  <c r="AN21" i="11"/>
  <c r="AO21" i="11"/>
  <c r="AP21" i="11"/>
  <c r="AT21" i="11"/>
  <c r="AU21" i="11"/>
  <c r="AV21" i="11"/>
  <c r="AZ21" i="11"/>
  <c r="BA21" i="11"/>
  <c r="BB21" i="11"/>
  <c r="BF21" i="11"/>
  <c r="BG21" i="11"/>
  <c r="BH21" i="11"/>
  <c r="BP21" i="11"/>
  <c r="BQ21" i="11"/>
  <c r="BR21" i="11"/>
  <c r="B21" i="11"/>
  <c r="J21" i="4"/>
  <c r="F21" i="12"/>
  <c r="G21" i="12"/>
  <c r="H21" i="12"/>
  <c r="L21" i="12"/>
  <c r="M21" i="12"/>
  <c r="N21" i="12"/>
  <c r="R21" i="12"/>
  <c r="S21" i="12"/>
  <c r="T21" i="12"/>
  <c r="X21" i="12"/>
  <c r="Y21" i="12"/>
  <c r="Z21" i="12"/>
  <c r="AD21" i="12"/>
  <c r="AE21" i="12"/>
  <c r="AF21" i="12"/>
  <c r="AJ21" i="12"/>
  <c r="AK21" i="12"/>
  <c r="AL21" i="12"/>
  <c r="B21" i="12"/>
  <c r="M21" i="4"/>
  <c r="F21" i="13"/>
  <c r="G21" i="13"/>
  <c r="H21" i="13"/>
  <c r="P21" i="13"/>
  <c r="Q21" i="13"/>
  <c r="R21" i="13"/>
  <c r="V21" i="13"/>
  <c r="W21" i="13"/>
  <c r="X21" i="13"/>
  <c r="AB21" i="13"/>
  <c r="AC21" i="13"/>
  <c r="AD21" i="13"/>
  <c r="AL21" i="13"/>
  <c r="AM21" i="13"/>
  <c r="AN21" i="13"/>
  <c r="AR21" i="13"/>
  <c r="AS21" i="13"/>
  <c r="AT21" i="13"/>
  <c r="BH21" i="13"/>
  <c r="BI21" i="13"/>
  <c r="BJ21" i="13"/>
  <c r="AX21" i="13"/>
  <c r="AY21" i="13"/>
  <c r="AZ21" i="13"/>
  <c r="B21" i="13"/>
  <c r="P21" i="4"/>
  <c r="F21" i="14"/>
  <c r="G21" i="14"/>
  <c r="H21" i="14"/>
  <c r="L21" i="14"/>
  <c r="M21" i="14"/>
  <c r="N21" i="14"/>
  <c r="R21" i="14"/>
  <c r="S21" i="14"/>
  <c r="T21" i="14"/>
  <c r="Z21" i="14"/>
  <c r="AA21" i="14"/>
  <c r="AB21" i="14"/>
  <c r="B21" i="14"/>
  <c r="S21" i="4"/>
  <c r="F21" i="17"/>
  <c r="G21" i="17"/>
  <c r="H21" i="17"/>
  <c r="L21" i="17"/>
  <c r="M21" i="17"/>
  <c r="N21" i="17"/>
  <c r="R21" i="17"/>
  <c r="S21" i="17"/>
  <c r="T21" i="17"/>
  <c r="X21" i="17"/>
  <c r="Y21" i="17"/>
  <c r="Z21" i="17"/>
  <c r="B21" i="17"/>
  <c r="AB21" i="4"/>
  <c r="H21" i="16"/>
  <c r="I21" i="16"/>
  <c r="J21" i="16"/>
  <c r="R21" i="16"/>
  <c r="S21" i="16"/>
  <c r="T21" i="16"/>
  <c r="Z21" i="16"/>
  <c r="AA21" i="16"/>
  <c r="AB21" i="16"/>
  <c r="AJ21" i="16"/>
  <c r="AK21" i="16"/>
  <c r="AL21" i="16"/>
  <c r="B21" i="16"/>
  <c r="Y21" i="4"/>
  <c r="F21" i="15"/>
  <c r="G21" i="15"/>
  <c r="H21" i="15"/>
  <c r="L21" i="15"/>
  <c r="M21" i="15"/>
  <c r="N21" i="15"/>
  <c r="AB21" i="15"/>
  <c r="AC21" i="15"/>
  <c r="AD21" i="15"/>
  <c r="AJ21" i="15"/>
  <c r="AK21" i="15"/>
  <c r="AL21" i="15"/>
  <c r="AX21" i="15"/>
  <c r="AY21" i="15"/>
  <c r="AZ21" i="15"/>
  <c r="H21" i="18"/>
  <c r="I21" i="18"/>
  <c r="J21" i="18"/>
  <c r="T21" i="18"/>
  <c r="U21" i="18"/>
  <c r="V21" i="18"/>
  <c r="B21" i="18"/>
  <c r="AE21" i="4"/>
  <c r="F21" i="20"/>
  <c r="G21" i="20"/>
  <c r="H21" i="20"/>
  <c r="L21" i="20"/>
  <c r="M21" i="20"/>
  <c r="N21" i="20"/>
  <c r="R21" i="20"/>
  <c r="S21" i="20"/>
  <c r="T21" i="20"/>
  <c r="X21" i="20"/>
  <c r="Y21" i="20"/>
  <c r="Z21" i="20"/>
  <c r="AD21" i="20"/>
  <c r="AE21" i="20"/>
  <c r="AF21" i="20"/>
  <c r="AJ21" i="20"/>
  <c r="AK21" i="20"/>
  <c r="AL21" i="20"/>
  <c r="B21" i="20"/>
  <c r="AH21" i="4"/>
  <c r="F21" i="21"/>
  <c r="G21" i="21"/>
  <c r="H21" i="21"/>
  <c r="L21" i="21"/>
  <c r="M21" i="21"/>
  <c r="N21" i="21"/>
  <c r="R21" i="21"/>
  <c r="S21" i="21"/>
  <c r="T21" i="21"/>
  <c r="X21" i="21"/>
  <c r="Y21" i="21"/>
  <c r="Z21" i="21"/>
  <c r="AD21" i="21"/>
  <c r="AE21" i="21"/>
  <c r="AF21" i="21"/>
  <c r="AJ21" i="21"/>
  <c r="AK21" i="21"/>
  <c r="AL21" i="21"/>
  <c r="B21" i="21"/>
  <c r="AK21" i="4"/>
  <c r="F21" i="22"/>
  <c r="G21" i="22"/>
  <c r="H21" i="22"/>
  <c r="P21" i="22"/>
  <c r="Q21" i="22"/>
  <c r="R21" i="22"/>
  <c r="V21" i="22"/>
  <c r="W21" i="22"/>
  <c r="X21" i="22"/>
  <c r="AB21" i="22"/>
  <c r="AC21" i="22"/>
  <c r="AD21" i="22"/>
  <c r="AH21" i="22"/>
  <c r="AI21" i="22"/>
  <c r="AJ21" i="22"/>
  <c r="AN21" i="22"/>
  <c r="AO21" i="22"/>
  <c r="AP21" i="22"/>
  <c r="B21" i="22"/>
  <c r="AN21" i="4"/>
  <c r="F21" i="19"/>
  <c r="G21" i="19"/>
  <c r="H21" i="19"/>
  <c r="L25" i="19"/>
  <c r="M25" i="19"/>
  <c r="N25" i="19"/>
  <c r="L36" i="19"/>
  <c r="M36" i="19"/>
  <c r="N36" i="19"/>
  <c r="L38" i="19"/>
  <c r="M38" i="19"/>
  <c r="N38" i="19"/>
  <c r="L40" i="19"/>
  <c r="M40" i="19"/>
  <c r="N40" i="19"/>
  <c r="L48" i="19"/>
  <c r="M48" i="19"/>
  <c r="N48" i="19"/>
  <c r="L49" i="19"/>
  <c r="M49" i="19"/>
  <c r="N49" i="19"/>
  <c r="L50" i="19"/>
  <c r="M50" i="19"/>
  <c r="N50" i="19"/>
  <c r="L51" i="19"/>
  <c r="M51" i="19"/>
  <c r="N51" i="19"/>
  <c r="L54" i="19"/>
  <c r="M54" i="19"/>
  <c r="N54" i="19"/>
  <c r="L23" i="19"/>
  <c r="M23" i="19"/>
  <c r="N23" i="19"/>
  <c r="N21" i="19"/>
  <c r="B21" i="19"/>
  <c r="AQ21" i="4"/>
  <c r="F21" i="23"/>
  <c r="G21" i="23"/>
  <c r="H21" i="23"/>
  <c r="L21" i="23"/>
  <c r="M21" i="23"/>
  <c r="N21" i="23"/>
  <c r="B21" i="23"/>
  <c r="AT21" i="4"/>
  <c r="F23" i="24"/>
  <c r="G23" i="24"/>
  <c r="H23" i="24"/>
  <c r="F25" i="24"/>
  <c r="G25" i="24"/>
  <c r="H25" i="24"/>
  <c r="F36" i="24"/>
  <c r="G36" i="24"/>
  <c r="H36" i="24"/>
  <c r="F38" i="24"/>
  <c r="G38" i="24"/>
  <c r="H38" i="24"/>
  <c r="F49" i="24"/>
  <c r="G49" i="24"/>
  <c r="H49" i="24"/>
  <c r="H21" i="24"/>
  <c r="V21" i="24"/>
  <c r="W21" i="24"/>
  <c r="X21" i="24"/>
  <c r="AF21" i="24"/>
  <c r="AG21" i="24"/>
  <c r="AH21" i="24"/>
  <c r="B21" i="24"/>
  <c r="AW21" i="4"/>
  <c r="F21" i="25"/>
  <c r="G21" i="25"/>
  <c r="H21" i="25"/>
  <c r="P21" i="25"/>
  <c r="Q21" i="25"/>
  <c r="R21" i="25"/>
  <c r="X21" i="25"/>
  <c r="Y21" i="25"/>
  <c r="Z21" i="25"/>
  <c r="B21" i="25"/>
  <c r="AZ21" i="4"/>
  <c r="L21" i="26"/>
  <c r="M21" i="26"/>
  <c r="N21" i="26"/>
  <c r="R40" i="26"/>
  <c r="S40" i="26"/>
  <c r="T40" i="26"/>
  <c r="R48" i="26"/>
  <c r="S48" i="26"/>
  <c r="T48" i="26"/>
  <c r="R50" i="26"/>
  <c r="S50" i="26"/>
  <c r="T50" i="26"/>
  <c r="R51" i="26"/>
  <c r="S51" i="26"/>
  <c r="T51" i="26"/>
  <c r="R54" i="26"/>
  <c r="S54" i="26"/>
  <c r="T54" i="26"/>
  <c r="T21" i="26"/>
  <c r="X21" i="26"/>
  <c r="Y21" i="26"/>
  <c r="Z21" i="26"/>
  <c r="AD21" i="26"/>
  <c r="AE21" i="26"/>
  <c r="AF21" i="26"/>
  <c r="H21" i="27"/>
  <c r="I21" i="27"/>
  <c r="J21" i="27"/>
  <c r="N21" i="27"/>
  <c r="O21" i="27"/>
  <c r="P21" i="27"/>
  <c r="T21" i="27"/>
  <c r="U21" i="27"/>
  <c r="V21" i="27"/>
  <c r="AD21" i="27"/>
  <c r="AE21" i="27"/>
  <c r="AF21" i="27"/>
  <c r="B21" i="27"/>
  <c r="BF21" i="4"/>
  <c r="F21" i="28"/>
  <c r="G21" i="28"/>
  <c r="H21" i="28"/>
  <c r="L21" i="28"/>
  <c r="M21" i="28"/>
  <c r="N21" i="28"/>
  <c r="B21" i="28"/>
  <c r="BI21" i="4"/>
  <c r="E21" i="29"/>
  <c r="F21" i="29"/>
  <c r="G21" i="29"/>
  <c r="BL21" i="4"/>
  <c r="BP21" i="4"/>
  <c r="F22" i="9"/>
  <c r="G22" i="9"/>
  <c r="H22" i="9"/>
  <c r="L22" i="9"/>
  <c r="M22" i="9"/>
  <c r="N22" i="9"/>
  <c r="R22" i="9"/>
  <c r="S22" i="9"/>
  <c r="T22" i="9"/>
  <c r="Z22" i="9"/>
  <c r="AA22" i="9"/>
  <c r="AB22" i="9"/>
  <c r="B22" i="9"/>
  <c r="D22" i="4"/>
  <c r="F22" i="10"/>
  <c r="G22" i="10"/>
  <c r="H22" i="10"/>
  <c r="P22" i="10"/>
  <c r="Q22" i="10"/>
  <c r="R22" i="10"/>
  <c r="V22" i="10"/>
  <c r="W22" i="10"/>
  <c r="X22" i="10"/>
  <c r="AF22" i="10"/>
  <c r="AG22" i="10"/>
  <c r="AH22" i="10"/>
  <c r="AP22" i="10"/>
  <c r="AQ22" i="10"/>
  <c r="AR22" i="10"/>
  <c r="AZ22" i="10"/>
  <c r="BA22" i="10"/>
  <c r="BB22" i="10"/>
  <c r="BJ22" i="10"/>
  <c r="BK22" i="10"/>
  <c r="BL22" i="10"/>
  <c r="BT22" i="10"/>
  <c r="BU22" i="10"/>
  <c r="BV22" i="10"/>
  <c r="B22" i="10"/>
  <c r="G22" i="4"/>
  <c r="F22" i="11"/>
  <c r="G22" i="11"/>
  <c r="H22" i="11"/>
  <c r="L22" i="11"/>
  <c r="M22" i="11"/>
  <c r="N22" i="11"/>
  <c r="T22" i="11"/>
  <c r="U22" i="11"/>
  <c r="V22" i="11"/>
  <c r="AB22" i="11"/>
  <c r="AC22" i="11"/>
  <c r="AD22" i="11"/>
  <c r="AH22" i="11"/>
  <c r="AI22" i="11"/>
  <c r="AJ22" i="11"/>
  <c r="AN22" i="11"/>
  <c r="AO22" i="11"/>
  <c r="AP22" i="11"/>
  <c r="AT28" i="11"/>
  <c r="AU28" i="11"/>
  <c r="AV28" i="11"/>
  <c r="AT30" i="11"/>
  <c r="AU30" i="11"/>
  <c r="AV30" i="11"/>
  <c r="AT35" i="11"/>
  <c r="AU35" i="11"/>
  <c r="AV35" i="11"/>
  <c r="AT41" i="11"/>
  <c r="AU41" i="11"/>
  <c r="AV41" i="11"/>
  <c r="AT44" i="11"/>
  <c r="AU44" i="11"/>
  <c r="AV44" i="11"/>
  <c r="AT57" i="11"/>
  <c r="AU57" i="11"/>
  <c r="AV57" i="11"/>
  <c r="AV22" i="11"/>
  <c r="AZ22" i="11"/>
  <c r="BA22" i="11"/>
  <c r="BB22" i="11"/>
  <c r="BF22" i="11"/>
  <c r="BG22" i="11"/>
  <c r="BH22" i="11"/>
  <c r="BP22" i="11"/>
  <c r="BQ22" i="11"/>
  <c r="BR22" i="11"/>
  <c r="B22" i="11"/>
  <c r="J22" i="4"/>
  <c r="F22" i="12"/>
  <c r="G22" i="12"/>
  <c r="H22" i="12"/>
  <c r="L22" i="12"/>
  <c r="M22" i="12"/>
  <c r="N22" i="12"/>
  <c r="R22" i="12"/>
  <c r="S22" i="12"/>
  <c r="T22" i="12"/>
  <c r="X22" i="12"/>
  <c r="Y22" i="12"/>
  <c r="Z22" i="12"/>
  <c r="AD22" i="12"/>
  <c r="AE22" i="12"/>
  <c r="AF22" i="12"/>
  <c r="AJ22" i="12"/>
  <c r="AK22" i="12"/>
  <c r="AL22" i="12"/>
  <c r="B22" i="12"/>
  <c r="M22" i="4"/>
  <c r="F22" i="13"/>
  <c r="G22" i="13"/>
  <c r="H22" i="13"/>
  <c r="P22" i="13"/>
  <c r="Q22" i="13"/>
  <c r="R22" i="13"/>
  <c r="V22" i="13"/>
  <c r="W22" i="13"/>
  <c r="X22" i="13"/>
  <c r="AB22" i="13"/>
  <c r="AC22" i="13"/>
  <c r="AD22" i="13"/>
  <c r="AL22" i="13"/>
  <c r="AM22" i="13"/>
  <c r="AN22" i="13"/>
  <c r="AR22" i="13"/>
  <c r="AS22" i="13"/>
  <c r="AT22" i="13"/>
  <c r="BH22" i="13"/>
  <c r="BI22" i="13"/>
  <c r="BJ22" i="13"/>
  <c r="AX22" i="13"/>
  <c r="AY22" i="13"/>
  <c r="AZ22" i="13"/>
  <c r="B22" i="13"/>
  <c r="P22" i="4"/>
  <c r="F22" i="14"/>
  <c r="G22" i="14"/>
  <c r="H22" i="14"/>
  <c r="L22" i="14"/>
  <c r="M22" i="14"/>
  <c r="N22" i="14"/>
  <c r="R22" i="14"/>
  <c r="S22" i="14"/>
  <c r="T22" i="14"/>
  <c r="Z22" i="14"/>
  <c r="AA22" i="14"/>
  <c r="AB22" i="14"/>
  <c r="B22" i="14"/>
  <c r="S22" i="4"/>
  <c r="F22" i="17"/>
  <c r="G22" i="17"/>
  <c r="H22" i="17"/>
  <c r="L22" i="17"/>
  <c r="M22" i="17"/>
  <c r="N22" i="17"/>
  <c r="R22" i="17"/>
  <c r="S22" i="17"/>
  <c r="T22" i="17"/>
  <c r="X22" i="17"/>
  <c r="Y22" i="17"/>
  <c r="Z22" i="17"/>
  <c r="B22" i="17"/>
  <c r="AB22" i="4"/>
  <c r="H22" i="16"/>
  <c r="I22" i="16"/>
  <c r="J22" i="16"/>
  <c r="R22" i="16"/>
  <c r="S22" i="16"/>
  <c r="T22" i="16"/>
  <c r="Z22" i="16"/>
  <c r="AA22" i="16"/>
  <c r="AB22" i="16"/>
  <c r="AJ22" i="16"/>
  <c r="AK22" i="16"/>
  <c r="AL22" i="16"/>
  <c r="B22" i="16"/>
  <c r="Y22" i="4"/>
  <c r="F22" i="15"/>
  <c r="G22" i="15"/>
  <c r="H22" i="15"/>
  <c r="L22" i="15"/>
  <c r="M22" i="15"/>
  <c r="N22" i="15"/>
  <c r="AB22" i="15"/>
  <c r="AC22" i="15"/>
  <c r="AD22" i="15"/>
  <c r="AJ28" i="15"/>
  <c r="AK28" i="15"/>
  <c r="AL28" i="15"/>
  <c r="AJ35" i="15"/>
  <c r="AK35" i="15"/>
  <c r="AL35" i="15"/>
  <c r="AJ41" i="15"/>
  <c r="AK41" i="15"/>
  <c r="AL41" i="15"/>
  <c r="AJ44" i="15"/>
  <c r="AK44" i="15"/>
  <c r="AL44" i="15"/>
  <c r="AJ57" i="15"/>
  <c r="AK57" i="15"/>
  <c r="AL57" i="15"/>
  <c r="AL22" i="15"/>
  <c r="AP22" i="15"/>
  <c r="AQ22" i="15"/>
  <c r="AR22" i="15"/>
  <c r="AX22" i="15"/>
  <c r="AY22" i="15"/>
  <c r="AZ22" i="15"/>
  <c r="H22" i="18"/>
  <c r="I22" i="18"/>
  <c r="J22" i="18"/>
  <c r="N22" i="18"/>
  <c r="O22" i="18"/>
  <c r="P22" i="18"/>
  <c r="T22" i="18"/>
  <c r="U22" i="18"/>
  <c r="V22" i="18"/>
  <c r="B22" i="18"/>
  <c r="AE22" i="4"/>
  <c r="F22" i="20"/>
  <c r="G22" i="20"/>
  <c r="H22" i="20"/>
  <c r="L22" i="20"/>
  <c r="M22" i="20"/>
  <c r="N22" i="20"/>
  <c r="R22" i="20"/>
  <c r="S22" i="20"/>
  <c r="T22" i="20"/>
  <c r="X22" i="20"/>
  <c r="Y22" i="20"/>
  <c r="Z22" i="20"/>
  <c r="AD22" i="20"/>
  <c r="AE22" i="20"/>
  <c r="AF22" i="20"/>
  <c r="AJ22" i="20"/>
  <c r="AK22" i="20"/>
  <c r="AL22" i="20"/>
  <c r="B22" i="20"/>
  <c r="AH22" i="4"/>
  <c r="F22" i="21"/>
  <c r="G22" i="21"/>
  <c r="H22" i="21"/>
  <c r="L22" i="21"/>
  <c r="M22" i="21"/>
  <c r="N22" i="21"/>
  <c r="R22" i="21"/>
  <c r="S22" i="21"/>
  <c r="T22" i="21"/>
  <c r="X22" i="21"/>
  <c r="Y22" i="21"/>
  <c r="Z22" i="21"/>
  <c r="AD22" i="21"/>
  <c r="AE22" i="21"/>
  <c r="AF22" i="21"/>
  <c r="AJ22" i="21"/>
  <c r="AK22" i="21"/>
  <c r="AL22" i="21"/>
  <c r="B22" i="21"/>
  <c r="AK22" i="4"/>
  <c r="F22" i="22"/>
  <c r="G22" i="22"/>
  <c r="H22" i="22"/>
  <c r="P22" i="22"/>
  <c r="Q22" i="22"/>
  <c r="R22" i="22"/>
  <c r="V22" i="22"/>
  <c r="W22" i="22"/>
  <c r="X22" i="22"/>
  <c r="AB22" i="22"/>
  <c r="AC22" i="22"/>
  <c r="AD22" i="22"/>
  <c r="AH22" i="22"/>
  <c r="AI22" i="22"/>
  <c r="AJ22" i="22"/>
  <c r="AN22" i="22"/>
  <c r="AO22" i="22"/>
  <c r="AP22" i="22"/>
  <c r="B22" i="22"/>
  <c r="AN22" i="4"/>
  <c r="F22" i="19"/>
  <c r="G22" i="19"/>
  <c r="H22" i="19"/>
  <c r="L22" i="19"/>
  <c r="M22" i="19"/>
  <c r="N22" i="19"/>
  <c r="B22" i="19"/>
  <c r="AQ22" i="4"/>
  <c r="F22" i="23"/>
  <c r="G22" i="23"/>
  <c r="H22" i="23"/>
  <c r="L22" i="23"/>
  <c r="M22" i="23"/>
  <c r="N22" i="23"/>
  <c r="B22" i="23"/>
  <c r="AT22" i="4"/>
  <c r="F22" i="24"/>
  <c r="G22" i="24"/>
  <c r="H22" i="24"/>
  <c r="L22" i="24"/>
  <c r="M22" i="24"/>
  <c r="N22" i="24"/>
  <c r="V22" i="24"/>
  <c r="W22" i="24"/>
  <c r="X22" i="24"/>
  <c r="AF22" i="24"/>
  <c r="AG22" i="24"/>
  <c r="AH22" i="24"/>
  <c r="B22" i="24"/>
  <c r="AW22" i="4"/>
  <c r="F22" i="25"/>
  <c r="G22" i="25"/>
  <c r="H22" i="25"/>
  <c r="P22" i="25"/>
  <c r="Q22" i="25"/>
  <c r="R22" i="25"/>
  <c r="X22" i="25"/>
  <c r="Y22" i="25"/>
  <c r="Z22" i="25"/>
  <c r="B22" i="25"/>
  <c r="AZ22" i="4"/>
  <c r="L22" i="26"/>
  <c r="M22" i="26"/>
  <c r="N22" i="26"/>
  <c r="R22" i="26"/>
  <c r="S22" i="26"/>
  <c r="T22" i="26"/>
  <c r="X22" i="26"/>
  <c r="Y22" i="26"/>
  <c r="Z22" i="26"/>
  <c r="AD22" i="26"/>
  <c r="AE22" i="26"/>
  <c r="AF22" i="26"/>
  <c r="H22" i="27"/>
  <c r="I22" i="27"/>
  <c r="J22" i="27"/>
  <c r="N22" i="27"/>
  <c r="O22" i="27"/>
  <c r="P22" i="27"/>
  <c r="T22" i="27"/>
  <c r="U22" i="27"/>
  <c r="V22" i="27"/>
  <c r="AD22" i="27"/>
  <c r="AE22" i="27"/>
  <c r="AF22" i="27"/>
  <c r="B22" i="27"/>
  <c r="BF22" i="4"/>
  <c r="F22" i="28"/>
  <c r="G22" i="28"/>
  <c r="H22" i="28"/>
  <c r="L22" i="28"/>
  <c r="M22" i="28"/>
  <c r="N22" i="28"/>
  <c r="B22" i="28"/>
  <c r="BI22" i="4"/>
  <c r="E22" i="29"/>
  <c r="F22" i="29"/>
  <c r="G22" i="29"/>
  <c r="BL22" i="4"/>
  <c r="BP22" i="4"/>
  <c r="F23" i="9"/>
  <c r="G23" i="9"/>
  <c r="H23" i="9"/>
  <c r="L23" i="9"/>
  <c r="M23" i="9"/>
  <c r="N23" i="9"/>
  <c r="R23" i="9"/>
  <c r="S23" i="9"/>
  <c r="T23" i="9"/>
  <c r="AB23" i="9"/>
  <c r="B23" i="9"/>
  <c r="D23" i="4"/>
  <c r="F23" i="10"/>
  <c r="G23" i="10"/>
  <c r="H23" i="10"/>
  <c r="P23" i="10"/>
  <c r="Q23" i="10"/>
  <c r="R23" i="10"/>
  <c r="V23" i="10"/>
  <c r="W23" i="10"/>
  <c r="X23" i="10"/>
  <c r="AF23" i="10"/>
  <c r="AG23" i="10"/>
  <c r="AH23" i="10"/>
  <c r="AP23" i="10"/>
  <c r="AQ23" i="10"/>
  <c r="AR23" i="10"/>
  <c r="AZ23" i="10"/>
  <c r="BA23" i="10"/>
  <c r="BB23" i="10"/>
  <c r="BJ23" i="10"/>
  <c r="BK23" i="10"/>
  <c r="BL23" i="10"/>
  <c r="BT23" i="10"/>
  <c r="BU23" i="10"/>
  <c r="BV23" i="10"/>
  <c r="B23" i="10"/>
  <c r="G23" i="4"/>
  <c r="F23" i="11"/>
  <c r="G23" i="11"/>
  <c r="H23" i="11"/>
  <c r="L23" i="11"/>
  <c r="M23" i="11"/>
  <c r="N23" i="11"/>
  <c r="T23" i="11"/>
  <c r="U23" i="11"/>
  <c r="V23" i="11"/>
  <c r="AB23" i="11"/>
  <c r="AC23" i="11"/>
  <c r="AD23" i="11"/>
  <c r="AH23" i="11"/>
  <c r="AI23" i="11"/>
  <c r="AJ23" i="11"/>
  <c r="AN23" i="11"/>
  <c r="AO23" i="11"/>
  <c r="AP23" i="11"/>
  <c r="AT23" i="11"/>
  <c r="AU23" i="11"/>
  <c r="AV23" i="11"/>
  <c r="AZ23" i="11"/>
  <c r="BA23" i="11"/>
  <c r="BB23" i="11"/>
  <c r="BF23" i="11"/>
  <c r="BG23" i="11"/>
  <c r="BH23" i="11"/>
  <c r="BP23" i="11"/>
  <c r="BQ23" i="11"/>
  <c r="BR23" i="11"/>
  <c r="B23" i="11"/>
  <c r="J23" i="4"/>
  <c r="F23" i="12"/>
  <c r="G23" i="12"/>
  <c r="H23" i="12"/>
  <c r="L23" i="12"/>
  <c r="M23" i="12"/>
  <c r="N23" i="12"/>
  <c r="R23" i="12"/>
  <c r="S23" i="12"/>
  <c r="T23" i="12"/>
  <c r="X23" i="12"/>
  <c r="Y23" i="12"/>
  <c r="Z23" i="12"/>
  <c r="AD23" i="12"/>
  <c r="AE23" i="12"/>
  <c r="AF23" i="12"/>
  <c r="AJ23" i="12"/>
  <c r="AK23" i="12"/>
  <c r="AL23" i="12"/>
  <c r="B23" i="12"/>
  <c r="M23" i="4"/>
  <c r="F23" i="13"/>
  <c r="G23" i="13"/>
  <c r="H23" i="13"/>
  <c r="P23" i="13"/>
  <c r="Q23" i="13"/>
  <c r="R23" i="13"/>
  <c r="V23" i="13"/>
  <c r="W23" i="13"/>
  <c r="X23" i="13"/>
  <c r="AB23" i="13"/>
  <c r="AC23" i="13"/>
  <c r="AD23" i="13"/>
  <c r="AL23" i="13"/>
  <c r="AM23" i="13"/>
  <c r="AN23" i="13"/>
  <c r="AR23" i="13"/>
  <c r="AS23" i="13"/>
  <c r="AT23" i="13"/>
  <c r="BH23" i="13"/>
  <c r="BI23" i="13"/>
  <c r="BJ23" i="13"/>
  <c r="AX23" i="13"/>
  <c r="AY23" i="13"/>
  <c r="AZ23" i="13"/>
  <c r="B23" i="13"/>
  <c r="P23" i="4"/>
  <c r="F23" i="14"/>
  <c r="G23" i="14"/>
  <c r="H23" i="14"/>
  <c r="L23" i="14"/>
  <c r="M23" i="14"/>
  <c r="N23" i="14"/>
  <c r="R23" i="14"/>
  <c r="S23" i="14"/>
  <c r="T23" i="14"/>
  <c r="Z23" i="14"/>
  <c r="AA23" i="14"/>
  <c r="AB23" i="14"/>
  <c r="B23" i="14"/>
  <c r="S23" i="4"/>
  <c r="F23" i="17"/>
  <c r="G23" i="17"/>
  <c r="H23" i="17"/>
  <c r="L23" i="17"/>
  <c r="M23" i="17"/>
  <c r="N23" i="17"/>
  <c r="R23" i="17"/>
  <c r="S23" i="17"/>
  <c r="T23" i="17"/>
  <c r="X23" i="17"/>
  <c r="Y23" i="17"/>
  <c r="Z23" i="17"/>
  <c r="B23" i="17"/>
  <c r="AB23" i="4"/>
  <c r="H23" i="16"/>
  <c r="I23" i="16"/>
  <c r="J23" i="16"/>
  <c r="R23" i="16"/>
  <c r="S23" i="16"/>
  <c r="T23" i="16"/>
  <c r="Z23" i="16"/>
  <c r="AA23" i="16"/>
  <c r="AB23" i="16"/>
  <c r="AJ23" i="16"/>
  <c r="AK23" i="16"/>
  <c r="AL23" i="16"/>
  <c r="B23" i="16"/>
  <c r="Y23" i="4"/>
  <c r="F23" i="15"/>
  <c r="G23" i="15"/>
  <c r="H23" i="15"/>
  <c r="L23" i="15"/>
  <c r="M23" i="15"/>
  <c r="N23" i="15"/>
  <c r="AJ23" i="15"/>
  <c r="AK23" i="15"/>
  <c r="AL23" i="15"/>
  <c r="AX31" i="15"/>
  <c r="AY31" i="15"/>
  <c r="AZ31" i="15"/>
  <c r="AX36" i="15"/>
  <c r="AY36" i="15"/>
  <c r="AZ36" i="15"/>
  <c r="AX38" i="15"/>
  <c r="AY38" i="15"/>
  <c r="AZ38" i="15"/>
  <c r="AX49" i="15"/>
  <c r="AY49" i="15"/>
  <c r="AZ49" i="15"/>
  <c r="AZ23" i="15"/>
  <c r="H23" i="18"/>
  <c r="I23" i="18"/>
  <c r="J23" i="18"/>
  <c r="P23" i="18"/>
  <c r="T23" i="18"/>
  <c r="U23" i="18"/>
  <c r="V23" i="18"/>
  <c r="B23" i="18"/>
  <c r="AE23" i="4"/>
  <c r="F23" i="20"/>
  <c r="G23" i="20"/>
  <c r="H23" i="20"/>
  <c r="L23" i="20"/>
  <c r="M23" i="20"/>
  <c r="N23" i="20"/>
  <c r="R23" i="20"/>
  <c r="S23" i="20"/>
  <c r="T23" i="20"/>
  <c r="X23" i="20"/>
  <c r="Y23" i="20"/>
  <c r="Z23" i="20"/>
  <c r="AD23" i="20"/>
  <c r="AE23" i="20"/>
  <c r="AF23" i="20"/>
  <c r="AJ23" i="20"/>
  <c r="AK23" i="20"/>
  <c r="AL23" i="20"/>
  <c r="B23" i="20"/>
  <c r="AH23" i="4"/>
  <c r="F23" i="21"/>
  <c r="G23" i="21"/>
  <c r="H23" i="21"/>
  <c r="L23" i="21"/>
  <c r="M23" i="21"/>
  <c r="N23" i="21"/>
  <c r="R23" i="21"/>
  <c r="S23" i="21"/>
  <c r="T23" i="21"/>
  <c r="X23" i="21"/>
  <c r="Y23" i="21"/>
  <c r="Z23" i="21"/>
  <c r="AD23" i="21"/>
  <c r="AE23" i="21"/>
  <c r="AF23" i="21"/>
  <c r="AJ23" i="21"/>
  <c r="AK23" i="21"/>
  <c r="AL23" i="21"/>
  <c r="B23" i="21"/>
  <c r="AK23" i="4"/>
  <c r="F23" i="22"/>
  <c r="G23" i="22"/>
  <c r="H23" i="22"/>
  <c r="P23" i="22"/>
  <c r="Q23" i="22"/>
  <c r="R23" i="22"/>
  <c r="V23" i="22"/>
  <c r="W23" i="22"/>
  <c r="X23" i="22"/>
  <c r="AB23" i="22"/>
  <c r="AC23" i="22"/>
  <c r="AD23" i="22"/>
  <c r="AH23" i="22"/>
  <c r="AI23" i="22"/>
  <c r="AJ23" i="22"/>
  <c r="AN23" i="22"/>
  <c r="AO23" i="22"/>
  <c r="AP23" i="22"/>
  <c r="B23" i="22"/>
  <c r="AN23" i="4"/>
  <c r="F23" i="19"/>
  <c r="G23" i="19"/>
  <c r="H23" i="19"/>
  <c r="B23" i="19"/>
  <c r="AQ23" i="4"/>
  <c r="F23" i="23"/>
  <c r="G23" i="23"/>
  <c r="H23" i="23"/>
  <c r="L23" i="23"/>
  <c r="M23" i="23"/>
  <c r="N23" i="23"/>
  <c r="B23" i="23"/>
  <c r="AT23" i="4"/>
  <c r="V23" i="24"/>
  <c r="W23" i="24"/>
  <c r="X23" i="24"/>
  <c r="AF23" i="24"/>
  <c r="AG23" i="24"/>
  <c r="AH23" i="24"/>
  <c r="B23" i="24"/>
  <c r="AW23" i="4"/>
  <c r="F25" i="25"/>
  <c r="G25" i="25"/>
  <c r="H25" i="25"/>
  <c r="F31" i="25"/>
  <c r="G31" i="25"/>
  <c r="H31" i="25"/>
  <c r="F36" i="25"/>
  <c r="G36" i="25"/>
  <c r="H36" i="25"/>
  <c r="F38" i="25"/>
  <c r="G38" i="25"/>
  <c r="H38" i="25"/>
  <c r="F49" i="25"/>
  <c r="G49" i="25"/>
  <c r="H49" i="25"/>
  <c r="H23" i="25"/>
  <c r="P23" i="25"/>
  <c r="Q23" i="25"/>
  <c r="R23" i="25"/>
  <c r="X23" i="25"/>
  <c r="Y23" i="25"/>
  <c r="Z23" i="25"/>
  <c r="B23" i="25"/>
  <c r="AZ23" i="4"/>
  <c r="L23" i="26"/>
  <c r="M23" i="26"/>
  <c r="N23" i="26"/>
  <c r="R23" i="26"/>
  <c r="S23" i="26"/>
  <c r="T23" i="26"/>
  <c r="X23" i="26"/>
  <c r="Y23" i="26"/>
  <c r="Z23" i="26"/>
  <c r="AD23" i="26"/>
  <c r="AE23" i="26"/>
  <c r="AF23" i="26"/>
  <c r="H23" i="27"/>
  <c r="I23" i="27"/>
  <c r="J23" i="27"/>
  <c r="N23" i="27"/>
  <c r="O23" i="27"/>
  <c r="P23" i="27"/>
  <c r="T23" i="27"/>
  <c r="U23" i="27"/>
  <c r="V23" i="27"/>
  <c r="AD23" i="27"/>
  <c r="AE23" i="27"/>
  <c r="AF23" i="27"/>
  <c r="B23" i="27"/>
  <c r="BF23" i="4"/>
  <c r="F23" i="28"/>
  <c r="G23" i="28"/>
  <c r="H23" i="28"/>
  <c r="L23" i="28"/>
  <c r="M23" i="28"/>
  <c r="N23" i="28"/>
  <c r="B23" i="28"/>
  <c r="BI23" i="4"/>
  <c r="E23" i="29"/>
  <c r="F23" i="29"/>
  <c r="G23" i="29"/>
  <c r="BL23" i="4"/>
  <c r="BP23" i="4"/>
  <c r="F24" i="9"/>
  <c r="G24" i="9"/>
  <c r="H24" i="9"/>
  <c r="L24" i="9"/>
  <c r="M24" i="9"/>
  <c r="N24" i="9"/>
  <c r="R24" i="9"/>
  <c r="S24" i="9"/>
  <c r="T24" i="9"/>
  <c r="Z24" i="9"/>
  <c r="AA24" i="9"/>
  <c r="AB24" i="9"/>
  <c r="B24" i="9"/>
  <c r="D24" i="4"/>
  <c r="F24" i="10"/>
  <c r="G24" i="10"/>
  <c r="H24" i="10"/>
  <c r="P24" i="10"/>
  <c r="Q24" i="10"/>
  <c r="R24" i="10"/>
  <c r="V24" i="10"/>
  <c r="W24" i="10"/>
  <c r="X24" i="10"/>
  <c r="AF24" i="10"/>
  <c r="AG24" i="10"/>
  <c r="AH24" i="10"/>
  <c r="AP24" i="10"/>
  <c r="AQ24" i="10"/>
  <c r="AR24" i="10"/>
  <c r="AZ24" i="10"/>
  <c r="BA24" i="10"/>
  <c r="BB24" i="10"/>
  <c r="BJ24" i="10"/>
  <c r="BK24" i="10"/>
  <c r="BL24" i="10"/>
  <c r="BT24" i="10"/>
  <c r="BU24" i="10"/>
  <c r="BV24" i="10"/>
  <c r="B24" i="10"/>
  <c r="G24" i="4"/>
  <c r="F24" i="11"/>
  <c r="G24" i="11"/>
  <c r="H24" i="11"/>
  <c r="L24" i="11"/>
  <c r="M24" i="11"/>
  <c r="N24" i="11"/>
  <c r="T24" i="11"/>
  <c r="U24" i="11"/>
  <c r="V24" i="11"/>
  <c r="AB24" i="11"/>
  <c r="AC24" i="11"/>
  <c r="AD24" i="11"/>
  <c r="AH24" i="11"/>
  <c r="AI24" i="11"/>
  <c r="AJ24" i="11"/>
  <c r="AN24" i="11"/>
  <c r="AO24" i="11"/>
  <c r="AP24" i="11"/>
  <c r="AT24" i="11"/>
  <c r="AU24" i="11"/>
  <c r="AV24" i="11"/>
  <c r="AZ24" i="11"/>
  <c r="BA24" i="11"/>
  <c r="BB24" i="11"/>
  <c r="BF24" i="11"/>
  <c r="BG24" i="11"/>
  <c r="BH24" i="11"/>
  <c r="BP24" i="11"/>
  <c r="BQ24" i="11"/>
  <c r="BR24" i="11"/>
  <c r="B24" i="11"/>
  <c r="J24" i="4"/>
  <c r="X24" i="12"/>
  <c r="Y24" i="12"/>
  <c r="Z24" i="12"/>
  <c r="AD24" i="12"/>
  <c r="AE24" i="12"/>
  <c r="AF24" i="12"/>
  <c r="AJ24" i="12"/>
  <c r="AK24" i="12"/>
  <c r="AL24" i="12"/>
  <c r="B24" i="12"/>
  <c r="M24" i="4"/>
  <c r="F24" i="13"/>
  <c r="G24" i="13"/>
  <c r="H24" i="13"/>
  <c r="P24" i="13"/>
  <c r="Q24" i="13"/>
  <c r="R24" i="13"/>
  <c r="V24" i="13"/>
  <c r="W24" i="13"/>
  <c r="X24" i="13"/>
  <c r="AB24" i="13"/>
  <c r="AC24" i="13"/>
  <c r="AD24" i="13"/>
  <c r="AL24" i="13"/>
  <c r="AM24" i="13"/>
  <c r="AN24" i="13"/>
  <c r="AR24" i="13"/>
  <c r="AS24" i="13"/>
  <c r="AT24" i="13"/>
  <c r="BH24" i="13"/>
  <c r="BI24" i="13"/>
  <c r="BJ24" i="13"/>
  <c r="AX24" i="13"/>
  <c r="AY24" i="13"/>
  <c r="AZ24" i="13"/>
  <c r="B24" i="13"/>
  <c r="P24" i="4"/>
  <c r="F24" i="14"/>
  <c r="G24" i="14"/>
  <c r="H24" i="14"/>
  <c r="L24" i="14"/>
  <c r="M24" i="14"/>
  <c r="N24" i="14"/>
  <c r="R24" i="14"/>
  <c r="S24" i="14"/>
  <c r="T24" i="14"/>
  <c r="Z24" i="14"/>
  <c r="AA24" i="14"/>
  <c r="AB24" i="14"/>
  <c r="B24" i="14"/>
  <c r="S24" i="4"/>
  <c r="F24" i="17"/>
  <c r="G24" i="17"/>
  <c r="H24" i="17"/>
  <c r="L24" i="17"/>
  <c r="M24" i="17"/>
  <c r="N24" i="17"/>
  <c r="R24" i="17"/>
  <c r="S24" i="17"/>
  <c r="T24" i="17"/>
  <c r="X24" i="17"/>
  <c r="Y24" i="17"/>
  <c r="Z24" i="17"/>
  <c r="B24" i="17"/>
  <c r="AB24" i="4"/>
  <c r="H24" i="16"/>
  <c r="I24" i="16"/>
  <c r="J24" i="16"/>
  <c r="R24" i="16"/>
  <c r="S24" i="16"/>
  <c r="T24" i="16"/>
  <c r="Z24" i="16"/>
  <c r="AA24" i="16"/>
  <c r="AB24" i="16"/>
  <c r="AJ24" i="16"/>
  <c r="AK24" i="16"/>
  <c r="AL24" i="16"/>
  <c r="B24" i="16"/>
  <c r="Y24" i="4"/>
  <c r="F24" i="15"/>
  <c r="G24" i="15"/>
  <c r="H24" i="15"/>
  <c r="L24" i="15"/>
  <c r="M24" i="15"/>
  <c r="N24" i="15"/>
  <c r="AB24" i="15"/>
  <c r="AC24" i="15"/>
  <c r="AD24" i="15"/>
  <c r="AX24" i="15"/>
  <c r="AY24" i="15"/>
  <c r="AZ24" i="15"/>
  <c r="H24" i="18"/>
  <c r="I24" i="18"/>
  <c r="J24" i="18"/>
  <c r="T24" i="18"/>
  <c r="U24" i="18"/>
  <c r="V24" i="18"/>
  <c r="B24" i="18"/>
  <c r="AE24" i="4"/>
  <c r="F24" i="20"/>
  <c r="G24" i="20"/>
  <c r="H24" i="20"/>
  <c r="L24" i="20"/>
  <c r="M24" i="20"/>
  <c r="N24" i="20"/>
  <c r="R24" i="20"/>
  <c r="S24" i="20"/>
  <c r="T24" i="20"/>
  <c r="X24" i="20"/>
  <c r="Y24" i="20"/>
  <c r="Z24" i="20"/>
  <c r="AD24" i="20"/>
  <c r="AE24" i="20"/>
  <c r="AF24" i="20"/>
  <c r="AJ24" i="20"/>
  <c r="AK24" i="20"/>
  <c r="AL24" i="20"/>
  <c r="B24" i="20"/>
  <c r="AH24" i="4"/>
  <c r="F24" i="21"/>
  <c r="G24" i="21"/>
  <c r="H24" i="21"/>
  <c r="L24" i="21"/>
  <c r="M24" i="21"/>
  <c r="N24" i="21"/>
  <c r="R24" i="21"/>
  <c r="S24" i="21"/>
  <c r="T24" i="21"/>
  <c r="X24" i="21"/>
  <c r="Y24" i="21"/>
  <c r="Z24" i="21"/>
  <c r="AD24" i="21"/>
  <c r="AE24" i="21"/>
  <c r="AF24" i="21"/>
  <c r="AJ24" i="21"/>
  <c r="AK24" i="21"/>
  <c r="AL24" i="21"/>
  <c r="B24" i="21"/>
  <c r="AK24" i="4"/>
  <c r="F24" i="22"/>
  <c r="G24" i="22"/>
  <c r="H24" i="22"/>
  <c r="V24" i="22"/>
  <c r="W24" i="22"/>
  <c r="X24" i="22"/>
  <c r="AB24" i="22"/>
  <c r="AC24" i="22"/>
  <c r="AD24" i="22"/>
  <c r="AH24" i="22"/>
  <c r="AI24" i="22"/>
  <c r="AJ24" i="22"/>
  <c r="AN24" i="22"/>
  <c r="AO24" i="22"/>
  <c r="AP24" i="22"/>
  <c r="B24" i="22"/>
  <c r="AN24" i="4"/>
  <c r="F24" i="19"/>
  <c r="G24" i="19"/>
  <c r="H24" i="19"/>
  <c r="L24" i="19"/>
  <c r="M24" i="19"/>
  <c r="N24" i="19"/>
  <c r="B24" i="19"/>
  <c r="AQ24" i="4"/>
  <c r="F24" i="23"/>
  <c r="G24" i="23"/>
  <c r="H24" i="23"/>
  <c r="L24" i="23"/>
  <c r="M24" i="23"/>
  <c r="N24" i="23"/>
  <c r="B24" i="23"/>
  <c r="AT24" i="4"/>
  <c r="F24" i="24"/>
  <c r="G24" i="24"/>
  <c r="H24" i="24"/>
  <c r="L24" i="24"/>
  <c r="M24" i="24"/>
  <c r="N24" i="24"/>
  <c r="V24" i="24"/>
  <c r="W24" i="24"/>
  <c r="X24" i="24"/>
  <c r="AF24" i="24"/>
  <c r="AG24" i="24"/>
  <c r="AH24" i="24"/>
  <c r="B24" i="24"/>
  <c r="AW24" i="4"/>
  <c r="F24" i="25"/>
  <c r="G24" i="25"/>
  <c r="H24" i="25"/>
  <c r="P24" i="25"/>
  <c r="Q24" i="25"/>
  <c r="R24" i="25"/>
  <c r="X24" i="25"/>
  <c r="Y24" i="25"/>
  <c r="Z24" i="25"/>
  <c r="B24" i="25"/>
  <c r="AZ24" i="4"/>
  <c r="L24" i="26"/>
  <c r="M24" i="26"/>
  <c r="N24" i="26"/>
  <c r="R24" i="26"/>
  <c r="S24" i="26"/>
  <c r="T24" i="26"/>
  <c r="X24" i="26"/>
  <c r="Y24" i="26"/>
  <c r="Z24" i="26"/>
  <c r="AD24" i="26"/>
  <c r="AE24" i="26"/>
  <c r="AF24" i="26"/>
  <c r="H24" i="27"/>
  <c r="I24" i="27"/>
  <c r="J24" i="27"/>
  <c r="N24" i="27"/>
  <c r="O24" i="27"/>
  <c r="P24" i="27"/>
  <c r="T24" i="27"/>
  <c r="U24" i="27"/>
  <c r="V24" i="27"/>
  <c r="AD24" i="27"/>
  <c r="AE24" i="27"/>
  <c r="AF24" i="27"/>
  <c r="B24" i="27"/>
  <c r="BF24" i="4"/>
  <c r="F24" i="28"/>
  <c r="G24" i="28"/>
  <c r="H24" i="28"/>
  <c r="L24" i="28"/>
  <c r="M24" i="28"/>
  <c r="N24" i="28"/>
  <c r="B24" i="28"/>
  <c r="BI24" i="4"/>
  <c r="E24" i="29"/>
  <c r="F24" i="29"/>
  <c r="G24" i="29"/>
  <c r="BL24" i="4"/>
  <c r="BP24" i="4"/>
  <c r="F25" i="9"/>
  <c r="G25" i="9"/>
  <c r="H25" i="9"/>
  <c r="L25" i="9"/>
  <c r="M25" i="9"/>
  <c r="N25" i="9"/>
  <c r="R25" i="9"/>
  <c r="S25" i="9"/>
  <c r="T25" i="9"/>
  <c r="B25" i="9"/>
  <c r="D25" i="4"/>
  <c r="F25" i="10"/>
  <c r="G25" i="10"/>
  <c r="H25" i="10"/>
  <c r="P25" i="10"/>
  <c r="Q25" i="10"/>
  <c r="R25" i="10"/>
  <c r="V25" i="10"/>
  <c r="W25" i="10"/>
  <c r="X25" i="10"/>
  <c r="AF25" i="10"/>
  <c r="AG25" i="10"/>
  <c r="AH25" i="10"/>
  <c r="AP25" i="10"/>
  <c r="AQ25" i="10"/>
  <c r="AR25" i="10"/>
  <c r="AZ25" i="10"/>
  <c r="BA25" i="10"/>
  <c r="BB25" i="10"/>
  <c r="BJ25" i="10"/>
  <c r="BK25" i="10"/>
  <c r="BL25" i="10"/>
  <c r="BT25" i="10"/>
  <c r="BU25" i="10"/>
  <c r="BV25" i="10"/>
  <c r="B25" i="10"/>
  <c r="G25" i="4"/>
  <c r="F25" i="11"/>
  <c r="G25" i="11"/>
  <c r="H25" i="11"/>
  <c r="L25" i="11"/>
  <c r="M25" i="11"/>
  <c r="N25" i="11"/>
  <c r="T25" i="11"/>
  <c r="U25" i="11"/>
  <c r="V25" i="11"/>
  <c r="AB25" i="11"/>
  <c r="AC25" i="11"/>
  <c r="AD25" i="11"/>
  <c r="AN25" i="11"/>
  <c r="AO25" i="11"/>
  <c r="AP25" i="11"/>
  <c r="AT25" i="11"/>
  <c r="AU25" i="11"/>
  <c r="AV25" i="11"/>
  <c r="AZ25" i="11"/>
  <c r="BA25" i="11"/>
  <c r="BB25" i="11"/>
  <c r="BF25" i="11"/>
  <c r="BG25" i="11"/>
  <c r="BH25" i="11"/>
  <c r="BP25" i="11"/>
  <c r="BQ25" i="11"/>
  <c r="BR25" i="11"/>
  <c r="B25" i="11"/>
  <c r="J25" i="4"/>
  <c r="F25" i="12"/>
  <c r="G25" i="12"/>
  <c r="H25" i="12"/>
  <c r="L25" i="12"/>
  <c r="M25" i="12"/>
  <c r="N25" i="12"/>
  <c r="R25" i="12"/>
  <c r="S25" i="12"/>
  <c r="T25" i="12"/>
  <c r="X25" i="12"/>
  <c r="Y25" i="12"/>
  <c r="Z25" i="12"/>
  <c r="AD25" i="12"/>
  <c r="AE25" i="12"/>
  <c r="AF25" i="12"/>
  <c r="AJ25" i="12"/>
  <c r="AK25" i="12"/>
  <c r="AL25" i="12"/>
  <c r="B25" i="12"/>
  <c r="M25" i="4"/>
  <c r="F25" i="13"/>
  <c r="G25" i="13"/>
  <c r="H25" i="13"/>
  <c r="P25" i="13"/>
  <c r="Q25" i="13"/>
  <c r="R25" i="13"/>
  <c r="V25" i="13"/>
  <c r="W25" i="13"/>
  <c r="X25" i="13"/>
  <c r="AB25" i="13"/>
  <c r="AC25" i="13"/>
  <c r="AD25" i="13"/>
  <c r="AL25" i="13"/>
  <c r="AM25" i="13"/>
  <c r="AN25" i="13"/>
  <c r="AR25" i="13"/>
  <c r="AS25" i="13"/>
  <c r="AT25" i="13"/>
  <c r="BH25" i="13"/>
  <c r="BI25" i="13"/>
  <c r="BJ25" i="13"/>
  <c r="AX25" i="13"/>
  <c r="AY25" i="13"/>
  <c r="AZ25" i="13"/>
  <c r="B25" i="13"/>
  <c r="P25" i="4"/>
  <c r="F25" i="14"/>
  <c r="G25" i="14"/>
  <c r="H25" i="14"/>
  <c r="L25" i="14"/>
  <c r="M25" i="14"/>
  <c r="N25" i="14"/>
  <c r="R25" i="14"/>
  <c r="S25" i="14"/>
  <c r="T25" i="14"/>
  <c r="Z25" i="14"/>
  <c r="AA25" i="14"/>
  <c r="AB25" i="14"/>
  <c r="B25" i="14"/>
  <c r="S25" i="4"/>
  <c r="F25" i="17"/>
  <c r="G25" i="17"/>
  <c r="H25" i="17"/>
  <c r="L25" i="17"/>
  <c r="M25" i="17"/>
  <c r="N25" i="17"/>
  <c r="R25" i="17"/>
  <c r="S25" i="17"/>
  <c r="T25" i="17"/>
  <c r="X25" i="17"/>
  <c r="Y25" i="17"/>
  <c r="Z25" i="17"/>
  <c r="B25" i="17"/>
  <c r="AB25" i="4"/>
  <c r="H25" i="16"/>
  <c r="I25" i="16"/>
  <c r="J25" i="16"/>
  <c r="R25" i="16"/>
  <c r="S25" i="16"/>
  <c r="T25" i="16"/>
  <c r="Z25" i="16"/>
  <c r="AA25" i="16"/>
  <c r="AB25" i="16"/>
  <c r="AJ25" i="16"/>
  <c r="AK25" i="16"/>
  <c r="AL25" i="16"/>
  <c r="B25" i="16"/>
  <c r="Y25" i="4"/>
  <c r="F25" i="15"/>
  <c r="G25" i="15"/>
  <c r="H25" i="15"/>
  <c r="L25" i="15"/>
  <c r="M25" i="15"/>
  <c r="N25" i="15"/>
  <c r="AJ31" i="15"/>
  <c r="AK31" i="15"/>
  <c r="AL31" i="15"/>
  <c r="AL25" i="15"/>
  <c r="AX25" i="15"/>
  <c r="AY25" i="15"/>
  <c r="AZ25" i="15"/>
  <c r="H25" i="18"/>
  <c r="I25" i="18"/>
  <c r="J25" i="18"/>
  <c r="T25" i="18"/>
  <c r="U25" i="18"/>
  <c r="V25" i="18"/>
  <c r="B25" i="18"/>
  <c r="AE25" i="4"/>
  <c r="F25" i="20"/>
  <c r="G25" i="20"/>
  <c r="H25" i="20"/>
  <c r="L25" i="20"/>
  <c r="M25" i="20"/>
  <c r="N25" i="20"/>
  <c r="R25" i="20"/>
  <c r="S25" i="20"/>
  <c r="T25" i="20"/>
  <c r="X25" i="20"/>
  <c r="Y25" i="20"/>
  <c r="Z25" i="20"/>
  <c r="AD25" i="20"/>
  <c r="AE25" i="20"/>
  <c r="AF25" i="20"/>
  <c r="AJ25" i="20"/>
  <c r="AK25" i="20"/>
  <c r="AL25" i="20"/>
  <c r="B25" i="20"/>
  <c r="AH25" i="4"/>
  <c r="F25" i="21"/>
  <c r="G25" i="21"/>
  <c r="H25" i="21"/>
  <c r="L25" i="21"/>
  <c r="M25" i="21"/>
  <c r="N25" i="21"/>
  <c r="R25" i="21"/>
  <c r="S25" i="21"/>
  <c r="T25" i="21"/>
  <c r="X25" i="21"/>
  <c r="Y25" i="21"/>
  <c r="Z25" i="21"/>
  <c r="AD25" i="21"/>
  <c r="AE25" i="21"/>
  <c r="AF25" i="21"/>
  <c r="AJ25" i="21"/>
  <c r="AK25" i="21"/>
  <c r="AL25" i="21"/>
  <c r="B25" i="21"/>
  <c r="AK25" i="4"/>
  <c r="F25" i="22"/>
  <c r="G25" i="22"/>
  <c r="H25" i="22"/>
  <c r="P25" i="22"/>
  <c r="Q25" i="22"/>
  <c r="R25" i="22"/>
  <c r="V25" i="22"/>
  <c r="W25" i="22"/>
  <c r="X25" i="22"/>
  <c r="AB25" i="22"/>
  <c r="AC25" i="22"/>
  <c r="AD25" i="22"/>
  <c r="AH25" i="22"/>
  <c r="AI25" i="22"/>
  <c r="AJ25" i="22"/>
  <c r="AN25" i="22"/>
  <c r="AO25" i="22"/>
  <c r="AP25" i="22"/>
  <c r="B25" i="22"/>
  <c r="AN25" i="4"/>
  <c r="F25" i="19"/>
  <c r="G25" i="19"/>
  <c r="H25" i="19"/>
  <c r="B25" i="19"/>
  <c r="AQ25" i="4"/>
  <c r="F25" i="23"/>
  <c r="G25" i="23"/>
  <c r="H25" i="23"/>
  <c r="L25" i="23"/>
  <c r="M25" i="23"/>
  <c r="N25" i="23"/>
  <c r="B25" i="23"/>
  <c r="AT25" i="4"/>
  <c r="V25" i="24"/>
  <c r="W25" i="24"/>
  <c r="X25" i="24"/>
  <c r="AF25" i="24"/>
  <c r="AG25" i="24"/>
  <c r="AH25" i="24"/>
  <c r="B25" i="24"/>
  <c r="AW25" i="4"/>
  <c r="P25" i="25"/>
  <c r="Q25" i="25"/>
  <c r="R25" i="25"/>
  <c r="X25" i="25"/>
  <c r="Y25" i="25"/>
  <c r="Z25" i="25"/>
  <c r="B25" i="25"/>
  <c r="AZ25" i="4"/>
  <c r="L25" i="26"/>
  <c r="M25" i="26"/>
  <c r="N25" i="26"/>
  <c r="R25" i="26"/>
  <c r="S25" i="26"/>
  <c r="T25" i="26"/>
  <c r="X25" i="26"/>
  <c r="Y25" i="26"/>
  <c r="Z25" i="26"/>
  <c r="AD25" i="26"/>
  <c r="AE25" i="26"/>
  <c r="AF25" i="26"/>
  <c r="H25" i="27"/>
  <c r="I25" i="27"/>
  <c r="J25" i="27"/>
  <c r="N25" i="27"/>
  <c r="O25" i="27"/>
  <c r="P25" i="27"/>
  <c r="T25" i="27"/>
  <c r="U25" i="27"/>
  <c r="V25" i="27"/>
  <c r="AD25" i="27"/>
  <c r="AE25" i="27"/>
  <c r="AF25" i="27"/>
  <c r="B25" i="27"/>
  <c r="BF25" i="4"/>
  <c r="F25" i="28"/>
  <c r="G25" i="28"/>
  <c r="H25" i="28"/>
  <c r="L25" i="28"/>
  <c r="M25" i="28"/>
  <c r="N25" i="28"/>
  <c r="B25" i="28"/>
  <c r="BI25" i="4"/>
  <c r="E25" i="29"/>
  <c r="F25" i="29"/>
  <c r="G25" i="29"/>
  <c r="BL25" i="4"/>
  <c r="BP25" i="4"/>
  <c r="F26" i="9"/>
  <c r="G26" i="9"/>
  <c r="H26" i="9"/>
  <c r="L26" i="9"/>
  <c r="M26" i="9"/>
  <c r="N26" i="9"/>
  <c r="R26" i="9"/>
  <c r="S26" i="9"/>
  <c r="T26" i="9"/>
  <c r="Z26" i="9"/>
  <c r="AA26" i="9"/>
  <c r="AB26" i="9"/>
  <c r="B26" i="9"/>
  <c r="D26" i="4"/>
  <c r="F26" i="10"/>
  <c r="G26" i="10"/>
  <c r="H26" i="10"/>
  <c r="P26" i="10"/>
  <c r="Q26" i="10"/>
  <c r="R26" i="10"/>
  <c r="V26" i="10"/>
  <c r="W26" i="10"/>
  <c r="X26" i="10"/>
  <c r="AF26" i="10"/>
  <c r="AG26" i="10"/>
  <c r="AH26" i="10"/>
  <c r="AP26" i="10"/>
  <c r="AQ26" i="10"/>
  <c r="AR26" i="10"/>
  <c r="AZ26" i="10"/>
  <c r="BA26" i="10"/>
  <c r="BB26" i="10"/>
  <c r="BJ26" i="10"/>
  <c r="BK26" i="10"/>
  <c r="BL26" i="10"/>
  <c r="BT26" i="10"/>
  <c r="BU26" i="10"/>
  <c r="BV26" i="10"/>
  <c r="B26" i="10"/>
  <c r="G26" i="4"/>
  <c r="F26" i="11"/>
  <c r="G26" i="11"/>
  <c r="H26" i="11"/>
  <c r="L26" i="11"/>
  <c r="M26" i="11"/>
  <c r="N26" i="11"/>
  <c r="T26" i="11"/>
  <c r="U26" i="11"/>
  <c r="V26" i="11"/>
  <c r="AB26" i="11"/>
  <c r="AC26" i="11"/>
  <c r="AD26" i="11"/>
  <c r="AH26" i="11"/>
  <c r="AI26" i="11"/>
  <c r="AJ26" i="11"/>
  <c r="AN26" i="11"/>
  <c r="AO26" i="11"/>
  <c r="AP26" i="11"/>
  <c r="AT26" i="11"/>
  <c r="AU26" i="11"/>
  <c r="AV26" i="11"/>
  <c r="AZ26" i="11"/>
  <c r="BA26" i="11"/>
  <c r="BB26" i="11"/>
  <c r="BF26" i="11"/>
  <c r="BG26" i="11"/>
  <c r="BH26" i="11"/>
  <c r="BP26" i="11"/>
  <c r="BQ26" i="11"/>
  <c r="BR26" i="11"/>
  <c r="B26" i="11"/>
  <c r="J26" i="4"/>
  <c r="X26" i="12"/>
  <c r="Y26" i="12"/>
  <c r="Z26" i="12"/>
  <c r="AD26" i="12"/>
  <c r="AE26" i="12"/>
  <c r="AF26" i="12"/>
  <c r="AJ26" i="12"/>
  <c r="AK26" i="12"/>
  <c r="AL26" i="12"/>
  <c r="B26" i="12"/>
  <c r="M26" i="4"/>
  <c r="F26" i="13"/>
  <c r="G26" i="13"/>
  <c r="H26" i="13"/>
  <c r="P26" i="13"/>
  <c r="Q26" i="13"/>
  <c r="R26" i="13"/>
  <c r="V26" i="13"/>
  <c r="W26" i="13"/>
  <c r="X26" i="13"/>
  <c r="AB26" i="13"/>
  <c r="AC26" i="13"/>
  <c r="AD26" i="13"/>
  <c r="AL26" i="13"/>
  <c r="AM26" i="13"/>
  <c r="AN26" i="13"/>
  <c r="AR26" i="13"/>
  <c r="AS26" i="13"/>
  <c r="AT26" i="13"/>
  <c r="BH26" i="13"/>
  <c r="BI26" i="13"/>
  <c r="BJ26" i="13"/>
  <c r="AX26" i="13"/>
  <c r="AY26" i="13"/>
  <c r="AZ26" i="13"/>
  <c r="B26" i="13"/>
  <c r="P26" i="4"/>
  <c r="F26" i="14"/>
  <c r="G26" i="14"/>
  <c r="H26" i="14"/>
  <c r="L26" i="14"/>
  <c r="M26" i="14"/>
  <c r="N26" i="14"/>
  <c r="R37" i="14"/>
  <c r="S37" i="14"/>
  <c r="T37" i="14"/>
  <c r="T26" i="14"/>
  <c r="Z26" i="14"/>
  <c r="AA26" i="14"/>
  <c r="AB26" i="14"/>
  <c r="B26" i="14"/>
  <c r="S26" i="4"/>
  <c r="F26" i="17"/>
  <c r="G26" i="17"/>
  <c r="H26" i="17"/>
  <c r="L26" i="17"/>
  <c r="M26" i="17"/>
  <c r="N26" i="17"/>
  <c r="R26" i="17"/>
  <c r="S26" i="17"/>
  <c r="T26" i="17"/>
  <c r="X26" i="17"/>
  <c r="Y26" i="17"/>
  <c r="Z26" i="17"/>
  <c r="B26" i="17"/>
  <c r="AB26" i="4"/>
  <c r="H26" i="16"/>
  <c r="I26" i="16"/>
  <c r="J26" i="16"/>
  <c r="R26" i="16"/>
  <c r="S26" i="16"/>
  <c r="T26" i="16"/>
  <c r="Z26" i="16"/>
  <c r="AA26" i="16"/>
  <c r="AB26" i="16"/>
  <c r="AJ26" i="16"/>
  <c r="AK26" i="16"/>
  <c r="AL26" i="16"/>
  <c r="B26" i="16"/>
  <c r="Y26" i="4"/>
  <c r="F26" i="15"/>
  <c r="G26" i="15"/>
  <c r="H26" i="15"/>
  <c r="L26" i="15"/>
  <c r="M26" i="15"/>
  <c r="N26" i="15"/>
  <c r="AB26" i="15"/>
  <c r="AC26" i="15"/>
  <c r="AD26" i="15"/>
  <c r="AX26" i="15"/>
  <c r="AY26" i="15"/>
  <c r="AZ26" i="15"/>
  <c r="H26" i="18"/>
  <c r="I26" i="18"/>
  <c r="J26" i="18"/>
  <c r="T26" i="18"/>
  <c r="U26" i="18"/>
  <c r="V26" i="18"/>
  <c r="B26" i="18"/>
  <c r="AE26" i="4"/>
  <c r="F26" i="20"/>
  <c r="G26" i="20"/>
  <c r="H26" i="20"/>
  <c r="L26" i="20"/>
  <c r="M26" i="20"/>
  <c r="N26" i="20"/>
  <c r="R26" i="20"/>
  <c r="S26" i="20"/>
  <c r="T26" i="20"/>
  <c r="X26" i="20"/>
  <c r="Y26" i="20"/>
  <c r="Z26" i="20"/>
  <c r="AD26" i="20"/>
  <c r="AE26" i="20"/>
  <c r="AF26" i="20"/>
  <c r="AJ26" i="20"/>
  <c r="AK26" i="20"/>
  <c r="AL26" i="20"/>
  <c r="B26" i="20"/>
  <c r="AH26" i="4"/>
  <c r="F26" i="21"/>
  <c r="G26" i="21"/>
  <c r="H26" i="21"/>
  <c r="L26" i="21"/>
  <c r="M26" i="21"/>
  <c r="N26" i="21"/>
  <c r="R26" i="21"/>
  <c r="S26" i="21"/>
  <c r="T26" i="21"/>
  <c r="X26" i="21"/>
  <c r="Y26" i="21"/>
  <c r="Z26" i="21"/>
  <c r="AD26" i="21"/>
  <c r="AE26" i="21"/>
  <c r="AF26" i="21"/>
  <c r="AJ26" i="21"/>
  <c r="AK26" i="21"/>
  <c r="AL26" i="21"/>
  <c r="B26" i="21"/>
  <c r="AK26" i="4"/>
  <c r="F26" i="22"/>
  <c r="G26" i="22"/>
  <c r="H26" i="22"/>
  <c r="V26" i="22"/>
  <c r="W26" i="22"/>
  <c r="X26" i="22"/>
  <c r="AB26" i="22"/>
  <c r="AC26" i="22"/>
  <c r="AD26" i="22"/>
  <c r="AH26" i="22"/>
  <c r="AI26" i="22"/>
  <c r="AJ26" i="22"/>
  <c r="AN26" i="22"/>
  <c r="AO26" i="22"/>
  <c r="AP26" i="22"/>
  <c r="B26" i="22"/>
  <c r="AN26" i="4"/>
  <c r="F26" i="19"/>
  <c r="G26" i="19"/>
  <c r="H26" i="19"/>
  <c r="B26" i="19"/>
  <c r="AQ26" i="4"/>
  <c r="F26" i="23"/>
  <c r="G26" i="23"/>
  <c r="H26" i="23"/>
  <c r="L26" i="23"/>
  <c r="M26" i="23"/>
  <c r="N26" i="23"/>
  <c r="B26" i="23"/>
  <c r="AT26" i="4"/>
  <c r="F26" i="24"/>
  <c r="G26" i="24"/>
  <c r="H26" i="24"/>
  <c r="L26" i="24"/>
  <c r="M26" i="24"/>
  <c r="N26" i="24"/>
  <c r="V26" i="24"/>
  <c r="W26" i="24"/>
  <c r="X26" i="24"/>
  <c r="AF26" i="24"/>
  <c r="AG26" i="24"/>
  <c r="AH26" i="24"/>
  <c r="B26" i="24"/>
  <c r="AW26" i="4"/>
  <c r="F26" i="25"/>
  <c r="G26" i="25"/>
  <c r="H26" i="25"/>
  <c r="P26" i="25"/>
  <c r="Q26" i="25"/>
  <c r="R26" i="25"/>
  <c r="X26" i="25"/>
  <c r="Y26" i="25"/>
  <c r="Z26" i="25"/>
  <c r="B26" i="25"/>
  <c r="AZ26" i="4"/>
  <c r="L26" i="26"/>
  <c r="M26" i="26"/>
  <c r="N26" i="26"/>
  <c r="R26" i="26"/>
  <c r="S26" i="26"/>
  <c r="T26" i="26"/>
  <c r="X26" i="26"/>
  <c r="Y26" i="26"/>
  <c r="Z26" i="26"/>
  <c r="AD26" i="26"/>
  <c r="AE26" i="26"/>
  <c r="AF26" i="26"/>
  <c r="H26" i="27"/>
  <c r="I26" i="27"/>
  <c r="J26" i="27"/>
  <c r="N26" i="27"/>
  <c r="O26" i="27"/>
  <c r="P26" i="27"/>
  <c r="T26" i="27"/>
  <c r="U26" i="27"/>
  <c r="V26" i="27"/>
  <c r="AD26" i="27"/>
  <c r="AE26" i="27"/>
  <c r="AF26" i="27"/>
  <c r="B26" i="27"/>
  <c r="BF26" i="4"/>
  <c r="F26" i="28"/>
  <c r="G26" i="28"/>
  <c r="H26" i="28"/>
  <c r="L26" i="28"/>
  <c r="M26" i="28"/>
  <c r="N26" i="28"/>
  <c r="B26" i="28"/>
  <c r="BI26" i="4"/>
  <c r="E26" i="29"/>
  <c r="F26" i="29"/>
  <c r="G26" i="29"/>
  <c r="BL26" i="4"/>
  <c r="BP26" i="4"/>
  <c r="F27" i="9"/>
  <c r="G27" i="9"/>
  <c r="H27" i="9"/>
  <c r="L27" i="9"/>
  <c r="M27" i="9"/>
  <c r="N27" i="9"/>
  <c r="R27" i="9"/>
  <c r="S27" i="9"/>
  <c r="T27" i="9"/>
  <c r="Z27" i="9"/>
  <c r="AA27" i="9"/>
  <c r="AB27" i="9"/>
  <c r="B27" i="9"/>
  <c r="D27" i="4"/>
  <c r="F27" i="10"/>
  <c r="G27" i="10"/>
  <c r="H27" i="10"/>
  <c r="P27" i="10"/>
  <c r="Q27" i="10"/>
  <c r="R27" i="10"/>
  <c r="V27" i="10"/>
  <c r="W27" i="10"/>
  <c r="X27" i="10"/>
  <c r="AF27" i="10"/>
  <c r="AG27" i="10"/>
  <c r="AH27" i="10"/>
  <c r="AP27" i="10"/>
  <c r="AQ27" i="10"/>
  <c r="AR27" i="10"/>
  <c r="AZ27" i="10"/>
  <c r="BA27" i="10"/>
  <c r="BB27" i="10"/>
  <c r="BJ27" i="10"/>
  <c r="BK27" i="10"/>
  <c r="BL27" i="10"/>
  <c r="BT27" i="10"/>
  <c r="BU27" i="10"/>
  <c r="BV27" i="10"/>
  <c r="B27" i="10"/>
  <c r="G27" i="4"/>
  <c r="F27" i="11"/>
  <c r="G27" i="11"/>
  <c r="H27" i="11"/>
  <c r="L27" i="11"/>
  <c r="M27" i="11"/>
  <c r="N27" i="11"/>
  <c r="T27" i="11"/>
  <c r="U27" i="11"/>
  <c r="V27" i="11"/>
  <c r="AB27" i="11"/>
  <c r="AC27" i="11"/>
  <c r="AD27" i="11"/>
  <c r="AN27" i="11"/>
  <c r="AO27" i="11"/>
  <c r="AP27" i="11"/>
  <c r="AT27" i="11"/>
  <c r="AU27" i="11"/>
  <c r="AV27" i="11"/>
  <c r="AZ27" i="11"/>
  <c r="BA27" i="11"/>
  <c r="BB27" i="11"/>
  <c r="BF27" i="11"/>
  <c r="BG27" i="11"/>
  <c r="BH27" i="11"/>
  <c r="BP27" i="11"/>
  <c r="BQ27" i="11"/>
  <c r="BR27" i="11"/>
  <c r="B27" i="11"/>
  <c r="J27" i="4"/>
  <c r="F27" i="12"/>
  <c r="G27" i="12"/>
  <c r="H27" i="12"/>
  <c r="L32" i="12"/>
  <c r="M32" i="12"/>
  <c r="N32" i="12"/>
  <c r="L42" i="12"/>
  <c r="M42" i="12"/>
  <c r="N42" i="12"/>
  <c r="L43" i="12"/>
  <c r="M43" i="12"/>
  <c r="N43" i="12"/>
  <c r="L46" i="12"/>
  <c r="M46" i="12"/>
  <c r="N46" i="12"/>
  <c r="N27" i="12"/>
  <c r="R27" i="12"/>
  <c r="S27" i="12"/>
  <c r="T27" i="12"/>
  <c r="X27" i="12"/>
  <c r="Y27" i="12"/>
  <c r="Z27" i="12"/>
  <c r="AD27" i="12"/>
  <c r="AE27" i="12"/>
  <c r="AF27" i="12"/>
  <c r="AJ27" i="12"/>
  <c r="AK27" i="12"/>
  <c r="AL27" i="12"/>
  <c r="B27" i="12"/>
  <c r="M27" i="4"/>
  <c r="F27" i="13"/>
  <c r="G27" i="13"/>
  <c r="H27" i="13"/>
  <c r="P27" i="13"/>
  <c r="Q27" i="13"/>
  <c r="R27" i="13"/>
  <c r="V27" i="13"/>
  <c r="W27" i="13"/>
  <c r="X27" i="13"/>
  <c r="AB27" i="13"/>
  <c r="AC27" i="13"/>
  <c r="AD27" i="13"/>
  <c r="AL27" i="13"/>
  <c r="AM27" i="13"/>
  <c r="AN27" i="13"/>
  <c r="AR27" i="13"/>
  <c r="AS27" i="13"/>
  <c r="AT27" i="13"/>
  <c r="BH27" i="13"/>
  <c r="BI27" i="13"/>
  <c r="BJ27" i="13"/>
  <c r="AX27" i="13"/>
  <c r="AY27" i="13"/>
  <c r="AZ27" i="13"/>
  <c r="B27" i="13"/>
  <c r="P27" i="4"/>
  <c r="F27" i="14"/>
  <c r="G27" i="14"/>
  <c r="H27" i="14"/>
  <c r="L27" i="14"/>
  <c r="M27" i="14"/>
  <c r="N27" i="14"/>
  <c r="R27" i="14"/>
  <c r="S27" i="14"/>
  <c r="T27" i="14"/>
  <c r="Z27" i="14"/>
  <c r="AA27" i="14"/>
  <c r="AB27" i="14"/>
  <c r="B27" i="14"/>
  <c r="S27" i="4"/>
  <c r="F27" i="17"/>
  <c r="G27" i="17"/>
  <c r="H27" i="17"/>
  <c r="L27" i="17"/>
  <c r="M27" i="17"/>
  <c r="N27" i="17"/>
  <c r="R27" i="17"/>
  <c r="S27" i="17"/>
  <c r="T27" i="17"/>
  <c r="X27" i="17"/>
  <c r="Y27" i="17"/>
  <c r="Z27" i="17"/>
  <c r="B27" i="17"/>
  <c r="AB27" i="4"/>
  <c r="H27" i="16"/>
  <c r="I27" i="16"/>
  <c r="J27" i="16"/>
  <c r="R27" i="16"/>
  <c r="S27" i="16"/>
  <c r="T27" i="16"/>
  <c r="AB27" i="16"/>
  <c r="AJ27" i="16"/>
  <c r="AK27" i="16"/>
  <c r="AL27" i="16"/>
  <c r="B27" i="16"/>
  <c r="Y27" i="4"/>
  <c r="F27" i="15"/>
  <c r="G27" i="15"/>
  <c r="H27" i="15"/>
  <c r="L27" i="15"/>
  <c r="M27" i="15"/>
  <c r="N27" i="15"/>
  <c r="AB27" i="15"/>
  <c r="AC27" i="15"/>
  <c r="AD27" i="15"/>
  <c r="AJ32" i="15"/>
  <c r="AK32" i="15"/>
  <c r="AL32" i="15"/>
  <c r="AJ42" i="15"/>
  <c r="AK42" i="15"/>
  <c r="AL42" i="15"/>
  <c r="AJ43" i="15"/>
  <c r="AK43" i="15"/>
  <c r="AL43" i="15"/>
  <c r="AJ46" i="15"/>
  <c r="AK46" i="15"/>
  <c r="AL46" i="15"/>
  <c r="AJ47" i="15"/>
  <c r="AK47" i="15"/>
  <c r="AL47" i="15"/>
  <c r="AL27" i="15"/>
  <c r="AP27" i="15"/>
  <c r="AQ27" i="15"/>
  <c r="AR27" i="15"/>
  <c r="AX27" i="15"/>
  <c r="AY27" i="15"/>
  <c r="AZ27" i="15"/>
  <c r="H27" i="18"/>
  <c r="I27" i="18"/>
  <c r="J27" i="18"/>
  <c r="N27" i="18"/>
  <c r="O27" i="18"/>
  <c r="P27" i="18"/>
  <c r="T27" i="18"/>
  <c r="U27" i="18"/>
  <c r="V27" i="18"/>
  <c r="B27" i="18"/>
  <c r="AE27" i="4"/>
  <c r="F27" i="20"/>
  <c r="G27" i="20"/>
  <c r="H27" i="20"/>
  <c r="L27" i="20"/>
  <c r="M27" i="20"/>
  <c r="N27" i="20"/>
  <c r="R27" i="20"/>
  <c r="S27" i="20"/>
  <c r="T27" i="20"/>
  <c r="X27" i="20"/>
  <c r="Y27" i="20"/>
  <c r="Z27" i="20"/>
  <c r="AD27" i="20"/>
  <c r="AE27" i="20"/>
  <c r="AF27" i="20"/>
  <c r="AJ27" i="20"/>
  <c r="AK27" i="20"/>
  <c r="AL27" i="20"/>
  <c r="B27" i="20"/>
  <c r="AH27" i="4"/>
  <c r="F27" i="21"/>
  <c r="G27" i="21"/>
  <c r="H27" i="21"/>
  <c r="L27" i="21"/>
  <c r="M27" i="21"/>
  <c r="N27" i="21"/>
  <c r="R27" i="21"/>
  <c r="S27" i="21"/>
  <c r="T27" i="21"/>
  <c r="X27" i="21"/>
  <c r="Y27" i="21"/>
  <c r="Z27" i="21"/>
  <c r="AD27" i="21"/>
  <c r="AE27" i="21"/>
  <c r="AF27" i="21"/>
  <c r="AJ27" i="21"/>
  <c r="AK27" i="21"/>
  <c r="AL27" i="21"/>
  <c r="B27" i="21"/>
  <c r="AK27" i="4"/>
  <c r="F27" i="22"/>
  <c r="G27" i="22"/>
  <c r="H27" i="22"/>
  <c r="P27" i="22"/>
  <c r="Q27" i="22"/>
  <c r="R27" i="22"/>
  <c r="V27" i="22"/>
  <c r="W27" i="22"/>
  <c r="X27" i="22"/>
  <c r="AB27" i="22"/>
  <c r="AC27" i="22"/>
  <c r="AD27" i="22"/>
  <c r="AH27" i="22"/>
  <c r="AI27" i="22"/>
  <c r="AJ27" i="22"/>
  <c r="AN27" i="22"/>
  <c r="AO27" i="22"/>
  <c r="AP27" i="22"/>
  <c r="B27" i="22"/>
  <c r="AN27" i="4"/>
  <c r="F27" i="19"/>
  <c r="G27" i="19"/>
  <c r="H27" i="19"/>
  <c r="L32" i="19"/>
  <c r="M32" i="19"/>
  <c r="N32" i="19"/>
  <c r="L42" i="19"/>
  <c r="M42" i="19"/>
  <c r="N42" i="19"/>
  <c r="L46" i="19"/>
  <c r="M46" i="19"/>
  <c r="N46" i="19"/>
  <c r="L47" i="19"/>
  <c r="M47" i="19"/>
  <c r="N47" i="19"/>
  <c r="N27" i="19"/>
  <c r="B27" i="19"/>
  <c r="AQ27" i="4"/>
  <c r="F27" i="23"/>
  <c r="G27" i="23"/>
  <c r="H27" i="23"/>
  <c r="L27" i="23"/>
  <c r="M27" i="23"/>
  <c r="N27" i="23"/>
  <c r="B27" i="23"/>
  <c r="AT27" i="4"/>
  <c r="F27" i="24"/>
  <c r="G27" i="24"/>
  <c r="H27" i="24"/>
  <c r="L27" i="24"/>
  <c r="M27" i="24"/>
  <c r="N27" i="24"/>
  <c r="V27" i="24"/>
  <c r="W27" i="24"/>
  <c r="X27" i="24"/>
  <c r="AF27" i="24"/>
  <c r="AG27" i="24"/>
  <c r="AH27" i="24"/>
  <c r="B27" i="24"/>
  <c r="AW27" i="4"/>
  <c r="F27" i="25"/>
  <c r="G27" i="25"/>
  <c r="H27" i="25"/>
  <c r="P27" i="25"/>
  <c r="Q27" i="25"/>
  <c r="R27" i="25"/>
  <c r="X27" i="25"/>
  <c r="Y27" i="25"/>
  <c r="Z27" i="25"/>
  <c r="B27" i="25"/>
  <c r="AZ27" i="4"/>
  <c r="L27" i="26"/>
  <c r="M27" i="26"/>
  <c r="N27" i="26"/>
  <c r="R27" i="26"/>
  <c r="S27" i="26"/>
  <c r="T27" i="26"/>
  <c r="X27" i="26"/>
  <c r="Y27" i="26"/>
  <c r="Z27" i="26"/>
  <c r="AD27" i="26"/>
  <c r="AE27" i="26"/>
  <c r="AF27" i="26"/>
  <c r="H27" i="27"/>
  <c r="I27" i="27"/>
  <c r="J27" i="27"/>
  <c r="N27" i="27"/>
  <c r="O27" i="27"/>
  <c r="P27" i="27"/>
  <c r="T27" i="27"/>
  <c r="U27" i="27"/>
  <c r="V27" i="27"/>
  <c r="AD27" i="27"/>
  <c r="AE27" i="27"/>
  <c r="AF27" i="27"/>
  <c r="B27" i="27"/>
  <c r="BF27" i="4"/>
  <c r="F27" i="28"/>
  <c r="G27" i="28"/>
  <c r="H27" i="28"/>
  <c r="L27" i="28"/>
  <c r="M27" i="28"/>
  <c r="N27" i="28"/>
  <c r="B27" i="28"/>
  <c r="BI27" i="4"/>
  <c r="E27" i="29"/>
  <c r="F27" i="29"/>
  <c r="G27" i="29"/>
  <c r="BL27" i="4"/>
  <c r="BP27" i="4"/>
  <c r="F28" i="9"/>
  <c r="G28" i="9"/>
  <c r="H28" i="9"/>
  <c r="L28" i="9"/>
  <c r="M28" i="9"/>
  <c r="N28" i="9"/>
  <c r="R28" i="9"/>
  <c r="S28" i="9"/>
  <c r="T28" i="9"/>
  <c r="Z28" i="9"/>
  <c r="AA28" i="9"/>
  <c r="AB28" i="9"/>
  <c r="B28" i="9"/>
  <c r="D28" i="4"/>
  <c r="F28" i="10"/>
  <c r="G28" i="10"/>
  <c r="H28" i="10"/>
  <c r="P28" i="10"/>
  <c r="Q28" i="10"/>
  <c r="R28" i="10"/>
  <c r="V28" i="10"/>
  <c r="W28" i="10"/>
  <c r="X28" i="10"/>
  <c r="AF28" i="10"/>
  <c r="AG28" i="10"/>
  <c r="AH28" i="10"/>
  <c r="AP28" i="10"/>
  <c r="AQ28" i="10"/>
  <c r="AR28" i="10"/>
  <c r="AZ28" i="10"/>
  <c r="BA28" i="10"/>
  <c r="BB28" i="10"/>
  <c r="BJ28" i="10"/>
  <c r="BK28" i="10"/>
  <c r="BL28" i="10"/>
  <c r="BT28" i="10"/>
  <c r="BU28" i="10"/>
  <c r="BV28" i="10"/>
  <c r="B28" i="10"/>
  <c r="G28" i="4"/>
  <c r="F28" i="11"/>
  <c r="G28" i="11"/>
  <c r="H28" i="11"/>
  <c r="L28" i="11"/>
  <c r="M28" i="11"/>
  <c r="N28" i="11"/>
  <c r="T28" i="11"/>
  <c r="U28" i="11"/>
  <c r="V28" i="11"/>
  <c r="AB28" i="11"/>
  <c r="AC28" i="11"/>
  <c r="AD28" i="11"/>
  <c r="AH28" i="11"/>
  <c r="AI28" i="11"/>
  <c r="AJ28" i="11"/>
  <c r="AN28" i="11"/>
  <c r="AO28" i="11"/>
  <c r="AP28" i="11"/>
  <c r="AZ28" i="11"/>
  <c r="BA28" i="11"/>
  <c r="BB28" i="11"/>
  <c r="BF28" i="11"/>
  <c r="BG28" i="11"/>
  <c r="BH28" i="11"/>
  <c r="BP28" i="11"/>
  <c r="BQ28" i="11"/>
  <c r="BR28" i="11"/>
  <c r="B28" i="11"/>
  <c r="J28" i="4"/>
  <c r="F28" i="12"/>
  <c r="G28" i="12"/>
  <c r="H28" i="12"/>
  <c r="L28" i="12"/>
  <c r="M28" i="12"/>
  <c r="N28" i="12"/>
  <c r="R28" i="12"/>
  <c r="S28" i="12"/>
  <c r="T28" i="12"/>
  <c r="X28" i="12"/>
  <c r="Y28" i="12"/>
  <c r="Z28" i="12"/>
  <c r="AD28" i="12"/>
  <c r="AE28" i="12"/>
  <c r="AF28" i="12"/>
  <c r="AJ28" i="12"/>
  <c r="AK28" i="12"/>
  <c r="AL28" i="12"/>
  <c r="B28" i="12"/>
  <c r="M28" i="4"/>
  <c r="F28" i="13"/>
  <c r="G28" i="13"/>
  <c r="H28" i="13"/>
  <c r="P28" i="13"/>
  <c r="Q28" i="13"/>
  <c r="R28" i="13"/>
  <c r="V28" i="13"/>
  <c r="W28" i="13"/>
  <c r="X28" i="13"/>
  <c r="AB28" i="13"/>
  <c r="AC28" i="13"/>
  <c r="AD28" i="13"/>
  <c r="AL28" i="13"/>
  <c r="AM28" i="13"/>
  <c r="AN28" i="13"/>
  <c r="AR28" i="13"/>
  <c r="AS28" i="13"/>
  <c r="AT28" i="13"/>
  <c r="BH28" i="13"/>
  <c r="BI28" i="13"/>
  <c r="BJ28" i="13"/>
  <c r="AX28" i="13"/>
  <c r="AY28" i="13"/>
  <c r="AZ28" i="13"/>
  <c r="B28" i="13"/>
  <c r="P28" i="4"/>
  <c r="F28" i="14"/>
  <c r="G28" i="14"/>
  <c r="H28" i="14"/>
  <c r="L28" i="14"/>
  <c r="M28" i="14"/>
  <c r="N28" i="14"/>
  <c r="R28" i="14"/>
  <c r="S28" i="14"/>
  <c r="T28" i="14"/>
  <c r="Z28" i="14"/>
  <c r="AA28" i="14"/>
  <c r="AB28" i="14"/>
  <c r="B28" i="14"/>
  <c r="S28" i="4"/>
  <c r="F28" i="17"/>
  <c r="G28" i="17"/>
  <c r="H28" i="17"/>
  <c r="L28" i="17"/>
  <c r="M28" i="17"/>
  <c r="N28" i="17"/>
  <c r="R28" i="17"/>
  <c r="S28" i="17"/>
  <c r="T28" i="17"/>
  <c r="X28" i="17"/>
  <c r="Y28" i="17"/>
  <c r="Z28" i="17"/>
  <c r="B28" i="17"/>
  <c r="AB28" i="4"/>
  <c r="H28" i="16"/>
  <c r="I28" i="16"/>
  <c r="J28" i="16"/>
  <c r="R28" i="16"/>
  <c r="S28" i="16"/>
  <c r="T28" i="16"/>
  <c r="Z28" i="16"/>
  <c r="AA28" i="16"/>
  <c r="AB28" i="16"/>
  <c r="AJ28" i="16"/>
  <c r="AK28" i="16"/>
  <c r="AL28" i="16"/>
  <c r="B28" i="16"/>
  <c r="Y28" i="4"/>
  <c r="F28" i="15"/>
  <c r="G28" i="15"/>
  <c r="H28" i="15"/>
  <c r="L28" i="15"/>
  <c r="M28" i="15"/>
  <c r="N28" i="15"/>
  <c r="AB28" i="15"/>
  <c r="AC28" i="15"/>
  <c r="AD28" i="15"/>
  <c r="AP28" i="15"/>
  <c r="AQ28" i="15"/>
  <c r="AR28" i="15"/>
  <c r="AX28" i="15"/>
  <c r="AY28" i="15"/>
  <c r="AZ28" i="15"/>
  <c r="H28" i="18"/>
  <c r="I28" i="18"/>
  <c r="J28" i="18"/>
  <c r="N28" i="18"/>
  <c r="O28" i="18"/>
  <c r="P28" i="18"/>
  <c r="T28" i="18"/>
  <c r="U28" i="18"/>
  <c r="V28" i="18"/>
  <c r="B28" i="18"/>
  <c r="AE28" i="4"/>
  <c r="F28" i="20"/>
  <c r="G28" i="20"/>
  <c r="H28" i="20"/>
  <c r="L28" i="20"/>
  <c r="M28" i="20"/>
  <c r="N28" i="20"/>
  <c r="R28" i="20"/>
  <c r="S28" i="20"/>
  <c r="T28" i="20"/>
  <c r="X30" i="20"/>
  <c r="Y30" i="20"/>
  <c r="Z30" i="20"/>
  <c r="X35" i="20"/>
  <c r="Y35" i="20"/>
  <c r="Z35" i="20"/>
  <c r="X41" i="20"/>
  <c r="Y41" i="20"/>
  <c r="Z41" i="20"/>
  <c r="X57" i="20"/>
  <c r="Y57" i="20"/>
  <c r="Z57" i="20"/>
  <c r="Z28" i="20"/>
  <c r="AD30" i="20"/>
  <c r="AE30" i="20"/>
  <c r="AF30" i="20"/>
  <c r="AD35" i="20"/>
  <c r="AE35" i="20"/>
  <c r="AF35" i="20"/>
  <c r="AD41" i="20"/>
  <c r="AE41" i="20"/>
  <c r="AF41" i="20"/>
  <c r="AD57" i="20"/>
  <c r="AE57" i="20"/>
  <c r="AF57" i="20"/>
  <c r="AF28" i="20"/>
  <c r="AJ28" i="20"/>
  <c r="AK28" i="20"/>
  <c r="AL28" i="20"/>
  <c r="B28" i="20"/>
  <c r="AH28" i="4"/>
  <c r="F28" i="21"/>
  <c r="G28" i="21"/>
  <c r="H28" i="21"/>
  <c r="L28" i="21"/>
  <c r="M28" i="21"/>
  <c r="N28" i="21"/>
  <c r="R28" i="21"/>
  <c r="S28" i="21"/>
  <c r="T28" i="21"/>
  <c r="X28" i="21"/>
  <c r="Y28" i="21"/>
  <c r="Z28" i="21"/>
  <c r="AD28" i="21"/>
  <c r="AE28" i="21"/>
  <c r="AF28" i="21"/>
  <c r="AJ28" i="21"/>
  <c r="AK28" i="21"/>
  <c r="AL28" i="21"/>
  <c r="B28" i="21"/>
  <c r="AK28" i="4"/>
  <c r="F28" i="22"/>
  <c r="G28" i="22"/>
  <c r="H28" i="22"/>
  <c r="P28" i="22"/>
  <c r="Q28" i="22"/>
  <c r="R28" i="22"/>
  <c r="V28" i="22"/>
  <c r="W28" i="22"/>
  <c r="X28" i="22"/>
  <c r="AB28" i="22"/>
  <c r="AC28" i="22"/>
  <c r="AD28" i="22"/>
  <c r="AH28" i="22"/>
  <c r="AI28" i="22"/>
  <c r="AJ28" i="22"/>
  <c r="AN28" i="22"/>
  <c r="AO28" i="22"/>
  <c r="AP28" i="22"/>
  <c r="B28" i="22"/>
  <c r="AN28" i="4"/>
  <c r="F28" i="19"/>
  <c r="G28" i="19"/>
  <c r="H28" i="19"/>
  <c r="L28" i="19"/>
  <c r="M28" i="19"/>
  <c r="N28" i="19"/>
  <c r="B28" i="19"/>
  <c r="AQ28" i="4"/>
  <c r="F28" i="23"/>
  <c r="G28" i="23"/>
  <c r="H28" i="23"/>
  <c r="L28" i="23"/>
  <c r="M28" i="23"/>
  <c r="N28" i="23"/>
  <c r="B28" i="23"/>
  <c r="AT28" i="4"/>
  <c r="F28" i="24"/>
  <c r="G28" i="24"/>
  <c r="H28" i="24"/>
  <c r="L28" i="24"/>
  <c r="M28" i="24"/>
  <c r="N28" i="24"/>
  <c r="V28" i="24"/>
  <c r="W28" i="24"/>
  <c r="X28" i="24"/>
  <c r="AF28" i="24"/>
  <c r="AG28" i="24"/>
  <c r="AH28" i="24"/>
  <c r="B28" i="24"/>
  <c r="AW28" i="4"/>
  <c r="F28" i="25"/>
  <c r="G28" i="25"/>
  <c r="H28" i="25"/>
  <c r="P28" i="25"/>
  <c r="Q28" i="25"/>
  <c r="R28" i="25"/>
  <c r="X28" i="25"/>
  <c r="Y28" i="25"/>
  <c r="Z28" i="25"/>
  <c r="B28" i="25"/>
  <c r="AZ28" i="4"/>
  <c r="L28" i="26"/>
  <c r="M28" i="26"/>
  <c r="N28" i="26"/>
  <c r="R28" i="26"/>
  <c r="S28" i="26"/>
  <c r="T28" i="26"/>
  <c r="X28" i="26"/>
  <c r="Y28" i="26"/>
  <c r="Z28" i="26"/>
  <c r="AD28" i="26"/>
  <c r="AE28" i="26"/>
  <c r="AF28" i="26"/>
  <c r="H28" i="27"/>
  <c r="I28" i="27"/>
  <c r="J28" i="27"/>
  <c r="N28" i="27"/>
  <c r="O28" i="27"/>
  <c r="P28" i="27"/>
  <c r="T28" i="27"/>
  <c r="U28" i="27"/>
  <c r="V28" i="27"/>
  <c r="AD28" i="27"/>
  <c r="AE28" i="27"/>
  <c r="AF28" i="27"/>
  <c r="B28" i="27"/>
  <c r="BF28" i="4"/>
  <c r="F28" i="28"/>
  <c r="G28" i="28"/>
  <c r="H28" i="28"/>
  <c r="L28" i="28"/>
  <c r="M28" i="28"/>
  <c r="N28" i="28"/>
  <c r="B28" i="28"/>
  <c r="BI28" i="4"/>
  <c r="E28" i="29"/>
  <c r="F28" i="29"/>
  <c r="G28" i="29"/>
  <c r="BL28" i="4"/>
  <c r="BP28" i="4"/>
  <c r="F29" i="9"/>
  <c r="G29" i="9"/>
  <c r="H29" i="9"/>
  <c r="L29" i="9"/>
  <c r="M29" i="9"/>
  <c r="N29" i="9"/>
  <c r="R29" i="9"/>
  <c r="S29" i="9"/>
  <c r="T29" i="9"/>
  <c r="Z29" i="9"/>
  <c r="AA29" i="9"/>
  <c r="AB29" i="9"/>
  <c r="B29" i="9"/>
  <c r="D29" i="4"/>
  <c r="F29" i="10"/>
  <c r="G29" i="10"/>
  <c r="H29" i="10"/>
  <c r="P29" i="10"/>
  <c r="Q29" i="10"/>
  <c r="R29" i="10"/>
  <c r="V29" i="10"/>
  <c r="W29" i="10"/>
  <c r="X29" i="10"/>
  <c r="AF29" i="10"/>
  <c r="AG29" i="10"/>
  <c r="AH29" i="10"/>
  <c r="AP29" i="10"/>
  <c r="AQ29" i="10"/>
  <c r="AR29" i="10"/>
  <c r="AZ29" i="10"/>
  <c r="BA29" i="10"/>
  <c r="BB29" i="10"/>
  <c r="BJ29" i="10"/>
  <c r="BK29" i="10"/>
  <c r="BL29" i="10"/>
  <c r="BT29" i="10"/>
  <c r="BU29" i="10"/>
  <c r="BV29" i="10"/>
  <c r="B29" i="10"/>
  <c r="G29" i="4"/>
  <c r="F29" i="11"/>
  <c r="G29" i="11"/>
  <c r="H29" i="11"/>
  <c r="L29" i="11"/>
  <c r="M29" i="11"/>
  <c r="N29" i="11"/>
  <c r="T29" i="11"/>
  <c r="U29" i="11"/>
  <c r="V29" i="11"/>
  <c r="AB29" i="11"/>
  <c r="AC29" i="11"/>
  <c r="AD29" i="11"/>
  <c r="AH29" i="11"/>
  <c r="AI29" i="11"/>
  <c r="AJ29" i="11"/>
  <c r="AN29" i="11"/>
  <c r="AO29" i="11"/>
  <c r="AP29" i="11"/>
  <c r="AT29" i="11"/>
  <c r="AU29" i="11"/>
  <c r="AV29" i="11"/>
  <c r="AZ29" i="11"/>
  <c r="BA29" i="11"/>
  <c r="BB29" i="11"/>
  <c r="BF29" i="11"/>
  <c r="BG29" i="11"/>
  <c r="BH29" i="11"/>
  <c r="BP29" i="11"/>
  <c r="BQ29" i="11"/>
  <c r="BR29" i="11"/>
  <c r="B29" i="11"/>
  <c r="J29" i="4"/>
  <c r="F33" i="12"/>
  <c r="G33" i="12"/>
  <c r="H33" i="12"/>
  <c r="F39" i="12"/>
  <c r="G39" i="12"/>
  <c r="H39" i="12"/>
  <c r="F45" i="12"/>
  <c r="G45" i="12"/>
  <c r="H45" i="12"/>
  <c r="F58" i="12"/>
  <c r="G58" i="12"/>
  <c r="H58" i="12"/>
  <c r="H29" i="12"/>
  <c r="L33" i="12"/>
  <c r="M33" i="12"/>
  <c r="N33" i="12"/>
  <c r="L34" i="12"/>
  <c r="M34" i="12"/>
  <c r="N34" i="12"/>
  <c r="L39" i="12"/>
  <c r="M39" i="12"/>
  <c r="N39" i="12"/>
  <c r="L45" i="12"/>
  <c r="M45" i="12"/>
  <c r="N45" i="12"/>
  <c r="L55" i="12"/>
  <c r="M55" i="12"/>
  <c r="N55" i="12"/>
  <c r="L56" i="12"/>
  <c r="M56" i="12"/>
  <c r="N56" i="12"/>
  <c r="L58" i="12"/>
  <c r="M58" i="12"/>
  <c r="N58" i="12"/>
  <c r="N29" i="12"/>
  <c r="R29" i="12"/>
  <c r="S29" i="12"/>
  <c r="T29" i="12"/>
  <c r="X29" i="12"/>
  <c r="Y29" i="12"/>
  <c r="Z29" i="12"/>
  <c r="AD29" i="12"/>
  <c r="AE29" i="12"/>
  <c r="AF29" i="12"/>
  <c r="AJ29" i="12"/>
  <c r="AK29" i="12"/>
  <c r="AL29" i="12"/>
  <c r="B29" i="12"/>
  <c r="M29" i="4"/>
  <c r="F29" i="13"/>
  <c r="G29" i="13"/>
  <c r="H29" i="13"/>
  <c r="P29" i="13"/>
  <c r="Q29" i="13"/>
  <c r="R29" i="13"/>
  <c r="V29" i="13"/>
  <c r="W29" i="13"/>
  <c r="X29" i="13"/>
  <c r="AB29" i="13"/>
  <c r="AC29" i="13"/>
  <c r="AD29" i="13"/>
  <c r="AL29" i="13"/>
  <c r="AM29" i="13"/>
  <c r="AN29" i="13"/>
  <c r="AR29" i="13"/>
  <c r="AS29" i="13"/>
  <c r="AT29" i="13"/>
  <c r="BH29" i="13"/>
  <c r="BI29" i="13"/>
  <c r="BJ29" i="13"/>
  <c r="AX29" i="13"/>
  <c r="AY29" i="13"/>
  <c r="AZ29" i="13"/>
  <c r="B29" i="13"/>
  <c r="P29" i="4"/>
  <c r="F29" i="14"/>
  <c r="G29" i="14"/>
  <c r="H29" i="14"/>
  <c r="L29" i="14"/>
  <c r="M29" i="14"/>
  <c r="N29" i="14"/>
  <c r="R29" i="14"/>
  <c r="S29" i="14"/>
  <c r="T29" i="14"/>
  <c r="Z29" i="14"/>
  <c r="AA29" i="14"/>
  <c r="AB29" i="14"/>
  <c r="B29" i="14"/>
  <c r="S29" i="4"/>
  <c r="F29" i="17"/>
  <c r="G29" i="17"/>
  <c r="H29" i="17"/>
  <c r="L29" i="17"/>
  <c r="M29" i="17"/>
  <c r="N29" i="17"/>
  <c r="R29" i="17"/>
  <c r="S29" i="17"/>
  <c r="T29" i="17"/>
  <c r="X29" i="17"/>
  <c r="Y29" i="17"/>
  <c r="Z29" i="17"/>
  <c r="B29" i="17"/>
  <c r="AB29" i="4"/>
  <c r="H29" i="16"/>
  <c r="I29" i="16"/>
  <c r="J29" i="16"/>
  <c r="R29" i="16"/>
  <c r="S29" i="16"/>
  <c r="T29" i="16"/>
  <c r="Z29" i="16"/>
  <c r="AA29" i="16"/>
  <c r="AB29" i="16"/>
  <c r="AJ29" i="16"/>
  <c r="AK29" i="16"/>
  <c r="AL29" i="16"/>
  <c r="B29" i="16"/>
  <c r="Y29" i="4"/>
  <c r="F29" i="15"/>
  <c r="G29" i="15"/>
  <c r="H29" i="15"/>
  <c r="L29" i="15"/>
  <c r="M29" i="15"/>
  <c r="N29" i="15"/>
  <c r="AB29" i="15"/>
  <c r="AC29" i="15"/>
  <c r="AD29" i="15"/>
  <c r="AJ29" i="15"/>
  <c r="AK29" i="15"/>
  <c r="AL29" i="15"/>
  <c r="AP29" i="15"/>
  <c r="AQ29" i="15"/>
  <c r="AR29" i="15"/>
  <c r="AX29" i="15"/>
  <c r="AY29" i="15"/>
  <c r="AZ29" i="15"/>
  <c r="H29" i="18"/>
  <c r="I29" i="18"/>
  <c r="J29" i="18"/>
  <c r="N29" i="18"/>
  <c r="O29" i="18"/>
  <c r="P29" i="18"/>
  <c r="T29" i="18"/>
  <c r="U29" i="18"/>
  <c r="V29" i="18"/>
  <c r="B29" i="18"/>
  <c r="AE29" i="4"/>
  <c r="F29" i="20"/>
  <c r="G29" i="20"/>
  <c r="H29" i="20"/>
  <c r="R29" i="20"/>
  <c r="S29" i="20"/>
  <c r="T29" i="20"/>
  <c r="X39" i="20"/>
  <c r="Y39" i="20"/>
  <c r="Z39" i="20"/>
  <c r="X45" i="20"/>
  <c r="Y45" i="20"/>
  <c r="Z45" i="20"/>
  <c r="Z29" i="20"/>
  <c r="AD45" i="20"/>
  <c r="AE45" i="20"/>
  <c r="AF45" i="20"/>
  <c r="AF29" i="20"/>
  <c r="AJ29" i="20"/>
  <c r="AK29" i="20"/>
  <c r="AL29" i="20"/>
  <c r="B29" i="20"/>
  <c r="AH29" i="4"/>
  <c r="F29" i="21"/>
  <c r="G29" i="21"/>
  <c r="H29" i="21"/>
  <c r="L29" i="21"/>
  <c r="M29" i="21"/>
  <c r="N29" i="21"/>
  <c r="R29" i="21"/>
  <c r="S29" i="21"/>
  <c r="T29" i="21"/>
  <c r="X29" i="21"/>
  <c r="Y29" i="21"/>
  <c r="Z29" i="21"/>
  <c r="AD29" i="21"/>
  <c r="AE29" i="21"/>
  <c r="AF29" i="21"/>
  <c r="AJ29" i="21"/>
  <c r="AK29" i="21"/>
  <c r="AL29" i="21"/>
  <c r="B29" i="21"/>
  <c r="AK29" i="4"/>
  <c r="F29" i="22"/>
  <c r="G29" i="22"/>
  <c r="H29" i="22"/>
  <c r="P29" i="22"/>
  <c r="Q29" i="22"/>
  <c r="R29" i="22"/>
  <c r="V29" i="22"/>
  <c r="W29" i="22"/>
  <c r="X29" i="22"/>
  <c r="AB29" i="22"/>
  <c r="AC29" i="22"/>
  <c r="AD29" i="22"/>
  <c r="AH29" i="22"/>
  <c r="AI29" i="22"/>
  <c r="AJ29" i="22"/>
  <c r="AN29" i="22"/>
  <c r="AO29" i="22"/>
  <c r="AP29" i="22"/>
  <c r="B29" i="22"/>
  <c r="AN29" i="4"/>
  <c r="F29" i="19"/>
  <c r="G29" i="19"/>
  <c r="H29" i="19"/>
  <c r="L29" i="19"/>
  <c r="M29" i="19"/>
  <c r="N29" i="19"/>
  <c r="B29" i="19"/>
  <c r="AQ29" i="4"/>
  <c r="F29" i="23"/>
  <c r="G29" i="23"/>
  <c r="H29" i="23"/>
  <c r="L29" i="23"/>
  <c r="M29" i="23"/>
  <c r="N29" i="23"/>
  <c r="B29" i="23"/>
  <c r="AT29" i="4"/>
  <c r="F29" i="24"/>
  <c r="G29" i="24"/>
  <c r="H29" i="24"/>
  <c r="L29" i="24"/>
  <c r="M29" i="24"/>
  <c r="N29" i="24"/>
  <c r="V29" i="24"/>
  <c r="W29" i="24"/>
  <c r="X29" i="24"/>
  <c r="AF29" i="24"/>
  <c r="AG29" i="24"/>
  <c r="AH29" i="24"/>
  <c r="B29" i="24"/>
  <c r="AW29" i="4"/>
  <c r="F29" i="25"/>
  <c r="G29" i="25"/>
  <c r="H29" i="25"/>
  <c r="P29" i="25"/>
  <c r="Q29" i="25"/>
  <c r="R29" i="25"/>
  <c r="X29" i="25"/>
  <c r="Y29" i="25"/>
  <c r="Z29" i="25"/>
  <c r="B29" i="25"/>
  <c r="AZ29" i="4"/>
  <c r="L29" i="26"/>
  <c r="M29" i="26"/>
  <c r="N29" i="26"/>
  <c r="R29" i="26"/>
  <c r="S29" i="26"/>
  <c r="T29" i="26"/>
  <c r="X29" i="26"/>
  <c r="Y29" i="26"/>
  <c r="Z29" i="26"/>
  <c r="AD29" i="26"/>
  <c r="AE29" i="26"/>
  <c r="AF29" i="26"/>
  <c r="H29" i="27"/>
  <c r="I29" i="27"/>
  <c r="J29" i="27"/>
  <c r="N29" i="27"/>
  <c r="O29" i="27"/>
  <c r="P29" i="27"/>
  <c r="AD29" i="27"/>
  <c r="AE29" i="27"/>
  <c r="AF29" i="27"/>
  <c r="B29" i="27"/>
  <c r="BF29" i="4"/>
  <c r="F29" i="28"/>
  <c r="G29" i="28"/>
  <c r="H29" i="28"/>
  <c r="L29" i="28"/>
  <c r="M29" i="28"/>
  <c r="N29" i="28"/>
  <c r="B29" i="28"/>
  <c r="BI29" i="4"/>
  <c r="E29" i="29"/>
  <c r="F29" i="29"/>
  <c r="G29" i="29"/>
  <c r="BL29" i="4"/>
  <c r="BP29" i="4"/>
  <c r="F30" i="9"/>
  <c r="G30" i="9"/>
  <c r="H30" i="9"/>
  <c r="L30" i="9"/>
  <c r="M30" i="9"/>
  <c r="N30" i="9"/>
  <c r="R30" i="9"/>
  <c r="S30" i="9"/>
  <c r="T30" i="9"/>
  <c r="Z30" i="9"/>
  <c r="AA30" i="9"/>
  <c r="AB30" i="9"/>
  <c r="B30" i="9"/>
  <c r="D30" i="4"/>
  <c r="F30" i="10"/>
  <c r="G30" i="10"/>
  <c r="H30" i="10"/>
  <c r="P30" i="10"/>
  <c r="Q30" i="10"/>
  <c r="R30" i="10"/>
  <c r="V30" i="10"/>
  <c r="W30" i="10"/>
  <c r="X30" i="10"/>
  <c r="AF30" i="10"/>
  <c r="AG30" i="10"/>
  <c r="AH30" i="10"/>
  <c r="AP30" i="10"/>
  <c r="AQ30" i="10"/>
  <c r="AR30" i="10"/>
  <c r="AZ30" i="10"/>
  <c r="BA30" i="10"/>
  <c r="BB30" i="10"/>
  <c r="BJ30" i="10"/>
  <c r="BK30" i="10"/>
  <c r="BL30" i="10"/>
  <c r="BT30" i="10"/>
  <c r="BU30" i="10"/>
  <c r="BV30" i="10"/>
  <c r="B30" i="10"/>
  <c r="G30" i="4"/>
  <c r="F30" i="11"/>
  <c r="G30" i="11"/>
  <c r="H30" i="11"/>
  <c r="L30" i="11"/>
  <c r="M30" i="11"/>
  <c r="N30" i="11"/>
  <c r="T30" i="11"/>
  <c r="U30" i="11"/>
  <c r="V30" i="11"/>
  <c r="AB30" i="11"/>
  <c r="AC30" i="11"/>
  <c r="AD30" i="11"/>
  <c r="AH30" i="11"/>
  <c r="AI30" i="11"/>
  <c r="AJ30" i="11"/>
  <c r="AN30" i="11"/>
  <c r="AO30" i="11"/>
  <c r="AP30" i="11"/>
  <c r="AZ30" i="11"/>
  <c r="BA30" i="11"/>
  <c r="BB30" i="11"/>
  <c r="BF30" i="11"/>
  <c r="BG30" i="11"/>
  <c r="BH30" i="11"/>
  <c r="BP30" i="11"/>
  <c r="BQ30" i="11"/>
  <c r="BR30" i="11"/>
  <c r="B30" i="11"/>
  <c r="J30" i="4"/>
  <c r="F30" i="12"/>
  <c r="G30" i="12"/>
  <c r="H30" i="12"/>
  <c r="L30" i="12"/>
  <c r="M30" i="12"/>
  <c r="N30" i="12"/>
  <c r="R30" i="12"/>
  <c r="S30" i="12"/>
  <c r="T30" i="12"/>
  <c r="X30" i="12"/>
  <c r="Y30" i="12"/>
  <c r="Z30" i="12"/>
  <c r="AD30" i="12"/>
  <c r="AE30" i="12"/>
  <c r="AF30" i="12"/>
  <c r="AJ30" i="12"/>
  <c r="AK30" i="12"/>
  <c r="AL30" i="12"/>
  <c r="B30" i="12"/>
  <c r="M30" i="4"/>
  <c r="F30" i="13"/>
  <c r="G30" i="13"/>
  <c r="H30" i="13"/>
  <c r="P30" i="13"/>
  <c r="Q30" i="13"/>
  <c r="R30" i="13"/>
  <c r="V30" i="13"/>
  <c r="W30" i="13"/>
  <c r="X30" i="13"/>
  <c r="AB30" i="13"/>
  <c r="AC30" i="13"/>
  <c r="AD30" i="13"/>
  <c r="AL30" i="13"/>
  <c r="AM30" i="13"/>
  <c r="AN30" i="13"/>
  <c r="AR30" i="13"/>
  <c r="AS30" i="13"/>
  <c r="AT30" i="13"/>
  <c r="BH30" i="13"/>
  <c r="BI30" i="13"/>
  <c r="BJ30" i="13"/>
  <c r="AX30" i="13"/>
  <c r="AY30" i="13"/>
  <c r="AZ30" i="13"/>
  <c r="B30" i="13"/>
  <c r="P30" i="4"/>
  <c r="F30" i="14"/>
  <c r="G30" i="14"/>
  <c r="H30" i="14"/>
  <c r="L30" i="14"/>
  <c r="M30" i="14"/>
  <c r="N30" i="14"/>
  <c r="R30" i="14"/>
  <c r="S30" i="14"/>
  <c r="T30" i="14"/>
  <c r="Z30" i="14"/>
  <c r="AA30" i="14"/>
  <c r="AB30" i="14"/>
  <c r="B30" i="14"/>
  <c r="S30" i="4"/>
  <c r="F30" i="17"/>
  <c r="G30" i="17"/>
  <c r="H30" i="17"/>
  <c r="L30" i="17"/>
  <c r="M30" i="17"/>
  <c r="N30" i="17"/>
  <c r="R30" i="17"/>
  <c r="S30" i="17"/>
  <c r="T30" i="17"/>
  <c r="X30" i="17"/>
  <c r="Y30" i="17"/>
  <c r="Z30" i="17"/>
  <c r="B30" i="17"/>
  <c r="AB30" i="4"/>
  <c r="H30" i="16"/>
  <c r="I30" i="16"/>
  <c r="J30" i="16"/>
  <c r="R30" i="16"/>
  <c r="S30" i="16"/>
  <c r="T30" i="16"/>
  <c r="Z30" i="16"/>
  <c r="AA30" i="16"/>
  <c r="AB30" i="16"/>
  <c r="AJ30" i="16"/>
  <c r="AK30" i="16"/>
  <c r="AL30" i="16"/>
  <c r="B30" i="16"/>
  <c r="Y30" i="4"/>
  <c r="F30" i="15"/>
  <c r="G30" i="15"/>
  <c r="H30" i="15"/>
  <c r="L30" i="15"/>
  <c r="M30" i="15"/>
  <c r="N30" i="15"/>
  <c r="AB30" i="15"/>
  <c r="AC30" i="15"/>
  <c r="AD30" i="15"/>
  <c r="AJ30" i="15"/>
  <c r="AK30" i="15"/>
  <c r="AL30" i="15"/>
  <c r="AP30" i="15"/>
  <c r="AQ30" i="15"/>
  <c r="AR30" i="15"/>
  <c r="AX30" i="15"/>
  <c r="AY30" i="15"/>
  <c r="AZ30" i="15"/>
  <c r="H30" i="18"/>
  <c r="I30" i="18"/>
  <c r="J30" i="18"/>
  <c r="N30" i="18"/>
  <c r="O30" i="18"/>
  <c r="P30" i="18"/>
  <c r="T30" i="18"/>
  <c r="U30" i="18"/>
  <c r="V30" i="18"/>
  <c r="B30" i="18"/>
  <c r="AE30" i="4"/>
  <c r="F30" i="20"/>
  <c r="G30" i="20"/>
  <c r="H30" i="20"/>
  <c r="L30" i="20"/>
  <c r="M30" i="20"/>
  <c r="N30" i="20"/>
  <c r="R30" i="20"/>
  <c r="S30" i="20"/>
  <c r="T30" i="20"/>
  <c r="AJ30" i="20"/>
  <c r="AK30" i="20"/>
  <c r="AL30" i="20"/>
  <c r="B30" i="20"/>
  <c r="AH30" i="4"/>
  <c r="F30" i="21"/>
  <c r="G30" i="21"/>
  <c r="H30" i="21"/>
  <c r="L30" i="21"/>
  <c r="M30" i="21"/>
  <c r="N30" i="21"/>
  <c r="R30" i="21"/>
  <c r="S30" i="21"/>
  <c r="T30" i="21"/>
  <c r="X30" i="21"/>
  <c r="Y30" i="21"/>
  <c r="Z30" i="21"/>
  <c r="AD30" i="21"/>
  <c r="AE30" i="21"/>
  <c r="AF30" i="21"/>
  <c r="AJ30" i="21"/>
  <c r="AK30" i="21"/>
  <c r="AL30" i="21"/>
  <c r="B30" i="21"/>
  <c r="AK30" i="4"/>
  <c r="F30" i="22"/>
  <c r="G30" i="22"/>
  <c r="H30" i="22"/>
  <c r="P30" i="22"/>
  <c r="Q30" i="22"/>
  <c r="R30" i="22"/>
  <c r="V30" i="22"/>
  <c r="W30" i="22"/>
  <c r="X30" i="22"/>
  <c r="AB30" i="22"/>
  <c r="AC30" i="22"/>
  <c r="AD30" i="22"/>
  <c r="AH30" i="22"/>
  <c r="AI30" i="22"/>
  <c r="AJ30" i="22"/>
  <c r="AN30" i="22"/>
  <c r="AO30" i="22"/>
  <c r="AP30" i="22"/>
  <c r="B30" i="22"/>
  <c r="AN30" i="4"/>
  <c r="F30" i="19"/>
  <c r="G30" i="19"/>
  <c r="H30" i="19"/>
  <c r="L30" i="19"/>
  <c r="M30" i="19"/>
  <c r="N30" i="19"/>
  <c r="B30" i="19"/>
  <c r="AQ30" i="4"/>
  <c r="F30" i="23"/>
  <c r="G30" i="23"/>
  <c r="H30" i="23"/>
  <c r="L30" i="23"/>
  <c r="M30" i="23"/>
  <c r="N30" i="23"/>
  <c r="B30" i="23"/>
  <c r="AT30" i="4"/>
  <c r="F30" i="24"/>
  <c r="G30" i="24"/>
  <c r="H30" i="24"/>
  <c r="L30" i="24"/>
  <c r="M30" i="24"/>
  <c r="N30" i="24"/>
  <c r="V30" i="24"/>
  <c r="W30" i="24"/>
  <c r="X30" i="24"/>
  <c r="AF30" i="24"/>
  <c r="AG30" i="24"/>
  <c r="AH30" i="24"/>
  <c r="B30" i="24"/>
  <c r="AW30" i="4"/>
  <c r="F30" i="25"/>
  <c r="G30" i="25"/>
  <c r="H30" i="25"/>
  <c r="P30" i="25"/>
  <c r="Q30" i="25"/>
  <c r="R30" i="25"/>
  <c r="X30" i="25"/>
  <c r="Y30" i="25"/>
  <c r="Z30" i="25"/>
  <c r="B30" i="25"/>
  <c r="AZ30" i="4"/>
  <c r="L30" i="26"/>
  <c r="M30" i="26"/>
  <c r="N30" i="26"/>
  <c r="R30" i="26"/>
  <c r="S30" i="26"/>
  <c r="T30" i="26"/>
  <c r="X30" i="26"/>
  <c r="Y30" i="26"/>
  <c r="Z30" i="26"/>
  <c r="AD30" i="26"/>
  <c r="AE30" i="26"/>
  <c r="AF30" i="26"/>
  <c r="H30" i="27"/>
  <c r="I30" i="27"/>
  <c r="J30" i="27"/>
  <c r="N30" i="27"/>
  <c r="O30" i="27"/>
  <c r="P30" i="27"/>
  <c r="T30" i="27"/>
  <c r="U30" i="27"/>
  <c r="V30" i="27"/>
  <c r="AD30" i="27"/>
  <c r="AE30" i="27"/>
  <c r="AF30" i="27"/>
  <c r="B30" i="27"/>
  <c r="BF30" i="4"/>
  <c r="F30" i="28"/>
  <c r="G30" i="28"/>
  <c r="H30" i="28"/>
  <c r="L30" i="28"/>
  <c r="M30" i="28"/>
  <c r="N30" i="28"/>
  <c r="B30" i="28"/>
  <c r="BI30" i="4"/>
  <c r="E30" i="29"/>
  <c r="F30" i="29"/>
  <c r="G30" i="29"/>
  <c r="BL30" i="4"/>
  <c r="BP30" i="4"/>
  <c r="F31" i="9"/>
  <c r="G31" i="9"/>
  <c r="H31" i="9"/>
  <c r="L31" i="9"/>
  <c r="M31" i="9"/>
  <c r="N31" i="9"/>
  <c r="R31" i="9"/>
  <c r="S31" i="9"/>
  <c r="T31" i="9"/>
  <c r="AB31" i="9"/>
  <c r="B31" i="9"/>
  <c r="D31" i="4"/>
  <c r="F31" i="10"/>
  <c r="G31" i="10"/>
  <c r="H31" i="10"/>
  <c r="P31" i="10"/>
  <c r="Q31" i="10"/>
  <c r="R31" i="10"/>
  <c r="V31" i="10"/>
  <c r="W31" i="10"/>
  <c r="X31" i="10"/>
  <c r="AF31" i="10"/>
  <c r="AG31" i="10"/>
  <c r="AH31" i="10"/>
  <c r="AP31" i="10"/>
  <c r="AQ31" i="10"/>
  <c r="AR31" i="10"/>
  <c r="AZ31" i="10"/>
  <c r="BA31" i="10"/>
  <c r="BB31" i="10"/>
  <c r="BJ31" i="10"/>
  <c r="BK31" i="10"/>
  <c r="BL31" i="10"/>
  <c r="BT31" i="10"/>
  <c r="BU31" i="10"/>
  <c r="BV31" i="10"/>
  <c r="B31" i="10"/>
  <c r="G31" i="4"/>
  <c r="F31" i="11"/>
  <c r="G31" i="11"/>
  <c r="H31" i="11"/>
  <c r="L31" i="11"/>
  <c r="M31" i="11"/>
  <c r="N31" i="11"/>
  <c r="T31" i="11"/>
  <c r="U31" i="11"/>
  <c r="V31" i="11"/>
  <c r="AB31" i="11"/>
  <c r="AC31" i="11"/>
  <c r="AD31" i="11"/>
  <c r="AH31" i="11"/>
  <c r="AI31" i="11"/>
  <c r="AJ31" i="11"/>
  <c r="AN31" i="11"/>
  <c r="AO31" i="11"/>
  <c r="AP31" i="11"/>
  <c r="AT31" i="11"/>
  <c r="AU31" i="11"/>
  <c r="AV31" i="11"/>
  <c r="AZ31" i="11"/>
  <c r="BA31" i="11"/>
  <c r="BB31" i="11"/>
  <c r="BF31" i="11"/>
  <c r="BG31" i="11"/>
  <c r="BH31" i="11"/>
  <c r="BP31" i="11"/>
  <c r="BQ31" i="11"/>
  <c r="BR31" i="11"/>
  <c r="B31" i="11"/>
  <c r="J31" i="4"/>
  <c r="F31" i="12"/>
  <c r="G31" i="12"/>
  <c r="H31" i="12"/>
  <c r="L31" i="12"/>
  <c r="M31" i="12"/>
  <c r="N31" i="12"/>
  <c r="R31" i="12"/>
  <c r="S31" i="12"/>
  <c r="T31" i="12"/>
  <c r="X31" i="12"/>
  <c r="Y31" i="12"/>
  <c r="Z31" i="12"/>
  <c r="AD31" i="12"/>
  <c r="AE31" i="12"/>
  <c r="AF31" i="12"/>
  <c r="AJ31" i="12"/>
  <c r="AK31" i="12"/>
  <c r="AL31" i="12"/>
  <c r="B31" i="12"/>
  <c r="M31" i="4"/>
  <c r="F31" i="13"/>
  <c r="G31" i="13"/>
  <c r="H31" i="13"/>
  <c r="P31" i="13"/>
  <c r="Q31" i="13"/>
  <c r="R31" i="13"/>
  <c r="V31" i="13"/>
  <c r="W31" i="13"/>
  <c r="X31" i="13"/>
  <c r="AB31" i="13"/>
  <c r="AC31" i="13"/>
  <c r="AD31" i="13"/>
  <c r="AL31" i="13"/>
  <c r="AM31" i="13"/>
  <c r="AN31" i="13"/>
  <c r="AR31" i="13"/>
  <c r="AS31" i="13"/>
  <c r="AT31" i="13"/>
  <c r="BH31" i="13"/>
  <c r="BI31" i="13"/>
  <c r="BJ31" i="13"/>
  <c r="AX31" i="13"/>
  <c r="AY31" i="13"/>
  <c r="AZ31" i="13"/>
  <c r="B31" i="13"/>
  <c r="P31" i="4"/>
  <c r="F31" i="14"/>
  <c r="G31" i="14"/>
  <c r="H31" i="14"/>
  <c r="L31" i="14"/>
  <c r="M31" i="14"/>
  <c r="N31" i="14"/>
  <c r="R38" i="14"/>
  <c r="S38" i="14"/>
  <c r="T38" i="14"/>
  <c r="T31" i="14"/>
  <c r="Z31" i="14"/>
  <c r="AA31" i="14"/>
  <c r="AB31" i="14"/>
  <c r="B31" i="14"/>
  <c r="S31" i="4"/>
  <c r="F31" i="17"/>
  <c r="G31" i="17"/>
  <c r="H31" i="17"/>
  <c r="L31" i="17"/>
  <c r="M31" i="17"/>
  <c r="N31" i="17"/>
  <c r="R31" i="17"/>
  <c r="S31" i="17"/>
  <c r="T31" i="17"/>
  <c r="X31" i="17"/>
  <c r="Y31" i="17"/>
  <c r="Z31" i="17"/>
  <c r="B31" i="17"/>
  <c r="AB31" i="4"/>
  <c r="H31" i="16"/>
  <c r="I31" i="16"/>
  <c r="J31" i="16"/>
  <c r="R31" i="16"/>
  <c r="S31" i="16"/>
  <c r="T31" i="16"/>
  <c r="Z31" i="16"/>
  <c r="AA31" i="16"/>
  <c r="AB31" i="16"/>
  <c r="AJ31" i="16"/>
  <c r="AK31" i="16"/>
  <c r="AL31" i="16"/>
  <c r="B31" i="16"/>
  <c r="Y31" i="4"/>
  <c r="F31" i="15"/>
  <c r="G31" i="15"/>
  <c r="H31" i="15"/>
  <c r="L31" i="15"/>
  <c r="M31" i="15"/>
  <c r="N31" i="15"/>
  <c r="H31" i="18"/>
  <c r="I31" i="18"/>
  <c r="J31" i="18"/>
  <c r="P31" i="18"/>
  <c r="T31" i="18"/>
  <c r="U31" i="18"/>
  <c r="V31" i="18"/>
  <c r="B31" i="18"/>
  <c r="AE31" i="4"/>
  <c r="F31" i="20"/>
  <c r="G31" i="20"/>
  <c r="H31" i="20"/>
  <c r="L31" i="20"/>
  <c r="M31" i="20"/>
  <c r="N31" i="20"/>
  <c r="R31" i="20"/>
  <c r="S31" i="20"/>
  <c r="T31" i="20"/>
  <c r="X31" i="20"/>
  <c r="Y31" i="20"/>
  <c r="Z31" i="20"/>
  <c r="AD31" i="20"/>
  <c r="AE31" i="20"/>
  <c r="AF31" i="20"/>
  <c r="AJ31" i="20"/>
  <c r="AK31" i="20"/>
  <c r="AL31" i="20"/>
  <c r="B31" i="20"/>
  <c r="AH31" i="4"/>
  <c r="F31" i="21"/>
  <c r="G31" i="21"/>
  <c r="H31" i="21"/>
  <c r="L31" i="21"/>
  <c r="M31" i="21"/>
  <c r="N31" i="21"/>
  <c r="R31" i="21"/>
  <c r="S31" i="21"/>
  <c r="T31" i="21"/>
  <c r="X31" i="21"/>
  <c r="Y31" i="21"/>
  <c r="Z31" i="21"/>
  <c r="AD31" i="21"/>
  <c r="AE31" i="21"/>
  <c r="AF31" i="21"/>
  <c r="AJ31" i="21"/>
  <c r="AK31" i="21"/>
  <c r="AL31" i="21"/>
  <c r="B31" i="21"/>
  <c r="AK31" i="4"/>
  <c r="F31" i="22"/>
  <c r="G31" i="22"/>
  <c r="H31" i="22"/>
  <c r="P31" i="22"/>
  <c r="Q31" i="22"/>
  <c r="R31" i="22"/>
  <c r="V31" i="22"/>
  <c r="W31" i="22"/>
  <c r="X31" i="22"/>
  <c r="AB31" i="22"/>
  <c r="AC31" i="22"/>
  <c r="AD31" i="22"/>
  <c r="AH31" i="22"/>
  <c r="AI31" i="22"/>
  <c r="AJ31" i="22"/>
  <c r="AN31" i="22"/>
  <c r="AO31" i="22"/>
  <c r="AP31" i="22"/>
  <c r="B31" i="22"/>
  <c r="AN31" i="4"/>
  <c r="F31" i="19"/>
  <c r="G31" i="19"/>
  <c r="H31" i="19"/>
  <c r="L31" i="19"/>
  <c r="M31" i="19"/>
  <c r="N31" i="19"/>
  <c r="B31" i="19"/>
  <c r="AQ31" i="4"/>
  <c r="F31" i="23"/>
  <c r="G31" i="23"/>
  <c r="H31" i="23"/>
  <c r="L31" i="23"/>
  <c r="M31" i="23"/>
  <c r="N31" i="23"/>
  <c r="B31" i="23"/>
  <c r="AT31" i="4"/>
  <c r="H31" i="24"/>
  <c r="V31" i="24"/>
  <c r="W31" i="24"/>
  <c r="X31" i="24"/>
  <c r="AF31" i="24"/>
  <c r="AG31" i="24"/>
  <c r="AH31" i="24"/>
  <c r="B31" i="24"/>
  <c r="AW31" i="4"/>
  <c r="P31" i="25"/>
  <c r="Q31" i="25"/>
  <c r="R31" i="25"/>
  <c r="X31" i="25"/>
  <c r="Y31" i="25"/>
  <c r="Z31" i="25"/>
  <c r="B31" i="25"/>
  <c r="AZ31" i="4"/>
  <c r="L31" i="26"/>
  <c r="M31" i="26"/>
  <c r="N31" i="26"/>
  <c r="R31" i="26"/>
  <c r="S31" i="26"/>
  <c r="T31" i="26"/>
  <c r="X31" i="26"/>
  <c r="Y31" i="26"/>
  <c r="Z31" i="26"/>
  <c r="AD31" i="26"/>
  <c r="AE31" i="26"/>
  <c r="AF31" i="26"/>
  <c r="H36" i="27"/>
  <c r="I36" i="27"/>
  <c r="J36" i="27"/>
  <c r="H38" i="27"/>
  <c r="I38" i="27"/>
  <c r="J38" i="27"/>
  <c r="H49" i="27"/>
  <c r="I49" i="27"/>
  <c r="J49" i="27"/>
  <c r="J31" i="27"/>
  <c r="N31" i="27"/>
  <c r="O31" i="27"/>
  <c r="P31" i="27"/>
  <c r="T36" i="27"/>
  <c r="U36" i="27"/>
  <c r="V36" i="27"/>
  <c r="T38" i="27"/>
  <c r="U38" i="27"/>
  <c r="V38" i="27"/>
  <c r="V31" i="27"/>
  <c r="AD31" i="27"/>
  <c r="AE31" i="27"/>
  <c r="AF31" i="27"/>
  <c r="B31" i="27"/>
  <c r="BF31" i="4"/>
  <c r="F31" i="28"/>
  <c r="G31" i="28"/>
  <c r="H31" i="28"/>
  <c r="L31" i="28"/>
  <c r="M31" i="28"/>
  <c r="N31" i="28"/>
  <c r="B31" i="28"/>
  <c r="BI31" i="4"/>
  <c r="E31" i="29"/>
  <c r="F31" i="29"/>
  <c r="G31" i="29"/>
  <c r="BL31" i="4"/>
  <c r="BP31" i="4"/>
  <c r="F32" i="9"/>
  <c r="G32" i="9"/>
  <c r="H32" i="9"/>
  <c r="L32" i="9"/>
  <c r="M32" i="9"/>
  <c r="N32" i="9"/>
  <c r="R32" i="9"/>
  <c r="S32" i="9"/>
  <c r="T32" i="9"/>
  <c r="Z32" i="9"/>
  <c r="AA32" i="9"/>
  <c r="AB32" i="9"/>
  <c r="B32" i="9"/>
  <c r="D32" i="4"/>
  <c r="F32" i="10"/>
  <c r="G32" i="10"/>
  <c r="H32" i="10"/>
  <c r="P32" i="10"/>
  <c r="Q32" i="10"/>
  <c r="R32" i="10"/>
  <c r="V32" i="10"/>
  <c r="W32" i="10"/>
  <c r="X32" i="10"/>
  <c r="AF32" i="10"/>
  <c r="AG32" i="10"/>
  <c r="AH32" i="10"/>
  <c r="AP32" i="10"/>
  <c r="AQ32" i="10"/>
  <c r="AR32" i="10"/>
  <c r="AZ32" i="10"/>
  <c r="BA32" i="10"/>
  <c r="BB32" i="10"/>
  <c r="BJ32" i="10"/>
  <c r="BK32" i="10"/>
  <c r="BL32" i="10"/>
  <c r="BT32" i="10"/>
  <c r="BU32" i="10"/>
  <c r="BV32" i="10"/>
  <c r="B32" i="10"/>
  <c r="G32" i="4"/>
  <c r="F32" i="11"/>
  <c r="G32" i="11"/>
  <c r="H32" i="11"/>
  <c r="L32" i="11"/>
  <c r="M32" i="11"/>
  <c r="N32" i="11"/>
  <c r="T32" i="11"/>
  <c r="U32" i="11"/>
  <c r="V32" i="11"/>
  <c r="AB32" i="11"/>
  <c r="AC32" i="11"/>
  <c r="AD32" i="11"/>
  <c r="AH32" i="11"/>
  <c r="AI32" i="11"/>
  <c r="AJ32" i="11"/>
  <c r="AN32" i="11"/>
  <c r="AO32" i="11"/>
  <c r="AP32" i="11"/>
  <c r="AT32" i="11"/>
  <c r="AU32" i="11"/>
  <c r="AV32" i="11"/>
  <c r="AZ32" i="11"/>
  <c r="BA32" i="11"/>
  <c r="BB32" i="11"/>
  <c r="BF32" i="11"/>
  <c r="BG32" i="11"/>
  <c r="BH32" i="11"/>
  <c r="BP32" i="11"/>
  <c r="BQ32" i="11"/>
  <c r="BR32" i="11"/>
  <c r="B32" i="11"/>
  <c r="J32" i="4"/>
  <c r="F32" i="12"/>
  <c r="G32" i="12"/>
  <c r="H32" i="12"/>
  <c r="R32" i="12"/>
  <c r="S32" i="12"/>
  <c r="T32" i="12"/>
  <c r="X32" i="12"/>
  <c r="Y32" i="12"/>
  <c r="Z32" i="12"/>
  <c r="AD32" i="12"/>
  <c r="AE32" i="12"/>
  <c r="AF32" i="12"/>
  <c r="AJ32" i="12"/>
  <c r="AK32" i="12"/>
  <c r="AL32" i="12"/>
  <c r="B32" i="12"/>
  <c r="M32" i="4"/>
  <c r="F32" i="13"/>
  <c r="G32" i="13"/>
  <c r="H32" i="13"/>
  <c r="P32" i="13"/>
  <c r="Q32" i="13"/>
  <c r="R32" i="13"/>
  <c r="V32" i="13"/>
  <c r="W32" i="13"/>
  <c r="X32" i="13"/>
  <c r="AB32" i="13"/>
  <c r="AC32" i="13"/>
  <c r="AD32" i="13"/>
  <c r="AL32" i="13"/>
  <c r="AM32" i="13"/>
  <c r="AN32" i="13"/>
  <c r="AR32" i="13"/>
  <c r="AS32" i="13"/>
  <c r="AT32" i="13"/>
  <c r="BH32" i="13"/>
  <c r="BI32" i="13"/>
  <c r="BJ32" i="13"/>
  <c r="AX32" i="13"/>
  <c r="AY32" i="13"/>
  <c r="AZ32" i="13"/>
  <c r="B32" i="13"/>
  <c r="P32" i="4"/>
  <c r="F32" i="14"/>
  <c r="G32" i="14"/>
  <c r="H32" i="14"/>
  <c r="L32" i="14"/>
  <c r="M32" i="14"/>
  <c r="N32" i="14"/>
  <c r="R32" i="14"/>
  <c r="S32" i="14"/>
  <c r="T32" i="14"/>
  <c r="Z32" i="14"/>
  <c r="AA32" i="14"/>
  <c r="AB32" i="14"/>
  <c r="B32" i="14"/>
  <c r="S32" i="4"/>
  <c r="F32" i="17"/>
  <c r="G32" i="17"/>
  <c r="H32" i="17"/>
  <c r="L32" i="17"/>
  <c r="M32" i="17"/>
  <c r="N32" i="17"/>
  <c r="R32" i="17"/>
  <c r="S32" i="17"/>
  <c r="T32" i="17"/>
  <c r="X32" i="17"/>
  <c r="Y32" i="17"/>
  <c r="Z32" i="17"/>
  <c r="B32" i="17"/>
  <c r="AB32" i="4"/>
  <c r="H32" i="16"/>
  <c r="I32" i="16"/>
  <c r="J32" i="16"/>
  <c r="R32" i="16"/>
  <c r="S32" i="16"/>
  <c r="T32" i="16"/>
  <c r="AJ32" i="16"/>
  <c r="AK32" i="16"/>
  <c r="AL32" i="16"/>
  <c r="B32" i="16"/>
  <c r="Y32" i="4"/>
  <c r="F32" i="15"/>
  <c r="G32" i="15"/>
  <c r="H32" i="15"/>
  <c r="L32" i="15"/>
  <c r="M32" i="15"/>
  <c r="N32" i="15"/>
  <c r="AB32" i="15"/>
  <c r="AC32" i="15"/>
  <c r="AD32" i="15"/>
  <c r="AP32" i="15"/>
  <c r="AQ32" i="15"/>
  <c r="AR32" i="15"/>
  <c r="AX32" i="15"/>
  <c r="AY32" i="15"/>
  <c r="AZ32" i="15"/>
  <c r="H32" i="18"/>
  <c r="I32" i="18"/>
  <c r="J32" i="18"/>
  <c r="N32" i="18"/>
  <c r="O32" i="18"/>
  <c r="P32" i="18"/>
  <c r="T32" i="18"/>
  <c r="U32" i="18"/>
  <c r="V32" i="18"/>
  <c r="B32" i="18"/>
  <c r="AE32" i="4"/>
  <c r="F32" i="20"/>
  <c r="G32" i="20"/>
  <c r="H32" i="20"/>
  <c r="L32" i="20"/>
  <c r="M32" i="20"/>
  <c r="N32" i="20"/>
  <c r="R32" i="20"/>
  <c r="S32" i="20"/>
  <c r="T32" i="20"/>
  <c r="X32" i="20"/>
  <c r="Y32" i="20"/>
  <c r="Z32" i="20"/>
  <c r="AD32" i="20"/>
  <c r="AE32" i="20"/>
  <c r="AF32" i="20"/>
  <c r="AJ32" i="20"/>
  <c r="AK32" i="20"/>
  <c r="AL32" i="20"/>
  <c r="B32" i="20"/>
  <c r="AH32" i="4"/>
  <c r="F32" i="21"/>
  <c r="G32" i="21"/>
  <c r="H32" i="21"/>
  <c r="L32" i="21"/>
  <c r="M32" i="21"/>
  <c r="N32" i="21"/>
  <c r="R32" i="21"/>
  <c r="S32" i="21"/>
  <c r="T32" i="21"/>
  <c r="X32" i="21"/>
  <c r="Y32" i="21"/>
  <c r="Z32" i="21"/>
  <c r="AD32" i="21"/>
  <c r="AE32" i="21"/>
  <c r="AF32" i="21"/>
  <c r="AJ32" i="21"/>
  <c r="AK32" i="21"/>
  <c r="AL32" i="21"/>
  <c r="B32" i="21"/>
  <c r="AK32" i="4"/>
  <c r="F32" i="22"/>
  <c r="G32" i="22"/>
  <c r="H32" i="22"/>
  <c r="P32" i="22"/>
  <c r="Q32" i="22"/>
  <c r="R32" i="22"/>
  <c r="V32" i="22"/>
  <c r="W32" i="22"/>
  <c r="X32" i="22"/>
  <c r="AB32" i="22"/>
  <c r="AC32" i="22"/>
  <c r="AD32" i="22"/>
  <c r="AH32" i="22"/>
  <c r="AI32" i="22"/>
  <c r="AJ32" i="22"/>
  <c r="AN32" i="22"/>
  <c r="AO32" i="22"/>
  <c r="AP32" i="22"/>
  <c r="B32" i="22"/>
  <c r="AN32" i="4"/>
  <c r="F32" i="19"/>
  <c r="G32" i="19"/>
  <c r="H32" i="19"/>
  <c r="B32" i="19"/>
  <c r="AQ32" i="4"/>
  <c r="F32" i="23"/>
  <c r="G32" i="23"/>
  <c r="H32" i="23"/>
  <c r="L32" i="23"/>
  <c r="M32" i="23"/>
  <c r="N32" i="23"/>
  <c r="B32" i="23"/>
  <c r="AT32" i="4"/>
  <c r="F32" i="24"/>
  <c r="G32" i="24"/>
  <c r="H32" i="24"/>
  <c r="L32" i="24"/>
  <c r="M32" i="24"/>
  <c r="N32" i="24"/>
  <c r="V32" i="24"/>
  <c r="W32" i="24"/>
  <c r="X32" i="24"/>
  <c r="AF32" i="24"/>
  <c r="AG32" i="24"/>
  <c r="AH32" i="24"/>
  <c r="B32" i="24"/>
  <c r="AW32" i="4"/>
  <c r="F32" i="25"/>
  <c r="G32" i="25"/>
  <c r="H32" i="25"/>
  <c r="P32" i="25"/>
  <c r="Q32" i="25"/>
  <c r="R32" i="25"/>
  <c r="X32" i="25"/>
  <c r="Y32" i="25"/>
  <c r="Z32" i="25"/>
  <c r="B32" i="25"/>
  <c r="AZ32" i="4"/>
  <c r="L32" i="26"/>
  <c r="M32" i="26"/>
  <c r="N32" i="26"/>
  <c r="R32" i="26"/>
  <c r="S32" i="26"/>
  <c r="T32" i="26"/>
  <c r="X32" i="26"/>
  <c r="Y32" i="26"/>
  <c r="Z32" i="26"/>
  <c r="AD32" i="26"/>
  <c r="AE32" i="26"/>
  <c r="AF32" i="26"/>
  <c r="H32" i="27"/>
  <c r="I32" i="27"/>
  <c r="J32" i="27"/>
  <c r="N32" i="27"/>
  <c r="O32" i="27"/>
  <c r="P32" i="27"/>
  <c r="T32" i="27"/>
  <c r="U32" i="27"/>
  <c r="V32" i="27"/>
  <c r="AD32" i="27"/>
  <c r="AE32" i="27"/>
  <c r="AF32" i="27"/>
  <c r="B32" i="27"/>
  <c r="BF32" i="4"/>
  <c r="F32" i="28"/>
  <c r="G32" i="28"/>
  <c r="H32" i="28"/>
  <c r="L32" i="28"/>
  <c r="M32" i="28"/>
  <c r="N32" i="28"/>
  <c r="B32" i="28"/>
  <c r="BI32" i="4"/>
  <c r="E32" i="29"/>
  <c r="F32" i="29"/>
  <c r="G32" i="29"/>
  <c r="BL32" i="4"/>
  <c r="BP32" i="4"/>
  <c r="F33" i="9"/>
  <c r="G33" i="9"/>
  <c r="H33" i="9"/>
  <c r="L33" i="9"/>
  <c r="M33" i="9"/>
  <c r="N33" i="9"/>
  <c r="R33" i="9"/>
  <c r="S33" i="9"/>
  <c r="T33" i="9"/>
  <c r="Z33" i="9"/>
  <c r="AA33" i="9"/>
  <c r="AB33" i="9"/>
  <c r="B33" i="9"/>
  <c r="D33" i="4"/>
  <c r="F33" i="10"/>
  <c r="G33" i="10"/>
  <c r="H33" i="10"/>
  <c r="P33" i="10"/>
  <c r="Q33" i="10"/>
  <c r="R33" i="10"/>
  <c r="V33" i="10"/>
  <c r="W33" i="10"/>
  <c r="X33" i="10"/>
  <c r="AF33" i="10"/>
  <c r="AG33" i="10"/>
  <c r="AH33" i="10"/>
  <c r="AP33" i="10"/>
  <c r="AQ33" i="10"/>
  <c r="AR33" i="10"/>
  <c r="AZ33" i="10"/>
  <c r="BA33" i="10"/>
  <c r="BB33" i="10"/>
  <c r="BJ33" i="10"/>
  <c r="BK33" i="10"/>
  <c r="BL33" i="10"/>
  <c r="BT33" i="10"/>
  <c r="BU33" i="10"/>
  <c r="BV33" i="10"/>
  <c r="B33" i="10"/>
  <c r="G33" i="4"/>
  <c r="F33" i="11"/>
  <c r="G33" i="11"/>
  <c r="H33" i="11"/>
  <c r="L33" i="11"/>
  <c r="M33" i="11"/>
  <c r="N33" i="11"/>
  <c r="T33" i="11"/>
  <c r="U33" i="11"/>
  <c r="V33" i="11"/>
  <c r="AB33" i="11"/>
  <c r="AC33" i="11"/>
  <c r="AD33" i="11"/>
  <c r="AH33" i="11"/>
  <c r="AI33" i="11"/>
  <c r="AJ33" i="11"/>
  <c r="AN33" i="11"/>
  <c r="AO33" i="11"/>
  <c r="AP33" i="11"/>
  <c r="AT33" i="11"/>
  <c r="AU33" i="11"/>
  <c r="AV33" i="11"/>
  <c r="AZ33" i="11"/>
  <c r="BA33" i="11"/>
  <c r="BB33" i="11"/>
  <c r="BF33" i="11"/>
  <c r="BG33" i="11"/>
  <c r="BH33" i="11"/>
  <c r="BP33" i="11"/>
  <c r="BQ33" i="11"/>
  <c r="BR33" i="11"/>
  <c r="B33" i="11"/>
  <c r="J33" i="4"/>
  <c r="R33" i="12"/>
  <c r="S33" i="12"/>
  <c r="T33" i="12"/>
  <c r="X33" i="12"/>
  <c r="Y33" i="12"/>
  <c r="Z33" i="12"/>
  <c r="AD33" i="12"/>
  <c r="AE33" i="12"/>
  <c r="AF33" i="12"/>
  <c r="AJ33" i="12"/>
  <c r="AK33" i="12"/>
  <c r="AL33" i="12"/>
  <c r="B33" i="12"/>
  <c r="M33" i="4"/>
  <c r="F33" i="13"/>
  <c r="G33" i="13"/>
  <c r="H33" i="13"/>
  <c r="P33" i="13"/>
  <c r="Q33" i="13"/>
  <c r="R33" i="13"/>
  <c r="V33" i="13"/>
  <c r="W33" i="13"/>
  <c r="X33" i="13"/>
  <c r="AB33" i="13"/>
  <c r="AC33" i="13"/>
  <c r="AD33" i="13"/>
  <c r="AL33" i="13"/>
  <c r="AM33" i="13"/>
  <c r="AN33" i="13"/>
  <c r="AR33" i="13"/>
  <c r="AS33" i="13"/>
  <c r="AT33" i="13"/>
  <c r="BH33" i="13"/>
  <c r="BI33" i="13"/>
  <c r="BJ33" i="13"/>
  <c r="AX33" i="13"/>
  <c r="AY33" i="13"/>
  <c r="AZ33" i="13"/>
  <c r="B33" i="13"/>
  <c r="P33" i="4"/>
  <c r="F33" i="14"/>
  <c r="G33" i="14"/>
  <c r="H33" i="14"/>
  <c r="L33" i="14"/>
  <c r="M33" i="14"/>
  <c r="N33" i="14"/>
  <c r="R33" i="14"/>
  <c r="S33" i="14"/>
  <c r="T33" i="14"/>
  <c r="Z33" i="14"/>
  <c r="AA33" i="14"/>
  <c r="AB33" i="14"/>
  <c r="B33" i="14"/>
  <c r="S33" i="4"/>
  <c r="F33" i="17"/>
  <c r="G33" i="17"/>
  <c r="H33" i="17"/>
  <c r="L33" i="17"/>
  <c r="M33" i="17"/>
  <c r="N33" i="17"/>
  <c r="R33" i="17"/>
  <c r="S33" i="17"/>
  <c r="T33" i="17"/>
  <c r="X33" i="17"/>
  <c r="Y33" i="17"/>
  <c r="Z33" i="17"/>
  <c r="B33" i="17"/>
  <c r="AB33" i="4"/>
  <c r="H33" i="16"/>
  <c r="I33" i="16"/>
  <c r="J33" i="16"/>
  <c r="R33" i="16"/>
  <c r="S33" i="16"/>
  <c r="T33" i="16"/>
  <c r="Z33" i="16"/>
  <c r="AA33" i="16"/>
  <c r="AB33" i="16"/>
  <c r="AJ33" i="16"/>
  <c r="AK33" i="16"/>
  <c r="AL33" i="16"/>
  <c r="B33" i="16"/>
  <c r="Y33" i="4"/>
  <c r="F33" i="15"/>
  <c r="G33" i="15"/>
  <c r="H33" i="15"/>
  <c r="L33" i="15"/>
  <c r="M33" i="15"/>
  <c r="N33" i="15"/>
  <c r="AB33" i="15"/>
  <c r="AC33" i="15"/>
  <c r="AD33" i="15"/>
  <c r="AJ33" i="15"/>
  <c r="AK33" i="15"/>
  <c r="AL33" i="15"/>
  <c r="AP33" i="15"/>
  <c r="AQ33" i="15"/>
  <c r="AR33" i="15"/>
  <c r="AX33" i="15"/>
  <c r="AY33" i="15"/>
  <c r="AZ33" i="15"/>
  <c r="H33" i="18"/>
  <c r="I33" i="18"/>
  <c r="J33" i="18"/>
  <c r="N33" i="18"/>
  <c r="O33" i="18"/>
  <c r="P33" i="18"/>
  <c r="T33" i="18"/>
  <c r="U33" i="18"/>
  <c r="V33" i="18"/>
  <c r="B33" i="18"/>
  <c r="AE33" i="4"/>
  <c r="F33" i="20"/>
  <c r="G33" i="20"/>
  <c r="H33" i="20"/>
  <c r="L33" i="20"/>
  <c r="M33" i="20"/>
  <c r="N33" i="20"/>
  <c r="R39" i="20"/>
  <c r="S39" i="20"/>
  <c r="T39" i="20"/>
  <c r="R45" i="20"/>
  <c r="S45" i="20"/>
  <c r="T45" i="20"/>
  <c r="T33" i="20"/>
  <c r="Z33" i="20"/>
  <c r="AF33" i="20"/>
  <c r="AJ33" i="20"/>
  <c r="AK33" i="20"/>
  <c r="AL33" i="20"/>
  <c r="B33" i="20"/>
  <c r="AH33" i="4"/>
  <c r="F33" i="21"/>
  <c r="G33" i="21"/>
  <c r="H33" i="21"/>
  <c r="L33" i="21"/>
  <c r="M33" i="21"/>
  <c r="N33" i="21"/>
  <c r="R33" i="21"/>
  <c r="S33" i="21"/>
  <c r="T33" i="21"/>
  <c r="X33" i="21"/>
  <c r="Y33" i="21"/>
  <c r="Z33" i="21"/>
  <c r="AD33" i="21"/>
  <c r="AE33" i="21"/>
  <c r="AF33" i="21"/>
  <c r="AJ33" i="21"/>
  <c r="AK33" i="21"/>
  <c r="AL33" i="21"/>
  <c r="B33" i="21"/>
  <c r="AK33" i="4"/>
  <c r="F33" i="22"/>
  <c r="G33" i="22"/>
  <c r="H33" i="22"/>
  <c r="P33" i="22"/>
  <c r="Q33" i="22"/>
  <c r="R33" i="22"/>
  <c r="V33" i="22"/>
  <c r="W33" i="22"/>
  <c r="X33" i="22"/>
  <c r="AB33" i="22"/>
  <c r="AC33" i="22"/>
  <c r="AD33" i="22"/>
  <c r="AH33" i="22"/>
  <c r="AI33" i="22"/>
  <c r="AJ33" i="22"/>
  <c r="AN33" i="22"/>
  <c r="AO33" i="22"/>
  <c r="AP33" i="22"/>
  <c r="B33" i="22"/>
  <c r="AN33" i="4"/>
  <c r="F33" i="19"/>
  <c r="G33" i="19"/>
  <c r="H33" i="19"/>
  <c r="L33" i="19"/>
  <c r="M33" i="19"/>
  <c r="N33" i="19"/>
  <c r="B33" i="19"/>
  <c r="AQ33" i="4"/>
  <c r="F33" i="23"/>
  <c r="G33" i="23"/>
  <c r="H33" i="23"/>
  <c r="L33" i="23"/>
  <c r="M33" i="23"/>
  <c r="N33" i="23"/>
  <c r="B33" i="23"/>
  <c r="AT33" i="4"/>
  <c r="F33" i="24"/>
  <c r="G33" i="24"/>
  <c r="H33" i="24"/>
  <c r="L33" i="24"/>
  <c r="M33" i="24"/>
  <c r="N33" i="24"/>
  <c r="V33" i="24"/>
  <c r="W33" i="24"/>
  <c r="X33" i="24"/>
  <c r="AF33" i="24"/>
  <c r="AG33" i="24"/>
  <c r="AH33" i="24"/>
  <c r="B33" i="24"/>
  <c r="AW33" i="4"/>
  <c r="F39" i="25"/>
  <c r="G39" i="25"/>
  <c r="H39" i="25"/>
  <c r="F45" i="25"/>
  <c r="G45" i="25"/>
  <c r="H45" i="25"/>
  <c r="F58" i="25"/>
  <c r="G58" i="25"/>
  <c r="H58" i="25"/>
  <c r="H33" i="25"/>
  <c r="P33" i="25"/>
  <c r="Q33" i="25"/>
  <c r="R33" i="25"/>
  <c r="X33" i="25"/>
  <c r="Y33" i="25"/>
  <c r="Z33" i="25"/>
  <c r="B33" i="25"/>
  <c r="AZ33" i="4"/>
  <c r="L33" i="26"/>
  <c r="M33" i="26"/>
  <c r="N33" i="26"/>
  <c r="R33" i="26"/>
  <c r="S33" i="26"/>
  <c r="T33" i="26"/>
  <c r="X33" i="26"/>
  <c r="Y33" i="26"/>
  <c r="Z33" i="26"/>
  <c r="AD33" i="26"/>
  <c r="AE33" i="26"/>
  <c r="AF33" i="26"/>
  <c r="H33" i="27"/>
  <c r="I33" i="27"/>
  <c r="J33" i="27"/>
  <c r="N33" i="27"/>
  <c r="O33" i="27"/>
  <c r="P33" i="27"/>
  <c r="AD33" i="27"/>
  <c r="AE33" i="27"/>
  <c r="AF33" i="27"/>
  <c r="B33" i="27"/>
  <c r="BF33" i="4"/>
  <c r="F33" i="28"/>
  <c r="G33" i="28"/>
  <c r="H33" i="28"/>
  <c r="L33" i="28"/>
  <c r="M33" i="28"/>
  <c r="N33" i="28"/>
  <c r="B33" i="28"/>
  <c r="BI33" i="4"/>
  <c r="E33" i="29"/>
  <c r="F33" i="29"/>
  <c r="G33" i="29"/>
  <c r="BL33" i="4"/>
  <c r="BP33" i="4"/>
  <c r="F34" i="9"/>
  <c r="G34" i="9"/>
  <c r="H34" i="9"/>
  <c r="L34" i="9"/>
  <c r="M34" i="9"/>
  <c r="N34" i="9"/>
  <c r="R34" i="9"/>
  <c r="S34" i="9"/>
  <c r="T34" i="9"/>
  <c r="Z34" i="9"/>
  <c r="AA34" i="9"/>
  <c r="AB34" i="9"/>
  <c r="B34" i="9"/>
  <c r="D34" i="4"/>
  <c r="F34" i="10"/>
  <c r="G34" i="10"/>
  <c r="H34" i="10"/>
  <c r="P34" i="10"/>
  <c r="Q34" i="10"/>
  <c r="R34" i="10"/>
  <c r="V34" i="10"/>
  <c r="W34" i="10"/>
  <c r="X34" i="10"/>
  <c r="AF34" i="10"/>
  <c r="AG34" i="10"/>
  <c r="AH34" i="10"/>
  <c r="AP34" i="10"/>
  <c r="AQ34" i="10"/>
  <c r="AR34" i="10"/>
  <c r="AZ34" i="10"/>
  <c r="BA34" i="10"/>
  <c r="BB34" i="10"/>
  <c r="BJ34" i="10"/>
  <c r="BK34" i="10"/>
  <c r="BL34" i="10"/>
  <c r="BT34" i="10"/>
  <c r="BU34" i="10"/>
  <c r="BV34" i="10"/>
  <c r="B34" i="10"/>
  <c r="G34" i="4"/>
  <c r="F34" i="11"/>
  <c r="G34" i="11"/>
  <c r="H34" i="11"/>
  <c r="L34" i="11"/>
  <c r="M34" i="11"/>
  <c r="N34" i="11"/>
  <c r="T34" i="11"/>
  <c r="U34" i="11"/>
  <c r="V34" i="11"/>
  <c r="AB34" i="11"/>
  <c r="AC34" i="11"/>
  <c r="AD34" i="11"/>
  <c r="AH34" i="11"/>
  <c r="AI34" i="11"/>
  <c r="AJ34" i="11"/>
  <c r="AN34" i="11"/>
  <c r="AO34" i="11"/>
  <c r="AP34" i="11"/>
  <c r="AT34" i="11"/>
  <c r="AU34" i="11"/>
  <c r="AV34" i="11"/>
  <c r="AZ34" i="11"/>
  <c r="BA34" i="11"/>
  <c r="BB34" i="11"/>
  <c r="BF34" i="11"/>
  <c r="BG34" i="11"/>
  <c r="BH34" i="11"/>
  <c r="BP34" i="11"/>
  <c r="BQ34" i="11"/>
  <c r="BR34" i="11"/>
  <c r="B34" i="11"/>
  <c r="J34" i="4"/>
  <c r="F34" i="12"/>
  <c r="G34" i="12"/>
  <c r="H34" i="12"/>
  <c r="R34" i="12"/>
  <c r="S34" i="12"/>
  <c r="T34" i="12"/>
  <c r="X34" i="12"/>
  <c r="Y34" i="12"/>
  <c r="Z34" i="12"/>
  <c r="AD34" i="12"/>
  <c r="AE34" i="12"/>
  <c r="AF34" i="12"/>
  <c r="AJ34" i="12"/>
  <c r="AK34" i="12"/>
  <c r="AL34" i="12"/>
  <c r="B34" i="12"/>
  <c r="M34" i="4"/>
  <c r="F34" i="13"/>
  <c r="G34" i="13"/>
  <c r="H34" i="13"/>
  <c r="P34" i="13"/>
  <c r="Q34" i="13"/>
  <c r="R34" i="13"/>
  <c r="V34" i="13"/>
  <c r="W34" i="13"/>
  <c r="X34" i="13"/>
  <c r="AB34" i="13"/>
  <c r="AC34" i="13"/>
  <c r="AD34" i="13"/>
  <c r="AL34" i="13"/>
  <c r="AM34" i="13"/>
  <c r="AN34" i="13"/>
  <c r="AR34" i="13"/>
  <c r="AS34" i="13"/>
  <c r="AT34" i="13"/>
  <c r="BH34" i="13"/>
  <c r="BI34" i="13"/>
  <c r="BJ34" i="13"/>
  <c r="AX34" i="13"/>
  <c r="AY34" i="13"/>
  <c r="AZ34" i="13"/>
  <c r="B34" i="13"/>
  <c r="P34" i="4"/>
  <c r="F34" i="14"/>
  <c r="G34" i="14"/>
  <c r="H34" i="14"/>
  <c r="L34" i="14"/>
  <c r="M34" i="14"/>
  <c r="N34" i="14"/>
  <c r="R34" i="14"/>
  <c r="S34" i="14"/>
  <c r="T34" i="14"/>
  <c r="Z34" i="14"/>
  <c r="AA34" i="14"/>
  <c r="AB34" i="14"/>
  <c r="B34" i="14"/>
  <c r="S34" i="4"/>
  <c r="F34" i="17"/>
  <c r="G34" i="17"/>
  <c r="H34" i="17"/>
  <c r="L34" i="17"/>
  <c r="M34" i="17"/>
  <c r="N34" i="17"/>
  <c r="R34" i="17"/>
  <c r="S34" i="17"/>
  <c r="T34" i="17"/>
  <c r="X34" i="17"/>
  <c r="Y34" i="17"/>
  <c r="Z34" i="17"/>
  <c r="B34" i="17"/>
  <c r="AB34" i="4"/>
  <c r="H34" i="16"/>
  <c r="I34" i="16"/>
  <c r="J34" i="16"/>
  <c r="R34" i="16"/>
  <c r="S34" i="16"/>
  <c r="T34" i="16"/>
  <c r="Z34" i="16"/>
  <c r="AA34" i="16"/>
  <c r="AB34" i="16"/>
  <c r="AJ34" i="16"/>
  <c r="AK34" i="16"/>
  <c r="AL34" i="16"/>
  <c r="B34" i="16"/>
  <c r="Y34" i="4"/>
  <c r="F34" i="15"/>
  <c r="G34" i="15"/>
  <c r="H34" i="15"/>
  <c r="L34" i="15"/>
  <c r="M34" i="15"/>
  <c r="N34" i="15"/>
  <c r="AB34" i="15"/>
  <c r="AC34" i="15"/>
  <c r="AD34" i="15"/>
  <c r="AJ34" i="15"/>
  <c r="AK34" i="15"/>
  <c r="AL34" i="15"/>
  <c r="AP34" i="15"/>
  <c r="AQ34" i="15"/>
  <c r="AR34" i="15"/>
  <c r="AX34" i="15"/>
  <c r="AY34" i="15"/>
  <c r="AZ34" i="15"/>
  <c r="H34" i="18"/>
  <c r="I34" i="18"/>
  <c r="J34" i="18"/>
  <c r="N34" i="18"/>
  <c r="O34" i="18"/>
  <c r="P34" i="18"/>
  <c r="T34" i="18"/>
  <c r="U34" i="18"/>
  <c r="V34" i="18"/>
  <c r="B34" i="18"/>
  <c r="AE34" i="4"/>
  <c r="F34" i="20"/>
  <c r="G34" i="20"/>
  <c r="H34" i="20"/>
  <c r="L34" i="20"/>
  <c r="M34" i="20"/>
  <c r="N34" i="20"/>
  <c r="R34" i="20"/>
  <c r="S34" i="20"/>
  <c r="T34" i="20"/>
  <c r="X34" i="20"/>
  <c r="Y34" i="20"/>
  <c r="Z34" i="20"/>
  <c r="AD34" i="20"/>
  <c r="AE34" i="20"/>
  <c r="AF34" i="20"/>
  <c r="AJ34" i="20"/>
  <c r="AK34" i="20"/>
  <c r="AL34" i="20"/>
  <c r="B34" i="20"/>
  <c r="AH34" i="4"/>
  <c r="F34" i="21"/>
  <c r="G34" i="21"/>
  <c r="H34" i="21"/>
  <c r="L34" i="21"/>
  <c r="M34" i="21"/>
  <c r="N34" i="21"/>
  <c r="R34" i="21"/>
  <c r="S34" i="21"/>
  <c r="T34" i="21"/>
  <c r="X34" i="21"/>
  <c r="Y34" i="21"/>
  <c r="Z34" i="21"/>
  <c r="AD34" i="21"/>
  <c r="AE34" i="21"/>
  <c r="AF34" i="21"/>
  <c r="AJ34" i="21"/>
  <c r="AK34" i="21"/>
  <c r="AL34" i="21"/>
  <c r="B34" i="21"/>
  <c r="AK34" i="4"/>
  <c r="F34" i="22"/>
  <c r="G34" i="22"/>
  <c r="H34" i="22"/>
  <c r="P34" i="22"/>
  <c r="Q34" i="22"/>
  <c r="R34" i="22"/>
  <c r="V34" i="22"/>
  <c r="W34" i="22"/>
  <c r="X34" i="22"/>
  <c r="AB34" i="22"/>
  <c r="AC34" i="22"/>
  <c r="AD34" i="22"/>
  <c r="AH34" i="22"/>
  <c r="AI34" i="22"/>
  <c r="AJ34" i="22"/>
  <c r="AN34" i="22"/>
  <c r="AO34" i="22"/>
  <c r="AP34" i="22"/>
  <c r="B34" i="22"/>
  <c r="AN34" i="4"/>
  <c r="F34" i="19"/>
  <c r="G34" i="19"/>
  <c r="H34" i="19"/>
  <c r="L34" i="19"/>
  <c r="M34" i="19"/>
  <c r="N34" i="19"/>
  <c r="B34" i="19"/>
  <c r="AQ34" i="4"/>
  <c r="F34" i="23"/>
  <c r="G34" i="23"/>
  <c r="H34" i="23"/>
  <c r="L34" i="23"/>
  <c r="M34" i="23"/>
  <c r="N34" i="23"/>
  <c r="B34" i="23"/>
  <c r="AT34" i="4"/>
  <c r="F34" i="24"/>
  <c r="G34" i="24"/>
  <c r="H34" i="24"/>
  <c r="L34" i="24"/>
  <c r="M34" i="24"/>
  <c r="N34" i="24"/>
  <c r="V34" i="24"/>
  <c r="W34" i="24"/>
  <c r="X34" i="24"/>
  <c r="AF34" i="24"/>
  <c r="AG34" i="24"/>
  <c r="AH34" i="24"/>
  <c r="B34" i="24"/>
  <c r="AW34" i="4"/>
  <c r="F34" i="25"/>
  <c r="G34" i="25"/>
  <c r="H34" i="25"/>
  <c r="P34" i="25"/>
  <c r="Q34" i="25"/>
  <c r="R34" i="25"/>
  <c r="X34" i="25"/>
  <c r="Y34" i="25"/>
  <c r="Z34" i="25"/>
  <c r="B34" i="25"/>
  <c r="AZ34" i="4"/>
  <c r="L34" i="26"/>
  <c r="M34" i="26"/>
  <c r="N34" i="26"/>
  <c r="R34" i="26"/>
  <c r="S34" i="26"/>
  <c r="T34" i="26"/>
  <c r="X34" i="26"/>
  <c r="Y34" i="26"/>
  <c r="Z34" i="26"/>
  <c r="AD34" i="26"/>
  <c r="AE34" i="26"/>
  <c r="AF34" i="26"/>
  <c r="H34" i="27"/>
  <c r="I34" i="27"/>
  <c r="J34" i="27"/>
  <c r="N34" i="27"/>
  <c r="O34" i="27"/>
  <c r="P34" i="27"/>
  <c r="T34" i="27"/>
  <c r="U34" i="27"/>
  <c r="V34" i="27"/>
  <c r="AD34" i="27"/>
  <c r="AE34" i="27"/>
  <c r="AF34" i="27"/>
  <c r="B34" i="27"/>
  <c r="BF34" i="4"/>
  <c r="F34" i="28"/>
  <c r="G34" i="28"/>
  <c r="H34" i="28"/>
  <c r="L34" i="28"/>
  <c r="M34" i="28"/>
  <c r="N34" i="28"/>
  <c r="B34" i="28"/>
  <c r="BI34" i="4"/>
  <c r="E34" i="29"/>
  <c r="F34" i="29"/>
  <c r="G34" i="29"/>
  <c r="BL34" i="4"/>
  <c r="BP34" i="4"/>
  <c r="F35" i="9"/>
  <c r="G35" i="9"/>
  <c r="H35" i="9"/>
  <c r="L35" i="9"/>
  <c r="M35" i="9"/>
  <c r="N35" i="9"/>
  <c r="R35" i="9"/>
  <c r="S35" i="9"/>
  <c r="T35" i="9"/>
  <c r="Z35" i="9"/>
  <c r="AA35" i="9"/>
  <c r="AB35" i="9"/>
  <c r="B35" i="9"/>
  <c r="D35" i="4"/>
  <c r="F35" i="10"/>
  <c r="G35" i="10"/>
  <c r="H35" i="10"/>
  <c r="P35" i="10"/>
  <c r="Q35" i="10"/>
  <c r="R35" i="10"/>
  <c r="V35" i="10"/>
  <c r="W35" i="10"/>
  <c r="X35" i="10"/>
  <c r="AF35" i="10"/>
  <c r="AG35" i="10"/>
  <c r="AH35" i="10"/>
  <c r="AP35" i="10"/>
  <c r="AQ35" i="10"/>
  <c r="AR35" i="10"/>
  <c r="AZ35" i="10"/>
  <c r="BA35" i="10"/>
  <c r="BB35" i="10"/>
  <c r="BJ35" i="10"/>
  <c r="BK35" i="10"/>
  <c r="BL35" i="10"/>
  <c r="BT35" i="10"/>
  <c r="BU35" i="10"/>
  <c r="BV35" i="10"/>
  <c r="B35" i="10"/>
  <c r="G35" i="4"/>
  <c r="F35" i="11"/>
  <c r="G35" i="11"/>
  <c r="H35" i="11"/>
  <c r="L35" i="11"/>
  <c r="M35" i="11"/>
  <c r="N35" i="11"/>
  <c r="T35" i="11"/>
  <c r="U35" i="11"/>
  <c r="V35" i="11"/>
  <c r="AB35" i="11"/>
  <c r="AC35" i="11"/>
  <c r="AD35" i="11"/>
  <c r="AH35" i="11"/>
  <c r="AI35" i="11"/>
  <c r="AJ35" i="11"/>
  <c r="AN35" i="11"/>
  <c r="AO35" i="11"/>
  <c r="AP35" i="11"/>
  <c r="AZ35" i="11"/>
  <c r="BA35" i="11"/>
  <c r="BB35" i="11"/>
  <c r="BF35" i="11"/>
  <c r="BG35" i="11"/>
  <c r="BH35" i="11"/>
  <c r="BP35" i="11"/>
  <c r="BQ35" i="11"/>
  <c r="BR35" i="11"/>
  <c r="B35" i="11"/>
  <c r="J35" i="4"/>
  <c r="F35" i="12"/>
  <c r="G35" i="12"/>
  <c r="H35" i="12"/>
  <c r="L35" i="12"/>
  <c r="M35" i="12"/>
  <c r="N35" i="12"/>
  <c r="R35" i="12"/>
  <c r="S35" i="12"/>
  <c r="T35" i="12"/>
  <c r="X35" i="12"/>
  <c r="Y35" i="12"/>
  <c r="Z35" i="12"/>
  <c r="AD35" i="12"/>
  <c r="AE35" i="12"/>
  <c r="AF35" i="12"/>
  <c r="AJ35" i="12"/>
  <c r="AK35" i="12"/>
  <c r="AL35" i="12"/>
  <c r="B35" i="12"/>
  <c r="M35" i="4"/>
  <c r="F35" i="13"/>
  <c r="G35" i="13"/>
  <c r="H35" i="13"/>
  <c r="P35" i="13"/>
  <c r="Q35" i="13"/>
  <c r="R35" i="13"/>
  <c r="V35" i="13"/>
  <c r="W35" i="13"/>
  <c r="X35" i="13"/>
  <c r="AB35" i="13"/>
  <c r="AC35" i="13"/>
  <c r="AD35" i="13"/>
  <c r="AL35" i="13"/>
  <c r="AM35" i="13"/>
  <c r="AN35" i="13"/>
  <c r="AR35" i="13"/>
  <c r="AS35" i="13"/>
  <c r="AT35" i="13"/>
  <c r="BH35" i="13"/>
  <c r="BI35" i="13"/>
  <c r="BJ35" i="13"/>
  <c r="AX35" i="13"/>
  <c r="AY35" i="13"/>
  <c r="AZ35" i="13"/>
  <c r="B35" i="13"/>
  <c r="P35" i="4"/>
  <c r="F35" i="14"/>
  <c r="G35" i="14"/>
  <c r="H35" i="14"/>
  <c r="L35" i="14"/>
  <c r="M35" i="14"/>
  <c r="N35" i="14"/>
  <c r="R35" i="14"/>
  <c r="S35" i="14"/>
  <c r="T35" i="14"/>
  <c r="Z35" i="14"/>
  <c r="AA35" i="14"/>
  <c r="AB35" i="14"/>
  <c r="B35" i="14"/>
  <c r="S35" i="4"/>
  <c r="F35" i="17"/>
  <c r="G35" i="17"/>
  <c r="H35" i="17"/>
  <c r="L35" i="17"/>
  <c r="M35" i="17"/>
  <c r="N35" i="17"/>
  <c r="R35" i="17"/>
  <c r="S35" i="17"/>
  <c r="T35" i="17"/>
  <c r="X35" i="17"/>
  <c r="Y35" i="17"/>
  <c r="Z35" i="17"/>
  <c r="B35" i="17"/>
  <c r="AB35" i="4"/>
  <c r="H35" i="16"/>
  <c r="I35" i="16"/>
  <c r="J35" i="16"/>
  <c r="R35" i="16"/>
  <c r="S35" i="16"/>
  <c r="T35" i="16"/>
  <c r="Z35" i="16"/>
  <c r="AA35" i="16"/>
  <c r="AB35" i="16"/>
  <c r="AJ35" i="16"/>
  <c r="AK35" i="16"/>
  <c r="AL35" i="16"/>
  <c r="B35" i="16"/>
  <c r="Y35" i="4"/>
  <c r="F35" i="15"/>
  <c r="G35" i="15"/>
  <c r="H35" i="15"/>
  <c r="L35" i="15"/>
  <c r="M35" i="15"/>
  <c r="N35" i="15"/>
  <c r="AB35" i="15"/>
  <c r="AC35" i="15"/>
  <c r="AD35" i="15"/>
  <c r="AP35" i="15"/>
  <c r="AQ35" i="15"/>
  <c r="AR35" i="15"/>
  <c r="AX35" i="15"/>
  <c r="AY35" i="15"/>
  <c r="AZ35" i="15"/>
  <c r="H35" i="18"/>
  <c r="I35" i="18"/>
  <c r="J35" i="18"/>
  <c r="N35" i="18"/>
  <c r="O35" i="18"/>
  <c r="P35" i="18"/>
  <c r="T35" i="18"/>
  <c r="U35" i="18"/>
  <c r="V35" i="18"/>
  <c r="B35" i="18"/>
  <c r="AE35" i="4"/>
  <c r="F35" i="20"/>
  <c r="G35" i="20"/>
  <c r="H35" i="20"/>
  <c r="L35" i="20"/>
  <c r="M35" i="20"/>
  <c r="N35" i="20"/>
  <c r="R35" i="20"/>
  <c r="S35" i="20"/>
  <c r="T35" i="20"/>
  <c r="AJ35" i="20"/>
  <c r="AK35" i="20"/>
  <c r="AL35" i="20"/>
  <c r="B35" i="20"/>
  <c r="AH35" i="4"/>
  <c r="F35" i="21"/>
  <c r="G35" i="21"/>
  <c r="H35" i="21"/>
  <c r="L35" i="21"/>
  <c r="M35" i="21"/>
  <c r="N35" i="21"/>
  <c r="R35" i="21"/>
  <c r="S35" i="21"/>
  <c r="T35" i="21"/>
  <c r="X35" i="21"/>
  <c r="Y35" i="21"/>
  <c r="Z35" i="21"/>
  <c r="AD35" i="21"/>
  <c r="AE35" i="21"/>
  <c r="AF35" i="21"/>
  <c r="AJ35" i="21"/>
  <c r="AK35" i="21"/>
  <c r="AL35" i="21"/>
  <c r="B35" i="21"/>
  <c r="AK35" i="4"/>
  <c r="F35" i="22"/>
  <c r="G35" i="22"/>
  <c r="H35" i="22"/>
  <c r="P35" i="22"/>
  <c r="Q35" i="22"/>
  <c r="R35" i="22"/>
  <c r="V35" i="22"/>
  <c r="W35" i="22"/>
  <c r="X35" i="22"/>
  <c r="AB35" i="22"/>
  <c r="AC35" i="22"/>
  <c r="AD35" i="22"/>
  <c r="AH35" i="22"/>
  <c r="AI35" i="22"/>
  <c r="AJ35" i="22"/>
  <c r="AN35" i="22"/>
  <c r="AO35" i="22"/>
  <c r="AP35" i="22"/>
  <c r="B35" i="22"/>
  <c r="AN35" i="4"/>
  <c r="F35" i="19"/>
  <c r="G35" i="19"/>
  <c r="H35" i="19"/>
  <c r="L35" i="19"/>
  <c r="M35" i="19"/>
  <c r="N35" i="19"/>
  <c r="B35" i="19"/>
  <c r="AQ35" i="4"/>
  <c r="F35" i="23"/>
  <c r="G35" i="23"/>
  <c r="H35" i="23"/>
  <c r="L35" i="23"/>
  <c r="M35" i="23"/>
  <c r="N35" i="23"/>
  <c r="B35" i="23"/>
  <c r="AT35" i="4"/>
  <c r="F35" i="24"/>
  <c r="G35" i="24"/>
  <c r="H35" i="24"/>
  <c r="L35" i="24"/>
  <c r="M35" i="24"/>
  <c r="N35" i="24"/>
  <c r="V35" i="24"/>
  <c r="W35" i="24"/>
  <c r="X35" i="24"/>
  <c r="AF35" i="24"/>
  <c r="AG35" i="24"/>
  <c r="AH35" i="24"/>
  <c r="B35" i="24"/>
  <c r="AW35" i="4"/>
  <c r="F35" i="25"/>
  <c r="G35" i="25"/>
  <c r="H35" i="25"/>
  <c r="P35" i="25"/>
  <c r="Q35" i="25"/>
  <c r="R35" i="25"/>
  <c r="X35" i="25"/>
  <c r="Y35" i="25"/>
  <c r="Z35" i="25"/>
  <c r="B35" i="25"/>
  <c r="AZ35" i="4"/>
  <c r="L35" i="26"/>
  <c r="M35" i="26"/>
  <c r="N35" i="26"/>
  <c r="R35" i="26"/>
  <c r="S35" i="26"/>
  <c r="T35" i="26"/>
  <c r="X35" i="26"/>
  <c r="Y35" i="26"/>
  <c r="Z35" i="26"/>
  <c r="AD35" i="26"/>
  <c r="AE35" i="26"/>
  <c r="AF35" i="26"/>
  <c r="H35" i="27"/>
  <c r="I35" i="27"/>
  <c r="J35" i="27"/>
  <c r="N35" i="27"/>
  <c r="O35" i="27"/>
  <c r="P35" i="27"/>
  <c r="T35" i="27"/>
  <c r="U35" i="27"/>
  <c r="V35" i="27"/>
  <c r="AD35" i="27"/>
  <c r="AE35" i="27"/>
  <c r="AF35" i="27"/>
  <c r="B35" i="27"/>
  <c r="BF35" i="4"/>
  <c r="F35" i="28"/>
  <c r="G35" i="28"/>
  <c r="H35" i="28"/>
  <c r="L35" i="28"/>
  <c r="M35" i="28"/>
  <c r="N35" i="28"/>
  <c r="B35" i="28"/>
  <c r="BI35" i="4"/>
  <c r="E35" i="29"/>
  <c r="F35" i="29"/>
  <c r="G35" i="29"/>
  <c r="BL35" i="4"/>
  <c r="BP35" i="4"/>
  <c r="F36" i="9"/>
  <c r="G36" i="9"/>
  <c r="H36" i="9"/>
  <c r="L36" i="9"/>
  <c r="M36" i="9"/>
  <c r="N36" i="9"/>
  <c r="R36" i="9"/>
  <c r="S36" i="9"/>
  <c r="T36" i="9"/>
  <c r="B36" i="9"/>
  <c r="D36" i="4"/>
  <c r="F36" i="10"/>
  <c r="G36" i="10"/>
  <c r="H36" i="10"/>
  <c r="P36" i="10"/>
  <c r="Q36" i="10"/>
  <c r="R36" i="10"/>
  <c r="V36" i="10"/>
  <c r="W36" i="10"/>
  <c r="X36" i="10"/>
  <c r="AF36" i="10"/>
  <c r="AG36" i="10"/>
  <c r="AH36" i="10"/>
  <c r="AP36" i="10"/>
  <c r="AQ36" i="10"/>
  <c r="AR36" i="10"/>
  <c r="AZ36" i="10"/>
  <c r="BA36" i="10"/>
  <c r="BB36" i="10"/>
  <c r="BJ36" i="10"/>
  <c r="BK36" i="10"/>
  <c r="BL36" i="10"/>
  <c r="BT36" i="10"/>
  <c r="BU36" i="10"/>
  <c r="BV36" i="10"/>
  <c r="B36" i="10"/>
  <c r="G36" i="4"/>
  <c r="F36" i="11"/>
  <c r="G36" i="11"/>
  <c r="H36" i="11"/>
  <c r="L36" i="11"/>
  <c r="M36" i="11"/>
  <c r="N36" i="11"/>
  <c r="T36" i="11"/>
  <c r="U36" i="11"/>
  <c r="V36" i="11"/>
  <c r="AB36" i="11"/>
  <c r="AC36" i="11"/>
  <c r="AD36" i="11"/>
  <c r="AH36" i="11"/>
  <c r="AI36" i="11"/>
  <c r="AJ36" i="11"/>
  <c r="AN36" i="11"/>
  <c r="AO36" i="11"/>
  <c r="AP36" i="11"/>
  <c r="AT36" i="11"/>
  <c r="AU36" i="11"/>
  <c r="AV36" i="11"/>
  <c r="AZ36" i="11"/>
  <c r="BA36" i="11"/>
  <c r="BB36" i="11"/>
  <c r="BF36" i="11"/>
  <c r="BG36" i="11"/>
  <c r="BH36" i="11"/>
  <c r="BP36" i="11"/>
  <c r="BQ36" i="11"/>
  <c r="BR36" i="11"/>
  <c r="B36" i="11"/>
  <c r="J36" i="4"/>
  <c r="F36" i="12"/>
  <c r="G36" i="12"/>
  <c r="H36" i="12"/>
  <c r="L36" i="12"/>
  <c r="M36" i="12"/>
  <c r="N36" i="12"/>
  <c r="R36" i="12"/>
  <c r="S36" i="12"/>
  <c r="T36" i="12"/>
  <c r="X36" i="12"/>
  <c r="Y36" i="12"/>
  <c r="Z36" i="12"/>
  <c r="AD36" i="12"/>
  <c r="AE36" i="12"/>
  <c r="AF36" i="12"/>
  <c r="AJ36" i="12"/>
  <c r="AK36" i="12"/>
  <c r="AL36" i="12"/>
  <c r="B36" i="12"/>
  <c r="M36" i="4"/>
  <c r="F36" i="13"/>
  <c r="G36" i="13"/>
  <c r="H36" i="13"/>
  <c r="P36" i="13"/>
  <c r="Q36" i="13"/>
  <c r="R36" i="13"/>
  <c r="V36" i="13"/>
  <c r="W36" i="13"/>
  <c r="X36" i="13"/>
  <c r="AB36" i="13"/>
  <c r="AC36" i="13"/>
  <c r="AD36" i="13"/>
  <c r="AL36" i="13"/>
  <c r="AM36" i="13"/>
  <c r="AN36" i="13"/>
  <c r="AR36" i="13"/>
  <c r="AS36" i="13"/>
  <c r="AT36" i="13"/>
  <c r="BH36" i="13"/>
  <c r="BI36" i="13"/>
  <c r="BJ36" i="13"/>
  <c r="AX36" i="13"/>
  <c r="AY36" i="13"/>
  <c r="AZ36" i="13"/>
  <c r="B36" i="13"/>
  <c r="P36" i="4"/>
  <c r="F36" i="14"/>
  <c r="G36" i="14"/>
  <c r="H36" i="14"/>
  <c r="L36" i="14"/>
  <c r="M36" i="14"/>
  <c r="N36" i="14"/>
  <c r="R36" i="14"/>
  <c r="S36" i="14"/>
  <c r="T36" i="14"/>
  <c r="Z36" i="14"/>
  <c r="AA36" i="14"/>
  <c r="AB36" i="14"/>
  <c r="B36" i="14"/>
  <c r="S36" i="4"/>
  <c r="F36" i="17"/>
  <c r="G36" i="17"/>
  <c r="H36" i="17"/>
  <c r="L36" i="17"/>
  <c r="M36" i="17"/>
  <c r="N36" i="17"/>
  <c r="R36" i="17"/>
  <c r="S36" i="17"/>
  <c r="T36" i="17"/>
  <c r="X36" i="17"/>
  <c r="Y36" i="17"/>
  <c r="Z36" i="17"/>
  <c r="B36" i="17"/>
  <c r="AB36" i="4"/>
  <c r="H36" i="16"/>
  <c r="I36" i="16"/>
  <c r="J36" i="16"/>
  <c r="R36" i="16"/>
  <c r="S36" i="16"/>
  <c r="T36" i="16"/>
  <c r="Z36" i="16"/>
  <c r="AA36" i="16"/>
  <c r="AB36" i="16"/>
  <c r="AJ36" i="16"/>
  <c r="AK36" i="16"/>
  <c r="AL36" i="16"/>
  <c r="B36" i="16"/>
  <c r="Y36" i="4"/>
  <c r="F36" i="15"/>
  <c r="G36" i="15"/>
  <c r="H36" i="15"/>
  <c r="L36" i="15"/>
  <c r="M36" i="15"/>
  <c r="N36" i="15"/>
  <c r="AB36" i="15"/>
  <c r="AC36" i="15"/>
  <c r="AD36" i="15"/>
  <c r="AJ36" i="15"/>
  <c r="AK36" i="15"/>
  <c r="AL36" i="15"/>
  <c r="AR36" i="15"/>
  <c r="H36" i="18"/>
  <c r="I36" i="18"/>
  <c r="J36" i="18"/>
  <c r="T36" i="18"/>
  <c r="U36" i="18"/>
  <c r="V36" i="18"/>
  <c r="B36" i="18"/>
  <c r="AE36" i="4"/>
  <c r="F36" i="20"/>
  <c r="G36" i="20"/>
  <c r="H36" i="20"/>
  <c r="L36" i="20"/>
  <c r="M36" i="20"/>
  <c r="N36" i="20"/>
  <c r="R36" i="20"/>
  <c r="S36" i="20"/>
  <c r="T36" i="20"/>
  <c r="X36" i="20"/>
  <c r="Y36" i="20"/>
  <c r="Z36" i="20"/>
  <c r="AD36" i="20"/>
  <c r="AE36" i="20"/>
  <c r="AF36" i="20"/>
  <c r="AJ36" i="20"/>
  <c r="AK36" i="20"/>
  <c r="AL36" i="20"/>
  <c r="B36" i="20"/>
  <c r="AH36" i="4"/>
  <c r="F36" i="21"/>
  <c r="G36" i="21"/>
  <c r="H36" i="21"/>
  <c r="L36" i="21"/>
  <c r="M36" i="21"/>
  <c r="N36" i="21"/>
  <c r="R36" i="21"/>
  <c r="S36" i="21"/>
  <c r="T36" i="21"/>
  <c r="X36" i="21"/>
  <c r="Y36" i="21"/>
  <c r="Z36" i="21"/>
  <c r="AD36" i="21"/>
  <c r="AE36" i="21"/>
  <c r="AF36" i="21"/>
  <c r="AJ36" i="21"/>
  <c r="AK36" i="21"/>
  <c r="AL36" i="21"/>
  <c r="B36" i="21"/>
  <c r="AK36" i="4"/>
  <c r="F36" i="22"/>
  <c r="G36" i="22"/>
  <c r="H36" i="22"/>
  <c r="P36" i="22"/>
  <c r="Q36" i="22"/>
  <c r="R36" i="22"/>
  <c r="V36" i="22"/>
  <c r="W36" i="22"/>
  <c r="X36" i="22"/>
  <c r="AB36" i="22"/>
  <c r="AC36" i="22"/>
  <c r="AD36" i="22"/>
  <c r="AH36" i="22"/>
  <c r="AI36" i="22"/>
  <c r="AJ36" i="22"/>
  <c r="AN36" i="22"/>
  <c r="AO36" i="22"/>
  <c r="AP36" i="22"/>
  <c r="B36" i="22"/>
  <c r="AN36" i="4"/>
  <c r="F36" i="19"/>
  <c r="G36" i="19"/>
  <c r="H36" i="19"/>
  <c r="B36" i="19"/>
  <c r="AQ36" i="4"/>
  <c r="F36" i="23"/>
  <c r="G36" i="23"/>
  <c r="H36" i="23"/>
  <c r="L36" i="23"/>
  <c r="M36" i="23"/>
  <c r="N36" i="23"/>
  <c r="B36" i="23"/>
  <c r="AT36" i="4"/>
  <c r="V36" i="24"/>
  <c r="W36" i="24"/>
  <c r="X36" i="24"/>
  <c r="AF36" i="24"/>
  <c r="AG36" i="24"/>
  <c r="AH36" i="24"/>
  <c r="B36" i="24"/>
  <c r="AW36" i="4"/>
  <c r="P36" i="25"/>
  <c r="Q36" i="25"/>
  <c r="R36" i="25"/>
  <c r="X36" i="25"/>
  <c r="Y36" i="25"/>
  <c r="Z36" i="25"/>
  <c r="B36" i="25"/>
  <c r="AZ36" i="4"/>
  <c r="L36" i="26"/>
  <c r="M36" i="26"/>
  <c r="N36" i="26"/>
  <c r="R36" i="26"/>
  <c r="S36" i="26"/>
  <c r="T36" i="26"/>
  <c r="X36" i="26"/>
  <c r="Y36" i="26"/>
  <c r="Z36" i="26"/>
  <c r="AD36" i="26"/>
  <c r="AE36" i="26"/>
  <c r="AF36" i="26"/>
  <c r="N36" i="27"/>
  <c r="O36" i="27"/>
  <c r="P36" i="27"/>
  <c r="AD36" i="27"/>
  <c r="AE36" i="27"/>
  <c r="AF36" i="27"/>
  <c r="B36" i="27"/>
  <c r="BF36" i="4"/>
  <c r="F36" i="28"/>
  <c r="G36" i="28"/>
  <c r="H36" i="28"/>
  <c r="L36" i="28"/>
  <c r="M36" i="28"/>
  <c r="N36" i="28"/>
  <c r="B36" i="28"/>
  <c r="BI36" i="4"/>
  <c r="E36" i="29"/>
  <c r="F36" i="29"/>
  <c r="G36" i="29"/>
  <c r="BL36" i="4"/>
  <c r="BP36" i="4"/>
  <c r="F37" i="9"/>
  <c r="G37" i="9"/>
  <c r="H37" i="9"/>
  <c r="L37" i="9"/>
  <c r="M37" i="9"/>
  <c r="N37" i="9"/>
  <c r="R37" i="9"/>
  <c r="S37" i="9"/>
  <c r="T37" i="9"/>
  <c r="Z37" i="9"/>
  <c r="AA37" i="9"/>
  <c r="AB37" i="9"/>
  <c r="B37" i="9"/>
  <c r="D37" i="4"/>
  <c r="F37" i="10"/>
  <c r="G37" i="10"/>
  <c r="H37" i="10"/>
  <c r="P37" i="10"/>
  <c r="Q37" i="10"/>
  <c r="R37" i="10"/>
  <c r="V37" i="10"/>
  <c r="W37" i="10"/>
  <c r="X37" i="10"/>
  <c r="AF37" i="10"/>
  <c r="AG37" i="10"/>
  <c r="AH37" i="10"/>
  <c r="AP37" i="10"/>
  <c r="AQ37" i="10"/>
  <c r="AR37" i="10"/>
  <c r="AZ37" i="10"/>
  <c r="BA37" i="10"/>
  <c r="BB37" i="10"/>
  <c r="BJ37" i="10"/>
  <c r="BK37" i="10"/>
  <c r="BL37" i="10"/>
  <c r="BT37" i="10"/>
  <c r="BU37" i="10"/>
  <c r="BV37" i="10"/>
  <c r="B37" i="10"/>
  <c r="G37" i="4"/>
  <c r="F37" i="11"/>
  <c r="G37" i="11"/>
  <c r="H37" i="11"/>
  <c r="L37" i="11"/>
  <c r="M37" i="11"/>
  <c r="N37" i="11"/>
  <c r="T37" i="11"/>
  <c r="U37" i="11"/>
  <c r="V37" i="11"/>
  <c r="AB37" i="11"/>
  <c r="AC37" i="11"/>
  <c r="AD37" i="11"/>
  <c r="AH37" i="11"/>
  <c r="AI37" i="11"/>
  <c r="AJ37" i="11"/>
  <c r="AN37" i="11"/>
  <c r="AO37" i="11"/>
  <c r="AP37" i="11"/>
  <c r="AT37" i="11"/>
  <c r="AU37" i="11"/>
  <c r="AV37" i="11"/>
  <c r="AZ37" i="11"/>
  <c r="BA37" i="11"/>
  <c r="BB37" i="11"/>
  <c r="BF37" i="11"/>
  <c r="BG37" i="11"/>
  <c r="BH37" i="11"/>
  <c r="BP37" i="11"/>
  <c r="BQ37" i="11"/>
  <c r="BR37" i="11"/>
  <c r="B37" i="11"/>
  <c r="J37" i="4"/>
  <c r="F37" i="12"/>
  <c r="G37" i="12"/>
  <c r="H37" i="12"/>
  <c r="X37" i="12"/>
  <c r="Y37" i="12"/>
  <c r="Z37" i="12"/>
  <c r="AD37" i="12"/>
  <c r="AE37" i="12"/>
  <c r="AF37" i="12"/>
  <c r="AJ37" i="12"/>
  <c r="AK37" i="12"/>
  <c r="AL37" i="12"/>
  <c r="B37" i="12"/>
  <c r="M37" i="4"/>
  <c r="F37" i="13"/>
  <c r="G37" i="13"/>
  <c r="H37" i="13"/>
  <c r="P37" i="13"/>
  <c r="Q37" i="13"/>
  <c r="R37" i="13"/>
  <c r="V37" i="13"/>
  <c r="W37" i="13"/>
  <c r="X37" i="13"/>
  <c r="AB37" i="13"/>
  <c r="AC37" i="13"/>
  <c r="AD37" i="13"/>
  <c r="AL37" i="13"/>
  <c r="AM37" i="13"/>
  <c r="AN37" i="13"/>
  <c r="AR37" i="13"/>
  <c r="AS37" i="13"/>
  <c r="AT37" i="13"/>
  <c r="BH37" i="13"/>
  <c r="BI37" i="13"/>
  <c r="BJ37" i="13"/>
  <c r="AX37" i="13"/>
  <c r="AY37" i="13"/>
  <c r="AZ37" i="13"/>
  <c r="B37" i="13"/>
  <c r="P37" i="4"/>
  <c r="F37" i="14"/>
  <c r="G37" i="14"/>
  <c r="H37" i="14"/>
  <c r="L37" i="14"/>
  <c r="M37" i="14"/>
  <c r="N37" i="14"/>
  <c r="Z37" i="14"/>
  <c r="AA37" i="14"/>
  <c r="AB37" i="14"/>
  <c r="B37" i="14"/>
  <c r="S37" i="4"/>
  <c r="F37" i="17"/>
  <c r="G37" i="17"/>
  <c r="H37" i="17"/>
  <c r="L37" i="17"/>
  <c r="M37" i="17"/>
  <c r="N37" i="17"/>
  <c r="R37" i="17"/>
  <c r="S37" i="17"/>
  <c r="T37" i="17"/>
  <c r="X37" i="17"/>
  <c r="Y37" i="17"/>
  <c r="Z37" i="17"/>
  <c r="B37" i="17"/>
  <c r="AB37" i="4"/>
  <c r="H37" i="16"/>
  <c r="I37" i="16"/>
  <c r="J37" i="16"/>
  <c r="R37" i="16"/>
  <c r="S37" i="16"/>
  <c r="T37" i="16"/>
  <c r="Z37" i="16"/>
  <c r="AA37" i="16"/>
  <c r="AB37" i="16"/>
  <c r="AJ37" i="16"/>
  <c r="AK37" i="16"/>
  <c r="AL37" i="16"/>
  <c r="B37" i="16"/>
  <c r="Y37" i="4"/>
  <c r="F37" i="15"/>
  <c r="G37" i="15"/>
  <c r="H37" i="15"/>
  <c r="L37" i="15"/>
  <c r="M37" i="15"/>
  <c r="N37" i="15"/>
  <c r="AB37" i="15"/>
  <c r="AC37" i="15"/>
  <c r="AD37" i="15"/>
  <c r="AX37" i="15"/>
  <c r="AY37" i="15"/>
  <c r="AZ37" i="15"/>
  <c r="H37" i="18"/>
  <c r="I37" i="18"/>
  <c r="J37" i="18"/>
  <c r="T37" i="18"/>
  <c r="U37" i="18"/>
  <c r="V37" i="18"/>
  <c r="B37" i="18"/>
  <c r="AE37" i="4"/>
  <c r="F37" i="20"/>
  <c r="G37" i="20"/>
  <c r="H37" i="20"/>
  <c r="L37" i="20"/>
  <c r="M37" i="20"/>
  <c r="N37" i="20"/>
  <c r="R37" i="20"/>
  <c r="S37" i="20"/>
  <c r="T37" i="20"/>
  <c r="X37" i="20"/>
  <c r="Y37" i="20"/>
  <c r="Z37" i="20"/>
  <c r="AD37" i="20"/>
  <c r="AE37" i="20"/>
  <c r="AF37" i="20"/>
  <c r="AJ37" i="20"/>
  <c r="AK37" i="20"/>
  <c r="AL37" i="20"/>
  <c r="B37" i="20"/>
  <c r="AH37" i="4"/>
  <c r="F37" i="21"/>
  <c r="G37" i="21"/>
  <c r="H37" i="21"/>
  <c r="L37" i="21"/>
  <c r="M37" i="21"/>
  <c r="N37" i="21"/>
  <c r="R37" i="21"/>
  <c r="S37" i="21"/>
  <c r="T37" i="21"/>
  <c r="X37" i="21"/>
  <c r="Y37" i="21"/>
  <c r="Z37" i="21"/>
  <c r="AD37" i="21"/>
  <c r="AE37" i="21"/>
  <c r="AF37" i="21"/>
  <c r="AJ37" i="21"/>
  <c r="AK37" i="21"/>
  <c r="AL37" i="21"/>
  <c r="B37" i="21"/>
  <c r="AK37" i="4"/>
  <c r="F37" i="22"/>
  <c r="G37" i="22"/>
  <c r="H37" i="22"/>
  <c r="R37" i="22"/>
  <c r="V37" i="22"/>
  <c r="W37" i="22"/>
  <c r="X37" i="22"/>
  <c r="AB37" i="22"/>
  <c r="AC37" i="22"/>
  <c r="AD37" i="22"/>
  <c r="AH37" i="22"/>
  <c r="AI37" i="22"/>
  <c r="AJ37" i="22"/>
  <c r="AN37" i="22"/>
  <c r="AO37" i="22"/>
  <c r="AP37" i="22"/>
  <c r="B37" i="22"/>
  <c r="AN37" i="4"/>
  <c r="F37" i="19"/>
  <c r="G37" i="19"/>
  <c r="H37" i="19"/>
  <c r="B37" i="19"/>
  <c r="AQ37" i="4"/>
  <c r="F37" i="23"/>
  <c r="G37" i="23"/>
  <c r="H37" i="23"/>
  <c r="L37" i="23"/>
  <c r="M37" i="23"/>
  <c r="N37" i="23"/>
  <c r="B37" i="23"/>
  <c r="AT37" i="4"/>
  <c r="F41" i="24"/>
  <c r="G41" i="24"/>
  <c r="H41" i="24"/>
  <c r="F43" i="24"/>
  <c r="G43" i="24"/>
  <c r="H43" i="24"/>
  <c r="H37" i="24"/>
  <c r="L37" i="24"/>
  <c r="M37" i="24"/>
  <c r="N37" i="24"/>
  <c r="V37" i="24"/>
  <c r="W37" i="24"/>
  <c r="X37" i="24"/>
  <c r="AF37" i="24"/>
  <c r="AG37" i="24"/>
  <c r="AH37" i="24"/>
  <c r="B37" i="24"/>
  <c r="AW37" i="4"/>
  <c r="F37" i="25"/>
  <c r="G37" i="25"/>
  <c r="H37" i="25"/>
  <c r="P37" i="25"/>
  <c r="Q37" i="25"/>
  <c r="R37" i="25"/>
  <c r="X37" i="25"/>
  <c r="Y37" i="25"/>
  <c r="Z37" i="25"/>
  <c r="B37" i="25"/>
  <c r="AZ37" i="4"/>
  <c r="L37" i="26"/>
  <c r="M37" i="26"/>
  <c r="N37" i="26"/>
  <c r="R37" i="26"/>
  <c r="S37" i="26"/>
  <c r="T37" i="26"/>
  <c r="X37" i="26"/>
  <c r="Y37" i="26"/>
  <c r="Z37" i="26"/>
  <c r="AD37" i="26"/>
  <c r="AE37" i="26"/>
  <c r="AF37" i="26"/>
  <c r="H37" i="27"/>
  <c r="I37" i="27"/>
  <c r="J37" i="27"/>
  <c r="N37" i="27"/>
  <c r="O37" i="27"/>
  <c r="P37" i="27"/>
  <c r="T37" i="27"/>
  <c r="U37" i="27"/>
  <c r="V37" i="27"/>
  <c r="AD37" i="27"/>
  <c r="AE37" i="27"/>
  <c r="AF37" i="27"/>
  <c r="B37" i="27"/>
  <c r="BF37" i="4"/>
  <c r="F37" i="28"/>
  <c r="G37" i="28"/>
  <c r="H37" i="28"/>
  <c r="L37" i="28"/>
  <c r="M37" i="28"/>
  <c r="N37" i="28"/>
  <c r="B37" i="28"/>
  <c r="BI37" i="4"/>
  <c r="E37" i="29"/>
  <c r="F37" i="29"/>
  <c r="G37" i="29"/>
  <c r="BL37" i="4"/>
  <c r="BP37" i="4"/>
  <c r="F38" i="9"/>
  <c r="G38" i="9"/>
  <c r="H38" i="9"/>
  <c r="L38" i="9"/>
  <c r="M38" i="9"/>
  <c r="N38" i="9"/>
  <c r="R38" i="9"/>
  <c r="S38" i="9"/>
  <c r="T38" i="9"/>
  <c r="B38" i="9"/>
  <c r="D38" i="4"/>
  <c r="F38" i="10"/>
  <c r="G38" i="10"/>
  <c r="H38" i="10"/>
  <c r="P38" i="10"/>
  <c r="Q38" i="10"/>
  <c r="R38" i="10"/>
  <c r="V38" i="10"/>
  <c r="W38" i="10"/>
  <c r="X38" i="10"/>
  <c r="AF38" i="10"/>
  <c r="AG38" i="10"/>
  <c r="AH38" i="10"/>
  <c r="AP38" i="10"/>
  <c r="AQ38" i="10"/>
  <c r="AR38" i="10"/>
  <c r="AZ38" i="10"/>
  <c r="BA38" i="10"/>
  <c r="BB38" i="10"/>
  <c r="BJ38" i="10"/>
  <c r="BK38" i="10"/>
  <c r="BL38" i="10"/>
  <c r="BT38" i="10"/>
  <c r="BU38" i="10"/>
  <c r="BV38" i="10"/>
  <c r="B38" i="10"/>
  <c r="G38" i="4"/>
  <c r="F38" i="11"/>
  <c r="G38" i="11"/>
  <c r="H38" i="11"/>
  <c r="L38" i="11"/>
  <c r="M38" i="11"/>
  <c r="N38" i="11"/>
  <c r="T38" i="11"/>
  <c r="U38" i="11"/>
  <c r="V38" i="11"/>
  <c r="AB38" i="11"/>
  <c r="AC38" i="11"/>
  <c r="AD38" i="11"/>
  <c r="AH38" i="11"/>
  <c r="AI38" i="11"/>
  <c r="AJ38" i="11"/>
  <c r="AN38" i="11"/>
  <c r="AO38" i="11"/>
  <c r="AP38" i="11"/>
  <c r="AT38" i="11"/>
  <c r="AU38" i="11"/>
  <c r="AV38" i="11"/>
  <c r="AZ38" i="11"/>
  <c r="BA38" i="11"/>
  <c r="BB38" i="11"/>
  <c r="BF38" i="11"/>
  <c r="BG38" i="11"/>
  <c r="BH38" i="11"/>
  <c r="BP38" i="11"/>
  <c r="BQ38" i="11"/>
  <c r="BR38" i="11"/>
  <c r="B38" i="11"/>
  <c r="J38" i="4"/>
  <c r="F38" i="12"/>
  <c r="G38" i="12"/>
  <c r="H38" i="12"/>
  <c r="L38" i="12"/>
  <c r="M38" i="12"/>
  <c r="N38" i="12"/>
  <c r="R38" i="12"/>
  <c r="S38" i="12"/>
  <c r="T38" i="12"/>
  <c r="X38" i="12"/>
  <c r="Y38" i="12"/>
  <c r="Z38" i="12"/>
  <c r="AD38" i="12"/>
  <c r="AE38" i="12"/>
  <c r="AF38" i="12"/>
  <c r="AJ38" i="12"/>
  <c r="AK38" i="12"/>
  <c r="AL38" i="12"/>
  <c r="B38" i="12"/>
  <c r="M38" i="4"/>
  <c r="F38" i="13"/>
  <c r="G38" i="13"/>
  <c r="H38" i="13"/>
  <c r="P38" i="13"/>
  <c r="Q38" i="13"/>
  <c r="R38" i="13"/>
  <c r="V38" i="13"/>
  <c r="W38" i="13"/>
  <c r="X38" i="13"/>
  <c r="AB38" i="13"/>
  <c r="AC38" i="13"/>
  <c r="AD38" i="13"/>
  <c r="AL38" i="13"/>
  <c r="AM38" i="13"/>
  <c r="AN38" i="13"/>
  <c r="AR38" i="13"/>
  <c r="AS38" i="13"/>
  <c r="AT38" i="13"/>
  <c r="BH38" i="13"/>
  <c r="BI38" i="13"/>
  <c r="BJ38" i="13"/>
  <c r="AX38" i="13"/>
  <c r="AY38" i="13"/>
  <c r="AZ38" i="13"/>
  <c r="B38" i="13"/>
  <c r="P38" i="4"/>
  <c r="F38" i="14"/>
  <c r="G38" i="14"/>
  <c r="H38" i="14"/>
  <c r="L38" i="14"/>
  <c r="M38" i="14"/>
  <c r="N38" i="14"/>
  <c r="Z38" i="14"/>
  <c r="AA38" i="14"/>
  <c r="AB38" i="14"/>
  <c r="B38" i="14"/>
  <c r="S38" i="4"/>
  <c r="F38" i="17"/>
  <c r="G38" i="17"/>
  <c r="H38" i="17"/>
  <c r="L38" i="17"/>
  <c r="M38" i="17"/>
  <c r="N38" i="17"/>
  <c r="R38" i="17"/>
  <c r="S38" i="17"/>
  <c r="T38" i="17"/>
  <c r="X38" i="17"/>
  <c r="Y38" i="17"/>
  <c r="Z38" i="17"/>
  <c r="B38" i="17"/>
  <c r="AB38" i="4"/>
  <c r="H38" i="16"/>
  <c r="I38" i="16"/>
  <c r="J38" i="16"/>
  <c r="R38" i="16"/>
  <c r="S38" i="16"/>
  <c r="T38" i="16"/>
  <c r="Z38" i="16"/>
  <c r="AA38" i="16"/>
  <c r="AB38" i="16"/>
  <c r="AJ38" i="16"/>
  <c r="AK38" i="16"/>
  <c r="AL38" i="16"/>
  <c r="B38" i="16"/>
  <c r="Y38" i="4"/>
  <c r="F38" i="15"/>
  <c r="G38" i="15"/>
  <c r="H38" i="15"/>
  <c r="L38" i="15"/>
  <c r="M38" i="15"/>
  <c r="N38" i="15"/>
  <c r="AB38" i="15"/>
  <c r="AC38" i="15"/>
  <c r="AD38" i="15"/>
  <c r="AJ38" i="15"/>
  <c r="AK38" i="15"/>
  <c r="AL38" i="15"/>
  <c r="AR38" i="15"/>
  <c r="H38" i="18"/>
  <c r="I38" i="18"/>
  <c r="J38" i="18"/>
  <c r="T38" i="18"/>
  <c r="U38" i="18"/>
  <c r="V38" i="18"/>
  <c r="B38" i="18"/>
  <c r="AE38" i="4"/>
  <c r="F38" i="20"/>
  <c r="G38" i="20"/>
  <c r="H38" i="20"/>
  <c r="L38" i="20"/>
  <c r="M38" i="20"/>
  <c r="N38" i="20"/>
  <c r="R38" i="20"/>
  <c r="S38" i="20"/>
  <c r="T38" i="20"/>
  <c r="X38" i="20"/>
  <c r="Y38" i="20"/>
  <c r="Z38" i="20"/>
  <c r="AD38" i="20"/>
  <c r="AE38" i="20"/>
  <c r="AF38" i="20"/>
  <c r="AJ38" i="20"/>
  <c r="AK38" i="20"/>
  <c r="AL38" i="20"/>
  <c r="B38" i="20"/>
  <c r="AH38" i="4"/>
  <c r="F38" i="21"/>
  <c r="G38" i="21"/>
  <c r="H38" i="21"/>
  <c r="L38" i="21"/>
  <c r="M38" i="21"/>
  <c r="N38" i="21"/>
  <c r="R38" i="21"/>
  <c r="S38" i="21"/>
  <c r="T38" i="21"/>
  <c r="X38" i="21"/>
  <c r="Y38" i="21"/>
  <c r="Z38" i="21"/>
  <c r="AD38" i="21"/>
  <c r="AE38" i="21"/>
  <c r="AF38" i="21"/>
  <c r="AJ38" i="21"/>
  <c r="AK38" i="21"/>
  <c r="AL38" i="21"/>
  <c r="B38" i="21"/>
  <c r="AK38" i="4"/>
  <c r="F38" i="22"/>
  <c r="G38" i="22"/>
  <c r="H38" i="22"/>
  <c r="P38" i="22"/>
  <c r="Q38" i="22"/>
  <c r="R38" i="22"/>
  <c r="V38" i="22"/>
  <c r="W38" i="22"/>
  <c r="X38" i="22"/>
  <c r="AB38" i="22"/>
  <c r="AC38" i="22"/>
  <c r="AD38" i="22"/>
  <c r="AH38" i="22"/>
  <c r="AI38" i="22"/>
  <c r="AJ38" i="22"/>
  <c r="AN38" i="22"/>
  <c r="AO38" i="22"/>
  <c r="AP38" i="22"/>
  <c r="B38" i="22"/>
  <c r="AN38" i="4"/>
  <c r="F38" i="19"/>
  <c r="G38" i="19"/>
  <c r="H38" i="19"/>
  <c r="B38" i="19"/>
  <c r="AQ38" i="4"/>
  <c r="F38" i="23"/>
  <c r="G38" i="23"/>
  <c r="H38" i="23"/>
  <c r="L38" i="23"/>
  <c r="M38" i="23"/>
  <c r="N38" i="23"/>
  <c r="B38" i="23"/>
  <c r="AT38" i="4"/>
  <c r="V38" i="24"/>
  <c r="W38" i="24"/>
  <c r="X38" i="24"/>
  <c r="AF38" i="24"/>
  <c r="AG38" i="24"/>
  <c r="AH38" i="24"/>
  <c r="B38" i="24"/>
  <c r="AW38" i="4"/>
  <c r="P38" i="25"/>
  <c r="Q38" i="25"/>
  <c r="R38" i="25"/>
  <c r="X38" i="25"/>
  <c r="Y38" i="25"/>
  <c r="Z38" i="25"/>
  <c r="B38" i="25"/>
  <c r="AZ38" i="4"/>
  <c r="L38" i="26"/>
  <c r="M38" i="26"/>
  <c r="N38" i="26"/>
  <c r="R38" i="26"/>
  <c r="S38" i="26"/>
  <c r="T38" i="26"/>
  <c r="X38" i="26"/>
  <c r="Y38" i="26"/>
  <c r="Z38" i="26"/>
  <c r="AD38" i="26"/>
  <c r="AE38" i="26"/>
  <c r="AF38" i="26"/>
  <c r="N38" i="27"/>
  <c r="O38" i="27"/>
  <c r="P38" i="27"/>
  <c r="AD38" i="27"/>
  <c r="AE38" i="27"/>
  <c r="AF38" i="27"/>
  <c r="B38" i="27"/>
  <c r="BF38" i="4"/>
  <c r="F38" i="28"/>
  <c r="G38" i="28"/>
  <c r="H38" i="28"/>
  <c r="L38" i="28"/>
  <c r="M38" i="28"/>
  <c r="N38" i="28"/>
  <c r="B38" i="28"/>
  <c r="BI38" i="4"/>
  <c r="E38" i="29"/>
  <c r="F38" i="29"/>
  <c r="G38" i="29"/>
  <c r="BL38" i="4"/>
  <c r="BP38" i="4"/>
  <c r="F39" i="9"/>
  <c r="G39" i="9"/>
  <c r="H39" i="9"/>
  <c r="L39" i="9"/>
  <c r="M39" i="9"/>
  <c r="N39" i="9"/>
  <c r="R39" i="9"/>
  <c r="S39" i="9"/>
  <c r="T39" i="9"/>
  <c r="Z39" i="9"/>
  <c r="AA39" i="9"/>
  <c r="AB39" i="9"/>
  <c r="B39" i="9"/>
  <c r="D39" i="4"/>
  <c r="F39" i="10"/>
  <c r="G39" i="10"/>
  <c r="H39" i="10"/>
  <c r="P39" i="10"/>
  <c r="Q39" i="10"/>
  <c r="R39" i="10"/>
  <c r="V39" i="10"/>
  <c r="W39" i="10"/>
  <c r="X39" i="10"/>
  <c r="AF39" i="10"/>
  <c r="AG39" i="10"/>
  <c r="AH39" i="10"/>
  <c r="AP39" i="10"/>
  <c r="AQ39" i="10"/>
  <c r="AR39" i="10"/>
  <c r="AZ39" i="10"/>
  <c r="BA39" i="10"/>
  <c r="BB39" i="10"/>
  <c r="BJ39" i="10"/>
  <c r="BK39" i="10"/>
  <c r="BL39" i="10"/>
  <c r="BT39" i="10"/>
  <c r="BU39" i="10"/>
  <c r="BV39" i="10"/>
  <c r="B39" i="10"/>
  <c r="G39" i="4"/>
  <c r="F39" i="11"/>
  <c r="G39" i="11"/>
  <c r="H39" i="11"/>
  <c r="L39" i="11"/>
  <c r="M39" i="11"/>
  <c r="N39" i="11"/>
  <c r="T39" i="11"/>
  <c r="U39" i="11"/>
  <c r="V39" i="11"/>
  <c r="AB39" i="11"/>
  <c r="AC39" i="11"/>
  <c r="AD39" i="11"/>
  <c r="AH39" i="11"/>
  <c r="AI39" i="11"/>
  <c r="AJ39" i="11"/>
  <c r="AN39" i="11"/>
  <c r="AO39" i="11"/>
  <c r="AP39" i="11"/>
  <c r="AT39" i="11"/>
  <c r="AU39" i="11"/>
  <c r="AV39" i="11"/>
  <c r="AZ39" i="11"/>
  <c r="BA39" i="11"/>
  <c r="BB39" i="11"/>
  <c r="BF39" i="11"/>
  <c r="BG39" i="11"/>
  <c r="BH39" i="11"/>
  <c r="BP39" i="11"/>
  <c r="BQ39" i="11"/>
  <c r="BR39" i="11"/>
  <c r="B39" i="11"/>
  <c r="J39" i="4"/>
  <c r="R39" i="12"/>
  <c r="S39" i="12"/>
  <c r="T39" i="12"/>
  <c r="X39" i="12"/>
  <c r="Y39" i="12"/>
  <c r="Z39" i="12"/>
  <c r="AD39" i="12"/>
  <c r="AE39" i="12"/>
  <c r="AF39" i="12"/>
  <c r="AJ39" i="12"/>
  <c r="AK39" i="12"/>
  <c r="AL39" i="12"/>
  <c r="B39" i="12"/>
  <c r="M39" i="4"/>
  <c r="F39" i="13"/>
  <c r="G39" i="13"/>
  <c r="H39" i="13"/>
  <c r="P39" i="13"/>
  <c r="Q39" i="13"/>
  <c r="R39" i="13"/>
  <c r="V39" i="13"/>
  <c r="W39" i="13"/>
  <c r="X39" i="13"/>
  <c r="AB39" i="13"/>
  <c r="AC39" i="13"/>
  <c r="AD39" i="13"/>
  <c r="AL39" i="13"/>
  <c r="AM39" i="13"/>
  <c r="AN39" i="13"/>
  <c r="AR39" i="13"/>
  <c r="AS39" i="13"/>
  <c r="AT39" i="13"/>
  <c r="BH39" i="13"/>
  <c r="BI39" i="13"/>
  <c r="BJ39" i="13"/>
  <c r="AX39" i="13"/>
  <c r="AY39" i="13"/>
  <c r="AZ39" i="13"/>
  <c r="B39" i="13"/>
  <c r="P39" i="4"/>
  <c r="F39" i="14"/>
  <c r="G39" i="14"/>
  <c r="H39" i="14"/>
  <c r="L39" i="14"/>
  <c r="M39" i="14"/>
  <c r="N39" i="14"/>
  <c r="R39" i="14"/>
  <c r="S39" i="14"/>
  <c r="T39" i="14"/>
  <c r="Z39" i="14"/>
  <c r="AA39" i="14"/>
  <c r="AB39" i="14"/>
  <c r="B39" i="14"/>
  <c r="S39" i="4"/>
  <c r="F39" i="17"/>
  <c r="G39" i="17"/>
  <c r="H39" i="17"/>
  <c r="L39" i="17"/>
  <c r="M39" i="17"/>
  <c r="N39" i="17"/>
  <c r="R39" i="17"/>
  <c r="S39" i="17"/>
  <c r="T39" i="17"/>
  <c r="X39" i="17"/>
  <c r="Y39" i="17"/>
  <c r="Z39" i="17"/>
  <c r="B39" i="17"/>
  <c r="AB39" i="4"/>
  <c r="H39" i="16"/>
  <c r="I39" i="16"/>
  <c r="J39" i="16"/>
  <c r="R39" i="16"/>
  <c r="S39" i="16"/>
  <c r="T39" i="16"/>
  <c r="Z39" i="16"/>
  <c r="AA39" i="16"/>
  <c r="AB39" i="16"/>
  <c r="AJ39" i="16"/>
  <c r="AK39" i="16"/>
  <c r="AL39" i="16"/>
  <c r="B39" i="16"/>
  <c r="Y39" i="4"/>
  <c r="F39" i="15"/>
  <c r="G39" i="15"/>
  <c r="H39" i="15"/>
  <c r="L39" i="15"/>
  <c r="M39" i="15"/>
  <c r="N39" i="15"/>
  <c r="AB39" i="15"/>
  <c r="AC39" i="15"/>
  <c r="AD39" i="15"/>
  <c r="AJ39" i="15"/>
  <c r="AK39" i="15"/>
  <c r="AL39" i="15"/>
  <c r="AP39" i="15"/>
  <c r="AQ39" i="15"/>
  <c r="AR39" i="15"/>
  <c r="AX39" i="15"/>
  <c r="AY39" i="15"/>
  <c r="AZ39" i="15"/>
  <c r="H39" i="18"/>
  <c r="I39" i="18"/>
  <c r="J39" i="18"/>
  <c r="N39" i="18"/>
  <c r="O39" i="18"/>
  <c r="P39" i="18"/>
  <c r="T39" i="18"/>
  <c r="U39" i="18"/>
  <c r="V39" i="18"/>
  <c r="B39" i="18"/>
  <c r="AE39" i="4"/>
  <c r="F39" i="20"/>
  <c r="G39" i="20"/>
  <c r="H39" i="20"/>
  <c r="AF39" i="20"/>
  <c r="AJ39" i="20"/>
  <c r="AK39" i="20"/>
  <c r="AL39" i="20"/>
  <c r="B39" i="20"/>
  <c r="AH39" i="4"/>
  <c r="F39" i="21"/>
  <c r="G39" i="21"/>
  <c r="H39" i="21"/>
  <c r="L39" i="21"/>
  <c r="M39" i="21"/>
  <c r="N39" i="21"/>
  <c r="R39" i="21"/>
  <c r="S39" i="21"/>
  <c r="T39" i="21"/>
  <c r="X39" i="21"/>
  <c r="Y39" i="21"/>
  <c r="Z39" i="21"/>
  <c r="AD39" i="21"/>
  <c r="AE39" i="21"/>
  <c r="AF39" i="21"/>
  <c r="AJ39" i="21"/>
  <c r="AK39" i="21"/>
  <c r="AL39" i="21"/>
  <c r="B39" i="21"/>
  <c r="AK39" i="4"/>
  <c r="F39" i="22"/>
  <c r="G39" i="22"/>
  <c r="H39" i="22"/>
  <c r="P39" i="22"/>
  <c r="Q39" i="22"/>
  <c r="R39" i="22"/>
  <c r="V39" i="22"/>
  <c r="W39" i="22"/>
  <c r="X39" i="22"/>
  <c r="AB39" i="22"/>
  <c r="AC39" i="22"/>
  <c r="AD39" i="22"/>
  <c r="AH39" i="22"/>
  <c r="AI39" i="22"/>
  <c r="AJ39" i="22"/>
  <c r="AN39" i="22"/>
  <c r="AO39" i="22"/>
  <c r="AP39" i="22"/>
  <c r="B39" i="22"/>
  <c r="AN39" i="4"/>
  <c r="F39" i="19"/>
  <c r="G39" i="19"/>
  <c r="H39" i="19"/>
  <c r="L39" i="19"/>
  <c r="M39" i="19"/>
  <c r="N39" i="19"/>
  <c r="B39" i="19"/>
  <c r="AQ39" i="4"/>
  <c r="F39" i="23"/>
  <c r="G39" i="23"/>
  <c r="H39" i="23"/>
  <c r="L39" i="23"/>
  <c r="M39" i="23"/>
  <c r="N39" i="23"/>
  <c r="B39" i="23"/>
  <c r="AT39" i="4"/>
  <c r="F39" i="24"/>
  <c r="G39" i="24"/>
  <c r="H39" i="24"/>
  <c r="L39" i="24"/>
  <c r="M39" i="24"/>
  <c r="N39" i="24"/>
  <c r="V39" i="24"/>
  <c r="W39" i="24"/>
  <c r="X39" i="24"/>
  <c r="AF39" i="24"/>
  <c r="AG39" i="24"/>
  <c r="AH39" i="24"/>
  <c r="B39" i="24"/>
  <c r="AW39" i="4"/>
  <c r="P39" i="25"/>
  <c r="Q39" i="25"/>
  <c r="R39" i="25"/>
  <c r="X39" i="25"/>
  <c r="Y39" i="25"/>
  <c r="Z39" i="25"/>
  <c r="B39" i="25"/>
  <c r="AZ39" i="4"/>
  <c r="L39" i="26"/>
  <c r="M39" i="26"/>
  <c r="N39" i="26"/>
  <c r="R39" i="26"/>
  <c r="S39" i="26"/>
  <c r="T39" i="26"/>
  <c r="X39" i="26"/>
  <c r="Y39" i="26"/>
  <c r="Z39" i="26"/>
  <c r="AD39" i="26"/>
  <c r="AE39" i="26"/>
  <c r="AF39" i="26"/>
  <c r="H39" i="27"/>
  <c r="I39" i="27"/>
  <c r="J39" i="27"/>
  <c r="N39" i="27"/>
  <c r="O39" i="27"/>
  <c r="P39" i="27"/>
  <c r="AD39" i="27"/>
  <c r="AE39" i="27"/>
  <c r="AF39" i="27"/>
  <c r="B39" i="27"/>
  <c r="BF39" i="4"/>
  <c r="F39" i="28"/>
  <c r="G39" i="28"/>
  <c r="H39" i="28"/>
  <c r="L39" i="28"/>
  <c r="M39" i="28"/>
  <c r="N39" i="28"/>
  <c r="B39" i="28"/>
  <c r="BI39" i="4"/>
  <c r="E39" i="29"/>
  <c r="F39" i="29"/>
  <c r="G39" i="29"/>
  <c r="BL39" i="4"/>
  <c r="BP39" i="4"/>
  <c r="F40" i="9"/>
  <c r="G40" i="9"/>
  <c r="H40" i="9"/>
  <c r="L40" i="9"/>
  <c r="M40" i="9"/>
  <c r="N40" i="9"/>
  <c r="R40" i="9"/>
  <c r="S40" i="9"/>
  <c r="T40" i="9"/>
  <c r="Z40" i="9"/>
  <c r="AA40" i="9"/>
  <c r="AB40" i="9"/>
  <c r="B40" i="9"/>
  <c r="D40" i="4"/>
  <c r="F40" i="10"/>
  <c r="G40" i="10"/>
  <c r="H40" i="10"/>
  <c r="P40" i="10"/>
  <c r="Q40" i="10"/>
  <c r="R40" i="10"/>
  <c r="V40" i="10"/>
  <c r="W40" i="10"/>
  <c r="X40" i="10"/>
  <c r="AF40" i="10"/>
  <c r="AG40" i="10"/>
  <c r="AH40" i="10"/>
  <c r="AP40" i="10"/>
  <c r="AQ40" i="10"/>
  <c r="AR40" i="10"/>
  <c r="AZ40" i="10"/>
  <c r="BA40" i="10"/>
  <c r="BB40" i="10"/>
  <c r="BJ40" i="10"/>
  <c r="BK40" i="10"/>
  <c r="BL40" i="10"/>
  <c r="BT40" i="10"/>
  <c r="BU40" i="10"/>
  <c r="BV40" i="10"/>
  <c r="B40" i="10"/>
  <c r="G40" i="4"/>
  <c r="F40" i="11"/>
  <c r="G40" i="11"/>
  <c r="H40" i="11"/>
  <c r="L40" i="11"/>
  <c r="M40" i="11"/>
  <c r="N40" i="11"/>
  <c r="T40" i="11"/>
  <c r="U40" i="11"/>
  <c r="V40" i="11"/>
  <c r="AB40" i="11"/>
  <c r="AC40" i="11"/>
  <c r="AD40" i="11"/>
  <c r="AH40" i="11"/>
  <c r="AI40" i="11"/>
  <c r="AJ40" i="11"/>
  <c r="AN40" i="11"/>
  <c r="AO40" i="11"/>
  <c r="AP40" i="11"/>
  <c r="AT40" i="11"/>
  <c r="AU40" i="11"/>
  <c r="AV40" i="11"/>
  <c r="AZ40" i="11"/>
  <c r="BA40" i="11"/>
  <c r="BB40" i="11"/>
  <c r="BF40" i="11"/>
  <c r="BG40" i="11"/>
  <c r="BH40" i="11"/>
  <c r="BP40" i="11"/>
  <c r="BQ40" i="11"/>
  <c r="BR40" i="11"/>
  <c r="B40" i="11"/>
  <c r="J40" i="4"/>
  <c r="F40" i="12"/>
  <c r="G40" i="12"/>
  <c r="H40" i="12"/>
  <c r="L40" i="12"/>
  <c r="M40" i="12"/>
  <c r="N40" i="12"/>
  <c r="R40" i="12"/>
  <c r="S40" i="12"/>
  <c r="T40" i="12"/>
  <c r="X40" i="12"/>
  <c r="Y40" i="12"/>
  <c r="Z40" i="12"/>
  <c r="AD40" i="12"/>
  <c r="AE40" i="12"/>
  <c r="AF40" i="12"/>
  <c r="AJ40" i="12"/>
  <c r="AK40" i="12"/>
  <c r="AL40" i="12"/>
  <c r="B40" i="12"/>
  <c r="M40" i="4"/>
  <c r="F40" i="13"/>
  <c r="G40" i="13"/>
  <c r="H40" i="13"/>
  <c r="P40" i="13"/>
  <c r="Q40" i="13"/>
  <c r="R40" i="13"/>
  <c r="V40" i="13"/>
  <c r="W40" i="13"/>
  <c r="X40" i="13"/>
  <c r="AB40" i="13"/>
  <c r="AC40" i="13"/>
  <c r="AD40" i="13"/>
  <c r="AL40" i="13"/>
  <c r="AM40" i="13"/>
  <c r="AN40" i="13"/>
  <c r="AR40" i="13"/>
  <c r="AS40" i="13"/>
  <c r="AT40" i="13"/>
  <c r="BH40" i="13"/>
  <c r="BI40" i="13"/>
  <c r="BJ40" i="13"/>
  <c r="AX40" i="13"/>
  <c r="AY40" i="13"/>
  <c r="AZ40" i="13"/>
  <c r="B40" i="13"/>
  <c r="P40" i="4"/>
  <c r="F40" i="14"/>
  <c r="G40" i="14"/>
  <c r="H40" i="14"/>
  <c r="L40" i="14"/>
  <c r="M40" i="14"/>
  <c r="N40" i="14"/>
  <c r="R40" i="14"/>
  <c r="S40" i="14"/>
  <c r="T40" i="14"/>
  <c r="Z40" i="14"/>
  <c r="AA40" i="14"/>
  <c r="AB40" i="14"/>
  <c r="B40" i="14"/>
  <c r="S40" i="4"/>
  <c r="F40" i="17"/>
  <c r="G40" i="17"/>
  <c r="H40" i="17"/>
  <c r="L40" i="17"/>
  <c r="M40" i="17"/>
  <c r="N40" i="17"/>
  <c r="R40" i="17"/>
  <c r="S40" i="17"/>
  <c r="T40" i="17"/>
  <c r="X40" i="17"/>
  <c r="Y40" i="17"/>
  <c r="Z40" i="17"/>
  <c r="B40" i="17"/>
  <c r="AB40" i="4"/>
  <c r="H40" i="16"/>
  <c r="I40" i="16"/>
  <c r="J40" i="16"/>
  <c r="R40" i="16"/>
  <c r="S40" i="16"/>
  <c r="T40" i="16"/>
  <c r="Z40" i="16"/>
  <c r="AA40" i="16"/>
  <c r="AB40" i="16"/>
  <c r="AJ40" i="16"/>
  <c r="AK40" i="16"/>
  <c r="AL40" i="16"/>
  <c r="B40" i="16"/>
  <c r="Y40" i="4"/>
  <c r="F40" i="15"/>
  <c r="G40" i="15"/>
  <c r="H40" i="15"/>
  <c r="L40" i="15"/>
  <c r="M40" i="15"/>
  <c r="N40" i="15"/>
  <c r="AB40" i="15"/>
  <c r="AC40" i="15"/>
  <c r="AD40" i="15"/>
  <c r="AJ40" i="15"/>
  <c r="AK40" i="15"/>
  <c r="AL40" i="15"/>
  <c r="AP40" i="15"/>
  <c r="AQ40" i="15"/>
  <c r="AR40" i="15"/>
  <c r="AX40" i="15"/>
  <c r="AY40" i="15"/>
  <c r="AZ40" i="15"/>
  <c r="H40" i="18"/>
  <c r="I40" i="18"/>
  <c r="J40" i="18"/>
  <c r="N40" i="18"/>
  <c r="O40" i="18"/>
  <c r="P40" i="18"/>
  <c r="T40" i="18"/>
  <c r="U40" i="18"/>
  <c r="V40" i="18"/>
  <c r="B40" i="18"/>
  <c r="AE40" i="4"/>
  <c r="F40" i="20"/>
  <c r="G40" i="20"/>
  <c r="H40" i="20"/>
  <c r="L40" i="20"/>
  <c r="M40" i="20"/>
  <c r="N40" i="20"/>
  <c r="R40" i="20"/>
  <c r="S40" i="20"/>
  <c r="T40" i="20"/>
  <c r="X40" i="20"/>
  <c r="Y40" i="20"/>
  <c r="Z40" i="20"/>
  <c r="AD40" i="20"/>
  <c r="AE40" i="20"/>
  <c r="AF40" i="20"/>
  <c r="AJ40" i="20"/>
  <c r="AK40" i="20"/>
  <c r="AL40" i="20"/>
  <c r="B40" i="20"/>
  <c r="AH40" i="4"/>
  <c r="F40" i="21"/>
  <c r="G40" i="21"/>
  <c r="H40" i="21"/>
  <c r="L40" i="21"/>
  <c r="M40" i="21"/>
  <c r="N40" i="21"/>
  <c r="R40" i="21"/>
  <c r="S40" i="21"/>
  <c r="T40" i="21"/>
  <c r="X40" i="21"/>
  <c r="Y40" i="21"/>
  <c r="Z40" i="21"/>
  <c r="AD40" i="21"/>
  <c r="AE40" i="21"/>
  <c r="AF40" i="21"/>
  <c r="AJ40" i="21"/>
  <c r="AK40" i="21"/>
  <c r="AL40" i="21"/>
  <c r="B40" i="21"/>
  <c r="AK40" i="4"/>
  <c r="F40" i="22"/>
  <c r="G40" i="22"/>
  <c r="H40" i="22"/>
  <c r="P40" i="22"/>
  <c r="Q40" i="22"/>
  <c r="R40" i="22"/>
  <c r="V40" i="22"/>
  <c r="W40" i="22"/>
  <c r="X40" i="22"/>
  <c r="AB40" i="22"/>
  <c r="AC40" i="22"/>
  <c r="AD40" i="22"/>
  <c r="AH40" i="22"/>
  <c r="AI40" i="22"/>
  <c r="AJ40" i="22"/>
  <c r="AN40" i="22"/>
  <c r="AO40" i="22"/>
  <c r="AP40" i="22"/>
  <c r="B40" i="22"/>
  <c r="AN40" i="4"/>
  <c r="F40" i="19"/>
  <c r="G40" i="19"/>
  <c r="H40" i="19"/>
  <c r="B40" i="19"/>
  <c r="AQ40" i="4"/>
  <c r="F40" i="23"/>
  <c r="G40" i="23"/>
  <c r="H40" i="23"/>
  <c r="L40" i="23"/>
  <c r="M40" i="23"/>
  <c r="N40" i="23"/>
  <c r="B40" i="23"/>
  <c r="AT40" i="4"/>
  <c r="F40" i="24"/>
  <c r="G40" i="24"/>
  <c r="H40" i="24"/>
  <c r="L40" i="24"/>
  <c r="M40" i="24"/>
  <c r="N40" i="24"/>
  <c r="V40" i="24"/>
  <c r="W40" i="24"/>
  <c r="X40" i="24"/>
  <c r="AF40" i="24"/>
  <c r="AG40" i="24"/>
  <c r="AH40" i="24"/>
  <c r="B40" i="24"/>
  <c r="AW40" i="4"/>
  <c r="F40" i="25"/>
  <c r="G40" i="25"/>
  <c r="H40" i="25"/>
  <c r="P40" i="25"/>
  <c r="Q40" i="25"/>
  <c r="R40" i="25"/>
  <c r="X40" i="25"/>
  <c r="Y40" i="25"/>
  <c r="Z40" i="25"/>
  <c r="B40" i="25"/>
  <c r="AZ40" i="4"/>
  <c r="L40" i="26"/>
  <c r="M40" i="26"/>
  <c r="N40" i="26"/>
  <c r="X40" i="26"/>
  <c r="Y40" i="26"/>
  <c r="Z40" i="26"/>
  <c r="AD40" i="26"/>
  <c r="AE40" i="26"/>
  <c r="AF40" i="26"/>
  <c r="H40" i="27"/>
  <c r="I40" i="27"/>
  <c r="J40" i="27"/>
  <c r="N40" i="27"/>
  <c r="O40" i="27"/>
  <c r="P40" i="27"/>
  <c r="T40" i="27"/>
  <c r="U40" i="27"/>
  <c r="V40" i="27"/>
  <c r="AD40" i="27"/>
  <c r="AE40" i="27"/>
  <c r="AF40" i="27"/>
  <c r="B40" i="27"/>
  <c r="BF40" i="4"/>
  <c r="F40" i="28"/>
  <c r="G40" i="28"/>
  <c r="H40" i="28"/>
  <c r="L40" i="28"/>
  <c r="M40" i="28"/>
  <c r="N40" i="28"/>
  <c r="B40" i="28"/>
  <c r="BI40" i="4"/>
  <c r="E40" i="29"/>
  <c r="F40" i="29"/>
  <c r="G40" i="29"/>
  <c r="BL40" i="4"/>
  <c r="BP40" i="4"/>
  <c r="F41" i="9"/>
  <c r="G41" i="9"/>
  <c r="H41" i="9"/>
  <c r="L41" i="9"/>
  <c r="M41" i="9"/>
  <c r="N41" i="9"/>
  <c r="R41" i="9"/>
  <c r="S41" i="9"/>
  <c r="T41" i="9"/>
  <c r="Z41" i="9"/>
  <c r="AA41" i="9"/>
  <c r="AB41" i="9"/>
  <c r="B41" i="9"/>
  <c r="D41" i="4"/>
  <c r="F41" i="10"/>
  <c r="G41" i="10"/>
  <c r="H41" i="10"/>
  <c r="P41" i="10"/>
  <c r="Q41" i="10"/>
  <c r="R41" i="10"/>
  <c r="V41" i="10"/>
  <c r="W41" i="10"/>
  <c r="X41" i="10"/>
  <c r="AF41" i="10"/>
  <c r="AG41" i="10"/>
  <c r="AH41" i="10"/>
  <c r="AP41" i="10"/>
  <c r="AQ41" i="10"/>
  <c r="AR41" i="10"/>
  <c r="AZ41" i="10"/>
  <c r="BA41" i="10"/>
  <c r="BB41" i="10"/>
  <c r="BJ41" i="10"/>
  <c r="BK41" i="10"/>
  <c r="BL41" i="10"/>
  <c r="BT41" i="10"/>
  <c r="BU41" i="10"/>
  <c r="BV41" i="10"/>
  <c r="B41" i="10"/>
  <c r="G41" i="4"/>
  <c r="F41" i="11"/>
  <c r="G41" i="11"/>
  <c r="H41" i="11"/>
  <c r="L41" i="11"/>
  <c r="M41" i="11"/>
  <c r="N41" i="11"/>
  <c r="T41" i="11"/>
  <c r="U41" i="11"/>
  <c r="V41" i="11"/>
  <c r="AB41" i="11"/>
  <c r="AC41" i="11"/>
  <c r="AD41" i="11"/>
  <c r="AH41" i="11"/>
  <c r="AI41" i="11"/>
  <c r="AJ41" i="11"/>
  <c r="AN41" i="11"/>
  <c r="AO41" i="11"/>
  <c r="AP41" i="11"/>
  <c r="AZ41" i="11"/>
  <c r="BA41" i="11"/>
  <c r="BB41" i="11"/>
  <c r="BF41" i="11"/>
  <c r="BG41" i="11"/>
  <c r="BH41" i="11"/>
  <c r="BP41" i="11"/>
  <c r="BQ41" i="11"/>
  <c r="BR41" i="11"/>
  <c r="B41" i="11"/>
  <c r="J41" i="4"/>
  <c r="F41" i="12"/>
  <c r="G41" i="12"/>
  <c r="H41" i="12"/>
  <c r="L41" i="12"/>
  <c r="M41" i="12"/>
  <c r="N41" i="12"/>
  <c r="R41" i="12"/>
  <c r="S41" i="12"/>
  <c r="T41" i="12"/>
  <c r="X41" i="12"/>
  <c r="Y41" i="12"/>
  <c r="Z41" i="12"/>
  <c r="AD41" i="12"/>
  <c r="AE41" i="12"/>
  <c r="AF41" i="12"/>
  <c r="AJ41" i="12"/>
  <c r="AK41" i="12"/>
  <c r="AL41" i="12"/>
  <c r="B41" i="12"/>
  <c r="M41" i="4"/>
  <c r="F41" i="13"/>
  <c r="G41" i="13"/>
  <c r="H41" i="13"/>
  <c r="P41" i="13"/>
  <c r="Q41" i="13"/>
  <c r="R41" i="13"/>
  <c r="V41" i="13"/>
  <c r="W41" i="13"/>
  <c r="X41" i="13"/>
  <c r="AB41" i="13"/>
  <c r="AC41" i="13"/>
  <c r="AD41" i="13"/>
  <c r="AL41" i="13"/>
  <c r="AM41" i="13"/>
  <c r="AN41" i="13"/>
  <c r="AR41" i="13"/>
  <c r="AS41" i="13"/>
  <c r="AT41" i="13"/>
  <c r="BH41" i="13"/>
  <c r="BI41" i="13"/>
  <c r="BJ41" i="13"/>
  <c r="AX41" i="13"/>
  <c r="AY41" i="13"/>
  <c r="AZ41" i="13"/>
  <c r="B41" i="13"/>
  <c r="P41" i="4"/>
  <c r="F41" i="14"/>
  <c r="G41" i="14"/>
  <c r="H41" i="14"/>
  <c r="L41" i="14"/>
  <c r="M41" i="14"/>
  <c r="N41" i="14"/>
  <c r="R41" i="14"/>
  <c r="S41" i="14"/>
  <c r="T41" i="14"/>
  <c r="Z41" i="14"/>
  <c r="AA41" i="14"/>
  <c r="AB41" i="14"/>
  <c r="B41" i="14"/>
  <c r="S41" i="4"/>
  <c r="F41" i="17"/>
  <c r="G41" i="17"/>
  <c r="H41" i="17"/>
  <c r="L41" i="17"/>
  <c r="M41" i="17"/>
  <c r="N41" i="17"/>
  <c r="R41" i="17"/>
  <c r="S41" i="17"/>
  <c r="T41" i="17"/>
  <c r="X41" i="17"/>
  <c r="Y41" i="17"/>
  <c r="Z41" i="17"/>
  <c r="B41" i="17"/>
  <c r="AB41" i="4"/>
  <c r="H41" i="16"/>
  <c r="I41" i="16"/>
  <c r="J41" i="16"/>
  <c r="R41" i="16"/>
  <c r="S41" i="16"/>
  <c r="T41" i="16"/>
  <c r="Z44" i="16"/>
  <c r="AA44" i="16"/>
  <c r="AB44" i="16"/>
  <c r="Z57" i="16"/>
  <c r="AA57" i="16"/>
  <c r="AB57" i="16"/>
  <c r="AB41" i="16"/>
  <c r="AJ41" i="16"/>
  <c r="AK41" i="16"/>
  <c r="AL41" i="16"/>
  <c r="B41" i="16"/>
  <c r="Y41" i="4"/>
  <c r="F41" i="15"/>
  <c r="G41" i="15"/>
  <c r="H41" i="15"/>
  <c r="L41" i="15"/>
  <c r="M41" i="15"/>
  <c r="N41" i="15"/>
  <c r="AB41" i="15"/>
  <c r="AC41" i="15"/>
  <c r="AD41" i="15"/>
  <c r="AP41" i="15"/>
  <c r="AQ41" i="15"/>
  <c r="AR41" i="15"/>
  <c r="AX41" i="15"/>
  <c r="AY41" i="15"/>
  <c r="AZ41" i="15"/>
  <c r="H41" i="18"/>
  <c r="I41" i="18"/>
  <c r="J41" i="18"/>
  <c r="N41" i="18"/>
  <c r="O41" i="18"/>
  <c r="P41" i="18"/>
  <c r="T41" i="18"/>
  <c r="U41" i="18"/>
  <c r="V41" i="18"/>
  <c r="B41" i="18"/>
  <c r="AE41" i="4"/>
  <c r="F41" i="20"/>
  <c r="G41" i="20"/>
  <c r="H41" i="20"/>
  <c r="L41" i="20"/>
  <c r="M41" i="20"/>
  <c r="N41" i="20"/>
  <c r="R41" i="20"/>
  <c r="S41" i="20"/>
  <c r="T41" i="20"/>
  <c r="AJ41" i="20"/>
  <c r="AK41" i="20"/>
  <c r="AL41" i="20"/>
  <c r="B41" i="20"/>
  <c r="AH41" i="4"/>
  <c r="F41" i="21"/>
  <c r="G41" i="21"/>
  <c r="H41" i="21"/>
  <c r="L41" i="21"/>
  <c r="M41" i="21"/>
  <c r="N41" i="21"/>
  <c r="R41" i="21"/>
  <c r="S41" i="21"/>
  <c r="T41" i="21"/>
  <c r="X41" i="21"/>
  <c r="Y41" i="21"/>
  <c r="Z41" i="21"/>
  <c r="AD41" i="21"/>
  <c r="AE41" i="21"/>
  <c r="AF41" i="21"/>
  <c r="AJ41" i="21"/>
  <c r="AK41" i="21"/>
  <c r="AL41" i="21"/>
  <c r="B41" i="21"/>
  <c r="AK41" i="4"/>
  <c r="F41" i="22"/>
  <c r="G41" i="22"/>
  <c r="H41" i="22"/>
  <c r="P41" i="22"/>
  <c r="Q41" i="22"/>
  <c r="R41" i="22"/>
  <c r="V41" i="22"/>
  <c r="W41" i="22"/>
  <c r="X41" i="22"/>
  <c r="AB41" i="22"/>
  <c r="AC41" i="22"/>
  <c r="AD41" i="22"/>
  <c r="AH41" i="22"/>
  <c r="AI41" i="22"/>
  <c r="AJ41" i="22"/>
  <c r="AN41" i="22"/>
  <c r="AO41" i="22"/>
  <c r="AP41" i="22"/>
  <c r="B41" i="22"/>
  <c r="AN41" i="4"/>
  <c r="F41" i="19"/>
  <c r="G41" i="19"/>
  <c r="H41" i="19"/>
  <c r="L41" i="19"/>
  <c r="M41" i="19"/>
  <c r="N41" i="19"/>
  <c r="B41" i="19"/>
  <c r="AQ41" i="4"/>
  <c r="F41" i="23"/>
  <c r="G41" i="23"/>
  <c r="H41" i="23"/>
  <c r="L41" i="23"/>
  <c r="M41" i="23"/>
  <c r="N41" i="23"/>
  <c r="B41" i="23"/>
  <c r="AT41" i="4"/>
  <c r="L41" i="24"/>
  <c r="M41" i="24"/>
  <c r="N41" i="24"/>
  <c r="V41" i="24"/>
  <c r="W41" i="24"/>
  <c r="X41" i="24"/>
  <c r="AF41" i="24"/>
  <c r="AG41" i="24"/>
  <c r="AH41" i="24"/>
  <c r="B41" i="24"/>
  <c r="AW41" i="4"/>
  <c r="F41" i="25"/>
  <c r="G41" i="25"/>
  <c r="H41" i="25"/>
  <c r="P41" i="25"/>
  <c r="Q41" i="25"/>
  <c r="R41" i="25"/>
  <c r="X41" i="25"/>
  <c r="Y41" i="25"/>
  <c r="Z41" i="25"/>
  <c r="B41" i="25"/>
  <c r="AZ41" i="4"/>
  <c r="L41" i="26"/>
  <c r="M41" i="26"/>
  <c r="N41" i="26"/>
  <c r="R41" i="26"/>
  <c r="S41" i="26"/>
  <c r="T41" i="26"/>
  <c r="X41" i="26"/>
  <c r="Y41" i="26"/>
  <c r="Z41" i="26"/>
  <c r="AD41" i="26"/>
  <c r="AE41" i="26"/>
  <c r="AF41" i="26"/>
  <c r="H41" i="27"/>
  <c r="I41" i="27"/>
  <c r="J41" i="27"/>
  <c r="N41" i="27"/>
  <c r="O41" i="27"/>
  <c r="P41" i="27"/>
  <c r="T41" i="27"/>
  <c r="U41" i="27"/>
  <c r="V41" i="27"/>
  <c r="AD41" i="27"/>
  <c r="AE41" i="27"/>
  <c r="AF41" i="27"/>
  <c r="B41" i="27"/>
  <c r="BF41" i="4"/>
  <c r="F41" i="28"/>
  <c r="G41" i="28"/>
  <c r="H41" i="28"/>
  <c r="L41" i="28"/>
  <c r="M41" i="28"/>
  <c r="N41" i="28"/>
  <c r="B41" i="28"/>
  <c r="BI41" i="4"/>
  <c r="E41" i="29"/>
  <c r="F41" i="29"/>
  <c r="G41" i="29"/>
  <c r="BL41" i="4"/>
  <c r="BP41" i="4"/>
  <c r="F42" i="9"/>
  <c r="G42" i="9"/>
  <c r="H42" i="9"/>
  <c r="L42" i="9"/>
  <c r="M42" i="9"/>
  <c r="N42" i="9"/>
  <c r="R42" i="9"/>
  <c r="S42" i="9"/>
  <c r="T42" i="9"/>
  <c r="Z42" i="9"/>
  <c r="AA42" i="9"/>
  <c r="AB42" i="9"/>
  <c r="B42" i="9"/>
  <c r="D42" i="4"/>
  <c r="F42" i="10"/>
  <c r="G42" i="10"/>
  <c r="H42" i="10"/>
  <c r="P42" i="10"/>
  <c r="Q42" i="10"/>
  <c r="R42" i="10"/>
  <c r="V42" i="10"/>
  <c r="W42" i="10"/>
  <c r="X42" i="10"/>
  <c r="AF42" i="10"/>
  <c r="AG42" i="10"/>
  <c r="AH42" i="10"/>
  <c r="AP42" i="10"/>
  <c r="AQ42" i="10"/>
  <c r="AR42" i="10"/>
  <c r="AZ42" i="10"/>
  <c r="BA42" i="10"/>
  <c r="BB42" i="10"/>
  <c r="BJ42" i="10"/>
  <c r="BK42" i="10"/>
  <c r="BL42" i="10"/>
  <c r="BT42" i="10"/>
  <c r="BU42" i="10"/>
  <c r="BV42" i="10"/>
  <c r="B42" i="10"/>
  <c r="G42" i="4"/>
  <c r="F42" i="11"/>
  <c r="G42" i="11"/>
  <c r="H42" i="11"/>
  <c r="L42" i="11"/>
  <c r="M42" i="11"/>
  <c r="N42" i="11"/>
  <c r="T42" i="11"/>
  <c r="U42" i="11"/>
  <c r="V42" i="11"/>
  <c r="AB42" i="11"/>
  <c r="AC42" i="11"/>
  <c r="AD42" i="11"/>
  <c r="AH42" i="11"/>
  <c r="AI42" i="11"/>
  <c r="AJ42" i="11"/>
  <c r="AN42" i="11"/>
  <c r="AO42" i="11"/>
  <c r="AP42" i="11"/>
  <c r="AT42" i="11"/>
  <c r="AU42" i="11"/>
  <c r="AV42" i="11"/>
  <c r="AZ42" i="11"/>
  <c r="BA42" i="11"/>
  <c r="BB42" i="11"/>
  <c r="BF42" i="11"/>
  <c r="BG42" i="11"/>
  <c r="BH42" i="11"/>
  <c r="BP42" i="11"/>
  <c r="BQ42" i="11"/>
  <c r="BR42" i="11"/>
  <c r="B42" i="11"/>
  <c r="J42" i="4"/>
  <c r="F42" i="12"/>
  <c r="G42" i="12"/>
  <c r="H42" i="12"/>
  <c r="R42" i="12"/>
  <c r="S42" i="12"/>
  <c r="T42" i="12"/>
  <c r="X42" i="12"/>
  <c r="Y42" i="12"/>
  <c r="Z42" i="12"/>
  <c r="AD42" i="12"/>
  <c r="AE42" i="12"/>
  <c r="AF42" i="12"/>
  <c r="AJ42" i="12"/>
  <c r="AK42" i="12"/>
  <c r="AL42" i="12"/>
  <c r="B42" i="12"/>
  <c r="M42" i="4"/>
  <c r="F42" i="13"/>
  <c r="G42" i="13"/>
  <c r="H42" i="13"/>
  <c r="P42" i="13"/>
  <c r="Q42" i="13"/>
  <c r="R42" i="13"/>
  <c r="V42" i="13"/>
  <c r="W42" i="13"/>
  <c r="X42" i="13"/>
  <c r="AB42" i="13"/>
  <c r="AC42" i="13"/>
  <c r="AD42" i="13"/>
  <c r="AL42" i="13"/>
  <c r="AM42" i="13"/>
  <c r="AN42" i="13"/>
  <c r="AR42" i="13"/>
  <c r="AS42" i="13"/>
  <c r="AT42" i="13"/>
  <c r="BH42" i="13"/>
  <c r="BI42" i="13"/>
  <c r="BJ42" i="13"/>
  <c r="AX42" i="13"/>
  <c r="AY42" i="13"/>
  <c r="AZ42" i="13"/>
  <c r="B42" i="13"/>
  <c r="P42" i="4"/>
  <c r="F42" i="14"/>
  <c r="G42" i="14"/>
  <c r="H42" i="14"/>
  <c r="L42" i="14"/>
  <c r="M42" i="14"/>
  <c r="N42" i="14"/>
  <c r="R42" i="14"/>
  <c r="S42" i="14"/>
  <c r="T42" i="14"/>
  <c r="Z42" i="14"/>
  <c r="AA42" i="14"/>
  <c r="AB42" i="14"/>
  <c r="B42" i="14"/>
  <c r="S42" i="4"/>
  <c r="F42" i="17"/>
  <c r="G42" i="17"/>
  <c r="H42" i="17"/>
  <c r="L42" i="17"/>
  <c r="M42" i="17"/>
  <c r="N42" i="17"/>
  <c r="R42" i="17"/>
  <c r="S42" i="17"/>
  <c r="T42" i="17"/>
  <c r="X42" i="17"/>
  <c r="Y42" i="17"/>
  <c r="Z42" i="17"/>
  <c r="B42" i="17"/>
  <c r="AB42" i="4"/>
  <c r="H42" i="16"/>
  <c r="I42" i="16"/>
  <c r="J42" i="16"/>
  <c r="R42" i="16"/>
  <c r="S42" i="16"/>
  <c r="T42" i="16"/>
  <c r="AB42" i="16"/>
  <c r="AJ42" i="16"/>
  <c r="AK42" i="16"/>
  <c r="AL42" i="16"/>
  <c r="B42" i="16"/>
  <c r="Y42" i="4"/>
  <c r="F42" i="15"/>
  <c r="G42" i="15"/>
  <c r="H42" i="15"/>
  <c r="L42" i="15"/>
  <c r="M42" i="15"/>
  <c r="N42" i="15"/>
  <c r="AB42" i="15"/>
  <c r="AC42" i="15"/>
  <c r="AD42" i="15"/>
  <c r="AP42" i="15"/>
  <c r="AQ42" i="15"/>
  <c r="AR42" i="15"/>
  <c r="AX42" i="15"/>
  <c r="AY42" i="15"/>
  <c r="AZ42" i="15"/>
  <c r="H42" i="18"/>
  <c r="I42" i="18"/>
  <c r="J42" i="18"/>
  <c r="N43" i="18"/>
  <c r="O43" i="18"/>
  <c r="P43" i="18"/>
  <c r="N46" i="18"/>
  <c r="O46" i="18"/>
  <c r="P46" i="18"/>
  <c r="N47" i="18"/>
  <c r="O47" i="18"/>
  <c r="P47" i="18"/>
  <c r="P42" i="18"/>
  <c r="T42" i="18"/>
  <c r="U42" i="18"/>
  <c r="V42" i="18"/>
  <c r="B42" i="18"/>
  <c r="AE42" i="4"/>
  <c r="F42" i="20"/>
  <c r="G42" i="20"/>
  <c r="H42" i="20"/>
  <c r="L42" i="20"/>
  <c r="M42" i="20"/>
  <c r="N42" i="20"/>
  <c r="R42" i="20"/>
  <c r="S42" i="20"/>
  <c r="T42" i="20"/>
  <c r="X42" i="20"/>
  <c r="Y42" i="20"/>
  <c r="Z42" i="20"/>
  <c r="AD42" i="20"/>
  <c r="AE42" i="20"/>
  <c r="AF42" i="20"/>
  <c r="AJ42" i="20"/>
  <c r="AK42" i="20"/>
  <c r="AL42" i="20"/>
  <c r="B42" i="20"/>
  <c r="AH42" i="4"/>
  <c r="F42" i="21"/>
  <c r="G42" i="21"/>
  <c r="H42" i="21"/>
  <c r="L42" i="21"/>
  <c r="M42" i="21"/>
  <c r="N42" i="21"/>
  <c r="R42" i="21"/>
  <c r="S42" i="21"/>
  <c r="T42" i="21"/>
  <c r="X42" i="21"/>
  <c r="Y42" i="21"/>
  <c r="Z42" i="21"/>
  <c r="AD42" i="21"/>
  <c r="AE42" i="21"/>
  <c r="AF42" i="21"/>
  <c r="AJ42" i="21"/>
  <c r="AK42" i="21"/>
  <c r="AL42" i="21"/>
  <c r="B42" i="21"/>
  <c r="AK42" i="4"/>
  <c r="F42" i="22"/>
  <c r="G42" i="22"/>
  <c r="H42" i="22"/>
  <c r="P42" i="22"/>
  <c r="Q42" i="22"/>
  <c r="R42" i="22"/>
  <c r="V42" i="22"/>
  <c r="W42" i="22"/>
  <c r="X42" i="22"/>
  <c r="AB42" i="22"/>
  <c r="AC42" i="22"/>
  <c r="AD42" i="22"/>
  <c r="AH42" i="22"/>
  <c r="AI42" i="22"/>
  <c r="AJ42" i="22"/>
  <c r="AN42" i="22"/>
  <c r="AO42" i="22"/>
  <c r="AP42" i="22"/>
  <c r="B42" i="22"/>
  <c r="AN42" i="4"/>
  <c r="F42" i="19"/>
  <c r="G42" i="19"/>
  <c r="H42" i="19"/>
  <c r="B42" i="19"/>
  <c r="AQ42" i="4"/>
  <c r="F42" i="23"/>
  <c r="G42" i="23"/>
  <c r="H42" i="23"/>
  <c r="L42" i="23"/>
  <c r="M42" i="23"/>
  <c r="N42" i="23"/>
  <c r="B42" i="23"/>
  <c r="AT42" i="4"/>
  <c r="F42" i="24"/>
  <c r="G42" i="24"/>
  <c r="H42" i="24"/>
  <c r="L42" i="24"/>
  <c r="M42" i="24"/>
  <c r="N42" i="24"/>
  <c r="V42" i="24"/>
  <c r="W42" i="24"/>
  <c r="X42" i="24"/>
  <c r="AF42" i="24"/>
  <c r="AG42" i="24"/>
  <c r="AH42" i="24"/>
  <c r="B42" i="24"/>
  <c r="AW42" i="4"/>
  <c r="F42" i="25"/>
  <c r="G42" i="25"/>
  <c r="H42" i="25"/>
  <c r="P42" i="25"/>
  <c r="Q42" i="25"/>
  <c r="R42" i="25"/>
  <c r="X42" i="25"/>
  <c r="Y42" i="25"/>
  <c r="Z42" i="25"/>
  <c r="B42" i="25"/>
  <c r="AZ42" i="4"/>
  <c r="L42" i="26"/>
  <c r="M42" i="26"/>
  <c r="N42" i="26"/>
  <c r="R42" i="26"/>
  <c r="S42" i="26"/>
  <c r="T42" i="26"/>
  <c r="X42" i="26"/>
  <c r="Y42" i="26"/>
  <c r="Z42" i="26"/>
  <c r="AD42" i="26"/>
  <c r="AE42" i="26"/>
  <c r="AF42" i="26"/>
  <c r="H42" i="27"/>
  <c r="I42" i="27"/>
  <c r="J42" i="27"/>
  <c r="N42" i="27"/>
  <c r="O42" i="27"/>
  <c r="P42" i="27"/>
  <c r="T42" i="27"/>
  <c r="U42" i="27"/>
  <c r="V42" i="27"/>
  <c r="AD42" i="27"/>
  <c r="AE42" i="27"/>
  <c r="AF42" i="27"/>
  <c r="B42" i="27"/>
  <c r="BF42" i="4"/>
  <c r="F42" i="28"/>
  <c r="G42" i="28"/>
  <c r="H42" i="28"/>
  <c r="L42" i="28"/>
  <c r="M42" i="28"/>
  <c r="N42" i="28"/>
  <c r="B42" i="28"/>
  <c r="BI42" i="4"/>
  <c r="E42" i="29"/>
  <c r="F42" i="29"/>
  <c r="G42" i="29"/>
  <c r="BL42" i="4"/>
  <c r="BP42" i="4"/>
  <c r="F43" i="9"/>
  <c r="G43" i="9"/>
  <c r="H43" i="9"/>
  <c r="L43" i="9"/>
  <c r="M43" i="9"/>
  <c r="N43" i="9"/>
  <c r="R43" i="9"/>
  <c r="S43" i="9"/>
  <c r="T43" i="9"/>
  <c r="Z43" i="9"/>
  <c r="AA43" i="9"/>
  <c r="AB43" i="9"/>
  <c r="B43" i="9"/>
  <c r="D43" i="4"/>
  <c r="F43" i="10"/>
  <c r="G43" i="10"/>
  <c r="H43" i="10"/>
  <c r="P43" i="10"/>
  <c r="Q43" i="10"/>
  <c r="R43" i="10"/>
  <c r="V43" i="10"/>
  <c r="W43" i="10"/>
  <c r="X43" i="10"/>
  <c r="AF43" i="10"/>
  <c r="AG43" i="10"/>
  <c r="AH43" i="10"/>
  <c r="AP43" i="10"/>
  <c r="AQ43" i="10"/>
  <c r="AR43" i="10"/>
  <c r="AZ43" i="10"/>
  <c r="BA43" i="10"/>
  <c r="BB43" i="10"/>
  <c r="BJ43" i="10"/>
  <c r="BK43" i="10"/>
  <c r="BL43" i="10"/>
  <c r="BT43" i="10"/>
  <c r="BU43" i="10"/>
  <c r="BV43" i="10"/>
  <c r="B43" i="10"/>
  <c r="G43" i="4"/>
  <c r="F43" i="11"/>
  <c r="G43" i="11"/>
  <c r="H43" i="11"/>
  <c r="L43" i="11"/>
  <c r="M43" i="11"/>
  <c r="N43" i="11"/>
  <c r="T43" i="11"/>
  <c r="U43" i="11"/>
  <c r="V43" i="11"/>
  <c r="AB43" i="11"/>
  <c r="AC43" i="11"/>
  <c r="AD43" i="11"/>
  <c r="AH43" i="11"/>
  <c r="AI43" i="11"/>
  <c r="AJ43" i="11"/>
  <c r="AN43" i="11"/>
  <c r="AO43" i="11"/>
  <c r="AP43" i="11"/>
  <c r="AT43" i="11"/>
  <c r="AU43" i="11"/>
  <c r="AV43" i="11"/>
  <c r="AZ43" i="11"/>
  <c r="BA43" i="11"/>
  <c r="BB43" i="11"/>
  <c r="BF43" i="11"/>
  <c r="BG43" i="11"/>
  <c r="BH43" i="11"/>
  <c r="BP43" i="11"/>
  <c r="BQ43" i="11"/>
  <c r="BR43" i="11"/>
  <c r="B43" i="11"/>
  <c r="J43" i="4"/>
  <c r="F43" i="12"/>
  <c r="G43" i="12"/>
  <c r="H43" i="12"/>
  <c r="R43" i="12"/>
  <c r="S43" i="12"/>
  <c r="T43" i="12"/>
  <c r="X43" i="12"/>
  <c r="Y43" i="12"/>
  <c r="Z43" i="12"/>
  <c r="AD43" i="12"/>
  <c r="AE43" i="12"/>
  <c r="AF43" i="12"/>
  <c r="AJ43" i="12"/>
  <c r="AK43" i="12"/>
  <c r="AL43" i="12"/>
  <c r="B43" i="12"/>
  <c r="M43" i="4"/>
  <c r="F43" i="13"/>
  <c r="G43" i="13"/>
  <c r="H43" i="13"/>
  <c r="P43" i="13"/>
  <c r="Q43" i="13"/>
  <c r="R43" i="13"/>
  <c r="V43" i="13"/>
  <c r="W43" i="13"/>
  <c r="X43" i="13"/>
  <c r="AB43" i="13"/>
  <c r="AC43" i="13"/>
  <c r="AD43" i="13"/>
  <c r="AL43" i="13"/>
  <c r="AM43" i="13"/>
  <c r="AN43" i="13"/>
  <c r="AR43" i="13"/>
  <c r="AS43" i="13"/>
  <c r="AT43" i="13"/>
  <c r="BH43" i="13"/>
  <c r="BI43" i="13"/>
  <c r="BJ43" i="13"/>
  <c r="AX43" i="13"/>
  <c r="AY43" i="13"/>
  <c r="AZ43" i="13"/>
  <c r="B43" i="13"/>
  <c r="P43" i="4"/>
  <c r="F43" i="14"/>
  <c r="G43" i="14"/>
  <c r="H43" i="14"/>
  <c r="L43" i="14"/>
  <c r="M43" i="14"/>
  <c r="N43" i="14"/>
  <c r="R46" i="14"/>
  <c r="S46" i="14"/>
  <c r="T46" i="14"/>
  <c r="R47" i="14"/>
  <c r="S47" i="14"/>
  <c r="T47" i="14"/>
  <c r="T43" i="14"/>
  <c r="Z43" i="14"/>
  <c r="AA43" i="14"/>
  <c r="AB43" i="14"/>
  <c r="B43" i="14"/>
  <c r="S43" i="4"/>
  <c r="F43" i="17"/>
  <c r="G43" i="17"/>
  <c r="H43" i="17"/>
  <c r="L43" i="17"/>
  <c r="M43" i="17"/>
  <c r="N43" i="17"/>
  <c r="R43" i="17"/>
  <c r="S43" i="17"/>
  <c r="T43" i="17"/>
  <c r="X43" i="17"/>
  <c r="Y43" i="17"/>
  <c r="Z43" i="17"/>
  <c r="B43" i="17"/>
  <c r="AB43" i="4"/>
  <c r="H43" i="16"/>
  <c r="I43" i="16"/>
  <c r="J43" i="16"/>
  <c r="R43" i="16"/>
  <c r="S43" i="16"/>
  <c r="T43" i="16"/>
  <c r="AJ43" i="16"/>
  <c r="AK43" i="16"/>
  <c r="AL43" i="16"/>
  <c r="B43" i="16"/>
  <c r="Y43" i="4"/>
  <c r="F43" i="15"/>
  <c r="G43" i="15"/>
  <c r="H43" i="15"/>
  <c r="L43" i="15"/>
  <c r="M43" i="15"/>
  <c r="N43" i="15"/>
  <c r="AB43" i="15"/>
  <c r="AC43" i="15"/>
  <c r="AD43" i="15"/>
  <c r="AP46" i="15"/>
  <c r="AQ46" i="15"/>
  <c r="AR46" i="15"/>
  <c r="AP47" i="15"/>
  <c r="AQ47" i="15"/>
  <c r="AR47" i="15"/>
  <c r="AR43" i="15"/>
  <c r="AX43" i="15"/>
  <c r="AY43" i="15"/>
  <c r="AZ43" i="15"/>
  <c r="H43" i="18"/>
  <c r="I43" i="18"/>
  <c r="J43" i="18"/>
  <c r="T43" i="18"/>
  <c r="U43" i="18"/>
  <c r="V43" i="18"/>
  <c r="B43" i="18"/>
  <c r="AE43" i="4"/>
  <c r="F43" i="20"/>
  <c r="G43" i="20"/>
  <c r="H43" i="20"/>
  <c r="L43" i="20"/>
  <c r="M43" i="20"/>
  <c r="N43" i="20"/>
  <c r="R43" i="20"/>
  <c r="S43" i="20"/>
  <c r="T43" i="20"/>
  <c r="X46" i="20"/>
  <c r="Y46" i="20"/>
  <c r="Z46" i="20"/>
  <c r="X47" i="20"/>
  <c r="Y47" i="20"/>
  <c r="Z47" i="20"/>
  <c r="Z43" i="20"/>
  <c r="AD46" i="20"/>
  <c r="AE46" i="20"/>
  <c r="AF46" i="20"/>
  <c r="AD47" i="20"/>
  <c r="AE47" i="20"/>
  <c r="AF47" i="20"/>
  <c r="AF43" i="20"/>
  <c r="AJ43" i="20"/>
  <c r="AK43" i="20"/>
  <c r="AL43" i="20"/>
  <c r="B43" i="20"/>
  <c r="AH43" i="4"/>
  <c r="F43" i="21"/>
  <c r="G43" i="21"/>
  <c r="H43" i="21"/>
  <c r="L43" i="21"/>
  <c r="M43" i="21"/>
  <c r="N43" i="21"/>
  <c r="R43" i="21"/>
  <c r="S43" i="21"/>
  <c r="T43" i="21"/>
  <c r="X43" i="21"/>
  <c r="Y43" i="21"/>
  <c r="Z43" i="21"/>
  <c r="AD43" i="21"/>
  <c r="AE43" i="21"/>
  <c r="AF43" i="21"/>
  <c r="AJ43" i="21"/>
  <c r="AK43" i="21"/>
  <c r="AL43" i="21"/>
  <c r="B43" i="21"/>
  <c r="AK43" i="4"/>
  <c r="F43" i="22"/>
  <c r="G43" i="22"/>
  <c r="H43" i="22"/>
  <c r="P43" i="22"/>
  <c r="Q43" i="22"/>
  <c r="R43" i="22"/>
  <c r="V43" i="22"/>
  <c r="W43" i="22"/>
  <c r="X43" i="22"/>
  <c r="AB43" i="22"/>
  <c r="AC43" i="22"/>
  <c r="AD43" i="22"/>
  <c r="AH43" i="22"/>
  <c r="AI43" i="22"/>
  <c r="AJ43" i="22"/>
  <c r="AN43" i="22"/>
  <c r="AO43" i="22"/>
  <c r="AP43" i="22"/>
  <c r="B43" i="22"/>
  <c r="AN43" i="4"/>
  <c r="F43" i="19"/>
  <c r="G43" i="19"/>
  <c r="H43" i="19"/>
  <c r="L43" i="19"/>
  <c r="M43" i="19"/>
  <c r="N43" i="19"/>
  <c r="B43" i="19"/>
  <c r="AQ43" i="4"/>
  <c r="F43" i="23"/>
  <c r="G43" i="23"/>
  <c r="H43" i="23"/>
  <c r="L43" i="23"/>
  <c r="M43" i="23"/>
  <c r="N43" i="23"/>
  <c r="B43" i="23"/>
  <c r="AT43" i="4"/>
  <c r="L43" i="24"/>
  <c r="M43" i="24"/>
  <c r="N43" i="24"/>
  <c r="V43" i="24"/>
  <c r="W43" i="24"/>
  <c r="X43" i="24"/>
  <c r="AF43" i="24"/>
  <c r="AG43" i="24"/>
  <c r="AH43" i="24"/>
  <c r="B43" i="24"/>
  <c r="AW43" i="4"/>
  <c r="F43" i="25"/>
  <c r="G43" i="25"/>
  <c r="H43" i="25"/>
  <c r="P43" i="25"/>
  <c r="Q43" i="25"/>
  <c r="R43" i="25"/>
  <c r="X43" i="25"/>
  <c r="Y43" i="25"/>
  <c r="Z43" i="25"/>
  <c r="B43" i="25"/>
  <c r="AZ43" i="4"/>
  <c r="L43" i="26"/>
  <c r="M43" i="26"/>
  <c r="N43" i="26"/>
  <c r="R43" i="26"/>
  <c r="S43" i="26"/>
  <c r="T43" i="26"/>
  <c r="X43" i="26"/>
  <c r="Y43" i="26"/>
  <c r="Z43" i="26"/>
  <c r="AD43" i="26"/>
  <c r="AE43" i="26"/>
  <c r="AF43" i="26"/>
  <c r="H43" i="27"/>
  <c r="I43" i="27"/>
  <c r="J43" i="27"/>
  <c r="N43" i="27"/>
  <c r="O43" i="27"/>
  <c r="P43" i="27"/>
  <c r="T43" i="27"/>
  <c r="U43" i="27"/>
  <c r="V43" i="27"/>
  <c r="AD43" i="27"/>
  <c r="AE43" i="27"/>
  <c r="AF43" i="27"/>
  <c r="B43" i="27"/>
  <c r="BF43" i="4"/>
  <c r="F43" i="28"/>
  <c r="G43" i="28"/>
  <c r="H43" i="28"/>
  <c r="L43" i="28"/>
  <c r="M43" i="28"/>
  <c r="N43" i="28"/>
  <c r="B43" i="28"/>
  <c r="BI43" i="4"/>
  <c r="E43" i="29"/>
  <c r="F43" i="29"/>
  <c r="G43" i="29"/>
  <c r="BL43" i="4"/>
  <c r="BP43" i="4"/>
  <c r="F44" i="9"/>
  <c r="G44" i="9"/>
  <c r="H44" i="9"/>
  <c r="L44" i="9"/>
  <c r="M44" i="9"/>
  <c r="N44" i="9"/>
  <c r="R44" i="9"/>
  <c r="S44" i="9"/>
  <c r="T44" i="9"/>
  <c r="Z44" i="9"/>
  <c r="AA44" i="9"/>
  <c r="AB44" i="9"/>
  <c r="B44" i="9"/>
  <c r="D44" i="4"/>
  <c r="F44" i="10"/>
  <c r="G44" i="10"/>
  <c r="H44" i="10"/>
  <c r="P44" i="10"/>
  <c r="Q44" i="10"/>
  <c r="R44" i="10"/>
  <c r="V44" i="10"/>
  <c r="W44" i="10"/>
  <c r="X44" i="10"/>
  <c r="AF44" i="10"/>
  <c r="AG44" i="10"/>
  <c r="AH44" i="10"/>
  <c r="AP44" i="10"/>
  <c r="AQ44" i="10"/>
  <c r="AR44" i="10"/>
  <c r="AZ44" i="10"/>
  <c r="BA44" i="10"/>
  <c r="BB44" i="10"/>
  <c r="BJ44" i="10"/>
  <c r="BK44" i="10"/>
  <c r="BL44" i="10"/>
  <c r="BT44" i="10"/>
  <c r="BU44" i="10"/>
  <c r="BV44" i="10"/>
  <c r="B44" i="10"/>
  <c r="G44" i="4"/>
  <c r="F44" i="11"/>
  <c r="G44" i="11"/>
  <c r="H44" i="11"/>
  <c r="L44" i="11"/>
  <c r="M44" i="11"/>
  <c r="N44" i="11"/>
  <c r="T44" i="11"/>
  <c r="U44" i="11"/>
  <c r="V44" i="11"/>
  <c r="AB44" i="11"/>
  <c r="AC44" i="11"/>
  <c r="AD44" i="11"/>
  <c r="AH44" i="11"/>
  <c r="AI44" i="11"/>
  <c r="AJ44" i="11"/>
  <c r="AN44" i="11"/>
  <c r="AO44" i="11"/>
  <c r="AP44" i="11"/>
  <c r="AZ44" i="11"/>
  <c r="BA44" i="11"/>
  <c r="BB44" i="11"/>
  <c r="BF44" i="11"/>
  <c r="BG44" i="11"/>
  <c r="BH44" i="11"/>
  <c r="BP44" i="11"/>
  <c r="BQ44" i="11"/>
  <c r="BR44" i="11"/>
  <c r="B44" i="11"/>
  <c r="J44" i="4"/>
  <c r="F44" i="12"/>
  <c r="G44" i="12"/>
  <c r="H44" i="12"/>
  <c r="L44" i="12"/>
  <c r="M44" i="12"/>
  <c r="N44" i="12"/>
  <c r="R44" i="12"/>
  <c r="S44" i="12"/>
  <c r="T44" i="12"/>
  <c r="X44" i="12"/>
  <c r="Y44" i="12"/>
  <c r="Z44" i="12"/>
  <c r="AD44" i="12"/>
  <c r="AE44" i="12"/>
  <c r="AF44" i="12"/>
  <c r="AJ44" i="12"/>
  <c r="AK44" i="12"/>
  <c r="AL44" i="12"/>
  <c r="B44" i="12"/>
  <c r="M44" i="4"/>
  <c r="F44" i="13"/>
  <c r="G44" i="13"/>
  <c r="H44" i="13"/>
  <c r="P44" i="13"/>
  <c r="Q44" i="13"/>
  <c r="R44" i="13"/>
  <c r="V44" i="13"/>
  <c r="W44" i="13"/>
  <c r="X44" i="13"/>
  <c r="AB44" i="13"/>
  <c r="AC44" i="13"/>
  <c r="AD44" i="13"/>
  <c r="AL44" i="13"/>
  <c r="AM44" i="13"/>
  <c r="AN44" i="13"/>
  <c r="AR44" i="13"/>
  <c r="AS44" i="13"/>
  <c r="AT44" i="13"/>
  <c r="BH44" i="13"/>
  <c r="BI44" i="13"/>
  <c r="BJ44" i="13"/>
  <c r="AX44" i="13"/>
  <c r="AY44" i="13"/>
  <c r="AZ44" i="13"/>
  <c r="B44" i="13"/>
  <c r="P44" i="4"/>
  <c r="F44" i="14"/>
  <c r="G44" i="14"/>
  <c r="H44" i="14"/>
  <c r="L44" i="14"/>
  <c r="M44" i="14"/>
  <c r="N44" i="14"/>
  <c r="R44" i="14"/>
  <c r="S44" i="14"/>
  <c r="T44" i="14"/>
  <c r="Z44" i="14"/>
  <c r="AA44" i="14"/>
  <c r="AB44" i="14"/>
  <c r="B44" i="14"/>
  <c r="S44" i="4"/>
  <c r="F44" i="17"/>
  <c r="G44" i="17"/>
  <c r="H44" i="17"/>
  <c r="L44" i="17"/>
  <c r="M44" i="17"/>
  <c r="N44" i="17"/>
  <c r="R44" i="17"/>
  <c r="S44" i="17"/>
  <c r="T44" i="17"/>
  <c r="X44" i="17"/>
  <c r="Y44" i="17"/>
  <c r="Z44" i="17"/>
  <c r="B44" i="17"/>
  <c r="AB44" i="4"/>
  <c r="H44" i="16"/>
  <c r="I44" i="16"/>
  <c r="J44" i="16"/>
  <c r="R44" i="16"/>
  <c r="S44" i="16"/>
  <c r="T44" i="16"/>
  <c r="AJ44" i="16"/>
  <c r="AK44" i="16"/>
  <c r="AL44" i="16"/>
  <c r="B44" i="16"/>
  <c r="Y44" i="4"/>
  <c r="F44" i="15"/>
  <c r="G44" i="15"/>
  <c r="H44" i="15"/>
  <c r="L44" i="15"/>
  <c r="M44" i="15"/>
  <c r="N44" i="15"/>
  <c r="AB44" i="15"/>
  <c r="AC44" i="15"/>
  <c r="AD44" i="15"/>
  <c r="AP44" i="15"/>
  <c r="AQ44" i="15"/>
  <c r="AR44" i="15"/>
  <c r="AX44" i="15"/>
  <c r="AY44" i="15"/>
  <c r="AZ44" i="15"/>
  <c r="H44" i="18"/>
  <c r="I44" i="18"/>
  <c r="J44" i="18"/>
  <c r="N44" i="18"/>
  <c r="O44" i="18"/>
  <c r="P44" i="18"/>
  <c r="T44" i="18"/>
  <c r="U44" i="18"/>
  <c r="V44" i="18"/>
  <c r="B44" i="18"/>
  <c r="AE44" i="4"/>
  <c r="F44" i="20"/>
  <c r="G44" i="20"/>
  <c r="H44" i="20"/>
  <c r="L44" i="20"/>
  <c r="M44" i="20"/>
  <c r="N44" i="20"/>
  <c r="R44" i="20"/>
  <c r="S44" i="20"/>
  <c r="T44" i="20"/>
  <c r="Z44" i="20"/>
  <c r="AF44" i="20"/>
  <c r="AJ44" i="20"/>
  <c r="AK44" i="20"/>
  <c r="AL44" i="20"/>
  <c r="B44" i="20"/>
  <c r="AH44" i="4"/>
  <c r="F44" i="21"/>
  <c r="G44" i="21"/>
  <c r="H44" i="21"/>
  <c r="L44" i="21"/>
  <c r="M44" i="21"/>
  <c r="N44" i="21"/>
  <c r="R44" i="21"/>
  <c r="S44" i="21"/>
  <c r="T44" i="21"/>
  <c r="X44" i="21"/>
  <c r="Y44" i="21"/>
  <c r="Z44" i="21"/>
  <c r="AD44" i="21"/>
  <c r="AE44" i="21"/>
  <c r="AF44" i="21"/>
  <c r="AJ44" i="21"/>
  <c r="AK44" i="21"/>
  <c r="AL44" i="21"/>
  <c r="B44" i="21"/>
  <c r="AK44" i="4"/>
  <c r="F44" i="22"/>
  <c r="G44" i="22"/>
  <c r="H44" i="22"/>
  <c r="P44" i="22"/>
  <c r="Q44" i="22"/>
  <c r="R44" i="22"/>
  <c r="V44" i="22"/>
  <c r="W44" i="22"/>
  <c r="X44" i="22"/>
  <c r="AB44" i="22"/>
  <c r="AC44" i="22"/>
  <c r="AD44" i="22"/>
  <c r="AH44" i="22"/>
  <c r="AI44" i="22"/>
  <c r="AJ44" i="22"/>
  <c r="AN44" i="22"/>
  <c r="AO44" i="22"/>
  <c r="AP44" i="22"/>
  <c r="B44" i="22"/>
  <c r="AN44" i="4"/>
  <c r="F44" i="19"/>
  <c r="G44" i="19"/>
  <c r="H44" i="19"/>
  <c r="L44" i="19"/>
  <c r="M44" i="19"/>
  <c r="N44" i="19"/>
  <c r="B44" i="19"/>
  <c r="AQ44" i="4"/>
  <c r="F44" i="23"/>
  <c r="G44" i="23"/>
  <c r="H44" i="23"/>
  <c r="L44" i="23"/>
  <c r="M44" i="23"/>
  <c r="N44" i="23"/>
  <c r="B44" i="23"/>
  <c r="AT44" i="4"/>
  <c r="F44" i="24"/>
  <c r="G44" i="24"/>
  <c r="H44" i="24"/>
  <c r="L44" i="24"/>
  <c r="M44" i="24"/>
  <c r="N44" i="24"/>
  <c r="V44" i="24"/>
  <c r="W44" i="24"/>
  <c r="X44" i="24"/>
  <c r="AF44" i="24"/>
  <c r="AG44" i="24"/>
  <c r="AH44" i="24"/>
  <c r="B44" i="24"/>
  <c r="AW44" i="4"/>
  <c r="F44" i="25"/>
  <c r="G44" i="25"/>
  <c r="H44" i="25"/>
  <c r="P44" i="25"/>
  <c r="Q44" i="25"/>
  <c r="R44" i="25"/>
  <c r="X44" i="25"/>
  <c r="Y44" i="25"/>
  <c r="Z44" i="25"/>
  <c r="B44" i="25"/>
  <c r="AZ44" i="4"/>
  <c r="L44" i="26"/>
  <c r="M44" i="26"/>
  <c r="N44" i="26"/>
  <c r="R44" i="26"/>
  <c r="S44" i="26"/>
  <c r="T44" i="26"/>
  <c r="X44" i="26"/>
  <c r="Y44" i="26"/>
  <c r="Z44" i="26"/>
  <c r="AD44" i="26"/>
  <c r="AE44" i="26"/>
  <c r="AF44" i="26"/>
  <c r="H44" i="27"/>
  <c r="I44" i="27"/>
  <c r="J44" i="27"/>
  <c r="N44" i="27"/>
  <c r="O44" i="27"/>
  <c r="P44" i="27"/>
  <c r="T44" i="27"/>
  <c r="U44" i="27"/>
  <c r="V44" i="27"/>
  <c r="AD44" i="27"/>
  <c r="AE44" i="27"/>
  <c r="AF44" i="27"/>
  <c r="B44" i="27"/>
  <c r="BF44" i="4"/>
  <c r="F44" i="28"/>
  <c r="G44" i="28"/>
  <c r="H44" i="28"/>
  <c r="L44" i="28"/>
  <c r="M44" i="28"/>
  <c r="N44" i="28"/>
  <c r="B44" i="28"/>
  <c r="BI44" i="4"/>
  <c r="E44" i="29"/>
  <c r="F44" i="29"/>
  <c r="G44" i="29"/>
  <c r="BL44" i="4"/>
  <c r="BP44" i="4"/>
  <c r="F45" i="9"/>
  <c r="G45" i="9"/>
  <c r="H45" i="9"/>
  <c r="L45" i="9"/>
  <c r="M45" i="9"/>
  <c r="N45" i="9"/>
  <c r="R45" i="9"/>
  <c r="S45" i="9"/>
  <c r="T45" i="9"/>
  <c r="Z45" i="9"/>
  <c r="AA45" i="9"/>
  <c r="AB45" i="9"/>
  <c r="B45" i="9"/>
  <c r="D45" i="4"/>
  <c r="F45" i="10"/>
  <c r="G45" i="10"/>
  <c r="H45" i="10"/>
  <c r="P45" i="10"/>
  <c r="Q45" i="10"/>
  <c r="R45" i="10"/>
  <c r="V45" i="10"/>
  <c r="W45" i="10"/>
  <c r="X45" i="10"/>
  <c r="AF45" i="10"/>
  <c r="AG45" i="10"/>
  <c r="AH45" i="10"/>
  <c r="AP45" i="10"/>
  <c r="AQ45" i="10"/>
  <c r="AR45" i="10"/>
  <c r="AZ45" i="10"/>
  <c r="BA45" i="10"/>
  <c r="BB45" i="10"/>
  <c r="BJ45" i="10"/>
  <c r="BK45" i="10"/>
  <c r="BL45" i="10"/>
  <c r="BT45" i="10"/>
  <c r="BU45" i="10"/>
  <c r="BV45" i="10"/>
  <c r="B45" i="10"/>
  <c r="G45" i="4"/>
  <c r="F45" i="11"/>
  <c r="G45" i="11"/>
  <c r="H45" i="11"/>
  <c r="L45" i="11"/>
  <c r="M45" i="11"/>
  <c r="N45" i="11"/>
  <c r="T45" i="11"/>
  <c r="U45" i="11"/>
  <c r="V45" i="11"/>
  <c r="AB45" i="11"/>
  <c r="AC45" i="11"/>
  <c r="AD45" i="11"/>
  <c r="AH45" i="11"/>
  <c r="AI45" i="11"/>
  <c r="AJ45" i="11"/>
  <c r="AN45" i="11"/>
  <c r="AO45" i="11"/>
  <c r="AP45" i="11"/>
  <c r="AT45" i="11"/>
  <c r="AU45" i="11"/>
  <c r="AV45" i="11"/>
  <c r="AZ45" i="11"/>
  <c r="BA45" i="11"/>
  <c r="BB45" i="11"/>
  <c r="BF45" i="11"/>
  <c r="BG45" i="11"/>
  <c r="BH45" i="11"/>
  <c r="BP45" i="11"/>
  <c r="BQ45" i="11"/>
  <c r="BR45" i="11"/>
  <c r="B45" i="11"/>
  <c r="J45" i="4"/>
  <c r="R45" i="12"/>
  <c r="S45" i="12"/>
  <c r="T45" i="12"/>
  <c r="X45" i="12"/>
  <c r="Y45" i="12"/>
  <c r="Z45" i="12"/>
  <c r="AD45" i="12"/>
  <c r="AE45" i="12"/>
  <c r="AF45" i="12"/>
  <c r="AJ45" i="12"/>
  <c r="AK45" i="12"/>
  <c r="AL45" i="12"/>
  <c r="B45" i="12"/>
  <c r="M45" i="4"/>
  <c r="F45" i="13"/>
  <c r="G45" i="13"/>
  <c r="H45" i="13"/>
  <c r="P45" i="13"/>
  <c r="Q45" i="13"/>
  <c r="R45" i="13"/>
  <c r="V45" i="13"/>
  <c r="W45" i="13"/>
  <c r="X45" i="13"/>
  <c r="AB45" i="13"/>
  <c r="AC45" i="13"/>
  <c r="AD45" i="13"/>
  <c r="AL45" i="13"/>
  <c r="AM45" i="13"/>
  <c r="AN45" i="13"/>
  <c r="AR45" i="13"/>
  <c r="AS45" i="13"/>
  <c r="AT45" i="13"/>
  <c r="BH45" i="13"/>
  <c r="BI45" i="13"/>
  <c r="BJ45" i="13"/>
  <c r="AX45" i="13"/>
  <c r="AY45" i="13"/>
  <c r="AZ45" i="13"/>
  <c r="B45" i="13"/>
  <c r="P45" i="4"/>
  <c r="F45" i="14"/>
  <c r="G45" i="14"/>
  <c r="H45" i="14"/>
  <c r="L45" i="14"/>
  <c r="M45" i="14"/>
  <c r="N45" i="14"/>
  <c r="R45" i="14"/>
  <c r="S45" i="14"/>
  <c r="T45" i="14"/>
  <c r="Z45" i="14"/>
  <c r="AA45" i="14"/>
  <c r="AB45" i="14"/>
  <c r="B45" i="14"/>
  <c r="S45" i="4"/>
  <c r="F45" i="17"/>
  <c r="G45" i="17"/>
  <c r="H45" i="17"/>
  <c r="L45" i="17"/>
  <c r="M45" i="17"/>
  <c r="N45" i="17"/>
  <c r="R45" i="17"/>
  <c r="S45" i="17"/>
  <c r="T45" i="17"/>
  <c r="X45" i="17"/>
  <c r="Y45" i="17"/>
  <c r="Z45" i="17"/>
  <c r="B45" i="17"/>
  <c r="AB45" i="4"/>
  <c r="H45" i="16"/>
  <c r="I45" i="16"/>
  <c r="J45" i="16"/>
  <c r="R45" i="16"/>
  <c r="S45" i="16"/>
  <c r="T45" i="16"/>
  <c r="Z45" i="16"/>
  <c r="AA45" i="16"/>
  <c r="AB45" i="16"/>
  <c r="AJ45" i="16"/>
  <c r="AK45" i="16"/>
  <c r="AL45" i="16"/>
  <c r="B45" i="16"/>
  <c r="Y45" i="4"/>
  <c r="F45" i="15"/>
  <c r="G45" i="15"/>
  <c r="H45" i="15"/>
  <c r="L45" i="15"/>
  <c r="M45" i="15"/>
  <c r="N45" i="15"/>
  <c r="AB45" i="15"/>
  <c r="AC45" i="15"/>
  <c r="AD45" i="15"/>
  <c r="AJ45" i="15"/>
  <c r="AK45" i="15"/>
  <c r="AL45" i="15"/>
  <c r="AP45" i="15"/>
  <c r="AQ45" i="15"/>
  <c r="AR45" i="15"/>
  <c r="AX45" i="15"/>
  <c r="AY45" i="15"/>
  <c r="AZ45" i="15"/>
  <c r="H45" i="18"/>
  <c r="I45" i="18"/>
  <c r="J45" i="18"/>
  <c r="N45" i="18"/>
  <c r="O45" i="18"/>
  <c r="P45" i="18"/>
  <c r="T45" i="18"/>
  <c r="U45" i="18"/>
  <c r="V45" i="18"/>
  <c r="B45" i="18"/>
  <c r="AE45" i="4"/>
  <c r="F45" i="20"/>
  <c r="G45" i="20"/>
  <c r="H45" i="20"/>
  <c r="AJ45" i="20"/>
  <c r="AK45" i="20"/>
  <c r="AL45" i="20"/>
  <c r="B45" i="20"/>
  <c r="AH45" i="4"/>
  <c r="F45" i="21"/>
  <c r="G45" i="21"/>
  <c r="H45" i="21"/>
  <c r="L45" i="21"/>
  <c r="M45" i="21"/>
  <c r="N45" i="21"/>
  <c r="R45" i="21"/>
  <c r="S45" i="21"/>
  <c r="T45" i="21"/>
  <c r="X45" i="21"/>
  <c r="Y45" i="21"/>
  <c r="Z45" i="21"/>
  <c r="AD45" i="21"/>
  <c r="AE45" i="21"/>
  <c r="AF45" i="21"/>
  <c r="AJ45" i="21"/>
  <c r="AK45" i="21"/>
  <c r="AL45" i="21"/>
  <c r="B45" i="21"/>
  <c r="AK45" i="4"/>
  <c r="F45" i="22"/>
  <c r="G45" i="22"/>
  <c r="H45" i="22"/>
  <c r="P45" i="22"/>
  <c r="Q45" i="22"/>
  <c r="R45" i="22"/>
  <c r="V45" i="22"/>
  <c r="W45" i="22"/>
  <c r="X45" i="22"/>
  <c r="AB45" i="22"/>
  <c r="AC45" i="22"/>
  <c r="AD45" i="22"/>
  <c r="AH45" i="22"/>
  <c r="AI45" i="22"/>
  <c r="AJ45" i="22"/>
  <c r="AN45" i="22"/>
  <c r="AO45" i="22"/>
  <c r="AP45" i="22"/>
  <c r="B45" i="22"/>
  <c r="AN45" i="4"/>
  <c r="F45" i="19"/>
  <c r="G45" i="19"/>
  <c r="H45" i="19"/>
  <c r="L45" i="19"/>
  <c r="M45" i="19"/>
  <c r="N45" i="19"/>
  <c r="B45" i="19"/>
  <c r="AQ45" i="4"/>
  <c r="F45" i="23"/>
  <c r="G45" i="23"/>
  <c r="H45" i="23"/>
  <c r="L45" i="23"/>
  <c r="M45" i="23"/>
  <c r="N45" i="23"/>
  <c r="B45" i="23"/>
  <c r="AT45" i="4"/>
  <c r="F45" i="24"/>
  <c r="G45" i="24"/>
  <c r="H45" i="24"/>
  <c r="L45" i="24"/>
  <c r="M45" i="24"/>
  <c r="N45" i="24"/>
  <c r="V45" i="24"/>
  <c r="W45" i="24"/>
  <c r="X45" i="24"/>
  <c r="AF45" i="24"/>
  <c r="AG45" i="24"/>
  <c r="AH45" i="24"/>
  <c r="B45" i="24"/>
  <c r="AW45" i="4"/>
  <c r="P45" i="25"/>
  <c r="Q45" i="25"/>
  <c r="R45" i="25"/>
  <c r="X45" i="25"/>
  <c r="Y45" i="25"/>
  <c r="Z45" i="25"/>
  <c r="B45" i="25"/>
  <c r="AZ45" i="4"/>
  <c r="L45" i="26"/>
  <c r="M45" i="26"/>
  <c r="N45" i="26"/>
  <c r="R45" i="26"/>
  <c r="S45" i="26"/>
  <c r="T45" i="26"/>
  <c r="X45" i="26"/>
  <c r="Y45" i="26"/>
  <c r="Z45" i="26"/>
  <c r="AD45" i="26"/>
  <c r="AE45" i="26"/>
  <c r="AF45" i="26"/>
  <c r="H45" i="27"/>
  <c r="I45" i="27"/>
  <c r="J45" i="27"/>
  <c r="N45" i="27"/>
  <c r="O45" i="27"/>
  <c r="P45" i="27"/>
  <c r="AD45" i="27"/>
  <c r="AE45" i="27"/>
  <c r="AF45" i="27"/>
  <c r="B45" i="27"/>
  <c r="BF45" i="4"/>
  <c r="F45" i="28"/>
  <c r="G45" i="28"/>
  <c r="H45" i="28"/>
  <c r="L45" i="28"/>
  <c r="M45" i="28"/>
  <c r="N45" i="28"/>
  <c r="B45" i="28"/>
  <c r="BI45" i="4"/>
  <c r="E45" i="29"/>
  <c r="F45" i="29"/>
  <c r="G45" i="29"/>
  <c r="BL45" i="4"/>
  <c r="BP45" i="4"/>
  <c r="F46" i="9"/>
  <c r="G46" i="9"/>
  <c r="H46" i="9"/>
  <c r="L46" i="9"/>
  <c r="M46" i="9"/>
  <c r="N46" i="9"/>
  <c r="R46" i="9"/>
  <c r="S46" i="9"/>
  <c r="T46" i="9"/>
  <c r="Z46" i="9"/>
  <c r="AA46" i="9"/>
  <c r="AB46" i="9"/>
  <c r="B46" i="9"/>
  <c r="D46" i="4"/>
  <c r="F46" i="10"/>
  <c r="G46" i="10"/>
  <c r="H46" i="10"/>
  <c r="P46" i="10"/>
  <c r="Q46" i="10"/>
  <c r="R46" i="10"/>
  <c r="V46" i="10"/>
  <c r="W46" i="10"/>
  <c r="X46" i="10"/>
  <c r="AF46" i="10"/>
  <c r="AG46" i="10"/>
  <c r="AH46" i="10"/>
  <c r="AP46" i="10"/>
  <c r="AQ46" i="10"/>
  <c r="AR46" i="10"/>
  <c r="AZ46" i="10"/>
  <c r="BA46" i="10"/>
  <c r="BB46" i="10"/>
  <c r="BJ46" i="10"/>
  <c r="BK46" i="10"/>
  <c r="BL46" i="10"/>
  <c r="BT46" i="10"/>
  <c r="BU46" i="10"/>
  <c r="BV46" i="10"/>
  <c r="B46" i="10"/>
  <c r="G46" i="4"/>
  <c r="F46" i="11"/>
  <c r="G46" i="11"/>
  <c r="H46" i="11"/>
  <c r="L46" i="11"/>
  <c r="M46" i="11"/>
  <c r="N46" i="11"/>
  <c r="T46" i="11"/>
  <c r="U46" i="11"/>
  <c r="V46" i="11"/>
  <c r="AB46" i="11"/>
  <c r="AC46" i="11"/>
  <c r="AD46" i="11"/>
  <c r="AH46" i="11"/>
  <c r="AI46" i="11"/>
  <c r="AJ46" i="11"/>
  <c r="AN46" i="11"/>
  <c r="AO46" i="11"/>
  <c r="AP46" i="11"/>
  <c r="AT46" i="11"/>
  <c r="AU46" i="11"/>
  <c r="AV46" i="11"/>
  <c r="AZ46" i="11"/>
  <c r="BA46" i="11"/>
  <c r="BB46" i="11"/>
  <c r="BF46" i="11"/>
  <c r="BG46" i="11"/>
  <c r="BH46" i="11"/>
  <c r="BP46" i="11"/>
  <c r="BQ46" i="11"/>
  <c r="BR46" i="11"/>
  <c r="B46" i="11"/>
  <c r="J46" i="4"/>
  <c r="F46" i="12"/>
  <c r="G46" i="12"/>
  <c r="H46" i="12"/>
  <c r="R46" i="12"/>
  <c r="S46" i="12"/>
  <c r="T46" i="12"/>
  <c r="X46" i="12"/>
  <c r="Y46" i="12"/>
  <c r="Z46" i="12"/>
  <c r="AD46" i="12"/>
  <c r="AE46" i="12"/>
  <c r="AF46" i="12"/>
  <c r="AJ46" i="12"/>
  <c r="AK46" i="12"/>
  <c r="AL46" i="12"/>
  <c r="B46" i="12"/>
  <c r="M46" i="4"/>
  <c r="F46" i="13"/>
  <c r="G46" i="13"/>
  <c r="H46" i="13"/>
  <c r="P46" i="13"/>
  <c r="Q46" i="13"/>
  <c r="R46" i="13"/>
  <c r="V46" i="13"/>
  <c r="W46" i="13"/>
  <c r="X46" i="13"/>
  <c r="AB46" i="13"/>
  <c r="AC46" i="13"/>
  <c r="AD46" i="13"/>
  <c r="AL46" i="13"/>
  <c r="AM46" i="13"/>
  <c r="AN46" i="13"/>
  <c r="AR46" i="13"/>
  <c r="AS46" i="13"/>
  <c r="AT46" i="13"/>
  <c r="BH46" i="13"/>
  <c r="BI46" i="13"/>
  <c r="BJ46" i="13"/>
  <c r="AX46" i="13"/>
  <c r="AY46" i="13"/>
  <c r="AZ46" i="13"/>
  <c r="B46" i="13"/>
  <c r="P46" i="4"/>
  <c r="F46" i="14"/>
  <c r="G46" i="14"/>
  <c r="H46" i="14"/>
  <c r="L46" i="14"/>
  <c r="M46" i="14"/>
  <c r="N46" i="14"/>
  <c r="Z46" i="14"/>
  <c r="AA46" i="14"/>
  <c r="AB46" i="14"/>
  <c r="B46" i="14"/>
  <c r="S46" i="4"/>
  <c r="F46" i="17"/>
  <c r="G46" i="17"/>
  <c r="H46" i="17"/>
  <c r="L46" i="17"/>
  <c r="M46" i="17"/>
  <c r="N46" i="17"/>
  <c r="R46" i="17"/>
  <c r="S46" i="17"/>
  <c r="T46" i="17"/>
  <c r="X46" i="17"/>
  <c r="Y46" i="17"/>
  <c r="Z46" i="17"/>
  <c r="B46" i="17"/>
  <c r="AB46" i="4"/>
  <c r="H46" i="16"/>
  <c r="I46" i="16"/>
  <c r="J46" i="16"/>
  <c r="R46" i="16"/>
  <c r="S46" i="16"/>
  <c r="T46" i="16"/>
  <c r="Z46" i="16"/>
  <c r="AA46" i="16"/>
  <c r="AB46" i="16"/>
  <c r="AJ46" i="16"/>
  <c r="AK46" i="16"/>
  <c r="AL46" i="16"/>
  <c r="B46" i="16"/>
  <c r="Y46" i="4"/>
  <c r="F46" i="15"/>
  <c r="G46" i="15"/>
  <c r="H46" i="15"/>
  <c r="L46" i="15"/>
  <c r="M46" i="15"/>
  <c r="N46" i="15"/>
  <c r="AB46" i="15"/>
  <c r="AC46" i="15"/>
  <c r="AD46" i="15"/>
  <c r="AX46" i="15"/>
  <c r="AY46" i="15"/>
  <c r="AZ46" i="15"/>
  <c r="H46" i="18"/>
  <c r="I46" i="18"/>
  <c r="J46" i="18"/>
  <c r="T46" i="18"/>
  <c r="U46" i="18"/>
  <c r="V46" i="18"/>
  <c r="B46" i="18"/>
  <c r="AE46" i="4"/>
  <c r="F46" i="20"/>
  <c r="G46" i="20"/>
  <c r="H46" i="20"/>
  <c r="L46" i="20"/>
  <c r="M46" i="20"/>
  <c r="N46" i="20"/>
  <c r="R46" i="20"/>
  <c r="S46" i="20"/>
  <c r="T46" i="20"/>
  <c r="AJ46" i="20"/>
  <c r="AK46" i="20"/>
  <c r="AL46" i="20"/>
  <c r="B46" i="20"/>
  <c r="AH46" i="4"/>
  <c r="F46" i="21"/>
  <c r="G46" i="21"/>
  <c r="H46" i="21"/>
  <c r="L46" i="21"/>
  <c r="M46" i="21"/>
  <c r="N46" i="21"/>
  <c r="R46" i="21"/>
  <c r="S46" i="21"/>
  <c r="T46" i="21"/>
  <c r="X46" i="21"/>
  <c r="Y46" i="21"/>
  <c r="Z46" i="21"/>
  <c r="AD46" i="21"/>
  <c r="AE46" i="21"/>
  <c r="AF46" i="21"/>
  <c r="AJ46" i="21"/>
  <c r="AK46" i="21"/>
  <c r="AL46" i="21"/>
  <c r="B46" i="21"/>
  <c r="AK46" i="4"/>
  <c r="F46" i="22"/>
  <c r="G46" i="22"/>
  <c r="H46" i="22"/>
  <c r="P46" i="22"/>
  <c r="Q46" i="22"/>
  <c r="R46" i="22"/>
  <c r="V46" i="22"/>
  <c r="W46" i="22"/>
  <c r="X46" i="22"/>
  <c r="AB46" i="22"/>
  <c r="AC46" i="22"/>
  <c r="AD46" i="22"/>
  <c r="AH46" i="22"/>
  <c r="AI46" i="22"/>
  <c r="AJ46" i="22"/>
  <c r="AN46" i="22"/>
  <c r="AO46" i="22"/>
  <c r="AP46" i="22"/>
  <c r="B46" i="22"/>
  <c r="AN46" i="4"/>
  <c r="F46" i="19"/>
  <c r="G46" i="19"/>
  <c r="H46" i="19"/>
  <c r="B46" i="19"/>
  <c r="AQ46" i="4"/>
  <c r="F46" i="23"/>
  <c r="G46" i="23"/>
  <c r="H46" i="23"/>
  <c r="L46" i="23"/>
  <c r="M46" i="23"/>
  <c r="N46" i="23"/>
  <c r="B46" i="23"/>
  <c r="AT46" i="4"/>
  <c r="F46" i="24"/>
  <c r="G46" i="24"/>
  <c r="H46" i="24"/>
  <c r="L46" i="24"/>
  <c r="M46" i="24"/>
  <c r="N46" i="24"/>
  <c r="V46" i="24"/>
  <c r="W46" i="24"/>
  <c r="X46" i="24"/>
  <c r="AF46" i="24"/>
  <c r="AG46" i="24"/>
  <c r="AH46" i="24"/>
  <c r="B46" i="24"/>
  <c r="AW46" i="4"/>
  <c r="F46" i="25"/>
  <c r="G46" i="25"/>
  <c r="H46" i="25"/>
  <c r="P46" i="25"/>
  <c r="Q46" i="25"/>
  <c r="R46" i="25"/>
  <c r="X46" i="25"/>
  <c r="Y46" i="25"/>
  <c r="Z46" i="25"/>
  <c r="B46" i="25"/>
  <c r="AZ46" i="4"/>
  <c r="L46" i="26"/>
  <c r="M46" i="26"/>
  <c r="N46" i="26"/>
  <c r="R46" i="26"/>
  <c r="S46" i="26"/>
  <c r="T46" i="26"/>
  <c r="X46" i="26"/>
  <c r="Y46" i="26"/>
  <c r="Z46" i="26"/>
  <c r="AD46" i="26"/>
  <c r="AE46" i="26"/>
  <c r="AF46" i="26"/>
  <c r="H46" i="27"/>
  <c r="I46" i="27"/>
  <c r="J46" i="27"/>
  <c r="N46" i="27"/>
  <c r="O46" i="27"/>
  <c r="P46" i="27"/>
  <c r="T46" i="27"/>
  <c r="U46" i="27"/>
  <c r="V46" i="27"/>
  <c r="AD46" i="27"/>
  <c r="AE46" i="27"/>
  <c r="AF46" i="27"/>
  <c r="B46" i="27"/>
  <c r="BF46" i="4"/>
  <c r="F46" i="28"/>
  <c r="G46" i="28"/>
  <c r="H46" i="28"/>
  <c r="L46" i="28"/>
  <c r="M46" i="28"/>
  <c r="N46" i="28"/>
  <c r="B46" i="28"/>
  <c r="BI46" i="4"/>
  <c r="E46" i="29"/>
  <c r="F46" i="29"/>
  <c r="G46" i="29"/>
  <c r="BL46" i="4"/>
  <c r="BP46" i="4"/>
  <c r="F47" i="9"/>
  <c r="G47" i="9"/>
  <c r="H47" i="9"/>
  <c r="L47" i="9"/>
  <c r="M47" i="9"/>
  <c r="N47" i="9"/>
  <c r="R47" i="9"/>
  <c r="S47" i="9"/>
  <c r="T47" i="9"/>
  <c r="Z47" i="9"/>
  <c r="AA47" i="9"/>
  <c r="AB47" i="9"/>
  <c r="B47" i="9"/>
  <c r="D47" i="4"/>
  <c r="F47" i="10"/>
  <c r="G47" i="10"/>
  <c r="H47" i="10"/>
  <c r="P47" i="10"/>
  <c r="Q47" i="10"/>
  <c r="R47" i="10"/>
  <c r="V47" i="10"/>
  <c r="W47" i="10"/>
  <c r="X47" i="10"/>
  <c r="AF47" i="10"/>
  <c r="AG47" i="10"/>
  <c r="AH47" i="10"/>
  <c r="AP47" i="10"/>
  <c r="AQ47" i="10"/>
  <c r="AR47" i="10"/>
  <c r="AZ47" i="10"/>
  <c r="BA47" i="10"/>
  <c r="BB47" i="10"/>
  <c r="BJ47" i="10"/>
  <c r="BK47" i="10"/>
  <c r="BL47" i="10"/>
  <c r="BT47" i="10"/>
  <c r="BU47" i="10"/>
  <c r="BV47" i="10"/>
  <c r="B47" i="10"/>
  <c r="G47" i="4"/>
  <c r="F47" i="11"/>
  <c r="G47" i="11"/>
  <c r="H47" i="11"/>
  <c r="L47" i="11"/>
  <c r="M47" i="11"/>
  <c r="N47" i="11"/>
  <c r="T47" i="11"/>
  <c r="U47" i="11"/>
  <c r="V47" i="11"/>
  <c r="AB47" i="11"/>
  <c r="AC47" i="11"/>
  <c r="AD47" i="11"/>
  <c r="AH47" i="11"/>
  <c r="AI47" i="11"/>
  <c r="AJ47" i="11"/>
  <c r="AN47" i="11"/>
  <c r="AO47" i="11"/>
  <c r="AP47" i="11"/>
  <c r="AT47" i="11"/>
  <c r="AU47" i="11"/>
  <c r="AV47" i="11"/>
  <c r="AZ47" i="11"/>
  <c r="BA47" i="11"/>
  <c r="BB47" i="11"/>
  <c r="BF47" i="11"/>
  <c r="BG47" i="11"/>
  <c r="BH47" i="11"/>
  <c r="BP47" i="11"/>
  <c r="BQ47" i="11"/>
  <c r="BR47" i="11"/>
  <c r="B47" i="11"/>
  <c r="J47" i="4"/>
  <c r="H47" i="12"/>
  <c r="N47" i="12"/>
  <c r="T47" i="12"/>
  <c r="X47" i="12"/>
  <c r="Y47" i="12"/>
  <c r="Z47" i="12"/>
  <c r="AD47" i="12"/>
  <c r="AE47" i="12"/>
  <c r="AF47" i="12"/>
  <c r="AJ47" i="12"/>
  <c r="AK47" i="12"/>
  <c r="AL47" i="12"/>
  <c r="B47" i="12"/>
  <c r="M47" i="4"/>
  <c r="F47" i="13"/>
  <c r="G47" i="13"/>
  <c r="H47" i="13"/>
  <c r="P47" i="13"/>
  <c r="Q47" i="13"/>
  <c r="R47" i="13"/>
  <c r="V47" i="13"/>
  <c r="W47" i="13"/>
  <c r="X47" i="13"/>
  <c r="AB47" i="13"/>
  <c r="AC47" i="13"/>
  <c r="AD47" i="13"/>
  <c r="AL47" i="13"/>
  <c r="AM47" i="13"/>
  <c r="AN47" i="13"/>
  <c r="AR47" i="13"/>
  <c r="AS47" i="13"/>
  <c r="AT47" i="13"/>
  <c r="BH47" i="13"/>
  <c r="BI47" i="13"/>
  <c r="BJ47" i="13"/>
  <c r="AX47" i="13"/>
  <c r="AY47" i="13"/>
  <c r="AZ47" i="13"/>
  <c r="B47" i="13"/>
  <c r="P47" i="4"/>
  <c r="F47" i="14"/>
  <c r="G47" i="14"/>
  <c r="H47" i="14"/>
  <c r="L47" i="14"/>
  <c r="M47" i="14"/>
  <c r="N47" i="14"/>
  <c r="Z47" i="14"/>
  <c r="AA47" i="14"/>
  <c r="AB47" i="14"/>
  <c r="B47" i="14"/>
  <c r="S47" i="4"/>
  <c r="F47" i="17"/>
  <c r="G47" i="17"/>
  <c r="H47" i="17"/>
  <c r="L47" i="17"/>
  <c r="M47" i="17"/>
  <c r="N47" i="17"/>
  <c r="R47" i="17"/>
  <c r="S47" i="17"/>
  <c r="T47" i="17"/>
  <c r="X47" i="17"/>
  <c r="Y47" i="17"/>
  <c r="Z47" i="17"/>
  <c r="B47" i="17"/>
  <c r="AB47" i="4"/>
  <c r="H47" i="16"/>
  <c r="I47" i="16"/>
  <c r="J47" i="16"/>
  <c r="R47" i="16"/>
  <c r="S47" i="16"/>
  <c r="T47" i="16"/>
  <c r="Z47" i="16"/>
  <c r="AA47" i="16"/>
  <c r="AB47" i="16"/>
  <c r="AJ47" i="16"/>
  <c r="AK47" i="16"/>
  <c r="AL47" i="16"/>
  <c r="B47" i="16"/>
  <c r="Y47" i="4"/>
  <c r="F47" i="15"/>
  <c r="G47" i="15"/>
  <c r="H47" i="15"/>
  <c r="L47" i="15"/>
  <c r="M47" i="15"/>
  <c r="N47" i="15"/>
  <c r="AB47" i="15"/>
  <c r="AC47" i="15"/>
  <c r="AD47" i="15"/>
  <c r="AZ47" i="15"/>
  <c r="H47" i="18"/>
  <c r="I47" i="18"/>
  <c r="J47" i="18"/>
  <c r="T47" i="18"/>
  <c r="U47" i="18"/>
  <c r="V47" i="18"/>
  <c r="B47" i="18"/>
  <c r="AE47" i="4"/>
  <c r="F47" i="20"/>
  <c r="G47" i="20"/>
  <c r="H47" i="20"/>
  <c r="L47" i="20"/>
  <c r="M47" i="20"/>
  <c r="N47" i="20"/>
  <c r="R47" i="20"/>
  <c r="S47" i="20"/>
  <c r="T47" i="20"/>
  <c r="AJ47" i="20"/>
  <c r="AK47" i="20"/>
  <c r="AL47" i="20"/>
  <c r="B47" i="20"/>
  <c r="AH47" i="4"/>
  <c r="F47" i="21"/>
  <c r="G47" i="21"/>
  <c r="H47" i="21"/>
  <c r="L47" i="21"/>
  <c r="M47" i="21"/>
  <c r="N47" i="21"/>
  <c r="R47" i="21"/>
  <c r="S47" i="21"/>
  <c r="T47" i="21"/>
  <c r="X47" i="21"/>
  <c r="Y47" i="21"/>
  <c r="Z47" i="21"/>
  <c r="AD47" i="21"/>
  <c r="AE47" i="21"/>
  <c r="AF47" i="21"/>
  <c r="AJ47" i="21"/>
  <c r="AK47" i="21"/>
  <c r="AL47" i="21"/>
  <c r="B47" i="21"/>
  <c r="AK47" i="4"/>
  <c r="F47" i="22"/>
  <c r="G47" i="22"/>
  <c r="H47" i="22"/>
  <c r="R47" i="22"/>
  <c r="V47" i="22"/>
  <c r="W47" i="22"/>
  <c r="X47" i="22"/>
  <c r="AB47" i="22"/>
  <c r="AC47" i="22"/>
  <c r="AD47" i="22"/>
  <c r="AH47" i="22"/>
  <c r="AI47" i="22"/>
  <c r="AJ47" i="22"/>
  <c r="AN47" i="22"/>
  <c r="AO47" i="22"/>
  <c r="AP47" i="22"/>
  <c r="B47" i="22"/>
  <c r="AN47" i="4"/>
  <c r="F47" i="19"/>
  <c r="G47" i="19"/>
  <c r="H47" i="19"/>
  <c r="B47" i="19"/>
  <c r="AQ47" i="4"/>
  <c r="F47" i="23"/>
  <c r="G47" i="23"/>
  <c r="H47" i="23"/>
  <c r="L47" i="23"/>
  <c r="M47" i="23"/>
  <c r="N47" i="23"/>
  <c r="B47" i="23"/>
  <c r="AT47" i="4"/>
  <c r="F47" i="24"/>
  <c r="G47" i="24"/>
  <c r="H47" i="24"/>
  <c r="L47" i="24"/>
  <c r="M47" i="24"/>
  <c r="N47" i="24"/>
  <c r="V47" i="24"/>
  <c r="W47" i="24"/>
  <c r="X47" i="24"/>
  <c r="AF47" i="24"/>
  <c r="AG47" i="24"/>
  <c r="AH47" i="24"/>
  <c r="B47" i="24"/>
  <c r="AW47" i="4"/>
  <c r="F47" i="25"/>
  <c r="G47" i="25"/>
  <c r="H47" i="25"/>
  <c r="P47" i="25"/>
  <c r="Q47" i="25"/>
  <c r="R47" i="25"/>
  <c r="X47" i="25"/>
  <c r="Y47" i="25"/>
  <c r="Z47" i="25"/>
  <c r="B47" i="25"/>
  <c r="AZ47" i="4"/>
  <c r="L47" i="26"/>
  <c r="M47" i="26"/>
  <c r="N47" i="26"/>
  <c r="R47" i="26"/>
  <c r="S47" i="26"/>
  <c r="T47" i="26"/>
  <c r="X47" i="26"/>
  <c r="Y47" i="26"/>
  <c r="Z47" i="26"/>
  <c r="AD47" i="26"/>
  <c r="AE47" i="26"/>
  <c r="AF47" i="26"/>
  <c r="H47" i="27"/>
  <c r="I47" i="27"/>
  <c r="J47" i="27"/>
  <c r="N47" i="27"/>
  <c r="O47" i="27"/>
  <c r="P47" i="27"/>
  <c r="T47" i="27"/>
  <c r="U47" i="27"/>
  <c r="V47" i="27"/>
  <c r="AD47" i="27"/>
  <c r="AE47" i="27"/>
  <c r="AF47" i="27"/>
  <c r="B47" i="27"/>
  <c r="BF47" i="4"/>
  <c r="F47" i="28"/>
  <c r="G47" i="28"/>
  <c r="H47" i="28"/>
  <c r="L47" i="28"/>
  <c r="M47" i="28"/>
  <c r="N47" i="28"/>
  <c r="B47" i="28"/>
  <c r="BI47" i="4"/>
  <c r="E47" i="29"/>
  <c r="F47" i="29"/>
  <c r="G47" i="29"/>
  <c r="BL47" i="4"/>
  <c r="BP47" i="4"/>
  <c r="F48" i="9"/>
  <c r="G48" i="9"/>
  <c r="H48" i="9"/>
  <c r="L48" i="9"/>
  <c r="M48" i="9"/>
  <c r="N48" i="9"/>
  <c r="R48" i="9"/>
  <c r="S48" i="9"/>
  <c r="T48" i="9"/>
  <c r="Z48" i="9"/>
  <c r="AA48" i="9"/>
  <c r="AB48" i="9"/>
  <c r="B48" i="9"/>
  <c r="D48" i="4"/>
  <c r="F48" i="10"/>
  <c r="G48" i="10"/>
  <c r="H48" i="10"/>
  <c r="P48" i="10"/>
  <c r="Q48" i="10"/>
  <c r="R48" i="10"/>
  <c r="V48" i="10"/>
  <c r="W48" i="10"/>
  <c r="X48" i="10"/>
  <c r="AF48" i="10"/>
  <c r="AG48" i="10"/>
  <c r="AH48" i="10"/>
  <c r="AP48" i="10"/>
  <c r="AQ48" i="10"/>
  <c r="AR48" i="10"/>
  <c r="AZ48" i="10"/>
  <c r="BA48" i="10"/>
  <c r="BB48" i="10"/>
  <c r="BJ48" i="10"/>
  <c r="BK48" i="10"/>
  <c r="BL48" i="10"/>
  <c r="BT48" i="10"/>
  <c r="BU48" i="10"/>
  <c r="BV48" i="10"/>
  <c r="B48" i="10"/>
  <c r="G48" i="4"/>
  <c r="F48" i="11"/>
  <c r="G48" i="11"/>
  <c r="H48" i="11"/>
  <c r="L48" i="11"/>
  <c r="M48" i="11"/>
  <c r="N48" i="11"/>
  <c r="T48" i="11"/>
  <c r="U48" i="11"/>
  <c r="V48" i="11"/>
  <c r="AB48" i="11"/>
  <c r="AC48" i="11"/>
  <c r="AD48" i="11"/>
  <c r="AH48" i="11"/>
  <c r="AI48" i="11"/>
  <c r="AJ48" i="11"/>
  <c r="AN54" i="11"/>
  <c r="AO54" i="11"/>
  <c r="AP54" i="11"/>
  <c r="AN51" i="11"/>
  <c r="AO51" i="11"/>
  <c r="AP51" i="11"/>
  <c r="AN50" i="11"/>
  <c r="AO50" i="11"/>
  <c r="AP50" i="11"/>
  <c r="AP48" i="11"/>
  <c r="AT48" i="11"/>
  <c r="AU48" i="11"/>
  <c r="AV48" i="11"/>
  <c r="AZ48" i="11"/>
  <c r="BA48" i="11"/>
  <c r="BB48" i="11"/>
  <c r="BF48" i="11"/>
  <c r="BG48" i="11"/>
  <c r="BH48" i="11"/>
  <c r="BP48" i="11"/>
  <c r="BQ48" i="11"/>
  <c r="BR48" i="11"/>
  <c r="B48" i="11"/>
  <c r="J48" i="4"/>
  <c r="F48" i="12"/>
  <c r="G48" i="12"/>
  <c r="H48" i="12"/>
  <c r="L50" i="12"/>
  <c r="M50" i="12"/>
  <c r="N50" i="12"/>
  <c r="L54" i="12"/>
  <c r="M54" i="12"/>
  <c r="N54" i="12"/>
  <c r="N48" i="12"/>
  <c r="R54" i="12"/>
  <c r="S54" i="12"/>
  <c r="T54" i="12"/>
  <c r="R50" i="12"/>
  <c r="S50" i="12"/>
  <c r="T50" i="12"/>
  <c r="T48" i="12"/>
  <c r="X48" i="12"/>
  <c r="Y48" i="12"/>
  <c r="Z48" i="12"/>
  <c r="AD48" i="12"/>
  <c r="AE48" i="12"/>
  <c r="AF48" i="12"/>
  <c r="AJ48" i="12"/>
  <c r="AK48" i="12"/>
  <c r="AL48" i="12"/>
  <c r="B48" i="12"/>
  <c r="M48" i="4"/>
  <c r="F48" i="13"/>
  <c r="G48" i="13"/>
  <c r="H48" i="13"/>
  <c r="P48" i="13"/>
  <c r="Q48" i="13"/>
  <c r="R48" i="13"/>
  <c r="V48" i="13"/>
  <c r="W48" i="13"/>
  <c r="X48" i="13"/>
  <c r="AB48" i="13"/>
  <c r="AC48" i="13"/>
  <c r="AD48" i="13"/>
  <c r="AL48" i="13"/>
  <c r="AM48" i="13"/>
  <c r="AN48" i="13"/>
  <c r="AR48" i="13"/>
  <c r="AS48" i="13"/>
  <c r="AT48" i="13"/>
  <c r="BH48" i="13"/>
  <c r="BI48" i="13"/>
  <c r="BJ48" i="13"/>
  <c r="AX48" i="13"/>
  <c r="AY48" i="13"/>
  <c r="AZ48" i="13"/>
  <c r="B48" i="13"/>
  <c r="P48" i="4"/>
  <c r="F48" i="14"/>
  <c r="G48" i="14"/>
  <c r="H48" i="14"/>
  <c r="L54" i="14"/>
  <c r="M54" i="14"/>
  <c r="N54" i="14"/>
  <c r="N48" i="14"/>
  <c r="R48" i="14"/>
  <c r="S48" i="14"/>
  <c r="T48" i="14"/>
  <c r="Z48" i="14"/>
  <c r="AA48" i="14"/>
  <c r="AB48" i="14"/>
  <c r="B48" i="14"/>
  <c r="S48" i="4"/>
  <c r="F50" i="17"/>
  <c r="G50" i="17"/>
  <c r="H50" i="17"/>
  <c r="F51" i="17"/>
  <c r="G51" i="17"/>
  <c r="H51" i="17"/>
  <c r="F54" i="17"/>
  <c r="G54" i="17"/>
  <c r="H54" i="17"/>
  <c r="H48" i="17"/>
  <c r="L48" i="17"/>
  <c r="M48" i="17"/>
  <c r="N48" i="17"/>
  <c r="R48" i="17"/>
  <c r="S48" i="17"/>
  <c r="T48" i="17"/>
  <c r="X48" i="17"/>
  <c r="Y48" i="17"/>
  <c r="Z48" i="17"/>
  <c r="B48" i="17"/>
  <c r="AB48" i="4"/>
  <c r="H48" i="16"/>
  <c r="I48" i="16"/>
  <c r="J48" i="16"/>
  <c r="R48" i="16"/>
  <c r="S48" i="16"/>
  <c r="T48" i="16"/>
  <c r="Z48" i="16"/>
  <c r="AA48" i="16"/>
  <c r="AB48" i="16"/>
  <c r="AJ48" i="16"/>
  <c r="AK48" i="16"/>
  <c r="AL48" i="16"/>
  <c r="B48" i="16"/>
  <c r="Y48" i="4"/>
  <c r="F48" i="15"/>
  <c r="G48" i="15"/>
  <c r="H48" i="15"/>
  <c r="L48" i="15"/>
  <c r="M48" i="15"/>
  <c r="N48" i="15"/>
  <c r="AB48" i="15"/>
  <c r="AC48" i="15"/>
  <c r="AD48" i="15"/>
  <c r="AJ48" i="15"/>
  <c r="AK48" i="15"/>
  <c r="AL48" i="15"/>
  <c r="AP48" i="15"/>
  <c r="AQ48" i="15"/>
  <c r="AR48" i="15"/>
  <c r="AX48" i="15"/>
  <c r="AY48" i="15"/>
  <c r="AZ48" i="15"/>
  <c r="H48" i="18"/>
  <c r="I48" i="18"/>
  <c r="J48" i="18"/>
  <c r="N48" i="18"/>
  <c r="O48" i="18"/>
  <c r="P48" i="18"/>
  <c r="T48" i="18"/>
  <c r="U48" i="18"/>
  <c r="V48" i="18"/>
  <c r="B48" i="18"/>
  <c r="AE48" i="4"/>
  <c r="F48" i="20"/>
  <c r="G48" i="20"/>
  <c r="H48" i="20"/>
  <c r="L48" i="20"/>
  <c r="M48" i="20"/>
  <c r="N48" i="20"/>
  <c r="R48" i="20"/>
  <c r="S48" i="20"/>
  <c r="T48" i="20"/>
  <c r="X48" i="20"/>
  <c r="Y48" i="20"/>
  <c r="Z48" i="20"/>
  <c r="AD48" i="20"/>
  <c r="AE48" i="20"/>
  <c r="AF48" i="20"/>
  <c r="AJ48" i="20"/>
  <c r="AK48" i="20"/>
  <c r="AL48" i="20"/>
  <c r="B48" i="20"/>
  <c r="AH48" i="4"/>
  <c r="F48" i="21"/>
  <c r="G48" i="21"/>
  <c r="H48" i="21"/>
  <c r="L48" i="21"/>
  <c r="M48" i="21"/>
  <c r="N48" i="21"/>
  <c r="R48" i="21"/>
  <c r="S48" i="21"/>
  <c r="T48" i="21"/>
  <c r="X48" i="21"/>
  <c r="Y48" i="21"/>
  <c r="Z48" i="21"/>
  <c r="AD48" i="21"/>
  <c r="AE48" i="21"/>
  <c r="AF48" i="21"/>
  <c r="AJ48" i="21"/>
  <c r="AK48" i="21"/>
  <c r="AL48" i="21"/>
  <c r="B48" i="21"/>
  <c r="AK48" i="4"/>
  <c r="F48" i="22"/>
  <c r="G48" i="22"/>
  <c r="H48" i="22"/>
  <c r="P48" i="22"/>
  <c r="Q48" i="22"/>
  <c r="R48" i="22"/>
  <c r="V48" i="22"/>
  <c r="W48" i="22"/>
  <c r="X48" i="22"/>
  <c r="AB48" i="22"/>
  <c r="AC48" i="22"/>
  <c r="AD48" i="22"/>
  <c r="AH48" i="22"/>
  <c r="AI48" i="22"/>
  <c r="AJ48" i="22"/>
  <c r="AN48" i="22"/>
  <c r="AO48" i="22"/>
  <c r="AP48" i="22"/>
  <c r="B48" i="22"/>
  <c r="AN48" i="4"/>
  <c r="F48" i="19"/>
  <c r="G48" i="19"/>
  <c r="H48" i="19"/>
  <c r="B48" i="19"/>
  <c r="AQ48" i="4"/>
  <c r="F48" i="23"/>
  <c r="G48" i="23"/>
  <c r="H48" i="23"/>
  <c r="L48" i="23"/>
  <c r="M48" i="23"/>
  <c r="N48" i="23"/>
  <c r="B48" i="23"/>
  <c r="AT48" i="4"/>
  <c r="F48" i="24"/>
  <c r="G48" i="24"/>
  <c r="H48" i="24"/>
  <c r="L48" i="24"/>
  <c r="M48" i="24"/>
  <c r="N48" i="24"/>
  <c r="V48" i="24"/>
  <c r="W48" i="24"/>
  <c r="X48" i="24"/>
  <c r="AF48" i="24"/>
  <c r="AG48" i="24"/>
  <c r="AH48" i="24"/>
  <c r="B48" i="24"/>
  <c r="AW48" i="4"/>
  <c r="F48" i="25"/>
  <c r="G48" i="25"/>
  <c r="H48" i="25"/>
  <c r="P48" i="25"/>
  <c r="Q48" i="25"/>
  <c r="R48" i="25"/>
  <c r="X48" i="25"/>
  <c r="Y48" i="25"/>
  <c r="Z48" i="25"/>
  <c r="B48" i="25"/>
  <c r="AZ48" i="4"/>
  <c r="L48" i="26"/>
  <c r="M48" i="26"/>
  <c r="N48" i="26"/>
  <c r="X48" i="26"/>
  <c r="Y48" i="26"/>
  <c r="Z48" i="26"/>
  <c r="AD48" i="26"/>
  <c r="AE48" i="26"/>
  <c r="AF48" i="26"/>
  <c r="H48" i="27"/>
  <c r="I48" i="27"/>
  <c r="J48" i="27"/>
  <c r="N48" i="27"/>
  <c r="O48" i="27"/>
  <c r="P48" i="27"/>
  <c r="T50" i="27"/>
  <c r="U50" i="27"/>
  <c r="V50" i="27"/>
  <c r="T51" i="27"/>
  <c r="U51" i="27"/>
  <c r="V51" i="27"/>
  <c r="T54" i="27"/>
  <c r="U54" i="27"/>
  <c r="V54" i="27"/>
  <c r="V48" i="27"/>
  <c r="AD48" i="27"/>
  <c r="AE48" i="27"/>
  <c r="AF48" i="27"/>
  <c r="B48" i="27"/>
  <c r="BF48" i="4"/>
  <c r="F48" i="28"/>
  <c r="G48" i="28"/>
  <c r="H48" i="28"/>
  <c r="L48" i="28"/>
  <c r="M48" i="28"/>
  <c r="N48" i="28"/>
  <c r="B48" i="28"/>
  <c r="BI48" i="4"/>
  <c r="E48" i="29"/>
  <c r="F48" i="29"/>
  <c r="G48" i="29"/>
  <c r="BL48" i="4"/>
  <c r="BP48" i="4"/>
  <c r="F49" i="9"/>
  <c r="G49" i="9"/>
  <c r="H49" i="9"/>
  <c r="L49" i="9"/>
  <c r="M49" i="9"/>
  <c r="N49" i="9"/>
  <c r="R49" i="9"/>
  <c r="S49" i="9"/>
  <c r="T49" i="9"/>
  <c r="B49" i="9"/>
  <c r="D49" i="4"/>
  <c r="F49" i="10"/>
  <c r="G49" i="10"/>
  <c r="H49" i="10"/>
  <c r="P49" i="10"/>
  <c r="Q49" i="10"/>
  <c r="R49" i="10"/>
  <c r="V49" i="10"/>
  <c r="W49" i="10"/>
  <c r="X49" i="10"/>
  <c r="AF49" i="10"/>
  <c r="AG49" i="10"/>
  <c r="AH49" i="10"/>
  <c r="AP49" i="10"/>
  <c r="AQ49" i="10"/>
  <c r="AR49" i="10"/>
  <c r="AZ49" i="10"/>
  <c r="BA49" i="10"/>
  <c r="BB49" i="10"/>
  <c r="BJ49" i="10"/>
  <c r="BK49" i="10"/>
  <c r="BL49" i="10"/>
  <c r="BT49" i="10"/>
  <c r="BU49" i="10"/>
  <c r="BV49" i="10"/>
  <c r="B49" i="10"/>
  <c r="G49" i="4"/>
  <c r="F49" i="11"/>
  <c r="G49" i="11"/>
  <c r="H49" i="11"/>
  <c r="L49" i="11"/>
  <c r="M49" i="11"/>
  <c r="N49" i="11"/>
  <c r="T49" i="11"/>
  <c r="U49" i="11"/>
  <c r="V49" i="11"/>
  <c r="AB49" i="11"/>
  <c r="AC49" i="11"/>
  <c r="AD49" i="11"/>
  <c r="AH49" i="11"/>
  <c r="AI49" i="11"/>
  <c r="AJ49" i="11"/>
  <c r="AN49" i="11"/>
  <c r="AO49" i="11"/>
  <c r="AP49" i="11"/>
  <c r="AT49" i="11"/>
  <c r="AU49" i="11"/>
  <c r="AV49" i="11"/>
  <c r="AZ49" i="11"/>
  <c r="BA49" i="11"/>
  <c r="BB49" i="11"/>
  <c r="BF49" i="11"/>
  <c r="BG49" i="11"/>
  <c r="BH49" i="11"/>
  <c r="BP49" i="11"/>
  <c r="BQ49" i="11"/>
  <c r="BR49" i="11"/>
  <c r="B49" i="11"/>
  <c r="J49" i="4"/>
  <c r="H49" i="12"/>
  <c r="N49" i="12"/>
  <c r="T49" i="12"/>
  <c r="X49" i="12"/>
  <c r="Y49" i="12"/>
  <c r="Z49" i="12"/>
  <c r="AD49" i="12"/>
  <c r="AE49" i="12"/>
  <c r="AF49" i="12"/>
  <c r="AJ49" i="12"/>
  <c r="AK49" i="12"/>
  <c r="AL49" i="12"/>
  <c r="B49" i="12"/>
  <c r="M49" i="4"/>
  <c r="F49" i="13"/>
  <c r="G49" i="13"/>
  <c r="H49" i="13"/>
  <c r="P49" i="13"/>
  <c r="Q49" i="13"/>
  <c r="R49" i="13"/>
  <c r="V49" i="13"/>
  <c r="W49" i="13"/>
  <c r="X49" i="13"/>
  <c r="AB49" i="13"/>
  <c r="AC49" i="13"/>
  <c r="AD49" i="13"/>
  <c r="AL49" i="13"/>
  <c r="AM49" i="13"/>
  <c r="AN49" i="13"/>
  <c r="AR49" i="13"/>
  <c r="AS49" i="13"/>
  <c r="AT49" i="13"/>
  <c r="BH49" i="13"/>
  <c r="BI49" i="13"/>
  <c r="BJ49" i="13"/>
  <c r="AX49" i="13"/>
  <c r="AY49" i="13"/>
  <c r="AZ49" i="13"/>
  <c r="B49" i="13"/>
  <c r="P49" i="4"/>
  <c r="F49" i="14"/>
  <c r="G49" i="14"/>
  <c r="H49" i="14"/>
  <c r="L49" i="14"/>
  <c r="M49" i="14"/>
  <c r="N49" i="14"/>
  <c r="T49" i="14"/>
  <c r="Z49" i="14"/>
  <c r="AA49" i="14"/>
  <c r="AB49" i="14"/>
  <c r="B49" i="14"/>
  <c r="S49" i="4"/>
  <c r="F49" i="17"/>
  <c r="G49" i="17"/>
  <c r="H49" i="17"/>
  <c r="L49" i="17"/>
  <c r="M49" i="17"/>
  <c r="N49" i="17"/>
  <c r="R49" i="17"/>
  <c r="S49" i="17"/>
  <c r="T49" i="17"/>
  <c r="X49" i="17"/>
  <c r="Y49" i="17"/>
  <c r="Z49" i="17"/>
  <c r="B49" i="17"/>
  <c r="AB49" i="4"/>
  <c r="H49" i="16"/>
  <c r="I49" i="16"/>
  <c r="J49" i="16"/>
  <c r="R49" i="16"/>
  <c r="S49" i="16"/>
  <c r="T49" i="16"/>
  <c r="Z49" i="16"/>
  <c r="AA49" i="16"/>
  <c r="AB49" i="16"/>
  <c r="AJ49" i="16"/>
  <c r="AK49" i="16"/>
  <c r="AL49" i="16"/>
  <c r="B49" i="16"/>
  <c r="Y49" i="4"/>
  <c r="F49" i="15"/>
  <c r="G49" i="15"/>
  <c r="H49" i="15"/>
  <c r="L49" i="15"/>
  <c r="M49" i="15"/>
  <c r="N49" i="15"/>
  <c r="AJ49" i="15"/>
  <c r="AK49" i="15"/>
  <c r="AL49" i="15"/>
  <c r="H49" i="18"/>
  <c r="I49" i="18"/>
  <c r="J49" i="18"/>
  <c r="T49" i="18"/>
  <c r="U49" i="18"/>
  <c r="V49" i="18"/>
  <c r="B49" i="18"/>
  <c r="AE49" i="4"/>
  <c r="F49" i="20"/>
  <c r="G49" i="20"/>
  <c r="H49" i="20"/>
  <c r="L49" i="20"/>
  <c r="M49" i="20"/>
  <c r="N49" i="20"/>
  <c r="R49" i="20"/>
  <c r="S49" i="20"/>
  <c r="T49" i="20"/>
  <c r="Z49" i="20"/>
  <c r="AD50" i="20"/>
  <c r="AE50" i="20"/>
  <c r="AF50" i="20"/>
  <c r="AD51" i="20"/>
  <c r="AE51" i="20"/>
  <c r="AF51" i="20"/>
  <c r="AD54" i="20"/>
  <c r="AE54" i="20"/>
  <c r="AF54" i="20"/>
  <c r="AF49" i="20"/>
  <c r="AJ49" i="20"/>
  <c r="AK49" i="20"/>
  <c r="AL49" i="20"/>
  <c r="B49" i="20"/>
  <c r="AH49" i="4"/>
  <c r="F49" i="21"/>
  <c r="G49" i="21"/>
  <c r="H49" i="21"/>
  <c r="L49" i="21"/>
  <c r="M49" i="21"/>
  <c r="N49" i="21"/>
  <c r="R49" i="21"/>
  <c r="S49" i="21"/>
  <c r="T49" i="21"/>
  <c r="X49" i="21"/>
  <c r="Y49" i="21"/>
  <c r="Z49" i="21"/>
  <c r="AD49" i="21"/>
  <c r="AE49" i="21"/>
  <c r="AF49" i="21"/>
  <c r="AJ49" i="21"/>
  <c r="AK49" i="21"/>
  <c r="AL49" i="21"/>
  <c r="B49" i="21"/>
  <c r="AK49" i="4"/>
  <c r="F49" i="22"/>
  <c r="G49" i="22"/>
  <c r="H49" i="22"/>
  <c r="P49" i="22"/>
  <c r="Q49" i="22"/>
  <c r="R49" i="22"/>
  <c r="V49" i="22"/>
  <c r="W49" i="22"/>
  <c r="X49" i="22"/>
  <c r="AB49" i="22"/>
  <c r="AC49" i="22"/>
  <c r="AD49" i="22"/>
  <c r="AH49" i="22"/>
  <c r="AI49" i="22"/>
  <c r="AJ49" i="22"/>
  <c r="AN49" i="22"/>
  <c r="AO49" i="22"/>
  <c r="AP49" i="22"/>
  <c r="B49" i="22"/>
  <c r="AN49" i="4"/>
  <c r="F49" i="19"/>
  <c r="G49" i="19"/>
  <c r="H49" i="19"/>
  <c r="B49" i="19"/>
  <c r="AQ49" i="4"/>
  <c r="F49" i="23"/>
  <c r="G49" i="23"/>
  <c r="H49" i="23"/>
  <c r="L49" i="23"/>
  <c r="M49" i="23"/>
  <c r="N49" i="23"/>
  <c r="B49" i="23"/>
  <c r="AT49" i="4"/>
  <c r="V49" i="24"/>
  <c r="W49" i="24"/>
  <c r="X49" i="24"/>
  <c r="AF49" i="24"/>
  <c r="AG49" i="24"/>
  <c r="AH49" i="24"/>
  <c r="B49" i="24"/>
  <c r="AW49" i="4"/>
  <c r="P49" i="25"/>
  <c r="Q49" i="25"/>
  <c r="R49" i="25"/>
  <c r="X49" i="25"/>
  <c r="Y49" i="25"/>
  <c r="Z49" i="25"/>
  <c r="B49" i="25"/>
  <c r="AZ49" i="4"/>
  <c r="L49" i="26"/>
  <c r="M49" i="26"/>
  <c r="N49" i="26"/>
  <c r="R49" i="26"/>
  <c r="S49" i="26"/>
  <c r="T49" i="26"/>
  <c r="X49" i="26"/>
  <c r="Y49" i="26"/>
  <c r="Z49" i="26"/>
  <c r="AD49" i="26"/>
  <c r="AE49" i="26"/>
  <c r="AF49" i="26"/>
  <c r="N49" i="27"/>
  <c r="O49" i="27"/>
  <c r="P49" i="27"/>
  <c r="V49" i="27"/>
  <c r="AD49" i="27"/>
  <c r="AE49" i="27"/>
  <c r="AF49" i="27"/>
  <c r="B49" i="27"/>
  <c r="BF49" i="4"/>
  <c r="F49" i="28"/>
  <c r="G49" i="28"/>
  <c r="H49" i="28"/>
  <c r="L49" i="28"/>
  <c r="M49" i="28"/>
  <c r="N49" i="28"/>
  <c r="B49" i="28"/>
  <c r="BI49" i="4"/>
  <c r="E49" i="29"/>
  <c r="F49" i="29"/>
  <c r="G49" i="29"/>
  <c r="BL49" i="4"/>
  <c r="BP49" i="4"/>
  <c r="F50" i="9"/>
  <c r="G50" i="9"/>
  <c r="H50" i="9"/>
  <c r="L50" i="9"/>
  <c r="M50" i="9"/>
  <c r="N50" i="9"/>
  <c r="R50" i="9"/>
  <c r="S50" i="9"/>
  <c r="T50" i="9"/>
  <c r="AB50" i="9"/>
  <c r="B50" i="9"/>
  <c r="D50" i="4"/>
  <c r="F50" i="10"/>
  <c r="G50" i="10"/>
  <c r="H50" i="10"/>
  <c r="P50" i="10"/>
  <c r="Q50" i="10"/>
  <c r="R50" i="10"/>
  <c r="V50" i="10"/>
  <c r="W50" i="10"/>
  <c r="X50" i="10"/>
  <c r="AF50" i="10"/>
  <c r="AG50" i="10"/>
  <c r="AH50" i="10"/>
  <c r="AP50" i="10"/>
  <c r="AQ50" i="10"/>
  <c r="AR50" i="10"/>
  <c r="AZ50" i="10"/>
  <c r="BA50" i="10"/>
  <c r="BB50" i="10"/>
  <c r="BJ50" i="10"/>
  <c r="BK50" i="10"/>
  <c r="BL50" i="10"/>
  <c r="BT50" i="10"/>
  <c r="BU50" i="10"/>
  <c r="BV50" i="10"/>
  <c r="B50" i="10"/>
  <c r="G50" i="4"/>
  <c r="F50" i="11"/>
  <c r="G50" i="11"/>
  <c r="H50" i="11"/>
  <c r="L50" i="11"/>
  <c r="M50" i="11"/>
  <c r="N50" i="11"/>
  <c r="T50" i="11"/>
  <c r="U50" i="11"/>
  <c r="V50" i="11"/>
  <c r="AB50" i="11"/>
  <c r="AC50" i="11"/>
  <c r="AD50" i="11"/>
  <c r="AH50" i="11"/>
  <c r="AI50" i="11"/>
  <c r="AJ50" i="11"/>
  <c r="AT50" i="11"/>
  <c r="AU50" i="11"/>
  <c r="AV50" i="11"/>
  <c r="AZ50" i="11"/>
  <c r="BA50" i="11"/>
  <c r="BB50" i="11"/>
  <c r="BF50" i="11"/>
  <c r="BG50" i="11"/>
  <c r="BH50" i="11"/>
  <c r="BP50" i="11"/>
  <c r="BQ50" i="11"/>
  <c r="BR50" i="11"/>
  <c r="B50" i="11"/>
  <c r="J50" i="4"/>
  <c r="F50" i="12"/>
  <c r="G50" i="12"/>
  <c r="H50" i="12"/>
  <c r="X50" i="12"/>
  <c r="Y50" i="12"/>
  <c r="Z50" i="12"/>
  <c r="AD50" i="12"/>
  <c r="AE50" i="12"/>
  <c r="AF50" i="12"/>
  <c r="AJ50" i="12"/>
  <c r="AK50" i="12"/>
  <c r="AL50" i="12"/>
  <c r="B50" i="12"/>
  <c r="M50" i="4"/>
  <c r="F50" i="13"/>
  <c r="G50" i="13"/>
  <c r="H50" i="13"/>
  <c r="P50" i="13"/>
  <c r="Q50" i="13"/>
  <c r="R50" i="13"/>
  <c r="V50" i="13"/>
  <c r="W50" i="13"/>
  <c r="X50" i="13"/>
  <c r="AB50" i="13"/>
  <c r="AC50" i="13"/>
  <c r="AD50" i="13"/>
  <c r="AL50" i="13"/>
  <c r="AM50" i="13"/>
  <c r="AN50" i="13"/>
  <c r="AR50" i="13"/>
  <c r="AS50" i="13"/>
  <c r="AT50" i="13"/>
  <c r="BH50" i="13"/>
  <c r="BI50" i="13"/>
  <c r="BJ50" i="13"/>
  <c r="AX50" i="13"/>
  <c r="AY50" i="13"/>
  <c r="AZ50" i="13"/>
  <c r="B50" i="13"/>
  <c r="P50" i="4"/>
  <c r="F50" i="14"/>
  <c r="G50" i="14"/>
  <c r="H50" i="14"/>
  <c r="L50" i="14"/>
  <c r="M50" i="14"/>
  <c r="N50" i="14"/>
  <c r="R50" i="14"/>
  <c r="S50" i="14"/>
  <c r="T50" i="14"/>
  <c r="Z50" i="14"/>
  <c r="AA50" i="14"/>
  <c r="AB50" i="14"/>
  <c r="B50" i="14"/>
  <c r="S50" i="4"/>
  <c r="L50" i="17"/>
  <c r="M50" i="17"/>
  <c r="N50" i="17"/>
  <c r="R50" i="17"/>
  <c r="S50" i="17"/>
  <c r="T50" i="17"/>
  <c r="X50" i="17"/>
  <c r="Y50" i="17"/>
  <c r="Z50" i="17"/>
  <c r="B50" i="17"/>
  <c r="AB50" i="4"/>
  <c r="H50" i="16"/>
  <c r="I50" i="16"/>
  <c r="J50" i="16"/>
  <c r="R50" i="16"/>
  <c r="S50" i="16"/>
  <c r="T50" i="16"/>
  <c r="Z50" i="16"/>
  <c r="AA50" i="16"/>
  <c r="AB50" i="16"/>
  <c r="AJ50" i="16"/>
  <c r="AK50" i="16"/>
  <c r="AL50" i="16"/>
  <c r="B50" i="16"/>
  <c r="Y50" i="4"/>
  <c r="F50" i="15"/>
  <c r="G50" i="15"/>
  <c r="H50" i="15"/>
  <c r="L50" i="15"/>
  <c r="M50" i="15"/>
  <c r="N50" i="15"/>
  <c r="AB50" i="15"/>
  <c r="AC50" i="15"/>
  <c r="AD50" i="15"/>
  <c r="AJ50" i="15"/>
  <c r="AK50" i="15"/>
  <c r="AL50" i="15"/>
  <c r="AP50" i="15"/>
  <c r="AQ50" i="15"/>
  <c r="AR50" i="15"/>
  <c r="AX50" i="15"/>
  <c r="AY50" i="15"/>
  <c r="AZ50" i="15"/>
  <c r="H50" i="18"/>
  <c r="I50" i="18"/>
  <c r="J50" i="18"/>
  <c r="N50" i="18"/>
  <c r="O50" i="18"/>
  <c r="P50" i="18"/>
  <c r="T50" i="18"/>
  <c r="U50" i="18"/>
  <c r="V50" i="18"/>
  <c r="B50" i="18"/>
  <c r="AE50" i="4"/>
  <c r="F50" i="20"/>
  <c r="G50" i="20"/>
  <c r="H50" i="20"/>
  <c r="L50" i="20"/>
  <c r="M50" i="20"/>
  <c r="N50" i="20"/>
  <c r="R50" i="20"/>
  <c r="S50" i="20"/>
  <c r="T50" i="20"/>
  <c r="X50" i="20"/>
  <c r="Y50" i="20"/>
  <c r="Z50" i="20"/>
  <c r="AJ50" i="20"/>
  <c r="AK50" i="20"/>
  <c r="AL50" i="20"/>
  <c r="B50" i="20"/>
  <c r="AH50" i="4"/>
  <c r="F50" i="21"/>
  <c r="G50" i="21"/>
  <c r="H50" i="21"/>
  <c r="L50" i="21"/>
  <c r="M50" i="21"/>
  <c r="N50" i="21"/>
  <c r="R50" i="21"/>
  <c r="S50" i="21"/>
  <c r="T50" i="21"/>
  <c r="X50" i="21"/>
  <c r="Y50" i="21"/>
  <c r="Z50" i="21"/>
  <c r="AD50" i="21"/>
  <c r="AE50" i="21"/>
  <c r="AF50" i="21"/>
  <c r="AJ50" i="21"/>
  <c r="AK50" i="21"/>
  <c r="AL50" i="21"/>
  <c r="B50" i="21"/>
  <c r="AK50" i="4"/>
  <c r="F50" i="22"/>
  <c r="G50" i="22"/>
  <c r="H50" i="22"/>
  <c r="P50" i="22"/>
  <c r="Q50" i="22"/>
  <c r="R50" i="22"/>
  <c r="V50" i="22"/>
  <c r="W50" i="22"/>
  <c r="X50" i="22"/>
  <c r="AB50" i="22"/>
  <c r="AC50" i="22"/>
  <c r="AD50" i="22"/>
  <c r="AH50" i="22"/>
  <c r="AI50" i="22"/>
  <c r="AJ50" i="22"/>
  <c r="AN50" i="22"/>
  <c r="AO50" i="22"/>
  <c r="AP50" i="22"/>
  <c r="B50" i="22"/>
  <c r="AN50" i="4"/>
  <c r="F50" i="19"/>
  <c r="G50" i="19"/>
  <c r="H50" i="19"/>
  <c r="B50" i="19"/>
  <c r="AQ50" i="4"/>
  <c r="F50" i="23"/>
  <c r="G50" i="23"/>
  <c r="H50" i="23"/>
  <c r="L50" i="23"/>
  <c r="M50" i="23"/>
  <c r="N50" i="23"/>
  <c r="B50" i="23"/>
  <c r="AT50" i="4"/>
  <c r="F50" i="24"/>
  <c r="G50" i="24"/>
  <c r="H50" i="24"/>
  <c r="L50" i="24"/>
  <c r="M50" i="24"/>
  <c r="N50" i="24"/>
  <c r="V50" i="24"/>
  <c r="W50" i="24"/>
  <c r="X50" i="24"/>
  <c r="AF50" i="24"/>
  <c r="AG50" i="24"/>
  <c r="AH50" i="24"/>
  <c r="B50" i="24"/>
  <c r="AW50" i="4"/>
  <c r="F50" i="25"/>
  <c r="G50" i="25"/>
  <c r="H50" i="25"/>
  <c r="P50" i="25"/>
  <c r="Q50" i="25"/>
  <c r="R50" i="25"/>
  <c r="X50" i="25"/>
  <c r="Y50" i="25"/>
  <c r="Z50" i="25"/>
  <c r="B50" i="25"/>
  <c r="AZ50" i="4"/>
  <c r="L50" i="26"/>
  <c r="M50" i="26"/>
  <c r="N50" i="26"/>
  <c r="X50" i="26"/>
  <c r="Y50" i="26"/>
  <c r="Z50" i="26"/>
  <c r="AD50" i="26"/>
  <c r="AE50" i="26"/>
  <c r="AF50" i="26"/>
  <c r="H50" i="27"/>
  <c r="I50" i="27"/>
  <c r="J50" i="27"/>
  <c r="N50" i="27"/>
  <c r="O50" i="27"/>
  <c r="P50" i="27"/>
  <c r="AD50" i="27"/>
  <c r="AE50" i="27"/>
  <c r="AF50" i="27"/>
  <c r="B50" i="27"/>
  <c r="BF50" i="4"/>
  <c r="F50" i="28"/>
  <c r="G50" i="28"/>
  <c r="H50" i="28"/>
  <c r="L50" i="28"/>
  <c r="M50" i="28"/>
  <c r="N50" i="28"/>
  <c r="B50" i="28"/>
  <c r="BI50" i="4"/>
  <c r="E50" i="29"/>
  <c r="F50" i="29"/>
  <c r="G50" i="29"/>
  <c r="BL50" i="4"/>
  <c r="BP50" i="4"/>
  <c r="F51" i="9"/>
  <c r="G51" i="9"/>
  <c r="H51" i="9"/>
  <c r="L51" i="9"/>
  <c r="M51" i="9"/>
  <c r="N51" i="9"/>
  <c r="R51" i="9"/>
  <c r="S51" i="9"/>
  <c r="T51" i="9"/>
  <c r="Z51" i="9"/>
  <c r="AA51" i="9"/>
  <c r="AB51" i="9"/>
  <c r="B51" i="9"/>
  <c r="D51" i="4"/>
  <c r="F51" i="10"/>
  <c r="G51" i="10"/>
  <c r="H51" i="10"/>
  <c r="P51" i="10"/>
  <c r="Q51" i="10"/>
  <c r="R51" i="10"/>
  <c r="V51" i="10"/>
  <c r="W51" i="10"/>
  <c r="X51" i="10"/>
  <c r="AF51" i="10"/>
  <c r="AG51" i="10"/>
  <c r="AH51" i="10"/>
  <c r="AP51" i="10"/>
  <c r="AQ51" i="10"/>
  <c r="AR51" i="10"/>
  <c r="AZ51" i="10"/>
  <c r="BA51" i="10"/>
  <c r="BB51" i="10"/>
  <c r="BJ51" i="10"/>
  <c r="BK51" i="10"/>
  <c r="BL51" i="10"/>
  <c r="BT51" i="10"/>
  <c r="BU51" i="10"/>
  <c r="BV51" i="10"/>
  <c r="B51" i="10"/>
  <c r="G51" i="4"/>
  <c r="F51" i="11"/>
  <c r="G51" i="11"/>
  <c r="H51" i="11"/>
  <c r="L51" i="11"/>
  <c r="M51" i="11"/>
  <c r="N51" i="11"/>
  <c r="T51" i="11"/>
  <c r="U51" i="11"/>
  <c r="V51" i="11"/>
  <c r="AB51" i="11"/>
  <c r="AC51" i="11"/>
  <c r="AD51" i="11"/>
  <c r="AH51" i="11"/>
  <c r="AI51" i="11"/>
  <c r="AJ51" i="11"/>
  <c r="AT51" i="11"/>
  <c r="AU51" i="11"/>
  <c r="AV51" i="11"/>
  <c r="AZ51" i="11"/>
  <c r="BA51" i="11"/>
  <c r="BB51" i="11"/>
  <c r="BF51" i="11"/>
  <c r="BG51" i="11"/>
  <c r="BH51" i="11"/>
  <c r="BP51" i="11"/>
  <c r="BQ51" i="11"/>
  <c r="BR51" i="11"/>
  <c r="B51" i="11"/>
  <c r="J51" i="4"/>
  <c r="F51" i="12"/>
  <c r="G51" i="12"/>
  <c r="H51" i="12"/>
  <c r="L51" i="12"/>
  <c r="M51" i="12"/>
  <c r="N51" i="12"/>
  <c r="T51" i="12"/>
  <c r="X51" i="12"/>
  <c r="Y51" i="12"/>
  <c r="Z51" i="12"/>
  <c r="AD51" i="12"/>
  <c r="AE51" i="12"/>
  <c r="AF51" i="12"/>
  <c r="AJ51" i="12"/>
  <c r="AK51" i="12"/>
  <c r="AL51" i="12"/>
  <c r="B51" i="12"/>
  <c r="M51" i="4"/>
  <c r="F51" i="13"/>
  <c r="G51" i="13"/>
  <c r="H51" i="13"/>
  <c r="P51" i="13"/>
  <c r="Q51" i="13"/>
  <c r="R51" i="13"/>
  <c r="V51" i="13"/>
  <c r="W51" i="13"/>
  <c r="X51" i="13"/>
  <c r="AB51" i="13"/>
  <c r="AC51" i="13"/>
  <c r="AD51" i="13"/>
  <c r="AL51" i="13"/>
  <c r="AM51" i="13"/>
  <c r="AN51" i="13"/>
  <c r="AR51" i="13"/>
  <c r="AS51" i="13"/>
  <c r="AT51" i="13"/>
  <c r="BH51" i="13"/>
  <c r="BI51" i="13"/>
  <c r="BJ51" i="13"/>
  <c r="AX51" i="13"/>
  <c r="AY51" i="13"/>
  <c r="AZ51" i="13"/>
  <c r="B51" i="13"/>
  <c r="P51" i="4"/>
  <c r="F51" i="14"/>
  <c r="G51" i="14"/>
  <c r="H51" i="14"/>
  <c r="L51" i="14"/>
  <c r="M51" i="14"/>
  <c r="N51" i="14"/>
  <c r="R51" i="14"/>
  <c r="S51" i="14"/>
  <c r="T51" i="14"/>
  <c r="Z51" i="14"/>
  <c r="AA51" i="14"/>
  <c r="AB51" i="14"/>
  <c r="B51" i="14"/>
  <c r="S51" i="4"/>
  <c r="L51" i="17"/>
  <c r="M51" i="17"/>
  <c r="N51" i="17"/>
  <c r="R51" i="17"/>
  <c r="S51" i="17"/>
  <c r="T51" i="17"/>
  <c r="X51" i="17"/>
  <c r="Y51" i="17"/>
  <c r="Z51" i="17"/>
  <c r="B51" i="17"/>
  <c r="AB51" i="4"/>
  <c r="H51" i="16"/>
  <c r="I51" i="16"/>
  <c r="J51" i="16"/>
  <c r="R51" i="16"/>
  <c r="S51" i="16"/>
  <c r="T51" i="16"/>
  <c r="Z51" i="16"/>
  <c r="AA51" i="16"/>
  <c r="AB51" i="16"/>
  <c r="AJ51" i="16"/>
  <c r="AK51" i="16"/>
  <c r="AL51" i="16"/>
  <c r="B51" i="16"/>
  <c r="Y51" i="4"/>
  <c r="F51" i="15"/>
  <c r="G51" i="15"/>
  <c r="H51" i="15"/>
  <c r="L51" i="15"/>
  <c r="M51" i="15"/>
  <c r="N51" i="15"/>
  <c r="AB51" i="15"/>
  <c r="AC51" i="15"/>
  <c r="AD51" i="15"/>
  <c r="AJ51" i="15"/>
  <c r="AK51" i="15"/>
  <c r="AL51" i="15"/>
  <c r="AP51" i="15"/>
  <c r="AQ51" i="15"/>
  <c r="AR51" i="15"/>
  <c r="AX51" i="15"/>
  <c r="AY51" i="15"/>
  <c r="AZ51" i="15"/>
  <c r="H51" i="18"/>
  <c r="I51" i="18"/>
  <c r="J51" i="18"/>
  <c r="N51" i="18"/>
  <c r="O51" i="18"/>
  <c r="P51" i="18"/>
  <c r="T51" i="18"/>
  <c r="U51" i="18"/>
  <c r="V51" i="18"/>
  <c r="B51" i="18"/>
  <c r="AE51" i="4"/>
  <c r="F51" i="20"/>
  <c r="G51" i="20"/>
  <c r="H51" i="20"/>
  <c r="L51" i="20"/>
  <c r="M51" i="20"/>
  <c r="N51" i="20"/>
  <c r="R51" i="20"/>
  <c r="S51" i="20"/>
  <c r="T51" i="20"/>
  <c r="X51" i="20"/>
  <c r="Y51" i="20"/>
  <c r="Z51" i="20"/>
  <c r="AJ51" i="20"/>
  <c r="AK51" i="20"/>
  <c r="AL51" i="20"/>
  <c r="B51" i="20"/>
  <c r="AH51" i="4"/>
  <c r="F51" i="21"/>
  <c r="G51" i="21"/>
  <c r="H51" i="21"/>
  <c r="L51" i="21"/>
  <c r="M51" i="21"/>
  <c r="N51" i="21"/>
  <c r="R51" i="21"/>
  <c r="S51" i="21"/>
  <c r="T51" i="21"/>
  <c r="X51" i="21"/>
  <c r="Y51" i="21"/>
  <c r="Z51" i="21"/>
  <c r="AD51" i="21"/>
  <c r="AE51" i="21"/>
  <c r="AF51" i="21"/>
  <c r="AJ51" i="21"/>
  <c r="AK51" i="21"/>
  <c r="AL51" i="21"/>
  <c r="B51" i="21"/>
  <c r="AK51" i="4"/>
  <c r="F51" i="22"/>
  <c r="G51" i="22"/>
  <c r="H51" i="22"/>
  <c r="P51" i="22"/>
  <c r="Q51" i="22"/>
  <c r="R51" i="22"/>
  <c r="V51" i="22"/>
  <c r="W51" i="22"/>
  <c r="X51" i="22"/>
  <c r="AB51" i="22"/>
  <c r="AC51" i="22"/>
  <c r="AD51" i="22"/>
  <c r="AH51" i="22"/>
  <c r="AI51" i="22"/>
  <c r="AJ51" i="22"/>
  <c r="AN51" i="22"/>
  <c r="AO51" i="22"/>
  <c r="AP51" i="22"/>
  <c r="B51" i="22"/>
  <c r="AN51" i="4"/>
  <c r="F51" i="19"/>
  <c r="G51" i="19"/>
  <c r="H51" i="19"/>
  <c r="B51" i="19"/>
  <c r="AQ51" i="4"/>
  <c r="F51" i="23"/>
  <c r="G51" i="23"/>
  <c r="H51" i="23"/>
  <c r="L51" i="23"/>
  <c r="M51" i="23"/>
  <c r="N51" i="23"/>
  <c r="B51" i="23"/>
  <c r="AT51" i="4"/>
  <c r="F51" i="24"/>
  <c r="G51" i="24"/>
  <c r="H51" i="24"/>
  <c r="L51" i="24"/>
  <c r="M51" i="24"/>
  <c r="N51" i="24"/>
  <c r="V51" i="24"/>
  <c r="W51" i="24"/>
  <c r="X51" i="24"/>
  <c r="AF51" i="24"/>
  <c r="AG51" i="24"/>
  <c r="AH51" i="24"/>
  <c r="B51" i="24"/>
  <c r="AW51" i="4"/>
  <c r="F51" i="25"/>
  <c r="G51" i="25"/>
  <c r="H51" i="25"/>
  <c r="P51" i="25"/>
  <c r="Q51" i="25"/>
  <c r="R51" i="25"/>
  <c r="X51" i="25"/>
  <c r="Y51" i="25"/>
  <c r="Z51" i="25"/>
  <c r="B51" i="25"/>
  <c r="AZ51" i="4"/>
  <c r="L51" i="26"/>
  <c r="M51" i="26"/>
  <c r="N51" i="26"/>
  <c r="X51" i="26"/>
  <c r="Y51" i="26"/>
  <c r="Z51" i="26"/>
  <c r="AD51" i="26"/>
  <c r="AE51" i="26"/>
  <c r="AF51" i="26"/>
  <c r="H51" i="27"/>
  <c r="I51" i="27"/>
  <c r="J51" i="27"/>
  <c r="N51" i="27"/>
  <c r="O51" i="27"/>
  <c r="P51" i="27"/>
  <c r="AD51" i="27"/>
  <c r="AE51" i="27"/>
  <c r="AF51" i="27"/>
  <c r="B51" i="27"/>
  <c r="BF51" i="4"/>
  <c r="F51" i="28"/>
  <c r="G51" i="28"/>
  <c r="H51" i="28"/>
  <c r="L51" i="28"/>
  <c r="M51" i="28"/>
  <c r="N51" i="28"/>
  <c r="B51" i="28"/>
  <c r="BI51" i="4"/>
  <c r="E51" i="29"/>
  <c r="F51" i="29"/>
  <c r="G51" i="29"/>
  <c r="BL51" i="4"/>
  <c r="BP51" i="4"/>
  <c r="F52" i="9"/>
  <c r="G52" i="9"/>
  <c r="H52" i="9"/>
  <c r="L52" i="9"/>
  <c r="M52" i="9"/>
  <c r="N52" i="9"/>
  <c r="R52" i="9"/>
  <c r="S52" i="9"/>
  <c r="T52" i="9"/>
  <c r="Z52" i="9"/>
  <c r="AA52" i="9"/>
  <c r="AB52" i="9"/>
  <c r="B52" i="9"/>
  <c r="D52" i="4"/>
  <c r="F52" i="10"/>
  <c r="G52" i="10"/>
  <c r="H52" i="10"/>
  <c r="P52" i="10"/>
  <c r="Q52" i="10"/>
  <c r="R52" i="10"/>
  <c r="V52" i="10"/>
  <c r="W52" i="10"/>
  <c r="X52" i="10"/>
  <c r="AF52" i="10"/>
  <c r="AG52" i="10"/>
  <c r="AH52" i="10"/>
  <c r="AP52" i="10"/>
  <c r="AQ52" i="10"/>
  <c r="AR52" i="10"/>
  <c r="AZ52" i="10"/>
  <c r="BA52" i="10"/>
  <c r="BB52" i="10"/>
  <c r="BJ52" i="10"/>
  <c r="BK52" i="10"/>
  <c r="BL52" i="10"/>
  <c r="BT52" i="10"/>
  <c r="BU52" i="10"/>
  <c r="BV52" i="10"/>
  <c r="B52" i="10"/>
  <c r="G52" i="4"/>
  <c r="F52" i="11"/>
  <c r="G52" i="11"/>
  <c r="H52" i="11"/>
  <c r="L52" i="11"/>
  <c r="M52" i="11"/>
  <c r="N52" i="11"/>
  <c r="T52" i="11"/>
  <c r="U52" i="11"/>
  <c r="V52" i="11"/>
  <c r="AB52" i="11"/>
  <c r="AC52" i="11"/>
  <c r="AD52" i="11"/>
  <c r="AH52" i="11"/>
  <c r="AI52" i="11"/>
  <c r="AJ52" i="11"/>
  <c r="AN52" i="11"/>
  <c r="AO52" i="11"/>
  <c r="AP52" i="11"/>
  <c r="AT52" i="11"/>
  <c r="AU52" i="11"/>
  <c r="AV52" i="11"/>
  <c r="AZ52" i="11"/>
  <c r="BA52" i="11"/>
  <c r="BB52" i="11"/>
  <c r="BF52" i="11"/>
  <c r="BG52" i="11"/>
  <c r="BH52" i="11"/>
  <c r="BP52" i="11"/>
  <c r="BQ52" i="11"/>
  <c r="BR52" i="11"/>
  <c r="B52" i="11"/>
  <c r="J52" i="4"/>
  <c r="F52" i="12"/>
  <c r="G52" i="12"/>
  <c r="H52" i="12"/>
  <c r="L52" i="12"/>
  <c r="M52" i="12"/>
  <c r="N52" i="12"/>
  <c r="X52" i="12"/>
  <c r="Y52" i="12"/>
  <c r="Z52" i="12"/>
  <c r="AD52" i="12"/>
  <c r="AE52" i="12"/>
  <c r="AF52" i="12"/>
  <c r="AJ52" i="12"/>
  <c r="AK52" i="12"/>
  <c r="AL52" i="12"/>
  <c r="B52" i="12"/>
  <c r="M52" i="4"/>
  <c r="F52" i="13"/>
  <c r="G52" i="13"/>
  <c r="H52" i="13"/>
  <c r="P52" i="13"/>
  <c r="Q52" i="13"/>
  <c r="R52" i="13"/>
  <c r="V52" i="13"/>
  <c r="W52" i="13"/>
  <c r="X52" i="13"/>
  <c r="AB52" i="13"/>
  <c r="AC52" i="13"/>
  <c r="AD52" i="13"/>
  <c r="AL52" i="13"/>
  <c r="AM52" i="13"/>
  <c r="AN52" i="13"/>
  <c r="AR52" i="13"/>
  <c r="AS52" i="13"/>
  <c r="AT52" i="13"/>
  <c r="BH52" i="13"/>
  <c r="BI52" i="13"/>
  <c r="BJ52" i="13"/>
  <c r="AX52" i="13"/>
  <c r="AY52" i="13"/>
  <c r="AZ52" i="13"/>
  <c r="B52" i="13"/>
  <c r="P52" i="4"/>
  <c r="F52" i="14"/>
  <c r="G52" i="14"/>
  <c r="H52" i="14"/>
  <c r="L52" i="14"/>
  <c r="M52" i="14"/>
  <c r="N52" i="14"/>
  <c r="Z52" i="14"/>
  <c r="AA52" i="14"/>
  <c r="AB52" i="14"/>
  <c r="B52" i="14"/>
  <c r="S52" i="4"/>
  <c r="F52" i="17"/>
  <c r="G52" i="17"/>
  <c r="H52" i="17"/>
  <c r="L52" i="17"/>
  <c r="M52" i="17"/>
  <c r="N52" i="17"/>
  <c r="R52" i="17"/>
  <c r="S52" i="17"/>
  <c r="T52" i="17"/>
  <c r="X52" i="17"/>
  <c r="Y52" i="17"/>
  <c r="Z52" i="17"/>
  <c r="B52" i="17"/>
  <c r="AB52" i="4"/>
  <c r="H52" i="16"/>
  <c r="I52" i="16"/>
  <c r="J52" i="16"/>
  <c r="R52" i="16"/>
  <c r="S52" i="16"/>
  <c r="T52" i="16"/>
  <c r="Z53" i="16"/>
  <c r="AA53" i="16"/>
  <c r="AB53" i="16"/>
  <c r="AB52" i="16"/>
  <c r="AJ52" i="16"/>
  <c r="AK52" i="16"/>
  <c r="AL52" i="16"/>
  <c r="B52" i="16"/>
  <c r="Y52" i="4"/>
  <c r="F52" i="15"/>
  <c r="G52" i="15"/>
  <c r="H52" i="15"/>
  <c r="L52" i="15"/>
  <c r="M52" i="15"/>
  <c r="N52" i="15"/>
  <c r="AP52" i="15"/>
  <c r="AQ52" i="15"/>
  <c r="AR52" i="15"/>
  <c r="AX52" i="15"/>
  <c r="AY52" i="15"/>
  <c r="AZ52" i="15"/>
  <c r="H52" i="18"/>
  <c r="I52" i="18"/>
  <c r="J52" i="18"/>
  <c r="N52" i="18"/>
  <c r="O52" i="18"/>
  <c r="P52" i="18"/>
  <c r="T52" i="18"/>
  <c r="U52" i="18"/>
  <c r="V52" i="18"/>
  <c r="B52" i="18"/>
  <c r="AE52" i="4"/>
  <c r="F52" i="20"/>
  <c r="G52" i="20"/>
  <c r="H52" i="20"/>
  <c r="L52" i="20"/>
  <c r="M52" i="20"/>
  <c r="N52" i="20"/>
  <c r="R52" i="20"/>
  <c r="S52" i="20"/>
  <c r="T52" i="20"/>
  <c r="X52" i="20"/>
  <c r="Y52" i="20"/>
  <c r="Z52" i="20"/>
  <c r="AD52" i="20"/>
  <c r="AE52" i="20"/>
  <c r="AF52" i="20"/>
  <c r="AJ52" i="20"/>
  <c r="AK52" i="20"/>
  <c r="AL52" i="20"/>
  <c r="B52" i="20"/>
  <c r="AH52" i="4"/>
  <c r="F52" i="21"/>
  <c r="G52" i="21"/>
  <c r="H52" i="21"/>
  <c r="L52" i="21"/>
  <c r="M52" i="21"/>
  <c r="N52" i="21"/>
  <c r="R52" i="21"/>
  <c r="S52" i="21"/>
  <c r="T52" i="21"/>
  <c r="X52" i="21"/>
  <c r="Y52" i="21"/>
  <c r="Z52" i="21"/>
  <c r="AD52" i="21"/>
  <c r="AE52" i="21"/>
  <c r="AF52" i="21"/>
  <c r="AJ52" i="21"/>
  <c r="AK52" i="21"/>
  <c r="AL52" i="21"/>
  <c r="B52" i="21"/>
  <c r="AK52" i="4"/>
  <c r="F52" i="22"/>
  <c r="G52" i="22"/>
  <c r="H52" i="22"/>
  <c r="V52" i="22"/>
  <c r="W52" i="22"/>
  <c r="X52" i="22"/>
  <c r="AB52" i="22"/>
  <c r="AC52" i="22"/>
  <c r="AD52" i="22"/>
  <c r="AH52" i="22"/>
  <c r="AI52" i="22"/>
  <c r="AJ52" i="22"/>
  <c r="AN52" i="22"/>
  <c r="AO52" i="22"/>
  <c r="AP52" i="22"/>
  <c r="B52" i="22"/>
  <c r="AN52" i="4"/>
  <c r="F52" i="19"/>
  <c r="G52" i="19"/>
  <c r="H52" i="19"/>
  <c r="L52" i="19"/>
  <c r="M52" i="19"/>
  <c r="N52" i="19"/>
  <c r="B52" i="19"/>
  <c r="AQ52" i="4"/>
  <c r="F52" i="23"/>
  <c r="G52" i="23"/>
  <c r="H52" i="23"/>
  <c r="L52" i="23"/>
  <c r="M52" i="23"/>
  <c r="N52" i="23"/>
  <c r="B52" i="23"/>
  <c r="AT52" i="4"/>
  <c r="F52" i="24"/>
  <c r="G52" i="24"/>
  <c r="H52" i="24"/>
  <c r="L52" i="24"/>
  <c r="M52" i="24"/>
  <c r="N52" i="24"/>
  <c r="V52" i="24"/>
  <c r="W52" i="24"/>
  <c r="X52" i="24"/>
  <c r="AF52" i="24"/>
  <c r="AG52" i="24"/>
  <c r="AH52" i="24"/>
  <c r="B52" i="24"/>
  <c r="AW52" i="4"/>
  <c r="F52" i="25"/>
  <c r="G52" i="25"/>
  <c r="H52" i="25"/>
  <c r="P52" i="25"/>
  <c r="Q52" i="25"/>
  <c r="R52" i="25"/>
  <c r="X52" i="25"/>
  <c r="Y52" i="25"/>
  <c r="Z52" i="25"/>
  <c r="B52" i="25"/>
  <c r="AZ52" i="4"/>
  <c r="L52" i="26"/>
  <c r="M52" i="26"/>
  <c r="N52" i="26"/>
  <c r="X52" i="26"/>
  <c r="Y52" i="26"/>
  <c r="Z52" i="26"/>
  <c r="AD52" i="26"/>
  <c r="AE52" i="26"/>
  <c r="AF52" i="26"/>
  <c r="H52" i="27"/>
  <c r="I52" i="27"/>
  <c r="J52" i="27"/>
  <c r="N52" i="27"/>
  <c r="O52" i="27"/>
  <c r="P52" i="27"/>
  <c r="AD52" i="27"/>
  <c r="AE52" i="27"/>
  <c r="AF52" i="27"/>
  <c r="B52" i="27"/>
  <c r="BF52" i="4"/>
  <c r="F52" i="28"/>
  <c r="G52" i="28"/>
  <c r="H52" i="28"/>
  <c r="L52" i="28"/>
  <c r="M52" i="28"/>
  <c r="N52" i="28"/>
  <c r="B52" i="28"/>
  <c r="BI52" i="4"/>
  <c r="E52" i="29"/>
  <c r="F52" i="29"/>
  <c r="G52" i="29"/>
  <c r="BL52" i="4"/>
  <c r="BP52" i="4"/>
  <c r="F53" i="9"/>
  <c r="G53" i="9"/>
  <c r="H53" i="9"/>
  <c r="L53" i="9"/>
  <c r="M53" i="9"/>
  <c r="N53" i="9"/>
  <c r="R53" i="9"/>
  <c r="S53" i="9"/>
  <c r="T53" i="9"/>
  <c r="Z53" i="9"/>
  <c r="AA53" i="9"/>
  <c r="AB53" i="9"/>
  <c r="B53" i="9"/>
  <c r="D53" i="4"/>
  <c r="F53" i="10"/>
  <c r="G53" i="10"/>
  <c r="H53" i="10"/>
  <c r="P53" i="10"/>
  <c r="Q53" i="10"/>
  <c r="R53" i="10"/>
  <c r="V53" i="10"/>
  <c r="W53" i="10"/>
  <c r="X53" i="10"/>
  <c r="AF53" i="10"/>
  <c r="AG53" i="10"/>
  <c r="AH53" i="10"/>
  <c r="AP53" i="10"/>
  <c r="AQ53" i="10"/>
  <c r="AR53" i="10"/>
  <c r="AZ53" i="10"/>
  <c r="BA53" i="10"/>
  <c r="BB53" i="10"/>
  <c r="BJ53" i="10"/>
  <c r="BK53" i="10"/>
  <c r="BL53" i="10"/>
  <c r="BT53" i="10"/>
  <c r="BU53" i="10"/>
  <c r="BV53" i="10"/>
  <c r="B53" i="10"/>
  <c r="G53" i="4"/>
  <c r="F53" i="11"/>
  <c r="G53" i="11"/>
  <c r="H53" i="11"/>
  <c r="L53" i="11"/>
  <c r="M53" i="11"/>
  <c r="N53" i="11"/>
  <c r="T53" i="11"/>
  <c r="U53" i="11"/>
  <c r="V53" i="11"/>
  <c r="AB53" i="11"/>
  <c r="AC53" i="11"/>
  <c r="AD53" i="11"/>
  <c r="AH53" i="11"/>
  <c r="AI53" i="11"/>
  <c r="AJ53" i="11"/>
  <c r="AN53" i="11"/>
  <c r="AO53" i="11"/>
  <c r="AP53" i="11"/>
  <c r="AT53" i="11"/>
  <c r="AU53" i="11"/>
  <c r="AV53" i="11"/>
  <c r="AZ53" i="11"/>
  <c r="BA53" i="11"/>
  <c r="BB53" i="11"/>
  <c r="BF53" i="11"/>
  <c r="BG53" i="11"/>
  <c r="BH53" i="11"/>
  <c r="BP53" i="11"/>
  <c r="BQ53" i="11"/>
  <c r="BR53" i="11"/>
  <c r="B53" i="11"/>
  <c r="J53" i="4"/>
  <c r="F53" i="12"/>
  <c r="G53" i="12"/>
  <c r="H53" i="12"/>
  <c r="L53" i="12"/>
  <c r="M53" i="12"/>
  <c r="N53" i="12"/>
  <c r="X53" i="12"/>
  <c r="Y53" i="12"/>
  <c r="Z53" i="12"/>
  <c r="AD53" i="12"/>
  <c r="AE53" i="12"/>
  <c r="AF53" i="12"/>
  <c r="AJ53" i="12"/>
  <c r="AK53" i="12"/>
  <c r="AL53" i="12"/>
  <c r="B53" i="12"/>
  <c r="M53" i="4"/>
  <c r="F53" i="13"/>
  <c r="G53" i="13"/>
  <c r="H53" i="13"/>
  <c r="P53" i="13"/>
  <c r="Q53" i="13"/>
  <c r="R53" i="13"/>
  <c r="V53" i="13"/>
  <c r="W53" i="13"/>
  <c r="X53" i="13"/>
  <c r="AB53" i="13"/>
  <c r="AC53" i="13"/>
  <c r="AD53" i="13"/>
  <c r="AL53" i="13"/>
  <c r="AM53" i="13"/>
  <c r="AN53" i="13"/>
  <c r="AR53" i="13"/>
  <c r="AS53" i="13"/>
  <c r="AT53" i="13"/>
  <c r="BH53" i="13"/>
  <c r="BI53" i="13"/>
  <c r="BJ53" i="13"/>
  <c r="AX53" i="13"/>
  <c r="AY53" i="13"/>
  <c r="AZ53" i="13"/>
  <c r="B53" i="13"/>
  <c r="P53" i="4"/>
  <c r="F53" i="14"/>
  <c r="G53" i="14"/>
  <c r="H53" i="14"/>
  <c r="L53" i="14"/>
  <c r="M53" i="14"/>
  <c r="N53" i="14"/>
  <c r="Z53" i="14"/>
  <c r="AA53" i="14"/>
  <c r="AB53" i="14"/>
  <c r="B53" i="14"/>
  <c r="S53" i="4"/>
  <c r="F53" i="17"/>
  <c r="G53" i="17"/>
  <c r="H53" i="17"/>
  <c r="L53" i="17"/>
  <c r="M53" i="17"/>
  <c r="N53" i="17"/>
  <c r="R53" i="17"/>
  <c r="S53" i="17"/>
  <c r="T53" i="17"/>
  <c r="X53" i="17"/>
  <c r="Y53" i="17"/>
  <c r="Z53" i="17"/>
  <c r="B53" i="17"/>
  <c r="AB53" i="4"/>
  <c r="H53" i="16"/>
  <c r="I53" i="16"/>
  <c r="J53" i="16"/>
  <c r="R53" i="16"/>
  <c r="S53" i="16"/>
  <c r="T53" i="16"/>
  <c r="AJ53" i="16"/>
  <c r="AK53" i="16"/>
  <c r="AL53" i="16"/>
  <c r="B53" i="16"/>
  <c r="Y53" i="4"/>
  <c r="F53" i="15"/>
  <c r="G53" i="15"/>
  <c r="H53" i="15"/>
  <c r="L53" i="15"/>
  <c r="M53" i="15"/>
  <c r="N53" i="15"/>
  <c r="AP53" i="15"/>
  <c r="AQ53" i="15"/>
  <c r="AR53" i="15"/>
  <c r="AX53" i="15"/>
  <c r="AY53" i="15"/>
  <c r="AZ53" i="15"/>
  <c r="H53" i="18"/>
  <c r="I53" i="18"/>
  <c r="J53" i="18"/>
  <c r="N53" i="18"/>
  <c r="O53" i="18"/>
  <c r="P53" i="18"/>
  <c r="T53" i="18"/>
  <c r="U53" i="18"/>
  <c r="V53" i="18"/>
  <c r="B53" i="18"/>
  <c r="AE53" i="4"/>
  <c r="F53" i="20"/>
  <c r="G53" i="20"/>
  <c r="H53" i="20"/>
  <c r="L53" i="20"/>
  <c r="M53" i="20"/>
  <c r="N53" i="20"/>
  <c r="R53" i="20"/>
  <c r="S53" i="20"/>
  <c r="T53" i="20"/>
  <c r="X53" i="20"/>
  <c r="Y53" i="20"/>
  <c r="Z53" i="20"/>
  <c r="AD53" i="20"/>
  <c r="AE53" i="20"/>
  <c r="AF53" i="20"/>
  <c r="AJ53" i="20"/>
  <c r="AK53" i="20"/>
  <c r="AL53" i="20"/>
  <c r="B53" i="20"/>
  <c r="AH53" i="4"/>
  <c r="F53" i="21"/>
  <c r="G53" i="21"/>
  <c r="H53" i="21"/>
  <c r="L53" i="21"/>
  <c r="M53" i="21"/>
  <c r="N53" i="21"/>
  <c r="R53" i="21"/>
  <c r="S53" i="21"/>
  <c r="T53" i="21"/>
  <c r="X53" i="21"/>
  <c r="Y53" i="21"/>
  <c r="Z53" i="21"/>
  <c r="AD53" i="21"/>
  <c r="AE53" i="21"/>
  <c r="AF53" i="21"/>
  <c r="AJ53" i="21"/>
  <c r="AK53" i="21"/>
  <c r="AL53" i="21"/>
  <c r="B53" i="21"/>
  <c r="AK53" i="4"/>
  <c r="F53" i="22"/>
  <c r="G53" i="22"/>
  <c r="H53" i="22"/>
  <c r="V53" i="22"/>
  <c r="W53" i="22"/>
  <c r="X53" i="22"/>
  <c r="AB53" i="22"/>
  <c r="AC53" i="22"/>
  <c r="AD53" i="22"/>
  <c r="AH53" i="22"/>
  <c r="AI53" i="22"/>
  <c r="AJ53" i="22"/>
  <c r="AN53" i="22"/>
  <c r="AO53" i="22"/>
  <c r="AP53" i="22"/>
  <c r="B53" i="22"/>
  <c r="AN53" i="4"/>
  <c r="F53" i="19"/>
  <c r="G53" i="19"/>
  <c r="H53" i="19"/>
  <c r="L53" i="19"/>
  <c r="M53" i="19"/>
  <c r="N53" i="19"/>
  <c r="B53" i="19"/>
  <c r="AQ53" i="4"/>
  <c r="F53" i="23"/>
  <c r="G53" i="23"/>
  <c r="H53" i="23"/>
  <c r="L53" i="23"/>
  <c r="M53" i="23"/>
  <c r="N53" i="23"/>
  <c r="B53" i="23"/>
  <c r="AT53" i="4"/>
  <c r="F53" i="24"/>
  <c r="G53" i="24"/>
  <c r="H53" i="24"/>
  <c r="L53" i="24"/>
  <c r="M53" i="24"/>
  <c r="N53" i="24"/>
  <c r="V53" i="24"/>
  <c r="W53" i="24"/>
  <c r="X53" i="24"/>
  <c r="AF53" i="24"/>
  <c r="AG53" i="24"/>
  <c r="AH53" i="24"/>
  <c r="B53" i="24"/>
  <c r="AW53" i="4"/>
  <c r="F53" i="25"/>
  <c r="G53" i="25"/>
  <c r="H53" i="25"/>
  <c r="P53" i="25"/>
  <c r="Q53" i="25"/>
  <c r="R53" i="25"/>
  <c r="X53" i="25"/>
  <c r="Y53" i="25"/>
  <c r="Z53" i="25"/>
  <c r="B53" i="25"/>
  <c r="AZ53" i="4"/>
  <c r="L53" i="26"/>
  <c r="M53" i="26"/>
  <c r="N53" i="26"/>
  <c r="X53" i="26"/>
  <c r="Y53" i="26"/>
  <c r="Z53" i="26"/>
  <c r="AD53" i="26"/>
  <c r="AE53" i="26"/>
  <c r="AF53" i="26"/>
  <c r="H53" i="27"/>
  <c r="I53" i="27"/>
  <c r="J53" i="27"/>
  <c r="N53" i="27"/>
  <c r="O53" i="27"/>
  <c r="P53" i="27"/>
  <c r="AD53" i="27"/>
  <c r="AE53" i="27"/>
  <c r="AF53" i="27"/>
  <c r="B53" i="27"/>
  <c r="BF53" i="4"/>
  <c r="F53" i="28"/>
  <c r="G53" i="28"/>
  <c r="H53" i="28"/>
  <c r="L53" i="28"/>
  <c r="M53" i="28"/>
  <c r="N53" i="28"/>
  <c r="B53" i="28"/>
  <c r="BI53" i="4"/>
  <c r="E53" i="29"/>
  <c r="F53" i="29"/>
  <c r="G53" i="29"/>
  <c r="BL53" i="4"/>
  <c r="BP53" i="4"/>
  <c r="F54" i="9"/>
  <c r="G54" i="9"/>
  <c r="H54" i="9"/>
  <c r="L54" i="9"/>
  <c r="M54" i="9"/>
  <c r="N54" i="9"/>
  <c r="R54" i="9"/>
  <c r="S54" i="9"/>
  <c r="T54" i="9"/>
  <c r="Z54" i="9"/>
  <c r="AA54" i="9"/>
  <c r="AB54" i="9"/>
  <c r="B54" i="9"/>
  <c r="D54" i="4"/>
  <c r="F54" i="10"/>
  <c r="G54" i="10"/>
  <c r="H54" i="10"/>
  <c r="P54" i="10"/>
  <c r="Q54" i="10"/>
  <c r="R54" i="10"/>
  <c r="V54" i="10"/>
  <c r="W54" i="10"/>
  <c r="X54" i="10"/>
  <c r="AF54" i="10"/>
  <c r="AG54" i="10"/>
  <c r="AH54" i="10"/>
  <c r="AP54" i="10"/>
  <c r="AQ54" i="10"/>
  <c r="AR54" i="10"/>
  <c r="AZ54" i="10"/>
  <c r="BA54" i="10"/>
  <c r="BB54" i="10"/>
  <c r="BJ54" i="10"/>
  <c r="BK54" i="10"/>
  <c r="BL54" i="10"/>
  <c r="BT54" i="10"/>
  <c r="BU54" i="10"/>
  <c r="BV54" i="10"/>
  <c r="B54" i="10"/>
  <c r="G54" i="4"/>
  <c r="F54" i="11"/>
  <c r="G54" i="11"/>
  <c r="H54" i="11"/>
  <c r="L54" i="11"/>
  <c r="M54" i="11"/>
  <c r="N54" i="11"/>
  <c r="T54" i="11"/>
  <c r="U54" i="11"/>
  <c r="V54" i="11"/>
  <c r="AB54" i="11"/>
  <c r="AC54" i="11"/>
  <c r="AD54" i="11"/>
  <c r="AH54" i="11"/>
  <c r="AI54" i="11"/>
  <c r="AJ54" i="11"/>
  <c r="AT54" i="11"/>
  <c r="AU54" i="11"/>
  <c r="AV54" i="11"/>
  <c r="AZ54" i="11"/>
  <c r="BA54" i="11"/>
  <c r="BB54" i="11"/>
  <c r="BF54" i="11"/>
  <c r="BG54" i="11"/>
  <c r="BH54" i="11"/>
  <c r="BP54" i="11"/>
  <c r="BQ54" i="11"/>
  <c r="BR54" i="11"/>
  <c r="B54" i="11"/>
  <c r="J54" i="4"/>
  <c r="F54" i="12"/>
  <c r="G54" i="12"/>
  <c r="H54" i="12"/>
  <c r="X54" i="12"/>
  <c r="Y54" i="12"/>
  <c r="Z54" i="12"/>
  <c r="AD54" i="12"/>
  <c r="AE54" i="12"/>
  <c r="AF54" i="12"/>
  <c r="AJ54" i="12"/>
  <c r="AK54" i="12"/>
  <c r="AL54" i="12"/>
  <c r="B54" i="12"/>
  <c r="M54" i="4"/>
  <c r="F54" i="13"/>
  <c r="G54" i="13"/>
  <c r="H54" i="13"/>
  <c r="P54" i="13"/>
  <c r="Q54" i="13"/>
  <c r="R54" i="13"/>
  <c r="V54" i="13"/>
  <c r="W54" i="13"/>
  <c r="X54" i="13"/>
  <c r="AB54" i="13"/>
  <c r="AC54" i="13"/>
  <c r="AD54" i="13"/>
  <c r="AL54" i="13"/>
  <c r="AM54" i="13"/>
  <c r="AN54" i="13"/>
  <c r="AR54" i="13"/>
  <c r="AS54" i="13"/>
  <c r="AT54" i="13"/>
  <c r="BH54" i="13"/>
  <c r="BI54" i="13"/>
  <c r="BJ54" i="13"/>
  <c r="AX54" i="13"/>
  <c r="AY54" i="13"/>
  <c r="AZ54" i="13"/>
  <c r="B54" i="13"/>
  <c r="P54" i="4"/>
  <c r="F54" i="14"/>
  <c r="G54" i="14"/>
  <c r="H54" i="14"/>
  <c r="R54" i="14"/>
  <c r="S54" i="14"/>
  <c r="T54" i="14"/>
  <c r="Z54" i="14"/>
  <c r="AA54" i="14"/>
  <c r="AB54" i="14"/>
  <c r="B54" i="14"/>
  <c r="S54" i="4"/>
  <c r="L54" i="17"/>
  <c r="M54" i="17"/>
  <c r="N54" i="17"/>
  <c r="R54" i="17"/>
  <c r="S54" i="17"/>
  <c r="T54" i="17"/>
  <c r="X54" i="17"/>
  <c r="Y54" i="17"/>
  <c r="Z54" i="17"/>
  <c r="B54" i="17"/>
  <c r="AB54" i="4"/>
  <c r="H54" i="16"/>
  <c r="I54" i="16"/>
  <c r="J54" i="16"/>
  <c r="R54" i="16"/>
  <c r="S54" i="16"/>
  <c r="T54" i="16"/>
  <c r="Z54" i="16"/>
  <c r="AA54" i="16"/>
  <c r="AB54" i="16"/>
  <c r="AJ54" i="16"/>
  <c r="AK54" i="16"/>
  <c r="AL54" i="16"/>
  <c r="B54" i="16"/>
  <c r="Y54" i="4"/>
  <c r="F54" i="15"/>
  <c r="G54" i="15"/>
  <c r="H54" i="15"/>
  <c r="L54" i="15"/>
  <c r="M54" i="15"/>
  <c r="N54" i="15"/>
  <c r="AB54" i="15"/>
  <c r="AC54" i="15"/>
  <c r="AD54" i="15"/>
  <c r="AJ54" i="15"/>
  <c r="AK54" i="15"/>
  <c r="AL54" i="15"/>
  <c r="AP54" i="15"/>
  <c r="AQ54" i="15"/>
  <c r="AR54" i="15"/>
  <c r="AX54" i="15"/>
  <c r="AY54" i="15"/>
  <c r="AZ54" i="15"/>
  <c r="H54" i="18"/>
  <c r="I54" i="18"/>
  <c r="J54" i="18"/>
  <c r="N54" i="18"/>
  <c r="O54" i="18"/>
  <c r="P54" i="18"/>
  <c r="T54" i="18"/>
  <c r="U54" i="18"/>
  <c r="V54" i="18"/>
  <c r="B54" i="18"/>
  <c r="AE54" i="4"/>
  <c r="F54" i="20"/>
  <c r="G54" i="20"/>
  <c r="H54" i="20"/>
  <c r="L54" i="20"/>
  <c r="M54" i="20"/>
  <c r="N54" i="20"/>
  <c r="R54" i="20"/>
  <c r="S54" i="20"/>
  <c r="T54" i="20"/>
  <c r="X54" i="20"/>
  <c r="Y54" i="20"/>
  <c r="Z54" i="20"/>
  <c r="AJ54" i="20"/>
  <c r="AK54" i="20"/>
  <c r="AL54" i="20"/>
  <c r="B54" i="20"/>
  <c r="AH54" i="4"/>
  <c r="F54" i="21"/>
  <c r="G54" i="21"/>
  <c r="H54" i="21"/>
  <c r="L54" i="21"/>
  <c r="M54" i="21"/>
  <c r="N54" i="21"/>
  <c r="R54" i="21"/>
  <c r="S54" i="21"/>
  <c r="T54" i="21"/>
  <c r="X54" i="21"/>
  <c r="Y54" i="21"/>
  <c r="Z54" i="21"/>
  <c r="AD54" i="21"/>
  <c r="AE54" i="21"/>
  <c r="AF54" i="21"/>
  <c r="AJ54" i="21"/>
  <c r="AK54" i="21"/>
  <c r="AL54" i="21"/>
  <c r="B54" i="21"/>
  <c r="AK54" i="4"/>
  <c r="F54" i="22"/>
  <c r="G54" i="22"/>
  <c r="H54" i="22"/>
  <c r="P54" i="22"/>
  <c r="Q54" i="22"/>
  <c r="R54" i="22"/>
  <c r="V54" i="22"/>
  <c r="W54" i="22"/>
  <c r="X54" i="22"/>
  <c r="AB54" i="22"/>
  <c r="AC54" i="22"/>
  <c r="AD54" i="22"/>
  <c r="AH54" i="22"/>
  <c r="AI54" i="22"/>
  <c r="AJ54" i="22"/>
  <c r="AN54" i="22"/>
  <c r="AO54" i="22"/>
  <c r="AP54" i="22"/>
  <c r="B54" i="22"/>
  <c r="AN54" i="4"/>
  <c r="F54" i="19"/>
  <c r="G54" i="19"/>
  <c r="H54" i="19"/>
  <c r="B54" i="19"/>
  <c r="AQ54" i="4"/>
  <c r="F54" i="23"/>
  <c r="G54" i="23"/>
  <c r="H54" i="23"/>
  <c r="L54" i="23"/>
  <c r="M54" i="23"/>
  <c r="N54" i="23"/>
  <c r="B54" i="23"/>
  <c r="AT54" i="4"/>
  <c r="F54" i="24"/>
  <c r="G54" i="24"/>
  <c r="H54" i="24"/>
  <c r="L54" i="24"/>
  <c r="M54" i="24"/>
  <c r="N54" i="24"/>
  <c r="V54" i="24"/>
  <c r="W54" i="24"/>
  <c r="X54" i="24"/>
  <c r="AF54" i="24"/>
  <c r="AG54" i="24"/>
  <c r="AH54" i="24"/>
  <c r="B54" i="24"/>
  <c r="AW54" i="4"/>
  <c r="F54" i="25"/>
  <c r="G54" i="25"/>
  <c r="H54" i="25"/>
  <c r="P54" i="25"/>
  <c r="Q54" i="25"/>
  <c r="R54" i="25"/>
  <c r="X54" i="25"/>
  <c r="Y54" i="25"/>
  <c r="Z54" i="25"/>
  <c r="B54" i="25"/>
  <c r="AZ54" i="4"/>
  <c r="L54" i="26"/>
  <c r="M54" i="26"/>
  <c r="N54" i="26"/>
  <c r="X54" i="26"/>
  <c r="Y54" i="26"/>
  <c r="Z54" i="26"/>
  <c r="AD54" i="26"/>
  <c r="AE54" i="26"/>
  <c r="AF54" i="26"/>
  <c r="H54" i="27"/>
  <c r="I54" i="27"/>
  <c r="J54" i="27"/>
  <c r="N54" i="27"/>
  <c r="O54" i="27"/>
  <c r="P54" i="27"/>
  <c r="AD54" i="27"/>
  <c r="AE54" i="27"/>
  <c r="AF54" i="27"/>
  <c r="B54" i="27"/>
  <c r="BF54" i="4"/>
  <c r="F54" i="28"/>
  <c r="G54" i="28"/>
  <c r="H54" i="28"/>
  <c r="L54" i="28"/>
  <c r="M54" i="28"/>
  <c r="N54" i="28"/>
  <c r="B54" i="28"/>
  <c r="BI54" i="4"/>
  <c r="E54" i="29"/>
  <c r="F54" i="29"/>
  <c r="G54" i="29"/>
  <c r="BL54" i="4"/>
  <c r="BP54" i="4"/>
  <c r="F55" i="9"/>
  <c r="G55" i="9"/>
  <c r="H55" i="9"/>
  <c r="L55" i="9"/>
  <c r="M55" i="9"/>
  <c r="N55" i="9"/>
  <c r="R55" i="9"/>
  <c r="S55" i="9"/>
  <c r="T55" i="9"/>
  <c r="Z55" i="9"/>
  <c r="AA55" i="9"/>
  <c r="AB55" i="9"/>
  <c r="B55" i="9"/>
  <c r="D55" i="4"/>
  <c r="F55" i="10"/>
  <c r="G55" i="10"/>
  <c r="H55" i="10"/>
  <c r="P55" i="10"/>
  <c r="Q55" i="10"/>
  <c r="R55" i="10"/>
  <c r="V55" i="10"/>
  <c r="W55" i="10"/>
  <c r="X55" i="10"/>
  <c r="AF55" i="10"/>
  <c r="AG55" i="10"/>
  <c r="AH55" i="10"/>
  <c r="AP55" i="10"/>
  <c r="AQ55" i="10"/>
  <c r="AR55" i="10"/>
  <c r="AZ55" i="10"/>
  <c r="BA55" i="10"/>
  <c r="BB55" i="10"/>
  <c r="BJ55" i="10"/>
  <c r="BK55" i="10"/>
  <c r="BL55" i="10"/>
  <c r="BT55" i="10"/>
  <c r="BU55" i="10"/>
  <c r="BV55" i="10"/>
  <c r="B55" i="10"/>
  <c r="G55" i="4"/>
  <c r="F55" i="11"/>
  <c r="G55" i="11"/>
  <c r="H55" i="11"/>
  <c r="L55" i="11"/>
  <c r="M55" i="11"/>
  <c r="N55" i="11"/>
  <c r="T55" i="11"/>
  <c r="U55" i="11"/>
  <c r="V55" i="11"/>
  <c r="AB55" i="11"/>
  <c r="AC55" i="11"/>
  <c r="AD55" i="11"/>
  <c r="AH55" i="11"/>
  <c r="AI55" i="11"/>
  <c r="AJ55" i="11"/>
  <c r="AN55" i="11"/>
  <c r="AO55" i="11"/>
  <c r="AP55" i="11"/>
  <c r="AT55" i="11"/>
  <c r="AU55" i="11"/>
  <c r="AV55" i="11"/>
  <c r="AZ55" i="11"/>
  <c r="BA55" i="11"/>
  <c r="BB55" i="11"/>
  <c r="BF55" i="11"/>
  <c r="BG55" i="11"/>
  <c r="BH55" i="11"/>
  <c r="BP55" i="11"/>
  <c r="BQ55" i="11"/>
  <c r="BR55" i="11"/>
  <c r="B55" i="11"/>
  <c r="J55" i="4"/>
  <c r="F55" i="12"/>
  <c r="G55" i="12"/>
  <c r="H55" i="12"/>
  <c r="R55" i="12"/>
  <c r="S55" i="12"/>
  <c r="T55" i="12"/>
  <c r="X55" i="12"/>
  <c r="Y55" i="12"/>
  <c r="Z55" i="12"/>
  <c r="AD55" i="12"/>
  <c r="AE55" i="12"/>
  <c r="AF55" i="12"/>
  <c r="AJ55" i="12"/>
  <c r="AK55" i="12"/>
  <c r="AL55" i="12"/>
  <c r="B55" i="12"/>
  <c r="M55" i="4"/>
  <c r="F55" i="13"/>
  <c r="G55" i="13"/>
  <c r="H55" i="13"/>
  <c r="P55" i="13"/>
  <c r="Q55" i="13"/>
  <c r="R55" i="13"/>
  <c r="V55" i="13"/>
  <c r="W55" i="13"/>
  <c r="X55" i="13"/>
  <c r="AB55" i="13"/>
  <c r="AC55" i="13"/>
  <c r="AD55" i="13"/>
  <c r="AL55" i="13"/>
  <c r="AM55" i="13"/>
  <c r="AN55" i="13"/>
  <c r="AR55" i="13"/>
  <c r="AS55" i="13"/>
  <c r="AT55" i="13"/>
  <c r="BH55" i="13"/>
  <c r="BI55" i="13"/>
  <c r="BJ55" i="13"/>
  <c r="AX55" i="13"/>
  <c r="AY55" i="13"/>
  <c r="AZ55" i="13"/>
  <c r="B55" i="13"/>
  <c r="P55" i="4"/>
  <c r="F55" i="14"/>
  <c r="G55" i="14"/>
  <c r="H55" i="14"/>
  <c r="L55" i="14"/>
  <c r="M55" i="14"/>
  <c r="N55" i="14"/>
  <c r="R55" i="14"/>
  <c r="S55" i="14"/>
  <c r="T55" i="14"/>
  <c r="Z55" i="14"/>
  <c r="AA55" i="14"/>
  <c r="AB55" i="14"/>
  <c r="B55" i="14"/>
  <c r="S55" i="4"/>
  <c r="F55" i="17"/>
  <c r="G55" i="17"/>
  <c r="H55" i="17"/>
  <c r="L55" i="17"/>
  <c r="M55" i="17"/>
  <c r="N55" i="17"/>
  <c r="R55" i="17"/>
  <c r="S55" i="17"/>
  <c r="T55" i="17"/>
  <c r="X55" i="17"/>
  <c r="Y55" i="17"/>
  <c r="Z55" i="17"/>
  <c r="B55" i="17"/>
  <c r="AB55" i="4"/>
  <c r="H55" i="16"/>
  <c r="I55" i="16"/>
  <c r="J55" i="16"/>
  <c r="R55" i="16"/>
  <c r="S55" i="16"/>
  <c r="T55" i="16"/>
  <c r="Z55" i="16"/>
  <c r="AA55" i="16"/>
  <c r="AB55" i="16"/>
  <c r="AJ55" i="16"/>
  <c r="AK55" i="16"/>
  <c r="AL55" i="16"/>
  <c r="B55" i="16"/>
  <c r="Y55" i="4"/>
  <c r="F55" i="15"/>
  <c r="G55" i="15"/>
  <c r="H55" i="15"/>
  <c r="L55" i="15"/>
  <c r="M55" i="15"/>
  <c r="N55" i="15"/>
  <c r="AB55" i="15"/>
  <c r="AC55" i="15"/>
  <c r="AD55" i="15"/>
  <c r="AJ55" i="15"/>
  <c r="AK55" i="15"/>
  <c r="AL55" i="15"/>
  <c r="AP55" i="15"/>
  <c r="AQ55" i="15"/>
  <c r="AR55" i="15"/>
  <c r="AX55" i="15"/>
  <c r="AY55" i="15"/>
  <c r="AZ55" i="15"/>
  <c r="H55" i="18"/>
  <c r="I55" i="18"/>
  <c r="J55" i="18"/>
  <c r="N55" i="18"/>
  <c r="O55" i="18"/>
  <c r="P55" i="18"/>
  <c r="T55" i="18"/>
  <c r="U55" i="18"/>
  <c r="V55" i="18"/>
  <c r="B55" i="18"/>
  <c r="AE55" i="4"/>
  <c r="F55" i="20"/>
  <c r="G55" i="20"/>
  <c r="H55" i="20"/>
  <c r="L55" i="20"/>
  <c r="M55" i="20"/>
  <c r="N55" i="20"/>
  <c r="R55" i="20"/>
  <c r="S55" i="20"/>
  <c r="T55" i="20"/>
  <c r="X55" i="20"/>
  <c r="Y55" i="20"/>
  <c r="Z55" i="20"/>
  <c r="AD55" i="20"/>
  <c r="AE55" i="20"/>
  <c r="AF55" i="20"/>
  <c r="AJ55" i="20"/>
  <c r="AK55" i="20"/>
  <c r="AL55" i="20"/>
  <c r="B55" i="20"/>
  <c r="AH55" i="4"/>
  <c r="F55" i="21"/>
  <c r="G55" i="21"/>
  <c r="H55" i="21"/>
  <c r="L55" i="21"/>
  <c r="M55" i="21"/>
  <c r="N55" i="21"/>
  <c r="R55" i="21"/>
  <c r="S55" i="21"/>
  <c r="T55" i="21"/>
  <c r="X55" i="21"/>
  <c r="Y55" i="21"/>
  <c r="Z55" i="21"/>
  <c r="AD55" i="21"/>
  <c r="AE55" i="21"/>
  <c r="AF55" i="21"/>
  <c r="AJ55" i="21"/>
  <c r="AK55" i="21"/>
  <c r="AL55" i="21"/>
  <c r="B55" i="21"/>
  <c r="AK55" i="4"/>
  <c r="F55" i="22"/>
  <c r="G55" i="22"/>
  <c r="H55" i="22"/>
  <c r="P55" i="22"/>
  <c r="Q55" i="22"/>
  <c r="R55" i="22"/>
  <c r="V55" i="22"/>
  <c r="W55" i="22"/>
  <c r="X55" i="22"/>
  <c r="AB55" i="22"/>
  <c r="AC55" i="22"/>
  <c r="AD55" i="22"/>
  <c r="AH55" i="22"/>
  <c r="AI55" i="22"/>
  <c r="AJ55" i="22"/>
  <c r="AN55" i="22"/>
  <c r="AO55" i="22"/>
  <c r="AP55" i="22"/>
  <c r="B55" i="22"/>
  <c r="AN55" i="4"/>
  <c r="F55" i="19"/>
  <c r="G55" i="19"/>
  <c r="H55" i="19"/>
  <c r="L55" i="19"/>
  <c r="M55" i="19"/>
  <c r="N55" i="19"/>
  <c r="B55" i="19"/>
  <c r="AQ55" i="4"/>
  <c r="F55" i="23"/>
  <c r="G55" i="23"/>
  <c r="H55" i="23"/>
  <c r="L55" i="23"/>
  <c r="M55" i="23"/>
  <c r="N55" i="23"/>
  <c r="B55" i="23"/>
  <c r="AT55" i="4"/>
  <c r="F55" i="24"/>
  <c r="G55" i="24"/>
  <c r="H55" i="24"/>
  <c r="L55" i="24"/>
  <c r="M55" i="24"/>
  <c r="N55" i="24"/>
  <c r="V55" i="24"/>
  <c r="W55" i="24"/>
  <c r="X55" i="24"/>
  <c r="AF55" i="24"/>
  <c r="AG55" i="24"/>
  <c r="AH55" i="24"/>
  <c r="B55" i="24"/>
  <c r="AW55" i="4"/>
  <c r="F55" i="25"/>
  <c r="G55" i="25"/>
  <c r="H55" i="25"/>
  <c r="P55" i="25"/>
  <c r="Q55" i="25"/>
  <c r="R55" i="25"/>
  <c r="X55" i="25"/>
  <c r="Y55" i="25"/>
  <c r="Z55" i="25"/>
  <c r="B55" i="25"/>
  <c r="AZ55" i="4"/>
  <c r="L55" i="26"/>
  <c r="M55" i="26"/>
  <c r="N55" i="26"/>
  <c r="R55" i="26"/>
  <c r="S55" i="26"/>
  <c r="T55" i="26"/>
  <c r="X55" i="26"/>
  <c r="Y55" i="26"/>
  <c r="Z55" i="26"/>
  <c r="AD55" i="26"/>
  <c r="AE55" i="26"/>
  <c r="AF55" i="26"/>
  <c r="H55" i="27"/>
  <c r="I55" i="27"/>
  <c r="J55" i="27"/>
  <c r="N55" i="27"/>
  <c r="O55" i="27"/>
  <c r="P55" i="27"/>
  <c r="T55" i="27"/>
  <c r="U55" i="27"/>
  <c r="V55" i="27"/>
  <c r="AD55" i="27"/>
  <c r="AE55" i="27"/>
  <c r="AF55" i="27"/>
  <c r="B55" i="27"/>
  <c r="BF55" i="4"/>
  <c r="F55" i="28"/>
  <c r="G55" i="28"/>
  <c r="H55" i="28"/>
  <c r="L55" i="28"/>
  <c r="M55" i="28"/>
  <c r="N55" i="28"/>
  <c r="B55" i="28"/>
  <c r="BI55" i="4"/>
  <c r="E55" i="29"/>
  <c r="F55" i="29"/>
  <c r="G55" i="29"/>
  <c r="BL55" i="4"/>
  <c r="BP55" i="4"/>
  <c r="F56" i="9"/>
  <c r="G56" i="9"/>
  <c r="H56" i="9"/>
  <c r="L56" i="9"/>
  <c r="M56" i="9"/>
  <c r="N56" i="9"/>
  <c r="R56" i="9"/>
  <c r="S56" i="9"/>
  <c r="T56" i="9"/>
  <c r="Z56" i="9"/>
  <c r="AA56" i="9"/>
  <c r="AB56" i="9"/>
  <c r="B56" i="9"/>
  <c r="D56" i="4"/>
  <c r="F56" i="10"/>
  <c r="G56" i="10"/>
  <c r="H56" i="10"/>
  <c r="P56" i="10"/>
  <c r="Q56" i="10"/>
  <c r="R56" i="10"/>
  <c r="V56" i="10"/>
  <c r="W56" i="10"/>
  <c r="X56" i="10"/>
  <c r="AF56" i="10"/>
  <c r="AG56" i="10"/>
  <c r="AH56" i="10"/>
  <c r="AP56" i="10"/>
  <c r="AQ56" i="10"/>
  <c r="AR56" i="10"/>
  <c r="AZ56" i="10"/>
  <c r="BA56" i="10"/>
  <c r="BB56" i="10"/>
  <c r="BJ56" i="10"/>
  <c r="BK56" i="10"/>
  <c r="BL56" i="10"/>
  <c r="BT56" i="10"/>
  <c r="BU56" i="10"/>
  <c r="BV56" i="10"/>
  <c r="B56" i="10"/>
  <c r="G56" i="4"/>
  <c r="F56" i="11"/>
  <c r="G56" i="11"/>
  <c r="H56" i="11"/>
  <c r="L56" i="11"/>
  <c r="M56" i="11"/>
  <c r="N56" i="11"/>
  <c r="T56" i="11"/>
  <c r="U56" i="11"/>
  <c r="V56" i="11"/>
  <c r="AB56" i="11"/>
  <c r="AC56" i="11"/>
  <c r="AD56" i="11"/>
  <c r="AH56" i="11"/>
  <c r="AI56" i="11"/>
  <c r="AJ56" i="11"/>
  <c r="AN56" i="11"/>
  <c r="AO56" i="11"/>
  <c r="AP56" i="11"/>
  <c r="AT56" i="11"/>
  <c r="AU56" i="11"/>
  <c r="AV56" i="11"/>
  <c r="AZ56" i="11"/>
  <c r="BA56" i="11"/>
  <c r="BB56" i="11"/>
  <c r="BF56" i="11"/>
  <c r="BG56" i="11"/>
  <c r="BH56" i="11"/>
  <c r="BP56" i="11"/>
  <c r="BQ56" i="11"/>
  <c r="BR56" i="11"/>
  <c r="B56" i="11"/>
  <c r="J56" i="4"/>
  <c r="F56" i="12"/>
  <c r="G56" i="12"/>
  <c r="H56" i="12"/>
  <c r="R56" i="12"/>
  <c r="S56" i="12"/>
  <c r="T56" i="12"/>
  <c r="X56" i="12"/>
  <c r="Y56" i="12"/>
  <c r="Z56" i="12"/>
  <c r="AD56" i="12"/>
  <c r="AE56" i="12"/>
  <c r="AF56" i="12"/>
  <c r="AJ56" i="12"/>
  <c r="AK56" i="12"/>
  <c r="AL56" i="12"/>
  <c r="B56" i="12"/>
  <c r="M56" i="4"/>
  <c r="F56" i="13"/>
  <c r="G56" i="13"/>
  <c r="H56" i="13"/>
  <c r="P56" i="13"/>
  <c r="Q56" i="13"/>
  <c r="R56" i="13"/>
  <c r="V56" i="13"/>
  <c r="W56" i="13"/>
  <c r="X56" i="13"/>
  <c r="AB56" i="13"/>
  <c r="AC56" i="13"/>
  <c r="AD56" i="13"/>
  <c r="AL56" i="13"/>
  <c r="AM56" i="13"/>
  <c r="AN56" i="13"/>
  <c r="AR56" i="13"/>
  <c r="AS56" i="13"/>
  <c r="AT56" i="13"/>
  <c r="BH56" i="13"/>
  <c r="BI56" i="13"/>
  <c r="BJ56" i="13"/>
  <c r="AX56" i="13"/>
  <c r="AY56" i="13"/>
  <c r="AZ56" i="13"/>
  <c r="B56" i="13"/>
  <c r="P56" i="4"/>
  <c r="F56" i="14"/>
  <c r="G56" i="14"/>
  <c r="H56" i="14"/>
  <c r="L56" i="14"/>
  <c r="M56" i="14"/>
  <c r="N56" i="14"/>
  <c r="R56" i="14"/>
  <c r="S56" i="14"/>
  <c r="T56" i="14"/>
  <c r="Z56" i="14"/>
  <c r="AA56" i="14"/>
  <c r="AB56" i="14"/>
  <c r="B56" i="14"/>
  <c r="S56" i="4"/>
  <c r="F56" i="17"/>
  <c r="G56" i="17"/>
  <c r="H56" i="17"/>
  <c r="L56" i="17"/>
  <c r="M56" i="17"/>
  <c r="N56" i="17"/>
  <c r="R56" i="17"/>
  <c r="S56" i="17"/>
  <c r="T56" i="17"/>
  <c r="X56" i="17"/>
  <c r="Y56" i="17"/>
  <c r="Z56" i="17"/>
  <c r="B56" i="17"/>
  <c r="AB56" i="4"/>
  <c r="H56" i="16"/>
  <c r="I56" i="16"/>
  <c r="J56" i="16"/>
  <c r="R56" i="16"/>
  <c r="S56" i="16"/>
  <c r="T56" i="16"/>
  <c r="Z56" i="16"/>
  <c r="AA56" i="16"/>
  <c r="AB56" i="16"/>
  <c r="AJ56" i="16"/>
  <c r="AK56" i="16"/>
  <c r="AL56" i="16"/>
  <c r="B56" i="16"/>
  <c r="Y56" i="4"/>
  <c r="F56" i="15"/>
  <c r="G56" i="15"/>
  <c r="H56" i="15"/>
  <c r="L56" i="15"/>
  <c r="M56" i="15"/>
  <c r="N56" i="15"/>
  <c r="AB56" i="15"/>
  <c r="AC56" i="15"/>
  <c r="AD56" i="15"/>
  <c r="AJ56" i="15"/>
  <c r="AK56" i="15"/>
  <c r="AL56" i="15"/>
  <c r="AP56" i="15"/>
  <c r="AQ56" i="15"/>
  <c r="AR56" i="15"/>
  <c r="AX56" i="15"/>
  <c r="AY56" i="15"/>
  <c r="AZ56" i="15"/>
  <c r="H56" i="18"/>
  <c r="I56" i="18"/>
  <c r="J56" i="18"/>
  <c r="N56" i="18"/>
  <c r="O56" i="18"/>
  <c r="P56" i="18"/>
  <c r="T56" i="18"/>
  <c r="U56" i="18"/>
  <c r="V56" i="18"/>
  <c r="B56" i="18"/>
  <c r="AE56" i="4"/>
  <c r="F56" i="20"/>
  <c r="G56" i="20"/>
  <c r="H56" i="20"/>
  <c r="L56" i="20"/>
  <c r="M56" i="20"/>
  <c r="N56" i="20"/>
  <c r="R56" i="20"/>
  <c r="S56" i="20"/>
  <c r="T56" i="20"/>
  <c r="X56" i="20"/>
  <c r="Y56" i="20"/>
  <c r="Z56" i="20"/>
  <c r="AD56" i="20"/>
  <c r="AE56" i="20"/>
  <c r="AF56" i="20"/>
  <c r="AJ56" i="20"/>
  <c r="AK56" i="20"/>
  <c r="AL56" i="20"/>
  <c r="B56" i="20"/>
  <c r="AH56" i="4"/>
  <c r="F56" i="21"/>
  <c r="G56" i="21"/>
  <c r="H56" i="21"/>
  <c r="L56" i="21"/>
  <c r="M56" i="21"/>
  <c r="N56" i="21"/>
  <c r="R56" i="21"/>
  <c r="S56" i="21"/>
  <c r="T56" i="21"/>
  <c r="X56" i="21"/>
  <c r="Y56" i="21"/>
  <c r="Z56" i="21"/>
  <c r="AD56" i="21"/>
  <c r="AE56" i="21"/>
  <c r="AF56" i="21"/>
  <c r="AJ56" i="21"/>
  <c r="AK56" i="21"/>
  <c r="AL56" i="21"/>
  <c r="B56" i="21"/>
  <c r="AK56" i="4"/>
  <c r="F56" i="22"/>
  <c r="G56" i="22"/>
  <c r="H56" i="22"/>
  <c r="P56" i="22"/>
  <c r="Q56" i="22"/>
  <c r="R56" i="22"/>
  <c r="V56" i="22"/>
  <c r="W56" i="22"/>
  <c r="X56" i="22"/>
  <c r="AB56" i="22"/>
  <c r="AC56" i="22"/>
  <c r="AD56" i="22"/>
  <c r="AH56" i="22"/>
  <c r="AI56" i="22"/>
  <c r="AJ56" i="22"/>
  <c r="AN56" i="22"/>
  <c r="AO56" i="22"/>
  <c r="AP56" i="22"/>
  <c r="B56" i="22"/>
  <c r="AN56" i="4"/>
  <c r="F56" i="19"/>
  <c r="G56" i="19"/>
  <c r="H56" i="19"/>
  <c r="L56" i="19"/>
  <c r="M56" i="19"/>
  <c r="N56" i="19"/>
  <c r="B56" i="19"/>
  <c r="AQ56" i="4"/>
  <c r="F56" i="23"/>
  <c r="G56" i="23"/>
  <c r="H56" i="23"/>
  <c r="L56" i="23"/>
  <c r="M56" i="23"/>
  <c r="N56" i="23"/>
  <c r="B56" i="23"/>
  <c r="AT56" i="4"/>
  <c r="F56" i="24"/>
  <c r="G56" i="24"/>
  <c r="H56" i="24"/>
  <c r="L56" i="24"/>
  <c r="M56" i="24"/>
  <c r="N56" i="24"/>
  <c r="V56" i="24"/>
  <c r="W56" i="24"/>
  <c r="X56" i="24"/>
  <c r="AF56" i="24"/>
  <c r="AG56" i="24"/>
  <c r="AH56" i="24"/>
  <c r="B56" i="24"/>
  <c r="AW56" i="4"/>
  <c r="F56" i="25"/>
  <c r="G56" i="25"/>
  <c r="H56" i="25"/>
  <c r="P56" i="25"/>
  <c r="Q56" i="25"/>
  <c r="R56" i="25"/>
  <c r="X56" i="25"/>
  <c r="Y56" i="25"/>
  <c r="Z56" i="25"/>
  <c r="B56" i="25"/>
  <c r="AZ56" i="4"/>
  <c r="L56" i="26"/>
  <c r="M56" i="26"/>
  <c r="N56" i="26"/>
  <c r="R56" i="26"/>
  <c r="S56" i="26"/>
  <c r="T56" i="26"/>
  <c r="X56" i="26"/>
  <c r="Y56" i="26"/>
  <c r="Z56" i="26"/>
  <c r="AD56" i="26"/>
  <c r="AE56" i="26"/>
  <c r="AF56" i="26"/>
  <c r="H56" i="27"/>
  <c r="I56" i="27"/>
  <c r="J56" i="27"/>
  <c r="N56" i="27"/>
  <c r="O56" i="27"/>
  <c r="P56" i="27"/>
  <c r="T56" i="27"/>
  <c r="U56" i="27"/>
  <c r="V56" i="27"/>
  <c r="AD56" i="27"/>
  <c r="AE56" i="27"/>
  <c r="AF56" i="27"/>
  <c r="B56" i="27"/>
  <c r="BF56" i="4"/>
  <c r="F56" i="28"/>
  <c r="G56" i="28"/>
  <c r="H56" i="28"/>
  <c r="L56" i="28"/>
  <c r="M56" i="28"/>
  <c r="N56" i="28"/>
  <c r="B56" i="28"/>
  <c r="BI56" i="4"/>
  <c r="E56" i="29"/>
  <c r="F56" i="29"/>
  <c r="G56" i="29"/>
  <c r="BL56" i="4"/>
  <c r="BP56" i="4"/>
  <c r="F57" i="9"/>
  <c r="G57" i="9"/>
  <c r="H57" i="9"/>
  <c r="L57" i="9"/>
  <c r="M57" i="9"/>
  <c r="N57" i="9"/>
  <c r="R57" i="9"/>
  <c r="S57" i="9"/>
  <c r="T57" i="9"/>
  <c r="Z57" i="9"/>
  <c r="AA57" i="9"/>
  <c r="AB57" i="9"/>
  <c r="B57" i="9"/>
  <c r="D57" i="4"/>
  <c r="F57" i="10"/>
  <c r="G57" i="10"/>
  <c r="H57" i="10"/>
  <c r="P57" i="10"/>
  <c r="Q57" i="10"/>
  <c r="R57" i="10"/>
  <c r="V57" i="10"/>
  <c r="W57" i="10"/>
  <c r="X57" i="10"/>
  <c r="AF57" i="10"/>
  <c r="AG57" i="10"/>
  <c r="AH57" i="10"/>
  <c r="AP57" i="10"/>
  <c r="AQ57" i="10"/>
  <c r="AR57" i="10"/>
  <c r="AZ57" i="10"/>
  <c r="BA57" i="10"/>
  <c r="BB57" i="10"/>
  <c r="BJ57" i="10"/>
  <c r="BK57" i="10"/>
  <c r="BL57" i="10"/>
  <c r="BT57" i="10"/>
  <c r="BU57" i="10"/>
  <c r="BV57" i="10"/>
  <c r="B57" i="10"/>
  <c r="G57" i="4"/>
  <c r="F57" i="11"/>
  <c r="G57" i="11"/>
  <c r="H57" i="11"/>
  <c r="L57" i="11"/>
  <c r="M57" i="11"/>
  <c r="N57" i="11"/>
  <c r="T57" i="11"/>
  <c r="U57" i="11"/>
  <c r="V57" i="11"/>
  <c r="AB57" i="11"/>
  <c r="AC57" i="11"/>
  <c r="AD57" i="11"/>
  <c r="AH57" i="11"/>
  <c r="AI57" i="11"/>
  <c r="AJ57" i="11"/>
  <c r="AN57" i="11"/>
  <c r="AO57" i="11"/>
  <c r="AP57" i="11"/>
  <c r="AZ57" i="11"/>
  <c r="BA57" i="11"/>
  <c r="BB57" i="11"/>
  <c r="BF57" i="11"/>
  <c r="BG57" i="11"/>
  <c r="BH57" i="11"/>
  <c r="BP57" i="11"/>
  <c r="BQ57" i="11"/>
  <c r="BR57" i="11"/>
  <c r="B57" i="11"/>
  <c r="J57" i="4"/>
  <c r="F57" i="12"/>
  <c r="G57" i="12"/>
  <c r="H57" i="12"/>
  <c r="L57" i="12"/>
  <c r="M57" i="12"/>
  <c r="N57" i="12"/>
  <c r="R57" i="12"/>
  <c r="S57" i="12"/>
  <c r="T57" i="12"/>
  <c r="X57" i="12"/>
  <c r="Y57" i="12"/>
  <c r="Z57" i="12"/>
  <c r="AD57" i="12"/>
  <c r="AE57" i="12"/>
  <c r="AF57" i="12"/>
  <c r="AJ57" i="12"/>
  <c r="AK57" i="12"/>
  <c r="AL57" i="12"/>
  <c r="B57" i="12"/>
  <c r="M57" i="4"/>
  <c r="F57" i="13"/>
  <c r="G57" i="13"/>
  <c r="H57" i="13"/>
  <c r="P57" i="13"/>
  <c r="Q57" i="13"/>
  <c r="R57" i="13"/>
  <c r="V57" i="13"/>
  <c r="W57" i="13"/>
  <c r="X57" i="13"/>
  <c r="AB57" i="13"/>
  <c r="AC57" i="13"/>
  <c r="AD57" i="13"/>
  <c r="AL57" i="13"/>
  <c r="AM57" i="13"/>
  <c r="AN57" i="13"/>
  <c r="AR57" i="13"/>
  <c r="AS57" i="13"/>
  <c r="AT57" i="13"/>
  <c r="BH57" i="13"/>
  <c r="BI57" i="13"/>
  <c r="BJ57" i="13"/>
  <c r="AX57" i="13"/>
  <c r="AY57" i="13"/>
  <c r="AZ57" i="13"/>
  <c r="B57" i="13"/>
  <c r="P57" i="4"/>
  <c r="F57" i="14"/>
  <c r="G57" i="14"/>
  <c r="H57" i="14"/>
  <c r="L57" i="14"/>
  <c r="M57" i="14"/>
  <c r="N57" i="14"/>
  <c r="R57" i="14"/>
  <c r="S57" i="14"/>
  <c r="T57" i="14"/>
  <c r="Z57" i="14"/>
  <c r="AA57" i="14"/>
  <c r="AB57" i="14"/>
  <c r="B57" i="14"/>
  <c r="S57" i="4"/>
  <c r="F57" i="17"/>
  <c r="G57" i="17"/>
  <c r="H57" i="17"/>
  <c r="L57" i="17"/>
  <c r="M57" i="17"/>
  <c r="N57" i="17"/>
  <c r="R57" i="17"/>
  <c r="S57" i="17"/>
  <c r="T57" i="17"/>
  <c r="X57" i="17"/>
  <c r="Y57" i="17"/>
  <c r="Z57" i="17"/>
  <c r="B57" i="17"/>
  <c r="AB57" i="4"/>
  <c r="H57" i="16"/>
  <c r="I57" i="16"/>
  <c r="J57" i="16"/>
  <c r="R57" i="16"/>
  <c r="S57" i="16"/>
  <c r="T57" i="16"/>
  <c r="AJ57" i="16"/>
  <c r="AK57" i="16"/>
  <c r="AL57" i="16"/>
  <c r="B57" i="16"/>
  <c r="Y57" i="4"/>
  <c r="F57" i="15"/>
  <c r="G57" i="15"/>
  <c r="H57" i="15"/>
  <c r="L57" i="15"/>
  <c r="M57" i="15"/>
  <c r="N57" i="15"/>
  <c r="AD57" i="15"/>
  <c r="AP57" i="15"/>
  <c r="AQ57" i="15"/>
  <c r="AR57" i="15"/>
  <c r="AX57" i="15"/>
  <c r="AY57" i="15"/>
  <c r="AZ57" i="15"/>
  <c r="H57" i="18"/>
  <c r="I57" i="18"/>
  <c r="J57" i="18"/>
  <c r="N57" i="18"/>
  <c r="O57" i="18"/>
  <c r="P57" i="18"/>
  <c r="T57" i="18"/>
  <c r="U57" i="18"/>
  <c r="V57" i="18"/>
  <c r="B57" i="18"/>
  <c r="AE57" i="4"/>
  <c r="F57" i="20"/>
  <c r="G57" i="20"/>
  <c r="H57" i="20"/>
  <c r="L57" i="20"/>
  <c r="M57" i="20"/>
  <c r="N57" i="20"/>
  <c r="R57" i="20"/>
  <c r="S57" i="20"/>
  <c r="T57" i="20"/>
  <c r="AJ57" i="20"/>
  <c r="AK57" i="20"/>
  <c r="AL57" i="20"/>
  <c r="B57" i="20"/>
  <c r="AH57" i="4"/>
  <c r="F57" i="21"/>
  <c r="G57" i="21"/>
  <c r="H57" i="21"/>
  <c r="L57" i="21"/>
  <c r="M57" i="21"/>
  <c r="N57" i="21"/>
  <c r="R57" i="21"/>
  <c r="S57" i="21"/>
  <c r="T57" i="21"/>
  <c r="X57" i="21"/>
  <c r="Y57" i="21"/>
  <c r="Z57" i="21"/>
  <c r="AD57" i="21"/>
  <c r="AE57" i="21"/>
  <c r="AF57" i="21"/>
  <c r="AJ57" i="21"/>
  <c r="AK57" i="21"/>
  <c r="AL57" i="21"/>
  <c r="B57" i="21"/>
  <c r="AK57" i="4"/>
  <c r="F57" i="22"/>
  <c r="G57" i="22"/>
  <c r="H57" i="22"/>
  <c r="P57" i="22"/>
  <c r="Q57" i="22"/>
  <c r="R57" i="22"/>
  <c r="V57" i="22"/>
  <c r="W57" i="22"/>
  <c r="X57" i="22"/>
  <c r="AB57" i="22"/>
  <c r="AC57" i="22"/>
  <c r="AD57" i="22"/>
  <c r="AH57" i="22"/>
  <c r="AI57" i="22"/>
  <c r="AJ57" i="22"/>
  <c r="AN57" i="22"/>
  <c r="AO57" i="22"/>
  <c r="AP57" i="22"/>
  <c r="B57" i="22"/>
  <c r="AN57" i="4"/>
  <c r="F57" i="19"/>
  <c r="G57" i="19"/>
  <c r="H57" i="19"/>
  <c r="L57" i="19"/>
  <c r="M57" i="19"/>
  <c r="N57" i="19"/>
  <c r="B57" i="19"/>
  <c r="AQ57" i="4"/>
  <c r="F57" i="23"/>
  <c r="G57" i="23"/>
  <c r="H57" i="23"/>
  <c r="L57" i="23"/>
  <c r="M57" i="23"/>
  <c r="N57" i="23"/>
  <c r="B57" i="23"/>
  <c r="AT57" i="4"/>
  <c r="F57" i="24"/>
  <c r="G57" i="24"/>
  <c r="H57" i="24"/>
  <c r="L57" i="24"/>
  <c r="M57" i="24"/>
  <c r="N57" i="24"/>
  <c r="V57" i="24"/>
  <c r="W57" i="24"/>
  <c r="X57" i="24"/>
  <c r="AF57" i="24"/>
  <c r="AG57" i="24"/>
  <c r="AH57" i="24"/>
  <c r="B57" i="24"/>
  <c r="AW57" i="4"/>
  <c r="F57" i="25"/>
  <c r="G57" i="25"/>
  <c r="H57" i="25"/>
  <c r="P57" i="25"/>
  <c r="Q57" i="25"/>
  <c r="R57" i="25"/>
  <c r="X57" i="25"/>
  <c r="Y57" i="25"/>
  <c r="Z57" i="25"/>
  <c r="B57" i="25"/>
  <c r="AZ57" i="4"/>
  <c r="L57" i="26"/>
  <c r="M57" i="26"/>
  <c r="N57" i="26"/>
  <c r="R57" i="26"/>
  <c r="S57" i="26"/>
  <c r="T57" i="26"/>
  <c r="X57" i="26"/>
  <c r="Y57" i="26"/>
  <c r="Z57" i="26"/>
  <c r="AD57" i="26"/>
  <c r="AE57" i="26"/>
  <c r="AF57" i="26"/>
  <c r="H57" i="27"/>
  <c r="I57" i="27"/>
  <c r="J57" i="27"/>
  <c r="N57" i="27"/>
  <c r="O57" i="27"/>
  <c r="P57" i="27"/>
  <c r="T57" i="27"/>
  <c r="U57" i="27"/>
  <c r="V57" i="27"/>
  <c r="AD57" i="27"/>
  <c r="AE57" i="27"/>
  <c r="AF57" i="27"/>
  <c r="B57" i="27"/>
  <c r="BF57" i="4"/>
  <c r="F57" i="28"/>
  <c r="G57" i="28"/>
  <c r="H57" i="28"/>
  <c r="L57" i="28"/>
  <c r="M57" i="28"/>
  <c r="N57" i="28"/>
  <c r="B57" i="28"/>
  <c r="BI57" i="4"/>
  <c r="E57" i="29"/>
  <c r="F57" i="29"/>
  <c r="G57" i="29"/>
  <c r="BL57" i="4"/>
  <c r="BP57" i="4"/>
  <c r="F58" i="9"/>
  <c r="G58" i="9"/>
  <c r="H58" i="9"/>
  <c r="L58" i="9"/>
  <c r="M58" i="9"/>
  <c r="N58" i="9"/>
  <c r="R58" i="9"/>
  <c r="S58" i="9"/>
  <c r="T58" i="9"/>
  <c r="Z58" i="9"/>
  <c r="AA58" i="9"/>
  <c r="AB58" i="9"/>
  <c r="B58" i="9"/>
  <c r="D58" i="4"/>
  <c r="F58" i="10"/>
  <c r="G58" i="10"/>
  <c r="H58" i="10"/>
  <c r="P58" i="10"/>
  <c r="Q58" i="10"/>
  <c r="R58" i="10"/>
  <c r="V58" i="10"/>
  <c r="W58" i="10"/>
  <c r="X58" i="10"/>
  <c r="AF58" i="10"/>
  <c r="AG58" i="10"/>
  <c r="AH58" i="10"/>
  <c r="AP58" i="10"/>
  <c r="AQ58" i="10"/>
  <c r="AR58" i="10"/>
  <c r="AZ58" i="10"/>
  <c r="BA58" i="10"/>
  <c r="BB58" i="10"/>
  <c r="BJ58" i="10"/>
  <c r="BK58" i="10"/>
  <c r="BL58" i="10"/>
  <c r="BT58" i="10"/>
  <c r="BU58" i="10"/>
  <c r="BV58" i="10"/>
  <c r="B58" i="10"/>
  <c r="G58" i="4"/>
  <c r="F58" i="11"/>
  <c r="G58" i="11"/>
  <c r="H58" i="11"/>
  <c r="L58" i="11"/>
  <c r="M58" i="11"/>
  <c r="N58" i="11"/>
  <c r="T58" i="11"/>
  <c r="U58" i="11"/>
  <c r="V58" i="11"/>
  <c r="AB58" i="11"/>
  <c r="AC58" i="11"/>
  <c r="AD58" i="11"/>
  <c r="AH58" i="11"/>
  <c r="AI58" i="11"/>
  <c r="AJ58" i="11"/>
  <c r="AN58" i="11"/>
  <c r="AO58" i="11"/>
  <c r="AP58" i="11"/>
  <c r="AT58" i="11"/>
  <c r="AU58" i="11"/>
  <c r="AV58" i="11"/>
  <c r="AZ58" i="11"/>
  <c r="BA58" i="11"/>
  <c r="BB58" i="11"/>
  <c r="BF58" i="11"/>
  <c r="BG58" i="11"/>
  <c r="BH58" i="11"/>
  <c r="BP58" i="11"/>
  <c r="BQ58" i="11"/>
  <c r="BR58" i="11"/>
  <c r="B58" i="11"/>
  <c r="J58" i="4"/>
  <c r="R58" i="12"/>
  <c r="S58" i="12"/>
  <c r="T58" i="12"/>
  <c r="X58" i="12"/>
  <c r="Y58" i="12"/>
  <c r="Z58" i="12"/>
  <c r="AD58" i="12"/>
  <c r="AE58" i="12"/>
  <c r="AF58" i="12"/>
  <c r="AJ58" i="12"/>
  <c r="AK58" i="12"/>
  <c r="AL58" i="12"/>
  <c r="B58" i="12"/>
  <c r="M58" i="4"/>
  <c r="F58" i="13"/>
  <c r="G58" i="13"/>
  <c r="H58" i="13"/>
  <c r="P58" i="13"/>
  <c r="Q58" i="13"/>
  <c r="R58" i="13"/>
  <c r="V58" i="13"/>
  <c r="W58" i="13"/>
  <c r="X58" i="13"/>
  <c r="AB58" i="13"/>
  <c r="AC58" i="13"/>
  <c r="AD58" i="13"/>
  <c r="AL58" i="13"/>
  <c r="AM58" i="13"/>
  <c r="AN58" i="13"/>
  <c r="AR58" i="13"/>
  <c r="AS58" i="13"/>
  <c r="AT58" i="13"/>
  <c r="BH58" i="13"/>
  <c r="BI58" i="13"/>
  <c r="BJ58" i="13"/>
  <c r="AX58" i="13"/>
  <c r="AY58" i="13"/>
  <c r="AZ58" i="13"/>
  <c r="B58" i="13"/>
  <c r="P58" i="4"/>
  <c r="F58" i="14"/>
  <c r="G58" i="14"/>
  <c r="H58" i="14"/>
  <c r="L58" i="14"/>
  <c r="M58" i="14"/>
  <c r="N58" i="14"/>
  <c r="R58" i="14"/>
  <c r="S58" i="14"/>
  <c r="T58" i="14"/>
  <c r="Z58" i="14"/>
  <c r="AA58" i="14"/>
  <c r="AB58" i="14"/>
  <c r="B58" i="14"/>
  <c r="S58" i="4"/>
  <c r="F58" i="17"/>
  <c r="G58" i="17"/>
  <c r="H58" i="17"/>
  <c r="L58" i="17"/>
  <c r="M58" i="17"/>
  <c r="N58" i="17"/>
  <c r="R58" i="17"/>
  <c r="S58" i="17"/>
  <c r="T58" i="17"/>
  <c r="X58" i="17"/>
  <c r="Y58" i="17"/>
  <c r="Z58" i="17"/>
  <c r="B58" i="17"/>
  <c r="AB58" i="4"/>
  <c r="H58" i="16"/>
  <c r="I58" i="16"/>
  <c r="J58" i="16"/>
  <c r="R58" i="16"/>
  <c r="S58" i="16"/>
  <c r="T58" i="16"/>
  <c r="Z58" i="16"/>
  <c r="AA58" i="16"/>
  <c r="AB58" i="16"/>
  <c r="AJ58" i="16"/>
  <c r="AK58" i="16"/>
  <c r="AL58" i="16"/>
  <c r="B58" i="16"/>
  <c r="Y58" i="4"/>
  <c r="F58" i="15"/>
  <c r="G58" i="15"/>
  <c r="H58" i="15"/>
  <c r="L58" i="15"/>
  <c r="M58" i="15"/>
  <c r="N58" i="15"/>
  <c r="AB58" i="15"/>
  <c r="AC58" i="15"/>
  <c r="AD58" i="15"/>
  <c r="AJ58" i="15"/>
  <c r="AK58" i="15"/>
  <c r="AL58" i="15"/>
  <c r="AP58" i="15"/>
  <c r="AQ58" i="15"/>
  <c r="AR58" i="15"/>
  <c r="AX58" i="15"/>
  <c r="AY58" i="15"/>
  <c r="AZ58" i="15"/>
  <c r="H58" i="18"/>
  <c r="I58" i="18"/>
  <c r="J58" i="18"/>
  <c r="N58" i="18"/>
  <c r="O58" i="18"/>
  <c r="P58" i="18"/>
  <c r="T58" i="18"/>
  <c r="U58" i="18"/>
  <c r="V58" i="18"/>
  <c r="B58" i="18"/>
  <c r="AE58" i="4"/>
  <c r="F58" i="20"/>
  <c r="G58" i="20"/>
  <c r="H58" i="20"/>
  <c r="T58" i="20"/>
  <c r="Z58" i="20"/>
  <c r="AF58" i="20"/>
  <c r="AJ58" i="20"/>
  <c r="AK58" i="20"/>
  <c r="AL58" i="20"/>
  <c r="B58" i="20"/>
  <c r="AH58" i="4"/>
  <c r="F58" i="21"/>
  <c r="G58" i="21"/>
  <c r="H58" i="21"/>
  <c r="L58" i="21"/>
  <c r="M58" i="21"/>
  <c r="N58" i="21"/>
  <c r="R58" i="21"/>
  <c r="S58" i="21"/>
  <c r="T58" i="21"/>
  <c r="X58" i="21"/>
  <c r="Y58" i="21"/>
  <c r="Z58" i="21"/>
  <c r="AD58" i="21"/>
  <c r="AE58" i="21"/>
  <c r="AF58" i="21"/>
  <c r="AJ58" i="21"/>
  <c r="AK58" i="21"/>
  <c r="AL58" i="21"/>
  <c r="B58" i="21"/>
  <c r="AK58" i="4"/>
  <c r="F58" i="22"/>
  <c r="G58" i="22"/>
  <c r="H58" i="22"/>
  <c r="P58" i="22"/>
  <c r="Q58" i="22"/>
  <c r="R58" i="22"/>
  <c r="V58" i="22"/>
  <c r="W58" i="22"/>
  <c r="X58" i="22"/>
  <c r="AB58" i="22"/>
  <c r="AC58" i="22"/>
  <c r="AD58" i="22"/>
  <c r="AH58" i="22"/>
  <c r="AI58" i="22"/>
  <c r="AJ58" i="22"/>
  <c r="AN58" i="22"/>
  <c r="AO58" i="22"/>
  <c r="AP58" i="22"/>
  <c r="B58" i="22"/>
  <c r="AN58" i="4"/>
  <c r="F58" i="19"/>
  <c r="G58" i="19"/>
  <c r="H58" i="19"/>
  <c r="L58" i="19"/>
  <c r="M58" i="19"/>
  <c r="N58" i="19"/>
  <c r="B58" i="19"/>
  <c r="AQ58" i="4"/>
  <c r="F58" i="23"/>
  <c r="G58" i="23"/>
  <c r="H58" i="23"/>
  <c r="L58" i="23"/>
  <c r="M58" i="23"/>
  <c r="N58" i="23"/>
  <c r="B58" i="23"/>
  <c r="AT58" i="4"/>
  <c r="F58" i="24"/>
  <c r="G58" i="24"/>
  <c r="H58" i="24"/>
  <c r="L58" i="24"/>
  <c r="M58" i="24"/>
  <c r="N58" i="24"/>
  <c r="V58" i="24"/>
  <c r="W58" i="24"/>
  <c r="X58" i="24"/>
  <c r="AF58" i="24"/>
  <c r="AG58" i="24"/>
  <c r="AH58" i="24"/>
  <c r="B58" i="24"/>
  <c r="AW58" i="4"/>
  <c r="P58" i="25"/>
  <c r="Q58" i="25"/>
  <c r="R58" i="25"/>
  <c r="X58" i="25"/>
  <c r="Y58" i="25"/>
  <c r="Z58" i="25"/>
  <c r="B58" i="25"/>
  <c r="AZ58" i="4"/>
  <c r="L58" i="26"/>
  <c r="M58" i="26"/>
  <c r="N58" i="26"/>
  <c r="T58" i="26"/>
  <c r="X58" i="26"/>
  <c r="Y58" i="26"/>
  <c r="Z58" i="26"/>
  <c r="AD58" i="26"/>
  <c r="AE58" i="26"/>
  <c r="AF58" i="26"/>
  <c r="H58" i="27"/>
  <c r="I58" i="27"/>
  <c r="J58" i="27"/>
  <c r="N58" i="27"/>
  <c r="O58" i="27"/>
  <c r="P58" i="27"/>
  <c r="AD58" i="27"/>
  <c r="AE58" i="27"/>
  <c r="AF58" i="27"/>
  <c r="B58" i="27"/>
  <c r="BF58" i="4"/>
  <c r="F58" i="28"/>
  <c r="G58" i="28"/>
  <c r="H58" i="28"/>
  <c r="L58" i="28"/>
  <c r="M58" i="28"/>
  <c r="N58" i="28"/>
  <c r="B58" i="28"/>
  <c r="BI58" i="4"/>
  <c r="E58" i="29"/>
  <c r="F58" i="29"/>
  <c r="G58" i="29"/>
  <c r="BL58" i="4"/>
  <c r="BP58" i="4"/>
  <c r="BQ4"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F4"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I4" i="4"/>
  <c r="K4" i="4"/>
  <c r="K5" i="4"/>
  <c r="L4"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O4"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R4" i="4"/>
  <c r="T4" i="4"/>
  <c r="T5" i="4"/>
  <c r="T6" i="4"/>
  <c r="T7" i="4"/>
  <c r="T8" i="4"/>
  <c r="T9" i="4"/>
  <c r="T10" i="4"/>
  <c r="T11" i="4"/>
  <c r="T12" i="4"/>
  <c r="T13" i="4"/>
  <c r="T14" i="4"/>
  <c r="T15" i="4"/>
  <c r="T16" i="4"/>
  <c r="T17" i="4"/>
  <c r="T18" i="4"/>
  <c r="T19" i="4"/>
  <c r="T20" i="4"/>
  <c r="T21" i="4"/>
  <c r="T22" i="4"/>
  <c r="T23" i="4"/>
  <c r="T24" i="4"/>
  <c r="T25" i="4"/>
  <c r="T26" i="4"/>
  <c r="T27" i="4"/>
  <c r="T28" i="4"/>
  <c r="T29" i="4"/>
  <c r="T30" i="4"/>
  <c r="T31" i="4"/>
  <c r="T32" i="4"/>
  <c r="T33" i="4"/>
  <c r="T34" i="4"/>
  <c r="T35" i="4"/>
  <c r="T36" i="4"/>
  <c r="T37" i="4"/>
  <c r="T38" i="4"/>
  <c r="T39" i="4"/>
  <c r="T40" i="4"/>
  <c r="T41" i="4"/>
  <c r="T42" i="4"/>
  <c r="T43" i="4"/>
  <c r="T44" i="4"/>
  <c r="T45" i="4"/>
  <c r="T46" i="4"/>
  <c r="T47" i="4"/>
  <c r="T48" i="4"/>
  <c r="T49" i="4"/>
  <c r="T50" i="4"/>
  <c r="T51" i="4"/>
  <c r="T52" i="4"/>
  <c r="T53" i="4"/>
  <c r="T54" i="4"/>
  <c r="T55" i="4"/>
  <c r="T56" i="4"/>
  <c r="T57" i="4"/>
  <c r="T58" i="4"/>
  <c r="U4"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X4" i="4"/>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AA4" i="4"/>
  <c r="AC4" i="4"/>
  <c r="AC5" i="4"/>
  <c r="AC6" i="4"/>
  <c r="AC7" i="4"/>
  <c r="AC8" i="4"/>
  <c r="AC9" i="4"/>
  <c r="AC10" i="4"/>
  <c r="AC11" i="4"/>
  <c r="AC12" i="4"/>
  <c r="AC13" i="4"/>
  <c r="AC14" i="4"/>
  <c r="AC15" i="4"/>
  <c r="AC16" i="4"/>
  <c r="AC17" i="4"/>
  <c r="AC18" i="4"/>
  <c r="AC19" i="4"/>
  <c r="AC20" i="4"/>
  <c r="AC21" i="4"/>
  <c r="AC22" i="4"/>
  <c r="AC23" i="4"/>
  <c r="AC24" i="4"/>
  <c r="AC25" i="4"/>
  <c r="AC26" i="4"/>
  <c r="AC27" i="4"/>
  <c r="AC28" i="4"/>
  <c r="AC29" i="4"/>
  <c r="AC30" i="4"/>
  <c r="AC31" i="4"/>
  <c r="AC32" i="4"/>
  <c r="AC33" i="4"/>
  <c r="AC34" i="4"/>
  <c r="AC35" i="4"/>
  <c r="AC36" i="4"/>
  <c r="AC37" i="4"/>
  <c r="AC38" i="4"/>
  <c r="AC39" i="4"/>
  <c r="AC40" i="4"/>
  <c r="AC41" i="4"/>
  <c r="AC42" i="4"/>
  <c r="AC43" i="4"/>
  <c r="AC44" i="4"/>
  <c r="AC45" i="4"/>
  <c r="AC46" i="4"/>
  <c r="AC47" i="4"/>
  <c r="AC48" i="4"/>
  <c r="AC49" i="4"/>
  <c r="AC50" i="4"/>
  <c r="AC51" i="4"/>
  <c r="AC52" i="4"/>
  <c r="AC53" i="4"/>
  <c r="AC54" i="4"/>
  <c r="AC55" i="4"/>
  <c r="AC56" i="4"/>
  <c r="AC57" i="4"/>
  <c r="AC58" i="4"/>
  <c r="AD4" i="4"/>
  <c r="AF4" i="4"/>
  <c r="AF5" i="4"/>
  <c r="AF6" i="4"/>
  <c r="AF7" i="4"/>
  <c r="AF8" i="4"/>
  <c r="AF9" i="4"/>
  <c r="AF10" i="4"/>
  <c r="AF11" i="4"/>
  <c r="AF12" i="4"/>
  <c r="AF13" i="4"/>
  <c r="AF14" i="4"/>
  <c r="AF15" i="4"/>
  <c r="AF16" i="4"/>
  <c r="AF17" i="4"/>
  <c r="AF18" i="4"/>
  <c r="AF19" i="4"/>
  <c r="AF20" i="4"/>
  <c r="AF21" i="4"/>
  <c r="AF22" i="4"/>
  <c r="AF23" i="4"/>
  <c r="AF24" i="4"/>
  <c r="AF25" i="4"/>
  <c r="AF26" i="4"/>
  <c r="AF27" i="4"/>
  <c r="AF28" i="4"/>
  <c r="AF29" i="4"/>
  <c r="AF30" i="4"/>
  <c r="AF31" i="4"/>
  <c r="AF32" i="4"/>
  <c r="AF33" i="4"/>
  <c r="AF34" i="4"/>
  <c r="AF35" i="4"/>
  <c r="AF36" i="4"/>
  <c r="AF37" i="4"/>
  <c r="AF38" i="4"/>
  <c r="AF39" i="4"/>
  <c r="AF40" i="4"/>
  <c r="AF41" i="4"/>
  <c r="AF42" i="4"/>
  <c r="AF43" i="4"/>
  <c r="AF44" i="4"/>
  <c r="AF45" i="4"/>
  <c r="AF46" i="4"/>
  <c r="AF47" i="4"/>
  <c r="AF48" i="4"/>
  <c r="AF49" i="4"/>
  <c r="AF50" i="4"/>
  <c r="AF51" i="4"/>
  <c r="AF52" i="4"/>
  <c r="AF53" i="4"/>
  <c r="AF54" i="4"/>
  <c r="AF55" i="4"/>
  <c r="AF56" i="4"/>
  <c r="AF57" i="4"/>
  <c r="AF58" i="4"/>
  <c r="AG4" i="4"/>
  <c r="AI4" i="4"/>
  <c r="AI5" i="4"/>
  <c r="AI6" i="4"/>
  <c r="AI7" i="4"/>
  <c r="AI8" i="4"/>
  <c r="AI9" i="4"/>
  <c r="AI10" i="4"/>
  <c r="AI11" i="4"/>
  <c r="AI12" i="4"/>
  <c r="AI13" i="4"/>
  <c r="AI14" i="4"/>
  <c r="AI15" i="4"/>
  <c r="AI16" i="4"/>
  <c r="AI17" i="4"/>
  <c r="AI18" i="4"/>
  <c r="AI19" i="4"/>
  <c r="AI20" i="4"/>
  <c r="AI21" i="4"/>
  <c r="AI22" i="4"/>
  <c r="AI23" i="4"/>
  <c r="AI24" i="4"/>
  <c r="AI25" i="4"/>
  <c r="AI26" i="4"/>
  <c r="AI27" i="4"/>
  <c r="AI28" i="4"/>
  <c r="AI29" i="4"/>
  <c r="AI30" i="4"/>
  <c r="AI31" i="4"/>
  <c r="AI32" i="4"/>
  <c r="AI33" i="4"/>
  <c r="AI34" i="4"/>
  <c r="AI35" i="4"/>
  <c r="AI36" i="4"/>
  <c r="AI37" i="4"/>
  <c r="AI38" i="4"/>
  <c r="AI39" i="4"/>
  <c r="AI40" i="4"/>
  <c r="AI41" i="4"/>
  <c r="AI42" i="4"/>
  <c r="AI43" i="4"/>
  <c r="AI44" i="4"/>
  <c r="AI45" i="4"/>
  <c r="AI46" i="4"/>
  <c r="AI47" i="4"/>
  <c r="AI48" i="4"/>
  <c r="AI49" i="4"/>
  <c r="AI50" i="4"/>
  <c r="AI51" i="4"/>
  <c r="AI52" i="4"/>
  <c r="AI53" i="4"/>
  <c r="AI54" i="4"/>
  <c r="AI55" i="4"/>
  <c r="AI56" i="4"/>
  <c r="AI57" i="4"/>
  <c r="AI58" i="4"/>
  <c r="AJ4" i="4"/>
  <c r="AL4" i="4"/>
  <c r="AL5" i="4"/>
  <c r="AL6" i="4"/>
  <c r="AL7" i="4"/>
  <c r="AL8" i="4"/>
  <c r="AL9" i="4"/>
  <c r="AL10" i="4"/>
  <c r="AL11" i="4"/>
  <c r="AL12" i="4"/>
  <c r="AL13" i="4"/>
  <c r="AL14" i="4"/>
  <c r="AL15" i="4"/>
  <c r="AL16" i="4"/>
  <c r="AL17" i="4"/>
  <c r="AL18" i="4"/>
  <c r="AL19" i="4"/>
  <c r="AL20" i="4"/>
  <c r="AL21" i="4"/>
  <c r="AL22" i="4"/>
  <c r="AL23" i="4"/>
  <c r="AL24" i="4"/>
  <c r="AL25" i="4"/>
  <c r="AL26" i="4"/>
  <c r="AL27" i="4"/>
  <c r="AL28" i="4"/>
  <c r="AL29" i="4"/>
  <c r="AL30" i="4"/>
  <c r="AL31" i="4"/>
  <c r="AL32" i="4"/>
  <c r="AL33" i="4"/>
  <c r="AL34" i="4"/>
  <c r="AL35" i="4"/>
  <c r="AL36" i="4"/>
  <c r="AL37" i="4"/>
  <c r="AL38" i="4"/>
  <c r="AL39" i="4"/>
  <c r="AL40" i="4"/>
  <c r="AL41" i="4"/>
  <c r="AL42" i="4"/>
  <c r="AL43" i="4"/>
  <c r="AL44" i="4"/>
  <c r="AL45" i="4"/>
  <c r="AL46" i="4"/>
  <c r="AL47" i="4"/>
  <c r="AL48" i="4"/>
  <c r="AL49" i="4"/>
  <c r="AL50" i="4"/>
  <c r="AL51" i="4"/>
  <c r="AL52" i="4"/>
  <c r="AL53" i="4"/>
  <c r="AL54" i="4"/>
  <c r="AL55" i="4"/>
  <c r="AL56" i="4"/>
  <c r="AL57" i="4"/>
  <c r="AL58" i="4"/>
  <c r="AM4" i="4"/>
  <c r="AO4" i="4"/>
  <c r="AO5" i="4"/>
  <c r="AO6" i="4"/>
  <c r="AO7" i="4"/>
  <c r="AO8" i="4"/>
  <c r="AO9" i="4"/>
  <c r="AO10" i="4"/>
  <c r="AO11" i="4"/>
  <c r="AO12" i="4"/>
  <c r="AO13" i="4"/>
  <c r="AO14" i="4"/>
  <c r="AO15" i="4"/>
  <c r="AO16" i="4"/>
  <c r="AO17" i="4"/>
  <c r="AO18" i="4"/>
  <c r="AO19" i="4"/>
  <c r="AO20" i="4"/>
  <c r="AO21" i="4"/>
  <c r="AO22" i="4"/>
  <c r="AO23" i="4"/>
  <c r="AO24" i="4"/>
  <c r="AO25" i="4"/>
  <c r="AO26" i="4"/>
  <c r="AO27" i="4"/>
  <c r="AO28" i="4"/>
  <c r="AO29" i="4"/>
  <c r="AO30" i="4"/>
  <c r="AO31" i="4"/>
  <c r="AO32" i="4"/>
  <c r="AO33" i="4"/>
  <c r="AO34" i="4"/>
  <c r="AO35" i="4"/>
  <c r="AO36" i="4"/>
  <c r="AO37" i="4"/>
  <c r="AO38" i="4"/>
  <c r="AO39" i="4"/>
  <c r="AO40" i="4"/>
  <c r="AO41" i="4"/>
  <c r="AO42" i="4"/>
  <c r="AO43" i="4"/>
  <c r="AO44" i="4"/>
  <c r="AO45" i="4"/>
  <c r="AO46" i="4"/>
  <c r="AO47" i="4"/>
  <c r="AO48" i="4"/>
  <c r="AO49" i="4"/>
  <c r="AO50" i="4"/>
  <c r="AO51" i="4"/>
  <c r="AO52" i="4"/>
  <c r="AO53" i="4"/>
  <c r="AO54" i="4"/>
  <c r="AO55" i="4"/>
  <c r="AO56" i="4"/>
  <c r="AO57" i="4"/>
  <c r="AO58" i="4"/>
  <c r="AP4" i="4"/>
  <c r="AR4" i="4"/>
  <c r="AR5" i="4"/>
  <c r="AR6" i="4"/>
  <c r="AR7" i="4"/>
  <c r="AR8" i="4"/>
  <c r="AR9" i="4"/>
  <c r="AR10" i="4"/>
  <c r="AR11" i="4"/>
  <c r="AR12" i="4"/>
  <c r="AR13" i="4"/>
  <c r="AR14" i="4"/>
  <c r="AR15" i="4"/>
  <c r="AR16" i="4"/>
  <c r="AR17" i="4"/>
  <c r="AR18" i="4"/>
  <c r="AR19" i="4"/>
  <c r="AR20" i="4"/>
  <c r="AR21" i="4"/>
  <c r="AR22" i="4"/>
  <c r="AR23" i="4"/>
  <c r="AR24" i="4"/>
  <c r="AR25" i="4"/>
  <c r="AR26" i="4"/>
  <c r="AR27" i="4"/>
  <c r="AR28" i="4"/>
  <c r="AR29" i="4"/>
  <c r="AR30" i="4"/>
  <c r="AR31" i="4"/>
  <c r="AR32" i="4"/>
  <c r="AR33" i="4"/>
  <c r="AR34" i="4"/>
  <c r="AR35" i="4"/>
  <c r="AR36" i="4"/>
  <c r="AR37" i="4"/>
  <c r="AR38" i="4"/>
  <c r="AR39" i="4"/>
  <c r="AR40" i="4"/>
  <c r="AR41" i="4"/>
  <c r="AR42" i="4"/>
  <c r="AR43" i="4"/>
  <c r="AR44" i="4"/>
  <c r="AR45" i="4"/>
  <c r="AR46" i="4"/>
  <c r="AR47" i="4"/>
  <c r="AR48" i="4"/>
  <c r="AR49" i="4"/>
  <c r="AR50" i="4"/>
  <c r="AR51" i="4"/>
  <c r="AR52" i="4"/>
  <c r="AR53" i="4"/>
  <c r="AR54" i="4"/>
  <c r="AR55" i="4"/>
  <c r="AR56" i="4"/>
  <c r="AR57" i="4"/>
  <c r="AR58" i="4"/>
  <c r="AS4" i="4"/>
  <c r="AU4" i="4"/>
  <c r="AU5" i="4"/>
  <c r="AU6" i="4"/>
  <c r="AU7" i="4"/>
  <c r="AU8" i="4"/>
  <c r="AU9" i="4"/>
  <c r="AU10" i="4"/>
  <c r="AU11" i="4"/>
  <c r="AU12" i="4"/>
  <c r="AU13" i="4"/>
  <c r="AU14" i="4"/>
  <c r="AU15" i="4"/>
  <c r="AU16" i="4"/>
  <c r="AU17" i="4"/>
  <c r="AU18" i="4"/>
  <c r="AU19" i="4"/>
  <c r="AU20" i="4"/>
  <c r="AU21" i="4"/>
  <c r="AU22" i="4"/>
  <c r="AU23" i="4"/>
  <c r="AU24" i="4"/>
  <c r="AU25" i="4"/>
  <c r="AU26" i="4"/>
  <c r="AU27" i="4"/>
  <c r="AU28" i="4"/>
  <c r="AU29" i="4"/>
  <c r="AU30" i="4"/>
  <c r="AU31" i="4"/>
  <c r="AU32" i="4"/>
  <c r="AU33" i="4"/>
  <c r="AU34" i="4"/>
  <c r="AU35" i="4"/>
  <c r="AU36" i="4"/>
  <c r="AU37" i="4"/>
  <c r="AU38" i="4"/>
  <c r="AU39" i="4"/>
  <c r="AU40" i="4"/>
  <c r="AU41" i="4"/>
  <c r="AU42" i="4"/>
  <c r="AU43" i="4"/>
  <c r="AU44" i="4"/>
  <c r="AU45" i="4"/>
  <c r="AU46" i="4"/>
  <c r="AU47" i="4"/>
  <c r="AU48" i="4"/>
  <c r="AU49" i="4"/>
  <c r="AU50" i="4"/>
  <c r="AU51" i="4"/>
  <c r="AU52" i="4"/>
  <c r="AU53" i="4"/>
  <c r="AU54" i="4"/>
  <c r="AU55" i="4"/>
  <c r="AU56" i="4"/>
  <c r="AU57" i="4"/>
  <c r="AU58" i="4"/>
  <c r="AV4" i="4"/>
  <c r="AX4" i="4"/>
  <c r="AX5" i="4"/>
  <c r="AX6" i="4"/>
  <c r="AX7" i="4"/>
  <c r="AX8" i="4"/>
  <c r="AX9" i="4"/>
  <c r="AX10" i="4"/>
  <c r="AX11" i="4"/>
  <c r="AX12" i="4"/>
  <c r="AX13" i="4"/>
  <c r="AX14" i="4"/>
  <c r="AX15" i="4"/>
  <c r="AX16" i="4"/>
  <c r="AX17" i="4"/>
  <c r="AX18" i="4"/>
  <c r="AX19" i="4"/>
  <c r="AX20" i="4"/>
  <c r="AX21" i="4"/>
  <c r="AX22" i="4"/>
  <c r="AX23" i="4"/>
  <c r="AX24" i="4"/>
  <c r="AX25" i="4"/>
  <c r="AX26" i="4"/>
  <c r="AX27" i="4"/>
  <c r="AX28" i="4"/>
  <c r="AX29" i="4"/>
  <c r="AX30" i="4"/>
  <c r="AX31" i="4"/>
  <c r="AX32" i="4"/>
  <c r="AX33" i="4"/>
  <c r="AX34" i="4"/>
  <c r="AX35" i="4"/>
  <c r="AX36" i="4"/>
  <c r="AX37" i="4"/>
  <c r="AX38" i="4"/>
  <c r="AX39" i="4"/>
  <c r="AX40" i="4"/>
  <c r="AX41" i="4"/>
  <c r="AX42" i="4"/>
  <c r="AX43" i="4"/>
  <c r="AX44" i="4"/>
  <c r="AX45" i="4"/>
  <c r="AX46" i="4"/>
  <c r="AX47" i="4"/>
  <c r="AX48" i="4"/>
  <c r="AX49" i="4"/>
  <c r="AX50" i="4"/>
  <c r="AX51" i="4"/>
  <c r="AX52" i="4"/>
  <c r="AX53" i="4"/>
  <c r="AX54" i="4"/>
  <c r="AX55" i="4"/>
  <c r="AX56" i="4"/>
  <c r="AX57" i="4"/>
  <c r="AX58" i="4"/>
  <c r="AY4" i="4"/>
  <c r="BA4" i="4"/>
  <c r="BA5" i="4"/>
  <c r="BA6" i="4"/>
  <c r="BA7" i="4"/>
  <c r="BA8" i="4"/>
  <c r="BA9" i="4"/>
  <c r="BA10" i="4"/>
  <c r="BA11" i="4"/>
  <c r="BA12" i="4"/>
  <c r="BA13" i="4"/>
  <c r="BA14" i="4"/>
  <c r="BA15" i="4"/>
  <c r="BA16" i="4"/>
  <c r="BA17" i="4"/>
  <c r="BA18" i="4"/>
  <c r="BA19" i="4"/>
  <c r="BA20" i="4"/>
  <c r="BA21" i="4"/>
  <c r="BA22" i="4"/>
  <c r="BA23" i="4"/>
  <c r="BA24" i="4"/>
  <c r="BA25" i="4"/>
  <c r="BA26" i="4"/>
  <c r="BA27" i="4"/>
  <c r="BA28" i="4"/>
  <c r="BA29" i="4"/>
  <c r="BA30" i="4"/>
  <c r="BA31" i="4"/>
  <c r="BA32" i="4"/>
  <c r="BA33" i="4"/>
  <c r="BA34" i="4"/>
  <c r="BA35" i="4"/>
  <c r="BA36" i="4"/>
  <c r="BA37" i="4"/>
  <c r="BA38" i="4"/>
  <c r="BA39" i="4"/>
  <c r="BA40" i="4"/>
  <c r="BA41" i="4"/>
  <c r="BA42" i="4"/>
  <c r="BA43" i="4"/>
  <c r="BA44" i="4"/>
  <c r="BA45" i="4"/>
  <c r="BA46" i="4"/>
  <c r="BA47" i="4"/>
  <c r="BA48" i="4"/>
  <c r="BA49" i="4"/>
  <c r="BA50" i="4"/>
  <c r="BA51" i="4"/>
  <c r="BA52" i="4"/>
  <c r="BA53" i="4"/>
  <c r="BA54" i="4"/>
  <c r="BA55" i="4"/>
  <c r="BA56" i="4"/>
  <c r="BA57" i="4"/>
  <c r="BA58" i="4"/>
  <c r="BB4" i="4"/>
  <c r="BD4" i="4"/>
  <c r="BD5" i="4"/>
  <c r="BD6" i="4"/>
  <c r="BD7" i="4"/>
  <c r="BD8" i="4"/>
  <c r="BD9" i="4"/>
  <c r="BD10" i="4"/>
  <c r="BD11" i="4"/>
  <c r="BD12" i="4"/>
  <c r="BD13" i="4"/>
  <c r="BD14" i="4"/>
  <c r="BD15" i="4"/>
  <c r="BD16" i="4"/>
  <c r="BD17" i="4"/>
  <c r="BD18" i="4"/>
  <c r="BD19" i="4"/>
  <c r="BD20" i="4"/>
  <c r="BD21" i="4"/>
  <c r="BD22" i="4"/>
  <c r="BD23" i="4"/>
  <c r="BD24" i="4"/>
  <c r="BD25" i="4"/>
  <c r="BD26" i="4"/>
  <c r="BD27" i="4"/>
  <c r="BD28" i="4"/>
  <c r="BD29" i="4"/>
  <c r="BD30" i="4"/>
  <c r="BD31" i="4"/>
  <c r="BD32" i="4"/>
  <c r="BD33" i="4"/>
  <c r="BD34" i="4"/>
  <c r="BD35" i="4"/>
  <c r="BD36" i="4"/>
  <c r="BD37" i="4"/>
  <c r="BD38" i="4"/>
  <c r="BD39" i="4"/>
  <c r="BD40" i="4"/>
  <c r="BD41" i="4"/>
  <c r="BD42" i="4"/>
  <c r="BD43" i="4"/>
  <c r="BD44" i="4"/>
  <c r="BD45" i="4"/>
  <c r="BD46" i="4"/>
  <c r="BD47" i="4"/>
  <c r="BD48" i="4"/>
  <c r="BD49" i="4"/>
  <c r="BD50" i="4"/>
  <c r="BD51" i="4"/>
  <c r="BD52" i="4"/>
  <c r="BD53" i="4"/>
  <c r="BD54" i="4"/>
  <c r="BD55" i="4"/>
  <c r="BD56" i="4"/>
  <c r="BD57" i="4"/>
  <c r="BD58" i="4"/>
  <c r="BE4"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H4"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K4" i="4"/>
  <c r="BQ5" i="4"/>
  <c r="F5" i="4"/>
  <c r="I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L5" i="4"/>
  <c r="O5" i="4"/>
  <c r="R5" i="4"/>
  <c r="U5" i="4"/>
  <c r="X5" i="4"/>
  <c r="AA5" i="4"/>
  <c r="AD5" i="4"/>
  <c r="AG5" i="4"/>
  <c r="AJ5" i="4"/>
  <c r="AM5" i="4"/>
  <c r="AP5" i="4"/>
  <c r="AS5" i="4"/>
  <c r="AV5" i="4"/>
  <c r="AY5" i="4"/>
  <c r="BB5" i="4"/>
  <c r="BE5" i="4"/>
  <c r="BH5" i="4"/>
  <c r="BK5" i="4"/>
  <c r="BQ6" i="4"/>
  <c r="F6" i="4"/>
  <c r="I6" i="4"/>
  <c r="L6" i="4"/>
  <c r="O6" i="4"/>
  <c r="R6" i="4"/>
  <c r="U6" i="4"/>
  <c r="X6" i="4"/>
  <c r="AA6" i="4"/>
  <c r="AD6" i="4"/>
  <c r="AG6" i="4"/>
  <c r="AJ6" i="4"/>
  <c r="AM6" i="4"/>
  <c r="AP6" i="4"/>
  <c r="AS6" i="4"/>
  <c r="AV6" i="4"/>
  <c r="AY6" i="4"/>
  <c r="BB6" i="4"/>
  <c r="BE6" i="4"/>
  <c r="BH6" i="4"/>
  <c r="BK6" i="4"/>
  <c r="BQ7" i="4"/>
  <c r="F7" i="4"/>
  <c r="I7" i="4"/>
  <c r="L7" i="4"/>
  <c r="O7" i="4"/>
  <c r="R7" i="4"/>
  <c r="U7" i="4"/>
  <c r="X7" i="4"/>
  <c r="AA7" i="4"/>
  <c r="AD7" i="4"/>
  <c r="AG7" i="4"/>
  <c r="AJ7" i="4"/>
  <c r="AM7" i="4"/>
  <c r="AP7" i="4"/>
  <c r="AS7" i="4"/>
  <c r="AV7" i="4"/>
  <c r="AY7" i="4"/>
  <c r="BB7" i="4"/>
  <c r="BE7" i="4"/>
  <c r="BH7" i="4"/>
  <c r="BK7" i="4"/>
  <c r="BQ8" i="4"/>
  <c r="F8" i="4"/>
  <c r="I8" i="4"/>
  <c r="L8" i="4"/>
  <c r="O8" i="4"/>
  <c r="R8" i="4"/>
  <c r="U8" i="4"/>
  <c r="X8" i="4"/>
  <c r="AA8" i="4"/>
  <c r="AD8" i="4"/>
  <c r="AG8" i="4"/>
  <c r="AJ8" i="4"/>
  <c r="AM8" i="4"/>
  <c r="AP8" i="4"/>
  <c r="AS8" i="4"/>
  <c r="AV8" i="4"/>
  <c r="AY8" i="4"/>
  <c r="BB8" i="4"/>
  <c r="BE8" i="4"/>
  <c r="BH8" i="4"/>
  <c r="BK8" i="4"/>
  <c r="BQ9" i="4"/>
  <c r="F9" i="4"/>
  <c r="I9" i="4"/>
  <c r="L9" i="4"/>
  <c r="O9" i="4"/>
  <c r="R9" i="4"/>
  <c r="U9" i="4"/>
  <c r="X9" i="4"/>
  <c r="AA9" i="4"/>
  <c r="AD9" i="4"/>
  <c r="AG9" i="4"/>
  <c r="AJ9" i="4"/>
  <c r="AM9" i="4"/>
  <c r="AP9" i="4"/>
  <c r="AS9" i="4"/>
  <c r="AV9" i="4"/>
  <c r="AY9" i="4"/>
  <c r="BB9" i="4"/>
  <c r="BE9" i="4"/>
  <c r="BH9" i="4"/>
  <c r="BK9" i="4"/>
  <c r="BQ10" i="4"/>
  <c r="F10" i="4"/>
  <c r="I10" i="4"/>
  <c r="L10" i="4"/>
  <c r="O10" i="4"/>
  <c r="R10" i="4"/>
  <c r="U10" i="4"/>
  <c r="X10" i="4"/>
  <c r="AA10" i="4"/>
  <c r="AD10" i="4"/>
  <c r="AG10" i="4"/>
  <c r="AJ10" i="4"/>
  <c r="AM10" i="4"/>
  <c r="AP10" i="4"/>
  <c r="AS10" i="4"/>
  <c r="AV10" i="4"/>
  <c r="AY10" i="4"/>
  <c r="BB10" i="4"/>
  <c r="BE10" i="4"/>
  <c r="BH10" i="4"/>
  <c r="BK10" i="4"/>
  <c r="BQ11" i="4"/>
  <c r="F11" i="4"/>
  <c r="I11" i="4"/>
  <c r="L11" i="4"/>
  <c r="O11" i="4"/>
  <c r="R11" i="4"/>
  <c r="U11" i="4"/>
  <c r="X11" i="4"/>
  <c r="AA11" i="4"/>
  <c r="AD11" i="4"/>
  <c r="AG11" i="4"/>
  <c r="AJ11" i="4"/>
  <c r="AM11" i="4"/>
  <c r="AP11" i="4"/>
  <c r="AS11" i="4"/>
  <c r="AV11" i="4"/>
  <c r="AY11" i="4"/>
  <c r="BB11" i="4"/>
  <c r="BE11" i="4"/>
  <c r="BH11" i="4"/>
  <c r="BK11" i="4"/>
  <c r="BQ12" i="4"/>
  <c r="F12" i="4"/>
  <c r="I12" i="4"/>
  <c r="L12" i="4"/>
  <c r="O12" i="4"/>
  <c r="R12" i="4"/>
  <c r="U12" i="4"/>
  <c r="X12" i="4"/>
  <c r="AA12" i="4"/>
  <c r="AD12" i="4"/>
  <c r="AG12" i="4"/>
  <c r="AJ12" i="4"/>
  <c r="AM12" i="4"/>
  <c r="AP12" i="4"/>
  <c r="AS12" i="4"/>
  <c r="AV12" i="4"/>
  <c r="AY12" i="4"/>
  <c r="BB12" i="4"/>
  <c r="BE12" i="4"/>
  <c r="BH12" i="4"/>
  <c r="BK12" i="4"/>
  <c r="BQ13" i="4"/>
  <c r="F13" i="4"/>
  <c r="I13" i="4"/>
  <c r="L13" i="4"/>
  <c r="O13" i="4"/>
  <c r="R13" i="4"/>
  <c r="U13" i="4"/>
  <c r="X13" i="4"/>
  <c r="AA13" i="4"/>
  <c r="AD13" i="4"/>
  <c r="AG13" i="4"/>
  <c r="AJ13" i="4"/>
  <c r="AM13" i="4"/>
  <c r="AP13" i="4"/>
  <c r="AS13" i="4"/>
  <c r="AV13" i="4"/>
  <c r="AY13" i="4"/>
  <c r="BB13" i="4"/>
  <c r="BE13" i="4"/>
  <c r="BH13" i="4"/>
  <c r="BK13" i="4"/>
  <c r="BQ14" i="4"/>
  <c r="F14" i="4"/>
  <c r="I14" i="4"/>
  <c r="L14" i="4"/>
  <c r="O14" i="4"/>
  <c r="R14" i="4"/>
  <c r="U14" i="4"/>
  <c r="X14" i="4"/>
  <c r="AA14" i="4"/>
  <c r="AD14" i="4"/>
  <c r="AG14" i="4"/>
  <c r="AJ14" i="4"/>
  <c r="AM14" i="4"/>
  <c r="AP14" i="4"/>
  <c r="AS14" i="4"/>
  <c r="AV14" i="4"/>
  <c r="AY14" i="4"/>
  <c r="BB14" i="4"/>
  <c r="BE14" i="4"/>
  <c r="BH14" i="4"/>
  <c r="BK14" i="4"/>
  <c r="BQ15" i="4"/>
  <c r="F15" i="4"/>
  <c r="I15" i="4"/>
  <c r="L15" i="4"/>
  <c r="O15" i="4"/>
  <c r="R15" i="4"/>
  <c r="U15" i="4"/>
  <c r="X15" i="4"/>
  <c r="AA15" i="4"/>
  <c r="AD15" i="4"/>
  <c r="AG15" i="4"/>
  <c r="AJ15" i="4"/>
  <c r="AM15" i="4"/>
  <c r="AP15" i="4"/>
  <c r="AS15" i="4"/>
  <c r="AV15" i="4"/>
  <c r="AY15" i="4"/>
  <c r="BB15" i="4"/>
  <c r="BE15" i="4"/>
  <c r="BH15" i="4"/>
  <c r="BK15" i="4"/>
  <c r="BQ16" i="4"/>
  <c r="F16" i="4"/>
  <c r="I16" i="4"/>
  <c r="L16" i="4"/>
  <c r="O16" i="4"/>
  <c r="R16" i="4"/>
  <c r="U16" i="4"/>
  <c r="X16" i="4"/>
  <c r="AA16" i="4"/>
  <c r="AD16" i="4"/>
  <c r="AG16" i="4"/>
  <c r="AJ16" i="4"/>
  <c r="AM16" i="4"/>
  <c r="AP16" i="4"/>
  <c r="AS16" i="4"/>
  <c r="AV16" i="4"/>
  <c r="AY16" i="4"/>
  <c r="BB16" i="4"/>
  <c r="BE16" i="4"/>
  <c r="BH16" i="4"/>
  <c r="BK16" i="4"/>
  <c r="BQ17" i="4"/>
  <c r="F17" i="4"/>
  <c r="I17" i="4"/>
  <c r="L17" i="4"/>
  <c r="O17" i="4"/>
  <c r="R17" i="4"/>
  <c r="U17" i="4"/>
  <c r="X17" i="4"/>
  <c r="AA17" i="4"/>
  <c r="AD17" i="4"/>
  <c r="AG17" i="4"/>
  <c r="AJ17" i="4"/>
  <c r="AM17" i="4"/>
  <c r="AP17" i="4"/>
  <c r="AS17" i="4"/>
  <c r="AV17" i="4"/>
  <c r="AY17" i="4"/>
  <c r="BB17" i="4"/>
  <c r="BE17" i="4"/>
  <c r="BH17" i="4"/>
  <c r="BK17" i="4"/>
  <c r="BQ18" i="4"/>
  <c r="F18" i="4"/>
  <c r="I18" i="4"/>
  <c r="L18" i="4"/>
  <c r="O18" i="4"/>
  <c r="R18" i="4"/>
  <c r="U18" i="4"/>
  <c r="X18" i="4"/>
  <c r="AA18" i="4"/>
  <c r="AD18" i="4"/>
  <c r="AG18" i="4"/>
  <c r="AJ18" i="4"/>
  <c r="AM18" i="4"/>
  <c r="AP18" i="4"/>
  <c r="AS18" i="4"/>
  <c r="AV18" i="4"/>
  <c r="AY18" i="4"/>
  <c r="BB18" i="4"/>
  <c r="BE18" i="4"/>
  <c r="BH18" i="4"/>
  <c r="BK18" i="4"/>
  <c r="BQ19" i="4"/>
  <c r="F19" i="4"/>
  <c r="I19" i="4"/>
  <c r="L19" i="4"/>
  <c r="O19" i="4"/>
  <c r="R19" i="4"/>
  <c r="U19" i="4"/>
  <c r="X19" i="4"/>
  <c r="AA19" i="4"/>
  <c r="AD19" i="4"/>
  <c r="AG19" i="4"/>
  <c r="AJ19" i="4"/>
  <c r="AM19" i="4"/>
  <c r="AP19" i="4"/>
  <c r="AS19" i="4"/>
  <c r="AV19" i="4"/>
  <c r="AY19" i="4"/>
  <c r="BB19" i="4"/>
  <c r="BE19" i="4"/>
  <c r="BH19" i="4"/>
  <c r="BK19" i="4"/>
  <c r="BQ20" i="4"/>
  <c r="F20" i="4"/>
  <c r="I20" i="4"/>
  <c r="L20" i="4"/>
  <c r="O20" i="4"/>
  <c r="R20" i="4"/>
  <c r="U20" i="4"/>
  <c r="X20" i="4"/>
  <c r="AA20" i="4"/>
  <c r="AD20" i="4"/>
  <c r="AG20" i="4"/>
  <c r="AJ20" i="4"/>
  <c r="AM20" i="4"/>
  <c r="AP20" i="4"/>
  <c r="AS20" i="4"/>
  <c r="AV20" i="4"/>
  <c r="AY20" i="4"/>
  <c r="BB20" i="4"/>
  <c r="BE20" i="4"/>
  <c r="BH20" i="4"/>
  <c r="BK20" i="4"/>
  <c r="BQ21" i="4"/>
  <c r="F21" i="4"/>
  <c r="I21" i="4"/>
  <c r="L21" i="4"/>
  <c r="O21" i="4"/>
  <c r="R21" i="4"/>
  <c r="U21" i="4"/>
  <c r="X21" i="4"/>
  <c r="AA21" i="4"/>
  <c r="AD21" i="4"/>
  <c r="AG21" i="4"/>
  <c r="AJ21" i="4"/>
  <c r="AM21" i="4"/>
  <c r="AP21" i="4"/>
  <c r="AS21" i="4"/>
  <c r="AV21" i="4"/>
  <c r="AY21" i="4"/>
  <c r="BB21" i="4"/>
  <c r="BE21" i="4"/>
  <c r="BH21" i="4"/>
  <c r="BK21" i="4"/>
  <c r="BQ22" i="4"/>
  <c r="F22" i="4"/>
  <c r="I22" i="4"/>
  <c r="L22" i="4"/>
  <c r="O22" i="4"/>
  <c r="R22" i="4"/>
  <c r="U22" i="4"/>
  <c r="X22" i="4"/>
  <c r="AA22" i="4"/>
  <c r="AD22" i="4"/>
  <c r="AG22" i="4"/>
  <c r="AJ22" i="4"/>
  <c r="AM22" i="4"/>
  <c r="AP22" i="4"/>
  <c r="AS22" i="4"/>
  <c r="AV22" i="4"/>
  <c r="AY22" i="4"/>
  <c r="BB22" i="4"/>
  <c r="BE22" i="4"/>
  <c r="BH22" i="4"/>
  <c r="BK22" i="4"/>
  <c r="BQ23" i="4"/>
  <c r="F23" i="4"/>
  <c r="I23" i="4"/>
  <c r="L23" i="4"/>
  <c r="O23" i="4"/>
  <c r="R23" i="4"/>
  <c r="U23" i="4"/>
  <c r="X23" i="4"/>
  <c r="AA23" i="4"/>
  <c r="AD23" i="4"/>
  <c r="AG23" i="4"/>
  <c r="AJ23" i="4"/>
  <c r="AM23" i="4"/>
  <c r="AP23" i="4"/>
  <c r="AS23" i="4"/>
  <c r="AV23" i="4"/>
  <c r="AY23" i="4"/>
  <c r="BB23" i="4"/>
  <c r="BE23" i="4"/>
  <c r="BH23" i="4"/>
  <c r="BK23" i="4"/>
  <c r="BQ24" i="4"/>
  <c r="F24" i="4"/>
  <c r="I24" i="4"/>
  <c r="L24" i="4"/>
  <c r="O24" i="4"/>
  <c r="R24" i="4"/>
  <c r="U24" i="4"/>
  <c r="X24" i="4"/>
  <c r="AA24" i="4"/>
  <c r="AD24" i="4"/>
  <c r="AG24" i="4"/>
  <c r="AJ24" i="4"/>
  <c r="AM24" i="4"/>
  <c r="AP24" i="4"/>
  <c r="AS24" i="4"/>
  <c r="AV24" i="4"/>
  <c r="AY24" i="4"/>
  <c r="BB24" i="4"/>
  <c r="BE24" i="4"/>
  <c r="BH24" i="4"/>
  <c r="BK24" i="4"/>
  <c r="BQ25" i="4"/>
  <c r="F25" i="4"/>
  <c r="I25" i="4"/>
  <c r="L25" i="4"/>
  <c r="O25" i="4"/>
  <c r="R25" i="4"/>
  <c r="U25" i="4"/>
  <c r="X25" i="4"/>
  <c r="AA25" i="4"/>
  <c r="AD25" i="4"/>
  <c r="AG25" i="4"/>
  <c r="AJ25" i="4"/>
  <c r="AM25" i="4"/>
  <c r="AP25" i="4"/>
  <c r="AS25" i="4"/>
  <c r="AV25" i="4"/>
  <c r="AY25" i="4"/>
  <c r="BB25" i="4"/>
  <c r="BE25" i="4"/>
  <c r="BH25" i="4"/>
  <c r="BK25" i="4"/>
  <c r="BQ26" i="4"/>
  <c r="F26" i="4"/>
  <c r="I26" i="4"/>
  <c r="L26" i="4"/>
  <c r="O26" i="4"/>
  <c r="R26" i="4"/>
  <c r="U26" i="4"/>
  <c r="X26" i="4"/>
  <c r="AA26" i="4"/>
  <c r="AD26" i="4"/>
  <c r="AG26" i="4"/>
  <c r="AJ26" i="4"/>
  <c r="AM26" i="4"/>
  <c r="AP26" i="4"/>
  <c r="AS26" i="4"/>
  <c r="AV26" i="4"/>
  <c r="AY26" i="4"/>
  <c r="BB26" i="4"/>
  <c r="BE26" i="4"/>
  <c r="BH26" i="4"/>
  <c r="BK26" i="4"/>
  <c r="BQ27" i="4"/>
  <c r="F27" i="4"/>
  <c r="I27" i="4"/>
  <c r="L27" i="4"/>
  <c r="O27" i="4"/>
  <c r="R27" i="4"/>
  <c r="U27" i="4"/>
  <c r="X27" i="4"/>
  <c r="AA27" i="4"/>
  <c r="AD27" i="4"/>
  <c r="AG27" i="4"/>
  <c r="AJ27" i="4"/>
  <c r="AM27" i="4"/>
  <c r="AP27" i="4"/>
  <c r="AS27" i="4"/>
  <c r="AV27" i="4"/>
  <c r="AY27" i="4"/>
  <c r="BB27" i="4"/>
  <c r="BE27" i="4"/>
  <c r="BH27" i="4"/>
  <c r="BK27" i="4"/>
  <c r="BQ28" i="4"/>
  <c r="F28" i="4"/>
  <c r="I28" i="4"/>
  <c r="L28" i="4"/>
  <c r="O28" i="4"/>
  <c r="R28" i="4"/>
  <c r="U28" i="4"/>
  <c r="X28" i="4"/>
  <c r="AA28" i="4"/>
  <c r="AD28" i="4"/>
  <c r="AG28" i="4"/>
  <c r="AJ28" i="4"/>
  <c r="AM28" i="4"/>
  <c r="AP28" i="4"/>
  <c r="AS28" i="4"/>
  <c r="AV28" i="4"/>
  <c r="AY28" i="4"/>
  <c r="BB28" i="4"/>
  <c r="BE28" i="4"/>
  <c r="BH28" i="4"/>
  <c r="BK28" i="4"/>
  <c r="BQ29" i="4"/>
  <c r="F29" i="4"/>
  <c r="I29" i="4"/>
  <c r="L29" i="4"/>
  <c r="O29" i="4"/>
  <c r="R29" i="4"/>
  <c r="U29" i="4"/>
  <c r="X29" i="4"/>
  <c r="AA29" i="4"/>
  <c r="AD29" i="4"/>
  <c r="AG29" i="4"/>
  <c r="AJ29" i="4"/>
  <c r="AM29" i="4"/>
  <c r="AP29" i="4"/>
  <c r="AS29" i="4"/>
  <c r="AV29" i="4"/>
  <c r="AY29" i="4"/>
  <c r="BB29" i="4"/>
  <c r="BE29" i="4"/>
  <c r="BH29" i="4"/>
  <c r="BK29" i="4"/>
  <c r="BQ30" i="4"/>
  <c r="F30" i="4"/>
  <c r="I30" i="4"/>
  <c r="L30" i="4"/>
  <c r="O30" i="4"/>
  <c r="R30" i="4"/>
  <c r="U30" i="4"/>
  <c r="X30" i="4"/>
  <c r="AA30" i="4"/>
  <c r="AD30" i="4"/>
  <c r="AG30" i="4"/>
  <c r="AJ30" i="4"/>
  <c r="AM30" i="4"/>
  <c r="AP30" i="4"/>
  <c r="AS30" i="4"/>
  <c r="AV30" i="4"/>
  <c r="AY30" i="4"/>
  <c r="BB30" i="4"/>
  <c r="BE30" i="4"/>
  <c r="BH30" i="4"/>
  <c r="BK30" i="4"/>
  <c r="BQ31" i="4"/>
  <c r="F31" i="4"/>
  <c r="I31" i="4"/>
  <c r="L31" i="4"/>
  <c r="O31" i="4"/>
  <c r="R31" i="4"/>
  <c r="U31" i="4"/>
  <c r="X31" i="4"/>
  <c r="AA31" i="4"/>
  <c r="AD31" i="4"/>
  <c r="AG31" i="4"/>
  <c r="AJ31" i="4"/>
  <c r="AM31" i="4"/>
  <c r="AP31" i="4"/>
  <c r="AS31" i="4"/>
  <c r="AV31" i="4"/>
  <c r="AY31" i="4"/>
  <c r="BB31" i="4"/>
  <c r="BE31" i="4"/>
  <c r="BH31" i="4"/>
  <c r="BK31" i="4"/>
  <c r="BQ32" i="4"/>
  <c r="F32" i="4"/>
  <c r="I32" i="4"/>
  <c r="L32" i="4"/>
  <c r="O32" i="4"/>
  <c r="R32" i="4"/>
  <c r="U32" i="4"/>
  <c r="X32" i="4"/>
  <c r="AA32" i="4"/>
  <c r="AD32" i="4"/>
  <c r="AG32" i="4"/>
  <c r="AJ32" i="4"/>
  <c r="AM32" i="4"/>
  <c r="AP32" i="4"/>
  <c r="AS32" i="4"/>
  <c r="AV32" i="4"/>
  <c r="AY32" i="4"/>
  <c r="BB32" i="4"/>
  <c r="BE32" i="4"/>
  <c r="BH32" i="4"/>
  <c r="BK32" i="4"/>
  <c r="BQ33" i="4"/>
  <c r="F33" i="4"/>
  <c r="I33" i="4"/>
  <c r="L33" i="4"/>
  <c r="O33" i="4"/>
  <c r="R33" i="4"/>
  <c r="U33" i="4"/>
  <c r="X33" i="4"/>
  <c r="AA33" i="4"/>
  <c r="AD33" i="4"/>
  <c r="AG33" i="4"/>
  <c r="AJ33" i="4"/>
  <c r="AM33" i="4"/>
  <c r="AP33" i="4"/>
  <c r="AS33" i="4"/>
  <c r="AV33" i="4"/>
  <c r="AY33" i="4"/>
  <c r="BB33" i="4"/>
  <c r="BE33" i="4"/>
  <c r="BH33" i="4"/>
  <c r="BK33" i="4"/>
  <c r="BQ34" i="4"/>
  <c r="F34" i="4"/>
  <c r="I34" i="4"/>
  <c r="L34" i="4"/>
  <c r="O34" i="4"/>
  <c r="R34" i="4"/>
  <c r="U34" i="4"/>
  <c r="X34" i="4"/>
  <c r="AA34" i="4"/>
  <c r="AD34" i="4"/>
  <c r="AG34" i="4"/>
  <c r="AJ34" i="4"/>
  <c r="AM34" i="4"/>
  <c r="AP34" i="4"/>
  <c r="AS34" i="4"/>
  <c r="AV34" i="4"/>
  <c r="AY34" i="4"/>
  <c r="BB34" i="4"/>
  <c r="BE34" i="4"/>
  <c r="BH34" i="4"/>
  <c r="BK34" i="4"/>
  <c r="BQ35" i="4"/>
  <c r="F35" i="4"/>
  <c r="I35" i="4"/>
  <c r="L35" i="4"/>
  <c r="O35" i="4"/>
  <c r="R35" i="4"/>
  <c r="U35" i="4"/>
  <c r="X35" i="4"/>
  <c r="AA35" i="4"/>
  <c r="AD35" i="4"/>
  <c r="AG35" i="4"/>
  <c r="AJ35" i="4"/>
  <c r="AM35" i="4"/>
  <c r="AP35" i="4"/>
  <c r="AS35" i="4"/>
  <c r="AV35" i="4"/>
  <c r="AY35" i="4"/>
  <c r="BB35" i="4"/>
  <c r="BE35" i="4"/>
  <c r="BH35" i="4"/>
  <c r="BK35" i="4"/>
  <c r="BQ36" i="4"/>
  <c r="F36" i="4"/>
  <c r="I36" i="4"/>
  <c r="L36" i="4"/>
  <c r="O36" i="4"/>
  <c r="R36" i="4"/>
  <c r="U36" i="4"/>
  <c r="X36" i="4"/>
  <c r="AA36" i="4"/>
  <c r="AD36" i="4"/>
  <c r="AG36" i="4"/>
  <c r="AJ36" i="4"/>
  <c r="AM36" i="4"/>
  <c r="AP36" i="4"/>
  <c r="AS36" i="4"/>
  <c r="AV36" i="4"/>
  <c r="AY36" i="4"/>
  <c r="BB36" i="4"/>
  <c r="BE36" i="4"/>
  <c r="BH36" i="4"/>
  <c r="BK36" i="4"/>
  <c r="BQ37" i="4"/>
  <c r="F37" i="4"/>
  <c r="I37" i="4"/>
  <c r="L37" i="4"/>
  <c r="O37" i="4"/>
  <c r="R37" i="4"/>
  <c r="U37" i="4"/>
  <c r="X37" i="4"/>
  <c r="AA37" i="4"/>
  <c r="AD37" i="4"/>
  <c r="AG37" i="4"/>
  <c r="AJ37" i="4"/>
  <c r="AM37" i="4"/>
  <c r="AP37" i="4"/>
  <c r="AS37" i="4"/>
  <c r="AV37" i="4"/>
  <c r="AY37" i="4"/>
  <c r="BB37" i="4"/>
  <c r="BE37" i="4"/>
  <c r="BH37" i="4"/>
  <c r="BK37" i="4"/>
  <c r="BQ38" i="4"/>
  <c r="F38" i="4"/>
  <c r="I38" i="4"/>
  <c r="L38" i="4"/>
  <c r="O38" i="4"/>
  <c r="R38" i="4"/>
  <c r="U38" i="4"/>
  <c r="X38" i="4"/>
  <c r="AA38" i="4"/>
  <c r="AD38" i="4"/>
  <c r="AG38" i="4"/>
  <c r="AJ38" i="4"/>
  <c r="AM38" i="4"/>
  <c r="AP38" i="4"/>
  <c r="AS38" i="4"/>
  <c r="AV38" i="4"/>
  <c r="AY38" i="4"/>
  <c r="BB38" i="4"/>
  <c r="BE38" i="4"/>
  <c r="BH38" i="4"/>
  <c r="BK38" i="4"/>
  <c r="BQ39" i="4"/>
  <c r="F39" i="4"/>
  <c r="I39" i="4"/>
  <c r="L39" i="4"/>
  <c r="O39" i="4"/>
  <c r="R39" i="4"/>
  <c r="U39" i="4"/>
  <c r="X39" i="4"/>
  <c r="AA39" i="4"/>
  <c r="AD39" i="4"/>
  <c r="AG39" i="4"/>
  <c r="AJ39" i="4"/>
  <c r="AM39" i="4"/>
  <c r="AP39" i="4"/>
  <c r="AS39" i="4"/>
  <c r="AV39" i="4"/>
  <c r="AY39" i="4"/>
  <c r="BB39" i="4"/>
  <c r="BE39" i="4"/>
  <c r="BH39" i="4"/>
  <c r="BK39" i="4"/>
  <c r="BQ40" i="4"/>
  <c r="F40" i="4"/>
  <c r="I40" i="4"/>
  <c r="L40" i="4"/>
  <c r="O40" i="4"/>
  <c r="R40" i="4"/>
  <c r="U40" i="4"/>
  <c r="X40" i="4"/>
  <c r="AA40" i="4"/>
  <c r="AD40" i="4"/>
  <c r="AG40" i="4"/>
  <c r="AJ40" i="4"/>
  <c r="AM40" i="4"/>
  <c r="AP40" i="4"/>
  <c r="AS40" i="4"/>
  <c r="AV40" i="4"/>
  <c r="AY40" i="4"/>
  <c r="BB40" i="4"/>
  <c r="BE40" i="4"/>
  <c r="BH40" i="4"/>
  <c r="BK40" i="4"/>
  <c r="BQ41" i="4"/>
  <c r="F41" i="4"/>
  <c r="I41" i="4"/>
  <c r="L41" i="4"/>
  <c r="O41" i="4"/>
  <c r="R41" i="4"/>
  <c r="U41" i="4"/>
  <c r="X41" i="4"/>
  <c r="AA41" i="4"/>
  <c r="AD41" i="4"/>
  <c r="AG41" i="4"/>
  <c r="AJ41" i="4"/>
  <c r="AM41" i="4"/>
  <c r="AP41" i="4"/>
  <c r="AS41" i="4"/>
  <c r="AV41" i="4"/>
  <c r="AY41" i="4"/>
  <c r="BB41" i="4"/>
  <c r="BE41" i="4"/>
  <c r="BH41" i="4"/>
  <c r="BK41" i="4"/>
  <c r="BQ42" i="4"/>
  <c r="F42" i="4"/>
  <c r="I42" i="4"/>
  <c r="L42" i="4"/>
  <c r="O42" i="4"/>
  <c r="R42" i="4"/>
  <c r="U42" i="4"/>
  <c r="X42" i="4"/>
  <c r="AA42" i="4"/>
  <c r="AD42" i="4"/>
  <c r="AG42" i="4"/>
  <c r="AJ42" i="4"/>
  <c r="AM42" i="4"/>
  <c r="AP42" i="4"/>
  <c r="AS42" i="4"/>
  <c r="AV42" i="4"/>
  <c r="AY42" i="4"/>
  <c r="BB42" i="4"/>
  <c r="BE42" i="4"/>
  <c r="BH42" i="4"/>
  <c r="BK42" i="4"/>
  <c r="BQ43" i="4"/>
  <c r="F43" i="4"/>
  <c r="I43" i="4"/>
  <c r="L43" i="4"/>
  <c r="O43" i="4"/>
  <c r="R43" i="4"/>
  <c r="U43" i="4"/>
  <c r="X43" i="4"/>
  <c r="AA43" i="4"/>
  <c r="AD43" i="4"/>
  <c r="AG43" i="4"/>
  <c r="AJ43" i="4"/>
  <c r="AM43" i="4"/>
  <c r="AP43" i="4"/>
  <c r="AS43" i="4"/>
  <c r="AV43" i="4"/>
  <c r="AY43" i="4"/>
  <c r="BB43" i="4"/>
  <c r="BE43" i="4"/>
  <c r="BH43" i="4"/>
  <c r="BK43" i="4"/>
  <c r="BQ44" i="4"/>
  <c r="F44" i="4"/>
  <c r="I44" i="4"/>
  <c r="L44" i="4"/>
  <c r="O44" i="4"/>
  <c r="R44" i="4"/>
  <c r="U44" i="4"/>
  <c r="X44" i="4"/>
  <c r="AA44" i="4"/>
  <c r="AD44" i="4"/>
  <c r="AG44" i="4"/>
  <c r="AJ44" i="4"/>
  <c r="AM44" i="4"/>
  <c r="AP44" i="4"/>
  <c r="AS44" i="4"/>
  <c r="AV44" i="4"/>
  <c r="AY44" i="4"/>
  <c r="BB44" i="4"/>
  <c r="BE44" i="4"/>
  <c r="BH44" i="4"/>
  <c r="BK44" i="4"/>
  <c r="BQ45" i="4"/>
  <c r="F45" i="4"/>
  <c r="I45" i="4"/>
  <c r="L45" i="4"/>
  <c r="O45" i="4"/>
  <c r="R45" i="4"/>
  <c r="U45" i="4"/>
  <c r="X45" i="4"/>
  <c r="AA45" i="4"/>
  <c r="AD45" i="4"/>
  <c r="AG45" i="4"/>
  <c r="AJ45" i="4"/>
  <c r="AM45" i="4"/>
  <c r="AP45" i="4"/>
  <c r="AS45" i="4"/>
  <c r="AV45" i="4"/>
  <c r="AY45" i="4"/>
  <c r="BB45" i="4"/>
  <c r="BE45" i="4"/>
  <c r="BH45" i="4"/>
  <c r="BK45" i="4"/>
  <c r="BQ46" i="4"/>
  <c r="F46" i="4"/>
  <c r="I46" i="4"/>
  <c r="L46" i="4"/>
  <c r="O46" i="4"/>
  <c r="R46" i="4"/>
  <c r="U46" i="4"/>
  <c r="X46" i="4"/>
  <c r="AA46" i="4"/>
  <c r="AD46" i="4"/>
  <c r="AG46" i="4"/>
  <c r="AJ46" i="4"/>
  <c r="AM46" i="4"/>
  <c r="AP46" i="4"/>
  <c r="AS46" i="4"/>
  <c r="AV46" i="4"/>
  <c r="AY46" i="4"/>
  <c r="BB46" i="4"/>
  <c r="BE46" i="4"/>
  <c r="BH46" i="4"/>
  <c r="BK46" i="4"/>
  <c r="BQ47" i="4"/>
  <c r="F47" i="4"/>
  <c r="I47" i="4"/>
  <c r="L47" i="4"/>
  <c r="O47" i="4"/>
  <c r="R47" i="4"/>
  <c r="U47" i="4"/>
  <c r="X47" i="4"/>
  <c r="AA47" i="4"/>
  <c r="AD47" i="4"/>
  <c r="AG47" i="4"/>
  <c r="AJ47" i="4"/>
  <c r="AM47" i="4"/>
  <c r="AP47" i="4"/>
  <c r="AS47" i="4"/>
  <c r="AV47" i="4"/>
  <c r="AY47" i="4"/>
  <c r="BB47" i="4"/>
  <c r="BE47" i="4"/>
  <c r="BH47" i="4"/>
  <c r="BK47" i="4"/>
  <c r="BQ48" i="4"/>
  <c r="F48" i="4"/>
  <c r="I48" i="4"/>
  <c r="L48" i="4"/>
  <c r="O48" i="4"/>
  <c r="R48" i="4"/>
  <c r="U48" i="4"/>
  <c r="X48" i="4"/>
  <c r="AA48" i="4"/>
  <c r="AD48" i="4"/>
  <c r="AG48" i="4"/>
  <c r="AJ48" i="4"/>
  <c r="AM48" i="4"/>
  <c r="AP48" i="4"/>
  <c r="AS48" i="4"/>
  <c r="AV48" i="4"/>
  <c r="AY48" i="4"/>
  <c r="BB48" i="4"/>
  <c r="BE48" i="4"/>
  <c r="BH48" i="4"/>
  <c r="BK48" i="4"/>
  <c r="BQ49" i="4"/>
  <c r="F49" i="4"/>
  <c r="I49" i="4"/>
  <c r="L49" i="4"/>
  <c r="O49" i="4"/>
  <c r="R49" i="4"/>
  <c r="U49" i="4"/>
  <c r="X49" i="4"/>
  <c r="AA49" i="4"/>
  <c r="AD49" i="4"/>
  <c r="AG49" i="4"/>
  <c r="AJ49" i="4"/>
  <c r="AM49" i="4"/>
  <c r="AP49" i="4"/>
  <c r="AS49" i="4"/>
  <c r="AV49" i="4"/>
  <c r="AY49" i="4"/>
  <c r="BB49" i="4"/>
  <c r="BE49" i="4"/>
  <c r="BH49" i="4"/>
  <c r="BK49" i="4"/>
  <c r="BQ50" i="4"/>
  <c r="F50" i="4"/>
  <c r="I50" i="4"/>
  <c r="L50" i="4"/>
  <c r="O50" i="4"/>
  <c r="R50" i="4"/>
  <c r="U50" i="4"/>
  <c r="X50" i="4"/>
  <c r="AA50" i="4"/>
  <c r="AD50" i="4"/>
  <c r="AG50" i="4"/>
  <c r="AJ50" i="4"/>
  <c r="AM50" i="4"/>
  <c r="AP50" i="4"/>
  <c r="AS50" i="4"/>
  <c r="AV50" i="4"/>
  <c r="AY50" i="4"/>
  <c r="BB50" i="4"/>
  <c r="BE50" i="4"/>
  <c r="BH50" i="4"/>
  <c r="BK50" i="4"/>
  <c r="BQ51" i="4"/>
  <c r="F51" i="4"/>
  <c r="I51" i="4"/>
  <c r="L51" i="4"/>
  <c r="O51" i="4"/>
  <c r="R51" i="4"/>
  <c r="U51" i="4"/>
  <c r="X51" i="4"/>
  <c r="AA51" i="4"/>
  <c r="AD51" i="4"/>
  <c r="AG51" i="4"/>
  <c r="AJ51" i="4"/>
  <c r="AM51" i="4"/>
  <c r="AP51" i="4"/>
  <c r="AS51" i="4"/>
  <c r="AV51" i="4"/>
  <c r="AY51" i="4"/>
  <c r="BB51" i="4"/>
  <c r="BE51" i="4"/>
  <c r="BH51" i="4"/>
  <c r="BK51" i="4"/>
  <c r="BQ52" i="4"/>
  <c r="F52" i="4"/>
  <c r="I52" i="4"/>
  <c r="L52" i="4"/>
  <c r="O52" i="4"/>
  <c r="R52" i="4"/>
  <c r="U52" i="4"/>
  <c r="X52" i="4"/>
  <c r="AA52" i="4"/>
  <c r="AD52" i="4"/>
  <c r="AG52" i="4"/>
  <c r="AJ52" i="4"/>
  <c r="AM52" i="4"/>
  <c r="AP52" i="4"/>
  <c r="AS52" i="4"/>
  <c r="AV52" i="4"/>
  <c r="AY52" i="4"/>
  <c r="BB52" i="4"/>
  <c r="BE52" i="4"/>
  <c r="BH52" i="4"/>
  <c r="BK52" i="4"/>
  <c r="BQ53" i="4"/>
  <c r="F53" i="4"/>
  <c r="I53" i="4"/>
  <c r="L53" i="4"/>
  <c r="O53" i="4"/>
  <c r="R53" i="4"/>
  <c r="U53" i="4"/>
  <c r="X53" i="4"/>
  <c r="AA53" i="4"/>
  <c r="AD53" i="4"/>
  <c r="AG53" i="4"/>
  <c r="AJ53" i="4"/>
  <c r="AM53" i="4"/>
  <c r="AP53" i="4"/>
  <c r="AS53" i="4"/>
  <c r="AV53" i="4"/>
  <c r="AY53" i="4"/>
  <c r="BB53" i="4"/>
  <c r="BE53" i="4"/>
  <c r="BH53" i="4"/>
  <c r="BK53" i="4"/>
  <c r="BQ54" i="4"/>
  <c r="F54" i="4"/>
  <c r="I54" i="4"/>
  <c r="L54" i="4"/>
  <c r="O54" i="4"/>
  <c r="R54" i="4"/>
  <c r="U54" i="4"/>
  <c r="X54" i="4"/>
  <c r="AA54" i="4"/>
  <c r="AD54" i="4"/>
  <c r="AG54" i="4"/>
  <c r="AJ54" i="4"/>
  <c r="AM54" i="4"/>
  <c r="AP54" i="4"/>
  <c r="AS54" i="4"/>
  <c r="AV54" i="4"/>
  <c r="AY54" i="4"/>
  <c r="BB54" i="4"/>
  <c r="BE54" i="4"/>
  <c r="BH54" i="4"/>
  <c r="BK54" i="4"/>
  <c r="BQ55" i="4"/>
  <c r="F55" i="4"/>
  <c r="I55" i="4"/>
  <c r="L55" i="4"/>
  <c r="O55" i="4"/>
  <c r="R55" i="4"/>
  <c r="U55" i="4"/>
  <c r="X55" i="4"/>
  <c r="AA55" i="4"/>
  <c r="AD55" i="4"/>
  <c r="AG55" i="4"/>
  <c r="AJ55" i="4"/>
  <c r="AM55" i="4"/>
  <c r="AP55" i="4"/>
  <c r="AS55" i="4"/>
  <c r="AV55" i="4"/>
  <c r="AY55" i="4"/>
  <c r="BB55" i="4"/>
  <c r="BE55" i="4"/>
  <c r="BH55" i="4"/>
  <c r="BK55" i="4"/>
  <c r="BQ56" i="4"/>
  <c r="F56" i="4"/>
  <c r="I56" i="4"/>
  <c r="L56" i="4"/>
  <c r="O56" i="4"/>
  <c r="R56" i="4"/>
  <c r="U56" i="4"/>
  <c r="X56" i="4"/>
  <c r="AA56" i="4"/>
  <c r="AD56" i="4"/>
  <c r="AG56" i="4"/>
  <c r="AJ56" i="4"/>
  <c r="AM56" i="4"/>
  <c r="AP56" i="4"/>
  <c r="AS56" i="4"/>
  <c r="AV56" i="4"/>
  <c r="AY56" i="4"/>
  <c r="BB56" i="4"/>
  <c r="BE56" i="4"/>
  <c r="BH56" i="4"/>
  <c r="BK56" i="4"/>
  <c r="BQ57" i="4"/>
  <c r="F57" i="4"/>
  <c r="I57" i="4"/>
  <c r="L57" i="4"/>
  <c r="O57" i="4"/>
  <c r="R57" i="4"/>
  <c r="U57" i="4"/>
  <c r="X57" i="4"/>
  <c r="AA57" i="4"/>
  <c r="AD57" i="4"/>
  <c r="AG57" i="4"/>
  <c r="AJ57" i="4"/>
  <c r="AM57" i="4"/>
  <c r="AP57" i="4"/>
  <c r="AS57" i="4"/>
  <c r="AV57" i="4"/>
  <c r="AY57" i="4"/>
  <c r="BB57" i="4"/>
  <c r="BE57" i="4"/>
  <c r="BH57" i="4"/>
  <c r="BK57" i="4"/>
  <c r="BQ58" i="4"/>
  <c r="F58" i="4"/>
  <c r="I58" i="4"/>
  <c r="L58" i="4"/>
  <c r="O58" i="4"/>
  <c r="R58" i="4"/>
  <c r="U58" i="4"/>
  <c r="X58" i="4"/>
  <c r="AA58" i="4"/>
  <c r="AD58" i="4"/>
  <c r="AG58" i="4"/>
  <c r="AJ58" i="4"/>
  <c r="AM58" i="4"/>
  <c r="AP58" i="4"/>
  <c r="AS58" i="4"/>
  <c r="AV58" i="4"/>
  <c r="AY58" i="4"/>
  <c r="BB58" i="4"/>
  <c r="BE58" i="4"/>
  <c r="BH58" i="4"/>
  <c r="BK58" i="4"/>
  <c r="D63" i="29"/>
  <c r="K63" i="28"/>
  <c r="E63" i="28"/>
  <c r="Y63" i="27"/>
  <c r="S63" i="27"/>
  <c r="M63" i="27"/>
  <c r="E63" i="27"/>
  <c r="B59" i="27"/>
  <c r="T49" i="27"/>
  <c r="U49" i="27"/>
  <c r="T48" i="27"/>
  <c r="U48" i="27"/>
  <c r="T31" i="27"/>
  <c r="U31" i="27"/>
  <c r="H31" i="27"/>
  <c r="I31" i="27"/>
  <c r="E31" i="27"/>
  <c r="T18" i="27"/>
  <c r="U18" i="27"/>
  <c r="T12" i="27"/>
  <c r="U12" i="27"/>
  <c r="AC63" i="26"/>
  <c r="W63" i="26"/>
  <c r="Q63" i="26"/>
  <c r="K63" i="26"/>
  <c r="E63" i="26"/>
  <c r="R58" i="26"/>
  <c r="S58" i="26"/>
  <c r="R21" i="26"/>
  <c r="S21" i="26"/>
  <c r="AD20" i="26"/>
  <c r="AE20" i="26"/>
  <c r="AF20" i="26"/>
  <c r="X20" i="26"/>
  <c r="Y20" i="26"/>
  <c r="Z20" i="26"/>
  <c r="R12" i="26"/>
  <c r="S12" i="26"/>
  <c r="AD6" i="26"/>
  <c r="AE6" i="26"/>
  <c r="AF6" i="26"/>
  <c r="X6" i="26"/>
  <c r="Y6" i="26"/>
  <c r="Z6" i="26"/>
  <c r="AD4" i="26"/>
  <c r="AE4" i="26"/>
  <c r="AF4" i="26"/>
  <c r="X4" i="26"/>
  <c r="Y4" i="26"/>
  <c r="Z4" i="26"/>
  <c r="U63" i="25"/>
  <c r="K63" i="25"/>
  <c r="E63" i="25"/>
  <c r="F33" i="25"/>
  <c r="G33" i="25"/>
  <c r="F23" i="25"/>
  <c r="G23" i="25"/>
  <c r="AA63" i="24"/>
  <c r="Q63" i="24"/>
  <c r="K63" i="24"/>
  <c r="E63" i="24"/>
  <c r="F37" i="24"/>
  <c r="G37" i="24"/>
  <c r="F31" i="24"/>
  <c r="G31" i="24"/>
  <c r="F21" i="24"/>
  <c r="G21" i="24"/>
  <c r="L6" i="24"/>
  <c r="M6" i="24"/>
  <c r="K63" i="23"/>
  <c r="E63" i="23"/>
  <c r="B59" i="23"/>
  <c r="AM63" i="22"/>
  <c r="AG63" i="22"/>
  <c r="AA63" i="22"/>
  <c r="U63" i="22"/>
  <c r="K63" i="22"/>
  <c r="E63" i="22"/>
  <c r="P47" i="22"/>
  <c r="Q47" i="22"/>
  <c r="K47" i="22"/>
  <c r="M47" i="22"/>
  <c r="P37" i="22"/>
  <c r="Q37" i="22"/>
  <c r="K37" i="22"/>
  <c r="M37" i="22"/>
  <c r="P12" i="22"/>
  <c r="Q12" i="22"/>
  <c r="K12" i="22"/>
  <c r="M12" i="22"/>
  <c r="P4" i="22"/>
  <c r="Q4" i="22"/>
  <c r="K4" i="22"/>
  <c r="M4" i="22"/>
  <c r="AI63" i="21"/>
  <c r="AC63" i="21"/>
  <c r="W63" i="21"/>
  <c r="Q63" i="21"/>
  <c r="K63" i="21"/>
  <c r="E63" i="21"/>
  <c r="AI63" i="20"/>
  <c r="AC63" i="20"/>
  <c r="W63" i="20"/>
  <c r="Q63" i="20"/>
  <c r="K63" i="20"/>
  <c r="E63" i="20"/>
  <c r="AD58" i="20"/>
  <c r="AE58" i="20"/>
  <c r="X58" i="20"/>
  <c r="Y58" i="20"/>
  <c r="R58" i="20"/>
  <c r="S58" i="20"/>
  <c r="AD49" i="20"/>
  <c r="AE49" i="20"/>
  <c r="X49" i="20"/>
  <c r="Y49" i="20"/>
  <c r="AD44" i="20"/>
  <c r="AE44" i="20"/>
  <c r="X44" i="20"/>
  <c r="Y44" i="20"/>
  <c r="AD43" i="20"/>
  <c r="AE43" i="20"/>
  <c r="X43" i="20"/>
  <c r="Y43" i="20"/>
  <c r="AD39" i="20"/>
  <c r="AE39" i="20"/>
  <c r="AD33" i="20"/>
  <c r="AE33" i="20"/>
  <c r="X33" i="20"/>
  <c r="Y33" i="20"/>
  <c r="R33" i="20"/>
  <c r="S33" i="20"/>
  <c r="AD29" i="20"/>
  <c r="AE29" i="20"/>
  <c r="X29" i="20"/>
  <c r="Y29" i="20"/>
  <c r="AD28" i="20"/>
  <c r="AE28" i="20"/>
  <c r="X28" i="20"/>
  <c r="Y28" i="20"/>
  <c r="K63" i="19"/>
  <c r="E63" i="19"/>
  <c r="L27" i="19"/>
  <c r="M27" i="19"/>
  <c r="L21" i="19"/>
  <c r="M21" i="19"/>
  <c r="L17" i="19"/>
  <c r="M17" i="19"/>
  <c r="S63" i="18"/>
  <c r="M63" i="18"/>
  <c r="E63" i="18"/>
  <c r="N42" i="18"/>
  <c r="O42" i="18"/>
  <c r="N31" i="18"/>
  <c r="O31" i="18"/>
  <c r="N23" i="18"/>
  <c r="O23" i="18"/>
  <c r="N6" i="18"/>
  <c r="O6" i="18"/>
  <c r="N4" i="18"/>
  <c r="O4" i="18"/>
  <c r="H4" i="18"/>
  <c r="I4" i="18"/>
  <c r="AC60" i="17"/>
  <c r="AC61" i="17"/>
  <c r="AC62" i="17"/>
  <c r="AC64" i="17"/>
  <c r="AC63" i="17"/>
  <c r="W63" i="17"/>
  <c r="Q63" i="17"/>
  <c r="K63" i="17"/>
  <c r="E63" i="17"/>
  <c r="AE58" i="17"/>
  <c r="AF58" i="17"/>
  <c r="AD58" i="17"/>
  <c r="AE57" i="17"/>
  <c r="AF57" i="17"/>
  <c r="AD57" i="17"/>
  <c r="AE56" i="17"/>
  <c r="AF56" i="17"/>
  <c r="AD56" i="17"/>
  <c r="AE55" i="17"/>
  <c r="AF55" i="17"/>
  <c r="AD55" i="17"/>
  <c r="AE54" i="17"/>
  <c r="AF54" i="17"/>
  <c r="AD54" i="17"/>
  <c r="AE53" i="17"/>
  <c r="AF53" i="17"/>
  <c r="AD53" i="17"/>
  <c r="AE52" i="17"/>
  <c r="AF52" i="17"/>
  <c r="AD52" i="17"/>
  <c r="AE51" i="17"/>
  <c r="AF51" i="17"/>
  <c r="AD51" i="17"/>
  <c r="AE50" i="17"/>
  <c r="AF50" i="17"/>
  <c r="AD50" i="17"/>
  <c r="AE49" i="17"/>
  <c r="AF49" i="17"/>
  <c r="AD49" i="17"/>
  <c r="AE48" i="17"/>
  <c r="AF48" i="17"/>
  <c r="AD48" i="17"/>
  <c r="F48" i="17"/>
  <c r="G48" i="17"/>
  <c r="AE47" i="17"/>
  <c r="AF47" i="17"/>
  <c r="AD47" i="17"/>
  <c r="AE46" i="17"/>
  <c r="AF46" i="17"/>
  <c r="AD46" i="17"/>
  <c r="AE45" i="17"/>
  <c r="AF45" i="17"/>
  <c r="AD45" i="17"/>
  <c r="AE44" i="17"/>
  <c r="AF44" i="17"/>
  <c r="AD44" i="17"/>
  <c r="AE43" i="17"/>
  <c r="AF43" i="17"/>
  <c r="AD43" i="17"/>
  <c r="AE42" i="17"/>
  <c r="AF42" i="17"/>
  <c r="AD42" i="17"/>
  <c r="AE41" i="17"/>
  <c r="AF41" i="17"/>
  <c r="AD41" i="17"/>
  <c r="AE40" i="17"/>
  <c r="AF40" i="17"/>
  <c r="AD40" i="17"/>
  <c r="AE39" i="17"/>
  <c r="AF39" i="17"/>
  <c r="AD39" i="17"/>
  <c r="AE38" i="17"/>
  <c r="AF38" i="17"/>
  <c r="AD38" i="17"/>
  <c r="AE37" i="17"/>
  <c r="AF37" i="17"/>
  <c r="AD37" i="17"/>
  <c r="AE36" i="17"/>
  <c r="AF36" i="17"/>
  <c r="AD36" i="17"/>
  <c r="AE35" i="17"/>
  <c r="AF35" i="17"/>
  <c r="AD35" i="17"/>
  <c r="AE34" i="17"/>
  <c r="AF34" i="17"/>
  <c r="AD34" i="17"/>
  <c r="AE33" i="17"/>
  <c r="AF33" i="17"/>
  <c r="AD33" i="17"/>
  <c r="AE32" i="17"/>
  <c r="AF32" i="17"/>
  <c r="AD32" i="17"/>
  <c r="AE31" i="17"/>
  <c r="AF31" i="17"/>
  <c r="AD31" i="17"/>
  <c r="AE30" i="17"/>
  <c r="AF30" i="17"/>
  <c r="AD30" i="17"/>
  <c r="AE29" i="17"/>
  <c r="AF29" i="17"/>
  <c r="AD29" i="17"/>
  <c r="AE28" i="17"/>
  <c r="AF28" i="17"/>
  <c r="AD28" i="17"/>
  <c r="AE27" i="17"/>
  <c r="AF27" i="17"/>
  <c r="AD27" i="17"/>
  <c r="AE26" i="17"/>
  <c r="AF26" i="17"/>
  <c r="AD26" i="17"/>
  <c r="AE25" i="17"/>
  <c r="AF25" i="17"/>
  <c r="AD25" i="17"/>
  <c r="AE24" i="17"/>
  <c r="AF24" i="17"/>
  <c r="AD24" i="17"/>
  <c r="AE23" i="17"/>
  <c r="AF23" i="17"/>
  <c r="AD23" i="17"/>
  <c r="AE22" i="17"/>
  <c r="AF22" i="17"/>
  <c r="AD22" i="17"/>
  <c r="AE21" i="17"/>
  <c r="AF21" i="17"/>
  <c r="AD21" i="17"/>
  <c r="AE20" i="17"/>
  <c r="AF20" i="17"/>
  <c r="AD20" i="17"/>
  <c r="AE19" i="17"/>
  <c r="AF19" i="17"/>
  <c r="AD19" i="17"/>
  <c r="AE18" i="17"/>
  <c r="AF18" i="17"/>
  <c r="AD18" i="17"/>
  <c r="AE17" i="17"/>
  <c r="AF17" i="17"/>
  <c r="AD17" i="17"/>
  <c r="AE16" i="17"/>
  <c r="AF16" i="17"/>
  <c r="AD16" i="17"/>
  <c r="AE15" i="17"/>
  <c r="AF15" i="17"/>
  <c r="AD15" i="17"/>
  <c r="AE14" i="17"/>
  <c r="AF14" i="17"/>
  <c r="AD14" i="17"/>
  <c r="AE13" i="17"/>
  <c r="AF13" i="17"/>
  <c r="AD13" i="17"/>
  <c r="AE12" i="17"/>
  <c r="AF12" i="17"/>
  <c r="AD12" i="17"/>
  <c r="AE11" i="17"/>
  <c r="AF11" i="17"/>
  <c r="AD11" i="17"/>
  <c r="AE10" i="17"/>
  <c r="AF10" i="17"/>
  <c r="AD10" i="17"/>
  <c r="AE9" i="17"/>
  <c r="AF9" i="17"/>
  <c r="AD9" i="17"/>
  <c r="AE8" i="17"/>
  <c r="AF8" i="17"/>
  <c r="AD8" i="17"/>
  <c r="AE7" i="17"/>
  <c r="AF7" i="17"/>
  <c r="AD7" i="17"/>
  <c r="AE6" i="17"/>
  <c r="AF6" i="17"/>
  <c r="AD6" i="17"/>
  <c r="AE5" i="17"/>
  <c r="AF5" i="17"/>
  <c r="AD5" i="17"/>
  <c r="AE4" i="17"/>
  <c r="AF4" i="17"/>
  <c r="AD4" i="17"/>
  <c r="F55" i="3"/>
  <c r="AO4" i="16"/>
  <c r="AQ4" i="16"/>
  <c r="AS4" i="16"/>
  <c r="G55" i="3"/>
  <c r="AO5" i="16"/>
  <c r="AQ5" i="16"/>
  <c r="AS5" i="16"/>
  <c r="H55" i="3"/>
  <c r="AO6" i="16"/>
  <c r="AQ6" i="16"/>
  <c r="AS6" i="16"/>
  <c r="I55" i="3"/>
  <c r="AO7" i="16"/>
  <c r="AQ7" i="16"/>
  <c r="AS7" i="16"/>
  <c r="J55" i="3"/>
  <c r="AO8" i="16"/>
  <c r="AQ8" i="16"/>
  <c r="AS8" i="16"/>
  <c r="K55" i="3"/>
  <c r="AO9" i="16"/>
  <c r="AQ9" i="16"/>
  <c r="AS9" i="16"/>
  <c r="L55" i="3"/>
  <c r="AO10" i="16"/>
  <c r="AQ10" i="16"/>
  <c r="AS10" i="16"/>
  <c r="M55" i="3"/>
  <c r="AO11" i="16"/>
  <c r="AQ11" i="16"/>
  <c r="AS11" i="16"/>
  <c r="N55" i="3"/>
  <c r="AO12" i="16"/>
  <c r="AQ12" i="16"/>
  <c r="AS12" i="16"/>
  <c r="O55" i="3"/>
  <c r="AO13" i="16"/>
  <c r="AQ13" i="16"/>
  <c r="AS13" i="16"/>
  <c r="AQ14" i="16"/>
  <c r="AS14" i="16"/>
  <c r="Q55" i="3"/>
  <c r="AO15" i="16"/>
  <c r="AQ15" i="16"/>
  <c r="AS15" i="16"/>
  <c r="R55" i="3"/>
  <c r="AO16" i="16"/>
  <c r="AQ16" i="16"/>
  <c r="AS16" i="16"/>
  <c r="S55" i="3"/>
  <c r="AO17" i="16"/>
  <c r="AQ17" i="16"/>
  <c r="AS17" i="16"/>
  <c r="T55" i="3"/>
  <c r="AO18" i="16"/>
  <c r="AQ18" i="16"/>
  <c r="AS18" i="16"/>
  <c r="U55" i="3"/>
  <c r="AO19" i="16"/>
  <c r="AQ19" i="16"/>
  <c r="AS19" i="16"/>
  <c r="V55" i="3"/>
  <c r="AO20" i="16"/>
  <c r="AQ20" i="16"/>
  <c r="AS20" i="16"/>
  <c r="W55" i="3"/>
  <c r="AO21" i="16"/>
  <c r="AQ21" i="16"/>
  <c r="AS21" i="16"/>
  <c r="X55" i="3"/>
  <c r="AO22" i="16"/>
  <c r="AQ22" i="16"/>
  <c r="AS22" i="16"/>
  <c r="Y55" i="3"/>
  <c r="AO23" i="16"/>
  <c r="AQ23" i="16"/>
  <c r="AS23" i="16"/>
  <c r="Z55" i="3"/>
  <c r="AO24" i="16"/>
  <c r="AQ24" i="16"/>
  <c r="AS24" i="16"/>
  <c r="AA55" i="3"/>
  <c r="AO25" i="16"/>
  <c r="AQ25" i="16"/>
  <c r="AS25" i="16"/>
  <c r="AB55" i="3"/>
  <c r="AO26" i="16"/>
  <c r="AQ26" i="16"/>
  <c r="AS26" i="16"/>
  <c r="AC55" i="3"/>
  <c r="AO27" i="16"/>
  <c r="AQ27" i="16"/>
  <c r="AS27" i="16"/>
  <c r="AD55" i="3"/>
  <c r="AO28" i="16"/>
  <c r="AQ28" i="16"/>
  <c r="AS28" i="16"/>
  <c r="AE55" i="3"/>
  <c r="AO29" i="16"/>
  <c r="AQ29" i="16"/>
  <c r="AS29" i="16"/>
  <c r="AF55" i="3"/>
  <c r="AO30" i="16"/>
  <c r="AQ30" i="16"/>
  <c r="AS30" i="16"/>
  <c r="AG55" i="3"/>
  <c r="AO31" i="16"/>
  <c r="AQ31" i="16"/>
  <c r="AS31" i="16"/>
  <c r="AH55" i="3"/>
  <c r="AO32" i="16"/>
  <c r="AQ32" i="16"/>
  <c r="AS32" i="16"/>
  <c r="AI55" i="3"/>
  <c r="AO33" i="16"/>
  <c r="AQ33" i="16"/>
  <c r="AS33" i="16"/>
  <c r="AJ55" i="3"/>
  <c r="AO34" i="16"/>
  <c r="AQ34" i="16"/>
  <c r="AS34" i="16"/>
  <c r="AK55" i="3"/>
  <c r="AO35" i="16"/>
  <c r="AQ35" i="16"/>
  <c r="AS35" i="16"/>
  <c r="AL55" i="3"/>
  <c r="AO36" i="16"/>
  <c r="AQ36" i="16"/>
  <c r="AS36" i="16"/>
  <c r="AM55" i="3"/>
  <c r="AO37" i="16"/>
  <c r="AQ37" i="16"/>
  <c r="AS37" i="16"/>
  <c r="AN55" i="3"/>
  <c r="AO38" i="16"/>
  <c r="AQ38" i="16"/>
  <c r="AS38" i="16"/>
  <c r="AO55" i="3"/>
  <c r="AO39" i="16"/>
  <c r="AQ39" i="16"/>
  <c r="AS39" i="16"/>
  <c r="AP55" i="3"/>
  <c r="AO40" i="16"/>
  <c r="AQ40" i="16"/>
  <c r="AS40" i="16"/>
  <c r="AQ55" i="3"/>
  <c r="AO41" i="16"/>
  <c r="AQ41" i="16"/>
  <c r="AS41" i="16"/>
  <c r="AR55" i="3"/>
  <c r="AO42" i="16"/>
  <c r="AQ42" i="16"/>
  <c r="AS42" i="16"/>
  <c r="AS55" i="3"/>
  <c r="AO43" i="16"/>
  <c r="AQ43" i="16"/>
  <c r="AS43" i="16"/>
  <c r="AT55" i="3"/>
  <c r="AO44" i="16"/>
  <c r="AQ44" i="16"/>
  <c r="AS44" i="16"/>
  <c r="AU55" i="3"/>
  <c r="AO45" i="16"/>
  <c r="AQ45" i="16"/>
  <c r="AS45" i="16"/>
  <c r="AV55" i="3"/>
  <c r="AO46" i="16"/>
  <c r="AQ46" i="16"/>
  <c r="AS46" i="16"/>
  <c r="AW55" i="3"/>
  <c r="AO47" i="16"/>
  <c r="AQ47" i="16"/>
  <c r="AS47" i="16"/>
  <c r="AX55" i="3"/>
  <c r="AO48" i="16"/>
  <c r="AQ48" i="16"/>
  <c r="AS48" i="16"/>
  <c r="AY55" i="3"/>
  <c r="AO49" i="16"/>
  <c r="AQ49" i="16"/>
  <c r="AS49" i="16"/>
  <c r="AZ55" i="3"/>
  <c r="AO50" i="16"/>
  <c r="AQ50" i="16"/>
  <c r="AS50" i="16"/>
  <c r="BA55" i="3"/>
  <c r="AO51" i="16"/>
  <c r="AQ51" i="16"/>
  <c r="AS51" i="16"/>
  <c r="BB55" i="3"/>
  <c r="AO52" i="16"/>
  <c r="AQ52" i="16"/>
  <c r="AS52" i="16"/>
  <c r="BC55" i="3"/>
  <c r="AO53" i="16"/>
  <c r="AQ53" i="16"/>
  <c r="AS53" i="16"/>
  <c r="BD55" i="3"/>
  <c r="AO54" i="16"/>
  <c r="AQ54" i="16"/>
  <c r="AS54" i="16"/>
  <c r="BE55" i="3"/>
  <c r="AO55" i="16"/>
  <c r="AQ55" i="16"/>
  <c r="AS55" i="16"/>
  <c r="BF55" i="3"/>
  <c r="AO56" i="16"/>
  <c r="AQ56" i="16"/>
  <c r="AS56" i="16"/>
  <c r="BG55" i="3"/>
  <c r="AO57" i="16"/>
  <c r="AQ57" i="16"/>
  <c r="AS57" i="16"/>
  <c r="BH55" i="3"/>
  <c r="AO58" i="16"/>
  <c r="AQ58" i="16"/>
  <c r="AS58" i="16"/>
  <c r="AO60" i="16"/>
  <c r="AO61" i="16"/>
  <c r="AO62" i="16"/>
  <c r="AO64" i="16"/>
  <c r="AO63" i="16"/>
  <c r="AE63" i="16"/>
  <c r="W63" i="16"/>
  <c r="M63" i="16"/>
  <c r="E63" i="16"/>
  <c r="AT58" i="16"/>
  <c r="AU58" i="16"/>
  <c r="AV58" i="16"/>
  <c r="AT57" i="16"/>
  <c r="AU57" i="16"/>
  <c r="AT56" i="16"/>
  <c r="AU56" i="16"/>
  <c r="AV56" i="16"/>
  <c r="AT55" i="16"/>
  <c r="AU55" i="16"/>
  <c r="AV55" i="16"/>
  <c r="AT54" i="16"/>
  <c r="AU54" i="16"/>
  <c r="AV54" i="16"/>
  <c r="AT53" i="16"/>
  <c r="AU53" i="16"/>
  <c r="AV53" i="16"/>
  <c r="AT52" i="16"/>
  <c r="AU52" i="16"/>
  <c r="AV52" i="16"/>
  <c r="Z52" i="16"/>
  <c r="AA52" i="16"/>
  <c r="AT51" i="16"/>
  <c r="AU51" i="16"/>
  <c r="AV51" i="16"/>
  <c r="AT50" i="16"/>
  <c r="AU50" i="16"/>
  <c r="AV50" i="16"/>
  <c r="AT49" i="16"/>
  <c r="AU49" i="16"/>
  <c r="AV49" i="16"/>
  <c r="AT48" i="16"/>
  <c r="AU48" i="16"/>
  <c r="AV48" i="16"/>
  <c r="AT47" i="16"/>
  <c r="AU47" i="16"/>
  <c r="AV47" i="16"/>
  <c r="AT46" i="16"/>
  <c r="AU46" i="16"/>
  <c r="AV46" i="16"/>
  <c r="AT45" i="16"/>
  <c r="AU45" i="16"/>
  <c r="AV45" i="16"/>
  <c r="AT44" i="16"/>
  <c r="AU44" i="16"/>
  <c r="AV44" i="16"/>
  <c r="AT43" i="16"/>
  <c r="AU43" i="16"/>
  <c r="AV43" i="16"/>
  <c r="AT42" i="16"/>
  <c r="AU42" i="16"/>
  <c r="AV42" i="16"/>
  <c r="Z42" i="16"/>
  <c r="AA42" i="16"/>
  <c r="AT41" i="16"/>
  <c r="AU41" i="16"/>
  <c r="AV41" i="16"/>
  <c r="Z41" i="16"/>
  <c r="AA41" i="16"/>
  <c r="AT40" i="16"/>
  <c r="AU40" i="16"/>
  <c r="AV40" i="16"/>
  <c r="AT39" i="16"/>
  <c r="AU39" i="16"/>
  <c r="AV39" i="16"/>
  <c r="AT38" i="16"/>
  <c r="AU38" i="16"/>
  <c r="AV38" i="16"/>
  <c r="AT37" i="16"/>
  <c r="AU37" i="16"/>
  <c r="AV37" i="16"/>
  <c r="AT36" i="16"/>
  <c r="AU36" i="16"/>
  <c r="AT35" i="16"/>
  <c r="AU35" i="16"/>
  <c r="AV35" i="16"/>
  <c r="AT34" i="16"/>
  <c r="AU34" i="16"/>
  <c r="AV34" i="16"/>
  <c r="AT33" i="16"/>
  <c r="AU33" i="16"/>
  <c r="AV33" i="16"/>
  <c r="AT32" i="16"/>
  <c r="AU32" i="16"/>
  <c r="AV32" i="16"/>
  <c r="AT31" i="16"/>
  <c r="AU31" i="16"/>
  <c r="AT30" i="16"/>
  <c r="AU30" i="16"/>
  <c r="AT29" i="16"/>
  <c r="AU29" i="16"/>
  <c r="AV29" i="16"/>
  <c r="AT28" i="16"/>
  <c r="AU28" i="16"/>
  <c r="AV28" i="16"/>
  <c r="AT27" i="16"/>
  <c r="AU27" i="16"/>
  <c r="Z27" i="16"/>
  <c r="AA27" i="16"/>
  <c r="AT26" i="16"/>
  <c r="AU26" i="16"/>
  <c r="AV26" i="16"/>
  <c r="AT25" i="16"/>
  <c r="AU25" i="16"/>
  <c r="AV25" i="16"/>
  <c r="AT24" i="16"/>
  <c r="AU24" i="16"/>
  <c r="AV24" i="16"/>
  <c r="AT23" i="16"/>
  <c r="AU23" i="16"/>
  <c r="AV23" i="16"/>
  <c r="AT22" i="16"/>
  <c r="AU22" i="16"/>
  <c r="AV22" i="16"/>
  <c r="AT21" i="16"/>
  <c r="AU21" i="16"/>
  <c r="AV21" i="16"/>
  <c r="AT20" i="16"/>
  <c r="AU20" i="16"/>
  <c r="AV20" i="16"/>
  <c r="AT19" i="16"/>
  <c r="AU19" i="16"/>
  <c r="AV19" i="16"/>
  <c r="AT18" i="16"/>
  <c r="AU18" i="16"/>
  <c r="AV18" i="16"/>
  <c r="AT17" i="16"/>
  <c r="AU17" i="16"/>
  <c r="AV17" i="16"/>
  <c r="AT16" i="16"/>
  <c r="AU16" i="16"/>
  <c r="AV16" i="16"/>
  <c r="AT15" i="16"/>
  <c r="AU15" i="16"/>
  <c r="AV15" i="16"/>
  <c r="AT14" i="16"/>
  <c r="AU14" i="16"/>
  <c r="AV14" i="16"/>
  <c r="AT13" i="16"/>
  <c r="AU13" i="16"/>
  <c r="AV13" i="16"/>
  <c r="AT12" i="16"/>
  <c r="AU12" i="16"/>
  <c r="AV12" i="16"/>
  <c r="AT11" i="16"/>
  <c r="AU11" i="16"/>
  <c r="AV11" i="16"/>
  <c r="Z11" i="16"/>
  <c r="AA11" i="16"/>
  <c r="AT10" i="16"/>
  <c r="AU10" i="16"/>
  <c r="AV10" i="16"/>
  <c r="AT9" i="16"/>
  <c r="AU9" i="16"/>
  <c r="AV9" i="16"/>
  <c r="Z9" i="16"/>
  <c r="AA9" i="16"/>
  <c r="AT8" i="16"/>
  <c r="AU8" i="16"/>
  <c r="AV8" i="16"/>
  <c r="AT7" i="16"/>
  <c r="AU7" i="16"/>
  <c r="AV7" i="16"/>
  <c r="AT6" i="16"/>
  <c r="AU6" i="16"/>
  <c r="AV6" i="16"/>
  <c r="AT5" i="16"/>
  <c r="AU5" i="16"/>
  <c r="AV5" i="16"/>
  <c r="AT4" i="16"/>
  <c r="AU4" i="16"/>
  <c r="AJ4" i="16"/>
  <c r="AK4" i="16"/>
  <c r="AU63" i="15"/>
  <c r="AO63" i="15"/>
  <c r="AG63" i="15"/>
  <c r="Y63" i="15"/>
  <c r="Q63" i="15"/>
  <c r="K63" i="15"/>
  <c r="E63" i="15"/>
  <c r="AB57" i="15"/>
  <c r="AC57" i="15"/>
  <c r="T57" i="15"/>
  <c r="U57" i="15"/>
  <c r="AX47" i="15"/>
  <c r="AY47" i="15"/>
  <c r="AP43" i="15"/>
  <c r="AQ43" i="15"/>
  <c r="AP38" i="15"/>
  <c r="AQ38" i="15"/>
  <c r="T38" i="15"/>
  <c r="U38" i="15"/>
  <c r="AP36" i="15"/>
  <c r="AQ36" i="15"/>
  <c r="T36" i="15"/>
  <c r="U36" i="15"/>
  <c r="AJ27" i="15"/>
  <c r="AK27" i="15"/>
  <c r="AJ25" i="15"/>
  <c r="AK25" i="15"/>
  <c r="AX23" i="15"/>
  <c r="AY23" i="15"/>
  <c r="AJ22" i="15"/>
  <c r="AK22" i="15"/>
  <c r="AB19" i="15"/>
  <c r="AC19" i="15"/>
  <c r="AP17" i="15"/>
  <c r="AQ17" i="15"/>
  <c r="AJ17" i="15"/>
  <c r="AK17" i="15"/>
  <c r="T17" i="15"/>
  <c r="U17" i="15"/>
  <c r="AJ7" i="15"/>
  <c r="AK7" i="15"/>
  <c r="AP6" i="15"/>
  <c r="AQ6" i="15"/>
  <c r="AB6" i="15"/>
  <c r="AC6" i="15"/>
  <c r="T6" i="15"/>
  <c r="U6" i="15"/>
  <c r="AJ4" i="15"/>
  <c r="AK4" i="15"/>
  <c r="E125" i="14"/>
  <c r="W63" i="14"/>
  <c r="Q63" i="14"/>
  <c r="K63" i="14"/>
  <c r="E63" i="14"/>
  <c r="R49" i="14"/>
  <c r="S49" i="14"/>
  <c r="L48" i="14"/>
  <c r="M48" i="14"/>
  <c r="R43" i="14"/>
  <c r="S43" i="14"/>
  <c r="AN43" i="3"/>
  <c r="W38" i="14"/>
  <c r="AG43" i="3"/>
  <c r="W31" i="14"/>
  <c r="R31" i="14"/>
  <c r="S31" i="14"/>
  <c r="R26" i="14"/>
  <c r="S26" i="14"/>
  <c r="AA43" i="3"/>
  <c r="W25" i="14"/>
  <c r="Y43" i="3"/>
  <c r="W23" i="14"/>
  <c r="W43" i="3"/>
  <c r="W21" i="14"/>
  <c r="U43" i="3"/>
  <c r="W19" i="14"/>
  <c r="S43" i="3"/>
  <c r="W17" i="14"/>
  <c r="N43" i="3"/>
  <c r="W12" i="14"/>
  <c r="R12" i="14"/>
  <c r="S12" i="14"/>
  <c r="I43" i="3"/>
  <c r="W7" i="14"/>
  <c r="BC63" i="13"/>
  <c r="AG63" i="13"/>
  <c r="U63" i="13"/>
  <c r="K63" i="13"/>
  <c r="E63" i="13"/>
  <c r="AB19" i="13"/>
  <c r="AB7" i="13"/>
  <c r="AI63" i="12"/>
  <c r="AC63" i="12"/>
  <c r="W63" i="12"/>
  <c r="Q63" i="12"/>
  <c r="K63" i="12"/>
  <c r="E63" i="12"/>
  <c r="R51" i="12"/>
  <c r="S51" i="12"/>
  <c r="R49" i="12"/>
  <c r="S49" i="12"/>
  <c r="L49" i="12"/>
  <c r="M49" i="12"/>
  <c r="F49" i="12"/>
  <c r="G49" i="12"/>
  <c r="R48" i="12"/>
  <c r="S48" i="12"/>
  <c r="L48" i="12"/>
  <c r="M48" i="12"/>
  <c r="R47" i="12"/>
  <c r="S47" i="12"/>
  <c r="L47" i="12"/>
  <c r="M47" i="12"/>
  <c r="F47" i="12"/>
  <c r="G47" i="12"/>
  <c r="L29" i="12"/>
  <c r="M29" i="12"/>
  <c r="F29" i="12"/>
  <c r="G29" i="12"/>
  <c r="L27" i="12"/>
  <c r="M27" i="12"/>
  <c r="R17" i="12"/>
  <c r="S17" i="12"/>
  <c r="L17" i="12"/>
  <c r="M17" i="12"/>
  <c r="R12" i="12"/>
  <c r="S12" i="12"/>
  <c r="F12" i="12"/>
  <c r="G12" i="12"/>
  <c r="R7" i="12"/>
  <c r="S7" i="12"/>
  <c r="R4" i="12"/>
  <c r="S4" i="12"/>
  <c r="BK63" i="11"/>
  <c r="BE63" i="11"/>
  <c r="AY63" i="11"/>
  <c r="AS63" i="11"/>
  <c r="AM63" i="11"/>
  <c r="AG63" i="11"/>
  <c r="Y63" i="11"/>
  <c r="Q63" i="11"/>
  <c r="K63" i="11"/>
  <c r="E63" i="11"/>
  <c r="AN48" i="11"/>
  <c r="AO48" i="11"/>
  <c r="AH27" i="11"/>
  <c r="AH25" i="11"/>
  <c r="AT22" i="11"/>
  <c r="AU22" i="11"/>
  <c r="AH20" i="11"/>
  <c r="AH14" i="11"/>
  <c r="AH12" i="11"/>
  <c r="AH4" i="11"/>
  <c r="BO63" i="10"/>
  <c r="BE63" i="10"/>
  <c r="AU63" i="10"/>
  <c r="AK63" i="10"/>
  <c r="AA63" i="10"/>
  <c r="U63" i="10"/>
  <c r="K63" i="10"/>
  <c r="E63" i="10"/>
  <c r="H11" i="3"/>
  <c r="AA6" i="10"/>
  <c r="W63" i="9"/>
  <c r="Q63" i="9"/>
  <c r="K63" i="9"/>
  <c r="E63" i="9"/>
  <c r="Z50" i="9"/>
  <c r="AA50" i="9"/>
  <c r="Z31" i="9"/>
  <c r="AA31" i="9"/>
  <c r="Z23" i="9"/>
  <c r="AA23" i="9"/>
  <c r="S7" i="3"/>
  <c r="W17" i="9"/>
  <c r="Z6" i="9"/>
  <c r="AA6" i="9"/>
  <c r="H7" i="3"/>
  <c r="W6" i="9"/>
  <c r="A4" i="8"/>
  <c r="A6" i="8"/>
  <c r="A7" i="8"/>
  <c r="A8" i="8"/>
  <c r="A9" i="8"/>
  <c r="A10" i="8"/>
  <c r="A11" i="8"/>
  <c r="A12" i="8"/>
  <c r="A13" i="8"/>
  <c r="A14" i="8"/>
  <c r="A15" i="8"/>
  <c r="A16" i="8"/>
  <c r="A17" i="8"/>
  <c r="A18" i="8"/>
  <c r="A19" i="8"/>
  <c r="A20" i="8"/>
  <c r="A21" i="8"/>
  <c r="A22" i="8"/>
  <c r="A23" i="8"/>
  <c r="A24" i="8"/>
  <c r="A25" i="8"/>
  <c r="A26" i="8"/>
  <c r="A27" i="8"/>
  <c r="A28" i="8"/>
  <c r="A29" i="8"/>
  <c r="A30" i="8"/>
  <c r="A31" i="8"/>
  <c r="A32" i="8"/>
  <c r="A33" i="8"/>
  <c r="A34" i="8"/>
  <c r="A35" i="8"/>
  <c r="A36" i="8"/>
  <c r="A37" i="8"/>
  <c r="A38" i="8"/>
  <c r="A39" i="8"/>
  <c r="A40" i="8"/>
  <c r="A41" i="8"/>
  <c r="A42" i="8"/>
  <c r="A43" i="8"/>
  <c r="A44" i="8"/>
  <c r="A45" i="8"/>
  <c r="A46" i="8"/>
  <c r="A47" i="8"/>
  <c r="A48" i="8"/>
  <c r="A49" i="8"/>
  <c r="A50" i="8"/>
  <c r="A51" i="8"/>
  <c r="A52" i="8"/>
  <c r="A53" i="8"/>
  <c r="A54" i="8"/>
  <c r="A55" i="8"/>
  <c r="A56" i="8"/>
  <c r="A57" i="8"/>
  <c r="A58" i="8"/>
  <c r="DS67" i="8"/>
  <c r="DQ7" i="8"/>
  <c r="DQ12" i="8"/>
  <c r="DQ19" i="8"/>
  <c r="DQ52" i="8"/>
  <c r="DQ4" i="8"/>
  <c r="DQ5" i="8"/>
  <c r="DQ6" i="8"/>
  <c r="DQ8" i="8"/>
  <c r="DQ9" i="8"/>
  <c r="DQ10" i="8"/>
  <c r="DQ11" i="8"/>
  <c r="DQ13" i="8"/>
  <c r="DQ14" i="8"/>
  <c r="DQ15" i="8"/>
  <c r="DQ16" i="8"/>
  <c r="DQ17" i="8"/>
  <c r="DQ18" i="8"/>
  <c r="DQ20" i="8"/>
  <c r="DQ21" i="8"/>
  <c r="DQ22" i="8"/>
  <c r="DQ23" i="8"/>
  <c r="DQ24" i="8"/>
  <c r="DQ25" i="8"/>
  <c r="DQ26" i="8"/>
  <c r="DQ27" i="8"/>
  <c r="DQ28" i="8"/>
  <c r="DQ29" i="8"/>
  <c r="DQ30" i="8"/>
  <c r="DQ31" i="8"/>
  <c r="DQ32" i="8"/>
  <c r="DQ33" i="8"/>
  <c r="DQ34" i="8"/>
  <c r="DQ35" i="8"/>
  <c r="DQ36" i="8"/>
  <c r="DQ37" i="8"/>
  <c r="DQ38" i="8"/>
  <c r="DQ39" i="8"/>
  <c r="DQ40" i="8"/>
  <c r="DQ41" i="8"/>
  <c r="DQ42" i="8"/>
  <c r="DQ43" i="8"/>
  <c r="DQ44" i="8"/>
  <c r="DQ45" i="8"/>
  <c r="DQ46" i="8"/>
  <c r="DQ47" i="8"/>
  <c r="DQ48" i="8"/>
  <c r="DQ49" i="8"/>
  <c r="DQ50" i="8"/>
  <c r="DQ51" i="8"/>
  <c r="DQ53" i="8"/>
  <c r="DQ54" i="8"/>
  <c r="DQ55" i="8"/>
  <c r="DQ56" i="8"/>
  <c r="DQ57" i="8"/>
  <c r="DQ58" i="8"/>
  <c r="DQ67" i="8"/>
  <c r="DP7" i="8"/>
  <c r="DP12" i="8"/>
  <c r="DP19" i="8"/>
  <c r="DP52" i="8"/>
  <c r="DP4" i="8"/>
  <c r="DP5" i="8"/>
  <c r="DP6" i="8"/>
  <c r="DP8" i="8"/>
  <c r="DP9" i="8"/>
  <c r="DP10" i="8"/>
  <c r="DP11" i="8"/>
  <c r="DP13" i="8"/>
  <c r="DP14" i="8"/>
  <c r="DP15" i="8"/>
  <c r="DP16" i="8"/>
  <c r="DP17" i="8"/>
  <c r="DP18" i="8"/>
  <c r="DP20" i="8"/>
  <c r="DP21" i="8"/>
  <c r="DP22" i="8"/>
  <c r="DP23" i="8"/>
  <c r="DP24" i="8"/>
  <c r="DP25" i="8"/>
  <c r="DP26" i="8"/>
  <c r="DP27" i="8"/>
  <c r="DP28" i="8"/>
  <c r="DP29" i="8"/>
  <c r="DP30" i="8"/>
  <c r="DP31" i="8"/>
  <c r="DP32" i="8"/>
  <c r="DP33" i="8"/>
  <c r="DP34" i="8"/>
  <c r="DP35" i="8"/>
  <c r="DP36" i="8"/>
  <c r="DP37" i="8"/>
  <c r="DP38" i="8"/>
  <c r="DP39" i="8"/>
  <c r="DP40" i="8"/>
  <c r="DP41" i="8"/>
  <c r="DP42" i="8"/>
  <c r="DP43" i="8"/>
  <c r="DP44" i="8"/>
  <c r="DP45" i="8"/>
  <c r="DP46" i="8"/>
  <c r="DP47" i="8"/>
  <c r="DP48" i="8"/>
  <c r="DP49" i="8"/>
  <c r="DP50" i="8"/>
  <c r="DP51" i="8"/>
  <c r="DP53" i="8"/>
  <c r="DP54" i="8"/>
  <c r="DP55" i="8"/>
  <c r="DP56" i="8"/>
  <c r="DP57" i="8"/>
  <c r="DP58" i="8"/>
  <c r="DP67" i="8"/>
  <c r="DN7" i="8"/>
  <c r="DN12" i="8"/>
  <c r="DN19" i="8"/>
  <c r="DN52" i="8"/>
  <c r="DN4" i="8"/>
  <c r="DN5" i="8"/>
  <c r="DN6" i="8"/>
  <c r="DN8" i="8"/>
  <c r="DN9" i="8"/>
  <c r="DN10" i="8"/>
  <c r="DN11" i="8"/>
  <c r="DN13" i="8"/>
  <c r="DN14" i="8"/>
  <c r="DN15" i="8"/>
  <c r="DN16" i="8"/>
  <c r="DN17" i="8"/>
  <c r="DN18" i="8"/>
  <c r="DN20" i="8"/>
  <c r="DN21" i="8"/>
  <c r="DN22" i="8"/>
  <c r="DN23" i="8"/>
  <c r="DN24" i="8"/>
  <c r="DN25" i="8"/>
  <c r="DN26" i="8"/>
  <c r="DN27" i="8"/>
  <c r="DN28" i="8"/>
  <c r="DN29" i="8"/>
  <c r="DN30" i="8"/>
  <c r="DN31" i="8"/>
  <c r="DN32" i="8"/>
  <c r="DN33" i="8"/>
  <c r="DN34" i="8"/>
  <c r="DN35" i="8"/>
  <c r="DN36" i="8"/>
  <c r="DN37" i="8"/>
  <c r="DN38" i="8"/>
  <c r="DN39" i="8"/>
  <c r="DN40" i="8"/>
  <c r="DN41" i="8"/>
  <c r="DN42" i="8"/>
  <c r="DN43" i="8"/>
  <c r="DN44" i="8"/>
  <c r="DN45" i="8"/>
  <c r="DN46" i="8"/>
  <c r="DN47" i="8"/>
  <c r="DN48" i="8"/>
  <c r="DN49" i="8"/>
  <c r="DN50" i="8"/>
  <c r="DN51" i="8"/>
  <c r="DN53" i="8"/>
  <c r="DN54" i="8"/>
  <c r="DN55" i="8"/>
  <c r="DN56" i="8"/>
  <c r="DN57" i="8"/>
  <c r="DN58" i="8"/>
  <c r="DN67" i="8"/>
  <c r="DM7" i="8"/>
  <c r="DM12" i="8"/>
  <c r="DM19" i="8"/>
  <c r="DM52" i="8"/>
  <c r="DM4" i="8"/>
  <c r="DM5" i="8"/>
  <c r="DM6" i="8"/>
  <c r="DM8" i="8"/>
  <c r="DM9" i="8"/>
  <c r="DM10" i="8"/>
  <c r="DM11" i="8"/>
  <c r="DM13" i="8"/>
  <c r="DM14" i="8"/>
  <c r="DM15" i="8"/>
  <c r="DM16" i="8"/>
  <c r="DM17" i="8"/>
  <c r="DM18" i="8"/>
  <c r="DM20" i="8"/>
  <c r="DM21" i="8"/>
  <c r="DM22" i="8"/>
  <c r="DM23" i="8"/>
  <c r="DM24" i="8"/>
  <c r="DM25" i="8"/>
  <c r="DM26" i="8"/>
  <c r="DM27" i="8"/>
  <c r="DM28" i="8"/>
  <c r="DM29" i="8"/>
  <c r="DM30" i="8"/>
  <c r="DM31" i="8"/>
  <c r="DM32" i="8"/>
  <c r="DM33" i="8"/>
  <c r="DM34" i="8"/>
  <c r="DM35" i="8"/>
  <c r="DM36" i="8"/>
  <c r="DM37" i="8"/>
  <c r="DM38" i="8"/>
  <c r="DM39" i="8"/>
  <c r="DM40" i="8"/>
  <c r="DM41" i="8"/>
  <c r="DM42" i="8"/>
  <c r="DM43" i="8"/>
  <c r="DM44" i="8"/>
  <c r="DM45" i="8"/>
  <c r="DM46" i="8"/>
  <c r="DM47" i="8"/>
  <c r="DM48" i="8"/>
  <c r="DM49" i="8"/>
  <c r="DM50" i="8"/>
  <c r="DM51" i="8"/>
  <c r="DM53" i="8"/>
  <c r="DM54" i="8"/>
  <c r="DM55" i="8"/>
  <c r="DM56" i="8"/>
  <c r="DM57" i="8"/>
  <c r="DM58" i="8"/>
  <c r="DM67" i="8"/>
  <c r="DL7" i="8"/>
  <c r="DL12" i="8"/>
  <c r="DL19" i="8"/>
  <c r="DL52" i="8"/>
  <c r="DL4" i="8"/>
  <c r="DL5" i="8"/>
  <c r="DL6" i="8"/>
  <c r="DL8" i="8"/>
  <c r="DL9" i="8"/>
  <c r="DL10" i="8"/>
  <c r="DL11" i="8"/>
  <c r="DL13" i="8"/>
  <c r="DL14" i="8"/>
  <c r="DL15" i="8"/>
  <c r="DL16" i="8"/>
  <c r="DL17" i="8"/>
  <c r="DL18" i="8"/>
  <c r="DL20" i="8"/>
  <c r="DL21" i="8"/>
  <c r="DL22" i="8"/>
  <c r="DL23" i="8"/>
  <c r="DL24" i="8"/>
  <c r="DL25" i="8"/>
  <c r="DL26" i="8"/>
  <c r="DL27" i="8"/>
  <c r="DL28" i="8"/>
  <c r="DL29" i="8"/>
  <c r="DL30" i="8"/>
  <c r="DL31" i="8"/>
  <c r="DL32" i="8"/>
  <c r="DL33" i="8"/>
  <c r="DL34" i="8"/>
  <c r="DL35" i="8"/>
  <c r="DL36" i="8"/>
  <c r="DL37" i="8"/>
  <c r="DL38" i="8"/>
  <c r="DL39" i="8"/>
  <c r="DL40" i="8"/>
  <c r="DL41" i="8"/>
  <c r="DL42" i="8"/>
  <c r="DL43" i="8"/>
  <c r="DL44" i="8"/>
  <c r="DL45" i="8"/>
  <c r="DL46" i="8"/>
  <c r="DL47" i="8"/>
  <c r="DL48" i="8"/>
  <c r="DL49" i="8"/>
  <c r="DL50" i="8"/>
  <c r="DL51" i="8"/>
  <c r="DL53" i="8"/>
  <c r="DL54" i="8"/>
  <c r="DL55" i="8"/>
  <c r="DL56" i="8"/>
  <c r="DL57" i="8"/>
  <c r="DL58" i="8"/>
  <c r="DL67" i="8"/>
  <c r="DK7" i="8"/>
  <c r="DK12" i="8"/>
  <c r="DK19" i="8"/>
  <c r="DK52" i="8"/>
  <c r="DK4" i="8"/>
  <c r="DK5" i="8"/>
  <c r="DK6" i="8"/>
  <c r="DK8" i="8"/>
  <c r="DK9" i="8"/>
  <c r="DK10" i="8"/>
  <c r="DK11" i="8"/>
  <c r="DK13" i="8"/>
  <c r="DK14" i="8"/>
  <c r="DK15" i="8"/>
  <c r="DK16" i="8"/>
  <c r="DK17" i="8"/>
  <c r="DK18" i="8"/>
  <c r="DK20" i="8"/>
  <c r="DK21" i="8"/>
  <c r="DK22" i="8"/>
  <c r="DK23" i="8"/>
  <c r="DK24" i="8"/>
  <c r="DK25" i="8"/>
  <c r="DK26" i="8"/>
  <c r="DK27" i="8"/>
  <c r="DK28" i="8"/>
  <c r="DK29" i="8"/>
  <c r="DK30" i="8"/>
  <c r="DK31" i="8"/>
  <c r="DK32" i="8"/>
  <c r="DK33" i="8"/>
  <c r="DK34" i="8"/>
  <c r="DK35" i="8"/>
  <c r="DK36" i="8"/>
  <c r="DK37" i="8"/>
  <c r="DK38" i="8"/>
  <c r="DK39" i="8"/>
  <c r="DK40" i="8"/>
  <c r="DK41" i="8"/>
  <c r="DK42" i="8"/>
  <c r="DK43" i="8"/>
  <c r="DK44" i="8"/>
  <c r="DK45" i="8"/>
  <c r="DK46" i="8"/>
  <c r="DK47" i="8"/>
  <c r="DK48" i="8"/>
  <c r="DK49" i="8"/>
  <c r="DK50" i="8"/>
  <c r="DK51" i="8"/>
  <c r="DK53" i="8"/>
  <c r="DK54" i="8"/>
  <c r="DK55" i="8"/>
  <c r="DK56" i="8"/>
  <c r="DK57" i="8"/>
  <c r="DK58" i="8"/>
  <c r="DK67" i="8"/>
  <c r="DI7" i="8"/>
  <c r="DI12" i="8"/>
  <c r="DI19" i="8"/>
  <c r="DI52" i="8"/>
  <c r="DI4" i="8"/>
  <c r="DI5" i="8"/>
  <c r="DI6" i="8"/>
  <c r="DI8" i="8"/>
  <c r="DI9" i="8"/>
  <c r="DI10" i="8"/>
  <c r="DI11" i="8"/>
  <c r="DI13" i="8"/>
  <c r="DI14" i="8"/>
  <c r="DI15" i="8"/>
  <c r="DI16" i="8"/>
  <c r="DI17" i="8"/>
  <c r="DI18" i="8"/>
  <c r="DI20" i="8"/>
  <c r="DI21" i="8"/>
  <c r="DI22" i="8"/>
  <c r="DI23" i="8"/>
  <c r="DI24" i="8"/>
  <c r="DI25" i="8"/>
  <c r="DI26" i="8"/>
  <c r="DI27" i="8"/>
  <c r="DI28" i="8"/>
  <c r="DI29" i="8"/>
  <c r="DI30" i="8"/>
  <c r="DI31" i="8"/>
  <c r="DI32" i="8"/>
  <c r="DI33" i="8"/>
  <c r="DI34" i="8"/>
  <c r="DI35" i="8"/>
  <c r="DI36" i="8"/>
  <c r="DI37" i="8"/>
  <c r="DI38" i="8"/>
  <c r="DI39" i="8"/>
  <c r="DI40" i="8"/>
  <c r="DI41" i="8"/>
  <c r="DI42" i="8"/>
  <c r="DI43" i="8"/>
  <c r="DI44" i="8"/>
  <c r="DI45" i="8"/>
  <c r="DI46" i="8"/>
  <c r="DI47" i="8"/>
  <c r="DI48" i="8"/>
  <c r="DI49" i="8"/>
  <c r="DI50" i="8"/>
  <c r="DI51" i="8"/>
  <c r="DI53" i="8"/>
  <c r="DI54" i="8"/>
  <c r="DI55" i="8"/>
  <c r="DI56" i="8"/>
  <c r="DI57" i="8"/>
  <c r="DI58" i="8"/>
  <c r="DI67" i="8"/>
  <c r="DH7" i="8"/>
  <c r="DH12" i="8"/>
  <c r="DH19" i="8"/>
  <c r="DH52" i="8"/>
  <c r="DH4" i="8"/>
  <c r="DH5" i="8"/>
  <c r="DH6" i="8"/>
  <c r="DH8" i="8"/>
  <c r="DH9" i="8"/>
  <c r="DH10" i="8"/>
  <c r="DH11" i="8"/>
  <c r="DH13" i="8"/>
  <c r="DH14" i="8"/>
  <c r="DH15" i="8"/>
  <c r="DH16" i="8"/>
  <c r="DH17" i="8"/>
  <c r="DH18" i="8"/>
  <c r="DH20" i="8"/>
  <c r="DH21" i="8"/>
  <c r="DH22" i="8"/>
  <c r="DH23" i="8"/>
  <c r="DH24" i="8"/>
  <c r="DH25" i="8"/>
  <c r="DH26" i="8"/>
  <c r="DH27" i="8"/>
  <c r="DH28" i="8"/>
  <c r="DH29" i="8"/>
  <c r="DH30" i="8"/>
  <c r="DH31" i="8"/>
  <c r="DH32" i="8"/>
  <c r="DH33" i="8"/>
  <c r="DH34" i="8"/>
  <c r="DH35" i="8"/>
  <c r="DH36" i="8"/>
  <c r="DH37" i="8"/>
  <c r="DH38" i="8"/>
  <c r="DH39" i="8"/>
  <c r="DH40" i="8"/>
  <c r="DH41" i="8"/>
  <c r="DH42" i="8"/>
  <c r="DH43" i="8"/>
  <c r="DH44" i="8"/>
  <c r="DH45" i="8"/>
  <c r="DH46" i="8"/>
  <c r="DH47" i="8"/>
  <c r="DH48" i="8"/>
  <c r="DH49" i="8"/>
  <c r="DH50" i="8"/>
  <c r="DH51" i="8"/>
  <c r="DH53" i="8"/>
  <c r="DH54" i="8"/>
  <c r="DH55" i="8"/>
  <c r="DH56" i="8"/>
  <c r="DH57" i="8"/>
  <c r="DH58" i="8"/>
  <c r="DH67" i="8"/>
  <c r="DG7" i="8"/>
  <c r="DG12" i="8"/>
  <c r="DG19" i="8"/>
  <c r="DG52" i="8"/>
  <c r="DG4" i="8"/>
  <c r="DG5" i="8"/>
  <c r="DG6" i="8"/>
  <c r="DG8" i="8"/>
  <c r="DG9" i="8"/>
  <c r="DG10" i="8"/>
  <c r="DG11" i="8"/>
  <c r="DG13" i="8"/>
  <c r="DG14" i="8"/>
  <c r="DG15" i="8"/>
  <c r="DG16" i="8"/>
  <c r="DG17" i="8"/>
  <c r="DG18" i="8"/>
  <c r="DG20" i="8"/>
  <c r="DG21" i="8"/>
  <c r="DG22" i="8"/>
  <c r="DG23" i="8"/>
  <c r="DG24" i="8"/>
  <c r="DG25" i="8"/>
  <c r="DG26" i="8"/>
  <c r="DG27" i="8"/>
  <c r="DG28" i="8"/>
  <c r="DG29" i="8"/>
  <c r="DG30" i="8"/>
  <c r="DG31" i="8"/>
  <c r="DG32" i="8"/>
  <c r="DG33" i="8"/>
  <c r="DG34" i="8"/>
  <c r="DG35" i="8"/>
  <c r="DG36" i="8"/>
  <c r="DG37" i="8"/>
  <c r="DG38" i="8"/>
  <c r="DG39" i="8"/>
  <c r="DG40" i="8"/>
  <c r="DG41" i="8"/>
  <c r="DG42" i="8"/>
  <c r="DG43" i="8"/>
  <c r="DG44" i="8"/>
  <c r="DG45" i="8"/>
  <c r="DG46" i="8"/>
  <c r="DG47" i="8"/>
  <c r="DG48" i="8"/>
  <c r="DG49" i="8"/>
  <c r="DG50" i="8"/>
  <c r="DG51" i="8"/>
  <c r="DG53" i="8"/>
  <c r="DG54" i="8"/>
  <c r="DG55" i="8"/>
  <c r="DG56" i="8"/>
  <c r="DG57" i="8"/>
  <c r="DG58" i="8"/>
  <c r="DG67" i="8"/>
  <c r="DF7" i="8"/>
  <c r="DF12" i="8"/>
  <c r="DF19" i="8"/>
  <c r="DF52" i="8"/>
  <c r="DF4" i="8"/>
  <c r="DF5" i="8"/>
  <c r="DF6" i="8"/>
  <c r="DF8" i="8"/>
  <c r="DF9" i="8"/>
  <c r="DF10" i="8"/>
  <c r="DF11" i="8"/>
  <c r="DF13" i="8"/>
  <c r="DF14" i="8"/>
  <c r="DF15" i="8"/>
  <c r="DF16" i="8"/>
  <c r="DF17" i="8"/>
  <c r="DF18" i="8"/>
  <c r="DF20" i="8"/>
  <c r="DF21" i="8"/>
  <c r="DF22" i="8"/>
  <c r="DF23" i="8"/>
  <c r="DF24" i="8"/>
  <c r="DF25" i="8"/>
  <c r="DF26" i="8"/>
  <c r="DF27" i="8"/>
  <c r="DF28" i="8"/>
  <c r="DF29" i="8"/>
  <c r="DF30" i="8"/>
  <c r="DF31" i="8"/>
  <c r="DF32" i="8"/>
  <c r="DF33" i="8"/>
  <c r="DF34" i="8"/>
  <c r="DF35" i="8"/>
  <c r="DF36" i="8"/>
  <c r="DF37" i="8"/>
  <c r="DF38" i="8"/>
  <c r="DF39" i="8"/>
  <c r="DF40" i="8"/>
  <c r="DF41" i="8"/>
  <c r="DF42" i="8"/>
  <c r="DF43" i="8"/>
  <c r="DF44" i="8"/>
  <c r="DF45" i="8"/>
  <c r="DF46" i="8"/>
  <c r="DF47" i="8"/>
  <c r="DF48" i="8"/>
  <c r="DF49" i="8"/>
  <c r="DF50" i="8"/>
  <c r="DF51" i="8"/>
  <c r="DF53" i="8"/>
  <c r="DF54" i="8"/>
  <c r="DF55" i="8"/>
  <c r="DF56" i="8"/>
  <c r="DF57" i="8"/>
  <c r="DF58" i="8"/>
  <c r="DF67" i="8"/>
  <c r="DE7" i="8"/>
  <c r="DE67" i="8"/>
  <c r="DC7" i="8"/>
  <c r="DC12" i="8"/>
  <c r="DC19" i="8"/>
  <c r="DC52" i="8"/>
  <c r="DC4" i="8"/>
  <c r="DC5" i="8"/>
  <c r="DC6" i="8"/>
  <c r="DC8" i="8"/>
  <c r="DC9" i="8"/>
  <c r="DC10" i="8"/>
  <c r="DC11" i="8"/>
  <c r="DC13" i="8"/>
  <c r="DC14" i="8"/>
  <c r="DC15" i="8"/>
  <c r="DC16" i="8"/>
  <c r="DC17" i="8"/>
  <c r="DC18" i="8"/>
  <c r="DC20" i="8"/>
  <c r="DC21" i="8"/>
  <c r="DC22" i="8"/>
  <c r="DC23" i="8"/>
  <c r="DC24" i="8"/>
  <c r="DC25" i="8"/>
  <c r="DC26" i="8"/>
  <c r="DC27" i="8"/>
  <c r="DC28" i="8"/>
  <c r="DC29" i="8"/>
  <c r="DC30" i="8"/>
  <c r="DC31" i="8"/>
  <c r="DC32" i="8"/>
  <c r="DC33" i="8"/>
  <c r="DC34" i="8"/>
  <c r="DC35" i="8"/>
  <c r="DC36" i="8"/>
  <c r="DC37" i="8"/>
  <c r="DC38" i="8"/>
  <c r="DC39" i="8"/>
  <c r="DC40" i="8"/>
  <c r="DC41" i="8"/>
  <c r="DC42" i="8"/>
  <c r="DC43" i="8"/>
  <c r="DC44" i="8"/>
  <c r="DC45" i="8"/>
  <c r="DC46" i="8"/>
  <c r="DC47" i="8"/>
  <c r="DC48" i="8"/>
  <c r="DC49" i="8"/>
  <c r="DC50" i="8"/>
  <c r="DC51" i="8"/>
  <c r="DC53" i="8"/>
  <c r="DC54" i="8"/>
  <c r="DC55" i="8"/>
  <c r="DC56" i="8"/>
  <c r="DC57" i="8"/>
  <c r="DC58" i="8"/>
  <c r="DC67" i="8"/>
  <c r="DB7" i="8"/>
  <c r="DB12" i="8"/>
  <c r="DB19" i="8"/>
  <c r="DB52" i="8"/>
  <c r="DB4" i="8"/>
  <c r="DB5" i="8"/>
  <c r="DB6" i="8"/>
  <c r="DB8" i="8"/>
  <c r="DB9" i="8"/>
  <c r="DB10" i="8"/>
  <c r="DB11" i="8"/>
  <c r="DB13" i="8"/>
  <c r="DB14" i="8"/>
  <c r="DB15" i="8"/>
  <c r="DB16" i="8"/>
  <c r="DB17" i="8"/>
  <c r="DB18" i="8"/>
  <c r="DB20" i="8"/>
  <c r="DB21" i="8"/>
  <c r="DB22" i="8"/>
  <c r="DB23" i="8"/>
  <c r="DB24" i="8"/>
  <c r="DB25" i="8"/>
  <c r="DB26" i="8"/>
  <c r="DB27" i="8"/>
  <c r="DB28" i="8"/>
  <c r="DB29" i="8"/>
  <c r="DB30" i="8"/>
  <c r="DB31" i="8"/>
  <c r="DB32" i="8"/>
  <c r="DB33" i="8"/>
  <c r="DB34" i="8"/>
  <c r="DB35" i="8"/>
  <c r="DB36" i="8"/>
  <c r="DB37" i="8"/>
  <c r="DB38" i="8"/>
  <c r="DB39" i="8"/>
  <c r="DB40" i="8"/>
  <c r="DB41" i="8"/>
  <c r="DB42" i="8"/>
  <c r="DB43" i="8"/>
  <c r="DB44" i="8"/>
  <c r="DB45" i="8"/>
  <c r="DB46" i="8"/>
  <c r="DB47" i="8"/>
  <c r="DB48" i="8"/>
  <c r="DB49" i="8"/>
  <c r="DB50" i="8"/>
  <c r="DB51" i="8"/>
  <c r="DB53" i="8"/>
  <c r="DB54" i="8"/>
  <c r="DB55" i="8"/>
  <c r="DB56" i="8"/>
  <c r="DB57" i="8"/>
  <c r="DB58" i="8"/>
  <c r="DB67" i="8"/>
  <c r="DA7" i="8"/>
  <c r="DA12" i="8"/>
  <c r="DA19" i="8"/>
  <c r="DA52" i="8"/>
  <c r="DA4" i="8"/>
  <c r="DA5" i="8"/>
  <c r="DA6" i="8"/>
  <c r="DA8" i="8"/>
  <c r="DA9" i="8"/>
  <c r="DA10" i="8"/>
  <c r="DA11" i="8"/>
  <c r="DA13" i="8"/>
  <c r="DA14" i="8"/>
  <c r="DA15" i="8"/>
  <c r="DA16" i="8"/>
  <c r="DA17" i="8"/>
  <c r="DA18" i="8"/>
  <c r="DA20" i="8"/>
  <c r="DA21" i="8"/>
  <c r="DA22" i="8"/>
  <c r="DA23" i="8"/>
  <c r="DA24" i="8"/>
  <c r="DA25" i="8"/>
  <c r="DA26" i="8"/>
  <c r="DA27" i="8"/>
  <c r="DA28" i="8"/>
  <c r="DA29" i="8"/>
  <c r="DA30" i="8"/>
  <c r="DA31" i="8"/>
  <c r="DA32" i="8"/>
  <c r="DA33" i="8"/>
  <c r="DA34" i="8"/>
  <c r="DA35" i="8"/>
  <c r="DA36" i="8"/>
  <c r="DA37" i="8"/>
  <c r="DA38" i="8"/>
  <c r="DA39" i="8"/>
  <c r="DA40" i="8"/>
  <c r="DA41" i="8"/>
  <c r="DA42" i="8"/>
  <c r="DA43" i="8"/>
  <c r="DA44" i="8"/>
  <c r="DA45" i="8"/>
  <c r="DA46" i="8"/>
  <c r="DA47" i="8"/>
  <c r="DA48" i="8"/>
  <c r="DA49" i="8"/>
  <c r="DA50" i="8"/>
  <c r="DA51" i="8"/>
  <c r="DA53" i="8"/>
  <c r="DA54" i="8"/>
  <c r="DA55" i="8"/>
  <c r="DA56" i="8"/>
  <c r="DA57" i="8"/>
  <c r="DA58" i="8"/>
  <c r="DA67" i="8"/>
  <c r="CY7" i="8"/>
  <c r="CY12" i="8"/>
  <c r="CY19" i="8"/>
  <c r="CY52" i="8"/>
  <c r="CY4" i="8"/>
  <c r="CY5" i="8"/>
  <c r="CY6" i="8"/>
  <c r="CY8" i="8"/>
  <c r="CY9" i="8"/>
  <c r="CY10" i="8"/>
  <c r="CY11" i="8"/>
  <c r="CY13" i="8"/>
  <c r="CY14" i="8"/>
  <c r="CY15" i="8"/>
  <c r="CY16" i="8"/>
  <c r="CY17" i="8"/>
  <c r="CY18" i="8"/>
  <c r="CY20" i="8"/>
  <c r="CY21" i="8"/>
  <c r="CY22" i="8"/>
  <c r="CY23" i="8"/>
  <c r="CY24" i="8"/>
  <c r="CY25" i="8"/>
  <c r="CY26" i="8"/>
  <c r="CY27" i="8"/>
  <c r="CY28" i="8"/>
  <c r="CY29" i="8"/>
  <c r="CY30" i="8"/>
  <c r="CY31" i="8"/>
  <c r="CY32" i="8"/>
  <c r="CY33" i="8"/>
  <c r="CY34" i="8"/>
  <c r="CY35" i="8"/>
  <c r="CY36" i="8"/>
  <c r="CY37" i="8"/>
  <c r="CY38" i="8"/>
  <c r="CY39" i="8"/>
  <c r="CY40" i="8"/>
  <c r="CY41" i="8"/>
  <c r="CY42" i="8"/>
  <c r="CY43" i="8"/>
  <c r="CY44" i="8"/>
  <c r="CY45" i="8"/>
  <c r="CY46" i="8"/>
  <c r="CY47" i="8"/>
  <c r="CY48" i="8"/>
  <c r="CY49" i="8"/>
  <c r="CY50" i="8"/>
  <c r="CY51" i="8"/>
  <c r="CY53" i="8"/>
  <c r="CY54" i="8"/>
  <c r="CY55" i="8"/>
  <c r="CY56" i="8"/>
  <c r="CY57" i="8"/>
  <c r="CY58" i="8"/>
  <c r="CY67" i="8"/>
  <c r="CX7" i="8"/>
  <c r="CX12" i="8"/>
  <c r="CX19" i="8"/>
  <c r="CX52" i="8"/>
  <c r="CX4" i="8"/>
  <c r="CX5" i="8"/>
  <c r="CX6" i="8"/>
  <c r="CX8" i="8"/>
  <c r="CX9" i="8"/>
  <c r="CX10" i="8"/>
  <c r="CX11" i="8"/>
  <c r="CX13" i="8"/>
  <c r="CX14" i="8"/>
  <c r="CX15" i="8"/>
  <c r="CX16" i="8"/>
  <c r="CX17" i="8"/>
  <c r="CX18" i="8"/>
  <c r="CX20" i="8"/>
  <c r="CX21" i="8"/>
  <c r="CX22" i="8"/>
  <c r="CX23" i="8"/>
  <c r="CX24" i="8"/>
  <c r="CX25" i="8"/>
  <c r="CX26" i="8"/>
  <c r="CX27" i="8"/>
  <c r="CX28" i="8"/>
  <c r="CX29" i="8"/>
  <c r="CX30" i="8"/>
  <c r="CX31" i="8"/>
  <c r="CX32" i="8"/>
  <c r="CX33" i="8"/>
  <c r="CX34" i="8"/>
  <c r="CX35" i="8"/>
  <c r="CX36" i="8"/>
  <c r="CX37" i="8"/>
  <c r="CX38" i="8"/>
  <c r="CX39" i="8"/>
  <c r="CX40" i="8"/>
  <c r="CX41" i="8"/>
  <c r="CX42" i="8"/>
  <c r="CX43" i="8"/>
  <c r="CX44" i="8"/>
  <c r="CX45" i="8"/>
  <c r="CX46" i="8"/>
  <c r="CX47" i="8"/>
  <c r="CX48" i="8"/>
  <c r="CX49" i="8"/>
  <c r="CX50" i="8"/>
  <c r="CX51" i="8"/>
  <c r="CX53" i="8"/>
  <c r="CX54" i="8"/>
  <c r="CX55" i="8"/>
  <c r="CX56" i="8"/>
  <c r="CX57" i="8"/>
  <c r="CX58" i="8"/>
  <c r="CX67" i="8"/>
  <c r="CW7" i="8"/>
  <c r="CW12" i="8"/>
  <c r="CW19" i="8"/>
  <c r="CW52" i="8"/>
  <c r="CW4" i="8"/>
  <c r="CW5" i="8"/>
  <c r="CW6" i="8"/>
  <c r="CW8" i="8"/>
  <c r="CW9" i="8"/>
  <c r="CW10" i="8"/>
  <c r="CW11" i="8"/>
  <c r="CW13" i="8"/>
  <c r="CW14" i="8"/>
  <c r="CW15" i="8"/>
  <c r="CW16" i="8"/>
  <c r="CW17" i="8"/>
  <c r="CW18" i="8"/>
  <c r="CW20" i="8"/>
  <c r="CW21" i="8"/>
  <c r="CW22" i="8"/>
  <c r="CW23" i="8"/>
  <c r="CW24" i="8"/>
  <c r="CW25" i="8"/>
  <c r="CW26" i="8"/>
  <c r="CW27" i="8"/>
  <c r="CW28" i="8"/>
  <c r="CW29" i="8"/>
  <c r="CW30" i="8"/>
  <c r="CW31" i="8"/>
  <c r="CW32" i="8"/>
  <c r="CW33" i="8"/>
  <c r="CW34" i="8"/>
  <c r="CW35" i="8"/>
  <c r="CW36" i="8"/>
  <c r="CW37" i="8"/>
  <c r="CW38" i="8"/>
  <c r="CW39" i="8"/>
  <c r="CW40" i="8"/>
  <c r="CW41" i="8"/>
  <c r="CW42" i="8"/>
  <c r="CW43" i="8"/>
  <c r="CW44" i="8"/>
  <c r="CW45" i="8"/>
  <c r="CW46" i="8"/>
  <c r="CW47" i="8"/>
  <c r="CW48" i="8"/>
  <c r="CW49" i="8"/>
  <c r="CW50" i="8"/>
  <c r="CW51" i="8"/>
  <c r="CW53" i="8"/>
  <c r="CW54" i="8"/>
  <c r="CW55" i="8"/>
  <c r="CW56" i="8"/>
  <c r="CW57" i="8"/>
  <c r="CW58" i="8"/>
  <c r="CW67" i="8"/>
  <c r="CV7" i="8"/>
  <c r="CV12" i="8"/>
  <c r="CV19" i="8"/>
  <c r="CV52" i="8"/>
  <c r="CV4" i="8"/>
  <c r="CV5" i="8"/>
  <c r="CV6" i="8"/>
  <c r="CV8" i="8"/>
  <c r="CV9" i="8"/>
  <c r="CV10" i="8"/>
  <c r="CV11" i="8"/>
  <c r="CV13" i="8"/>
  <c r="CV14" i="8"/>
  <c r="CV15" i="8"/>
  <c r="CV16" i="8"/>
  <c r="CV17" i="8"/>
  <c r="CV18" i="8"/>
  <c r="CV20" i="8"/>
  <c r="CV21" i="8"/>
  <c r="CV22" i="8"/>
  <c r="CV23" i="8"/>
  <c r="CV24" i="8"/>
  <c r="CV25" i="8"/>
  <c r="CV26" i="8"/>
  <c r="CV27" i="8"/>
  <c r="CV28" i="8"/>
  <c r="CV29" i="8"/>
  <c r="CV30" i="8"/>
  <c r="CV31" i="8"/>
  <c r="CV32" i="8"/>
  <c r="CV33" i="8"/>
  <c r="CV34" i="8"/>
  <c r="CV35" i="8"/>
  <c r="CV36" i="8"/>
  <c r="CV37" i="8"/>
  <c r="CV38" i="8"/>
  <c r="CV39" i="8"/>
  <c r="CV40" i="8"/>
  <c r="CV41" i="8"/>
  <c r="CV42" i="8"/>
  <c r="CV43" i="8"/>
  <c r="CV44" i="8"/>
  <c r="CV45" i="8"/>
  <c r="CV46" i="8"/>
  <c r="CV47" i="8"/>
  <c r="CV48" i="8"/>
  <c r="CV49" i="8"/>
  <c r="CV50" i="8"/>
  <c r="CV51" i="8"/>
  <c r="CV53" i="8"/>
  <c r="CV54" i="8"/>
  <c r="CV55" i="8"/>
  <c r="CV56" i="8"/>
  <c r="CV57" i="8"/>
  <c r="CV58" i="8"/>
  <c r="CV67" i="8"/>
  <c r="CT7" i="8"/>
  <c r="CT12" i="8"/>
  <c r="CT19" i="8"/>
  <c r="CT52" i="8"/>
  <c r="CT4" i="8"/>
  <c r="CT5" i="8"/>
  <c r="CT6" i="8"/>
  <c r="CT8" i="8"/>
  <c r="CT9" i="8"/>
  <c r="CT10" i="8"/>
  <c r="CT11" i="8"/>
  <c r="CT13" i="8"/>
  <c r="CT14" i="8"/>
  <c r="CT15" i="8"/>
  <c r="CT16" i="8"/>
  <c r="CT17" i="8"/>
  <c r="CT18" i="8"/>
  <c r="CT20" i="8"/>
  <c r="CT21" i="8"/>
  <c r="CT22" i="8"/>
  <c r="CT23" i="8"/>
  <c r="CT24" i="8"/>
  <c r="CT25" i="8"/>
  <c r="CT26" i="8"/>
  <c r="CT27" i="8"/>
  <c r="CT28" i="8"/>
  <c r="CT29" i="8"/>
  <c r="CT30" i="8"/>
  <c r="CT31" i="8"/>
  <c r="CT32" i="8"/>
  <c r="CT33" i="8"/>
  <c r="CT34" i="8"/>
  <c r="CT35" i="8"/>
  <c r="CT36" i="8"/>
  <c r="CT37" i="8"/>
  <c r="CT38" i="8"/>
  <c r="CT39" i="8"/>
  <c r="CT40" i="8"/>
  <c r="CT41" i="8"/>
  <c r="CT42" i="8"/>
  <c r="CT43" i="8"/>
  <c r="CT44" i="8"/>
  <c r="CT45" i="8"/>
  <c r="CT46" i="8"/>
  <c r="CT47" i="8"/>
  <c r="CT48" i="8"/>
  <c r="CT49" i="8"/>
  <c r="CT50" i="8"/>
  <c r="CT51" i="8"/>
  <c r="CT53" i="8"/>
  <c r="CT54" i="8"/>
  <c r="CT55" i="8"/>
  <c r="CT56" i="8"/>
  <c r="CT57" i="8"/>
  <c r="CT58" i="8"/>
  <c r="CT67" i="8"/>
  <c r="CS7" i="8"/>
  <c r="CS12" i="8"/>
  <c r="CS19" i="8"/>
  <c r="CS52" i="8"/>
  <c r="CS4" i="8"/>
  <c r="CS5" i="8"/>
  <c r="CS6" i="8"/>
  <c r="CS8" i="8"/>
  <c r="CS9" i="8"/>
  <c r="CS10" i="8"/>
  <c r="CS11" i="8"/>
  <c r="CS13" i="8"/>
  <c r="CS14" i="8"/>
  <c r="CS15" i="8"/>
  <c r="CS16" i="8"/>
  <c r="CS17" i="8"/>
  <c r="CS18" i="8"/>
  <c r="CS20" i="8"/>
  <c r="CS21" i="8"/>
  <c r="CS22" i="8"/>
  <c r="CS23" i="8"/>
  <c r="CS24" i="8"/>
  <c r="CS25" i="8"/>
  <c r="CS26" i="8"/>
  <c r="CS27" i="8"/>
  <c r="CS28" i="8"/>
  <c r="CS29" i="8"/>
  <c r="CS30" i="8"/>
  <c r="CS31" i="8"/>
  <c r="CS32" i="8"/>
  <c r="CS33" i="8"/>
  <c r="CS34" i="8"/>
  <c r="CS35" i="8"/>
  <c r="CS36" i="8"/>
  <c r="CS37" i="8"/>
  <c r="CS38" i="8"/>
  <c r="CS39" i="8"/>
  <c r="CS40" i="8"/>
  <c r="CS41" i="8"/>
  <c r="CS42" i="8"/>
  <c r="CS43" i="8"/>
  <c r="CS44" i="8"/>
  <c r="CS45" i="8"/>
  <c r="CS46" i="8"/>
  <c r="CS47" i="8"/>
  <c r="CS48" i="8"/>
  <c r="CS49" i="8"/>
  <c r="CS50" i="8"/>
  <c r="CS51" i="8"/>
  <c r="CS53" i="8"/>
  <c r="CS54" i="8"/>
  <c r="CS55" i="8"/>
  <c r="CS56" i="8"/>
  <c r="CS57" i="8"/>
  <c r="CS58" i="8"/>
  <c r="CS67" i="8"/>
  <c r="CQ7" i="8"/>
  <c r="CQ12" i="8"/>
  <c r="CQ19" i="8"/>
  <c r="CQ52" i="8"/>
  <c r="CQ4" i="8"/>
  <c r="CQ5" i="8"/>
  <c r="CQ6" i="8"/>
  <c r="CQ8" i="8"/>
  <c r="CQ9" i="8"/>
  <c r="CQ10" i="8"/>
  <c r="CQ11" i="8"/>
  <c r="CQ13" i="8"/>
  <c r="CQ14" i="8"/>
  <c r="CQ15" i="8"/>
  <c r="CQ16" i="8"/>
  <c r="CQ17" i="8"/>
  <c r="CQ18" i="8"/>
  <c r="CQ20" i="8"/>
  <c r="CQ21" i="8"/>
  <c r="CQ22" i="8"/>
  <c r="CQ23" i="8"/>
  <c r="CQ24" i="8"/>
  <c r="CQ25" i="8"/>
  <c r="CQ26" i="8"/>
  <c r="CQ27" i="8"/>
  <c r="CQ28" i="8"/>
  <c r="CQ29" i="8"/>
  <c r="CQ30" i="8"/>
  <c r="CQ31" i="8"/>
  <c r="CQ32" i="8"/>
  <c r="CQ33" i="8"/>
  <c r="CQ34" i="8"/>
  <c r="CQ35" i="8"/>
  <c r="CQ36" i="8"/>
  <c r="CQ37" i="8"/>
  <c r="CQ38" i="8"/>
  <c r="CQ39" i="8"/>
  <c r="CQ40" i="8"/>
  <c r="CQ41" i="8"/>
  <c r="CQ42" i="8"/>
  <c r="CQ43" i="8"/>
  <c r="CQ44" i="8"/>
  <c r="CQ45" i="8"/>
  <c r="CQ46" i="8"/>
  <c r="CQ47" i="8"/>
  <c r="CQ48" i="8"/>
  <c r="CQ49" i="8"/>
  <c r="CQ50" i="8"/>
  <c r="CQ51" i="8"/>
  <c r="CQ53" i="8"/>
  <c r="CQ54" i="8"/>
  <c r="CQ55" i="8"/>
  <c r="CQ56" i="8"/>
  <c r="CQ57" i="8"/>
  <c r="CQ58" i="8"/>
  <c r="CQ67" i="8"/>
  <c r="CP7" i="8"/>
  <c r="CP12" i="8"/>
  <c r="CP19" i="8"/>
  <c r="CP52" i="8"/>
  <c r="CP4" i="8"/>
  <c r="CP5" i="8"/>
  <c r="CP6" i="8"/>
  <c r="CP8" i="8"/>
  <c r="CP9" i="8"/>
  <c r="CP10" i="8"/>
  <c r="CP11" i="8"/>
  <c r="CP13" i="8"/>
  <c r="CP14" i="8"/>
  <c r="CP15" i="8"/>
  <c r="CP16" i="8"/>
  <c r="CP17" i="8"/>
  <c r="CP18" i="8"/>
  <c r="CP20" i="8"/>
  <c r="CP21" i="8"/>
  <c r="CP22" i="8"/>
  <c r="CP23" i="8"/>
  <c r="CP24" i="8"/>
  <c r="CP25" i="8"/>
  <c r="CP26" i="8"/>
  <c r="CP27" i="8"/>
  <c r="CP28" i="8"/>
  <c r="CP29" i="8"/>
  <c r="CP30" i="8"/>
  <c r="CP31" i="8"/>
  <c r="CP32" i="8"/>
  <c r="CP33" i="8"/>
  <c r="CP34" i="8"/>
  <c r="CP35" i="8"/>
  <c r="CP36" i="8"/>
  <c r="CP37" i="8"/>
  <c r="CP38" i="8"/>
  <c r="CP39" i="8"/>
  <c r="CP40" i="8"/>
  <c r="CP41" i="8"/>
  <c r="CP42" i="8"/>
  <c r="CP43" i="8"/>
  <c r="CP44" i="8"/>
  <c r="CP45" i="8"/>
  <c r="CP46" i="8"/>
  <c r="CP47" i="8"/>
  <c r="CP48" i="8"/>
  <c r="CP49" i="8"/>
  <c r="CP50" i="8"/>
  <c r="CP51" i="8"/>
  <c r="CP53" i="8"/>
  <c r="CP54" i="8"/>
  <c r="CP55" i="8"/>
  <c r="CP56" i="8"/>
  <c r="CP57" i="8"/>
  <c r="CP58" i="8"/>
  <c r="CP67" i="8"/>
  <c r="CN7" i="8"/>
  <c r="CN12" i="8"/>
  <c r="CN19" i="8"/>
  <c r="CN52" i="8"/>
  <c r="CN4" i="8"/>
  <c r="CN5" i="8"/>
  <c r="CN6" i="8"/>
  <c r="CN8" i="8"/>
  <c r="CN9" i="8"/>
  <c r="CN10" i="8"/>
  <c r="CN11" i="8"/>
  <c r="CN13" i="8"/>
  <c r="CN14" i="8"/>
  <c r="CN15" i="8"/>
  <c r="CN16" i="8"/>
  <c r="CN17" i="8"/>
  <c r="CN18" i="8"/>
  <c r="CN20" i="8"/>
  <c r="CN21" i="8"/>
  <c r="CN22" i="8"/>
  <c r="CN23" i="8"/>
  <c r="CN24" i="8"/>
  <c r="CN25" i="8"/>
  <c r="CN26" i="8"/>
  <c r="CN27" i="8"/>
  <c r="CN28" i="8"/>
  <c r="CN29" i="8"/>
  <c r="CN30" i="8"/>
  <c r="CN31" i="8"/>
  <c r="CN32" i="8"/>
  <c r="CN33" i="8"/>
  <c r="CN34" i="8"/>
  <c r="CN35" i="8"/>
  <c r="CN36" i="8"/>
  <c r="CN37" i="8"/>
  <c r="CN38" i="8"/>
  <c r="CN39" i="8"/>
  <c r="CN40" i="8"/>
  <c r="CN41" i="8"/>
  <c r="CN42" i="8"/>
  <c r="CN43" i="8"/>
  <c r="CN44" i="8"/>
  <c r="CN45" i="8"/>
  <c r="CN46" i="8"/>
  <c r="CN47" i="8"/>
  <c r="CN48" i="8"/>
  <c r="CN49" i="8"/>
  <c r="CN50" i="8"/>
  <c r="CN51" i="8"/>
  <c r="CN53" i="8"/>
  <c r="CN54" i="8"/>
  <c r="CN55" i="8"/>
  <c r="CN56" i="8"/>
  <c r="CN57" i="8"/>
  <c r="CN58" i="8"/>
  <c r="CN67" i="8"/>
  <c r="CM7" i="8"/>
  <c r="CM12" i="8"/>
  <c r="CM19" i="8"/>
  <c r="CM52" i="8"/>
  <c r="CM4" i="8"/>
  <c r="CM5" i="8"/>
  <c r="CM6" i="8"/>
  <c r="CM8" i="8"/>
  <c r="CM9" i="8"/>
  <c r="CM10" i="8"/>
  <c r="CM11" i="8"/>
  <c r="CM13" i="8"/>
  <c r="CM14" i="8"/>
  <c r="CM15" i="8"/>
  <c r="CM16" i="8"/>
  <c r="CM17" i="8"/>
  <c r="CM18" i="8"/>
  <c r="CM20" i="8"/>
  <c r="CM21" i="8"/>
  <c r="CM22" i="8"/>
  <c r="CM23" i="8"/>
  <c r="CM24" i="8"/>
  <c r="CM25" i="8"/>
  <c r="CM26" i="8"/>
  <c r="CM27" i="8"/>
  <c r="CM28" i="8"/>
  <c r="CM29" i="8"/>
  <c r="CM30" i="8"/>
  <c r="CM31" i="8"/>
  <c r="CM32" i="8"/>
  <c r="CM33" i="8"/>
  <c r="CM34" i="8"/>
  <c r="CM35" i="8"/>
  <c r="CM36" i="8"/>
  <c r="CM37" i="8"/>
  <c r="CM38" i="8"/>
  <c r="CM39" i="8"/>
  <c r="CM40" i="8"/>
  <c r="CM41" i="8"/>
  <c r="CM42" i="8"/>
  <c r="CM43" i="8"/>
  <c r="CM44" i="8"/>
  <c r="CM45" i="8"/>
  <c r="CM46" i="8"/>
  <c r="CM47" i="8"/>
  <c r="CM48" i="8"/>
  <c r="CM49" i="8"/>
  <c r="CM50" i="8"/>
  <c r="CM51" i="8"/>
  <c r="CM53" i="8"/>
  <c r="CM54" i="8"/>
  <c r="CM55" i="8"/>
  <c r="CM56" i="8"/>
  <c r="CM57" i="8"/>
  <c r="CM58" i="8"/>
  <c r="CM67" i="8"/>
  <c r="CL7" i="8"/>
  <c r="CL12" i="8"/>
  <c r="CL19" i="8"/>
  <c r="CL52" i="8"/>
  <c r="CL4" i="8"/>
  <c r="CL5" i="8"/>
  <c r="CL6" i="8"/>
  <c r="CL8" i="8"/>
  <c r="CL9" i="8"/>
  <c r="CL10" i="8"/>
  <c r="CL11" i="8"/>
  <c r="CL13" i="8"/>
  <c r="CL14" i="8"/>
  <c r="CL15" i="8"/>
  <c r="CL16" i="8"/>
  <c r="CL17" i="8"/>
  <c r="CL18" i="8"/>
  <c r="CL20" i="8"/>
  <c r="CL21" i="8"/>
  <c r="CL22" i="8"/>
  <c r="CL23" i="8"/>
  <c r="CL24" i="8"/>
  <c r="CL25" i="8"/>
  <c r="CL26" i="8"/>
  <c r="CL27" i="8"/>
  <c r="CL28" i="8"/>
  <c r="CL29" i="8"/>
  <c r="CL30" i="8"/>
  <c r="CL31" i="8"/>
  <c r="CL32" i="8"/>
  <c r="CL33" i="8"/>
  <c r="CL34" i="8"/>
  <c r="CL35" i="8"/>
  <c r="CL36" i="8"/>
  <c r="CL37" i="8"/>
  <c r="CL38" i="8"/>
  <c r="CL39" i="8"/>
  <c r="CL40" i="8"/>
  <c r="CL41" i="8"/>
  <c r="CL42" i="8"/>
  <c r="CL43" i="8"/>
  <c r="CL44" i="8"/>
  <c r="CL45" i="8"/>
  <c r="CL46" i="8"/>
  <c r="CL47" i="8"/>
  <c r="CL48" i="8"/>
  <c r="CL49" i="8"/>
  <c r="CL50" i="8"/>
  <c r="CL51" i="8"/>
  <c r="CL53" i="8"/>
  <c r="CL54" i="8"/>
  <c r="CL55" i="8"/>
  <c r="CL56" i="8"/>
  <c r="CL57" i="8"/>
  <c r="CL58" i="8"/>
  <c r="CL67" i="8"/>
  <c r="CK7" i="8"/>
  <c r="CK12" i="8"/>
  <c r="CK19" i="8"/>
  <c r="CK52" i="8"/>
  <c r="CK4" i="8"/>
  <c r="CK5" i="8"/>
  <c r="CK6" i="8"/>
  <c r="CK8" i="8"/>
  <c r="CK9" i="8"/>
  <c r="CK10" i="8"/>
  <c r="CK11" i="8"/>
  <c r="CK13" i="8"/>
  <c r="CK14" i="8"/>
  <c r="CK15" i="8"/>
  <c r="CK16" i="8"/>
  <c r="CK17" i="8"/>
  <c r="CK18" i="8"/>
  <c r="CK20" i="8"/>
  <c r="CK21" i="8"/>
  <c r="CK22" i="8"/>
  <c r="CK23" i="8"/>
  <c r="CK24" i="8"/>
  <c r="CK25" i="8"/>
  <c r="CK26" i="8"/>
  <c r="CK27" i="8"/>
  <c r="CK28" i="8"/>
  <c r="CK29" i="8"/>
  <c r="CK30" i="8"/>
  <c r="CK31" i="8"/>
  <c r="CK32" i="8"/>
  <c r="CK33" i="8"/>
  <c r="CK34" i="8"/>
  <c r="CK35" i="8"/>
  <c r="CK36" i="8"/>
  <c r="CK37" i="8"/>
  <c r="CK38" i="8"/>
  <c r="CK39" i="8"/>
  <c r="CK40" i="8"/>
  <c r="CK41" i="8"/>
  <c r="CK42" i="8"/>
  <c r="CK43" i="8"/>
  <c r="CK44" i="8"/>
  <c r="CK45" i="8"/>
  <c r="CK46" i="8"/>
  <c r="CK47" i="8"/>
  <c r="CK48" i="8"/>
  <c r="CK49" i="8"/>
  <c r="CK50" i="8"/>
  <c r="CK51" i="8"/>
  <c r="CK53" i="8"/>
  <c r="CK54" i="8"/>
  <c r="CK55" i="8"/>
  <c r="CK56" i="8"/>
  <c r="CK57" i="8"/>
  <c r="CK58" i="8"/>
  <c r="CK67" i="8"/>
  <c r="CJ7" i="8"/>
  <c r="CJ12" i="8"/>
  <c r="CJ19" i="8"/>
  <c r="CJ52" i="8"/>
  <c r="CJ4" i="8"/>
  <c r="CJ5" i="8"/>
  <c r="CJ6" i="8"/>
  <c r="CJ8" i="8"/>
  <c r="CJ9" i="8"/>
  <c r="CJ10" i="8"/>
  <c r="CJ11" i="8"/>
  <c r="CJ13" i="8"/>
  <c r="CJ14" i="8"/>
  <c r="CJ15" i="8"/>
  <c r="CJ16" i="8"/>
  <c r="CJ17" i="8"/>
  <c r="CJ18" i="8"/>
  <c r="CJ20" i="8"/>
  <c r="CJ21" i="8"/>
  <c r="CJ22" i="8"/>
  <c r="CJ23" i="8"/>
  <c r="CJ24" i="8"/>
  <c r="CJ25" i="8"/>
  <c r="CJ26" i="8"/>
  <c r="CJ27" i="8"/>
  <c r="CJ28" i="8"/>
  <c r="CJ29" i="8"/>
  <c r="CJ30" i="8"/>
  <c r="CJ31" i="8"/>
  <c r="CJ32" i="8"/>
  <c r="CJ33" i="8"/>
  <c r="CJ34" i="8"/>
  <c r="CJ35" i="8"/>
  <c r="CJ36" i="8"/>
  <c r="CJ37" i="8"/>
  <c r="CJ38" i="8"/>
  <c r="CJ39" i="8"/>
  <c r="CJ40" i="8"/>
  <c r="CJ41" i="8"/>
  <c r="CJ42" i="8"/>
  <c r="CJ43" i="8"/>
  <c r="CJ44" i="8"/>
  <c r="CJ45" i="8"/>
  <c r="CJ46" i="8"/>
  <c r="CJ47" i="8"/>
  <c r="CJ48" i="8"/>
  <c r="CJ49" i="8"/>
  <c r="CJ50" i="8"/>
  <c r="CJ51" i="8"/>
  <c r="CJ53" i="8"/>
  <c r="CJ54" i="8"/>
  <c r="CJ55" i="8"/>
  <c r="CJ56" i="8"/>
  <c r="CJ57" i="8"/>
  <c r="CJ58" i="8"/>
  <c r="CJ67" i="8"/>
  <c r="CI7" i="8"/>
  <c r="CI12" i="8"/>
  <c r="CI19" i="8"/>
  <c r="CI52" i="8"/>
  <c r="CI4" i="8"/>
  <c r="CI5" i="8"/>
  <c r="CI6" i="8"/>
  <c r="CI8" i="8"/>
  <c r="CI9" i="8"/>
  <c r="CI10" i="8"/>
  <c r="CI11" i="8"/>
  <c r="CI13" i="8"/>
  <c r="CI14" i="8"/>
  <c r="CI15" i="8"/>
  <c r="CI16" i="8"/>
  <c r="CI17" i="8"/>
  <c r="CI18" i="8"/>
  <c r="CI20" i="8"/>
  <c r="CI21" i="8"/>
  <c r="CI22" i="8"/>
  <c r="CI23" i="8"/>
  <c r="CI24" i="8"/>
  <c r="CI25" i="8"/>
  <c r="CI26" i="8"/>
  <c r="CI27" i="8"/>
  <c r="CI28" i="8"/>
  <c r="CI29" i="8"/>
  <c r="CI30" i="8"/>
  <c r="CI31" i="8"/>
  <c r="CI32" i="8"/>
  <c r="CI33" i="8"/>
  <c r="CI34" i="8"/>
  <c r="CI35" i="8"/>
  <c r="CI36" i="8"/>
  <c r="CI37" i="8"/>
  <c r="CI38" i="8"/>
  <c r="CI39" i="8"/>
  <c r="CI40" i="8"/>
  <c r="CI41" i="8"/>
  <c r="CI42" i="8"/>
  <c r="CI43" i="8"/>
  <c r="CI44" i="8"/>
  <c r="CI45" i="8"/>
  <c r="CI46" i="8"/>
  <c r="CI47" i="8"/>
  <c r="CI48" i="8"/>
  <c r="CI49" i="8"/>
  <c r="CI50" i="8"/>
  <c r="CI51" i="8"/>
  <c r="CI53" i="8"/>
  <c r="CI54" i="8"/>
  <c r="CI55" i="8"/>
  <c r="CI56" i="8"/>
  <c r="CI57" i="8"/>
  <c r="CI58" i="8"/>
  <c r="CI67" i="8"/>
  <c r="CG7" i="8"/>
  <c r="CG12" i="8"/>
  <c r="CG19" i="8"/>
  <c r="CG52" i="8"/>
  <c r="CG4" i="8"/>
  <c r="CG5" i="8"/>
  <c r="CG6" i="8"/>
  <c r="CG8" i="8"/>
  <c r="CG9" i="8"/>
  <c r="CG10" i="8"/>
  <c r="CG11" i="8"/>
  <c r="CG13" i="8"/>
  <c r="CG14" i="8"/>
  <c r="CG15" i="8"/>
  <c r="CG16" i="8"/>
  <c r="CG17" i="8"/>
  <c r="CG18" i="8"/>
  <c r="CG20" i="8"/>
  <c r="CG21" i="8"/>
  <c r="CG22" i="8"/>
  <c r="CG23" i="8"/>
  <c r="CG24" i="8"/>
  <c r="CG25" i="8"/>
  <c r="CG26" i="8"/>
  <c r="CG27" i="8"/>
  <c r="CG28" i="8"/>
  <c r="CG29" i="8"/>
  <c r="CG30" i="8"/>
  <c r="CG31" i="8"/>
  <c r="CG32" i="8"/>
  <c r="CG33" i="8"/>
  <c r="CG34" i="8"/>
  <c r="CG35" i="8"/>
  <c r="CG36" i="8"/>
  <c r="CG37" i="8"/>
  <c r="CG38" i="8"/>
  <c r="CG39" i="8"/>
  <c r="CG40" i="8"/>
  <c r="CG41" i="8"/>
  <c r="CG42" i="8"/>
  <c r="CG43" i="8"/>
  <c r="CG44" i="8"/>
  <c r="CG45" i="8"/>
  <c r="CG46" i="8"/>
  <c r="CG47" i="8"/>
  <c r="CG48" i="8"/>
  <c r="CG49" i="8"/>
  <c r="CG50" i="8"/>
  <c r="CG51" i="8"/>
  <c r="CG53" i="8"/>
  <c r="CG54" i="8"/>
  <c r="CG55" i="8"/>
  <c r="CG56" i="8"/>
  <c r="CG57" i="8"/>
  <c r="CG58" i="8"/>
  <c r="CG67" i="8"/>
  <c r="CF7" i="8"/>
  <c r="CF12" i="8"/>
  <c r="CF19" i="8"/>
  <c r="CF52" i="8"/>
  <c r="CF4" i="8"/>
  <c r="CF5" i="8"/>
  <c r="CF6" i="8"/>
  <c r="CF8" i="8"/>
  <c r="CF9" i="8"/>
  <c r="CF10" i="8"/>
  <c r="CF11" i="8"/>
  <c r="CF13" i="8"/>
  <c r="CF14" i="8"/>
  <c r="CF15" i="8"/>
  <c r="CF16" i="8"/>
  <c r="CF17" i="8"/>
  <c r="CF18" i="8"/>
  <c r="CF20" i="8"/>
  <c r="CF21" i="8"/>
  <c r="CF22" i="8"/>
  <c r="CF23" i="8"/>
  <c r="CF24" i="8"/>
  <c r="CF25" i="8"/>
  <c r="CF26" i="8"/>
  <c r="CF27" i="8"/>
  <c r="CF28" i="8"/>
  <c r="CF29" i="8"/>
  <c r="CF30" i="8"/>
  <c r="CF31" i="8"/>
  <c r="CF32" i="8"/>
  <c r="CF33" i="8"/>
  <c r="CF34" i="8"/>
  <c r="CF35" i="8"/>
  <c r="CF36" i="8"/>
  <c r="CF37" i="8"/>
  <c r="CF38" i="8"/>
  <c r="CF39" i="8"/>
  <c r="CF40" i="8"/>
  <c r="CF41" i="8"/>
  <c r="CF42" i="8"/>
  <c r="CF43" i="8"/>
  <c r="CF44" i="8"/>
  <c r="CF45" i="8"/>
  <c r="CF46" i="8"/>
  <c r="CF47" i="8"/>
  <c r="CF48" i="8"/>
  <c r="CF49" i="8"/>
  <c r="CF50" i="8"/>
  <c r="CF51" i="8"/>
  <c r="CF53" i="8"/>
  <c r="CF54" i="8"/>
  <c r="CF55" i="8"/>
  <c r="CF56" i="8"/>
  <c r="CF57" i="8"/>
  <c r="CF58" i="8"/>
  <c r="CF67" i="8"/>
  <c r="CE7" i="8"/>
  <c r="CE12" i="8"/>
  <c r="CE19" i="8"/>
  <c r="CE52" i="8"/>
  <c r="CE4" i="8"/>
  <c r="CE5" i="8"/>
  <c r="CE6" i="8"/>
  <c r="CE8" i="8"/>
  <c r="CE9" i="8"/>
  <c r="CE10" i="8"/>
  <c r="CE11" i="8"/>
  <c r="CE13" i="8"/>
  <c r="CE14" i="8"/>
  <c r="CE15" i="8"/>
  <c r="CE16" i="8"/>
  <c r="CE17" i="8"/>
  <c r="CE18" i="8"/>
  <c r="CE20" i="8"/>
  <c r="CE21" i="8"/>
  <c r="CE22" i="8"/>
  <c r="CE23" i="8"/>
  <c r="CE24" i="8"/>
  <c r="CE25" i="8"/>
  <c r="CE26" i="8"/>
  <c r="CE27" i="8"/>
  <c r="CE28" i="8"/>
  <c r="CE29" i="8"/>
  <c r="CE30" i="8"/>
  <c r="CE31" i="8"/>
  <c r="CE32" i="8"/>
  <c r="CE33" i="8"/>
  <c r="CE34" i="8"/>
  <c r="CE35" i="8"/>
  <c r="CE36" i="8"/>
  <c r="CE37" i="8"/>
  <c r="CE38" i="8"/>
  <c r="CE39" i="8"/>
  <c r="CE40" i="8"/>
  <c r="CE41" i="8"/>
  <c r="CE42" i="8"/>
  <c r="CE43" i="8"/>
  <c r="CE44" i="8"/>
  <c r="CE45" i="8"/>
  <c r="CE46" i="8"/>
  <c r="CE47" i="8"/>
  <c r="CE48" i="8"/>
  <c r="CE49" i="8"/>
  <c r="CE50" i="8"/>
  <c r="CE51" i="8"/>
  <c r="CE53" i="8"/>
  <c r="CE54" i="8"/>
  <c r="CE55" i="8"/>
  <c r="CE56" i="8"/>
  <c r="CE57" i="8"/>
  <c r="CE58" i="8"/>
  <c r="CE67" i="8"/>
  <c r="CD7" i="8"/>
  <c r="CD12" i="8"/>
  <c r="CD19" i="8"/>
  <c r="CD52" i="8"/>
  <c r="CD4" i="8"/>
  <c r="CD5" i="8"/>
  <c r="CD6" i="8"/>
  <c r="CD8" i="8"/>
  <c r="CD9" i="8"/>
  <c r="CD10" i="8"/>
  <c r="CD11" i="8"/>
  <c r="CD13" i="8"/>
  <c r="CD14" i="8"/>
  <c r="CD15" i="8"/>
  <c r="CD16" i="8"/>
  <c r="CD17" i="8"/>
  <c r="CD18" i="8"/>
  <c r="CD20" i="8"/>
  <c r="CD21" i="8"/>
  <c r="CD22" i="8"/>
  <c r="CD23" i="8"/>
  <c r="CD24" i="8"/>
  <c r="CD25" i="8"/>
  <c r="CD26" i="8"/>
  <c r="CD27" i="8"/>
  <c r="CD28" i="8"/>
  <c r="CD29" i="8"/>
  <c r="CD30" i="8"/>
  <c r="CD31" i="8"/>
  <c r="CD32" i="8"/>
  <c r="CD33" i="8"/>
  <c r="CD34" i="8"/>
  <c r="CD35" i="8"/>
  <c r="CD36" i="8"/>
  <c r="CD37" i="8"/>
  <c r="CD38" i="8"/>
  <c r="CD39" i="8"/>
  <c r="CD40" i="8"/>
  <c r="CD41" i="8"/>
  <c r="CD42" i="8"/>
  <c r="CD43" i="8"/>
  <c r="CD44" i="8"/>
  <c r="CD45" i="8"/>
  <c r="CD46" i="8"/>
  <c r="CD47" i="8"/>
  <c r="CD48" i="8"/>
  <c r="CD49" i="8"/>
  <c r="CD50" i="8"/>
  <c r="CD51" i="8"/>
  <c r="CD53" i="8"/>
  <c r="CD54" i="8"/>
  <c r="CD55" i="8"/>
  <c r="CD56" i="8"/>
  <c r="CD57" i="8"/>
  <c r="CD58" i="8"/>
  <c r="CD67" i="8"/>
  <c r="CC7" i="8"/>
  <c r="CC12" i="8"/>
  <c r="CC19" i="8"/>
  <c r="CC52" i="8"/>
  <c r="CC4" i="8"/>
  <c r="CC5" i="8"/>
  <c r="CC6" i="8"/>
  <c r="CC8" i="8"/>
  <c r="CC9" i="8"/>
  <c r="CC10" i="8"/>
  <c r="CC11" i="8"/>
  <c r="CC13" i="8"/>
  <c r="CC14" i="8"/>
  <c r="CC15" i="8"/>
  <c r="CC16" i="8"/>
  <c r="CC17" i="8"/>
  <c r="CC18" i="8"/>
  <c r="CC20" i="8"/>
  <c r="CC21" i="8"/>
  <c r="CC22" i="8"/>
  <c r="CC23" i="8"/>
  <c r="CC24" i="8"/>
  <c r="CC25" i="8"/>
  <c r="CC26" i="8"/>
  <c r="CC27" i="8"/>
  <c r="CC28" i="8"/>
  <c r="CC29" i="8"/>
  <c r="CC30" i="8"/>
  <c r="CC31" i="8"/>
  <c r="CC32" i="8"/>
  <c r="CC33" i="8"/>
  <c r="CC34" i="8"/>
  <c r="CC35" i="8"/>
  <c r="CC36" i="8"/>
  <c r="CC37" i="8"/>
  <c r="CC38" i="8"/>
  <c r="CC39" i="8"/>
  <c r="CC40" i="8"/>
  <c r="CC41" i="8"/>
  <c r="CC42" i="8"/>
  <c r="CC43" i="8"/>
  <c r="CC44" i="8"/>
  <c r="CC45" i="8"/>
  <c r="CC46" i="8"/>
  <c r="CC47" i="8"/>
  <c r="CC48" i="8"/>
  <c r="CC49" i="8"/>
  <c r="CC50" i="8"/>
  <c r="CC51" i="8"/>
  <c r="CC53" i="8"/>
  <c r="CC54" i="8"/>
  <c r="CC55" i="8"/>
  <c r="CC56" i="8"/>
  <c r="CC57" i="8"/>
  <c r="CC58" i="8"/>
  <c r="CC67" i="8"/>
  <c r="CB7" i="8"/>
  <c r="CB12" i="8"/>
  <c r="CB19" i="8"/>
  <c r="CB52" i="8"/>
  <c r="CB4" i="8"/>
  <c r="CB5" i="8"/>
  <c r="CB6" i="8"/>
  <c r="CB8" i="8"/>
  <c r="CB9" i="8"/>
  <c r="CB10" i="8"/>
  <c r="CB11" i="8"/>
  <c r="CB13" i="8"/>
  <c r="CB14" i="8"/>
  <c r="CB15" i="8"/>
  <c r="CB16" i="8"/>
  <c r="CB17" i="8"/>
  <c r="CB18" i="8"/>
  <c r="CB20" i="8"/>
  <c r="CB21" i="8"/>
  <c r="CB22" i="8"/>
  <c r="CB23" i="8"/>
  <c r="CB24" i="8"/>
  <c r="CB25" i="8"/>
  <c r="CB26" i="8"/>
  <c r="CB27" i="8"/>
  <c r="CB28" i="8"/>
  <c r="CB29" i="8"/>
  <c r="CB30" i="8"/>
  <c r="CB31" i="8"/>
  <c r="CB32" i="8"/>
  <c r="CB33" i="8"/>
  <c r="CB34" i="8"/>
  <c r="CB35" i="8"/>
  <c r="CB36" i="8"/>
  <c r="CB37" i="8"/>
  <c r="CB38" i="8"/>
  <c r="CB39" i="8"/>
  <c r="CB40" i="8"/>
  <c r="CB41" i="8"/>
  <c r="CB42" i="8"/>
  <c r="CB43" i="8"/>
  <c r="CB44" i="8"/>
  <c r="CB45" i="8"/>
  <c r="CB46" i="8"/>
  <c r="CB47" i="8"/>
  <c r="CB48" i="8"/>
  <c r="CB49" i="8"/>
  <c r="CB50" i="8"/>
  <c r="CB51" i="8"/>
  <c r="CB53" i="8"/>
  <c r="CB54" i="8"/>
  <c r="CB55" i="8"/>
  <c r="CB56" i="8"/>
  <c r="CB57" i="8"/>
  <c r="CB58" i="8"/>
  <c r="CB67" i="8"/>
  <c r="BZ7" i="8"/>
  <c r="BZ12" i="8"/>
  <c r="BZ19" i="8"/>
  <c r="BZ52" i="8"/>
  <c r="BZ4" i="8"/>
  <c r="BZ5" i="8"/>
  <c r="BZ6" i="8"/>
  <c r="BZ8" i="8"/>
  <c r="BZ9" i="8"/>
  <c r="BZ10" i="8"/>
  <c r="BZ11" i="8"/>
  <c r="BZ13" i="8"/>
  <c r="BZ14" i="8"/>
  <c r="BZ15" i="8"/>
  <c r="BZ16" i="8"/>
  <c r="BZ17" i="8"/>
  <c r="BZ18" i="8"/>
  <c r="BZ20" i="8"/>
  <c r="BZ21" i="8"/>
  <c r="BZ22" i="8"/>
  <c r="BZ23" i="8"/>
  <c r="BZ24" i="8"/>
  <c r="BZ25" i="8"/>
  <c r="BZ26" i="8"/>
  <c r="BZ27" i="8"/>
  <c r="BZ28" i="8"/>
  <c r="BZ29" i="8"/>
  <c r="BZ30" i="8"/>
  <c r="BZ31" i="8"/>
  <c r="BZ32" i="8"/>
  <c r="BZ33" i="8"/>
  <c r="BZ34" i="8"/>
  <c r="BZ35" i="8"/>
  <c r="BZ36" i="8"/>
  <c r="BZ37" i="8"/>
  <c r="BZ38" i="8"/>
  <c r="BZ39" i="8"/>
  <c r="BZ40" i="8"/>
  <c r="BZ41" i="8"/>
  <c r="BZ42" i="8"/>
  <c r="BZ43" i="8"/>
  <c r="BZ44" i="8"/>
  <c r="BZ45" i="8"/>
  <c r="BZ46" i="8"/>
  <c r="BZ47" i="8"/>
  <c r="BZ48" i="8"/>
  <c r="BZ49" i="8"/>
  <c r="BZ50" i="8"/>
  <c r="BZ51" i="8"/>
  <c r="BZ53" i="8"/>
  <c r="BZ54" i="8"/>
  <c r="BZ55" i="8"/>
  <c r="BZ56" i="8"/>
  <c r="BZ57" i="8"/>
  <c r="BZ58" i="8"/>
  <c r="BZ67" i="8"/>
  <c r="BY7" i="8"/>
  <c r="BY12" i="8"/>
  <c r="BY19" i="8"/>
  <c r="BY52" i="8"/>
  <c r="BY4" i="8"/>
  <c r="BY5" i="8"/>
  <c r="BY6" i="8"/>
  <c r="BY8" i="8"/>
  <c r="BY9" i="8"/>
  <c r="BY10" i="8"/>
  <c r="BY11" i="8"/>
  <c r="BY13" i="8"/>
  <c r="BY14" i="8"/>
  <c r="BY15" i="8"/>
  <c r="BY16" i="8"/>
  <c r="BY17" i="8"/>
  <c r="BY18" i="8"/>
  <c r="BY20" i="8"/>
  <c r="BY21" i="8"/>
  <c r="BY22" i="8"/>
  <c r="BY23" i="8"/>
  <c r="BY24" i="8"/>
  <c r="BY25" i="8"/>
  <c r="BY26" i="8"/>
  <c r="BY27" i="8"/>
  <c r="BY28" i="8"/>
  <c r="BY29" i="8"/>
  <c r="BY30" i="8"/>
  <c r="BY31" i="8"/>
  <c r="BY32" i="8"/>
  <c r="BY33" i="8"/>
  <c r="BY34" i="8"/>
  <c r="BY35" i="8"/>
  <c r="BY36" i="8"/>
  <c r="BY37" i="8"/>
  <c r="BY38" i="8"/>
  <c r="BY39" i="8"/>
  <c r="BY40" i="8"/>
  <c r="BY41" i="8"/>
  <c r="BY42" i="8"/>
  <c r="BY43" i="8"/>
  <c r="BY44" i="8"/>
  <c r="BY45" i="8"/>
  <c r="BY46" i="8"/>
  <c r="BY47" i="8"/>
  <c r="BY48" i="8"/>
  <c r="BY49" i="8"/>
  <c r="BY50" i="8"/>
  <c r="BY51" i="8"/>
  <c r="BY53" i="8"/>
  <c r="BY54" i="8"/>
  <c r="BY55" i="8"/>
  <c r="BY56" i="8"/>
  <c r="BY57" i="8"/>
  <c r="BY58" i="8"/>
  <c r="BY67" i="8"/>
  <c r="BX7" i="8"/>
  <c r="BX12" i="8"/>
  <c r="BX19" i="8"/>
  <c r="BX52" i="8"/>
  <c r="BX4" i="8"/>
  <c r="BX5" i="8"/>
  <c r="BX6" i="8"/>
  <c r="BX8" i="8"/>
  <c r="BX9" i="8"/>
  <c r="BX10" i="8"/>
  <c r="BX11" i="8"/>
  <c r="BX13" i="8"/>
  <c r="BX14" i="8"/>
  <c r="BX15" i="8"/>
  <c r="BX16" i="8"/>
  <c r="BX17" i="8"/>
  <c r="BX18" i="8"/>
  <c r="BX20" i="8"/>
  <c r="BX21" i="8"/>
  <c r="BX22" i="8"/>
  <c r="BX23" i="8"/>
  <c r="BX24" i="8"/>
  <c r="BX25" i="8"/>
  <c r="BX26" i="8"/>
  <c r="BX27" i="8"/>
  <c r="BX28" i="8"/>
  <c r="BX29" i="8"/>
  <c r="BX30" i="8"/>
  <c r="BX31" i="8"/>
  <c r="BX32" i="8"/>
  <c r="BX33" i="8"/>
  <c r="BX34" i="8"/>
  <c r="BX35" i="8"/>
  <c r="BX36" i="8"/>
  <c r="BX37" i="8"/>
  <c r="BX38" i="8"/>
  <c r="BX39" i="8"/>
  <c r="BX40" i="8"/>
  <c r="BX41" i="8"/>
  <c r="BX42" i="8"/>
  <c r="BX43" i="8"/>
  <c r="BX44" i="8"/>
  <c r="BX45" i="8"/>
  <c r="BX46" i="8"/>
  <c r="BX47" i="8"/>
  <c r="BX48" i="8"/>
  <c r="BX49" i="8"/>
  <c r="BX50" i="8"/>
  <c r="BX51" i="8"/>
  <c r="BX53" i="8"/>
  <c r="BX54" i="8"/>
  <c r="BX55" i="8"/>
  <c r="BX56" i="8"/>
  <c r="BX57" i="8"/>
  <c r="BX58" i="8"/>
  <c r="BX67" i="8"/>
  <c r="BW7" i="8"/>
  <c r="BW12" i="8"/>
  <c r="BW19" i="8"/>
  <c r="BW52" i="8"/>
  <c r="BW4" i="8"/>
  <c r="BW5" i="8"/>
  <c r="BW6" i="8"/>
  <c r="BW8" i="8"/>
  <c r="BW9" i="8"/>
  <c r="BW10" i="8"/>
  <c r="BW11" i="8"/>
  <c r="BW13" i="8"/>
  <c r="BW14" i="8"/>
  <c r="BW15" i="8"/>
  <c r="BW16" i="8"/>
  <c r="BW17" i="8"/>
  <c r="BW18" i="8"/>
  <c r="BW20" i="8"/>
  <c r="BW21" i="8"/>
  <c r="BW22" i="8"/>
  <c r="BW23" i="8"/>
  <c r="BW24" i="8"/>
  <c r="BW25" i="8"/>
  <c r="BW26" i="8"/>
  <c r="BW27" i="8"/>
  <c r="BW28" i="8"/>
  <c r="BW29" i="8"/>
  <c r="BW30" i="8"/>
  <c r="BW31" i="8"/>
  <c r="BW32" i="8"/>
  <c r="BW33" i="8"/>
  <c r="BW34" i="8"/>
  <c r="BW35" i="8"/>
  <c r="BW36" i="8"/>
  <c r="BW37" i="8"/>
  <c r="BW38" i="8"/>
  <c r="BW39" i="8"/>
  <c r="BW40" i="8"/>
  <c r="BW41" i="8"/>
  <c r="BW42" i="8"/>
  <c r="BW43" i="8"/>
  <c r="BW44" i="8"/>
  <c r="BW45" i="8"/>
  <c r="BW46" i="8"/>
  <c r="BW47" i="8"/>
  <c r="BW48" i="8"/>
  <c r="BW49" i="8"/>
  <c r="BW50" i="8"/>
  <c r="BW51" i="8"/>
  <c r="BW53" i="8"/>
  <c r="BW54" i="8"/>
  <c r="BW55" i="8"/>
  <c r="BW56" i="8"/>
  <c r="BW57" i="8"/>
  <c r="BW58" i="8"/>
  <c r="BW67" i="8"/>
  <c r="BV7" i="8"/>
  <c r="BV12" i="8"/>
  <c r="BV19" i="8"/>
  <c r="BV52" i="8"/>
  <c r="BV4" i="8"/>
  <c r="BV5" i="8"/>
  <c r="BV6" i="8"/>
  <c r="BV8" i="8"/>
  <c r="BV9" i="8"/>
  <c r="BV10" i="8"/>
  <c r="BV11" i="8"/>
  <c r="BV13" i="8"/>
  <c r="BV14" i="8"/>
  <c r="BV15" i="8"/>
  <c r="BV16" i="8"/>
  <c r="BV17" i="8"/>
  <c r="BV18" i="8"/>
  <c r="BV20" i="8"/>
  <c r="BV21" i="8"/>
  <c r="BV22" i="8"/>
  <c r="BV23" i="8"/>
  <c r="BV24" i="8"/>
  <c r="BV25" i="8"/>
  <c r="BV26" i="8"/>
  <c r="BV27" i="8"/>
  <c r="BV28" i="8"/>
  <c r="BV29" i="8"/>
  <c r="BV30" i="8"/>
  <c r="BV31" i="8"/>
  <c r="BV32" i="8"/>
  <c r="BV33" i="8"/>
  <c r="BV34" i="8"/>
  <c r="BV35" i="8"/>
  <c r="BV36" i="8"/>
  <c r="BV37" i="8"/>
  <c r="BV38" i="8"/>
  <c r="BV39" i="8"/>
  <c r="BV40" i="8"/>
  <c r="BV41" i="8"/>
  <c r="BV42" i="8"/>
  <c r="BV43" i="8"/>
  <c r="BV44" i="8"/>
  <c r="BV45" i="8"/>
  <c r="BV46" i="8"/>
  <c r="BV47" i="8"/>
  <c r="BV48" i="8"/>
  <c r="BV49" i="8"/>
  <c r="BV50" i="8"/>
  <c r="BV51" i="8"/>
  <c r="BV53" i="8"/>
  <c r="BV54" i="8"/>
  <c r="BV55" i="8"/>
  <c r="BV56" i="8"/>
  <c r="BV57" i="8"/>
  <c r="BV58" i="8"/>
  <c r="BV67" i="8"/>
  <c r="BU7" i="8"/>
  <c r="BU12" i="8"/>
  <c r="BU19" i="8"/>
  <c r="BU52" i="8"/>
  <c r="BU4" i="8"/>
  <c r="BU5" i="8"/>
  <c r="BU6" i="8"/>
  <c r="BU8" i="8"/>
  <c r="BU9" i="8"/>
  <c r="BU10" i="8"/>
  <c r="BU11" i="8"/>
  <c r="BU13" i="8"/>
  <c r="BU14" i="8"/>
  <c r="BU15" i="8"/>
  <c r="BU16" i="8"/>
  <c r="BU17" i="8"/>
  <c r="BU18" i="8"/>
  <c r="BU20" i="8"/>
  <c r="BU21" i="8"/>
  <c r="BU22" i="8"/>
  <c r="BU23" i="8"/>
  <c r="BU24" i="8"/>
  <c r="BU25" i="8"/>
  <c r="BU26" i="8"/>
  <c r="BU27" i="8"/>
  <c r="BU28" i="8"/>
  <c r="BU29" i="8"/>
  <c r="BU30" i="8"/>
  <c r="BU31" i="8"/>
  <c r="BU32" i="8"/>
  <c r="BU33" i="8"/>
  <c r="BU34" i="8"/>
  <c r="BU35" i="8"/>
  <c r="BU36" i="8"/>
  <c r="BU37" i="8"/>
  <c r="BU38" i="8"/>
  <c r="BU39" i="8"/>
  <c r="BU40" i="8"/>
  <c r="BU41" i="8"/>
  <c r="BU42" i="8"/>
  <c r="BU43" i="8"/>
  <c r="BU44" i="8"/>
  <c r="BU45" i="8"/>
  <c r="BU46" i="8"/>
  <c r="BU47" i="8"/>
  <c r="BU48" i="8"/>
  <c r="BU49" i="8"/>
  <c r="BU50" i="8"/>
  <c r="BU51" i="8"/>
  <c r="BU53" i="8"/>
  <c r="BU54" i="8"/>
  <c r="BU55" i="8"/>
  <c r="BU56" i="8"/>
  <c r="BU57" i="8"/>
  <c r="BU58" i="8"/>
  <c r="BU67" i="8"/>
  <c r="BS7" i="8"/>
  <c r="BS12" i="8"/>
  <c r="BS19" i="8"/>
  <c r="BS52" i="8"/>
  <c r="BS4" i="8"/>
  <c r="BS5" i="8"/>
  <c r="BS6" i="8"/>
  <c r="BS8" i="8"/>
  <c r="BS9" i="8"/>
  <c r="BS10" i="8"/>
  <c r="BS11" i="8"/>
  <c r="BS13" i="8"/>
  <c r="BS14" i="8"/>
  <c r="BS15" i="8"/>
  <c r="BS16" i="8"/>
  <c r="BS17" i="8"/>
  <c r="BS18" i="8"/>
  <c r="BS20" i="8"/>
  <c r="BS21" i="8"/>
  <c r="BS22" i="8"/>
  <c r="BS23" i="8"/>
  <c r="BS24" i="8"/>
  <c r="BS25" i="8"/>
  <c r="BS26" i="8"/>
  <c r="BS27" i="8"/>
  <c r="BS28" i="8"/>
  <c r="BS29" i="8"/>
  <c r="BS30" i="8"/>
  <c r="BS31" i="8"/>
  <c r="BS32" i="8"/>
  <c r="BS33" i="8"/>
  <c r="BS34" i="8"/>
  <c r="BS35" i="8"/>
  <c r="BS36" i="8"/>
  <c r="BS37" i="8"/>
  <c r="BS38" i="8"/>
  <c r="BS39" i="8"/>
  <c r="BS40" i="8"/>
  <c r="BS41" i="8"/>
  <c r="BS42" i="8"/>
  <c r="BS43" i="8"/>
  <c r="BS44" i="8"/>
  <c r="BS45" i="8"/>
  <c r="BS46" i="8"/>
  <c r="BS47" i="8"/>
  <c r="BS48" i="8"/>
  <c r="BS49" i="8"/>
  <c r="BS50" i="8"/>
  <c r="BS51" i="8"/>
  <c r="BS53" i="8"/>
  <c r="BS54" i="8"/>
  <c r="BS55" i="8"/>
  <c r="BS56" i="8"/>
  <c r="BS57" i="8"/>
  <c r="BS58" i="8"/>
  <c r="BS67" i="8"/>
  <c r="BR7" i="8"/>
  <c r="BR12" i="8"/>
  <c r="BR19" i="8"/>
  <c r="BR52" i="8"/>
  <c r="BR4" i="8"/>
  <c r="BR5" i="8"/>
  <c r="BR6" i="8"/>
  <c r="BR8" i="8"/>
  <c r="BR9" i="8"/>
  <c r="BR10" i="8"/>
  <c r="BR11" i="8"/>
  <c r="BR13" i="8"/>
  <c r="BR14" i="8"/>
  <c r="BR15" i="8"/>
  <c r="BR16" i="8"/>
  <c r="BR17" i="8"/>
  <c r="BR18" i="8"/>
  <c r="BR20" i="8"/>
  <c r="BR21" i="8"/>
  <c r="BR22" i="8"/>
  <c r="BR23" i="8"/>
  <c r="BR24" i="8"/>
  <c r="BR25" i="8"/>
  <c r="BR26" i="8"/>
  <c r="BR27" i="8"/>
  <c r="BR28" i="8"/>
  <c r="BR29" i="8"/>
  <c r="BR30" i="8"/>
  <c r="BR31" i="8"/>
  <c r="BR32" i="8"/>
  <c r="BR33" i="8"/>
  <c r="BR34" i="8"/>
  <c r="BR35" i="8"/>
  <c r="BR36" i="8"/>
  <c r="BR37" i="8"/>
  <c r="BR38" i="8"/>
  <c r="BR39" i="8"/>
  <c r="BR40" i="8"/>
  <c r="BR41" i="8"/>
  <c r="BR42" i="8"/>
  <c r="BR43" i="8"/>
  <c r="BR44" i="8"/>
  <c r="BR45" i="8"/>
  <c r="BR46" i="8"/>
  <c r="BR47" i="8"/>
  <c r="BR48" i="8"/>
  <c r="BR49" i="8"/>
  <c r="BR50" i="8"/>
  <c r="BR51" i="8"/>
  <c r="BR53" i="8"/>
  <c r="BR54" i="8"/>
  <c r="BR55" i="8"/>
  <c r="BR56" i="8"/>
  <c r="BR57" i="8"/>
  <c r="BR58" i="8"/>
  <c r="BR67" i="8"/>
  <c r="BQ7" i="8"/>
  <c r="BQ12" i="8"/>
  <c r="BQ19" i="8"/>
  <c r="BQ52" i="8"/>
  <c r="BQ4" i="8"/>
  <c r="BQ5" i="8"/>
  <c r="BQ6" i="8"/>
  <c r="BQ8" i="8"/>
  <c r="BQ9" i="8"/>
  <c r="BQ10" i="8"/>
  <c r="BQ11" i="8"/>
  <c r="BQ13" i="8"/>
  <c r="BQ14" i="8"/>
  <c r="BQ15" i="8"/>
  <c r="BQ16" i="8"/>
  <c r="BQ17" i="8"/>
  <c r="BQ18" i="8"/>
  <c r="BQ20" i="8"/>
  <c r="BQ21" i="8"/>
  <c r="BQ22" i="8"/>
  <c r="BQ23" i="8"/>
  <c r="BQ24" i="8"/>
  <c r="BQ25" i="8"/>
  <c r="BQ26" i="8"/>
  <c r="BQ27" i="8"/>
  <c r="BQ28" i="8"/>
  <c r="BQ29" i="8"/>
  <c r="BQ30" i="8"/>
  <c r="BQ31" i="8"/>
  <c r="BQ32" i="8"/>
  <c r="BQ33" i="8"/>
  <c r="BQ34" i="8"/>
  <c r="BQ35" i="8"/>
  <c r="BQ36" i="8"/>
  <c r="BQ37" i="8"/>
  <c r="BQ38" i="8"/>
  <c r="BQ39" i="8"/>
  <c r="BQ40" i="8"/>
  <c r="BQ41" i="8"/>
  <c r="BQ42" i="8"/>
  <c r="BQ43" i="8"/>
  <c r="BQ44" i="8"/>
  <c r="BQ45" i="8"/>
  <c r="BQ46" i="8"/>
  <c r="BQ47" i="8"/>
  <c r="BQ48" i="8"/>
  <c r="BQ49" i="8"/>
  <c r="BQ50" i="8"/>
  <c r="BQ51" i="8"/>
  <c r="BQ53" i="8"/>
  <c r="BQ54" i="8"/>
  <c r="BQ55" i="8"/>
  <c r="BQ56" i="8"/>
  <c r="BQ57" i="8"/>
  <c r="BQ58" i="8"/>
  <c r="BQ67" i="8"/>
  <c r="BO7" i="8"/>
  <c r="BO12" i="8"/>
  <c r="BO19" i="8"/>
  <c r="BO52" i="8"/>
  <c r="BO4" i="8"/>
  <c r="BO5" i="8"/>
  <c r="BO6" i="8"/>
  <c r="BO8" i="8"/>
  <c r="BO9" i="8"/>
  <c r="BO10" i="8"/>
  <c r="BO11" i="8"/>
  <c r="BO13" i="8"/>
  <c r="BO14" i="8"/>
  <c r="BO15" i="8"/>
  <c r="BO16" i="8"/>
  <c r="BO17" i="8"/>
  <c r="BO18" i="8"/>
  <c r="BO20" i="8"/>
  <c r="BO21" i="8"/>
  <c r="BO22" i="8"/>
  <c r="BO23" i="8"/>
  <c r="BO24" i="8"/>
  <c r="BO25" i="8"/>
  <c r="BO26" i="8"/>
  <c r="BO27" i="8"/>
  <c r="BO28" i="8"/>
  <c r="BO29" i="8"/>
  <c r="BO30" i="8"/>
  <c r="BO31" i="8"/>
  <c r="BO32" i="8"/>
  <c r="BO33" i="8"/>
  <c r="BO34" i="8"/>
  <c r="BO35" i="8"/>
  <c r="BO36" i="8"/>
  <c r="BO37" i="8"/>
  <c r="BO38" i="8"/>
  <c r="BO39" i="8"/>
  <c r="BO40" i="8"/>
  <c r="BO41" i="8"/>
  <c r="BO42" i="8"/>
  <c r="BO43" i="8"/>
  <c r="BO44" i="8"/>
  <c r="BO45" i="8"/>
  <c r="BO46" i="8"/>
  <c r="BO47" i="8"/>
  <c r="BO48" i="8"/>
  <c r="BO49" i="8"/>
  <c r="BO50" i="8"/>
  <c r="BO51" i="8"/>
  <c r="BO53" i="8"/>
  <c r="BO54" i="8"/>
  <c r="BO55" i="8"/>
  <c r="BO56" i="8"/>
  <c r="BO57" i="8"/>
  <c r="BO58" i="8"/>
  <c r="BO67" i="8"/>
  <c r="BN7" i="8"/>
  <c r="BN12" i="8"/>
  <c r="BN19" i="8"/>
  <c r="BN52" i="8"/>
  <c r="BN4" i="8"/>
  <c r="BN5" i="8"/>
  <c r="BN6" i="8"/>
  <c r="BN8" i="8"/>
  <c r="BN9" i="8"/>
  <c r="BN10" i="8"/>
  <c r="BN11" i="8"/>
  <c r="BN13" i="8"/>
  <c r="BN14" i="8"/>
  <c r="BN15" i="8"/>
  <c r="BN16" i="8"/>
  <c r="BN17" i="8"/>
  <c r="BN18" i="8"/>
  <c r="BN20" i="8"/>
  <c r="BN21" i="8"/>
  <c r="BN22" i="8"/>
  <c r="BN23" i="8"/>
  <c r="BN24" i="8"/>
  <c r="BN25" i="8"/>
  <c r="BN26" i="8"/>
  <c r="BN27" i="8"/>
  <c r="BN28" i="8"/>
  <c r="BN29" i="8"/>
  <c r="BN30" i="8"/>
  <c r="BN31" i="8"/>
  <c r="BN32" i="8"/>
  <c r="BN33" i="8"/>
  <c r="BN34" i="8"/>
  <c r="BN35" i="8"/>
  <c r="BN36" i="8"/>
  <c r="BN37" i="8"/>
  <c r="BN38" i="8"/>
  <c r="BN39" i="8"/>
  <c r="BN40" i="8"/>
  <c r="BN41" i="8"/>
  <c r="BN42" i="8"/>
  <c r="BN43" i="8"/>
  <c r="BN44" i="8"/>
  <c r="BN45" i="8"/>
  <c r="BN46" i="8"/>
  <c r="BN47" i="8"/>
  <c r="BN48" i="8"/>
  <c r="BN49" i="8"/>
  <c r="BN50" i="8"/>
  <c r="BN51" i="8"/>
  <c r="BN53" i="8"/>
  <c r="BN54" i="8"/>
  <c r="BN55" i="8"/>
  <c r="BN56" i="8"/>
  <c r="BN57" i="8"/>
  <c r="BN58" i="8"/>
  <c r="BN67" i="8"/>
  <c r="BM7" i="8"/>
  <c r="BM12" i="8"/>
  <c r="BM19" i="8"/>
  <c r="BM52" i="8"/>
  <c r="BM4" i="8"/>
  <c r="BM5" i="8"/>
  <c r="BM6" i="8"/>
  <c r="BM8" i="8"/>
  <c r="BM9" i="8"/>
  <c r="BM10" i="8"/>
  <c r="BM11" i="8"/>
  <c r="BM13" i="8"/>
  <c r="BM14" i="8"/>
  <c r="BM15" i="8"/>
  <c r="BM16" i="8"/>
  <c r="BM17" i="8"/>
  <c r="BM18" i="8"/>
  <c r="BM20" i="8"/>
  <c r="BM21" i="8"/>
  <c r="BM22" i="8"/>
  <c r="BM23" i="8"/>
  <c r="BM24" i="8"/>
  <c r="BM25" i="8"/>
  <c r="BM26" i="8"/>
  <c r="BM27" i="8"/>
  <c r="BM28" i="8"/>
  <c r="BM29" i="8"/>
  <c r="BM30" i="8"/>
  <c r="BM31" i="8"/>
  <c r="BM32" i="8"/>
  <c r="BM33" i="8"/>
  <c r="BM34" i="8"/>
  <c r="BM35" i="8"/>
  <c r="BM36" i="8"/>
  <c r="BM37" i="8"/>
  <c r="BM38" i="8"/>
  <c r="BM39" i="8"/>
  <c r="BM40" i="8"/>
  <c r="BM41" i="8"/>
  <c r="BM42" i="8"/>
  <c r="BM43" i="8"/>
  <c r="BM44" i="8"/>
  <c r="BM45" i="8"/>
  <c r="BM46" i="8"/>
  <c r="BM47" i="8"/>
  <c r="BM48" i="8"/>
  <c r="BM49" i="8"/>
  <c r="BM50" i="8"/>
  <c r="BM51" i="8"/>
  <c r="BM53" i="8"/>
  <c r="BM54" i="8"/>
  <c r="BM55" i="8"/>
  <c r="BM56" i="8"/>
  <c r="BM57" i="8"/>
  <c r="BM58" i="8"/>
  <c r="BM67" i="8"/>
  <c r="BL7" i="8"/>
  <c r="BL12" i="8"/>
  <c r="BL19" i="8"/>
  <c r="BL52" i="8"/>
  <c r="BL4" i="8"/>
  <c r="BL5" i="8"/>
  <c r="BL6" i="8"/>
  <c r="BL8" i="8"/>
  <c r="BL9" i="8"/>
  <c r="BL10" i="8"/>
  <c r="BL11" i="8"/>
  <c r="BL13" i="8"/>
  <c r="BL14" i="8"/>
  <c r="BL15" i="8"/>
  <c r="BL16" i="8"/>
  <c r="BL17" i="8"/>
  <c r="BL18" i="8"/>
  <c r="BL20" i="8"/>
  <c r="BL21" i="8"/>
  <c r="BL22" i="8"/>
  <c r="BL23" i="8"/>
  <c r="BL24" i="8"/>
  <c r="BL25" i="8"/>
  <c r="BL26" i="8"/>
  <c r="BL27" i="8"/>
  <c r="BL28" i="8"/>
  <c r="BL29" i="8"/>
  <c r="BL30" i="8"/>
  <c r="BL31" i="8"/>
  <c r="BL32" i="8"/>
  <c r="BL33" i="8"/>
  <c r="BL34" i="8"/>
  <c r="BL35" i="8"/>
  <c r="BL36" i="8"/>
  <c r="BL37" i="8"/>
  <c r="BL38" i="8"/>
  <c r="BL39" i="8"/>
  <c r="BL40" i="8"/>
  <c r="BL41" i="8"/>
  <c r="BL42" i="8"/>
  <c r="BL43" i="8"/>
  <c r="BL44" i="8"/>
  <c r="BL45" i="8"/>
  <c r="BL46" i="8"/>
  <c r="BL47" i="8"/>
  <c r="BL48" i="8"/>
  <c r="BL49" i="8"/>
  <c r="BL50" i="8"/>
  <c r="BL51" i="8"/>
  <c r="BL53" i="8"/>
  <c r="BL54" i="8"/>
  <c r="BL55" i="8"/>
  <c r="BL56" i="8"/>
  <c r="BL57" i="8"/>
  <c r="BL58" i="8"/>
  <c r="BL67" i="8"/>
  <c r="BK7" i="8"/>
  <c r="BK12" i="8"/>
  <c r="BK19" i="8"/>
  <c r="BK52" i="8"/>
  <c r="BK4" i="8"/>
  <c r="BK5" i="8"/>
  <c r="BK6" i="8"/>
  <c r="BK8" i="8"/>
  <c r="BK9" i="8"/>
  <c r="BK10" i="8"/>
  <c r="BK11" i="8"/>
  <c r="BK13" i="8"/>
  <c r="BK14" i="8"/>
  <c r="BK15" i="8"/>
  <c r="BK16" i="8"/>
  <c r="BK17" i="8"/>
  <c r="BK18" i="8"/>
  <c r="BK20" i="8"/>
  <c r="BK21" i="8"/>
  <c r="BK22" i="8"/>
  <c r="BK23" i="8"/>
  <c r="BK24" i="8"/>
  <c r="BK25" i="8"/>
  <c r="BK26" i="8"/>
  <c r="BK27" i="8"/>
  <c r="BK28" i="8"/>
  <c r="BK29" i="8"/>
  <c r="BK30" i="8"/>
  <c r="BK31" i="8"/>
  <c r="BK32" i="8"/>
  <c r="BK33" i="8"/>
  <c r="BK34" i="8"/>
  <c r="BK35" i="8"/>
  <c r="BK36" i="8"/>
  <c r="BK37" i="8"/>
  <c r="BK38" i="8"/>
  <c r="BK39" i="8"/>
  <c r="BK40" i="8"/>
  <c r="BK41" i="8"/>
  <c r="BK42" i="8"/>
  <c r="BK43" i="8"/>
  <c r="BK44" i="8"/>
  <c r="BK45" i="8"/>
  <c r="BK46" i="8"/>
  <c r="BK47" i="8"/>
  <c r="BK48" i="8"/>
  <c r="BK49" i="8"/>
  <c r="BK50" i="8"/>
  <c r="BK51" i="8"/>
  <c r="BK53" i="8"/>
  <c r="BK54" i="8"/>
  <c r="BK55" i="8"/>
  <c r="BK56" i="8"/>
  <c r="BK57" i="8"/>
  <c r="BK58" i="8"/>
  <c r="BK67" i="8"/>
  <c r="BI7" i="8"/>
  <c r="BI12" i="8"/>
  <c r="BI19" i="8"/>
  <c r="BI52" i="8"/>
  <c r="BI4" i="8"/>
  <c r="BI5" i="8"/>
  <c r="BI6" i="8"/>
  <c r="BI8" i="8"/>
  <c r="BI9" i="8"/>
  <c r="BI10" i="8"/>
  <c r="BI11" i="8"/>
  <c r="BI13" i="8"/>
  <c r="BI14" i="8"/>
  <c r="BI15" i="8"/>
  <c r="BI16" i="8"/>
  <c r="BI17" i="8"/>
  <c r="BI18" i="8"/>
  <c r="BI20" i="8"/>
  <c r="BI21" i="8"/>
  <c r="BI22" i="8"/>
  <c r="BI23" i="8"/>
  <c r="BI24" i="8"/>
  <c r="BI25" i="8"/>
  <c r="BI26" i="8"/>
  <c r="BI27" i="8"/>
  <c r="BI28" i="8"/>
  <c r="BI29" i="8"/>
  <c r="BI30" i="8"/>
  <c r="BI31" i="8"/>
  <c r="BI32" i="8"/>
  <c r="BI33" i="8"/>
  <c r="BI34" i="8"/>
  <c r="BI35" i="8"/>
  <c r="BI36" i="8"/>
  <c r="BI37" i="8"/>
  <c r="BI38" i="8"/>
  <c r="BI39" i="8"/>
  <c r="BI40" i="8"/>
  <c r="BI41" i="8"/>
  <c r="BI42" i="8"/>
  <c r="BI43" i="8"/>
  <c r="BI44" i="8"/>
  <c r="BI45" i="8"/>
  <c r="BI46" i="8"/>
  <c r="BI47" i="8"/>
  <c r="BI48" i="8"/>
  <c r="BI49" i="8"/>
  <c r="BI50" i="8"/>
  <c r="BI51" i="8"/>
  <c r="BI53" i="8"/>
  <c r="BI54" i="8"/>
  <c r="BI55" i="8"/>
  <c r="BI56" i="8"/>
  <c r="BI57" i="8"/>
  <c r="BI58" i="8"/>
  <c r="BI67" i="8"/>
  <c r="BH7" i="8"/>
  <c r="BH12" i="8"/>
  <c r="BH19" i="8"/>
  <c r="BH52" i="8"/>
  <c r="BH4" i="8"/>
  <c r="BH5" i="8"/>
  <c r="BH6" i="8"/>
  <c r="BH8" i="8"/>
  <c r="BH9" i="8"/>
  <c r="BH10" i="8"/>
  <c r="BH11" i="8"/>
  <c r="BH13" i="8"/>
  <c r="BH14" i="8"/>
  <c r="BH15" i="8"/>
  <c r="BH16" i="8"/>
  <c r="BH17" i="8"/>
  <c r="BH18" i="8"/>
  <c r="BH20" i="8"/>
  <c r="BH21" i="8"/>
  <c r="BH22" i="8"/>
  <c r="BH23" i="8"/>
  <c r="BH24" i="8"/>
  <c r="BH25" i="8"/>
  <c r="BH26" i="8"/>
  <c r="BH27" i="8"/>
  <c r="BH28" i="8"/>
  <c r="BH29" i="8"/>
  <c r="BH30" i="8"/>
  <c r="BH31" i="8"/>
  <c r="BH32" i="8"/>
  <c r="BH33" i="8"/>
  <c r="BH34" i="8"/>
  <c r="BH35" i="8"/>
  <c r="BH36" i="8"/>
  <c r="BH37" i="8"/>
  <c r="BH38" i="8"/>
  <c r="BH39" i="8"/>
  <c r="BH40" i="8"/>
  <c r="BH41" i="8"/>
  <c r="BH42" i="8"/>
  <c r="BH43" i="8"/>
  <c r="BH44" i="8"/>
  <c r="BH45" i="8"/>
  <c r="BH46" i="8"/>
  <c r="BH47" i="8"/>
  <c r="BH48" i="8"/>
  <c r="BH49" i="8"/>
  <c r="BH50" i="8"/>
  <c r="BH51" i="8"/>
  <c r="BH53" i="8"/>
  <c r="BH54" i="8"/>
  <c r="BH55" i="8"/>
  <c r="BH56" i="8"/>
  <c r="BH57" i="8"/>
  <c r="BH58" i="8"/>
  <c r="BH67" i="8"/>
  <c r="BG7" i="8"/>
  <c r="BG67" i="8"/>
  <c r="BF7" i="8"/>
  <c r="BF12" i="8"/>
  <c r="BF19" i="8"/>
  <c r="BF52" i="8"/>
  <c r="BF4" i="8"/>
  <c r="BF5" i="8"/>
  <c r="BF6" i="8"/>
  <c r="BF8" i="8"/>
  <c r="BF9" i="8"/>
  <c r="BF10" i="8"/>
  <c r="BF11" i="8"/>
  <c r="BF13" i="8"/>
  <c r="BF14" i="8"/>
  <c r="BF15" i="8"/>
  <c r="BF16" i="8"/>
  <c r="BF17" i="8"/>
  <c r="BF18" i="8"/>
  <c r="BF20" i="8"/>
  <c r="BF21" i="8"/>
  <c r="BF22" i="8"/>
  <c r="BF23" i="8"/>
  <c r="BF24" i="8"/>
  <c r="BF25" i="8"/>
  <c r="BF26" i="8"/>
  <c r="BF27" i="8"/>
  <c r="BF28" i="8"/>
  <c r="BF29" i="8"/>
  <c r="BF30" i="8"/>
  <c r="BF31" i="8"/>
  <c r="BF32" i="8"/>
  <c r="BF33" i="8"/>
  <c r="BF34" i="8"/>
  <c r="BF35" i="8"/>
  <c r="BF36" i="8"/>
  <c r="BF37" i="8"/>
  <c r="BF38" i="8"/>
  <c r="BF39" i="8"/>
  <c r="BF40" i="8"/>
  <c r="BF41" i="8"/>
  <c r="BF42" i="8"/>
  <c r="BF43" i="8"/>
  <c r="BF44" i="8"/>
  <c r="BF45" i="8"/>
  <c r="BF46" i="8"/>
  <c r="BF47" i="8"/>
  <c r="BF48" i="8"/>
  <c r="BF49" i="8"/>
  <c r="BF50" i="8"/>
  <c r="BF51" i="8"/>
  <c r="BF53" i="8"/>
  <c r="BF54" i="8"/>
  <c r="BF55" i="8"/>
  <c r="BF56" i="8"/>
  <c r="BF57" i="8"/>
  <c r="BF58" i="8"/>
  <c r="BF67" i="8"/>
  <c r="BE7" i="8"/>
  <c r="BE12" i="8"/>
  <c r="BE19" i="8"/>
  <c r="BE52" i="8"/>
  <c r="BE4" i="8"/>
  <c r="BE5" i="8"/>
  <c r="BE6" i="8"/>
  <c r="BE8" i="8"/>
  <c r="BE9" i="8"/>
  <c r="BE10" i="8"/>
  <c r="BE11" i="8"/>
  <c r="BE13" i="8"/>
  <c r="BE14" i="8"/>
  <c r="BE15" i="8"/>
  <c r="BE16" i="8"/>
  <c r="BE17" i="8"/>
  <c r="BE18" i="8"/>
  <c r="BE20" i="8"/>
  <c r="BE21" i="8"/>
  <c r="BE22" i="8"/>
  <c r="BE23" i="8"/>
  <c r="BE24" i="8"/>
  <c r="BE25" i="8"/>
  <c r="BE26" i="8"/>
  <c r="BE27" i="8"/>
  <c r="BE28" i="8"/>
  <c r="BE29" i="8"/>
  <c r="BE30" i="8"/>
  <c r="BE31" i="8"/>
  <c r="BE32" i="8"/>
  <c r="BE33" i="8"/>
  <c r="BE34" i="8"/>
  <c r="BE35" i="8"/>
  <c r="BE36" i="8"/>
  <c r="BE37" i="8"/>
  <c r="BE38" i="8"/>
  <c r="BE39" i="8"/>
  <c r="BE40" i="8"/>
  <c r="BE41" i="8"/>
  <c r="BE42" i="8"/>
  <c r="BE43" i="8"/>
  <c r="BE44" i="8"/>
  <c r="BE45" i="8"/>
  <c r="BE46" i="8"/>
  <c r="BE47" i="8"/>
  <c r="BE48" i="8"/>
  <c r="BE49" i="8"/>
  <c r="BE50" i="8"/>
  <c r="BE51" i="8"/>
  <c r="BE53" i="8"/>
  <c r="BE54" i="8"/>
  <c r="BE55" i="8"/>
  <c r="BE56" i="8"/>
  <c r="BE57" i="8"/>
  <c r="BE58" i="8"/>
  <c r="BE67" i="8"/>
  <c r="BC7" i="8"/>
  <c r="BC12" i="8"/>
  <c r="BC19" i="8"/>
  <c r="BC52" i="8"/>
  <c r="BC4" i="8"/>
  <c r="BC5" i="8"/>
  <c r="BC6" i="8"/>
  <c r="BC8" i="8"/>
  <c r="BC9" i="8"/>
  <c r="BC10" i="8"/>
  <c r="BC11" i="8"/>
  <c r="BC13" i="8"/>
  <c r="BC14" i="8"/>
  <c r="BC15" i="8"/>
  <c r="BC16" i="8"/>
  <c r="BC17" i="8"/>
  <c r="BC18" i="8"/>
  <c r="BC20" i="8"/>
  <c r="BC21" i="8"/>
  <c r="BC22" i="8"/>
  <c r="BC23" i="8"/>
  <c r="BC24" i="8"/>
  <c r="BC25" i="8"/>
  <c r="BC26" i="8"/>
  <c r="BC27" i="8"/>
  <c r="BC28" i="8"/>
  <c r="BC29" i="8"/>
  <c r="BC30" i="8"/>
  <c r="BC31" i="8"/>
  <c r="BC32" i="8"/>
  <c r="BC33" i="8"/>
  <c r="BC34" i="8"/>
  <c r="BC35" i="8"/>
  <c r="BC36" i="8"/>
  <c r="BC37" i="8"/>
  <c r="BC38" i="8"/>
  <c r="BC39" i="8"/>
  <c r="BC40" i="8"/>
  <c r="BC41" i="8"/>
  <c r="BC42" i="8"/>
  <c r="BC43" i="8"/>
  <c r="BC44" i="8"/>
  <c r="BC45" i="8"/>
  <c r="BC46" i="8"/>
  <c r="BC47" i="8"/>
  <c r="BC48" i="8"/>
  <c r="BC49" i="8"/>
  <c r="BC50" i="8"/>
  <c r="BC51" i="8"/>
  <c r="BC53" i="8"/>
  <c r="BC54" i="8"/>
  <c r="BC55" i="8"/>
  <c r="BC56" i="8"/>
  <c r="BC57" i="8"/>
  <c r="BC58" i="8"/>
  <c r="BC67" i="8"/>
  <c r="BB7" i="8"/>
  <c r="BB12" i="8"/>
  <c r="BB19" i="8"/>
  <c r="BB52" i="8"/>
  <c r="BB4" i="8"/>
  <c r="BB5" i="8"/>
  <c r="BB6" i="8"/>
  <c r="BB8" i="8"/>
  <c r="BB9" i="8"/>
  <c r="BB10" i="8"/>
  <c r="BB11" i="8"/>
  <c r="BB13" i="8"/>
  <c r="BB14" i="8"/>
  <c r="BB15" i="8"/>
  <c r="BB16" i="8"/>
  <c r="BB17" i="8"/>
  <c r="BB18" i="8"/>
  <c r="BB20" i="8"/>
  <c r="BB21" i="8"/>
  <c r="BB22" i="8"/>
  <c r="BB23" i="8"/>
  <c r="BB24" i="8"/>
  <c r="BB25" i="8"/>
  <c r="BB26" i="8"/>
  <c r="BB27" i="8"/>
  <c r="BB28" i="8"/>
  <c r="BB29" i="8"/>
  <c r="BB30" i="8"/>
  <c r="BB31" i="8"/>
  <c r="BB32" i="8"/>
  <c r="BB33" i="8"/>
  <c r="BB34" i="8"/>
  <c r="BB35" i="8"/>
  <c r="BB36" i="8"/>
  <c r="BB37" i="8"/>
  <c r="BB38" i="8"/>
  <c r="BB39" i="8"/>
  <c r="BB40" i="8"/>
  <c r="BB41" i="8"/>
  <c r="BB42" i="8"/>
  <c r="BB43" i="8"/>
  <c r="BB44" i="8"/>
  <c r="BB45" i="8"/>
  <c r="BB46" i="8"/>
  <c r="BB47" i="8"/>
  <c r="BB48" i="8"/>
  <c r="BB49" i="8"/>
  <c r="BB50" i="8"/>
  <c r="BB51" i="8"/>
  <c r="BB53" i="8"/>
  <c r="BB54" i="8"/>
  <c r="BB55" i="8"/>
  <c r="BB56" i="8"/>
  <c r="BB57" i="8"/>
  <c r="BB58" i="8"/>
  <c r="BB67" i="8"/>
  <c r="BA7" i="8"/>
  <c r="BA12" i="8"/>
  <c r="BA19" i="8"/>
  <c r="BA52" i="8"/>
  <c r="BA4" i="8"/>
  <c r="BA5" i="8"/>
  <c r="BA6" i="8"/>
  <c r="BA8" i="8"/>
  <c r="BA9" i="8"/>
  <c r="BA10" i="8"/>
  <c r="BA11" i="8"/>
  <c r="BA13" i="8"/>
  <c r="BA14" i="8"/>
  <c r="BA15" i="8"/>
  <c r="BA16" i="8"/>
  <c r="BA17" i="8"/>
  <c r="BA18" i="8"/>
  <c r="BA20" i="8"/>
  <c r="BA21" i="8"/>
  <c r="BA22" i="8"/>
  <c r="BA23" i="8"/>
  <c r="BA24" i="8"/>
  <c r="BA25" i="8"/>
  <c r="BA26" i="8"/>
  <c r="BA27" i="8"/>
  <c r="BA28" i="8"/>
  <c r="BA29" i="8"/>
  <c r="BA30" i="8"/>
  <c r="BA31" i="8"/>
  <c r="BA32" i="8"/>
  <c r="BA33" i="8"/>
  <c r="BA34" i="8"/>
  <c r="BA35" i="8"/>
  <c r="BA36" i="8"/>
  <c r="BA37" i="8"/>
  <c r="BA38" i="8"/>
  <c r="BA39" i="8"/>
  <c r="BA40" i="8"/>
  <c r="BA41" i="8"/>
  <c r="BA42" i="8"/>
  <c r="BA43" i="8"/>
  <c r="BA44" i="8"/>
  <c r="BA45" i="8"/>
  <c r="BA46" i="8"/>
  <c r="BA47" i="8"/>
  <c r="BA48" i="8"/>
  <c r="BA49" i="8"/>
  <c r="BA50" i="8"/>
  <c r="BA51" i="8"/>
  <c r="BA53" i="8"/>
  <c r="BA54" i="8"/>
  <c r="BA55" i="8"/>
  <c r="BA56" i="8"/>
  <c r="BA57" i="8"/>
  <c r="BA58" i="8"/>
  <c r="BA67" i="8"/>
  <c r="AZ7" i="8"/>
  <c r="AZ12" i="8"/>
  <c r="AZ19" i="8"/>
  <c r="AZ52" i="8"/>
  <c r="AZ4" i="8"/>
  <c r="AZ5" i="8"/>
  <c r="AZ6" i="8"/>
  <c r="AZ8" i="8"/>
  <c r="AZ9" i="8"/>
  <c r="AZ10" i="8"/>
  <c r="AZ11" i="8"/>
  <c r="AZ13" i="8"/>
  <c r="AZ14" i="8"/>
  <c r="AZ15" i="8"/>
  <c r="AZ16" i="8"/>
  <c r="AZ17" i="8"/>
  <c r="AZ18" i="8"/>
  <c r="AZ20" i="8"/>
  <c r="AZ21" i="8"/>
  <c r="AZ22" i="8"/>
  <c r="AZ23" i="8"/>
  <c r="AZ24" i="8"/>
  <c r="AZ25" i="8"/>
  <c r="AZ26" i="8"/>
  <c r="AZ27" i="8"/>
  <c r="AZ28" i="8"/>
  <c r="AZ29" i="8"/>
  <c r="AZ30" i="8"/>
  <c r="AZ31" i="8"/>
  <c r="AZ32" i="8"/>
  <c r="AZ33" i="8"/>
  <c r="AZ34" i="8"/>
  <c r="AZ35" i="8"/>
  <c r="AZ36" i="8"/>
  <c r="AZ37" i="8"/>
  <c r="AZ38" i="8"/>
  <c r="AZ39" i="8"/>
  <c r="AZ40" i="8"/>
  <c r="AZ41" i="8"/>
  <c r="AZ42" i="8"/>
  <c r="AZ43" i="8"/>
  <c r="AZ44" i="8"/>
  <c r="AZ45" i="8"/>
  <c r="AZ46" i="8"/>
  <c r="AZ47" i="8"/>
  <c r="AZ48" i="8"/>
  <c r="AZ49" i="8"/>
  <c r="AZ50" i="8"/>
  <c r="AZ51" i="8"/>
  <c r="AZ53" i="8"/>
  <c r="AZ54" i="8"/>
  <c r="AZ55" i="8"/>
  <c r="AZ56" i="8"/>
  <c r="AZ57" i="8"/>
  <c r="AZ58" i="8"/>
  <c r="AZ67" i="8"/>
  <c r="AY7" i="8"/>
  <c r="AY12" i="8"/>
  <c r="AY19" i="8"/>
  <c r="AY52" i="8"/>
  <c r="AY4" i="8"/>
  <c r="AY5" i="8"/>
  <c r="AY6" i="8"/>
  <c r="AY8" i="8"/>
  <c r="AY9" i="8"/>
  <c r="AY10" i="8"/>
  <c r="AY11" i="8"/>
  <c r="AY13" i="8"/>
  <c r="AY14" i="8"/>
  <c r="AY15" i="8"/>
  <c r="AY16" i="8"/>
  <c r="AY17" i="8"/>
  <c r="AY18" i="8"/>
  <c r="AY20" i="8"/>
  <c r="AY21" i="8"/>
  <c r="AY22" i="8"/>
  <c r="AY23" i="8"/>
  <c r="AY24" i="8"/>
  <c r="AY25" i="8"/>
  <c r="AY26" i="8"/>
  <c r="AY27" i="8"/>
  <c r="AY28" i="8"/>
  <c r="AY29" i="8"/>
  <c r="AY30" i="8"/>
  <c r="AY31" i="8"/>
  <c r="AY32" i="8"/>
  <c r="AY33" i="8"/>
  <c r="AY34" i="8"/>
  <c r="AY35" i="8"/>
  <c r="AY36" i="8"/>
  <c r="AY37" i="8"/>
  <c r="AY38" i="8"/>
  <c r="AY39" i="8"/>
  <c r="AY40" i="8"/>
  <c r="AY41" i="8"/>
  <c r="AY42" i="8"/>
  <c r="AY43" i="8"/>
  <c r="AY44" i="8"/>
  <c r="AY45" i="8"/>
  <c r="AY46" i="8"/>
  <c r="AY47" i="8"/>
  <c r="AY48" i="8"/>
  <c r="AY49" i="8"/>
  <c r="AY50" i="8"/>
  <c r="AY51" i="8"/>
  <c r="AY53" i="8"/>
  <c r="AY54" i="8"/>
  <c r="AY55" i="8"/>
  <c r="AY56" i="8"/>
  <c r="AY57" i="8"/>
  <c r="AY58" i="8"/>
  <c r="AY67" i="8"/>
  <c r="AX7" i="8"/>
  <c r="AX12" i="8"/>
  <c r="AX19" i="8"/>
  <c r="AX52" i="8"/>
  <c r="AX4" i="8"/>
  <c r="AX5" i="8"/>
  <c r="AX6" i="8"/>
  <c r="AX8" i="8"/>
  <c r="AX9" i="8"/>
  <c r="AX10" i="8"/>
  <c r="AX11" i="8"/>
  <c r="AX13" i="8"/>
  <c r="AX14" i="8"/>
  <c r="AX15" i="8"/>
  <c r="AX16" i="8"/>
  <c r="AX17" i="8"/>
  <c r="AX18" i="8"/>
  <c r="AX20" i="8"/>
  <c r="AX21" i="8"/>
  <c r="AX22" i="8"/>
  <c r="AX23" i="8"/>
  <c r="AX24" i="8"/>
  <c r="AX25" i="8"/>
  <c r="AX26" i="8"/>
  <c r="AX27" i="8"/>
  <c r="AX28" i="8"/>
  <c r="AX29" i="8"/>
  <c r="AX30" i="8"/>
  <c r="AX31" i="8"/>
  <c r="AX32" i="8"/>
  <c r="AX33" i="8"/>
  <c r="AX34" i="8"/>
  <c r="AX35" i="8"/>
  <c r="AX36" i="8"/>
  <c r="AX37" i="8"/>
  <c r="AX38" i="8"/>
  <c r="AX39" i="8"/>
  <c r="AX40" i="8"/>
  <c r="AX41" i="8"/>
  <c r="AX42" i="8"/>
  <c r="AX43" i="8"/>
  <c r="AX44" i="8"/>
  <c r="AX45" i="8"/>
  <c r="AX46" i="8"/>
  <c r="AX47" i="8"/>
  <c r="AX48" i="8"/>
  <c r="AX49" i="8"/>
  <c r="AX50" i="8"/>
  <c r="AX51" i="8"/>
  <c r="AX53" i="8"/>
  <c r="AX54" i="8"/>
  <c r="AX55" i="8"/>
  <c r="AX56" i="8"/>
  <c r="AX57" i="8"/>
  <c r="AX58" i="8"/>
  <c r="AX67" i="8"/>
  <c r="AW7" i="8"/>
  <c r="AW12" i="8"/>
  <c r="AW19" i="8"/>
  <c r="AW52" i="8"/>
  <c r="AW4" i="8"/>
  <c r="AW5" i="8"/>
  <c r="AW6" i="8"/>
  <c r="AW8" i="8"/>
  <c r="AW9" i="8"/>
  <c r="AW10" i="8"/>
  <c r="AW11" i="8"/>
  <c r="AW13" i="8"/>
  <c r="AW14" i="8"/>
  <c r="AW15" i="8"/>
  <c r="AW16" i="8"/>
  <c r="AW17" i="8"/>
  <c r="AW18" i="8"/>
  <c r="AW20" i="8"/>
  <c r="AW21" i="8"/>
  <c r="AW22" i="8"/>
  <c r="AW23" i="8"/>
  <c r="AW24" i="8"/>
  <c r="AW25" i="8"/>
  <c r="AW26" i="8"/>
  <c r="AW27" i="8"/>
  <c r="AW28" i="8"/>
  <c r="AW29" i="8"/>
  <c r="AW30" i="8"/>
  <c r="AW31" i="8"/>
  <c r="AW32" i="8"/>
  <c r="AW33" i="8"/>
  <c r="AW34" i="8"/>
  <c r="AW35" i="8"/>
  <c r="AW36" i="8"/>
  <c r="AW37" i="8"/>
  <c r="AW38" i="8"/>
  <c r="AW39" i="8"/>
  <c r="AW40" i="8"/>
  <c r="AW41" i="8"/>
  <c r="AW42" i="8"/>
  <c r="AW43" i="8"/>
  <c r="AW44" i="8"/>
  <c r="AW45" i="8"/>
  <c r="AW46" i="8"/>
  <c r="AW47" i="8"/>
  <c r="AW48" i="8"/>
  <c r="AW49" i="8"/>
  <c r="AW50" i="8"/>
  <c r="AW51" i="8"/>
  <c r="AW53" i="8"/>
  <c r="AW54" i="8"/>
  <c r="AW55" i="8"/>
  <c r="AW56" i="8"/>
  <c r="AW57" i="8"/>
  <c r="AW58" i="8"/>
  <c r="AW67" i="8"/>
  <c r="AU7" i="8"/>
  <c r="AU12" i="8"/>
  <c r="AU19" i="8"/>
  <c r="AU52" i="8"/>
  <c r="AU4" i="8"/>
  <c r="AU5" i="8"/>
  <c r="AU6" i="8"/>
  <c r="AU8" i="8"/>
  <c r="AU9" i="8"/>
  <c r="AU10" i="8"/>
  <c r="AU11" i="8"/>
  <c r="AU13" i="8"/>
  <c r="AU14" i="8"/>
  <c r="AU15" i="8"/>
  <c r="AU16" i="8"/>
  <c r="AU17" i="8"/>
  <c r="AU18" i="8"/>
  <c r="AU20" i="8"/>
  <c r="AU21" i="8"/>
  <c r="AU22" i="8"/>
  <c r="AU23" i="8"/>
  <c r="AU24" i="8"/>
  <c r="AU25" i="8"/>
  <c r="AU26" i="8"/>
  <c r="AU27" i="8"/>
  <c r="AU28" i="8"/>
  <c r="AU29" i="8"/>
  <c r="AU30" i="8"/>
  <c r="AU31" i="8"/>
  <c r="AU32" i="8"/>
  <c r="AU33" i="8"/>
  <c r="AU34" i="8"/>
  <c r="AU35" i="8"/>
  <c r="AU36" i="8"/>
  <c r="AU37" i="8"/>
  <c r="AU38" i="8"/>
  <c r="AU39" i="8"/>
  <c r="AU40" i="8"/>
  <c r="AU41" i="8"/>
  <c r="AU42" i="8"/>
  <c r="AU43" i="8"/>
  <c r="AU44" i="8"/>
  <c r="AU45" i="8"/>
  <c r="AU46" i="8"/>
  <c r="AU47" i="8"/>
  <c r="AU48" i="8"/>
  <c r="AU49" i="8"/>
  <c r="AU50" i="8"/>
  <c r="AU51" i="8"/>
  <c r="AU53" i="8"/>
  <c r="AU54" i="8"/>
  <c r="AU55" i="8"/>
  <c r="AU56" i="8"/>
  <c r="AU57" i="8"/>
  <c r="AU58" i="8"/>
  <c r="AU67" i="8"/>
  <c r="AT7" i="8"/>
  <c r="AT12" i="8"/>
  <c r="AT19" i="8"/>
  <c r="AT52" i="8"/>
  <c r="AT4" i="8"/>
  <c r="AT5" i="8"/>
  <c r="AT6" i="8"/>
  <c r="AT8" i="8"/>
  <c r="AT9" i="8"/>
  <c r="AT10" i="8"/>
  <c r="AT11" i="8"/>
  <c r="AT13" i="8"/>
  <c r="AT14" i="8"/>
  <c r="AT15" i="8"/>
  <c r="AT16" i="8"/>
  <c r="AT17" i="8"/>
  <c r="AT18" i="8"/>
  <c r="AT20" i="8"/>
  <c r="AT21" i="8"/>
  <c r="AT22" i="8"/>
  <c r="AT23" i="8"/>
  <c r="AT24" i="8"/>
  <c r="AT25" i="8"/>
  <c r="AT26" i="8"/>
  <c r="AT27" i="8"/>
  <c r="AT28" i="8"/>
  <c r="AT29" i="8"/>
  <c r="AT30" i="8"/>
  <c r="AT31" i="8"/>
  <c r="AT32" i="8"/>
  <c r="AT33" i="8"/>
  <c r="AT34" i="8"/>
  <c r="AT35" i="8"/>
  <c r="AT36" i="8"/>
  <c r="AT37" i="8"/>
  <c r="AT38" i="8"/>
  <c r="AT39" i="8"/>
  <c r="AT40" i="8"/>
  <c r="AT41" i="8"/>
  <c r="AT42" i="8"/>
  <c r="AT43" i="8"/>
  <c r="AT44" i="8"/>
  <c r="AT45" i="8"/>
  <c r="AT46" i="8"/>
  <c r="AT47" i="8"/>
  <c r="AT48" i="8"/>
  <c r="AT49" i="8"/>
  <c r="AT50" i="8"/>
  <c r="AT51" i="8"/>
  <c r="AT53" i="8"/>
  <c r="AT54" i="8"/>
  <c r="AT55" i="8"/>
  <c r="AT56" i="8"/>
  <c r="AT57" i="8"/>
  <c r="AT58" i="8"/>
  <c r="AT67" i="8"/>
  <c r="AS7" i="8"/>
  <c r="AS12" i="8"/>
  <c r="AS19" i="8"/>
  <c r="AS52" i="8"/>
  <c r="AS4" i="8"/>
  <c r="AS5" i="8"/>
  <c r="AS6" i="8"/>
  <c r="AS8" i="8"/>
  <c r="AS9" i="8"/>
  <c r="AS10" i="8"/>
  <c r="AS11" i="8"/>
  <c r="AS13" i="8"/>
  <c r="AS14" i="8"/>
  <c r="AS15" i="8"/>
  <c r="AS16" i="8"/>
  <c r="AS17" i="8"/>
  <c r="AS18" i="8"/>
  <c r="AS20" i="8"/>
  <c r="AS21" i="8"/>
  <c r="AS22" i="8"/>
  <c r="AS23" i="8"/>
  <c r="AS24" i="8"/>
  <c r="AS25" i="8"/>
  <c r="AS26" i="8"/>
  <c r="AS27" i="8"/>
  <c r="AS28" i="8"/>
  <c r="AS29" i="8"/>
  <c r="AS30" i="8"/>
  <c r="AS31" i="8"/>
  <c r="AS32" i="8"/>
  <c r="AS33" i="8"/>
  <c r="AS34" i="8"/>
  <c r="AS35" i="8"/>
  <c r="AS36" i="8"/>
  <c r="AS37" i="8"/>
  <c r="AS38" i="8"/>
  <c r="AS39" i="8"/>
  <c r="AS40" i="8"/>
  <c r="AS41" i="8"/>
  <c r="AS42" i="8"/>
  <c r="AS43" i="8"/>
  <c r="AS44" i="8"/>
  <c r="AS45" i="8"/>
  <c r="AS46" i="8"/>
  <c r="AS47" i="8"/>
  <c r="AS48" i="8"/>
  <c r="AS49" i="8"/>
  <c r="AS50" i="8"/>
  <c r="AS51" i="8"/>
  <c r="AS53" i="8"/>
  <c r="AS54" i="8"/>
  <c r="AS55" i="8"/>
  <c r="AS56" i="8"/>
  <c r="AS57" i="8"/>
  <c r="AS58" i="8"/>
  <c r="AS67" i="8"/>
  <c r="AR7" i="8"/>
  <c r="AR12" i="8"/>
  <c r="AR19" i="8"/>
  <c r="AR52" i="8"/>
  <c r="AR4" i="8"/>
  <c r="AR5" i="8"/>
  <c r="AR6" i="8"/>
  <c r="AR8" i="8"/>
  <c r="AR9" i="8"/>
  <c r="AR10" i="8"/>
  <c r="AR11" i="8"/>
  <c r="AR13" i="8"/>
  <c r="AR14" i="8"/>
  <c r="AR15" i="8"/>
  <c r="AR16" i="8"/>
  <c r="AR17" i="8"/>
  <c r="AR18" i="8"/>
  <c r="AR20" i="8"/>
  <c r="AR21" i="8"/>
  <c r="AR22" i="8"/>
  <c r="AR23" i="8"/>
  <c r="AR24" i="8"/>
  <c r="AR25" i="8"/>
  <c r="AR26" i="8"/>
  <c r="AR27" i="8"/>
  <c r="AR28" i="8"/>
  <c r="AR29" i="8"/>
  <c r="AR30" i="8"/>
  <c r="AR31" i="8"/>
  <c r="AR32" i="8"/>
  <c r="AR33" i="8"/>
  <c r="AR34" i="8"/>
  <c r="AR35" i="8"/>
  <c r="AR36" i="8"/>
  <c r="AR37" i="8"/>
  <c r="AR38" i="8"/>
  <c r="AR39" i="8"/>
  <c r="AR40" i="8"/>
  <c r="AR41" i="8"/>
  <c r="AR42" i="8"/>
  <c r="AR43" i="8"/>
  <c r="AR44" i="8"/>
  <c r="AR45" i="8"/>
  <c r="AR46" i="8"/>
  <c r="AR47" i="8"/>
  <c r="AR48" i="8"/>
  <c r="AR49" i="8"/>
  <c r="AR50" i="8"/>
  <c r="AR51" i="8"/>
  <c r="AR53" i="8"/>
  <c r="AR54" i="8"/>
  <c r="AR55" i="8"/>
  <c r="AR56" i="8"/>
  <c r="AR57" i="8"/>
  <c r="AR58" i="8"/>
  <c r="AR67" i="8"/>
  <c r="AP7" i="8"/>
  <c r="AP12" i="8"/>
  <c r="AP19" i="8"/>
  <c r="AP52" i="8"/>
  <c r="AP4" i="8"/>
  <c r="AP5" i="8"/>
  <c r="AP6" i="8"/>
  <c r="AP8" i="8"/>
  <c r="AP9" i="8"/>
  <c r="AP10" i="8"/>
  <c r="AP11" i="8"/>
  <c r="AP13" i="8"/>
  <c r="AP14" i="8"/>
  <c r="AP15" i="8"/>
  <c r="AP16" i="8"/>
  <c r="AP17" i="8"/>
  <c r="AP18" i="8"/>
  <c r="AP20" i="8"/>
  <c r="AP21" i="8"/>
  <c r="AP22" i="8"/>
  <c r="AP23" i="8"/>
  <c r="AP24" i="8"/>
  <c r="AP25" i="8"/>
  <c r="AP26" i="8"/>
  <c r="AP27" i="8"/>
  <c r="AP28" i="8"/>
  <c r="AP29" i="8"/>
  <c r="AP30" i="8"/>
  <c r="AP31" i="8"/>
  <c r="AP32" i="8"/>
  <c r="AP33" i="8"/>
  <c r="AP34" i="8"/>
  <c r="AP35" i="8"/>
  <c r="AP36" i="8"/>
  <c r="AP37" i="8"/>
  <c r="AP38" i="8"/>
  <c r="AP39" i="8"/>
  <c r="AP40" i="8"/>
  <c r="AP41" i="8"/>
  <c r="AP42" i="8"/>
  <c r="AP43" i="8"/>
  <c r="AP44" i="8"/>
  <c r="AP45" i="8"/>
  <c r="AP46" i="8"/>
  <c r="AP47" i="8"/>
  <c r="AP48" i="8"/>
  <c r="AP49" i="8"/>
  <c r="AP50" i="8"/>
  <c r="AP51" i="8"/>
  <c r="AP53" i="8"/>
  <c r="AP54" i="8"/>
  <c r="AP55" i="8"/>
  <c r="AP56" i="8"/>
  <c r="AP57" i="8"/>
  <c r="AP58" i="8"/>
  <c r="AP67" i="8"/>
  <c r="AO7" i="8"/>
  <c r="AO12" i="8"/>
  <c r="AO19" i="8"/>
  <c r="AO52" i="8"/>
  <c r="AO4" i="8"/>
  <c r="AO5" i="8"/>
  <c r="AO6" i="8"/>
  <c r="AO8" i="8"/>
  <c r="AO9" i="8"/>
  <c r="AO10" i="8"/>
  <c r="AO11" i="8"/>
  <c r="AO13" i="8"/>
  <c r="AO14" i="8"/>
  <c r="AO15" i="8"/>
  <c r="AO16" i="8"/>
  <c r="AO17" i="8"/>
  <c r="AO18" i="8"/>
  <c r="AO20" i="8"/>
  <c r="AO21" i="8"/>
  <c r="AO22" i="8"/>
  <c r="AO23" i="8"/>
  <c r="AO24" i="8"/>
  <c r="AO25" i="8"/>
  <c r="AO26" i="8"/>
  <c r="AO27" i="8"/>
  <c r="AO28" i="8"/>
  <c r="AO29" i="8"/>
  <c r="AO30" i="8"/>
  <c r="AO31" i="8"/>
  <c r="AO32" i="8"/>
  <c r="AO33" i="8"/>
  <c r="AO34" i="8"/>
  <c r="AO35" i="8"/>
  <c r="AO36" i="8"/>
  <c r="AO37" i="8"/>
  <c r="AO38" i="8"/>
  <c r="AO39" i="8"/>
  <c r="AO40" i="8"/>
  <c r="AO41" i="8"/>
  <c r="AO42" i="8"/>
  <c r="AO43" i="8"/>
  <c r="AO44" i="8"/>
  <c r="AO45" i="8"/>
  <c r="AO46" i="8"/>
  <c r="AO47" i="8"/>
  <c r="AO48" i="8"/>
  <c r="AO49" i="8"/>
  <c r="AO50" i="8"/>
  <c r="AO51" i="8"/>
  <c r="AO53" i="8"/>
  <c r="AO54" i="8"/>
  <c r="AO55" i="8"/>
  <c r="AO56" i="8"/>
  <c r="AO57" i="8"/>
  <c r="AO58" i="8"/>
  <c r="AO67" i="8"/>
  <c r="AN7" i="8"/>
  <c r="AN12" i="8"/>
  <c r="AN19" i="8"/>
  <c r="AN52" i="8"/>
  <c r="AN4" i="8"/>
  <c r="AN5" i="8"/>
  <c r="AN6" i="8"/>
  <c r="AN8" i="8"/>
  <c r="AN9" i="8"/>
  <c r="AN10" i="8"/>
  <c r="AN11" i="8"/>
  <c r="AN13" i="8"/>
  <c r="AN14" i="8"/>
  <c r="AN15" i="8"/>
  <c r="AN16" i="8"/>
  <c r="AN17" i="8"/>
  <c r="AN18" i="8"/>
  <c r="AN20" i="8"/>
  <c r="AN21" i="8"/>
  <c r="AN22" i="8"/>
  <c r="AN23" i="8"/>
  <c r="AN24" i="8"/>
  <c r="AN25" i="8"/>
  <c r="AN26" i="8"/>
  <c r="AN27" i="8"/>
  <c r="AN28" i="8"/>
  <c r="AN29" i="8"/>
  <c r="AN30" i="8"/>
  <c r="AN31" i="8"/>
  <c r="AN32" i="8"/>
  <c r="AN33" i="8"/>
  <c r="AN34" i="8"/>
  <c r="AN35" i="8"/>
  <c r="AN36" i="8"/>
  <c r="AN37" i="8"/>
  <c r="AN38" i="8"/>
  <c r="AN39" i="8"/>
  <c r="AN40" i="8"/>
  <c r="AN41" i="8"/>
  <c r="AN42" i="8"/>
  <c r="AN43" i="8"/>
  <c r="AN44" i="8"/>
  <c r="AN45" i="8"/>
  <c r="AN46" i="8"/>
  <c r="AN47" i="8"/>
  <c r="AN48" i="8"/>
  <c r="AN49" i="8"/>
  <c r="AN50" i="8"/>
  <c r="AN51" i="8"/>
  <c r="AN53" i="8"/>
  <c r="AN54" i="8"/>
  <c r="AN55" i="8"/>
  <c r="AN56" i="8"/>
  <c r="AN57" i="8"/>
  <c r="AN58" i="8"/>
  <c r="AN67" i="8"/>
  <c r="AM7" i="8"/>
  <c r="AM12" i="8"/>
  <c r="AM19" i="8"/>
  <c r="AM52" i="8"/>
  <c r="AM4" i="8"/>
  <c r="AM5" i="8"/>
  <c r="AM6" i="8"/>
  <c r="AM8" i="8"/>
  <c r="AM9" i="8"/>
  <c r="AM10" i="8"/>
  <c r="AM11" i="8"/>
  <c r="AM13" i="8"/>
  <c r="AM14" i="8"/>
  <c r="AM15" i="8"/>
  <c r="AM16" i="8"/>
  <c r="AM17" i="8"/>
  <c r="AM18" i="8"/>
  <c r="AM20" i="8"/>
  <c r="AM21" i="8"/>
  <c r="AM22" i="8"/>
  <c r="AM23" i="8"/>
  <c r="AM24" i="8"/>
  <c r="AM25" i="8"/>
  <c r="AM26" i="8"/>
  <c r="AM27" i="8"/>
  <c r="AM28" i="8"/>
  <c r="AM29" i="8"/>
  <c r="AM30" i="8"/>
  <c r="AM31" i="8"/>
  <c r="AM32" i="8"/>
  <c r="AM33" i="8"/>
  <c r="AM34" i="8"/>
  <c r="AM35" i="8"/>
  <c r="AM36" i="8"/>
  <c r="AM37" i="8"/>
  <c r="AM38" i="8"/>
  <c r="AM39" i="8"/>
  <c r="AM40" i="8"/>
  <c r="AM41" i="8"/>
  <c r="AM42" i="8"/>
  <c r="AM43" i="8"/>
  <c r="AM44" i="8"/>
  <c r="AM45" i="8"/>
  <c r="AM46" i="8"/>
  <c r="AM47" i="8"/>
  <c r="AM48" i="8"/>
  <c r="AM49" i="8"/>
  <c r="AM50" i="8"/>
  <c r="AM51" i="8"/>
  <c r="AM53" i="8"/>
  <c r="AM54" i="8"/>
  <c r="AM55" i="8"/>
  <c r="AM56" i="8"/>
  <c r="AM57" i="8"/>
  <c r="AM58" i="8"/>
  <c r="AM67" i="8"/>
  <c r="AL7" i="8"/>
  <c r="AL12" i="8"/>
  <c r="AL19" i="8"/>
  <c r="AL52" i="8"/>
  <c r="AL4" i="8"/>
  <c r="AL5" i="8"/>
  <c r="AL6" i="8"/>
  <c r="AL8" i="8"/>
  <c r="AL9" i="8"/>
  <c r="AL10" i="8"/>
  <c r="AL11" i="8"/>
  <c r="AL13" i="8"/>
  <c r="AL14" i="8"/>
  <c r="AL15" i="8"/>
  <c r="AL16" i="8"/>
  <c r="AL17" i="8"/>
  <c r="AL18" i="8"/>
  <c r="AL20" i="8"/>
  <c r="AL21" i="8"/>
  <c r="AL22" i="8"/>
  <c r="AL23" i="8"/>
  <c r="AL24" i="8"/>
  <c r="AL25" i="8"/>
  <c r="AL26" i="8"/>
  <c r="AL27" i="8"/>
  <c r="AL28" i="8"/>
  <c r="AL29" i="8"/>
  <c r="AL30" i="8"/>
  <c r="AL31" i="8"/>
  <c r="AL32" i="8"/>
  <c r="AL33" i="8"/>
  <c r="AL34" i="8"/>
  <c r="AL35" i="8"/>
  <c r="AL36" i="8"/>
  <c r="AL37" i="8"/>
  <c r="AL38" i="8"/>
  <c r="AL39" i="8"/>
  <c r="AL40" i="8"/>
  <c r="AL41" i="8"/>
  <c r="AL42" i="8"/>
  <c r="AL43" i="8"/>
  <c r="AL44" i="8"/>
  <c r="AL45" i="8"/>
  <c r="AL46" i="8"/>
  <c r="AL47" i="8"/>
  <c r="AL48" i="8"/>
  <c r="AL49" i="8"/>
  <c r="AL50" i="8"/>
  <c r="AL51" i="8"/>
  <c r="AL53" i="8"/>
  <c r="AL54" i="8"/>
  <c r="AL55" i="8"/>
  <c r="AL56" i="8"/>
  <c r="AL57" i="8"/>
  <c r="AL58" i="8"/>
  <c r="AL67" i="8"/>
  <c r="AK7" i="8"/>
  <c r="AK12" i="8"/>
  <c r="AK19" i="8"/>
  <c r="AK52" i="8"/>
  <c r="AK4" i="8"/>
  <c r="AK5" i="8"/>
  <c r="AK6" i="8"/>
  <c r="AK8" i="8"/>
  <c r="AK9" i="8"/>
  <c r="AK10" i="8"/>
  <c r="AK11" i="8"/>
  <c r="AK13" i="8"/>
  <c r="AK14" i="8"/>
  <c r="AK15" i="8"/>
  <c r="AK16" i="8"/>
  <c r="AK17" i="8"/>
  <c r="AK18" i="8"/>
  <c r="AK20" i="8"/>
  <c r="AK21" i="8"/>
  <c r="AK22" i="8"/>
  <c r="AK23" i="8"/>
  <c r="AK24" i="8"/>
  <c r="AK25" i="8"/>
  <c r="AK26" i="8"/>
  <c r="AK27" i="8"/>
  <c r="AK28" i="8"/>
  <c r="AK29" i="8"/>
  <c r="AK30" i="8"/>
  <c r="AK31" i="8"/>
  <c r="AK32" i="8"/>
  <c r="AK33" i="8"/>
  <c r="AK34" i="8"/>
  <c r="AK35" i="8"/>
  <c r="AK36" i="8"/>
  <c r="AK37" i="8"/>
  <c r="AK38" i="8"/>
  <c r="AK39" i="8"/>
  <c r="AK40" i="8"/>
  <c r="AK41" i="8"/>
  <c r="AK42" i="8"/>
  <c r="AK43" i="8"/>
  <c r="AK44" i="8"/>
  <c r="AK45" i="8"/>
  <c r="AK46" i="8"/>
  <c r="AK47" i="8"/>
  <c r="AK48" i="8"/>
  <c r="AK49" i="8"/>
  <c r="AK50" i="8"/>
  <c r="AK51" i="8"/>
  <c r="AK53" i="8"/>
  <c r="AK54" i="8"/>
  <c r="AK55" i="8"/>
  <c r="AK56" i="8"/>
  <c r="AK57" i="8"/>
  <c r="AK58" i="8"/>
  <c r="AK67" i="8"/>
  <c r="AJ7" i="8"/>
  <c r="AJ12" i="8"/>
  <c r="AJ19" i="8"/>
  <c r="AJ52" i="8"/>
  <c r="AJ4" i="8"/>
  <c r="AJ5" i="8"/>
  <c r="AJ6" i="8"/>
  <c r="AJ8" i="8"/>
  <c r="AJ9" i="8"/>
  <c r="AJ10" i="8"/>
  <c r="AJ11" i="8"/>
  <c r="AJ13" i="8"/>
  <c r="AJ14" i="8"/>
  <c r="AJ15" i="8"/>
  <c r="AJ16" i="8"/>
  <c r="AJ17" i="8"/>
  <c r="AJ18" i="8"/>
  <c r="AJ20" i="8"/>
  <c r="AJ21" i="8"/>
  <c r="AJ22" i="8"/>
  <c r="AJ23" i="8"/>
  <c r="AJ24" i="8"/>
  <c r="AJ25" i="8"/>
  <c r="AJ26" i="8"/>
  <c r="AJ27" i="8"/>
  <c r="AJ28" i="8"/>
  <c r="AJ29" i="8"/>
  <c r="AJ30" i="8"/>
  <c r="AJ31" i="8"/>
  <c r="AJ32" i="8"/>
  <c r="AJ33" i="8"/>
  <c r="AJ34" i="8"/>
  <c r="AJ35" i="8"/>
  <c r="AJ36" i="8"/>
  <c r="AJ37" i="8"/>
  <c r="AJ38" i="8"/>
  <c r="AJ39" i="8"/>
  <c r="AJ40" i="8"/>
  <c r="AJ41" i="8"/>
  <c r="AJ42" i="8"/>
  <c r="AJ43" i="8"/>
  <c r="AJ44" i="8"/>
  <c r="AJ45" i="8"/>
  <c r="AJ46" i="8"/>
  <c r="AJ47" i="8"/>
  <c r="AJ48" i="8"/>
  <c r="AJ49" i="8"/>
  <c r="AJ50" i="8"/>
  <c r="AJ51" i="8"/>
  <c r="AJ53" i="8"/>
  <c r="AJ54" i="8"/>
  <c r="AJ55" i="8"/>
  <c r="AJ56" i="8"/>
  <c r="AJ57" i="8"/>
  <c r="AJ58" i="8"/>
  <c r="AJ67" i="8"/>
  <c r="AI7" i="8"/>
  <c r="AI12" i="8"/>
  <c r="AI19" i="8"/>
  <c r="AI52" i="8"/>
  <c r="AI4" i="8"/>
  <c r="AI5" i="8"/>
  <c r="AI6" i="8"/>
  <c r="AI8" i="8"/>
  <c r="AI9" i="8"/>
  <c r="AI10" i="8"/>
  <c r="AI11" i="8"/>
  <c r="AI13" i="8"/>
  <c r="AI14" i="8"/>
  <c r="AI15" i="8"/>
  <c r="AI16" i="8"/>
  <c r="AI17" i="8"/>
  <c r="AI18" i="8"/>
  <c r="AI20" i="8"/>
  <c r="AI21" i="8"/>
  <c r="AI22" i="8"/>
  <c r="AI23" i="8"/>
  <c r="AI24" i="8"/>
  <c r="AI25" i="8"/>
  <c r="AI26" i="8"/>
  <c r="AI27" i="8"/>
  <c r="AI28" i="8"/>
  <c r="AI29" i="8"/>
  <c r="AI30" i="8"/>
  <c r="AI31" i="8"/>
  <c r="AI32" i="8"/>
  <c r="AI33" i="8"/>
  <c r="AI34" i="8"/>
  <c r="AI35" i="8"/>
  <c r="AI36" i="8"/>
  <c r="AI37" i="8"/>
  <c r="AI38" i="8"/>
  <c r="AI39" i="8"/>
  <c r="AI40" i="8"/>
  <c r="AI41" i="8"/>
  <c r="AI42" i="8"/>
  <c r="AI43" i="8"/>
  <c r="AI44" i="8"/>
  <c r="AI45" i="8"/>
  <c r="AI46" i="8"/>
  <c r="AI47" i="8"/>
  <c r="AI48" i="8"/>
  <c r="AI49" i="8"/>
  <c r="AI50" i="8"/>
  <c r="AI51" i="8"/>
  <c r="AI53" i="8"/>
  <c r="AI54" i="8"/>
  <c r="AI55" i="8"/>
  <c r="AI56" i="8"/>
  <c r="AI57" i="8"/>
  <c r="AI58" i="8"/>
  <c r="AI67" i="8"/>
  <c r="AG7" i="8"/>
  <c r="AG12" i="8"/>
  <c r="AG19" i="8"/>
  <c r="AG52" i="8"/>
  <c r="AG4" i="8"/>
  <c r="AG5" i="8"/>
  <c r="AG6" i="8"/>
  <c r="AG8" i="8"/>
  <c r="AG9" i="8"/>
  <c r="AG10" i="8"/>
  <c r="AG11" i="8"/>
  <c r="AG13" i="8"/>
  <c r="AG14" i="8"/>
  <c r="AG15" i="8"/>
  <c r="AG16" i="8"/>
  <c r="AG17" i="8"/>
  <c r="AG18" i="8"/>
  <c r="AG20" i="8"/>
  <c r="AG21" i="8"/>
  <c r="AG22" i="8"/>
  <c r="AG23" i="8"/>
  <c r="AG24" i="8"/>
  <c r="AG25" i="8"/>
  <c r="AG26" i="8"/>
  <c r="AG27" i="8"/>
  <c r="AG28" i="8"/>
  <c r="AG29" i="8"/>
  <c r="AG30" i="8"/>
  <c r="AG31" i="8"/>
  <c r="AG32" i="8"/>
  <c r="AG33" i="8"/>
  <c r="AG34" i="8"/>
  <c r="AG35" i="8"/>
  <c r="AG36" i="8"/>
  <c r="AG37" i="8"/>
  <c r="AG38" i="8"/>
  <c r="AG39" i="8"/>
  <c r="AG40" i="8"/>
  <c r="AG41" i="8"/>
  <c r="AG42" i="8"/>
  <c r="AG43" i="8"/>
  <c r="AG44" i="8"/>
  <c r="AG45" i="8"/>
  <c r="AG46" i="8"/>
  <c r="AG47" i="8"/>
  <c r="AG48" i="8"/>
  <c r="AG49" i="8"/>
  <c r="AG50" i="8"/>
  <c r="AG51" i="8"/>
  <c r="AG53" i="8"/>
  <c r="AG54" i="8"/>
  <c r="AG55" i="8"/>
  <c r="AG56" i="8"/>
  <c r="AG57" i="8"/>
  <c r="AG58" i="8"/>
  <c r="AG67" i="8"/>
  <c r="AF7" i="8"/>
  <c r="AF12" i="8"/>
  <c r="AF19" i="8"/>
  <c r="AF52" i="8"/>
  <c r="AF4" i="8"/>
  <c r="AF5" i="8"/>
  <c r="AF6" i="8"/>
  <c r="AF8" i="8"/>
  <c r="AF9" i="8"/>
  <c r="AF10" i="8"/>
  <c r="AF11" i="8"/>
  <c r="AF13" i="8"/>
  <c r="AF14" i="8"/>
  <c r="AF15" i="8"/>
  <c r="AF16" i="8"/>
  <c r="AF17" i="8"/>
  <c r="AF18" i="8"/>
  <c r="AF20" i="8"/>
  <c r="AF21" i="8"/>
  <c r="AF22" i="8"/>
  <c r="AF23" i="8"/>
  <c r="AF24" i="8"/>
  <c r="AF25" i="8"/>
  <c r="AF26" i="8"/>
  <c r="AF27" i="8"/>
  <c r="AF28" i="8"/>
  <c r="AF29" i="8"/>
  <c r="AF30" i="8"/>
  <c r="AF31" i="8"/>
  <c r="AF32" i="8"/>
  <c r="AF33" i="8"/>
  <c r="AF34" i="8"/>
  <c r="AF35" i="8"/>
  <c r="AF36" i="8"/>
  <c r="AF37" i="8"/>
  <c r="AF38" i="8"/>
  <c r="AF39" i="8"/>
  <c r="AF40" i="8"/>
  <c r="AF41" i="8"/>
  <c r="AF42" i="8"/>
  <c r="AF43" i="8"/>
  <c r="AF44" i="8"/>
  <c r="AF45" i="8"/>
  <c r="AF46" i="8"/>
  <c r="AF47" i="8"/>
  <c r="AF48" i="8"/>
  <c r="AF49" i="8"/>
  <c r="AF50" i="8"/>
  <c r="AF51" i="8"/>
  <c r="AF53" i="8"/>
  <c r="AF54" i="8"/>
  <c r="AF55" i="8"/>
  <c r="AF56" i="8"/>
  <c r="AF57" i="8"/>
  <c r="AF58" i="8"/>
  <c r="AF67" i="8"/>
  <c r="AE7" i="8"/>
  <c r="AE12" i="8"/>
  <c r="AE19" i="8"/>
  <c r="AE52" i="8"/>
  <c r="AE4" i="8"/>
  <c r="AE5" i="8"/>
  <c r="AE6" i="8"/>
  <c r="AE8" i="8"/>
  <c r="AE9" i="8"/>
  <c r="AE10" i="8"/>
  <c r="AE11" i="8"/>
  <c r="AE13" i="8"/>
  <c r="AE14" i="8"/>
  <c r="AE15" i="8"/>
  <c r="AE16" i="8"/>
  <c r="AE17" i="8"/>
  <c r="AE18" i="8"/>
  <c r="AE20" i="8"/>
  <c r="AE21" i="8"/>
  <c r="AE22" i="8"/>
  <c r="AE23" i="8"/>
  <c r="AE24" i="8"/>
  <c r="AE25" i="8"/>
  <c r="AE26" i="8"/>
  <c r="AE27" i="8"/>
  <c r="AE28" i="8"/>
  <c r="AE29" i="8"/>
  <c r="AE30" i="8"/>
  <c r="AE31" i="8"/>
  <c r="AE32" i="8"/>
  <c r="AE33" i="8"/>
  <c r="AE34" i="8"/>
  <c r="AE35" i="8"/>
  <c r="AE36" i="8"/>
  <c r="AE37" i="8"/>
  <c r="AE38" i="8"/>
  <c r="AE39" i="8"/>
  <c r="AE40" i="8"/>
  <c r="AE41" i="8"/>
  <c r="AE42" i="8"/>
  <c r="AE43" i="8"/>
  <c r="AE44" i="8"/>
  <c r="AE45" i="8"/>
  <c r="AE46" i="8"/>
  <c r="AE47" i="8"/>
  <c r="AE48" i="8"/>
  <c r="AE49" i="8"/>
  <c r="AE50" i="8"/>
  <c r="AE51" i="8"/>
  <c r="AE53" i="8"/>
  <c r="AE54" i="8"/>
  <c r="AE55" i="8"/>
  <c r="AE56" i="8"/>
  <c r="AE57" i="8"/>
  <c r="AE58" i="8"/>
  <c r="AE67" i="8"/>
  <c r="AD7" i="8"/>
  <c r="AD12" i="8"/>
  <c r="AD19" i="8"/>
  <c r="AD52" i="8"/>
  <c r="AD4" i="8"/>
  <c r="AD5" i="8"/>
  <c r="AD6" i="8"/>
  <c r="AD8" i="8"/>
  <c r="AD9" i="8"/>
  <c r="AD10" i="8"/>
  <c r="AD11" i="8"/>
  <c r="AD13" i="8"/>
  <c r="AD14" i="8"/>
  <c r="AD15" i="8"/>
  <c r="AD16" i="8"/>
  <c r="AD17" i="8"/>
  <c r="AD18" i="8"/>
  <c r="AD20" i="8"/>
  <c r="AD21" i="8"/>
  <c r="AD22" i="8"/>
  <c r="AD23" i="8"/>
  <c r="AD24" i="8"/>
  <c r="AD25" i="8"/>
  <c r="AD26" i="8"/>
  <c r="AD27" i="8"/>
  <c r="AD28" i="8"/>
  <c r="AD29" i="8"/>
  <c r="AD30" i="8"/>
  <c r="AD31" i="8"/>
  <c r="AD32" i="8"/>
  <c r="AD33" i="8"/>
  <c r="AD34" i="8"/>
  <c r="AD35" i="8"/>
  <c r="AD36" i="8"/>
  <c r="AD37" i="8"/>
  <c r="AD38" i="8"/>
  <c r="AD39" i="8"/>
  <c r="AD40" i="8"/>
  <c r="AD41" i="8"/>
  <c r="AD42" i="8"/>
  <c r="AD43" i="8"/>
  <c r="AD44" i="8"/>
  <c r="AD45" i="8"/>
  <c r="AD46" i="8"/>
  <c r="AD47" i="8"/>
  <c r="AD48" i="8"/>
  <c r="AD49" i="8"/>
  <c r="AD50" i="8"/>
  <c r="AD51" i="8"/>
  <c r="AD53" i="8"/>
  <c r="AD54" i="8"/>
  <c r="AD55" i="8"/>
  <c r="AD56" i="8"/>
  <c r="AD57" i="8"/>
  <c r="AD58" i="8"/>
  <c r="AD67" i="8"/>
  <c r="AC7" i="8"/>
  <c r="AC12" i="8"/>
  <c r="AC19" i="8"/>
  <c r="AC52" i="8"/>
  <c r="AC4" i="8"/>
  <c r="AC5" i="8"/>
  <c r="AC6" i="8"/>
  <c r="AC8" i="8"/>
  <c r="AC9" i="8"/>
  <c r="AC10" i="8"/>
  <c r="AC11" i="8"/>
  <c r="AC13" i="8"/>
  <c r="AC14" i="8"/>
  <c r="AC15" i="8"/>
  <c r="AC16" i="8"/>
  <c r="AC17" i="8"/>
  <c r="AC18" i="8"/>
  <c r="AC20" i="8"/>
  <c r="AC21" i="8"/>
  <c r="AC22" i="8"/>
  <c r="AC23" i="8"/>
  <c r="AC24" i="8"/>
  <c r="AC25" i="8"/>
  <c r="AC26" i="8"/>
  <c r="AC27" i="8"/>
  <c r="AC28" i="8"/>
  <c r="AC29" i="8"/>
  <c r="AC30" i="8"/>
  <c r="AC31" i="8"/>
  <c r="AC32" i="8"/>
  <c r="AC33" i="8"/>
  <c r="AC34" i="8"/>
  <c r="AC35" i="8"/>
  <c r="AC36" i="8"/>
  <c r="AC37" i="8"/>
  <c r="AC38" i="8"/>
  <c r="AC39" i="8"/>
  <c r="AC40" i="8"/>
  <c r="AC41" i="8"/>
  <c r="AC42" i="8"/>
  <c r="AC43" i="8"/>
  <c r="AC44" i="8"/>
  <c r="AC45" i="8"/>
  <c r="AC46" i="8"/>
  <c r="AC47" i="8"/>
  <c r="AC48" i="8"/>
  <c r="AC49" i="8"/>
  <c r="AC50" i="8"/>
  <c r="AC51" i="8"/>
  <c r="AC53" i="8"/>
  <c r="AC54" i="8"/>
  <c r="AC55" i="8"/>
  <c r="AC56" i="8"/>
  <c r="AC57" i="8"/>
  <c r="AC58" i="8"/>
  <c r="AC67" i="8"/>
  <c r="AB7" i="8"/>
  <c r="AB12" i="8"/>
  <c r="AB19" i="8"/>
  <c r="AB52" i="8"/>
  <c r="AB4" i="8"/>
  <c r="AB5" i="8"/>
  <c r="AB6" i="8"/>
  <c r="AB8" i="8"/>
  <c r="AB9" i="8"/>
  <c r="AB10" i="8"/>
  <c r="AB11" i="8"/>
  <c r="AB13" i="8"/>
  <c r="AB14" i="8"/>
  <c r="AB15" i="8"/>
  <c r="AB16" i="8"/>
  <c r="AB17" i="8"/>
  <c r="AB18" i="8"/>
  <c r="AB20" i="8"/>
  <c r="AB21" i="8"/>
  <c r="AB22" i="8"/>
  <c r="AB23" i="8"/>
  <c r="AB24" i="8"/>
  <c r="AB25" i="8"/>
  <c r="AB26" i="8"/>
  <c r="AB27" i="8"/>
  <c r="AB28" i="8"/>
  <c r="AB29" i="8"/>
  <c r="AB30" i="8"/>
  <c r="AB31" i="8"/>
  <c r="AB32" i="8"/>
  <c r="AB33" i="8"/>
  <c r="AB34" i="8"/>
  <c r="AB35" i="8"/>
  <c r="AB36" i="8"/>
  <c r="AB37" i="8"/>
  <c r="AB38" i="8"/>
  <c r="AB39" i="8"/>
  <c r="AB40" i="8"/>
  <c r="AB41" i="8"/>
  <c r="AB42" i="8"/>
  <c r="AB43" i="8"/>
  <c r="AB44" i="8"/>
  <c r="AB45" i="8"/>
  <c r="AB46" i="8"/>
  <c r="AB47" i="8"/>
  <c r="AB48" i="8"/>
  <c r="AB49" i="8"/>
  <c r="AB50" i="8"/>
  <c r="AB51" i="8"/>
  <c r="AB53" i="8"/>
  <c r="AB54" i="8"/>
  <c r="AB55" i="8"/>
  <c r="AB56" i="8"/>
  <c r="AB57" i="8"/>
  <c r="AB58" i="8"/>
  <c r="AB67" i="8"/>
  <c r="Z7" i="8"/>
  <c r="Z12" i="8"/>
  <c r="Z19" i="8"/>
  <c r="Z52" i="8"/>
  <c r="Z4" i="8"/>
  <c r="Z5" i="8"/>
  <c r="Z6" i="8"/>
  <c r="Z8" i="8"/>
  <c r="Z9" i="8"/>
  <c r="Z10" i="8"/>
  <c r="Z11" i="8"/>
  <c r="Z13" i="8"/>
  <c r="Z14" i="8"/>
  <c r="Z15" i="8"/>
  <c r="Z16" i="8"/>
  <c r="Z17" i="8"/>
  <c r="Z18" i="8"/>
  <c r="Z20" i="8"/>
  <c r="Z21" i="8"/>
  <c r="Z22" i="8"/>
  <c r="Z23" i="8"/>
  <c r="Z24" i="8"/>
  <c r="Z25" i="8"/>
  <c r="Z26" i="8"/>
  <c r="Z27" i="8"/>
  <c r="Z28" i="8"/>
  <c r="Z29" i="8"/>
  <c r="Z30" i="8"/>
  <c r="Z31" i="8"/>
  <c r="Z32" i="8"/>
  <c r="Z33" i="8"/>
  <c r="Z34" i="8"/>
  <c r="Z35" i="8"/>
  <c r="Z36" i="8"/>
  <c r="Z37" i="8"/>
  <c r="Z38" i="8"/>
  <c r="Z39" i="8"/>
  <c r="Z40" i="8"/>
  <c r="Z41" i="8"/>
  <c r="Z42" i="8"/>
  <c r="Z43" i="8"/>
  <c r="Z44" i="8"/>
  <c r="Z45" i="8"/>
  <c r="Z46" i="8"/>
  <c r="Z47" i="8"/>
  <c r="Z48" i="8"/>
  <c r="Z49" i="8"/>
  <c r="Z50" i="8"/>
  <c r="Z51" i="8"/>
  <c r="Z53" i="8"/>
  <c r="Z54" i="8"/>
  <c r="Z55" i="8"/>
  <c r="Z56" i="8"/>
  <c r="Z57" i="8"/>
  <c r="Z58" i="8"/>
  <c r="Z67" i="8"/>
  <c r="Y7" i="8"/>
  <c r="Y12" i="8"/>
  <c r="Y19" i="8"/>
  <c r="Y52" i="8"/>
  <c r="Y4" i="8"/>
  <c r="Y5" i="8"/>
  <c r="Y6" i="8"/>
  <c r="Y8" i="8"/>
  <c r="Y9" i="8"/>
  <c r="Y10" i="8"/>
  <c r="Y11" i="8"/>
  <c r="Y13" i="8"/>
  <c r="Y14" i="8"/>
  <c r="Y15" i="8"/>
  <c r="Y16" i="8"/>
  <c r="Y17" i="8"/>
  <c r="Y18" i="8"/>
  <c r="Y20" i="8"/>
  <c r="Y21" i="8"/>
  <c r="Y22" i="8"/>
  <c r="Y23" i="8"/>
  <c r="Y24" i="8"/>
  <c r="Y25" i="8"/>
  <c r="Y26" i="8"/>
  <c r="Y27" i="8"/>
  <c r="Y28" i="8"/>
  <c r="Y29" i="8"/>
  <c r="Y30" i="8"/>
  <c r="Y31" i="8"/>
  <c r="Y32" i="8"/>
  <c r="Y33" i="8"/>
  <c r="Y34" i="8"/>
  <c r="Y35" i="8"/>
  <c r="Y36" i="8"/>
  <c r="Y37" i="8"/>
  <c r="Y38" i="8"/>
  <c r="Y39" i="8"/>
  <c r="Y40" i="8"/>
  <c r="Y41" i="8"/>
  <c r="Y42" i="8"/>
  <c r="Y43" i="8"/>
  <c r="Y44" i="8"/>
  <c r="Y45" i="8"/>
  <c r="Y46" i="8"/>
  <c r="Y47" i="8"/>
  <c r="Y48" i="8"/>
  <c r="Y49" i="8"/>
  <c r="Y50" i="8"/>
  <c r="Y51" i="8"/>
  <c r="Y53" i="8"/>
  <c r="Y54" i="8"/>
  <c r="Y55" i="8"/>
  <c r="Y56" i="8"/>
  <c r="Y57" i="8"/>
  <c r="Y58" i="8"/>
  <c r="Y67" i="8"/>
  <c r="X7" i="8"/>
  <c r="X12" i="8"/>
  <c r="X19" i="8"/>
  <c r="X52" i="8"/>
  <c r="X4" i="8"/>
  <c r="X5" i="8"/>
  <c r="X6" i="8"/>
  <c r="X8" i="8"/>
  <c r="X9" i="8"/>
  <c r="X10" i="8"/>
  <c r="X11" i="8"/>
  <c r="X13" i="8"/>
  <c r="X14" i="8"/>
  <c r="X15" i="8"/>
  <c r="X16" i="8"/>
  <c r="X17" i="8"/>
  <c r="X18" i="8"/>
  <c r="X20" i="8"/>
  <c r="X21" i="8"/>
  <c r="X22" i="8"/>
  <c r="X23" i="8"/>
  <c r="X24" i="8"/>
  <c r="X25" i="8"/>
  <c r="X26" i="8"/>
  <c r="X27" i="8"/>
  <c r="X28" i="8"/>
  <c r="X29" i="8"/>
  <c r="X30" i="8"/>
  <c r="X31" i="8"/>
  <c r="X32" i="8"/>
  <c r="X33" i="8"/>
  <c r="X34" i="8"/>
  <c r="X35" i="8"/>
  <c r="X36" i="8"/>
  <c r="X37" i="8"/>
  <c r="X38" i="8"/>
  <c r="X39" i="8"/>
  <c r="X40" i="8"/>
  <c r="X41" i="8"/>
  <c r="X42" i="8"/>
  <c r="X43" i="8"/>
  <c r="X44" i="8"/>
  <c r="X45" i="8"/>
  <c r="X46" i="8"/>
  <c r="X47" i="8"/>
  <c r="X48" i="8"/>
  <c r="X49" i="8"/>
  <c r="X50" i="8"/>
  <c r="X51" i="8"/>
  <c r="X53" i="8"/>
  <c r="X54" i="8"/>
  <c r="X55" i="8"/>
  <c r="X56" i="8"/>
  <c r="X57" i="8"/>
  <c r="X58" i="8"/>
  <c r="X67" i="8"/>
  <c r="W7" i="8"/>
  <c r="W12" i="8"/>
  <c r="W19" i="8"/>
  <c r="W52" i="8"/>
  <c r="W4" i="8"/>
  <c r="W5" i="8"/>
  <c r="W6" i="8"/>
  <c r="W8" i="8"/>
  <c r="W9" i="8"/>
  <c r="W10" i="8"/>
  <c r="W11" i="8"/>
  <c r="W13" i="8"/>
  <c r="W14" i="8"/>
  <c r="W15" i="8"/>
  <c r="W16" i="8"/>
  <c r="W17" i="8"/>
  <c r="W18" i="8"/>
  <c r="W20" i="8"/>
  <c r="W21" i="8"/>
  <c r="W22" i="8"/>
  <c r="W23" i="8"/>
  <c r="W24" i="8"/>
  <c r="W25" i="8"/>
  <c r="W26" i="8"/>
  <c r="W27" i="8"/>
  <c r="W28" i="8"/>
  <c r="W29" i="8"/>
  <c r="W30" i="8"/>
  <c r="W31" i="8"/>
  <c r="W32" i="8"/>
  <c r="W33" i="8"/>
  <c r="W34" i="8"/>
  <c r="W35" i="8"/>
  <c r="W36" i="8"/>
  <c r="W37" i="8"/>
  <c r="W38" i="8"/>
  <c r="W39" i="8"/>
  <c r="W40" i="8"/>
  <c r="W41" i="8"/>
  <c r="W42" i="8"/>
  <c r="W43" i="8"/>
  <c r="W44" i="8"/>
  <c r="W45" i="8"/>
  <c r="W46" i="8"/>
  <c r="W47" i="8"/>
  <c r="W48" i="8"/>
  <c r="W49" i="8"/>
  <c r="W50" i="8"/>
  <c r="W51" i="8"/>
  <c r="W53" i="8"/>
  <c r="W54" i="8"/>
  <c r="W55" i="8"/>
  <c r="W56" i="8"/>
  <c r="W57" i="8"/>
  <c r="W58" i="8"/>
  <c r="W67" i="8"/>
  <c r="V7" i="8"/>
  <c r="V12" i="8"/>
  <c r="V19" i="8"/>
  <c r="V52" i="8"/>
  <c r="V4" i="8"/>
  <c r="V5" i="8"/>
  <c r="V6" i="8"/>
  <c r="V8" i="8"/>
  <c r="V9" i="8"/>
  <c r="V10" i="8"/>
  <c r="V11" i="8"/>
  <c r="V13" i="8"/>
  <c r="V14" i="8"/>
  <c r="V15" i="8"/>
  <c r="V16" i="8"/>
  <c r="V17" i="8"/>
  <c r="V18" i="8"/>
  <c r="V20" i="8"/>
  <c r="V21" i="8"/>
  <c r="V22" i="8"/>
  <c r="V23" i="8"/>
  <c r="V24" i="8"/>
  <c r="V25" i="8"/>
  <c r="V26" i="8"/>
  <c r="V27" i="8"/>
  <c r="V28" i="8"/>
  <c r="V29" i="8"/>
  <c r="V30" i="8"/>
  <c r="V31" i="8"/>
  <c r="V32" i="8"/>
  <c r="V33" i="8"/>
  <c r="V34" i="8"/>
  <c r="V35" i="8"/>
  <c r="V36" i="8"/>
  <c r="V37" i="8"/>
  <c r="V38" i="8"/>
  <c r="V39" i="8"/>
  <c r="V40" i="8"/>
  <c r="V41" i="8"/>
  <c r="V42" i="8"/>
  <c r="V43" i="8"/>
  <c r="V44" i="8"/>
  <c r="V45" i="8"/>
  <c r="V46" i="8"/>
  <c r="V47" i="8"/>
  <c r="V48" i="8"/>
  <c r="V49" i="8"/>
  <c r="V50" i="8"/>
  <c r="V51" i="8"/>
  <c r="V53" i="8"/>
  <c r="V54" i="8"/>
  <c r="V55" i="8"/>
  <c r="V56" i="8"/>
  <c r="V57" i="8"/>
  <c r="V58" i="8"/>
  <c r="V67" i="8"/>
  <c r="U7" i="8"/>
  <c r="U12" i="8"/>
  <c r="U19" i="8"/>
  <c r="U52" i="8"/>
  <c r="U4" i="8"/>
  <c r="U5" i="8"/>
  <c r="U6" i="8"/>
  <c r="U8" i="8"/>
  <c r="U9" i="8"/>
  <c r="U10" i="8"/>
  <c r="U11" i="8"/>
  <c r="U13" i="8"/>
  <c r="U14" i="8"/>
  <c r="U15" i="8"/>
  <c r="U16" i="8"/>
  <c r="U17" i="8"/>
  <c r="U18" i="8"/>
  <c r="U20" i="8"/>
  <c r="U21" i="8"/>
  <c r="U22" i="8"/>
  <c r="U23" i="8"/>
  <c r="U24" i="8"/>
  <c r="U25" i="8"/>
  <c r="U26" i="8"/>
  <c r="U27" i="8"/>
  <c r="U28" i="8"/>
  <c r="U29" i="8"/>
  <c r="U30" i="8"/>
  <c r="U31" i="8"/>
  <c r="U32" i="8"/>
  <c r="U33" i="8"/>
  <c r="U34" i="8"/>
  <c r="U35" i="8"/>
  <c r="U36" i="8"/>
  <c r="U37" i="8"/>
  <c r="U38" i="8"/>
  <c r="U39" i="8"/>
  <c r="U40" i="8"/>
  <c r="U41" i="8"/>
  <c r="U42" i="8"/>
  <c r="U43" i="8"/>
  <c r="U44" i="8"/>
  <c r="U45" i="8"/>
  <c r="U46" i="8"/>
  <c r="U47" i="8"/>
  <c r="U48" i="8"/>
  <c r="U49" i="8"/>
  <c r="U50" i="8"/>
  <c r="U51" i="8"/>
  <c r="U53" i="8"/>
  <c r="U54" i="8"/>
  <c r="U55" i="8"/>
  <c r="U56" i="8"/>
  <c r="U57" i="8"/>
  <c r="U58" i="8"/>
  <c r="U67" i="8"/>
  <c r="T7" i="8"/>
  <c r="T12" i="8"/>
  <c r="T19" i="8"/>
  <c r="T52" i="8"/>
  <c r="T4" i="8"/>
  <c r="T5" i="8"/>
  <c r="T6" i="8"/>
  <c r="T8" i="8"/>
  <c r="T9" i="8"/>
  <c r="T10" i="8"/>
  <c r="T11" i="8"/>
  <c r="T13" i="8"/>
  <c r="T14" i="8"/>
  <c r="T15" i="8"/>
  <c r="T16" i="8"/>
  <c r="T17" i="8"/>
  <c r="T18" i="8"/>
  <c r="T20" i="8"/>
  <c r="T21" i="8"/>
  <c r="T22" i="8"/>
  <c r="T23" i="8"/>
  <c r="T24" i="8"/>
  <c r="T25" i="8"/>
  <c r="T26" i="8"/>
  <c r="T27" i="8"/>
  <c r="T28" i="8"/>
  <c r="T29" i="8"/>
  <c r="T30" i="8"/>
  <c r="T31" i="8"/>
  <c r="T32" i="8"/>
  <c r="T33" i="8"/>
  <c r="T34" i="8"/>
  <c r="T35" i="8"/>
  <c r="T36" i="8"/>
  <c r="T37" i="8"/>
  <c r="T38" i="8"/>
  <c r="T39" i="8"/>
  <c r="T40" i="8"/>
  <c r="T41" i="8"/>
  <c r="T42" i="8"/>
  <c r="T43" i="8"/>
  <c r="T44" i="8"/>
  <c r="T45" i="8"/>
  <c r="T46" i="8"/>
  <c r="T47" i="8"/>
  <c r="T48" i="8"/>
  <c r="T49" i="8"/>
  <c r="T50" i="8"/>
  <c r="T51" i="8"/>
  <c r="T53" i="8"/>
  <c r="T54" i="8"/>
  <c r="T55" i="8"/>
  <c r="T56" i="8"/>
  <c r="T57" i="8"/>
  <c r="T58" i="8"/>
  <c r="T67" i="8"/>
  <c r="S7" i="8"/>
  <c r="S12" i="8"/>
  <c r="S19" i="8"/>
  <c r="S52" i="8"/>
  <c r="S4" i="8"/>
  <c r="S5" i="8"/>
  <c r="S6" i="8"/>
  <c r="S8" i="8"/>
  <c r="S9" i="8"/>
  <c r="S10" i="8"/>
  <c r="S11" i="8"/>
  <c r="S13" i="8"/>
  <c r="S14" i="8"/>
  <c r="S15" i="8"/>
  <c r="S16" i="8"/>
  <c r="S17" i="8"/>
  <c r="S18" i="8"/>
  <c r="S20" i="8"/>
  <c r="S21" i="8"/>
  <c r="S22" i="8"/>
  <c r="S23" i="8"/>
  <c r="S24" i="8"/>
  <c r="S25" i="8"/>
  <c r="S26" i="8"/>
  <c r="S27" i="8"/>
  <c r="S28" i="8"/>
  <c r="S29" i="8"/>
  <c r="S30" i="8"/>
  <c r="S31" i="8"/>
  <c r="S32" i="8"/>
  <c r="S33" i="8"/>
  <c r="S34" i="8"/>
  <c r="S35" i="8"/>
  <c r="S36" i="8"/>
  <c r="S37" i="8"/>
  <c r="S38" i="8"/>
  <c r="S39" i="8"/>
  <c r="S40" i="8"/>
  <c r="S41" i="8"/>
  <c r="S42" i="8"/>
  <c r="S43" i="8"/>
  <c r="S44" i="8"/>
  <c r="S45" i="8"/>
  <c r="S46" i="8"/>
  <c r="S47" i="8"/>
  <c r="S48" i="8"/>
  <c r="S49" i="8"/>
  <c r="S50" i="8"/>
  <c r="S51" i="8"/>
  <c r="S53" i="8"/>
  <c r="S54" i="8"/>
  <c r="S55" i="8"/>
  <c r="S56" i="8"/>
  <c r="S57" i="8"/>
  <c r="S58" i="8"/>
  <c r="S67" i="8"/>
  <c r="R7" i="8"/>
  <c r="R12" i="8"/>
  <c r="R19" i="8"/>
  <c r="R52" i="8"/>
  <c r="R4" i="8"/>
  <c r="R5" i="8"/>
  <c r="R6" i="8"/>
  <c r="R8" i="8"/>
  <c r="R9" i="8"/>
  <c r="R10" i="8"/>
  <c r="R11" i="8"/>
  <c r="R13" i="8"/>
  <c r="R14" i="8"/>
  <c r="R15" i="8"/>
  <c r="R16" i="8"/>
  <c r="R17" i="8"/>
  <c r="R18"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3" i="8"/>
  <c r="R54" i="8"/>
  <c r="R55" i="8"/>
  <c r="R56" i="8"/>
  <c r="R57" i="8"/>
  <c r="R58" i="8"/>
  <c r="R67" i="8"/>
  <c r="Q7" i="8"/>
  <c r="Q12" i="8"/>
  <c r="Q19" i="8"/>
  <c r="Q52" i="8"/>
  <c r="Q4" i="8"/>
  <c r="Q5" i="8"/>
  <c r="Q6" i="8"/>
  <c r="Q8" i="8"/>
  <c r="Q9" i="8"/>
  <c r="Q10" i="8"/>
  <c r="Q11" i="8"/>
  <c r="Q13" i="8"/>
  <c r="Q14" i="8"/>
  <c r="Q15" i="8"/>
  <c r="Q16" i="8"/>
  <c r="Q17" i="8"/>
  <c r="Q18"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3" i="8"/>
  <c r="Q54" i="8"/>
  <c r="Q55" i="8"/>
  <c r="Q56" i="8"/>
  <c r="Q57" i="8"/>
  <c r="Q58" i="8"/>
  <c r="Q67" i="8"/>
  <c r="O7" i="8"/>
  <c r="O12" i="8"/>
  <c r="O19" i="8"/>
  <c r="O52" i="8"/>
  <c r="O4" i="8"/>
  <c r="O5" i="8"/>
  <c r="O6" i="8"/>
  <c r="O8" i="8"/>
  <c r="O9" i="8"/>
  <c r="O10" i="8"/>
  <c r="O11" i="8"/>
  <c r="O13" i="8"/>
  <c r="O14" i="8"/>
  <c r="O15" i="8"/>
  <c r="O16" i="8"/>
  <c r="O17" i="8"/>
  <c r="O18"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3" i="8"/>
  <c r="O54" i="8"/>
  <c r="O55" i="8"/>
  <c r="O56" i="8"/>
  <c r="O57" i="8"/>
  <c r="O58" i="8"/>
  <c r="O67" i="8"/>
  <c r="N7" i="8"/>
  <c r="N12" i="8"/>
  <c r="N19" i="8"/>
  <c r="N52" i="8"/>
  <c r="N4" i="8"/>
  <c r="N5" i="8"/>
  <c r="N6" i="8"/>
  <c r="N8" i="8"/>
  <c r="N9" i="8"/>
  <c r="N10" i="8"/>
  <c r="N11" i="8"/>
  <c r="N13" i="8"/>
  <c r="N14" i="8"/>
  <c r="N15" i="8"/>
  <c r="N16" i="8"/>
  <c r="N17" i="8"/>
  <c r="N18"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3" i="8"/>
  <c r="N54" i="8"/>
  <c r="N55" i="8"/>
  <c r="N56" i="8"/>
  <c r="N57" i="8"/>
  <c r="N58" i="8"/>
  <c r="N67" i="8"/>
  <c r="M7" i="8"/>
  <c r="M12" i="8"/>
  <c r="M19" i="8"/>
  <c r="M52" i="8"/>
  <c r="M4" i="8"/>
  <c r="M5" i="8"/>
  <c r="M6" i="8"/>
  <c r="M8" i="8"/>
  <c r="M9" i="8"/>
  <c r="M10" i="8"/>
  <c r="M11" i="8"/>
  <c r="M13" i="8"/>
  <c r="M14" i="8"/>
  <c r="M15" i="8"/>
  <c r="M16" i="8"/>
  <c r="M17" i="8"/>
  <c r="M18"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3" i="8"/>
  <c r="M54" i="8"/>
  <c r="M55" i="8"/>
  <c r="M56" i="8"/>
  <c r="M57" i="8"/>
  <c r="M58" i="8"/>
  <c r="M67" i="8"/>
  <c r="L7" i="8"/>
  <c r="L12" i="8"/>
  <c r="L19" i="8"/>
  <c r="L52" i="8"/>
  <c r="L4" i="8"/>
  <c r="L5" i="8"/>
  <c r="L6" i="8"/>
  <c r="L8" i="8"/>
  <c r="L9" i="8"/>
  <c r="L10" i="8"/>
  <c r="L11" i="8"/>
  <c r="L13" i="8"/>
  <c r="L14" i="8"/>
  <c r="L15" i="8"/>
  <c r="L16" i="8"/>
  <c r="L17" i="8"/>
  <c r="L18"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3" i="8"/>
  <c r="L54" i="8"/>
  <c r="L55" i="8"/>
  <c r="L56" i="8"/>
  <c r="L57" i="8"/>
  <c r="L58" i="8"/>
  <c r="L67" i="8"/>
  <c r="K7" i="8"/>
  <c r="K12" i="8"/>
  <c r="K19" i="8"/>
  <c r="K52" i="8"/>
  <c r="K4" i="8"/>
  <c r="K5" i="8"/>
  <c r="K6" i="8"/>
  <c r="K8" i="8"/>
  <c r="K9" i="8"/>
  <c r="K10" i="8"/>
  <c r="K11" i="8"/>
  <c r="K13" i="8"/>
  <c r="K14" i="8"/>
  <c r="K15" i="8"/>
  <c r="K16" i="8"/>
  <c r="K17" i="8"/>
  <c r="K18"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3" i="8"/>
  <c r="K54" i="8"/>
  <c r="K55" i="8"/>
  <c r="K56" i="8"/>
  <c r="K57" i="8"/>
  <c r="K58" i="8"/>
  <c r="K67" i="8"/>
  <c r="J7" i="8"/>
  <c r="J12" i="8"/>
  <c r="J19" i="8"/>
  <c r="J52" i="8"/>
  <c r="J4" i="8"/>
  <c r="J5" i="8"/>
  <c r="J6" i="8"/>
  <c r="J8" i="8"/>
  <c r="J9" i="8"/>
  <c r="J10" i="8"/>
  <c r="J11" i="8"/>
  <c r="J13" i="8"/>
  <c r="J14" i="8"/>
  <c r="J15" i="8"/>
  <c r="J16" i="8"/>
  <c r="J17" i="8"/>
  <c r="J18"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3" i="8"/>
  <c r="J54" i="8"/>
  <c r="J55" i="8"/>
  <c r="J56" i="8"/>
  <c r="J57" i="8"/>
  <c r="J58" i="8"/>
  <c r="J67" i="8"/>
  <c r="I7" i="8"/>
  <c r="I12" i="8"/>
  <c r="I19" i="8"/>
  <c r="I52" i="8"/>
  <c r="I4" i="8"/>
  <c r="I5" i="8"/>
  <c r="I6" i="8"/>
  <c r="I8" i="8"/>
  <c r="I9" i="8"/>
  <c r="I10" i="8"/>
  <c r="I11" i="8"/>
  <c r="I13" i="8"/>
  <c r="I14" i="8"/>
  <c r="I15" i="8"/>
  <c r="I16" i="8"/>
  <c r="I17" i="8"/>
  <c r="I18"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3" i="8"/>
  <c r="I54" i="8"/>
  <c r="I55" i="8"/>
  <c r="I56" i="8"/>
  <c r="I57" i="8"/>
  <c r="I58" i="8"/>
  <c r="I67" i="8"/>
  <c r="H7" i="8"/>
  <c r="H12" i="8"/>
  <c r="H19" i="8"/>
  <c r="H52" i="8"/>
  <c r="H4" i="8"/>
  <c r="H5" i="8"/>
  <c r="H6" i="8"/>
  <c r="H8" i="8"/>
  <c r="H9" i="8"/>
  <c r="H10" i="8"/>
  <c r="H11" i="8"/>
  <c r="H13" i="8"/>
  <c r="H14" i="8"/>
  <c r="H15" i="8"/>
  <c r="H16" i="8"/>
  <c r="H17" i="8"/>
  <c r="H18"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3" i="8"/>
  <c r="H54" i="8"/>
  <c r="H55" i="8"/>
  <c r="H56" i="8"/>
  <c r="H57" i="8"/>
  <c r="H58" i="8"/>
  <c r="H67" i="8"/>
  <c r="F7" i="8"/>
  <c r="F12" i="8"/>
  <c r="F19" i="8"/>
  <c r="F52" i="8"/>
  <c r="F4" i="8"/>
  <c r="F5" i="8"/>
  <c r="F6" i="8"/>
  <c r="F8" i="8"/>
  <c r="F9" i="8"/>
  <c r="F10" i="8"/>
  <c r="F11" i="8"/>
  <c r="F13" i="8"/>
  <c r="F14" i="8"/>
  <c r="F15" i="8"/>
  <c r="F16" i="8"/>
  <c r="F17" i="8"/>
  <c r="F18"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3" i="8"/>
  <c r="F54" i="8"/>
  <c r="F55" i="8"/>
  <c r="F56" i="8"/>
  <c r="F57" i="8"/>
  <c r="F58" i="8"/>
  <c r="F67" i="8"/>
  <c r="E7" i="8"/>
  <c r="E12" i="8"/>
  <c r="E19" i="8"/>
  <c r="E52" i="8"/>
  <c r="E4" i="8"/>
  <c r="E5" i="8"/>
  <c r="E6" i="8"/>
  <c r="E8" i="8"/>
  <c r="E9" i="8"/>
  <c r="E10" i="8"/>
  <c r="E11" i="8"/>
  <c r="E13" i="8"/>
  <c r="E14" i="8"/>
  <c r="E15" i="8"/>
  <c r="E16" i="8"/>
  <c r="E17" i="8"/>
  <c r="E18"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3" i="8"/>
  <c r="E54" i="8"/>
  <c r="E55" i="8"/>
  <c r="E56" i="8"/>
  <c r="E57" i="8"/>
  <c r="E58" i="8"/>
  <c r="E67" i="8"/>
  <c r="D7" i="8"/>
  <c r="D12" i="8"/>
  <c r="D19" i="8"/>
  <c r="D52" i="8"/>
  <c r="D4" i="8"/>
  <c r="D5" i="8"/>
  <c r="D6" i="8"/>
  <c r="D8" i="8"/>
  <c r="D9" i="8"/>
  <c r="D10" i="8"/>
  <c r="D11" i="8"/>
  <c r="D13" i="8"/>
  <c r="D14" i="8"/>
  <c r="D15" i="8"/>
  <c r="D16" i="8"/>
  <c r="D17" i="8"/>
  <c r="D18"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3" i="8"/>
  <c r="D54" i="8"/>
  <c r="D55" i="8"/>
  <c r="D56" i="8"/>
  <c r="D57" i="8"/>
  <c r="D58" i="8"/>
  <c r="D67" i="8"/>
  <c r="C7" i="8"/>
  <c r="C12" i="8"/>
  <c r="C19" i="8"/>
  <c r="C52" i="8"/>
  <c r="C4" i="8"/>
  <c r="C5" i="8"/>
  <c r="C6" i="8"/>
  <c r="C8" i="8"/>
  <c r="C9" i="8"/>
  <c r="C10" i="8"/>
  <c r="C11" i="8"/>
  <c r="C13" i="8"/>
  <c r="C14" i="8"/>
  <c r="C15" i="8"/>
  <c r="C16" i="8"/>
  <c r="C17" i="8"/>
  <c r="C18"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3" i="8"/>
  <c r="C54" i="8"/>
  <c r="C55" i="8"/>
  <c r="C56" i="8"/>
  <c r="C57" i="8"/>
  <c r="C58" i="8"/>
  <c r="C67" i="8"/>
  <c r="DS66" i="8"/>
  <c r="DQ66" i="8"/>
  <c r="DP66" i="8"/>
  <c r="DN66" i="8"/>
  <c r="DM66" i="8"/>
  <c r="DL66" i="8"/>
  <c r="DK66" i="8"/>
  <c r="DI66" i="8"/>
  <c r="DH66" i="8"/>
  <c r="DG66" i="8"/>
  <c r="DF66" i="8"/>
  <c r="DE10" i="8"/>
  <c r="DE66" i="8"/>
  <c r="DC66" i="8"/>
  <c r="DB66" i="8"/>
  <c r="DA66" i="8"/>
  <c r="CY66" i="8"/>
  <c r="CX66" i="8"/>
  <c r="CW66" i="8"/>
  <c r="CV66" i="8"/>
  <c r="CT66" i="8"/>
  <c r="CS66" i="8"/>
  <c r="CQ66" i="8"/>
  <c r="CP66" i="8"/>
  <c r="CN66" i="8"/>
  <c r="CM66" i="8"/>
  <c r="CL66" i="8"/>
  <c r="CK66" i="8"/>
  <c r="CJ66" i="8"/>
  <c r="CI66" i="8"/>
  <c r="CG66" i="8"/>
  <c r="CF66" i="8"/>
  <c r="CE66" i="8"/>
  <c r="CD66" i="8"/>
  <c r="CC66" i="8"/>
  <c r="CB66" i="8"/>
  <c r="BZ66" i="8"/>
  <c r="BY66" i="8"/>
  <c r="BX66" i="8"/>
  <c r="BW66" i="8"/>
  <c r="BV66" i="8"/>
  <c r="BU66" i="8"/>
  <c r="BS66" i="8"/>
  <c r="BR66" i="8"/>
  <c r="BQ66" i="8"/>
  <c r="BO66" i="8"/>
  <c r="BN66" i="8"/>
  <c r="BM66" i="8"/>
  <c r="BL66" i="8"/>
  <c r="BK66" i="8"/>
  <c r="BI66" i="8"/>
  <c r="BH66" i="8"/>
  <c r="BG10" i="8"/>
  <c r="BG66" i="8"/>
  <c r="BF66" i="8"/>
  <c r="BE66" i="8"/>
  <c r="BC66" i="8"/>
  <c r="BB66" i="8"/>
  <c r="BA66" i="8"/>
  <c r="AZ66" i="8"/>
  <c r="AY66" i="8"/>
  <c r="AX66" i="8"/>
  <c r="AW66" i="8"/>
  <c r="AU66" i="8"/>
  <c r="AT66" i="8"/>
  <c r="AS66" i="8"/>
  <c r="AR66" i="8"/>
  <c r="AP66" i="8"/>
  <c r="AO66" i="8"/>
  <c r="AN66" i="8"/>
  <c r="AM66" i="8"/>
  <c r="AL66" i="8"/>
  <c r="AK66" i="8"/>
  <c r="AJ66" i="8"/>
  <c r="AI66" i="8"/>
  <c r="AG66" i="8"/>
  <c r="AF66" i="8"/>
  <c r="AE66" i="8"/>
  <c r="AD66" i="8"/>
  <c r="AC66" i="8"/>
  <c r="AB66" i="8"/>
  <c r="Z66" i="8"/>
  <c r="Y66" i="8"/>
  <c r="X66" i="8"/>
  <c r="W66" i="8"/>
  <c r="V66" i="8"/>
  <c r="U66" i="8"/>
  <c r="T66" i="8"/>
  <c r="S66" i="8"/>
  <c r="R66" i="8"/>
  <c r="Q66" i="8"/>
  <c r="O66" i="8"/>
  <c r="N66" i="8"/>
  <c r="M66" i="8"/>
  <c r="L66" i="8"/>
  <c r="K66" i="8"/>
  <c r="J66" i="8"/>
  <c r="I66" i="8"/>
  <c r="H66" i="8"/>
  <c r="F66" i="8"/>
  <c r="E66" i="8"/>
  <c r="D66" i="8"/>
  <c r="C66" i="8"/>
  <c r="DS65" i="8"/>
  <c r="DQ65" i="8"/>
  <c r="DP65" i="8"/>
  <c r="DN65" i="8"/>
  <c r="DM65" i="8"/>
  <c r="DL65" i="8"/>
  <c r="DK65" i="8"/>
  <c r="DI65" i="8"/>
  <c r="DH65" i="8"/>
  <c r="DG65" i="8"/>
  <c r="DF65" i="8"/>
  <c r="DE9" i="8"/>
  <c r="DE65" i="8"/>
  <c r="DC65" i="8"/>
  <c r="DB65" i="8"/>
  <c r="DA65" i="8"/>
  <c r="CY65" i="8"/>
  <c r="CX65" i="8"/>
  <c r="CW65" i="8"/>
  <c r="CV65" i="8"/>
  <c r="CT65" i="8"/>
  <c r="CS65" i="8"/>
  <c r="CQ65" i="8"/>
  <c r="CP65" i="8"/>
  <c r="CN65" i="8"/>
  <c r="CM65" i="8"/>
  <c r="CL65" i="8"/>
  <c r="CK65" i="8"/>
  <c r="CJ65" i="8"/>
  <c r="CI65" i="8"/>
  <c r="CG65" i="8"/>
  <c r="CF65" i="8"/>
  <c r="CE65" i="8"/>
  <c r="CD65" i="8"/>
  <c r="CC65" i="8"/>
  <c r="CB65" i="8"/>
  <c r="BZ65" i="8"/>
  <c r="BY65" i="8"/>
  <c r="BX65" i="8"/>
  <c r="BW65" i="8"/>
  <c r="BV65" i="8"/>
  <c r="BU65" i="8"/>
  <c r="BS65" i="8"/>
  <c r="BR65" i="8"/>
  <c r="BQ65" i="8"/>
  <c r="BO65" i="8"/>
  <c r="BN65" i="8"/>
  <c r="BM65" i="8"/>
  <c r="BL65" i="8"/>
  <c r="BK65" i="8"/>
  <c r="BI65" i="8"/>
  <c r="BH65" i="8"/>
  <c r="BG9" i="8"/>
  <c r="BG65" i="8"/>
  <c r="BF65" i="8"/>
  <c r="BE65" i="8"/>
  <c r="BC65" i="8"/>
  <c r="BB65" i="8"/>
  <c r="BA65" i="8"/>
  <c r="AZ65" i="8"/>
  <c r="AY65" i="8"/>
  <c r="AX65" i="8"/>
  <c r="AW65" i="8"/>
  <c r="AU65" i="8"/>
  <c r="AT65" i="8"/>
  <c r="AS65" i="8"/>
  <c r="AR65" i="8"/>
  <c r="AP65" i="8"/>
  <c r="AO65" i="8"/>
  <c r="AN65" i="8"/>
  <c r="AM65" i="8"/>
  <c r="AL65" i="8"/>
  <c r="AK65" i="8"/>
  <c r="AJ65" i="8"/>
  <c r="AI65" i="8"/>
  <c r="AG65" i="8"/>
  <c r="AF65" i="8"/>
  <c r="AE65" i="8"/>
  <c r="AD65" i="8"/>
  <c r="AC65" i="8"/>
  <c r="AB65" i="8"/>
  <c r="Z65" i="8"/>
  <c r="Y65" i="8"/>
  <c r="X65" i="8"/>
  <c r="W65" i="8"/>
  <c r="V65" i="8"/>
  <c r="U65" i="8"/>
  <c r="T65" i="8"/>
  <c r="S65" i="8"/>
  <c r="R65" i="8"/>
  <c r="Q65" i="8"/>
  <c r="O65" i="8"/>
  <c r="N65" i="8"/>
  <c r="M65" i="8"/>
  <c r="L65" i="8"/>
  <c r="K65" i="8"/>
  <c r="J65" i="8"/>
  <c r="I65" i="8"/>
  <c r="H65" i="8"/>
  <c r="F65" i="8"/>
  <c r="E65" i="8"/>
  <c r="D65" i="8"/>
  <c r="C65" i="8"/>
  <c r="DS64" i="8"/>
  <c r="DQ64" i="8"/>
  <c r="DP64" i="8"/>
  <c r="DN64" i="8"/>
  <c r="DM64" i="8"/>
  <c r="DL64" i="8"/>
  <c r="DK64" i="8"/>
  <c r="DI64" i="8"/>
  <c r="DH64" i="8"/>
  <c r="DG64" i="8"/>
  <c r="DF64" i="8"/>
  <c r="DE5" i="8"/>
  <c r="DE64" i="8"/>
  <c r="DC64" i="8"/>
  <c r="DB64" i="8"/>
  <c r="DA64" i="8"/>
  <c r="CY64" i="8"/>
  <c r="CX64" i="8"/>
  <c r="CW64" i="8"/>
  <c r="CV64" i="8"/>
  <c r="CT64" i="8"/>
  <c r="CS64" i="8"/>
  <c r="CQ64" i="8"/>
  <c r="CP64" i="8"/>
  <c r="CN64" i="8"/>
  <c r="CM64" i="8"/>
  <c r="CL64" i="8"/>
  <c r="CK64" i="8"/>
  <c r="CJ64" i="8"/>
  <c r="CI64" i="8"/>
  <c r="CG64" i="8"/>
  <c r="CF64" i="8"/>
  <c r="CE64" i="8"/>
  <c r="CD64" i="8"/>
  <c r="CC64" i="8"/>
  <c r="CB64" i="8"/>
  <c r="BZ64" i="8"/>
  <c r="BY64" i="8"/>
  <c r="BX64" i="8"/>
  <c r="BW64" i="8"/>
  <c r="BV64" i="8"/>
  <c r="BU64" i="8"/>
  <c r="BS64" i="8"/>
  <c r="BR64" i="8"/>
  <c r="BQ64" i="8"/>
  <c r="BO64" i="8"/>
  <c r="BN64" i="8"/>
  <c r="BM64" i="8"/>
  <c r="BL64" i="8"/>
  <c r="BK64" i="8"/>
  <c r="BI64" i="8"/>
  <c r="BH64" i="8"/>
  <c r="BG5" i="8"/>
  <c r="BG64" i="8"/>
  <c r="BF64" i="8"/>
  <c r="BE64" i="8"/>
  <c r="BC64" i="8"/>
  <c r="BB64" i="8"/>
  <c r="BA64" i="8"/>
  <c r="AZ64" i="8"/>
  <c r="AY64" i="8"/>
  <c r="AX64" i="8"/>
  <c r="AW64" i="8"/>
  <c r="AU64" i="8"/>
  <c r="AT64" i="8"/>
  <c r="AS64" i="8"/>
  <c r="AR64" i="8"/>
  <c r="AP64" i="8"/>
  <c r="AO64" i="8"/>
  <c r="AN64" i="8"/>
  <c r="AM64" i="8"/>
  <c r="AL64" i="8"/>
  <c r="AK64" i="8"/>
  <c r="AJ64" i="8"/>
  <c r="AI64" i="8"/>
  <c r="AG64" i="8"/>
  <c r="AF64" i="8"/>
  <c r="AE64" i="8"/>
  <c r="AD64" i="8"/>
  <c r="AC64" i="8"/>
  <c r="AB64" i="8"/>
  <c r="Z64" i="8"/>
  <c r="Y64" i="8"/>
  <c r="X64" i="8"/>
  <c r="W64" i="8"/>
  <c r="V64" i="8"/>
  <c r="U64" i="8"/>
  <c r="T64" i="8"/>
  <c r="S64" i="8"/>
  <c r="R64" i="8"/>
  <c r="Q64" i="8"/>
  <c r="O64" i="8"/>
  <c r="N64" i="8"/>
  <c r="M64" i="8"/>
  <c r="L64" i="8"/>
  <c r="K64" i="8"/>
  <c r="J64" i="8"/>
  <c r="I64" i="8"/>
  <c r="H64" i="8"/>
  <c r="F64" i="8"/>
  <c r="E64" i="8"/>
  <c r="D64" i="8"/>
  <c r="C64" i="8"/>
  <c r="DS63" i="8"/>
  <c r="DQ63" i="8"/>
  <c r="DP63" i="8"/>
  <c r="DN63" i="8"/>
  <c r="DM63" i="8"/>
  <c r="DL63" i="8"/>
  <c r="DK63" i="8"/>
  <c r="DI63" i="8"/>
  <c r="DH63" i="8"/>
  <c r="DG63" i="8"/>
  <c r="DF63" i="8"/>
  <c r="DE6" i="8"/>
  <c r="DE63" i="8"/>
  <c r="DC63" i="8"/>
  <c r="DB63" i="8"/>
  <c r="DA63" i="8"/>
  <c r="CY63" i="8"/>
  <c r="CX63" i="8"/>
  <c r="CW63" i="8"/>
  <c r="CV63" i="8"/>
  <c r="CT63" i="8"/>
  <c r="CS63" i="8"/>
  <c r="CQ63" i="8"/>
  <c r="CP63" i="8"/>
  <c r="CN63" i="8"/>
  <c r="CM63" i="8"/>
  <c r="CL63" i="8"/>
  <c r="CK63" i="8"/>
  <c r="CJ63" i="8"/>
  <c r="CI63" i="8"/>
  <c r="CG63" i="8"/>
  <c r="CF63" i="8"/>
  <c r="CE63" i="8"/>
  <c r="CD63" i="8"/>
  <c r="CC63" i="8"/>
  <c r="CB63" i="8"/>
  <c r="BZ63" i="8"/>
  <c r="BY63" i="8"/>
  <c r="BX63" i="8"/>
  <c r="BW63" i="8"/>
  <c r="BV63" i="8"/>
  <c r="BU63" i="8"/>
  <c r="BS63" i="8"/>
  <c r="BR63" i="8"/>
  <c r="BQ63" i="8"/>
  <c r="BO63" i="8"/>
  <c r="BN63" i="8"/>
  <c r="BM63" i="8"/>
  <c r="BL63" i="8"/>
  <c r="BK63" i="8"/>
  <c r="BI63" i="8"/>
  <c r="BH63" i="8"/>
  <c r="BG6" i="8"/>
  <c r="BG63" i="8"/>
  <c r="BF63" i="8"/>
  <c r="BE63" i="8"/>
  <c r="BC63" i="8"/>
  <c r="BB63" i="8"/>
  <c r="BA63" i="8"/>
  <c r="AZ63" i="8"/>
  <c r="AY63" i="8"/>
  <c r="AX63" i="8"/>
  <c r="AW63" i="8"/>
  <c r="AU63" i="8"/>
  <c r="AT63" i="8"/>
  <c r="AS63" i="8"/>
  <c r="AR63" i="8"/>
  <c r="AP63" i="8"/>
  <c r="AO63" i="8"/>
  <c r="AN63" i="8"/>
  <c r="AM63" i="8"/>
  <c r="AL63" i="8"/>
  <c r="AK63" i="8"/>
  <c r="AJ63" i="8"/>
  <c r="AI63" i="8"/>
  <c r="AG63" i="8"/>
  <c r="AF63" i="8"/>
  <c r="AE63" i="8"/>
  <c r="AD63" i="8"/>
  <c r="AC63" i="8"/>
  <c r="AB63" i="8"/>
  <c r="Z63" i="8"/>
  <c r="Y63" i="8"/>
  <c r="X63" i="8"/>
  <c r="W63" i="8"/>
  <c r="V63" i="8"/>
  <c r="U63" i="8"/>
  <c r="T63" i="8"/>
  <c r="S63" i="8"/>
  <c r="R63" i="8"/>
  <c r="Q63" i="8"/>
  <c r="O63" i="8"/>
  <c r="N63" i="8"/>
  <c r="M63" i="8"/>
  <c r="L63" i="8"/>
  <c r="K63" i="8"/>
  <c r="J63" i="8"/>
  <c r="I63" i="8"/>
  <c r="H63" i="8"/>
  <c r="F63" i="8"/>
  <c r="E63" i="8"/>
  <c r="D63" i="8"/>
  <c r="C63" i="8"/>
  <c r="DS62" i="8"/>
  <c r="DQ62" i="8"/>
  <c r="DP62" i="8"/>
  <c r="DN62" i="8"/>
  <c r="DM62" i="8"/>
  <c r="DL62" i="8"/>
  <c r="DK62" i="8"/>
  <c r="DI62" i="8"/>
  <c r="DH62" i="8"/>
  <c r="DG62" i="8"/>
  <c r="DF62" i="8"/>
  <c r="DE4" i="8"/>
  <c r="DE62" i="8"/>
  <c r="DC62" i="8"/>
  <c r="DB62" i="8"/>
  <c r="DA62" i="8"/>
  <c r="CY62" i="8"/>
  <c r="CX62" i="8"/>
  <c r="CW62" i="8"/>
  <c r="CV62" i="8"/>
  <c r="CT62" i="8"/>
  <c r="CS62" i="8"/>
  <c r="CQ62" i="8"/>
  <c r="CP62" i="8"/>
  <c r="CN62" i="8"/>
  <c r="CM62" i="8"/>
  <c r="CL62" i="8"/>
  <c r="CK62" i="8"/>
  <c r="CJ62" i="8"/>
  <c r="CI62" i="8"/>
  <c r="CG62" i="8"/>
  <c r="CF62" i="8"/>
  <c r="CE62" i="8"/>
  <c r="CD62" i="8"/>
  <c r="CC62" i="8"/>
  <c r="CB62" i="8"/>
  <c r="BZ62" i="8"/>
  <c r="BY62" i="8"/>
  <c r="BX62" i="8"/>
  <c r="BW62" i="8"/>
  <c r="BV62" i="8"/>
  <c r="BU62" i="8"/>
  <c r="BS62" i="8"/>
  <c r="BR62" i="8"/>
  <c r="BQ62" i="8"/>
  <c r="BO62" i="8"/>
  <c r="BN62" i="8"/>
  <c r="BM62" i="8"/>
  <c r="BL62" i="8"/>
  <c r="BK62" i="8"/>
  <c r="BI62" i="8"/>
  <c r="BH62" i="8"/>
  <c r="BG4" i="8"/>
  <c r="BG62" i="8"/>
  <c r="BF62" i="8"/>
  <c r="BE62" i="8"/>
  <c r="BC62" i="8"/>
  <c r="BB62" i="8"/>
  <c r="BA62" i="8"/>
  <c r="AZ62" i="8"/>
  <c r="AY62" i="8"/>
  <c r="AX62" i="8"/>
  <c r="AW62" i="8"/>
  <c r="AU62" i="8"/>
  <c r="AT62" i="8"/>
  <c r="AS62" i="8"/>
  <c r="AR62" i="8"/>
  <c r="AP62" i="8"/>
  <c r="AO62" i="8"/>
  <c r="AN62" i="8"/>
  <c r="AM62" i="8"/>
  <c r="AL62" i="8"/>
  <c r="AK62" i="8"/>
  <c r="AJ62" i="8"/>
  <c r="AI62" i="8"/>
  <c r="AG62" i="8"/>
  <c r="AF62" i="8"/>
  <c r="AE62" i="8"/>
  <c r="AD62" i="8"/>
  <c r="AC62" i="8"/>
  <c r="AB62" i="8"/>
  <c r="Z62" i="8"/>
  <c r="Y62" i="8"/>
  <c r="X62" i="8"/>
  <c r="W62" i="8"/>
  <c r="V62" i="8"/>
  <c r="U62" i="8"/>
  <c r="T62" i="8"/>
  <c r="S62" i="8"/>
  <c r="R62" i="8"/>
  <c r="Q62" i="8"/>
  <c r="O62" i="8"/>
  <c r="N62" i="8"/>
  <c r="M62" i="8"/>
  <c r="L62" i="8"/>
  <c r="K62" i="8"/>
  <c r="J62" i="8"/>
  <c r="I62" i="8"/>
  <c r="H62" i="8"/>
  <c r="F62" i="8"/>
  <c r="E62" i="8"/>
  <c r="D62" i="8"/>
  <c r="C62" i="8"/>
  <c r="DE58" i="8"/>
  <c r="BG58" i="8"/>
  <c r="DE57" i="8"/>
  <c r="BG57" i="8"/>
  <c r="DE56" i="8"/>
  <c r="BG56" i="8"/>
  <c r="DE55" i="8"/>
  <c r="BG55" i="8"/>
  <c r="DE54" i="8"/>
  <c r="BG54" i="8"/>
  <c r="DE53" i="8"/>
  <c r="BG53" i="8"/>
  <c r="DE52" i="8"/>
  <c r="BG52" i="8"/>
  <c r="DE51" i="8"/>
  <c r="BG51" i="8"/>
  <c r="DE50" i="8"/>
  <c r="BG50" i="8"/>
  <c r="DE49" i="8"/>
  <c r="BG49" i="8"/>
  <c r="DE48" i="8"/>
  <c r="BG48" i="8"/>
  <c r="DE47" i="8"/>
  <c r="BG47" i="8"/>
  <c r="DE46" i="8"/>
  <c r="BG46" i="8"/>
  <c r="DE45" i="8"/>
  <c r="BG45" i="8"/>
  <c r="DE44" i="8"/>
  <c r="BG44" i="8"/>
  <c r="DE43" i="8"/>
  <c r="BG43" i="8"/>
  <c r="DE42" i="8"/>
  <c r="BG42" i="8"/>
  <c r="DE41" i="8"/>
  <c r="BG41" i="8"/>
  <c r="DE40" i="8"/>
  <c r="BG40" i="8"/>
  <c r="DE39" i="8"/>
  <c r="BG39" i="8"/>
  <c r="DE38" i="8"/>
  <c r="BG38" i="8"/>
  <c r="DE37" i="8"/>
  <c r="BG37" i="8"/>
  <c r="DE36" i="8"/>
  <c r="BG36" i="8"/>
  <c r="DE35" i="8"/>
  <c r="BG35" i="8"/>
  <c r="DE34" i="8"/>
  <c r="BG34" i="8"/>
  <c r="DE33" i="8"/>
  <c r="BG33" i="8"/>
  <c r="DE32" i="8"/>
  <c r="BG32" i="8"/>
  <c r="DE31" i="8"/>
  <c r="BG31" i="8"/>
  <c r="DE30" i="8"/>
  <c r="BG30" i="8"/>
  <c r="DE29" i="8"/>
  <c r="BG29" i="8"/>
  <c r="DE28" i="8"/>
  <c r="BG28" i="8"/>
  <c r="DE27" i="8"/>
  <c r="BG27" i="8"/>
  <c r="DE26" i="8"/>
  <c r="BG26" i="8"/>
  <c r="DE25" i="8"/>
  <c r="BG25" i="8"/>
  <c r="DE24" i="8"/>
  <c r="BG24" i="8"/>
  <c r="DE23" i="8"/>
  <c r="BG23" i="8"/>
  <c r="DE22" i="8"/>
  <c r="BG22" i="8"/>
  <c r="DE21" i="8"/>
  <c r="BG21" i="8"/>
  <c r="DE20" i="8"/>
  <c r="BG20" i="8"/>
  <c r="DE19" i="8"/>
  <c r="BG19" i="8"/>
  <c r="DE18" i="8"/>
  <c r="BG18" i="8"/>
  <c r="DE17" i="8"/>
  <c r="BG17" i="8"/>
  <c r="DE16" i="8"/>
  <c r="BG16" i="8"/>
  <c r="DE15" i="8"/>
  <c r="BG15" i="8"/>
  <c r="DE14" i="8"/>
  <c r="BG14" i="8"/>
  <c r="DE13" i="8"/>
  <c r="BG13" i="8"/>
  <c r="DE12" i="8"/>
  <c r="BG12" i="8"/>
  <c r="DE11" i="8"/>
  <c r="BG11" i="8"/>
  <c r="DE8" i="8"/>
  <c r="BG8" i="8"/>
  <c r="BL943" i="4"/>
  <c r="BL942" i="4"/>
  <c r="BL941" i="4"/>
  <c r="BL940" i="4"/>
  <c r="BL939" i="4"/>
  <c r="BL938" i="4"/>
  <c r="BL937" i="4"/>
  <c r="BL936" i="4"/>
  <c r="BL935" i="4"/>
  <c r="BL934" i="4"/>
  <c r="BL933" i="4"/>
  <c r="BL932" i="4"/>
  <c r="BL931" i="4"/>
  <c r="BL930" i="4"/>
  <c r="BL929" i="4"/>
  <c r="BL928" i="4"/>
  <c r="BL927" i="4"/>
  <c r="BL926" i="4"/>
  <c r="BL925" i="4"/>
  <c r="BL924" i="4"/>
  <c r="BL923" i="4"/>
  <c r="BL922" i="4"/>
  <c r="BL921" i="4"/>
  <c r="BL920" i="4"/>
  <c r="BL919" i="4"/>
  <c r="BL918" i="4"/>
  <c r="BL917" i="4"/>
  <c r="BL916" i="4"/>
  <c r="BL915" i="4"/>
  <c r="BL914" i="4"/>
  <c r="BL913" i="4"/>
  <c r="BL912" i="4"/>
  <c r="BL911" i="4"/>
  <c r="BL910" i="4"/>
  <c r="BL909" i="4"/>
  <c r="BL908" i="4"/>
  <c r="BL907" i="4"/>
  <c r="BL906" i="4"/>
  <c r="BL905" i="4"/>
  <c r="BL904" i="4"/>
  <c r="BL903" i="4"/>
  <c r="BL902" i="4"/>
  <c r="BL901" i="4"/>
  <c r="BL900" i="4"/>
  <c r="BL899" i="4"/>
  <c r="BL898" i="4"/>
  <c r="BL897" i="4"/>
  <c r="BL896" i="4"/>
  <c r="BL895" i="4"/>
  <c r="BL894" i="4"/>
  <c r="BL893" i="4"/>
  <c r="BL892" i="4"/>
  <c r="BL891" i="4"/>
  <c r="BL890" i="4"/>
  <c r="BL889" i="4"/>
  <c r="BL884" i="4"/>
  <c r="BL883" i="4"/>
  <c r="BL882" i="4"/>
  <c r="BL881" i="4"/>
  <c r="BL880" i="4"/>
  <c r="BL879" i="4"/>
  <c r="BL878" i="4"/>
  <c r="BL877" i="4"/>
  <c r="BL876" i="4"/>
  <c r="BL875" i="4"/>
  <c r="BL874" i="4"/>
  <c r="BL873" i="4"/>
  <c r="BL872" i="4"/>
  <c r="BL871" i="4"/>
  <c r="BL870" i="4"/>
  <c r="BL869" i="4"/>
  <c r="BL868" i="4"/>
  <c r="BL867" i="4"/>
  <c r="BL866" i="4"/>
  <c r="BL865" i="4"/>
  <c r="BL864" i="4"/>
  <c r="BL863" i="4"/>
  <c r="BL862" i="4"/>
  <c r="BL861" i="4"/>
  <c r="BL860" i="4"/>
  <c r="BL859" i="4"/>
  <c r="BL858" i="4"/>
  <c r="BL857" i="4"/>
  <c r="BL856" i="4"/>
  <c r="BL855" i="4"/>
  <c r="BL854" i="4"/>
  <c r="BL853" i="4"/>
  <c r="BL852" i="4"/>
  <c r="BL851" i="4"/>
  <c r="BL850" i="4"/>
  <c r="BL849" i="4"/>
  <c r="BL848" i="4"/>
  <c r="BL847" i="4"/>
  <c r="BL846" i="4"/>
  <c r="BL845" i="4"/>
  <c r="BL844" i="4"/>
  <c r="BL843" i="4"/>
  <c r="BL842" i="4"/>
  <c r="BL841" i="4"/>
  <c r="BL840" i="4"/>
  <c r="BL839" i="4"/>
  <c r="BL838" i="4"/>
  <c r="BL837" i="4"/>
  <c r="BL836" i="4"/>
  <c r="BL835" i="4"/>
  <c r="BL834" i="4"/>
  <c r="BL833" i="4"/>
  <c r="BL832" i="4"/>
  <c r="BL831" i="4"/>
  <c r="BL830" i="4"/>
  <c r="BL825" i="4"/>
  <c r="BL824" i="4"/>
  <c r="BL823" i="4"/>
  <c r="BL822" i="4"/>
  <c r="BL821" i="4"/>
  <c r="BL820" i="4"/>
  <c r="BL819" i="4"/>
  <c r="BL818" i="4"/>
  <c r="BL817" i="4"/>
  <c r="BL816" i="4"/>
  <c r="BL815" i="4"/>
  <c r="BL814" i="4"/>
  <c r="BL813" i="4"/>
  <c r="BL812" i="4"/>
  <c r="BL811" i="4"/>
  <c r="BL810" i="4"/>
  <c r="BL809" i="4"/>
  <c r="BL808" i="4"/>
  <c r="BL807" i="4"/>
  <c r="BL806" i="4"/>
  <c r="BL805" i="4"/>
  <c r="BL804" i="4"/>
  <c r="BL803" i="4"/>
  <c r="BL802" i="4"/>
  <c r="BL801" i="4"/>
  <c r="BL800" i="4"/>
  <c r="BL799" i="4"/>
  <c r="BL798" i="4"/>
  <c r="BL797" i="4"/>
  <c r="BL796" i="4"/>
  <c r="BL795" i="4"/>
  <c r="BL794" i="4"/>
  <c r="BL793" i="4"/>
  <c r="BL792" i="4"/>
  <c r="BL791" i="4"/>
  <c r="BL790" i="4"/>
  <c r="BL789" i="4"/>
  <c r="BL788" i="4"/>
  <c r="BL787" i="4"/>
  <c r="BL786" i="4"/>
  <c r="BL785" i="4"/>
  <c r="BL784" i="4"/>
  <c r="BL783" i="4"/>
  <c r="BL782" i="4"/>
  <c r="BL781" i="4"/>
  <c r="BL780" i="4"/>
  <c r="BL779" i="4"/>
  <c r="BL778" i="4"/>
  <c r="BL777" i="4"/>
  <c r="BL776" i="4"/>
  <c r="BL775" i="4"/>
  <c r="BL774" i="4"/>
  <c r="BL773" i="4"/>
  <c r="BL772" i="4"/>
  <c r="BL771" i="4"/>
  <c r="BL766" i="4"/>
  <c r="BL765" i="4"/>
  <c r="BL764" i="4"/>
  <c r="BL763" i="4"/>
  <c r="BL762" i="4"/>
  <c r="BL761" i="4"/>
  <c r="BL760" i="4"/>
  <c r="BL759" i="4"/>
  <c r="BL758" i="4"/>
  <c r="BL757" i="4"/>
  <c r="BL756" i="4"/>
  <c r="BL755" i="4"/>
  <c r="BL754" i="4"/>
  <c r="BL753" i="4"/>
  <c r="BL752" i="4"/>
  <c r="BL751" i="4"/>
  <c r="BL750" i="4"/>
  <c r="BL749" i="4"/>
  <c r="BL748" i="4"/>
  <c r="BL747" i="4"/>
  <c r="BL746" i="4"/>
  <c r="BL745" i="4"/>
  <c r="BL744" i="4"/>
  <c r="BL743" i="4"/>
  <c r="BL742" i="4"/>
  <c r="BL741" i="4"/>
  <c r="BL740" i="4"/>
  <c r="BL739" i="4"/>
  <c r="BL738" i="4"/>
  <c r="BL737" i="4"/>
  <c r="BL736" i="4"/>
  <c r="BL735" i="4"/>
  <c r="BL734" i="4"/>
  <c r="BL733" i="4"/>
  <c r="BL732" i="4"/>
  <c r="BL731" i="4"/>
  <c r="BL730" i="4"/>
  <c r="BL729" i="4"/>
  <c r="BL728" i="4"/>
  <c r="BL727" i="4"/>
  <c r="BL726" i="4"/>
  <c r="BL725" i="4"/>
  <c r="BL724" i="4"/>
  <c r="BL723" i="4"/>
  <c r="BL722" i="4"/>
  <c r="BL721" i="4"/>
  <c r="BL720" i="4"/>
  <c r="BL719" i="4"/>
  <c r="BL718" i="4"/>
  <c r="BL717" i="4"/>
  <c r="BL716" i="4"/>
  <c r="BL715" i="4"/>
  <c r="BL714" i="4"/>
  <c r="BL713" i="4"/>
  <c r="BL712" i="4"/>
  <c r="BL707" i="4"/>
  <c r="BL706" i="4"/>
  <c r="BL705" i="4"/>
  <c r="BL704" i="4"/>
  <c r="BL703" i="4"/>
  <c r="BL702" i="4"/>
  <c r="BL701" i="4"/>
  <c r="BL700" i="4"/>
  <c r="BL699" i="4"/>
  <c r="BL698" i="4"/>
  <c r="BL697" i="4"/>
  <c r="BL696" i="4"/>
  <c r="BL695" i="4"/>
  <c r="BL694" i="4"/>
  <c r="BL693" i="4"/>
  <c r="BL692" i="4"/>
  <c r="BL691" i="4"/>
  <c r="BL690" i="4"/>
  <c r="BL689" i="4"/>
  <c r="BL688" i="4"/>
  <c r="BL687" i="4"/>
  <c r="BL686" i="4"/>
  <c r="BL685" i="4"/>
  <c r="BL684" i="4"/>
  <c r="BL683" i="4"/>
  <c r="BL682" i="4"/>
  <c r="BL681" i="4"/>
  <c r="BL680" i="4"/>
  <c r="BL679" i="4"/>
  <c r="BL678" i="4"/>
  <c r="BL677" i="4"/>
  <c r="BL676" i="4"/>
  <c r="BL675" i="4"/>
  <c r="BL674" i="4"/>
  <c r="BL673" i="4"/>
  <c r="BL672" i="4"/>
  <c r="BL671" i="4"/>
  <c r="BL670" i="4"/>
  <c r="BL669" i="4"/>
  <c r="BL668" i="4"/>
  <c r="BL667" i="4"/>
  <c r="BL666" i="4"/>
  <c r="BL665" i="4"/>
  <c r="BL664" i="4"/>
  <c r="BL663" i="4"/>
  <c r="BL662" i="4"/>
  <c r="BL661" i="4"/>
  <c r="BL660" i="4"/>
  <c r="BL659" i="4"/>
  <c r="BL658" i="4"/>
  <c r="BL657" i="4"/>
  <c r="BL656" i="4"/>
  <c r="BL655" i="4"/>
  <c r="BL654" i="4"/>
  <c r="BL653" i="4"/>
  <c r="BL648" i="4"/>
  <c r="BL647" i="4"/>
  <c r="BL646" i="4"/>
  <c r="BL645" i="4"/>
  <c r="BL644" i="4"/>
  <c r="BL643" i="4"/>
  <c r="BL642" i="4"/>
  <c r="BL641" i="4"/>
  <c r="BL640" i="4"/>
  <c r="BL639" i="4"/>
  <c r="BL638" i="4"/>
  <c r="BL637" i="4"/>
  <c r="BL636" i="4"/>
  <c r="BL635" i="4"/>
  <c r="BL634" i="4"/>
  <c r="BL633" i="4"/>
  <c r="BL632" i="4"/>
  <c r="BL631" i="4"/>
  <c r="BL630" i="4"/>
  <c r="BL629" i="4"/>
  <c r="BL628" i="4"/>
  <c r="BL627" i="4"/>
  <c r="BL626" i="4"/>
  <c r="BL625" i="4"/>
  <c r="BL624" i="4"/>
  <c r="BL623" i="4"/>
  <c r="BL622" i="4"/>
  <c r="BL621" i="4"/>
  <c r="BL620" i="4"/>
  <c r="BL619" i="4"/>
  <c r="BL618" i="4"/>
  <c r="BL617" i="4"/>
  <c r="BL616" i="4"/>
  <c r="BL615" i="4"/>
  <c r="BL614" i="4"/>
  <c r="BL613" i="4"/>
  <c r="BL612" i="4"/>
  <c r="BL611" i="4"/>
  <c r="BL610" i="4"/>
  <c r="BL609" i="4"/>
  <c r="BL608" i="4"/>
  <c r="BL607" i="4"/>
  <c r="BL606" i="4"/>
  <c r="BL605" i="4"/>
  <c r="BL604" i="4"/>
  <c r="BL603" i="4"/>
  <c r="BL602" i="4"/>
  <c r="BL601" i="4"/>
  <c r="BL600" i="4"/>
  <c r="BL599" i="4"/>
  <c r="BL598" i="4"/>
  <c r="BL597" i="4"/>
  <c r="BL596" i="4"/>
  <c r="BL595" i="4"/>
  <c r="BL594" i="4"/>
  <c r="BL589" i="4"/>
  <c r="BL588" i="4"/>
  <c r="BL587" i="4"/>
  <c r="BL586" i="4"/>
  <c r="BL585" i="4"/>
  <c r="BL584" i="4"/>
  <c r="BL583" i="4"/>
  <c r="BL582" i="4"/>
  <c r="BL581" i="4"/>
  <c r="BL580" i="4"/>
  <c r="BL579" i="4"/>
  <c r="BL578" i="4"/>
  <c r="BL577" i="4"/>
  <c r="BL576" i="4"/>
  <c r="BL575" i="4"/>
  <c r="BL574" i="4"/>
  <c r="BL573" i="4"/>
  <c r="BL572" i="4"/>
  <c r="BL571" i="4"/>
  <c r="BL570" i="4"/>
  <c r="BL569" i="4"/>
  <c r="BL568" i="4"/>
  <c r="BL567" i="4"/>
  <c r="BL566" i="4"/>
  <c r="BL565" i="4"/>
  <c r="BL564" i="4"/>
  <c r="BL563" i="4"/>
  <c r="BL562" i="4"/>
  <c r="BL561" i="4"/>
  <c r="BL560" i="4"/>
  <c r="BL559" i="4"/>
  <c r="BL558" i="4"/>
  <c r="BL557" i="4"/>
  <c r="BL556" i="4"/>
  <c r="BL555" i="4"/>
  <c r="BL554" i="4"/>
  <c r="BL553" i="4"/>
  <c r="BL552" i="4"/>
  <c r="BL551" i="4"/>
  <c r="BL550" i="4"/>
  <c r="BL549" i="4"/>
  <c r="BL548" i="4"/>
  <c r="BL547" i="4"/>
  <c r="BL546" i="4"/>
  <c r="BL545" i="4"/>
  <c r="BL544" i="4"/>
  <c r="BL543" i="4"/>
  <c r="BL542" i="4"/>
  <c r="BL541" i="4"/>
  <c r="BL540" i="4"/>
  <c r="BL539" i="4"/>
  <c r="BL538" i="4"/>
  <c r="BL537" i="4"/>
  <c r="BL536" i="4"/>
  <c r="BL535" i="4"/>
  <c r="BL530" i="4"/>
  <c r="BL529" i="4"/>
  <c r="BL528" i="4"/>
  <c r="BL527" i="4"/>
  <c r="BL526" i="4"/>
  <c r="BL525" i="4"/>
  <c r="BL524" i="4"/>
  <c r="BL523" i="4"/>
  <c r="BL522" i="4"/>
  <c r="BL521" i="4"/>
  <c r="BL520" i="4"/>
  <c r="BL519" i="4"/>
  <c r="BL518" i="4"/>
  <c r="BL517" i="4"/>
  <c r="BL516" i="4"/>
  <c r="BL515" i="4"/>
  <c r="BL514" i="4"/>
  <c r="BL513" i="4"/>
  <c r="BL512" i="4"/>
  <c r="BL511" i="4"/>
  <c r="BL510" i="4"/>
  <c r="BL509" i="4"/>
  <c r="BL508" i="4"/>
  <c r="BL507" i="4"/>
  <c r="BL506" i="4"/>
  <c r="BL505" i="4"/>
  <c r="BL504" i="4"/>
  <c r="BL503" i="4"/>
  <c r="BL502" i="4"/>
  <c r="BL501" i="4"/>
  <c r="BL500" i="4"/>
  <c r="BL499" i="4"/>
  <c r="BL498" i="4"/>
  <c r="BL497" i="4"/>
  <c r="BL496" i="4"/>
  <c r="BL495" i="4"/>
  <c r="BL494" i="4"/>
  <c r="BL493" i="4"/>
  <c r="BL492" i="4"/>
  <c r="BL491" i="4"/>
  <c r="BL490" i="4"/>
  <c r="BL489" i="4"/>
  <c r="BL488" i="4"/>
  <c r="BL487" i="4"/>
  <c r="BL486" i="4"/>
  <c r="BL485" i="4"/>
  <c r="BL484" i="4"/>
  <c r="BL483" i="4"/>
  <c r="BL482" i="4"/>
  <c r="BL481" i="4"/>
  <c r="BL480" i="4"/>
  <c r="BL479" i="4"/>
  <c r="BL478" i="4"/>
  <c r="BL477" i="4"/>
  <c r="BL476" i="4"/>
  <c r="BL471" i="4"/>
  <c r="BL470" i="4"/>
  <c r="BL469" i="4"/>
  <c r="BL468" i="4"/>
  <c r="BL467" i="4"/>
  <c r="BL466" i="4"/>
  <c r="BL465" i="4"/>
  <c r="BL464" i="4"/>
  <c r="BL463" i="4"/>
  <c r="BL462" i="4"/>
  <c r="BL461" i="4"/>
  <c r="BL460" i="4"/>
  <c r="BL459" i="4"/>
  <c r="BL458" i="4"/>
  <c r="BL457" i="4"/>
  <c r="BL456" i="4"/>
  <c r="BL455" i="4"/>
  <c r="BL454" i="4"/>
  <c r="BL453" i="4"/>
  <c r="BL452" i="4"/>
  <c r="BL451" i="4"/>
  <c r="BL450" i="4"/>
  <c r="BL449" i="4"/>
  <c r="BL448" i="4"/>
  <c r="BL447" i="4"/>
  <c r="BL446" i="4"/>
  <c r="BL445" i="4"/>
  <c r="BL444" i="4"/>
  <c r="BL443" i="4"/>
  <c r="BL442" i="4"/>
  <c r="BL441" i="4"/>
  <c r="BL440" i="4"/>
  <c r="BL439" i="4"/>
  <c r="BL438" i="4"/>
  <c r="BL437" i="4"/>
  <c r="BL436" i="4"/>
  <c r="BL435" i="4"/>
  <c r="BL434" i="4"/>
  <c r="BL433" i="4"/>
  <c r="BL432" i="4"/>
  <c r="BL431" i="4"/>
  <c r="BL430" i="4"/>
  <c r="BL429" i="4"/>
  <c r="BL428" i="4"/>
  <c r="BL427" i="4"/>
  <c r="BL426" i="4"/>
  <c r="BL425" i="4"/>
  <c r="BL424" i="4"/>
  <c r="BL423" i="4"/>
  <c r="BL422" i="4"/>
  <c r="BL421" i="4"/>
  <c r="BL420" i="4"/>
  <c r="BL419" i="4"/>
  <c r="BL418" i="4"/>
  <c r="BL417" i="4"/>
  <c r="BL412" i="4"/>
  <c r="BL411" i="4"/>
  <c r="BL410" i="4"/>
  <c r="BL409" i="4"/>
  <c r="BL408" i="4"/>
  <c r="BL407" i="4"/>
  <c r="BL406" i="4"/>
  <c r="BL405" i="4"/>
  <c r="BL404" i="4"/>
  <c r="BL403" i="4"/>
  <c r="BL402" i="4"/>
  <c r="BL401" i="4"/>
  <c r="BL400" i="4"/>
  <c r="BL399" i="4"/>
  <c r="BL398" i="4"/>
  <c r="BL397" i="4"/>
  <c r="BL396" i="4"/>
  <c r="BL395" i="4"/>
  <c r="BL394" i="4"/>
  <c r="BL393" i="4"/>
  <c r="BL392" i="4"/>
  <c r="BL391" i="4"/>
  <c r="BL390" i="4"/>
  <c r="BL389" i="4"/>
  <c r="BL388" i="4"/>
  <c r="BL387" i="4"/>
  <c r="BL386" i="4"/>
  <c r="BL385" i="4"/>
  <c r="BL384" i="4"/>
  <c r="BL383" i="4"/>
  <c r="BL382" i="4"/>
  <c r="BL381" i="4"/>
  <c r="BL380" i="4"/>
  <c r="BL379" i="4"/>
  <c r="BL378" i="4"/>
  <c r="BL377" i="4"/>
  <c r="BL376" i="4"/>
  <c r="BL375" i="4"/>
  <c r="BL374" i="4"/>
  <c r="BL373" i="4"/>
  <c r="BL372" i="4"/>
  <c r="BL371" i="4"/>
  <c r="BL370" i="4"/>
  <c r="BL369" i="4"/>
  <c r="BL368" i="4"/>
  <c r="BL367" i="4"/>
  <c r="BL366" i="4"/>
  <c r="BL365" i="4"/>
  <c r="BL364" i="4"/>
  <c r="BL363" i="4"/>
  <c r="BL362" i="4"/>
  <c r="BL361" i="4"/>
  <c r="BL360" i="4"/>
  <c r="BL359" i="4"/>
  <c r="BL358" i="4"/>
  <c r="BL353" i="4"/>
  <c r="BL352" i="4"/>
  <c r="BL351" i="4"/>
  <c r="BL350" i="4"/>
  <c r="BL349" i="4"/>
  <c r="BL348" i="4"/>
  <c r="BL347" i="4"/>
  <c r="BL346" i="4"/>
  <c r="BL345" i="4"/>
  <c r="BL344" i="4"/>
  <c r="BL343" i="4"/>
  <c r="BL342" i="4"/>
  <c r="BL341" i="4"/>
  <c r="BL340" i="4"/>
  <c r="BL339" i="4"/>
  <c r="BL338" i="4"/>
  <c r="BL337" i="4"/>
  <c r="BL336" i="4"/>
  <c r="BL335" i="4"/>
  <c r="BL334" i="4"/>
  <c r="BL333" i="4"/>
  <c r="BL332" i="4"/>
  <c r="BL331" i="4"/>
  <c r="BL330" i="4"/>
  <c r="BL329" i="4"/>
  <c r="BL328" i="4"/>
  <c r="BL327" i="4"/>
  <c r="BL326" i="4"/>
  <c r="BL325" i="4"/>
  <c r="BL324" i="4"/>
  <c r="BL323" i="4"/>
  <c r="BL322" i="4"/>
  <c r="BL321" i="4"/>
  <c r="BL320" i="4"/>
  <c r="BL319" i="4"/>
  <c r="BL318" i="4"/>
  <c r="BL317" i="4"/>
  <c r="BL316" i="4"/>
  <c r="BL315" i="4"/>
  <c r="BL314" i="4"/>
  <c r="BL313" i="4"/>
  <c r="BL312" i="4"/>
  <c r="BL311" i="4"/>
  <c r="BL310" i="4"/>
  <c r="BL309" i="4"/>
  <c r="BL308" i="4"/>
  <c r="BL307" i="4"/>
  <c r="BL306" i="4"/>
  <c r="BL305" i="4"/>
  <c r="BL304" i="4"/>
  <c r="BL303" i="4"/>
  <c r="BL302" i="4"/>
  <c r="BL301" i="4"/>
  <c r="BL300" i="4"/>
  <c r="BL299" i="4"/>
  <c r="BL294" i="4"/>
  <c r="BL293" i="4"/>
  <c r="BL292" i="4"/>
  <c r="BL291" i="4"/>
  <c r="BL290" i="4"/>
  <c r="BL289" i="4"/>
  <c r="BL288" i="4"/>
  <c r="BL287" i="4"/>
  <c r="BL286" i="4"/>
  <c r="BL285" i="4"/>
  <c r="BL284" i="4"/>
  <c r="BL283" i="4"/>
  <c r="BL282" i="4"/>
  <c r="BL281" i="4"/>
  <c r="BL280" i="4"/>
  <c r="BL279" i="4"/>
  <c r="BL278" i="4"/>
  <c r="BL277" i="4"/>
  <c r="BL276" i="4"/>
  <c r="BL275" i="4"/>
  <c r="BL274" i="4"/>
  <c r="BL273" i="4"/>
  <c r="BL272" i="4"/>
  <c r="BL271" i="4"/>
  <c r="BL270" i="4"/>
  <c r="BL269" i="4"/>
  <c r="BL268" i="4"/>
  <c r="BL267" i="4"/>
  <c r="BL266" i="4"/>
  <c r="BL265" i="4"/>
  <c r="BL264" i="4"/>
  <c r="BL263" i="4"/>
  <c r="BL262" i="4"/>
  <c r="BL261" i="4"/>
  <c r="BL260" i="4"/>
  <c r="BL259" i="4"/>
  <c r="BL258" i="4"/>
  <c r="BL257" i="4"/>
  <c r="BL256" i="4"/>
  <c r="BL255" i="4"/>
  <c r="BL254" i="4"/>
  <c r="BL253" i="4"/>
  <c r="BL252" i="4"/>
  <c r="BL251" i="4"/>
  <c r="BL250" i="4"/>
  <c r="BL249" i="4"/>
  <c r="BL248" i="4"/>
  <c r="BL247" i="4"/>
  <c r="BL246" i="4"/>
  <c r="BL245" i="4"/>
  <c r="BL244" i="4"/>
  <c r="BL243" i="4"/>
  <c r="BL242" i="4"/>
  <c r="BL241" i="4"/>
  <c r="BL240" i="4"/>
  <c r="BL235" i="4"/>
  <c r="BL234" i="4"/>
  <c r="BL233" i="4"/>
  <c r="BL232" i="4"/>
  <c r="BL231" i="4"/>
  <c r="BL230" i="4"/>
  <c r="BL229" i="4"/>
  <c r="BL228" i="4"/>
  <c r="BL227" i="4"/>
  <c r="BL226" i="4"/>
  <c r="BL225" i="4"/>
  <c r="BL224" i="4"/>
  <c r="BL223" i="4"/>
  <c r="BL222" i="4"/>
  <c r="BL221" i="4"/>
  <c r="BL220" i="4"/>
  <c r="BL219" i="4"/>
  <c r="BL218" i="4"/>
  <c r="BL217" i="4"/>
  <c r="BL216" i="4"/>
  <c r="BL215" i="4"/>
  <c r="BL214" i="4"/>
  <c r="BL213" i="4"/>
  <c r="BL212" i="4"/>
  <c r="BL211" i="4"/>
  <c r="BL210" i="4"/>
  <c r="BL209" i="4"/>
  <c r="BL208" i="4"/>
  <c r="BL207" i="4"/>
  <c r="BL206" i="4"/>
  <c r="BL205" i="4"/>
  <c r="BL204" i="4"/>
  <c r="BL203" i="4"/>
  <c r="BL202" i="4"/>
  <c r="BL201" i="4"/>
  <c r="BL200" i="4"/>
  <c r="BL199" i="4"/>
  <c r="BL198" i="4"/>
  <c r="BL197" i="4"/>
  <c r="BL196" i="4"/>
  <c r="BL195" i="4"/>
  <c r="BL194" i="4"/>
  <c r="BL193" i="4"/>
  <c r="BL192" i="4"/>
  <c r="BL191" i="4"/>
  <c r="BL190" i="4"/>
  <c r="BL189" i="4"/>
  <c r="BL188" i="4"/>
  <c r="BL187" i="4"/>
  <c r="BL186" i="4"/>
  <c r="BL185" i="4"/>
  <c r="BL184" i="4"/>
  <c r="BL183" i="4"/>
  <c r="BL182" i="4"/>
  <c r="BL181" i="4"/>
  <c r="BL176" i="4"/>
  <c r="BL175" i="4"/>
  <c r="BL174" i="4"/>
  <c r="BL173" i="4"/>
  <c r="BL172" i="4"/>
  <c r="BL171" i="4"/>
  <c r="BL170" i="4"/>
  <c r="BL169" i="4"/>
  <c r="BL168" i="4"/>
  <c r="BL167" i="4"/>
  <c r="BL166" i="4"/>
  <c r="BL165" i="4"/>
  <c r="BL164" i="4"/>
  <c r="BL163" i="4"/>
  <c r="BL162" i="4"/>
  <c r="BL161" i="4"/>
  <c r="BL160" i="4"/>
  <c r="BL159" i="4"/>
  <c r="BL158" i="4"/>
  <c r="BL157" i="4"/>
  <c r="BL156" i="4"/>
  <c r="BL155" i="4"/>
  <c r="BL154" i="4"/>
  <c r="BL153" i="4"/>
  <c r="BL152" i="4"/>
  <c r="BL151" i="4"/>
  <c r="BL150" i="4"/>
  <c r="BL149" i="4"/>
  <c r="BL148" i="4"/>
  <c r="BL147" i="4"/>
  <c r="BL146" i="4"/>
  <c r="BL145" i="4"/>
  <c r="BL144" i="4"/>
  <c r="BL143" i="4"/>
  <c r="BL142" i="4"/>
  <c r="BL141" i="4"/>
  <c r="BL140" i="4"/>
  <c r="BL139" i="4"/>
  <c r="BL138" i="4"/>
  <c r="BL137" i="4"/>
  <c r="BL136" i="4"/>
  <c r="BL135" i="4"/>
  <c r="BL134" i="4"/>
  <c r="BL133" i="4"/>
  <c r="BL132" i="4"/>
  <c r="BL131" i="4"/>
  <c r="BL130" i="4"/>
  <c r="BL129" i="4"/>
  <c r="BL128" i="4"/>
  <c r="BL127" i="4"/>
  <c r="BL126" i="4"/>
  <c r="BL125" i="4"/>
  <c r="BL124" i="4"/>
  <c r="BL123" i="4"/>
  <c r="BL122" i="4"/>
  <c r="BL117" i="4"/>
  <c r="BL116" i="4"/>
  <c r="BL115" i="4"/>
  <c r="BL114" i="4"/>
  <c r="BL113" i="4"/>
  <c r="BL112" i="4"/>
  <c r="BL111" i="4"/>
  <c r="BL110" i="4"/>
  <c r="BL109" i="4"/>
  <c r="BL108" i="4"/>
  <c r="BL107" i="4"/>
  <c r="BL106" i="4"/>
  <c r="BL105" i="4"/>
  <c r="BL104" i="4"/>
  <c r="BL103" i="4"/>
  <c r="BL102" i="4"/>
  <c r="BL101" i="4"/>
  <c r="BL100" i="4"/>
  <c r="BL99" i="4"/>
  <c r="BL98" i="4"/>
  <c r="BL97" i="4"/>
  <c r="BL96" i="4"/>
  <c r="BL95" i="4"/>
  <c r="BL94" i="4"/>
  <c r="BL93" i="4"/>
  <c r="BL92" i="4"/>
  <c r="BL91" i="4"/>
  <c r="BL90" i="4"/>
  <c r="BL89" i="4"/>
  <c r="BL88" i="4"/>
  <c r="BL87" i="4"/>
  <c r="BL86" i="4"/>
  <c r="BL85" i="4"/>
  <c r="BL84" i="4"/>
  <c r="BL83" i="4"/>
  <c r="BL82" i="4"/>
  <c r="BL81" i="4"/>
  <c r="BL80" i="4"/>
  <c r="BL79" i="4"/>
  <c r="BL78" i="4"/>
  <c r="BL77" i="4"/>
  <c r="BL76" i="4"/>
  <c r="BL75" i="4"/>
  <c r="BL74" i="4"/>
  <c r="BL73" i="4"/>
  <c r="BL72" i="4"/>
  <c r="BL71" i="4"/>
  <c r="BL70" i="4"/>
  <c r="BL69" i="4"/>
  <c r="BL68" i="4"/>
  <c r="BL67" i="4"/>
  <c r="BL66" i="4"/>
  <c r="BL65" i="4"/>
  <c r="BL64" i="4"/>
  <c r="BL63" i="4"/>
  <c r="BK3" i="4"/>
  <c r="BJ3" i="4"/>
  <c r="BH3" i="4"/>
  <c r="BG3" i="4"/>
  <c r="BE3" i="4"/>
  <c r="BD3" i="4"/>
  <c r="BB3" i="4"/>
  <c r="BA3" i="4"/>
  <c r="AY3" i="4"/>
  <c r="AX3" i="4"/>
  <c r="AV3" i="4"/>
  <c r="AU3" i="4"/>
  <c r="AS3" i="4"/>
  <c r="AR3" i="4"/>
  <c r="AP3" i="4"/>
  <c r="AO3" i="4"/>
  <c r="AM3" i="4"/>
  <c r="AL3" i="4"/>
  <c r="AJ3" i="4"/>
  <c r="AI3" i="4"/>
  <c r="AG3" i="4"/>
  <c r="AF3" i="4"/>
  <c r="AD3" i="4"/>
  <c r="AC3" i="4"/>
  <c r="AA3" i="4"/>
  <c r="Z3" i="4"/>
  <c r="X3" i="4"/>
  <c r="W3" i="4"/>
  <c r="U3" i="4"/>
  <c r="T3" i="4"/>
  <c r="R3" i="4"/>
  <c r="Q3" i="4"/>
  <c r="O3" i="4"/>
  <c r="N3" i="4"/>
  <c r="L3" i="4"/>
  <c r="K3" i="4"/>
  <c r="M102" i="3"/>
  <c r="W93" i="3"/>
  <c r="B81" i="3"/>
  <c r="B75" i="3"/>
  <c r="B69" i="3"/>
  <c r="BH66" i="3"/>
  <c r="AY66" i="3"/>
  <c r="AT66" i="3"/>
  <c r="AS66" i="3"/>
  <c r="AI66" i="3"/>
  <c r="B63" i="3"/>
  <c r="B60" i="3"/>
  <c r="B56" i="3"/>
  <c r="P55" i="3"/>
  <c r="B51" i="3"/>
  <c r="AW50" i="3"/>
  <c r="Y50" i="3"/>
  <c r="AS49" i="3"/>
  <c r="AN49" i="3"/>
  <c r="AL49" i="3"/>
  <c r="S49" i="3"/>
  <c r="H49" i="3"/>
  <c r="AC48" i="3"/>
  <c r="AA48" i="3"/>
  <c r="X48" i="3"/>
  <c r="S48" i="3"/>
  <c r="I48" i="3"/>
  <c r="F48" i="3"/>
  <c r="U47" i="3"/>
  <c r="H47" i="3"/>
  <c r="AN46" i="3"/>
  <c r="AL46" i="3"/>
  <c r="S46" i="3"/>
  <c r="H46" i="3"/>
  <c r="B44" i="3"/>
  <c r="H43" i="3"/>
  <c r="F43" i="3"/>
  <c r="AY42" i="3"/>
  <c r="U35" i="3"/>
  <c r="I35" i="3"/>
  <c r="U34" i="3"/>
  <c r="I34" i="3"/>
  <c r="U33" i="3"/>
  <c r="I33" i="3"/>
  <c r="B32" i="3"/>
  <c r="H27" i="3"/>
  <c r="B26" i="3"/>
  <c r="AM22" i="3"/>
  <c r="AA22" i="3"/>
  <c r="V22" i="3"/>
  <c r="N22" i="3"/>
  <c r="M22" i="3"/>
  <c r="F22" i="3"/>
  <c r="K21" i="3"/>
  <c r="B16" i="3"/>
  <c r="B8" i="3"/>
  <c r="B4" i="3"/>
  <c r="D176" i="1"/>
  <c r="D175" i="1"/>
  <c r="D174" i="1"/>
  <c r="D173" i="1"/>
  <c r="AC143" i="1"/>
  <c r="BH130" i="1"/>
  <c r="BH115" i="1"/>
  <c r="BH114" i="1"/>
  <c r="BH113" i="1"/>
  <c r="BH112" i="1"/>
  <c r="BH111" i="1"/>
  <c r="BH110" i="1"/>
  <c r="BH3" i="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6" i="1"/>
  <c r="D106" i="1"/>
  <c r="BF108" i="1"/>
  <c r="C108" i="1"/>
</calcChain>
</file>

<file path=xl/comments1.xml><?xml version="1.0" encoding="utf-8"?>
<comments xmlns="http://schemas.openxmlformats.org/spreadsheetml/2006/main">
  <authors>
    <author/>
  </authors>
  <commentList>
    <comment ref="AJ4" authorId="0" shapeId="0">
      <text>
        <r>
          <rPr>
            <sz val="10"/>
            <color rgb="FF000000"/>
            <rFont val="Arial"/>
          </rPr>
          <t>should be 51.97
	-Robert Barnard</t>
        </r>
      </text>
    </comment>
    <comment ref="BD32" authorId="0" shapeId="0">
      <text>
        <r>
          <rPr>
            <sz val="10"/>
            <color rgb="FF000000"/>
            <rFont val="Arial"/>
          </rPr>
          <t>data input error. 
remove comma
	-Carlos Rizo</t>
        </r>
      </text>
    </comment>
    <comment ref="D47" authorId="0" shapeId="0">
      <text>
        <r>
          <rPr>
            <sz val="10"/>
            <color rgb="FF000000"/>
            <rFont val="Arial"/>
          </rPr>
          <t>I think we should dump this one
	-Robert Barnard
agreed. i'll do the updating.
&lt;http://www.facebook.com/youthfulcities&gt;
&lt;http://www.twitter.com/youthfulcities&gt;
&lt;http://www.youthfulcities.com/#!index/c10kg&gt;
	-Matthew Cosgrove</t>
        </r>
      </text>
    </comment>
    <comment ref="D62" authorId="0" shapeId="0">
      <text>
        <r>
          <rPr>
            <sz val="10"/>
            <color rgb="FF000000"/>
            <rFont val="Arial"/>
          </rPr>
          <t>the crossed out indicators have been removed from the total percentage calculation
	-Matthew Cosgrove</t>
        </r>
      </text>
    </comment>
    <comment ref="AI78" authorId="0" shapeId="0">
      <text>
        <r>
          <rPr>
            <sz val="10"/>
            <color rgb="FF000000"/>
            <rFont val="Arial"/>
          </rPr>
          <t>This Cell is not pulling from right data cell
	-Robert Barnard</t>
        </r>
      </text>
    </comment>
    <comment ref="D125" authorId="0" shapeId="0">
      <text>
        <r>
          <rPr>
            <sz val="10"/>
            <color rgb="FF000000"/>
            <rFont val="Arial"/>
          </rPr>
          <t>http://www.doingbusiness.org/rankings
	-Matthew Cosgrove</t>
        </r>
      </text>
    </comment>
    <comment ref="D126" authorId="0" shapeId="0">
      <text>
        <r>
          <rPr>
            <sz val="10"/>
            <color rgb="FF000000"/>
            <rFont val="Arial"/>
          </rPr>
          <t>http://www.gemconsortium.org/docs/download/3106
	-Matthew Cosgrove</t>
        </r>
      </text>
    </comment>
    <comment ref="R137" authorId="0" shapeId="0">
      <text>
        <r>
          <rPr>
            <sz val="10"/>
            <color rgb="FF000000"/>
            <rFont val="Arial"/>
          </rPr>
          <t>check
	-Carlos Rizo</t>
        </r>
      </text>
    </comment>
    <comment ref="R138" authorId="0" shapeId="0">
      <text>
        <r>
          <rPr>
            <sz val="10"/>
            <color rgb="FF000000"/>
            <rFont val="Arial"/>
          </rPr>
          <t>chech
	-Carlos Rizo</t>
        </r>
      </text>
    </comment>
    <comment ref="Q139" authorId="0" shapeId="0">
      <text>
        <r>
          <rPr>
            <sz val="10"/>
            <color rgb="FF000000"/>
            <rFont val="Arial"/>
          </rPr>
          <t>data is really not available.
	-Carlos Rizo</t>
        </r>
      </text>
    </comment>
    <comment ref="X139" authorId="0" shapeId="0">
      <text>
        <r>
          <rPr>
            <sz val="10"/>
            <color rgb="FF000000"/>
            <rFont val="Arial"/>
          </rPr>
          <t>+matthew@youthfulcities.com The number of Greater Jakarta vehicles operating in Jakarta reaches 38.7 million units, comprising of 26.1 million motorcycles, 5.3 million cars, 1.3 million buses, and 6.1 million trucks. http://en.tempo.co/read/news/2013/07/31/057501221/Jakarta-on-the-Verge-of-Total-Gridlock
	-Carlos Rizo</t>
        </r>
      </text>
    </comment>
    <comment ref="AD139" authorId="0" shapeId="0">
      <text>
        <r>
          <rPr>
            <sz val="10"/>
            <color rgb="FF000000"/>
            <rFont val="Arial"/>
          </rPr>
          <t>chech
	-Carlos Rizo
found
	-Matthew Cosgrove</t>
        </r>
      </text>
    </comment>
    <comment ref="AH139" authorId="0" shapeId="0">
      <text>
        <r>
          <rPr>
            <sz val="10"/>
            <color rgb="FF000000"/>
            <rFont val="Arial"/>
          </rPr>
          <t>check
	-Carlos Rizo
found
	-Matthew Cosgrove</t>
        </r>
      </text>
    </comment>
    <comment ref="AV139" authorId="0" shapeId="0">
      <text>
        <r>
          <rPr>
            <sz val="10"/>
            <color rgb="FF000000"/>
            <rFont val="Arial"/>
          </rPr>
          <t>check
	-Carlos Rizo</t>
        </r>
      </text>
    </comment>
    <comment ref="AZ139" authorId="0" shapeId="0">
      <text>
        <r>
          <rPr>
            <sz val="10"/>
            <color rgb="FF000000"/>
            <rFont val="Arial"/>
          </rPr>
          <t>check
	-Carlos Rizo</t>
        </r>
      </text>
    </comment>
  </commentList>
</comments>
</file>

<file path=xl/comments2.xml><?xml version="1.0" encoding="utf-8"?>
<comments xmlns="http://schemas.openxmlformats.org/spreadsheetml/2006/main">
  <authors>
    <author/>
  </authors>
  <commentList>
    <comment ref="G5" authorId="0" shapeId="0">
      <text>
        <r>
          <rPr>
            <sz val="10"/>
            <color rgb="FF000000"/>
            <rFont val="Arial"/>
          </rPr>
          <t>100?
	-Robert Barnard</t>
        </r>
      </text>
    </comment>
    <comment ref="W17" authorId="0" shapeId="0">
      <text>
        <r>
          <rPr>
            <sz val="10"/>
            <color rgb="FF000000"/>
            <rFont val="Arial"/>
          </rPr>
          <t>I am still not beliveing this stat.
	-Robert Barnard
6071 homicides in the entire country in 2012 http://knoema.com/atlas/United-Republic-of-Tanzania/topics/Crime-Statistics/Homicides/Homicides
	-Carlos Rizo
this 2005 paper says it 352 by 100K http://www.academia.edu/11571120/Homicide_death_surveillance_in_Dar_es_Salaam_Tanzania_2005
	-Carlos Rizo</t>
        </r>
      </text>
    </comment>
  </commentList>
</comments>
</file>

<file path=xl/comments3.xml><?xml version="1.0" encoding="utf-8"?>
<comments xmlns="http://schemas.openxmlformats.org/spreadsheetml/2006/main">
  <authors>
    <author/>
  </authors>
  <commentList>
    <comment ref="AF3" authorId="0" shapeId="0">
      <text>
        <r>
          <rPr>
            <sz val="10"/>
            <color rgb="FF000000"/>
            <rFont val="Arial"/>
          </rPr>
          <t>maybe we should dump this indicator given we are missing 10. can we do it quickly on google?
	-Robert Barnard
I think we can get it. A few of these cities will get highest time results bc no public transit, others we can do.
	-Matthew Cosgrove</t>
        </r>
      </text>
    </comment>
    <comment ref="AR3" authorId="0" shapeId="0">
      <text>
        <r>
          <rPr>
            <sz val="10"/>
            <color rgb="FF000000"/>
            <rFont val="Arial"/>
          </rPr>
          <t>no transit gets equal to highest min.
	-Robert Barnard</t>
        </r>
      </text>
    </comment>
  </commentList>
</comments>
</file>

<file path=xl/comments4.xml><?xml version="1.0" encoding="utf-8"?>
<comments xmlns="http://schemas.openxmlformats.org/spreadsheetml/2006/main">
  <authors>
    <author/>
  </authors>
  <commentList>
    <comment ref="K6" authorId="0" shapeId="0">
      <text>
        <r>
          <rPr>
            <sz val="10"/>
            <color rgb="FF000000"/>
            <rFont val="Arial"/>
          </rPr>
          <t>Ave. Less dev asia less Shanghai
	-Robert Barnard</t>
        </r>
      </text>
    </comment>
  </commentList>
</comments>
</file>

<file path=xl/comments5.xml><?xml version="1.0" encoding="utf-8"?>
<comments xmlns="http://schemas.openxmlformats.org/spreadsheetml/2006/main">
  <authors>
    <author/>
  </authors>
  <commentList>
    <comment ref="A3" authorId="0" shapeId="0">
      <text>
        <r>
          <rPr>
            <sz val="10"/>
            <color rgb="FF000000"/>
            <rFont val="Arial"/>
          </rPr>
          <t>Averages all very low
	-Robert Barnard
And Caracas leading
	-Robert Barnard</t>
        </r>
      </text>
    </comment>
    <comment ref="AF3" authorId="0" shapeId="0">
      <text>
        <r>
          <rPr>
            <sz val="10"/>
            <color rgb="FF000000"/>
            <rFont val="Arial"/>
          </rPr>
          <t>lowest cost should win
	-Robert Barnard
fixed. incredibly high cost (inflation) in caracas
	-Matthew Cosgrove</t>
        </r>
      </text>
    </comment>
    <comment ref="AV3" authorId="0" shapeId="0">
      <text>
        <r>
          <rPr>
            <sz val="10"/>
            <color rgb="FF000000"/>
            <rFont val="Arial"/>
          </rPr>
          <t>check the ones over 100 I think. seems infeasible to have that many flights daily....
	-Robert Barnard</t>
        </r>
      </text>
    </comment>
    <comment ref="AA33" authorId="0" shapeId="0">
      <text>
        <r>
          <rPr>
            <sz val="10"/>
            <color rgb="FF000000"/>
            <rFont val="Arial"/>
          </rPr>
          <t>throwing data
	-Robert Barnard</t>
        </r>
      </text>
    </comment>
    <comment ref="O35" authorId="0" shapeId="0">
      <text>
        <r>
          <rPr>
            <sz val="10"/>
            <color rgb="FF000000"/>
            <rFont val="Arial"/>
          </rPr>
          <t>throwing off data - check
	-Robert Barnard</t>
        </r>
      </text>
    </comment>
    <comment ref="N58" authorId="0" shapeId="0">
      <text>
        <r>
          <rPr>
            <sz val="10"/>
            <color rgb="FF000000"/>
            <rFont val="Arial"/>
          </rPr>
          <t>Fix
	-Robert Barnard
fixed
	-Matthew Cosgrove</t>
        </r>
      </text>
    </comment>
  </commentList>
</comments>
</file>

<file path=xl/comments6.xml><?xml version="1.0" encoding="utf-8"?>
<comments xmlns="http://schemas.openxmlformats.org/spreadsheetml/2006/main">
  <authors>
    <author/>
  </authors>
  <commentList>
    <comment ref="W13" authorId="0" shapeId="0">
      <text>
        <r>
          <rPr>
            <sz val="10"/>
            <color rgb="FF000000"/>
            <rFont val="Arial"/>
          </rPr>
          <t>i can't figure out if this is ntnl - meraki blocks the source.
	-Molly Leathem</t>
        </r>
      </text>
    </comment>
    <comment ref="Q28" authorId="0" shapeId="0">
      <text>
        <r>
          <rPr>
            <sz val="10"/>
            <color rgb="FF000000"/>
            <rFont val="Arial"/>
          </rPr>
          <t>replace with zero in sheet
	-Robert Barnard</t>
        </r>
      </text>
    </comment>
    <comment ref="W44" authorId="0" shapeId="0">
      <text>
        <r>
          <rPr>
            <sz val="10"/>
            <color rgb="FF000000"/>
            <rFont val="Arial"/>
          </rPr>
          <t>could not find
	-Carlos Rizo</t>
        </r>
      </text>
    </comment>
  </commentList>
</comments>
</file>

<file path=xl/comments7.xml><?xml version="1.0" encoding="utf-8"?>
<comments xmlns="http://schemas.openxmlformats.org/spreadsheetml/2006/main">
  <authors>
    <author/>
  </authors>
  <commentList>
    <comment ref="AT3" authorId="0" shapeId="0">
      <text>
        <r>
          <rPr>
            <sz val="10"/>
            <color rgb="FF000000"/>
            <rFont val="Arial"/>
          </rPr>
          <t>we should be able to get US data
	-Robert Barnard</t>
        </r>
      </text>
    </comment>
    <comment ref="Q15" authorId="0" shapeId="0">
      <text>
        <r>
          <rPr>
            <sz val="10"/>
            <color rgb="FF000000"/>
            <rFont val="Arial"/>
          </rPr>
          <t>Check
	-Kyle Peterson</t>
        </r>
      </text>
    </comment>
    <comment ref="Y16" authorId="0" shapeId="0">
      <text>
        <r>
          <rPr>
            <sz val="10"/>
            <color rgb="FF000000"/>
            <rFont val="Arial"/>
          </rPr>
          <t>Check. Pretty high
	-Kyle Peterson</t>
        </r>
      </text>
    </comment>
    <comment ref="Y25" authorId="0" shapeId="0">
      <text>
        <r>
          <rPr>
            <sz val="10"/>
            <color rgb="FF000000"/>
            <rFont val="Arial"/>
          </rPr>
          <t>Check. Pretty low for a large city
	-Kyle Peterson</t>
        </r>
      </text>
    </comment>
    <comment ref="AU30" authorId="0" shapeId="0">
      <text>
        <r>
          <rPr>
            <sz val="10"/>
            <color rgb="FF000000"/>
            <rFont val="Arial"/>
          </rPr>
          <t>high. check that is data isn't for metro area
	-Matthew Cosgrove
have you been able to check this?
	-Robert Barnard
dropped in a new number for the city of madrid from: http://www.dgt.es/informacion-municipal/madrid/28079_Madrid.pdf
	-Matthew Cosgrove</t>
        </r>
      </text>
    </comment>
    <comment ref="Q45" authorId="0" shapeId="0">
      <text>
        <r>
          <rPr>
            <sz val="10"/>
            <color rgb="FF000000"/>
            <rFont val="Arial"/>
          </rPr>
          <t>Check
	-Kyle Peterson</t>
        </r>
      </text>
    </comment>
    <comment ref="K49" authorId="0" shapeId="0">
      <text>
        <r>
          <rPr>
            <sz val="10"/>
            <color rgb="FF000000"/>
            <rFont val="Arial"/>
          </rPr>
          <t>check
	-Robert Barnard</t>
        </r>
      </text>
    </comment>
    <comment ref="AU51" authorId="0" shapeId="0">
      <text>
        <r>
          <rPr>
            <sz val="10"/>
            <color rgb="FF000000"/>
            <rFont val="Arial"/>
          </rPr>
          <t>Check. Pretty low.
	-Kyle Peterson
yes this looks wrong
	-Robert Barnard
fixed.. inferred from NSW stats: http://www.abs.gov.au/ausstats/abs@.nsf/mf/9309.0
	-Matthew Cosgrove</t>
        </r>
      </text>
    </comment>
    <comment ref="AG52" authorId="0" shapeId="0">
      <text>
        <r>
          <rPr>
            <sz val="10"/>
            <color rgb="FF000000"/>
            <rFont val="Arial"/>
          </rPr>
          <t>Check. VERY low for a large city
	-Kyle Peterson</t>
        </r>
      </text>
    </comment>
    <comment ref="Y56" authorId="0" shapeId="0">
      <text>
        <r>
          <rPr>
            <sz val="10"/>
            <color rgb="FF000000"/>
            <rFont val="Arial"/>
          </rPr>
          <t>Check. High for a small city
	-Kyle Peterson</t>
        </r>
      </text>
    </comment>
  </commentList>
</comments>
</file>

<file path=xl/comments8.xml><?xml version="1.0" encoding="utf-8"?>
<comments xmlns="http://schemas.openxmlformats.org/spreadsheetml/2006/main">
  <authors>
    <author/>
  </authors>
  <commentList>
    <comment ref="AO17" authorId="0" shapeId="0">
      <text>
        <r>
          <rPr>
            <sz val="10"/>
            <color rgb="FF000000"/>
            <rFont val="Arial"/>
          </rPr>
          <t>Check. High weighted score comparatively.
	-Kyle Peterson
$6000 US.. not that high
	-Matthew Cosgrove</t>
        </r>
      </text>
    </comment>
    <comment ref="AE23" authorId="0" shapeId="0">
      <text>
        <r>
          <rPr>
            <sz val="10"/>
            <color rgb="FF000000"/>
            <rFont val="Arial"/>
          </rPr>
          <t>Low
	-Kyle Peterson</t>
        </r>
      </text>
    </comment>
    <comment ref="AO23" authorId="0" shapeId="0">
      <text>
        <r>
          <rPr>
            <sz val="10"/>
            <color rgb="FF000000"/>
            <rFont val="Arial"/>
          </rPr>
          <t>Data
	-Kyle Peterson
found
	-Matthew Cosgrove</t>
        </r>
      </text>
    </comment>
    <comment ref="AE25" authorId="0" shapeId="0">
      <text>
        <r>
          <rPr>
            <sz val="10"/>
            <color rgb="FF000000"/>
            <rFont val="Arial"/>
          </rPr>
          <t>Low
	-Kyle Peterson</t>
        </r>
      </text>
    </comment>
    <comment ref="AO25" authorId="0" shapeId="0">
      <text>
        <r>
          <rPr>
            <sz val="10"/>
            <color rgb="FF000000"/>
            <rFont val="Arial"/>
          </rPr>
          <t>Data?
	-Kyle Peterson</t>
        </r>
      </text>
    </comment>
    <comment ref="AO26" authorId="0" shapeId="0">
      <text>
        <r>
          <rPr>
            <sz val="10"/>
            <color rgb="FF000000"/>
            <rFont val="Arial"/>
          </rPr>
          <t>Data?
	-Kyle Peterson</t>
        </r>
      </text>
    </comment>
    <comment ref="W27" authorId="0" shapeId="0">
      <text>
        <r>
          <rPr>
            <sz val="10"/>
            <color rgb="FF000000"/>
            <rFont val="Arial"/>
          </rPr>
          <t>Check. Really low
	-Kyle Peterson</t>
        </r>
      </text>
    </comment>
    <comment ref="AO30" authorId="0" shapeId="0">
      <text>
        <r>
          <rPr>
            <sz val="10"/>
            <color rgb="FF000000"/>
            <rFont val="Arial"/>
          </rPr>
          <t>Check. No?
	-Kyle Peterson</t>
        </r>
      </text>
    </comment>
    <comment ref="AO31" authorId="0" shapeId="0">
      <text>
        <r>
          <rPr>
            <sz val="10"/>
            <color rgb="FF000000"/>
            <rFont val="Arial"/>
          </rPr>
          <t>Check
	-Kyle Peterson</t>
        </r>
      </text>
    </comment>
    <comment ref="AO35" authorId="0" shapeId="0">
      <text>
        <r>
          <rPr>
            <sz val="10"/>
            <color rgb="FF000000"/>
            <rFont val="Arial"/>
          </rPr>
          <t>Data?
	-Kyle Peterson</t>
        </r>
      </text>
    </comment>
    <comment ref="AO38" authorId="0" shapeId="0">
      <text>
        <r>
          <rPr>
            <sz val="10"/>
            <color rgb="FF000000"/>
            <rFont val="Arial"/>
          </rPr>
          <t>Data?
	-Kyle Peterson</t>
        </r>
      </text>
    </comment>
    <comment ref="AO41" authorId="0" shapeId="0">
      <text>
        <r>
          <rPr>
            <sz val="10"/>
            <color rgb="FF000000"/>
            <rFont val="Arial"/>
          </rPr>
          <t>Data?
	-Kyle Peterson</t>
        </r>
      </text>
    </comment>
    <comment ref="AE42" authorId="0" shapeId="0">
      <text>
        <r>
          <rPr>
            <sz val="10"/>
            <color rgb="FF000000"/>
            <rFont val="Arial"/>
          </rPr>
          <t>Check. Low
	-Kyle Peterson</t>
        </r>
      </text>
    </comment>
    <comment ref="AO43" authorId="0" shapeId="0">
      <text>
        <r>
          <rPr>
            <sz val="10"/>
            <color rgb="FF000000"/>
            <rFont val="Arial"/>
          </rPr>
          <t>Data?
	-Kyle Peterson</t>
        </r>
      </text>
    </comment>
    <comment ref="AO44" authorId="0" shapeId="0">
      <text>
        <r>
          <rPr>
            <sz val="10"/>
            <color rgb="FF000000"/>
            <rFont val="Arial"/>
          </rPr>
          <t>Data?
	-Kyle Peterson
no student loans
	-Matthew Cosgrove</t>
        </r>
      </text>
    </comment>
    <comment ref="AO46" authorId="0" shapeId="0">
      <text>
        <r>
          <rPr>
            <sz val="10"/>
            <color rgb="FF000000"/>
            <rFont val="Arial"/>
          </rPr>
          <t>Check. Very low. Low weighted score
	-Kyle Peterson
fixed. data was in USD
	-Matthew Cosgrove</t>
        </r>
      </text>
    </comment>
    <comment ref="M47" authorId="0" shapeId="0">
      <text>
        <r>
          <rPr>
            <sz val="10"/>
            <color rgb="FF000000"/>
            <rFont val="Arial"/>
          </rPr>
          <t>Check. Not sure if Brazil has high tuition rates. This is on par with US cities.
	-Kyle Peterson</t>
        </r>
      </text>
    </comment>
    <comment ref="AE52" authorId="0" shapeId="0">
      <text>
        <r>
          <rPr>
            <sz val="10"/>
            <color rgb="FF000000"/>
            <rFont val="Arial"/>
          </rPr>
          <t>Check. Really Low
	-Kyle Peterson</t>
        </r>
      </text>
    </comment>
    <comment ref="AO52" authorId="0" shapeId="0">
      <text>
        <r>
          <rPr>
            <sz val="10"/>
            <color rgb="FF000000"/>
            <rFont val="Arial"/>
          </rPr>
          <t>Very low
	-Kyle Peterson</t>
        </r>
      </text>
    </comment>
  </commentList>
</comments>
</file>

<file path=xl/comments9.xml><?xml version="1.0" encoding="utf-8"?>
<comments xmlns="http://schemas.openxmlformats.org/spreadsheetml/2006/main">
  <authors>
    <author/>
  </authors>
  <commentList>
    <comment ref="E8" authorId="0" shapeId="0">
      <text>
        <r>
          <rPr>
            <sz val="10"/>
            <color rgb="FF000000"/>
            <rFont val="Arial"/>
          </rPr>
          <t>Check. May be a formatting issue (sq km included in the raw data)
	-Kyle Peterson
I found a different number. Please check http://www.helsinki.fi/kaupunkitutkimus/hankkeet/2012/greenspace/Taylor_Comparative-Perspective.pdf
	-Carlos Rizo
892 sq Km.
	-Carlos Rizo</t>
        </r>
      </text>
    </comment>
    <comment ref="M10" authorId="0" shapeId="0">
      <text>
        <r>
          <rPr>
            <sz val="10"/>
            <color rgb="FF000000"/>
            <rFont val="Arial"/>
          </rPr>
          <t>Of what I know of Boston, this is a very low number!
	-Kyle Peterson
taking long time to compile, use avg based on similarly sized cities
	-Matthew Cosgrove</t>
        </r>
      </text>
    </comment>
    <comment ref="E46" authorId="0" shapeId="0">
      <text>
        <r>
          <rPr>
            <sz val="10"/>
            <color rgb="FF000000"/>
            <rFont val="Arial"/>
          </rPr>
          <t>Check. High weighted score
	-Kyle Peterson
Found a different number 11,606 square meters from 2011.   http://www.mma.gob.cl/1304/articles-52016_Capitulo_6.pdf
	-Carlos Rizo
are we ok to leave this at 11606...10x nearest city
	-Robert Barnard</t>
        </r>
      </text>
    </comment>
  </commentList>
</comments>
</file>

<file path=xl/comments10.xml><?xml version="1.0" encoding="utf-8"?>
<comments xmlns="http://schemas.openxmlformats.org/spreadsheetml/2006/main">
  <authors>
    <author/>
  </authors>
  <commentList>
    <comment ref="AI22" authorId="0" shapeId="0">
      <text>
        <r>
          <rPr>
            <sz val="10"/>
            <color rgb="FF000000"/>
            <rFont val="Arial"/>
          </rPr>
          <t>check
	-Carlos Rizo</t>
        </r>
      </text>
    </comment>
    <comment ref="A33" authorId="0" shapeId="0">
      <text>
        <r>
          <rPr>
            <sz val="10"/>
            <color rgb="FF000000"/>
            <rFont val="Arial"/>
          </rPr>
          <t>+matthew@youthfulcities.com missing data for the entire row, city of miami. maybe a problem with formula? Check Washington, same problem.
	-Carlos Rizo</t>
        </r>
      </text>
    </comment>
    <comment ref="AI35" authorId="0" shapeId="0">
      <text>
        <r>
          <rPr>
            <sz val="10"/>
            <color rgb="FF000000"/>
            <rFont val="Arial"/>
          </rPr>
          <t>check
	-Carlos Rizo</t>
        </r>
      </text>
    </comment>
    <comment ref="W43" authorId="0" shapeId="0">
      <text>
        <r>
          <rPr>
            <sz val="10"/>
            <color rgb="FF000000"/>
            <rFont val="Arial"/>
          </rPr>
          <t>chech
	-Carlos Rizo</t>
        </r>
      </text>
    </comment>
    <comment ref="W44" authorId="0" shapeId="0">
      <text>
        <r>
          <rPr>
            <sz val="10"/>
            <color rgb="FF000000"/>
            <rFont val="Arial"/>
          </rPr>
          <t>check
	-Carlos Rizo</t>
        </r>
      </text>
    </comment>
    <comment ref="W49" authorId="0" shapeId="0">
      <text>
        <r>
          <rPr>
            <sz val="10"/>
            <color rgb="FF000000"/>
            <rFont val="Arial"/>
          </rPr>
          <t>check
	-Carlos Rizo</t>
        </r>
      </text>
    </comment>
    <comment ref="K55" authorId="0" shapeId="0">
      <text>
        <r>
          <rPr>
            <sz val="10"/>
            <color rgb="FF000000"/>
            <rFont val="Arial"/>
          </rPr>
          <t>seems wrong
	-Robert Barnard
checked and resolved
	-Matthew Cosgrove</t>
        </r>
      </text>
    </comment>
    <comment ref="A58" authorId="0" shapeId="0">
      <text>
        <r>
          <rPr>
            <sz val="10"/>
            <color rgb="FF000000"/>
            <rFont val="Arial"/>
          </rPr>
          <t>+matthew@youthfulcities.com seems there is a problem with workbook for Washington. No data is importing automatically.
	-Carlos Rizo
resolved
	-Matthew Cosgrove</t>
        </r>
      </text>
    </comment>
    <comment ref="E58" authorId="0" shapeId="0">
      <text>
        <r>
          <rPr>
            <sz val="10"/>
            <color rgb="FF000000"/>
            <rFont val="Arial"/>
          </rPr>
          <t>Missing value. Typed 18.0. Mark as resolved.
	-Carlos Rizo</t>
        </r>
      </text>
    </comment>
    <comment ref="K58" authorId="0" shapeId="0">
      <text>
        <r>
          <rPr>
            <sz val="10"/>
            <color rgb="FF000000"/>
            <rFont val="Arial"/>
          </rPr>
          <t>Missing value. Typed 18. Mark as resolved.
	-Carlos Rizo</t>
        </r>
      </text>
    </comment>
    <comment ref="Q58" authorId="0" shapeId="0">
      <text>
        <r>
          <rPr>
            <sz val="10"/>
            <color rgb="FF000000"/>
            <rFont val="Arial"/>
          </rPr>
          <t>check
	-Carlos Rizo</t>
        </r>
      </text>
    </comment>
  </commentList>
</comments>
</file>

<file path=xl/comments11.xml><?xml version="1.0" encoding="utf-8"?>
<comments xmlns="http://schemas.openxmlformats.org/spreadsheetml/2006/main">
  <authors>
    <author/>
  </authors>
  <commentList>
    <comment ref="AG3" authorId="0" shapeId="0">
      <text>
        <r>
          <rPr>
            <sz val="10"/>
            <color rgb="FF000000"/>
            <rFont val="Arial"/>
          </rPr>
          <t>need to sort the subtracting thing out
	-Matthew Cosgrove</t>
        </r>
      </text>
    </comment>
    <comment ref="AG6" authorId="0" shapeId="0">
      <text>
        <r>
          <rPr>
            <sz val="10"/>
            <color rgb="FF000000"/>
            <rFont val="Arial"/>
          </rPr>
          <t>check
	-Carlos Rizo</t>
        </r>
      </text>
    </comment>
    <comment ref="AG7" authorId="0" shapeId="0">
      <text>
        <r>
          <rPr>
            <sz val="10"/>
            <color rgb="FF000000"/>
            <rFont val="Arial"/>
          </rPr>
          <t>check
	-Carlos Rizo</t>
        </r>
      </text>
    </comment>
    <comment ref="AG17" authorId="0" shapeId="0">
      <text>
        <r>
          <rPr>
            <sz val="10"/>
            <color rgb="FF000000"/>
            <rFont val="Arial"/>
          </rPr>
          <t>check
	-Carlos Rizo</t>
        </r>
      </text>
    </comment>
    <comment ref="AG22" authorId="0" shapeId="0">
      <text>
        <r>
          <rPr>
            <sz val="10"/>
            <color rgb="FF000000"/>
            <rFont val="Arial"/>
          </rPr>
          <t>check
	-Carlos Rizo</t>
        </r>
      </text>
    </comment>
    <comment ref="AG24" authorId="0" shapeId="0">
      <text>
        <r>
          <rPr>
            <sz val="10"/>
            <color rgb="FF000000"/>
            <rFont val="Arial"/>
          </rPr>
          <t>check
	-Carlos Rizo</t>
        </r>
      </text>
    </comment>
    <comment ref="AG31" authorId="0" shapeId="0">
      <text>
        <r>
          <rPr>
            <sz val="10"/>
            <color rgb="FF000000"/>
            <rFont val="Arial"/>
          </rPr>
          <t>check
	-Carlos Rizo</t>
        </r>
      </text>
    </comment>
    <comment ref="AG49" authorId="0" shapeId="0">
      <text>
        <r>
          <rPr>
            <sz val="10"/>
            <color rgb="FF000000"/>
            <rFont val="Arial"/>
          </rPr>
          <t>check
	-Carlos Rizo</t>
        </r>
      </text>
    </comment>
  </commentList>
</comments>
</file>

<file path=xl/comments12.xml><?xml version="1.0" encoding="utf-8"?>
<comments xmlns="http://schemas.openxmlformats.org/spreadsheetml/2006/main">
  <authors>
    <author/>
  </authors>
  <commentList>
    <comment ref="E15" authorId="0" shapeId="0">
      <text>
        <r>
          <rPr>
            <sz val="10"/>
            <color rgb="FF000000"/>
            <rFont val="Arial"/>
          </rPr>
          <t>From what I know of Chicago, this seems low.
	-Kyle Peterson</t>
        </r>
      </text>
    </comment>
    <comment ref="K16" authorId="0" shapeId="0">
      <text>
        <r>
          <rPr>
            <sz val="10"/>
            <color rgb="FF000000"/>
            <rFont val="Arial"/>
          </rPr>
          <t>Data?
	-Kyle Peterson
Average but we can find
	-Matthew Cosgrove
found data
	-Matthew Cosgrove</t>
        </r>
      </text>
    </comment>
    <comment ref="K56" authorId="0" shapeId="0">
      <text>
        <r>
          <rPr>
            <sz val="10"/>
            <color rgb="FF000000"/>
            <rFont val="Arial"/>
          </rPr>
          <t>Just 3 in Vancouver? Seems low.
	-Kyle Peterson</t>
        </r>
      </text>
    </comment>
    <comment ref="K58" authorId="0" shapeId="0">
      <text>
        <r>
          <rPr>
            <sz val="10"/>
            <color rgb="FF000000"/>
            <rFont val="Arial"/>
          </rPr>
          <t>Seems low?
	-Kyle Peterson</t>
        </r>
      </text>
    </comment>
  </commentList>
</comments>
</file>

<file path=xl/comments13.xml><?xml version="1.0" encoding="utf-8"?>
<comments xmlns="http://schemas.openxmlformats.org/spreadsheetml/2006/main">
  <authors>
    <author/>
  </authors>
  <commentList>
    <comment ref="K11" authorId="0" shapeId="0">
      <text>
        <r>
          <rPr>
            <sz val="10"/>
            <color rgb="FF000000"/>
            <rFont val="Arial"/>
          </rPr>
          <t>check
	-Carlos Rizo
Found that the number is 12 according to the City of Buenos Aires portal. Here is the source: http://www.buenosaires.gob.ar/areas/educacion/establecimientos/index.php?texto=diseno&amp;amp;Buscar2=Buscar&amp;amp;redir=1&amp;menu_id=10194
	-Carlos Rizo</t>
        </r>
      </text>
    </comment>
  </commentList>
</comments>
</file>

<file path=xl/comments14.xml><?xml version="1.0" encoding="utf-8"?>
<comments xmlns="http://schemas.openxmlformats.org/spreadsheetml/2006/main">
  <authors>
    <author/>
  </authors>
  <commentList>
    <comment ref="E5" authorId="0" shapeId="0">
      <text>
        <r>
          <rPr>
            <sz val="10"/>
            <color rgb="FF000000"/>
            <rFont val="Arial"/>
          </rPr>
          <t>checked. cross referenced with stadiums
	-Matthew Cosgrove</t>
        </r>
      </text>
    </comment>
    <comment ref="E17" authorId="0" shapeId="0">
      <text>
        <r>
          <rPr>
            <sz val="10"/>
            <color rgb="FF000000"/>
            <rFont val="Arial"/>
          </rPr>
          <t>Seems pretty high
	-Robert Barnard
checked and cross referenced: http://www.worldstadiums.com/africa/countries/tanzania.shtml
	-Matthew Cosgrove</t>
        </r>
      </text>
    </comment>
    <comment ref="E20" authorId="0" shapeId="0">
      <text>
        <r>
          <rPr>
            <sz val="10"/>
            <color rgb="FF000000"/>
            <rFont val="Arial"/>
          </rPr>
          <t>at least one, the dolphins from durban http://en.wikipedia.org/wiki/Dolphins_cricket_team
	-Carlos Rizo
found and fixed
	-Matthew Cosgrove</t>
        </r>
      </text>
    </comment>
    <comment ref="E21" authorId="0" shapeId="0">
      <text>
        <r>
          <rPr>
            <sz val="10"/>
            <color rgb="FF000000"/>
            <rFont val="Arial"/>
          </rPr>
          <t>check
	-Carlos Rizo
data's there.. need to figure out why's it's not showing
	-Matthew Cosgrove</t>
        </r>
      </text>
    </comment>
    <comment ref="E22" authorId="0" shapeId="0">
      <text>
        <r>
          <rPr>
            <sz val="10"/>
            <color rgb="FF000000"/>
            <rFont val="Arial"/>
          </rPr>
          <t>verified
	-Matthew Cosgrove</t>
        </r>
      </text>
    </comment>
    <comment ref="E31" authorId="0" shapeId="0">
      <text>
        <r>
          <rPr>
            <sz val="10"/>
            <color rgb="FF000000"/>
            <rFont val="Arial"/>
          </rPr>
          <t>check
	-Carlos Rizo</t>
        </r>
      </text>
    </comment>
    <comment ref="E37" authorId="0" shapeId="0">
      <text>
        <r>
          <rPr>
            <sz val="10"/>
            <color rgb="FF000000"/>
            <rFont val="Arial"/>
          </rPr>
          <t>check
	-Carlos Rizo</t>
        </r>
      </text>
    </comment>
    <comment ref="E52" authorId="0" shapeId="0">
      <text>
        <r>
          <rPr>
            <sz val="10"/>
            <color rgb="FF000000"/>
            <rFont val="Arial"/>
          </rPr>
          <t>checked and updated
	-Matthew Cosgrove</t>
        </r>
      </text>
    </comment>
    <comment ref="K52" authorId="0" shapeId="0">
      <text>
        <r>
          <rPr>
            <sz val="10"/>
            <color rgb="FF000000"/>
            <rFont val="Arial"/>
          </rPr>
          <t>check
	-Carlos Rizo
trying to verify this number. source link is dead. I would delete it and use region average
	-Carlos Rizo
checked and updated
	-Matthew Cosgrove</t>
        </r>
      </text>
    </comment>
  </commentList>
</comments>
</file>

<file path=xl/comments15.xml><?xml version="1.0" encoding="utf-8"?>
<comments xmlns="http://schemas.openxmlformats.org/spreadsheetml/2006/main">
  <authors>
    <author/>
  </authors>
  <commentList>
    <comment ref="AB3" authorId="0" shapeId="0">
      <text>
        <r>
          <rPr>
            <sz val="10"/>
            <color rgb="FF000000"/>
            <rFont val="Arial"/>
          </rPr>
          <t>should we cut this indicator?
	-Robert Barnard</t>
        </r>
      </text>
    </comment>
    <comment ref="W32" authorId="0" shapeId="0">
      <text>
        <r>
          <rPr>
            <sz val="10"/>
            <color rgb="FF000000"/>
            <rFont val="Arial"/>
          </rPr>
          <t>check
	-Carlos Rizo
It's for FD. better than other data we have. let's use
	-Matthew Cosgrove</t>
        </r>
      </text>
    </comment>
    <comment ref="AC32" authorId="0" shapeId="0">
      <text>
        <r>
          <rPr>
            <sz val="10"/>
            <color rgb="FF000000"/>
            <rFont val="Arial"/>
          </rPr>
          <t>check
	-Carlos Rizo</t>
        </r>
      </text>
    </comment>
    <comment ref="Q43" authorId="0" shapeId="0">
      <text>
        <r>
          <rPr>
            <sz val="10"/>
            <color rgb="FF000000"/>
            <rFont val="Arial"/>
          </rPr>
          <t>change to value
	-Matthew Cosgrove
check
	-Carlos Rizo</t>
        </r>
      </text>
    </comment>
  </commentList>
</comments>
</file>

<file path=xl/comments16.xml><?xml version="1.0" encoding="utf-8"?>
<comments xmlns="http://schemas.openxmlformats.org/spreadsheetml/2006/main">
  <authors>
    <author/>
  </authors>
  <commentList>
    <comment ref="E53" authorId="0" shapeId="0">
      <text>
        <r>
          <rPr>
            <sz val="10"/>
            <color rgb="FF000000"/>
            <rFont val="Arial"/>
          </rPr>
          <t>check
	-Carlos Rizo</t>
        </r>
      </text>
    </comment>
    <comment ref="E56" authorId="0" shapeId="0">
      <text>
        <r>
          <rPr>
            <sz val="10"/>
            <color rgb="FF000000"/>
            <rFont val="Arial"/>
          </rPr>
          <t>check
low number
	-Carlos Rizo</t>
        </r>
      </text>
    </comment>
    <comment ref="E57" authorId="0" shapeId="0">
      <text>
        <r>
          <rPr>
            <sz val="10"/>
            <color rgb="FF000000"/>
            <rFont val="Arial"/>
          </rPr>
          <t>check
	-Carlos Rizo</t>
        </r>
      </text>
    </comment>
  </commentList>
</comments>
</file>

<file path=xl/comments17.xml><?xml version="1.0" encoding="utf-8"?>
<comments xmlns="http://schemas.openxmlformats.org/spreadsheetml/2006/main">
  <authors>
    <author/>
  </authors>
  <commentList>
    <comment ref="K26" authorId="0" shapeId="0">
      <text>
        <r>
          <rPr>
            <sz val="10"/>
            <color rgb="FF000000"/>
            <rFont val="Arial"/>
          </rPr>
          <t>check
	-Carlos Rizo</t>
        </r>
      </text>
    </comment>
    <comment ref="K32" authorId="0" shapeId="0">
      <text>
        <r>
          <rPr>
            <sz val="10"/>
            <color rgb="FF000000"/>
            <rFont val="Arial"/>
          </rPr>
          <t>check
	-Carlos Rizo</t>
        </r>
      </text>
    </comment>
  </commentList>
</comments>
</file>

<file path=xl/sharedStrings.xml><?xml version="1.0" encoding="utf-8"?>
<sst xmlns="http://schemas.openxmlformats.org/spreadsheetml/2006/main" count="19076" uniqueCount="674">
  <si>
    <t>Robert</t>
  </si>
  <si>
    <t>Molly</t>
  </si>
  <si>
    <t>Elie</t>
  </si>
  <si>
    <t>Terra</t>
  </si>
  <si>
    <t>Katie</t>
  </si>
  <si>
    <t>Edelaine</t>
  </si>
  <si>
    <t>Category Averages</t>
  </si>
  <si>
    <t>Safety</t>
  </si>
  <si>
    <t>SafetyRank</t>
  </si>
  <si>
    <t>SafetyIndex</t>
  </si>
  <si>
    <t>Affordability</t>
  </si>
  <si>
    <t>AffordRank</t>
  </si>
  <si>
    <t>AffordIndex</t>
  </si>
  <si>
    <t>Transit</t>
  </si>
  <si>
    <t>Category</t>
  </si>
  <si>
    <t>Health</t>
  </si>
  <si>
    <t>Indicator</t>
  </si>
  <si>
    <t>Travel</t>
  </si>
  <si>
    <t>Accra</t>
  </si>
  <si>
    <t>Employment</t>
  </si>
  <si>
    <t>Environment</t>
  </si>
  <si>
    <t>Education</t>
  </si>
  <si>
    <t>Entrepreneurship</t>
  </si>
  <si>
    <t>Safety Attribute Totals</t>
  </si>
  <si>
    <t>Public space</t>
  </si>
  <si>
    <t>Financial Services</t>
  </si>
  <si>
    <t>Diversity</t>
  </si>
  <si>
    <t>Age-standardized Road Deaths per 100000 (national)</t>
  </si>
  <si>
    <t>Digital access</t>
  </si>
  <si>
    <t>Music</t>
  </si>
  <si>
    <t>raw data (per 100000)</t>
  </si>
  <si>
    <t>Arts</t>
  </si>
  <si>
    <t>Difference</t>
  </si>
  <si>
    <t>Raw score</t>
  </si>
  <si>
    <t>Weighted score</t>
  </si>
  <si>
    <t>Food safety (national)</t>
  </si>
  <si>
    <t>Raw data</t>
  </si>
  <si>
    <t>Age standardized suicide rates per 100000 (national)</t>
  </si>
  <si>
    <t>Sports</t>
  </si>
  <si>
    <t>Film</t>
  </si>
  <si>
    <t>Civic engagement</t>
  </si>
  <si>
    <t>Food and nightlife</t>
  </si>
  <si>
    <t>Fashion</t>
  </si>
  <si>
    <t>Youth population</t>
  </si>
  <si>
    <t>OVERALL live</t>
  </si>
  <si>
    <t>Overall Rank</t>
  </si>
  <si>
    <t>Overall Index</t>
  </si>
  <si>
    <t>Employment Attribute Totals
(sorted by winner below)</t>
  </si>
  <si>
    <t>Region</t>
  </si>
  <si>
    <t>City</t>
  </si>
  <si>
    <t>OVERALL</t>
  </si>
  <si>
    <t>2014 Index</t>
  </si>
  <si>
    <t>Environment Attribute Totals
(sorted by winner below)</t>
  </si>
  <si>
    <t>Municipal water scale</t>
  </si>
  <si>
    <t>raw data</t>
  </si>
  <si>
    <t>difference</t>
  </si>
  <si>
    <t>raw score</t>
  </si>
  <si>
    <t>weighted score</t>
  </si>
  <si>
    <t>Smart cities initiatives scale</t>
  </si>
  <si>
    <t>Quantity of annual recycled materials</t>
  </si>
  <si>
    <t>population</t>
  </si>
  <si>
    <t>per 1000</t>
  </si>
  <si>
    <t>Quantity of annual waste</t>
  </si>
  <si>
    <t>Carbon emissions</t>
  </si>
  <si>
    <t>Recycled materials</t>
  </si>
  <si>
    <t>Total registered vehicles</t>
  </si>
  <si>
    <t>-</t>
  </si>
  <si>
    <t>Latin America</t>
  </si>
  <si>
    <t>Education Attribute Totals
(sorted by winner below)</t>
  </si>
  <si>
    <t>Africa</t>
  </si>
  <si>
    <t>Post-secondary institutions</t>
  </si>
  <si>
    <t>per 1,000,000</t>
  </si>
  <si>
    <t>Average cost of tuition</t>
  </si>
  <si>
    <t>Public Space Attribute Totals
(sorted by winner below)</t>
  </si>
  <si>
    <t>Entreprenuership Attribute Totals
(sorted by winner below)</t>
  </si>
  <si>
    <t>Europe</t>
  </si>
  <si>
    <t>Total green space/public space</t>
  </si>
  <si>
    <t>Age at which you can register a business</t>
  </si>
  <si>
    <t>Number of municipally maintained sports facilities/fields</t>
  </si>
  <si>
    <t>Number of public libraries</t>
  </si>
  <si>
    <t>Number of entrepreneurship Incubators</t>
  </si>
  <si>
    <t>Music Attribute Totals
(sorted by winner below)</t>
  </si>
  <si>
    <t>Total early stage entrepreneurial activity</t>
  </si>
  <si>
    <t>Ease of doing business rank</t>
  </si>
  <si>
    <t>Number of nightclubs</t>
  </si>
  <si>
    <t>Entrepreneurship programs and investment funds</t>
  </si>
  <si>
    <t>Financial Services Attribute Totals
(sorted by winner below)</t>
  </si>
  <si>
    <t>Music festivals</t>
  </si>
  <si>
    <t>Youth population (%)</t>
  </si>
  <si>
    <t>Population numbers scored (at .5 weighting</t>
  </si>
  <si>
    <t>Diversity Attribute Totals
(sorted by winner below)</t>
  </si>
  <si>
    <t>Digital Access Attribute Totals
(sorted by winner below)</t>
  </si>
  <si>
    <t>Cellular competitiveness level</t>
  </si>
  <si>
    <t>Average cost of baseline package with data</t>
  </si>
  <si>
    <t>Youth unemployment rate</t>
  </si>
  <si>
    <t>Sports Attribute Totals
(sorted by winner below)</t>
  </si>
  <si>
    <t>Number of professional sports teams</t>
  </si>
  <si>
    <t>Number of pro sports facilities</t>
  </si>
  <si>
    <t>1 pair of sport shoes (Nike, Adidas, or similar)</t>
  </si>
  <si>
    <t>exchange rate</t>
  </si>
  <si>
    <t>value in USD</t>
  </si>
  <si>
    <t>minimum wage</t>
  </si>
  <si>
    <t>tied to wage</t>
  </si>
  <si>
    <t>1 month of gym membership in business district</t>
  </si>
  <si>
    <t>Free WIFI scale</t>
  </si>
  <si>
    <t>Mobile phone infrastructure</t>
  </si>
  <si>
    <t>Municipal government open urban data scale</t>
  </si>
  <si>
    <t>Gamers + Developers scale</t>
  </si>
  <si>
    <t>Arts Attribute Totals
(sorted by winner below)</t>
  </si>
  <si>
    <t>Civic Engagement Attribute Totals
(sorted by winner below)</t>
  </si>
  <si>
    <t>Fashion Attribute Totals
(sorted by winner below)</t>
  </si>
  <si>
    <t>Voting age</t>
  </si>
  <si>
    <t>Average age of city councillors (elected officials) in your city</t>
  </si>
  <si>
    <t>Young designer showcase scale</t>
  </si>
  <si>
    <t>Volunteer opportunities</t>
  </si>
  <si>
    <t>Political influence - Youth advisory board</t>
  </si>
  <si>
    <t>Number of fashion incubators</t>
  </si>
  <si>
    <t>Volunteerism in high school scale</t>
  </si>
  <si>
    <t>Amsterdam</t>
  </si>
  <si>
    <t>Homicides</t>
  </si>
  <si>
    <t>per 100,000</t>
  </si>
  <si>
    <t>Travel Attribute Totals
(sorted by winner below)</t>
  </si>
  <si>
    <t>Number of cities connected through direct flights</t>
  </si>
  <si>
    <t>Transit Attribute Totals
(sorted by winner below)</t>
  </si>
  <si>
    <t>KMs of dedicated public transportation</t>
  </si>
  <si>
    <t>Health Attribute Totals
(sorted by winner below)</t>
  </si>
  <si>
    <t>Number of public health clinics</t>
  </si>
  <si>
    <t>Data</t>
  </si>
  <si>
    <t>Number of public sexual health clinics</t>
  </si>
  <si>
    <t>Number of homeless shelters</t>
  </si>
  <si>
    <t>Urban smoking scale</t>
  </si>
  <si>
    <t>Mental health outpatient facilities</t>
  </si>
  <si>
    <t>Doctor density</t>
  </si>
  <si>
    <t>Affordibility Attribute Totals
(sorted by winner below)</t>
  </si>
  <si>
    <t>Consumption tax rate</t>
  </si>
  <si>
    <t>score</t>
  </si>
  <si>
    <t>Rental housing</t>
  </si>
  <si>
    <t>GINI coefficient</t>
  </si>
  <si>
    <t>Cost of one minute prepaid cellular</t>
  </si>
  <si>
    <t>Food 12 eggs</t>
  </si>
  <si>
    <t>Monthly transit pass</t>
  </si>
  <si>
    <t>Price per square meter to buy an apartment</t>
  </si>
  <si>
    <t>Bangkok</t>
  </si>
  <si>
    <t>Beirut</t>
  </si>
  <si>
    <t>Berlin</t>
  </si>
  <si>
    <t>Bogota</t>
  </si>
  <si>
    <t>Boston</t>
  </si>
  <si>
    <t>Buenos Aires</t>
  </si>
  <si>
    <t>Cairo</t>
  </si>
  <si>
    <t>Caracas</t>
  </si>
  <si>
    <t>Casablanca</t>
  </si>
  <si>
    <t>Chicago</t>
  </si>
  <si>
    <t>Dallas</t>
  </si>
  <si>
    <t>Dar Es Salaam</t>
  </si>
  <si>
    <t>Detroit</t>
  </si>
  <si>
    <t>Dubai</t>
  </si>
  <si>
    <t>Durban</t>
  </si>
  <si>
    <t>Hong Kong</t>
  </si>
  <si>
    <t>Istanbul</t>
  </si>
  <si>
    <t>Jakarta</t>
  </si>
  <si>
    <t>Johannesburg</t>
  </si>
  <si>
    <t>Karachi*</t>
  </si>
  <si>
    <t>Lagos</t>
  </si>
  <si>
    <t>Lima</t>
  </si>
  <si>
    <t>London</t>
  </si>
  <si>
    <t>Los Angeles</t>
  </si>
  <si>
    <t>Madrid</t>
  </si>
  <si>
    <t>Manila</t>
  </si>
  <si>
    <t>Mexico City</t>
  </si>
  <si>
    <t>Miami</t>
  </si>
  <si>
    <t>Montreal</t>
  </si>
  <si>
    <t>Moscow</t>
  </si>
  <si>
    <t>Mumbai</t>
  </si>
  <si>
    <t>Nairobi</t>
  </si>
  <si>
    <t>New Delhi</t>
  </si>
  <si>
    <t>New York City</t>
  </si>
  <si>
    <t>Osaka</t>
  </si>
  <si>
    <t>Paris</t>
  </si>
  <si>
    <t>Quito</t>
  </si>
  <si>
    <t>Rio De Janeiro</t>
  </si>
  <si>
    <t>Rome</t>
  </si>
  <si>
    <t>San Francisco</t>
  </si>
  <si>
    <t>Santiago</t>
  </si>
  <si>
    <t>Sao Paulo</t>
  </si>
  <si>
    <t>Seoul</t>
  </si>
  <si>
    <t>Shanghai</t>
  </si>
  <si>
    <t>Singapore</t>
  </si>
  <si>
    <t>Sydney*</t>
  </si>
  <si>
    <t>Tehran</t>
  </si>
  <si>
    <t>Tel Aviv</t>
  </si>
  <si>
    <t>Tokyo</t>
  </si>
  <si>
    <t>Toronto</t>
  </si>
  <si>
    <t>Tube of toothpaste</t>
  </si>
  <si>
    <t>Vancouver</t>
  </si>
  <si>
    <t>Warsaw</t>
  </si>
  <si>
    <t>Washington</t>
  </si>
  <si>
    <t>Public Space</t>
  </si>
  <si>
    <t>Total collected</t>
  </si>
  <si>
    <t>Digital Access</t>
  </si>
  <si>
    <t>Creative Arts</t>
  </si>
  <si>
    <t>Civic Engagement</t>
  </si>
  <si>
    <t>Getaway city bus cost</t>
  </si>
  <si>
    <t>HRs/week dedicated transit</t>
  </si>
  <si>
    <t>Weighted Score</t>
  </si>
  <si>
    <t>Public bike rentals</t>
  </si>
  <si>
    <t>KMs bike paths</t>
  </si>
  <si>
    <t>Area</t>
  </si>
  <si>
    <t>Area balanced data</t>
  </si>
  <si>
    <t>Commute time by transit</t>
  </si>
  <si>
    <t>Getaway bus time</t>
  </si>
  <si>
    <t>Getaway bus frequency</t>
  </si>
  <si>
    <t>Getaway city plane cost</t>
  </si>
  <si>
    <t>Food &amp; Nightlife Attribute Totals
(sorted by winner below)</t>
  </si>
  <si>
    <t>Grafitti and street art</t>
  </si>
  <si>
    <t>Number of design schools</t>
  </si>
  <si>
    <t>Number of restaurants in your city</t>
  </si>
  <si>
    <t>per 10000</t>
  </si>
  <si>
    <t>Last call index</t>
  </si>
  <si>
    <t>Number of food festivals</t>
  </si>
  <si>
    <t>Food - fast food</t>
  </si>
  <si>
    <t>Film Attribute Totals
(sorted by winner below)</t>
  </si>
  <si>
    <t>FIlm festivals</t>
  </si>
  <si>
    <t>Cost of a movie ticket</t>
  </si>
  <si>
    <t>Number of cinema seats</t>
  </si>
  <si>
    <t>Employment initiatives and programs scale</t>
  </si>
  <si>
    <t>Youth Employment Centres</t>
  </si>
  <si>
    <t>Number of new jobs created in 2013</t>
  </si>
  <si>
    <t>Languages to vote in</t>
  </si>
  <si>
    <t>Diversity of food</t>
  </si>
  <si>
    <t>Openness to LGBTQ</t>
  </si>
  <si>
    <t>Openness to immigrants</t>
  </si>
  <si>
    <t>Diversity of religion</t>
  </si>
  <si>
    <t>Gender gap index</t>
  </si>
  <si>
    <t>USA/Can</t>
  </si>
  <si>
    <t>Asia</t>
  </si>
  <si>
    <t>na</t>
  </si>
  <si>
    <t>Middle East</t>
  </si>
  <si>
    <t>Business banking availability</t>
  </si>
  <si>
    <t>Personal Banking availability</t>
  </si>
  <si>
    <t>Number of "Chartered" banks in your city</t>
  </si>
  <si>
    <t>Online banking</t>
  </si>
  <si>
    <t>Mobile banking</t>
  </si>
  <si>
    <t>Financial literacy</t>
  </si>
  <si>
    <t>Sydney</t>
  </si>
  <si>
    <t>Karachi</t>
  </si>
  <si>
    <t>Full-time undergrad enrolment</t>
  </si>
  <si>
    <t>Student housing</t>
  </si>
  <si>
    <t>Student debt</t>
  </si>
  <si>
    <t xml:space="preserve">Middle East </t>
  </si>
  <si>
    <t>highest</t>
  </si>
  <si>
    <t>lowest</t>
  </si>
  <si>
    <t>count</t>
  </si>
  <si>
    <t>ratio</t>
  </si>
  <si>
    <t>Latin American</t>
  </si>
  <si>
    <t>8.2</t>
  </si>
  <si>
    <t>313000</t>
  </si>
  <si>
    <t>11.3</t>
  </si>
  <si>
    <t>6576</t>
  </si>
  <si>
    <t>51940</t>
  </si>
  <si>
    <t>N/A</t>
  </si>
  <si>
    <t>26300</t>
  </si>
  <si>
    <t>n/a</t>
  </si>
  <si>
    <t>60000</t>
  </si>
  <si>
    <t>21920.61</t>
  </si>
  <si>
    <t xml:space="preserve">Safety </t>
  </si>
  <si>
    <t>Age standardized road deaths</t>
  </si>
  <si>
    <t>Food safety</t>
  </si>
  <si>
    <t>Age standardized suicides</t>
  </si>
  <si>
    <t>Kinshasa</t>
  </si>
  <si>
    <t>Affordabiility</t>
  </si>
  <si>
    <t>GINI Coefficient</t>
  </si>
  <si>
    <t>Cost of one prepaid cellular minute</t>
  </si>
  <si>
    <t>13.06</t>
  </si>
  <si>
    <t>Getaway city plane time</t>
  </si>
  <si>
    <t>Getaway city plane frequency</t>
  </si>
  <si>
    <t>Hostel Stay</t>
  </si>
  <si>
    <t>GBP</t>
  </si>
  <si>
    <t>4240</t>
  </si>
  <si>
    <t>2320</t>
  </si>
  <si>
    <t>Commute time by foot</t>
  </si>
  <si>
    <t>Commute time to airport</t>
  </si>
  <si>
    <t>Real time transit app</t>
  </si>
  <si>
    <t>Density</t>
  </si>
  <si>
    <t>Standing rate for a taxi</t>
  </si>
  <si>
    <t>Food and Nightlife</t>
  </si>
  <si>
    <t>Food - 12 eggs</t>
  </si>
  <si>
    <t>HRs/week dedicated public transit</t>
  </si>
  <si>
    <t>KMs of bike paths</t>
  </si>
  <si>
    <t>Commuter time by transit</t>
  </si>
  <si>
    <t>Commuter time by foot</t>
  </si>
  <si>
    <t>Commuter time to airport</t>
  </si>
  <si>
    <t>Getaway city bus time</t>
  </si>
  <si>
    <t>Getaway city bus frequency</t>
  </si>
  <si>
    <t>Global gender gap index</t>
  </si>
  <si>
    <t>k</t>
  </si>
  <si>
    <t>Civic Participation</t>
  </si>
  <si>
    <t>YouthfulCities Index Indicator Scoring</t>
  </si>
  <si>
    <t xml:space="preserve">N/A </t>
  </si>
  <si>
    <t>terra</t>
  </si>
  <si>
    <t>Youth voter turnout</t>
  </si>
  <si>
    <t>An average percent of 21.5 youth voted during the 2012 presdential election</t>
  </si>
  <si>
    <t>see comments</t>
  </si>
  <si>
    <t>tbd</t>
  </si>
  <si>
    <t>547263,2</t>
  </si>
  <si>
    <t>N / A</t>
  </si>
  <si>
    <t>18-24= 51.8%     25-34=57.3%</t>
  </si>
  <si>
    <t>1.000.000</t>
  </si>
  <si>
    <t>under 15% overall voter turnout. less for unter 30, but unable to find exact #</t>
  </si>
  <si>
    <t>less than 30% of eligable youth voters</t>
  </si>
  <si>
    <t>(18-29 yrs, 4% - 2009) *2012"</t>
  </si>
  <si>
    <t>1.823.665</t>
  </si>
  <si>
    <t>Not Casted</t>
  </si>
  <si>
    <t>16- 21371 0.248%
17-49929 0.579%
18-20- 456187 5.293%
21-24- 706467 8.196%
25-34- 1990630 23.095%</t>
  </si>
  <si>
    <t xml:space="preserve"> 4917848 the number of voters in Tehran, the number of youth voters is not specified</t>
  </si>
  <si>
    <t xml:space="preserve">couldn't find yet </t>
  </si>
  <si>
    <t>18-24: 38.8% -- 25-34: 45.1%</t>
  </si>
  <si>
    <t>Ages 18-24 (10,000)
Ages 25-34 (40,000)</t>
  </si>
  <si>
    <t>USD</t>
  </si>
  <si>
    <t>127.40</t>
  </si>
  <si>
    <t>34</t>
  </si>
  <si>
    <t>41</t>
  </si>
  <si>
    <t>19900</t>
  </si>
  <si>
    <t>x</t>
  </si>
  <si>
    <t>Internal Transportation</t>
  </si>
  <si>
    <t>5120</t>
  </si>
  <si>
    <t>Walkability</t>
  </si>
  <si>
    <t>27150</t>
  </si>
  <si>
    <t>4850</t>
  </si>
  <si>
    <t>11313</t>
  </si>
  <si>
    <t>Digital Inclusion</t>
  </si>
  <si>
    <t>Matt</t>
  </si>
  <si>
    <t>delgates</t>
  </si>
  <si>
    <t>lina</t>
  </si>
  <si>
    <t>bruce</t>
  </si>
  <si>
    <t>Environmental Sustainability</t>
  </si>
  <si>
    <t>edelaine/marino</t>
  </si>
  <si>
    <t>marino</t>
  </si>
  <si>
    <t>36,500 tons</t>
  </si>
  <si>
    <t xml:space="preserve">141 kg per capita </t>
  </si>
  <si>
    <t>122,749 ton /y</t>
  </si>
  <si>
    <t xml:space="preserve">474614 tons </t>
  </si>
  <si>
    <t>1.404.660 Kg/ year</t>
  </si>
  <si>
    <t>60000 tons TBC</t>
  </si>
  <si>
    <t>3285000 tonnes annually</t>
  </si>
  <si>
    <t>only 20% of the waste is recycle</t>
  </si>
  <si>
    <t>25 846 t</t>
  </si>
  <si>
    <t>3451500 tons</t>
  </si>
  <si>
    <t>Called the Municipal but they did not have exact data</t>
  </si>
  <si>
    <t>100 ton</t>
  </si>
  <si>
    <t>365000 tonnes approximately</t>
  </si>
  <si>
    <t>2.16million tonnes</t>
  </si>
  <si>
    <t>255,000 tons/y</t>
  </si>
  <si>
    <t>58,400 ton/y</t>
  </si>
  <si>
    <t xml:space="preserve">14.000 ton </t>
  </si>
  <si>
    <t>0.200.000</t>
  </si>
  <si>
    <t>474,500 tons/y</t>
  </si>
  <si>
    <t>397,445 tons /y</t>
  </si>
  <si>
    <t>6.000.000</t>
  </si>
  <si>
    <t>202414 tons</t>
  </si>
  <si>
    <t>326 million tonnes</t>
  </si>
  <si>
    <t>117,000 tons/year</t>
  </si>
  <si>
    <t>1,642,500tons</t>
  </si>
  <si>
    <t>42116 tons</t>
  </si>
  <si>
    <t>1160000 tons</t>
  </si>
  <si>
    <t>N/A</t>
  </si>
  <si>
    <t>23,000 tons/year</t>
  </si>
  <si>
    <t>3.028.000</t>
  </si>
  <si>
    <t>803.428 tons</t>
  </si>
  <si>
    <t>490 066,55 tons</t>
  </si>
  <si>
    <t>545.638 TONs</t>
  </si>
  <si>
    <t>1,575,500 tons</t>
  </si>
  <si>
    <t>14,4%</t>
  </si>
  <si>
    <t>197 ton/d; 1,6% of recycled materials</t>
  </si>
  <si>
    <t>2.810.500 ton/y</t>
  </si>
  <si>
    <t>eprints.brighton.ac.uk/13100/1/More%20than%20-%20Post%20Print.pdf</t>
  </si>
  <si>
    <t>4825900 tonnes</t>
  </si>
  <si>
    <t>21075 tonne</t>
  </si>
  <si>
    <t>80% of 7500 Ton (daily)</t>
  </si>
  <si>
    <t>60563 tons</t>
  </si>
  <si>
    <t>650,892 tonnes annually</t>
  </si>
  <si>
    <t>25, 098 tonnes</t>
  </si>
  <si>
    <t>34,000 tons</t>
  </si>
  <si>
    <t>730,000 tons</t>
  </si>
  <si>
    <t>551 kg per capita</t>
  </si>
  <si>
    <t>695,580 ton/y</t>
  </si>
  <si>
    <t>866901 tons</t>
  </si>
  <si>
    <t>2.351.131 Ton / year</t>
  </si>
  <si>
    <t>1,556,000 tons</t>
  </si>
  <si>
    <t>9.000 tons</t>
  </si>
  <si>
    <t>464 488 t</t>
  </si>
  <si>
    <t>4218500 tons</t>
  </si>
  <si>
    <t>2.2 million tons</t>
  </si>
  <si>
    <t>76, 326 t/year</t>
  </si>
  <si>
    <t>400.000 tons</t>
  </si>
  <si>
    <t>1.800.000</t>
  </si>
  <si>
    <t>13844tpd</t>
  </si>
  <si>
    <t>4,8 million tons/y</t>
  </si>
  <si>
    <t>2,241,100 ton/y</t>
  </si>
  <si>
    <t>1,6 million tons</t>
  </si>
  <si>
    <t>0.310.000</t>
  </si>
  <si>
    <t>3,175,500 tons/y</t>
  </si>
  <si>
    <t>http://www.inei.gob.pe/media/MenuRecursivo/publicaciones_digitales/Est/Lib1140/cap05.pdf</t>
  </si>
  <si>
    <t>14.000.000</t>
  </si>
  <si>
    <t>2926001 tons</t>
  </si>
  <si>
    <t>2,416.4 million tonnes</t>
  </si>
  <si>
    <t>3.2 million tons/year</t>
  </si>
  <si>
    <t>4,705,945tons</t>
  </si>
  <si>
    <t>1.3 million tons</t>
  </si>
  <si>
    <t xml:space="preserve">5500000 tons </t>
  </si>
  <si>
    <t>2372500 Ton</t>
  </si>
  <si>
    <t>2000 tons/day</t>
  </si>
  <si>
    <t>7310 MT/day</t>
  </si>
  <si>
    <t>4.741.000</t>
  </si>
  <si>
    <t>2.162. 560 tons</t>
  </si>
  <si>
    <t>678.738 tons</t>
  </si>
  <si>
    <t>1.210.119 TONs</t>
  </si>
  <si>
    <t>444,000 tons</t>
  </si>
  <si>
    <t>2.807.247</t>
  </si>
  <si>
    <t>4.425.625</t>
  </si>
  <si>
    <t>1.200.000 ton/y</t>
  </si>
  <si>
    <t>6.6million tons</t>
  </si>
  <si>
    <t>3025600 tonnes</t>
  </si>
  <si>
    <t>39928 tonne</t>
  </si>
  <si>
    <t>20% of 7500 Ton daily</t>
  </si>
  <si>
    <t>423,517.43 tons</t>
  </si>
  <si>
    <t>172, 851 tonnes annually</t>
  </si>
  <si>
    <t>416, 947 tonnes</t>
  </si>
  <si>
    <t>99,000 tons</t>
  </si>
  <si>
    <t>5 million tonnes per year</t>
  </si>
  <si>
    <t>20,170,000 tons</t>
  </si>
  <si>
    <t>1.89 ton CO2 eq- Per Cápita</t>
  </si>
  <si>
    <t>6.8 million tonnes/year</t>
  </si>
  <si>
    <t>17 million tons per year</t>
  </si>
  <si>
    <t>1,7 t/hab</t>
  </si>
  <si>
    <t>35.55 million tons</t>
  </si>
  <si>
    <t>No data was found</t>
  </si>
  <si>
    <t>10.6 million metric tons</t>
  </si>
  <si>
    <t>22.6 Metric Tons</t>
  </si>
  <si>
    <t>The total greenhouse emissions recorded for entire eThekwini Municipal Area was 29,360,395tCO2e1 for the 2012 year.</t>
  </si>
  <si>
    <t>42700(kilotonnes CO2-e)</t>
  </si>
  <si>
    <t xml:space="preserve">43,86 millions ton </t>
  </si>
  <si>
    <t>19,54 millions ton</t>
  </si>
  <si>
    <t>298 ktCO2e/US$bn</t>
  </si>
  <si>
    <t>17.2 million tons</t>
  </si>
  <si>
    <t>40 - 114 million tons</t>
  </si>
  <si>
    <t>33,94 millions tons</t>
  </si>
  <si>
    <t>12.04 CO2 million tonnes</t>
  </si>
  <si>
    <t>5.72 million tons/year</t>
  </si>
  <si>
    <t>2,2 ton/ hab</t>
  </si>
  <si>
    <t>44,6</t>
  </si>
  <si>
    <t>23 million tonnes</t>
  </si>
  <si>
    <t>1.1 MtCO2e annually</t>
  </si>
  <si>
    <t>15.41 million tonnes</t>
  </si>
  <si>
    <t xml:space="preserve">48.02 million metric tons of carbon dioxide </t>
  </si>
  <si>
    <t>24,6 millions ton</t>
  </si>
  <si>
    <t>2,55 Metric tons of CO2 eq per capita.</t>
  </si>
  <si>
    <t>11,35 millions tons</t>
  </si>
  <si>
    <t>10.01 million Ton CO2</t>
  </si>
  <si>
    <t>5.01 million tons</t>
  </si>
  <si>
    <t>19.59 mill tons</t>
  </si>
  <si>
    <t>15.000.000 tons eq</t>
  </si>
  <si>
    <t>49.000.000 ton/y</t>
  </si>
  <si>
    <t>11.7 tons/person = 140 million</t>
  </si>
  <si>
    <t xml:space="preserve">4.51 million tonnes </t>
  </si>
  <si>
    <t xml:space="preserve"> 571,612 tons</t>
  </si>
  <si>
    <t>4510420 tons</t>
  </si>
  <si>
    <t>60 million tonnes</t>
  </si>
  <si>
    <t xml:space="preserve">20.66 million tonnes </t>
  </si>
  <si>
    <t>2.69 tonnes</t>
  </si>
  <si>
    <t xml:space="preserve">527,000 tons </t>
  </si>
  <si>
    <t>See suplementary sheet</t>
  </si>
  <si>
    <t>Aluminum, Iron, Glass, Organic Material, Paper and Cardboard, and Plastic</t>
  </si>
  <si>
    <t>glass, plastic, organic waste, metal</t>
  </si>
  <si>
    <t xml:space="preserve">The Municipal has not yet started recycling </t>
  </si>
  <si>
    <t>Plastics, Glass, Paper, Rubber, Metal, Cardboard.</t>
  </si>
  <si>
    <t>1.492.483 private vehicles</t>
  </si>
  <si>
    <t xml:space="preserve">1.406,329 </t>
  </si>
  <si>
    <t>2.2 millions</t>
  </si>
  <si>
    <t>9,541 mini buses operates in Dar es salaam. The number of all vehicles were not found since vehicles are registered in a nation wise. Dar es salaam has about 120,000 private cars, which carry only 6% of people who need to move. Daladalas carry 43% and 51% walk or  use  motor cycles and tri cycles</t>
  </si>
  <si>
    <t>1.400.000</t>
  </si>
  <si>
    <t>686 884</t>
  </si>
  <si>
    <t>1’453,028</t>
  </si>
  <si>
    <t>2.600.000</t>
  </si>
  <si>
    <t>4.221.800</t>
  </si>
  <si>
    <t>1.9 million</t>
  </si>
  <si>
    <t>2330000 (Apx)</t>
  </si>
  <si>
    <t>330 per 1000 ppl</t>
  </si>
  <si>
    <t>2421282 Vehicles</t>
  </si>
  <si>
    <t>1.695.442</t>
  </si>
  <si>
    <t>341, 684</t>
  </si>
  <si>
    <t>Health and Safety</t>
  </si>
  <si>
    <t>delegates</t>
  </si>
  <si>
    <t>Number of homeless shelters - women's and men's</t>
  </si>
  <si>
    <t>delegates / health</t>
  </si>
  <si>
    <t>Carlos / safety</t>
  </si>
  <si>
    <t>Suicides</t>
  </si>
  <si>
    <t>4,8 x 100.000 inhabitants</t>
  </si>
  <si>
    <t>3059 / 11.6 per 100,000</t>
  </si>
  <si>
    <t>12.85 per 100,000</t>
  </si>
  <si>
    <t>38 / 5.9 per 100,000</t>
  </si>
  <si>
    <t>Violent crime</t>
  </si>
  <si>
    <t>105,736 .. 399.8 per 100,000</t>
  </si>
  <si>
    <t>460 per 100,000</t>
  </si>
  <si>
    <t>8287 / 1281 per 100,000</t>
  </si>
  <si>
    <t>Mat</t>
  </si>
  <si>
    <t xml:space="preserve">Health </t>
  </si>
  <si>
    <t xml:space="preserve">Employment </t>
  </si>
  <si>
    <t xml:space="preserve">Education </t>
  </si>
  <si>
    <t>Degrees, diplomas granted</t>
  </si>
  <si>
    <t>Youth Employment</t>
  </si>
  <si>
    <t>Minimum wage</t>
  </si>
  <si>
    <t>GH 6.00</t>
  </si>
  <si>
    <t xml:space="preserve">Public space </t>
  </si>
  <si>
    <t>Financial services</t>
  </si>
  <si>
    <t xml:space="preserve">Diversity </t>
  </si>
  <si>
    <t xml:space="preserve">Music </t>
  </si>
  <si>
    <t>Creative arts</t>
  </si>
  <si>
    <t xml:space="preserve">Film </t>
  </si>
  <si>
    <t>60</t>
  </si>
  <si>
    <t>3</t>
  </si>
  <si>
    <t>5</t>
  </si>
  <si>
    <t>30</t>
  </si>
  <si>
    <t>10</t>
  </si>
  <si>
    <t>106</t>
  </si>
  <si>
    <t>28</t>
  </si>
  <si>
    <t>209</t>
  </si>
  <si>
    <t>28.55</t>
  </si>
  <si>
    <t>36</t>
  </si>
  <si>
    <t>37.61</t>
  </si>
  <si>
    <t>207</t>
  </si>
  <si>
    <t>193</t>
  </si>
  <si>
    <t>1140</t>
  </si>
  <si>
    <t>300 Bhat/Day</t>
  </si>
  <si>
    <t>400000 LL per month</t>
  </si>
  <si>
    <t>8,50€</t>
  </si>
  <si>
    <t xml:space="preserve">$616,000 pesos per month </t>
  </si>
  <si>
    <t>$8/hr</t>
  </si>
  <si>
    <t>3600 argentine pesos / month</t>
  </si>
  <si>
    <t xml:space="preserve">LE 1,200 monthly </t>
  </si>
  <si>
    <t>12,24 MAD</t>
  </si>
  <si>
    <t>Tsh 410.3 Per Hour</t>
  </si>
  <si>
    <t xml:space="preserve">846,00 </t>
  </si>
  <si>
    <t>Rp 2.700.000</t>
  </si>
  <si>
    <t>5.16 - 7.01€</t>
  </si>
  <si>
    <t>$11.05 USD</t>
  </si>
  <si>
    <t xml:space="preserve">R$724.00 monthly, R$24.13 daily, R$3.29 hourly </t>
  </si>
  <si>
    <t>280 US Dollars</t>
  </si>
  <si>
    <t>23.12 nis</t>
  </si>
  <si>
    <t>national data</t>
  </si>
  <si>
    <t>Long-term youth employment initiatives** Combine with below</t>
  </si>
  <si>
    <t>no</t>
  </si>
  <si>
    <t>Yes</t>
  </si>
  <si>
    <t>yes</t>
  </si>
  <si>
    <t xml:space="preserve">yes </t>
  </si>
  <si>
    <t>No</t>
  </si>
  <si>
    <t>none</t>
  </si>
  <si>
    <t>Yes. This is a program by the City of Montreal and offers youth employment services such as internships, summer jobs, consulting to discover available jobs, career exploration courses, and both youth development and youth integration programs.</t>
  </si>
  <si>
    <t xml:space="preserve">YES  - employment support program - regular employment program - job training </t>
  </si>
  <si>
    <t>yes, no years specified</t>
  </si>
  <si>
    <t>yes, no years lisred but it is an ongoing partnership</t>
  </si>
  <si>
    <t>Yes, National projects</t>
  </si>
  <si>
    <t>Youth Employment Programs</t>
  </si>
  <si>
    <t>3 identified so far</t>
  </si>
  <si>
    <t>Student Debt (move to education)</t>
  </si>
  <si>
    <t>NA</t>
  </si>
  <si>
    <t>zero - no student debt</t>
  </si>
  <si>
    <t>13180</t>
  </si>
  <si>
    <t xml:space="preserve">NA </t>
  </si>
  <si>
    <t>35000</t>
  </si>
  <si>
    <t>leen</t>
  </si>
  <si>
    <t>Number of businesses/seats in entrepreneurship incubators</t>
  </si>
  <si>
    <t>7000+</t>
  </si>
  <si>
    <t>call incubator</t>
  </si>
  <si>
    <t>Number of post secondary entrepreneurial programs</t>
  </si>
  <si>
    <t>Number of young entrepreneur investment funds available</t>
  </si>
  <si>
    <t xml:space="preserve">MX 7,000,700,000 </t>
  </si>
  <si>
    <t>Financial Access</t>
  </si>
  <si>
    <t>Number of ATMs (automatic teller machines)</t>
  </si>
  <si>
    <t>Not given</t>
  </si>
  <si>
    <t>matt</t>
  </si>
  <si>
    <t>edelaine</t>
  </si>
  <si>
    <t>Economic status</t>
  </si>
  <si>
    <t>1.70</t>
  </si>
  <si>
    <t>0.3</t>
  </si>
  <si>
    <t>4.0</t>
  </si>
  <si>
    <t>103.4</t>
  </si>
  <si>
    <t>2.25</t>
  </si>
  <si>
    <t>3.2</t>
  </si>
  <si>
    <t>2394.41</t>
  </si>
  <si>
    <t>matt (move to Education)</t>
  </si>
  <si>
    <t>Student housing (move to education)</t>
  </si>
  <si>
    <t>4,263.33</t>
  </si>
  <si>
    <t>7396</t>
  </si>
  <si>
    <t>7,485.00</t>
  </si>
  <si>
    <t>5,798.00</t>
  </si>
  <si>
    <t>8513</t>
  </si>
  <si>
    <t>Lina</t>
  </si>
  <si>
    <t>move to travel</t>
  </si>
  <si>
    <t>0.494</t>
  </si>
  <si>
    <t>0.483</t>
  </si>
  <si>
    <t>no last call</t>
  </si>
  <si>
    <t>No last call</t>
  </si>
  <si>
    <t>3 a.m.</t>
  </si>
  <si>
    <t>No Last Call</t>
  </si>
  <si>
    <t>6.00am</t>
  </si>
  <si>
    <t>10 p.m.</t>
  </si>
  <si>
    <t>6am - 7am</t>
  </si>
  <si>
    <t>2 a.m.</t>
  </si>
  <si>
    <t>6 a.m.</t>
  </si>
  <si>
    <t xml:space="preserve">no alcohol sale </t>
  </si>
  <si>
    <t>no last calls for bars and resturants</t>
  </si>
  <si>
    <t>delegate</t>
  </si>
  <si>
    <t>Music and Film</t>
  </si>
  <si>
    <t>Film festivals</t>
  </si>
  <si>
    <t>Number of youth specific music and film festivals</t>
  </si>
  <si>
    <t>DO NOT COLLECT THIS INDICATOR</t>
  </si>
  <si>
    <t>3(1 music 2 film)</t>
  </si>
  <si>
    <t>done</t>
  </si>
  <si>
    <t>robert</t>
  </si>
  <si>
    <t>Fashion and Art</t>
  </si>
  <si>
    <t>molly</t>
  </si>
  <si>
    <t>volunteer</t>
  </si>
  <si>
    <t>Number of youth specific fashion, art and dance festivals</t>
  </si>
  <si>
    <t>There are a lot festivals and events, but is difficult to find a number, here is the agenda : http://agendacultural.buenosaires.gob.ar/</t>
  </si>
  <si>
    <t>Regional and Global Connectivity</t>
  </si>
  <si>
    <t>Sports and Fitness</t>
  </si>
  <si>
    <t>katie</t>
  </si>
  <si>
    <t>Total indicators</t>
  </si>
  <si>
    <t>3,333.33</t>
  </si>
  <si>
    <t>new</t>
  </si>
  <si>
    <t>Percent complete</t>
  </si>
  <si>
    <t>expatistan</t>
  </si>
  <si>
    <t>sports and fitness</t>
  </si>
  <si>
    <t>health</t>
  </si>
  <si>
    <t>numbeo</t>
  </si>
  <si>
    <t>Price per Square Meter to Buy Apartment in City Centre (local currency unless noted)</t>
  </si>
  <si>
    <t>global gender gap index</t>
  </si>
  <si>
    <t>Global Gender Gap Index 2014</t>
  </si>
  <si>
    <t>Own Category</t>
  </si>
  <si>
    <t>Youth Population</t>
  </si>
  <si>
    <t>POPULATION</t>
  </si>
  <si>
    <t>safety</t>
  </si>
  <si>
    <t>Road Traffic Deaths</t>
  </si>
  <si>
    <t>Food Safety</t>
  </si>
  <si>
    <t>Mental Health Outpatient Facilities per 100,000</t>
  </si>
  <si>
    <t>Suicide Rates</t>
  </si>
  <si>
    <t>Doctor Density</t>
  </si>
  <si>
    <t>Ease of Doing Business Rank</t>
  </si>
  <si>
    <t>entrepreneurship</t>
  </si>
  <si>
    <t>TEA (total early stage entrpr. activity)</t>
  </si>
  <si>
    <t>youth employment</t>
  </si>
  <si>
    <t>density</t>
  </si>
  <si>
    <t>Last call index (scale)</t>
  </si>
  <si>
    <t>ENVIRONMENT - KATIE</t>
  </si>
  <si>
    <t>56 846,58 Mg</t>
  </si>
  <si>
    <t>531 259,05 Mg</t>
  </si>
  <si>
    <t xml:space="preserve">Katie's Legend: </t>
  </si>
  <si>
    <t xml:space="preserve">Don't understand measurement used </t>
  </si>
  <si>
    <t xml:space="preserve">Numbers seem waaaaay off </t>
  </si>
  <si>
    <t>Unemployment</t>
  </si>
  <si>
    <t>Red List</t>
  </si>
  <si>
    <t>4 cities</t>
  </si>
  <si>
    <t>Rafia</t>
  </si>
  <si>
    <t>del</t>
  </si>
  <si>
    <t>del?</t>
  </si>
  <si>
    <t>Complete (100+)</t>
  </si>
  <si>
    <t>31cities</t>
  </si>
  <si>
    <t>Over 85 collected</t>
  </si>
  <si>
    <t>23 cities</t>
  </si>
  <si>
    <t>Middle East + Sydney</t>
  </si>
  <si>
    <t/>
  </si>
  <si>
    <t>(1 more below Row 103)</t>
  </si>
  <si>
    <t>2015 YouthfulCities Index - Final Ranking</t>
  </si>
  <si>
    <t>Country</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</si>
</sst>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164" formatCode="0.0000"/>
    <numFmt numFmtId="165" formatCode="0.000000"/>
    <numFmt numFmtId="166" formatCode="0.000"/>
    <numFmt numFmtId="167" formatCode="#,###"/>
    <numFmt numFmtId="168" formatCode="&quot;$&quot;#,##0.00"/>
    <numFmt numFmtId="169" formatCode="&quot;$&quot;#,##0"/>
    <numFmt numFmtId="170" formatCode="&quot;€&quot;#,##0.00"/>
    <numFmt numFmtId="171" formatCode="0.0"/>
    <numFmt numFmtId="172" formatCode="#,##0&quot;€&quot;"/>
    <numFmt numFmtId="173" formatCode="&quot;€&quot;#,##0"/>
    <numFmt numFmtId="174" formatCode="[$£]#,##0.00"/>
  </numFmts>
  <fonts count="24" x14ac:knownFonts="1">
    <font>
      <sz val="10"/>
      <color rgb="FF000000"/>
      <name val="Arial"/>
    </font>
    <font>
      <b/>
      <sz val="10"/>
      <name val="Arial"/>
    </font>
    <font>
      <b/>
      <sz val="9"/>
      <name val="Arial"/>
    </font>
    <font>
      <sz val="9"/>
      <name val="Arial"/>
    </font>
    <font>
      <b/>
      <sz val="10"/>
      <name val="Arial"/>
    </font>
    <font>
      <sz val="10"/>
      <name val="Arial"/>
    </font>
    <font>
      <b/>
      <sz val="14"/>
      <name val="Arial"/>
    </font>
    <font>
      <b/>
      <sz val="10"/>
      <color rgb="FF222222"/>
      <name val="Arial"/>
    </font>
    <font>
      <b/>
      <sz val="12"/>
      <name val="Arial"/>
    </font>
    <font>
      <sz val="10"/>
      <color rgb="FF222222"/>
      <name val="Arial"/>
    </font>
    <font>
      <sz val="10"/>
      <name val="Arial"/>
    </font>
    <font>
      <sz val="11"/>
      <name val="Arial"/>
    </font>
    <font>
      <sz val="11"/>
      <color rgb="FF252525"/>
      <name val="Arial"/>
    </font>
    <font>
      <sz val="10"/>
      <color rgb="FF232323"/>
      <name val="Arial"/>
    </font>
    <font>
      <b/>
      <sz val="11"/>
      <name val="Arial"/>
    </font>
    <font>
      <b/>
      <sz val="10"/>
      <color rgb="FF232323"/>
      <name val="Arial"/>
    </font>
    <font>
      <b/>
      <strike/>
      <sz val="11"/>
      <name val="Arial"/>
    </font>
    <font>
      <u/>
      <sz val="10"/>
      <color rgb="FF0000FF"/>
      <name val="Arial"/>
    </font>
    <font>
      <u/>
      <sz val="10"/>
      <color rgb="FF0000FF"/>
      <name val="Arial"/>
    </font>
    <font>
      <b/>
      <i/>
      <sz val="10"/>
      <name val="Arial"/>
    </font>
    <font>
      <sz val="10"/>
      <color rgb="FF000000"/>
      <name val="Arial"/>
    </font>
    <font>
      <sz val="10"/>
      <color rgb="FFB7B7B7"/>
      <name val="Arial"/>
    </font>
    <font>
      <u/>
      <sz val="10"/>
      <color rgb="FFB7B7B7"/>
      <name val="Arial"/>
    </font>
    <font>
      <u/>
      <sz val="10"/>
      <color theme="11"/>
      <name val="Arial"/>
    </font>
  </fonts>
  <fills count="18">
    <fill>
      <patternFill patternType="none"/>
    </fill>
    <fill>
      <patternFill patternType="gray125"/>
    </fill>
    <fill>
      <patternFill patternType="solid">
        <fgColor rgb="FFFFFFFF"/>
        <bgColor rgb="FFFFFFFF"/>
      </patternFill>
    </fill>
    <fill>
      <patternFill patternType="solid">
        <fgColor rgb="FF000000"/>
        <bgColor rgb="FF000000"/>
      </patternFill>
    </fill>
    <fill>
      <patternFill patternType="solid">
        <fgColor rgb="FF00FFFF"/>
        <bgColor rgb="FF00FFFF"/>
      </patternFill>
    </fill>
    <fill>
      <patternFill patternType="solid">
        <fgColor rgb="FFD9EAD3"/>
        <bgColor rgb="FFD9EAD3"/>
      </patternFill>
    </fill>
    <fill>
      <patternFill patternType="solid">
        <fgColor rgb="FFFF00FF"/>
        <bgColor rgb="FFFF00FF"/>
      </patternFill>
    </fill>
    <fill>
      <patternFill patternType="solid">
        <fgColor rgb="FFFFFF00"/>
        <bgColor rgb="FFFFFF00"/>
      </patternFill>
    </fill>
    <fill>
      <patternFill patternType="solid">
        <fgColor rgb="FFFFF2CC"/>
        <bgColor rgb="FFFFF2CC"/>
      </patternFill>
    </fill>
    <fill>
      <patternFill patternType="solid">
        <fgColor rgb="FF00FF00"/>
        <bgColor rgb="FF00FF00"/>
      </patternFill>
    </fill>
    <fill>
      <patternFill patternType="solid">
        <fgColor rgb="FFFF0000"/>
        <bgColor rgb="FFFF0000"/>
      </patternFill>
    </fill>
    <fill>
      <patternFill patternType="solid">
        <fgColor rgb="FF4A86E8"/>
        <bgColor rgb="FF4A86E8"/>
      </patternFill>
    </fill>
    <fill>
      <patternFill patternType="solid">
        <fgColor rgb="FFFF9900"/>
        <bgColor rgb="FFFF9900"/>
      </patternFill>
    </fill>
    <fill>
      <patternFill patternType="solid">
        <fgColor rgb="FF0000FF"/>
        <bgColor rgb="FF0000FF"/>
      </patternFill>
    </fill>
    <fill>
      <patternFill patternType="solid">
        <fgColor rgb="FF9900FF"/>
        <bgColor rgb="FF9900FF"/>
      </patternFill>
    </fill>
    <fill>
      <patternFill patternType="solid">
        <fgColor rgb="FFC9DAF8"/>
        <bgColor rgb="FFC9DAF8"/>
      </patternFill>
    </fill>
    <fill>
      <patternFill patternType="solid">
        <fgColor rgb="FFDD7E6B"/>
        <bgColor rgb="FFDD7E6B"/>
      </patternFill>
    </fill>
    <fill>
      <patternFill patternType="solid">
        <fgColor rgb="FFB6D7A8"/>
        <bgColor rgb="FFB6D7A8"/>
      </patternFill>
    </fill>
  </fills>
  <borders count="14">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2">
    <xf numFmtId="0" fontId="0" fillId="0" borderId="0"/>
    <xf numFmtId="0" fontId="23" fillId="0" borderId="0" applyNumberFormat="0" applyFill="0" applyBorder="0" applyAlignment="0" applyProtection="0"/>
  </cellStyleXfs>
  <cellXfs count="394">
    <xf numFmtId="0" fontId="0" fillId="0" borderId="0" xfId="0" applyFont="1" applyAlignment="1"/>
    <xf numFmtId="2" fontId="1" fillId="0" borderId="0" xfId="0" applyNumberFormat="1" applyFont="1" applyAlignment="1"/>
    <xf numFmtId="0" fontId="2" fillId="0" borderId="0" xfId="0" applyFont="1" applyAlignment="1"/>
    <xf numFmtId="0" fontId="3" fillId="0" borderId="0" xfId="0" applyFont="1" applyAlignment="1"/>
    <xf numFmtId="0" fontId="4" fillId="2" borderId="0" xfId="0" applyFont="1" applyFill="1" applyAlignment="1"/>
    <xf numFmtId="0" fontId="5" fillId="3" borderId="0" xfId="0" applyFont="1" applyFill="1" applyAlignment="1">
      <alignment vertical="top"/>
    </xf>
    <xf numFmtId="0" fontId="5" fillId="0" borderId="0" xfId="0" applyFont="1" applyAlignment="1"/>
    <xf numFmtId="0" fontId="5" fillId="4" borderId="0" xfId="0" applyFont="1" applyFill="1" applyAlignment="1"/>
    <xf numFmtId="0" fontId="5" fillId="0" borderId="0" xfId="0" applyFont="1" applyAlignment="1"/>
    <xf numFmtId="0" fontId="7" fillId="0" borderId="0" xfId="0" applyFont="1" applyAlignment="1"/>
    <xf numFmtId="2" fontId="1" fillId="5" borderId="0" xfId="0" applyNumberFormat="1" applyFont="1" applyFill="1" applyAlignment="1"/>
    <xf numFmtId="0" fontId="8" fillId="3" borderId="0" xfId="0" applyFont="1" applyFill="1" applyAlignment="1">
      <alignment wrapText="1"/>
    </xf>
    <xf numFmtId="2" fontId="5" fillId="0" borderId="0" xfId="0" applyNumberFormat="1" applyFont="1"/>
    <xf numFmtId="0" fontId="1" fillId="0" borderId="0" xfId="0" applyFont="1" applyAlignment="1">
      <alignment horizontal="center" wrapText="1"/>
    </xf>
    <xf numFmtId="2" fontId="5" fillId="0" borderId="0" xfId="0" applyNumberFormat="1" applyFont="1" applyAlignment="1">
      <alignment wrapText="1"/>
    </xf>
    <xf numFmtId="2" fontId="8" fillId="0" borderId="0" xfId="0" applyNumberFormat="1" applyFont="1" applyAlignment="1">
      <alignment horizontal="center"/>
    </xf>
    <xf numFmtId="2" fontId="8" fillId="0" borderId="0" xfId="0" applyNumberFormat="1" applyFont="1" applyAlignment="1">
      <alignment horizontal="center" wrapText="1"/>
    </xf>
    <xf numFmtId="0" fontId="9" fillId="0" borderId="0" xfId="0" applyFont="1" applyAlignment="1"/>
    <xf numFmtId="0" fontId="2" fillId="7" borderId="3" xfId="0" applyFont="1" applyFill="1" applyBorder="1" applyAlignment="1"/>
    <xf numFmtId="0" fontId="4" fillId="7" borderId="4" xfId="0" applyFont="1" applyFill="1" applyBorder="1" applyAlignment="1"/>
    <xf numFmtId="0" fontId="5" fillId="0" borderId="0" xfId="0" applyFont="1" applyAlignment="1"/>
    <xf numFmtId="3" fontId="5" fillId="0" borderId="0" xfId="0" applyNumberFormat="1" applyFont="1" applyAlignment="1"/>
    <xf numFmtId="0" fontId="1" fillId="0" borderId="0" xfId="0" applyFont="1"/>
    <xf numFmtId="0" fontId="5" fillId="0" borderId="0" xfId="0" applyFont="1" applyAlignment="1">
      <alignment wrapText="1"/>
    </xf>
    <xf numFmtId="0" fontId="5" fillId="8" borderId="0" xfId="0" applyFont="1" applyFill="1" applyAlignment="1">
      <alignment wrapText="1"/>
    </xf>
    <xf numFmtId="0" fontId="5" fillId="0" borderId="5" xfId="0" applyFont="1" applyBorder="1" applyAlignment="1">
      <alignment wrapText="1"/>
    </xf>
    <xf numFmtId="0" fontId="10" fillId="0" borderId="0" xfId="0" applyFont="1" applyAlignment="1"/>
    <xf numFmtId="2" fontId="5" fillId="0" borderId="0" xfId="0" applyNumberFormat="1" applyFont="1" applyAlignment="1">
      <alignment horizontal="right"/>
    </xf>
    <xf numFmtId="2" fontId="5" fillId="0" borderId="0" xfId="0" applyNumberFormat="1" applyFont="1" applyAlignment="1"/>
    <xf numFmtId="2" fontId="5" fillId="0" borderId="0" xfId="0" applyNumberFormat="1" applyFont="1" applyAlignment="1">
      <alignment wrapText="1"/>
    </xf>
    <xf numFmtId="2" fontId="5" fillId="8" borderId="0" xfId="0" applyNumberFormat="1" applyFont="1" applyFill="1" applyAlignment="1">
      <alignment wrapText="1"/>
    </xf>
    <xf numFmtId="2" fontId="5" fillId="0" borderId="5" xfId="0" applyNumberFormat="1" applyFont="1" applyBorder="1" applyAlignment="1">
      <alignment wrapText="1"/>
    </xf>
    <xf numFmtId="0" fontId="5" fillId="9" borderId="0" xfId="0" applyFont="1" applyFill="1" applyAlignment="1"/>
    <xf numFmtId="2" fontId="4" fillId="10" borderId="0" xfId="0" applyNumberFormat="1" applyFont="1" applyFill="1" applyAlignment="1"/>
    <xf numFmtId="2" fontId="5" fillId="10" borderId="0" xfId="0" applyNumberFormat="1" applyFont="1" applyFill="1"/>
    <xf numFmtId="2" fontId="4" fillId="10" borderId="0" xfId="0" applyNumberFormat="1" applyFont="1" applyFill="1" applyAlignment="1"/>
    <xf numFmtId="2" fontId="5" fillId="0" borderId="5" xfId="0" applyNumberFormat="1" applyFont="1" applyBorder="1" applyAlignment="1">
      <alignment horizontal="right" wrapText="1"/>
    </xf>
    <xf numFmtId="1" fontId="5" fillId="0" borderId="0" xfId="0" applyNumberFormat="1" applyFont="1" applyAlignment="1"/>
    <xf numFmtId="0" fontId="5" fillId="0" borderId="0" xfId="0" applyFont="1" applyAlignment="1">
      <alignment horizontal="right"/>
    </xf>
    <xf numFmtId="2" fontId="5" fillId="8" borderId="5" xfId="0" applyNumberFormat="1" applyFont="1" applyFill="1" applyBorder="1" applyAlignment="1">
      <alignment wrapText="1"/>
    </xf>
    <xf numFmtId="2" fontId="1" fillId="10" borderId="0" xfId="0" applyNumberFormat="1" applyFont="1" applyFill="1"/>
    <xf numFmtId="0" fontId="1" fillId="12" borderId="6" xfId="0" applyFont="1" applyFill="1" applyBorder="1" applyAlignment="1"/>
    <xf numFmtId="0" fontId="1" fillId="9" borderId="6" xfId="0" applyFont="1" applyFill="1" applyBorder="1" applyAlignment="1"/>
    <xf numFmtId="0" fontId="10" fillId="8" borderId="0" xfId="0" applyFont="1" applyFill="1" applyAlignment="1">
      <alignment horizontal="left" wrapText="1"/>
    </xf>
    <xf numFmtId="0" fontId="1" fillId="0" borderId="8" xfId="0" applyFont="1" applyBorder="1" applyAlignment="1">
      <alignment horizontal="center" wrapText="1"/>
    </xf>
    <xf numFmtId="2" fontId="5" fillId="7" borderId="0" xfId="0" applyNumberFormat="1" applyFont="1" applyFill="1" applyAlignment="1"/>
    <xf numFmtId="2" fontId="1" fillId="0" borderId="0" xfId="0" applyNumberFormat="1" applyFont="1" applyAlignment="1">
      <alignment wrapText="1"/>
    </xf>
    <xf numFmtId="0" fontId="4" fillId="3" borderId="0" xfId="0" applyFont="1" applyFill="1"/>
    <xf numFmtId="0" fontId="5" fillId="3" borderId="0" xfId="0" applyFont="1" applyFill="1"/>
    <xf numFmtId="0" fontId="1" fillId="12" borderId="4" xfId="0" applyFont="1" applyFill="1" applyBorder="1" applyAlignment="1"/>
    <xf numFmtId="0" fontId="1" fillId="8" borderId="5" xfId="0" applyFont="1" applyFill="1" applyBorder="1" applyAlignment="1"/>
    <xf numFmtId="0" fontId="1" fillId="0" borderId="0" xfId="0" applyFont="1" applyAlignment="1"/>
    <xf numFmtId="2" fontId="1" fillId="11" borderId="0" xfId="0" applyNumberFormat="1" applyFont="1" applyFill="1"/>
    <xf numFmtId="0" fontId="1" fillId="10" borderId="0" xfId="0" applyFont="1" applyFill="1"/>
    <xf numFmtId="2" fontId="5" fillId="0" borderId="0" xfId="0" applyNumberFormat="1" applyFont="1" applyAlignment="1">
      <alignment horizontal="right" wrapText="1"/>
    </xf>
    <xf numFmtId="9" fontId="5" fillId="0" borderId="0" xfId="0" applyNumberFormat="1" applyFont="1" applyAlignment="1"/>
    <xf numFmtId="0" fontId="5" fillId="8" borderId="5" xfId="0" applyFont="1" applyFill="1" applyBorder="1" applyAlignment="1">
      <alignment wrapText="1"/>
    </xf>
    <xf numFmtId="2" fontId="1" fillId="7" borderId="0" xfId="0" applyNumberFormat="1" applyFont="1" applyFill="1"/>
    <xf numFmtId="2" fontId="5" fillId="10" borderId="5" xfId="0" applyNumberFormat="1" applyFont="1" applyFill="1" applyBorder="1" applyAlignment="1">
      <alignment wrapText="1"/>
    </xf>
    <xf numFmtId="2" fontId="10" fillId="0" borderId="0" xfId="0" applyNumberFormat="1" applyFont="1" applyAlignment="1">
      <alignment horizontal="right"/>
    </xf>
    <xf numFmtId="0" fontId="5" fillId="0" borderId="0" xfId="0" applyFont="1" applyAlignment="1"/>
    <xf numFmtId="1" fontId="5" fillId="0" borderId="0" xfId="0" applyNumberFormat="1" applyFont="1"/>
    <xf numFmtId="0" fontId="1" fillId="11" borderId="0" xfId="0" applyFont="1" applyFill="1"/>
    <xf numFmtId="1" fontId="5" fillId="0" borderId="5" xfId="0" applyNumberFormat="1" applyFont="1" applyBorder="1" applyAlignment="1">
      <alignment wrapText="1"/>
    </xf>
    <xf numFmtId="0" fontId="1" fillId="7" borderId="0" xfId="0" applyFont="1" applyFill="1"/>
    <xf numFmtId="0" fontId="1" fillId="6" borderId="0" xfId="0" applyFont="1" applyFill="1"/>
    <xf numFmtId="2" fontId="5" fillId="7" borderId="0" xfId="0" applyNumberFormat="1" applyFont="1" applyFill="1" applyAlignment="1">
      <alignment horizontal="right"/>
    </xf>
    <xf numFmtId="1" fontId="5" fillId="10" borderId="0" xfId="0" applyNumberFormat="1" applyFont="1" applyFill="1"/>
    <xf numFmtId="1" fontId="4" fillId="0" borderId="0" xfId="0" applyNumberFormat="1" applyFont="1" applyAlignment="1"/>
    <xf numFmtId="2" fontId="4" fillId="11" borderId="0" xfId="0" applyNumberFormat="1" applyFont="1" applyFill="1" applyAlignment="1"/>
    <xf numFmtId="2" fontId="5" fillId="5" borderId="0" xfId="0" applyNumberFormat="1" applyFont="1" applyFill="1" applyAlignment="1"/>
    <xf numFmtId="2" fontId="4" fillId="7" borderId="0" xfId="0" applyNumberFormat="1" applyFont="1" applyFill="1" applyAlignment="1"/>
    <xf numFmtId="2" fontId="5" fillId="0" borderId="0" xfId="0" applyNumberFormat="1" applyFont="1" applyAlignment="1">
      <alignment horizontal="right"/>
    </xf>
    <xf numFmtId="2" fontId="4" fillId="6" borderId="0" xfId="0" applyNumberFormat="1" applyFont="1" applyFill="1" applyAlignment="1"/>
    <xf numFmtId="2" fontId="5" fillId="7" borderId="0" xfId="0" applyNumberFormat="1" applyFont="1" applyFill="1"/>
    <xf numFmtId="2" fontId="1" fillId="6" borderId="0" xfId="0" applyNumberFormat="1" applyFont="1" applyFill="1"/>
    <xf numFmtId="2" fontId="4" fillId="0" borderId="0" xfId="0" applyNumberFormat="1" applyFont="1" applyAlignment="1"/>
    <xf numFmtId="2" fontId="4" fillId="9" borderId="0" xfId="0" applyNumberFormat="1" applyFont="1" applyFill="1" applyAlignment="1"/>
    <xf numFmtId="2" fontId="1" fillId="7" borderId="0" xfId="0" applyNumberFormat="1" applyFont="1" applyFill="1" applyAlignment="1"/>
    <xf numFmtId="0" fontId="1" fillId="9" borderId="0" xfId="0" applyFont="1" applyFill="1"/>
    <xf numFmtId="0" fontId="5" fillId="0" borderId="0" xfId="0" applyFont="1" applyAlignment="1"/>
    <xf numFmtId="2" fontId="4" fillId="4" borderId="0" xfId="0" applyNumberFormat="1" applyFont="1" applyFill="1" applyAlignment="1"/>
    <xf numFmtId="2" fontId="1" fillId="9" borderId="0" xfId="0" applyNumberFormat="1" applyFont="1" applyFill="1"/>
    <xf numFmtId="2" fontId="1" fillId="4" borderId="0" xfId="0" applyNumberFormat="1" applyFont="1" applyFill="1"/>
    <xf numFmtId="0" fontId="1" fillId="4" borderId="0" xfId="0" applyFont="1" applyFill="1"/>
    <xf numFmtId="2" fontId="5" fillId="11" borderId="0" xfId="0" applyNumberFormat="1" applyFont="1" applyFill="1"/>
    <xf numFmtId="1" fontId="5" fillId="11" borderId="0" xfId="0" applyNumberFormat="1" applyFont="1" applyFill="1"/>
    <xf numFmtId="2" fontId="4" fillId="0" borderId="0" xfId="0" applyNumberFormat="1" applyFont="1" applyAlignment="1"/>
    <xf numFmtId="2" fontId="5" fillId="4" borderId="0" xfId="0" applyNumberFormat="1" applyFont="1" applyFill="1"/>
    <xf numFmtId="1" fontId="5" fillId="7" borderId="0" xfId="0" applyNumberFormat="1" applyFont="1" applyFill="1"/>
    <xf numFmtId="2" fontId="5" fillId="6" borderId="0" xfId="0" applyNumberFormat="1" applyFont="1" applyFill="1"/>
    <xf numFmtId="2" fontId="11" fillId="7" borderId="0" xfId="0" applyNumberFormat="1" applyFont="1" applyFill="1"/>
    <xf numFmtId="2" fontId="5" fillId="9" borderId="0" xfId="0" applyNumberFormat="1" applyFont="1" applyFill="1"/>
    <xf numFmtId="1" fontId="5" fillId="6" borderId="0" xfId="0" applyNumberFormat="1" applyFont="1" applyFill="1"/>
    <xf numFmtId="2" fontId="5" fillId="10" borderId="0" xfId="0" applyNumberFormat="1" applyFont="1" applyFill="1" applyAlignment="1"/>
    <xf numFmtId="0" fontId="5" fillId="7" borderId="0" xfId="0" applyFont="1" applyFill="1" applyAlignment="1"/>
    <xf numFmtId="0" fontId="5" fillId="6" borderId="0" xfId="0" applyFont="1" applyFill="1" applyAlignment="1"/>
    <xf numFmtId="0" fontId="5" fillId="0" borderId="0" xfId="0" applyFont="1" applyAlignment="1">
      <alignment vertical="top"/>
    </xf>
    <xf numFmtId="0" fontId="5" fillId="0" borderId="9" xfId="0" applyFont="1" applyBorder="1" applyAlignment="1">
      <alignment vertical="top"/>
    </xf>
    <xf numFmtId="164" fontId="5" fillId="0" borderId="0" xfId="0" applyNumberFormat="1" applyFont="1"/>
    <xf numFmtId="1" fontId="12" fillId="7" borderId="0" xfId="0" applyNumberFormat="1" applyFont="1" applyFill="1" applyAlignment="1">
      <alignment horizontal="right"/>
    </xf>
    <xf numFmtId="1" fontId="5" fillId="7" borderId="0" xfId="0" applyNumberFormat="1" applyFont="1" applyFill="1" applyAlignment="1"/>
    <xf numFmtId="0" fontId="1" fillId="7" borderId="0" xfId="0" applyFont="1" applyFill="1" applyAlignment="1"/>
    <xf numFmtId="2" fontId="10" fillId="0" borderId="0" xfId="0" applyNumberFormat="1" applyFont="1" applyAlignment="1"/>
    <xf numFmtId="2" fontId="10" fillId="0" borderId="0" xfId="0" applyNumberFormat="1" applyFont="1"/>
    <xf numFmtId="2" fontId="10" fillId="10" borderId="0" xfId="0" applyNumberFormat="1" applyFont="1" applyFill="1" applyAlignment="1"/>
    <xf numFmtId="2" fontId="10" fillId="7" borderId="0" xfId="0" applyNumberFormat="1" applyFont="1" applyFill="1" applyAlignment="1"/>
    <xf numFmtId="2" fontId="10" fillId="11" borderId="0" xfId="0" applyNumberFormat="1" applyFont="1" applyFill="1" applyAlignment="1"/>
    <xf numFmtId="2" fontId="10" fillId="9" borderId="0" xfId="0" applyNumberFormat="1" applyFont="1" applyFill="1" applyAlignment="1"/>
    <xf numFmtId="2" fontId="10" fillId="4" borderId="0" xfId="0" applyNumberFormat="1" applyFont="1" applyFill="1" applyAlignment="1"/>
    <xf numFmtId="2" fontId="10" fillId="6" borderId="0" xfId="0" applyNumberFormat="1" applyFont="1" applyFill="1" applyAlignment="1"/>
    <xf numFmtId="1" fontId="5" fillId="0" borderId="0" xfId="0" applyNumberFormat="1" applyFont="1" applyAlignment="1">
      <alignment horizontal="right"/>
    </xf>
    <xf numFmtId="0" fontId="1" fillId="7" borderId="0" xfId="0" applyFont="1" applyFill="1" applyAlignment="1"/>
    <xf numFmtId="1" fontId="5" fillId="9" borderId="0" xfId="0" applyNumberFormat="1" applyFont="1" applyFill="1"/>
    <xf numFmtId="2" fontId="1" fillId="0" borderId="0" xfId="0" applyNumberFormat="1" applyFont="1"/>
    <xf numFmtId="1" fontId="5" fillId="4" borderId="0" xfId="0" applyNumberFormat="1" applyFont="1" applyFill="1"/>
    <xf numFmtId="2" fontId="5" fillId="9" borderId="0" xfId="0" applyNumberFormat="1" applyFont="1" applyFill="1" applyAlignment="1"/>
    <xf numFmtId="2" fontId="4" fillId="7" borderId="0" xfId="0" applyNumberFormat="1" applyFont="1" applyFill="1" applyAlignment="1"/>
    <xf numFmtId="0" fontId="1" fillId="4" borderId="0" xfId="0" applyFont="1" applyFill="1" applyAlignment="1"/>
    <xf numFmtId="165" fontId="5" fillId="10" borderId="0" xfId="0" applyNumberFormat="1" applyFont="1" applyFill="1" applyAlignment="1"/>
    <xf numFmtId="0" fontId="4" fillId="10" borderId="0" xfId="0" applyFont="1" applyFill="1" applyAlignment="1"/>
    <xf numFmtId="0" fontId="4" fillId="11" borderId="0" xfId="0" applyFont="1" applyFill="1" applyAlignment="1"/>
    <xf numFmtId="0" fontId="1" fillId="10" borderId="0" xfId="0" applyFont="1" applyFill="1" applyAlignment="1"/>
    <xf numFmtId="0" fontId="4" fillId="7" borderId="0" xfId="0" applyFont="1" applyFill="1" applyAlignment="1"/>
    <xf numFmtId="0" fontId="4" fillId="6" borderId="0" xfId="0" applyFont="1" applyFill="1" applyAlignment="1"/>
    <xf numFmtId="0" fontId="4" fillId="9" borderId="0" xfId="0" applyFont="1" applyFill="1" applyAlignment="1"/>
    <xf numFmtId="0" fontId="4" fillId="4" borderId="0" xfId="0" applyFont="1" applyFill="1" applyAlignment="1"/>
    <xf numFmtId="4" fontId="5" fillId="0" borderId="0" xfId="0" applyNumberFormat="1" applyFont="1" applyAlignment="1"/>
    <xf numFmtId="10" fontId="5" fillId="0" borderId="0" xfId="0" applyNumberFormat="1" applyFont="1" applyAlignment="1"/>
    <xf numFmtId="166" fontId="5" fillId="0" borderId="0" xfId="0" applyNumberFormat="1" applyFont="1" applyAlignment="1"/>
    <xf numFmtId="0" fontId="10" fillId="0" borderId="0" xfId="0" applyFont="1" applyAlignment="1"/>
    <xf numFmtId="167" fontId="5" fillId="0" borderId="0" xfId="0" applyNumberFormat="1" applyFont="1" applyAlignment="1"/>
    <xf numFmtId="0" fontId="10" fillId="0" borderId="0" xfId="0" applyFont="1" applyAlignment="1">
      <alignment horizontal="right"/>
    </xf>
    <xf numFmtId="3" fontId="10" fillId="0" borderId="0" xfId="0" applyNumberFormat="1" applyFont="1" applyAlignment="1">
      <alignment horizontal="right"/>
    </xf>
    <xf numFmtId="1" fontId="9" fillId="7" borderId="0" xfId="0" applyNumberFormat="1" applyFont="1" applyFill="1" applyAlignment="1">
      <alignment horizontal="right"/>
    </xf>
    <xf numFmtId="0" fontId="10" fillId="10" borderId="0" xfId="0" applyFont="1" applyFill="1" applyAlignment="1"/>
    <xf numFmtId="0" fontId="10" fillId="7" borderId="0" xfId="0" applyFont="1" applyFill="1" applyAlignment="1"/>
    <xf numFmtId="0" fontId="10" fillId="11" borderId="0" xfId="0" applyFont="1" applyFill="1" applyAlignment="1"/>
    <xf numFmtId="0" fontId="10" fillId="9" borderId="0" xfId="0" applyFont="1" applyFill="1" applyAlignment="1"/>
    <xf numFmtId="0" fontId="10" fillId="4" borderId="0" xfId="0" applyFont="1" applyFill="1" applyAlignment="1"/>
    <xf numFmtId="0" fontId="10" fillId="6" borderId="0" xfId="0" applyFont="1" applyFill="1" applyAlignment="1"/>
    <xf numFmtId="2" fontId="5" fillId="2" borderId="0" xfId="0" applyNumberFormat="1" applyFont="1" applyFill="1"/>
    <xf numFmtId="2" fontId="5" fillId="10" borderId="0" xfId="0" applyNumberFormat="1" applyFont="1" applyFill="1" applyAlignment="1">
      <alignment wrapText="1"/>
    </xf>
    <xf numFmtId="0" fontId="10" fillId="0" borderId="0" xfId="0" applyFont="1" applyAlignment="1">
      <alignment horizontal="right"/>
    </xf>
    <xf numFmtId="0" fontId="10" fillId="0" borderId="0" xfId="0" applyFont="1" applyAlignment="1">
      <alignment horizontal="right"/>
    </xf>
    <xf numFmtId="2" fontId="11" fillId="2" borderId="0" xfId="0" applyNumberFormat="1" applyFont="1" applyFill="1"/>
    <xf numFmtId="3" fontId="5" fillId="10" borderId="0" xfId="0" applyNumberFormat="1" applyFont="1" applyFill="1" applyAlignment="1"/>
    <xf numFmtId="168" fontId="5" fillId="0" borderId="0" xfId="0" applyNumberFormat="1" applyFont="1" applyAlignment="1"/>
    <xf numFmtId="169" fontId="5" fillId="0" borderId="0" xfId="0" applyNumberFormat="1" applyFont="1" applyAlignment="1"/>
    <xf numFmtId="0" fontId="5" fillId="10" borderId="5" xfId="0" applyFont="1" applyFill="1" applyBorder="1" applyAlignment="1">
      <alignment wrapText="1"/>
    </xf>
    <xf numFmtId="0" fontId="5" fillId="0" borderId="0" xfId="0" applyFont="1" applyAlignment="1">
      <alignment horizontal="right"/>
    </xf>
    <xf numFmtId="0" fontId="10" fillId="7" borderId="0" xfId="0" applyFont="1" applyFill="1" applyAlignment="1">
      <alignment horizontal="right"/>
    </xf>
    <xf numFmtId="170" fontId="5" fillId="0" borderId="0" xfId="0" applyNumberFormat="1" applyFont="1" applyAlignment="1">
      <alignment horizontal="right"/>
    </xf>
    <xf numFmtId="0" fontId="1" fillId="6" borderId="0" xfId="0" applyFont="1" applyFill="1" applyAlignment="1">
      <alignment horizontal="center" wrapText="1"/>
    </xf>
    <xf numFmtId="0" fontId="5" fillId="0" borderId="0" xfId="0" applyFont="1" applyAlignment="1">
      <alignment horizontal="center" wrapText="1"/>
    </xf>
    <xf numFmtId="0" fontId="5" fillId="8" borderId="12" xfId="0" applyFont="1" applyFill="1" applyBorder="1" applyAlignment="1">
      <alignment wrapText="1"/>
    </xf>
    <xf numFmtId="0" fontId="5" fillId="8" borderId="0" xfId="0" applyFont="1" applyFill="1" applyAlignment="1">
      <alignment wrapText="1"/>
    </xf>
    <xf numFmtId="0" fontId="5" fillId="8" borderId="13" xfId="0" applyFont="1" applyFill="1" applyBorder="1" applyAlignment="1">
      <alignment wrapText="1"/>
    </xf>
    <xf numFmtId="2" fontId="5" fillId="8" borderId="0" xfId="0" applyNumberFormat="1" applyFont="1" applyFill="1" applyAlignment="1">
      <alignment wrapText="1"/>
    </xf>
    <xf numFmtId="2" fontId="5" fillId="0" borderId="12" xfId="0" applyNumberFormat="1" applyFont="1" applyBorder="1"/>
    <xf numFmtId="2" fontId="5" fillId="0" borderId="13" xfId="0" applyNumberFormat="1" applyFont="1" applyBorder="1"/>
    <xf numFmtId="0" fontId="1" fillId="11" borderId="0" xfId="0" applyFont="1" applyFill="1"/>
    <xf numFmtId="0" fontId="1" fillId="13" borderId="0" xfId="0" applyFont="1" applyFill="1"/>
    <xf numFmtId="0" fontId="13" fillId="0" borderId="0" xfId="0" applyFont="1" applyAlignment="1"/>
    <xf numFmtId="0" fontId="14" fillId="0" borderId="1" xfId="0" applyFont="1" applyBorder="1" applyAlignment="1">
      <alignment horizontal="left"/>
    </xf>
    <xf numFmtId="0" fontId="14" fillId="0" borderId="7" xfId="0" applyFont="1" applyBorder="1" applyAlignment="1">
      <alignment horizontal="left"/>
    </xf>
    <xf numFmtId="0" fontId="10" fillId="2" borderId="0" xfId="0" applyFont="1" applyFill="1" applyAlignment="1">
      <alignment horizontal="left"/>
    </xf>
    <xf numFmtId="0" fontId="5" fillId="10" borderId="0" xfId="0" applyFont="1" applyFill="1" applyAlignment="1"/>
    <xf numFmtId="0" fontId="10" fillId="2" borderId="0" xfId="0" applyFont="1" applyFill="1" applyAlignment="1"/>
    <xf numFmtId="0" fontId="10" fillId="10" borderId="0" xfId="0" applyFont="1" applyFill="1" applyAlignment="1">
      <alignment horizontal="left"/>
    </xf>
    <xf numFmtId="0" fontId="10" fillId="0" borderId="0" xfId="0" applyFont="1" applyAlignment="1">
      <alignment horizontal="left"/>
    </xf>
    <xf numFmtId="0" fontId="1" fillId="5" borderId="0" xfId="0" applyFont="1" applyFill="1" applyAlignment="1">
      <alignment vertical="top"/>
    </xf>
    <xf numFmtId="0" fontId="8" fillId="5" borderId="0" xfId="0" applyFont="1" applyFill="1" applyAlignment="1">
      <alignment wrapText="1"/>
    </xf>
    <xf numFmtId="0" fontId="4" fillId="5" borderId="0" xfId="0" applyFont="1" applyFill="1" applyAlignment="1"/>
    <xf numFmtId="0" fontId="1" fillId="5" borderId="0" xfId="0" applyFont="1" applyFill="1" applyAlignment="1"/>
    <xf numFmtId="0" fontId="1" fillId="0" borderId="0" xfId="0" applyFont="1" applyAlignment="1">
      <alignment vertical="top"/>
    </xf>
    <xf numFmtId="0" fontId="1" fillId="0" borderId="0" xfId="0" applyFont="1" applyAlignment="1">
      <alignment vertical="top"/>
    </xf>
    <xf numFmtId="0" fontId="8" fillId="0" borderId="0" xfId="0" applyFont="1" applyAlignment="1">
      <alignment wrapText="1"/>
    </xf>
    <xf numFmtId="0" fontId="4" fillId="0" borderId="0" xfId="0" applyFont="1"/>
    <xf numFmtId="0" fontId="10" fillId="0" borderId="12" xfId="0" applyFont="1" applyBorder="1" applyAlignment="1"/>
    <xf numFmtId="0" fontId="14" fillId="0" borderId="13" xfId="0" applyFont="1" applyBorder="1" applyAlignment="1">
      <alignment horizontal="left"/>
    </xf>
    <xf numFmtId="0" fontId="4" fillId="0" borderId="0" xfId="0" applyFont="1" applyAlignment="1"/>
    <xf numFmtId="0" fontId="5" fillId="4" borderId="0" xfId="0" applyFont="1" applyFill="1" applyAlignment="1"/>
    <xf numFmtId="2" fontId="5" fillId="0" borderId="0" xfId="0" applyNumberFormat="1" applyFont="1" applyAlignment="1"/>
    <xf numFmtId="0" fontId="15" fillId="10" borderId="0" xfId="0" applyFont="1" applyFill="1"/>
    <xf numFmtId="0" fontId="13" fillId="0" borderId="0" xfId="0" applyFont="1"/>
    <xf numFmtId="0" fontId="10" fillId="10" borderId="12" xfId="0" applyFont="1" applyFill="1" applyBorder="1" applyAlignment="1"/>
    <xf numFmtId="0" fontId="16" fillId="10" borderId="13" xfId="0" applyFont="1" applyFill="1" applyBorder="1" applyAlignment="1">
      <alignment horizontal="left"/>
    </xf>
    <xf numFmtId="0" fontId="10" fillId="0" borderId="12" xfId="0" applyFont="1" applyBorder="1" applyAlignment="1"/>
    <xf numFmtId="0" fontId="10" fillId="0" borderId="0" xfId="0" applyFont="1" applyAlignment="1"/>
    <xf numFmtId="0" fontId="10" fillId="2" borderId="12" xfId="0" applyFont="1" applyFill="1" applyBorder="1" applyAlignment="1"/>
    <xf numFmtId="0" fontId="15" fillId="13" borderId="0" xfId="0" applyFont="1" applyFill="1"/>
    <xf numFmtId="0" fontId="14" fillId="0" borderId="0" xfId="0" applyFont="1" applyAlignment="1">
      <alignment horizontal="left"/>
    </xf>
    <xf numFmtId="0" fontId="14" fillId="9" borderId="12" xfId="0" applyFont="1" applyFill="1" applyBorder="1" applyAlignment="1">
      <alignment horizontal="left"/>
    </xf>
    <xf numFmtId="0" fontId="10" fillId="0" borderId="10" xfId="0" applyFont="1" applyBorder="1" applyAlignment="1"/>
    <xf numFmtId="0" fontId="14" fillId="0" borderId="11" xfId="0" applyFont="1" applyBorder="1" applyAlignment="1">
      <alignment horizontal="left"/>
    </xf>
    <xf numFmtId="0" fontId="14" fillId="14" borderId="0" xfId="0" applyFont="1" applyFill="1" applyAlignment="1">
      <alignment horizontal="left"/>
    </xf>
    <xf numFmtId="0" fontId="10" fillId="14" borderId="0" xfId="0" applyFont="1" applyFill="1" applyAlignment="1"/>
    <xf numFmtId="0" fontId="14" fillId="0" borderId="0" xfId="0" applyFont="1" applyAlignment="1">
      <alignment horizontal="left"/>
    </xf>
    <xf numFmtId="0" fontId="14" fillId="12" borderId="13" xfId="0" applyFont="1" applyFill="1" applyBorder="1" applyAlignment="1">
      <alignment horizontal="left"/>
    </xf>
    <xf numFmtId="0" fontId="10" fillId="0" borderId="10" xfId="0" applyFont="1" applyBorder="1" applyAlignment="1"/>
    <xf numFmtId="0" fontId="14" fillId="0" borderId="12" xfId="0" applyFont="1" applyBorder="1" applyAlignment="1">
      <alignment horizontal="left"/>
    </xf>
    <xf numFmtId="0" fontId="17" fillId="4" borderId="0" xfId="0" applyFont="1" applyFill="1" applyAlignment="1"/>
    <xf numFmtId="0" fontId="18" fillId="0" borderId="0" xfId="0" applyFont="1" applyAlignment="1"/>
    <xf numFmtId="0" fontId="14" fillId="14" borderId="0" xfId="0" applyFont="1" applyFill="1" applyAlignment="1"/>
    <xf numFmtId="0" fontId="14" fillId="0" borderId="12" xfId="0" applyFont="1" applyBorder="1" applyAlignment="1"/>
    <xf numFmtId="0" fontId="4" fillId="10" borderId="0" xfId="0" applyFont="1" applyFill="1" applyAlignment="1"/>
    <xf numFmtId="0" fontId="10" fillId="10" borderId="0" xfId="0" applyFont="1" applyFill="1" applyAlignment="1"/>
    <xf numFmtId="0" fontId="14" fillId="10" borderId="13" xfId="0" applyFont="1" applyFill="1" applyBorder="1" applyAlignment="1">
      <alignment horizontal="left"/>
    </xf>
    <xf numFmtId="0" fontId="14" fillId="0" borderId="13" xfId="0" applyFont="1" applyBorder="1" applyAlignment="1">
      <alignment horizontal="left"/>
    </xf>
    <xf numFmtId="2" fontId="10" fillId="0" borderId="0" xfId="0" applyNumberFormat="1" applyFont="1" applyAlignment="1">
      <alignment horizontal="right"/>
    </xf>
    <xf numFmtId="0" fontId="5" fillId="10" borderId="0" xfId="0" applyFont="1" applyFill="1"/>
    <xf numFmtId="0" fontId="1" fillId="0" borderId="0" xfId="0" applyFont="1" applyAlignment="1"/>
    <xf numFmtId="0" fontId="4" fillId="10" borderId="0" xfId="0" applyFont="1" applyFill="1" applyAlignment="1"/>
    <xf numFmtId="0" fontId="10" fillId="0" borderId="0" xfId="0" applyFont="1" applyAlignment="1"/>
    <xf numFmtId="0" fontId="5" fillId="7" borderId="0" xfId="0" applyFont="1" applyFill="1"/>
    <xf numFmtId="0" fontId="14" fillId="9" borderId="0" xfId="0" applyFont="1" applyFill="1" applyAlignment="1">
      <alignment horizontal="left"/>
    </xf>
    <xf numFmtId="0" fontId="14" fillId="9" borderId="13" xfId="0" applyFont="1" applyFill="1" applyBorder="1" applyAlignment="1">
      <alignment horizontal="left"/>
    </xf>
    <xf numFmtId="0" fontId="5" fillId="11" borderId="0" xfId="0" applyFont="1" applyFill="1"/>
    <xf numFmtId="0" fontId="5" fillId="9" borderId="0" xfId="0" applyFont="1" applyFill="1"/>
    <xf numFmtId="166" fontId="5" fillId="0" borderId="0" xfId="0" applyNumberFormat="1" applyFont="1" applyAlignment="1">
      <alignment horizontal="right"/>
    </xf>
    <xf numFmtId="0" fontId="8" fillId="0" borderId="0" xfId="0" applyFont="1" applyAlignment="1">
      <alignment wrapText="1"/>
    </xf>
    <xf numFmtId="0" fontId="8" fillId="0" borderId="9" xfId="0" applyFont="1" applyBorder="1" applyAlignment="1">
      <alignment wrapText="1"/>
    </xf>
    <xf numFmtId="0" fontId="4" fillId="0" borderId="9" xfId="0" applyFont="1" applyBorder="1" applyAlignment="1"/>
    <xf numFmtId="0" fontId="5" fillId="0" borderId="9" xfId="0" applyFont="1" applyBorder="1" applyAlignment="1"/>
    <xf numFmtId="3" fontId="5" fillId="0" borderId="9" xfId="0" applyNumberFormat="1" applyFont="1" applyBorder="1" applyAlignment="1"/>
    <xf numFmtId="171" fontId="5" fillId="0" borderId="9" xfId="0" applyNumberFormat="1" applyFont="1" applyBorder="1" applyAlignment="1"/>
    <xf numFmtId="9" fontId="5" fillId="0" borderId="0" xfId="0" applyNumberFormat="1" applyFont="1"/>
    <xf numFmtId="10" fontId="5" fillId="0" borderId="0" xfId="0" applyNumberFormat="1" applyFont="1"/>
    <xf numFmtId="170" fontId="5" fillId="0" borderId="0" xfId="0" applyNumberFormat="1" applyFont="1" applyAlignment="1"/>
    <xf numFmtId="166" fontId="5" fillId="0" borderId="0" xfId="0" applyNumberFormat="1" applyFont="1"/>
    <xf numFmtId="4" fontId="5" fillId="0" borderId="0" xfId="0" applyNumberFormat="1" applyFont="1"/>
    <xf numFmtId="167" fontId="5" fillId="0" borderId="0" xfId="0" applyNumberFormat="1" applyFont="1"/>
    <xf numFmtId="3" fontId="5" fillId="0" borderId="0" xfId="0" applyNumberFormat="1" applyFont="1"/>
    <xf numFmtId="170" fontId="5" fillId="0" borderId="0" xfId="0" applyNumberFormat="1" applyFont="1"/>
    <xf numFmtId="0" fontId="5" fillId="0" borderId="0" xfId="0" applyFont="1"/>
    <xf numFmtId="0" fontId="5" fillId="0" borderId="0" xfId="0" applyFont="1" applyAlignment="1">
      <alignment horizontal="right"/>
    </xf>
    <xf numFmtId="0" fontId="4" fillId="0" borderId="0" xfId="0" applyFont="1" applyAlignment="1">
      <alignment horizontal="left"/>
    </xf>
    <xf numFmtId="168" fontId="5" fillId="0" borderId="0" xfId="0" applyNumberFormat="1" applyFont="1"/>
    <xf numFmtId="0" fontId="4" fillId="0" borderId="0" xfId="0" applyFont="1" applyAlignment="1">
      <alignment horizontal="left"/>
    </xf>
    <xf numFmtId="169" fontId="5" fillId="0" borderId="0" xfId="0" applyNumberFormat="1" applyFont="1"/>
    <xf numFmtId="0" fontId="4" fillId="0" borderId="9" xfId="0" applyFont="1" applyBorder="1" applyAlignment="1">
      <alignment horizontal="left"/>
    </xf>
    <xf numFmtId="0" fontId="5" fillId="0" borderId="9" xfId="0" applyFont="1" applyBorder="1"/>
    <xf numFmtId="164" fontId="5" fillId="0" borderId="0" xfId="0" applyNumberFormat="1" applyFont="1" applyAlignment="1"/>
    <xf numFmtId="3" fontId="5" fillId="0" borderId="0" xfId="0" applyNumberFormat="1" applyFont="1" applyAlignment="1">
      <alignment horizontal="right"/>
    </xf>
    <xf numFmtId="0" fontId="5" fillId="4" borderId="0" xfId="0" applyFont="1" applyFill="1"/>
    <xf numFmtId="0" fontId="5" fillId="6" borderId="0" xfId="0" applyFont="1" applyFill="1"/>
    <xf numFmtId="0" fontId="5" fillId="9" borderId="0" xfId="0" applyFont="1" applyFill="1" applyAlignment="1"/>
    <xf numFmtId="0" fontId="14" fillId="4" borderId="13" xfId="0" applyFont="1" applyFill="1" applyBorder="1" applyAlignment="1">
      <alignment horizontal="left"/>
    </xf>
    <xf numFmtId="0" fontId="16" fillId="4" borderId="13" xfId="0" applyFont="1" applyFill="1" applyBorder="1" applyAlignment="1">
      <alignment horizontal="left"/>
    </xf>
    <xf numFmtId="0" fontId="14" fillId="0" borderId="11" xfId="0" applyFont="1" applyBorder="1" applyAlignment="1">
      <alignment horizontal="left"/>
    </xf>
    <xf numFmtId="0" fontId="10" fillId="0" borderId="0" xfId="0" applyFont="1" applyAlignment="1"/>
    <xf numFmtId="0" fontId="10" fillId="0" borderId="12" xfId="0" applyFont="1" applyBorder="1" applyAlignment="1"/>
    <xf numFmtId="0" fontId="14" fillId="0" borderId="13" xfId="0" applyFont="1" applyBorder="1" applyAlignment="1">
      <alignment horizontal="left"/>
    </xf>
    <xf numFmtId="0" fontId="5" fillId="0" borderId="0" xfId="0" applyFont="1"/>
    <xf numFmtId="0" fontId="14" fillId="10" borderId="13" xfId="0" applyFont="1" applyFill="1" applyBorder="1" applyAlignment="1">
      <alignment horizontal="left"/>
    </xf>
    <xf numFmtId="0" fontId="4" fillId="13" borderId="0" xfId="0" applyFont="1" applyFill="1" applyAlignment="1"/>
    <xf numFmtId="0" fontId="14" fillId="4" borderId="13" xfId="0" applyFont="1" applyFill="1" applyBorder="1" applyAlignment="1">
      <alignment horizontal="left"/>
    </xf>
    <xf numFmtId="0" fontId="10" fillId="10" borderId="10" xfId="0" applyFont="1" applyFill="1" applyBorder="1" applyAlignment="1"/>
    <xf numFmtId="0" fontId="16" fillId="4" borderId="11" xfId="0" applyFont="1" applyFill="1" applyBorder="1" applyAlignment="1">
      <alignment horizontal="left"/>
    </xf>
    <xf numFmtId="0" fontId="10" fillId="10" borderId="0" xfId="0" applyFont="1" applyFill="1" applyAlignment="1"/>
    <xf numFmtId="0" fontId="10" fillId="10" borderId="12" xfId="0" applyFont="1" applyFill="1" applyBorder="1" applyAlignment="1"/>
    <xf numFmtId="0" fontId="14" fillId="13" borderId="0" xfId="0" applyFont="1" applyFill="1" applyAlignment="1">
      <alignment horizontal="left"/>
    </xf>
    <xf numFmtId="0" fontId="10" fillId="2" borderId="12" xfId="0" applyFont="1" applyFill="1" applyBorder="1" applyAlignment="1"/>
    <xf numFmtId="0" fontId="14" fillId="12" borderId="13" xfId="0" applyFont="1" applyFill="1" applyBorder="1" applyAlignment="1">
      <alignment horizontal="left"/>
    </xf>
    <xf numFmtId="0" fontId="10" fillId="2" borderId="10" xfId="0" applyFont="1" applyFill="1" applyBorder="1" applyAlignment="1"/>
    <xf numFmtId="0" fontId="14" fillId="0" borderId="0" xfId="0" applyFont="1" applyAlignment="1"/>
    <xf numFmtId="0" fontId="5" fillId="6" borderId="0" xfId="0" applyFont="1" applyFill="1" applyAlignment="1"/>
    <xf numFmtId="0" fontId="14" fillId="2" borderId="13" xfId="0" applyFont="1" applyFill="1" applyBorder="1" applyAlignment="1">
      <alignment horizontal="left"/>
    </xf>
    <xf numFmtId="0" fontId="4" fillId="0" borderId="0" xfId="0" applyFont="1" applyAlignment="1"/>
    <xf numFmtId="0" fontId="2" fillId="0" borderId="0" xfId="0" applyFont="1" applyAlignment="1"/>
    <xf numFmtId="0" fontId="3" fillId="0" borderId="0" xfId="0" applyFont="1" applyAlignment="1"/>
    <xf numFmtId="0" fontId="3" fillId="8" borderId="0" xfId="0" applyFont="1" applyFill="1" applyAlignment="1"/>
    <xf numFmtId="0" fontId="4" fillId="8" borderId="0" xfId="0" applyFont="1" applyFill="1" applyAlignment="1"/>
    <xf numFmtId="0" fontId="5" fillId="12" borderId="0" xfId="0" applyFont="1" applyFill="1" applyAlignment="1"/>
    <xf numFmtId="0" fontId="5" fillId="9" borderId="0" xfId="0" applyFont="1" applyFill="1" applyAlignment="1"/>
    <xf numFmtId="0" fontId="5" fillId="8" borderId="5" xfId="0" applyFont="1" applyFill="1" applyBorder="1" applyAlignment="1"/>
    <xf numFmtId="168" fontId="5" fillId="0" borderId="0" xfId="0" applyNumberFormat="1" applyFont="1" applyAlignment="1">
      <alignment horizontal="right"/>
    </xf>
    <xf numFmtId="9" fontId="10" fillId="0" borderId="0" xfId="0" applyNumberFormat="1" applyFont="1" applyAlignment="1">
      <alignment horizontal="right"/>
    </xf>
    <xf numFmtId="4" fontId="5" fillId="0" borderId="0" xfId="0" applyNumberFormat="1" applyFont="1" applyAlignment="1">
      <alignment horizontal="right"/>
    </xf>
    <xf numFmtId="170" fontId="5" fillId="0" borderId="9" xfId="0" applyNumberFormat="1" applyFont="1" applyBorder="1"/>
    <xf numFmtId="166" fontId="5" fillId="0" borderId="9" xfId="0" applyNumberFormat="1" applyFont="1" applyBorder="1"/>
    <xf numFmtId="0" fontId="5" fillId="0" borderId="9" xfId="0" applyFont="1" applyBorder="1"/>
    <xf numFmtId="3" fontId="5" fillId="0" borderId="9" xfId="0" applyNumberFormat="1" applyFont="1" applyBorder="1"/>
    <xf numFmtId="168" fontId="5" fillId="0" borderId="9" xfId="0" applyNumberFormat="1" applyFont="1" applyBorder="1"/>
    <xf numFmtId="4" fontId="5" fillId="0" borderId="9" xfId="0" applyNumberFormat="1" applyFont="1" applyBorder="1"/>
    <xf numFmtId="0" fontId="1" fillId="0" borderId="9" xfId="0" applyFont="1" applyBorder="1" applyAlignment="1"/>
    <xf numFmtId="172" fontId="5" fillId="0" borderId="0" xfId="0" applyNumberFormat="1" applyFont="1"/>
    <xf numFmtId="0" fontId="3" fillId="0" borderId="0" xfId="0" applyFont="1" applyAlignment="1"/>
    <xf numFmtId="0" fontId="4" fillId="0" borderId="0" xfId="0" applyFont="1" applyAlignment="1"/>
    <xf numFmtId="171" fontId="6" fillId="0" borderId="0" xfId="0" applyNumberFormat="1" applyFont="1" applyAlignment="1">
      <alignment horizontal="center"/>
    </xf>
    <xf numFmtId="0" fontId="4" fillId="0" borderId="0" xfId="0" applyFont="1" applyAlignment="1"/>
    <xf numFmtId="0" fontId="10" fillId="0" borderId="0" xfId="0" applyFont="1" applyAlignment="1"/>
    <xf numFmtId="0" fontId="1" fillId="15" borderId="0" xfId="0" applyFont="1" applyFill="1"/>
    <xf numFmtId="0" fontId="3" fillId="15" borderId="0" xfId="0" applyFont="1" applyFill="1" applyAlignment="1"/>
    <xf numFmtId="0" fontId="3" fillId="15" borderId="0" xfId="0" applyFont="1" applyFill="1" applyAlignment="1"/>
    <xf numFmtId="0" fontId="4" fillId="15" borderId="0" xfId="0" applyFont="1" applyFill="1" applyAlignment="1"/>
    <xf numFmtId="0" fontId="10" fillId="15" borderId="0" xfId="0" applyFont="1" applyFill="1" applyAlignment="1">
      <alignment horizontal="right"/>
    </xf>
    <xf numFmtId="0" fontId="10" fillId="15" borderId="0" xfId="0" applyFont="1" applyFill="1" applyAlignment="1">
      <alignment horizontal="right"/>
    </xf>
    <xf numFmtId="3" fontId="10" fillId="15" borderId="0" xfId="0" applyNumberFormat="1" applyFont="1" applyFill="1" applyAlignment="1"/>
    <xf numFmtId="0" fontId="10" fillId="15" borderId="0" xfId="0" applyFont="1" applyFill="1" applyAlignment="1">
      <alignment horizontal="right"/>
    </xf>
    <xf numFmtId="4" fontId="10" fillId="15" borderId="0" xfId="0" applyNumberFormat="1" applyFont="1" applyFill="1" applyAlignment="1"/>
    <xf numFmtId="4" fontId="10" fillId="15" borderId="0" xfId="0" applyNumberFormat="1" applyFont="1" applyFill="1" applyAlignment="1"/>
    <xf numFmtId="0" fontId="10" fillId="15" borderId="0" xfId="0" applyFont="1" applyFill="1" applyAlignment="1"/>
    <xf numFmtId="0" fontId="5" fillId="15" borderId="0" xfId="0" applyFont="1" applyFill="1" applyAlignment="1"/>
    <xf numFmtId="0" fontId="3" fillId="0" borderId="0" xfId="0" applyFont="1" applyAlignment="1"/>
    <xf numFmtId="0" fontId="10" fillId="0" borderId="0" xfId="0" applyFont="1" applyAlignment="1">
      <alignment horizontal="right"/>
    </xf>
    <xf numFmtId="2" fontId="2" fillId="9" borderId="0" xfId="0" applyNumberFormat="1" applyFont="1" applyFill="1" applyAlignment="1"/>
    <xf numFmtId="2" fontId="3" fillId="9" borderId="0" xfId="0" applyNumberFormat="1" applyFont="1" applyFill="1" applyAlignment="1"/>
    <xf numFmtId="2" fontId="3" fillId="9" borderId="0" xfId="0" applyNumberFormat="1" applyFont="1" applyFill="1" applyAlignment="1"/>
    <xf numFmtId="2" fontId="4" fillId="9" borderId="0" xfId="0" applyNumberFormat="1" applyFont="1" applyFill="1" applyAlignment="1"/>
    <xf numFmtId="2" fontId="10" fillId="9" borderId="0" xfId="0" applyNumberFormat="1" applyFont="1" applyFill="1" applyAlignment="1">
      <alignment horizontal="right"/>
    </xf>
    <xf numFmtId="2" fontId="10" fillId="9" borderId="0" xfId="0" applyNumberFormat="1" applyFont="1" applyFill="1" applyAlignment="1">
      <alignment horizontal="right"/>
    </xf>
    <xf numFmtId="0" fontId="10" fillId="9" borderId="0" xfId="0" applyFont="1" applyFill="1" applyAlignment="1"/>
    <xf numFmtId="2" fontId="5" fillId="9" borderId="0" xfId="0" applyNumberFormat="1" applyFont="1" applyFill="1" applyAlignment="1"/>
    <xf numFmtId="0" fontId="2" fillId="9" borderId="0" xfId="0" applyFont="1" applyFill="1" applyAlignment="1"/>
    <xf numFmtId="0" fontId="3" fillId="9" borderId="0" xfId="0" applyFont="1" applyFill="1" applyAlignment="1"/>
    <xf numFmtId="0" fontId="4" fillId="9" borderId="0" xfId="0" applyFont="1" applyFill="1" applyAlignment="1"/>
    <xf numFmtId="0" fontId="5" fillId="0" borderId="0" xfId="0" applyFont="1" applyAlignment="1"/>
    <xf numFmtId="0" fontId="19" fillId="0" borderId="0" xfId="0" applyFont="1"/>
    <xf numFmtId="0" fontId="5" fillId="10" borderId="0" xfId="0" applyFont="1" applyFill="1" applyAlignment="1"/>
    <xf numFmtId="0" fontId="5" fillId="4" borderId="0" xfId="0" applyFont="1" applyFill="1" applyAlignment="1"/>
    <xf numFmtId="3" fontId="10" fillId="2" borderId="0" xfId="0" applyNumberFormat="1" applyFont="1" applyFill="1" applyAlignment="1">
      <alignment horizontal="right"/>
    </xf>
    <xf numFmtId="3" fontId="5" fillId="2" borderId="0" xfId="0" applyNumberFormat="1" applyFont="1" applyFill="1" applyAlignment="1"/>
    <xf numFmtId="173" fontId="5" fillId="0" borderId="0" xfId="0" applyNumberFormat="1" applyFont="1"/>
    <xf numFmtId="3" fontId="20" fillId="2" borderId="0" xfId="0" applyNumberFormat="1" applyFont="1" applyFill="1"/>
    <xf numFmtId="3" fontId="5" fillId="2" borderId="0" xfId="0" applyNumberFormat="1" applyFont="1" applyFill="1"/>
    <xf numFmtId="3" fontId="5" fillId="6" borderId="0" xfId="0" applyNumberFormat="1" applyFont="1" applyFill="1" applyAlignment="1"/>
    <xf numFmtId="3" fontId="5" fillId="0" borderId="0" xfId="0" applyNumberFormat="1" applyFont="1" applyAlignment="1">
      <alignment wrapText="1"/>
    </xf>
    <xf numFmtId="0" fontId="5" fillId="2" borderId="0" xfId="0" applyFont="1" applyFill="1" applyAlignment="1"/>
    <xf numFmtId="0" fontId="21" fillId="0" borderId="0" xfId="0" applyFont="1"/>
    <xf numFmtId="0" fontId="21" fillId="0" borderId="0" xfId="0" applyFont="1" applyAlignment="1"/>
    <xf numFmtId="3" fontId="21" fillId="0" borderId="0" xfId="0" applyNumberFormat="1" applyFont="1" applyAlignment="1"/>
    <xf numFmtId="0" fontId="21" fillId="0" borderId="0" xfId="0" applyFont="1" applyAlignment="1"/>
    <xf numFmtId="0" fontId="22" fillId="0" borderId="0" xfId="0" applyFont="1"/>
    <xf numFmtId="168" fontId="5" fillId="0" borderId="0" xfId="0" applyNumberFormat="1" applyFont="1"/>
    <xf numFmtId="0" fontId="10" fillId="0" borderId="0" xfId="0" applyFont="1" applyAlignment="1">
      <alignment horizontal="right"/>
    </xf>
    <xf numFmtId="0" fontId="21" fillId="0" borderId="0" xfId="0" applyFont="1"/>
    <xf numFmtId="0" fontId="4" fillId="10" borderId="0" xfId="0" applyFont="1" applyFill="1" applyAlignment="1"/>
    <xf numFmtId="0" fontId="1" fillId="10" borderId="6" xfId="0" applyFont="1" applyFill="1" applyBorder="1" applyAlignment="1"/>
    <xf numFmtId="2" fontId="5" fillId="10" borderId="0" xfId="0" applyNumberFormat="1" applyFont="1" applyFill="1" applyAlignment="1">
      <alignment horizontal="right"/>
    </xf>
    <xf numFmtId="0" fontId="1" fillId="0" borderId="0" xfId="0" applyFont="1" applyAlignment="1"/>
    <xf numFmtId="0" fontId="4" fillId="0" borderId="0" xfId="0" applyFont="1" applyAlignment="1"/>
    <xf numFmtId="169" fontId="2" fillId="0" borderId="0" xfId="0" applyNumberFormat="1" applyFont="1" applyAlignment="1"/>
    <xf numFmtId="169" fontId="3" fillId="0" borderId="0" xfId="0" applyNumberFormat="1" applyFont="1" applyAlignment="1"/>
    <xf numFmtId="0" fontId="5" fillId="12" borderId="0" xfId="0" applyFont="1" applyFill="1" applyAlignment="1"/>
    <xf numFmtId="167" fontId="5" fillId="0" borderId="9" xfId="0" applyNumberFormat="1" applyFont="1" applyBorder="1"/>
    <xf numFmtId="2" fontId="5" fillId="6" borderId="0" xfId="0" applyNumberFormat="1" applyFont="1" applyFill="1" applyAlignment="1">
      <alignment horizontal="right"/>
    </xf>
    <xf numFmtId="2" fontId="5" fillId="6" borderId="0" xfId="0" applyNumberFormat="1" applyFont="1" applyFill="1" applyAlignment="1"/>
    <xf numFmtId="0" fontId="1" fillId="12" borderId="0" xfId="0" applyFont="1" applyFill="1"/>
    <xf numFmtId="0" fontId="1" fillId="16" borderId="0" xfId="0" applyFont="1" applyFill="1"/>
    <xf numFmtId="0" fontId="1" fillId="17" borderId="0" xfId="0" applyFont="1" applyFill="1"/>
    <xf numFmtId="0" fontId="5" fillId="0" borderId="0" xfId="0" applyFont="1" applyAlignment="1">
      <alignment wrapText="1"/>
    </xf>
    <xf numFmtId="174" fontId="5" fillId="0" borderId="0" xfId="0" applyNumberFormat="1" applyFont="1"/>
    <xf numFmtId="172" fontId="5" fillId="0" borderId="9" xfId="0" applyNumberFormat="1" applyFont="1" applyBorder="1"/>
    <xf numFmtId="169" fontId="5" fillId="0" borderId="9" xfId="0" applyNumberFormat="1" applyFont="1" applyBorder="1"/>
    <xf numFmtId="0" fontId="14" fillId="6" borderId="0" xfId="0" applyFont="1" applyFill="1" applyAlignment="1">
      <alignment wrapText="1"/>
    </xf>
    <xf numFmtId="0" fontId="8" fillId="4" borderId="9" xfId="0" applyFont="1" applyFill="1" applyBorder="1" applyAlignment="1">
      <alignment wrapText="1"/>
    </xf>
    <xf numFmtId="0" fontId="4" fillId="0" borderId="9" xfId="0" applyFont="1" applyBorder="1" applyAlignment="1"/>
    <xf numFmtId="0" fontId="8" fillId="4" borderId="0" xfId="0" applyFont="1" applyFill="1" applyAlignment="1">
      <alignment wrapText="1"/>
    </xf>
    <xf numFmtId="0" fontId="5" fillId="0" borderId="0" xfId="0" applyFont="1" applyAlignment="1">
      <alignment vertical="top"/>
    </xf>
    <xf numFmtId="0" fontId="5" fillId="0" borderId="2" xfId="0" applyFont="1" applyBorder="1" applyAlignment="1">
      <alignment vertical="top"/>
    </xf>
    <xf numFmtId="0" fontId="8" fillId="0" borderId="2" xfId="0" applyFont="1" applyBorder="1" applyAlignment="1">
      <alignment wrapText="1"/>
    </xf>
    <xf numFmtId="0" fontId="4" fillId="2" borderId="2" xfId="0" applyFont="1" applyFill="1" applyBorder="1" applyAlignment="1">
      <alignment horizontal="left"/>
    </xf>
    <xf numFmtId="0" fontId="5" fillId="0" borderId="2" xfId="0" applyFont="1" applyBorder="1"/>
    <xf numFmtId="0" fontId="4" fillId="0" borderId="2" xfId="0" applyFont="1" applyBorder="1" applyAlignment="1"/>
    <xf numFmtId="0" fontId="5" fillId="0" borderId="12" xfId="0" applyFont="1" applyBorder="1"/>
    <xf numFmtId="0" fontId="5" fillId="0" borderId="13" xfId="0" applyFont="1" applyBorder="1"/>
    <xf numFmtId="2" fontId="5" fillId="0" borderId="10" xfId="0" applyNumberFormat="1" applyFont="1" applyBorder="1"/>
    <xf numFmtId="2" fontId="5" fillId="0" borderId="9" xfId="0" applyNumberFormat="1" applyFont="1" applyBorder="1"/>
    <xf numFmtId="2" fontId="5" fillId="0" borderId="11" xfId="0" applyNumberFormat="1" applyFont="1" applyBorder="1"/>
    <xf numFmtId="0" fontId="0" fillId="0" borderId="0" xfId="0" applyFont="1" applyAlignment="1">
      <alignment wrapText="1"/>
    </xf>
    <xf numFmtId="0" fontId="0" fillId="0" borderId="0" xfId="0"/>
    <xf numFmtId="0" fontId="5" fillId="0" borderId="0" xfId="0" applyFont="1" applyAlignment="1">
      <alignment vertical="top"/>
    </xf>
    <xf numFmtId="0" fontId="0" fillId="0" borderId="0" xfId="0" applyFont="1" applyAlignment="1"/>
    <xf numFmtId="0" fontId="0" fillId="0" borderId="0" xfId="0" applyFont="1" applyAlignment="1"/>
    <xf numFmtId="171" fontId="6" fillId="0" borderId="6" xfId="0" applyNumberFormat="1" applyFont="1" applyBorder="1" applyAlignment="1">
      <alignment horizontal="center"/>
    </xf>
    <xf numFmtId="0" fontId="5" fillId="0" borderId="6" xfId="0" applyFont="1" applyBorder="1"/>
    <xf numFmtId="0" fontId="5" fillId="0" borderId="4" xfId="0" applyFont="1" applyBorder="1"/>
    <xf numFmtId="0" fontId="6" fillId="0" borderId="3" xfId="0" applyFont="1" applyBorder="1" applyAlignment="1">
      <alignment horizontal="center"/>
    </xf>
    <xf numFmtId="0" fontId="5" fillId="0" borderId="0" xfId="0" applyFont="1" applyAlignment="1">
      <alignment vertical="top"/>
    </xf>
    <xf numFmtId="0" fontId="0" fillId="0" borderId="0" xfId="0" applyFont="1" applyAlignment="1"/>
    <xf numFmtId="0" fontId="1" fillId="6" borderId="1" xfId="0" applyFont="1" applyFill="1" applyBorder="1" applyAlignment="1">
      <alignment horizontal="center" wrapText="1"/>
    </xf>
    <xf numFmtId="0" fontId="5" fillId="0" borderId="7" xfId="0" applyFont="1" applyBorder="1"/>
    <xf numFmtId="0" fontId="5" fillId="0" borderId="2" xfId="0" applyFont="1" applyBorder="1"/>
    <xf numFmtId="0" fontId="1" fillId="6" borderId="3" xfId="0" applyFont="1" applyFill="1" applyBorder="1" applyAlignment="1">
      <alignment horizontal="center" wrapText="1"/>
    </xf>
    <xf numFmtId="0" fontId="6" fillId="7" borderId="0" xfId="0" applyFont="1" applyFill="1" applyAlignment="1">
      <alignment horizontal="center" wrapText="1"/>
    </xf>
    <xf numFmtId="0" fontId="0" fillId="0" borderId="0" xfId="0" applyFont="1" applyAlignment="1">
      <alignment wrapText="1"/>
    </xf>
    <xf numFmtId="0" fontId="6" fillId="7" borderId="0" xfId="0" applyFont="1" applyFill="1" applyAlignment="1">
      <alignment horizontal="center"/>
    </xf>
    <xf numFmtId="0" fontId="6" fillId="0" borderId="0" xfId="0" applyFont="1" applyAlignment="1">
      <alignment horizontal="center"/>
    </xf>
    <xf numFmtId="2" fontId="6" fillId="7" borderId="0" xfId="0" applyNumberFormat="1" applyFont="1" applyFill="1" applyAlignment="1">
      <alignment horizontal="center"/>
    </xf>
    <xf numFmtId="2" fontId="8" fillId="7" borderId="0" xfId="0" applyNumberFormat="1" applyFont="1" applyFill="1" applyAlignment="1">
      <alignment horizontal="center"/>
    </xf>
    <xf numFmtId="2" fontId="8" fillId="7" borderId="0" xfId="0" applyNumberFormat="1" applyFont="1" applyFill="1" applyAlignment="1">
      <alignment wrapText="1"/>
    </xf>
    <xf numFmtId="2" fontId="6" fillId="7" borderId="0" xfId="0" applyNumberFormat="1" applyFont="1" applyFill="1" applyAlignment="1">
      <alignment horizontal="center" wrapText="1"/>
    </xf>
  </cellXfs>
  <cellStyles count="2">
    <cellStyle name="Followed Hyperlink" xfId="1" builtinId="9"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469900</xdr:colOff>
      <xdr:row>66</xdr:row>
      <xdr:rowOff>127000</xdr:rowOff>
    </xdr:to>
    <xdr:sp macro="" textlink="">
      <xdr:nvSpPr>
        <xdr:cNvPr id="16399" name="Rectangle 15"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749300</xdr:colOff>
      <xdr:row>66</xdr:row>
      <xdr:rowOff>127000</xdr:rowOff>
    </xdr:to>
    <xdr:sp macro="" textlink="">
      <xdr:nvSpPr>
        <xdr:cNvPr id="12290"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304800</xdr:colOff>
      <xdr:row>66</xdr:row>
      <xdr:rowOff>127000</xdr:rowOff>
    </xdr:to>
    <xdr:sp macro="" textlink="">
      <xdr:nvSpPr>
        <xdr:cNvPr id="17410"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63500</xdr:colOff>
      <xdr:row>66</xdr:row>
      <xdr:rowOff>127000</xdr:rowOff>
    </xdr:to>
    <xdr:sp macro="" textlink="">
      <xdr:nvSpPr>
        <xdr:cNvPr id="14337"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80</xdr:row>
      <xdr:rowOff>76200</xdr:rowOff>
    </xdr:to>
    <xdr:sp macro="" textlink="">
      <xdr:nvSpPr>
        <xdr:cNvPr id="15366" name="Rectangle 6"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114300</xdr:colOff>
      <xdr:row>66</xdr:row>
      <xdr:rowOff>127000</xdr:rowOff>
    </xdr:to>
    <xdr:sp macro="" textlink="">
      <xdr:nvSpPr>
        <xdr:cNvPr id="3075"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101600</xdr:colOff>
      <xdr:row>66</xdr:row>
      <xdr:rowOff>127000</xdr:rowOff>
    </xdr:to>
    <xdr:sp macro="" textlink="">
      <xdr:nvSpPr>
        <xdr:cNvPr id="10250" name="Rectangle 10"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66</xdr:row>
      <xdr:rowOff>127000</xdr:rowOff>
    </xdr:to>
    <xdr:sp macro="" textlink="">
      <xdr:nvSpPr>
        <xdr:cNvPr id="18451" name="Rectangle 19"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114300</xdr:colOff>
      <xdr:row>66</xdr:row>
      <xdr:rowOff>127000</xdr:rowOff>
    </xdr:to>
    <xdr:sp macro="" textlink="">
      <xdr:nvSpPr>
        <xdr:cNvPr id="8195"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25400</xdr:colOff>
      <xdr:row>66</xdr:row>
      <xdr:rowOff>127000</xdr:rowOff>
    </xdr:to>
    <xdr:sp macro="" textlink="">
      <xdr:nvSpPr>
        <xdr:cNvPr id="6155" name="Rectangle 1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63500</xdr:colOff>
      <xdr:row>66</xdr:row>
      <xdr:rowOff>127000</xdr:rowOff>
    </xdr:to>
    <xdr:sp macro="" textlink="">
      <xdr:nvSpPr>
        <xdr:cNvPr id="9224" name="Rectangle 8"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66</xdr:row>
      <xdr:rowOff>127000</xdr:rowOff>
    </xdr:to>
    <xdr:sp macro="" textlink="">
      <xdr:nvSpPr>
        <xdr:cNvPr id="1028" name="Rectangle 4"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4097"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7177" name="Rectangle 9"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1016000</xdr:colOff>
      <xdr:row>66</xdr:row>
      <xdr:rowOff>127000</xdr:rowOff>
    </xdr:to>
    <xdr:sp macro="" textlink="">
      <xdr:nvSpPr>
        <xdr:cNvPr id="13316" name="Rectangle 4"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2051"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5122"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9</xdr:col>
      <xdr:colOff>866775</xdr:colOff>
      <xdr:row>46</xdr:row>
      <xdr:rowOff>28575</xdr:rowOff>
    </xdr:to>
    <xdr:sp macro="" textlink="">
      <xdr:nvSpPr>
        <xdr:cNvPr id="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866775</xdr:colOff>
      <xdr:row>46</xdr:row>
      <xdr:rowOff>28575</xdr:rowOff>
    </xdr:to>
    <xdr:sp macro="" textlink="">
      <xdr:nvSpPr>
        <xdr:cNvPr id="3"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866775</xdr:colOff>
      <xdr:row>46</xdr:row>
      <xdr:rowOff>28575</xdr:rowOff>
    </xdr:to>
    <xdr:sp macro="" textlink="">
      <xdr:nvSpPr>
        <xdr:cNvPr id="4"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866775</xdr:colOff>
      <xdr:row>46</xdr:row>
      <xdr:rowOff>28575</xdr:rowOff>
    </xdr:to>
    <xdr:sp macro="" textlink="">
      <xdr:nvSpPr>
        <xdr:cNvPr id="5"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866775</xdr:colOff>
      <xdr:row>46</xdr:row>
      <xdr:rowOff>28575</xdr:rowOff>
    </xdr:to>
    <xdr:sp macro="" textlink="">
      <xdr:nvSpPr>
        <xdr:cNvPr id="6"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eprints.brighton.ac.uk/13100/1/More%20than%20-%20Post%20Print.pdf" TargetMode="External"/><Relationship Id="rId7" Type="http://schemas.openxmlformats.org/officeDocument/2006/relationships/vmlDrawing" Target="../drawings/vmlDrawing1.vml"/><Relationship Id="rId2" Type="http://schemas.openxmlformats.org/officeDocument/2006/relationships/hyperlink" Target="http://www.inei.gob.pe/media/MenuRecursivo/publicaciones_digitales/Est/Lib1140/cap05.pdf" TargetMode="External"/><Relationship Id="rId1" Type="http://schemas.openxmlformats.org/officeDocument/2006/relationships/hyperlink" Target="http://eprints.brighton.ac.uk/13100/1/More%20than%20-%20Post%20Print.pdf"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www.inei.gob.pe/media/MenuRecursivo/publicaciones_digitales/Est/Lib1140/cap05.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4.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5.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I185"/>
  <sheetViews>
    <sheetView workbookViewId="0">
      <pane xSplit="4" ySplit="2" topLeftCell="U96" activePane="bottomRight" state="frozen"/>
      <selection pane="topRight" activeCell="E1" sqref="E1"/>
      <selection pane="bottomLeft" activeCell="A3" sqref="A3"/>
      <selection pane="bottomRight" activeCell="Y119" sqref="Y119"/>
    </sheetView>
  </sheetViews>
  <sheetFormatPr defaultColWidth="14.42578125" defaultRowHeight="15.75" customHeight="1" x14ac:dyDescent="0.2"/>
  <cols>
    <col min="1" max="1" width="5.85546875" customWidth="1"/>
    <col min="2" max="2" width="9.7109375" customWidth="1"/>
    <col min="3" max="3" width="19.42578125" customWidth="1"/>
    <col min="4" max="4" width="57.140625" customWidth="1"/>
    <col min="5" max="61" width="10.42578125" customWidth="1"/>
  </cols>
  <sheetData>
    <row r="1" spans="1:61" ht="15.75" customHeight="1" x14ac:dyDescent="0.2">
      <c r="A1" s="2"/>
      <c r="B1" s="3"/>
      <c r="C1" s="3"/>
      <c r="D1" s="4"/>
      <c r="E1" s="6" t="s">
        <v>0</v>
      </c>
      <c r="F1" s="6" t="s">
        <v>0</v>
      </c>
      <c r="G1" s="6" t="s">
        <v>0</v>
      </c>
      <c r="H1" s="6" t="s">
        <v>0</v>
      </c>
      <c r="I1" s="6" t="s">
        <v>0</v>
      </c>
      <c r="J1" s="6" t="s">
        <v>0</v>
      </c>
      <c r="K1" s="6" t="s">
        <v>0</v>
      </c>
      <c r="L1" s="6" t="s">
        <v>0</v>
      </c>
      <c r="M1" s="6" t="s">
        <v>0</v>
      </c>
      <c r="N1" s="6" t="s">
        <v>0</v>
      </c>
      <c r="O1" s="6" t="s">
        <v>1</v>
      </c>
      <c r="P1" s="6" t="s">
        <v>1</v>
      </c>
      <c r="Q1" s="6" t="s">
        <v>1</v>
      </c>
      <c r="R1" s="6" t="s">
        <v>1</v>
      </c>
      <c r="S1" s="6" t="s">
        <v>1</v>
      </c>
      <c r="T1" s="6" t="s">
        <v>1</v>
      </c>
      <c r="U1" s="6" t="s">
        <v>1</v>
      </c>
      <c r="V1" s="6" t="s">
        <v>1</v>
      </c>
      <c r="W1" s="6" t="s">
        <v>1</v>
      </c>
      <c r="X1" s="6" t="s">
        <v>1</v>
      </c>
      <c r="Y1" s="6" t="s">
        <v>2</v>
      </c>
      <c r="Z1" s="6" t="s">
        <v>2</v>
      </c>
      <c r="AA1" s="6" t="s">
        <v>2</v>
      </c>
      <c r="AB1" s="6" t="s">
        <v>2</v>
      </c>
      <c r="AC1" s="6" t="s">
        <v>2</v>
      </c>
      <c r="AD1" s="6" t="s">
        <v>2</v>
      </c>
      <c r="AE1" s="6" t="s">
        <v>2</v>
      </c>
      <c r="AF1" s="6" t="s">
        <v>2</v>
      </c>
      <c r="AG1" s="6" t="s">
        <v>2</v>
      </c>
      <c r="AH1" s="6" t="s">
        <v>2</v>
      </c>
      <c r="AI1" s="6" t="s">
        <v>3</v>
      </c>
      <c r="AJ1" s="6" t="s">
        <v>3</v>
      </c>
      <c r="AK1" s="6" t="s">
        <v>3</v>
      </c>
      <c r="AL1" s="6" t="s">
        <v>3</v>
      </c>
      <c r="AM1" s="6" t="s">
        <v>3</v>
      </c>
      <c r="AN1" s="6" t="s">
        <v>3</v>
      </c>
      <c r="AO1" s="6" t="s">
        <v>3</v>
      </c>
      <c r="AP1" s="6" t="s">
        <v>3</v>
      </c>
      <c r="AQ1" s="6" t="s">
        <v>3</v>
      </c>
      <c r="AR1" s="6" t="s">
        <v>3</v>
      </c>
      <c r="AS1" s="6" t="s">
        <v>4</v>
      </c>
      <c r="AT1" s="6" t="s">
        <v>4</v>
      </c>
      <c r="AU1" s="6" t="s">
        <v>4</v>
      </c>
      <c r="AV1" s="6" t="s">
        <v>4</v>
      </c>
      <c r="AW1" s="6" t="s">
        <v>4</v>
      </c>
      <c r="AX1" s="6" t="s">
        <v>4</v>
      </c>
      <c r="AY1" s="6" t="s">
        <v>4</v>
      </c>
      <c r="AZ1" s="6" t="s">
        <v>4</v>
      </c>
      <c r="BA1" s="6" t="s">
        <v>5</v>
      </c>
      <c r="BB1" s="6" t="s">
        <v>5</v>
      </c>
      <c r="BC1" s="6" t="s">
        <v>5</v>
      </c>
      <c r="BD1" s="6" t="s">
        <v>5</v>
      </c>
      <c r="BE1" s="6" t="s">
        <v>5</v>
      </c>
      <c r="BF1" s="6" t="s">
        <v>5</v>
      </c>
      <c r="BG1" s="6" t="s">
        <v>5</v>
      </c>
      <c r="BH1" s="8"/>
      <c r="BI1" s="8"/>
    </row>
    <row r="2" spans="1:61" ht="15.75" customHeight="1" x14ac:dyDescent="0.2">
      <c r="A2" s="9"/>
      <c r="B2" s="17"/>
      <c r="C2" s="18" t="s">
        <v>14</v>
      </c>
      <c r="D2" s="19" t="s">
        <v>16</v>
      </c>
      <c r="E2" s="41" t="s">
        <v>18</v>
      </c>
      <c r="F2" s="42" t="s">
        <v>118</v>
      </c>
      <c r="G2" s="42" t="s">
        <v>142</v>
      </c>
      <c r="H2" s="42" t="s">
        <v>143</v>
      </c>
      <c r="I2" s="42" t="s">
        <v>144</v>
      </c>
      <c r="J2" s="42" t="s">
        <v>145</v>
      </c>
      <c r="K2" s="42" t="s">
        <v>146</v>
      </c>
      <c r="L2" s="42" t="s">
        <v>147</v>
      </c>
      <c r="M2" s="41" t="s">
        <v>148</v>
      </c>
      <c r="N2" s="42" t="s">
        <v>149</v>
      </c>
      <c r="O2" s="42" t="s">
        <v>150</v>
      </c>
      <c r="P2" s="42" t="s">
        <v>151</v>
      </c>
      <c r="Q2" s="41" t="s">
        <v>152</v>
      </c>
      <c r="R2" s="41" t="s">
        <v>153</v>
      </c>
      <c r="S2" s="41" t="s">
        <v>154</v>
      </c>
      <c r="T2" s="42" t="s">
        <v>155</v>
      </c>
      <c r="U2" s="42" t="s">
        <v>156</v>
      </c>
      <c r="V2" s="41" t="s">
        <v>157</v>
      </c>
      <c r="W2" s="41" t="s">
        <v>158</v>
      </c>
      <c r="X2" s="41" t="s">
        <v>159</v>
      </c>
      <c r="Y2" s="41" t="s">
        <v>160</v>
      </c>
      <c r="Z2" s="42" t="s">
        <v>161</v>
      </c>
      <c r="AA2" s="41" t="s">
        <v>162</v>
      </c>
      <c r="AB2" s="41" t="s">
        <v>163</v>
      </c>
      <c r="AC2" s="42" t="s">
        <v>164</v>
      </c>
      <c r="AD2" s="41" t="s">
        <v>165</v>
      </c>
      <c r="AE2" s="41" t="s">
        <v>166</v>
      </c>
      <c r="AF2" s="41" t="s">
        <v>167</v>
      </c>
      <c r="AG2" s="42" t="s">
        <v>168</v>
      </c>
      <c r="AH2" s="41" t="s">
        <v>169</v>
      </c>
      <c r="AI2" s="42" t="s">
        <v>170</v>
      </c>
      <c r="AJ2" s="42" t="s">
        <v>171</v>
      </c>
      <c r="AK2" s="42" t="s">
        <v>172</v>
      </c>
      <c r="AL2" s="42" t="s">
        <v>173</v>
      </c>
      <c r="AM2" s="42" t="s">
        <v>174</v>
      </c>
      <c r="AN2" s="42" t="s">
        <v>175</v>
      </c>
      <c r="AO2" s="42" t="s">
        <v>176</v>
      </c>
      <c r="AP2" s="42" t="s">
        <v>177</v>
      </c>
      <c r="AQ2" s="42" t="s">
        <v>178</v>
      </c>
      <c r="AR2" s="41" t="s">
        <v>179</v>
      </c>
      <c r="AS2" s="42" t="s">
        <v>180</v>
      </c>
      <c r="AT2" s="42" t="s">
        <v>181</v>
      </c>
      <c r="AU2" s="42" t="s">
        <v>182</v>
      </c>
      <c r="AV2" s="41" t="s">
        <v>183</v>
      </c>
      <c r="AW2" s="41" t="s">
        <v>184</v>
      </c>
      <c r="AX2" s="41" t="s">
        <v>185</v>
      </c>
      <c r="AY2" s="42" t="s">
        <v>186</v>
      </c>
      <c r="AZ2" s="41" t="s">
        <v>187</v>
      </c>
      <c r="BA2" s="42" t="s">
        <v>188</v>
      </c>
      <c r="BB2" s="42" t="s">
        <v>189</v>
      </c>
      <c r="BC2" s="42" t="s">
        <v>190</v>
      </c>
      <c r="BD2" s="42" t="s">
        <v>191</v>
      </c>
      <c r="BE2" s="42" t="s">
        <v>193</v>
      </c>
      <c r="BF2" s="42" t="s">
        <v>194</v>
      </c>
      <c r="BG2" s="49" t="s">
        <v>195</v>
      </c>
      <c r="BH2" s="50" t="s">
        <v>197</v>
      </c>
      <c r="BI2" s="51"/>
    </row>
    <row r="3" spans="1:61" ht="15.75" customHeight="1" x14ac:dyDescent="0.25">
      <c r="A3" s="162"/>
      <c r="B3" s="163" t="s">
        <v>294</v>
      </c>
      <c r="C3" s="164" t="s">
        <v>295</v>
      </c>
      <c r="D3" s="165" t="s">
        <v>111</v>
      </c>
      <c r="E3" s="8">
        <f ca="1">IFERROR(__xludf.DUMMYFUNCTION(importrange("https://docs.google.com/a/youthfulcities.com/spreadsheets/d/1EyTYLsv9wr9vnpKL9I457WgMk_K-d22pXZCULnQp6D0/edit#gid=28043790", "Analysis Sheet!c3:c101")),18)</f>
        <v>18</v>
      </c>
      <c r="F3" s="8">
        <f ca="1">IFERROR(__xludf.DUMMYFUNCTION(importrange("https://docs.google.com/a/youthfulcities.com/spreadsheets/d/1Asw50tcZS9IpH5cm2OYjwl-g4Zb5t_LVxhxkLb03XT0/edit", "Analysis Sheet!c3:c101")),18)</f>
        <v>18</v>
      </c>
      <c r="G3" s="8">
        <f ca="1">IFERROR(__xludf.DUMMYFUNCTION(importrange("https://docs.google.com/a/youthfulcities.com/spreadsheets/d/1yEpGR1cHwcEouLJCjE1GtENXLUDnGuJMkCpcNsOG4Bw/edit#gid=884221427", "Analysis Sheet!c3:c101")),18)</f>
        <v>18</v>
      </c>
      <c r="H3" s="8">
        <f ca="1">IFERROR(__xludf.DUMMYFUNCTION(importrange("https://docs.google.com/a/youthfulcities.com/spreadsheets/d/1r7oN6mXN4mhrasF66JT7LA-bqJ7uI5vV9DxOgNzCmBY/edit", "Analysis Sheet!c3:c101")),21)</f>
        <v>21</v>
      </c>
      <c r="I3" s="8">
        <f ca="1">IFERROR(__xludf.DUMMYFUNCTION(importrange("https://docs.google.com/a/youthfulcities.com/spreadsheets/d/18f-4kjO07dPjdWNA3HjPsDQJFMtTcPKuooT238Z1sCU/edit#gid=884221427", "Analysis Sheet!c3:c101")),18)</f>
        <v>18</v>
      </c>
      <c r="J3" s="166">
        <f ca="1">IFERROR(__xludf.DUMMYFUNCTION(importrange("https://docs.google.com/a/youthfulcities.com/spreadsheets/d/1dMZSb4LNgq7RBhBHWhh_mRjELMBOzEpKztewSxppQsA/edit#gid=884221427", "Analysis Sheet!c3:c101")),18)</f>
        <v>18</v>
      </c>
      <c r="K3" s="166">
        <f ca="1">IFERROR(__xludf.DUMMYFUNCTION(importrange("https://docs.google.com/a/youthfulcities.com/spreadsheets/d/164VYqpYMVqX8oPwOR28kYBbxysTn33K89gEUeo6u4Qg/edit", "Analysis Sheet!c3:c101")),17)</f>
        <v>17</v>
      </c>
      <c r="L3" s="166">
        <f ca="1">IFERROR(__xludf.DUMMYFUNCTION(importrange("https://docs.google.com/a/youthfulcities.com/spreadsheets/d/1j_mEPkSCjW_xRxxvLr1QUmKB-_IMCLQHlh9ee1dWRXQ/edit#gid=884221427", "Analysis Sheet!c3:c101")),18)</f>
        <v>18</v>
      </c>
      <c r="M3" s="166">
        <f ca="1">IFERROR(__xludf.DUMMYFUNCTION(importrange("https://docs.google.com/a/youthfulcities.com/spreadsheets/d/1mo5fbierVE9jzfIMl3Mzc3lKkeQ_1YIcz4bkAtdKYzk/edit#gid=884221427", "Analysis Sheet!c3:c101")),18)</f>
        <v>18</v>
      </c>
      <c r="N3" s="167">
        <f ca="1">IFERROR(__xludf.DUMMYFUNCTION(importrange("https://docs.google.com/a/youthfulcities.com/spreadsheets/d/18jXvjLJRMNIdOUY4Qmo0iKtw6Zki5kAHeL3anqM_7Ug/edit#gid=884221427", "Analysis Sheet!c3:c101")),18)</f>
        <v>18</v>
      </c>
      <c r="O3" s="168">
        <f ca="1">IFERROR(__xludf.DUMMYFUNCTION(importrange("https://docs.google.com/a/youthfulcities.com/spreadsheets/d/1sROc_Tv2dQWfkl2_jkBidg1o3t2f6ZdALb_Bqxsobfc/edit#gid=884221427", "Analysis Sheet!c3:c101")),18)</f>
        <v>18</v>
      </c>
      <c r="P3" s="166">
        <f ca="1">IFERROR(__xludf.DUMMYFUNCTION(importrange("https://docs.google.com/a/youthfulcities.com/spreadsheets/d/1sWELbL9oEHgn9YWrqx0CX73aOr-rlY5raOQulfSM2Sw/edit", "Analysis Sheet!c3:c101")),18)</f>
        <v>18</v>
      </c>
      <c r="Q3" s="166">
        <f ca="1">IFERROR(__xludf.DUMMYFUNCTION(importrange("https://docs.google.com/a/youthfulcities.com/spreadsheets/d/1T3Ibk5SBOEltZb9aRL8YoyQ32k5CA2v_x6SMbt3Qtnw/edit#gid=884221427", "Analysis Sheet!c3:c101")),18)</f>
        <v>18</v>
      </c>
      <c r="R3" s="166">
        <f ca="1">IFERROR(__xludf.DUMMYFUNCTION(importrange("https://docs.google.com/a/youthfulcities.com/spreadsheets/d/1hCh4aWYlugYArvl7EjKfO_bgeih0xvKyRkRMoAFhDi4/edit#gid=884221427", "Analysis Sheet!c3:c101")),18)</f>
        <v>18</v>
      </c>
      <c r="S3" s="166">
        <f ca="1">IFERROR(__xludf.DUMMYFUNCTION(importrange("https://docs.google.com/a/youthfulcities.com/spreadsheets/d/1O6OeaOpU4oYu3EKKNic9w5oM-TQYEJqooPrKubyUyxM/edit#gid=884221427", "Analysis Sheet!c3:c101")),18)</f>
        <v>18</v>
      </c>
      <c r="T3" s="169">
        <f ca="1">IFERROR(__xludf.DUMMYFUNCTION(importrange("https://docs.google.com/a/youthfulcities.com/spreadsheets/d/1qGHnFxQnMfvSWTW9XqLZaGwDGeNaw91dAgabaa9kicg/edit#gid=884221427", "Analysis Sheet!c3:c101")),21)</f>
        <v>21</v>
      </c>
      <c r="U3" s="166">
        <f ca="1">IFERROR(__xludf.DUMMYFUNCTION(importrange("https://docs.google.com/a/youthfulcities.com/spreadsheets/d/1AqQPNWzAAdMkX8eRmbea-VvsJO2n6bV_f4Wggd4knME/edit#gid=884221427", "Analysis Sheet!c3:c101")),18)</f>
        <v>18</v>
      </c>
      <c r="V3" s="166">
        <f ca="1">IFERROR(__xludf.DUMMYFUNCTION(importrange("https://docs.google.com/a/youthfulcities.com/spreadsheets/d/1YTq50rOxzYz8nUtBisBMgeTWAT6RLUy1DvIGNvd5a7g/edit#gid=884221427", "Analysis Sheet!c3:c101")),18)</f>
        <v>18</v>
      </c>
      <c r="W3" s="166">
        <f ca="1">IFERROR(__xludf.DUMMYFUNCTION(importrange("https://docs.google.com/a/youthfulcities.com/spreadsheets/d/1r7ZFpk2hwWya3J3lbHicTry7jDNRa6btn69kqeYtqYc/edit#gid=884221427", "Analysis Sheet!c3:c101")),18)</f>
        <v>18</v>
      </c>
      <c r="X3" s="170">
        <f ca="1">IFERROR(__xludf.DUMMYFUNCTION(importrange("https://docs.google.com/a/youthfulcities.com/spreadsheets/d/1huFiLFv16LiDtayEXJgjzfY_IoZFqKbXaCC2QQp4dwA/edit", "Analysis Sheet!c3:c101")),17)</f>
        <v>17</v>
      </c>
      <c r="Y3" s="166">
        <f ca="1">IFERROR(__xludf.DUMMYFUNCTION(importrange("https://docs.google.com/a/youthfulcities.com/spreadsheets/d/1GMvFI5lfArbR0-9GlAiiyO7aG0XVHon77vj0MTEHINY/edit#gid=884221427", "Analysis Sheet!c3:c101")),18)</f>
        <v>18</v>
      </c>
      <c r="Z3" s="166">
        <f ca="1">IFERROR(__xludf.DUMMYFUNCTION(importrange("https://docs.google.com/a/youthfulcities.com/spreadsheets/d/1UfxEnoYb5-npyCZVBPqX-qK_SV4YXl66q4k_oZiHJKE/edit#gid=884221427", "Analysis Sheet!c3:c101")),18)</f>
        <v>18</v>
      </c>
      <c r="AA3" s="166">
        <f ca="1">IFERROR(__xludf.DUMMYFUNCTION(importrange("https://docs.google.com/a/youthfulcities.com/spreadsheets/d/18-hC38p5atAer8rglIPZZGzlpXrpbeBACKnCRTfTZFs/edit#gid=28043790", "Analysis Sheet!c3:c101")),18)</f>
        <v>18</v>
      </c>
      <c r="AB3" s="166">
        <f ca="1">IFERROR(__xludf.DUMMYFUNCTION(importrange("https://docs.google.com/a/youthfulcities.com/spreadsheets/d/17FqFykjRB2EpMIMlCcCSY2U9GSAgeyCe7UDBoyHnrFc/edit#gid=884221427", "Analysis Sheet!c3:c101")),18)</f>
        <v>18</v>
      </c>
      <c r="AC3" s="166">
        <f ca="1">IFERROR(__xludf.DUMMYFUNCTION(importrange("https://docs.google.com/a/youthfulcities.com/spreadsheets/d/1F4bc0501w7jIW7EzDZfyzz9T9Bly_5d6Rw_0jAX1zHY/edit", "Analysis Sheet!c3:c101")),18)</f>
        <v>18</v>
      </c>
      <c r="AD3" s="166">
        <f ca="1">IFERROR(__xludf.DUMMYFUNCTION(importrange("https://docs.google.com/a/youthfulcities.com/spreadsheets/d/1LrLP1P6i85utNt846kA_5_6_aDw3KejZhDFdgIUlBiU/edit#gid=884221427", "Analysis Sheet!c3:c101")),18)</f>
        <v>18</v>
      </c>
      <c r="AE3" s="166">
        <f ca="1">IFERROR(__xludf.DUMMYFUNCTION(importrange("https://docs.google.com/a/youthfulcities.com/spreadsheets/d/1Iq7_7uKCdAAB3DICD7FJrTEtKzgNe37MgYuptSOCBCY/edit#gid=884221427", "Analysis Sheet!c3:c101")),18)</f>
        <v>18</v>
      </c>
      <c r="AF3" s="166">
        <f ca="1">IFERROR(__xludf.DUMMYFUNCTION(importrange("https://docs.google.com/a/youthfulcities.com/spreadsheets/d/1jh0eVBbj713k8UuWZZavXlpM-0OIf2F6MzDf7YA-gsA/edit#gid=884221427", "Analysis Sheet!c3:c101")),18)</f>
        <v>18</v>
      </c>
      <c r="AG3" s="166">
        <f ca="1">IFERROR(__xludf.DUMMYFUNCTION(importrange("https://docs.google.com/a/youthfulcities.com/spreadsheets/d/1cxd37NoWa7nZO1wmtw37zJCrzUIDrcwIaV54_9-1EEM/edit#gid=884221427", "Analysis Sheet!c3:c101")),18)</f>
        <v>18</v>
      </c>
      <c r="AH3" s="166">
        <f ca="1">IFERROR(__xludf.DUMMYFUNCTION(importrange("https://docs.google.com/a/youthfulcities.com/spreadsheets/d/1gflQSxlvuqZiu6fsUjBNqS8MMy5VisLepSWk2mNv3fY/edit#gid=884221427", "Analysis Sheet!c3:c101")),18)</f>
        <v>18</v>
      </c>
      <c r="AI3" s="169">
        <f ca="1">IFERROR(__xludf.DUMMYFUNCTION(importrange("https://docs.google.com/a/youthfulcities.com/spreadsheets/d/1RHmTgR7pXDhZVMZkmQfkv834_UAZ4Dbz4j9pklvmjUk/edit#gid=884221427", "Analysis Sheet!c3:c101")),18)</f>
        <v>18</v>
      </c>
      <c r="AJ3" s="166">
        <f ca="1">IFERROR(__xludf.DUMMYFUNCTION(importrange("https://docs.google.com/a/youthfulcities.com/spreadsheets/d/1q05JdPQNE6ypCrnOWQvSLz4WMWO_BiNMA4ojN4o7bCI/edit#gid=884221427", "Analysis Sheet!c3:c101")),18)</f>
        <v>18</v>
      </c>
      <c r="AK3" s="166">
        <f ca="1">IFERROR(__xludf.DUMMYFUNCTION(importrange("https://docs.google.com/a/youthfulcities.com/spreadsheets/d/1H_n5JGrqrH9NJ9SRPmjXqZce53yWNNMNIotiV4CewfE/edit#gid=884221427", "Analysis Sheet!c3:c101")),18)</f>
        <v>18</v>
      </c>
      <c r="AL3" s="166">
        <f ca="1">IFERROR(__xludf.DUMMYFUNCTION(importrange("https://docs.google.com/a/youthfulcities.com/spreadsheets/d/16_24vwG4Fm0zlxG-ZwHwAd3K3m_BlZly_WIg6lZ4pl0/edit#gid=884221427", "Analysis Sheet!c3:c101")),18)</f>
        <v>18</v>
      </c>
      <c r="AM3" s="166">
        <f ca="1">IFERROR(__xludf.DUMMYFUNCTION(importrange("https://docs.google.com/a/youthfulcities.com/spreadsheets/d/1gf7Z5_oc9J1ZVKytcoU1oyPIQ9hF7D4x8c8bp-bfNdU/edit#gid=884221427", "Analysis Sheet!c3:c101")),18)</f>
        <v>18</v>
      </c>
      <c r="AN3" s="166">
        <f ca="1">IFERROR(__xludf.DUMMYFUNCTION(importrange("https://docs.google.com/a/youthfulcities.com/spreadsheets/d/1RH2Krk6fGlyOh3bpRBhkA5lNnzw6ybfu_w5Z6erIG1w/edit#gid=884221427", "Analysis Sheet!c3:c101")),18)</f>
        <v>18</v>
      </c>
      <c r="AO3" s="166">
        <f ca="1">IFERROR(__xludf.DUMMYFUNCTION(importrange("https://docs.google.com/a/youthfulcities.com/spreadsheets/d/1KaexXAaC5ceyXsBiX6h7_rae7HiH8vgsQg4iIunOn04/edit#gid=884221427", "Analysis Sheet!c3:c101")),20)</f>
        <v>20</v>
      </c>
      <c r="AP3" s="166">
        <f ca="1">IFERROR(__xludf.DUMMYFUNCTION(importrange("https://docs.google.com/a/youthfulcities.com/spreadsheets/d/1XVSGqJ7J67T1FN-nqxv1CoFRmLeab5M09m0wMrLJuzA/edit#gid=884221427", "Analysis Sheet!c3:c101")),18)</f>
        <v>18</v>
      </c>
      <c r="AQ3" s="166">
        <f ca="1">IFERROR(__xludf.DUMMYFUNCTION(importrange("https://docs.google.com/a/youthfulcities.com/spreadsheets/d/1o8paG_B6XvEilbyfr6pxMtFJacTNwmk36XWrylXxkzc/edit#gid=884221427", "Analysis Sheet!c3:c101")),18)</f>
        <v>18</v>
      </c>
      <c r="AR3" s="166">
        <f ca="1">IFERROR(__xludf.DUMMYFUNCTION(importrange("https://docs.google.com/a/youthfulcities.com/spreadsheets/d/1mGQGa2ChGLbBbnISMUgKfKho_GVkjsFY3V6D15Gm3PQ/edit#gid=884221427", "Analysis Sheet!c3:c101")),16)</f>
        <v>16</v>
      </c>
      <c r="AS3" s="166">
        <f ca="1">IFERROR(__xludf.DUMMYFUNCTION(importrange("https://docs.google.com/a/youthfulcities.com/spreadsheets/d/14tawBz5MsrVCVhdtdA3_HrhC02GJAoJHVND62RkCJOU/edit#gid=884221427", "Analysis Sheet!c3:c101")),18)</f>
        <v>18</v>
      </c>
      <c r="AT3" s="166">
        <f ca="1">IFERROR(__xludf.DUMMYFUNCTION(importrange("https://docs.google.com/a/youthfulcities.com/spreadsheets/d/1Mr2ufWND2kvKZlYfF6q2zeeQub9XVfKYSlhOLL1QzdI/edit#gid=884221427", "Analysis Sheet!c3:c101")),18)</f>
        <v>18</v>
      </c>
      <c r="AU3" s="166">
        <f ca="1">IFERROR(__xludf.DUMMYFUNCTION(importrange("https://docs.google.com/a/youthfulcities.com/spreadsheets/d/1JXrFtrMtRcqCDawSDoZUN0yvnufj5RXRg7hKLoOOdAc/edit#gid=884221427", "Analysis Sheet!c3:c101")),18)</f>
        <v>18</v>
      </c>
      <c r="AV3" s="169">
        <f ca="1">IFERROR(__xludf.DUMMYFUNCTION(importrange("https://docs.google.com/a/youthfulcities.com/spreadsheets/d/1Ze9cDLxL_1b8HA6gewkH0wtR7I5Aq5HQGJ2OURwlyzw/edit#gid=884221427", "Analysis Sheet!c3:c101")),18)</f>
        <v>18</v>
      </c>
      <c r="AW3" s="166">
        <f ca="1">IFERROR(__xludf.DUMMYFUNCTION(importrange("https://docs.google.com/a/youthfulcities.com/spreadsheets/d/1raLEJXD_d1E-UFyOdElwupcbaJYhraCHFGYHv-WisIU/edit#gid=884221427", "Analysis Sheet!c3:c101")),19)</f>
        <v>19</v>
      </c>
      <c r="AX3" s="166">
        <f ca="1">IFERROR(__xludf.DUMMYFUNCTION(importrange("https://docs.google.com/a/youthfulcities.com/spreadsheets/d/1N3BfeUk8CRl65XeVkfJQQ2M-QJj9if6Qo0NfrkZSgpE/edit#gid=884221427", "Analysis Sheet!c3:c101")),18)</f>
        <v>18</v>
      </c>
      <c r="AY3" s="166">
        <f ca="1">IFERROR(__xludf.DUMMYFUNCTION(importrange("https://docs.google.com/a/youthfulcities.com/spreadsheets/d/1Hu-nzOREMriEPSuElHHK7TybeIwVzpFn9jxPUMowTXs/edit#gid=884221427", "Analysis Sheet!c3:c101")),21)</f>
        <v>21</v>
      </c>
      <c r="AZ3" s="166">
        <f ca="1">IFERROR(__xludf.DUMMYFUNCTION(importrange("https://docs.google.com/a/youthfulcities.com/spreadsheets/d/1q8LEo_JQrnC2MgiLd8atzu1Fy3SrP2aFbWLn_xkatgE/edit#gid=884221427", "Analysis Sheet!c3:c101")),18)</f>
        <v>18</v>
      </c>
      <c r="BA3" s="166">
        <f ca="1">IFERROR(__xludf.DUMMYFUNCTION(importrange("https://docs.google.com/a/youthfulcities.com/spreadsheets/d/1MQBjF38b91KV7aN1UQ0ndkUsNBHaVFWbs0ChW7-B3G4/edit#gid=884221427", "Analysis Sheet!c3:c101")),16)</f>
        <v>16</v>
      </c>
      <c r="BB3" s="166">
        <f ca="1">IFERROR(__xludf.DUMMYFUNCTION(importrange("https://docs.google.com/a/youthfulcities.com/spreadsheets/d/1BgPVqr0UrAn1i8nEUWDc1sxO2MbPX9SdZloOUsq6HMA/edit#gid=884221427", "Analysis Sheet!c3:c101")),17)</f>
        <v>17</v>
      </c>
      <c r="BC3" s="168">
        <f ca="1">IFERROR(__xludf.DUMMYFUNCTION(importrange("https://docs.google.com/a/youthfulcities.com/spreadsheets/d/1cT-u-Y_ltPnOstrY-MTtH8ih5eEBWW7ysU7W5fJfaEQ/edit#gid=28043790", "Analysis Sheet!c3:c101")),20)</f>
        <v>20</v>
      </c>
      <c r="BD3" s="166">
        <f ca="1">IFERROR(__xludf.DUMMYFUNCTION(importrange("https://docs.google.com/a/youthfulcities.com/spreadsheets/d/1s0uEBnsXX5oNGgEUaPDvZ56Ah-XWT6RN3TuAlRKybOY/edit#gid=884221427", "Analysis Sheet!c3:c101")),18)</f>
        <v>18</v>
      </c>
      <c r="BE3" s="169">
        <f ca="1">IFERROR(__xludf.DUMMYFUNCTION(importrange("https://docs.google.com/a/youthfulcities.com/spreadsheets/d/1dCEo2a9x6DqCgBPjOFDyGXW_wNnKstlJXwAnVmGWmqs/edit#gid=884221427", "Analysis Sheet!c3:c101")),18)</f>
        <v>18</v>
      </c>
      <c r="BF3" s="166">
        <f ca="1">IFERROR(__xludf.DUMMYFUNCTION(importrange("https://docs.google.com/a/youthfulcities.com/spreadsheets/d/1aM15rnQfybZw6ONmcEYpEi-foZaQjbuuT0RQK2psVOI/edit#gid=884221427", "Analysis Sheet!c3:c101")),18)</f>
        <v>18</v>
      </c>
      <c r="BG3" s="166">
        <f ca="1">IFERROR(__xludf.DUMMYFUNCTION(importrange("https://docs.google.com/a/youthfulcities.com/spreadsheets/d/1BOvsp8o8MgXTPRncCa9ld0-3jfJ2f4b3DQiyJhb32_0/edit#gid=884221427", "Analysis Sheet!c3:c101")),18)</f>
        <v>18</v>
      </c>
      <c r="BH3" s="8">
        <f t="shared" ref="BH3:BH5" ca="1" si="0">COUNTA(E3:BG3)</f>
        <v>55</v>
      </c>
      <c r="BI3" s="8"/>
    </row>
    <row r="4" spans="1:61" ht="15.75" customHeight="1" x14ac:dyDescent="0.25">
      <c r="A4" s="162"/>
      <c r="B4" s="17" t="s">
        <v>294</v>
      </c>
      <c r="C4" s="179"/>
      <c r="D4" s="180" t="s">
        <v>112</v>
      </c>
      <c r="E4" s="167" t="s">
        <v>259</v>
      </c>
      <c r="F4" s="8">
        <v>39</v>
      </c>
      <c r="G4" s="167" t="s">
        <v>261</v>
      </c>
      <c r="H4" s="8">
        <v>53</v>
      </c>
      <c r="I4" s="8">
        <v>47.8</v>
      </c>
      <c r="J4" s="8">
        <v>49.6</v>
      </c>
      <c r="K4" s="8">
        <v>45.5</v>
      </c>
      <c r="L4" s="8">
        <v>49</v>
      </c>
      <c r="M4" s="8" t="s">
        <v>297</v>
      </c>
      <c r="N4" s="8">
        <v>43</v>
      </c>
      <c r="O4" s="8">
        <v>53</v>
      </c>
      <c r="P4" s="8">
        <v>55</v>
      </c>
      <c r="Q4" s="8">
        <v>54</v>
      </c>
      <c r="R4" s="8">
        <v>49</v>
      </c>
      <c r="S4" s="8">
        <v>47</v>
      </c>
      <c r="T4" s="8">
        <v>49.25</v>
      </c>
      <c r="U4" s="167" t="s">
        <v>261</v>
      </c>
      <c r="V4" s="8">
        <v>58.4</v>
      </c>
      <c r="W4" s="8">
        <v>53</v>
      </c>
      <c r="X4" s="8">
        <v>40</v>
      </c>
      <c r="Y4" s="167"/>
      <c r="Z4" s="8">
        <v>47.52</v>
      </c>
      <c r="AA4" s="182"/>
      <c r="AB4" s="8">
        <v>44</v>
      </c>
      <c r="AC4" s="8">
        <v>56.5</v>
      </c>
      <c r="AD4" s="8">
        <v>54</v>
      </c>
      <c r="AE4" s="8">
        <v>53</v>
      </c>
      <c r="AF4" s="182"/>
      <c r="AG4" s="8">
        <v>42</v>
      </c>
      <c r="AH4" s="182"/>
      <c r="AI4" s="8">
        <v>53</v>
      </c>
      <c r="AJ4" s="167">
        <v>51.97</v>
      </c>
      <c r="AK4" s="8">
        <v>46.27</v>
      </c>
      <c r="AL4" s="182"/>
      <c r="AM4" s="8">
        <v>45</v>
      </c>
      <c r="AN4" s="8">
        <v>48</v>
      </c>
      <c r="AO4" s="183">
        <v>52.360465120000001</v>
      </c>
      <c r="AP4" s="8">
        <v>48</v>
      </c>
      <c r="AQ4" s="8">
        <v>46</v>
      </c>
      <c r="AR4" s="8">
        <v>48</v>
      </c>
      <c r="AS4" s="8">
        <v>45.33</v>
      </c>
      <c r="AT4" s="8">
        <v>47</v>
      </c>
      <c r="AU4" s="8">
        <v>54</v>
      </c>
      <c r="AV4" s="8">
        <v>50</v>
      </c>
      <c r="AW4" s="8">
        <v>58</v>
      </c>
      <c r="AX4" s="183">
        <v>54.444444400000002</v>
      </c>
      <c r="AY4" s="8">
        <v>50</v>
      </c>
      <c r="AZ4" s="182"/>
      <c r="BA4" s="8">
        <v>53</v>
      </c>
      <c r="BB4" s="8">
        <v>49.9</v>
      </c>
      <c r="BC4" s="183">
        <v>54.322834649999997</v>
      </c>
      <c r="BD4" s="8">
        <v>53</v>
      </c>
      <c r="BE4" s="8">
        <v>51</v>
      </c>
      <c r="BF4" s="8">
        <v>47.82</v>
      </c>
      <c r="BG4" s="8">
        <v>52.8</v>
      </c>
      <c r="BH4" s="8">
        <f t="shared" si="0"/>
        <v>49</v>
      </c>
      <c r="BI4" s="8"/>
    </row>
    <row r="5" spans="1:61" ht="15.75" customHeight="1" x14ac:dyDescent="0.25">
      <c r="A5" s="184"/>
      <c r="B5" s="185"/>
      <c r="C5" s="186" t="s">
        <v>298</v>
      </c>
      <c r="D5" s="187" t="s">
        <v>299</v>
      </c>
      <c r="E5" s="167" t="s">
        <v>300</v>
      </c>
      <c r="F5" s="167" t="s">
        <v>301</v>
      </c>
      <c r="G5" s="167" t="s">
        <v>261</v>
      </c>
      <c r="H5" s="167">
        <v>0.182</v>
      </c>
      <c r="I5" s="167">
        <v>49.5</v>
      </c>
      <c r="J5" s="167"/>
      <c r="K5" s="167" t="s">
        <v>302</v>
      </c>
      <c r="L5" s="167">
        <v>0.76800000000000002</v>
      </c>
      <c r="M5" s="167"/>
      <c r="N5" s="167" t="s">
        <v>303</v>
      </c>
      <c r="O5" s="167">
        <v>812000</v>
      </c>
      <c r="P5" s="167">
        <v>35.200000000000003</v>
      </c>
      <c r="Q5" s="167"/>
      <c r="R5" s="167"/>
      <c r="S5" s="167"/>
      <c r="T5" s="167">
        <v>37514</v>
      </c>
      <c r="U5" s="167" t="s">
        <v>261</v>
      </c>
      <c r="V5" s="167">
        <v>17576</v>
      </c>
      <c r="W5" s="167">
        <v>48</v>
      </c>
      <c r="X5" s="167">
        <v>13</v>
      </c>
      <c r="Y5" s="167" t="s">
        <v>304</v>
      </c>
      <c r="Z5" s="167">
        <v>97</v>
      </c>
      <c r="AA5" s="167" t="s">
        <v>261</v>
      </c>
      <c r="AB5" s="167">
        <v>2383030</v>
      </c>
      <c r="AC5" s="167" t="s">
        <v>305</v>
      </c>
      <c r="AD5" s="167" t="s">
        <v>306</v>
      </c>
      <c r="AE5" s="167">
        <v>1161810</v>
      </c>
      <c r="AF5" s="167">
        <v>1807614</v>
      </c>
      <c r="AG5" s="167">
        <v>44.06</v>
      </c>
      <c r="AH5" s="167" t="s">
        <v>307</v>
      </c>
      <c r="AI5" s="167" t="s">
        <v>308</v>
      </c>
      <c r="AJ5" s="167">
        <v>630430</v>
      </c>
      <c r="AK5" s="167" t="s">
        <v>259</v>
      </c>
      <c r="AL5" s="167"/>
      <c r="AM5" s="167" t="s">
        <v>259</v>
      </c>
      <c r="AN5" s="167" t="s">
        <v>309</v>
      </c>
      <c r="AO5" s="167">
        <v>0.30640000000000001</v>
      </c>
      <c r="AP5" s="167"/>
      <c r="AQ5" s="167" t="s">
        <v>310</v>
      </c>
      <c r="AR5" s="167">
        <v>0</v>
      </c>
      <c r="AS5" s="167" t="s">
        <v>311</v>
      </c>
      <c r="AT5" s="167">
        <v>0.44</v>
      </c>
      <c r="AU5" s="167">
        <v>295.51499999999999</v>
      </c>
      <c r="AV5" s="167" t="s">
        <v>312</v>
      </c>
      <c r="AW5" s="167">
        <v>0.47899999999999998</v>
      </c>
      <c r="AX5" s="167"/>
      <c r="AY5" s="167" t="s">
        <v>66</v>
      </c>
      <c r="AZ5" s="167"/>
      <c r="BA5" s="167" t="s">
        <v>313</v>
      </c>
      <c r="BB5" s="167" t="s">
        <v>314</v>
      </c>
      <c r="BC5" s="167">
        <v>0.2792</v>
      </c>
      <c r="BD5" s="167">
        <v>0.3826</v>
      </c>
      <c r="BE5" s="167" t="s">
        <v>315</v>
      </c>
      <c r="BF5" s="167">
        <v>151336</v>
      </c>
      <c r="BG5" s="167" t="s">
        <v>316</v>
      </c>
      <c r="BH5" s="167">
        <f t="shared" si="0"/>
        <v>46</v>
      </c>
      <c r="BI5" s="8"/>
    </row>
    <row r="6" spans="1:61" ht="15.75" customHeight="1" x14ac:dyDescent="0.25">
      <c r="A6" s="162"/>
      <c r="B6" s="17" t="s">
        <v>294</v>
      </c>
      <c r="C6" s="188" t="s">
        <v>298</v>
      </c>
      <c r="D6" s="180" t="s">
        <v>114</v>
      </c>
      <c r="E6" s="8">
        <v>1</v>
      </c>
      <c r="F6" s="8">
        <v>38</v>
      </c>
      <c r="G6" s="8">
        <v>7</v>
      </c>
      <c r="H6" s="8">
        <v>2</v>
      </c>
      <c r="I6" s="8">
        <v>35</v>
      </c>
      <c r="J6" s="8">
        <v>15</v>
      </c>
      <c r="K6" s="167">
        <v>18</v>
      </c>
      <c r="L6" s="8">
        <v>5</v>
      </c>
      <c r="M6" s="182"/>
      <c r="N6" s="8">
        <v>14</v>
      </c>
      <c r="O6" s="8">
        <v>32</v>
      </c>
      <c r="P6" s="8">
        <v>9</v>
      </c>
      <c r="Q6" s="8">
        <v>7</v>
      </c>
      <c r="R6" s="8">
        <v>1</v>
      </c>
      <c r="S6" s="8">
        <v>6</v>
      </c>
      <c r="T6" s="8">
        <v>29</v>
      </c>
      <c r="U6" s="8">
        <v>23</v>
      </c>
      <c r="V6" s="8"/>
      <c r="W6" s="8">
        <v>6</v>
      </c>
      <c r="X6" s="8">
        <v>6</v>
      </c>
      <c r="Y6" s="8">
        <v>26</v>
      </c>
      <c r="Z6" s="8">
        <v>47</v>
      </c>
      <c r="AA6" s="182">
        <v>4</v>
      </c>
      <c r="AB6" s="8">
        <v>128</v>
      </c>
      <c r="AC6" s="8">
        <v>44</v>
      </c>
      <c r="AD6" s="8">
        <v>9</v>
      </c>
      <c r="AE6" s="8">
        <v>6</v>
      </c>
      <c r="AF6" s="8">
        <v>14</v>
      </c>
      <c r="AG6" s="8">
        <v>15</v>
      </c>
      <c r="AH6" s="8">
        <v>7</v>
      </c>
      <c r="AI6" s="8">
        <v>7</v>
      </c>
      <c r="AJ6" s="8">
        <v>45</v>
      </c>
      <c r="AK6" s="8">
        <v>6</v>
      </c>
      <c r="AL6" s="8">
        <v>20</v>
      </c>
      <c r="AM6" s="8">
        <v>4</v>
      </c>
      <c r="AN6" s="8">
        <v>15</v>
      </c>
      <c r="AO6" s="8">
        <v>17</v>
      </c>
      <c r="AP6" s="8">
        <v>17</v>
      </c>
      <c r="AQ6" s="182">
        <v>30</v>
      </c>
      <c r="AR6" s="167">
        <v>13</v>
      </c>
      <c r="AS6" s="8">
        <v>15</v>
      </c>
      <c r="AT6" s="8">
        <v>8</v>
      </c>
      <c r="AU6" s="8">
        <v>35</v>
      </c>
      <c r="AV6" s="8">
        <v>8</v>
      </c>
      <c r="AW6" s="8">
        <v>28</v>
      </c>
      <c r="AX6" s="8">
        <v>10</v>
      </c>
      <c r="AY6" s="8">
        <v>6</v>
      </c>
      <c r="AZ6" s="8">
        <v>70</v>
      </c>
      <c r="BA6" s="8">
        <v>26</v>
      </c>
      <c r="BB6" s="167">
        <v>60</v>
      </c>
      <c r="BC6" s="8">
        <v>13</v>
      </c>
      <c r="BD6" s="8">
        <v>11</v>
      </c>
      <c r="BE6" s="8">
        <v>5</v>
      </c>
      <c r="BF6" s="8">
        <v>12</v>
      </c>
      <c r="BG6" s="182"/>
      <c r="BH6" s="8">
        <f t="shared" ref="BH6:BH7" si="1">COUNTA(E6:BG6)</f>
        <v>52</v>
      </c>
      <c r="BI6" s="8"/>
    </row>
    <row r="7" spans="1:61" ht="15.75" customHeight="1" x14ac:dyDescent="0.25">
      <c r="A7" s="162"/>
      <c r="B7" s="189" t="s">
        <v>294</v>
      </c>
      <c r="C7" s="179"/>
      <c r="D7" s="180" t="s">
        <v>115</v>
      </c>
      <c r="E7" s="8">
        <v>0</v>
      </c>
      <c r="F7" s="8" t="s">
        <v>261</v>
      </c>
      <c r="G7" s="8" t="s">
        <v>261</v>
      </c>
      <c r="H7" s="8" t="s">
        <v>259</v>
      </c>
      <c r="I7" s="8">
        <v>420</v>
      </c>
      <c r="J7" s="8">
        <v>222</v>
      </c>
      <c r="K7" s="8">
        <v>84</v>
      </c>
      <c r="L7" s="167">
        <v>0</v>
      </c>
      <c r="M7" s="182"/>
      <c r="N7" s="8">
        <v>3</v>
      </c>
      <c r="O7" s="167">
        <v>0</v>
      </c>
      <c r="P7" s="8">
        <v>0</v>
      </c>
      <c r="Q7" s="8">
        <v>70</v>
      </c>
      <c r="R7" s="167"/>
      <c r="S7" s="167">
        <v>0</v>
      </c>
      <c r="T7" s="167">
        <v>0</v>
      </c>
      <c r="U7" s="8">
        <v>3</v>
      </c>
      <c r="V7" s="8" t="s">
        <v>259</v>
      </c>
      <c r="W7" s="8">
        <v>301</v>
      </c>
      <c r="X7" s="8">
        <v>0</v>
      </c>
      <c r="Y7" s="8">
        <v>150</v>
      </c>
      <c r="Z7" s="8" t="s">
        <v>261</v>
      </c>
      <c r="AA7" s="8">
        <v>9</v>
      </c>
      <c r="AB7" s="182"/>
      <c r="AC7" s="8">
        <v>13</v>
      </c>
      <c r="AD7" s="8">
        <v>30</v>
      </c>
      <c r="AE7" s="182"/>
      <c r="AF7" s="8">
        <v>10</v>
      </c>
      <c r="AG7" s="167">
        <v>1200</v>
      </c>
      <c r="AH7" s="182"/>
      <c r="AI7" s="167">
        <v>13</v>
      </c>
      <c r="AJ7" s="8">
        <v>45</v>
      </c>
      <c r="AK7" s="8">
        <v>0</v>
      </c>
      <c r="AL7" s="8">
        <v>30</v>
      </c>
      <c r="AM7" s="8">
        <v>0</v>
      </c>
      <c r="AN7" s="8">
        <v>3</v>
      </c>
      <c r="AO7" s="8">
        <v>0</v>
      </c>
      <c r="AP7" s="8">
        <v>80</v>
      </c>
      <c r="AQ7" s="8">
        <v>0</v>
      </c>
      <c r="AR7" s="182"/>
      <c r="AS7" s="8">
        <v>0</v>
      </c>
      <c r="AT7" s="8">
        <v>42</v>
      </c>
      <c r="AU7" s="8">
        <v>0</v>
      </c>
      <c r="AV7" s="8">
        <v>25</v>
      </c>
      <c r="AW7" s="8">
        <v>142</v>
      </c>
      <c r="AX7" s="8">
        <v>0</v>
      </c>
      <c r="AY7" s="167">
        <v>90</v>
      </c>
      <c r="AZ7" s="8">
        <v>0</v>
      </c>
      <c r="BA7" s="167">
        <v>0</v>
      </c>
      <c r="BB7" s="167">
        <v>45</v>
      </c>
      <c r="BC7" s="8">
        <v>0</v>
      </c>
      <c r="BD7" s="8">
        <v>37</v>
      </c>
      <c r="BE7" s="8">
        <v>21</v>
      </c>
      <c r="BF7" s="8">
        <v>207</v>
      </c>
      <c r="BG7" s="8">
        <v>32</v>
      </c>
      <c r="BH7" s="8">
        <f t="shared" si="1"/>
        <v>49</v>
      </c>
      <c r="BI7" s="8"/>
    </row>
    <row r="8" spans="1:61" ht="15.75" customHeight="1" x14ac:dyDescent="0.25">
      <c r="A8" s="162"/>
      <c r="B8" s="189" t="s">
        <v>294</v>
      </c>
      <c r="C8" s="190"/>
      <c r="D8" s="180" t="s">
        <v>117</v>
      </c>
      <c r="E8" s="167">
        <v>0</v>
      </c>
      <c r="F8" s="8">
        <v>30</v>
      </c>
      <c r="G8" s="8">
        <v>0</v>
      </c>
      <c r="H8" s="167">
        <v>0</v>
      </c>
      <c r="I8" s="8">
        <v>0</v>
      </c>
      <c r="J8" s="8">
        <v>80</v>
      </c>
      <c r="K8" s="8">
        <v>0</v>
      </c>
      <c r="L8" s="8">
        <v>0</v>
      </c>
      <c r="M8" s="182">
        <v>0</v>
      </c>
      <c r="N8" s="167">
        <v>120</v>
      </c>
      <c r="O8" s="8">
        <v>0</v>
      </c>
      <c r="P8" s="167">
        <v>40</v>
      </c>
      <c r="Q8" s="8">
        <v>0</v>
      </c>
      <c r="R8" s="8">
        <v>0</v>
      </c>
      <c r="S8" s="8">
        <v>0</v>
      </c>
      <c r="T8" s="167">
        <v>0</v>
      </c>
      <c r="U8" s="167">
        <v>0</v>
      </c>
      <c r="V8" s="8">
        <v>0</v>
      </c>
      <c r="W8" s="182">
        <v>0</v>
      </c>
      <c r="X8" s="8">
        <v>0</v>
      </c>
      <c r="Y8" s="8">
        <v>0</v>
      </c>
      <c r="Z8" s="8">
        <v>30</v>
      </c>
      <c r="AA8" s="182">
        <v>0</v>
      </c>
      <c r="AB8" s="182"/>
      <c r="AC8" s="8">
        <v>0</v>
      </c>
      <c r="AD8" s="8">
        <v>0</v>
      </c>
      <c r="AE8" s="8">
        <v>0</v>
      </c>
      <c r="AF8" s="182"/>
      <c r="AG8" s="8">
        <v>60</v>
      </c>
      <c r="AH8" s="8">
        <v>0</v>
      </c>
      <c r="AI8" s="8">
        <v>0</v>
      </c>
      <c r="AJ8" s="8">
        <v>0</v>
      </c>
      <c r="AK8" s="8">
        <v>0</v>
      </c>
      <c r="AL8" s="8">
        <v>0</v>
      </c>
      <c r="AM8" s="8"/>
      <c r="AN8" s="8">
        <v>0</v>
      </c>
      <c r="AO8" s="8">
        <v>0</v>
      </c>
      <c r="AP8" s="8">
        <v>0</v>
      </c>
      <c r="AQ8" s="8">
        <v>200</v>
      </c>
      <c r="AR8" s="8">
        <v>0</v>
      </c>
      <c r="AS8" s="8">
        <v>0</v>
      </c>
      <c r="AT8" s="8">
        <v>0</v>
      </c>
      <c r="AU8" s="8">
        <v>0</v>
      </c>
      <c r="AV8" s="182"/>
      <c r="AW8" s="8">
        <v>60</v>
      </c>
      <c r="AX8" s="182"/>
      <c r="AY8" s="8">
        <v>6</v>
      </c>
      <c r="AZ8" s="8">
        <v>0</v>
      </c>
      <c r="BA8" s="8">
        <v>0</v>
      </c>
      <c r="BB8" s="8">
        <v>60</v>
      </c>
      <c r="BC8" s="8">
        <v>12</v>
      </c>
      <c r="BD8" s="8">
        <v>5</v>
      </c>
      <c r="BE8" s="8">
        <v>0</v>
      </c>
      <c r="BF8" s="8">
        <v>0</v>
      </c>
      <c r="BG8" s="8">
        <v>100</v>
      </c>
      <c r="BH8" s="8">
        <f>COUNTA(E8:BG8)</f>
        <v>50</v>
      </c>
      <c r="BI8" s="8"/>
    </row>
    <row r="9" spans="1:61" ht="15.75" customHeight="1" x14ac:dyDescent="0.25">
      <c r="A9" s="191"/>
      <c r="B9" s="192" t="s">
        <v>294</v>
      </c>
      <c r="C9" s="193" t="s">
        <v>26</v>
      </c>
      <c r="D9" s="180" t="s">
        <v>227</v>
      </c>
      <c r="E9" s="8">
        <v>1</v>
      </c>
      <c r="F9" s="8">
        <v>1</v>
      </c>
      <c r="G9" s="8">
        <v>1</v>
      </c>
      <c r="H9" s="8">
        <v>1</v>
      </c>
      <c r="I9" s="8">
        <v>1</v>
      </c>
      <c r="J9" s="8">
        <v>1</v>
      </c>
      <c r="K9" s="8">
        <v>3</v>
      </c>
      <c r="L9" s="8">
        <v>1</v>
      </c>
      <c r="M9" s="8">
        <v>1</v>
      </c>
      <c r="N9" s="8">
        <v>1</v>
      </c>
      <c r="O9" s="8">
        <v>2</v>
      </c>
      <c r="P9" s="8">
        <v>16</v>
      </c>
      <c r="Q9" s="8">
        <v>1</v>
      </c>
      <c r="R9" s="8">
        <v>1</v>
      </c>
      <c r="S9" s="8">
        <v>1</v>
      </c>
      <c r="T9" s="8">
        <v>1</v>
      </c>
      <c r="U9" s="8">
        <v>11</v>
      </c>
      <c r="V9" s="8">
        <v>8</v>
      </c>
      <c r="W9" s="8">
        <v>1</v>
      </c>
      <c r="X9" s="8">
        <v>1</v>
      </c>
      <c r="Y9" s="8">
        <v>11</v>
      </c>
      <c r="Z9" s="8">
        <v>3</v>
      </c>
      <c r="AA9" s="8">
        <v>1</v>
      </c>
      <c r="AB9" s="8">
        <v>1</v>
      </c>
      <c r="AC9" s="8">
        <v>26</v>
      </c>
      <c r="AD9" s="8">
        <v>10</v>
      </c>
      <c r="AE9" s="8">
        <v>1</v>
      </c>
      <c r="AF9" s="8">
        <v>2</v>
      </c>
      <c r="AG9" s="8">
        <v>2</v>
      </c>
      <c r="AH9" s="8">
        <v>3</v>
      </c>
      <c r="AI9" s="8">
        <v>15</v>
      </c>
      <c r="AJ9" s="8">
        <v>1</v>
      </c>
      <c r="AK9" s="8">
        <v>2</v>
      </c>
      <c r="AL9" s="8">
        <v>2</v>
      </c>
      <c r="AM9" s="8">
        <v>2</v>
      </c>
      <c r="AN9" s="8">
        <v>5</v>
      </c>
      <c r="AO9" s="8">
        <v>1</v>
      </c>
      <c r="AP9" s="8">
        <v>1</v>
      </c>
      <c r="AQ9" s="8">
        <v>1</v>
      </c>
      <c r="AR9" s="8">
        <v>1</v>
      </c>
      <c r="AS9" s="8">
        <v>1</v>
      </c>
      <c r="AT9" s="8">
        <v>5</v>
      </c>
      <c r="AU9" s="8">
        <v>1</v>
      </c>
      <c r="AV9" s="8">
        <v>1</v>
      </c>
      <c r="AW9" s="8">
        <v>1</v>
      </c>
      <c r="AX9" s="8">
        <v>1</v>
      </c>
      <c r="AY9" s="8">
        <v>4</v>
      </c>
      <c r="AZ9" s="8">
        <v>24</v>
      </c>
      <c r="BA9" s="8">
        <v>1</v>
      </c>
      <c r="BB9" s="8">
        <v>2</v>
      </c>
      <c r="BC9" s="8">
        <v>1</v>
      </c>
      <c r="BD9" s="8">
        <v>27</v>
      </c>
      <c r="BE9" s="8">
        <v>5</v>
      </c>
      <c r="BF9" s="8">
        <v>1</v>
      </c>
      <c r="BG9" s="8">
        <v>3</v>
      </c>
      <c r="BH9" s="8">
        <f>COUNTA(E9:BG9)</f>
        <v>55</v>
      </c>
      <c r="BI9" s="8"/>
    </row>
    <row r="10" spans="1:61" ht="15.75" customHeight="1" x14ac:dyDescent="0.25">
      <c r="A10" s="191"/>
      <c r="B10" s="189" t="s">
        <v>294</v>
      </c>
      <c r="C10" s="179"/>
      <c r="D10" s="180" t="s">
        <v>228</v>
      </c>
      <c r="E10" s="8">
        <v>4</v>
      </c>
      <c r="F10" s="8">
        <v>86</v>
      </c>
      <c r="G10" s="8">
        <v>68</v>
      </c>
      <c r="H10" s="8">
        <v>31</v>
      </c>
      <c r="I10" s="8">
        <v>86</v>
      </c>
      <c r="J10" s="8">
        <v>33</v>
      </c>
      <c r="K10" s="8">
        <v>82</v>
      </c>
      <c r="L10" s="8">
        <v>28</v>
      </c>
      <c r="M10" s="8">
        <v>27</v>
      </c>
      <c r="N10" s="8">
        <v>36</v>
      </c>
      <c r="O10" s="8">
        <v>15</v>
      </c>
      <c r="P10" s="8">
        <v>113</v>
      </c>
      <c r="Q10" s="8">
        <v>91</v>
      </c>
      <c r="R10" s="8">
        <v>19</v>
      </c>
      <c r="S10" s="8">
        <v>45</v>
      </c>
      <c r="T10" s="8">
        <v>69</v>
      </c>
      <c r="U10" s="8">
        <v>28</v>
      </c>
      <c r="V10" s="8">
        <v>67</v>
      </c>
      <c r="W10" s="8">
        <v>22</v>
      </c>
      <c r="X10" s="8">
        <v>45</v>
      </c>
      <c r="Y10" s="8">
        <v>35</v>
      </c>
      <c r="Z10" s="8">
        <v>72</v>
      </c>
      <c r="AA10" s="8">
        <v>13</v>
      </c>
      <c r="AB10" s="8">
        <v>29</v>
      </c>
      <c r="AC10" s="8">
        <v>114</v>
      </c>
      <c r="AD10" s="8">
        <v>49</v>
      </c>
      <c r="AE10" s="8">
        <v>61</v>
      </c>
      <c r="AF10" s="8">
        <v>48</v>
      </c>
      <c r="AG10" s="8">
        <v>55</v>
      </c>
      <c r="AH10" s="8">
        <v>55</v>
      </c>
      <c r="AI10" s="8">
        <v>111</v>
      </c>
      <c r="AJ10" s="8">
        <v>45</v>
      </c>
      <c r="AK10" s="8">
        <v>30</v>
      </c>
      <c r="AL10" s="8">
        <v>34</v>
      </c>
      <c r="AM10" s="8">
        <v>42</v>
      </c>
      <c r="AN10" s="8">
        <v>109</v>
      </c>
      <c r="AO10" s="8">
        <v>52</v>
      </c>
      <c r="AP10" s="8">
        <v>105</v>
      </c>
      <c r="AQ10" s="8">
        <v>28</v>
      </c>
      <c r="AR10" s="8">
        <v>27</v>
      </c>
      <c r="AS10" s="8">
        <v>53</v>
      </c>
      <c r="AT10" s="8">
        <v>78</v>
      </c>
      <c r="AU10" s="8">
        <v>46</v>
      </c>
      <c r="AV10" s="8">
        <v>54</v>
      </c>
      <c r="AW10" s="8">
        <v>57</v>
      </c>
      <c r="AX10" s="8">
        <v>48</v>
      </c>
      <c r="AY10" s="8">
        <v>68</v>
      </c>
      <c r="AZ10" s="8">
        <v>69</v>
      </c>
      <c r="BA10" s="8">
        <v>18</v>
      </c>
      <c r="BB10" s="8">
        <v>60</v>
      </c>
      <c r="BC10" s="8">
        <v>95</v>
      </c>
      <c r="BD10" s="8">
        <v>111</v>
      </c>
      <c r="BE10" s="8">
        <v>81</v>
      </c>
      <c r="BF10" s="8">
        <v>66</v>
      </c>
      <c r="BG10" s="8">
        <v>79</v>
      </c>
      <c r="BH10" s="8">
        <f>COUNTA(E10:BG10)</f>
        <v>55</v>
      </c>
      <c r="BI10" s="8"/>
    </row>
    <row r="11" spans="1:61" ht="15.75" customHeight="1" x14ac:dyDescent="0.25">
      <c r="A11" s="191"/>
      <c r="B11" s="189" t="s">
        <v>294</v>
      </c>
      <c r="C11" s="179"/>
      <c r="D11" s="180" t="s">
        <v>229</v>
      </c>
      <c r="E11" s="8">
        <v>6</v>
      </c>
      <c r="F11" s="8">
        <v>14</v>
      </c>
      <c r="G11" s="8">
        <v>8</v>
      </c>
      <c r="H11" s="8">
        <v>5</v>
      </c>
      <c r="I11" s="8">
        <v>14</v>
      </c>
      <c r="J11" s="8">
        <v>9</v>
      </c>
      <c r="K11" s="8">
        <v>13</v>
      </c>
      <c r="L11" s="8">
        <v>14</v>
      </c>
      <c r="M11" s="8">
        <v>4</v>
      </c>
      <c r="N11" s="8">
        <v>8</v>
      </c>
      <c r="O11" s="8">
        <v>4</v>
      </c>
      <c r="P11" s="8">
        <v>13</v>
      </c>
      <c r="Q11" s="8">
        <v>12</v>
      </c>
      <c r="R11" s="8">
        <v>4</v>
      </c>
      <c r="S11" s="8">
        <v>10</v>
      </c>
      <c r="T11" s="8">
        <v>5</v>
      </c>
      <c r="U11" s="8">
        <v>14</v>
      </c>
      <c r="V11" s="8">
        <v>8</v>
      </c>
      <c r="W11" s="8">
        <v>9</v>
      </c>
      <c r="X11" s="8">
        <v>7</v>
      </c>
      <c r="Y11" s="8">
        <v>14</v>
      </c>
      <c r="Z11" s="8">
        <v>6</v>
      </c>
      <c r="AA11" s="8">
        <v>4</v>
      </c>
      <c r="AB11" s="8">
        <v>9</v>
      </c>
      <c r="AC11" s="8">
        <v>13</v>
      </c>
      <c r="AD11" s="8">
        <v>13</v>
      </c>
      <c r="AE11" s="8">
        <v>14</v>
      </c>
      <c r="AF11" s="8">
        <v>7</v>
      </c>
      <c r="AG11" s="8">
        <v>14</v>
      </c>
      <c r="AH11" s="8">
        <v>13</v>
      </c>
      <c r="AI11" s="8">
        <v>13</v>
      </c>
      <c r="AJ11" s="8">
        <v>7</v>
      </c>
      <c r="AK11" s="8">
        <v>8</v>
      </c>
      <c r="AL11" s="8">
        <v>4</v>
      </c>
      <c r="AM11" s="8">
        <v>8</v>
      </c>
      <c r="AN11" s="8">
        <v>13</v>
      </c>
      <c r="AO11" s="8">
        <v>9</v>
      </c>
      <c r="AP11" s="8">
        <v>13</v>
      </c>
      <c r="AQ11" s="8">
        <v>12</v>
      </c>
      <c r="AR11" s="8">
        <v>12</v>
      </c>
      <c r="AS11" s="8">
        <v>12</v>
      </c>
      <c r="AT11" s="8">
        <v>14</v>
      </c>
      <c r="AU11" s="8">
        <v>8</v>
      </c>
      <c r="AV11" s="8">
        <v>13</v>
      </c>
      <c r="AW11" s="8">
        <v>9</v>
      </c>
      <c r="AX11" s="8">
        <v>9</v>
      </c>
      <c r="AY11" s="8">
        <v>4</v>
      </c>
      <c r="AZ11" s="8">
        <v>11</v>
      </c>
      <c r="BA11" s="8">
        <v>7</v>
      </c>
      <c r="BB11" s="8">
        <v>13</v>
      </c>
      <c r="BC11" s="8">
        <v>9</v>
      </c>
      <c r="BD11" s="8">
        <v>14</v>
      </c>
      <c r="BE11" s="8">
        <v>14</v>
      </c>
      <c r="BF11" s="8">
        <v>9</v>
      </c>
      <c r="BG11" s="8">
        <v>12</v>
      </c>
      <c r="BH11" s="8">
        <f>COUNTIF(E11:BG11,"&lt;&gt;0")</f>
        <v>55</v>
      </c>
      <c r="BI11" s="8"/>
    </row>
    <row r="12" spans="1:61" ht="15.75" customHeight="1" x14ac:dyDescent="0.25">
      <c r="A12" s="191"/>
      <c r="B12" s="189" t="s">
        <v>294</v>
      </c>
      <c r="C12" s="179"/>
      <c r="D12" s="180" t="s">
        <v>230</v>
      </c>
      <c r="E12" s="8">
        <v>14</v>
      </c>
      <c r="F12" s="8">
        <v>67</v>
      </c>
      <c r="G12" s="8">
        <v>56</v>
      </c>
      <c r="H12" s="8">
        <v>32</v>
      </c>
      <c r="I12" s="8">
        <v>89</v>
      </c>
      <c r="J12" s="8">
        <v>89</v>
      </c>
      <c r="K12" s="8">
        <v>38</v>
      </c>
      <c r="L12" s="8">
        <v>82</v>
      </c>
      <c r="M12" s="8">
        <v>8</v>
      </c>
      <c r="N12" s="8">
        <v>66</v>
      </c>
      <c r="O12" s="8">
        <v>69</v>
      </c>
      <c r="P12" s="8">
        <v>38</v>
      </c>
      <c r="Q12" s="8">
        <v>38</v>
      </c>
      <c r="R12" s="8">
        <v>47</v>
      </c>
      <c r="S12" s="8">
        <v>40</v>
      </c>
      <c r="T12" s="8">
        <v>46</v>
      </c>
      <c r="U12" s="8">
        <v>46</v>
      </c>
      <c r="V12" s="8">
        <v>166</v>
      </c>
      <c r="W12" s="8">
        <v>76</v>
      </c>
      <c r="X12" s="8">
        <v>11</v>
      </c>
      <c r="Y12" s="8">
        <v>68</v>
      </c>
      <c r="Z12" s="8">
        <v>176</v>
      </c>
      <c r="AA12" s="8">
        <v>44</v>
      </c>
      <c r="AB12" s="8">
        <v>96</v>
      </c>
      <c r="AC12" s="8">
        <v>87</v>
      </c>
      <c r="AD12" s="8">
        <v>38</v>
      </c>
      <c r="AE12" s="8">
        <v>75</v>
      </c>
      <c r="AF12" s="8">
        <v>157</v>
      </c>
      <c r="AG12" s="8">
        <v>100</v>
      </c>
      <c r="AH12" s="8">
        <v>40</v>
      </c>
      <c r="AI12" s="8">
        <v>64</v>
      </c>
      <c r="AJ12" s="8">
        <v>41</v>
      </c>
      <c r="AK12" s="8">
        <v>3</v>
      </c>
      <c r="AL12" s="8">
        <v>46</v>
      </c>
      <c r="AM12" s="8">
        <v>3</v>
      </c>
      <c r="AN12" s="8">
        <v>38</v>
      </c>
      <c r="AO12" s="8">
        <v>66</v>
      </c>
      <c r="AP12" s="8">
        <v>69</v>
      </c>
      <c r="AQ12" s="8">
        <v>10</v>
      </c>
      <c r="AR12" s="8">
        <v>72</v>
      </c>
      <c r="AS12" s="8">
        <v>68</v>
      </c>
      <c r="AT12" s="8">
        <v>40</v>
      </c>
      <c r="AU12" s="8">
        <v>110</v>
      </c>
      <c r="AV12" s="8">
        <v>72</v>
      </c>
      <c r="AW12" s="8">
        <v>63</v>
      </c>
      <c r="AX12" s="8">
        <v>9</v>
      </c>
      <c r="AY12" s="8">
        <v>156</v>
      </c>
      <c r="AZ12" s="8">
        <v>66</v>
      </c>
      <c r="BA12" s="8">
        <v>10</v>
      </c>
      <c r="BB12" s="8">
        <v>97</v>
      </c>
      <c r="BC12" s="8">
        <v>66</v>
      </c>
      <c r="BD12" s="8">
        <v>64</v>
      </c>
      <c r="BE12" s="8">
        <v>73</v>
      </c>
      <c r="BF12" s="8">
        <v>73</v>
      </c>
      <c r="BG12" s="8">
        <v>3</v>
      </c>
      <c r="BH12" s="8">
        <f t="shared" ref="BH12:BH24" si="2">COUNTA(E12:BG12)</f>
        <v>55</v>
      </c>
      <c r="BI12" s="8"/>
    </row>
    <row r="13" spans="1:61" ht="15.75" customHeight="1" x14ac:dyDescent="0.25">
      <c r="A13" s="191"/>
      <c r="B13" s="189" t="s">
        <v>294</v>
      </c>
      <c r="C13" s="194"/>
      <c r="D13" s="195" t="s">
        <v>231</v>
      </c>
      <c r="E13" s="8">
        <v>2</v>
      </c>
      <c r="F13" s="8">
        <v>71</v>
      </c>
      <c r="G13" s="8">
        <v>35</v>
      </c>
      <c r="H13" s="8">
        <v>16</v>
      </c>
      <c r="I13" s="8">
        <v>40</v>
      </c>
      <c r="J13" s="8">
        <v>16</v>
      </c>
      <c r="K13" s="8">
        <v>58</v>
      </c>
      <c r="L13" s="8">
        <v>50</v>
      </c>
      <c r="M13" s="8">
        <v>16</v>
      </c>
      <c r="N13" s="8">
        <v>39</v>
      </c>
      <c r="O13" s="8">
        <v>3</v>
      </c>
      <c r="P13" s="8">
        <v>61</v>
      </c>
      <c r="Q13" s="8">
        <v>83</v>
      </c>
      <c r="R13" s="8">
        <v>6</v>
      </c>
      <c r="S13" s="8">
        <v>60</v>
      </c>
      <c r="T13" s="8">
        <v>40</v>
      </c>
      <c r="U13" s="8">
        <v>54</v>
      </c>
      <c r="V13" s="8">
        <v>16</v>
      </c>
      <c r="W13" s="8">
        <v>46</v>
      </c>
      <c r="X13" s="8">
        <v>40</v>
      </c>
      <c r="Y13" s="8">
        <v>68</v>
      </c>
      <c r="Z13" s="8">
        <v>18</v>
      </c>
      <c r="AA13" s="8">
        <v>3</v>
      </c>
      <c r="AB13" s="8">
        <v>48</v>
      </c>
      <c r="AC13" s="8">
        <v>75</v>
      </c>
      <c r="AD13" s="8">
        <v>78</v>
      </c>
      <c r="AE13" s="8">
        <v>52</v>
      </c>
      <c r="AF13" s="8">
        <v>31</v>
      </c>
      <c r="AG13" s="8">
        <v>83</v>
      </c>
      <c r="AH13" s="8">
        <v>60</v>
      </c>
      <c r="AI13" s="8">
        <v>72</v>
      </c>
      <c r="AJ13" s="8">
        <v>31</v>
      </c>
      <c r="AK13" s="8">
        <v>23</v>
      </c>
      <c r="AL13" s="8">
        <v>25</v>
      </c>
      <c r="AM13" s="8">
        <v>48</v>
      </c>
      <c r="AN13" s="8">
        <v>87</v>
      </c>
      <c r="AO13" s="8">
        <v>36</v>
      </c>
      <c r="AP13" s="8">
        <v>54</v>
      </c>
      <c r="AQ13" s="8">
        <v>25</v>
      </c>
      <c r="AR13" s="8">
        <v>45</v>
      </c>
      <c r="AS13" s="8">
        <v>35</v>
      </c>
      <c r="AT13" s="8">
        <v>65</v>
      </c>
      <c r="AU13" s="8">
        <v>41</v>
      </c>
      <c r="AV13" s="8">
        <v>74</v>
      </c>
      <c r="AW13" s="8">
        <v>37</v>
      </c>
      <c r="AX13" s="8">
        <v>10</v>
      </c>
      <c r="AY13" s="8">
        <v>32</v>
      </c>
      <c r="AZ13" s="8">
        <v>43</v>
      </c>
      <c r="BA13" s="8">
        <v>11</v>
      </c>
      <c r="BB13" s="8">
        <v>21</v>
      </c>
      <c r="BC13" s="8">
        <v>51</v>
      </c>
      <c r="BD13" s="8">
        <v>74</v>
      </c>
      <c r="BE13" s="8">
        <v>58</v>
      </c>
      <c r="BF13" s="8">
        <v>32</v>
      </c>
      <c r="BG13" s="8">
        <v>71</v>
      </c>
      <c r="BH13" s="8">
        <f t="shared" si="2"/>
        <v>55</v>
      </c>
      <c r="BI13" s="8"/>
    </row>
    <row r="14" spans="1:61" ht="15.75" customHeight="1" x14ac:dyDescent="0.25">
      <c r="A14" s="162"/>
      <c r="B14" s="196" t="s">
        <v>322</v>
      </c>
      <c r="C14" s="193" t="s">
        <v>323</v>
      </c>
      <c r="D14" s="180" t="s">
        <v>124</v>
      </c>
      <c r="E14" s="8">
        <v>0</v>
      </c>
      <c r="F14" s="8">
        <v>380</v>
      </c>
      <c r="G14" s="8">
        <v>72.45</v>
      </c>
      <c r="H14" s="8">
        <v>0</v>
      </c>
      <c r="I14" s="8">
        <v>1900</v>
      </c>
      <c r="J14" s="8">
        <v>113</v>
      </c>
      <c r="K14" s="8">
        <v>10</v>
      </c>
      <c r="L14" s="8">
        <v>860</v>
      </c>
      <c r="M14" s="8">
        <v>77.900000000000006</v>
      </c>
      <c r="N14" s="8">
        <v>1123.5</v>
      </c>
      <c r="O14" s="8">
        <v>160</v>
      </c>
      <c r="P14" s="8">
        <v>360.5</v>
      </c>
      <c r="Q14" s="8">
        <v>178.95</v>
      </c>
      <c r="R14" s="8">
        <v>20.9</v>
      </c>
      <c r="S14" s="8">
        <v>4.7</v>
      </c>
      <c r="T14" s="8">
        <v>86.87</v>
      </c>
      <c r="U14" s="8">
        <v>0</v>
      </c>
      <c r="V14" s="8">
        <v>210.9</v>
      </c>
      <c r="W14" s="8">
        <v>231.8</v>
      </c>
      <c r="X14" s="8">
        <v>200</v>
      </c>
      <c r="Y14" s="8">
        <v>122</v>
      </c>
      <c r="Z14" s="8">
        <v>50</v>
      </c>
      <c r="AA14" s="8">
        <v>22</v>
      </c>
      <c r="AB14" s="8">
        <v>95.31</v>
      </c>
      <c r="AC14" s="8">
        <v>430</v>
      </c>
      <c r="AD14" s="8">
        <v>182</v>
      </c>
      <c r="AE14" s="8">
        <v>325</v>
      </c>
      <c r="AF14" s="8">
        <v>31</v>
      </c>
      <c r="AG14" s="8">
        <v>3753</v>
      </c>
      <c r="AH14" s="8">
        <v>50</v>
      </c>
      <c r="AI14" s="8">
        <v>71</v>
      </c>
      <c r="AJ14" s="8">
        <v>332.2</v>
      </c>
      <c r="AK14" s="8">
        <v>116.4</v>
      </c>
      <c r="AL14" s="8">
        <v>160</v>
      </c>
      <c r="AM14" s="8">
        <v>190</v>
      </c>
      <c r="AN14" s="8">
        <v>1160</v>
      </c>
      <c r="AO14" s="8">
        <v>762.6</v>
      </c>
      <c r="AP14" s="8">
        <v>214</v>
      </c>
      <c r="AQ14" s="8">
        <v>689</v>
      </c>
      <c r="AR14" s="8">
        <v>71</v>
      </c>
      <c r="AS14" s="8">
        <v>335</v>
      </c>
      <c r="AT14" s="8">
        <v>175.5</v>
      </c>
      <c r="AU14" s="8">
        <v>103</v>
      </c>
      <c r="AV14" s="8">
        <v>260.8</v>
      </c>
      <c r="AW14" s="8">
        <v>526.29999999999995</v>
      </c>
      <c r="AX14" s="8">
        <v>439</v>
      </c>
      <c r="AY14" s="8">
        <v>182</v>
      </c>
      <c r="AZ14" s="8">
        <v>28.39</v>
      </c>
      <c r="BA14" s="8">
        <v>376</v>
      </c>
      <c r="BB14" s="8">
        <v>44.136000000000003</v>
      </c>
      <c r="BC14" s="8">
        <v>326</v>
      </c>
      <c r="BD14" s="8">
        <v>150.30000000000001</v>
      </c>
      <c r="BE14" s="8">
        <v>27</v>
      </c>
      <c r="BF14" s="8">
        <v>406</v>
      </c>
      <c r="BG14" s="8">
        <v>188</v>
      </c>
      <c r="BH14" s="8">
        <f t="shared" si="2"/>
        <v>55</v>
      </c>
      <c r="BI14" s="8"/>
    </row>
    <row r="15" spans="1:61" ht="15.75" customHeight="1" x14ac:dyDescent="0.25">
      <c r="A15" s="162"/>
      <c r="B15" s="189" t="s">
        <v>294</v>
      </c>
      <c r="C15" s="179"/>
      <c r="D15" s="180" t="s">
        <v>286</v>
      </c>
      <c r="E15" s="8">
        <v>0</v>
      </c>
      <c r="F15" s="8">
        <v>138</v>
      </c>
      <c r="G15" s="8">
        <v>126</v>
      </c>
      <c r="H15" s="8">
        <v>0</v>
      </c>
      <c r="I15" s="8">
        <v>153</v>
      </c>
      <c r="J15" s="8">
        <v>131</v>
      </c>
      <c r="K15" s="8">
        <v>143</v>
      </c>
      <c r="L15" s="8">
        <v>119</v>
      </c>
      <c r="M15" s="8">
        <v>140</v>
      </c>
      <c r="N15" s="8">
        <v>126</v>
      </c>
      <c r="O15" s="8">
        <v>119</v>
      </c>
      <c r="P15" s="8">
        <v>168</v>
      </c>
      <c r="Q15" s="8">
        <v>143</v>
      </c>
      <c r="R15" s="8">
        <v>0</v>
      </c>
      <c r="S15" s="8">
        <v>118.5</v>
      </c>
      <c r="T15" s="8">
        <v>168</v>
      </c>
      <c r="U15" s="8">
        <v>0</v>
      </c>
      <c r="V15" s="8">
        <v>133</v>
      </c>
      <c r="W15" s="8">
        <v>126</v>
      </c>
      <c r="X15" s="8">
        <v>119</v>
      </c>
      <c r="Y15" s="8">
        <v>111</v>
      </c>
      <c r="Z15" s="8">
        <v>0</v>
      </c>
      <c r="AA15" s="8">
        <v>112</v>
      </c>
      <c r="AB15" s="8">
        <v>112</v>
      </c>
      <c r="AC15" s="8">
        <v>118</v>
      </c>
      <c r="AD15" s="8">
        <v>156</v>
      </c>
      <c r="AE15" s="8">
        <v>140</v>
      </c>
      <c r="AF15" s="8">
        <v>126</v>
      </c>
      <c r="AG15" s="8">
        <v>81.14</v>
      </c>
      <c r="AH15" s="8">
        <v>140</v>
      </c>
      <c r="AI15" s="8">
        <v>132.5</v>
      </c>
      <c r="AJ15" s="8">
        <v>133</v>
      </c>
      <c r="AK15" s="8">
        <v>147</v>
      </c>
      <c r="AL15" s="8">
        <v>25</v>
      </c>
      <c r="AM15" s="8">
        <v>127.75</v>
      </c>
      <c r="AN15" s="8">
        <v>168</v>
      </c>
      <c r="AO15" s="8">
        <v>133</v>
      </c>
      <c r="AP15" s="8">
        <v>135</v>
      </c>
      <c r="AQ15" s="8">
        <v>131</v>
      </c>
      <c r="AR15" s="8">
        <v>130</v>
      </c>
      <c r="AS15" s="8">
        <v>130</v>
      </c>
      <c r="AT15" s="8">
        <v>143.5</v>
      </c>
      <c r="AU15" s="8">
        <v>125</v>
      </c>
      <c r="AV15" s="8">
        <v>140</v>
      </c>
      <c r="AW15" s="8">
        <v>129.5</v>
      </c>
      <c r="AX15" s="8">
        <v>126</v>
      </c>
      <c r="AY15" s="8">
        <v>132.5</v>
      </c>
      <c r="AZ15" s="8">
        <v>147</v>
      </c>
      <c r="BA15" s="8">
        <v>119</v>
      </c>
      <c r="BB15" s="8">
        <v>103.5</v>
      </c>
      <c r="BC15" s="8">
        <v>133</v>
      </c>
      <c r="BD15" s="8">
        <v>133.5</v>
      </c>
      <c r="BE15" s="8">
        <v>133.5</v>
      </c>
      <c r="BF15" s="8">
        <v>168</v>
      </c>
      <c r="BG15" s="8">
        <v>137</v>
      </c>
      <c r="BH15" s="8">
        <f t="shared" si="2"/>
        <v>55</v>
      </c>
      <c r="BI15" s="8"/>
    </row>
    <row r="16" spans="1:61" ht="15.75" customHeight="1" x14ac:dyDescent="0.25">
      <c r="A16" s="162"/>
      <c r="B16" s="197" t="s">
        <v>322</v>
      </c>
      <c r="C16" s="179"/>
      <c r="D16" s="180" t="s">
        <v>204</v>
      </c>
      <c r="E16" s="8">
        <v>0</v>
      </c>
      <c r="F16" s="8">
        <v>6000</v>
      </c>
      <c r="G16" s="8">
        <v>500</v>
      </c>
      <c r="H16" s="8">
        <v>0</v>
      </c>
      <c r="I16" s="8">
        <v>1750</v>
      </c>
      <c r="J16" s="8">
        <v>200</v>
      </c>
      <c r="K16" s="8">
        <v>1300</v>
      </c>
      <c r="L16" s="8">
        <v>3000</v>
      </c>
      <c r="M16" s="8">
        <v>0</v>
      </c>
      <c r="N16" s="8">
        <v>1</v>
      </c>
      <c r="O16" s="8">
        <v>0</v>
      </c>
      <c r="P16" s="8">
        <v>3000</v>
      </c>
      <c r="Q16" s="8">
        <v>15</v>
      </c>
      <c r="R16" s="8">
        <v>0</v>
      </c>
      <c r="S16" s="8">
        <v>0</v>
      </c>
      <c r="T16" s="8">
        <v>364</v>
      </c>
      <c r="U16" s="8">
        <v>0</v>
      </c>
      <c r="V16" s="8">
        <v>50</v>
      </c>
      <c r="W16" s="8">
        <v>100</v>
      </c>
      <c r="X16" s="8">
        <v>0</v>
      </c>
      <c r="Y16" s="8">
        <v>0</v>
      </c>
      <c r="Z16" s="8">
        <v>0</v>
      </c>
      <c r="AA16" s="8">
        <v>0</v>
      </c>
      <c r="AB16" s="8">
        <v>500</v>
      </c>
      <c r="AC16" s="8">
        <v>19200</v>
      </c>
      <c r="AD16" s="8">
        <v>0</v>
      </c>
      <c r="AE16" s="8">
        <v>1580</v>
      </c>
      <c r="AF16" s="8">
        <v>0</v>
      </c>
      <c r="AG16" s="8">
        <v>4000</v>
      </c>
      <c r="AH16" s="8">
        <v>1000</v>
      </c>
      <c r="AI16" s="8" t="s">
        <v>324</v>
      </c>
      <c r="AJ16" s="8">
        <v>2500</v>
      </c>
      <c r="AK16" s="8">
        <v>0</v>
      </c>
      <c r="AL16" s="8">
        <v>0</v>
      </c>
      <c r="AM16" s="8">
        <v>80</v>
      </c>
      <c r="AN16" s="8">
        <v>10950</v>
      </c>
      <c r="AO16" s="8">
        <v>60</v>
      </c>
      <c r="AP16" s="8">
        <v>20000</v>
      </c>
      <c r="AQ16" s="8">
        <v>625</v>
      </c>
      <c r="AR16" s="8">
        <v>600</v>
      </c>
      <c r="AS16" s="8">
        <v>0</v>
      </c>
      <c r="AT16" s="8">
        <v>700</v>
      </c>
      <c r="AU16" s="8">
        <v>2100</v>
      </c>
      <c r="AV16" s="8">
        <v>1500</v>
      </c>
      <c r="AW16" s="8">
        <v>570</v>
      </c>
      <c r="AX16" s="8">
        <v>28000</v>
      </c>
      <c r="AY16" s="8">
        <v>0</v>
      </c>
      <c r="AZ16" s="8">
        <v>0</v>
      </c>
      <c r="BA16" s="8">
        <v>7600</v>
      </c>
      <c r="BB16" s="8">
        <v>1650</v>
      </c>
      <c r="BC16" s="8">
        <v>200</v>
      </c>
      <c r="BD16" s="8">
        <v>800</v>
      </c>
      <c r="BE16" s="8">
        <v>1500</v>
      </c>
      <c r="BF16" s="8">
        <v>2650</v>
      </c>
      <c r="BG16" s="8">
        <v>2500</v>
      </c>
      <c r="BH16" s="8">
        <f t="shared" si="2"/>
        <v>55</v>
      </c>
      <c r="BI16" s="8"/>
    </row>
    <row r="17" spans="1:61" ht="15.75" customHeight="1" x14ac:dyDescent="0.25">
      <c r="A17" s="162"/>
      <c r="B17" s="197" t="s">
        <v>322</v>
      </c>
      <c r="C17" s="179"/>
      <c r="D17" s="180" t="s">
        <v>287</v>
      </c>
      <c r="E17" s="8">
        <v>0</v>
      </c>
      <c r="F17" s="8">
        <v>513</v>
      </c>
      <c r="G17" s="8">
        <v>23.5</v>
      </c>
      <c r="H17" s="8">
        <v>0</v>
      </c>
      <c r="I17" s="8">
        <v>1087</v>
      </c>
      <c r="J17" s="8">
        <v>376</v>
      </c>
      <c r="K17" s="8">
        <v>10</v>
      </c>
      <c r="L17" s="8">
        <v>130</v>
      </c>
      <c r="M17" s="8">
        <v>0</v>
      </c>
      <c r="N17" s="8">
        <v>3.1</v>
      </c>
      <c r="O17" s="8">
        <v>1.9</v>
      </c>
      <c r="P17" s="8">
        <v>179</v>
      </c>
      <c r="Q17" s="8">
        <v>198</v>
      </c>
      <c r="R17" s="8">
        <v>0</v>
      </c>
      <c r="S17" s="8">
        <v>69.2</v>
      </c>
      <c r="T17" s="8">
        <v>104</v>
      </c>
      <c r="U17" s="8">
        <v>0</v>
      </c>
      <c r="V17" s="8">
        <v>5</v>
      </c>
      <c r="W17" s="8">
        <v>83.3</v>
      </c>
      <c r="X17" s="8">
        <v>1.5</v>
      </c>
      <c r="Y17" s="8">
        <v>100</v>
      </c>
      <c r="Z17" s="8">
        <v>0</v>
      </c>
      <c r="AA17" s="8">
        <v>0</v>
      </c>
      <c r="AB17" s="8">
        <v>150</v>
      </c>
      <c r="AC17" s="8">
        <v>495</v>
      </c>
      <c r="AD17" s="8">
        <v>130</v>
      </c>
      <c r="AE17" s="8">
        <v>30</v>
      </c>
      <c r="AF17" s="8">
        <v>1.75</v>
      </c>
      <c r="AG17" s="8">
        <v>128</v>
      </c>
      <c r="AH17" s="8">
        <v>88</v>
      </c>
      <c r="AI17" s="8">
        <v>530</v>
      </c>
      <c r="AJ17" s="8">
        <v>150</v>
      </c>
      <c r="AK17" s="8">
        <v>13</v>
      </c>
      <c r="AL17" s="8">
        <v>100</v>
      </c>
      <c r="AM17" s="8">
        <v>14.5</v>
      </c>
      <c r="AN17" s="8">
        <v>410</v>
      </c>
      <c r="AO17" s="8">
        <v>87.2</v>
      </c>
      <c r="AP17" s="8">
        <v>440</v>
      </c>
      <c r="AQ17" s="8">
        <v>49.64</v>
      </c>
      <c r="AR17" s="8">
        <v>250</v>
      </c>
      <c r="AS17" s="8">
        <v>258</v>
      </c>
      <c r="AT17" s="8">
        <v>346.00900000000001</v>
      </c>
      <c r="AU17" s="8">
        <v>214</v>
      </c>
      <c r="AV17" s="8">
        <v>120</v>
      </c>
      <c r="AW17" s="8">
        <v>666</v>
      </c>
      <c r="AX17" s="8">
        <v>0</v>
      </c>
      <c r="AY17" s="8">
        <v>0</v>
      </c>
      <c r="AZ17" s="8">
        <v>200</v>
      </c>
      <c r="BA17" s="8">
        <v>222</v>
      </c>
      <c r="BB17" s="8">
        <v>120</v>
      </c>
      <c r="BC17" s="8">
        <v>126</v>
      </c>
      <c r="BD17" s="8">
        <v>117</v>
      </c>
      <c r="BE17" s="8">
        <v>400</v>
      </c>
      <c r="BF17" s="8">
        <v>400</v>
      </c>
      <c r="BG17" s="8">
        <v>80.467200000000005</v>
      </c>
      <c r="BH17" s="8">
        <f t="shared" si="2"/>
        <v>55</v>
      </c>
      <c r="BI17" s="8"/>
    </row>
    <row r="18" spans="1:61" ht="15.75" customHeight="1" x14ac:dyDescent="0.25">
      <c r="A18" s="162"/>
      <c r="B18" s="197" t="s">
        <v>322</v>
      </c>
      <c r="C18" s="179"/>
      <c r="D18" s="180" t="s">
        <v>288</v>
      </c>
      <c r="E18" s="8" t="s">
        <v>259</v>
      </c>
      <c r="F18" s="8">
        <v>51</v>
      </c>
      <c r="G18" s="8">
        <v>92</v>
      </c>
      <c r="H18" s="8">
        <v>25</v>
      </c>
      <c r="I18" s="8">
        <v>30</v>
      </c>
      <c r="J18" s="8">
        <v>69</v>
      </c>
      <c r="K18" s="8">
        <v>31</v>
      </c>
      <c r="L18" s="8">
        <v>61</v>
      </c>
      <c r="M18" s="8" t="s">
        <v>261</v>
      </c>
      <c r="N18" s="8">
        <v>90</v>
      </c>
      <c r="O18" s="8" t="s">
        <v>261</v>
      </c>
      <c r="P18" s="8">
        <v>68</v>
      </c>
      <c r="Q18" s="8">
        <v>99</v>
      </c>
      <c r="R18" s="8">
        <v>0</v>
      </c>
      <c r="S18" s="8">
        <v>81</v>
      </c>
      <c r="T18" s="8">
        <v>125</v>
      </c>
      <c r="U18" s="8" t="s">
        <v>261</v>
      </c>
      <c r="V18" s="8">
        <v>66</v>
      </c>
      <c r="W18" s="8">
        <v>72</v>
      </c>
      <c r="X18" s="8">
        <v>188</v>
      </c>
      <c r="Y18" s="8">
        <v>38</v>
      </c>
      <c r="Z18" s="8" t="s">
        <v>261</v>
      </c>
      <c r="AA18" s="8">
        <v>156</v>
      </c>
      <c r="AB18" s="8" t="s">
        <v>261</v>
      </c>
      <c r="AC18" s="8">
        <v>76</v>
      </c>
      <c r="AD18" s="8">
        <v>123</v>
      </c>
      <c r="AE18" s="8">
        <v>53</v>
      </c>
      <c r="AF18" s="8">
        <v>17</v>
      </c>
      <c r="AG18" s="8">
        <v>53</v>
      </c>
      <c r="AH18" s="8">
        <v>71</v>
      </c>
      <c r="AI18" s="8">
        <v>111</v>
      </c>
      <c r="AJ18" s="8">
        <v>69</v>
      </c>
      <c r="AK18" s="8">
        <v>58</v>
      </c>
      <c r="AL18" s="8">
        <v>78</v>
      </c>
      <c r="AM18" s="8">
        <v>100</v>
      </c>
      <c r="AN18" s="8">
        <v>80</v>
      </c>
      <c r="AO18" s="8">
        <v>44</v>
      </c>
      <c r="AP18" s="8">
        <v>62</v>
      </c>
      <c r="AQ18" s="8">
        <v>79</v>
      </c>
      <c r="AR18" s="8">
        <v>72</v>
      </c>
      <c r="AS18" s="8">
        <v>45</v>
      </c>
      <c r="AT18" s="8">
        <v>81</v>
      </c>
      <c r="AU18" s="8">
        <v>72</v>
      </c>
      <c r="AV18" s="8">
        <v>83</v>
      </c>
      <c r="AW18" s="8">
        <v>50</v>
      </c>
      <c r="AX18" s="8">
        <v>81</v>
      </c>
      <c r="AY18" s="8">
        <v>22</v>
      </c>
      <c r="AZ18" s="8">
        <v>132</v>
      </c>
      <c r="BA18" s="8">
        <v>60</v>
      </c>
      <c r="BB18" s="8">
        <v>23</v>
      </c>
      <c r="BC18" s="8">
        <v>150</v>
      </c>
      <c r="BD18" s="8">
        <v>94</v>
      </c>
      <c r="BE18" s="8">
        <v>40</v>
      </c>
      <c r="BF18" s="8">
        <v>64</v>
      </c>
      <c r="BG18" s="8">
        <v>60</v>
      </c>
      <c r="BH18" s="8">
        <f t="shared" si="2"/>
        <v>55</v>
      </c>
      <c r="BI18" s="8"/>
    </row>
    <row r="19" spans="1:61" ht="15.75" customHeight="1" x14ac:dyDescent="0.25">
      <c r="A19" s="162"/>
      <c r="B19" s="197" t="s">
        <v>322</v>
      </c>
      <c r="C19" s="179"/>
      <c r="D19" s="180" t="s">
        <v>289</v>
      </c>
      <c r="E19" s="8">
        <v>148</v>
      </c>
      <c r="F19" s="8">
        <v>198</v>
      </c>
      <c r="G19" s="8">
        <v>271</v>
      </c>
      <c r="H19" s="8">
        <v>45</v>
      </c>
      <c r="I19" s="8">
        <v>243</v>
      </c>
      <c r="J19" s="8">
        <v>349</v>
      </c>
      <c r="K19" s="8">
        <v>63</v>
      </c>
      <c r="L19" s="8">
        <v>160</v>
      </c>
      <c r="M19" s="8">
        <v>197</v>
      </c>
      <c r="N19" s="8">
        <v>137</v>
      </c>
      <c r="O19" s="8">
        <v>195</v>
      </c>
      <c r="P19" s="8">
        <v>364</v>
      </c>
      <c r="Q19" s="8">
        <v>540</v>
      </c>
      <c r="R19" s="8">
        <v>210</v>
      </c>
      <c r="S19" s="8">
        <v>287</v>
      </c>
      <c r="T19" s="8">
        <v>490</v>
      </c>
      <c r="U19" s="8">
        <v>189</v>
      </c>
      <c r="V19" s="8">
        <v>268</v>
      </c>
      <c r="W19" s="8">
        <v>477</v>
      </c>
      <c r="X19" s="8">
        <v>51</v>
      </c>
      <c r="Y19" s="8">
        <v>220</v>
      </c>
      <c r="Z19" s="8">
        <v>572</v>
      </c>
      <c r="AA19" s="8">
        <v>331</v>
      </c>
      <c r="AB19" s="8">
        <v>63</v>
      </c>
      <c r="AC19" s="8">
        <v>404</v>
      </c>
      <c r="AD19" s="8">
        <v>595</v>
      </c>
      <c r="AE19" s="8">
        <v>172</v>
      </c>
      <c r="AF19" s="8">
        <v>55</v>
      </c>
      <c r="AG19" s="8">
        <v>361</v>
      </c>
      <c r="AH19" s="8">
        <v>145</v>
      </c>
      <c r="AI19" s="8">
        <v>285</v>
      </c>
      <c r="AJ19" s="8">
        <v>184</v>
      </c>
      <c r="AK19" s="8">
        <v>311</v>
      </c>
      <c r="AL19" s="8">
        <v>356</v>
      </c>
      <c r="AM19" s="8">
        <v>327</v>
      </c>
      <c r="AN19" s="8">
        <v>341</v>
      </c>
      <c r="AO19" s="8">
        <v>150</v>
      </c>
      <c r="AP19" s="8">
        <v>219</v>
      </c>
      <c r="AQ19" s="8">
        <v>360</v>
      </c>
      <c r="AR19" s="8">
        <v>314</v>
      </c>
      <c r="AS19" s="8">
        <v>300</v>
      </c>
      <c r="AT19" s="8">
        <v>203</v>
      </c>
      <c r="AU19" s="8">
        <v>233</v>
      </c>
      <c r="AV19" s="8">
        <v>344</v>
      </c>
      <c r="AW19" s="8">
        <v>232.2</v>
      </c>
      <c r="AX19" s="8">
        <v>81</v>
      </c>
      <c r="AY19" s="8">
        <v>91</v>
      </c>
      <c r="AZ19" s="8">
        <v>696</v>
      </c>
      <c r="BA19" s="8">
        <v>390</v>
      </c>
      <c r="BB19" s="8">
        <v>105</v>
      </c>
      <c r="BC19" s="8">
        <v>900</v>
      </c>
      <c r="BD19" s="8">
        <v>422</v>
      </c>
      <c r="BE19" s="8">
        <v>132</v>
      </c>
      <c r="BF19" s="8">
        <v>371</v>
      </c>
      <c r="BG19" s="8">
        <v>124</v>
      </c>
      <c r="BH19" s="8">
        <f t="shared" si="2"/>
        <v>55</v>
      </c>
      <c r="BI19" s="8"/>
    </row>
    <row r="20" spans="1:61" ht="15.75" customHeight="1" x14ac:dyDescent="0.25">
      <c r="A20" s="162"/>
      <c r="B20" s="197" t="s">
        <v>322</v>
      </c>
      <c r="C20" s="179"/>
      <c r="D20" s="180" t="s">
        <v>290</v>
      </c>
      <c r="E20" s="8" t="s">
        <v>261</v>
      </c>
      <c r="F20" s="8">
        <v>38</v>
      </c>
      <c r="G20" s="8">
        <v>59</v>
      </c>
      <c r="H20" s="8">
        <v>15</v>
      </c>
      <c r="I20" s="8">
        <v>33</v>
      </c>
      <c r="J20" s="8">
        <v>35</v>
      </c>
      <c r="K20" s="8">
        <v>25</v>
      </c>
      <c r="L20" s="8" t="s">
        <v>261</v>
      </c>
      <c r="M20" s="8" t="s">
        <v>261</v>
      </c>
      <c r="N20" s="8">
        <v>90</v>
      </c>
      <c r="O20" s="8">
        <v>40</v>
      </c>
      <c r="P20" s="8">
        <v>71</v>
      </c>
      <c r="Q20" s="8">
        <v>102</v>
      </c>
      <c r="R20" s="8">
        <v>24</v>
      </c>
      <c r="S20" s="8">
        <v>150</v>
      </c>
      <c r="T20" s="8">
        <v>26</v>
      </c>
      <c r="U20" s="8" t="s">
        <v>261</v>
      </c>
      <c r="V20" s="8">
        <v>111</v>
      </c>
      <c r="W20" s="8" t="s">
        <v>261</v>
      </c>
      <c r="X20" s="8">
        <v>143</v>
      </c>
      <c r="Y20" s="8">
        <v>62</v>
      </c>
      <c r="Z20" s="8" t="s">
        <v>261</v>
      </c>
      <c r="AA20" s="8">
        <v>121</v>
      </c>
      <c r="AB20" s="8">
        <v>30</v>
      </c>
      <c r="AC20" s="8">
        <v>15</v>
      </c>
      <c r="AD20" s="8">
        <v>95</v>
      </c>
      <c r="AE20" s="8">
        <v>53</v>
      </c>
      <c r="AF20" s="8">
        <v>80</v>
      </c>
      <c r="AG20" s="8">
        <v>40</v>
      </c>
      <c r="AH20" s="8">
        <v>30</v>
      </c>
      <c r="AI20" s="8">
        <v>54</v>
      </c>
      <c r="AJ20" s="8">
        <v>76</v>
      </c>
      <c r="AK20" s="8">
        <v>15</v>
      </c>
      <c r="AL20" s="8" t="s">
        <v>261</v>
      </c>
      <c r="AM20" s="8">
        <v>55</v>
      </c>
      <c r="AN20" s="8">
        <v>37</v>
      </c>
      <c r="AO20" s="8">
        <v>45</v>
      </c>
      <c r="AP20" s="8">
        <v>60</v>
      </c>
      <c r="AQ20" s="8">
        <v>38</v>
      </c>
      <c r="AR20" s="8">
        <v>15</v>
      </c>
      <c r="AS20" s="8">
        <v>32</v>
      </c>
      <c r="AT20" s="8">
        <v>40</v>
      </c>
      <c r="AU20" s="8">
        <v>26</v>
      </c>
      <c r="AV20" s="8">
        <v>75</v>
      </c>
      <c r="AW20" s="8">
        <v>40</v>
      </c>
      <c r="AX20" s="8">
        <v>58</v>
      </c>
      <c r="AY20" s="8">
        <v>58</v>
      </c>
      <c r="AZ20" s="8">
        <v>17</v>
      </c>
      <c r="BA20" s="8">
        <v>90</v>
      </c>
      <c r="BB20" s="8">
        <v>59</v>
      </c>
      <c r="BC20" s="8">
        <v>50</v>
      </c>
      <c r="BD20" s="8">
        <v>80</v>
      </c>
      <c r="BE20" s="8">
        <v>44</v>
      </c>
      <c r="BF20" s="8">
        <v>33</v>
      </c>
      <c r="BG20" s="8">
        <v>96</v>
      </c>
      <c r="BH20" s="8">
        <f t="shared" si="2"/>
        <v>55</v>
      </c>
      <c r="BI20" s="8"/>
    </row>
    <row r="21" spans="1:61" ht="15.75" customHeight="1" x14ac:dyDescent="0.25">
      <c r="A21" s="162"/>
      <c r="B21" s="189" t="s">
        <v>294</v>
      </c>
      <c r="C21" s="179"/>
      <c r="D21" s="180" t="s">
        <v>281</v>
      </c>
      <c r="E21" s="8">
        <v>0</v>
      </c>
      <c r="F21" s="8">
        <v>1</v>
      </c>
      <c r="G21" s="8">
        <v>0</v>
      </c>
      <c r="H21" s="8">
        <v>0</v>
      </c>
      <c r="I21" s="8">
        <v>1</v>
      </c>
      <c r="J21" s="8">
        <v>1</v>
      </c>
      <c r="K21" s="8">
        <v>1</v>
      </c>
      <c r="L21" s="8">
        <v>1</v>
      </c>
      <c r="M21" s="8">
        <v>0</v>
      </c>
      <c r="N21" s="8">
        <v>1</v>
      </c>
      <c r="O21" s="8">
        <v>0</v>
      </c>
      <c r="P21" s="8">
        <v>1</v>
      </c>
      <c r="Q21" s="8">
        <v>1</v>
      </c>
      <c r="R21" s="8">
        <v>0</v>
      </c>
      <c r="S21" s="8">
        <v>1</v>
      </c>
      <c r="T21" s="8">
        <v>1</v>
      </c>
      <c r="U21" s="8">
        <v>0</v>
      </c>
      <c r="V21" s="8">
        <v>1</v>
      </c>
      <c r="W21" s="8">
        <v>1</v>
      </c>
      <c r="X21" s="8">
        <v>1</v>
      </c>
      <c r="Y21" s="8">
        <v>0</v>
      </c>
      <c r="Z21" s="8">
        <v>1</v>
      </c>
      <c r="AA21" s="8">
        <v>0</v>
      </c>
      <c r="AB21" s="8">
        <v>1</v>
      </c>
      <c r="AC21" s="8">
        <v>1</v>
      </c>
      <c r="AD21" s="8">
        <v>1</v>
      </c>
      <c r="AE21" s="8">
        <v>1</v>
      </c>
      <c r="AF21" s="8">
        <v>0</v>
      </c>
      <c r="AG21" s="8">
        <v>1</v>
      </c>
      <c r="AH21" s="8">
        <v>1</v>
      </c>
      <c r="AI21" s="8">
        <v>1</v>
      </c>
      <c r="AJ21" s="8">
        <v>1</v>
      </c>
      <c r="AK21" s="8">
        <v>1</v>
      </c>
      <c r="AL21" s="8">
        <v>1</v>
      </c>
      <c r="AM21" s="8">
        <v>0</v>
      </c>
      <c r="AN21" s="8">
        <v>1</v>
      </c>
      <c r="AO21" s="8">
        <v>1</v>
      </c>
      <c r="AP21" s="8">
        <v>1</v>
      </c>
      <c r="AQ21" s="8">
        <v>0</v>
      </c>
      <c r="AR21" s="8">
        <v>1</v>
      </c>
      <c r="AS21" s="8">
        <v>1</v>
      </c>
      <c r="AT21" s="8">
        <v>1</v>
      </c>
      <c r="AU21" s="8">
        <v>1</v>
      </c>
      <c r="AV21" s="8">
        <v>1</v>
      </c>
      <c r="AW21" s="8">
        <v>1</v>
      </c>
      <c r="AX21" s="8">
        <v>1</v>
      </c>
      <c r="AY21" s="8">
        <v>1</v>
      </c>
      <c r="AZ21" s="8">
        <v>1</v>
      </c>
      <c r="BA21" s="8">
        <v>1</v>
      </c>
      <c r="BB21" s="8">
        <v>1</v>
      </c>
      <c r="BC21" s="8">
        <v>1</v>
      </c>
      <c r="BD21" s="8">
        <v>1</v>
      </c>
      <c r="BE21" s="8">
        <v>1</v>
      </c>
      <c r="BF21" s="8">
        <v>0</v>
      </c>
      <c r="BG21" s="8">
        <v>1</v>
      </c>
      <c r="BH21" s="8">
        <f t="shared" si="2"/>
        <v>55</v>
      </c>
      <c r="BI21" s="8"/>
    </row>
    <row r="22" spans="1:61" ht="15.75" customHeight="1" x14ac:dyDescent="0.25">
      <c r="A22" s="162"/>
      <c r="B22" s="197" t="s">
        <v>322</v>
      </c>
      <c r="C22" s="179"/>
      <c r="D22" s="180" t="s">
        <v>325</v>
      </c>
      <c r="E22" s="8">
        <v>3245</v>
      </c>
      <c r="F22" s="8">
        <v>4923</v>
      </c>
      <c r="G22" s="8">
        <v>5.2789999999999999</v>
      </c>
      <c r="H22" s="8">
        <v>2800</v>
      </c>
      <c r="I22" s="8">
        <v>3837.5</v>
      </c>
      <c r="J22" s="8">
        <v>14728</v>
      </c>
      <c r="K22" s="8">
        <v>34853.47</v>
      </c>
      <c r="L22" s="8">
        <v>14237</v>
      </c>
      <c r="M22" s="8">
        <v>19376</v>
      </c>
      <c r="N22" s="8">
        <v>4489</v>
      </c>
      <c r="O22" s="8">
        <v>7633</v>
      </c>
      <c r="P22" s="8">
        <v>11864</v>
      </c>
      <c r="Q22" s="8">
        <v>1451.41</v>
      </c>
      <c r="R22" s="8">
        <v>3133</v>
      </c>
      <c r="S22" s="8">
        <v>1985</v>
      </c>
      <c r="T22" s="8">
        <v>2650</v>
      </c>
      <c r="U22" s="8">
        <v>1513</v>
      </c>
      <c r="V22" s="8">
        <v>6544</v>
      </c>
      <c r="W22" s="8">
        <v>2767</v>
      </c>
      <c r="X22" s="8">
        <v>17129</v>
      </c>
      <c r="Y22" s="8">
        <v>2695</v>
      </c>
      <c r="Z22" s="8">
        <v>6662</v>
      </c>
      <c r="AA22" s="8">
        <v>4193</v>
      </c>
      <c r="AB22" s="8">
        <v>3459</v>
      </c>
      <c r="AC22" s="8">
        <v>5354</v>
      </c>
      <c r="AD22" s="8">
        <v>2983</v>
      </c>
      <c r="AE22" s="8">
        <v>5225</v>
      </c>
      <c r="AF22" s="8">
        <v>18567</v>
      </c>
      <c r="AG22" s="8">
        <v>5920</v>
      </c>
      <c r="AH22" s="8">
        <v>421.98022312373223</v>
      </c>
      <c r="AI22" s="8">
        <v>898.1</v>
      </c>
      <c r="AJ22" s="8">
        <v>4857.66</v>
      </c>
      <c r="AK22" s="8" t="s">
        <v>326</v>
      </c>
      <c r="AL22" s="8" t="s">
        <v>327</v>
      </c>
      <c r="AM22" s="8" t="s">
        <v>328</v>
      </c>
      <c r="AN22" s="8">
        <v>10694</v>
      </c>
      <c r="AO22" s="8">
        <v>12033</v>
      </c>
      <c r="AP22" s="8">
        <v>3550</v>
      </c>
      <c r="AQ22" s="8">
        <v>7173</v>
      </c>
      <c r="AR22" s="8">
        <v>5378</v>
      </c>
      <c r="AS22" s="8">
        <v>2244</v>
      </c>
      <c r="AT22" s="8">
        <v>84</v>
      </c>
      <c r="AU22" s="8">
        <v>393</v>
      </c>
      <c r="AV22" s="8">
        <v>7815</v>
      </c>
      <c r="AW22" s="8">
        <v>16718</v>
      </c>
      <c r="AX22" s="8">
        <v>3800</v>
      </c>
      <c r="AY22" s="8">
        <v>7669</v>
      </c>
      <c r="AZ22" s="8">
        <v>7017</v>
      </c>
      <c r="BA22" s="8">
        <v>11000</v>
      </c>
      <c r="BB22" s="8">
        <v>2172.2399999999998</v>
      </c>
      <c r="BC22" s="8">
        <v>21881.5</v>
      </c>
      <c r="BD22" s="8">
        <v>9771.2000000000007</v>
      </c>
      <c r="BE22" s="8">
        <v>802.5</v>
      </c>
      <c r="BF22" s="8">
        <v>3334</v>
      </c>
      <c r="BG22" s="8">
        <v>3722.5593220338983</v>
      </c>
      <c r="BH22" s="8">
        <f t="shared" si="2"/>
        <v>55</v>
      </c>
      <c r="BI22" s="8"/>
    </row>
    <row r="23" spans="1:61" ht="15.75" customHeight="1" x14ac:dyDescent="0.25">
      <c r="A23" s="162"/>
      <c r="B23" s="198"/>
      <c r="C23" s="164" t="s">
        <v>329</v>
      </c>
      <c r="D23" s="165" t="s">
        <v>92</v>
      </c>
      <c r="E23" s="8">
        <v>5</v>
      </c>
      <c r="F23" s="8">
        <v>34</v>
      </c>
      <c r="G23" s="8">
        <v>4</v>
      </c>
      <c r="H23" s="8">
        <v>2</v>
      </c>
      <c r="I23" s="167">
        <v>42</v>
      </c>
      <c r="J23" s="8">
        <v>9</v>
      </c>
      <c r="K23" s="8">
        <v>6</v>
      </c>
      <c r="L23" s="8">
        <v>4</v>
      </c>
      <c r="M23" s="8">
        <v>3</v>
      </c>
      <c r="N23" s="8">
        <v>3</v>
      </c>
      <c r="O23" s="8">
        <v>4</v>
      </c>
      <c r="P23" s="8">
        <v>10</v>
      </c>
      <c r="Q23" s="8">
        <v>7</v>
      </c>
      <c r="R23" s="8">
        <v>7</v>
      </c>
      <c r="S23" s="8">
        <v>7</v>
      </c>
      <c r="T23" s="8">
        <v>2</v>
      </c>
      <c r="U23" s="8">
        <v>4</v>
      </c>
      <c r="V23" s="8">
        <v>7</v>
      </c>
      <c r="W23" s="8">
        <v>3</v>
      </c>
      <c r="X23" s="8">
        <v>6</v>
      </c>
      <c r="Y23" s="8">
        <v>4</v>
      </c>
      <c r="Z23" s="8">
        <v>6</v>
      </c>
      <c r="AA23" s="8">
        <v>9</v>
      </c>
      <c r="AB23" s="8">
        <v>4</v>
      </c>
      <c r="AC23" s="8">
        <v>11</v>
      </c>
      <c r="AD23" s="8">
        <v>10</v>
      </c>
      <c r="AE23" s="167">
        <v>28</v>
      </c>
      <c r="AF23" s="8">
        <v>2</v>
      </c>
      <c r="AG23" s="8">
        <v>8</v>
      </c>
      <c r="AH23" s="8">
        <v>7</v>
      </c>
      <c r="AI23" s="8">
        <v>7</v>
      </c>
      <c r="AJ23" s="8">
        <v>3</v>
      </c>
      <c r="AK23" s="8">
        <v>10</v>
      </c>
      <c r="AL23" s="8">
        <v>3</v>
      </c>
      <c r="AM23" s="8">
        <v>8</v>
      </c>
      <c r="AN23" s="8">
        <v>10</v>
      </c>
      <c r="AO23" s="8">
        <v>5</v>
      </c>
      <c r="AP23" s="182">
        <v>15</v>
      </c>
      <c r="AQ23" s="8">
        <v>3</v>
      </c>
      <c r="AR23" s="8">
        <v>4</v>
      </c>
      <c r="AS23" s="8">
        <v>8</v>
      </c>
      <c r="AT23" s="8">
        <v>10</v>
      </c>
      <c r="AU23" s="8">
        <v>7</v>
      </c>
      <c r="AV23" s="8">
        <v>7</v>
      </c>
      <c r="AW23" s="8">
        <v>3</v>
      </c>
      <c r="AX23" s="8">
        <v>3</v>
      </c>
      <c r="AY23" s="8">
        <v>3</v>
      </c>
      <c r="AZ23" s="8">
        <v>44</v>
      </c>
      <c r="BA23" s="8">
        <v>4</v>
      </c>
      <c r="BB23" s="8">
        <v>9</v>
      </c>
      <c r="BC23" s="8">
        <v>5</v>
      </c>
      <c r="BD23" s="8">
        <v>9</v>
      </c>
      <c r="BE23" s="8">
        <v>5</v>
      </c>
      <c r="BF23" s="8">
        <v>13</v>
      </c>
      <c r="BG23" s="8">
        <v>6</v>
      </c>
      <c r="BH23" s="8">
        <f t="shared" si="2"/>
        <v>55</v>
      </c>
      <c r="BI23" s="8"/>
    </row>
    <row r="24" spans="1:61" ht="15.75" customHeight="1" x14ac:dyDescent="0.25">
      <c r="A24" s="162"/>
      <c r="B24" s="189" t="s">
        <v>294</v>
      </c>
      <c r="C24" s="188" t="s">
        <v>330</v>
      </c>
      <c r="D24" s="180" t="s">
        <v>93</v>
      </c>
      <c r="E24" s="182" t="s">
        <v>261</v>
      </c>
      <c r="F24" s="8">
        <v>9.9600000000000009</v>
      </c>
      <c r="G24" s="8">
        <v>249</v>
      </c>
      <c r="H24" s="8">
        <v>21750</v>
      </c>
      <c r="I24" s="8">
        <v>10.4</v>
      </c>
      <c r="J24" s="8" t="s">
        <v>321</v>
      </c>
      <c r="K24" s="8" t="s">
        <v>319</v>
      </c>
      <c r="L24" s="8">
        <v>168.25</v>
      </c>
      <c r="M24" s="182"/>
      <c r="N24" s="8">
        <v>79</v>
      </c>
      <c r="O24" s="8">
        <v>149</v>
      </c>
      <c r="P24" s="8">
        <v>34</v>
      </c>
      <c r="Q24" s="8" t="s">
        <v>320</v>
      </c>
      <c r="R24" s="8">
        <v>8970</v>
      </c>
      <c r="S24" s="8" t="s">
        <v>320</v>
      </c>
      <c r="T24" s="8">
        <v>75</v>
      </c>
      <c r="U24" s="8">
        <v>56.25</v>
      </c>
      <c r="V24" s="8" t="s">
        <v>318</v>
      </c>
      <c r="W24" s="8">
        <v>39.630000000000003</v>
      </c>
      <c r="X24" s="8">
        <v>29900</v>
      </c>
      <c r="Y24" s="8">
        <v>56.25</v>
      </c>
      <c r="Z24" s="8">
        <v>150</v>
      </c>
      <c r="AA24" s="8">
        <v>1368.3</v>
      </c>
      <c r="AB24" s="8">
        <v>0.33</v>
      </c>
      <c r="AC24" s="8">
        <v>12.16</v>
      </c>
      <c r="AD24" s="8">
        <v>34</v>
      </c>
      <c r="AE24" s="8">
        <v>6.5</v>
      </c>
      <c r="AF24" s="8">
        <v>599</v>
      </c>
      <c r="AG24" s="8">
        <v>163.37</v>
      </c>
      <c r="AH24" s="8">
        <v>41</v>
      </c>
      <c r="AI24" s="8">
        <v>44.13</v>
      </c>
      <c r="AJ24" s="8">
        <v>199</v>
      </c>
      <c r="AK24" s="8">
        <v>282</v>
      </c>
      <c r="AL24" s="182"/>
      <c r="AM24" s="8">
        <v>274</v>
      </c>
      <c r="AN24" s="8">
        <v>25</v>
      </c>
      <c r="AO24" s="8">
        <v>5028</v>
      </c>
      <c r="AP24" s="182">
        <v>8.8699999999999992</v>
      </c>
      <c r="AQ24" s="8">
        <v>12.73</v>
      </c>
      <c r="AR24" s="8">
        <v>50</v>
      </c>
      <c r="AS24" s="8">
        <v>10</v>
      </c>
      <c r="AT24" s="8">
        <v>34</v>
      </c>
      <c r="AU24" s="8">
        <v>9709</v>
      </c>
      <c r="AV24" s="182"/>
      <c r="AW24" s="8">
        <v>64000</v>
      </c>
      <c r="AX24" s="8">
        <v>33</v>
      </c>
      <c r="AY24" s="8">
        <v>30.07</v>
      </c>
      <c r="AZ24" s="8">
        <v>29.9</v>
      </c>
      <c r="BA24" s="8">
        <v>90000</v>
      </c>
      <c r="BB24" s="8">
        <v>67</v>
      </c>
      <c r="BC24" s="8">
        <v>5028</v>
      </c>
      <c r="BD24" s="8">
        <v>45.1</v>
      </c>
      <c r="BE24" s="8">
        <v>35</v>
      </c>
      <c r="BF24" s="8">
        <v>27.68</v>
      </c>
      <c r="BG24" s="8">
        <v>37</v>
      </c>
      <c r="BH24" s="8">
        <f t="shared" si="2"/>
        <v>52</v>
      </c>
      <c r="BI24" s="8"/>
    </row>
    <row r="25" spans="1:61" ht="15.75" customHeight="1" x14ac:dyDescent="0.25">
      <c r="A25" s="162"/>
      <c r="B25" s="189" t="s">
        <v>294</v>
      </c>
      <c r="C25" s="188" t="s">
        <v>331</v>
      </c>
      <c r="D25" s="199" t="s">
        <v>104</v>
      </c>
      <c r="E25" s="8">
        <v>5</v>
      </c>
      <c r="F25" s="8">
        <v>6</v>
      </c>
      <c r="G25" s="8">
        <v>7</v>
      </c>
      <c r="H25" s="8">
        <v>7</v>
      </c>
      <c r="I25" s="8">
        <v>8</v>
      </c>
      <c r="J25" s="8">
        <v>7</v>
      </c>
      <c r="K25" s="8">
        <v>12</v>
      </c>
      <c r="L25" s="8">
        <v>10</v>
      </c>
      <c r="M25" s="8">
        <v>6</v>
      </c>
      <c r="N25" s="8">
        <v>4</v>
      </c>
      <c r="O25" s="8">
        <v>4</v>
      </c>
      <c r="P25" s="8">
        <v>9</v>
      </c>
      <c r="Q25" s="8">
        <v>10</v>
      </c>
      <c r="R25" s="8">
        <v>3</v>
      </c>
      <c r="S25" s="8">
        <v>7</v>
      </c>
      <c r="T25" s="8">
        <v>8</v>
      </c>
      <c r="U25" s="8">
        <v>5</v>
      </c>
      <c r="V25" s="8">
        <v>12</v>
      </c>
      <c r="W25" s="8">
        <v>10</v>
      </c>
      <c r="X25" s="8">
        <v>9</v>
      </c>
      <c r="Y25" s="8">
        <v>7</v>
      </c>
      <c r="Z25" s="8">
        <v>9</v>
      </c>
      <c r="AA25" s="8">
        <v>4</v>
      </c>
      <c r="AB25" s="8">
        <v>7</v>
      </c>
      <c r="AC25" s="8">
        <v>10</v>
      </c>
      <c r="AD25" s="8">
        <v>9</v>
      </c>
      <c r="AE25" s="8">
        <v>13</v>
      </c>
      <c r="AF25" s="8">
        <v>7</v>
      </c>
      <c r="AG25" s="8">
        <v>6</v>
      </c>
      <c r="AH25" s="8">
        <v>11</v>
      </c>
      <c r="AI25" s="8">
        <v>9</v>
      </c>
      <c r="AJ25" s="8">
        <v>5</v>
      </c>
      <c r="AK25" s="8">
        <v>6</v>
      </c>
      <c r="AL25" s="8">
        <v>5</v>
      </c>
      <c r="AM25" s="8">
        <v>6</v>
      </c>
      <c r="AN25" s="8">
        <v>11</v>
      </c>
      <c r="AO25" s="8">
        <v>10</v>
      </c>
      <c r="AP25" s="8">
        <v>8</v>
      </c>
      <c r="AQ25" s="8">
        <v>10</v>
      </c>
      <c r="AR25" s="8">
        <v>8</v>
      </c>
      <c r="AS25" s="8">
        <v>6</v>
      </c>
      <c r="AT25" s="8">
        <v>10</v>
      </c>
      <c r="AU25" s="8">
        <v>11</v>
      </c>
      <c r="AV25" s="8">
        <v>7</v>
      </c>
      <c r="AW25" s="8">
        <v>13</v>
      </c>
      <c r="AX25" s="8">
        <v>9</v>
      </c>
      <c r="AY25" s="8">
        <v>10</v>
      </c>
      <c r="AZ25" s="8">
        <v>9</v>
      </c>
      <c r="BA25" s="8">
        <v>9</v>
      </c>
      <c r="BB25" s="8">
        <v>9</v>
      </c>
      <c r="BC25" s="8">
        <v>10</v>
      </c>
      <c r="BD25" s="8">
        <v>10</v>
      </c>
      <c r="BE25" s="8">
        <v>11</v>
      </c>
      <c r="BF25" s="8">
        <v>8</v>
      </c>
      <c r="BG25" s="8">
        <v>11</v>
      </c>
      <c r="BH25" s="8">
        <f t="shared" ref="BH25:BH30" si="3">COUNTIF(E25:BG25,"&gt;0")</f>
        <v>55</v>
      </c>
      <c r="BI25" s="6" t="s">
        <v>1</v>
      </c>
    </row>
    <row r="26" spans="1:61" ht="15.75" customHeight="1" x14ac:dyDescent="0.25">
      <c r="A26" s="162"/>
      <c r="B26" s="189" t="s">
        <v>294</v>
      </c>
      <c r="C26" s="188" t="s">
        <v>330</v>
      </c>
      <c r="D26" s="180" t="s">
        <v>105</v>
      </c>
      <c r="E26" s="8">
        <v>3</v>
      </c>
      <c r="F26" s="8">
        <v>3</v>
      </c>
      <c r="G26" s="8">
        <v>3</v>
      </c>
      <c r="H26" s="8">
        <v>1</v>
      </c>
      <c r="I26" s="8">
        <v>3</v>
      </c>
      <c r="J26" s="8">
        <v>3</v>
      </c>
      <c r="K26" s="8">
        <v>3</v>
      </c>
      <c r="L26" s="8">
        <v>3</v>
      </c>
      <c r="M26" s="8">
        <v>3</v>
      </c>
      <c r="N26" s="8">
        <v>2</v>
      </c>
      <c r="O26" s="8">
        <v>1</v>
      </c>
      <c r="P26" s="8">
        <v>3</v>
      </c>
      <c r="Q26" s="8">
        <v>3</v>
      </c>
      <c r="R26" s="8">
        <v>3</v>
      </c>
      <c r="S26" s="8">
        <v>3</v>
      </c>
      <c r="T26" s="8">
        <v>3</v>
      </c>
      <c r="U26" s="8">
        <v>3</v>
      </c>
      <c r="V26" s="8">
        <v>3</v>
      </c>
      <c r="W26" s="8">
        <v>2</v>
      </c>
      <c r="X26" s="8">
        <v>3</v>
      </c>
      <c r="Y26" s="8">
        <v>3</v>
      </c>
      <c r="Z26" s="8">
        <v>3</v>
      </c>
      <c r="AA26" s="8">
        <v>3</v>
      </c>
      <c r="AB26" s="8">
        <v>3</v>
      </c>
      <c r="AC26" s="8">
        <v>3</v>
      </c>
      <c r="AD26" s="8">
        <v>3</v>
      </c>
      <c r="AE26" s="8">
        <v>3</v>
      </c>
      <c r="AF26" s="8">
        <v>3</v>
      </c>
      <c r="AG26" s="8">
        <v>3</v>
      </c>
      <c r="AH26" s="8">
        <v>3</v>
      </c>
      <c r="AI26" s="8">
        <v>3</v>
      </c>
      <c r="AJ26" s="8">
        <v>2</v>
      </c>
      <c r="AK26" s="8">
        <v>1</v>
      </c>
      <c r="AL26" s="8">
        <v>3</v>
      </c>
      <c r="AM26" s="8">
        <v>1</v>
      </c>
      <c r="AN26" s="8">
        <v>3</v>
      </c>
      <c r="AO26" s="8">
        <v>3</v>
      </c>
      <c r="AP26" s="8">
        <v>3</v>
      </c>
      <c r="AQ26" s="8">
        <v>3</v>
      </c>
      <c r="AR26" s="8">
        <v>3</v>
      </c>
      <c r="AS26" s="8">
        <v>3</v>
      </c>
      <c r="AT26" s="8">
        <v>3</v>
      </c>
      <c r="AU26" s="8">
        <v>3</v>
      </c>
      <c r="AV26" s="8">
        <v>3</v>
      </c>
      <c r="AW26" s="8">
        <v>3</v>
      </c>
      <c r="AX26" s="8">
        <v>3</v>
      </c>
      <c r="AY26" s="8">
        <v>3</v>
      </c>
      <c r="AZ26" s="8">
        <v>3</v>
      </c>
      <c r="BA26" s="8">
        <v>1</v>
      </c>
      <c r="BB26" s="8">
        <v>3</v>
      </c>
      <c r="BC26" s="8">
        <v>3</v>
      </c>
      <c r="BD26" s="8">
        <v>3</v>
      </c>
      <c r="BE26" s="8">
        <v>3</v>
      </c>
      <c r="BF26" s="8">
        <v>3</v>
      </c>
      <c r="BG26" s="8">
        <v>3</v>
      </c>
      <c r="BH26" s="8">
        <f t="shared" si="3"/>
        <v>55</v>
      </c>
      <c r="BI26" s="8"/>
    </row>
    <row r="27" spans="1:61" ht="15.75" customHeight="1" x14ac:dyDescent="0.25">
      <c r="A27" s="162"/>
      <c r="B27" s="189" t="s">
        <v>294</v>
      </c>
      <c r="C27" s="188" t="s">
        <v>332</v>
      </c>
      <c r="D27" s="180" t="s">
        <v>106</v>
      </c>
      <c r="E27" s="8">
        <v>3</v>
      </c>
      <c r="F27" s="8">
        <v>6</v>
      </c>
      <c r="G27" s="8">
        <v>-1</v>
      </c>
      <c r="H27" s="8">
        <v>-6</v>
      </c>
      <c r="I27" s="8">
        <v>2</v>
      </c>
      <c r="J27" s="167">
        <v>4</v>
      </c>
      <c r="K27" s="8">
        <v>6</v>
      </c>
      <c r="L27" s="8">
        <v>6</v>
      </c>
      <c r="M27" s="8">
        <v>2</v>
      </c>
      <c r="N27" s="8">
        <v>2</v>
      </c>
      <c r="O27" s="8">
        <v>4</v>
      </c>
      <c r="P27" s="8">
        <v>4</v>
      </c>
      <c r="Q27" s="8">
        <v>4</v>
      </c>
      <c r="R27" s="167">
        <v>-6</v>
      </c>
      <c r="S27" s="8">
        <v>4</v>
      </c>
      <c r="T27" s="8">
        <v>4</v>
      </c>
      <c r="U27" s="8">
        <v>6</v>
      </c>
      <c r="V27" s="8">
        <v>6</v>
      </c>
      <c r="W27" s="8">
        <v>-2</v>
      </c>
      <c r="X27" s="8">
        <v>6</v>
      </c>
      <c r="Y27" s="8">
        <v>-5</v>
      </c>
      <c r="Z27" s="8">
        <v>2</v>
      </c>
      <c r="AA27" s="8">
        <v>6</v>
      </c>
      <c r="AB27" s="8">
        <v>6</v>
      </c>
      <c r="AC27" s="8">
        <v>6</v>
      </c>
      <c r="AD27" s="8">
        <v>6</v>
      </c>
      <c r="AE27" s="8">
        <v>3</v>
      </c>
      <c r="AF27" s="8">
        <v>-6</v>
      </c>
      <c r="AG27" s="8">
        <v>4</v>
      </c>
      <c r="AH27" s="8">
        <v>5</v>
      </c>
      <c r="AI27" s="8">
        <v>4</v>
      </c>
      <c r="AJ27" s="8">
        <v>2</v>
      </c>
      <c r="AK27" s="8">
        <v>4</v>
      </c>
      <c r="AL27" s="8">
        <v>4</v>
      </c>
      <c r="AM27" s="8">
        <v>4</v>
      </c>
      <c r="AN27" s="8">
        <v>6</v>
      </c>
      <c r="AO27" s="8">
        <v>6</v>
      </c>
      <c r="AP27" s="8">
        <v>6</v>
      </c>
      <c r="AQ27" s="8">
        <v>2</v>
      </c>
      <c r="AR27" s="8">
        <v>6</v>
      </c>
      <c r="AS27" s="8">
        <v>5</v>
      </c>
      <c r="AT27" s="8">
        <v>5</v>
      </c>
      <c r="AU27" s="8">
        <v>6</v>
      </c>
      <c r="AV27" s="8">
        <v>6</v>
      </c>
      <c r="AW27" s="8">
        <v>6</v>
      </c>
      <c r="AX27" s="8">
        <v>-6</v>
      </c>
      <c r="AY27" s="8">
        <v>4</v>
      </c>
      <c r="AZ27" s="8">
        <v>4</v>
      </c>
      <c r="BA27" s="8">
        <v>4</v>
      </c>
      <c r="BB27" s="8">
        <v>6</v>
      </c>
      <c r="BC27" s="8">
        <v>4</v>
      </c>
      <c r="BD27" s="8">
        <v>6</v>
      </c>
      <c r="BE27" s="8">
        <v>5</v>
      </c>
      <c r="BF27" s="8">
        <v>6</v>
      </c>
      <c r="BG27" s="8">
        <v>6</v>
      </c>
      <c r="BH27" s="8">
        <f t="shared" si="3"/>
        <v>48</v>
      </c>
      <c r="BI27" s="6" t="s">
        <v>1</v>
      </c>
    </row>
    <row r="28" spans="1:61" ht="15.75" customHeight="1" x14ac:dyDescent="0.25">
      <c r="A28" s="162"/>
      <c r="B28" s="189" t="s">
        <v>294</v>
      </c>
      <c r="C28" s="200" t="s">
        <v>333</v>
      </c>
      <c r="D28" s="195" t="s">
        <v>107</v>
      </c>
      <c r="E28" s="8">
        <v>2</v>
      </c>
      <c r="F28" s="8">
        <v>5</v>
      </c>
      <c r="G28" s="8">
        <v>1</v>
      </c>
      <c r="H28" s="8">
        <v>3</v>
      </c>
      <c r="I28" s="8">
        <v>5</v>
      </c>
      <c r="J28" s="8">
        <v>5</v>
      </c>
      <c r="K28" s="8">
        <v>4</v>
      </c>
      <c r="L28" s="8">
        <v>5</v>
      </c>
      <c r="M28" s="8">
        <v>5</v>
      </c>
      <c r="N28" s="8">
        <v>3</v>
      </c>
      <c r="O28" s="8">
        <v>2</v>
      </c>
      <c r="P28" s="8">
        <v>5</v>
      </c>
      <c r="Q28" s="8">
        <v>4</v>
      </c>
      <c r="R28" s="8">
        <v>2</v>
      </c>
      <c r="S28" s="8">
        <v>5</v>
      </c>
      <c r="T28" s="8">
        <v>4</v>
      </c>
      <c r="U28" s="8">
        <v>2</v>
      </c>
      <c r="V28" s="8">
        <v>5</v>
      </c>
      <c r="W28" s="8">
        <v>3</v>
      </c>
      <c r="X28" s="8">
        <v>3</v>
      </c>
      <c r="Y28" s="8">
        <v>2</v>
      </c>
      <c r="Z28" s="8">
        <v>4</v>
      </c>
      <c r="AA28" s="8">
        <v>5</v>
      </c>
      <c r="AB28" s="8">
        <v>3</v>
      </c>
      <c r="AC28" s="8">
        <v>5</v>
      </c>
      <c r="AD28" s="8">
        <v>5</v>
      </c>
      <c r="AE28" s="8">
        <v>5</v>
      </c>
      <c r="AF28" s="8">
        <v>5</v>
      </c>
      <c r="AG28" s="8">
        <v>5</v>
      </c>
      <c r="AH28" s="8">
        <v>4</v>
      </c>
      <c r="AI28" s="8">
        <v>5</v>
      </c>
      <c r="AJ28" s="8">
        <v>4</v>
      </c>
      <c r="AK28" s="8">
        <v>2</v>
      </c>
      <c r="AL28" s="8">
        <v>2</v>
      </c>
      <c r="AM28" s="8">
        <v>2</v>
      </c>
      <c r="AN28" s="8">
        <v>5</v>
      </c>
      <c r="AO28" s="8">
        <v>2</v>
      </c>
      <c r="AP28" s="8">
        <v>5</v>
      </c>
      <c r="AQ28" s="8">
        <v>5</v>
      </c>
      <c r="AR28" s="8">
        <v>5</v>
      </c>
      <c r="AS28" s="8">
        <v>5</v>
      </c>
      <c r="AT28" s="8">
        <v>5</v>
      </c>
      <c r="AU28" s="8">
        <v>2</v>
      </c>
      <c r="AV28" s="8">
        <v>5</v>
      </c>
      <c r="AW28" s="8">
        <v>5</v>
      </c>
      <c r="AX28" s="8">
        <v>4</v>
      </c>
      <c r="AY28" s="8">
        <v>5</v>
      </c>
      <c r="AZ28" s="8">
        <v>3</v>
      </c>
      <c r="BA28" s="8">
        <v>4</v>
      </c>
      <c r="BB28" s="8">
        <v>5</v>
      </c>
      <c r="BC28" s="8">
        <v>4</v>
      </c>
      <c r="BD28" s="8">
        <v>5</v>
      </c>
      <c r="BE28" s="8">
        <v>4</v>
      </c>
      <c r="BF28" s="8">
        <v>5</v>
      </c>
      <c r="BG28" s="8">
        <v>4</v>
      </c>
      <c r="BH28" s="8">
        <f t="shared" si="3"/>
        <v>55</v>
      </c>
      <c r="BI28" s="8"/>
    </row>
    <row r="29" spans="1:61" ht="15.75" customHeight="1" x14ac:dyDescent="0.25">
      <c r="A29" s="162"/>
      <c r="B29" s="192" t="s">
        <v>294</v>
      </c>
      <c r="C29" s="201" t="s">
        <v>334</v>
      </c>
      <c r="D29" s="180" t="s">
        <v>53</v>
      </c>
      <c r="E29" s="8">
        <v>3</v>
      </c>
      <c r="F29" s="8">
        <v>3</v>
      </c>
      <c r="G29" s="8">
        <v>0</v>
      </c>
      <c r="H29" s="8">
        <v>0</v>
      </c>
      <c r="I29" s="8">
        <v>1</v>
      </c>
      <c r="J29" s="8">
        <v>2</v>
      </c>
      <c r="K29" s="8">
        <v>2</v>
      </c>
      <c r="L29" s="8">
        <v>2</v>
      </c>
      <c r="M29" s="8">
        <v>1</v>
      </c>
      <c r="N29" s="8">
        <v>1</v>
      </c>
      <c r="O29" s="8">
        <v>3</v>
      </c>
      <c r="P29" s="8">
        <v>3</v>
      </c>
      <c r="Q29" s="8">
        <v>2</v>
      </c>
      <c r="R29" s="8">
        <v>2</v>
      </c>
      <c r="S29" s="8">
        <v>3</v>
      </c>
      <c r="T29" s="8">
        <v>1</v>
      </c>
      <c r="U29" s="8">
        <v>3</v>
      </c>
      <c r="V29" s="8">
        <v>1</v>
      </c>
      <c r="W29" s="8">
        <v>1</v>
      </c>
      <c r="X29" s="8">
        <v>0</v>
      </c>
      <c r="Y29" s="8">
        <v>3</v>
      </c>
      <c r="Z29" s="8">
        <v>2</v>
      </c>
      <c r="AA29" s="8">
        <v>1</v>
      </c>
      <c r="AB29" s="8">
        <v>2</v>
      </c>
      <c r="AC29" s="8">
        <v>3</v>
      </c>
      <c r="AD29" s="8">
        <v>2</v>
      </c>
      <c r="AE29" s="8">
        <v>2</v>
      </c>
      <c r="AF29" s="8">
        <v>2</v>
      </c>
      <c r="AG29" s="8">
        <v>2</v>
      </c>
      <c r="AH29" s="8">
        <v>3</v>
      </c>
      <c r="AI29" s="8">
        <v>1</v>
      </c>
      <c r="AJ29" s="8">
        <v>3</v>
      </c>
      <c r="AK29" s="8">
        <v>1</v>
      </c>
      <c r="AL29" s="8">
        <v>2</v>
      </c>
      <c r="AM29" s="8">
        <v>1</v>
      </c>
      <c r="AN29" s="8">
        <v>3</v>
      </c>
      <c r="AO29" s="8">
        <v>2</v>
      </c>
      <c r="AP29" s="8">
        <v>2</v>
      </c>
      <c r="AQ29" s="8">
        <v>3</v>
      </c>
      <c r="AR29" s="8">
        <v>3</v>
      </c>
      <c r="AS29" s="8">
        <v>3</v>
      </c>
      <c r="AT29" s="8">
        <v>3</v>
      </c>
      <c r="AU29" s="8">
        <v>3</v>
      </c>
      <c r="AV29" s="8">
        <v>1</v>
      </c>
      <c r="AW29" s="8">
        <v>1</v>
      </c>
      <c r="AX29" s="8">
        <v>0</v>
      </c>
      <c r="AY29" s="8">
        <v>2</v>
      </c>
      <c r="AZ29" s="8">
        <v>3</v>
      </c>
      <c r="BA29" s="8">
        <v>3</v>
      </c>
      <c r="BB29" s="8">
        <v>3</v>
      </c>
      <c r="BC29" s="8">
        <v>2</v>
      </c>
      <c r="BD29" s="8">
        <v>3</v>
      </c>
      <c r="BE29" s="8">
        <v>3</v>
      </c>
      <c r="BF29" s="8">
        <v>2</v>
      </c>
      <c r="BG29" s="8">
        <v>2</v>
      </c>
      <c r="BH29" s="8">
        <f t="shared" si="3"/>
        <v>51</v>
      </c>
      <c r="BI29" s="6" t="s">
        <v>1</v>
      </c>
    </row>
    <row r="30" spans="1:61" ht="15.75" customHeight="1" x14ac:dyDescent="0.25">
      <c r="A30" s="162"/>
      <c r="B30" s="189" t="s">
        <v>294</v>
      </c>
      <c r="C30" s="188" t="s">
        <v>335</v>
      </c>
      <c r="D30" s="180" t="s">
        <v>58</v>
      </c>
      <c r="E30" s="8">
        <v>3</v>
      </c>
      <c r="F30" s="8">
        <v>6</v>
      </c>
      <c r="G30" s="8">
        <v>6</v>
      </c>
      <c r="H30" s="8">
        <v>2</v>
      </c>
      <c r="I30" s="8">
        <v>6</v>
      </c>
      <c r="J30" s="8">
        <v>5</v>
      </c>
      <c r="K30" s="8">
        <v>6</v>
      </c>
      <c r="L30" s="8">
        <v>4</v>
      </c>
      <c r="M30" s="8">
        <v>6</v>
      </c>
      <c r="N30" s="8">
        <v>5</v>
      </c>
      <c r="O30" s="8">
        <v>6</v>
      </c>
      <c r="P30" s="8">
        <v>6</v>
      </c>
      <c r="Q30" s="8">
        <v>4</v>
      </c>
      <c r="R30" s="8">
        <v>6</v>
      </c>
      <c r="S30" s="8">
        <v>6</v>
      </c>
      <c r="T30" s="8">
        <v>6</v>
      </c>
      <c r="U30" s="8">
        <v>6</v>
      </c>
      <c r="V30" s="8">
        <v>6</v>
      </c>
      <c r="W30" s="8">
        <v>0</v>
      </c>
      <c r="X30" s="8">
        <v>0</v>
      </c>
      <c r="Y30" s="8">
        <v>6</v>
      </c>
      <c r="Z30" s="8">
        <v>6</v>
      </c>
      <c r="AA30" s="8">
        <v>6</v>
      </c>
      <c r="AB30" s="8">
        <v>1</v>
      </c>
      <c r="AC30" s="8">
        <v>6</v>
      </c>
      <c r="AD30" s="8">
        <v>6</v>
      </c>
      <c r="AE30" s="8">
        <v>6</v>
      </c>
      <c r="AF30" s="8">
        <v>6</v>
      </c>
      <c r="AG30" s="8">
        <v>6</v>
      </c>
      <c r="AH30" s="8">
        <v>6</v>
      </c>
      <c r="AI30" s="8">
        <v>6</v>
      </c>
      <c r="AJ30" s="8">
        <v>6</v>
      </c>
      <c r="AK30" s="8">
        <v>4</v>
      </c>
      <c r="AL30" s="8">
        <v>5</v>
      </c>
      <c r="AM30" s="8">
        <v>4</v>
      </c>
      <c r="AN30" s="8">
        <v>6</v>
      </c>
      <c r="AO30" s="8">
        <v>6</v>
      </c>
      <c r="AP30" s="8">
        <v>6</v>
      </c>
      <c r="AQ30" s="8">
        <v>6</v>
      </c>
      <c r="AR30" s="8">
        <v>6</v>
      </c>
      <c r="AS30" s="8">
        <v>6</v>
      </c>
      <c r="AT30" s="8">
        <v>6</v>
      </c>
      <c r="AU30" s="8">
        <v>5</v>
      </c>
      <c r="AV30" s="8">
        <v>0</v>
      </c>
      <c r="AW30" s="8">
        <v>3</v>
      </c>
      <c r="AX30" s="8">
        <v>1</v>
      </c>
      <c r="AY30" s="8">
        <v>6</v>
      </c>
      <c r="AZ30" s="8">
        <v>5</v>
      </c>
      <c r="BA30" s="8">
        <v>6</v>
      </c>
      <c r="BB30" s="8">
        <v>5</v>
      </c>
      <c r="BC30" s="8">
        <v>6</v>
      </c>
      <c r="BD30" s="8">
        <v>6</v>
      </c>
      <c r="BE30" s="8">
        <v>6</v>
      </c>
      <c r="BF30" s="8">
        <v>6</v>
      </c>
      <c r="BG30" s="8">
        <v>6</v>
      </c>
      <c r="BH30" s="8">
        <f t="shared" si="3"/>
        <v>52</v>
      </c>
      <c r="BI30" s="8"/>
    </row>
    <row r="31" spans="1:61" ht="15.75" customHeight="1" x14ac:dyDescent="0.25">
      <c r="A31" s="162"/>
      <c r="B31" s="189" t="s">
        <v>294</v>
      </c>
      <c r="C31" s="188" t="s">
        <v>336</v>
      </c>
      <c r="D31" s="180" t="s">
        <v>59</v>
      </c>
      <c r="E31" s="8" t="s">
        <v>337</v>
      </c>
      <c r="F31" s="8" t="s">
        <v>338</v>
      </c>
      <c r="G31" s="167" t="s">
        <v>261</v>
      </c>
      <c r="H31" s="8" t="s">
        <v>339</v>
      </c>
      <c r="I31" s="8" t="s">
        <v>340</v>
      </c>
      <c r="J31" s="8" t="s">
        <v>341</v>
      </c>
      <c r="K31" s="8">
        <v>48000</v>
      </c>
      <c r="L31" s="8" t="s">
        <v>342</v>
      </c>
      <c r="M31" s="8" t="s">
        <v>343</v>
      </c>
      <c r="N31" s="8" t="s">
        <v>344</v>
      </c>
      <c r="O31" s="8" t="s">
        <v>345</v>
      </c>
      <c r="P31" s="8" t="s">
        <v>346</v>
      </c>
      <c r="Q31" s="8">
        <v>134000</v>
      </c>
      <c r="R31" s="8" t="s">
        <v>347</v>
      </c>
      <c r="S31" s="8" t="s">
        <v>348</v>
      </c>
      <c r="T31" s="8" t="s">
        <v>349</v>
      </c>
      <c r="U31" s="8">
        <v>852000</v>
      </c>
      <c r="V31" s="8" t="s">
        <v>350</v>
      </c>
      <c r="W31" s="8" t="s">
        <v>351</v>
      </c>
      <c r="X31" s="182" t="s">
        <v>352</v>
      </c>
      <c r="Y31" s="8" t="s">
        <v>353</v>
      </c>
      <c r="Z31" s="8" t="s">
        <v>354</v>
      </c>
      <c r="AA31" s="182" t="s">
        <v>355</v>
      </c>
      <c r="AB31" s="182" t="s">
        <v>356</v>
      </c>
      <c r="AC31" s="8" t="s">
        <v>357</v>
      </c>
      <c r="AD31" s="8" t="s">
        <v>358</v>
      </c>
      <c r="AE31" s="8" t="s">
        <v>359</v>
      </c>
      <c r="AF31" s="8" t="s">
        <v>360</v>
      </c>
      <c r="AG31" s="8" t="s">
        <v>361</v>
      </c>
      <c r="AH31" s="8" t="s">
        <v>362</v>
      </c>
      <c r="AI31" s="8">
        <v>173047</v>
      </c>
      <c r="AJ31" s="8" t="s">
        <v>363</v>
      </c>
      <c r="AK31" s="8" t="s">
        <v>364</v>
      </c>
      <c r="AL31" s="8" t="s">
        <v>365</v>
      </c>
      <c r="AM31" s="8" t="s">
        <v>259</v>
      </c>
      <c r="AN31" s="8" t="s">
        <v>366</v>
      </c>
      <c r="AO31" s="8">
        <v>415200</v>
      </c>
      <c r="AP31" s="8" t="s">
        <v>367</v>
      </c>
      <c r="AQ31" s="8" t="s">
        <v>368</v>
      </c>
      <c r="AR31" s="8">
        <v>6800</v>
      </c>
      <c r="AS31" s="8" t="s">
        <v>369</v>
      </c>
      <c r="AT31" s="8" t="s">
        <v>370</v>
      </c>
      <c r="AU31" s="8" t="s">
        <v>371</v>
      </c>
      <c r="AV31" s="8" t="s">
        <v>372</v>
      </c>
      <c r="AW31" s="8" t="s">
        <v>373</v>
      </c>
      <c r="AX31" s="202" t="s">
        <v>374</v>
      </c>
      <c r="AY31" s="8" t="s">
        <v>375</v>
      </c>
      <c r="AZ31" s="8" t="s">
        <v>376</v>
      </c>
      <c r="BA31" s="8" t="s">
        <v>377</v>
      </c>
      <c r="BB31" s="8" t="s">
        <v>378</v>
      </c>
      <c r="BC31" s="8">
        <v>1063725</v>
      </c>
      <c r="BD31" s="8" t="s">
        <v>379</v>
      </c>
      <c r="BE31" s="8" t="s">
        <v>380</v>
      </c>
      <c r="BF31" s="8"/>
      <c r="BG31" s="8" t="s">
        <v>381</v>
      </c>
      <c r="BH31" s="8">
        <f t="shared" ref="BH31:BH38" si="4">COUNTA(E31:BG31)</f>
        <v>54</v>
      </c>
      <c r="BI31" s="8"/>
    </row>
    <row r="32" spans="1:61" ht="15.75" customHeight="1" x14ac:dyDescent="0.25">
      <c r="A32" s="162"/>
      <c r="B32" s="189" t="s">
        <v>294</v>
      </c>
      <c r="C32" s="188" t="s">
        <v>336</v>
      </c>
      <c r="D32" s="180" t="s">
        <v>62</v>
      </c>
      <c r="E32" s="8" t="s">
        <v>382</v>
      </c>
      <c r="F32" s="8" t="s">
        <v>383</v>
      </c>
      <c r="G32" s="167" t="s">
        <v>261</v>
      </c>
      <c r="H32" s="8" t="s">
        <v>384</v>
      </c>
      <c r="I32" s="8" t="s">
        <v>385</v>
      </c>
      <c r="J32" s="8" t="s">
        <v>386</v>
      </c>
      <c r="K32" s="8">
        <v>192000</v>
      </c>
      <c r="L32" s="8" t="s">
        <v>387</v>
      </c>
      <c r="M32" s="8">
        <v>2190000</v>
      </c>
      <c r="N32" s="8" t="s">
        <v>388</v>
      </c>
      <c r="O32" s="8" t="s">
        <v>389</v>
      </c>
      <c r="P32" s="8" t="s">
        <v>390</v>
      </c>
      <c r="Q32" s="8" t="s">
        <v>391</v>
      </c>
      <c r="R32" s="8" t="s">
        <v>392</v>
      </c>
      <c r="S32" s="8" t="s">
        <v>393</v>
      </c>
      <c r="T32" s="182"/>
      <c r="U32" s="8" t="s">
        <v>394</v>
      </c>
      <c r="V32" s="8" t="s">
        <v>395</v>
      </c>
      <c r="W32" s="8" t="s">
        <v>396</v>
      </c>
      <c r="X32" s="182" t="s">
        <v>397</v>
      </c>
      <c r="Y32" s="8" t="s">
        <v>398</v>
      </c>
      <c r="Z32" s="8" t="s">
        <v>399</v>
      </c>
      <c r="AA32" s="182" t="s">
        <v>400</v>
      </c>
      <c r="AB32" s="203" t="s">
        <v>401</v>
      </c>
      <c r="AC32" s="8" t="s">
        <v>402</v>
      </c>
      <c r="AD32" s="8" t="s">
        <v>403</v>
      </c>
      <c r="AE32" s="8" t="s">
        <v>404</v>
      </c>
      <c r="AF32" s="8" t="s">
        <v>405</v>
      </c>
      <c r="AG32" s="8" t="s">
        <v>406</v>
      </c>
      <c r="AH32" s="8" t="s">
        <v>407</v>
      </c>
      <c r="AI32" s="8">
        <v>335</v>
      </c>
      <c r="AJ32" s="8" t="s">
        <v>408</v>
      </c>
      <c r="AK32" s="8" t="s">
        <v>409</v>
      </c>
      <c r="AL32" s="8" t="s">
        <v>410</v>
      </c>
      <c r="AM32" s="8" t="s">
        <v>411</v>
      </c>
      <c r="AN32" s="8" t="s">
        <v>412</v>
      </c>
      <c r="AO32" s="8">
        <v>3460000</v>
      </c>
      <c r="AP32" s="8" t="s">
        <v>413</v>
      </c>
      <c r="AQ32" s="8" t="s">
        <v>414</v>
      </c>
      <c r="AR32" s="8">
        <v>1000000</v>
      </c>
      <c r="AS32" s="8" t="s">
        <v>415</v>
      </c>
      <c r="AT32" s="8" t="s">
        <v>416</v>
      </c>
      <c r="AU32" s="8" t="s">
        <v>417</v>
      </c>
      <c r="AV32" s="8" t="s">
        <v>418</v>
      </c>
      <c r="AW32" s="8" t="s">
        <v>419</v>
      </c>
      <c r="AX32" s="182" t="s">
        <v>420</v>
      </c>
      <c r="AY32" s="8" t="s">
        <v>421</v>
      </c>
      <c r="AZ32" s="8" t="s">
        <v>422</v>
      </c>
      <c r="BA32" s="8" t="s">
        <v>423</v>
      </c>
      <c r="BB32" s="8" t="s">
        <v>424</v>
      </c>
      <c r="BC32" s="8">
        <v>3546094</v>
      </c>
      <c r="BD32" s="8" t="s">
        <v>425</v>
      </c>
      <c r="BE32" s="8" t="s">
        <v>426</v>
      </c>
      <c r="BF32" s="8"/>
      <c r="BG32" s="8" t="s">
        <v>427</v>
      </c>
      <c r="BH32" s="8">
        <f t="shared" si="4"/>
        <v>53</v>
      </c>
      <c r="BI32" s="8"/>
    </row>
    <row r="33" spans="1:61" ht="15.75" customHeight="1" x14ac:dyDescent="0.25">
      <c r="A33" s="162"/>
      <c r="B33" s="189" t="s">
        <v>294</v>
      </c>
      <c r="C33" s="188" t="s">
        <v>336</v>
      </c>
      <c r="D33" s="180" t="s">
        <v>63</v>
      </c>
      <c r="E33" s="8" t="s">
        <v>259</v>
      </c>
      <c r="F33" s="8" t="s">
        <v>428</v>
      </c>
      <c r="G33" s="8">
        <v>42.75</v>
      </c>
      <c r="H33" s="182" t="s">
        <v>261</v>
      </c>
      <c r="I33" s="8" t="s">
        <v>429</v>
      </c>
      <c r="J33" s="8" t="s">
        <v>430</v>
      </c>
      <c r="K33" s="8" t="s">
        <v>431</v>
      </c>
      <c r="L33" s="8">
        <v>9810000</v>
      </c>
      <c r="M33" s="8">
        <v>13000000</v>
      </c>
      <c r="N33" s="8" t="s">
        <v>432</v>
      </c>
      <c r="O33" s="8" t="s">
        <v>433</v>
      </c>
      <c r="P33" s="8" t="s">
        <v>434</v>
      </c>
      <c r="Q33" s="8">
        <v>17229388</v>
      </c>
      <c r="R33" s="8" t="s">
        <v>435</v>
      </c>
      <c r="S33" s="8" t="s">
        <v>436</v>
      </c>
      <c r="T33" s="8" t="s">
        <v>437</v>
      </c>
      <c r="U33" s="8" t="s">
        <v>438</v>
      </c>
      <c r="V33" s="8" t="s">
        <v>439</v>
      </c>
      <c r="W33" s="182"/>
      <c r="X33" s="8" t="s">
        <v>440</v>
      </c>
      <c r="Y33" s="8" t="s">
        <v>441</v>
      </c>
      <c r="Z33" s="8" t="s">
        <v>442</v>
      </c>
      <c r="AA33" s="8" t="s">
        <v>443</v>
      </c>
      <c r="AB33" s="8" t="s">
        <v>261</v>
      </c>
      <c r="AC33" s="8" t="s">
        <v>444</v>
      </c>
      <c r="AD33" s="8" t="s">
        <v>445</v>
      </c>
      <c r="AE33" s="8" t="s">
        <v>446</v>
      </c>
      <c r="AF33" s="8" t="s">
        <v>447</v>
      </c>
      <c r="AG33" s="8">
        <v>7000000</v>
      </c>
      <c r="AH33" s="8" t="s">
        <v>448</v>
      </c>
      <c r="AI33" s="8">
        <v>13700000</v>
      </c>
      <c r="AJ33" s="8" t="s">
        <v>449</v>
      </c>
      <c r="AK33" s="8" t="s">
        <v>450</v>
      </c>
      <c r="AL33" s="8" t="s">
        <v>451</v>
      </c>
      <c r="AM33" s="8" t="s">
        <v>452</v>
      </c>
      <c r="AN33" s="8" t="s">
        <v>453</v>
      </c>
      <c r="AO33" s="8">
        <v>16920000</v>
      </c>
      <c r="AP33" s="8" t="s">
        <v>454</v>
      </c>
      <c r="AQ33" s="8" t="s">
        <v>455</v>
      </c>
      <c r="AR33" s="8" t="s">
        <v>456</v>
      </c>
      <c r="AS33" s="8" t="s">
        <v>457</v>
      </c>
      <c r="AT33" s="8" t="s">
        <v>458</v>
      </c>
      <c r="AU33" s="8" t="s">
        <v>459</v>
      </c>
      <c r="AV33" s="8" t="s">
        <v>460</v>
      </c>
      <c r="AW33" s="8" t="s">
        <v>461</v>
      </c>
      <c r="AX33" s="8" t="s">
        <v>462</v>
      </c>
      <c r="AY33" s="8" t="s">
        <v>463</v>
      </c>
      <c r="AZ33" s="8">
        <v>5.5</v>
      </c>
      <c r="BA33" s="8" t="s">
        <v>464</v>
      </c>
      <c r="BB33" s="8" t="s">
        <v>465</v>
      </c>
      <c r="BC33" s="8" t="s">
        <v>466</v>
      </c>
      <c r="BD33" s="8" t="s">
        <v>467</v>
      </c>
      <c r="BE33" s="8" t="s">
        <v>468</v>
      </c>
      <c r="BF33" s="8">
        <v>13300000</v>
      </c>
      <c r="BG33" s="8" t="s">
        <v>469</v>
      </c>
      <c r="BH33" s="8">
        <f t="shared" si="4"/>
        <v>54</v>
      </c>
      <c r="BI33" s="8"/>
    </row>
    <row r="34" spans="1:61" ht="15.75" customHeight="1" x14ac:dyDescent="0.25">
      <c r="A34" s="162"/>
      <c r="B34" s="189" t="s">
        <v>294</v>
      </c>
      <c r="C34" s="188" t="s">
        <v>336</v>
      </c>
      <c r="D34" s="180" t="s">
        <v>64</v>
      </c>
      <c r="E34" s="8">
        <v>9</v>
      </c>
      <c r="F34" s="8">
        <v>11</v>
      </c>
      <c r="G34" s="167" t="s">
        <v>261</v>
      </c>
      <c r="H34" s="8">
        <v>7</v>
      </c>
      <c r="I34" s="8">
        <v>8</v>
      </c>
      <c r="J34" s="8" t="s">
        <v>470</v>
      </c>
      <c r="K34" s="8">
        <v>15</v>
      </c>
      <c r="L34" s="8">
        <v>8</v>
      </c>
      <c r="M34" s="8">
        <v>5</v>
      </c>
      <c r="N34" s="8" t="s">
        <v>471</v>
      </c>
      <c r="O34" s="8" t="s">
        <v>472</v>
      </c>
      <c r="P34" s="8">
        <v>15</v>
      </c>
      <c r="Q34" s="8">
        <v>7</v>
      </c>
      <c r="R34" s="8" t="s">
        <v>473</v>
      </c>
      <c r="S34" s="8">
        <v>9</v>
      </c>
      <c r="T34" s="8">
        <v>8</v>
      </c>
      <c r="U34" s="8">
        <v>7</v>
      </c>
      <c r="V34" s="8">
        <v>22</v>
      </c>
      <c r="W34" s="8">
        <v>7</v>
      </c>
      <c r="X34" s="182">
        <v>6</v>
      </c>
      <c r="Y34" s="8">
        <v>7</v>
      </c>
      <c r="Z34" s="8">
        <v>6</v>
      </c>
      <c r="AA34" s="182">
        <v>6</v>
      </c>
      <c r="AB34" s="8">
        <v>13</v>
      </c>
      <c r="AC34" s="8">
        <v>8</v>
      </c>
      <c r="AD34" s="8">
        <v>10</v>
      </c>
      <c r="AE34" s="8">
        <v>18</v>
      </c>
      <c r="AF34" s="8">
        <v>10</v>
      </c>
      <c r="AG34" s="8">
        <v>7</v>
      </c>
      <c r="AH34" s="8">
        <v>8</v>
      </c>
      <c r="AI34" s="8">
        <v>19</v>
      </c>
      <c r="AJ34" s="8">
        <v>3</v>
      </c>
      <c r="AK34" s="8" t="s">
        <v>259</v>
      </c>
      <c r="AL34" s="8" t="s">
        <v>474</v>
      </c>
      <c r="AM34" s="8" t="s">
        <v>259</v>
      </c>
      <c r="AN34" s="8">
        <v>6</v>
      </c>
      <c r="AO34" s="8">
        <v>16</v>
      </c>
      <c r="AP34" s="8">
        <v>15</v>
      </c>
      <c r="AQ34" s="8">
        <v>15</v>
      </c>
      <c r="AR34" s="8">
        <v>1867000</v>
      </c>
      <c r="AS34" s="8">
        <v>18</v>
      </c>
      <c r="AT34" s="8">
        <v>33</v>
      </c>
      <c r="AU34" s="8">
        <v>1</v>
      </c>
      <c r="AV34" s="8">
        <v>15</v>
      </c>
      <c r="AW34" s="8">
        <v>10</v>
      </c>
      <c r="AX34" s="182">
        <v>6</v>
      </c>
      <c r="AY34" s="8">
        <v>14</v>
      </c>
      <c r="AZ34" s="8">
        <v>7</v>
      </c>
      <c r="BA34" s="8">
        <v>10</v>
      </c>
      <c r="BB34" s="8">
        <v>5</v>
      </c>
      <c r="BC34" s="8">
        <v>17</v>
      </c>
      <c r="BD34" s="8">
        <v>28</v>
      </c>
      <c r="BE34" s="8">
        <v>30</v>
      </c>
      <c r="BF34" s="8">
        <v>6</v>
      </c>
      <c r="BG34" s="8">
        <v>21</v>
      </c>
      <c r="BH34" s="8">
        <f t="shared" si="4"/>
        <v>55</v>
      </c>
      <c r="BI34" s="8"/>
    </row>
    <row r="35" spans="1:61" ht="15.75" customHeight="1" x14ac:dyDescent="0.25">
      <c r="A35" s="162"/>
      <c r="B35" s="189" t="s">
        <v>294</v>
      </c>
      <c r="C35" s="188" t="s">
        <v>336</v>
      </c>
      <c r="D35" s="195" t="s">
        <v>65</v>
      </c>
      <c r="E35" s="8">
        <v>605739</v>
      </c>
      <c r="F35" s="8">
        <v>249820</v>
      </c>
      <c r="G35" s="8">
        <v>7384934</v>
      </c>
      <c r="H35" s="8">
        <v>850000</v>
      </c>
      <c r="I35" s="8">
        <v>1120360</v>
      </c>
      <c r="J35" s="8" t="s">
        <v>475</v>
      </c>
      <c r="K35" s="8">
        <v>311943</v>
      </c>
      <c r="L35" s="8" t="s">
        <v>476</v>
      </c>
      <c r="M35" s="8">
        <v>2000000</v>
      </c>
      <c r="N35" s="8" t="s">
        <v>477</v>
      </c>
      <c r="O35" s="8">
        <v>595917</v>
      </c>
      <c r="P35" s="8">
        <v>1604353.5</v>
      </c>
      <c r="Q35" s="182">
        <v>802777</v>
      </c>
      <c r="R35" s="8" t="s">
        <v>478</v>
      </c>
      <c r="S35" s="8">
        <v>436050</v>
      </c>
      <c r="T35" s="8">
        <v>1187588</v>
      </c>
      <c r="U35" s="8" t="s">
        <v>479</v>
      </c>
      <c r="V35" s="8" t="s">
        <v>480</v>
      </c>
      <c r="W35" s="8">
        <v>1600000</v>
      </c>
      <c r="X35" s="182"/>
      <c r="Y35" s="8">
        <v>3650000</v>
      </c>
      <c r="Z35" s="8">
        <v>2614580</v>
      </c>
      <c r="AA35" s="8">
        <v>293864</v>
      </c>
      <c r="AB35" s="8" t="s">
        <v>481</v>
      </c>
      <c r="AC35" s="8" t="s">
        <v>482</v>
      </c>
      <c r="AD35" s="182">
        <v>2872768</v>
      </c>
      <c r="AE35" s="8" t="s">
        <v>483</v>
      </c>
      <c r="AF35" s="8" t="s">
        <v>484</v>
      </c>
      <c r="AG35" s="8">
        <v>2568000</v>
      </c>
      <c r="AH35" s="182">
        <v>1862412</v>
      </c>
      <c r="AI35" s="8">
        <v>827479</v>
      </c>
      <c r="AJ35" s="8">
        <v>5500000</v>
      </c>
      <c r="AK35" s="8" t="s">
        <v>485</v>
      </c>
      <c r="AL35" s="8">
        <v>300000</v>
      </c>
      <c r="AM35" s="8">
        <v>8052507</v>
      </c>
      <c r="AN35" s="8">
        <v>2016158</v>
      </c>
      <c r="AO35" s="8">
        <v>887477</v>
      </c>
      <c r="AP35" s="8" t="s">
        <v>486</v>
      </c>
      <c r="AQ35" s="8">
        <v>429173</v>
      </c>
      <c r="AR35" s="8">
        <v>1867000</v>
      </c>
      <c r="AS35" s="8" t="s">
        <v>487</v>
      </c>
      <c r="AT35" s="8">
        <v>471388</v>
      </c>
      <c r="AU35" s="8" t="s">
        <v>488</v>
      </c>
      <c r="AV35" s="182"/>
      <c r="AW35" s="8">
        <v>2974218</v>
      </c>
      <c r="AX35" s="8">
        <v>3291700</v>
      </c>
      <c r="AY35" s="8">
        <v>620011</v>
      </c>
      <c r="AZ35" s="8">
        <v>3187518</v>
      </c>
      <c r="BA35" s="8">
        <v>3200000</v>
      </c>
      <c r="BB35" s="8">
        <v>192000</v>
      </c>
      <c r="BC35" s="8">
        <v>4418054</v>
      </c>
      <c r="BD35" s="8">
        <v>2173700</v>
      </c>
      <c r="BE35" s="8" t="s">
        <v>489</v>
      </c>
      <c r="BF35" s="8">
        <v>1262405</v>
      </c>
      <c r="BG35" s="8">
        <v>275000</v>
      </c>
      <c r="BH35" s="8">
        <f t="shared" si="4"/>
        <v>53</v>
      </c>
      <c r="BI35" s="8"/>
    </row>
    <row r="36" spans="1:61" ht="15.75" customHeight="1" x14ac:dyDescent="0.25">
      <c r="A36" s="162"/>
      <c r="B36" s="204" t="s">
        <v>322</v>
      </c>
      <c r="C36" s="205" t="s">
        <v>490</v>
      </c>
      <c r="D36" s="180" t="s">
        <v>126</v>
      </c>
      <c r="E36" s="8">
        <v>7</v>
      </c>
      <c r="F36" s="8">
        <v>23</v>
      </c>
      <c r="G36" s="8">
        <v>88</v>
      </c>
      <c r="H36" s="8">
        <v>2</v>
      </c>
      <c r="I36" s="8">
        <v>71</v>
      </c>
      <c r="J36" s="8">
        <v>24</v>
      </c>
      <c r="K36" s="8">
        <v>9</v>
      </c>
      <c r="L36" s="8">
        <v>177.66300000000001</v>
      </c>
      <c r="M36" s="182"/>
      <c r="N36" s="8">
        <v>11</v>
      </c>
      <c r="O36" s="8">
        <v>12</v>
      </c>
      <c r="P36" s="8">
        <v>7</v>
      </c>
      <c r="Q36" s="8">
        <v>43</v>
      </c>
      <c r="R36" s="8">
        <v>110</v>
      </c>
      <c r="S36" s="8">
        <v>25</v>
      </c>
      <c r="T36" s="8">
        <v>20</v>
      </c>
      <c r="U36" s="8">
        <v>30</v>
      </c>
      <c r="V36" s="8">
        <v>15</v>
      </c>
      <c r="W36" s="8">
        <v>65</v>
      </c>
      <c r="X36" s="8">
        <v>341</v>
      </c>
      <c r="Y36" s="8">
        <v>80</v>
      </c>
      <c r="Z36" s="8">
        <v>250</v>
      </c>
      <c r="AA36" s="8">
        <v>282</v>
      </c>
      <c r="AB36" s="8">
        <v>36</v>
      </c>
      <c r="AC36" s="8">
        <v>2132</v>
      </c>
      <c r="AD36" s="182"/>
      <c r="AE36" s="8">
        <v>190</v>
      </c>
      <c r="AF36" s="8">
        <v>6</v>
      </c>
      <c r="AG36" s="8">
        <v>148</v>
      </c>
      <c r="AH36" s="8">
        <v>12</v>
      </c>
      <c r="AI36" s="8">
        <v>77</v>
      </c>
      <c r="AJ36" s="8">
        <v>160</v>
      </c>
      <c r="AK36" s="8">
        <v>122</v>
      </c>
      <c r="AL36" s="8">
        <v>78</v>
      </c>
      <c r="AM36" s="8">
        <v>251</v>
      </c>
      <c r="AN36" s="8">
        <v>51</v>
      </c>
      <c r="AO36" s="8">
        <v>5</v>
      </c>
      <c r="AP36" s="8">
        <v>50</v>
      </c>
      <c r="AQ36" s="8">
        <v>190</v>
      </c>
      <c r="AR36" s="8">
        <v>98</v>
      </c>
      <c r="AS36" s="8">
        <v>19</v>
      </c>
      <c r="AT36" s="8">
        <v>26</v>
      </c>
      <c r="AU36" s="8">
        <v>69</v>
      </c>
      <c r="AV36" s="182"/>
      <c r="AW36" s="8">
        <v>41</v>
      </c>
      <c r="AX36" s="182"/>
      <c r="AY36" s="8">
        <v>18</v>
      </c>
      <c r="AZ36" s="8">
        <v>8</v>
      </c>
      <c r="BA36" s="8">
        <v>50</v>
      </c>
      <c r="BB36" s="8">
        <v>60</v>
      </c>
      <c r="BC36" s="8">
        <v>150</v>
      </c>
      <c r="BD36" s="8">
        <v>23</v>
      </c>
      <c r="BE36" s="8">
        <v>9</v>
      </c>
      <c r="BF36" s="8">
        <v>234</v>
      </c>
      <c r="BG36" s="8">
        <v>51</v>
      </c>
      <c r="BH36" s="8">
        <f t="shared" si="4"/>
        <v>51</v>
      </c>
      <c r="BI36" s="8"/>
    </row>
    <row r="37" spans="1:61" ht="15.75" customHeight="1" x14ac:dyDescent="0.25">
      <c r="A37" s="162"/>
      <c r="B37" s="197" t="s">
        <v>322</v>
      </c>
      <c r="C37" s="188" t="s">
        <v>491</v>
      </c>
      <c r="D37" s="180" t="s">
        <v>128</v>
      </c>
      <c r="E37" s="8">
        <v>0</v>
      </c>
      <c r="F37" s="8">
        <v>1</v>
      </c>
      <c r="G37" s="8"/>
      <c r="H37" s="8">
        <v>0</v>
      </c>
      <c r="I37" s="8">
        <v>9</v>
      </c>
      <c r="J37" s="8">
        <v>2</v>
      </c>
      <c r="K37" s="8">
        <v>27</v>
      </c>
      <c r="L37" s="8">
        <v>45</v>
      </c>
      <c r="M37" s="8">
        <v>6</v>
      </c>
      <c r="N37" s="8">
        <v>1</v>
      </c>
      <c r="O37" s="8">
        <v>1</v>
      </c>
      <c r="P37" s="8">
        <v>6</v>
      </c>
      <c r="Q37" s="8">
        <v>13</v>
      </c>
      <c r="R37" s="182"/>
      <c r="S37" s="8">
        <v>28</v>
      </c>
      <c r="T37" s="8">
        <v>0</v>
      </c>
      <c r="U37" s="8">
        <v>11</v>
      </c>
      <c r="V37" s="8">
        <v>8</v>
      </c>
      <c r="W37" s="8">
        <v>6</v>
      </c>
      <c r="X37" s="8">
        <v>0</v>
      </c>
      <c r="Y37" s="8">
        <v>8</v>
      </c>
      <c r="Z37" s="8">
        <v>150</v>
      </c>
      <c r="AA37" s="8">
        <v>1</v>
      </c>
      <c r="AB37" s="8"/>
      <c r="AC37" s="8">
        <v>351</v>
      </c>
      <c r="AD37" s="182"/>
      <c r="AE37" s="8">
        <v>4</v>
      </c>
      <c r="AF37" s="8">
        <v>2</v>
      </c>
      <c r="AG37" s="8">
        <v>6</v>
      </c>
      <c r="AH37" s="8">
        <v>49</v>
      </c>
      <c r="AI37" s="8">
        <v>13</v>
      </c>
      <c r="AJ37" s="8">
        <v>0</v>
      </c>
      <c r="AK37" s="8">
        <v>2</v>
      </c>
      <c r="AL37" s="8">
        <v>6</v>
      </c>
      <c r="AM37" s="8">
        <v>0</v>
      </c>
      <c r="AN37" s="8">
        <v>12</v>
      </c>
      <c r="AO37" s="8">
        <v>3</v>
      </c>
      <c r="AP37" s="8">
        <v>1</v>
      </c>
      <c r="AQ37" s="8">
        <v>0</v>
      </c>
      <c r="AR37" s="8">
        <v>53</v>
      </c>
      <c r="AS37" s="8">
        <v>10</v>
      </c>
      <c r="AT37" s="8">
        <v>107</v>
      </c>
      <c r="AU37" s="8">
        <v>0</v>
      </c>
      <c r="AV37" s="182"/>
      <c r="AW37" s="182"/>
      <c r="AX37" s="182"/>
      <c r="AY37" s="8">
        <v>2</v>
      </c>
      <c r="AZ37" s="8">
        <v>11</v>
      </c>
      <c r="BA37" s="8">
        <v>7</v>
      </c>
      <c r="BB37" s="8">
        <v>1</v>
      </c>
      <c r="BC37" s="8">
        <v>33</v>
      </c>
      <c r="BD37" s="8">
        <v>14</v>
      </c>
      <c r="BE37" s="8">
        <v>8</v>
      </c>
      <c r="BF37" s="8">
        <v>2</v>
      </c>
      <c r="BG37" s="8">
        <v>4</v>
      </c>
      <c r="BH37" s="8">
        <f t="shared" si="4"/>
        <v>48</v>
      </c>
      <c r="BI37" s="8"/>
    </row>
    <row r="38" spans="1:61" ht="15.75" customHeight="1" x14ac:dyDescent="0.25">
      <c r="A38" s="162"/>
      <c r="B38" s="189" t="s">
        <v>294</v>
      </c>
      <c r="C38" s="188" t="s">
        <v>491</v>
      </c>
      <c r="D38" s="180" t="s">
        <v>492</v>
      </c>
      <c r="E38" s="8" t="s">
        <v>259</v>
      </c>
      <c r="F38" s="8">
        <v>13</v>
      </c>
      <c r="G38" s="8">
        <v>10</v>
      </c>
      <c r="H38" s="8" t="s">
        <v>261</v>
      </c>
      <c r="I38" s="8">
        <v>114</v>
      </c>
      <c r="J38" s="8">
        <v>8</v>
      </c>
      <c r="K38" s="8">
        <v>8</v>
      </c>
      <c r="L38" s="8">
        <v>32</v>
      </c>
      <c r="M38" s="182"/>
      <c r="N38" s="8">
        <v>1</v>
      </c>
      <c r="O38" s="8">
        <v>2</v>
      </c>
      <c r="P38" s="8">
        <v>100</v>
      </c>
      <c r="Q38" s="8">
        <v>21</v>
      </c>
      <c r="R38" s="182"/>
      <c r="S38" s="8">
        <v>43</v>
      </c>
      <c r="T38" s="8">
        <v>0</v>
      </c>
      <c r="U38" s="8">
        <v>6</v>
      </c>
      <c r="V38" s="8">
        <v>14</v>
      </c>
      <c r="W38" s="8">
        <v>23</v>
      </c>
      <c r="X38" s="8">
        <v>73</v>
      </c>
      <c r="Y38" s="8">
        <v>30</v>
      </c>
      <c r="Z38" s="8">
        <v>5</v>
      </c>
      <c r="AA38" s="8">
        <v>3</v>
      </c>
      <c r="AB38" s="8">
        <v>4</v>
      </c>
      <c r="AC38" s="8">
        <v>73</v>
      </c>
      <c r="AD38" s="8">
        <v>32</v>
      </c>
      <c r="AE38" s="8">
        <v>9</v>
      </c>
      <c r="AF38" s="8">
        <v>5</v>
      </c>
      <c r="AG38" s="8">
        <v>10</v>
      </c>
      <c r="AH38" s="8">
        <v>16</v>
      </c>
      <c r="AI38" s="8">
        <v>28</v>
      </c>
      <c r="AJ38" s="8">
        <v>0</v>
      </c>
      <c r="AK38" s="8">
        <v>9</v>
      </c>
      <c r="AL38" s="8">
        <v>35</v>
      </c>
      <c r="AM38" s="8">
        <v>88</v>
      </c>
      <c r="AN38" s="8">
        <v>27</v>
      </c>
      <c r="AO38" s="8">
        <v>5</v>
      </c>
      <c r="AP38" s="8">
        <v>12</v>
      </c>
      <c r="AQ38" s="8">
        <v>2</v>
      </c>
      <c r="AR38" s="8">
        <v>13</v>
      </c>
      <c r="AS38" s="8">
        <v>7</v>
      </c>
      <c r="AT38" s="8">
        <v>19</v>
      </c>
      <c r="AU38" s="8">
        <v>20</v>
      </c>
      <c r="AV38" s="182"/>
      <c r="AW38" s="182"/>
      <c r="AX38" s="182"/>
      <c r="AY38" s="8">
        <v>3</v>
      </c>
      <c r="AZ38" s="8"/>
      <c r="BA38" s="8">
        <v>9</v>
      </c>
      <c r="BB38" s="8">
        <v>9</v>
      </c>
      <c r="BC38" s="8">
        <v>6</v>
      </c>
      <c r="BD38" s="8">
        <v>51</v>
      </c>
      <c r="BE38" s="8">
        <v>12</v>
      </c>
      <c r="BF38" s="8">
        <v>28</v>
      </c>
      <c r="BG38" s="8">
        <v>23</v>
      </c>
      <c r="BH38" s="8">
        <f t="shared" si="4"/>
        <v>49</v>
      </c>
      <c r="BI38" s="8"/>
    </row>
    <row r="39" spans="1:61" ht="15.75" customHeight="1" x14ac:dyDescent="0.25">
      <c r="A39" s="162"/>
      <c r="B39" s="189" t="s">
        <v>294</v>
      </c>
      <c r="C39" s="188" t="s">
        <v>493</v>
      </c>
      <c r="D39" s="180" t="s">
        <v>130</v>
      </c>
      <c r="E39" s="8">
        <v>23</v>
      </c>
      <c r="F39" s="8">
        <v>21</v>
      </c>
      <c r="G39" s="8">
        <v>19</v>
      </c>
      <c r="H39" s="8">
        <v>12</v>
      </c>
      <c r="I39" s="8">
        <v>20</v>
      </c>
      <c r="J39" s="8">
        <v>21</v>
      </c>
      <c r="K39" s="8">
        <v>20</v>
      </c>
      <c r="L39" s="8">
        <v>19</v>
      </c>
      <c r="M39" s="8">
        <v>19</v>
      </c>
      <c r="N39" s="8">
        <v>21</v>
      </c>
      <c r="O39" s="8">
        <v>20</v>
      </c>
      <c r="P39" s="8">
        <v>20</v>
      </c>
      <c r="Q39" s="8">
        <v>20</v>
      </c>
      <c r="R39" s="8">
        <v>19</v>
      </c>
      <c r="S39" s="8">
        <v>20</v>
      </c>
      <c r="T39" s="8">
        <v>20</v>
      </c>
      <c r="U39" s="8">
        <v>20</v>
      </c>
      <c r="V39" s="8">
        <v>21</v>
      </c>
      <c r="W39" s="8">
        <v>19</v>
      </c>
      <c r="X39" s="8">
        <v>19</v>
      </c>
      <c r="Y39" s="8">
        <v>19</v>
      </c>
      <c r="Z39" s="8">
        <v>21</v>
      </c>
      <c r="AA39" s="8">
        <v>20</v>
      </c>
      <c r="AB39" s="8">
        <v>20</v>
      </c>
      <c r="AC39" s="8">
        <v>20</v>
      </c>
      <c r="AD39" s="8">
        <v>20</v>
      </c>
      <c r="AE39" s="8">
        <v>21</v>
      </c>
      <c r="AF39" s="8">
        <v>19</v>
      </c>
      <c r="AG39" s="8">
        <v>21</v>
      </c>
      <c r="AH39" s="8">
        <v>20</v>
      </c>
      <c r="AI39" s="8">
        <v>21</v>
      </c>
      <c r="AJ39" s="8">
        <v>20</v>
      </c>
      <c r="AK39" s="8">
        <v>20</v>
      </c>
      <c r="AL39" s="8">
        <v>19</v>
      </c>
      <c r="AM39" s="8">
        <v>20</v>
      </c>
      <c r="AN39" s="8">
        <v>24</v>
      </c>
      <c r="AO39" s="8">
        <v>22</v>
      </c>
      <c r="AP39" s="8">
        <v>20</v>
      </c>
      <c r="AQ39" s="8">
        <v>21</v>
      </c>
      <c r="AR39" s="8">
        <v>19</v>
      </c>
      <c r="AS39" s="8">
        <v>21</v>
      </c>
      <c r="AT39" s="8">
        <v>20</v>
      </c>
      <c r="AU39" s="8">
        <v>21</v>
      </c>
      <c r="AV39" s="8">
        <v>21</v>
      </c>
      <c r="AW39" s="8">
        <v>21</v>
      </c>
      <c r="AX39" s="8">
        <v>19</v>
      </c>
      <c r="AY39" s="8">
        <v>20</v>
      </c>
      <c r="AZ39" s="8">
        <v>21</v>
      </c>
      <c r="BA39" s="8">
        <v>20</v>
      </c>
      <c r="BB39" s="8">
        <v>21</v>
      </c>
      <c r="BC39" s="8">
        <v>22</v>
      </c>
      <c r="BD39" s="8">
        <v>22</v>
      </c>
      <c r="BE39" s="8">
        <v>22</v>
      </c>
      <c r="BF39" s="8">
        <v>21</v>
      </c>
      <c r="BG39" s="8">
        <v>19</v>
      </c>
      <c r="BH39" s="8">
        <f>COUNTIF(E39:BG39, "&gt;0")</f>
        <v>55</v>
      </c>
      <c r="BI39" s="8"/>
    </row>
    <row r="40" spans="1:61" ht="15.75" customHeight="1" x14ac:dyDescent="0.25">
      <c r="A40" s="162"/>
      <c r="B40" s="189" t="s">
        <v>294</v>
      </c>
      <c r="C40" s="188" t="s">
        <v>494</v>
      </c>
      <c r="D40" s="180" t="s">
        <v>119</v>
      </c>
      <c r="E40" s="182">
        <v>29</v>
      </c>
      <c r="F40" s="8">
        <v>23</v>
      </c>
      <c r="G40" s="182" t="s">
        <v>261</v>
      </c>
      <c r="H40" s="8">
        <v>25</v>
      </c>
      <c r="I40" s="8">
        <v>106</v>
      </c>
      <c r="J40" s="8">
        <v>1085</v>
      </c>
      <c r="K40" s="8">
        <v>57</v>
      </c>
      <c r="L40" s="8">
        <v>176</v>
      </c>
      <c r="M40" s="8">
        <v>2144</v>
      </c>
      <c r="N40" s="8">
        <v>2340</v>
      </c>
      <c r="O40" s="8">
        <v>35</v>
      </c>
      <c r="P40" s="8">
        <v>407</v>
      </c>
      <c r="Q40" s="8">
        <v>137</v>
      </c>
      <c r="R40" s="8">
        <v>3928</v>
      </c>
      <c r="S40" s="8">
        <v>333</v>
      </c>
      <c r="T40" s="8">
        <v>235</v>
      </c>
      <c r="U40" s="8">
        <v>1187</v>
      </c>
      <c r="V40" s="8">
        <v>62</v>
      </c>
      <c r="W40" s="8">
        <v>472</v>
      </c>
      <c r="X40" s="182"/>
      <c r="Y40" s="8">
        <v>2503</v>
      </c>
      <c r="Z40" s="8">
        <v>3200</v>
      </c>
      <c r="AA40" s="8">
        <v>442</v>
      </c>
      <c r="AB40" s="8">
        <v>415</v>
      </c>
      <c r="AC40" s="8">
        <v>83</v>
      </c>
      <c r="AD40" s="8">
        <v>255</v>
      </c>
      <c r="AE40" s="8">
        <v>49</v>
      </c>
      <c r="AF40" s="182"/>
      <c r="AG40" s="8">
        <v>1108</v>
      </c>
      <c r="AH40" s="8">
        <v>69</v>
      </c>
      <c r="AI40" s="8">
        <v>28</v>
      </c>
      <c r="AJ40" s="8">
        <v>430</v>
      </c>
      <c r="AK40" s="8">
        <v>223</v>
      </c>
      <c r="AL40" s="8">
        <v>1749</v>
      </c>
      <c r="AM40" s="8">
        <v>521</v>
      </c>
      <c r="AN40" s="8">
        <v>328</v>
      </c>
      <c r="AO40" s="8">
        <v>52</v>
      </c>
      <c r="AP40" s="8">
        <v>73</v>
      </c>
      <c r="AQ40" s="8">
        <v>155</v>
      </c>
      <c r="AR40" s="8">
        <v>1209</v>
      </c>
      <c r="AS40" s="8">
        <v>112</v>
      </c>
      <c r="AT40" s="8">
        <v>138</v>
      </c>
      <c r="AU40" s="8">
        <v>343</v>
      </c>
      <c r="AV40" s="8">
        <v>1689</v>
      </c>
      <c r="AW40" s="8">
        <v>179</v>
      </c>
      <c r="AX40" s="8">
        <v>192</v>
      </c>
      <c r="AY40" s="182">
        <v>25.438800000000001</v>
      </c>
      <c r="AZ40" s="8">
        <v>52</v>
      </c>
      <c r="BA40" s="8">
        <v>163</v>
      </c>
      <c r="BB40" s="8">
        <v>29</v>
      </c>
      <c r="BC40" s="8">
        <v>118</v>
      </c>
      <c r="BD40" s="8">
        <v>57</v>
      </c>
      <c r="BE40" s="8">
        <v>9</v>
      </c>
      <c r="BF40" s="8">
        <v>40</v>
      </c>
      <c r="BG40" s="8">
        <v>105</v>
      </c>
      <c r="BH40" s="8">
        <f t="shared" ref="BH40:BH42" si="5">COUNTA(E40:BG40)</f>
        <v>53</v>
      </c>
      <c r="BI40" s="8"/>
    </row>
    <row r="41" spans="1:61" ht="15.75" customHeight="1" x14ac:dyDescent="0.25">
      <c r="A41" s="206"/>
      <c r="B41" s="207" t="s">
        <v>294</v>
      </c>
      <c r="C41" s="186" t="s">
        <v>494</v>
      </c>
      <c r="D41" s="208" t="s">
        <v>495</v>
      </c>
      <c r="E41" s="167" t="s">
        <v>261</v>
      </c>
      <c r="F41" s="167">
        <v>93</v>
      </c>
      <c r="G41" s="167" t="s">
        <v>261</v>
      </c>
      <c r="H41" s="167">
        <v>107</v>
      </c>
      <c r="I41" s="167">
        <v>330</v>
      </c>
      <c r="J41" s="167">
        <v>217</v>
      </c>
      <c r="K41" s="167">
        <v>553</v>
      </c>
      <c r="L41" s="167" t="s">
        <v>496</v>
      </c>
      <c r="M41" s="167"/>
      <c r="N41" s="167">
        <v>158</v>
      </c>
      <c r="O41" s="167" t="s">
        <v>261</v>
      </c>
      <c r="P41" s="167"/>
      <c r="Q41" s="167" t="s">
        <v>497</v>
      </c>
      <c r="R41" s="167">
        <v>65</v>
      </c>
      <c r="S41" s="167" t="s">
        <v>498</v>
      </c>
      <c r="T41" s="167"/>
      <c r="U41" s="167">
        <v>15.53</v>
      </c>
      <c r="V41" s="167">
        <v>908</v>
      </c>
      <c r="W41" s="167">
        <v>488</v>
      </c>
      <c r="X41" s="167"/>
      <c r="Y41" s="167"/>
      <c r="Z41" s="167" t="s">
        <v>261</v>
      </c>
      <c r="AA41" s="167">
        <v>42</v>
      </c>
      <c r="AB41" s="167">
        <v>310</v>
      </c>
      <c r="AC41" s="167">
        <v>516</v>
      </c>
      <c r="AD41" s="167">
        <v>4025</v>
      </c>
      <c r="AE41" s="167">
        <v>235</v>
      </c>
      <c r="AF41" s="167"/>
      <c r="AG41" s="167">
        <v>413</v>
      </c>
      <c r="AH41" s="167">
        <v>2928</v>
      </c>
      <c r="AI41" s="167">
        <v>11.8</v>
      </c>
      <c r="AJ41" s="167">
        <v>517</v>
      </c>
      <c r="AK41" s="167">
        <v>1296</v>
      </c>
      <c r="AL41" s="167">
        <v>310</v>
      </c>
      <c r="AM41" s="167">
        <v>1397</v>
      </c>
      <c r="AN41" s="167">
        <v>475</v>
      </c>
      <c r="AO41" s="167">
        <v>667</v>
      </c>
      <c r="AP41" s="167">
        <v>760</v>
      </c>
      <c r="AQ41" s="167">
        <v>153</v>
      </c>
      <c r="AR41" s="167">
        <v>467</v>
      </c>
      <c r="AS41" s="167">
        <v>147</v>
      </c>
      <c r="AT41" s="167">
        <v>237</v>
      </c>
      <c r="AU41" s="167">
        <v>671</v>
      </c>
      <c r="AV41" s="167">
        <v>491</v>
      </c>
      <c r="AW41" s="167">
        <v>4837</v>
      </c>
      <c r="AX41" s="167">
        <v>4009</v>
      </c>
      <c r="AY41" s="167"/>
      <c r="AZ41" s="167">
        <v>365</v>
      </c>
      <c r="BA41" s="167">
        <v>409</v>
      </c>
      <c r="BB41" s="167">
        <v>37.44</v>
      </c>
      <c r="BC41" s="167">
        <v>2822</v>
      </c>
      <c r="BD41" s="167">
        <v>1185</v>
      </c>
      <c r="BE41" s="167">
        <v>71</v>
      </c>
      <c r="BF41" s="167">
        <v>306</v>
      </c>
      <c r="BG41" s="167" t="s">
        <v>499</v>
      </c>
      <c r="BH41" s="167">
        <f t="shared" si="5"/>
        <v>48</v>
      </c>
      <c r="BI41" s="8"/>
    </row>
    <row r="42" spans="1:61" ht="15.75" customHeight="1" x14ac:dyDescent="0.25">
      <c r="A42" s="206"/>
      <c r="B42" s="207" t="s">
        <v>294</v>
      </c>
      <c r="C42" s="186" t="s">
        <v>494</v>
      </c>
      <c r="D42" s="208" t="s">
        <v>500</v>
      </c>
      <c r="E42" s="167" t="s">
        <v>261</v>
      </c>
      <c r="F42" s="167">
        <v>8679</v>
      </c>
      <c r="G42" s="167" t="s">
        <v>261</v>
      </c>
      <c r="H42" s="167">
        <v>40</v>
      </c>
      <c r="I42" s="167">
        <v>124754</v>
      </c>
      <c r="J42" s="167">
        <v>56472</v>
      </c>
      <c r="K42" s="167">
        <v>5303</v>
      </c>
      <c r="L42" s="167">
        <v>25</v>
      </c>
      <c r="M42" s="167"/>
      <c r="N42" s="167">
        <v>442700</v>
      </c>
      <c r="O42" s="167">
        <v>22000</v>
      </c>
      <c r="P42" s="167">
        <v>17760</v>
      </c>
      <c r="Q42" s="167" t="s">
        <v>501</v>
      </c>
      <c r="R42" s="167"/>
      <c r="S42" s="167">
        <v>14534</v>
      </c>
      <c r="T42" s="167"/>
      <c r="U42" s="167">
        <v>78.760000000000005</v>
      </c>
      <c r="V42" s="167">
        <v>67740</v>
      </c>
      <c r="W42" s="167">
        <v>712</v>
      </c>
      <c r="X42" s="167"/>
      <c r="Y42" s="167">
        <v>42646</v>
      </c>
      <c r="Z42" s="167">
        <v>43593</v>
      </c>
      <c r="AA42" s="167">
        <v>541</v>
      </c>
      <c r="AB42" s="167">
        <v>20013</v>
      </c>
      <c r="AC42" s="167">
        <v>193821</v>
      </c>
      <c r="AD42" s="167">
        <v>396.2</v>
      </c>
      <c r="AE42" s="167">
        <v>49</v>
      </c>
      <c r="AF42" s="167"/>
      <c r="AG42" s="167">
        <v>26708</v>
      </c>
      <c r="AH42" s="167" t="s">
        <v>502</v>
      </c>
      <c r="AI42" s="167">
        <v>73.7</v>
      </c>
      <c r="AJ42" s="167">
        <v>1671</v>
      </c>
      <c r="AK42" s="167">
        <v>1391</v>
      </c>
      <c r="AL42" s="167">
        <v>941400</v>
      </c>
      <c r="AM42" s="167">
        <v>6659</v>
      </c>
      <c r="AN42" s="167">
        <v>639.29999999999995</v>
      </c>
      <c r="AO42" s="167">
        <v>1452</v>
      </c>
      <c r="AP42" s="167">
        <v>35590</v>
      </c>
      <c r="AQ42" s="167">
        <v>8705</v>
      </c>
      <c r="AR42" s="167">
        <v>46300</v>
      </c>
      <c r="AS42" s="167">
        <v>7539</v>
      </c>
      <c r="AT42" s="167">
        <v>15331</v>
      </c>
      <c r="AU42" s="167">
        <v>2079</v>
      </c>
      <c r="AV42" s="167"/>
      <c r="AW42" s="167"/>
      <c r="AX42" s="167"/>
      <c r="AY42" s="167"/>
      <c r="AZ42" s="167">
        <v>5328</v>
      </c>
      <c r="BA42" s="167" t="s">
        <v>261</v>
      </c>
      <c r="BB42" s="167">
        <v>1160</v>
      </c>
      <c r="BC42" s="167">
        <v>915</v>
      </c>
      <c r="BD42" s="167">
        <v>7355</v>
      </c>
      <c r="BE42" s="167">
        <v>5097</v>
      </c>
      <c r="BF42" s="167">
        <v>1591</v>
      </c>
      <c r="BG42" s="167" t="s">
        <v>503</v>
      </c>
      <c r="BH42" s="167">
        <f t="shared" si="5"/>
        <v>46</v>
      </c>
      <c r="BI42" s="8"/>
    </row>
    <row r="43" spans="1:61" ht="15.75" customHeight="1" x14ac:dyDescent="0.25">
      <c r="A43" s="162"/>
      <c r="B43" s="196" t="s">
        <v>322</v>
      </c>
      <c r="C43" s="201" t="s">
        <v>21</v>
      </c>
      <c r="D43" s="209" t="s">
        <v>70</v>
      </c>
      <c r="E43" s="8">
        <v>19</v>
      </c>
      <c r="F43" s="8">
        <v>29</v>
      </c>
      <c r="G43" s="8">
        <v>48</v>
      </c>
      <c r="H43" s="8">
        <v>23</v>
      </c>
      <c r="I43" s="8">
        <v>47</v>
      </c>
      <c r="J43" s="8">
        <v>110</v>
      </c>
      <c r="K43" s="8">
        <v>30</v>
      </c>
      <c r="L43" s="8">
        <v>59</v>
      </c>
      <c r="M43" s="8">
        <v>22</v>
      </c>
      <c r="N43" s="8">
        <v>69</v>
      </c>
      <c r="O43" s="8">
        <v>54</v>
      </c>
      <c r="P43" s="8">
        <v>36</v>
      </c>
      <c r="Q43" s="8">
        <v>21</v>
      </c>
      <c r="R43" s="8">
        <v>14</v>
      </c>
      <c r="S43" s="8">
        <v>13</v>
      </c>
      <c r="T43" s="8">
        <v>41</v>
      </c>
      <c r="U43" s="8">
        <v>21</v>
      </c>
      <c r="V43" s="8">
        <v>25</v>
      </c>
      <c r="W43" s="8">
        <v>41</v>
      </c>
      <c r="X43" s="8">
        <v>18</v>
      </c>
      <c r="Y43" s="8">
        <v>8</v>
      </c>
      <c r="Z43" s="8">
        <v>31</v>
      </c>
      <c r="AA43" s="8">
        <v>13</v>
      </c>
      <c r="AB43" s="8">
        <v>33</v>
      </c>
      <c r="AC43" s="8">
        <v>46</v>
      </c>
      <c r="AD43" s="8">
        <v>31</v>
      </c>
      <c r="AE43" s="8">
        <v>27</v>
      </c>
      <c r="AF43" s="8">
        <v>23</v>
      </c>
      <c r="AG43" s="8">
        <v>192</v>
      </c>
      <c r="AH43" s="8">
        <v>18</v>
      </c>
      <c r="AI43" s="8">
        <v>34</v>
      </c>
      <c r="AJ43" s="8">
        <v>10</v>
      </c>
      <c r="AK43" s="8">
        <v>77</v>
      </c>
      <c r="AL43" s="8">
        <v>37</v>
      </c>
      <c r="AM43" s="8">
        <v>11</v>
      </c>
      <c r="AN43" s="8">
        <v>20</v>
      </c>
      <c r="AO43" s="8">
        <v>20</v>
      </c>
      <c r="AP43" s="8">
        <v>65</v>
      </c>
      <c r="AQ43" s="8">
        <v>21</v>
      </c>
      <c r="AR43" s="8">
        <v>12</v>
      </c>
      <c r="AS43" s="8">
        <v>26</v>
      </c>
      <c r="AT43" s="8">
        <v>10</v>
      </c>
      <c r="AU43" s="8">
        <v>21</v>
      </c>
      <c r="AV43" s="8">
        <v>18</v>
      </c>
      <c r="AW43" s="8">
        <v>22</v>
      </c>
      <c r="AX43" s="8">
        <v>29</v>
      </c>
      <c r="AY43" s="8">
        <v>11</v>
      </c>
      <c r="AZ43" s="8">
        <v>86</v>
      </c>
      <c r="BA43" s="8">
        <v>37</v>
      </c>
      <c r="BB43" s="8">
        <v>5</v>
      </c>
      <c r="BC43" s="8">
        <v>53</v>
      </c>
      <c r="BD43" s="8">
        <v>16</v>
      </c>
      <c r="BE43" s="8">
        <v>12</v>
      </c>
      <c r="BF43" s="8">
        <v>170</v>
      </c>
      <c r="BG43" s="8">
        <v>22</v>
      </c>
      <c r="BH43" s="8">
        <f>COUNTIF(E43:BG43, "&gt;1")</f>
        <v>55</v>
      </c>
      <c r="BI43" s="8"/>
    </row>
    <row r="44" spans="1:61" ht="15.75" customHeight="1" x14ac:dyDescent="0.25">
      <c r="A44" s="162"/>
      <c r="B44" s="189" t="s">
        <v>294</v>
      </c>
      <c r="C44" s="188" t="s">
        <v>330</v>
      </c>
      <c r="D44" s="180" t="s">
        <v>72</v>
      </c>
      <c r="E44" s="8">
        <v>2765.5</v>
      </c>
      <c r="F44" s="183">
        <v>5990.333333333333</v>
      </c>
      <c r="G44" s="8">
        <v>6234</v>
      </c>
      <c r="H44" s="8">
        <v>10335562.5</v>
      </c>
      <c r="I44" s="8">
        <v>599</v>
      </c>
      <c r="J44" s="8">
        <v>5390</v>
      </c>
      <c r="K44" s="8">
        <v>29731.107142857141</v>
      </c>
      <c r="L44" s="8">
        <v>0</v>
      </c>
      <c r="M44" s="8">
        <v>500</v>
      </c>
      <c r="N44" s="8">
        <v>8476.0736842105252</v>
      </c>
      <c r="O44" s="8">
        <v>20831.57894736842</v>
      </c>
      <c r="P44" s="8">
        <v>14379.15</v>
      </c>
      <c r="Q44" s="8">
        <v>12754.95</v>
      </c>
      <c r="R44" s="8">
        <v>2818181.8181818184</v>
      </c>
      <c r="S44" s="8">
        <v>20483.142857142859</v>
      </c>
      <c r="T44" s="8">
        <v>57268.132463636364</v>
      </c>
      <c r="U44" s="8">
        <v>34032.33</v>
      </c>
      <c r="V44" s="8">
        <v>48028.888888888891</v>
      </c>
      <c r="W44" s="8">
        <v>18897.619047619046</v>
      </c>
      <c r="X44" s="8">
        <v>5900000</v>
      </c>
      <c r="Y44" s="8">
        <v>27146.67</v>
      </c>
      <c r="Z44" s="8">
        <v>79342.5</v>
      </c>
      <c r="AA44" s="8">
        <v>66708</v>
      </c>
      <c r="AB44" s="8">
        <v>37120</v>
      </c>
      <c r="AC44" s="8">
        <v>9146.5731707317082</v>
      </c>
      <c r="AD44" s="8">
        <v>22324.2</v>
      </c>
      <c r="AE44" s="8">
        <v>8094.0395238095243</v>
      </c>
      <c r="AF44" s="8">
        <v>67128.205128205125</v>
      </c>
      <c r="AG44" s="8">
        <v>60906.609756097561</v>
      </c>
      <c r="AH44" s="8">
        <v>17166.16</v>
      </c>
      <c r="AI44" s="8">
        <v>4597.8</v>
      </c>
      <c r="AJ44" s="8">
        <v>172169.55555555556</v>
      </c>
      <c r="AK44" s="8">
        <v>36425</v>
      </c>
      <c r="AL44" s="8">
        <v>129237.75</v>
      </c>
      <c r="AM44" s="8">
        <v>42313.1</v>
      </c>
      <c r="AN44" s="8">
        <v>27934.1</v>
      </c>
      <c r="AO44" s="8">
        <v>1279429.4736842106</v>
      </c>
      <c r="AP44" s="8">
        <v>388.5</v>
      </c>
      <c r="AQ44" s="8">
        <v>2300</v>
      </c>
      <c r="AR44" s="8">
        <v>17712</v>
      </c>
      <c r="AS44" s="8">
        <v>3448.1666666666665</v>
      </c>
      <c r="AT44" s="8">
        <v>17530.125</v>
      </c>
      <c r="AU44" s="8">
        <v>3001150</v>
      </c>
      <c r="AV44" s="8">
        <v>34417.189235294114</v>
      </c>
      <c r="AW44" s="8">
        <v>6741542.8571428573</v>
      </c>
      <c r="AX44" s="8">
        <v>24009.25</v>
      </c>
      <c r="AY44" s="8">
        <v>8234.4</v>
      </c>
      <c r="AZ44" s="8">
        <v>13118.41</v>
      </c>
      <c r="BA44" s="8">
        <v>422700</v>
      </c>
      <c r="BB44" s="8">
        <v>12774</v>
      </c>
      <c r="BC44" s="8">
        <v>957945.26239622652</v>
      </c>
      <c r="BD44" s="8">
        <v>6914.2142857142853</v>
      </c>
      <c r="BE44" s="8">
        <v>8258.4040000000005</v>
      </c>
      <c r="BF44" s="8">
        <v>5060.3999999999996</v>
      </c>
      <c r="BG44" s="8">
        <v>20594</v>
      </c>
      <c r="BH44" s="8">
        <f t="shared" ref="BH44:BH46" si="6">COUNTIF(E44:BG44, "&gt;0")</f>
        <v>54</v>
      </c>
      <c r="BI44" s="6" t="s">
        <v>504</v>
      </c>
    </row>
    <row r="45" spans="1:61" ht="15.75" customHeight="1" x14ac:dyDescent="0.25">
      <c r="A45" s="162"/>
      <c r="B45" s="189" t="s">
        <v>294</v>
      </c>
      <c r="C45" s="179"/>
      <c r="D45" s="180" t="s">
        <v>245</v>
      </c>
      <c r="E45" s="37">
        <v>43706</v>
      </c>
      <c r="F45" s="37">
        <v>18123.8</v>
      </c>
      <c r="G45" s="37">
        <v>750716</v>
      </c>
      <c r="H45" s="37">
        <v>131000</v>
      </c>
      <c r="I45" s="37">
        <v>153967</v>
      </c>
      <c r="J45" s="37">
        <v>0</v>
      </c>
      <c r="K45" s="37">
        <v>80835</v>
      </c>
      <c r="L45" s="37">
        <v>0</v>
      </c>
      <c r="M45" s="37">
        <v>716870</v>
      </c>
      <c r="N45" s="37">
        <v>161610</v>
      </c>
      <c r="O45" s="37">
        <v>23923</v>
      </c>
      <c r="P45" s="37">
        <v>203657</v>
      </c>
      <c r="Q45" s="37">
        <v>88429</v>
      </c>
      <c r="R45" s="37">
        <v>24298</v>
      </c>
      <c r="S45" s="37">
        <v>46179</v>
      </c>
      <c r="T45" s="37">
        <v>21087</v>
      </c>
      <c r="U45" s="37">
        <v>47897</v>
      </c>
      <c r="V45" s="37">
        <v>97331</v>
      </c>
      <c r="W45" s="37">
        <v>251911</v>
      </c>
      <c r="X45" s="37">
        <v>649649</v>
      </c>
      <c r="Y45" s="37">
        <v>69638</v>
      </c>
      <c r="Z45" s="37">
        <v>270270</v>
      </c>
      <c r="AA45" s="37">
        <v>262616</v>
      </c>
      <c r="AB45" s="37"/>
      <c r="AC45" s="37">
        <v>157397</v>
      </c>
      <c r="AD45" s="37">
        <v>234562</v>
      </c>
      <c r="AE45" s="37">
        <v>247309.77600000001</v>
      </c>
      <c r="AF45" s="37">
        <v>296703</v>
      </c>
      <c r="AG45" s="37">
        <v>1469002</v>
      </c>
      <c r="AH45" s="37">
        <v>171222</v>
      </c>
      <c r="AI45" s="37">
        <v>114460</v>
      </c>
      <c r="AJ45" s="37">
        <v>185250</v>
      </c>
      <c r="AK45" s="37">
        <v>618400</v>
      </c>
      <c r="AL45" s="37">
        <v>31088</v>
      </c>
      <c r="AM45" s="37">
        <v>80864</v>
      </c>
      <c r="AN45" s="37">
        <v>122366</v>
      </c>
      <c r="AO45" s="37">
        <v>32335</v>
      </c>
      <c r="AP45" s="37"/>
      <c r="AQ45" s="37">
        <v>98929</v>
      </c>
      <c r="AR45" s="37">
        <v>470777</v>
      </c>
      <c r="AS45" s="37">
        <v>234360</v>
      </c>
      <c r="AT45" s="37">
        <v>34626</v>
      </c>
      <c r="AU45" s="37">
        <v>446529</v>
      </c>
      <c r="AV45" s="37">
        <v>585092.21699999995</v>
      </c>
      <c r="AW45" s="37">
        <v>274046</v>
      </c>
      <c r="AX45" s="37">
        <v>259662</v>
      </c>
      <c r="AY45" s="37">
        <v>97345</v>
      </c>
      <c r="AZ45" s="37">
        <v>221863</v>
      </c>
      <c r="BA45" s="37"/>
      <c r="BB45" s="37">
        <v>6626.666666666667</v>
      </c>
      <c r="BC45" s="37">
        <v>1038900</v>
      </c>
      <c r="BD45" s="37">
        <v>186418</v>
      </c>
      <c r="BE45" s="37">
        <v>19016.5</v>
      </c>
      <c r="BF45" s="37">
        <v>145595</v>
      </c>
      <c r="BG45" s="37">
        <v>88933</v>
      </c>
      <c r="BH45" s="37">
        <f t="shared" si="6"/>
        <v>50</v>
      </c>
      <c r="BI45" s="6" t="s">
        <v>330</v>
      </c>
    </row>
    <row r="46" spans="1:61" ht="15.75" customHeight="1" x14ac:dyDescent="0.25">
      <c r="A46" s="213"/>
      <c r="B46" s="214"/>
      <c r="C46" s="186" t="s">
        <v>330</v>
      </c>
      <c r="D46" s="187" t="s">
        <v>508</v>
      </c>
      <c r="E46" s="167" t="e">
        <v>#DIV/0!</v>
      </c>
      <c r="F46" s="167">
        <v>9587</v>
      </c>
      <c r="G46" s="167" t="e">
        <v>#DIV/0!</v>
      </c>
      <c r="H46" s="167">
        <v>1368.5</v>
      </c>
      <c r="I46" s="167">
        <v>62.142857142857146</v>
      </c>
      <c r="J46" s="167" t="e">
        <v>#DIV/0!</v>
      </c>
      <c r="K46" s="167" t="e">
        <v>#DIV/0!</v>
      </c>
      <c r="L46" s="167" t="e">
        <v>#DIV/0!</v>
      </c>
      <c r="M46" s="167" t="e">
        <v>#DIV/0!</v>
      </c>
      <c r="N46" s="167">
        <v>1762</v>
      </c>
      <c r="O46" s="167">
        <v>234.64705882352942</v>
      </c>
      <c r="P46" s="167">
        <v>37668</v>
      </c>
      <c r="Q46" s="167">
        <v>14041</v>
      </c>
      <c r="R46" s="167" t="e">
        <v>#DIV/0!</v>
      </c>
      <c r="S46" s="167" t="e">
        <v>#DIV/0!</v>
      </c>
      <c r="T46" s="167">
        <v>4422</v>
      </c>
      <c r="U46" s="167" t="e">
        <v>#DIV/0!</v>
      </c>
      <c r="V46" s="167">
        <v>352</v>
      </c>
      <c r="W46" s="167" t="e">
        <v>#DIV/0!</v>
      </c>
      <c r="X46" s="167" t="e">
        <v>#DIV/0!</v>
      </c>
      <c r="Y46" s="167" t="e">
        <v>#DIV/0!</v>
      </c>
      <c r="Z46" s="167" t="e">
        <v>#DIV/0!</v>
      </c>
      <c r="AA46" s="167">
        <v>273.5</v>
      </c>
      <c r="AB46" s="167" t="e">
        <v>#DIV/0!</v>
      </c>
      <c r="AC46" s="167">
        <v>4002</v>
      </c>
      <c r="AD46" s="167">
        <v>54469</v>
      </c>
      <c r="AE46" s="167">
        <v>30.875</v>
      </c>
      <c r="AF46" s="167" t="e">
        <v>#DIV/0!</v>
      </c>
      <c r="AG46" s="167">
        <v>98</v>
      </c>
      <c r="AH46" s="167" t="e">
        <v>#DIV/0!</v>
      </c>
      <c r="AI46" s="167">
        <v>11</v>
      </c>
      <c r="AJ46" s="167">
        <v>30.333333333333332</v>
      </c>
      <c r="AK46" s="167" t="e">
        <v>#DIV/0!</v>
      </c>
      <c r="AL46" s="167" t="e">
        <v>#DIV/0!</v>
      </c>
      <c r="AM46" s="167" t="e">
        <v>#DIV/0!</v>
      </c>
      <c r="AN46" s="167">
        <v>2891.25</v>
      </c>
      <c r="AO46" s="167">
        <v>335</v>
      </c>
      <c r="AP46" s="167" t="e">
        <v>#DIV/0!</v>
      </c>
      <c r="AQ46" s="167" t="e">
        <v>#DIV/0!</v>
      </c>
      <c r="AR46" s="167">
        <v>42.428571428571431</v>
      </c>
      <c r="AS46" s="167">
        <v>39659</v>
      </c>
      <c r="AT46" s="167" t="e">
        <v>#DIV/0!</v>
      </c>
      <c r="AU46" s="167">
        <v>63.271523809523806</v>
      </c>
      <c r="AV46" s="167">
        <v>26.588235294117649</v>
      </c>
      <c r="AW46" s="167">
        <v>53537</v>
      </c>
      <c r="AX46" s="167" t="e">
        <v>#DIV/0!</v>
      </c>
      <c r="AY46" s="167">
        <v>3203.5</v>
      </c>
      <c r="AZ46" s="167">
        <v>11573.5</v>
      </c>
      <c r="BA46" s="167">
        <v>114344.375</v>
      </c>
      <c r="BB46" s="167">
        <v>11</v>
      </c>
      <c r="BC46" s="167">
        <v>2260.9361702127658</v>
      </c>
      <c r="BD46" s="167">
        <v>5165.2</v>
      </c>
      <c r="BE46" s="167">
        <v>5752.5</v>
      </c>
      <c r="BF46" s="167">
        <v>1015.0151515151515</v>
      </c>
      <c r="BG46" s="167" t="e">
        <v>#DIV/0!</v>
      </c>
      <c r="BH46" s="167">
        <f t="shared" si="6"/>
        <v>31</v>
      </c>
      <c r="BI46" s="8"/>
    </row>
    <row r="47" spans="1:61" ht="15.75" customHeight="1" x14ac:dyDescent="0.25">
      <c r="A47" s="216"/>
      <c r="B47" s="216" t="s">
        <v>294</v>
      </c>
      <c r="C47" s="193" t="s">
        <v>509</v>
      </c>
      <c r="D47" s="217" t="s">
        <v>510</v>
      </c>
      <c r="E47" s="247" t="s">
        <v>511</v>
      </c>
      <c r="F47" s="247">
        <v>6.99</v>
      </c>
      <c r="G47" s="247" t="s">
        <v>532</v>
      </c>
      <c r="H47" s="247" t="s">
        <v>533</v>
      </c>
      <c r="I47" s="247" t="s">
        <v>534</v>
      </c>
      <c r="J47" s="247" t="s">
        <v>535</v>
      </c>
      <c r="K47" s="247" t="s">
        <v>536</v>
      </c>
      <c r="L47" s="247" t="s">
        <v>537</v>
      </c>
      <c r="M47" s="247" t="s">
        <v>538</v>
      </c>
      <c r="N47" s="247">
        <v>85</v>
      </c>
      <c r="O47" s="247" t="s">
        <v>539</v>
      </c>
      <c r="P47" s="247">
        <v>8.25</v>
      </c>
      <c r="Q47" s="247">
        <v>7.25</v>
      </c>
      <c r="R47" s="247" t="s">
        <v>540</v>
      </c>
      <c r="S47" s="247">
        <v>8.15</v>
      </c>
      <c r="T47" s="247">
        <v>1100</v>
      </c>
      <c r="U47" s="247">
        <v>13.33</v>
      </c>
      <c r="V47" s="247">
        <v>30</v>
      </c>
      <c r="W47" s="247" t="s">
        <v>541</v>
      </c>
      <c r="X47" s="247" t="s">
        <v>542</v>
      </c>
      <c r="Y47" s="247">
        <v>16.45</v>
      </c>
      <c r="Z47" s="247">
        <v>55</v>
      </c>
      <c r="AA47" s="247">
        <v>18000</v>
      </c>
      <c r="AB47" s="247">
        <v>750</v>
      </c>
      <c r="AC47" s="247">
        <v>5.0199999999999996</v>
      </c>
      <c r="AD47" s="247">
        <v>9</v>
      </c>
      <c r="AE47" s="247">
        <v>756.7</v>
      </c>
      <c r="AF47" s="247">
        <v>55</v>
      </c>
      <c r="AG47" s="247">
        <v>12</v>
      </c>
      <c r="AH47" s="247">
        <v>8.0500000000000007</v>
      </c>
      <c r="AI47" s="247">
        <v>10.35</v>
      </c>
      <c r="AJ47" s="247">
        <v>83</v>
      </c>
      <c r="AK47" s="247">
        <v>4800</v>
      </c>
      <c r="AL47" s="247">
        <v>76.7</v>
      </c>
      <c r="AM47" s="247">
        <v>36.75</v>
      </c>
      <c r="AN47" s="247">
        <v>8.75</v>
      </c>
      <c r="AO47" s="247">
        <v>819</v>
      </c>
      <c r="AP47" s="247">
        <v>1445.38</v>
      </c>
      <c r="AQ47" s="247">
        <v>2.15</v>
      </c>
      <c r="AR47" s="247">
        <v>874.76</v>
      </c>
      <c r="AS47" s="247" t="s">
        <v>543</v>
      </c>
      <c r="AT47" s="247" t="s">
        <v>544</v>
      </c>
      <c r="AU47" s="247">
        <v>225000</v>
      </c>
      <c r="AV47" s="247" t="s">
        <v>545</v>
      </c>
      <c r="AW47" s="247">
        <v>1090.42</v>
      </c>
      <c r="AX47" s="247">
        <v>17</v>
      </c>
      <c r="AY47" s="247">
        <v>0</v>
      </c>
      <c r="AZ47" s="247">
        <v>16.87</v>
      </c>
      <c r="BA47" s="247" t="s">
        <v>546</v>
      </c>
      <c r="BB47" s="247" t="s">
        <v>547</v>
      </c>
      <c r="BC47" s="247">
        <v>888</v>
      </c>
      <c r="BD47" s="247">
        <v>10.25</v>
      </c>
      <c r="BE47" s="247">
        <v>10.25</v>
      </c>
      <c r="BF47" s="247">
        <v>1344</v>
      </c>
      <c r="BG47" s="247">
        <v>8.25</v>
      </c>
      <c r="BH47" s="247">
        <f t="shared" ref="BH47:BH84" si="7">COUNTA(E47:BG47)</f>
        <v>55</v>
      </c>
      <c r="BI47" s="247"/>
    </row>
    <row r="48" spans="1:61" ht="15.75" customHeight="1" x14ac:dyDescent="0.25">
      <c r="A48" s="162"/>
      <c r="B48" s="189" t="s">
        <v>294</v>
      </c>
      <c r="C48" s="188" t="s">
        <v>1</v>
      </c>
      <c r="D48" s="180" t="s">
        <v>94</v>
      </c>
      <c r="E48" s="8">
        <v>50.3</v>
      </c>
      <c r="F48" s="8">
        <v>24</v>
      </c>
      <c r="G48" s="8">
        <v>2.8</v>
      </c>
      <c r="H48" s="8">
        <v>35</v>
      </c>
      <c r="I48" s="8" t="s">
        <v>256</v>
      </c>
      <c r="J48" s="8">
        <v>15</v>
      </c>
      <c r="K48" s="8">
        <v>12.2</v>
      </c>
      <c r="L48" s="8">
        <v>16.100000000000001</v>
      </c>
      <c r="M48" s="8">
        <v>30</v>
      </c>
      <c r="N48" s="8">
        <v>16.100000000000001</v>
      </c>
      <c r="O48" s="8">
        <v>19.3</v>
      </c>
      <c r="P48" s="8">
        <v>18.5</v>
      </c>
      <c r="Q48" s="8">
        <v>13.5</v>
      </c>
      <c r="R48" s="8">
        <v>13.4</v>
      </c>
      <c r="S48" s="8">
        <v>16.899999999999999</v>
      </c>
      <c r="T48" s="8">
        <v>11</v>
      </c>
      <c r="U48" s="8">
        <v>38.729999999999997</v>
      </c>
      <c r="V48" s="8">
        <v>1.5</v>
      </c>
      <c r="W48" s="8">
        <v>19.2</v>
      </c>
      <c r="X48" s="8">
        <v>14.35</v>
      </c>
      <c r="Y48" s="8">
        <v>53.6</v>
      </c>
      <c r="Z48" s="8">
        <v>7.7</v>
      </c>
      <c r="AA48" s="8">
        <v>54</v>
      </c>
      <c r="AB48" s="8">
        <v>13.5</v>
      </c>
      <c r="AC48" s="8">
        <v>23.9</v>
      </c>
      <c r="AD48" s="8">
        <v>20.2</v>
      </c>
      <c r="AE48" s="8">
        <v>51.8</v>
      </c>
      <c r="AF48" s="8">
        <v>13</v>
      </c>
      <c r="AG48" s="8">
        <v>12.6</v>
      </c>
      <c r="AH48" s="8">
        <v>16.399999999999999</v>
      </c>
      <c r="AI48" s="8">
        <v>9.6999999999999993</v>
      </c>
      <c r="AJ48" s="8">
        <v>14.1</v>
      </c>
      <c r="AK48" s="8">
        <v>5.8</v>
      </c>
      <c r="AL48" s="8">
        <v>30</v>
      </c>
      <c r="AM48" s="8">
        <v>15.75</v>
      </c>
      <c r="AN48" s="8">
        <v>18</v>
      </c>
      <c r="AO48" s="8">
        <v>6.2</v>
      </c>
      <c r="AP48" s="8">
        <v>7.4</v>
      </c>
      <c r="AQ48" s="8">
        <v>7.1</v>
      </c>
      <c r="AR48" s="8">
        <v>13.5</v>
      </c>
      <c r="AS48" s="8">
        <v>30.4</v>
      </c>
      <c r="AT48" s="8">
        <v>0.20200000000000001</v>
      </c>
      <c r="AU48" s="8">
        <v>15.13</v>
      </c>
      <c r="AV48" s="8">
        <v>16.600000000000001</v>
      </c>
      <c r="AW48" s="8">
        <v>0.1</v>
      </c>
      <c r="AX48" s="8">
        <v>17</v>
      </c>
      <c r="AY48" s="8">
        <v>6.7</v>
      </c>
      <c r="AZ48" s="8">
        <v>0.106</v>
      </c>
      <c r="BA48" s="8">
        <v>9.9</v>
      </c>
      <c r="BB48" s="8">
        <v>0.05</v>
      </c>
      <c r="BC48" s="8">
        <v>5.5</v>
      </c>
      <c r="BD48" s="8">
        <v>17.600000000000001</v>
      </c>
      <c r="BE48" s="8">
        <v>0.13200000000000001</v>
      </c>
      <c r="BF48" s="8">
        <v>17.100000000000001</v>
      </c>
      <c r="BG48" s="8">
        <v>15.6</v>
      </c>
      <c r="BH48" s="8">
        <f t="shared" si="7"/>
        <v>55</v>
      </c>
      <c r="BI48" s="8"/>
    </row>
    <row r="49" spans="1:61" ht="15.75" customHeight="1" x14ac:dyDescent="0.25">
      <c r="A49" s="53"/>
      <c r="B49" s="207" t="s">
        <v>294</v>
      </c>
      <c r="C49" s="186" t="s">
        <v>548</v>
      </c>
      <c r="D49" s="248" t="s">
        <v>549</v>
      </c>
      <c r="E49" s="167" t="s">
        <v>550</v>
      </c>
      <c r="F49" s="167" t="s">
        <v>551</v>
      </c>
      <c r="G49" s="167" t="s">
        <v>261</v>
      </c>
      <c r="H49" s="167" t="s">
        <v>550</v>
      </c>
      <c r="I49" s="167" t="s">
        <v>552</v>
      </c>
      <c r="J49" s="167" t="s">
        <v>552</v>
      </c>
      <c r="K49" s="167" t="s">
        <v>553</v>
      </c>
      <c r="L49" s="167" t="s">
        <v>552</v>
      </c>
      <c r="M49" s="167" t="s">
        <v>552</v>
      </c>
      <c r="N49" s="167" t="s">
        <v>554</v>
      </c>
      <c r="O49" s="167" t="s">
        <v>552</v>
      </c>
      <c r="P49" s="167" t="s">
        <v>552</v>
      </c>
      <c r="Q49" s="167" t="s">
        <v>261</v>
      </c>
      <c r="R49" s="167"/>
      <c r="S49" s="167" t="s">
        <v>552</v>
      </c>
      <c r="T49" s="167"/>
      <c r="U49" s="167" t="s">
        <v>552</v>
      </c>
      <c r="V49" s="167" t="s">
        <v>552</v>
      </c>
      <c r="W49" s="167" t="s">
        <v>552</v>
      </c>
      <c r="X49" s="167" t="s">
        <v>552</v>
      </c>
      <c r="Y49" s="167">
        <v>1</v>
      </c>
      <c r="Z49" s="167" t="s">
        <v>551</v>
      </c>
      <c r="AA49" s="167" t="s">
        <v>551</v>
      </c>
      <c r="AB49" s="167" t="s">
        <v>551</v>
      </c>
      <c r="AC49" s="167" t="s">
        <v>552</v>
      </c>
      <c r="AD49" s="167" t="s">
        <v>552</v>
      </c>
      <c r="AE49" s="167" t="s">
        <v>551</v>
      </c>
      <c r="AF49" s="167"/>
      <c r="AG49" s="167" t="s">
        <v>551</v>
      </c>
      <c r="AH49" s="167" t="s">
        <v>555</v>
      </c>
      <c r="AI49" s="167" t="s">
        <v>556</v>
      </c>
      <c r="AJ49" s="167" t="s">
        <v>550</v>
      </c>
      <c r="AK49" s="167">
        <v>0</v>
      </c>
      <c r="AL49" s="167" t="s">
        <v>259</v>
      </c>
      <c r="AM49" s="167" t="s">
        <v>554</v>
      </c>
      <c r="AN49" s="167" t="s">
        <v>553</v>
      </c>
      <c r="AO49" s="167" t="s">
        <v>557</v>
      </c>
      <c r="AP49" s="167" t="s">
        <v>558</v>
      </c>
      <c r="AQ49" s="167">
        <v>1</v>
      </c>
      <c r="AR49" s="167"/>
      <c r="AS49" s="167">
        <v>1</v>
      </c>
      <c r="AT49" s="167" t="s">
        <v>550</v>
      </c>
      <c r="AU49" s="167" t="s">
        <v>552</v>
      </c>
      <c r="AV49" s="167"/>
      <c r="AW49" s="167"/>
      <c r="AX49" s="167" t="s">
        <v>552</v>
      </c>
      <c r="AY49" s="167">
        <v>0</v>
      </c>
      <c r="AZ49" s="167" t="s">
        <v>559</v>
      </c>
      <c r="BA49" s="167" t="s">
        <v>560</v>
      </c>
      <c r="BB49" s="167" t="s">
        <v>552</v>
      </c>
      <c r="BC49" s="167" t="s">
        <v>557</v>
      </c>
      <c r="BD49" s="167">
        <v>3</v>
      </c>
      <c r="BE49" s="167" t="s">
        <v>552</v>
      </c>
      <c r="BF49" s="167" t="s">
        <v>552</v>
      </c>
      <c r="BG49" s="167" t="s">
        <v>551</v>
      </c>
      <c r="BH49" s="167">
        <f t="shared" si="7"/>
        <v>49</v>
      </c>
      <c r="BI49" s="8"/>
    </row>
    <row r="50" spans="1:61" ht="15.75" customHeight="1" x14ac:dyDescent="0.25">
      <c r="A50" s="53"/>
      <c r="B50" s="207" t="s">
        <v>294</v>
      </c>
      <c r="C50" s="186" t="s">
        <v>548</v>
      </c>
      <c r="D50" s="249" t="s">
        <v>561</v>
      </c>
      <c r="E50" s="167" t="s">
        <v>552</v>
      </c>
      <c r="F50" s="167"/>
      <c r="G50" s="167">
        <v>0</v>
      </c>
      <c r="H50" s="167">
        <v>1</v>
      </c>
      <c r="I50" s="167" t="s">
        <v>552</v>
      </c>
      <c r="J50" s="167">
        <v>3</v>
      </c>
      <c r="K50" s="167">
        <v>10000</v>
      </c>
      <c r="L50" s="167">
        <v>3</v>
      </c>
      <c r="M50" s="167"/>
      <c r="N50" s="167">
        <v>2</v>
      </c>
      <c r="O50" s="167">
        <v>3</v>
      </c>
      <c r="P50" s="167"/>
      <c r="Q50" s="167">
        <v>2</v>
      </c>
      <c r="R50" s="167">
        <v>0</v>
      </c>
      <c r="S50" s="167">
        <v>11</v>
      </c>
      <c r="T50" s="167"/>
      <c r="U50" s="167">
        <v>11</v>
      </c>
      <c r="V50" s="167" t="s">
        <v>552</v>
      </c>
      <c r="W50" s="167"/>
      <c r="X50" s="167" t="s">
        <v>550</v>
      </c>
      <c r="Y50" s="167"/>
      <c r="Z50" s="167">
        <v>233000</v>
      </c>
      <c r="AA50" s="167" t="s">
        <v>551</v>
      </c>
      <c r="AB50" s="167">
        <v>3</v>
      </c>
      <c r="AC50" s="167"/>
      <c r="AD50" s="167" t="s">
        <v>552</v>
      </c>
      <c r="AE50" s="167">
        <v>20000</v>
      </c>
      <c r="AF50" s="167">
        <v>3</v>
      </c>
      <c r="AG50" s="167">
        <v>10</v>
      </c>
      <c r="AH50" s="167">
        <v>3</v>
      </c>
      <c r="AI50" s="167">
        <v>55</v>
      </c>
      <c r="AJ50" s="167">
        <v>0</v>
      </c>
      <c r="AK50" s="167">
        <v>0</v>
      </c>
      <c r="AL50" s="167">
        <v>29650</v>
      </c>
      <c r="AM50" s="167">
        <v>0</v>
      </c>
      <c r="AN50" s="167">
        <v>5</v>
      </c>
      <c r="AO50" s="167">
        <v>8376</v>
      </c>
      <c r="AP50" s="167">
        <v>8</v>
      </c>
      <c r="AQ50" s="167">
        <v>0</v>
      </c>
      <c r="AR50" s="167"/>
      <c r="AS50" s="167">
        <v>1</v>
      </c>
      <c r="AT50" s="167" t="s">
        <v>562</v>
      </c>
      <c r="AU50" s="167">
        <v>32</v>
      </c>
      <c r="AV50" s="167">
        <v>393</v>
      </c>
      <c r="AW50" s="167"/>
      <c r="AX50" s="167"/>
      <c r="AY50" s="167">
        <v>2</v>
      </c>
      <c r="AZ50" s="167">
        <v>3</v>
      </c>
      <c r="BA50" s="167">
        <v>4</v>
      </c>
      <c r="BB50" s="167">
        <v>2</v>
      </c>
      <c r="BC50" s="167">
        <v>1640</v>
      </c>
      <c r="BD50" s="167">
        <v>3</v>
      </c>
      <c r="BE50" s="167">
        <v>3</v>
      </c>
      <c r="BF50" s="167">
        <v>4</v>
      </c>
      <c r="BG50" s="167">
        <v>5</v>
      </c>
      <c r="BH50" s="167">
        <f t="shared" si="7"/>
        <v>45</v>
      </c>
      <c r="BI50" s="8"/>
    </row>
    <row r="51" spans="1:61" ht="15.75" customHeight="1" x14ac:dyDescent="0.25">
      <c r="A51" s="162"/>
      <c r="B51" s="197" t="s">
        <v>322</v>
      </c>
      <c r="C51" s="188" t="s">
        <v>548</v>
      </c>
      <c r="D51" s="180" t="s">
        <v>225</v>
      </c>
      <c r="E51" s="8">
        <v>2</v>
      </c>
      <c r="F51" s="8">
        <v>3</v>
      </c>
      <c r="G51" s="8">
        <v>0</v>
      </c>
      <c r="H51" s="8">
        <v>13</v>
      </c>
      <c r="I51" s="8">
        <v>28</v>
      </c>
      <c r="J51" s="8">
        <v>3</v>
      </c>
      <c r="K51" s="8">
        <v>3</v>
      </c>
      <c r="L51" s="8">
        <v>1</v>
      </c>
      <c r="M51" s="182"/>
      <c r="N51" s="8">
        <v>5</v>
      </c>
      <c r="O51" s="8">
        <v>6</v>
      </c>
      <c r="P51" s="8">
        <v>21</v>
      </c>
      <c r="Q51" s="8">
        <v>5</v>
      </c>
      <c r="R51" s="8">
        <v>3</v>
      </c>
      <c r="S51" s="8">
        <v>4</v>
      </c>
      <c r="T51" s="8">
        <v>1</v>
      </c>
      <c r="U51" s="8">
        <v>6</v>
      </c>
      <c r="V51" s="8">
        <v>14</v>
      </c>
      <c r="W51" s="8">
        <v>2</v>
      </c>
      <c r="X51" s="8">
        <v>0</v>
      </c>
      <c r="Y51" s="182">
        <v>20</v>
      </c>
      <c r="Z51" s="8">
        <v>15</v>
      </c>
      <c r="AA51" s="182"/>
      <c r="AB51" s="8">
        <v>4</v>
      </c>
      <c r="AC51" s="182"/>
      <c r="AD51" s="8">
        <v>1</v>
      </c>
      <c r="AE51" s="8">
        <v>9</v>
      </c>
      <c r="AF51" s="182"/>
      <c r="AG51" s="8">
        <v>35</v>
      </c>
      <c r="AH51" s="8">
        <v>2</v>
      </c>
      <c r="AI51" s="8">
        <v>23</v>
      </c>
      <c r="AJ51" s="8">
        <v>0</v>
      </c>
      <c r="AK51" s="8">
        <v>4</v>
      </c>
      <c r="AL51" s="8">
        <v>2</v>
      </c>
      <c r="AM51" s="8">
        <v>1</v>
      </c>
      <c r="AN51" s="8">
        <v>15</v>
      </c>
      <c r="AO51" s="8">
        <v>9</v>
      </c>
      <c r="AP51" s="8">
        <v>2</v>
      </c>
      <c r="AQ51" s="8">
        <v>1</v>
      </c>
      <c r="AR51" s="182"/>
      <c r="AS51" s="8">
        <v>16</v>
      </c>
      <c r="AT51" s="8">
        <v>33</v>
      </c>
      <c r="AU51" s="8">
        <v>40</v>
      </c>
      <c r="AV51" s="8">
        <v>4</v>
      </c>
      <c r="AW51" s="8">
        <v>1</v>
      </c>
      <c r="AX51" s="182"/>
      <c r="AY51" s="8">
        <v>1</v>
      </c>
      <c r="AZ51" s="8">
        <v>0</v>
      </c>
      <c r="BA51" s="8">
        <v>30</v>
      </c>
      <c r="BB51" s="8">
        <v>2</v>
      </c>
      <c r="BC51" s="8">
        <v>22</v>
      </c>
      <c r="BD51" s="8">
        <v>1</v>
      </c>
      <c r="BE51" s="8">
        <v>5</v>
      </c>
      <c r="BF51" s="8">
        <v>9</v>
      </c>
      <c r="BG51" s="8">
        <v>2</v>
      </c>
      <c r="BH51" s="8">
        <f t="shared" si="7"/>
        <v>49</v>
      </c>
      <c r="BI51" s="6" t="s">
        <v>3</v>
      </c>
    </row>
    <row r="52" spans="1:61" ht="15.75" customHeight="1" x14ac:dyDescent="0.25">
      <c r="A52" s="162"/>
      <c r="B52" s="189" t="s">
        <v>294</v>
      </c>
      <c r="C52" s="188" t="s">
        <v>548</v>
      </c>
      <c r="D52" s="180" t="s">
        <v>226</v>
      </c>
      <c r="E52" s="182" t="s">
        <v>261</v>
      </c>
      <c r="F52" s="8">
        <v>8500</v>
      </c>
      <c r="G52" s="8">
        <v>0</v>
      </c>
      <c r="H52" s="8">
        <v>3400</v>
      </c>
      <c r="I52" s="8">
        <v>80738</v>
      </c>
      <c r="J52" s="8">
        <v>29510.560000000001</v>
      </c>
      <c r="K52" s="8">
        <v>31700</v>
      </c>
      <c r="L52" s="8">
        <v>48000</v>
      </c>
      <c r="M52" s="8">
        <v>33918</v>
      </c>
      <c r="N52" s="8">
        <v>175423</v>
      </c>
      <c r="O52" s="8">
        <v>12000</v>
      </c>
      <c r="P52" s="8">
        <v>35500</v>
      </c>
      <c r="Q52" s="8">
        <v>90100</v>
      </c>
      <c r="R52" s="8">
        <v>9000</v>
      </c>
      <c r="S52" s="8">
        <v>-4900</v>
      </c>
      <c r="T52" s="182" t="s">
        <v>261</v>
      </c>
      <c r="U52" s="8">
        <v>66750</v>
      </c>
      <c r="V52" s="8" t="s">
        <v>259</v>
      </c>
      <c r="W52" s="8">
        <v>219830</v>
      </c>
      <c r="X52" s="8">
        <v>0</v>
      </c>
      <c r="Y52" s="182">
        <v>33600</v>
      </c>
      <c r="Z52" s="182"/>
      <c r="AA52" s="8">
        <v>93040</v>
      </c>
      <c r="AB52" s="8">
        <v>109300</v>
      </c>
      <c r="AC52" s="8">
        <v>83000</v>
      </c>
      <c r="AD52" s="8">
        <v>117200</v>
      </c>
      <c r="AE52" s="8">
        <v>73200</v>
      </c>
      <c r="AF52" s="182"/>
      <c r="AG52" s="8">
        <v>157231</v>
      </c>
      <c r="AH52" s="8">
        <v>70600</v>
      </c>
      <c r="AI52" s="8" t="s">
        <v>260</v>
      </c>
      <c r="AJ52" s="8">
        <v>30000</v>
      </c>
      <c r="AK52" s="8" t="s">
        <v>262</v>
      </c>
      <c r="AL52" s="8" t="s">
        <v>258</v>
      </c>
      <c r="AM52" s="8">
        <v>130000</v>
      </c>
      <c r="AN52" s="8" t="s">
        <v>255</v>
      </c>
      <c r="AO52" s="8">
        <v>1037</v>
      </c>
      <c r="AP52" s="8">
        <v>-3500</v>
      </c>
      <c r="AQ52" s="182"/>
      <c r="AR52" s="8" t="s">
        <v>263</v>
      </c>
      <c r="AS52" s="8">
        <v>0</v>
      </c>
      <c r="AT52" s="8">
        <v>53000</v>
      </c>
      <c r="AU52" s="8">
        <v>75000</v>
      </c>
      <c r="AV52" s="8">
        <v>36534.35</v>
      </c>
      <c r="AW52" s="8">
        <v>100000</v>
      </c>
      <c r="AX52" s="8">
        <v>600000</v>
      </c>
      <c r="AY52" s="8">
        <v>21400</v>
      </c>
      <c r="AZ52" s="8">
        <v>34000</v>
      </c>
      <c r="BA52" s="8">
        <v>70000</v>
      </c>
      <c r="BB52" s="8">
        <v>2300</v>
      </c>
      <c r="BC52" s="8">
        <v>298511</v>
      </c>
      <c r="BD52" s="8">
        <v>159000</v>
      </c>
      <c r="BE52" s="8">
        <v>6560</v>
      </c>
      <c r="BF52" s="8">
        <v>3872</v>
      </c>
      <c r="BG52" s="8">
        <v>8600</v>
      </c>
      <c r="BH52" s="8">
        <f t="shared" si="7"/>
        <v>52</v>
      </c>
      <c r="BI52" s="8"/>
    </row>
    <row r="53" spans="1:61" ht="15.75" customHeight="1" x14ac:dyDescent="0.25">
      <c r="A53" s="162"/>
      <c r="B53" s="189" t="s">
        <v>294</v>
      </c>
      <c r="C53" s="200" t="s">
        <v>491</v>
      </c>
      <c r="D53" s="250" t="s">
        <v>563</v>
      </c>
      <c r="E53" s="182" t="s">
        <v>261</v>
      </c>
      <c r="F53" s="8">
        <v>14450</v>
      </c>
      <c r="G53" s="8">
        <v>200000</v>
      </c>
      <c r="H53" s="8">
        <v>12270000</v>
      </c>
      <c r="I53" s="8">
        <v>8510</v>
      </c>
      <c r="J53" s="8">
        <v>10090658</v>
      </c>
      <c r="K53" s="8">
        <v>25621</v>
      </c>
      <c r="L53" s="8">
        <v>1</v>
      </c>
      <c r="M53" s="182"/>
      <c r="N53" s="8">
        <v>0</v>
      </c>
      <c r="O53" s="8">
        <v>0</v>
      </c>
      <c r="P53" s="8">
        <v>23841</v>
      </c>
      <c r="Q53" s="8">
        <v>24311</v>
      </c>
      <c r="R53" s="8">
        <v>10000000</v>
      </c>
      <c r="S53" s="8">
        <v>26479</v>
      </c>
      <c r="T53" s="8">
        <v>0</v>
      </c>
      <c r="U53" s="8">
        <v>132000</v>
      </c>
      <c r="V53" s="8">
        <v>150500</v>
      </c>
      <c r="W53" s="8">
        <v>5200</v>
      </c>
      <c r="X53" s="182">
        <v>30400000</v>
      </c>
      <c r="Y53" s="8">
        <v>10774</v>
      </c>
      <c r="Z53" s="8">
        <v>0</v>
      </c>
      <c r="AA53" s="8">
        <v>0</v>
      </c>
      <c r="AB53" s="8" t="s">
        <v>564</v>
      </c>
      <c r="AC53" s="8">
        <v>22000</v>
      </c>
      <c r="AD53" s="8">
        <v>17493</v>
      </c>
      <c r="AE53" s="8" t="s">
        <v>550</v>
      </c>
      <c r="AF53" s="182" t="s">
        <v>565</v>
      </c>
      <c r="AG53" s="8">
        <v>8695</v>
      </c>
      <c r="AH53" s="8">
        <v>27907</v>
      </c>
      <c r="AI53" s="8" t="s">
        <v>566</v>
      </c>
      <c r="AJ53" s="8">
        <v>0</v>
      </c>
      <c r="AK53" s="8" t="s">
        <v>567</v>
      </c>
      <c r="AL53" s="8">
        <v>160000</v>
      </c>
      <c r="AM53" s="8">
        <v>0</v>
      </c>
      <c r="AN53" s="8">
        <v>22675.5</v>
      </c>
      <c r="AO53" s="8">
        <v>591300</v>
      </c>
      <c r="AP53" s="8">
        <v>0</v>
      </c>
      <c r="AQ53" s="8">
        <v>7000</v>
      </c>
      <c r="AR53" s="182"/>
      <c r="AS53" s="8">
        <v>0</v>
      </c>
      <c r="AT53" s="8">
        <v>27014</v>
      </c>
      <c r="AU53" s="8">
        <v>4900</v>
      </c>
      <c r="AV53" s="8">
        <v>9600</v>
      </c>
      <c r="AW53" s="8">
        <v>13080000</v>
      </c>
      <c r="AX53" s="8">
        <v>63394</v>
      </c>
      <c r="AY53" s="8">
        <v>20000</v>
      </c>
      <c r="AZ53" s="8">
        <v>20000</v>
      </c>
      <c r="BA53" s="8">
        <v>300</v>
      </c>
      <c r="BB53" s="8">
        <v>13000</v>
      </c>
      <c r="BC53" s="8">
        <v>3240000</v>
      </c>
      <c r="BD53" s="8">
        <v>28000</v>
      </c>
      <c r="BE53" s="8" t="s">
        <v>568</v>
      </c>
      <c r="BF53" s="8" t="s">
        <v>261</v>
      </c>
      <c r="BG53" s="8">
        <v>40885</v>
      </c>
      <c r="BH53" s="8">
        <f t="shared" si="7"/>
        <v>53</v>
      </c>
      <c r="BI53" s="8"/>
    </row>
    <row r="54" spans="1:61" ht="15.75" customHeight="1" x14ac:dyDescent="0.25">
      <c r="A54" s="162"/>
      <c r="B54" s="192" t="s">
        <v>294</v>
      </c>
      <c r="C54" s="201" t="s">
        <v>22</v>
      </c>
      <c r="D54" s="180" t="s">
        <v>77</v>
      </c>
      <c r="E54" s="182">
        <v>21</v>
      </c>
      <c r="F54" s="8">
        <v>18</v>
      </c>
      <c r="G54" s="8">
        <v>20</v>
      </c>
      <c r="H54" s="8">
        <v>18</v>
      </c>
      <c r="I54" s="8">
        <v>14</v>
      </c>
      <c r="J54" s="8">
        <v>18</v>
      </c>
      <c r="K54" s="8">
        <v>18</v>
      </c>
      <c r="L54" s="8">
        <v>18</v>
      </c>
      <c r="M54" s="8">
        <v>21</v>
      </c>
      <c r="N54" s="8">
        <v>18</v>
      </c>
      <c r="O54" s="8">
        <v>15</v>
      </c>
      <c r="P54" s="8">
        <v>16</v>
      </c>
      <c r="Q54" s="8">
        <v>18</v>
      </c>
      <c r="R54" s="8">
        <v>18</v>
      </c>
      <c r="S54" s="182">
        <v>18</v>
      </c>
      <c r="T54" s="8">
        <v>18</v>
      </c>
      <c r="U54" s="8">
        <v>18</v>
      </c>
      <c r="V54" s="8">
        <v>18</v>
      </c>
      <c r="W54" s="8">
        <v>18</v>
      </c>
      <c r="X54" s="8">
        <v>21</v>
      </c>
      <c r="Y54" s="8">
        <v>18</v>
      </c>
      <c r="Z54" s="8">
        <v>18</v>
      </c>
      <c r="AA54" s="8">
        <v>18</v>
      </c>
      <c r="AB54" s="8">
        <v>18</v>
      </c>
      <c r="AC54" s="8">
        <v>16</v>
      </c>
      <c r="AD54" s="8">
        <v>0</v>
      </c>
      <c r="AE54" s="8">
        <v>18</v>
      </c>
      <c r="AF54" s="8">
        <v>18</v>
      </c>
      <c r="AG54" s="8">
        <v>18</v>
      </c>
      <c r="AH54" s="8">
        <v>0</v>
      </c>
      <c r="AI54" s="8">
        <v>18</v>
      </c>
      <c r="AJ54" s="8">
        <v>18</v>
      </c>
      <c r="AK54" s="8">
        <v>19.5</v>
      </c>
      <c r="AL54" s="8">
        <v>18</v>
      </c>
      <c r="AM54" s="8">
        <v>19.5</v>
      </c>
      <c r="AN54" s="8">
        <v>18</v>
      </c>
      <c r="AO54" s="8">
        <v>16</v>
      </c>
      <c r="AP54" s="8">
        <v>16</v>
      </c>
      <c r="AQ54" s="8">
        <v>18</v>
      </c>
      <c r="AR54" s="8">
        <v>16</v>
      </c>
      <c r="AS54" s="8">
        <v>18</v>
      </c>
      <c r="AT54" s="8">
        <v>0</v>
      </c>
      <c r="AU54" s="8">
        <v>18</v>
      </c>
      <c r="AV54" s="8">
        <v>16</v>
      </c>
      <c r="AW54" s="182"/>
      <c r="AX54" s="8">
        <v>18</v>
      </c>
      <c r="AY54" s="8">
        <v>18</v>
      </c>
      <c r="AZ54" s="8">
        <v>18</v>
      </c>
      <c r="BA54" s="8">
        <v>18</v>
      </c>
      <c r="BB54" s="8">
        <v>18</v>
      </c>
      <c r="BC54" s="8">
        <v>16</v>
      </c>
      <c r="BD54" s="8">
        <v>18</v>
      </c>
      <c r="BE54" s="8">
        <v>18</v>
      </c>
      <c r="BF54" s="8">
        <v>18</v>
      </c>
      <c r="BG54" s="182">
        <v>18</v>
      </c>
      <c r="BH54" s="8">
        <f t="shared" si="7"/>
        <v>54</v>
      </c>
      <c r="BI54" s="8"/>
    </row>
    <row r="55" spans="1:61" ht="15.75" customHeight="1" x14ac:dyDescent="0.25">
      <c r="A55" s="162"/>
      <c r="B55" s="251" t="s">
        <v>294</v>
      </c>
      <c r="C55" s="252" t="s">
        <v>569</v>
      </c>
      <c r="D55" s="253" t="s">
        <v>80</v>
      </c>
      <c r="E55" s="254">
        <v>6</v>
      </c>
      <c r="F55" s="254">
        <v>13</v>
      </c>
      <c r="G55" s="254">
        <v>4</v>
      </c>
      <c r="H55" s="254">
        <v>3</v>
      </c>
      <c r="I55" s="254">
        <v>26</v>
      </c>
      <c r="J55" s="254">
        <v>13</v>
      </c>
      <c r="K55" s="254">
        <v>20</v>
      </c>
      <c r="L55" s="254">
        <v>9</v>
      </c>
      <c r="M55" s="254">
        <v>7</v>
      </c>
      <c r="N55" s="254">
        <v>7</v>
      </c>
      <c r="O55" s="254">
        <v>4</v>
      </c>
      <c r="P55" s="254">
        <v>21</v>
      </c>
      <c r="Q55" s="254">
        <v>29</v>
      </c>
      <c r="R55" s="254">
        <v>6</v>
      </c>
      <c r="S55" s="254">
        <v>7</v>
      </c>
      <c r="T55" s="254">
        <v>8</v>
      </c>
      <c r="U55" s="254">
        <v>17</v>
      </c>
      <c r="V55" s="254">
        <v>17</v>
      </c>
      <c r="W55" s="8">
        <v>15</v>
      </c>
      <c r="X55" s="254">
        <v>5</v>
      </c>
      <c r="Y55" s="254">
        <v>19</v>
      </c>
      <c r="Z55" s="254">
        <v>3</v>
      </c>
      <c r="AA55" s="254">
        <v>9</v>
      </c>
      <c r="AB55" s="254">
        <v>2</v>
      </c>
      <c r="AC55" s="254">
        <v>33</v>
      </c>
      <c r="AD55" s="254">
        <v>28</v>
      </c>
      <c r="AE55" s="254">
        <v>7</v>
      </c>
      <c r="AF55" s="254">
        <v>11</v>
      </c>
      <c r="AG55" s="254">
        <v>32</v>
      </c>
      <c r="AH55" s="254">
        <v>8</v>
      </c>
      <c r="AI55" s="254">
        <v>12</v>
      </c>
      <c r="AJ55" s="254">
        <v>4</v>
      </c>
      <c r="AK55" s="254">
        <v>4</v>
      </c>
      <c r="AL55" s="254">
        <v>9</v>
      </c>
      <c r="AM55" s="254">
        <v>4</v>
      </c>
      <c r="AN55" s="254">
        <v>116</v>
      </c>
      <c r="AO55" s="254">
        <v>8</v>
      </c>
      <c r="AP55" s="254">
        <v>20</v>
      </c>
      <c r="AQ55" s="254">
        <v>3</v>
      </c>
      <c r="AR55" s="254">
        <v>22</v>
      </c>
      <c r="AS55" s="254">
        <v>8</v>
      </c>
      <c r="AT55" s="254">
        <v>39</v>
      </c>
      <c r="AU55" s="254">
        <v>14</v>
      </c>
      <c r="AV55" s="254">
        <v>11</v>
      </c>
      <c r="AW55" s="254">
        <v>8</v>
      </c>
      <c r="AX55" s="254">
        <v>16</v>
      </c>
      <c r="AY55" s="254">
        <v>4</v>
      </c>
      <c r="AZ55" s="254">
        <v>10</v>
      </c>
      <c r="BA55" s="254">
        <v>22</v>
      </c>
      <c r="BB55" s="254">
        <v>9</v>
      </c>
      <c r="BC55" s="254">
        <v>12</v>
      </c>
      <c r="BD55" s="254">
        <v>41</v>
      </c>
      <c r="BE55" s="254">
        <v>11</v>
      </c>
      <c r="BF55" s="254">
        <v>15</v>
      </c>
      <c r="BG55" s="254">
        <v>10</v>
      </c>
      <c r="BH55" s="254">
        <f t="shared" si="7"/>
        <v>55</v>
      </c>
      <c r="BI55" s="254"/>
    </row>
    <row r="56" spans="1:61" ht="15.75" customHeight="1" x14ac:dyDescent="0.25">
      <c r="A56" s="206"/>
      <c r="B56" s="207" t="s">
        <v>294</v>
      </c>
      <c r="C56" s="186" t="s">
        <v>569</v>
      </c>
      <c r="D56" s="255" t="s">
        <v>570</v>
      </c>
      <c r="E56" s="167">
        <v>44</v>
      </c>
      <c r="F56" s="167"/>
      <c r="G56" s="167" t="s">
        <v>261</v>
      </c>
      <c r="H56" s="167">
        <v>53</v>
      </c>
      <c r="I56" s="167"/>
      <c r="J56" s="167">
        <v>77</v>
      </c>
      <c r="K56" s="167"/>
      <c r="L56" s="167">
        <v>143</v>
      </c>
      <c r="M56" s="167">
        <v>48</v>
      </c>
      <c r="N56" s="167">
        <v>7</v>
      </c>
      <c r="O56" s="167">
        <v>300</v>
      </c>
      <c r="P56" s="167">
        <v>1412</v>
      </c>
      <c r="Q56" s="167"/>
      <c r="R56" s="167"/>
      <c r="S56" s="167"/>
      <c r="T56" s="167">
        <v>140</v>
      </c>
      <c r="U56" s="167"/>
      <c r="V56" s="167"/>
      <c r="W56" s="167">
        <v>15</v>
      </c>
      <c r="X56" s="167">
        <v>81</v>
      </c>
      <c r="Y56" s="167">
        <v>2428</v>
      </c>
      <c r="Z56" s="167"/>
      <c r="AA56" s="167">
        <v>1150</v>
      </c>
      <c r="AB56" s="167">
        <v>30</v>
      </c>
      <c r="AC56" s="167">
        <v>1384</v>
      </c>
      <c r="AD56" s="167"/>
      <c r="AE56" s="167">
        <v>680</v>
      </c>
      <c r="AF56" s="167">
        <v>227</v>
      </c>
      <c r="AG56" s="167">
        <v>185000</v>
      </c>
      <c r="AH56" s="167"/>
      <c r="AI56" s="167"/>
      <c r="AJ56" s="167">
        <v>60</v>
      </c>
      <c r="AK56" s="167">
        <v>45</v>
      </c>
      <c r="AL56" s="167">
        <v>8</v>
      </c>
      <c r="AM56" s="167"/>
      <c r="AN56" s="167"/>
      <c r="AO56" s="167"/>
      <c r="AP56" s="167">
        <v>749</v>
      </c>
      <c r="AQ56" s="167">
        <v>135</v>
      </c>
      <c r="AR56" s="167">
        <v>182</v>
      </c>
      <c r="AS56" s="167" t="s">
        <v>261</v>
      </c>
      <c r="AT56" s="167"/>
      <c r="AU56" s="167">
        <v>17</v>
      </c>
      <c r="AV56" s="167"/>
      <c r="AW56" s="167"/>
      <c r="AX56" s="167">
        <v>804</v>
      </c>
      <c r="AY56" s="167">
        <v>97</v>
      </c>
      <c r="AZ56" s="167">
        <v>134</v>
      </c>
      <c r="BA56" s="167">
        <v>361</v>
      </c>
      <c r="BB56" s="167" t="s">
        <v>571</v>
      </c>
      <c r="BC56" s="167"/>
      <c r="BD56" s="167">
        <v>1890</v>
      </c>
      <c r="BE56" s="167">
        <v>47</v>
      </c>
      <c r="BF56" s="167">
        <v>544</v>
      </c>
      <c r="BG56" s="167">
        <v>292</v>
      </c>
      <c r="BH56" s="167">
        <f t="shared" si="7"/>
        <v>36</v>
      </c>
      <c r="BI56" s="8"/>
    </row>
    <row r="57" spans="1:61" ht="15.75" customHeight="1" x14ac:dyDescent="0.25">
      <c r="A57" s="256"/>
      <c r="B57" s="189" t="s">
        <v>294</v>
      </c>
      <c r="C57" s="188" t="s">
        <v>572</v>
      </c>
      <c r="D57" s="257" t="s">
        <v>573</v>
      </c>
      <c r="E57" s="8">
        <v>1</v>
      </c>
      <c r="F57" s="8">
        <v>1</v>
      </c>
      <c r="G57" s="8" t="s">
        <v>261</v>
      </c>
      <c r="H57" s="8">
        <v>0</v>
      </c>
      <c r="I57" s="8">
        <v>9</v>
      </c>
      <c r="J57" s="8">
        <v>19</v>
      </c>
      <c r="K57" s="182" t="s">
        <v>552</v>
      </c>
      <c r="L57" s="8">
        <v>36</v>
      </c>
      <c r="M57" s="182"/>
      <c r="N57" s="8">
        <v>7</v>
      </c>
      <c r="O57" s="8">
        <v>2</v>
      </c>
      <c r="P57" s="8">
        <v>9</v>
      </c>
      <c r="Q57" s="182"/>
      <c r="R57" s="8">
        <v>4</v>
      </c>
      <c r="S57" s="8">
        <v>6</v>
      </c>
      <c r="T57" s="8">
        <v>27</v>
      </c>
      <c r="U57" s="8">
        <v>15</v>
      </c>
      <c r="V57" s="182"/>
      <c r="W57" s="182"/>
      <c r="X57" s="182"/>
      <c r="Y57" s="182"/>
      <c r="Z57" s="8">
        <v>0</v>
      </c>
      <c r="AA57" s="8">
        <v>2</v>
      </c>
      <c r="AB57" s="182"/>
      <c r="AC57" s="8">
        <v>24</v>
      </c>
      <c r="AD57" s="182"/>
      <c r="AE57" s="182"/>
      <c r="AF57" s="182"/>
      <c r="AG57" s="8">
        <v>12</v>
      </c>
      <c r="AH57" s="8">
        <v>3</v>
      </c>
      <c r="AI57" s="8">
        <v>7</v>
      </c>
      <c r="AJ57" s="8">
        <v>0</v>
      </c>
      <c r="AK57" s="182"/>
      <c r="AL57" s="8">
        <v>4</v>
      </c>
      <c r="AM57" s="8">
        <v>6</v>
      </c>
      <c r="AN57" s="8">
        <v>51</v>
      </c>
      <c r="AO57" s="8">
        <v>2</v>
      </c>
      <c r="AP57" s="182"/>
      <c r="AQ57" s="8">
        <v>0</v>
      </c>
      <c r="AR57" s="182"/>
      <c r="AS57" s="8">
        <v>16</v>
      </c>
      <c r="AT57" s="8">
        <v>1</v>
      </c>
      <c r="AU57" s="8">
        <v>2</v>
      </c>
      <c r="AV57" s="182"/>
      <c r="AW57" s="8">
        <v>1</v>
      </c>
      <c r="AX57" s="182"/>
      <c r="AY57" s="8">
        <v>4</v>
      </c>
      <c r="AZ57" s="182"/>
      <c r="BA57" s="8">
        <v>15</v>
      </c>
      <c r="BB57" s="8">
        <v>2</v>
      </c>
      <c r="BC57" s="8">
        <v>14</v>
      </c>
      <c r="BD57" s="8">
        <v>11</v>
      </c>
      <c r="BE57" s="182"/>
      <c r="BF57" s="8">
        <v>8</v>
      </c>
      <c r="BG57" s="182"/>
      <c r="BH57" s="8">
        <f t="shared" si="7"/>
        <v>37</v>
      </c>
      <c r="BI57" s="6" t="s">
        <v>0</v>
      </c>
    </row>
    <row r="58" spans="1:61" ht="15.75" customHeight="1" x14ac:dyDescent="0.25">
      <c r="A58" s="256"/>
      <c r="B58" s="214"/>
      <c r="C58" s="258"/>
      <c r="D58" s="259" t="s">
        <v>574</v>
      </c>
      <c r="E58" s="167">
        <v>1</v>
      </c>
      <c r="F58" s="167" t="s">
        <v>261</v>
      </c>
      <c r="G58" s="167">
        <v>1</v>
      </c>
      <c r="H58" s="167">
        <v>2</v>
      </c>
      <c r="I58" s="167">
        <v>22</v>
      </c>
      <c r="J58" s="167">
        <v>25</v>
      </c>
      <c r="K58" s="167" t="s">
        <v>552</v>
      </c>
      <c r="L58" s="167">
        <v>20</v>
      </c>
      <c r="M58" s="167"/>
      <c r="N58" s="167">
        <v>11</v>
      </c>
      <c r="O58" s="167">
        <v>6</v>
      </c>
      <c r="P58" s="167"/>
      <c r="Q58" s="167"/>
      <c r="R58" s="167">
        <v>4</v>
      </c>
      <c r="S58" s="167"/>
      <c r="T58" s="167">
        <v>1</v>
      </c>
      <c r="U58" s="167">
        <v>5</v>
      </c>
      <c r="V58" s="167"/>
      <c r="W58" s="167"/>
      <c r="X58" s="167"/>
      <c r="Y58" s="167"/>
      <c r="Z58" s="167">
        <v>3</v>
      </c>
      <c r="AA58" s="167">
        <v>8</v>
      </c>
      <c r="AB58" s="167">
        <v>6</v>
      </c>
      <c r="AC58" s="167">
        <v>17</v>
      </c>
      <c r="AD58" s="167"/>
      <c r="AE58" s="167"/>
      <c r="AF58" s="167"/>
      <c r="AG58" s="167" t="s">
        <v>575</v>
      </c>
      <c r="AH58" s="167"/>
      <c r="AI58" s="167"/>
      <c r="AJ58" s="167">
        <v>0</v>
      </c>
      <c r="AK58" s="167"/>
      <c r="AL58" s="167">
        <v>9</v>
      </c>
      <c r="AM58" s="167" t="s">
        <v>259</v>
      </c>
      <c r="AN58" s="167">
        <v>20</v>
      </c>
      <c r="AO58" s="167">
        <v>2</v>
      </c>
      <c r="AP58" s="167">
        <v>16</v>
      </c>
      <c r="AQ58" s="167">
        <v>4</v>
      </c>
      <c r="AR58" s="167" t="s">
        <v>552</v>
      </c>
      <c r="AS58" s="167">
        <v>13</v>
      </c>
      <c r="AT58" s="167">
        <v>1</v>
      </c>
      <c r="AU58" s="167"/>
      <c r="AV58" s="167"/>
      <c r="AW58" s="167">
        <v>1</v>
      </c>
      <c r="AX58" s="167"/>
      <c r="AY58" s="167">
        <v>7</v>
      </c>
      <c r="AZ58" s="167"/>
      <c r="BA58" s="167">
        <v>11</v>
      </c>
      <c r="BB58" s="167"/>
      <c r="BC58" s="167">
        <v>8</v>
      </c>
      <c r="BD58" s="167">
        <v>19</v>
      </c>
      <c r="BE58" s="167">
        <v>1</v>
      </c>
      <c r="BF58" s="167">
        <v>16</v>
      </c>
      <c r="BG58" s="167"/>
      <c r="BH58" s="167">
        <f t="shared" si="7"/>
        <v>35</v>
      </c>
      <c r="BI58" s="6" t="s">
        <v>0</v>
      </c>
    </row>
    <row r="59" spans="1:61" ht="15.75" customHeight="1" x14ac:dyDescent="0.25">
      <c r="A59" s="162"/>
      <c r="B59" s="192" t="s">
        <v>294</v>
      </c>
      <c r="C59" s="201" t="s">
        <v>576</v>
      </c>
      <c r="D59" s="180" t="s">
        <v>237</v>
      </c>
      <c r="E59" s="8">
        <v>18</v>
      </c>
      <c r="F59" s="8">
        <v>18</v>
      </c>
      <c r="G59" s="8">
        <v>20</v>
      </c>
      <c r="H59" s="8">
        <v>18</v>
      </c>
      <c r="I59" s="8">
        <v>8</v>
      </c>
      <c r="J59" s="8">
        <v>18</v>
      </c>
      <c r="K59" s="8">
        <v>18</v>
      </c>
      <c r="L59" s="8">
        <v>18</v>
      </c>
      <c r="M59" s="8">
        <v>21</v>
      </c>
      <c r="N59" s="8">
        <v>18</v>
      </c>
      <c r="O59" s="8">
        <v>20</v>
      </c>
      <c r="P59" s="8">
        <v>18</v>
      </c>
      <c r="Q59" s="8">
        <v>18</v>
      </c>
      <c r="R59" s="8">
        <v>18</v>
      </c>
      <c r="S59" s="182">
        <v>18</v>
      </c>
      <c r="T59" s="8">
        <v>21</v>
      </c>
      <c r="U59" s="8">
        <v>18</v>
      </c>
      <c r="V59" s="8">
        <v>18</v>
      </c>
      <c r="W59" s="8">
        <v>18</v>
      </c>
      <c r="X59" s="8">
        <v>21</v>
      </c>
      <c r="Y59" s="8">
        <v>18</v>
      </c>
      <c r="Z59" s="8">
        <v>18</v>
      </c>
      <c r="AA59" s="8">
        <v>18</v>
      </c>
      <c r="AB59" s="8">
        <v>18</v>
      </c>
      <c r="AC59" s="8">
        <v>18</v>
      </c>
      <c r="AD59" s="8">
        <v>18</v>
      </c>
      <c r="AE59" s="8">
        <v>18</v>
      </c>
      <c r="AF59" s="8">
        <v>18</v>
      </c>
      <c r="AG59" s="8">
        <v>18</v>
      </c>
      <c r="AH59" s="182">
        <v>18</v>
      </c>
      <c r="AI59" s="8">
        <v>12</v>
      </c>
      <c r="AJ59" s="8">
        <v>18</v>
      </c>
      <c r="AK59" s="8">
        <v>18</v>
      </c>
      <c r="AL59" s="8">
        <v>18</v>
      </c>
      <c r="AM59" s="8">
        <v>18</v>
      </c>
      <c r="AN59" s="8">
        <v>18</v>
      </c>
      <c r="AO59" s="8">
        <v>15</v>
      </c>
      <c r="AP59" s="8">
        <v>17</v>
      </c>
      <c r="AQ59" s="8">
        <v>18</v>
      </c>
      <c r="AR59" s="8">
        <v>18</v>
      </c>
      <c r="AS59" s="8">
        <v>18</v>
      </c>
      <c r="AT59" s="8">
        <v>18</v>
      </c>
      <c r="AU59" s="8">
        <v>18</v>
      </c>
      <c r="AV59" s="8">
        <v>18</v>
      </c>
      <c r="AW59" s="8">
        <v>19</v>
      </c>
      <c r="AX59" s="8">
        <v>18</v>
      </c>
      <c r="AY59" s="8">
        <v>18</v>
      </c>
      <c r="AZ59" s="8">
        <v>18</v>
      </c>
      <c r="BA59" s="8">
        <v>18</v>
      </c>
      <c r="BB59" s="8">
        <v>14</v>
      </c>
      <c r="BC59" s="8">
        <v>15</v>
      </c>
      <c r="BD59" s="8">
        <v>18</v>
      </c>
      <c r="BE59" s="8">
        <v>18</v>
      </c>
      <c r="BF59" s="8">
        <v>18</v>
      </c>
      <c r="BG59" s="182"/>
      <c r="BH59" s="8">
        <f t="shared" si="7"/>
        <v>54</v>
      </c>
      <c r="BI59" s="8"/>
    </row>
    <row r="60" spans="1:61" ht="15.75" customHeight="1" x14ac:dyDescent="0.25">
      <c r="A60" s="162"/>
      <c r="B60" s="189" t="s">
        <v>294</v>
      </c>
      <c r="C60" s="179"/>
      <c r="D60" s="180" t="s">
        <v>238</v>
      </c>
      <c r="E60" s="8">
        <v>18</v>
      </c>
      <c r="F60" s="8">
        <v>18</v>
      </c>
      <c r="G60" s="8">
        <v>15</v>
      </c>
      <c r="H60" s="8">
        <v>18</v>
      </c>
      <c r="I60" s="8">
        <v>18</v>
      </c>
      <c r="J60" s="8">
        <v>18</v>
      </c>
      <c r="K60" s="8">
        <v>18</v>
      </c>
      <c r="L60" s="8">
        <v>18</v>
      </c>
      <c r="M60" s="8">
        <v>18</v>
      </c>
      <c r="N60" s="8">
        <v>14</v>
      </c>
      <c r="O60" s="8">
        <v>12</v>
      </c>
      <c r="P60" s="8">
        <v>18</v>
      </c>
      <c r="Q60" s="8">
        <v>18</v>
      </c>
      <c r="R60" s="8">
        <v>18</v>
      </c>
      <c r="S60" s="182">
        <v>18</v>
      </c>
      <c r="T60" s="8">
        <v>18</v>
      </c>
      <c r="U60" s="8">
        <v>18</v>
      </c>
      <c r="V60" s="8">
        <v>18</v>
      </c>
      <c r="W60" s="8">
        <v>18</v>
      </c>
      <c r="X60" s="8">
        <v>17</v>
      </c>
      <c r="Y60" s="8">
        <v>18</v>
      </c>
      <c r="Z60" s="8">
        <v>1</v>
      </c>
      <c r="AA60" s="8">
        <v>18</v>
      </c>
      <c r="AB60" s="8">
        <v>18</v>
      </c>
      <c r="AC60" s="8">
        <v>16</v>
      </c>
      <c r="AD60" s="8">
        <v>18</v>
      </c>
      <c r="AE60" s="8">
        <v>18</v>
      </c>
      <c r="AF60" s="8">
        <v>18</v>
      </c>
      <c r="AG60" s="8">
        <v>18</v>
      </c>
      <c r="AH60" s="182">
        <v>18</v>
      </c>
      <c r="AI60" s="8">
        <v>12</v>
      </c>
      <c r="AJ60" s="8">
        <v>18</v>
      </c>
      <c r="AK60" s="8">
        <v>10</v>
      </c>
      <c r="AL60" s="8">
        <v>18</v>
      </c>
      <c r="AM60" s="8">
        <v>10</v>
      </c>
      <c r="AN60" s="8">
        <v>18</v>
      </c>
      <c r="AO60" s="8">
        <v>15</v>
      </c>
      <c r="AP60" s="8">
        <v>18</v>
      </c>
      <c r="AQ60" s="8">
        <v>18</v>
      </c>
      <c r="AR60" s="8">
        <v>16</v>
      </c>
      <c r="AS60" s="8">
        <v>13</v>
      </c>
      <c r="AT60" s="8">
        <v>18</v>
      </c>
      <c r="AU60" s="8">
        <v>18</v>
      </c>
      <c r="AV60" s="8">
        <v>16</v>
      </c>
      <c r="AW60" s="8">
        <v>14</v>
      </c>
      <c r="AX60" s="8">
        <v>16</v>
      </c>
      <c r="AY60" s="8">
        <v>16</v>
      </c>
      <c r="AZ60" s="8">
        <v>18</v>
      </c>
      <c r="BA60" s="8">
        <v>12</v>
      </c>
      <c r="BB60" s="8">
        <v>14</v>
      </c>
      <c r="BC60" s="8">
        <v>15</v>
      </c>
      <c r="BD60" s="8">
        <v>12</v>
      </c>
      <c r="BE60" s="8">
        <v>12</v>
      </c>
      <c r="BF60" s="8">
        <v>18</v>
      </c>
      <c r="BG60" s="182"/>
      <c r="BH60" s="8">
        <f t="shared" si="7"/>
        <v>54</v>
      </c>
      <c r="BI60" s="8"/>
    </row>
    <row r="61" spans="1:61" ht="15.75" customHeight="1" x14ac:dyDescent="0.25">
      <c r="A61" s="162"/>
      <c r="B61" s="189" t="s">
        <v>294</v>
      </c>
      <c r="C61" s="179"/>
      <c r="D61" s="180" t="s">
        <v>239</v>
      </c>
      <c r="E61" s="8">
        <v>1</v>
      </c>
      <c r="F61" s="8">
        <v>12</v>
      </c>
      <c r="G61" s="8">
        <v>32</v>
      </c>
      <c r="H61" s="8">
        <v>30</v>
      </c>
      <c r="I61" s="8">
        <v>36</v>
      </c>
      <c r="J61" s="8">
        <v>23</v>
      </c>
      <c r="K61" s="8">
        <v>18</v>
      </c>
      <c r="L61" s="8">
        <v>32</v>
      </c>
      <c r="M61" s="8">
        <v>34</v>
      </c>
      <c r="N61" s="8">
        <v>7</v>
      </c>
      <c r="O61" s="8">
        <v>12</v>
      </c>
      <c r="P61" s="8">
        <v>71</v>
      </c>
      <c r="Q61" s="8">
        <v>67</v>
      </c>
      <c r="R61" s="8">
        <v>40</v>
      </c>
      <c r="S61" s="8">
        <v>31</v>
      </c>
      <c r="T61" s="8">
        <v>43</v>
      </c>
      <c r="U61" s="8">
        <v>10</v>
      </c>
      <c r="V61" s="8">
        <v>23</v>
      </c>
      <c r="W61" s="8">
        <v>49</v>
      </c>
      <c r="X61" s="8">
        <v>74</v>
      </c>
      <c r="Y61" s="8">
        <v>17</v>
      </c>
      <c r="Z61" s="8">
        <v>31</v>
      </c>
      <c r="AA61" s="8">
        <v>22</v>
      </c>
      <c r="AB61" s="8">
        <v>18</v>
      </c>
      <c r="AC61" s="8">
        <v>160</v>
      </c>
      <c r="AD61" s="8">
        <v>64</v>
      </c>
      <c r="AE61" s="8">
        <v>127</v>
      </c>
      <c r="AF61" s="8">
        <v>10</v>
      </c>
      <c r="AG61" s="8">
        <v>22</v>
      </c>
      <c r="AH61" s="182"/>
      <c r="AI61" s="8">
        <v>8</v>
      </c>
      <c r="AJ61" s="8">
        <v>541</v>
      </c>
      <c r="AK61" s="8">
        <v>57</v>
      </c>
      <c r="AL61" s="8">
        <v>44</v>
      </c>
      <c r="AM61" s="8">
        <v>62</v>
      </c>
      <c r="AN61" s="8">
        <v>218</v>
      </c>
      <c r="AO61" s="8">
        <v>9</v>
      </c>
      <c r="AP61" s="8">
        <v>31</v>
      </c>
      <c r="AQ61" s="8">
        <v>29</v>
      </c>
      <c r="AR61" s="8">
        <v>154</v>
      </c>
      <c r="AS61" s="8">
        <v>126</v>
      </c>
      <c r="AT61" s="8">
        <v>22</v>
      </c>
      <c r="AU61" s="8">
        <v>25</v>
      </c>
      <c r="AV61" s="8">
        <v>7</v>
      </c>
      <c r="AW61" s="8">
        <v>47</v>
      </c>
      <c r="AX61" s="8">
        <v>37</v>
      </c>
      <c r="AY61" s="8">
        <v>6</v>
      </c>
      <c r="AZ61" s="8">
        <v>34</v>
      </c>
      <c r="BA61" s="8">
        <v>29</v>
      </c>
      <c r="BB61" s="8">
        <v>10</v>
      </c>
      <c r="BC61" s="8">
        <v>11</v>
      </c>
      <c r="BD61" s="8">
        <v>23</v>
      </c>
      <c r="BE61" s="8">
        <v>5</v>
      </c>
      <c r="BF61" s="8">
        <v>28</v>
      </c>
      <c r="BG61" s="182"/>
      <c r="BH61" s="8">
        <f t="shared" si="7"/>
        <v>53</v>
      </c>
      <c r="BI61" s="8"/>
    </row>
    <row r="62" spans="1:61" ht="15.75" customHeight="1" x14ac:dyDescent="0.25">
      <c r="A62" s="206"/>
      <c r="B62" s="260"/>
      <c r="C62" s="261"/>
      <c r="D62" s="187" t="s">
        <v>577</v>
      </c>
      <c r="E62" s="167">
        <v>38</v>
      </c>
      <c r="F62" s="167"/>
      <c r="G62" s="167" t="s">
        <v>261</v>
      </c>
      <c r="H62" s="167">
        <v>268</v>
      </c>
      <c r="I62" s="167">
        <v>60.314999999999998</v>
      </c>
      <c r="J62" s="167"/>
      <c r="K62" s="167">
        <v>186</v>
      </c>
      <c r="L62" s="167"/>
      <c r="M62" s="167"/>
      <c r="N62" s="167">
        <v>90</v>
      </c>
      <c r="O62" s="167">
        <v>12</v>
      </c>
      <c r="P62" s="167"/>
      <c r="Q62" s="167"/>
      <c r="R62" s="167">
        <v>204</v>
      </c>
      <c r="S62" s="167"/>
      <c r="T62" s="167">
        <v>1753</v>
      </c>
      <c r="U62" s="167">
        <v>451</v>
      </c>
      <c r="V62" s="167">
        <v>22</v>
      </c>
      <c r="W62" s="167"/>
      <c r="X62" s="167"/>
      <c r="Y62" s="167">
        <v>581</v>
      </c>
      <c r="Z62" s="167">
        <v>6160</v>
      </c>
      <c r="AA62" s="167">
        <v>1593</v>
      </c>
      <c r="AB62" s="167">
        <v>4301</v>
      </c>
      <c r="AC62" s="167">
        <v>5611</v>
      </c>
      <c r="AD62" s="167"/>
      <c r="AE62" s="167"/>
      <c r="AF62" s="167">
        <v>7853</v>
      </c>
      <c r="AG62" s="167">
        <v>6236</v>
      </c>
      <c r="AH62" s="167"/>
      <c r="AI62" s="167">
        <v>661</v>
      </c>
      <c r="AJ62" s="167">
        <v>12192</v>
      </c>
      <c r="AK62" s="167">
        <v>3757</v>
      </c>
      <c r="AL62" s="167">
        <v>132</v>
      </c>
      <c r="AM62" s="167">
        <v>4305</v>
      </c>
      <c r="AN62" s="167"/>
      <c r="AO62" s="167">
        <v>1077</v>
      </c>
      <c r="AP62" s="167"/>
      <c r="AQ62" s="167" t="s">
        <v>578</v>
      </c>
      <c r="AR62" s="167"/>
      <c r="AS62" s="167">
        <v>1400</v>
      </c>
      <c r="AT62" s="167"/>
      <c r="AU62" s="167">
        <v>4184</v>
      </c>
      <c r="AV62" s="167">
        <v>3.1240000000000001</v>
      </c>
      <c r="AW62" s="167">
        <v>2734</v>
      </c>
      <c r="AX62" s="167"/>
      <c r="AY62" s="167">
        <v>10364</v>
      </c>
      <c r="AZ62" s="167"/>
      <c r="BA62" s="167">
        <v>2693</v>
      </c>
      <c r="BB62" s="167">
        <v>134</v>
      </c>
      <c r="BC62" s="167">
        <v>3626</v>
      </c>
      <c r="BD62" s="167">
        <v>992</v>
      </c>
      <c r="BE62" s="167">
        <v>168</v>
      </c>
      <c r="BF62" s="167">
        <v>1058</v>
      </c>
      <c r="BG62" s="167"/>
      <c r="BH62" s="167">
        <f t="shared" si="7"/>
        <v>36</v>
      </c>
      <c r="BI62" s="167"/>
    </row>
    <row r="63" spans="1:61" ht="15.75" customHeight="1" x14ac:dyDescent="0.25">
      <c r="A63" s="162"/>
      <c r="B63" s="189" t="s">
        <v>294</v>
      </c>
      <c r="C63" s="188" t="s">
        <v>579</v>
      </c>
      <c r="D63" s="180" t="s">
        <v>240</v>
      </c>
      <c r="E63" s="8">
        <v>1</v>
      </c>
      <c r="F63" s="8">
        <v>12</v>
      </c>
      <c r="G63" s="8">
        <v>32</v>
      </c>
      <c r="H63" s="8">
        <v>23</v>
      </c>
      <c r="I63" s="8">
        <v>29</v>
      </c>
      <c r="J63" s="8">
        <v>20</v>
      </c>
      <c r="K63" s="8">
        <v>16</v>
      </c>
      <c r="L63" s="8">
        <v>29</v>
      </c>
      <c r="M63" s="8">
        <v>20</v>
      </c>
      <c r="N63" s="8">
        <v>7</v>
      </c>
      <c r="O63" s="8">
        <v>9</v>
      </c>
      <c r="P63" s="8">
        <v>62</v>
      </c>
      <c r="Q63" s="8">
        <v>60</v>
      </c>
      <c r="R63" s="8">
        <v>24</v>
      </c>
      <c r="S63" s="8">
        <v>31</v>
      </c>
      <c r="T63" s="8">
        <v>40</v>
      </c>
      <c r="U63" s="8">
        <v>10</v>
      </c>
      <c r="V63" s="8">
        <v>22</v>
      </c>
      <c r="W63" s="8">
        <v>37</v>
      </c>
      <c r="X63" s="8">
        <v>11</v>
      </c>
      <c r="Y63" s="8">
        <v>17</v>
      </c>
      <c r="Z63" s="8">
        <v>7</v>
      </c>
      <c r="AA63" s="8">
        <v>19</v>
      </c>
      <c r="AB63" s="8">
        <v>14</v>
      </c>
      <c r="AC63" s="182" t="s">
        <v>261</v>
      </c>
      <c r="AD63" s="182"/>
      <c r="AE63" s="182">
        <v>110</v>
      </c>
      <c r="AF63" s="8">
        <v>10</v>
      </c>
      <c r="AG63" s="8">
        <v>21</v>
      </c>
      <c r="AH63" s="182"/>
      <c r="AI63" s="8">
        <v>8</v>
      </c>
      <c r="AJ63" s="8">
        <v>398</v>
      </c>
      <c r="AK63" s="8">
        <v>57</v>
      </c>
      <c r="AL63" s="8">
        <v>13</v>
      </c>
      <c r="AM63" s="8">
        <v>59</v>
      </c>
      <c r="AN63" s="8">
        <v>210</v>
      </c>
      <c r="AO63" s="8">
        <v>9</v>
      </c>
      <c r="AP63" s="8">
        <v>31</v>
      </c>
      <c r="AQ63" s="8">
        <v>18</v>
      </c>
      <c r="AR63" s="182"/>
      <c r="AS63" s="8"/>
      <c r="AT63" s="8">
        <v>22</v>
      </c>
      <c r="AU63" s="8">
        <v>25</v>
      </c>
      <c r="AV63" s="8">
        <v>7</v>
      </c>
      <c r="AW63" s="8">
        <v>8</v>
      </c>
      <c r="AX63" s="182"/>
      <c r="AY63" s="8">
        <v>6</v>
      </c>
      <c r="AZ63" s="8">
        <v>34</v>
      </c>
      <c r="BA63" s="8">
        <v>28</v>
      </c>
      <c r="BB63" s="8">
        <v>10</v>
      </c>
      <c r="BC63" s="8">
        <v>11</v>
      </c>
      <c r="BD63" s="8">
        <v>23</v>
      </c>
      <c r="BE63" s="8">
        <v>5</v>
      </c>
      <c r="BF63" s="8">
        <v>28</v>
      </c>
      <c r="BG63" s="182"/>
      <c r="BH63" s="8">
        <f t="shared" si="7"/>
        <v>49</v>
      </c>
      <c r="BI63" s="6" t="s">
        <v>580</v>
      </c>
    </row>
    <row r="64" spans="1:61" ht="15.75" customHeight="1" x14ac:dyDescent="0.25">
      <c r="A64" s="162"/>
      <c r="B64" s="189" t="s">
        <v>294</v>
      </c>
      <c r="C64" s="188" t="s">
        <v>579</v>
      </c>
      <c r="D64" s="180" t="s">
        <v>241</v>
      </c>
      <c r="E64" s="8">
        <v>1</v>
      </c>
      <c r="F64" s="8">
        <v>6</v>
      </c>
      <c r="G64" s="8">
        <v>1</v>
      </c>
      <c r="H64" s="8">
        <v>9</v>
      </c>
      <c r="I64" s="8">
        <v>23</v>
      </c>
      <c r="J64" s="8">
        <v>13</v>
      </c>
      <c r="K64" s="8">
        <v>16</v>
      </c>
      <c r="L64" s="8">
        <v>7</v>
      </c>
      <c r="M64" s="8">
        <v>4</v>
      </c>
      <c r="N64" s="8">
        <v>2</v>
      </c>
      <c r="O64" s="8">
        <v>3</v>
      </c>
      <c r="P64" s="8">
        <v>52</v>
      </c>
      <c r="Q64" s="8">
        <v>45</v>
      </c>
      <c r="R64" s="8">
        <v>24</v>
      </c>
      <c r="S64" s="8">
        <v>30</v>
      </c>
      <c r="T64" s="8">
        <v>23</v>
      </c>
      <c r="U64" s="8">
        <v>6</v>
      </c>
      <c r="V64" s="8">
        <v>21</v>
      </c>
      <c r="W64" s="8">
        <v>29</v>
      </c>
      <c r="X64" s="8">
        <v>6</v>
      </c>
      <c r="Y64" s="8">
        <v>11</v>
      </c>
      <c r="Z64" s="8">
        <v>7</v>
      </c>
      <c r="AA64" s="8">
        <v>19</v>
      </c>
      <c r="AB64" s="8">
        <v>18</v>
      </c>
      <c r="AC64" s="182" t="s">
        <v>261</v>
      </c>
      <c r="AD64" s="182"/>
      <c r="AE64" s="182">
        <v>79</v>
      </c>
      <c r="AF64" s="8">
        <v>10</v>
      </c>
      <c r="AG64" s="8">
        <v>20</v>
      </c>
      <c r="AH64" s="182"/>
      <c r="AI64" s="8">
        <v>8</v>
      </c>
      <c r="AJ64" s="8">
        <v>167</v>
      </c>
      <c r="AK64" s="8">
        <v>45</v>
      </c>
      <c r="AL64" s="8">
        <v>10</v>
      </c>
      <c r="AM64" s="8">
        <v>47</v>
      </c>
      <c r="AN64" s="182"/>
      <c r="AO64" s="8">
        <v>7</v>
      </c>
      <c r="AP64" s="8">
        <v>27</v>
      </c>
      <c r="AQ64" s="8">
        <v>5</v>
      </c>
      <c r="AR64" s="182"/>
      <c r="AS64" s="8"/>
      <c r="AT64" s="8">
        <v>18</v>
      </c>
      <c r="AU64" s="8">
        <v>20</v>
      </c>
      <c r="AV64" s="8">
        <v>7</v>
      </c>
      <c r="AW64" s="8">
        <v>8</v>
      </c>
      <c r="AX64" s="182"/>
      <c r="AY64" s="8">
        <v>6</v>
      </c>
      <c r="AZ64" s="8">
        <v>27</v>
      </c>
      <c r="BA64" s="8">
        <v>18</v>
      </c>
      <c r="BB64" s="8">
        <v>9</v>
      </c>
      <c r="BC64" s="8">
        <v>5</v>
      </c>
      <c r="BD64" s="8">
        <v>19</v>
      </c>
      <c r="BE64" s="8">
        <v>5</v>
      </c>
      <c r="BF64" s="8">
        <v>21</v>
      </c>
      <c r="BG64" s="182"/>
      <c r="BH64" s="8">
        <f t="shared" si="7"/>
        <v>48</v>
      </c>
      <c r="BI64" s="6" t="s">
        <v>580</v>
      </c>
    </row>
    <row r="65" spans="1:61" ht="15.75" customHeight="1" x14ac:dyDescent="0.25">
      <c r="A65" s="162"/>
      <c r="B65" s="189" t="s">
        <v>294</v>
      </c>
      <c r="C65" s="194"/>
      <c r="D65" s="195" t="s">
        <v>242</v>
      </c>
      <c r="E65" s="8">
        <v>2</v>
      </c>
      <c r="F65" s="8">
        <v>2</v>
      </c>
      <c r="G65" s="8">
        <v>0</v>
      </c>
      <c r="H65" s="8">
        <v>2</v>
      </c>
      <c r="I65" s="8">
        <v>2</v>
      </c>
      <c r="J65" s="8">
        <v>2</v>
      </c>
      <c r="K65" s="8">
        <v>2</v>
      </c>
      <c r="L65" s="8">
        <v>2</v>
      </c>
      <c r="M65" s="8">
        <v>0</v>
      </c>
      <c r="N65" s="182">
        <v>2</v>
      </c>
      <c r="O65" s="8">
        <v>3</v>
      </c>
      <c r="P65" s="8">
        <v>3</v>
      </c>
      <c r="Q65" s="8">
        <v>2</v>
      </c>
      <c r="R65" s="8">
        <v>2</v>
      </c>
      <c r="S65" s="8">
        <v>3</v>
      </c>
      <c r="T65" s="8">
        <v>2</v>
      </c>
      <c r="U65" s="8">
        <v>2</v>
      </c>
      <c r="V65" s="8">
        <v>2</v>
      </c>
      <c r="W65" s="182"/>
      <c r="X65" s="8">
        <v>2</v>
      </c>
      <c r="Y65" s="8">
        <v>2</v>
      </c>
      <c r="Z65" s="8">
        <v>2</v>
      </c>
      <c r="AA65" s="8">
        <v>0</v>
      </c>
      <c r="AB65" s="8">
        <v>2</v>
      </c>
      <c r="AC65" s="8">
        <v>2</v>
      </c>
      <c r="AD65" s="8">
        <v>2</v>
      </c>
      <c r="AE65" s="8">
        <v>2</v>
      </c>
      <c r="AF65" s="8">
        <v>2</v>
      </c>
      <c r="AG65" s="8">
        <v>2</v>
      </c>
      <c r="AH65" s="182">
        <v>3</v>
      </c>
      <c r="AI65" s="8">
        <v>0</v>
      </c>
      <c r="AJ65" s="182"/>
      <c r="AK65" s="8">
        <v>3</v>
      </c>
      <c r="AL65" s="8">
        <v>0</v>
      </c>
      <c r="AM65" s="8">
        <v>3</v>
      </c>
      <c r="AN65" s="8">
        <v>3</v>
      </c>
      <c r="AO65" s="8">
        <v>2</v>
      </c>
      <c r="AP65" s="8">
        <v>0</v>
      </c>
      <c r="AQ65" s="8">
        <v>0</v>
      </c>
      <c r="AR65" s="8">
        <v>0</v>
      </c>
      <c r="AS65" s="8">
        <v>0</v>
      </c>
      <c r="AT65" s="8">
        <v>3</v>
      </c>
      <c r="AU65" s="8">
        <v>2</v>
      </c>
      <c r="AV65" s="8">
        <v>2</v>
      </c>
      <c r="AW65" s="8">
        <v>2</v>
      </c>
      <c r="AX65" s="8">
        <v>2</v>
      </c>
      <c r="AY65" s="8">
        <v>3</v>
      </c>
      <c r="AZ65" s="8">
        <v>3</v>
      </c>
      <c r="BA65" s="8">
        <v>3</v>
      </c>
      <c r="BB65" s="8">
        <v>2</v>
      </c>
      <c r="BC65" s="8">
        <v>2</v>
      </c>
      <c r="BD65" s="8">
        <v>2</v>
      </c>
      <c r="BE65" s="8">
        <v>3</v>
      </c>
      <c r="BF65" s="8">
        <v>2</v>
      </c>
      <c r="BG65" s="182">
        <v>0</v>
      </c>
      <c r="BH65" s="8">
        <f t="shared" si="7"/>
        <v>53</v>
      </c>
      <c r="BI65" s="8"/>
    </row>
    <row r="66" spans="1:61" ht="15.75" customHeight="1" x14ac:dyDescent="0.25">
      <c r="A66" s="162"/>
      <c r="B66" s="192" t="s">
        <v>294</v>
      </c>
      <c r="C66" s="201" t="s">
        <v>581</v>
      </c>
      <c r="D66" s="180" t="s">
        <v>271</v>
      </c>
      <c r="E66" s="8">
        <v>0.36</v>
      </c>
      <c r="F66" s="8">
        <v>0.35</v>
      </c>
      <c r="G66" s="167">
        <v>1.89</v>
      </c>
      <c r="H66" s="8">
        <v>450.91</v>
      </c>
      <c r="I66" s="8">
        <v>0.09</v>
      </c>
      <c r="J66" s="8">
        <v>290.35000000000002</v>
      </c>
      <c r="K66" s="8">
        <v>0.56999999999999995</v>
      </c>
      <c r="L66" s="8">
        <v>2.81</v>
      </c>
      <c r="M66" s="8">
        <v>0.47</v>
      </c>
      <c r="N66" s="8">
        <v>2.23</v>
      </c>
      <c r="O66" s="8">
        <v>2.74</v>
      </c>
      <c r="P66" s="8">
        <v>1.01</v>
      </c>
      <c r="Q66" s="8">
        <v>0.59</v>
      </c>
      <c r="R66" s="8">
        <v>445.5</v>
      </c>
      <c r="S66" s="8">
        <v>0.16</v>
      </c>
      <c r="T66" s="8">
        <v>0.73</v>
      </c>
      <c r="U66" s="8">
        <v>2.0299999999999998</v>
      </c>
      <c r="V66" s="8" t="s">
        <v>582</v>
      </c>
      <c r="W66" s="8">
        <v>0.45</v>
      </c>
      <c r="X66" s="8">
        <v>2505</v>
      </c>
      <c r="Y66" s="8">
        <v>1.5</v>
      </c>
      <c r="Z66" s="8">
        <v>19.350000000000001</v>
      </c>
      <c r="AA66" s="8">
        <v>26.65</v>
      </c>
      <c r="AB66" s="8">
        <v>0.46500000000000002</v>
      </c>
      <c r="AC66" s="8">
        <v>0.17</v>
      </c>
      <c r="AD66" s="8">
        <v>0.62</v>
      </c>
      <c r="AE66" s="8">
        <v>0.28999999999999998</v>
      </c>
      <c r="AF66" s="8">
        <v>7.07</v>
      </c>
      <c r="AG66" s="8">
        <v>2.15</v>
      </c>
      <c r="AH66" s="8">
        <v>0.92</v>
      </c>
      <c r="AI66" s="8">
        <v>0.52</v>
      </c>
      <c r="AJ66" s="8">
        <v>1.63</v>
      </c>
      <c r="AK66" s="8">
        <v>1.1100000000000001</v>
      </c>
      <c r="AL66" s="8">
        <v>4.32</v>
      </c>
      <c r="AM66" s="8">
        <v>1</v>
      </c>
      <c r="AN66" s="8">
        <v>0.43</v>
      </c>
      <c r="AO66" s="8">
        <v>43.5</v>
      </c>
      <c r="AP66" s="8">
        <v>0.27</v>
      </c>
      <c r="AQ66" s="8">
        <v>0.14000000000000001</v>
      </c>
      <c r="AR66" s="8">
        <v>1.68</v>
      </c>
      <c r="AS66" s="8">
        <v>0.13</v>
      </c>
      <c r="AT66" s="8">
        <v>0.53</v>
      </c>
      <c r="AU66" s="8">
        <v>167.27</v>
      </c>
      <c r="AV66" s="8">
        <v>1.32</v>
      </c>
      <c r="AW66" s="8">
        <v>277.08999999999997</v>
      </c>
      <c r="AX66" s="8">
        <v>1.57</v>
      </c>
      <c r="AY66" s="8">
        <v>0.48</v>
      </c>
      <c r="AZ66" s="8">
        <v>0.7</v>
      </c>
      <c r="BA66" s="8">
        <v>2480.5500000000002</v>
      </c>
      <c r="BB66" s="8">
        <v>0.6</v>
      </c>
      <c r="BC66" s="8">
        <v>40.450000000000003</v>
      </c>
      <c r="BD66" s="8">
        <v>0.52</v>
      </c>
      <c r="BE66" s="8" t="s">
        <v>583</v>
      </c>
      <c r="BF66" s="8">
        <v>0.26800000000000002</v>
      </c>
      <c r="BG66" s="8">
        <v>0.89</v>
      </c>
      <c r="BH66" s="8">
        <f t="shared" si="7"/>
        <v>55</v>
      </c>
      <c r="BI66" s="8"/>
    </row>
    <row r="67" spans="1:61" ht="15.75" customHeight="1" x14ac:dyDescent="0.25">
      <c r="A67" s="162"/>
      <c r="B67" s="192" t="s">
        <v>294</v>
      </c>
      <c r="C67" s="179"/>
      <c r="D67" s="180" t="s">
        <v>219</v>
      </c>
      <c r="E67" s="8">
        <v>20.05</v>
      </c>
      <c r="F67" s="8">
        <v>7.05</v>
      </c>
      <c r="G67" s="8">
        <v>148.18</v>
      </c>
      <c r="H67" s="8">
        <v>12818.1</v>
      </c>
      <c r="I67" s="8">
        <v>6.58</v>
      </c>
      <c r="J67" s="8">
        <v>13856.6</v>
      </c>
      <c r="K67" s="8">
        <v>7.16</v>
      </c>
      <c r="L67" s="8">
        <v>58.05</v>
      </c>
      <c r="M67" s="8">
        <v>36.28</v>
      </c>
      <c r="N67" s="8">
        <v>275</v>
      </c>
      <c r="O67" s="8">
        <v>51.08</v>
      </c>
      <c r="P67" s="8">
        <v>6.67</v>
      </c>
      <c r="Q67" s="8">
        <v>6.64</v>
      </c>
      <c r="R67" s="8">
        <v>8000</v>
      </c>
      <c r="S67" s="8">
        <v>6.23</v>
      </c>
      <c r="T67" s="8">
        <v>21.87</v>
      </c>
      <c r="U67" s="8">
        <v>46.43</v>
      </c>
      <c r="V67" s="8">
        <v>34.9</v>
      </c>
      <c r="W67" s="8">
        <v>13.37</v>
      </c>
      <c r="X67" s="8">
        <v>42976.6</v>
      </c>
      <c r="Y67" s="8">
        <v>52</v>
      </c>
      <c r="Z67" s="8">
        <v>117.45</v>
      </c>
      <c r="AA67" s="8">
        <v>1455.05</v>
      </c>
      <c r="AB67" s="8">
        <v>14</v>
      </c>
      <c r="AC67" s="8">
        <v>5.46</v>
      </c>
      <c r="AD67" s="8">
        <v>6.73</v>
      </c>
      <c r="AE67" s="8">
        <v>6.98</v>
      </c>
      <c r="AF67" s="8">
        <v>161.79</v>
      </c>
      <c r="AG67" s="8">
        <v>70.709999999999994</v>
      </c>
      <c r="AH67" s="8">
        <v>7.12</v>
      </c>
      <c r="AI67" s="8">
        <v>8.6</v>
      </c>
      <c r="AJ67" s="8">
        <v>245.25</v>
      </c>
      <c r="AK67" s="8">
        <v>219.34</v>
      </c>
      <c r="AL67" s="8">
        <v>583</v>
      </c>
      <c r="AM67" s="8">
        <v>242.29</v>
      </c>
      <c r="AN67" s="8">
        <v>7.49</v>
      </c>
      <c r="AO67" s="8">
        <v>675.87</v>
      </c>
      <c r="AP67" s="8">
        <v>7.39</v>
      </c>
      <c r="AQ67" s="8">
        <v>5.28</v>
      </c>
      <c r="AR67" s="8">
        <v>19.89</v>
      </c>
      <c r="AS67" s="8">
        <v>7.34</v>
      </c>
      <c r="AT67" s="8">
        <v>7.1</v>
      </c>
      <c r="AU67" s="8">
        <v>3405.03</v>
      </c>
      <c r="AV67" s="8">
        <v>20.11</v>
      </c>
      <c r="AW67" s="8">
        <v>5773.84</v>
      </c>
      <c r="AX67" s="8">
        <v>30.94</v>
      </c>
      <c r="AY67" s="8">
        <v>7.44</v>
      </c>
      <c r="AZ67" s="8">
        <v>8.68</v>
      </c>
      <c r="BA67" s="8">
        <v>5</v>
      </c>
      <c r="BB67" s="8">
        <v>42.43</v>
      </c>
      <c r="BC67" s="8">
        <v>639</v>
      </c>
      <c r="BD67" s="8">
        <v>8.16</v>
      </c>
      <c r="BE67" s="8" t="s">
        <v>254</v>
      </c>
      <c r="BF67" s="8">
        <v>17.28</v>
      </c>
      <c r="BG67" s="8">
        <v>7.11</v>
      </c>
      <c r="BH67" s="8">
        <f t="shared" si="7"/>
        <v>55</v>
      </c>
      <c r="BI67" s="8"/>
    </row>
    <row r="68" spans="1:61" ht="15.75" customHeight="1" x14ac:dyDescent="0.25">
      <c r="A68" s="262"/>
      <c r="B68" s="192" t="s">
        <v>294</v>
      </c>
      <c r="C68" s="179"/>
      <c r="D68" s="180" t="s">
        <v>285</v>
      </c>
      <c r="E68" s="8">
        <v>8.3000000000000007</v>
      </c>
      <c r="F68" s="8">
        <v>2.56</v>
      </c>
      <c r="G68" s="8">
        <v>76.55</v>
      </c>
      <c r="H68" s="8">
        <v>5909.09</v>
      </c>
      <c r="I68" s="8">
        <v>3.91</v>
      </c>
      <c r="J68" s="8">
        <v>4777.8900000000003</v>
      </c>
      <c r="K68" s="8">
        <v>3.33</v>
      </c>
      <c r="L68" s="8">
        <v>17.170000000000002</v>
      </c>
      <c r="M68" s="8">
        <v>12.62</v>
      </c>
      <c r="N68" s="8">
        <v>110</v>
      </c>
      <c r="O68" s="8">
        <v>11.98</v>
      </c>
      <c r="P68" s="8">
        <v>2.37</v>
      </c>
      <c r="Q68" s="8">
        <v>2.2200000000000002</v>
      </c>
      <c r="R68" s="8">
        <v>3600</v>
      </c>
      <c r="S68" s="8">
        <v>2.19</v>
      </c>
      <c r="T68" s="8">
        <v>9.16</v>
      </c>
      <c r="U68" s="8">
        <v>21.42</v>
      </c>
      <c r="V68" s="8">
        <v>28.61</v>
      </c>
      <c r="W68" s="8">
        <v>5.54</v>
      </c>
      <c r="X68" s="8">
        <v>20456.2</v>
      </c>
      <c r="Y68" s="8">
        <v>29</v>
      </c>
      <c r="Z68" s="8">
        <v>19.329999999999998</v>
      </c>
      <c r="AA68" s="8">
        <v>361.11</v>
      </c>
      <c r="AB68" s="8">
        <v>1.94</v>
      </c>
      <c r="AC68" s="8">
        <v>2.85</v>
      </c>
      <c r="AD68" s="8">
        <v>3.29</v>
      </c>
      <c r="AE68" s="8">
        <v>1.96</v>
      </c>
      <c r="AF68" s="8">
        <v>73</v>
      </c>
      <c r="AG68" s="8">
        <v>26.96</v>
      </c>
      <c r="AH68" s="8">
        <v>2.76</v>
      </c>
      <c r="AI68" s="8">
        <v>3.64</v>
      </c>
      <c r="AJ68" s="8">
        <v>71.53</v>
      </c>
      <c r="AK68" s="8">
        <v>58.89</v>
      </c>
      <c r="AL68" s="8">
        <v>206.32</v>
      </c>
      <c r="AM68" s="8">
        <v>62.52</v>
      </c>
      <c r="AN68" s="8">
        <v>3.53</v>
      </c>
      <c r="AO68" s="8">
        <v>254.95</v>
      </c>
      <c r="AP68" s="8">
        <v>3.7</v>
      </c>
      <c r="AQ68" s="8">
        <v>1.98</v>
      </c>
      <c r="AR68" s="8">
        <v>4.45</v>
      </c>
      <c r="AS68" s="8">
        <v>3.62</v>
      </c>
      <c r="AT68" s="8">
        <v>4.72</v>
      </c>
      <c r="AU68" s="8">
        <v>1722.74</v>
      </c>
      <c r="AV68" s="8">
        <v>6.34</v>
      </c>
      <c r="AW68" s="8">
        <v>3918.27</v>
      </c>
      <c r="AX68" s="8">
        <v>15.33</v>
      </c>
      <c r="AY68" s="8">
        <v>3.09</v>
      </c>
      <c r="AZ68" s="8">
        <v>5.53</v>
      </c>
      <c r="BA68" s="8">
        <v>44247.199999999997</v>
      </c>
      <c r="BB68" s="8">
        <v>12.91</v>
      </c>
      <c r="BC68" s="8">
        <v>279</v>
      </c>
      <c r="BD68" s="8">
        <v>3.65</v>
      </c>
      <c r="BE68" s="8" t="s">
        <v>584</v>
      </c>
      <c r="BF68" s="8">
        <v>8.8800000000000008</v>
      </c>
      <c r="BG68" s="8">
        <v>3.4</v>
      </c>
      <c r="BH68" s="8">
        <f t="shared" si="7"/>
        <v>55</v>
      </c>
      <c r="BI68" s="8"/>
    </row>
    <row r="69" spans="1:61" ht="15.75" customHeight="1" x14ac:dyDescent="0.25">
      <c r="A69" s="262"/>
      <c r="B69" s="192" t="s">
        <v>294</v>
      </c>
      <c r="C69" s="179"/>
      <c r="D69" s="180" t="s">
        <v>140</v>
      </c>
      <c r="E69" s="8">
        <v>99.44</v>
      </c>
      <c r="F69" s="8">
        <v>90</v>
      </c>
      <c r="G69" s="8">
        <v>999.94</v>
      </c>
      <c r="H69" s="8">
        <v>118636</v>
      </c>
      <c r="I69" s="8">
        <v>79.5</v>
      </c>
      <c r="J69" s="8">
        <v>95589.9</v>
      </c>
      <c r="K69" s="8">
        <v>26</v>
      </c>
      <c r="L69" s="8">
        <v>178.8</v>
      </c>
      <c r="M69" s="8">
        <v>128.35</v>
      </c>
      <c r="N69" s="8">
        <v>60</v>
      </c>
      <c r="O69" s="8">
        <v>190</v>
      </c>
      <c r="P69" s="8">
        <v>90</v>
      </c>
      <c r="Q69" s="8">
        <v>40</v>
      </c>
      <c r="R69" s="8">
        <v>55562.400000000001</v>
      </c>
      <c r="S69" s="8">
        <v>47</v>
      </c>
      <c r="T69" s="8">
        <v>220</v>
      </c>
      <c r="U69" s="8">
        <v>242.44</v>
      </c>
      <c r="V69" s="8">
        <v>580</v>
      </c>
      <c r="W69" s="8">
        <v>151.25</v>
      </c>
      <c r="X69" s="8">
        <v>306640</v>
      </c>
      <c r="Y69" s="8">
        <v>783.82</v>
      </c>
      <c r="Z69" s="8">
        <v>1512.86</v>
      </c>
      <c r="AA69" s="8">
        <v>250</v>
      </c>
      <c r="AB69" s="8">
        <v>29</v>
      </c>
      <c r="AC69" s="8">
        <v>104.5</v>
      </c>
      <c r="AD69" s="8">
        <v>43</v>
      </c>
      <c r="AE69" s="8">
        <v>53.77</v>
      </c>
      <c r="AF69" s="8">
        <v>1567.59</v>
      </c>
      <c r="AG69" s="8">
        <v>320</v>
      </c>
      <c r="AH69" s="8">
        <v>56.25</v>
      </c>
      <c r="AI69" s="8">
        <v>49.25</v>
      </c>
      <c r="AJ69" s="8">
        <v>1722.01</v>
      </c>
      <c r="AK69" s="8">
        <v>1100</v>
      </c>
      <c r="AL69" s="8">
        <v>4318.18</v>
      </c>
      <c r="AM69" s="8">
        <v>450</v>
      </c>
      <c r="AN69" s="8">
        <v>116.5</v>
      </c>
      <c r="AO69" s="8">
        <v>7837</v>
      </c>
      <c r="AP69" s="8">
        <v>64.540000000000006</v>
      </c>
      <c r="AQ69" s="8">
        <v>18.46</v>
      </c>
      <c r="AR69" s="8">
        <v>170.79</v>
      </c>
      <c r="AS69" s="8">
        <v>35</v>
      </c>
      <c r="AT69" s="8">
        <v>80</v>
      </c>
      <c r="AU69" s="8">
        <v>34054</v>
      </c>
      <c r="AV69" s="8">
        <v>184.66</v>
      </c>
      <c r="AW69" s="8">
        <v>55320.2</v>
      </c>
      <c r="AX69" s="8">
        <v>200.47</v>
      </c>
      <c r="AY69" s="8">
        <v>120</v>
      </c>
      <c r="AZ69" s="8">
        <v>136.44</v>
      </c>
      <c r="BA69" s="8">
        <v>15</v>
      </c>
      <c r="BB69" s="8">
        <v>128</v>
      </c>
      <c r="BC69" s="8">
        <v>7479</v>
      </c>
      <c r="BD69" s="8">
        <v>123</v>
      </c>
      <c r="BE69" s="8" t="s">
        <v>585</v>
      </c>
      <c r="BF69" s="8">
        <v>73.5</v>
      </c>
      <c r="BG69" s="8">
        <v>176.68</v>
      </c>
      <c r="BH69" s="8">
        <f t="shared" si="7"/>
        <v>55</v>
      </c>
      <c r="BI69" s="8"/>
    </row>
    <row r="70" spans="1:61" ht="15.75" customHeight="1" x14ac:dyDescent="0.25">
      <c r="A70" s="262"/>
      <c r="B70" s="192" t="s">
        <v>294</v>
      </c>
      <c r="C70" s="190"/>
      <c r="D70" s="180" t="s">
        <v>283</v>
      </c>
      <c r="E70" s="8">
        <v>15</v>
      </c>
      <c r="F70" s="8">
        <v>2.83</v>
      </c>
      <c r="G70" s="8">
        <v>35</v>
      </c>
      <c r="H70" s="8">
        <v>0</v>
      </c>
      <c r="I70" s="8">
        <v>3.4</v>
      </c>
      <c r="J70" s="8">
        <v>3600</v>
      </c>
      <c r="K70" s="8">
        <v>2.6</v>
      </c>
      <c r="L70" s="8">
        <v>12</v>
      </c>
      <c r="M70" s="8">
        <v>3.5</v>
      </c>
      <c r="N70" s="8">
        <v>80</v>
      </c>
      <c r="O70" s="8">
        <v>1.7</v>
      </c>
      <c r="P70" s="8">
        <v>3.25</v>
      </c>
      <c r="Q70" s="8" t="s">
        <v>586</v>
      </c>
      <c r="R70" s="8">
        <v>3000</v>
      </c>
      <c r="S70" s="8">
        <v>2.5</v>
      </c>
      <c r="T70" s="8">
        <v>3</v>
      </c>
      <c r="U70" s="8"/>
      <c r="V70" s="8">
        <v>19</v>
      </c>
      <c r="W70" s="8">
        <v>3.2</v>
      </c>
      <c r="X70" s="8">
        <v>7000</v>
      </c>
      <c r="Y70" s="8">
        <v>32.5</v>
      </c>
      <c r="Z70" s="8">
        <v>15</v>
      </c>
      <c r="AA70" s="8">
        <v>1200</v>
      </c>
      <c r="AB70" s="8">
        <v>15</v>
      </c>
      <c r="AC70" s="8">
        <v>2.4</v>
      </c>
      <c r="AD70" s="8">
        <v>2.85</v>
      </c>
      <c r="AE70" s="8">
        <v>2</v>
      </c>
      <c r="AF70" s="8">
        <v>3.5</v>
      </c>
      <c r="AG70" s="8">
        <v>8.74</v>
      </c>
      <c r="AH70" s="8">
        <v>2.95</v>
      </c>
      <c r="AI70" s="8">
        <v>3.45</v>
      </c>
      <c r="AJ70" s="8">
        <v>6.98</v>
      </c>
      <c r="AK70" s="8">
        <v>21</v>
      </c>
      <c r="AL70" s="8">
        <v>300</v>
      </c>
      <c r="AM70" s="8">
        <v>25</v>
      </c>
      <c r="AN70" s="8">
        <v>2.5</v>
      </c>
      <c r="AO70" s="8">
        <v>680</v>
      </c>
      <c r="AP70" s="8">
        <v>2</v>
      </c>
      <c r="AQ70" s="8">
        <v>0.35</v>
      </c>
      <c r="AR70" s="8">
        <v>4.8</v>
      </c>
      <c r="AS70" s="8">
        <v>3</v>
      </c>
      <c r="AT70" s="8">
        <v>3.5</v>
      </c>
      <c r="AU70" s="8">
        <v>250</v>
      </c>
      <c r="AV70" s="8">
        <v>4.0999999999999996</v>
      </c>
      <c r="AW70" s="8">
        <v>3000</v>
      </c>
      <c r="AX70" s="8">
        <v>13</v>
      </c>
      <c r="AY70" s="8">
        <v>3.4</v>
      </c>
      <c r="AZ70" s="8">
        <v>3.6</v>
      </c>
      <c r="BA70" s="8">
        <v>0.42</v>
      </c>
      <c r="BB70" s="8">
        <v>11.5</v>
      </c>
      <c r="BC70" s="8">
        <v>730</v>
      </c>
      <c r="BD70" s="8">
        <v>4.5</v>
      </c>
      <c r="BE70" s="8" t="s">
        <v>587</v>
      </c>
      <c r="BF70" s="8">
        <v>8</v>
      </c>
      <c r="BG70" s="8">
        <v>3.25</v>
      </c>
      <c r="BH70" s="8">
        <f t="shared" si="7"/>
        <v>54</v>
      </c>
      <c r="BI70" s="8"/>
    </row>
    <row r="71" spans="1:61" ht="15.75" customHeight="1" x14ac:dyDescent="0.25">
      <c r="A71" s="262"/>
      <c r="B71" s="192" t="s">
        <v>294</v>
      </c>
      <c r="C71" s="190"/>
      <c r="D71" s="180" t="s">
        <v>222</v>
      </c>
      <c r="E71" s="8">
        <v>19.73</v>
      </c>
      <c r="F71" s="8">
        <v>10.53</v>
      </c>
      <c r="G71" s="8">
        <v>181.33</v>
      </c>
      <c r="H71" s="8">
        <v>14317.4</v>
      </c>
      <c r="I71" s="8">
        <v>8</v>
      </c>
      <c r="J71" s="8">
        <v>10811.25</v>
      </c>
      <c r="K71" s="8">
        <v>11.89</v>
      </c>
      <c r="L71" s="8">
        <v>54.564999999999998</v>
      </c>
      <c r="M71" s="8">
        <v>35.39</v>
      </c>
      <c r="N71" s="8">
        <v>90</v>
      </c>
      <c r="O71" s="8">
        <v>57.95</v>
      </c>
      <c r="P71" s="8">
        <v>11.77</v>
      </c>
      <c r="Q71" s="8">
        <v>10.41</v>
      </c>
      <c r="R71" s="8">
        <v>10000</v>
      </c>
      <c r="S71" s="8">
        <v>9.6</v>
      </c>
      <c r="T71" s="8">
        <v>36.549999999999997</v>
      </c>
      <c r="U71" s="8">
        <v>52.2</v>
      </c>
      <c r="V71" s="8">
        <v>84.22</v>
      </c>
      <c r="W71" s="8">
        <v>15.69</v>
      </c>
      <c r="X71" s="8">
        <v>43853.15</v>
      </c>
      <c r="Y71" s="8">
        <v>65</v>
      </c>
      <c r="Z71" s="8">
        <v>267.75</v>
      </c>
      <c r="AA71" s="8">
        <v>1500</v>
      </c>
      <c r="AB71" s="8">
        <v>16.13</v>
      </c>
      <c r="AC71" s="8">
        <v>11.56</v>
      </c>
      <c r="AD71" s="8">
        <v>13.07</v>
      </c>
      <c r="AE71" s="8">
        <v>8.68</v>
      </c>
      <c r="AF71" s="8">
        <v>222.2</v>
      </c>
      <c r="AG71" s="8">
        <v>65.41</v>
      </c>
      <c r="AH71" s="8">
        <v>11.32</v>
      </c>
      <c r="AI71" s="8">
        <v>12.05</v>
      </c>
      <c r="AJ71" s="8">
        <v>361.88</v>
      </c>
      <c r="AK71" s="8">
        <v>234.95</v>
      </c>
      <c r="AL71" s="8">
        <v>528.57000000000005</v>
      </c>
      <c r="AM71" s="8">
        <v>252.97</v>
      </c>
      <c r="AN71" s="8">
        <v>13.77</v>
      </c>
      <c r="AO71" s="8">
        <v>1722.73</v>
      </c>
      <c r="AP71" s="8">
        <v>9.89</v>
      </c>
      <c r="AQ71" s="8">
        <v>5</v>
      </c>
      <c r="AR71" s="8">
        <v>21.59</v>
      </c>
      <c r="AS71" s="8">
        <v>8.4600000000000009</v>
      </c>
      <c r="AT71" s="8">
        <v>12.94</v>
      </c>
      <c r="AU71" s="8">
        <v>4094.56</v>
      </c>
      <c r="AV71" s="8">
        <v>22.91</v>
      </c>
      <c r="AW71" s="8">
        <v>9332.35</v>
      </c>
      <c r="AX71" s="8">
        <v>79.92</v>
      </c>
      <c r="AY71" s="8">
        <v>10.89</v>
      </c>
      <c r="AZ71" s="8">
        <v>18.8</v>
      </c>
      <c r="BA71" s="8">
        <v>3</v>
      </c>
      <c r="BB71" s="8">
        <v>39.08</v>
      </c>
      <c r="BC71" s="8">
        <v>1796.5</v>
      </c>
      <c r="BD71" s="8">
        <v>13.993</v>
      </c>
      <c r="BE71" s="8" t="s">
        <v>272</v>
      </c>
      <c r="BF71" s="8">
        <v>24.8</v>
      </c>
      <c r="BG71" s="8">
        <v>12.32</v>
      </c>
      <c r="BH71" s="8">
        <f t="shared" si="7"/>
        <v>55</v>
      </c>
      <c r="BI71" s="8"/>
    </row>
    <row r="72" spans="1:61" ht="15.75" customHeight="1" x14ac:dyDescent="0.25">
      <c r="A72" s="162"/>
      <c r="B72" s="192" t="s">
        <v>294</v>
      </c>
      <c r="C72" s="190"/>
      <c r="D72" s="180" t="s">
        <v>134</v>
      </c>
      <c r="E72" s="8">
        <v>0.15</v>
      </c>
      <c r="F72" s="8">
        <v>0.21</v>
      </c>
      <c r="G72" s="8">
        <v>7.0000000000000007E-2</v>
      </c>
      <c r="H72" s="8">
        <v>0.1</v>
      </c>
      <c r="I72" s="8">
        <v>0.19</v>
      </c>
      <c r="J72" s="8">
        <v>0.16</v>
      </c>
      <c r="K72" s="8">
        <v>6.25E-2</v>
      </c>
      <c r="L72" s="8">
        <v>0.21</v>
      </c>
      <c r="M72" s="8">
        <v>0.1</v>
      </c>
      <c r="N72" s="8">
        <v>0.12</v>
      </c>
      <c r="O72" s="8">
        <v>0.1275</v>
      </c>
      <c r="P72" s="8">
        <v>9.2499999999999999E-2</v>
      </c>
      <c r="Q72" s="8">
        <v>8.2500000000000004E-2</v>
      </c>
      <c r="R72" s="8">
        <v>0.18</v>
      </c>
      <c r="S72" s="8">
        <v>0.06</v>
      </c>
      <c r="T72" s="8">
        <v>0</v>
      </c>
      <c r="U72" s="8">
        <v>0.14000000000000001</v>
      </c>
      <c r="V72" s="8">
        <v>0</v>
      </c>
      <c r="W72" s="8">
        <v>0.18</v>
      </c>
      <c r="X72" s="8">
        <v>0.1</v>
      </c>
      <c r="Y72" s="8">
        <v>0.14000000000000001</v>
      </c>
      <c r="Z72" s="8">
        <v>0.23</v>
      </c>
      <c r="AA72" s="8">
        <v>0.05</v>
      </c>
      <c r="AB72" s="8">
        <v>0.05</v>
      </c>
      <c r="AC72" s="8">
        <v>0.2</v>
      </c>
      <c r="AD72" s="8">
        <v>8.7499999999999994E-2</v>
      </c>
      <c r="AE72" s="8">
        <v>0.21</v>
      </c>
      <c r="AF72" s="8">
        <v>0.12</v>
      </c>
      <c r="AG72" s="8">
        <v>0.16</v>
      </c>
      <c r="AH72" s="8">
        <v>7.0000000000000007E-2</v>
      </c>
      <c r="AI72" s="8">
        <v>9.9750000000000005E-2</v>
      </c>
      <c r="AJ72" s="8">
        <v>0.18</v>
      </c>
      <c r="AK72" s="8">
        <v>0.1236</v>
      </c>
      <c r="AL72" s="8">
        <v>0.15</v>
      </c>
      <c r="AM72" s="8">
        <v>0.125</v>
      </c>
      <c r="AN72" s="8">
        <v>8.8800000000000004E-2</v>
      </c>
      <c r="AO72" s="8">
        <v>0.08</v>
      </c>
      <c r="AP72" s="8">
        <v>0.2</v>
      </c>
      <c r="AQ72" s="8">
        <v>0.12</v>
      </c>
      <c r="AR72" s="8">
        <v>0.19</v>
      </c>
      <c r="AS72" s="8">
        <v>0.22</v>
      </c>
      <c r="AT72" s="8">
        <v>8.5000000000000006E-2</v>
      </c>
      <c r="AU72" s="8">
        <v>0.19</v>
      </c>
      <c r="AV72" s="8">
        <v>0.185</v>
      </c>
      <c r="AW72" s="8">
        <v>0.1</v>
      </c>
      <c r="AX72" s="8">
        <v>0.11600000000000001</v>
      </c>
      <c r="AY72" s="8">
        <v>7.0000000000000007E-2</v>
      </c>
      <c r="AZ72" s="8">
        <v>0.1</v>
      </c>
      <c r="BA72" s="8">
        <v>0.04</v>
      </c>
      <c r="BB72" s="8">
        <v>0.13</v>
      </c>
      <c r="BC72" s="8">
        <v>0.08</v>
      </c>
      <c r="BD72" s="8">
        <v>0.13</v>
      </c>
      <c r="BE72" s="8">
        <v>0.12</v>
      </c>
      <c r="BF72" s="8">
        <v>0.23</v>
      </c>
      <c r="BG72" s="8">
        <v>5.7500000000000002E-2</v>
      </c>
      <c r="BH72" s="8">
        <f t="shared" si="7"/>
        <v>55</v>
      </c>
      <c r="BI72" s="8"/>
    </row>
    <row r="73" spans="1:61" ht="15.75" customHeight="1" x14ac:dyDescent="0.25">
      <c r="A73" s="162"/>
      <c r="B73" s="192" t="s">
        <v>294</v>
      </c>
      <c r="C73" s="190"/>
      <c r="D73" s="180" t="s">
        <v>136</v>
      </c>
      <c r="E73" s="8">
        <v>8199.2199999999993</v>
      </c>
      <c r="F73" s="8">
        <v>1787.09</v>
      </c>
      <c r="G73" s="8">
        <v>39179</v>
      </c>
      <c r="H73" s="8">
        <v>2318900</v>
      </c>
      <c r="I73" s="8">
        <v>1115.2</v>
      </c>
      <c r="J73" s="8">
        <v>3400600</v>
      </c>
      <c r="K73" s="8">
        <v>3038</v>
      </c>
      <c r="L73" s="8">
        <v>8951.4599999999991</v>
      </c>
      <c r="M73" s="8">
        <v>4345.9799999999996</v>
      </c>
      <c r="N73" s="8">
        <v>30053</v>
      </c>
      <c r="O73" s="8">
        <v>9727.1200000000008</v>
      </c>
      <c r="P73" s="8">
        <v>1995.56</v>
      </c>
      <c r="Q73" s="8">
        <v>1542.08</v>
      </c>
      <c r="R73" s="8">
        <v>3784060</v>
      </c>
      <c r="S73" s="8">
        <v>1562</v>
      </c>
      <c r="T73" s="8">
        <v>9113</v>
      </c>
      <c r="U73" s="8">
        <v>10816.9</v>
      </c>
      <c r="V73" s="8">
        <v>41690</v>
      </c>
      <c r="W73" s="8">
        <v>2545.36</v>
      </c>
      <c r="X73" s="8">
        <v>15968600</v>
      </c>
      <c r="Y73" s="8">
        <v>12871</v>
      </c>
      <c r="Z73" s="8">
        <v>38357</v>
      </c>
      <c r="AA73" s="8">
        <v>353834</v>
      </c>
      <c r="AB73" s="8">
        <v>3037</v>
      </c>
      <c r="AC73" s="8">
        <v>2445.9499999999998</v>
      </c>
      <c r="AD73" s="8">
        <v>2395.19</v>
      </c>
      <c r="AE73" s="8">
        <v>1244.08</v>
      </c>
      <c r="AF73" s="8">
        <v>56673.3</v>
      </c>
      <c r="AG73" s="8">
        <v>19264.5</v>
      </c>
      <c r="AH73" s="8">
        <v>2026.88</v>
      </c>
      <c r="AI73" s="8">
        <v>1670.69</v>
      </c>
      <c r="AJ73" s="8">
        <v>103211</v>
      </c>
      <c r="AK73" s="8">
        <v>58607.4</v>
      </c>
      <c r="AL73" s="8">
        <v>126570</v>
      </c>
      <c r="AM73" s="8">
        <v>30373.7</v>
      </c>
      <c r="AN73" s="8">
        <v>4039.62</v>
      </c>
      <c r="AO73" s="8">
        <v>186364</v>
      </c>
      <c r="AP73" s="8">
        <v>2607.1799999999998</v>
      </c>
      <c r="AQ73" s="8">
        <v>1100</v>
      </c>
      <c r="AR73" s="8">
        <v>5180.49</v>
      </c>
      <c r="AS73" s="8">
        <v>1708.68</v>
      </c>
      <c r="AT73" s="8">
        <v>4275.2299999999996</v>
      </c>
      <c r="AU73" s="8">
        <v>708286</v>
      </c>
      <c r="AV73" s="8">
        <v>4270.46</v>
      </c>
      <c r="AW73" s="8">
        <v>2177050</v>
      </c>
      <c r="AX73" s="8">
        <v>12994</v>
      </c>
      <c r="AY73" s="8">
        <v>5011.2700000000004</v>
      </c>
      <c r="AZ73" s="8">
        <v>3150.02</v>
      </c>
      <c r="BA73" s="8">
        <v>601.71</v>
      </c>
      <c r="BB73" s="8">
        <v>7613.78</v>
      </c>
      <c r="BC73" s="8">
        <v>329563</v>
      </c>
      <c r="BD73" s="8">
        <v>2339.1</v>
      </c>
      <c r="BE73" s="8" t="s">
        <v>588</v>
      </c>
      <c r="BF73" s="8">
        <v>4275.1499999999996</v>
      </c>
      <c r="BG73" s="8">
        <v>2691.58</v>
      </c>
      <c r="BH73" s="8">
        <f t="shared" si="7"/>
        <v>55</v>
      </c>
      <c r="BI73" s="8"/>
    </row>
    <row r="74" spans="1:61" ht="15.75" customHeight="1" x14ac:dyDescent="0.25">
      <c r="A74" s="162"/>
      <c r="B74" s="192" t="s">
        <v>294</v>
      </c>
      <c r="C74" s="263" t="s">
        <v>589</v>
      </c>
      <c r="D74" s="264" t="s">
        <v>590</v>
      </c>
      <c r="E74" s="182" t="s">
        <v>261</v>
      </c>
      <c r="F74" s="8">
        <v>493</v>
      </c>
      <c r="G74" s="8">
        <v>103000</v>
      </c>
      <c r="H74" s="8">
        <v>5614500</v>
      </c>
      <c r="I74" s="8">
        <v>258</v>
      </c>
      <c r="J74" s="8">
        <v>813000</v>
      </c>
      <c r="K74" s="8" t="s">
        <v>591</v>
      </c>
      <c r="L74" s="8">
        <v>24000</v>
      </c>
      <c r="M74" s="8">
        <v>6000</v>
      </c>
      <c r="N74" s="8">
        <v>61800</v>
      </c>
      <c r="O74" s="182"/>
      <c r="P74" s="8" t="s">
        <v>592</v>
      </c>
      <c r="Q74" s="8" t="s">
        <v>593</v>
      </c>
      <c r="R74" s="8">
        <v>24000</v>
      </c>
      <c r="S74" s="8" t="s">
        <v>594</v>
      </c>
      <c r="T74" s="8">
        <v>24453.333299999998</v>
      </c>
      <c r="U74" s="8">
        <v>17333</v>
      </c>
      <c r="V74" s="8">
        <v>12498</v>
      </c>
      <c r="W74" s="8">
        <v>2169</v>
      </c>
      <c r="X74" s="8">
        <v>40060</v>
      </c>
      <c r="Y74" s="8">
        <v>25000</v>
      </c>
      <c r="Z74" s="8">
        <v>1300</v>
      </c>
      <c r="AA74" s="8">
        <v>75000</v>
      </c>
      <c r="AB74" s="8">
        <v>6872</v>
      </c>
      <c r="AC74" s="8">
        <v>5366.87</v>
      </c>
      <c r="AD74" s="8">
        <v>8189.81</v>
      </c>
      <c r="AE74" s="8">
        <v>450</v>
      </c>
      <c r="AF74" s="8">
        <v>104400</v>
      </c>
      <c r="AG74" s="8">
        <v>3493</v>
      </c>
      <c r="AH74" s="8">
        <v>6262</v>
      </c>
      <c r="AI74" s="8">
        <v>5749.28</v>
      </c>
      <c r="AJ74" s="8">
        <v>4067</v>
      </c>
      <c r="AK74" s="8">
        <v>14483.33</v>
      </c>
      <c r="AL74" s="8">
        <v>7773.33</v>
      </c>
      <c r="AM74" s="8">
        <v>19940</v>
      </c>
      <c r="AN74" s="8">
        <v>7137.67</v>
      </c>
      <c r="AO74" s="8">
        <v>480000</v>
      </c>
      <c r="AP74" s="8">
        <v>5000</v>
      </c>
      <c r="AQ74" s="8">
        <v>250</v>
      </c>
      <c r="AR74" s="182"/>
      <c r="AS74" s="8">
        <v>145</v>
      </c>
      <c r="AT74" s="8">
        <v>7786.33</v>
      </c>
      <c r="AU74" s="8" t="s">
        <v>261</v>
      </c>
      <c r="AV74" s="182"/>
      <c r="AW74" s="182">
        <v>582000</v>
      </c>
      <c r="AX74" s="8">
        <v>28800</v>
      </c>
      <c r="AY74" s="8">
        <v>3216</v>
      </c>
      <c r="AZ74" s="8">
        <v>8922.56</v>
      </c>
      <c r="BA74" s="8">
        <v>117500</v>
      </c>
      <c r="BB74" s="8">
        <v>2060</v>
      </c>
      <c r="BC74" s="8">
        <v>398400</v>
      </c>
      <c r="BD74" s="8">
        <v>7193</v>
      </c>
      <c r="BE74" s="8" t="s">
        <v>595</v>
      </c>
      <c r="BF74" s="8">
        <v>2835</v>
      </c>
      <c r="BG74" s="8">
        <v>8152.67</v>
      </c>
      <c r="BH74" s="8">
        <f t="shared" si="7"/>
        <v>52</v>
      </c>
      <c r="BI74" s="6" t="s">
        <v>596</v>
      </c>
    </row>
    <row r="75" spans="1:61" ht="15.75" customHeight="1" x14ac:dyDescent="0.25">
      <c r="A75" s="262"/>
      <c r="B75" s="192" t="s">
        <v>294</v>
      </c>
      <c r="C75" s="263" t="s">
        <v>597</v>
      </c>
      <c r="D75" s="180" t="s">
        <v>275</v>
      </c>
      <c r="E75" s="8">
        <v>46.73</v>
      </c>
      <c r="F75" s="8">
        <v>17.71</v>
      </c>
      <c r="G75" s="8">
        <v>439</v>
      </c>
      <c r="H75" s="8">
        <v>21169</v>
      </c>
      <c r="I75" s="8">
        <v>12.6</v>
      </c>
      <c r="J75" s="8">
        <v>36762.47</v>
      </c>
      <c r="K75" s="8" t="s">
        <v>528</v>
      </c>
      <c r="L75" s="8">
        <v>120</v>
      </c>
      <c r="M75" s="8">
        <v>59.83</v>
      </c>
      <c r="N75" s="8">
        <v>226.3</v>
      </c>
      <c r="O75" s="8">
        <v>247.9</v>
      </c>
      <c r="P75" s="8">
        <v>37.56</v>
      </c>
      <c r="Q75" s="8" t="s">
        <v>526</v>
      </c>
      <c r="R75" s="8">
        <v>35000</v>
      </c>
      <c r="S75" s="8" t="s">
        <v>524</v>
      </c>
      <c r="T75" s="8">
        <v>88.7</v>
      </c>
      <c r="U75" s="8">
        <v>150</v>
      </c>
      <c r="V75" s="8">
        <v>431.85</v>
      </c>
      <c r="W75" s="8">
        <v>42.31</v>
      </c>
      <c r="X75" s="8">
        <v>140200.97</v>
      </c>
      <c r="Y75" s="8">
        <v>200</v>
      </c>
      <c r="Z75" s="8">
        <v>250</v>
      </c>
      <c r="AA75" s="8">
        <v>7500</v>
      </c>
      <c r="AB75" s="8">
        <v>50</v>
      </c>
      <c r="AC75" s="8">
        <v>19.57</v>
      </c>
      <c r="AD75" s="8">
        <v>43.4</v>
      </c>
      <c r="AE75" s="8">
        <v>25</v>
      </c>
      <c r="AF75" s="8">
        <v>461.63</v>
      </c>
      <c r="AG75" s="8">
        <v>279</v>
      </c>
      <c r="AH75" s="8">
        <v>28.12</v>
      </c>
      <c r="AI75" s="8">
        <v>20.350000000000001</v>
      </c>
      <c r="AJ75" s="8">
        <v>863</v>
      </c>
      <c r="AK75" s="8">
        <v>600</v>
      </c>
      <c r="AL75" s="8">
        <v>2177.8000000000002</v>
      </c>
      <c r="AM75" s="8">
        <v>200</v>
      </c>
      <c r="AN75" s="8">
        <v>53.33</v>
      </c>
      <c r="AO75" s="8">
        <v>2199</v>
      </c>
      <c r="AP75" s="8">
        <v>28.44</v>
      </c>
      <c r="AQ75" s="8">
        <v>11.23</v>
      </c>
      <c r="AR75" s="8">
        <v>39.630000000000003</v>
      </c>
      <c r="AS75" s="8">
        <v>13.68</v>
      </c>
      <c r="AT75" s="8">
        <v>41.62</v>
      </c>
      <c r="AU75" s="8">
        <v>23.501999999999999</v>
      </c>
      <c r="AV75" s="8">
        <v>47.65</v>
      </c>
      <c r="AW75" s="8">
        <v>18991</v>
      </c>
      <c r="AX75" s="8">
        <v>57.3</v>
      </c>
      <c r="AY75" s="8">
        <v>23.7</v>
      </c>
      <c r="AZ75" s="8">
        <v>35.92</v>
      </c>
      <c r="BA75" s="8">
        <v>40</v>
      </c>
      <c r="BB75" s="8">
        <v>20.52</v>
      </c>
      <c r="BC75" s="8">
        <v>2757.5</v>
      </c>
      <c r="BD75" s="8">
        <v>34.89</v>
      </c>
      <c r="BE75" s="8" t="s">
        <v>521</v>
      </c>
      <c r="BF75" s="8">
        <v>46.88</v>
      </c>
      <c r="BG75" s="8">
        <v>33.56</v>
      </c>
      <c r="BH75" s="8">
        <f t="shared" si="7"/>
        <v>55</v>
      </c>
      <c r="BI75" s="8"/>
    </row>
    <row r="76" spans="1:61" ht="15.75" customHeight="1" x14ac:dyDescent="0.25">
      <c r="A76" s="162"/>
      <c r="B76" s="192" t="s">
        <v>294</v>
      </c>
      <c r="C76" s="265"/>
      <c r="D76" s="195" t="s">
        <v>270</v>
      </c>
      <c r="E76" s="8">
        <v>0.42799999999999999</v>
      </c>
      <c r="F76" s="8">
        <v>0.33800000000000002</v>
      </c>
      <c r="G76" s="8">
        <v>0.4</v>
      </c>
      <c r="H76" s="8">
        <v>0.85599999999999998</v>
      </c>
      <c r="I76" s="8">
        <v>0.28299999999999997</v>
      </c>
      <c r="J76" s="8">
        <v>0.53500000000000003</v>
      </c>
      <c r="K76" s="8">
        <v>0.47720000000000001</v>
      </c>
      <c r="L76" s="8">
        <v>0.36699999999999999</v>
      </c>
      <c r="M76" s="8">
        <v>0.308</v>
      </c>
      <c r="N76" s="8">
        <v>0.39</v>
      </c>
      <c r="O76" s="8">
        <v>0.40899999999999997</v>
      </c>
      <c r="P76" s="8">
        <v>0.47239999999999999</v>
      </c>
      <c r="Q76" s="8">
        <v>0.46250000000000002</v>
      </c>
      <c r="R76" s="8">
        <v>0.39</v>
      </c>
      <c r="S76" s="8">
        <v>0.46800000000000003</v>
      </c>
      <c r="T76" s="8">
        <v>0.3</v>
      </c>
      <c r="U76" s="8">
        <v>0.72</v>
      </c>
      <c r="V76" s="8">
        <v>0.53700000000000003</v>
      </c>
      <c r="W76" s="8">
        <v>0.4</v>
      </c>
      <c r="X76" s="8">
        <v>0.38100000000000001</v>
      </c>
      <c r="Y76" s="8">
        <v>0.6</v>
      </c>
      <c r="Z76" s="8">
        <v>0.3</v>
      </c>
      <c r="AA76" s="8">
        <v>0.48799999999999999</v>
      </c>
      <c r="AB76" s="8">
        <v>0.45300000000000001</v>
      </c>
      <c r="AC76" s="8">
        <v>0.33700000000000002</v>
      </c>
      <c r="AD76" s="8">
        <v>0.4894</v>
      </c>
      <c r="AE76" s="8">
        <v>0.33200000000000002</v>
      </c>
      <c r="AF76" s="8">
        <v>0.43</v>
      </c>
      <c r="AG76" s="8">
        <v>0.48099999999999998</v>
      </c>
      <c r="AH76" s="8">
        <v>0.502</v>
      </c>
      <c r="AI76" s="8">
        <v>0.35899999999999999</v>
      </c>
      <c r="AJ76" s="8">
        <v>0.52</v>
      </c>
      <c r="AK76" s="8">
        <v>0.33900000000000002</v>
      </c>
      <c r="AL76" s="8">
        <v>0.34</v>
      </c>
      <c r="AM76" s="8">
        <v>0.33900000000000002</v>
      </c>
      <c r="AN76" s="8">
        <v>0.505</v>
      </c>
      <c r="AO76" s="8">
        <v>0.41499999999999998</v>
      </c>
      <c r="AP76" s="8">
        <v>0.32</v>
      </c>
      <c r="AQ76" s="8">
        <v>0.42</v>
      </c>
      <c r="AR76" s="8">
        <v>0.51800000000000002</v>
      </c>
      <c r="AS76" s="8">
        <v>0.49</v>
      </c>
      <c r="AT76" s="8">
        <v>0.48449999999999999</v>
      </c>
      <c r="AU76" s="8" t="s">
        <v>598</v>
      </c>
      <c r="AV76" s="8">
        <v>0.56000000000000005</v>
      </c>
      <c r="AW76" s="8">
        <v>0.311</v>
      </c>
      <c r="AX76" s="8">
        <v>0.37</v>
      </c>
      <c r="AY76" s="8">
        <v>0.47799999999999998</v>
      </c>
      <c r="AZ76" s="8">
        <v>0.33</v>
      </c>
      <c r="BA76" s="8">
        <v>0.38300000000000001</v>
      </c>
      <c r="BB76" s="8">
        <v>0.37</v>
      </c>
      <c r="BC76" s="8">
        <v>0.42</v>
      </c>
      <c r="BD76" s="8">
        <v>0.41799999999999998</v>
      </c>
      <c r="BE76" s="8" t="s">
        <v>599</v>
      </c>
      <c r="BF76" s="8">
        <v>0.32779999999999998</v>
      </c>
      <c r="BG76" s="8">
        <v>0.43719999999999998</v>
      </c>
      <c r="BH76" s="8">
        <f t="shared" si="7"/>
        <v>55</v>
      </c>
      <c r="BI76" s="8"/>
    </row>
    <row r="77" spans="1:61" ht="15.75" customHeight="1" x14ac:dyDescent="0.25">
      <c r="A77" s="162"/>
      <c r="B77" s="192" t="s">
        <v>294</v>
      </c>
      <c r="C77" s="201" t="s">
        <v>284</v>
      </c>
      <c r="D77" s="180" t="s">
        <v>84</v>
      </c>
      <c r="E77" s="8">
        <v>22</v>
      </c>
      <c r="F77" s="8">
        <v>38</v>
      </c>
      <c r="G77" s="8">
        <v>18</v>
      </c>
      <c r="H77" s="8">
        <v>438</v>
      </c>
      <c r="I77" s="8">
        <v>268</v>
      </c>
      <c r="J77" s="8">
        <v>54</v>
      </c>
      <c r="K77" s="8">
        <v>36</v>
      </c>
      <c r="L77" s="8">
        <v>100</v>
      </c>
      <c r="M77" s="8">
        <v>19</v>
      </c>
      <c r="N77" s="8">
        <v>32</v>
      </c>
      <c r="O77" s="8">
        <v>52</v>
      </c>
      <c r="P77" s="8">
        <v>106</v>
      </c>
      <c r="Q77" s="8">
        <v>55</v>
      </c>
      <c r="R77" s="8">
        <v>24</v>
      </c>
      <c r="S77" s="8">
        <v>27</v>
      </c>
      <c r="T77" s="8">
        <v>94</v>
      </c>
      <c r="U77" s="8">
        <v>22</v>
      </c>
      <c r="V77" s="8">
        <v>13</v>
      </c>
      <c r="W77" s="8">
        <v>100</v>
      </c>
      <c r="X77" s="182"/>
      <c r="Y77" s="8">
        <v>78</v>
      </c>
      <c r="Z77" s="8">
        <v>0</v>
      </c>
      <c r="AA77" s="8">
        <v>219</v>
      </c>
      <c r="AB77" s="8">
        <v>67</v>
      </c>
      <c r="AC77" s="8">
        <v>386</v>
      </c>
      <c r="AD77" s="8">
        <v>291</v>
      </c>
      <c r="AE77" s="8">
        <v>94</v>
      </c>
      <c r="AF77" s="182"/>
      <c r="AG77" s="8">
        <v>190</v>
      </c>
      <c r="AH77" s="8">
        <v>37</v>
      </c>
      <c r="AI77" s="8">
        <v>72</v>
      </c>
      <c r="AJ77" s="8">
        <v>114</v>
      </c>
      <c r="AK77" s="8">
        <v>10</v>
      </c>
      <c r="AL77" s="8">
        <v>42</v>
      </c>
      <c r="AM77" s="8">
        <v>10</v>
      </c>
      <c r="AN77" s="8">
        <v>584</v>
      </c>
      <c r="AO77" s="8">
        <v>64</v>
      </c>
      <c r="AP77" s="8">
        <v>319</v>
      </c>
      <c r="AQ77" s="8">
        <v>186</v>
      </c>
      <c r="AR77" s="8">
        <v>240</v>
      </c>
      <c r="AS77" s="8">
        <v>131</v>
      </c>
      <c r="AT77" s="8">
        <v>200</v>
      </c>
      <c r="AU77" s="8">
        <v>83</v>
      </c>
      <c r="AV77" s="8">
        <v>184</v>
      </c>
      <c r="AW77" s="8">
        <v>222</v>
      </c>
      <c r="AX77" s="8">
        <v>209</v>
      </c>
      <c r="AY77" s="8">
        <v>80</v>
      </c>
      <c r="AZ77" s="8">
        <v>139</v>
      </c>
      <c r="BA77" s="182"/>
      <c r="BB77" s="8">
        <v>484</v>
      </c>
      <c r="BC77" s="8">
        <v>397</v>
      </c>
      <c r="BD77" s="8">
        <v>265</v>
      </c>
      <c r="BE77" s="8">
        <v>45</v>
      </c>
      <c r="BF77" s="8">
        <v>89</v>
      </c>
      <c r="BG77" s="8">
        <v>191</v>
      </c>
      <c r="BH77" s="8">
        <f t="shared" si="7"/>
        <v>52</v>
      </c>
      <c r="BI77" s="8"/>
    </row>
    <row r="78" spans="1:61" ht="15.75" customHeight="1" x14ac:dyDescent="0.25">
      <c r="A78" s="162"/>
      <c r="B78" s="197" t="s">
        <v>322</v>
      </c>
      <c r="C78" s="188"/>
      <c r="D78" s="180" t="s">
        <v>215</v>
      </c>
      <c r="E78" s="8">
        <v>1073</v>
      </c>
      <c r="F78" s="8">
        <v>2405</v>
      </c>
      <c r="G78" s="8">
        <v>7926</v>
      </c>
      <c r="H78" s="8">
        <v>4800</v>
      </c>
      <c r="I78" s="8">
        <v>4650</v>
      </c>
      <c r="J78" s="167">
        <v>6158</v>
      </c>
      <c r="K78" s="8">
        <v>766</v>
      </c>
      <c r="L78" s="8">
        <v>4234</v>
      </c>
      <c r="M78" s="8">
        <v>3931</v>
      </c>
      <c r="N78" s="8">
        <v>991</v>
      </c>
      <c r="O78" s="8">
        <v>526</v>
      </c>
      <c r="P78" s="8">
        <v>16598</v>
      </c>
      <c r="Q78" s="8">
        <v>6000</v>
      </c>
      <c r="R78" s="167">
        <v>186</v>
      </c>
      <c r="S78" s="8">
        <v>978</v>
      </c>
      <c r="T78" s="8">
        <v>732</v>
      </c>
      <c r="U78" s="8">
        <v>154</v>
      </c>
      <c r="V78" s="8">
        <v>44047</v>
      </c>
      <c r="W78" s="8">
        <v>10533</v>
      </c>
      <c r="X78" s="8">
        <v>2916</v>
      </c>
      <c r="Y78" s="8">
        <v>3800</v>
      </c>
      <c r="Z78" s="8">
        <v>4000</v>
      </c>
      <c r="AA78" s="8">
        <v>1000</v>
      </c>
      <c r="AB78" s="8">
        <v>39895</v>
      </c>
      <c r="AC78" s="8">
        <v>37450</v>
      </c>
      <c r="AD78" s="8">
        <v>10368</v>
      </c>
      <c r="AE78" s="8">
        <v>7211</v>
      </c>
      <c r="AF78" s="182"/>
      <c r="AG78" s="8">
        <v>52110</v>
      </c>
      <c r="AH78" s="8">
        <v>8599</v>
      </c>
      <c r="AI78" s="167">
        <v>6061</v>
      </c>
      <c r="AJ78" s="8">
        <v>10398</v>
      </c>
      <c r="AK78" s="8">
        <v>11200</v>
      </c>
      <c r="AL78" s="8">
        <v>337</v>
      </c>
      <c r="AM78" s="8">
        <v>4214</v>
      </c>
      <c r="AN78" s="8">
        <v>25034</v>
      </c>
      <c r="AO78" s="8">
        <v>74880</v>
      </c>
      <c r="AP78" s="8">
        <v>16162</v>
      </c>
      <c r="AQ78" s="8">
        <v>2339</v>
      </c>
      <c r="AR78" s="8" t="s">
        <v>257</v>
      </c>
      <c r="AS78" s="8">
        <v>6588</v>
      </c>
      <c r="AT78" s="8">
        <v>6221</v>
      </c>
      <c r="AU78" s="8">
        <v>2000</v>
      </c>
      <c r="AV78" s="8">
        <v>31087</v>
      </c>
      <c r="AW78" s="8">
        <v>80708</v>
      </c>
      <c r="AX78" s="8">
        <v>69789</v>
      </c>
      <c r="AY78" s="8">
        <v>4920</v>
      </c>
      <c r="AZ78" s="8">
        <v>8291</v>
      </c>
      <c r="BA78" s="8">
        <v>2237</v>
      </c>
      <c r="BB78" s="8">
        <v>1023</v>
      </c>
      <c r="BC78" s="8">
        <v>190112</v>
      </c>
      <c r="BD78" s="8">
        <v>10091</v>
      </c>
      <c r="BE78" s="8">
        <v>3119</v>
      </c>
      <c r="BF78" s="8">
        <v>1256</v>
      </c>
      <c r="BG78" s="8">
        <v>9623</v>
      </c>
      <c r="BH78" s="8">
        <f t="shared" si="7"/>
        <v>54</v>
      </c>
      <c r="BI78" s="8"/>
    </row>
    <row r="79" spans="1:61" ht="15.75" customHeight="1" x14ac:dyDescent="0.25">
      <c r="A79" s="162"/>
      <c r="B79" s="189" t="s">
        <v>294</v>
      </c>
      <c r="C79" s="179"/>
      <c r="D79" s="180" t="s">
        <v>217</v>
      </c>
      <c r="E79" s="167">
        <v>0.91666666666666663</v>
      </c>
      <c r="F79" s="8" t="s">
        <v>600</v>
      </c>
      <c r="G79" s="8">
        <v>8.3333333333333329E-2</v>
      </c>
      <c r="H79" s="8" t="s">
        <v>601</v>
      </c>
      <c r="I79" s="8" t="s">
        <v>600</v>
      </c>
      <c r="J79" s="8">
        <v>0.25</v>
      </c>
      <c r="K79" s="8">
        <v>8.3333333333333329E-2</v>
      </c>
      <c r="L79" s="8" t="s">
        <v>601</v>
      </c>
      <c r="M79" s="8">
        <v>0</v>
      </c>
      <c r="N79" s="8">
        <v>0.125</v>
      </c>
      <c r="O79" s="8">
        <v>0.125</v>
      </c>
      <c r="P79" s="8">
        <v>0.16666666666666666</v>
      </c>
      <c r="Q79" s="8">
        <v>0</v>
      </c>
      <c r="R79" s="8">
        <v>0.97916666666666663</v>
      </c>
      <c r="S79" s="8">
        <v>8.3333333333333329E-2</v>
      </c>
      <c r="T79" s="8">
        <v>0.125</v>
      </c>
      <c r="U79" s="8">
        <v>8.3333333333333329E-2</v>
      </c>
      <c r="V79" s="8">
        <v>0.125</v>
      </c>
      <c r="W79" s="8" t="s">
        <v>602</v>
      </c>
      <c r="X79" s="8" t="s">
        <v>602</v>
      </c>
      <c r="Y79" s="8">
        <v>8.3333333333333329E-2</v>
      </c>
      <c r="Z79" s="8" t="s">
        <v>261</v>
      </c>
      <c r="AA79" s="8" t="s">
        <v>603</v>
      </c>
      <c r="AB79" s="8" t="s">
        <v>601</v>
      </c>
      <c r="AC79" s="8">
        <v>0</v>
      </c>
      <c r="AD79" s="8">
        <v>8.3333333333333329E-2</v>
      </c>
      <c r="AE79" s="8" t="s">
        <v>604</v>
      </c>
      <c r="AF79" s="8" t="s">
        <v>605</v>
      </c>
      <c r="AG79" s="8">
        <v>8.3333333333333329E-2</v>
      </c>
      <c r="AH79" s="8">
        <v>8.3333333333333329E-2</v>
      </c>
      <c r="AI79" s="8">
        <v>0.11458333333333333</v>
      </c>
      <c r="AJ79" s="8">
        <v>0.95833333333333337</v>
      </c>
      <c r="AK79" s="8">
        <v>6.25E-2</v>
      </c>
      <c r="AL79" s="8" t="s">
        <v>606</v>
      </c>
      <c r="AM79" s="8">
        <v>2.0833333333333332E-2</v>
      </c>
      <c r="AN79" s="8">
        <v>0.16666666666666666</v>
      </c>
      <c r="AO79" s="8" t="s">
        <v>600</v>
      </c>
      <c r="AP79" s="8">
        <v>8.3333333333333329E-2</v>
      </c>
      <c r="AQ79" s="8">
        <v>8.3333333333333329E-2</v>
      </c>
      <c r="AR79" s="8" t="s">
        <v>601</v>
      </c>
      <c r="AS79" s="8">
        <v>8.3333333333333329E-2</v>
      </c>
      <c r="AT79" s="8" t="s">
        <v>607</v>
      </c>
      <c r="AU79" s="8">
        <v>3</v>
      </c>
      <c r="AV79" s="8" t="s">
        <v>600</v>
      </c>
      <c r="AW79" s="8" t="s">
        <v>608</v>
      </c>
      <c r="AX79" s="8" t="s">
        <v>600</v>
      </c>
      <c r="AY79" s="8">
        <v>0.16666666666666666</v>
      </c>
      <c r="AZ79" s="8">
        <v>0.125</v>
      </c>
      <c r="BA79" s="8" t="s">
        <v>609</v>
      </c>
      <c r="BB79" s="8" t="s">
        <v>610</v>
      </c>
      <c r="BC79" s="8" t="s">
        <v>600</v>
      </c>
      <c r="BD79" s="8">
        <v>8.3333333333333329E-2</v>
      </c>
      <c r="BE79" s="8">
        <v>8.3333333333333329E-2</v>
      </c>
      <c r="BF79" s="8" t="s">
        <v>600</v>
      </c>
      <c r="BG79" s="8">
        <v>0.125</v>
      </c>
      <c r="BH79" s="8">
        <f t="shared" si="7"/>
        <v>55</v>
      </c>
      <c r="BI79" s="8"/>
    </row>
    <row r="80" spans="1:61" ht="15.75" customHeight="1" x14ac:dyDescent="0.25">
      <c r="A80" s="162"/>
      <c r="B80" s="189" t="s">
        <v>294</v>
      </c>
      <c r="C80" s="188" t="s">
        <v>611</v>
      </c>
      <c r="D80" s="199" t="s">
        <v>218</v>
      </c>
      <c r="E80" s="8">
        <v>1</v>
      </c>
      <c r="F80" s="8">
        <v>15</v>
      </c>
      <c r="G80" s="8">
        <v>4</v>
      </c>
      <c r="H80" s="8">
        <v>3</v>
      </c>
      <c r="I80" s="8">
        <v>9</v>
      </c>
      <c r="J80" s="8">
        <v>6</v>
      </c>
      <c r="K80" s="8">
        <v>20</v>
      </c>
      <c r="L80" s="8">
        <v>7</v>
      </c>
      <c r="M80" s="182"/>
      <c r="N80" s="8">
        <v>13</v>
      </c>
      <c r="O80" s="8">
        <v>3</v>
      </c>
      <c r="P80" s="8">
        <v>31</v>
      </c>
      <c r="Q80" s="8">
        <v>15</v>
      </c>
      <c r="R80" s="8">
        <v>2</v>
      </c>
      <c r="S80" s="182"/>
      <c r="T80" s="8">
        <v>12</v>
      </c>
      <c r="U80" s="8">
        <v>6</v>
      </c>
      <c r="V80" s="8">
        <v>8</v>
      </c>
      <c r="W80" s="8">
        <v>2</v>
      </c>
      <c r="X80" s="8">
        <v>15</v>
      </c>
      <c r="Y80" s="8">
        <v>8</v>
      </c>
      <c r="Z80" s="8">
        <v>24</v>
      </c>
      <c r="AA80" s="8">
        <v>7</v>
      </c>
      <c r="AB80" s="8">
        <v>10</v>
      </c>
      <c r="AC80" s="8">
        <v>11</v>
      </c>
      <c r="AD80" s="8">
        <v>77</v>
      </c>
      <c r="AE80" s="8">
        <v>12</v>
      </c>
      <c r="AF80" s="167" t="s">
        <v>261</v>
      </c>
      <c r="AG80" s="8">
        <v>7</v>
      </c>
      <c r="AH80" s="8">
        <v>2</v>
      </c>
      <c r="AI80" s="8">
        <v>25</v>
      </c>
      <c r="AJ80" s="8">
        <v>3</v>
      </c>
      <c r="AK80" s="8">
        <v>4</v>
      </c>
      <c r="AL80" s="8">
        <v>4</v>
      </c>
      <c r="AM80" s="8">
        <v>6</v>
      </c>
      <c r="AN80" s="8">
        <v>81</v>
      </c>
      <c r="AO80" s="8">
        <v>6</v>
      </c>
      <c r="AP80" s="8">
        <v>20</v>
      </c>
      <c r="AQ80" s="8">
        <v>12</v>
      </c>
      <c r="AR80" s="8">
        <v>2</v>
      </c>
      <c r="AS80" s="8">
        <v>20</v>
      </c>
      <c r="AT80" s="8">
        <v>78</v>
      </c>
      <c r="AU80" s="8">
        <v>6</v>
      </c>
      <c r="AV80" s="8">
        <v>7</v>
      </c>
      <c r="AW80" s="182"/>
      <c r="AX80" s="182"/>
      <c r="AY80" s="8">
        <v>6</v>
      </c>
      <c r="AZ80" s="8">
        <v>5</v>
      </c>
      <c r="BA80" s="8">
        <v>10</v>
      </c>
      <c r="BB80" s="8">
        <v>3</v>
      </c>
      <c r="BC80" s="8">
        <v>54</v>
      </c>
      <c r="BD80" s="8">
        <v>20</v>
      </c>
      <c r="BE80" s="8">
        <v>5</v>
      </c>
      <c r="BF80" s="8">
        <v>27</v>
      </c>
      <c r="BG80" s="8">
        <v>63</v>
      </c>
      <c r="BH80" s="8">
        <f t="shared" si="7"/>
        <v>51</v>
      </c>
      <c r="BI80" s="6" t="s">
        <v>0</v>
      </c>
    </row>
    <row r="81" spans="1:61" ht="15.75" customHeight="1" x14ac:dyDescent="0.25">
      <c r="A81" s="162"/>
      <c r="B81" s="266" t="s">
        <v>294</v>
      </c>
      <c r="C81" s="205" t="s">
        <v>612</v>
      </c>
      <c r="D81" s="180" t="s">
        <v>87</v>
      </c>
      <c r="E81" s="8">
        <v>5</v>
      </c>
      <c r="F81" s="8">
        <v>44</v>
      </c>
      <c r="G81" s="8">
        <v>7</v>
      </c>
      <c r="H81" s="8">
        <v>8</v>
      </c>
      <c r="I81" s="8">
        <v>51</v>
      </c>
      <c r="J81" s="8">
        <v>19</v>
      </c>
      <c r="K81" s="8">
        <v>11</v>
      </c>
      <c r="L81" s="8">
        <v>80</v>
      </c>
      <c r="M81" s="8">
        <v>6</v>
      </c>
      <c r="N81" s="8">
        <v>8</v>
      </c>
      <c r="O81" s="8">
        <v>14</v>
      </c>
      <c r="P81" s="8">
        <v>34</v>
      </c>
      <c r="Q81" s="182">
        <v>16</v>
      </c>
      <c r="R81" s="182"/>
      <c r="S81" s="8">
        <v>14</v>
      </c>
      <c r="T81" s="8">
        <v>11</v>
      </c>
      <c r="U81" s="8">
        <v>11</v>
      </c>
      <c r="V81" s="182"/>
      <c r="W81" s="8">
        <v>7</v>
      </c>
      <c r="X81" s="8">
        <v>48</v>
      </c>
      <c r="Y81" s="8">
        <v>14</v>
      </c>
      <c r="Z81" s="8">
        <v>16</v>
      </c>
      <c r="AA81" s="8">
        <v>4</v>
      </c>
      <c r="AB81" s="8"/>
      <c r="AC81" s="8">
        <v>74</v>
      </c>
      <c r="AD81" s="8">
        <v>41</v>
      </c>
      <c r="AE81" s="8">
        <v>14</v>
      </c>
      <c r="AF81" s="8">
        <v>3</v>
      </c>
      <c r="AG81" s="8">
        <v>42</v>
      </c>
      <c r="AH81" s="8">
        <v>7</v>
      </c>
      <c r="AI81" s="8">
        <v>32</v>
      </c>
      <c r="AJ81" s="8">
        <v>28</v>
      </c>
      <c r="AK81" s="8">
        <v>6</v>
      </c>
      <c r="AL81" s="8">
        <v>4</v>
      </c>
      <c r="AM81" s="8">
        <v>9</v>
      </c>
      <c r="AN81" s="8">
        <v>77</v>
      </c>
      <c r="AO81" s="8">
        <v>26</v>
      </c>
      <c r="AP81" s="8">
        <v>48</v>
      </c>
      <c r="AQ81" s="8">
        <v>5</v>
      </c>
      <c r="AR81" s="182">
        <v>6</v>
      </c>
      <c r="AS81" s="8">
        <v>23</v>
      </c>
      <c r="AT81" s="8">
        <v>17</v>
      </c>
      <c r="AU81" s="8">
        <v>35</v>
      </c>
      <c r="AV81" s="8">
        <v>33</v>
      </c>
      <c r="AW81" s="8">
        <v>6</v>
      </c>
      <c r="AX81" s="8">
        <v>12</v>
      </c>
      <c r="AY81" s="8">
        <v>14</v>
      </c>
      <c r="AZ81" s="8">
        <v>26</v>
      </c>
      <c r="BA81" s="8">
        <v>3</v>
      </c>
      <c r="BB81" s="8">
        <v>7</v>
      </c>
      <c r="BC81" s="8">
        <v>11</v>
      </c>
      <c r="BD81" s="8">
        <v>33</v>
      </c>
      <c r="BE81" s="8">
        <v>3</v>
      </c>
      <c r="BF81" s="8">
        <v>34</v>
      </c>
      <c r="BG81" s="8">
        <v>6</v>
      </c>
      <c r="BH81" s="8">
        <f t="shared" si="7"/>
        <v>52</v>
      </c>
      <c r="BI81" s="8"/>
    </row>
    <row r="82" spans="1:61" ht="15.75" customHeight="1" x14ac:dyDescent="0.25">
      <c r="A82" s="162"/>
      <c r="B82" s="189" t="s">
        <v>294</v>
      </c>
      <c r="C82" s="188" t="s">
        <v>611</v>
      </c>
      <c r="D82" s="209" t="s">
        <v>613</v>
      </c>
      <c r="E82" s="8">
        <v>2</v>
      </c>
      <c r="F82" s="8">
        <v>35</v>
      </c>
      <c r="G82" s="8">
        <v>10</v>
      </c>
      <c r="H82" s="8">
        <v>6</v>
      </c>
      <c r="I82" s="8">
        <v>65</v>
      </c>
      <c r="J82" s="8">
        <v>31</v>
      </c>
      <c r="K82" s="8">
        <v>12</v>
      </c>
      <c r="L82" s="8">
        <v>20</v>
      </c>
      <c r="M82" s="8">
        <v>3</v>
      </c>
      <c r="N82" s="8">
        <v>6</v>
      </c>
      <c r="O82" s="8">
        <v>3</v>
      </c>
      <c r="P82" s="8">
        <v>28</v>
      </c>
      <c r="Q82" s="8">
        <v>9</v>
      </c>
      <c r="R82" s="8">
        <v>3</v>
      </c>
      <c r="S82" s="8">
        <v>19</v>
      </c>
      <c r="T82" s="8">
        <v>5</v>
      </c>
      <c r="U82" s="8">
        <v>2</v>
      </c>
      <c r="V82" s="8">
        <v>30</v>
      </c>
      <c r="W82" s="8">
        <v>23</v>
      </c>
      <c r="X82" s="182"/>
      <c r="Y82" s="8">
        <v>23</v>
      </c>
      <c r="Z82" s="8">
        <v>22</v>
      </c>
      <c r="AA82" s="8">
        <v>1</v>
      </c>
      <c r="AB82" s="8">
        <v>7</v>
      </c>
      <c r="AC82" s="8">
        <v>80</v>
      </c>
      <c r="AD82" s="8">
        <v>51</v>
      </c>
      <c r="AE82" s="8">
        <v>11</v>
      </c>
      <c r="AF82" s="8">
        <v>4</v>
      </c>
      <c r="AG82" s="8">
        <v>23</v>
      </c>
      <c r="AH82" s="182"/>
      <c r="AI82" s="8">
        <v>16</v>
      </c>
      <c r="AJ82" s="8">
        <v>33</v>
      </c>
      <c r="AK82" s="8">
        <v>7</v>
      </c>
      <c r="AL82" s="8">
        <v>5</v>
      </c>
      <c r="AM82" s="8">
        <v>12</v>
      </c>
      <c r="AN82" s="8">
        <v>74</v>
      </c>
      <c r="AO82" s="8">
        <v>8</v>
      </c>
      <c r="AP82" s="8">
        <v>22</v>
      </c>
      <c r="AQ82" s="8">
        <v>5</v>
      </c>
      <c r="AR82" s="8">
        <v>16</v>
      </c>
      <c r="AS82" s="8">
        <v>14</v>
      </c>
      <c r="AT82" s="8">
        <v>47</v>
      </c>
      <c r="AU82" s="8">
        <v>5</v>
      </c>
      <c r="AV82" s="8">
        <v>25</v>
      </c>
      <c r="AW82" s="8">
        <v>53</v>
      </c>
      <c r="AX82" s="8">
        <v>2</v>
      </c>
      <c r="AY82" s="8">
        <v>10</v>
      </c>
      <c r="AZ82" s="8">
        <v>39</v>
      </c>
      <c r="BA82" s="8">
        <v>15</v>
      </c>
      <c r="BB82" s="8">
        <v>6</v>
      </c>
      <c r="BC82" s="8">
        <v>15</v>
      </c>
      <c r="BD82" s="8">
        <v>50</v>
      </c>
      <c r="BE82" s="8">
        <v>5</v>
      </c>
      <c r="BF82" s="8">
        <v>30</v>
      </c>
      <c r="BG82" s="8">
        <v>12</v>
      </c>
      <c r="BH82" s="8">
        <f t="shared" si="7"/>
        <v>53</v>
      </c>
      <c r="BI82" s="8"/>
    </row>
    <row r="83" spans="1:61" ht="15.75" customHeight="1" x14ac:dyDescent="0.25">
      <c r="A83" s="213"/>
      <c r="B83" s="214"/>
      <c r="C83" s="186"/>
      <c r="D83" s="187" t="s">
        <v>614</v>
      </c>
      <c r="E83" s="167" t="s">
        <v>615</v>
      </c>
      <c r="F83" s="167">
        <v>29</v>
      </c>
      <c r="G83" s="167" t="s">
        <v>616</v>
      </c>
      <c r="H83" s="167">
        <v>2</v>
      </c>
      <c r="I83" s="167">
        <v>22</v>
      </c>
      <c r="J83" s="167"/>
      <c r="K83" s="167">
        <v>0</v>
      </c>
      <c r="L83" s="167"/>
      <c r="M83" s="167"/>
      <c r="N83" s="167">
        <v>4</v>
      </c>
      <c r="O83" s="167">
        <v>12</v>
      </c>
      <c r="P83" s="167">
        <v>2</v>
      </c>
      <c r="Q83" s="167"/>
      <c r="R83" s="167">
        <v>0</v>
      </c>
      <c r="S83" s="167">
        <v>1</v>
      </c>
      <c r="T83" s="167">
        <v>2</v>
      </c>
      <c r="U83" s="167">
        <v>2</v>
      </c>
      <c r="V83" s="167"/>
      <c r="W83" s="167">
        <v>9</v>
      </c>
      <c r="X83" s="167"/>
      <c r="Y83" s="167">
        <v>2</v>
      </c>
      <c r="Z83" s="167">
        <v>35</v>
      </c>
      <c r="AA83" s="167">
        <v>1</v>
      </c>
      <c r="AB83" s="167"/>
      <c r="AC83" s="167">
        <v>6</v>
      </c>
      <c r="AD83" s="167">
        <v>5</v>
      </c>
      <c r="AE83" s="167">
        <v>10</v>
      </c>
      <c r="AF83" s="167">
        <v>2</v>
      </c>
      <c r="AG83" s="167">
        <v>13</v>
      </c>
      <c r="AH83" s="167"/>
      <c r="AI83" s="167">
        <v>9</v>
      </c>
      <c r="AJ83" s="167">
        <v>0</v>
      </c>
      <c r="AK83" s="167">
        <v>0</v>
      </c>
      <c r="AL83" s="167">
        <v>2</v>
      </c>
      <c r="AM83" s="167">
        <v>4</v>
      </c>
      <c r="AN83" s="167">
        <v>3</v>
      </c>
      <c r="AO83" s="167">
        <v>1</v>
      </c>
      <c r="AP83" s="167">
        <v>43</v>
      </c>
      <c r="AQ83" s="167">
        <v>5</v>
      </c>
      <c r="AR83" s="167"/>
      <c r="AS83" s="167">
        <v>5</v>
      </c>
      <c r="AT83" s="167"/>
      <c r="AU83" s="167">
        <v>35</v>
      </c>
      <c r="AV83" s="167">
        <v>1</v>
      </c>
      <c r="AW83" s="167"/>
      <c r="AX83" s="167">
        <v>0</v>
      </c>
      <c r="AY83" s="167">
        <v>4</v>
      </c>
      <c r="AZ83" s="167">
        <v>3</v>
      </c>
      <c r="BA83" s="167">
        <v>4</v>
      </c>
      <c r="BB83" s="167">
        <v>2</v>
      </c>
      <c r="BC83" s="167">
        <v>3</v>
      </c>
      <c r="BD83" s="167">
        <v>4</v>
      </c>
      <c r="BE83" s="167">
        <v>2</v>
      </c>
      <c r="BF83" s="167">
        <v>11</v>
      </c>
      <c r="BG83" s="167"/>
      <c r="BH83" s="167">
        <f t="shared" si="7"/>
        <v>43</v>
      </c>
      <c r="BI83" s="8"/>
    </row>
    <row r="84" spans="1:61" ht="15.75" customHeight="1" x14ac:dyDescent="0.25">
      <c r="A84" s="162"/>
      <c r="B84" s="189" t="s">
        <v>617</v>
      </c>
      <c r="C84" s="200" t="s">
        <v>618</v>
      </c>
      <c r="D84" s="195" t="s">
        <v>223</v>
      </c>
      <c r="E84" s="8">
        <v>1752</v>
      </c>
      <c r="F84" s="8">
        <v>9430</v>
      </c>
      <c r="G84" s="8">
        <v>5800</v>
      </c>
      <c r="H84" s="8">
        <v>8631</v>
      </c>
      <c r="I84" s="8">
        <v>52995</v>
      </c>
      <c r="J84" s="8">
        <v>48404</v>
      </c>
      <c r="K84" s="8">
        <v>56283</v>
      </c>
      <c r="L84" s="8">
        <v>36488</v>
      </c>
      <c r="M84" s="8">
        <v>9847</v>
      </c>
      <c r="N84" s="8">
        <v>19797</v>
      </c>
      <c r="O84" s="8">
        <v>6640</v>
      </c>
      <c r="P84" s="8">
        <v>87615</v>
      </c>
      <c r="Q84" s="8">
        <v>35126</v>
      </c>
      <c r="R84" s="8">
        <v>250</v>
      </c>
      <c r="S84" s="8">
        <v>29410</v>
      </c>
      <c r="T84" s="8">
        <v>18858</v>
      </c>
      <c r="U84" s="8">
        <v>1688</v>
      </c>
      <c r="V84" s="8">
        <v>58206</v>
      </c>
      <c r="W84" s="267">
        <v>7786</v>
      </c>
      <c r="X84" s="8">
        <v>30000</v>
      </c>
      <c r="Y84" s="8">
        <v>1874</v>
      </c>
      <c r="Z84" s="8">
        <v>3169</v>
      </c>
      <c r="AA84" s="8">
        <v>200</v>
      </c>
      <c r="AB84" s="8">
        <v>19503</v>
      </c>
      <c r="AC84" s="267">
        <v>123967</v>
      </c>
      <c r="AD84" s="8">
        <v>75585</v>
      </c>
      <c r="AE84" s="8">
        <v>26700</v>
      </c>
      <c r="AF84" s="8">
        <v>1900</v>
      </c>
      <c r="AG84" s="8">
        <v>146250</v>
      </c>
      <c r="AH84" s="8">
        <v>8268</v>
      </c>
      <c r="AI84" s="8">
        <v>20246</v>
      </c>
      <c r="AJ84" s="8">
        <v>46667</v>
      </c>
      <c r="AK84" s="8">
        <v>9616</v>
      </c>
      <c r="AL84" s="8">
        <v>586</v>
      </c>
      <c r="AM84" s="8">
        <v>45054</v>
      </c>
      <c r="AN84" s="267">
        <v>204680</v>
      </c>
      <c r="AO84" s="8">
        <v>15307</v>
      </c>
      <c r="AP84" s="8">
        <v>73857</v>
      </c>
      <c r="AQ84" s="8">
        <v>15210</v>
      </c>
      <c r="AR84" s="8">
        <v>39314</v>
      </c>
      <c r="AS84" s="8">
        <v>50441</v>
      </c>
      <c r="AT84" s="8">
        <v>45788</v>
      </c>
      <c r="AU84" s="8">
        <v>38877</v>
      </c>
      <c r="AV84" s="8">
        <v>60456</v>
      </c>
      <c r="AW84" s="8">
        <v>83665</v>
      </c>
      <c r="AX84" s="8">
        <v>40424</v>
      </c>
      <c r="AY84" s="8">
        <v>37689</v>
      </c>
      <c r="AZ84" s="8">
        <v>46827</v>
      </c>
      <c r="BA84" s="8">
        <v>34211</v>
      </c>
      <c r="BB84" s="8">
        <v>4125</v>
      </c>
      <c r="BC84" s="8">
        <v>71431</v>
      </c>
      <c r="BD84" s="8">
        <v>40839</v>
      </c>
      <c r="BE84" s="8">
        <v>44676</v>
      </c>
      <c r="BF84" s="8">
        <v>29861</v>
      </c>
      <c r="BG84" s="8">
        <v>27820</v>
      </c>
      <c r="BH84" s="8">
        <f t="shared" si="7"/>
        <v>55</v>
      </c>
      <c r="BI84" s="8"/>
    </row>
    <row r="85" spans="1:61" ht="15.75" customHeight="1" x14ac:dyDescent="0.25">
      <c r="A85" s="162"/>
      <c r="B85" s="192" t="s">
        <v>294</v>
      </c>
      <c r="C85" s="201" t="s">
        <v>619</v>
      </c>
      <c r="D85" s="199" t="s">
        <v>113</v>
      </c>
      <c r="E85" s="8">
        <v>0</v>
      </c>
      <c r="F85" s="8">
        <v>15</v>
      </c>
      <c r="G85" s="8">
        <v>1</v>
      </c>
      <c r="H85" s="8">
        <v>0</v>
      </c>
      <c r="I85" s="8">
        <v>1</v>
      </c>
      <c r="J85" s="8">
        <v>0</v>
      </c>
      <c r="K85" s="8">
        <v>0</v>
      </c>
      <c r="L85" s="8">
        <v>1</v>
      </c>
      <c r="M85" s="8">
        <v>0</v>
      </c>
      <c r="N85" s="8">
        <v>3</v>
      </c>
      <c r="O85" s="8">
        <v>13</v>
      </c>
      <c r="P85" s="8">
        <v>1</v>
      </c>
      <c r="Q85" s="8">
        <v>11</v>
      </c>
      <c r="R85" s="8">
        <v>1</v>
      </c>
      <c r="S85" s="8">
        <v>12</v>
      </c>
      <c r="T85" s="8">
        <v>0</v>
      </c>
      <c r="U85" s="8">
        <v>10</v>
      </c>
      <c r="V85" s="8">
        <v>1</v>
      </c>
      <c r="W85" s="8">
        <v>1</v>
      </c>
      <c r="X85" s="8">
        <v>19</v>
      </c>
      <c r="Y85" s="8">
        <v>21</v>
      </c>
      <c r="Z85" s="8">
        <v>1</v>
      </c>
      <c r="AA85" s="8">
        <v>16</v>
      </c>
      <c r="AB85" s="8">
        <v>0</v>
      </c>
      <c r="AC85" s="8">
        <v>9</v>
      </c>
      <c r="AD85" s="8">
        <v>16</v>
      </c>
      <c r="AE85" s="8">
        <v>21</v>
      </c>
      <c r="AF85" s="8">
        <v>0</v>
      </c>
      <c r="AG85" s="8">
        <v>11</v>
      </c>
      <c r="AH85" s="8">
        <v>16</v>
      </c>
      <c r="AI85" s="8">
        <v>1</v>
      </c>
      <c r="AJ85" s="8">
        <v>1</v>
      </c>
      <c r="AK85" s="8">
        <v>41</v>
      </c>
      <c r="AL85" s="8"/>
      <c r="AM85" s="8">
        <v>17</v>
      </c>
      <c r="AN85" s="8">
        <v>52</v>
      </c>
      <c r="AO85" s="8">
        <v>0</v>
      </c>
      <c r="AP85" s="8">
        <v>11</v>
      </c>
      <c r="AQ85" s="8">
        <v>21</v>
      </c>
      <c r="AR85" s="8">
        <v>0</v>
      </c>
      <c r="AS85" s="8">
        <v>14</v>
      </c>
      <c r="AT85" s="8">
        <v>5</v>
      </c>
      <c r="AU85" s="8">
        <v>5</v>
      </c>
      <c r="AV85" s="8">
        <v>0</v>
      </c>
      <c r="AW85" s="8">
        <v>26</v>
      </c>
      <c r="AX85" s="8">
        <v>17</v>
      </c>
      <c r="AY85" s="8">
        <v>1</v>
      </c>
      <c r="AZ85" s="8">
        <v>16</v>
      </c>
      <c r="BA85" s="8">
        <v>0</v>
      </c>
      <c r="BB85" s="8">
        <v>11</v>
      </c>
      <c r="BC85" s="8">
        <v>14</v>
      </c>
      <c r="BD85" s="8">
        <v>7</v>
      </c>
      <c r="BE85" s="8">
        <v>4</v>
      </c>
      <c r="BF85" s="8">
        <v>1</v>
      </c>
      <c r="BG85" s="8">
        <v>9</v>
      </c>
      <c r="BH85" s="8">
        <f>COUNT(E85:BG85)</f>
        <v>54</v>
      </c>
      <c r="BI85" s="8"/>
    </row>
    <row r="86" spans="1:61" ht="15.75" customHeight="1" x14ac:dyDescent="0.25">
      <c r="A86" s="162"/>
      <c r="B86" s="189" t="s">
        <v>294</v>
      </c>
      <c r="C86" s="188" t="s">
        <v>620</v>
      </c>
      <c r="D86" s="268" t="s">
        <v>116</v>
      </c>
      <c r="E86" s="8">
        <v>1</v>
      </c>
      <c r="F86" s="8">
        <v>1</v>
      </c>
      <c r="G86" s="8">
        <v>2</v>
      </c>
      <c r="H86" s="8">
        <v>1</v>
      </c>
      <c r="I86" s="8">
        <v>3</v>
      </c>
      <c r="J86" s="8">
        <v>0</v>
      </c>
      <c r="K86" s="8">
        <v>0</v>
      </c>
      <c r="L86" s="8">
        <v>1</v>
      </c>
      <c r="M86" s="8">
        <v>0</v>
      </c>
      <c r="N86" s="8">
        <v>0</v>
      </c>
      <c r="O86" s="8">
        <v>0</v>
      </c>
      <c r="P86" s="8">
        <v>1</v>
      </c>
      <c r="Q86" s="8">
        <v>0</v>
      </c>
      <c r="R86" s="8">
        <v>0</v>
      </c>
      <c r="S86" s="8">
        <v>1</v>
      </c>
      <c r="T86" s="8">
        <v>2</v>
      </c>
      <c r="U86" s="8">
        <v>3</v>
      </c>
      <c r="V86" s="8">
        <v>13</v>
      </c>
      <c r="W86" s="8">
        <v>1</v>
      </c>
      <c r="X86" s="8">
        <v>1</v>
      </c>
      <c r="Y86" s="8">
        <v>1</v>
      </c>
      <c r="Z86" s="8">
        <v>1</v>
      </c>
      <c r="AA86" s="8">
        <v>0</v>
      </c>
      <c r="AB86" s="8">
        <v>0</v>
      </c>
      <c r="AC86" s="8">
        <v>18</v>
      </c>
      <c r="AD86" s="8">
        <v>5</v>
      </c>
      <c r="AE86" s="8">
        <v>2</v>
      </c>
      <c r="AF86" s="8">
        <v>0</v>
      </c>
      <c r="AG86" s="8"/>
      <c r="AH86" s="8">
        <v>0</v>
      </c>
      <c r="AI86" s="8">
        <v>2</v>
      </c>
      <c r="AJ86" s="8">
        <v>2</v>
      </c>
      <c r="AK86" s="8">
        <v>0</v>
      </c>
      <c r="AL86" s="8">
        <v>0</v>
      </c>
      <c r="AM86" s="8">
        <v>0</v>
      </c>
      <c r="AN86" s="8">
        <v>8</v>
      </c>
      <c r="AO86" s="8">
        <v>6</v>
      </c>
      <c r="AP86" s="8">
        <v>3</v>
      </c>
      <c r="AQ86" s="8">
        <v>1</v>
      </c>
      <c r="AR86" s="8">
        <v>1</v>
      </c>
      <c r="AS86" s="182">
        <v>1</v>
      </c>
      <c r="AT86" s="8">
        <v>2</v>
      </c>
      <c r="AU86" s="8">
        <v>0</v>
      </c>
      <c r="AV86" s="8">
        <v>1</v>
      </c>
      <c r="AW86" s="8">
        <v>2</v>
      </c>
      <c r="AX86" s="8">
        <v>3</v>
      </c>
      <c r="AY86" s="8">
        <v>1</v>
      </c>
      <c r="AZ86" s="8">
        <v>0</v>
      </c>
      <c r="BA86" s="8">
        <v>1</v>
      </c>
      <c r="BB86" s="8">
        <v>4</v>
      </c>
      <c r="BC86" s="8">
        <v>5</v>
      </c>
      <c r="BD86" s="8">
        <v>6</v>
      </c>
      <c r="BE86" s="8">
        <v>4</v>
      </c>
      <c r="BF86" s="8">
        <v>1</v>
      </c>
      <c r="BG86" s="8">
        <v>1</v>
      </c>
      <c r="BH86" s="8">
        <f t="shared" ref="BH86:BH101" si="8">COUNTA(E86:BG86)</f>
        <v>54</v>
      </c>
      <c r="BI86" s="8"/>
    </row>
    <row r="87" spans="1:61" ht="15.75" customHeight="1" x14ac:dyDescent="0.25">
      <c r="A87" s="162"/>
      <c r="B87" s="189" t="s">
        <v>294</v>
      </c>
      <c r="C87" s="188" t="s">
        <v>621</v>
      </c>
      <c r="D87" s="180" t="s">
        <v>214</v>
      </c>
      <c r="E87" s="8">
        <v>3</v>
      </c>
      <c r="F87" s="8">
        <v>6</v>
      </c>
      <c r="G87" s="8">
        <v>5</v>
      </c>
      <c r="H87" s="8">
        <v>4</v>
      </c>
      <c r="I87" s="8">
        <v>26</v>
      </c>
      <c r="J87" s="8">
        <v>9</v>
      </c>
      <c r="K87" s="8">
        <v>5</v>
      </c>
      <c r="L87" s="167"/>
      <c r="M87" s="8">
        <v>1</v>
      </c>
      <c r="N87" s="8">
        <v>15</v>
      </c>
      <c r="O87" s="8">
        <v>8</v>
      </c>
      <c r="P87" s="8">
        <v>8</v>
      </c>
      <c r="Q87" s="8">
        <v>2</v>
      </c>
      <c r="R87" s="8">
        <v>6</v>
      </c>
      <c r="S87" s="8">
        <v>4</v>
      </c>
      <c r="T87" s="8">
        <v>2</v>
      </c>
      <c r="U87" s="8">
        <v>14</v>
      </c>
      <c r="V87" s="8">
        <v>12</v>
      </c>
      <c r="W87" s="8">
        <v>10</v>
      </c>
      <c r="X87" s="8">
        <v>5</v>
      </c>
      <c r="Y87" s="8">
        <v>40</v>
      </c>
      <c r="Z87" s="8">
        <v>10</v>
      </c>
      <c r="AA87" s="8">
        <v>29</v>
      </c>
      <c r="AB87" s="8">
        <v>30</v>
      </c>
      <c r="AC87" s="8">
        <v>65</v>
      </c>
      <c r="AD87" s="8">
        <v>25</v>
      </c>
      <c r="AE87" s="8">
        <v>17</v>
      </c>
      <c r="AF87" s="8">
        <v>10</v>
      </c>
      <c r="AG87" s="8">
        <v>29</v>
      </c>
      <c r="AH87" s="8">
        <v>4</v>
      </c>
      <c r="AI87" s="8">
        <v>4</v>
      </c>
      <c r="AJ87" s="8">
        <v>16</v>
      </c>
      <c r="AK87" s="8">
        <v>17</v>
      </c>
      <c r="AL87" s="8">
        <v>7</v>
      </c>
      <c r="AM87" s="8">
        <v>22</v>
      </c>
      <c r="AN87" s="8">
        <v>23</v>
      </c>
      <c r="AO87" s="8">
        <v>9</v>
      </c>
      <c r="AP87" s="8">
        <v>52</v>
      </c>
      <c r="AQ87" s="8">
        <v>8</v>
      </c>
      <c r="AR87" s="182">
        <v>13</v>
      </c>
      <c r="AS87" s="182">
        <v>7</v>
      </c>
      <c r="AT87" s="8">
        <v>16</v>
      </c>
      <c r="AU87" s="8">
        <v>22</v>
      </c>
      <c r="AV87" s="8">
        <v>30</v>
      </c>
      <c r="AW87" s="8">
        <v>13</v>
      </c>
      <c r="AX87" s="8">
        <v>15</v>
      </c>
      <c r="AY87" s="8">
        <v>9</v>
      </c>
      <c r="AZ87" s="8">
        <v>13</v>
      </c>
      <c r="BA87" s="8">
        <v>9</v>
      </c>
      <c r="BB87" s="8">
        <v>6</v>
      </c>
      <c r="BC87" s="8">
        <v>10</v>
      </c>
      <c r="BD87" s="8">
        <v>14</v>
      </c>
      <c r="BE87" s="8">
        <v>5</v>
      </c>
      <c r="BF87" s="8">
        <v>9</v>
      </c>
      <c r="BG87" s="8">
        <v>3</v>
      </c>
      <c r="BH87" s="8">
        <f t="shared" si="8"/>
        <v>54</v>
      </c>
      <c r="BI87" s="8"/>
    </row>
    <row r="88" spans="1:61" ht="15.75" customHeight="1" x14ac:dyDescent="0.25">
      <c r="A88" s="162"/>
      <c r="B88" s="189" t="s">
        <v>294</v>
      </c>
      <c r="C88" s="179"/>
      <c r="D88" s="180" t="s">
        <v>213</v>
      </c>
      <c r="E88" s="8">
        <v>0</v>
      </c>
      <c r="F88" s="8">
        <v>1</v>
      </c>
      <c r="G88" s="8">
        <v>1</v>
      </c>
      <c r="H88" s="8">
        <v>0</v>
      </c>
      <c r="I88" s="8">
        <v>1</v>
      </c>
      <c r="J88" s="8">
        <v>1</v>
      </c>
      <c r="K88" s="8">
        <v>1</v>
      </c>
      <c r="L88" s="8">
        <v>0</v>
      </c>
      <c r="M88" s="8">
        <v>1</v>
      </c>
      <c r="N88" s="8">
        <v>1</v>
      </c>
      <c r="O88" s="8">
        <v>1</v>
      </c>
      <c r="P88" s="8">
        <v>1</v>
      </c>
      <c r="Q88" s="8">
        <v>1</v>
      </c>
      <c r="R88" s="8">
        <v>1</v>
      </c>
      <c r="S88" s="8">
        <v>1</v>
      </c>
      <c r="T88" s="8">
        <v>0</v>
      </c>
      <c r="U88" s="8">
        <v>0</v>
      </c>
      <c r="V88" s="8">
        <v>1</v>
      </c>
      <c r="W88" s="8">
        <v>1</v>
      </c>
      <c r="X88" s="8">
        <v>0</v>
      </c>
      <c r="Y88" s="8">
        <v>1</v>
      </c>
      <c r="Z88" s="8">
        <v>1</v>
      </c>
      <c r="AA88" s="8">
        <v>0</v>
      </c>
      <c r="AB88" s="8">
        <v>0</v>
      </c>
      <c r="AC88" s="8">
        <v>0</v>
      </c>
      <c r="AD88" s="8">
        <v>1</v>
      </c>
      <c r="AE88" s="8">
        <v>1</v>
      </c>
      <c r="AF88" s="8">
        <v>0</v>
      </c>
      <c r="AG88" s="8">
        <v>1</v>
      </c>
      <c r="AH88" s="8">
        <v>0</v>
      </c>
      <c r="AI88" s="8">
        <v>1</v>
      </c>
      <c r="AJ88" s="8">
        <v>1</v>
      </c>
      <c r="AK88" s="8">
        <v>1</v>
      </c>
      <c r="AL88" s="8">
        <v>1</v>
      </c>
      <c r="AM88" s="8">
        <v>1</v>
      </c>
      <c r="AN88" s="8">
        <v>1</v>
      </c>
      <c r="AO88" s="8">
        <v>1</v>
      </c>
      <c r="AP88" s="8">
        <v>1</v>
      </c>
      <c r="AQ88" s="8">
        <v>1</v>
      </c>
      <c r="AR88" s="8">
        <v>1</v>
      </c>
      <c r="AS88" s="8">
        <v>1</v>
      </c>
      <c r="AT88" s="8">
        <v>1</v>
      </c>
      <c r="AU88" s="8">
        <v>1</v>
      </c>
      <c r="AV88" s="8">
        <v>1</v>
      </c>
      <c r="AW88" s="8">
        <v>1</v>
      </c>
      <c r="AX88" s="8">
        <v>0</v>
      </c>
      <c r="AY88" s="8">
        <v>0</v>
      </c>
      <c r="AZ88" s="8">
        <v>1</v>
      </c>
      <c r="BA88" s="8">
        <v>1</v>
      </c>
      <c r="BB88" s="8">
        <v>1</v>
      </c>
      <c r="BC88" s="8">
        <v>1</v>
      </c>
      <c r="BD88" s="8">
        <v>1</v>
      </c>
      <c r="BE88" s="8">
        <v>1</v>
      </c>
      <c r="BF88" s="8">
        <v>1</v>
      </c>
      <c r="BG88" s="8">
        <v>1</v>
      </c>
      <c r="BH88" s="8">
        <f t="shared" si="8"/>
        <v>55</v>
      </c>
      <c r="BI88" s="8"/>
    </row>
    <row r="89" spans="1:61" ht="15.75" customHeight="1" x14ac:dyDescent="0.25">
      <c r="A89" s="213"/>
      <c r="B89" s="214"/>
      <c r="C89" s="261"/>
      <c r="D89" s="187" t="s">
        <v>622</v>
      </c>
      <c r="E89" s="167"/>
      <c r="F89" s="167"/>
      <c r="G89" s="167">
        <v>1</v>
      </c>
      <c r="H89" s="167">
        <v>0</v>
      </c>
      <c r="I89" s="167">
        <v>5</v>
      </c>
      <c r="J89" s="167"/>
      <c r="K89" s="167"/>
      <c r="L89" s="167" t="s">
        <v>623</v>
      </c>
      <c r="M89" s="167"/>
      <c r="N89" s="167">
        <v>2</v>
      </c>
      <c r="O89" s="167">
        <v>6</v>
      </c>
      <c r="P89" s="167">
        <v>3</v>
      </c>
      <c r="Q89" s="167"/>
      <c r="R89" s="167">
        <v>2</v>
      </c>
      <c r="S89" s="167">
        <v>4</v>
      </c>
      <c r="T89" s="167">
        <v>1</v>
      </c>
      <c r="U89" s="167">
        <v>26</v>
      </c>
      <c r="V89" s="167">
        <v>3</v>
      </c>
      <c r="W89" s="167">
        <v>7</v>
      </c>
      <c r="X89" s="167"/>
      <c r="Y89" s="167"/>
      <c r="Z89" s="167">
        <v>5</v>
      </c>
      <c r="AA89" s="167">
        <v>1</v>
      </c>
      <c r="AB89" s="167">
        <v>1</v>
      </c>
      <c r="AC89" s="167"/>
      <c r="AD89" s="167"/>
      <c r="AE89" s="167">
        <v>11</v>
      </c>
      <c r="AF89" s="167"/>
      <c r="AG89" s="167">
        <v>26</v>
      </c>
      <c r="AH89" s="167">
        <v>2</v>
      </c>
      <c r="AI89" s="167">
        <v>7</v>
      </c>
      <c r="AJ89" s="167">
        <v>0</v>
      </c>
      <c r="AK89" s="167">
        <v>13</v>
      </c>
      <c r="AL89" s="167">
        <v>2</v>
      </c>
      <c r="AM89" s="167">
        <v>11</v>
      </c>
      <c r="AN89" s="167">
        <v>10</v>
      </c>
      <c r="AO89" s="167">
        <v>5</v>
      </c>
      <c r="AP89" s="167">
        <v>13</v>
      </c>
      <c r="AQ89" s="167">
        <v>10</v>
      </c>
      <c r="AR89" s="167"/>
      <c r="AS89" s="167"/>
      <c r="AT89" s="167"/>
      <c r="AU89" s="167"/>
      <c r="AV89" s="167"/>
      <c r="AW89" s="167">
        <v>14</v>
      </c>
      <c r="AX89" s="167"/>
      <c r="AY89" s="167">
        <v>1</v>
      </c>
      <c r="AZ89" s="167"/>
      <c r="BA89" s="167">
        <v>14</v>
      </c>
      <c r="BB89" s="167">
        <v>5</v>
      </c>
      <c r="BC89" s="167">
        <v>12</v>
      </c>
      <c r="BD89" s="167">
        <v>11</v>
      </c>
      <c r="BE89" s="167">
        <v>10</v>
      </c>
      <c r="BF89" s="167">
        <v>18</v>
      </c>
      <c r="BG89" s="167"/>
      <c r="BH89" s="167">
        <f t="shared" si="8"/>
        <v>36</v>
      </c>
      <c r="BI89" s="8"/>
    </row>
    <row r="90" spans="1:61" ht="15.75" customHeight="1" x14ac:dyDescent="0.25">
      <c r="A90" s="162"/>
      <c r="B90" s="192" t="s">
        <v>294</v>
      </c>
      <c r="C90" s="201" t="s">
        <v>624</v>
      </c>
      <c r="D90" s="180" t="s">
        <v>122</v>
      </c>
      <c r="E90" s="8">
        <v>29</v>
      </c>
      <c r="F90" s="8">
        <v>212</v>
      </c>
      <c r="G90" s="8">
        <v>202</v>
      </c>
      <c r="H90" s="8">
        <v>45</v>
      </c>
      <c r="I90" s="8">
        <v>117</v>
      </c>
      <c r="J90" s="8">
        <v>74</v>
      </c>
      <c r="K90" s="8">
        <v>104</v>
      </c>
      <c r="L90" s="8">
        <v>63</v>
      </c>
      <c r="M90" s="8">
        <v>81</v>
      </c>
      <c r="N90" s="8">
        <v>27</v>
      </c>
      <c r="O90" s="8">
        <v>91</v>
      </c>
      <c r="P90" s="8">
        <v>246</v>
      </c>
      <c r="Q90" s="8">
        <v>211</v>
      </c>
      <c r="R90" s="8">
        <v>25</v>
      </c>
      <c r="S90" s="8">
        <v>135</v>
      </c>
      <c r="T90" s="8">
        <v>206</v>
      </c>
      <c r="U90" s="8">
        <v>17</v>
      </c>
      <c r="V90" s="8">
        <v>180</v>
      </c>
      <c r="W90" s="8">
        <v>273</v>
      </c>
      <c r="X90" s="8">
        <v>64</v>
      </c>
      <c r="Y90" s="8">
        <v>85</v>
      </c>
      <c r="Z90" s="8">
        <v>73</v>
      </c>
      <c r="AA90" s="8">
        <v>44</v>
      </c>
      <c r="AB90" s="8">
        <v>11</v>
      </c>
      <c r="AC90" s="8">
        <v>189</v>
      </c>
      <c r="AD90" s="8">
        <v>152</v>
      </c>
      <c r="AE90" s="8">
        <v>176</v>
      </c>
      <c r="AF90" s="8">
        <v>78</v>
      </c>
      <c r="AG90" s="8">
        <v>105</v>
      </c>
      <c r="AH90" s="8">
        <v>149</v>
      </c>
      <c r="AI90" s="8">
        <v>139</v>
      </c>
      <c r="AJ90" s="8">
        <v>258</v>
      </c>
      <c r="AK90" s="8">
        <v>90</v>
      </c>
      <c r="AL90" s="8">
        <v>62</v>
      </c>
      <c r="AM90" s="8">
        <v>108</v>
      </c>
      <c r="AN90" s="8">
        <v>232</v>
      </c>
      <c r="AO90" s="8">
        <v>223</v>
      </c>
      <c r="AP90" s="8">
        <v>293</v>
      </c>
      <c r="AQ90" s="8">
        <v>13</v>
      </c>
      <c r="AR90" s="8">
        <v>54</v>
      </c>
      <c r="AS90" s="8">
        <v>194</v>
      </c>
      <c r="AT90" s="8">
        <v>156</v>
      </c>
      <c r="AU90" s="8">
        <v>39</v>
      </c>
      <c r="AV90" s="8">
        <v>97</v>
      </c>
      <c r="AW90" s="8">
        <v>164</v>
      </c>
      <c r="AX90" s="8">
        <v>218</v>
      </c>
      <c r="AY90" s="8">
        <v>309</v>
      </c>
      <c r="AZ90" s="8">
        <v>186</v>
      </c>
      <c r="BA90" s="8">
        <v>25</v>
      </c>
      <c r="BB90" s="8">
        <v>256</v>
      </c>
      <c r="BC90" s="8">
        <v>299</v>
      </c>
      <c r="BD90" s="8">
        <v>174</v>
      </c>
      <c r="BE90" s="8">
        <v>100</v>
      </c>
      <c r="BF90" s="8">
        <v>120</v>
      </c>
      <c r="BG90" s="8">
        <v>129</v>
      </c>
      <c r="BH90" s="8">
        <f t="shared" si="8"/>
        <v>55</v>
      </c>
      <c r="BI90" s="8"/>
    </row>
    <row r="91" spans="1:61" ht="15.75" customHeight="1" x14ac:dyDescent="0.25">
      <c r="A91" s="162"/>
      <c r="B91" s="192" t="s">
        <v>294</v>
      </c>
      <c r="C91" s="179"/>
      <c r="D91" s="180" t="s">
        <v>201</v>
      </c>
      <c r="E91" s="8">
        <v>80</v>
      </c>
      <c r="F91" s="8">
        <v>27.806799999999999</v>
      </c>
      <c r="G91" s="8">
        <v>1200</v>
      </c>
      <c r="H91" s="8" t="s">
        <v>261</v>
      </c>
      <c r="I91" s="8">
        <v>36</v>
      </c>
      <c r="J91" s="8">
        <v>60000</v>
      </c>
      <c r="K91" s="8" t="s">
        <v>519</v>
      </c>
      <c r="L91" s="8">
        <v>450</v>
      </c>
      <c r="M91" s="8">
        <v>32</v>
      </c>
      <c r="N91" s="8">
        <v>113.76</v>
      </c>
      <c r="O91" s="8">
        <v>160</v>
      </c>
      <c r="P91" s="8" t="s">
        <v>520</v>
      </c>
      <c r="Q91" s="8" t="s">
        <v>522</v>
      </c>
      <c r="R91" s="8">
        <v>35</v>
      </c>
      <c r="S91" s="8" t="s">
        <v>522</v>
      </c>
      <c r="T91" s="8" t="s">
        <v>261</v>
      </c>
      <c r="U91" s="8">
        <v>195</v>
      </c>
      <c r="V91" s="8">
        <v>100</v>
      </c>
      <c r="W91" s="8">
        <v>60</v>
      </c>
      <c r="X91" s="8">
        <v>90000</v>
      </c>
      <c r="Y91" s="8">
        <v>195</v>
      </c>
      <c r="Z91" s="8">
        <v>350</v>
      </c>
      <c r="AA91" s="8">
        <v>4150</v>
      </c>
      <c r="AB91" s="8">
        <v>5</v>
      </c>
      <c r="AC91" s="8">
        <v>20</v>
      </c>
      <c r="AD91" s="8">
        <v>10</v>
      </c>
      <c r="AE91" s="8">
        <v>35</v>
      </c>
      <c r="AF91" s="8">
        <v>1861.65</v>
      </c>
      <c r="AG91" s="8">
        <v>470</v>
      </c>
      <c r="AH91" s="8">
        <v>26</v>
      </c>
      <c r="AI91" s="8">
        <v>15</v>
      </c>
      <c r="AJ91" s="8">
        <v>1997.5</v>
      </c>
      <c r="AK91" s="8">
        <v>1200</v>
      </c>
      <c r="AL91" s="8">
        <v>16.75</v>
      </c>
      <c r="AM91" s="8">
        <v>401</v>
      </c>
      <c r="AN91" s="8">
        <v>3</v>
      </c>
      <c r="AO91" s="8">
        <v>5700</v>
      </c>
      <c r="AP91" s="8">
        <v>25.5</v>
      </c>
      <c r="AQ91" s="8">
        <v>25</v>
      </c>
      <c r="AR91" s="8">
        <v>85</v>
      </c>
      <c r="AS91" s="8">
        <v>18</v>
      </c>
      <c r="AT91" s="8">
        <v>20</v>
      </c>
      <c r="AU91" s="8">
        <v>8.4</v>
      </c>
      <c r="AV91" s="8">
        <v>78.25</v>
      </c>
      <c r="AW91" s="8">
        <v>17.96</v>
      </c>
      <c r="AX91" s="8">
        <v>7.24</v>
      </c>
      <c r="AY91" s="8">
        <v>180</v>
      </c>
      <c r="AZ91" s="8">
        <v>115</v>
      </c>
      <c r="BA91" s="8">
        <v>13250</v>
      </c>
      <c r="BB91" s="8">
        <v>82</v>
      </c>
      <c r="BC91" s="8">
        <v>5000</v>
      </c>
      <c r="BD91" s="8">
        <v>15</v>
      </c>
      <c r="BE91" s="8" t="s">
        <v>527</v>
      </c>
      <c r="BF91" s="8">
        <v>47</v>
      </c>
      <c r="BG91" s="8">
        <v>26</v>
      </c>
      <c r="BH91" s="8">
        <f t="shared" si="8"/>
        <v>55</v>
      </c>
      <c r="BI91" s="8"/>
    </row>
    <row r="92" spans="1:61" ht="15.75" customHeight="1" x14ac:dyDescent="0.25">
      <c r="A92" s="162"/>
      <c r="B92" s="192" t="s">
        <v>294</v>
      </c>
      <c r="C92" s="179"/>
      <c r="D92" s="180" t="s">
        <v>291</v>
      </c>
      <c r="E92" s="8">
        <v>418</v>
      </c>
      <c r="F92" s="8">
        <v>615</v>
      </c>
      <c r="G92" s="8">
        <v>600</v>
      </c>
      <c r="H92" s="8" t="s">
        <v>261</v>
      </c>
      <c r="I92" s="8">
        <v>270</v>
      </c>
      <c r="J92" s="8">
        <v>540</v>
      </c>
      <c r="K92" s="8">
        <v>270</v>
      </c>
      <c r="L92" s="8">
        <v>240</v>
      </c>
      <c r="M92" s="8">
        <v>180</v>
      </c>
      <c r="N92" s="8">
        <v>360</v>
      </c>
      <c r="O92" s="8">
        <v>210</v>
      </c>
      <c r="P92" s="8">
        <v>480</v>
      </c>
      <c r="Q92" s="8">
        <v>195</v>
      </c>
      <c r="R92" s="8">
        <v>600</v>
      </c>
      <c r="S92" s="8">
        <v>310</v>
      </c>
      <c r="T92" s="8" t="s">
        <v>261</v>
      </c>
      <c r="U92" s="8">
        <v>340</v>
      </c>
      <c r="V92" s="8">
        <v>210</v>
      </c>
      <c r="W92" s="8">
        <v>360</v>
      </c>
      <c r="X92" s="8">
        <v>180</v>
      </c>
      <c r="Y92" s="8">
        <v>390</v>
      </c>
      <c r="Z92" s="8">
        <v>120</v>
      </c>
      <c r="AA92" s="8">
        <v>546</v>
      </c>
      <c r="AB92" s="8">
        <v>150</v>
      </c>
      <c r="AC92" s="8">
        <v>450</v>
      </c>
      <c r="AD92" s="8">
        <v>440</v>
      </c>
      <c r="AE92" s="8">
        <v>430</v>
      </c>
      <c r="AF92" s="8">
        <v>48</v>
      </c>
      <c r="AG92" s="8">
        <v>330</v>
      </c>
      <c r="AH92" s="8">
        <v>10</v>
      </c>
      <c r="AI92" s="8">
        <v>345</v>
      </c>
      <c r="AJ92" s="8">
        <v>660</v>
      </c>
      <c r="AK92" s="8" t="s">
        <v>531</v>
      </c>
      <c r="AL92" s="8">
        <v>540</v>
      </c>
      <c r="AM92" s="8">
        <v>450</v>
      </c>
      <c r="AN92" s="8">
        <v>120</v>
      </c>
      <c r="AO92" s="8">
        <v>554</v>
      </c>
      <c r="AP92" s="8">
        <v>410</v>
      </c>
      <c r="AQ92" s="8">
        <v>540</v>
      </c>
      <c r="AR92" s="8">
        <v>360</v>
      </c>
      <c r="AS92" s="8">
        <v>190</v>
      </c>
      <c r="AT92" s="8">
        <v>420</v>
      </c>
      <c r="AU92" s="8">
        <v>120</v>
      </c>
      <c r="AV92" s="8">
        <v>360</v>
      </c>
      <c r="AW92" s="8">
        <v>260</v>
      </c>
      <c r="AX92" s="8">
        <v>120</v>
      </c>
      <c r="AY92" s="8">
        <v>2400</v>
      </c>
      <c r="AZ92" s="8">
        <v>810</v>
      </c>
      <c r="BA92" s="8">
        <v>240</v>
      </c>
      <c r="BB92" s="8">
        <v>300</v>
      </c>
      <c r="BC92" s="8">
        <v>429</v>
      </c>
      <c r="BD92" s="8">
        <v>345</v>
      </c>
      <c r="BE92" s="8">
        <v>120</v>
      </c>
      <c r="BF92" s="8">
        <v>300</v>
      </c>
      <c r="BG92" s="8">
        <v>295</v>
      </c>
      <c r="BH92" s="8">
        <f t="shared" si="8"/>
        <v>55</v>
      </c>
      <c r="BI92" s="8"/>
    </row>
    <row r="93" spans="1:61" ht="15.75" customHeight="1" x14ac:dyDescent="0.25">
      <c r="A93" s="162"/>
      <c r="B93" s="192" t="s">
        <v>294</v>
      </c>
      <c r="C93" s="179"/>
      <c r="D93" s="180" t="s">
        <v>292</v>
      </c>
      <c r="E93" s="8">
        <v>1</v>
      </c>
      <c r="F93" s="8">
        <v>4</v>
      </c>
      <c r="G93" s="8">
        <v>48</v>
      </c>
      <c r="H93" s="8" t="s">
        <v>261</v>
      </c>
      <c r="I93" s="8">
        <v>11</v>
      </c>
      <c r="J93" s="8">
        <v>13</v>
      </c>
      <c r="K93" s="8">
        <v>13</v>
      </c>
      <c r="L93" s="8">
        <v>96</v>
      </c>
      <c r="M93" s="8">
        <v>24</v>
      </c>
      <c r="N93" s="8">
        <v>2</v>
      </c>
      <c r="O93" s="8">
        <v>10</v>
      </c>
      <c r="P93" s="8">
        <v>5</v>
      </c>
      <c r="Q93" s="8">
        <v>6</v>
      </c>
      <c r="R93" s="8">
        <v>5</v>
      </c>
      <c r="S93" s="8">
        <v>12</v>
      </c>
      <c r="T93" s="8" t="s">
        <v>261</v>
      </c>
      <c r="U93" s="8">
        <v>35</v>
      </c>
      <c r="V93" s="8">
        <v>37</v>
      </c>
      <c r="W93" s="8">
        <v>96</v>
      </c>
      <c r="X93" s="8">
        <v>47</v>
      </c>
      <c r="Y93" s="8">
        <v>36</v>
      </c>
      <c r="Z93" s="8">
        <v>29</v>
      </c>
      <c r="AA93" s="8">
        <v>17</v>
      </c>
      <c r="AB93" s="8">
        <v>65</v>
      </c>
      <c r="AC93" s="8">
        <v>5</v>
      </c>
      <c r="AD93" s="8">
        <v>8</v>
      </c>
      <c r="AE93" s="8">
        <v>48</v>
      </c>
      <c r="AF93" s="8">
        <v>10</v>
      </c>
      <c r="AG93" s="8">
        <v>35</v>
      </c>
      <c r="AH93" s="8">
        <v>936</v>
      </c>
      <c r="AI93" s="8">
        <v>12</v>
      </c>
      <c r="AJ93" s="8">
        <v>10</v>
      </c>
      <c r="AK93" s="8">
        <v>22</v>
      </c>
      <c r="AL93" s="8">
        <v>22</v>
      </c>
      <c r="AM93" s="8">
        <v>86</v>
      </c>
      <c r="AN93" s="8">
        <v>14</v>
      </c>
      <c r="AO93" s="8">
        <v>8</v>
      </c>
      <c r="AP93" s="8">
        <v>6</v>
      </c>
      <c r="AQ93" s="8">
        <v>25</v>
      </c>
      <c r="AR93" s="8">
        <v>79</v>
      </c>
      <c r="AS93" s="8">
        <v>6</v>
      </c>
      <c r="AT93" s="8">
        <v>12</v>
      </c>
      <c r="AU93" s="8">
        <v>130</v>
      </c>
      <c r="AV93" s="8">
        <v>77</v>
      </c>
      <c r="AW93" s="8">
        <v>37</v>
      </c>
      <c r="AX93" s="8">
        <v>37</v>
      </c>
      <c r="AY93" s="8">
        <v>1</v>
      </c>
      <c r="AZ93" s="8">
        <v>7</v>
      </c>
      <c r="BA93" s="8">
        <v>24</v>
      </c>
      <c r="BB93" s="8">
        <v>10</v>
      </c>
      <c r="BC93" s="8">
        <v>5</v>
      </c>
      <c r="BD93" s="8">
        <v>18</v>
      </c>
      <c r="BE93" s="8">
        <v>6</v>
      </c>
      <c r="BF93" s="8">
        <v>27</v>
      </c>
      <c r="BG93" s="8">
        <v>28</v>
      </c>
      <c r="BH93" s="8">
        <f t="shared" si="8"/>
        <v>55</v>
      </c>
      <c r="BI93" s="8"/>
    </row>
    <row r="94" spans="1:61" ht="15.75" customHeight="1" x14ac:dyDescent="0.25">
      <c r="A94" s="162"/>
      <c r="B94" s="192" t="s">
        <v>294</v>
      </c>
      <c r="C94" s="179"/>
      <c r="D94" s="180" t="s">
        <v>211</v>
      </c>
      <c r="E94" s="8">
        <v>1433.87</v>
      </c>
      <c r="F94" s="8">
        <v>81</v>
      </c>
      <c r="G94" s="8">
        <v>3380</v>
      </c>
      <c r="H94" s="8">
        <v>247</v>
      </c>
      <c r="I94" s="8">
        <v>83</v>
      </c>
      <c r="J94" s="8">
        <v>41</v>
      </c>
      <c r="K94" s="8" t="s">
        <v>518</v>
      </c>
      <c r="L94" s="8">
        <v>1400</v>
      </c>
      <c r="M94" s="8">
        <v>126</v>
      </c>
      <c r="N94" s="8">
        <v>55700</v>
      </c>
      <c r="O94" s="8">
        <v>1691.4</v>
      </c>
      <c r="P94" s="8" t="s">
        <v>523</v>
      </c>
      <c r="Q94" s="8" t="s">
        <v>530</v>
      </c>
      <c r="R94" s="8">
        <v>199420</v>
      </c>
      <c r="S94" s="8" t="s">
        <v>529</v>
      </c>
      <c r="T94" s="8">
        <v>717</v>
      </c>
      <c r="U94" s="8">
        <v>1323</v>
      </c>
      <c r="V94" s="8">
        <v>1293</v>
      </c>
      <c r="W94" s="8">
        <v>193</v>
      </c>
      <c r="X94" s="8">
        <v>66</v>
      </c>
      <c r="Y94" s="8">
        <v>1323</v>
      </c>
      <c r="Z94" s="8">
        <v>26593</v>
      </c>
      <c r="AA94" s="8">
        <v>136</v>
      </c>
      <c r="AB94" s="8">
        <v>99</v>
      </c>
      <c r="AC94" s="8">
        <v>91</v>
      </c>
      <c r="AD94" s="8">
        <v>140</v>
      </c>
      <c r="AE94" s="8">
        <v>80</v>
      </c>
      <c r="AF94" s="8">
        <v>82</v>
      </c>
      <c r="AG94" s="8">
        <v>2124</v>
      </c>
      <c r="AH94" s="8">
        <v>528</v>
      </c>
      <c r="AI94" s="8">
        <v>229</v>
      </c>
      <c r="AJ94" s="8">
        <v>4920</v>
      </c>
      <c r="AK94" s="8">
        <v>72</v>
      </c>
      <c r="AL94" s="8">
        <v>88</v>
      </c>
      <c r="AM94" s="8">
        <v>12147</v>
      </c>
      <c r="AN94" s="8">
        <v>359</v>
      </c>
      <c r="AO94" s="8">
        <v>80</v>
      </c>
      <c r="AP94" s="8">
        <v>195</v>
      </c>
      <c r="AQ94" s="8">
        <v>100</v>
      </c>
      <c r="AR94" s="8">
        <v>290</v>
      </c>
      <c r="AS94" s="8">
        <v>160</v>
      </c>
      <c r="AT94" s="8">
        <v>140</v>
      </c>
      <c r="AU94" s="8">
        <v>242</v>
      </c>
      <c r="AV94" s="8">
        <v>59</v>
      </c>
      <c r="AW94" s="8">
        <v>104</v>
      </c>
      <c r="AX94" s="8">
        <v>511</v>
      </c>
      <c r="AY94" s="8">
        <v>240</v>
      </c>
      <c r="AZ94" s="8">
        <v>107</v>
      </c>
      <c r="BA94" s="8">
        <v>98200</v>
      </c>
      <c r="BB94" s="8">
        <v>290</v>
      </c>
      <c r="BC94" s="8">
        <v>70</v>
      </c>
      <c r="BD94" s="8">
        <v>109.75</v>
      </c>
      <c r="BE94" s="8" t="s">
        <v>525</v>
      </c>
      <c r="BF94" s="8">
        <v>100</v>
      </c>
      <c r="BG94" s="8">
        <v>75</v>
      </c>
      <c r="BH94" s="8">
        <f t="shared" si="8"/>
        <v>55</v>
      </c>
      <c r="BI94" s="8"/>
    </row>
    <row r="95" spans="1:61" ht="15.75" customHeight="1" x14ac:dyDescent="0.25">
      <c r="A95" s="162"/>
      <c r="B95" s="192" t="s">
        <v>294</v>
      </c>
      <c r="C95" s="179"/>
      <c r="D95" s="180" t="s">
        <v>273</v>
      </c>
      <c r="E95" s="8">
        <v>60</v>
      </c>
      <c r="F95" s="8">
        <v>60</v>
      </c>
      <c r="G95" s="8">
        <v>70</v>
      </c>
      <c r="H95" s="8">
        <v>197</v>
      </c>
      <c r="I95" s="8">
        <v>60</v>
      </c>
      <c r="J95" s="8">
        <v>50</v>
      </c>
      <c r="K95" s="8">
        <v>65</v>
      </c>
      <c r="L95" s="8">
        <v>55</v>
      </c>
      <c r="M95" s="8">
        <v>75</v>
      </c>
      <c r="N95" s="8">
        <v>45</v>
      </c>
      <c r="O95" s="8">
        <v>40</v>
      </c>
      <c r="P95" s="8">
        <v>83</v>
      </c>
      <c r="Q95" s="8">
        <v>52</v>
      </c>
      <c r="R95" s="8">
        <v>30</v>
      </c>
      <c r="S95" s="8">
        <v>65</v>
      </c>
      <c r="T95" s="8">
        <v>170</v>
      </c>
      <c r="U95" s="8">
        <v>65</v>
      </c>
      <c r="V95" s="8">
        <v>65</v>
      </c>
      <c r="W95" s="8">
        <v>60</v>
      </c>
      <c r="X95" s="8">
        <v>97</v>
      </c>
      <c r="Y95" s="8">
        <v>65</v>
      </c>
      <c r="Z95" s="8">
        <v>60</v>
      </c>
      <c r="AA95" s="8">
        <v>75</v>
      </c>
      <c r="AB95" s="8">
        <v>60</v>
      </c>
      <c r="AC95" s="8">
        <v>70</v>
      </c>
      <c r="AD95" s="8">
        <v>70</v>
      </c>
      <c r="AE95" s="8">
        <v>75</v>
      </c>
      <c r="AF95" s="8">
        <v>100</v>
      </c>
      <c r="AG95" s="8">
        <v>62</v>
      </c>
      <c r="AH95" s="8">
        <v>124</v>
      </c>
      <c r="AI95" s="8">
        <v>70</v>
      </c>
      <c r="AJ95" s="8">
        <v>70</v>
      </c>
      <c r="AK95" s="8">
        <v>87</v>
      </c>
      <c r="AL95" s="8">
        <v>50</v>
      </c>
      <c r="AM95" s="8">
        <v>45</v>
      </c>
      <c r="AN95" s="8">
        <v>53</v>
      </c>
      <c r="AO95" s="8">
        <v>62</v>
      </c>
      <c r="AP95" s="8">
        <v>75</v>
      </c>
      <c r="AQ95" s="8">
        <v>60</v>
      </c>
      <c r="AR95" s="8">
        <v>47</v>
      </c>
      <c r="AS95" s="8">
        <v>55</v>
      </c>
      <c r="AT95" s="8">
        <v>72</v>
      </c>
      <c r="AU95" s="8">
        <v>122</v>
      </c>
      <c r="AV95" s="8">
        <v>52</v>
      </c>
      <c r="AW95" s="8">
        <v>55</v>
      </c>
      <c r="AX95" s="8">
        <v>227</v>
      </c>
      <c r="AY95" s="8">
        <v>90</v>
      </c>
      <c r="AZ95" s="8">
        <v>90</v>
      </c>
      <c r="BA95" s="8">
        <v>60</v>
      </c>
      <c r="BB95" s="8">
        <v>60</v>
      </c>
      <c r="BC95" s="8">
        <v>62</v>
      </c>
      <c r="BD95" s="8">
        <v>68</v>
      </c>
      <c r="BE95" s="8">
        <v>45</v>
      </c>
      <c r="BF95" s="8">
        <v>55</v>
      </c>
      <c r="BG95" s="8">
        <v>65</v>
      </c>
      <c r="BH95" s="8">
        <f t="shared" si="8"/>
        <v>55</v>
      </c>
      <c r="BI95" s="8"/>
    </row>
    <row r="96" spans="1:61" ht="15.75" customHeight="1" x14ac:dyDescent="0.25">
      <c r="A96" s="162"/>
      <c r="B96" s="192" t="s">
        <v>294</v>
      </c>
      <c r="C96" s="179"/>
      <c r="D96" s="180" t="s">
        <v>274</v>
      </c>
      <c r="E96" s="8">
        <v>5</v>
      </c>
      <c r="F96" s="8">
        <v>141</v>
      </c>
      <c r="G96" s="8">
        <v>12</v>
      </c>
      <c r="H96" s="8">
        <v>7</v>
      </c>
      <c r="I96" s="8">
        <v>3</v>
      </c>
      <c r="J96" s="8">
        <v>59</v>
      </c>
      <c r="K96" s="8">
        <v>200</v>
      </c>
      <c r="L96" s="8">
        <v>5</v>
      </c>
      <c r="M96" s="8">
        <v>52</v>
      </c>
      <c r="N96" s="8">
        <v>2</v>
      </c>
      <c r="O96" s="8">
        <v>5</v>
      </c>
      <c r="P96" s="8">
        <v>28</v>
      </c>
      <c r="Q96" s="8">
        <v>28</v>
      </c>
      <c r="R96" s="8">
        <v>13</v>
      </c>
      <c r="S96" s="8">
        <v>41</v>
      </c>
      <c r="T96" s="8">
        <v>7</v>
      </c>
      <c r="U96" s="8">
        <v>40</v>
      </c>
      <c r="V96" s="8">
        <v>43</v>
      </c>
      <c r="W96" s="8">
        <v>66</v>
      </c>
      <c r="X96" s="8">
        <v>90</v>
      </c>
      <c r="Y96" s="8">
        <v>40</v>
      </c>
      <c r="Z96" s="8">
        <v>7</v>
      </c>
      <c r="AA96" s="8">
        <v>3</v>
      </c>
      <c r="AB96" s="8">
        <v>31</v>
      </c>
      <c r="AC96" s="8">
        <v>171</v>
      </c>
      <c r="AD96" s="8">
        <v>72</v>
      </c>
      <c r="AE96" s="8">
        <v>77</v>
      </c>
      <c r="AF96" s="8">
        <v>29</v>
      </c>
      <c r="AG96" s="8">
        <v>8</v>
      </c>
      <c r="AH96" s="8">
        <v>7</v>
      </c>
      <c r="AI96" s="8">
        <v>52</v>
      </c>
      <c r="AJ96" s="8">
        <v>31</v>
      </c>
      <c r="AK96" s="8">
        <v>195</v>
      </c>
      <c r="AL96" s="8">
        <v>9</v>
      </c>
      <c r="AM96" s="8">
        <v>5</v>
      </c>
      <c r="AN96" s="8">
        <v>57</v>
      </c>
      <c r="AO96" s="8">
        <v>59</v>
      </c>
      <c r="AP96" s="8">
        <v>60</v>
      </c>
      <c r="AQ96" s="8">
        <v>20</v>
      </c>
      <c r="AR96" s="8">
        <v>141</v>
      </c>
      <c r="AS96" s="8">
        <v>4</v>
      </c>
      <c r="AT96" s="8">
        <v>68</v>
      </c>
      <c r="AU96" s="8">
        <v>16</v>
      </c>
      <c r="AV96" s="8">
        <v>119</v>
      </c>
      <c r="AW96" s="8">
        <v>41</v>
      </c>
      <c r="AX96" s="8">
        <v>20</v>
      </c>
      <c r="AY96" s="8">
        <v>4</v>
      </c>
      <c r="AZ96" s="8">
        <v>80</v>
      </c>
      <c r="BA96" s="8">
        <v>1</v>
      </c>
      <c r="BB96" s="8">
        <v>5</v>
      </c>
      <c r="BC96" s="8">
        <v>53</v>
      </c>
      <c r="BD96" s="8">
        <v>45</v>
      </c>
      <c r="BE96" s="8">
        <v>2</v>
      </c>
      <c r="BF96" s="8">
        <v>9</v>
      </c>
      <c r="BG96" s="8">
        <v>45</v>
      </c>
      <c r="BH96" s="8">
        <f t="shared" si="8"/>
        <v>55</v>
      </c>
      <c r="BI96" s="8"/>
    </row>
    <row r="97" spans="1:61" ht="15.75" customHeight="1" x14ac:dyDescent="0.25">
      <c r="A97" s="162"/>
      <c r="B97" s="192" t="s">
        <v>294</v>
      </c>
      <c r="C97" s="205" t="s">
        <v>625</v>
      </c>
      <c r="D97" s="268" t="s">
        <v>96</v>
      </c>
      <c r="E97" s="8">
        <v>2</v>
      </c>
      <c r="F97" s="8">
        <v>1</v>
      </c>
      <c r="G97" s="267">
        <v>3</v>
      </c>
      <c r="H97" s="8">
        <v>11</v>
      </c>
      <c r="I97" s="8">
        <v>6</v>
      </c>
      <c r="J97" s="8">
        <v>5</v>
      </c>
      <c r="K97" s="8">
        <v>5</v>
      </c>
      <c r="L97" s="8">
        <v>7</v>
      </c>
      <c r="M97" s="8">
        <v>10</v>
      </c>
      <c r="N97" s="8">
        <v>5</v>
      </c>
      <c r="O97" s="8">
        <v>5</v>
      </c>
      <c r="P97" s="8">
        <v>7</v>
      </c>
      <c r="Q97" s="8">
        <v>6</v>
      </c>
      <c r="R97" s="8">
        <v>5</v>
      </c>
      <c r="S97" s="8">
        <v>4</v>
      </c>
      <c r="T97" s="8">
        <v>11</v>
      </c>
      <c r="U97" s="182">
        <v>7</v>
      </c>
      <c r="V97" s="182"/>
      <c r="W97" s="8">
        <v>27</v>
      </c>
      <c r="X97" s="8">
        <v>3</v>
      </c>
      <c r="Y97" s="8">
        <v>8</v>
      </c>
      <c r="Z97" s="8">
        <v>6</v>
      </c>
      <c r="AA97" s="8">
        <v>5</v>
      </c>
      <c r="AB97" s="8">
        <v>18</v>
      </c>
      <c r="AC97" s="8">
        <v>18</v>
      </c>
      <c r="AD97" s="8">
        <v>10</v>
      </c>
      <c r="AE97" s="8">
        <v>5</v>
      </c>
      <c r="AF97" s="8"/>
      <c r="AG97" s="8">
        <v>12</v>
      </c>
      <c r="AH97" s="8">
        <v>3</v>
      </c>
      <c r="AI97" s="8">
        <v>6</v>
      </c>
      <c r="AJ97" s="8">
        <v>17</v>
      </c>
      <c r="AK97" s="8">
        <v>6</v>
      </c>
      <c r="AL97" s="182"/>
      <c r="AM97" s="8">
        <v>6</v>
      </c>
      <c r="AN97" s="8">
        <v>11</v>
      </c>
      <c r="AO97" s="8">
        <v>8</v>
      </c>
      <c r="AP97" s="8">
        <v>11</v>
      </c>
      <c r="AQ97" s="8">
        <v>24</v>
      </c>
      <c r="AR97" s="8">
        <v>16</v>
      </c>
      <c r="AS97" s="8">
        <v>9</v>
      </c>
      <c r="AT97" s="8">
        <v>8</v>
      </c>
      <c r="AU97" s="8">
        <v>10</v>
      </c>
      <c r="AV97" s="8">
        <v>6</v>
      </c>
      <c r="AW97" s="8">
        <v>6</v>
      </c>
      <c r="AX97" s="8">
        <v>5</v>
      </c>
      <c r="AY97" s="8">
        <v>12</v>
      </c>
      <c r="AZ97" s="8">
        <v>22</v>
      </c>
      <c r="BA97" s="8">
        <v>14</v>
      </c>
      <c r="BB97" s="8">
        <v>5</v>
      </c>
      <c r="BC97" s="8">
        <v>11</v>
      </c>
      <c r="BD97" s="8">
        <v>8</v>
      </c>
      <c r="BE97" s="8">
        <v>5</v>
      </c>
      <c r="BF97" s="8">
        <v>26</v>
      </c>
      <c r="BG97" s="8">
        <v>7</v>
      </c>
      <c r="BH97" s="8">
        <f t="shared" si="8"/>
        <v>52</v>
      </c>
      <c r="BI97" s="6" t="s">
        <v>626</v>
      </c>
    </row>
    <row r="98" spans="1:61" ht="15.75" customHeight="1" x14ac:dyDescent="0.25">
      <c r="A98" s="162"/>
      <c r="B98" s="192" t="s">
        <v>294</v>
      </c>
      <c r="C98" s="179"/>
      <c r="D98" s="268" t="s">
        <v>97</v>
      </c>
      <c r="E98" s="8">
        <v>3</v>
      </c>
      <c r="F98" s="8">
        <v>5</v>
      </c>
      <c r="G98" s="267" t="s">
        <v>261</v>
      </c>
      <c r="H98" s="8">
        <v>5</v>
      </c>
      <c r="I98" s="8">
        <v>6</v>
      </c>
      <c r="J98" s="8">
        <v>4</v>
      </c>
      <c r="K98" s="8">
        <v>5</v>
      </c>
      <c r="L98" s="8">
        <v>22</v>
      </c>
      <c r="M98" s="8">
        <v>10</v>
      </c>
      <c r="N98" s="8">
        <v>9</v>
      </c>
      <c r="O98" s="8">
        <v>2</v>
      </c>
      <c r="P98" s="8">
        <v>9</v>
      </c>
      <c r="Q98" s="8">
        <v>4</v>
      </c>
      <c r="R98" s="8">
        <v>10</v>
      </c>
      <c r="S98" s="8">
        <v>7</v>
      </c>
      <c r="T98" s="8">
        <v>30</v>
      </c>
      <c r="U98" s="8">
        <v>9</v>
      </c>
      <c r="V98" s="8">
        <v>15</v>
      </c>
      <c r="W98" s="8">
        <v>23</v>
      </c>
      <c r="X98" s="8">
        <v>11</v>
      </c>
      <c r="Y98" s="8">
        <v>7</v>
      </c>
      <c r="Z98" s="8">
        <v>6</v>
      </c>
      <c r="AA98" s="8">
        <v>3</v>
      </c>
      <c r="AB98" s="8">
        <v>10</v>
      </c>
      <c r="AC98" s="8">
        <v>37</v>
      </c>
      <c r="AD98" s="8">
        <v>2</v>
      </c>
      <c r="AE98" s="8">
        <v>12</v>
      </c>
      <c r="AF98" s="8">
        <v>5</v>
      </c>
      <c r="AG98" s="8">
        <v>18</v>
      </c>
      <c r="AH98" s="8">
        <v>2</v>
      </c>
      <c r="AI98" s="8">
        <v>10</v>
      </c>
      <c r="AJ98" s="8">
        <v>80</v>
      </c>
      <c r="AK98" s="8">
        <v>7</v>
      </c>
      <c r="AL98" s="8">
        <v>7</v>
      </c>
      <c r="AM98" s="8">
        <v>5</v>
      </c>
      <c r="AN98" s="8">
        <v>5</v>
      </c>
      <c r="AO98" s="8">
        <v>8</v>
      </c>
      <c r="AP98" s="8">
        <v>16</v>
      </c>
      <c r="AQ98" s="8">
        <v>5</v>
      </c>
      <c r="AR98" s="8">
        <v>24</v>
      </c>
      <c r="AS98" s="8">
        <v>10</v>
      </c>
      <c r="AT98" s="8">
        <v>5</v>
      </c>
      <c r="AU98" s="8">
        <v>29</v>
      </c>
      <c r="AV98" s="8">
        <v>6</v>
      </c>
      <c r="AW98" s="8">
        <v>28</v>
      </c>
      <c r="AX98" s="8">
        <v>24</v>
      </c>
      <c r="AY98" s="8">
        <v>21</v>
      </c>
      <c r="AZ98" s="8">
        <v>1</v>
      </c>
      <c r="BA98" s="8">
        <v>17</v>
      </c>
      <c r="BB98" s="8">
        <v>3</v>
      </c>
      <c r="BC98" s="8">
        <v>17</v>
      </c>
      <c r="BD98" s="8">
        <v>8</v>
      </c>
      <c r="BE98" s="8">
        <v>4</v>
      </c>
      <c r="BF98" s="8">
        <v>9</v>
      </c>
      <c r="BG98" s="8">
        <v>3</v>
      </c>
      <c r="BH98" s="8">
        <f t="shared" si="8"/>
        <v>55</v>
      </c>
      <c r="BI98" s="8"/>
    </row>
    <row r="99" spans="1:61" ht="15.75" customHeight="1" x14ac:dyDescent="0.25">
      <c r="A99" s="162"/>
      <c r="B99" s="197" t="s">
        <v>322</v>
      </c>
      <c r="D99" s="180" t="s">
        <v>76</v>
      </c>
      <c r="E99" s="8" t="s">
        <v>261</v>
      </c>
      <c r="F99" s="8">
        <v>13.9217382</v>
      </c>
      <c r="G99" s="8">
        <v>18.809999999999999</v>
      </c>
      <c r="H99" s="8">
        <v>1.52</v>
      </c>
      <c r="I99" s="8">
        <v>286.45</v>
      </c>
      <c r="J99" s="8">
        <v>783.29</v>
      </c>
      <c r="K99" s="8">
        <v>20.234000000000002</v>
      </c>
      <c r="L99" s="8">
        <v>47.622100000000003</v>
      </c>
      <c r="M99" s="8">
        <v>5.68</v>
      </c>
      <c r="N99" s="8">
        <v>35.28</v>
      </c>
      <c r="O99" s="8">
        <v>3.8</v>
      </c>
      <c r="P99" s="8">
        <v>28.676020000000001</v>
      </c>
      <c r="Q99" s="8">
        <v>94.417207000000005</v>
      </c>
      <c r="R99" s="8">
        <v>4</v>
      </c>
      <c r="S99" s="8">
        <v>23.96144</v>
      </c>
      <c r="T99" s="8">
        <v>29.0764</v>
      </c>
      <c r="U99" s="8">
        <v>186.6</v>
      </c>
      <c r="V99" s="8">
        <v>23.02</v>
      </c>
      <c r="W99" s="8">
        <v>6.3000000000000003E-4</v>
      </c>
      <c r="X99" s="8">
        <v>66.099999999999994</v>
      </c>
      <c r="Y99" s="8">
        <v>222.78</v>
      </c>
      <c r="Z99" s="8">
        <v>17</v>
      </c>
      <c r="AA99" s="8">
        <v>3.88</v>
      </c>
      <c r="AB99" s="8">
        <v>2.4077305299999998</v>
      </c>
      <c r="AC99" s="8">
        <v>51.71</v>
      </c>
      <c r="AD99" s="8">
        <v>40.557594999999999</v>
      </c>
      <c r="AE99" s="8">
        <v>35</v>
      </c>
      <c r="AF99" s="8">
        <v>10.64</v>
      </c>
      <c r="AG99" s="8">
        <v>46.910724000000002</v>
      </c>
      <c r="AH99" s="8">
        <v>3.5207700000000002</v>
      </c>
      <c r="AI99" s="8">
        <v>43.99</v>
      </c>
      <c r="AJ99" s="8">
        <v>188.89</v>
      </c>
      <c r="AK99" s="8">
        <v>15.37</v>
      </c>
      <c r="AL99" s="8">
        <v>37.299999999999997</v>
      </c>
      <c r="AM99" s="8">
        <v>22.26</v>
      </c>
      <c r="AN99" s="8">
        <v>210.59435999999999</v>
      </c>
      <c r="AO99" s="8">
        <v>8.7176240000000007</v>
      </c>
      <c r="AP99" s="8">
        <v>142.6</v>
      </c>
      <c r="AQ99" s="8">
        <v>20.2</v>
      </c>
      <c r="AR99" s="8">
        <v>58</v>
      </c>
      <c r="AS99" s="8">
        <v>1.286</v>
      </c>
      <c r="AT99" s="8">
        <v>37.785499999999999</v>
      </c>
      <c r="AU99" s="8">
        <v>11606</v>
      </c>
      <c r="AV99" s="8">
        <v>141.264712</v>
      </c>
      <c r="AW99" s="8">
        <v>269.13918699999999</v>
      </c>
      <c r="AX99" s="8">
        <v>342.56</v>
      </c>
      <c r="AY99" s="8">
        <v>71.599999999999994</v>
      </c>
      <c r="AZ99" s="8">
        <v>18.8</v>
      </c>
      <c r="BA99" s="8">
        <v>485</v>
      </c>
      <c r="BB99" s="8">
        <v>0.2</v>
      </c>
      <c r="BC99" s="8">
        <v>875.24</v>
      </c>
      <c r="BD99" s="8">
        <v>73.930000000000007</v>
      </c>
      <c r="BE99" s="8">
        <v>15.8</v>
      </c>
      <c r="BF99" s="8">
        <v>200</v>
      </c>
      <c r="BG99" s="8">
        <v>34.450890000000001</v>
      </c>
      <c r="BH99" s="8">
        <f t="shared" si="8"/>
        <v>55</v>
      </c>
      <c r="BI99" s="8"/>
    </row>
    <row r="100" spans="1:61" ht="15.75" customHeight="1" x14ac:dyDescent="0.25">
      <c r="A100" s="162"/>
      <c r="B100" s="197" t="s">
        <v>322</v>
      </c>
      <c r="C100" s="179"/>
      <c r="D100" s="180" t="s">
        <v>78</v>
      </c>
      <c r="E100" s="182" t="s">
        <v>261</v>
      </c>
      <c r="F100" s="8">
        <v>30</v>
      </c>
      <c r="G100" s="267" t="s">
        <v>261</v>
      </c>
      <c r="H100" s="8">
        <v>7</v>
      </c>
      <c r="I100" s="8">
        <v>2381</v>
      </c>
      <c r="J100" s="8">
        <v>90</v>
      </c>
      <c r="K100" s="8">
        <v>15</v>
      </c>
      <c r="L100" s="8">
        <v>216</v>
      </c>
      <c r="M100" s="8">
        <v>93</v>
      </c>
      <c r="N100" s="8">
        <v>35</v>
      </c>
      <c r="O100" s="8">
        <v>7</v>
      </c>
      <c r="P100" s="8" t="s">
        <v>278</v>
      </c>
      <c r="Q100" s="8">
        <v>525</v>
      </c>
      <c r="R100" s="8">
        <v>3</v>
      </c>
      <c r="S100" s="8">
        <v>580</v>
      </c>
      <c r="T100" s="8">
        <v>55</v>
      </c>
      <c r="U100" s="8">
        <v>180</v>
      </c>
      <c r="V100" s="8">
        <v>1034</v>
      </c>
      <c r="W100" s="8">
        <v>26</v>
      </c>
      <c r="X100" s="182"/>
      <c r="Y100" s="8">
        <v>551</v>
      </c>
      <c r="Z100" s="8">
        <v>261</v>
      </c>
      <c r="AA100" s="8">
        <v>3</v>
      </c>
      <c r="AB100" s="8">
        <v>1591</v>
      </c>
      <c r="AC100" s="8">
        <v>2263</v>
      </c>
      <c r="AD100" s="8">
        <v>91</v>
      </c>
      <c r="AE100" s="8">
        <v>69</v>
      </c>
      <c r="AF100" s="182"/>
      <c r="AG100" s="8">
        <v>3668</v>
      </c>
      <c r="AH100" s="8">
        <v>230</v>
      </c>
      <c r="AI100" s="8">
        <v>6</v>
      </c>
      <c r="AJ100" s="8">
        <v>15270</v>
      </c>
      <c r="AK100" s="8">
        <v>7</v>
      </c>
      <c r="AL100" s="8">
        <v>23</v>
      </c>
      <c r="AM100" s="8">
        <v>68</v>
      </c>
      <c r="AN100" s="8" t="s">
        <v>277</v>
      </c>
      <c r="AO100" s="8">
        <v>158</v>
      </c>
      <c r="AP100" s="8">
        <v>5935</v>
      </c>
      <c r="AQ100" s="182"/>
      <c r="AR100" s="8">
        <v>157</v>
      </c>
      <c r="AS100" s="8">
        <v>156</v>
      </c>
      <c r="AT100" s="8">
        <v>122</v>
      </c>
      <c r="AU100" s="8">
        <v>177</v>
      </c>
      <c r="AV100" s="8">
        <v>459</v>
      </c>
      <c r="AW100" s="8">
        <v>2754</v>
      </c>
      <c r="AX100" s="8">
        <v>14425</v>
      </c>
      <c r="AY100" s="8">
        <v>21</v>
      </c>
      <c r="AZ100" s="8">
        <v>27</v>
      </c>
      <c r="BA100" s="8">
        <v>19</v>
      </c>
      <c r="BB100" s="8">
        <v>48</v>
      </c>
      <c r="BC100" s="8">
        <v>1921</v>
      </c>
      <c r="BD100" s="8">
        <v>596</v>
      </c>
      <c r="BE100" s="8">
        <v>183</v>
      </c>
      <c r="BF100" s="8">
        <v>390</v>
      </c>
      <c r="BG100" s="8">
        <v>315</v>
      </c>
      <c r="BH100" s="8">
        <f t="shared" si="8"/>
        <v>52</v>
      </c>
      <c r="BI100" s="8"/>
    </row>
    <row r="101" spans="1:61" ht="15.75" customHeight="1" x14ac:dyDescent="0.25">
      <c r="A101" s="162"/>
      <c r="B101" s="197" t="s">
        <v>322</v>
      </c>
      <c r="C101" s="194"/>
      <c r="D101" s="195" t="s">
        <v>79</v>
      </c>
      <c r="E101" s="8">
        <v>9</v>
      </c>
      <c r="F101" s="8">
        <v>26</v>
      </c>
      <c r="G101" s="8">
        <v>10</v>
      </c>
      <c r="H101" s="8">
        <v>4</v>
      </c>
      <c r="I101" s="8">
        <v>84</v>
      </c>
      <c r="J101" s="8">
        <v>21</v>
      </c>
      <c r="K101" s="8">
        <v>25</v>
      </c>
      <c r="L101" s="8">
        <v>30</v>
      </c>
      <c r="M101" s="8">
        <v>18</v>
      </c>
      <c r="N101" s="8">
        <v>8</v>
      </c>
      <c r="O101" s="8">
        <v>11</v>
      </c>
      <c r="P101" s="8">
        <v>70</v>
      </c>
      <c r="Q101" s="8">
        <v>28</v>
      </c>
      <c r="R101" s="8">
        <v>16</v>
      </c>
      <c r="S101" s="8">
        <v>23</v>
      </c>
      <c r="T101" s="8">
        <v>7</v>
      </c>
      <c r="U101" s="8">
        <v>92</v>
      </c>
      <c r="V101" s="8">
        <v>67</v>
      </c>
      <c r="W101" s="8">
        <v>15</v>
      </c>
      <c r="X101" s="8">
        <v>8</v>
      </c>
      <c r="Y101" s="8">
        <v>83</v>
      </c>
      <c r="Z101" s="8">
        <v>79</v>
      </c>
      <c r="AA101" s="8">
        <v>12</v>
      </c>
      <c r="AB101" s="8">
        <v>55</v>
      </c>
      <c r="AC101" s="8">
        <v>342</v>
      </c>
      <c r="AD101" s="8">
        <v>73</v>
      </c>
      <c r="AE101" s="8">
        <v>232</v>
      </c>
      <c r="AF101" s="8">
        <v>11</v>
      </c>
      <c r="AG101" s="8">
        <v>408</v>
      </c>
      <c r="AH101" s="8">
        <v>48</v>
      </c>
      <c r="AI101" s="8">
        <v>43</v>
      </c>
      <c r="AJ101" s="8">
        <v>488</v>
      </c>
      <c r="AK101" s="8">
        <v>28</v>
      </c>
      <c r="AL101" s="8">
        <v>2</v>
      </c>
      <c r="AM101" s="8">
        <v>39</v>
      </c>
      <c r="AN101" s="8">
        <v>91</v>
      </c>
      <c r="AO101" s="8">
        <v>24</v>
      </c>
      <c r="AP101" s="8">
        <v>313</v>
      </c>
      <c r="AQ101" s="8">
        <v>46</v>
      </c>
      <c r="AR101" s="8">
        <v>74</v>
      </c>
      <c r="AS101" s="8">
        <v>39</v>
      </c>
      <c r="AT101" s="8">
        <v>49</v>
      </c>
      <c r="AU101" s="8">
        <v>74</v>
      </c>
      <c r="AV101" s="8">
        <v>133</v>
      </c>
      <c r="AW101" s="8">
        <v>123</v>
      </c>
      <c r="AX101" s="8">
        <v>37</v>
      </c>
      <c r="AY101" s="8">
        <v>27</v>
      </c>
      <c r="AZ101" s="8">
        <v>24</v>
      </c>
      <c r="BA101" s="8">
        <v>54</v>
      </c>
      <c r="BB101" s="8">
        <v>20</v>
      </c>
      <c r="BC101" s="8">
        <v>331</v>
      </c>
      <c r="BD101" s="8">
        <v>99</v>
      </c>
      <c r="BE101" s="8">
        <v>22</v>
      </c>
      <c r="BF101" s="8">
        <v>195</v>
      </c>
      <c r="BG101" s="8">
        <v>26</v>
      </c>
      <c r="BH101" s="8">
        <f t="shared" si="8"/>
        <v>55</v>
      </c>
      <c r="BI101" s="8"/>
    </row>
    <row r="102" spans="1:61" ht="15.75" customHeight="1" x14ac:dyDescent="0.2">
      <c r="A102" s="2"/>
      <c r="B102" s="3"/>
      <c r="C102" s="3"/>
      <c r="D102" s="269"/>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row>
    <row r="103" spans="1:61" ht="15.75" customHeight="1" x14ac:dyDescent="0.2">
      <c r="A103" s="2"/>
      <c r="B103" s="3"/>
      <c r="C103" s="3"/>
      <c r="D103" s="269"/>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row>
    <row r="104" spans="1:61" ht="15.75" customHeight="1" x14ac:dyDescent="0.2">
      <c r="A104" s="2"/>
      <c r="B104" s="3"/>
      <c r="C104" s="3"/>
      <c r="D104" s="269"/>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row>
    <row r="105" spans="1:61" ht="15.75" customHeight="1" x14ac:dyDescent="0.2">
      <c r="A105" s="2"/>
      <c r="B105" s="3"/>
      <c r="C105" s="3"/>
      <c r="D105" s="269"/>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row>
    <row r="106" spans="1:61" ht="15.75" customHeight="1" x14ac:dyDescent="0.2">
      <c r="A106" s="270"/>
      <c r="B106" s="271"/>
      <c r="C106" s="272" t="s">
        <v>627</v>
      </c>
      <c r="D106" s="273">
        <f>COUNTA(D3:D101)+COUNTA(D110:D115)-3</f>
        <v>102</v>
      </c>
      <c r="E106" s="274">
        <f t="shared" ref="E106:BG106" ca="1" si="9">COUNTA(E3:E101)+COUNTA(E110:E115)</f>
        <v>104</v>
      </c>
      <c r="F106" s="275">
        <f t="shared" ca="1" si="9"/>
        <v>101</v>
      </c>
      <c r="G106" s="275">
        <f t="shared" ca="1" si="9"/>
        <v>104</v>
      </c>
      <c r="H106" s="275">
        <f t="shared" ca="1" si="9"/>
        <v>105</v>
      </c>
      <c r="I106" s="275">
        <f t="shared" ca="1" si="9"/>
        <v>104</v>
      </c>
      <c r="J106" s="275">
        <f t="shared" ca="1" si="9"/>
        <v>101</v>
      </c>
      <c r="K106" s="275">
        <f t="shared" ca="1" si="9"/>
        <v>103</v>
      </c>
      <c r="L106" s="275">
        <f t="shared" ca="1" si="9"/>
        <v>102</v>
      </c>
      <c r="M106" s="274">
        <f t="shared" ca="1" si="9"/>
        <v>88</v>
      </c>
      <c r="N106" s="275">
        <f t="shared" ca="1" si="9"/>
        <v>105</v>
      </c>
      <c r="O106" s="275">
        <f t="shared" ca="1" si="9"/>
        <v>104</v>
      </c>
      <c r="P106" s="275">
        <f t="shared" ca="1" si="9"/>
        <v>101</v>
      </c>
      <c r="Q106" s="274">
        <f t="shared" ca="1" si="9"/>
        <v>98</v>
      </c>
      <c r="R106" s="274">
        <f t="shared" ca="1" si="9"/>
        <v>97</v>
      </c>
      <c r="S106" s="274">
        <f t="shared" ca="1" si="9"/>
        <v>100</v>
      </c>
      <c r="T106" s="275">
        <f t="shared" ca="1" si="9"/>
        <v>100</v>
      </c>
      <c r="U106" s="275">
        <f t="shared" ca="1" si="9"/>
        <v>103</v>
      </c>
      <c r="V106" s="274">
        <f t="shared" ca="1" si="9"/>
        <v>98</v>
      </c>
      <c r="W106" s="274">
        <f t="shared" ca="1" si="9"/>
        <v>99</v>
      </c>
      <c r="X106" s="274">
        <f t="shared" ca="1" si="9"/>
        <v>93</v>
      </c>
      <c r="Y106" s="274">
        <f t="shared" ca="1" si="9"/>
        <v>99</v>
      </c>
      <c r="Z106" s="275">
        <f t="shared" ca="1" si="9"/>
        <v>103</v>
      </c>
      <c r="AA106" s="274">
        <f t="shared" ca="1" si="9"/>
        <v>103</v>
      </c>
      <c r="AB106" s="274">
        <f t="shared" ca="1" si="9"/>
        <v>98</v>
      </c>
      <c r="AC106" s="275">
        <f t="shared" ca="1" si="9"/>
        <v>102</v>
      </c>
      <c r="AD106" s="274">
        <f t="shared" ca="1" si="9"/>
        <v>96</v>
      </c>
      <c r="AE106" s="274">
        <f t="shared" ca="1" si="9"/>
        <v>101</v>
      </c>
      <c r="AF106" s="274">
        <f t="shared" ca="1" si="9"/>
        <v>90</v>
      </c>
      <c r="AG106" s="275">
        <f t="shared" ca="1" si="9"/>
        <v>104</v>
      </c>
      <c r="AH106" s="274">
        <f t="shared" ca="1" si="9"/>
        <v>95</v>
      </c>
      <c r="AI106" s="275">
        <f t="shared" ca="1" si="9"/>
        <v>103</v>
      </c>
      <c r="AJ106" s="275">
        <f t="shared" ca="1" si="9"/>
        <v>104</v>
      </c>
      <c r="AK106" s="275">
        <f t="shared" ca="1" si="9"/>
        <v>103</v>
      </c>
      <c r="AL106" s="275">
        <f t="shared" ca="1" si="9"/>
        <v>100</v>
      </c>
      <c r="AM106" s="275">
        <f t="shared" ca="1" si="9"/>
        <v>103</v>
      </c>
      <c r="AN106" s="275">
        <f t="shared" ca="1" si="9"/>
        <v>102</v>
      </c>
      <c r="AO106" s="275">
        <f t="shared" ca="1" si="9"/>
        <v>104</v>
      </c>
      <c r="AP106" s="275">
        <f t="shared" ca="1" si="9"/>
        <v>101</v>
      </c>
      <c r="AQ106" s="275">
        <f t="shared" ca="1" si="9"/>
        <v>103</v>
      </c>
      <c r="AR106" s="274">
        <f t="shared" ca="1" si="9"/>
        <v>93</v>
      </c>
      <c r="AS106" s="275">
        <f t="shared" ca="1" si="9"/>
        <v>102</v>
      </c>
      <c r="AT106" s="275">
        <f t="shared" ca="1" si="9"/>
        <v>101</v>
      </c>
      <c r="AU106" s="275">
        <f t="shared" ca="1" si="9"/>
        <v>103</v>
      </c>
      <c r="AV106" s="274">
        <f t="shared" ca="1" si="9"/>
        <v>92</v>
      </c>
      <c r="AW106" s="274">
        <f t="shared" ca="1" si="9"/>
        <v>96</v>
      </c>
      <c r="AX106" s="274">
        <f t="shared" ca="1" si="9"/>
        <v>90</v>
      </c>
      <c r="AY106" s="275">
        <f t="shared" ca="1" si="9"/>
        <v>103</v>
      </c>
      <c r="AZ106" s="274">
        <f t="shared" ca="1" si="9"/>
        <v>98</v>
      </c>
      <c r="BA106" s="275">
        <f t="shared" ca="1" si="9"/>
        <v>103</v>
      </c>
      <c r="BB106" s="275">
        <f t="shared" ca="1" si="9"/>
        <v>104</v>
      </c>
      <c r="BC106" s="275">
        <f t="shared" ca="1" si="9"/>
        <v>104</v>
      </c>
      <c r="BD106" s="275">
        <f t="shared" ca="1" si="9"/>
        <v>105</v>
      </c>
      <c r="BE106" s="275">
        <f t="shared" ca="1" si="9"/>
        <v>104</v>
      </c>
      <c r="BF106" s="275">
        <f t="shared" ca="1" si="9"/>
        <v>103</v>
      </c>
      <c r="BG106" s="274">
        <f t="shared" ca="1" si="9"/>
        <v>94</v>
      </c>
      <c r="BH106" s="276">
        <f ca="1">SUM(BH3:BH101)+SUM(BH110:BH115)</f>
        <v>5478</v>
      </c>
      <c r="BI106" s="8"/>
    </row>
    <row r="107" spans="1:61" ht="15.75" customHeight="1" x14ac:dyDescent="0.2">
      <c r="A107" s="2"/>
      <c r="B107" s="288">
        <f ca="1">SUM(E106:BG106)</f>
        <v>5519</v>
      </c>
      <c r="C107" s="3"/>
      <c r="D107" s="289"/>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row>
    <row r="108" spans="1:61" ht="18" x14ac:dyDescent="0.25">
      <c r="A108" s="270"/>
      <c r="B108" s="271" t="s">
        <v>629</v>
      </c>
      <c r="C108" s="288" t="e">
        <f ca="1">(B107-D175)/5610</f>
        <v>#REF!</v>
      </c>
      <c r="D108" s="289"/>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379" t="s">
        <v>630</v>
      </c>
      <c r="BD108" s="377"/>
      <c r="BE108" s="377"/>
      <c r="BF108" s="376">
        <f ca="1">(BH106-(BH46+BH62+BH89))/(D106*56)*100</f>
        <v>94.100140056022411</v>
      </c>
      <c r="BG108" s="377"/>
      <c r="BH108" s="378"/>
      <c r="BI108" s="290"/>
    </row>
    <row r="109" spans="1:61" ht="15.75" customHeight="1" x14ac:dyDescent="0.2">
      <c r="A109" s="2"/>
      <c r="B109" s="3"/>
      <c r="C109" s="3"/>
      <c r="D109" s="289"/>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row>
    <row r="110" spans="1:61" ht="15.75" customHeight="1" x14ac:dyDescent="0.2">
      <c r="A110" s="162"/>
      <c r="B110" s="271" t="s">
        <v>631</v>
      </c>
      <c r="C110" s="271" t="s">
        <v>632</v>
      </c>
      <c r="D110" s="291" t="s">
        <v>98</v>
      </c>
      <c r="E110" s="251">
        <v>294.55</v>
      </c>
      <c r="F110" s="251">
        <v>89.45</v>
      </c>
      <c r="G110" s="251">
        <v>3139.5</v>
      </c>
      <c r="H110" s="251">
        <v>167490</v>
      </c>
      <c r="I110" s="251">
        <v>97.01</v>
      </c>
      <c r="J110" s="251">
        <v>178493</v>
      </c>
      <c r="K110" s="251">
        <v>85.43</v>
      </c>
      <c r="L110" s="251">
        <v>1303.0999999999999</v>
      </c>
      <c r="M110" s="251">
        <v>705.76</v>
      </c>
      <c r="N110" s="251">
        <v>4400</v>
      </c>
      <c r="O110" s="251">
        <v>686.36</v>
      </c>
      <c r="P110" s="251">
        <v>89.09</v>
      </c>
      <c r="Q110" s="251">
        <v>86.07</v>
      </c>
      <c r="R110" s="251">
        <v>215666</v>
      </c>
      <c r="S110" s="251">
        <v>78.23</v>
      </c>
      <c r="T110" s="251">
        <v>451.24</v>
      </c>
      <c r="U110" s="251">
        <v>701.38</v>
      </c>
      <c r="V110" s="251">
        <v>731.03</v>
      </c>
      <c r="W110" s="189">
        <v>168.9</v>
      </c>
      <c r="X110" s="251">
        <v>894680</v>
      </c>
      <c r="Y110" s="251">
        <v>832.6</v>
      </c>
      <c r="Z110" s="251">
        <v>929.6</v>
      </c>
      <c r="AA110" s="251">
        <v>10518.4</v>
      </c>
      <c r="AB110" s="251">
        <v>273.02</v>
      </c>
      <c r="AC110" s="251">
        <v>64.56</v>
      </c>
      <c r="AD110" s="251">
        <v>82.27</v>
      </c>
      <c r="AE110" s="251">
        <v>70.790000000000006</v>
      </c>
      <c r="AF110" s="251">
        <v>3750.14</v>
      </c>
      <c r="AG110" s="251">
        <v>1096.8699999999999</v>
      </c>
      <c r="AH110" s="251">
        <v>85.37</v>
      </c>
      <c r="AI110" s="251">
        <v>114.08</v>
      </c>
      <c r="AJ110" s="251">
        <v>4639.0600000000004</v>
      </c>
      <c r="AK110" s="251">
        <v>3112.52</v>
      </c>
      <c r="AL110" s="251">
        <v>4623.41</v>
      </c>
      <c r="AM110" s="251">
        <v>4195.8599999999997</v>
      </c>
      <c r="AN110" s="251">
        <v>80.040000000000006</v>
      </c>
      <c r="AO110" s="251">
        <v>6953.64</v>
      </c>
      <c r="AP110" s="251">
        <v>99.35</v>
      </c>
      <c r="AQ110" s="251">
        <v>111.95</v>
      </c>
      <c r="AR110" s="251">
        <v>360.59</v>
      </c>
      <c r="AS110" s="251">
        <v>86.89</v>
      </c>
      <c r="AT110" s="251">
        <v>85.44</v>
      </c>
      <c r="AU110" s="251">
        <v>34884.6</v>
      </c>
      <c r="AV110" s="251">
        <v>304</v>
      </c>
      <c r="AW110" s="251">
        <v>107965</v>
      </c>
      <c r="AX110" s="251">
        <v>792.69</v>
      </c>
      <c r="AY110" s="251">
        <v>152.12</v>
      </c>
      <c r="AZ110" s="251">
        <v>131.22</v>
      </c>
      <c r="BA110" s="251">
        <v>2808460</v>
      </c>
      <c r="BB110" s="251">
        <v>478.85</v>
      </c>
      <c r="BC110" s="251">
        <v>7475.24</v>
      </c>
      <c r="BD110" s="251">
        <v>118.43</v>
      </c>
      <c r="BE110" s="251">
        <v>119.64</v>
      </c>
      <c r="BF110" s="251">
        <v>271.83</v>
      </c>
      <c r="BG110" s="251">
        <v>72.22</v>
      </c>
      <c r="BH110" s="292">
        <f t="shared" ref="BH110:BH115" si="10">COUNTA(E110:BG110)</f>
        <v>55</v>
      </c>
      <c r="BI110" s="292"/>
    </row>
    <row r="111" spans="1:61" ht="15.75" customHeight="1" x14ac:dyDescent="0.2">
      <c r="A111" s="162"/>
      <c r="B111" s="271" t="s">
        <v>631</v>
      </c>
      <c r="C111" s="271" t="s">
        <v>632</v>
      </c>
      <c r="D111" s="291" t="s">
        <v>103</v>
      </c>
      <c r="E111" s="251">
        <v>290.45999999999998</v>
      </c>
      <c r="F111" s="251">
        <v>40.56</v>
      </c>
      <c r="G111" s="251">
        <v>2762.15</v>
      </c>
      <c r="H111" s="251">
        <v>148636</v>
      </c>
      <c r="I111" s="251">
        <v>33.76</v>
      </c>
      <c r="J111" s="251">
        <v>122233</v>
      </c>
      <c r="K111" s="251">
        <v>67.22</v>
      </c>
      <c r="L111" s="251">
        <v>598.83000000000004</v>
      </c>
      <c r="M111" s="251">
        <v>496.06</v>
      </c>
      <c r="N111" s="251">
        <v>4320.4799999999996</v>
      </c>
      <c r="O111" s="251">
        <v>617.04</v>
      </c>
      <c r="P111" s="251">
        <v>86.06</v>
      </c>
      <c r="Q111" s="251">
        <v>39.619999999999997</v>
      </c>
      <c r="R111" s="251">
        <v>145142</v>
      </c>
      <c r="S111" s="251">
        <v>33.47</v>
      </c>
      <c r="T111" s="251">
        <v>383.56</v>
      </c>
      <c r="U111" s="251">
        <v>429.1</v>
      </c>
      <c r="V111" s="251">
        <v>562.71</v>
      </c>
      <c r="W111" s="189">
        <v>172.66</v>
      </c>
      <c r="X111" s="251">
        <v>516148</v>
      </c>
      <c r="Y111" s="251">
        <v>387.17</v>
      </c>
      <c r="Z111" s="251">
        <v>1462.86</v>
      </c>
      <c r="AA111" s="251">
        <v>19386</v>
      </c>
      <c r="AB111" s="251">
        <v>204.73</v>
      </c>
      <c r="AC111" s="251">
        <v>56.16</v>
      </c>
      <c r="AD111" s="251">
        <v>53.99</v>
      </c>
      <c r="AE111" s="251">
        <v>66.36</v>
      </c>
      <c r="AF111" s="251">
        <v>3074.01</v>
      </c>
      <c r="AG111" s="251">
        <v>1032.1600000000001</v>
      </c>
      <c r="AH111" s="251">
        <v>43.27</v>
      </c>
      <c r="AI111" s="251">
        <v>53.58</v>
      </c>
      <c r="AJ111" s="251">
        <v>6232.37</v>
      </c>
      <c r="AK111" s="251">
        <v>3370.05</v>
      </c>
      <c r="AL111" s="251">
        <v>7039.3</v>
      </c>
      <c r="AM111" s="251">
        <v>2210.0700000000002</v>
      </c>
      <c r="AN111" s="251">
        <v>93.42</v>
      </c>
      <c r="AO111" s="251">
        <v>9400</v>
      </c>
      <c r="AP111" s="251">
        <v>81.08</v>
      </c>
      <c r="AQ111" s="251">
        <v>75.45</v>
      </c>
      <c r="AR111" s="251">
        <v>156.38999999999999</v>
      </c>
      <c r="AS111" s="251">
        <v>56.69</v>
      </c>
      <c r="AT111" s="251">
        <v>61.67</v>
      </c>
      <c r="AU111" s="251">
        <v>30590</v>
      </c>
      <c r="AV111" s="251">
        <v>222.42</v>
      </c>
      <c r="AW111" s="251">
        <v>83126.7</v>
      </c>
      <c r="AX111" s="251">
        <v>361.06</v>
      </c>
      <c r="AY111" s="251">
        <v>130.22999999999999</v>
      </c>
      <c r="AZ111" s="251">
        <v>63.58</v>
      </c>
      <c r="BA111" s="251">
        <v>984030</v>
      </c>
      <c r="BB111" s="251">
        <v>306.43</v>
      </c>
      <c r="BC111" s="251">
        <v>10204.700000000001</v>
      </c>
      <c r="BD111" s="251">
        <v>56.98</v>
      </c>
      <c r="BE111" s="251">
        <v>55.57</v>
      </c>
      <c r="BF111" s="251">
        <v>176.11</v>
      </c>
      <c r="BG111" s="251">
        <v>102.71</v>
      </c>
      <c r="BH111" s="292">
        <f t="shared" si="10"/>
        <v>55</v>
      </c>
      <c r="BI111" s="292"/>
    </row>
    <row r="112" spans="1:61" ht="15.75" customHeight="1" x14ac:dyDescent="0.2">
      <c r="A112" s="162"/>
      <c r="B112" s="271" t="s">
        <v>631</v>
      </c>
      <c r="C112" s="271" t="s">
        <v>633</v>
      </c>
      <c r="D112" s="291" t="s">
        <v>192</v>
      </c>
      <c r="E112" s="251">
        <v>23.44</v>
      </c>
      <c r="F112" s="251">
        <v>2.4</v>
      </c>
      <c r="G112" s="251">
        <v>72.81</v>
      </c>
      <c r="H112" s="251">
        <v>4927.2700000000004</v>
      </c>
      <c r="I112" s="251">
        <v>1.29</v>
      </c>
      <c r="J112" s="251">
        <v>2766.93</v>
      </c>
      <c r="K112" s="251">
        <v>3</v>
      </c>
      <c r="L112" s="251">
        <v>18.96</v>
      </c>
      <c r="M112" s="251">
        <v>9.26</v>
      </c>
      <c r="N112" s="251">
        <v>94.14</v>
      </c>
      <c r="O112" s="251">
        <v>17.29</v>
      </c>
      <c r="P112" s="251">
        <v>1.81</v>
      </c>
      <c r="Q112" s="251">
        <v>2.13</v>
      </c>
      <c r="R112" s="251">
        <v>2966.67</v>
      </c>
      <c r="S112" s="251">
        <v>1.94</v>
      </c>
      <c r="T112" s="251">
        <v>12.91</v>
      </c>
      <c r="U112" s="251">
        <v>10.39</v>
      </c>
      <c r="V112" s="251">
        <v>22.49</v>
      </c>
      <c r="W112" s="189">
        <v>6.27</v>
      </c>
      <c r="X112" s="251">
        <v>16098.1</v>
      </c>
      <c r="Y112" s="251">
        <v>11.92</v>
      </c>
      <c r="Z112" s="251">
        <v>78.37</v>
      </c>
      <c r="AA112" s="251">
        <v>462.73</v>
      </c>
      <c r="AB112" s="251">
        <v>8.6</v>
      </c>
      <c r="AC112" s="251">
        <v>1.61</v>
      </c>
      <c r="AD112" s="251">
        <v>1.86</v>
      </c>
      <c r="AE112" s="251">
        <v>1.58</v>
      </c>
      <c r="AF112" s="251">
        <v>102</v>
      </c>
      <c r="AG112" s="251">
        <v>26.67</v>
      </c>
      <c r="AH112" s="251">
        <v>2.54</v>
      </c>
      <c r="AI112" s="251">
        <v>1.86</v>
      </c>
      <c r="AJ112" s="251">
        <v>88.96</v>
      </c>
      <c r="AK112" s="251">
        <v>71.680000000000007</v>
      </c>
      <c r="AL112" s="251">
        <v>165.45</v>
      </c>
      <c r="AM112" s="251">
        <v>57.4</v>
      </c>
      <c r="AN112" s="251">
        <v>2.68</v>
      </c>
      <c r="AO112" s="251">
        <v>250</v>
      </c>
      <c r="AP112" s="251">
        <v>2.54</v>
      </c>
      <c r="AQ112" s="251">
        <v>2.44</v>
      </c>
      <c r="AR112" s="251">
        <v>3.13</v>
      </c>
      <c r="AS112" s="251">
        <v>1.96</v>
      </c>
      <c r="AT112" s="251">
        <v>3.62</v>
      </c>
      <c r="AU112" s="251">
        <v>1483.05</v>
      </c>
      <c r="AV112" s="251">
        <v>3.49</v>
      </c>
      <c r="AW112" s="251">
        <v>3000</v>
      </c>
      <c r="AX112" s="251">
        <v>17.09</v>
      </c>
      <c r="AY112" s="251">
        <v>3.24</v>
      </c>
      <c r="AZ112" s="251">
        <v>4.12</v>
      </c>
      <c r="BA112" s="251">
        <v>58812.800000000003</v>
      </c>
      <c r="BB112" s="251">
        <v>17.72</v>
      </c>
      <c r="BC112" s="251">
        <v>346.77</v>
      </c>
      <c r="BD112" s="251">
        <v>2.4900000000000002</v>
      </c>
      <c r="BE112" s="251">
        <v>4.1900000000000004</v>
      </c>
      <c r="BF112" s="251">
        <v>6.48</v>
      </c>
      <c r="BG112" s="251">
        <v>2.95</v>
      </c>
      <c r="BH112" s="292">
        <f t="shared" si="10"/>
        <v>55</v>
      </c>
      <c r="BI112" s="292"/>
    </row>
    <row r="113" spans="1:61" ht="15.75" customHeight="1" x14ac:dyDescent="0.2">
      <c r="A113" s="293"/>
      <c r="B113" s="294" t="s">
        <v>634</v>
      </c>
      <c r="C113" s="295"/>
      <c r="D113" s="296" t="s">
        <v>635</v>
      </c>
      <c r="E113" s="297" t="s">
        <v>628</v>
      </c>
      <c r="F113" s="298">
        <v>5171.43</v>
      </c>
      <c r="G113" s="299">
        <v>114500</v>
      </c>
      <c r="H113" s="300">
        <v>5750</v>
      </c>
      <c r="I113" s="300">
        <v>3528.85</v>
      </c>
      <c r="J113" s="301">
        <v>4138674.57</v>
      </c>
      <c r="K113" s="300">
        <v>2955.42</v>
      </c>
      <c r="L113" s="300">
        <v>3486.11</v>
      </c>
      <c r="M113" s="301">
        <v>5846.67</v>
      </c>
      <c r="N113" s="300">
        <v>1866.67</v>
      </c>
      <c r="O113" s="301">
        <v>19639.87</v>
      </c>
      <c r="P113" s="300">
        <v>3274.92</v>
      </c>
      <c r="Q113" s="300">
        <v>2009.26</v>
      </c>
      <c r="R113" s="300">
        <v>207.5</v>
      </c>
      <c r="S113" s="300">
        <v>835.65</v>
      </c>
      <c r="T113" s="301">
        <v>18872.86</v>
      </c>
      <c r="U113" s="301">
        <v>8750</v>
      </c>
      <c r="V113" s="301">
        <v>202786.66</v>
      </c>
      <c r="W113" s="302">
        <v>5764.5</v>
      </c>
      <c r="X113" s="301">
        <v>35664361.18</v>
      </c>
      <c r="Y113" s="301">
        <v>12500</v>
      </c>
      <c r="Z113" s="301">
        <v>102025.57</v>
      </c>
      <c r="AA113" s="301">
        <v>72262.5</v>
      </c>
      <c r="AB113" s="301">
        <v>5883.33</v>
      </c>
      <c r="AC113" s="301">
        <v>9751.26</v>
      </c>
      <c r="AD113" s="300">
        <v>4684.45</v>
      </c>
      <c r="AE113" s="300">
        <v>3592.86</v>
      </c>
      <c r="AF113" s="301">
        <v>75020.990000000005</v>
      </c>
      <c r="AG113" s="301">
        <v>21909.22</v>
      </c>
      <c r="AH113" s="300">
        <v>3632.82</v>
      </c>
      <c r="AI113" s="301">
        <v>3798.09</v>
      </c>
      <c r="AJ113" s="300">
        <v>6833.37</v>
      </c>
      <c r="AK113" s="301">
        <v>417855.04</v>
      </c>
      <c r="AL113" s="301">
        <v>118000</v>
      </c>
      <c r="AM113" s="301">
        <v>181773.85</v>
      </c>
      <c r="AN113" s="300">
        <v>10254.64</v>
      </c>
      <c r="AO113" s="301">
        <v>570000</v>
      </c>
      <c r="AP113" s="300">
        <v>9333.33</v>
      </c>
      <c r="AQ113" s="300">
        <v>1300</v>
      </c>
      <c r="AR113" s="301">
        <v>11214.29</v>
      </c>
      <c r="AS113" s="300">
        <v>9413.33</v>
      </c>
      <c r="AT113" s="300">
        <v>9149.32</v>
      </c>
      <c r="AU113" s="301">
        <v>1121428.57</v>
      </c>
      <c r="AV113" s="301">
        <v>9386.17</v>
      </c>
      <c r="AW113" s="301">
        <v>11671584.42</v>
      </c>
      <c r="AX113" s="301">
        <v>57159.15</v>
      </c>
      <c r="AY113" s="301">
        <v>24357.68</v>
      </c>
      <c r="AZ113" s="301">
        <v>11350</v>
      </c>
      <c r="BA113" s="300">
        <v>2615.0500000000002</v>
      </c>
      <c r="BB113" s="301">
        <v>27854.55</v>
      </c>
      <c r="BC113" s="301">
        <v>724049.87</v>
      </c>
      <c r="BD113" s="301">
        <v>6529.55</v>
      </c>
      <c r="BE113" s="301">
        <v>7851.31</v>
      </c>
      <c r="BF113" s="301">
        <v>10044.19</v>
      </c>
      <c r="BG113" s="300">
        <v>5704.87</v>
      </c>
      <c r="BH113" s="303">
        <f t="shared" si="10"/>
        <v>55</v>
      </c>
      <c r="BI113" s="304"/>
    </row>
    <row r="114" spans="1:61" ht="15.75" customHeight="1" x14ac:dyDescent="0.2">
      <c r="A114" s="162"/>
      <c r="B114" s="305" t="s">
        <v>636</v>
      </c>
      <c r="C114" s="271" t="s">
        <v>26</v>
      </c>
      <c r="D114" s="269" t="s">
        <v>637</v>
      </c>
      <c r="E114" s="132">
        <v>0.66610000000000003</v>
      </c>
      <c r="F114" s="132">
        <v>0.77300000000000002</v>
      </c>
      <c r="G114" s="132">
        <v>0.70269999999999999</v>
      </c>
      <c r="H114" s="132">
        <v>0.59230000000000005</v>
      </c>
      <c r="I114" s="132">
        <v>0.77800000000000002</v>
      </c>
      <c r="J114" s="132">
        <v>0.71220000000000006</v>
      </c>
      <c r="K114" s="132">
        <v>0.74629999999999996</v>
      </c>
      <c r="L114" s="132">
        <v>0.73170000000000002</v>
      </c>
      <c r="M114" s="132">
        <v>0.60640000000000005</v>
      </c>
      <c r="N114" s="132">
        <v>0.68510000000000004</v>
      </c>
      <c r="O114" s="132">
        <v>0.5988</v>
      </c>
      <c r="P114" s="132">
        <v>0.74629999999999996</v>
      </c>
      <c r="Q114" s="132">
        <v>0.74629999999999996</v>
      </c>
      <c r="R114" s="132">
        <v>0.71819999999999995</v>
      </c>
      <c r="S114" s="132">
        <v>0.74629999999999996</v>
      </c>
      <c r="T114" s="132">
        <v>0.64359999999999995</v>
      </c>
      <c r="U114" s="132">
        <v>0.75270000000000004</v>
      </c>
      <c r="V114" s="132">
        <v>0.68300000000000005</v>
      </c>
      <c r="W114" s="306">
        <v>0.61829999999999996</v>
      </c>
      <c r="X114" s="132">
        <v>0.67249999999999999</v>
      </c>
      <c r="Y114" s="132">
        <v>0.75270000000000004</v>
      </c>
      <c r="Z114" s="132">
        <v>0.55220000000000002</v>
      </c>
      <c r="AA114" s="132">
        <v>0.6391</v>
      </c>
      <c r="AB114" s="132">
        <v>0.7198</v>
      </c>
      <c r="AC114" s="132">
        <v>0.73829999999999996</v>
      </c>
      <c r="AD114" s="132">
        <v>0.74629999999999996</v>
      </c>
      <c r="AE114" s="132">
        <v>0.73250000000000004</v>
      </c>
      <c r="AF114" s="132">
        <v>0.78139999999999998</v>
      </c>
      <c r="AG114" s="132">
        <v>0.69</v>
      </c>
      <c r="AH114" s="132">
        <v>0.74629999999999996</v>
      </c>
      <c r="AI114" s="132">
        <v>0.74639999999999995</v>
      </c>
      <c r="AJ114" s="132">
        <v>0.69269999999999998</v>
      </c>
      <c r="AK114" s="132">
        <v>0.64549999999999996</v>
      </c>
      <c r="AL114" s="132">
        <v>0.7258</v>
      </c>
      <c r="AM114" s="132">
        <v>0.64549999999999996</v>
      </c>
      <c r="AN114" s="132">
        <v>0.74629999999999996</v>
      </c>
      <c r="AO114" s="132">
        <v>0.65839999999999999</v>
      </c>
      <c r="AP114" s="132">
        <v>0.75880000000000003</v>
      </c>
      <c r="AQ114" s="132">
        <v>0.74550000000000005</v>
      </c>
      <c r="AR114" s="132">
        <v>0.69410000000000005</v>
      </c>
      <c r="AS114" s="132">
        <v>0.69730000000000003</v>
      </c>
      <c r="AT114" s="132">
        <v>0.74629999999999996</v>
      </c>
      <c r="AU114" s="132">
        <v>0.69750000000000001</v>
      </c>
      <c r="AV114" s="132">
        <v>0.69410000000000005</v>
      </c>
      <c r="AW114" s="132">
        <v>0.64029999999999998</v>
      </c>
      <c r="AX114" s="132">
        <v>0.68300000000000005</v>
      </c>
      <c r="AY114" s="132">
        <v>0.7046</v>
      </c>
      <c r="AZ114" s="132">
        <v>0.7409</v>
      </c>
      <c r="BA114" s="132">
        <v>0.58109999999999995</v>
      </c>
      <c r="BB114" s="132">
        <v>0.70050000000000001</v>
      </c>
      <c r="BC114" s="132">
        <v>0.65839999999999999</v>
      </c>
      <c r="BD114" s="132">
        <v>0.74639999999999995</v>
      </c>
      <c r="BE114" s="132">
        <v>0.74639999999999995</v>
      </c>
      <c r="BF114" s="132">
        <v>0.70509999999999995</v>
      </c>
      <c r="BG114" s="132">
        <v>0.74629999999999996</v>
      </c>
      <c r="BH114" s="292">
        <f t="shared" si="10"/>
        <v>55</v>
      </c>
      <c r="BI114" s="8"/>
    </row>
    <row r="115" spans="1:61" ht="15.75" customHeight="1" x14ac:dyDescent="0.2">
      <c r="A115" s="307"/>
      <c r="B115" s="308"/>
      <c r="C115" s="309" t="s">
        <v>638</v>
      </c>
      <c r="D115" s="310" t="s">
        <v>639</v>
      </c>
      <c r="E115" s="311">
        <v>32.200000000000003</v>
      </c>
      <c r="F115" s="311">
        <v>23</v>
      </c>
      <c r="G115" s="311">
        <v>25.3</v>
      </c>
      <c r="H115" s="311">
        <v>18.54</v>
      </c>
      <c r="I115" s="311">
        <v>18.399999999999999</v>
      </c>
      <c r="J115" s="311">
        <v>24.94</v>
      </c>
      <c r="K115" s="311">
        <v>27.32</v>
      </c>
      <c r="L115" s="311">
        <v>23.35</v>
      </c>
      <c r="M115" s="311">
        <v>26.53</v>
      </c>
      <c r="N115" s="311">
        <v>25.62</v>
      </c>
      <c r="O115" s="311">
        <v>24.7</v>
      </c>
      <c r="P115" s="311">
        <v>24.05</v>
      </c>
      <c r="Q115" s="311">
        <v>23.65</v>
      </c>
      <c r="R115" s="311">
        <v>35.29</v>
      </c>
      <c r="S115" s="311">
        <v>22.91</v>
      </c>
      <c r="T115" s="311">
        <v>33.4</v>
      </c>
      <c r="U115" s="311">
        <v>27.71</v>
      </c>
      <c r="V115" s="311">
        <v>12.9</v>
      </c>
      <c r="W115" s="312">
        <v>25.99</v>
      </c>
      <c r="X115" s="311">
        <v>25.18</v>
      </c>
      <c r="Y115" s="311">
        <v>27.71</v>
      </c>
      <c r="Z115" s="311">
        <v>35</v>
      </c>
      <c r="AA115" s="311">
        <v>30.43</v>
      </c>
      <c r="AB115" s="311">
        <v>28.8</v>
      </c>
      <c r="AC115" s="311">
        <v>23.67</v>
      </c>
      <c r="AD115" s="311">
        <v>24.4</v>
      </c>
      <c r="AE115" s="311">
        <v>15.98</v>
      </c>
      <c r="AF115" s="311">
        <v>27.18</v>
      </c>
      <c r="AG115" s="311">
        <v>25.5</v>
      </c>
      <c r="AH115" s="311">
        <v>20.059999999999999</v>
      </c>
      <c r="AI115" s="311">
        <v>13.27</v>
      </c>
      <c r="AJ115" s="311">
        <v>10.43</v>
      </c>
      <c r="AK115" s="311">
        <v>30</v>
      </c>
      <c r="AL115" s="311">
        <v>27.55</v>
      </c>
      <c r="AM115" s="311">
        <v>30.38</v>
      </c>
      <c r="AN115" s="311">
        <v>22.71</v>
      </c>
      <c r="AO115" s="311">
        <v>16.38</v>
      </c>
      <c r="AP115" s="311">
        <v>21.3</v>
      </c>
      <c r="AQ115" s="311">
        <v>20.059999999999999</v>
      </c>
      <c r="AR115" s="311">
        <v>25.02</v>
      </c>
      <c r="AS115" s="311">
        <v>14.04</v>
      </c>
      <c r="AT115" s="311">
        <v>22</v>
      </c>
      <c r="AU115" s="311">
        <v>25.15</v>
      </c>
      <c r="AV115" s="311">
        <v>25.02</v>
      </c>
      <c r="AW115" s="311">
        <v>19.5</v>
      </c>
      <c r="AX115" s="311">
        <v>23.36</v>
      </c>
      <c r="AY115" s="311">
        <v>14.64</v>
      </c>
      <c r="AZ115" s="311">
        <v>14.53</v>
      </c>
      <c r="BA115" s="311">
        <v>44.58</v>
      </c>
      <c r="BB115" s="311">
        <v>20.5</v>
      </c>
      <c r="BC115" s="311">
        <v>16.36</v>
      </c>
      <c r="BD115" s="311">
        <v>20.85</v>
      </c>
      <c r="BE115" s="311">
        <v>22.01</v>
      </c>
      <c r="BF115" s="311">
        <v>16.57</v>
      </c>
      <c r="BG115" s="311">
        <v>20.239999999999998</v>
      </c>
      <c r="BH115" s="313">
        <f t="shared" si="10"/>
        <v>55</v>
      </c>
      <c r="BI115" s="314"/>
    </row>
    <row r="116" spans="1:61" ht="15.75" customHeight="1" x14ac:dyDescent="0.2">
      <c r="A116" s="315"/>
      <c r="B116" s="316"/>
      <c r="C116" s="316"/>
      <c r="D116" s="317" t="s">
        <v>640</v>
      </c>
      <c r="E116" s="247">
        <v>2269000</v>
      </c>
      <c r="F116" s="247">
        <v>813562</v>
      </c>
      <c r="G116" s="247">
        <v>8280925</v>
      </c>
      <c r="H116" s="247">
        <v>1900000</v>
      </c>
      <c r="I116" s="247">
        <v>3421829</v>
      </c>
      <c r="J116" s="247">
        <v>7776845</v>
      </c>
      <c r="K116" s="247">
        <v>645966</v>
      </c>
      <c r="L116" s="247">
        <v>2890151</v>
      </c>
      <c r="M116" s="247">
        <v>10230350</v>
      </c>
      <c r="N116" s="247">
        <v>2906376</v>
      </c>
      <c r="O116" s="247">
        <v>4055807</v>
      </c>
      <c r="P116" s="247">
        <v>2718782</v>
      </c>
      <c r="Q116" s="247">
        <v>1258000</v>
      </c>
      <c r="R116" s="247">
        <v>4364541</v>
      </c>
      <c r="S116" s="247">
        <v>688701</v>
      </c>
      <c r="T116" s="247">
        <v>2213845</v>
      </c>
      <c r="U116" s="247">
        <v>3161844</v>
      </c>
      <c r="V116" s="247">
        <v>7071600</v>
      </c>
      <c r="W116" s="247">
        <v>14377018</v>
      </c>
      <c r="X116" s="247">
        <v>11374022</v>
      </c>
      <c r="Y116" s="247">
        <v>4434827</v>
      </c>
      <c r="Z116" s="247">
        <v>23500000</v>
      </c>
      <c r="AA116" s="247">
        <v>13400000</v>
      </c>
      <c r="AB116" s="247">
        <v>9752000</v>
      </c>
      <c r="AC116" s="247">
        <v>8173941</v>
      </c>
      <c r="AD116" s="247">
        <v>3884307</v>
      </c>
      <c r="AE116" s="247">
        <v>3165235</v>
      </c>
      <c r="AF116" s="247">
        <v>11855975</v>
      </c>
      <c r="AG116" s="247">
        <v>8851080</v>
      </c>
      <c r="AH116" s="247">
        <v>2496435</v>
      </c>
      <c r="AI116" s="247">
        <v>3824220</v>
      </c>
      <c r="AJ116" s="247">
        <v>11503501</v>
      </c>
      <c r="AK116" s="247">
        <v>12442373</v>
      </c>
      <c r="AL116" s="247">
        <v>3138369</v>
      </c>
      <c r="AM116" s="247">
        <v>16787941</v>
      </c>
      <c r="AN116" s="247">
        <v>8405837</v>
      </c>
      <c r="AO116" s="247">
        <v>2683487</v>
      </c>
      <c r="AP116" s="247">
        <v>6500000</v>
      </c>
      <c r="AQ116" s="247">
        <v>2670000</v>
      </c>
      <c r="AR116" s="247">
        <v>6453682</v>
      </c>
      <c r="AS116" s="247">
        <v>2889305</v>
      </c>
      <c r="AT116" s="247">
        <v>1258722</v>
      </c>
      <c r="AU116" s="247">
        <v>6434576</v>
      </c>
      <c r="AV116" s="247">
        <v>11895893</v>
      </c>
      <c r="AW116" s="247">
        <v>10117909</v>
      </c>
      <c r="AX116" s="247">
        <v>21766000</v>
      </c>
      <c r="AY116" s="247">
        <v>5312400</v>
      </c>
      <c r="AZ116" s="247">
        <v>4757083</v>
      </c>
      <c r="BA116" s="247">
        <v>8154051</v>
      </c>
      <c r="BB116" s="247">
        <v>1331300</v>
      </c>
      <c r="BC116" s="247">
        <v>13202041</v>
      </c>
      <c r="BD116" s="247">
        <v>2615060</v>
      </c>
      <c r="BE116" s="247">
        <v>603502</v>
      </c>
      <c r="BF116" s="247">
        <v>1724404</v>
      </c>
      <c r="BG116" s="247">
        <v>658893</v>
      </c>
      <c r="BH116" s="247"/>
      <c r="BI116" s="247"/>
    </row>
    <row r="117" spans="1:61" ht="15.75" customHeight="1" x14ac:dyDescent="0.2">
      <c r="A117" s="270"/>
      <c r="B117" s="271"/>
      <c r="C117" s="271"/>
      <c r="D117" s="269"/>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row>
    <row r="118" spans="1:61" ht="15.75" customHeight="1" x14ac:dyDescent="0.2">
      <c r="A118" s="162"/>
      <c r="C118" s="20" t="s">
        <v>641</v>
      </c>
      <c r="D118" s="212" t="s">
        <v>642</v>
      </c>
      <c r="E118" s="8">
        <v>40.9</v>
      </c>
      <c r="F118" s="8">
        <v>6.8</v>
      </c>
      <c r="G118" s="8">
        <v>70.3</v>
      </c>
      <c r="H118" s="8">
        <v>31.2</v>
      </c>
      <c r="I118" s="8">
        <v>7.8</v>
      </c>
      <c r="J118" s="8">
        <v>35.799999999999997</v>
      </c>
      <c r="K118" s="8">
        <v>18.600000000000001</v>
      </c>
      <c r="L118" s="8">
        <v>26.4</v>
      </c>
      <c r="M118" s="8">
        <v>31.6</v>
      </c>
      <c r="N118" s="8">
        <v>85.9</v>
      </c>
      <c r="O118" s="8">
        <v>34.6</v>
      </c>
      <c r="P118" s="8">
        <v>18.600000000000001</v>
      </c>
      <c r="Q118" s="8">
        <v>18.600000000000001</v>
      </c>
      <c r="R118" s="8">
        <v>40.799999999999997</v>
      </c>
      <c r="S118" s="8">
        <v>18.600000000000001</v>
      </c>
      <c r="T118" s="8">
        <v>18.2</v>
      </c>
      <c r="U118" s="8">
        <v>47.7</v>
      </c>
      <c r="V118" s="8">
        <v>30.5</v>
      </c>
      <c r="W118" s="8">
        <v>23.5</v>
      </c>
      <c r="X118" s="8">
        <v>34.4</v>
      </c>
      <c r="Y118" s="8">
        <v>47.7</v>
      </c>
      <c r="Z118" s="8">
        <v>40.799999999999997</v>
      </c>
      <c r="AA118" s="8">
        <v>55.1</v>
      </c>
      <c r="AB118" s="8">
        <v>29.7</v>
      </c>
      <c r="AC118" s="8">
        <v>5.9</v>
      </c>
      <c r="AD118" s="8">
        <v>18.600000000000001</v>
      </c>
      <c r="AE118" s="8">
        <v>7.6</v>
      </c>
      <c r="AF118" s="8">
        <v>22.8</v>
      </c>
      <c r="AG118" s="8">
        <v>26.7</v>
      </c>
      <c r="AH118" s="8">
        <v>18.600000000000001</v>
      </c>
      <c r="AI118" s="8">
        <v>11</v>
      </c>
      <c r="AJ118" s="8">
        <v>33.200000000000003</v>
      </c>
      <c r="AK118" s="8">
        <v>41</v>
      </c>
      <c r="AL118" s="8">
        <v>52.3</v>
      </c>
      <c r="AM118" s="8">
        <v>41</v>
      </c>
      <c r="AN118" s="8">
        <v>18.600000000000001</v>
      </c>
      <c r="AO118" s="8">
        <v>6.4</v>
      </c>
      <c r="AP118" s="8">
        <v>11.9</v>
      </c>
      <c r="AQ118" s="8">
        <v>61.4</v>
      </c>
      <c r="AR118" s="8">
        <v>52.5</v>
      </c>
      <c r="AS118" s="8">
        <v>13</v>
      </c>
      <c r="AT118" s="8">
        <v>18.600000000000001</v>
      </c>
      <c r="AU118" s="8">
        <v>22.8</v>
      </c>
      <c r="AV118" s="8">
        <v>52.5</v>
      </c>
      <c r="AW118" s="8">
        <v>22.1</v>
      </c>
      <c r="AX118" s="8">
        <v>30.5</v>
      </c>
      <c r="AY118" s="8">
        <v>9.8000000000000007</v>
      </c>
      <c r="AZ118" s="8">
        <v>10.4</v>
      </c>
      <c r="BA118" s="8">
        <v>85.7</v>
      </c>
      <c r="BB118" s="8">
        <v>8</v>
      </c>
      <c r="BC118" s="8">
        <v>6.4</v>
      </c>
      <c r="BD118" s="8">
        <v>11</v>
      </c>
      <c r="BE118" s="8">
        <v>11</v>
      </c>
      <c r="BF118" s="8">
        <v>22.5</v>
      </c>
      <c r="BG118" s="8">
        <v>18.600000000000001</v>
      </c>
      <c r="BH118" s="8"/>
      <c r="BI118" s="8"/>
    </row>
    <row r="119" spans="1:61" ht="15.75" customHeight="1" x14ac:dyDescent="0.2">
      <c r="A119" s="162"/>
      <c r="C119" s="20" t="s">
        <v>641</v>
      </c>
      <c r="D119" s="212" t="s">
        <v>643</v>
      </c>
      <c r="E119" s="8">
        <v>53</v>
      </c>
      <c r="F119" s="8">
        <v>100</v>
      </c>
      <c r="G119" s="8">
        <v>100</v>
      </c>
      <c r="H119" s="8">
        <v>73</v>
      </c>
      <c r="I119" s="8">
        <v>68.25</v>
      </c>
      <c r="J119" s="8">
        <v>67</v>
      </c>
      <c r="K119" s="8">
        <v>100</v>
      </c>
      <c r="L119" s="8">
        <v>60</v>
      </c>
      <c r="M119" s="8">
        <v>80</v>
      </c>
      <c r="N119" s="8">
        <v>87</v>
      </c>
      <c r="O119" s="8">
        <v>100</v>
      </c>
      <c r="P119" s="8">
        <v>100</v>
      </c>
      <c r="Q119" s="8">
        <v>100</v>
      </c>
      <c r="R119" s="8">
        <v>60</v>
      </c>
      <c r="S119" s="8">
        <v>100</v>
      </c>
      <c r="T119" s="8">
        <v>100</v>
      </c>
      <c r="U119" s="8">
        <v>80</v>
      </c>
      <c r="V119" s="8">
        <v>100</v>
      </c>
      <c r="W119" s="8">
        <v>0</v>
      </c>
      <c r="X119" s="8">
        <v>100</v>
      </c>
      <c r="Y119" s="8">
        <v>80</v>
      </c>
      <c r="Z119" s="8">
        <v>53</v>
      </c>
      <c r="AA119" s="8">
        <v>67</v>
      </c>
      <c r="AB119" s="8">
        <v>79.875</v>
      </c>
      <c r="AC119" s="8">
        <v>100</v>
      </c>
      <c r="AD119" s="8">
        <v>100</v>
      </c>
      <c r="AE119" s="8">
        <v>0</v>
      </c>
      <c r="AF119" s="8">
        <v>60</v>
      </c>
      <c r="AG119" s="8">
        <v>93</v>
      </c>
      <c r="AH119" s="8">
        <v>100</v>
      </c>
      <c r="AI119" s="8">
        <v>100</v>
      </c>
      <c r="AJ119" s="8">
        <v>73</v>
      </c>
      <c r="AK119" s="8">
        <v>100</v>
      </c>
      <c r="AL119" s="8">
        <v>73</v>
      </c>
      <c r="AM119" s="8">
        <v>100</v>
      </c>
      <c r="AN119" s="8">
        <v>100</v>
      </c>
      <c r="AO119" s="8">
        <v>100</v>
      </c>
      <c r="AP119" s="8">
        <v>100</v>
      </c>
      <c r="AQ119" s="8">
        <v>53</v>
      </c>
      <c r="AR119" s="8">
        <v>93</v>
      </c>
      <c r="AS119" s="8">
        <v>100</v>
      </c>
      <c r="AT119" s="8">
        <v>100</v>
      </c>
      <c r="AU119" s="8">
        <v>93</v>
      </c>
      <c r="AV119" s="8">
        <v>93</v>
      </c>
      <c r="AW119" s="8">
        <v>100</v>
      </c>
      <c r="AX119" s="8">
        <v>100</v>
      </c>
      <c r="AY119" s="8">
        <v>100</v>
      </c>
      <c r="AZ119" s="8">
        <v>87</v>
      </c>
      <c r="BA119" s="8">
        <v>100</v>
      </c>
      <c r="BB119" s="8">
        <v>73</v>
      </c>
      <c r="BC119" s="8">
        <v>100</v>
      </c>
      <c r="BD119" s="8">
        <v>100</v>
      </c>
      <c r="BE119" s="8">
        <v>100</v>
      </c>
      <c r="BF119" s="8">
        <v>73</v>
      </c>
      <c r="BG119" s="8">
        <v>100</v>
      </c>
      <c r="BH119" s="8"/>
      <c r="BI119" s="8"/>
    </row>
    <row r="120" spans="1:61" ht="15.75" customHeight="1" x14ac:dyDescent="0.2">
      <c r="A120" s="162"/>
      <c r="D120" s="212" t="s">
        <v>644</v>
      </c>
      <c r="E120" s="8">
        <v>0.16</v>
      </c>
      <c r="F120" s="8">
        <v>1.19</v>
      </c>
      <c r="G120" s="8">
        <v>0.14000000000000001</v>
      </c>
      <c r="H120" s="8">
        <v>0.24</v>
      </c>
      <c r="I120" s="8">
        <v>30.32</v>
      </c>
      <c r="J120" s="8">
        <v>0.02</v>
      </c>
      <c r="K120" s="8">
        <v>1.95</v>
      </c>
      <c r="L120" s="8">
        <v>0.13</v>
      </c>
      <c r="M120" s="8">
        <v>0.11</v>
      </c>
      <c r="N120" s="8">
        <v>0.01</v>
      </c>
      <c r="O120" s="8">
        <v>0.25</v>
      </c>
      <c r="P120" s="8">
        <v>1.95</v>
      </c>
      <c r="Q120" s="8">
        <v>1.95</v>
      </c>
      <c r="R120" s="8">
        <v>0.28000000000000003</v>
      </c>
      <c r="S120" s="8">
        <v>1.95</v>
      </c>
      <c r="T120" s="8">
        <v>0.06</v>
      </c>
      <c r="U120" s="8">
        <v>6.85</v>
      </c>
      <c r="V120" s="8">
        <v>0.06</v>
      </c>
      <c r="W120" s="8">
        <v>0.01</v>
      </c>
      <c r="X120" s="8">
        <v>0.02</v>
      </c>
      <c r="Y120" s="8">
        <v>6.85</v>
      </c>
      <c r="Z120" s="8">
        <v>2.02</v>
      </c>
      <c r="AA120" s="8">
        <v>0.03</v>
      </c>
      <c r="AB120" s="8">
        <v>2.4700000000000002</v>
      </c>
      <c r="AC120" s="8">
        <v>0.6</v>
      </c>
      <c r="AD120" s="8">
        <v>1.95</v>
      </c>
      <c r="AE120" s="8">
        <v>1.1499999999999999</v>
      </c>
      <c r="AF120" s="8">
        <v>0.05</v>
      </c>
      <c r="AG120" s="8">
        <v>0.03</v>
      </c>
      <c r="AH120" s="8">
        <v>1.95</v>
      </c>
      <c r="AI120" s="8">
        <v>7.0000000000000007E-2</v>
      </c>
      <c r="AJ120" s="8">
        <v>2.97</v>
      </c>
      <c r="AK120" s="8">
        <v>0.33</v>
      </c>
      <c r="AL120" s="8">
        <v>0.01</v>
      </c>
      <c r="AM120" s="8">
        <v>0.33</v>
      </c>
      <c r="AN120" s="8">
        <v>1.95</v>
      </c>
      <c r="AO120" s="8">
        <v>2.31</v>
      </c>
      <c r="AP120" s="8">
        <v>5.75</v>
      </c>
      <c r="AQ120" s="8">
        <v>0.26</v>
      </c>
      <c r="AR120" s="8">
        <v>0.44</v>
      </c>
      <c r="AS120" s="8">
        <v>1.43</v>
      </c>
      <c r="AT120" s="8">
        <v>1.95</v>
      </c>
      <c r="AU120" s="8">
        <v>0.79</v>
      </c>
      <c r="AV120" s="8">
        <v>0.44</v>
      </c>
      <c r="AW120" s="8">
        <v>2.35</v>
      </c>
      <c r="AX120" s="8">
        <v>0.06</v>
      </c>
      <c r="AY120" s="8">
        <v>0.06</v>
      </c>
      <c r="AZ120" s="8">
        <v>4.6500000000000004</v>
      </c>
      <c r="BA120" s="8">
        <v>1.43</v>
      </c>
      <c r="BB120" s="8">
        <v>1.24</v>
      </c>
      <c r="BC120" s="8">
        <v>2.31</v>
      </c>
      <c r="BD120" s="8">
        <v>7.0000000000000007E-2</v>
      </c>
      <c r="BE120" s="8">
        <v>7.0000000000000007E-2</v>
      </c>
      <c r="BF120" s="8">
        <v>3.2</v>
      </c>
      <c r="BG120" s="8">
        <v>1.95</v>
      </c>
      <c r="BH120" s="8"/>
      <c r="BI120" s="8"/>
    </row>
    <row r="121" spans="1:61" ht="15.75" customHeight="1" x14ac:dyDescent="0.2">
      <c r="A121" s="162"/>
      <c r="C121" s="20" t="s">
        <v>641</v>
      </c>
      <c r="D121" s="212" t="s">
        <v>645</v>
      </c>
      <c r="E121" s="8">
        <v>3.1</v>
      </c>
      <c r="F121" s="8">
        <v>8.1999999999999993</v>
      </c>
      <c r="G121" s="8">
        <v>16.650000000000002</v>
      </c>
      <c r="H121" s="8">
        <v>0.9</v>
      </c>
      <c r="I121" s="8">
        <v>9.1999999999999993</v>
      </c>
      <c r="J121" s="8">
        <v>5.4</v>
      </c>
      <c r="K121" s="8">
        <v>12.1</v>
      </c>
      <c r="L121" s="8">
        <v>10.3</v>
      </c>
      <c r="M121" s="8">
        <v>1.7</v>
      </c>
      <c r="N121" s="8">
        <v>2.6</v>
      </c>
      <c r="O121" s="8">
        <v>5.3</v>
      </c>
      <c r="P121" s="8">
        <v>12.1</v>
      </c>
      <c r="Q121" s="8">
        <v>12.1</v>
      </c>
      <c r="R121" s="8">
        <v>24.9</v>
      </c>
      <c r="S121" s="8">
        <v>12.1</v>
      </c>
      <c r="T121" s="8">
        <v>3.2</v>
      </c>
      <c r="U121" s="8">
        <v>3</v>
      </c>
      <c r="V121" s="8">
        <v>7.8</v>
      </c>
      <c r="W121" s="8">
        <v>7.9</v>
      </c>
      <c r="X121" s="8">
        <v>16.650000000000002</v>
      </c>
      <c r="Y121" s="8">
        <v>3</v>
      </c>
      <c r="Z121" s="8">
        <v>16.650000000000002</v>
      </c>
      <c r="AA121" s="8">
        <v>8.1714285714285726</v>
      </c>
      <c r="AB121" s="8">
        <v>3.2</v>
      </c>
      <c r="AC121" s="8">
        <v>6.2</v>
      </c>
      <c r="AD121" s="8">
        <v>12.1</v>
      </c>
      <c r="AE121" s="8">
        <v>5.0999999999999996</v>
      </c>
      <c r="AF121" s="8">
        <v>2.9</v>
      </c>
      <c r="AG121" s="8">
        <v>4.2</v>
      </c>
      <c r="AH121" s="8">
        <v>12.1</v>
      </c>
      <c r="AI121" s="8">
        <v>9.8000000000000007</v>
      </c>
      <c r="AJ121" s="8">
        <v>19.5</v>
      </c>
      <c r="AK121" s="8">
        <v>21.1</v>
      </c>
      <c r="AL121" s="8">
        <v>16.2</v>
      </c>
      <c r="AM121" s="8">
        <v>21.1</v>
      </c>
      <c r="AN121" s="8">
        <v>12.1</v>
      </c>
      <c r="AO121" s="8">
        <v>18.5</v>
      </c>
      <c r="AP121" s="8">
        <v>12.3</v>
      </c>
      <c r="AQ121" s="8">
        <v>9.1999999999999993</v>
      </c>
      <c r="AR121" s="8">
        <v>5.8</v>
      </c>
      <c r="AS121" s="8">
        <v>4.7</v>
      </c>
      <c r="AT121" s="8">
        <v>12.1</v>
      </c>
      <c r="AU121" s="8">
        <v>12.2</v>
      </c>
      <c r="AV121" s="8">
        <v>5.8</v>
      </c>
      <c r="AW121" s="8">
        <v>28.9</v>
      </c>
      <c r="AX121" s="8">
        <v>7.8</v>
      </c>
      <c r="AY121" s="8">
        <v>7.4</v>
      </c>
      <c r="AZ121" s="8">
        <v>10.6</v>
      </c>
      <c r="BA121" s="8">
        <v>5.2</v>
      </c>
      <c r="BB121" s="8">
        <v>5.9</v>
      </c>
      <c r="BC121" s="8">
        <v>18.5</v>
      </c>
      <c r="BD121" s="8">
        <v>9.8000000000000007</v>
      </c>
      <c r="BE121" s="8">
        <v>9.8000000000000007</v>
      </c>
      <c r="BF121" s="8">
        <v>16.600000000000001</v>
      </c>
      <c r="BG121" s="8">
        <v>12.1</v>
      </c>
      <c r="BH121" s="8"/>
      <c r="BI121" s="8"/>
    </row>
    <row r="122" spans="1:61" ht="15.75" customHeight="1" x14ac:dyDescent="0.2">
      <c r="A122" s="162"/>
      <c r="D122" s="212" t="s">
        <v>646</v>
      </c>
      <c r="E122">
        <v>0.1</v>
      </c>
      <c r="F122" s="8">
        <v>2.9</v>
      </c>
      <c r="G122" s="8">
        <v>0.4</v>
      </c>
      <c r="H122" s="8">
        <v>3.2</v>
      </c>
      <c r="I122" s="8">
        <v>3.7</v>
      </c>
      <c r="J122" s="8">
        <v>1.5</v>
      </c>
      <c r="K122" s="8">
        <v>2.5</v>
      </c>
      <c r="L122" s="8">
        <v>3.2</v>
      </c>
      <c r="M122" s="8">
        <v>2.8</v>
      </c>
      <c r="N122" s="8">
        <v>2.5</v>
      </c>
      <c r="O122" s="8">
        <v>0.6</v>
      </c>
      <c r="P122" s="8">
        <v>2.5</v>
      </c>
      <c r="Q122" s="8">
        <v>2.5</v>
      </c>
      <c r="R122" s="8">
        <v>0.1</v>
      </c>
      <c r="S122" s="8">
        <v>2.5</v>
      </c>
      <c r="T122" s="8">
        <v>1.9</v>
      </c>
      <c r="U122" s="8">
        <v>0.8</v>
      </c>
      <c r="V122" s="8">
        <v>1.9</v>
      </c>
      <c r="W122" s="8">
        <v>1.7</v>
      </c>
      <c r="X122" s="8">
        <v>0.2</v>
      </c>
      <c r="Y122" s="8">
        <v>0.8</v>
      </c>
      <c r="Z122" s="8">
        <v>0.8</v>
      </c>
      <c r="AA122" s="8">
        <v>0.4</v>
      </c>
      <c r="AB122" s="8">
        <v>1.1000000000000001</v>
      </c>
      <c r="AC122" s="8">
        <v>2.8</v>
      </c>
      <c r="AD122" s="8">
        <v>2.5</v>
      </c>
      <c r="AE122" s="8">
        <v>3.7</v>
      </c>
      <c r="AF122" s="8">
        <v>0.6</v>
      </c>
      <c r="AG122" s="8">
        <v>2.1</v>
      </c>
      <c r="AH122" s="8">
        <v>2.5</v>
      </c>
      <c r="AI122" s="8">
        <v>2.1</v>
      </c>
      <c r="AJ122" s="8">
        <v>4.3</v>
      </c>
      <c r="AK122" s="8">
        <v>0.7</v>
      </c>
      <c r="AL122" s="8">
        <v>0.2</v>
      </c>
      <c r="AM122" s="8">
        <v>0.7</v>
      </c>
      <c r="AN122" s="8">
        <v>2.5</v>
      </c>
      <c r="AO122" s="8">
        <v>2.2999999999999998</v>
      </c>
      <c r="AP122" s="8">
        <v>3.2</v>
      </c>
      <c r="AQ122" s="8">
        <v>1.7</v>
      </c>
      <c r="AR122" s="8">
        <v>1.9</v>
      </c>
      <c r="AS122" s="8">
        <v>4.0999999999999996</v>
      </c>
      <c r="AT122" s="8">
        <v>2.5</v>
      </c>
      <c r="AU122" s="8">
        <v>1</v>
      </c>
      <c r="AV122" s="8">
        <v>1.9</v>
      </c>
      <c r="AW122" s="8">
        <v>2.1</v>
      </c>
      <c r="AX122" s="8">
        <v>1.9</v>
      </c>
      <c r="AY122" s="8">
        <v>1.9</v>
      </c>
      <c r="AZ122" s="8">
        <v>3.3</v>
      </c>
      <c r="BA122" s="8">
        <v>0.9</v>
      </c>
      <c r="BB122" s="8">
        <v>3.3</v>
      </c>
      <c r="BC122" s="8">
        <v>2.2999999999999998</v>
      </c>
      <c r="BD122" s="8">
        <v>2.1</v>
      </c>
      <c r="BE122" s="8">
        <v>2.1</v>
      </c>
      <c r="BF122" s="8">
        <v>2.2000000000000002</v>
      </c>
      <c r="BG122" s="8">
        <v>2.5</v>
      </c>
      <c r="BH122" s="8"/>
      <c r="BI122" s="8"/>
    </row>
    <row r="123" spans="1:61" ht="15.75" customHeight="1" x14ac:dyDescent="0.2">
      <c r="A123" s="22"/>
      <c r="D123" s="212"/>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row>
    <row r="124" spans="1:61" ht="15.75" customHeight="1" x14ac:dyDescent="0.2">
      <c r="A124" s="22"/>
      <c r="D124" s="212"/>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row>
    <row r="125" spans="1:61" ht="15.75" customHeight="1" x14ac:dyDescent="0.2">
      <c r="A125" s="162"/>
      <c r="D125" s="212" t="s">
        <v>647</v>
      </c>
      <c r="E125">
        <v>956</v>
      </c>
      <c r="F125" s="8">
        <v>528</v>
      </c>
      <c r="G125" s="8">
        <v>429</v>
      </c>
      <c r="H125" s="8">
        <v>1155</v>
      </c>
      <c r="I125" s="8">
        <v>404</v>
      </c>
      <c r="J125" s="8">
        <v>762</v>
      </c>
      <c r="K125" s="8">
        <v>319</v>
      </c>
      <c r="L125" s="8">
        <v>1251</v>
      </c>
      <c r="M125" s="8">
        <v>1249</v>
      </c>
      <c r="N125" s="8">
        <v>1663</v>
      </c>
      <c r="O125" s="8">
        <v>902</v>
      </c>
      <c r="P125" s="8">
        <v>319</v>
      </c>
      <c r="Q125" s="8">
        <v>319</v>
      </c>
      <c r="R125" s="8">
        <v>1361</v>
      </c>
      <c r="S125" s="8">
        <v>319</v>
      </c>
      <c r="T125" s="8">
        <v>446</v>
      </c>
      <c r="U125" s="8">
        <v>664</v>
      </c>
      <c r="V125" s="8">
        <v>183</v>
      </c>
      <c r="W125" s="8">
        <v>753</v>
      </c>
      <c r="X125" s="8">
        <v>1200</v>
      </c>
      <c r="Y125" s="8">
        <v>664</v>
      </c>
      <c r="Z125" s="8">
        <v>1565</v>
      </c>
      <c r="AA125" s="8">
        <v>663</v>
      </c>
      <c r="AB125" s="8">
        <v>309</v>
      </c>
      <c r="AC125" s="8">
        <v>319</v>
      </c>
      <c r="AD125" s="8">
        <v>632</v>
      </c>
      <c r="AE125" s="8">
        <v>1128</v>
      </c>
      <c r="AF125" s="8">
        <v>747</v>
      </c>
      <c r="AG125" s="8">
        <v>319</v>
      </c>
      <c r="AH125" s="8">
        <v>458</v>
      </c>
      <c r="AI125" s="8">
        <v>851</v>
      </c>
      <c r="AJ125" s="8">
        <v>1390</v>
      </c>
      <c r="AK125" s="8">
        <v>1425</v>
      </c>
      <c r="AL125" s="8">
        <v>1390</v>
      </c>
      <c r="AM125" s="8">
        <v>319</v>
      </c>
      <c r="AN125" s="8">
        <v>572</v>
      </c>
      <c r="AO125" s="8">
        <v>1300</v>
      </c>
      <c r="AP125" s="8">
        <v>556</v>
      </c>
      <c r="AQ125" s="8">
        <v>1769</v>
      </c>
      <c r="AR125" s="8">
        <v>1215</v>
      </c>
      <c r="AS125" s="8">
        <v>825</v>
      </c>
      <c r="AT125" s="8">
        <v>319</v>
      </c>
      <c r="AU125" s="8">
        <v>589</v>
      </c>
      <c r="AV125" s="8">
        <v>1215</v>
      </c>
      <c r="AW125" s="8">
        <v>208</v>
      </c>
      <c r="AX125" s="8">
        <v>1087</v>
      </c>
      <c r="AY125" s="8">
        <v>90</v>
      </c>
      <c r="AZ125" s="8">
        <v>333</v>
      </c>
      <c r="BA125" s="8">
        <v>1351</v>
      </c>
      <c r="BB125" s="8">
        <v>749</v>
      </c>
      <c r="BC125" s="8">
        <v>572</v>
      </c>
      <c r="BD125" s="8">
        <v>458</v>
      </c>
      <c r="BE125" s="8">
        <v>458</v>
      </c>
      <c r="BF125" s="8">
        <v>621</v>
      </c>
      <c r="BG125" s="8">
        <v>319</v>
      </c>
      <c r="BH125" s="8"/>
      <c r="BI125" s="8"/>
    </row>
    <row r="126" spans="1:61" ht="15.75" customHeight="1" x14ac:dyDescent="0.2">
      <c r="A126" s="162"/>
      <c r="C126" s="20" t="s">
        <v>648</v>
      </c>
      <c r="D126" s="212" t="s">
        <v>649</v>
      </c>
      <c r="E126" s="20">
        <v>25.8</v>
      </c>
      <c r="F126" s="6">
        <v>9.3000000000000007</v>
      </c>
      <c r="G126" s="6">
        <v>17.7</v>
      </c>
      <c r="H126" s="6">
        <v>9.6</v>
      </c>
      <c r="I126" s="6">
        <v>5</v>
      </c>
      <c r="J126" s="6">
        <v>23.7</v>
      </c>
      <c r="K126" s="6">
        <v>12.7</v>
      </c>
      <c r="L126" s="6">
        <v>15.9</v>
      </c>
      <c r="M126" s="6">
        <v>9.6</v>
      </c>
      <c r="N126" s="6">
        <v>18.5</v>
      </c>
      <c r="O126" s="6">
        <v>9.6</v>
      </c>
      <c r="P126" s="6">
        <v>12.7</v>
      </c>
      <c r="Q126" s="6">
        <v>12.7</v>
      </c>
      <c r="R126" s="6">
        <v>26.6</v>
      </c>
      <c r="S126" s="6">
        <v>12.7</v>
      </c>
      <c r="T126" s="6">
        <v>9.6</v>
      </c>
      <c r="U126" s="6">
        <v>10.6</v>
      </c>
      <c r="V126" s="6">
        <v>14</v>
      </c>
      <c r="W126" s="6">
        <v>7.4</v>
      </c>
      <c r="X126" s="6">
        <v>25.5</v>
      </c>
      <c r="Y126" s="6">
        <v>10.6</v>
      </c>
      <c r="Z126" s="6">
        <v>12.4</v>
      </c>
      <c r="AA126" s="6">
        <v>39.9</v>
      </c>
      <c r="AB126" s="6">
        <v>23.4</v>
      </c>
      <c r="AC126" s="6">
        <v>7.1</v>
      </c>
      <c r="AD126" s="6">
        <v>12.7</v>
      </c>
      <c r="AE126" s="6">
        <v>5.2</v>
      </c>
      <c r="AF126" s="6">
        <v>18.5</v>
      </c>
      <c r="AG126" s="6">
        <v>14.8</v>
      </c>
      <c r="AH126" s="6">
        <v>12.7</v>
      </c>
      <c r="AI126" s="6">
        <v>12.2</v>
      </c>
      <c r="AJ126" s="6">
        <v>5.8</v>
      </c>
      <c r="AK126" s="6">
        <v>9.9</v>
      </c>
      <c r="AL126" s="6">
        <v>26.6</v>
      </c>
      <c r="AM126" s="6">
        <v>9.9</v>
      </c>
      <c r="AN126" s="6">
        <v>12.7</v>
      </c>
      <c r="AO126" s="6">
        <v>3.7</v>
      </c>
      <c r="AP126" s="6">
        <v>4.5999999999999996</v>
      </c>
      <c r="AQ126" s="6">
        <v>36</v>
      </c>
      <c r="AR126" s="6">
        <v>17.3</v>
      </c>
      <c r="AS126" s="6">
        <v>3.4</v>
      </c>
      <c r="AT126" s="6">
        <v>12.7</v>
      </c>
      <c r="AU126" s="6">
        <v>24.3</v>
      </c>
      <c r="AV126" s="6">
        <v>17.3</v>
      </c>
      <c r="AW126" s="6">
        <v>6.9</v>
      </c>
      <c r="AX126" s="6">
        <v>14</v>
      </c>
      <c r="AY126" s="6">
        <v>10.7</v>
      </c>
      <c r="AZ126" s="8"/>
      <c r="BA126" s="6">
        <v>12.3</v>
      </c>
      <c r="BB126" s="6">
        <v>10</v>
      </c>
      <c r="BC126" s="6">
        <v>3.7</v>
      </c>
      <c r="BD126" s="6">
        <v>12.2</v>
      </c>
      <c r="BE126" s="6">
        <v>12.2</v>
      </c>
      <c r="BF126" s="6">
        <v>9.3000000000000007</v>
      </c>
      <c r="BG126" s="6">
        <v>12.7</v>
      </c>
      <c r="BH126" s="8"/>
      <c r="BI126" s="8"/>
    </row>
    <row r="127" spans="1:61" ht="15.75" customHeight="1" x14ac:dyDescent="0.2">
      <c r="A127" s="162"/>
      <c r="C127" s="20" t="s">
        <v>650</v>
      </c>
      <c r="D127" s="212" t="s">
        <v>224</v>
      </c>
      <c r="E127" s="60">
        <v>1</v>
      </c>
      <c r="F127" s="318">
        <v>2</v>
      </c>
      <c r="G127" s="318">
        <v>2</v>
      </c>
      <c r="H127" s="318">
        <v>1</v>
      </c>
      <c r="I127" s="318">
        <v>2</v>
      </c>
      <c r="J127" s="318">
        <v>2</v>
      </c>
      <c r="K127" s="318">
        <v>2</v>
      </c>
      <c r="L127" s="318">
        <v>2</v>
      </c>
      <c r="M127" s="318">
        <v>1</v>
      </c>
      <c r="N127" s="318">
        <v>1</v>
      </c>
      <c r="O127" s="318">
        <v>2</v>
      </c>
      <c r="P127" s="318">
        <v>2</v>
      </c>
      <c r="Q127" s="318">
        <v>1</v>
      </c>
      <c r="R127" s="318">
        <v>1</v>
      </c>
      <c r="S127" s="318">
        <v>2</v>
      </c>
      <c r="T127" s="318">
        <v>0</v>
      </c>
      <c r="U127" s="318">
        <v>2</v>
      </c>
      <c r="V127" s="318">
        <v>2</v>
      </c>
      <c r="W127" s="318">
        <v>2</v>
      </c>
      <c r="X127" s="318">
        <v>2</v>
      </c>
      <c r="Y127" s="318">
        <v>2</v>
      </c>
      <c r="Z127" s="318">
        <v>2</v>
      </c>
      <c r="AA127" s="318">
        <v>2</v>
      </c>
      <c r="AB127" s="318">
        <v>2</v>
      </c>
      <c r="AC127" s="318">
        <v>2</v>
      </c>
      <c r="AD127" s="318">
        <v>2</v>
      </c>
      <c r="AE127" s="318">
        <v>2</v>
      </c>
      <c r="AF127" s="318">
        <v>1</v>
      </c>
      <c r="AG127" s="318">
        <v>2</v>
      </c>
      <c r="AH127" s="318">
        <v>1</v>
      </c>
      <c r="AI127" s="318">
        <v>2</v>
      </c>
      <c r="AJ127" s="318">
        <v>1</v>
      </c>
      <c r="AK127" s="318">
        <v>2</v>
      </c>
      <c r="AL127" s="318">
        <v>1</v>
      </c>
      <c r="AM127" s="318">
        <v>1</v>
      </c>
      <c r="AN127" s="318">
        <v>2</v>
      </c>
      <c r="AO127" s="318">
        <v>2</v>
      </c>
      <c r="AP127" s="318">
        <v>2</v>
      </c>
      <c r="AQ127" s="318">
        <v>1</v>
      </c>
      <c r="AR127" s="318">
        <v>2</v>
      </c>
      <c r="AS127" s="318">
        <v>2</v>
      </c>
      <c r="AT127" s="318">
        <v>2</v>
      </c>
      <c r="AU127" s="318">
        <v>2</v>
      </c>
      <c r="AV127" s="318">
        <v>2</v>
      </c>
      <c r="AW127" s="8"/>
      <c r="AX127" s="318">
        <v>1</v>
      </c>
      <c r="AY127" s="318">
        <v>1</v>
      </c>
      <c r="AZ127" s="318">
        <v>2</v>
      </c>
      <c r="BA127" s="318">
        <v>2</v>
      </c>
      <c r="BB127" s="318">
        <v>2</v>
      </c>
      <c r="BC127" s="318">
        <v>2</v>
      </c>
      <c r="BD127" s="318">
        <v>2</v>
      </c>
      <c r="BE127" s="318">
        <v>2</v>
      </c>
      <c r="BF127" s="318">
        <v>2</v>
      </c>
      <c r="BG127" s="318">
        <v>2</v>
      </c>
      <c r="BH127" s="8"/>
      <c r="BI127" s="8"/>
    </row>
    <row r="128" spans="1:61" ht="15.75" customHeight="1" x14ac:dyDescent="0.2">
      <c r="A128" s="22"/>
      <c r="D128" s="319"/>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row>
    <row r="129" spans="1:61" ht="15.75" customHeight="1" x14ac:dyDescent="0.2">
      <c r="D129" s="20" t="s">
        <v>651</v>
      </c>
      <c r="E129">
        <v>13115.61</v>
      </c>
      <c r="F129">
        <v>4960.74</v>
      </c>
      <c r="G129">
        <v>5281.2</v>
      </c>
      <c r="H129">
        <v>19000</v>
      </c>
      <c r="I129">
        <v>3836.13</v>
      </c>
      <c r="J129">
        <v>14728.87</v>
      </c>
      <c r="K129">
        <v>5150.83</v>
      </c>
      <c r="L129">
        <v>14237.2</v>
      </c>
      <c r="M129">
        <v>19375.66</v>
      </c>
      <c r="N129">
        <v>3553.46</v>
      </c>
      <c r="O129">
        <v>10480.120000000001</v>
      </c>
      <c r="P129">
        <v>4486.4399999999996</v>
      </c>
      <c r="Q129">
        <v>3667.64</v>
      </c>
      <c r="R129">
        <v>3133.2</v>
      </c>
      <c r="S129">
        <v>4963.6099999999997</v>
      </c>
      <c r="T129">
        <v>538.12</v>
      </c>
      <c r="U129">
        <v>1379.51</v>
      </c>
      <c r="V129">
        <v>6405.43</v>
      </c>
      <c r="W129">
        <v>2766.94</v>
      </c>
      <c r="X129">
        <v>17129.55</v>
      </c>
      <c r="Y129">
        <v>2695.94</v>
      </c>
      <c r="Z129">
        <v>6662.89</v>
      </c>
      <c r="AA129">
        <v>18157.18</v>
      </c>
      <c r="AB129">
        <v>3459.01</v>
      </c>
      <c r="AC129">
        <v>5199.71</v>
      </c>
      <c r="AD129">
        <v>2983.34</v>
      </c>
      <c r="AE129">
        <v>5225.1400000000003</v>
      </c>
      <c r="AF129">
        <v>18567.03</v>
      </c>
      <c r="AG129">
        <v>5920.45</v>
      </c>
      <c r="AH129">
        <v>507.82</v>
      </c>
      <c r="AI129">
        <v>2475.2199999999998</v>
      </c>
      <c r="AJ129">
        <v>4581.24</v>
      </c>
      <c r="AK129">
        <v>27150.15</v>
      </c>
      <c r="AL129">
        <v>4509.1499999999996</v>
      </c>
      <c r="AM129">
        <v>11312.63</v>
      </c>
      <c r="AN129">
        <v>10694.45</v>
      </c>
      <c r="AO129">
        <v>12033.57</v>
      </c>
      <c r="AP129">
        <v>8530.18</v>
      </c>
      <c r="AQ129">
        <v>7169.9</v>
      </c>
      <c r="AR129">
        <v>5378.07</v>
      </c>
      <c r="AS129">
        <v>2244.29</v>
      </c>
      <c r="AT129">
        <v>4741.13</v>
      </c>
      <c r="AU129">
        <v>10479.77</v>
      </c>
      <c r="AV129">
        <v>7815.96</v>
      </c>
      <c r="AW129">
        <v>16723.82</v>
      </c>
      <c r="AX129">
        <v>5727.89</v>
      </c>
      <c r="AY129">
        <v>7395.8</v>
      </c>
      <c r="AZ129">
        <v>384.66</v>
      </c>
      <c r="BA129">
        <v>11169.93</v>
      </c>
      <c r="BB129">
        <v>7831.18</v>
      </c>
      <c r="BC129">
        <v>6034.78</v>
      </c>
      <c r="BD129">
        <v>4149.51</v>
      </c>
      <c r="BE129">
        <v>5249.21</v>
      </c>
      <c r="BF129">
        <v>3333.99</v>
      </c>
      <c r="BG129">
        <v>3722.56</v>
      </c>
    </row>
    <row r="130" spans="1:61" ht="15.75" customHeight="1" x14ac:dyDescent="0.25">
      <c r="A130" s="162"/>
      <c r="B130" s="189" t="s">
        <v>294</v>
      </c>
      <c r="C130" s="179"/>
      <c r="D130" s="209" t="s">
        <v>652</v>
      </c>
      <c r="E130" s="320">
        <v>0</v>
      </c>
      <c r="F130" s="6">
        <v>12</v>
      </c>
      <c r="G130" s="6">
        <v>4</v>
      </c>
      <c r="H130" s="6">
        <v>12</v>
      </c>
      <c r="I130" s="6">
        <v>12</v>
      </c>
      <c r="J130" s="6">
        <v>8</v>
      </c>
      <c r="K130" s="6">
        <v>4</v>
      </c>
      <c r="L130" s="6">
        <v>12</v>
      </c>
      <c r="M130" s="6">
        <v>2</v>
      </c>
      <c r="N130" s="6">
        <v>5</v>
      </c>
      <c r="O130" s="6">
        <v>5</v>
      </c>
      <c r="P130" s="6">
        <v>6</v>
      </c>
      <c r="Q130" s="6">
        <v>2</v>
      </c>
      <c r="R130" s="6">
        <v>1.5</v>
      </c>
      <c r="S130" s="6">
        <v>4</v>
      </c>
      <c r="T130" s="6">
        <v>5</v>
      </c>
      <c r="U130" s="6">
        <v>4</v>
      </c>
      <c r="V130" s="6">
        <v>5</v>
      </c>
      <c r="W130" s="6">
        <v>5</v>
      </c>
      <c r="X130" s="6">
        <v>5</v>
      </c>
      <c r="Y130" s="6">
        <v>4</v>
      </c>
      <c r="Z130" s="6">
        <v>0</v>
      </c>
      <c r="AA130" s="6">
        <v>12</v>
      </c>
      <c r="AB130" s="6">
        <v>12</v>
      </c>
      <c r="AC130" s="6">
        <v>2</v>
      </c>
      <c r="AD130" s="6">
        <v>4</v>
      </c>
      <c r="AE130" s="6">
        <v>8</v>
      </c>
      <c r="AF130" s="6">
        <v>0</v>
      </c>
      <c r="AG130" s="6">
        <v>4</v>
      </c>
      <c r="AH130" s="6">
        <v>4</v>
      </c>
      <c r="AI130" s="6">
        <v>4.75</v>
      </c>
      <c r="AJ130" s="6">
        <v>1</v>
      </c>
      <c r="AK130" s="6">
        <v>3.5</v>
      </c>
      <c r="AL130" s="6">
        <v>8</v>
      </c>
      <c r="AM130" s="6">
        <v>1.5</v>
      </c>
      <c r="AN130" s="6">
        <v>6</v>
      </c>
      <c r="AO130" s="6">
        <v>12</v>
      </c>
      <c r="AP130" s="6">
        <v>4</v>
      </c>
      <c r="AQ130" s="6">
        <v>4</v>
      </c>
      <c r="AR130" s="6">
        <v>12</v>
      </c>
      <c r="AS130" s="6">
        <v>4</v>
      </c>
      <c r="AT130" s="6">
        <v>4</v>
      </c>
      <c r="AU130" s="6">
        <v>5</v>
      </c>
      <c r="AV130" s="6">
        <v>12</v>
      </c>
      <c r="AW130" s="6">
        <v>8</v>
      </c>
      <c r="AX130" s="6">
        <v>12</v>
      </c>
      <c r="AY130" s="6">
        <v>6</v>
      </c>
      <c r="AZ130" s="6">
        <v>5</v>
      </c>
      <c r="BA130" s="6">
        <v>0</v>
      </c>
      <c r="BB130" s="6">
        <v>12</v>
      </c>
      <c r="BC130" s="6">
        <v>12</v>
      </c>
      <c r="BD130" s="6">
        <v>4</v>
      </c>
      <c r="BE130" s="6">
        <v>4</v>
      </c>
      <c r="BF130" s="6">
        <v>12</v>
      </c>
      <c r="BG130" s="6">
        <v>5</v>
      </c>
      <c r="BH130" s="8">
        <f>COUNTA(E130:BG130)</f>
        <v>55</v>
      </c>
      <c r="BI130" s="8"/>
    </row>
    <row r="132" spans="1:61" ht="15.75" customHeight="1" x14ac:dyDescent="0.2">
      <c r="D132" s="118" t="s">
        <v>653</v>
      </c>
    </row>
    <row r="133" spans="1:61" ht="15.75" customHeight="1" x14ac:dyDescent="0.2">
      <c r="D133" s="321" t="s">
        <v>53</v>
      </c>
      <c r="E133">
        <v>3</v>
      </c>
      <c r="F133">
        <v>3</v>
      </c>
      <c r="G133">
        <v>0</v>
      </c>
      <c r="H133">
        <v>0</v>
      </c>
      <c r="I133">
        <v>1</v>
      </c>
      <c r="J133">
        <v>2</v>
      </c>
      <c r="K133">
        <v>2</v>
      </c>
      <c r="L133">
        <v>2</v>
      </c>
      <c r="M133">
        <v>1</v>
      </c>
      <c r="N133">
        <v>1</v>
      </c>
      <c r="O133">
        <v>3</v>
      </c>
      <c r="P133">
        <v>3</v>
      </c>
      <c r="Q133">
        <v>2</v>
      </c>
      <c r="R133">
        <v>2</v>
      </c>
      <c r="S133">
        <v>3</v>
      </c>
      <c r="T133">
        <v>1</v>
      </c>
      <c r="U133">
        <v>3</v>
      </c>
      <c r="V133">
        <v>1</v>
      </c>
      <c r="W133">
        <v>1</v>
      </c>
      <c r="X133">
        <v>0</v>
      </c>
      <c r="Y133">
        <v>3</v>
      </c>
      <c r="Z133">
        <v>2</v>
      </c>
      <c r="AA133">
        <v>1</v>
      </c>
      <c r="AB133">
        <v>2</v>
      </c>
      <c r="AC133">
        <v>3</v>
      </c>
      <c r="AD133">
        <v>2</v>
      </c>
      <c r="AE133">
        <v>2</v>
      </c>
      <c r="AF133">
        <v>2</v>
      </c>
      <c r="AG133">
        <v>2</v>
      </c>
      <c r="AH133">
        <v>3</v>
      </c>
      <c r="AI133">
        <v>1</v>
      </c>
      <c r="AJ133">
        <v>3</v>
      </c>
      <c r="AK133">
        <v>1</v>
      </c>
      <c r="AL133">
        <v>2</v>
      </c>
      <c r="AM133">
        <v>1</v>
      </c>
      <c r="AN133">
        <v>3</v>
      </c>
      <c r="AO133">
        <v>2</v>
      </c>
      <c r="AP133">
        <v>2</v>
      </c>
      <c r="AQ133">
        <v>3</v>
      </c>
      <c r="AR133">
        <v>3</v>
      </c>
      <c r="AS133">
        <v>3</v>
      </c>
      <c r="AT133">
        <v>3</v>
      </c>
      <c r="AU133">
        <v>3</v>
      </c>
      <c r="AV133">
        <v>1</v>
      </c>
      <c r="AW133">
        <v>1</v>
      </c>
      <c r="AX133">
        <v>0</v>
      </c>
      <c r="AY133">
        <v>2</v>
      </c>
      <c r="AZ133">
        <v>3</v>
      </c>
      <c r="BA133">
        <v>3</v>
      </c>
      <c r="BB133">
        <v>3</v>
      </c>
      <c r="BC133">
        <v>2</v>
      </c>
      <c r="BD133">
        <v>3</v>
      </c>
      <c r="BE133" s="20">
        <v>3</v>
      </c>
      <c r="BF133">
        <v>2</v>
      </c>
      <c r="BG133">
        <v>2</v>
      </c>
    </row>
    <row r="134" spans="1:61" ht="15.75" customHeight="1" x14ac:dyDescent="0.2">
      <c r="D134" s="321" t="s">
        <v>58</v>
      </c>
      <c r="E134">
        <v>3</v>
      </c>
      <c r="F134">
        <v>6</v>
      </c>
      <c r="G134">
        <v>6</v>
      </c>
      <c r="H134">
        <v>2</v>
      </c>
      <c r="I134">
        <v>6</v>
      </c>
      <c r="J134">
        <v>5</v>
      </c>
      <c r="K134">
        <v>6</v>
      </c>
      <c r="L134">
        <v>4</v>
      </c>
      <c r="M134">
        <v>6</v>
      </c>
      <c r="N134">
        <v>5</v>
      </c>
      <c r="O134">
        <v>6</v>
      </c>
      <c r="P134">
        <v>6</v>
      </c>
      <c r="Q134">
        <v>4</v>
      </c>
      <c r="R134">
        <v>6</v>
      </c>
      <c r="S134">
        <v>6</v>
      </c>
      <c r="T134">
        <v>6</v>
      </c>
      <c r="U134">
        <v>6</v>
      </c>
      <c r="V134">
        <v>6</v>
      </c>
      <c r="W134">
        <v>0</v>
      </c>
      <c r="X134">
        <v>0</v>
      </c>
      <c r="Y134">
        <v>6</v>
      </c>
      <c r="Z134">
        <v>6</v>
      </c>
      <c r="AA134">
        <v>6</v>
      </c>
      <c r="AB134">
        <v>1</v>
      </c>
      <c r="AC134">
        <v>6</v>
      </c>
      <c r="AD134">
        <v>6</v>
      </c>
      <c r="AE134">
        <v>6</v>
      </c>
      <c r="AF134">
        <v>6</v>
      </c>
      <c r="AG134">
        <v>6</v>
      </c>
      <c r="AH134">
        <v>6</v>
      </c>
      <c r="AI134">
        <v>6</v>
      </c>
      <c r="AJ134">
        <v>6</v>
      </c>
      <c r="AK134">
        <v>4</v>
      </c>
      <c r="AL134">
        <v>5</v>
      </c>
      <c r="AM134">
        <v>4</v>
      </c>
      <c r="AN134">
        <v>6</v>
      </c>
      <c r="AO134">
        <v>6</v>
      </c>
      <c r="AP134">
        <v>6</v>
      </c>
      <c r="AQ134">
        <v>6</v>
      </c>
      <c r="AR134">
        <v>6</v>
      </c>
      <c r="AS134">
        <v>6</v>
      </c>
      <c r="AT134">
        <v>6</v>
      </c>
      <c r="AU134">
        <v>5</v>
      </c>
      <c r="AV134">
        <v>0</v>
      </c>
      <c r="AW134">
        <v>3</v>
      </c>
      <c r="AX134" s="20">
        <v>1</v>
      </c>
      <c r="AY134">
        <v>6</v>
      </c>
      <c r="AZ134">
        <v>5</v>
      </c>
      <c r="BA134">
        <v>6</v>
      </c>
      <c r="BB134">
        <v>5</v>
      </c>
      <c r="BC134">
        <v>6</v>
      </c>
      <c r="BD134">
        <v>6</v>
      </c>
      <c r="BE134">
        <v>6</v>
      </c>
      <c r="BF134">
        <v>6</v>
      </c>
      <c r="BG134">
        <v>6</v>
      </c>
    </row>
    <row r="135" spans="1:61" ht="15.75" customHeight="1" x14ac:dyDescent="0.2">
      <c r="D135" s="321" t="s">
        <v>59</v>
      </c>
      <c r="E135" s="21">
        <v>36500</v>
      </c>
      <c r="F135" s="233">
        <f>F141*F116*0.001</f>
        <v>114712.242</v>
      </c>
      <c r="G135" t="s">
        <v>261</v>
      </c>
      <c r="H135" s="21">
        <v>122749</v>
      </c>
      <c r="I135" s="21">
        <v>474614</v>
      </c>
      <c r="J135" s="322">
        <v>1404660</v>
      </c>
      <c r="K135" s="21">
        <v>48000</v>
      </c>
      <c r="L135" s="21">
        <v>60000</v>
      </c>
      <c r="M135" s="323">
        <v>3285000</v>
      </c>
      <c r="N135" s="325">
        <f>N136*0.2</f>
        <v>328500</v>
      </c>
      <c r="O135" s="21">
        <v>25846</v>
      </c>
      <c r="P135" s="323">
        <v>3451500</v>
      </c>
      <c r="Q135" s="21">
        <v>134000</v>
      </c>
      <c r="R135" s="20" t="s">
        <v>261</v>
      </c>
      <c r="S135" s="323">
        <f>S136*0.05</f>
        <v>20100</v>
      </c>
      <c r="T135" s="21">
        <v>365000</v>
      </c>
      <c r="U135" s="21">
        <v>852000</v>
      </c>
      <c r="V135" s="323">
        <v>2160000</v>
      </c>
      <c r="W135" s="21">
        <v>255000</v>
      </c>
      <c r="X135" s="21">
        <v>58400</v>
      </c>
      <c r="Y135" s="21">
        <v>14000</v>
      </c>
      <c r="Z135" s="21">
        <v>200000</v>
      </c>
      <c r="AA135" s="21">
        <v>474500</v>
      </c>
      <c r="AB135" s="21">
        <v>397445</v>
      </c>
      <c r="AC135" s="323">
        <v>6000000</v>
      </c>
      <c r="AD135" s="21">
        <v>202414</v>
      </c>
      <c r="AE135" s="323">
        <v>2416000</v>
      </c>
      <c r="AF135" s="21">
        <v>117000</v>
      </c>
      <c r="AG135" s="323">
        <v>1642500</v>
      </c>
      <c r="AH135" s="21">
        <v>42116</v>
      </c>
      <c r="AI135" s="21">
        <v>173047</v>
      </c>
      <c r="AJ135" s="323">
        <v>1160000</v>
      </c>
      <c r="AK135" s="20" t="s">
        <v>261</v>
      </c>
      <c r="AL135" s="21">
        <v>23000</v>
      </c>
      <c r="AM135" s="20" t="s">
        <v>261</v>
      </c>
      <c r="AN135" s="323">
        <v>3028000</v>
      </c>
      <c r="AO135" s="21">
        <v>415200</v>
      </c>
      <c r="AP135" s="21">
        <v>803428</v>
      </c>
      <c r="AQ135" s="323">
        <v>490066</v>
      </c>
      <c r="AR135" s="246">
        <v>6800</v>
      </c>
      <c r="AS135" s="21">
        <v>545638</v>
      </c>
      <c r="AT135" s="21">
        <v>1575500</v>
      </c>
      <c r="AU135" s="233">
        <f>0.144*AU136</f>
        <v>404243.56799999997</v>
      </c>
      <c r="AV135" s="233">
        <f>AV141*365</f>
        <v>71905</v>
      </c>
      <c r="AW135" s="323">
        <v>2810500</v>
      </c>
      <c r="AX135" s="326">
        <f>11598*365</f>
        <v>4233270</v>
      </c>
      <c r="AY135" s="323">
        <v>4825900</v>
      </c>
      <c r="AZ135" s="327">
        <v>21075</v>
      </c>
      <c r="BA135" s="326">
        <f>BA145*0.8</f>
        <v>2190000</v>
      </c>
      <c r="BB135" s="327">
        <v>60563</v>
      </c>
      <c r="BC135" s="323">
        <v>1063725</v>
      </c>
      <c r="BD135" s="21">
        <v>650892</v>
      </c>
      <c r="BE135" s="327">
        <v>25098</v>
      </c>
      <c r="BF135" s="245"/>
      <c r="BG135" s="21">
        <v>34000</v>
      </c>
    </row>
    <row r="136" spans="1:61" ht="15.75" customHeight="1" x14ac:dyDescent="0.2">
      <c r="D136" s="321" t="s">
        <v>62</v>
      </c>
      <c r="E136" s="21">
        <v>730000</v>
      </c>
      <c r="F136" s="233">
        <f>F142*F116*0.001</f>
        <v>448272.66200000001</v>
      </c>
      <c r="G136" t="s">
        <v>261</v>
      </c>
      <c r="H136" s="21">
        <v>695580</v>
      </c>
      <c r="I136" s="21">
        <v>866901</v>
      </c>
      <c r="J136" s="21">
        <v>2351131</v>
      </c>
      <c r="K136" s="21">
        <v>192000</v>
      </c>
      <c r="L136" s="323">
        <v>1556000</v>
      </c>
      <c r="M136" s="323">
        <v>2190000</v>
      </c>
      <c r="N136" s="323">
        <v>1642500</v>
      </c>
      <c r="O136" s="21">
        <v>464488</v>
      </c>
      <c r="P136" s="323">
        <v>4218500</v>
      </c>
      <c r="Q136" s="323">
        <v>2200000</v>
      </c>
      <c r="R136" s="21">
        <v>76326</v>
      </c>
      <c r="S136" s="323">
        <v>402000</v>
      </c>
      <c r="T136" s="20" t="s">
        <v>261</v>
      </c>
      <c r="U136" s="21">
        <v>1800000</v>
      </c>
      <c r="V136" s="326">
        <f>V142*365</f>
        <v>5053060</v>
      </c>
      <c r="W136" s="21">
        <v>4800000</v>
      </c>
      <c r="X136" s="21">
        <v>2241100</v>
      </c>
      <c r="Y136" s="21">
        <v>1600000</v>
      </c>
      <c r="Z136" s="21">
        <v>310000</v>
      </c>
      <c r="AA136" s="21">
        <v>3175500</v>
      </c>
      <c r="AB136" s="322">
        <v>2252189</v>
      </c>
      <c r="AC136" s="323">
        <v>14000000</v>
      </c>
      <c r="AD136" s="21">
        <v>2926001</v>
      </c>
      <c r="AE136" s="327">
        <v>1534505.93</v>
      </c>
      <c r="AF136" s="21">
        <v>3200000</v>
      </c>
      <c r="AG136" s="21">
        <v>4705945</v>
      </c>
      <c r="AH136" s="21">
        <v>1300000</v>
      </c>
      <c r="AI136" s="326">
        <f>AI142*AI116*0.001</f>
        <v>1281113.7</v>
      </c>
      <c r="AJ136" s="21">
        <v>5500000</v>
      </c>
      <c r="AK136" s="21">
        <v>2372500</v>
      </c>
      <c r="AL136" s="21">
        <f t="shared" ref="AL136:AM136" si="11">AL142*365</f>
        <v>730000</v>
      </c>
      <c r="AM136" s="233">
        <f t="shared" si="11"/>
        <v>2668150</v>
      </c>
      <c r="AN136" s="21">
        <v>4741000</v>
      </c>
      <c r="AO136" s="21">
        <v>3460000</v>
      </c>
      <c r="AP136" s="21">
        <v>2162560</v>
      </c>
      <c r="AQ136" s="21">
        <v>678738</v>
      </c>
      <c r="AR136" s="21">
        <v>1000000</v>
      </c>
      <c r="AS136" s="21">
        <v>1210119</v>
      </c>
      <c r="AT136" s="21">
        <v>444000</v>
      </c>
      <c r="AU136" s="21">
        <v>2807247</v>
      </c>
      <c r="AV136" s="21">
        <v>4425625</v>
      </c>
      <c r="AW136" s="21">
        <v>1200000</v>
      </c>
      <c r="AX136" s="21">
        <v>6600000</v>
      </c>
      <c r="AY136" s="21">
        <v>3025600</v>
      </c>
      <c r="AZ136" s="327">
        <v>39928</v>
      </c>
      <c r="BA136" s="233">
        <f>BA145*0.2</f>
        <v>547500</v>
      </c>
      <c r="BB136" s="21">
        <v>423517</v>
      </c>
      <c r="BC136" s="21">
        <v>3546094</v>
      </c>
      <c r="BD136" s="21">
        <v>172851</v>
      </c>
      <c r="BE136" s="21">
        <v>480000</v>
      </c>
      <c r="BF136" s="245"/>
      <c r="BG136" s="21">
        <v>99000</v>
      </c>
    </row>
    <row r="137" spans="1:61" ht="15.75" customHeight="1" x14ac:dyDescent="0.2">
      <c r="D137" s="321" t="s">
        <v>63</v>
      </c>
      <c r="F137" s="21">
        <v>5000000</v>
      </c>
      <c r="G137" s="323">
        <v>42750000</v>
      </c>
      <c r="I137" s="21">
        <v>20170000</v>
      </c>
      <c r="J137" s="233">
        <f>J143*J116</f>
        <v>14698237.049999999</v>
      </c>
      <c r="K137" s="21">
        <v>6800000</v>
      </c>
      <c r="L137" s="328">
        <v>9810000</v>
      </c>
      <c r="M137" s="323">
        <v>13000000</v>
      </c>
      <c r="N137" s="21">
        <v>17000000</v>
      </c>
      <c r="O137" s="323">
        <f>O143*O116</f>
        <v>6894871.8999999994</v>
      </c>
      <c r="P137" s="21">
        <v>35550000</v>
      </c>
      <c r="Q137" s="21">
        <v>17229388</v>
      </c>
      <c r="R137" s="20"/>
      <c r="S137" s="21">
        <v>10600000</v>
      </c>
      <c r="T137" s="323">
        <f>T143*T116</f>
        <v>50032897</v>
      </c>
      <c r="U137" s="21">
        <v>29360395</v>
      </c>
      <c r="V137" s="323">
        <v>42700000</v>
      </c>
      <c r="W137" s="20"/>
      <c r="X137" s="21">
        <v>43860000</v>
      </c>
      <c r="Y137" s="21">
        <v>19540000</v>
      </c>
      <c r="Z137" s="245"/>
      <c r="AA137" s="21">
        <v>17200000</v>
      </c>
      <c r="AC137" s="21">
        <v>77000000</v>
      </c>
      <c r="AD137" s="21">
        <v>33940000</v>
      </c>
      <c r="AE137" s="21">
        <v>12040000</v>
      </c>
      <c r="AF137" s="21">
        <v>5720000</v>
      </c>
      <c r="AG137" s="21">
        <v>7000000</v>
      </c>
      <c r="AH137" s="233">
        <f>AH143*AH116</f>
        <v>5492157</v>
      </c>
      <c r="AI137" s="96">
        <v>13700000</v>
      </c>
      <c r="AJ137" s="323">
        <v>44600000</v>
      </c>
      <c r="AK137" s="21">
        <v>23000000</v>
      </c>
      <c r="AL137" s="21">
        <v>1100000</v>
      </c>
      <c r="AM137" s="21">
        <v>15410000</v>
      </c>
      <c r="AN137" s="21">
        <v>48020000</v>
      </c>
      <c r="AO137" s="21">
        <v>16920000</v>
      </c>
      <c r="AP137" s="21">
        <v>24600000</v>
      </c>
      <c r="AQ137" s="233">
        <f>AQ143*AQ116</f>
        <v>6808499.9999999991</v>
      </c>
      <c r="AR137" s="21">
        <v>11350000</v>
      </c>
      <c r="AS137" s="21">
        <v>10010000</v>
      </c>
      <c r="AT137" s="21">
        <v>5010000</v>
      </c>
      <c r="AU137" s="21">
        <v>19590000</v>
      </c>
      <c r="AV137" s="21">
        <v>15000000</v>
      </c>
      <c r="AW137" s="21">
        <v>49000000</v>
      </c>
      <c r="AX137" s="233">
        <f>AX143*AX116</f>
        <v>254662199.99999997</v>
      </c>
      <c r="AY137" s="21">
        <v>4510000</v>
      </c>
      <c r="AZ137" s="323">
        <v>5500000</v>
      </c>
      <c r="BA137" s="21">
        <v>571612</v>
      </c>
      <c r="BB137" s="21">
        <v>4510420</v>
      </c>
      <c r="BC137" s="21">
        <v>60000000</v>
      </c>
      <c r="BD137" s="21">
        <v>20660000</v>
      </c>
      <c r="BE137" s="323">
        <v>2690000</v>
      </c>
      <c r="BF137">
        <v>13</v>
      </c>
      <c r="BG137" s="21">
        <v>527000</v>
      </c>
    </row>
    <row r="138" spans="1:61" ht="15.75" customHeight="1" x14ac:dyDescent="0.2">
      <c r="D138" s="321" t="s">
        <v>64</v>
      </c>
      <c r="E138">
        <v>9</v>
      </c>
      <c r="F138">
        <v>11</v>
      </c>
      <c r="H138">
        <v>7</v>
      </c>
      <c r="I138">
        <v>8</v>
      </c>
      <c r="J138" s="20">
        <v>11</v>
      </c>
      <c r="K138">
        <v>15</v>
      </c>
      <c r="L138">
        <v>8</v>
      </c>
      <c r="M138">
        <v>5</v>
      </c>
      <c r="N138" s="20">
        <v>7</v>
      </c>
      <c r="O138" s="20">
        <v>4</v>
      </c>
      <c r="P138">
        <v>15</v>
      </c>
      <c r="Q138">
        <v>7</v>
      </c>
      <c r="R138" s="20"/>
      <c r="S138">
        <v>9</v>
      </c>
      <c r="T138">
        <v>8</v>
      </c>
      <c r="U138">
        <v>7</v>
      </c>
      <c r="V138">
        <v>22</v>
      </c>
      <c r="W138">
        <v>7</v>
      </c>
      <c r="X138">
        <v>6</v>
      </c>
      <c r="Y138">
        <v>7</v>
      </c>
      <c r="Z138">
        <v>6</v>
      </c>
      <c r="AA138">
        <v>6</v>
      </c>
      <c r="AB138" s="329">
        <v>13</v>
      </c>
      <c r="AC138">
        <v>8</v>
      </c>
      <c r="AD138">
        <v>10</v>
      </c>
      <c r="AE138" s="329">
        <v>18</v>
      </c>
      <c r="AF138">
        <v>10</v>
      </c>
      <c r="AG138">
        <v>7</v>
      </c>
      <c r="AH138">
        <v>8</v>
      </c>
      <c r="AI138">
        <v>19</v>
      </c>
      <c r="AJ138">
        <v>3</v>
      </c>
      <c r="AK138" s="20"/>
      <c r="AL138" s="20">
        <v>6</v>
      </c>
      <c r="AM138" s="20"/>
      <c r="AN138">
        <v>6</v>
      </c>
      <c r="AO138">
        <v>16</v>
      </c>
      <c r="AP138">
        <v>15</v>
      </c>
      <c r="AQ138">
        <v>15</v>
      </c>
      <c r="AR138" s="323"/>
      <c r="AS138">
        <v>20</v>
      </c>
      <c r="AT138">
        <v>33</v>
      </c>
      <c r="AU138">
        <v>1</v>
      </c>
      <c r="AV138">
        <v>15</v>
      </c>
      <c r="AW138">
        <v>10</v>
      </c>
      <c r="AX138">
        <v>6</v>
      </c>
      <c r="AY138">
        <v>14</v>
      </c>
      <c r="AZ138" s="96">
        <v>7</v>
      </c>
      <c r="BA138">
        <v>10</v>
      </c>
      <c r="BB138">
        <v>5</v>
      </c>
      <c r="BC138">
        <v>17</v>
      </c>
      <c r="BD138">
        <v>28</v>
      </c>
      <c r="BE138">
        <v>30</v>
      </c>
      <c r="BF138">
        <v>6</v>
      </c>
      <c r="BG138">
        <v>21</v>
      </c>
    </row>
    <row r="139" spans="1:61" ht="15.75" customHeight="1" x14ac:dyDescent="0.2">
      <c r="D139" s="321" t="s">
        <v>65</v>
      </c>
      <c r="E139" s="21">
        <v>605739</v>
      </c>
      <c r="F139" s="21">
        <v>249820</v>
      </c>
      <c r="G139" s="21">
        <v>7384934</v>
      </c>
      <c r="H139" s="21">
        <v>850000</v>
      </c>
      <c r="I139" s="21">
        <v>1120360</v>
      </c>
      <c r="J139" s="21">
        <v>1492483</v>
      </c>
      <c r="K139" s="21">
        <v>311943</v>
      </c>
      <c r="L139" s="21">
        <v>1406329</v>
      </c>
      <c r="M139" s="21">
        <v>2000000</v>
      </c>
      <c r="N139" s="21">
        <v>2200000</v>
      </c>
      <c r="O139" s="21">
        <v>595917</v>
      </c>
      <c r="P139" s="21">
        <v>1604353.5</v>
      </c>
      <c r="Q139" s="20">
        <v>802777</v>
      </c>
      <c r="R139" s="326">
        <f>9541+120000</f>
        <v>129541</v>
      </c>
      <c r="S139" s="21">
        <v>436050</v>
      </c>
      <c r="T139" s="21">
        <v>1187588</v>
      </c>
      <c r="U139" s="21">
        <v>1400000</v>
      </c>
      <c r="V139" s="21">
        <v>686884</v>
      </c>
      <c r="W139" s="21">
        <v>1600000</v>
      </c>
      <c r="X139" s="20" t="s">
        <v>261</v>
      </c>
      <c r="Y139" s="21">
        <v>3650000</v>
      </c>
      <c r="Z139" s="21">
        <v>2614580</v>
      </c>
      <c r="AA139" s="21">
        <v>293864</v>
      </c>
      <c r="AB139" s="21">
        <v>1453028</v>
      </c>
      <c r="AC139" s="21">
        <v>2600000</v>
      </c>
      <c r="AD139" s="20">
        <v>2872768</v>
      </c>
      <c r="AE139" s="21">
        <v>1913177</v>
      </c>
      <c r="AF139" s="21">
        <v>1900000</v>
      </c>
      <c r="AG139" s="21">
        <v>2568000</v>
      </c>
      <c r="AH139" s="21">
        <v>1862412</v>
      </c>
      <c r="AI139" s="21">
        <v>827479</v>
      </c>
      <c r="AJ139" s="21">
        <v>5500000</v>
      </c>
      <c r="AK139" s="21">
        <v>2330000</v>
      </c>
      <c r="AL139" s="21">
        <v>300000</v>
      </c>
      <c r="AM139" s="21">
        <v>8052507</v>
      </c>
      <c r="AN139" s="21">
        <v>2016158</v>
      </c>
      <c r="AO139" s="21">
        <v>887477</v>
      </c>
      <c r="AP139" s="233">
        <f>330*AP144</f>
        <v>2145000</v>
      </c>
      <c r="AQ139" s="21">
        <v>429173</v>
      </c>
      <c r="AR139" s="21">
        <v>1867000</v>
      </c>
      <c r="AS139" s="21">
        <v>2421282</v>
      </c>
      <c r="AT139" s="21">
        <v>471388</v>
      </c>
      <c r="AU139" s="21">
        <v>1695442</v>
      </c>
      <c r="AV139" s="20"/>
      <c r="AW139" s="21">
        <v>2974218</v>
      </c>
      <c r="AX139" s="21">
        <v>3291700</v>
      </c>
      <c r="AY139" s="21">
        <v>620011</v>
      </c>
      <c r="AZ139" s="327">
        <v>3187518</v>
      </c>
      <c r="BA139" s="21">
        <v>3200000</v>
      </c>
      <c r="BB139" s="21">
        <v>192000</v>
      </c>
      <c r="BC139" s="21">
        <v>4418054</v>
      </c>
      <c r="BD139" s="21">
        <v>2173700</v>
      </c>
      <c r="BE139" s="21">
        <v>341684</v>
      </c>
      <c r="BF139" s="21">
        <v>1262405</v>
      </c>
      <c r="BG139" s="21">
        <v>275000</v>
      </c>
    </row>
    <row r="141" spans="1:61" ht="15.75" customHeight="1" x14ac:dyDescent="0.2">
      <c r="A141" s="330"/>
      <c r="B141" s="330"/>
      <c r="C141" s="330"/>
      <c r="D141" s="331" t="s">
        <v>59</v>
      </c>
      <c r="E141" s="332">
        <v>36500</v>
      </c>
      <c r="F141" s="333">
        <v>141</v>
      </c>
      <c r="G141" s="330" t="s">
        <v>261</v>
      </c>
      <c r="H141" s="332">
        <v>122749</v>
      </c>
      <c r="I141" s="333">
        <v>474614</v>
      </c>
      <c r="J141" s="333">
        <v>1404660</v>
      </c>
      <c r="K141" s="330">
        <v>48000</v>
      </c>
      <c r="L141" s="330" t="s">
        <v>342</v>
      </c>
      <c r="M141" s="330" t="s">
        <v>343</v>
      </c>
      <c r="N141" s="330" t="s">
        <v>344</v>
      </c>
      <c r="O141" s="330" t="s">
        <v>345</v>
      </c>
      <c r="P141" s="330" t="s">
        <v>346</v>
      </c>
      <c r="Q141" s="330">
        <v>134000</v>
      </c>
      <c r="R141" s="330" t="s">
        <v>347</v>
      </c>
      <c r="S141" s="330" t="s">
        <v>348</v>
      </c>
      <c r="T141" s="330" t="s">
        <v>349</v>
      </c>
      <c r="U141" s="330">
        <v>852000</v>
      </c>
      <c r="V141" s="330" t="s">
        <v>350</v>
      </c>
      <c r="W141" s="330" t="s">
        <v>351</v>
      </c>
      <c r="X141" s="330" t="s">
        <v>352</v>
      </c>
      <c r="Y141" s="330" t="s">
        <v>353</v>
      </c>
      <c r="Z141" s="330" t="s">
        <v>354</v>
      </c>
      <c r="AA141" s="330" t="s">
        <v>355</v>
      </c>
      <c r="AB141" s="330" t="s">
        <v>356</v>
      </c>
      <c r="AC141" s="330" t="s">
        <v>357</v>
      </c>
      <c r="AD141" s="330" t="s">
        <v>358</v>
      </c>
      <c r="AE141" s="330" t="s">
        <v>359</v>
      </c>
      <c r="AF141" s="330" t="s">
        <v>360</v>
      </c>
      <c r="AG141" s="330" t="s">
        <v>361</v>
      </c>
      <c r="AH141" s="330" t="s">
        <v>362</v>
      </c>
      <c r="AI141" s="330">
        <v>173047</v>
      </c>
      <c r="AJ141" s="330" t="s">
        <v>363</v>
      </c>
      <c r="AK141" s="330" t="s">
        <v>364</v>
      </c>
      <c r="AL141" s="330" t="s">
        <v>365</v>
      </c>
      <c r="AM141" s="330" t="s">
        <v>259</v>
      </c>
      <c r="AN141" s="330" t="s">
        <v>366</v>
      </c>
      <c r="AO141" s="330">
        <v>415200</v>
      </c>
      <c r="AP141" s="330" t="s">
        <v>367</v>
      </c>
      <c r="AQ141" s="330" t="s">
        <v>368</v>
      </c>
      <c r="AR141" s="330">
        <v>6800</v>
      </c>
      <c r="AS141" s="330" t="s">
        <v>369</v>
      </c>
      <c r="AT141" s="330" t="s">
        <v>370</v>
      </c>
      <c r="AU141" s="330" t="s">
        <v>371</v>
      </c>
      <c r="AV141" s="333">
        <v>197</v>
      </c>
      <c r="AW141" s="330" t="s">
        <v>373</v>
      </c>
      <c r="AX141" s="334" t="s">
        <v>374</v>
      </c>
      <c r="AY141" s="330" t="s">
        <v>375</v>
      </c>
      <c r="AZ141" s="330" t="s">
        <v>376</v>
      </c>
      <c r="BA141" s="330" t="s">
        <v>377</v>
      </c>
      <c r="BB141" s="330" t="s">
        <v>378</v>
      </c>
      <c r="BC141" s="330">
        <v>1063725</v>
      </c>
      <c r="BD141" s="330" t="s">
        <v>379</v>
      </c>
      <c r="BE141" s="330" t="s">
        <v>380</v>
      </c>
      <c r="BF141" s="330" t="s">
        <v>654</v>
      </c>
      <c r="BG141" s="330" t="s">
        <v>381</v>
      </c>
      <c r="BH141" s="330"/>
      <c r="BI141" s="330"/>
    </row>
    <row r="142" spans="1:61" ht="15.75" customHeight="1" x14ac:dyDescent="0.2">
      <c r="A142" s="330"/>
      <c r="B142" s="330"/>
      <c r="C142" s="330"/>
      <c r="D142" s="331" t="s">
        <v>62</v>
      </c>
      <c r="E142" s="332">
        <v>730000</v>
      </c>
      <c r="F142" s="333">
        <v>551</v>
      </c>
      <c r="G142" s="330" t="s">
        <v>261</v>
      </c>
      <c r="H142" s="332">
        <v>695580</v>
      </c>
      <c r="I142" s="333">
        <v>866901</v>
      </c>
      <c r="J142" s="330" t="s">
        <v>386</v>
      </c>
      <c r="K142" s="330">
        <v>192000</v>
      </c>
      <c r="L142" s="330" t="s">
        <v>387</v>
      </c>
      <c r="M142" s="330">
        <v>2190000</v>
      </c>
      <c r="N142" s="330" t="s">
        <v>388</v>
      </c>
      <c r="O142" s="330" t="s">
        <v>389</v>
      </c>
      <c r="P142" s="330" t="s">
        <v>390</v>
      </c>
      <c r="Q142" s="330" t="s">
        <v>391</v>
      </c>
      <c r="R142" s="330" t="s">
        <v>392</v>
      </c>
      <c r="S142" s="330" t="s">
        <v>393</v>
      </c>
      <c r="T142" s="330"/>
      <c r="U142" s="330" t="s">
        <v>394</v>
      </c>
      <c r="V142" s="333">
        <v>13844</v>
      </c>
      <c r="W142" s="330" t="s">
        <v>396</v>
      </c>
      <c r="X142" s="330" t="s">
        <v>397</v>
      </c>
      <c r="Y142" s="330" t="s">
        <v>398</v>
      </c>
      <c r="Z142" s="330" t="s">
        <v>399</v>
      </c>
      <c r="AA142" s="330" t="s">
        <v>400</v>
      </c>
      <c r="AB142" s="334" t="s">
        <v>401</v>
      </c>
      <c r="AC142" s="330" t="s">
        <v>402</v>
      </c>
      <c r="AD142" s="330" t="s">
        <v>403</v>
      </c>
      <c r="AE142" s="333">
        <v>378.3</v>
      </c>
      <c r="AF142" s="330" t="s">
        <v>405</v>
      </c>
      <c r="AG142" s="330" t="s">
        <v>406</v>
      </c>
      <c r="AH142" s="333">
        <v>1300000</v>
      </c>
      <c r="AI142" s="330">
        <v>335</v>
      </c>
      <c r="AJ142" s="330" t="s">
        <v>408</v>
      </c>
      <c r="AK142" s="330" t="s">
        <v>409</v>
      </c>
      <c r="AL142" s="333">
        <v>2000</v>
      </c>
      <c r="AM142" s="333">
        <v>7310</v>
      </c>
      <c r="AN142" s="330" t="s">
        <v>412</v>
      </c>
      <c r="AO142" s="330">
        <v>3460000</v>
      </c>
      <c r="AP142" s="330" t="s">
        <v>413</v>
      </c>
      <c r="AQ142" s="330" t="s">
        <v>414</v>
      </c>
      <c r="AR142" s="330">
        <v>1000000</v>
      </c>
      <c r="AS142" s="330" t="s">
        <v>415</v>
      </c>
      <c r="AT142" s="330" t="s">
        <v>416</v>
      </c>
      <c r="AU142" s="330" t="s">
        <v>417</v>
      </c>
      <c r="AV142" s="330" t="s">
        <v>418</v>
      </c>
      <c r="AW142" s="330" t="s">
        <v>419</v>
      </c>
      <c r="AX142" s="330" t="s">
        <v>420</v>
      </c>
      <c r="AY142" s="330" t="s">
        <v>421</v>
      </c>
      <c r="AZ142" s="330" t="s">
        <v>422</v>
      </c>
      <c r="BA142" s="330" t="s">
        <v>423</v>
      </c>
      <c r="BB142" s="330" t="s">
        <v>424</v>
      </c>
      <c r="BC142" s="330">
        <v>3546094</v>
      </c>
      <c r="BD142" s="330" t="s">
        <v>425</v>
      </c>
      <c r="BE142" s="330" t="s">
        <v>426</v>
      </c>
      <c r="BF142" s="330" t="s">
        <v>655</v>
      </c>
      <c r="BG142" s="330" t="s">
        <v>427</v>
      </c>
      <c r="BH142" s="330"/>
      <c r="BI142" s="330"/>
    </row>
    <row r="143" spans="1:61" ht="15.75" customHeight="1" x14ac:dyDescent="0.2">
      <c r="A143" s="330"/>
      <c r="B143" s="330"/>
      <c r="C143" s="330"/>
      <c r="D143" s="331" t="s">
        <v>63</v>
      </c>
      <c r="E143" s="330" t="s">
        <v>259</v>
      </c>
      <c r="F143" s="333">
        <v>5000000</v>
      </c>
      <c r="G143" s="330">
        <v>42.75</v>
      </c>
      <c r="H143" s="330" t="s">
        <v>261</v>
      </c>
      <c r="I143" s="332">
        <v>20170000</v>
      </c>
      <c r="J143" s="333">
        <v>1.89</v>
      </c>
      <c r="K143" s="330" t="s">
        <v>431</v>
      </c>
      <c r="L143" s="330">
        <v>9.81</v>
      </c>
      <c r="M143" s="330">
        <v>13000000</v>
      </c>
      <c r="N143" s="330" t="s">
        <v>432</v>
      </c>
      <c r="O143" s="333">
        <v>1.7</v>
      </c>
      <c r="P143" s="330" t="s">
        <v>434</v>
      </c>
      <c r="Q143" s="330">
        <v>17229388</v>
      </c>
      <c r="R143" s="330" t="s">
        <v>435</v>
      </c>
      <c r="S143" s="330" t="s">
        <v>436</v>
      </c>
      <c r="T143" s="333">
        <v>22.6</v>
      </c>
      <c r="U143" s="330" t="s">
        <v>438</v>
      </c>
      <c r="V143" s="330" t="s">
        <v>439</v>
      </c>
      <c r="W143" s="330"/>
      <c r="X143" s="330" t="s">
        <v>440</v>
      </c>
      <c r="Y143" s="330" t="s">
        <v>441</v>
      </c>
      <c r="Z143" s="330" t="s">
        <v>442</v>
      </c>
      <c r="AA143" s="330" t="s">
        <v>443</v>
      </c>
      <c r="AB143" s="330" t="s">
        <v>261</v>
      </c>
      <c r="AC143" s="337">
        <f>(40+114)/2</f>
        <v>77</v>
      </c>
      <c r="AD143" s="330" t="s">
        <v>445</v>
      </c>
      <c r="AE143" s="330" t="s">
        <v>446</v>
      </c>
      <c r="AF143" s="330" t="s">
        <v>447</v>
      </c>
      <c r="AG143" s="330">
        <v>7000000</v>
      </c>
      <c r="AH143" s="333">
        <v>2.2000000000000002</v>
      </c>
      <c r="AI143" s="330">
        <v>13</v>
      </c>
      <c r="AJ143" s="330" t="s">
        <v>449</v>
      </c>
      <c r="AK143" s="330" t="s">
        <v>450</v>
      </c>
      <c r="AL143" s="330" t="s">
        <v>451</v>
      </c>
      <c r="AM143" s="330" t="s">
        <v>452</v>
      </c>
      <c r="AN143" s="330" t="s">
        <v>453</v>
      </c>
      <c r="AO143" s="330">
        <v>16920000</v>
      </c>
      <c r="AP143" s="330" t="s">
        <v>454</v>
      </c>
      <c r="AQ143" s="333">
        <v>2.5499999999999998</v>
      </c>
      <c r="AR143" s="330" t="s">
        <v>456</v>
      </c>
      <c r="AS143" s="330" t="s">
        <v>457</v>
      </c>
      <c r="AT143" s="330" t="s">
        <v>458</v>
      </c>
      <c r="AU143" s="330" t="s">
        <v>459</v>
      </c>
      <c r="AV143" s="330" t="s">
        <v>460</v>
      </c>
      <c r="AW143" s="330" t="s">
        <v>461</v>
      </c>
      <c r="AX143" s="333">
        <v>11.7</v>
      </c>
      <c r="AY143" s="330" t="s">
        <v>463</v>
      </c>
      <c r="AZ143" s="330">
        <v>5.5</v>
      </c>
      <c r="BA143" s="330" t="s">
        <v>464</v>
      </c>
      <c r="BB143" s="330" t="s">
        <v>465</v>
      </c>
      <c r="BC143" s="330" t="s">
        <v>466</v>
      </c>
      <c r="BD143" s="330" t="s">
        <v>467</v>
      </c>
      <c r="BE143" s="330" t="s">
        <v>468</v>
      </c>
      <c r="BF143" s="330">
        <v>13</v>
      </c>
      <c r="BG143" s="330" t="s">
        <v>469</v>
      </c>
      <c r="BH143" s="330"/>
      <c r="BI143" s="330"/>
    </row>
    <row r="144" spans="1:61" ht="15.75" customHeight="1" x14ac:dyDescent="0.2">
      <c r="AP144">
        <f>AP116/1000</f>
        <v>6500</v>
      </c>
      <c r="BA144" s="20">
        <v>7500</v>
      </c>
    </row>
    <row r="145" spans="3:59" ht="15.75" customHeight="1" x14ac:dyDescent="0.2">
      <c r="C145" s="212" t="s">
        <v>656</v>
      </c>
      <c r="D145" s="7" t="s">
        <v>657</v>
      </c>
      <c r="AP145" s="20"/>
      <c r="BA145">
        <f>BA144*365</f>
        <v>2737500</v>
      </c>
    </row>
    <row r="146" spans="3:59" ht="15.75" customHeight="1" x14ac:dyDescent="0.2">
      <c r="D146" s="96" t="s">
        <v>658</v>
      </c>
    </row>
    <row r="147" spans="3:59" ht="15.75" customHeight="1" x14ac:dyDescent="0.2">
      <c r="D147" s="20"/>
    </row>
    <row r="148" spans="3:59" ht="15.75" customHeight="1" x14ac:dyDescent="0.2">
      <c r="D148" s="20" t="s">
        <v>659</v>
      </c>
      <c r="E148">
        <v>50.3</v>
      </c>
      <c r="F148">
        <v>24</v>
      </c>
      <c r="G148">
        <v>2.8</v>
      </c>
      <c r="H148">
        <v>35</v>
      </c>
      <c r="I148" t="s">
        <v>256</v>
      </c>
      <c r="J148">
        <v>15</v>
      </c>
      <c r="K148">
        <v>12.2</v>
      </c>
      <c r="L148">
        <v>16.100000000000001</v>
      </c>
      <c r="M148">
        <v>30</v>
      </c>
      <c r="N148">
        <v>16.100000000000001</v>
      </c>
      <c r="O148">
        <v>19.3</v>
      </c>
      <c r="P148">
        <v>18.5</v>
      </c>
      <c r="Q148">
        <v>13.5</v>
      </c>
      <c r="R148">
        <v>13.4</v>
      </c>
      <c r="S148">
        <v>16.899999999999999</v>
      </c>
      <c r="T148">
        <v>11</v>
      </c>
      <c r="U148">
        <v>38.729999999999997</v>
      </c>
      <c r="V148">
        <v>1.5</v>
      </c>
      <c r="W148">
        <v>19.2</v>
      </c>
      <c r="X148">
        <v>14.35</v>
      </c>
      <c r="Y148">
        <v>53.6</v>
      </c>
      <c r="Z148">
        <v>7.7</v>
      </c>
      <c r="AA148">
        <v>54</v>
      </c>
      <c r="AB148">
        <v>13.5</v>
      </c>
      <c r="AC148">
        <v>23.9</v>
      </c>
      <c r="AD148">
        <v>20.2</v>
      </c>
      <c r="AE148">
        <v>51.8</v>
      </c>
      <c r="AF148">
        <v>13</v>
      </c>
      <c r="AG148">
        <v>12.6</v>
      </c>
      <c r="AH148">
        <v>16.399999999999999</v>
      </c>
      <c r="AI148">
        <v>9.6999999999999993</v>
      </c>
      <c r="AJ148">
        <v>14.1</v>
      </c>
      <c r="AK148">
        <v>5.8</v>
      </c>
      <c r="AL148">
        <v>30</v>
      </c>
      <c r="AM148">
        <v>15.75</v>
      </c>
      <c r="AN148">
        <v>18</v>
      </c>
      <c r="AO148">
        <v>6.2</v>
      </c>
      <c r="AP148">
        <v>7.4</v>
      </c>
      <c r="AQ148">
        <v>7.1</v>
      </c>
      <c r="AR148">
        <v>13.5</v>
      </c>
      <c r="AS148">
        <v>30.4</v>
      </c>
      <c r="AT148" s="20">
        <v>20.2</v>
      </c>
      <c r="AU148">
        <v>15.13</v>
      </c>
      <c r="AV148">
        <v>16.600000000000001</v>
      </c>
      <c r="AW148" s="20">
        <v>10</v>
      </c>
      <c r="AX148">
        <v>17</v>
      </c>
      <c r="AY148">
        <v>6.7</v>
      </c>
      <c r="AZ148" s="20">
        <v>10.6</v>
      </c>
      <c r="BA148">
        <v>9.9</v>
      </c>
      <c r="BB148" s="20">
        <v>5</v>
      </c>
      <c r="BC148">
        <v>5.5</v>
      </c>
      <c r="BD148">
        <v>17.600000000000001</v>
      </c>
      <c r="BE148" s="20">
        <v>13.2</v>
      </c>
      <c r="BF148">
        <v>17.100000000000001</v>
      </c>
      <c r="BG148">
        <v>15.6</v>
      </c>
    </row>
    <row r="172" spans="1:61" ht="15.75" customHeight="1" x14ac:dyDescent="0.2">
      <c r="A172" s="2"/>
      <c r="B172" s="3"/>
      <c r="C172" s="338" t="s">
        <v>660</v>
      </c>
      <c r="D172" s="51" t="s">
        <v>661</v>
      </c>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row>
    <row r="173" spans="1:61" ht="15.75" customHeight="1" x14ac:dyDescent="0.2">
      <c r="A173" s="270"/>
      <c r="B173" s="271" t="s">
        <v>662</v>
      </c>
      <c r="C173" s="339" t="s">
        <v>18</v>
      </c>
      <c r="D173" s="341">
        <f ca="1">E106</f>
        <v>104</v>
      </c>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row>
    <row r="174" spans="1:61" ht="15.75" customHeight="1" x14ac:dyDescent="0.2">
      <c r="A174" s="270"/>
      <c r="B174" s="271" t="s">
        <v>663</v>
      </c>
      <c r="C174" s="339" t="s">
        <v>148</v>
      </c>
      <c r="D174" s="341">
        <f ca="1">M106</f>
        <v>88</v>
      </c>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row>
    <row r="175" spans="1:61" ht="15.75" customHeight="1" x14ac:dyDescent="0.2">
      <c r="A175" s="270"/>
      <c r="B175" s="271" t="s">
        <v>664</v>
      </c>
      <c r="C175" s="339" t="s">
        <v>268</v>
      </c>
      <c r="D175" s="22" t="e">
        <f>#REF!</f>
        <v>#REF!</v>
      </c>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row>
    <row r="176" spans="1:61" ht="15.75" customHeight="1" x14ac:dyDescent="0.2">
      <c r="A176" s="2"/>
      <c r="B176" s="3"/>
      <c r="C176" s="339" t="s">
        <v>179</v>
      </c>
      <c r="D176" s="342">
        <f ca="1">AR106</f>
        <v>93</v>
      </c>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row>
    <row r="177" spans="1:61" ht="15.75" customHeight="1" x14ac:dyDescent="0.2">
      <c r="A177" s="343"/>
      <c r="B177" s="344"/>
      <c r="C177" s="32" t="s">
        <v>665</v>
      </c>
      <c r="D177" s="212" t="s">
        <v>666</v>
      </c>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row>
    <row r="178" spans="1:61" ht="15.75" customHeight="1" x14ac:dyDescent="0.2">
      <c r="A178" s="2"/>
      <c r="B178" s="3"/>
      <c r="C178" s="345" t="s">
        <v>667</v>
      </c>
      <c r="D178" s="212" t="s">
        <v>668</v>
      </c>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row>
    <row r="179" spans="1:61" ht="15.75" customHeight="1" x14ac:dyDescent="0.2">
      <c r="A179" s="2"/>
      <c r="B179" s="3"/>
      <c r="C179" s="51"/>
      <c r="D179" s="289"/>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row>
    <row r="180" spans="1:61" ht="15.75" customHeight="1" x14ac:dyDescent="0.2">
      <c r="A180" s="22"/>
      <c r="D180" s="22"/>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row>
    <row r="181" spans="1:61" ht="15.75" customHeight="1" x14ac:dyDescent="0.2">
      <c r="A181" s="22"/>
      <c r="D181" s="22"/>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row>
    <row r="182" spans="1:61" ht="15.75" customHeight="1" x14ac:dyDescent="0.2">
      <c r="A182" s="22"/>
      <c r="D182" s="22"/>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row>
    <row r="183" spans="1:61" ht="15.75" customHeight="1" x14ac:dyDescent="0.2">
      <c r="A183" s="22"/>
      <c r="D183" s="22"/>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row>
    <row r="184" spans="1:61" ht="15.75" customHeight="1" x14ac:dyDescent="0.2">
      <c r="A184" s="22"/>
      <c r="D184" s="22"/>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row>
    <row r="185" spans="1:61" ht="15.75" customHeight="1" x14ac:dyDescent="0.2">
      <c r="A185" s="270"/>
      <c r="B185" s="271"/>
      <c r="D185" s="22"/>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row>
  </sheetData>
  <mergeCells count="2">
    <mergeCell ref="BF108:BH108"/>
    <mergeCell ref="BC108:BE108"/>
  </mergeCells>
  <hyperlinks>
    <hyperlink ref="AX31" r:id="rId1"/>
    <hyperlink ref="AB32" r:id="rId2"/>
    <hyperlink ref="AX141" r:id="rId3"/>
    <hyperlink ref="AB142" r:id="rId4"/>
  </hyperlinks>
  <pageMargins left="0.75" right="0.75" top="1" bottom="1" header="0.5" footer="0.5"/>
  <pageSetup orientation="portrait" r:id="rId5"/>
  <drawing r:id="rId6"/>
  <legacyDrawing r:id="rId7"/>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873"/>
  <sheetViews>
    <sheetView tabSelected="1" zoomScale="70" zoomScaleNormal="70" workbookViewId="0">
      <pane xSplit="5" ySplit="3" topLeftCell="AT31" activePane="bottomRight" state="frozen"/>
      <selection pane="topRight" activeCell="F1" sqref="F1"/>
      <selection pane="bottomLeft" activeCell="A4" sqref="A4"/>
      <selection pane="bottomRight" activeCell="BH49" sqref="BH49"/>
    </sheetView>
  </sheetViews>
  <sheetFormatPr defaultColWidth="14.42578125" defaultRowHeight="15.75" customHeight="1" x14ac:dyDescent="0.2"/>
  <cols>
    <col min="1" max="1" width="3.7109375" customWidth="1"/>
    <col min="2" max="3" width="8.42578125" customWidth="1"/>
    <col min="4" max="4" width="24.42578125" customWidth="1"/>
    <col min="5" max="5" width="42.28515625" customWidth="1"/>
  </cols>
  <sheetData>
    <row r="1" spans="1:60" x14ac:dyDescent="0.25">
      <c r="A1" s="5"/>
      <c r="B1" s="5"/>
      <c r="C1" s="5"/>
      <c r="D1" s="11"/>
      <c r="E1" s="47"/>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H1" s="48"/>
    </row>
    <row r="2" spans="1:60" ht="14.25" customHeight="1" x14ac:dyDescent="0.25">
      <c r="A2" s="171"/>
      <c r="B2" s="171"/>
      <c r="C2" s="171" t="s">
        <v>296</v>
      </c>
      <c r="D2" s="172"/>
      <c r="E2" s="173"/>
      <c r="F2" s="174"/>
      <c r="G2" s="174"/>
      <c r="H2" s="174"/>
      <c r="I2" s="174"/>
      <c r="J2" s="174"/>
      <c r="K2" s="174"/>
      <c r="L2" s="174"/>
      <c r="M2" s="174"/>
      <c r="N2" s="174"/>
      <c r="O2" s="174"/>
      <c r="P2" s="174"/>
      <c r="Q2" s="174"/>
      <c r="R2" s="174"/>
      <c r="S2" s="174"/>
      <c r="T2" s="174"/>
      <c r="U2" s="174"/>
      <c r="V2" s="174"/>
      <c r="W2" s="174"/>
      <c r="X2" s="174"/>
      <c r="Y2" s="174"/>
      <c r="Z2" s="174"/>
      <c r="AA2" s="174"/>
      <c r="AB2" s="174"/>
      <c r="AC2" s="174"/>
      <c r="AD2" s="174"/>
      <c r="AE2" s="174"/>
      <c r="AF2" s="174"/>
      <c r="AG2" s="174"/>
      <c r="AH2" s="174"/>
      <c r="AI2" s="174"/>
      <c r="AJ2" s="174"/>
      <c r="AK2" s="174"/>
      <c r="AL2" s="174"/>
      <c r="AM2" s="174"/>
      <c r="AN2" s="174"/>
      <c r="AO2" s="174"/>
      <c r="AP2" s="174"/>
      <c r="AQ2" s="174"/>
      <c r="AR2" s="174"/>
      <c r="AS2" s="174"/>
      <c r="AT2" s="174"/>
      <c r="AU2" s="174"/>
      <c r="AV2" s="174"/>
      <c r="AW2" s="174"/>
      <c r="AX2" s="174"/>
      <c r="AY2" s="174"/>
      <c r="AZ2" s="174"/>
      <c r="BA2" s="174"/>
      <c r="BB2" s="174"/>
      <c r="BC2" s="174"/>
      <c r="BD2" s="174"/>
      <c r="BE2" s="174"/>
      <c r="BF2" s="174"/>
      <c r="BG2" s="174"/>
      <c r="BH2" s="174"/>
    </row>
    <row r="3" spans="1:60" x14ac:dyDescent="0.25">
      <c r="A3" s="175">
        <v>1</v>
      </c>
      <c r="B3" s="176"/>
      <c r="C3" s="176"/>
      <c r="D3" s="177"/>
      <c r="E3" s="178"/>
      <c r="F3" s="112" t="s">
        <v>18</v>
      </c>
      <c r="G3" s="112" t="s">
        <v>118</v>
      </c>
      <c r="H3" s="112" t="s">
        <v>142</v>
      </c>
      <c r="I3" s="112" t="s">
        <v>143</v>
      </c>
      <c r="J3" s="112" t="s">
        <v>144</v>
      </c>
      <c r="K3" s="112" t="s">
        <v>145</v>
      </c>
      <c r="L3" s="112" t="s">
        <v>146</v>
      </c>
      <c r="M3" s="112" t="s">
        <v>147</v>
      </c>
      <c r="N3" s="112" t="s">
        <v>148</v>
      </c>
      <c r="O3" s="112" t="s">
        <v>149</v>
      </c>
      <c r="P3" s="112" t="s">
        <v>150</v>
      </c>
      <c r="Q3" s="112" t="s">
        <v>151</v>
      </c>
      <c r="R3" s="112" t="s">
        <v>152</v>
      </c>
      <c r="S3" s="112" t="s">
        <v>153</v>
      </c>
      <c r="T3" s="112" t="s">
        <v>154</v>
      </c>
      <c r="U3" s="112" t="s">
        <v>155</v>
      </c>
      <c r="V3" s="112" t="s">
        <v>156</v>
      </c>
      <c r="W3" s="112" t="s">
        <v>157</v>
      </c>
      <c r="X3" s="112" t="s">
        <v>158</v>
      </c>
      <c r="Y3" s="112" t="s">
        <v>159</v>
      </c>
      <c r="Z3" s="112" t="s">
        <v>160</v>
      </c>
      <c r="AA3" s="112" t="s">
        <v>244</v>
      </c>
      <c r="AB3" s="112" t="s">
        <v>162</v>
      </c>
      <c r="AC3" s="112" t="s">
        <v>163</v>
      </c>
      <c r="AD3" s="112" t="s">
        <v>164</v>
      </c>
      <c r="AE3" s="112" t="s">
        <v>165</v>
      </c>
      <c r="AF3" s="112" t="s">
        <v>166</v>
      </c>
      <c r="AG3" s="112" t="s">
        <v>167</v>
      </c>
      <c r="AH3" s="112" t="s">
        <v>168</v>
      </c>
      <c r="AI3" s="112" t="s">
        <v>169</v>
      </c>
      <c r="AJ3" s="112" t="s">
        <v>170</v>
      </c>
      <c r="AK3" s="112" t="s">
        <v>171</v>
      </c>
      <c r="AL3" s="112" t="s">
        <v>172</v>
      </c>
      <c r="AM3" s="112" t="s">
        <v>173</v>
      </c>
      <c r="AN3" s="112" t="s">
        <v>174</v>
      </c>
      <c r="AO3" s="112" t="s">
        <v>175</v>
      </c>
      <c r="AP3" s="112" t="s">
        <v>176</v>
      </c>
      <c r="AQ3" s="112" t="s">
        <v>177</v>
      </c>
      <c r="AR3" s="112" t="s">
        <v>178</v>
      </c>
      <c r="AS3" s="112" t="s">
        <v>179</v>
      </c>
      <c r="AT3" s="112" t="s">
        <v>180</v>
      </c>
      <c r="AU3" s="112" t="s">
        <v>181</v>
      </c>
      <c r="AV3" s="112" t="s">
        <v>182</v>
      </c>
      <c r="AW3" s="112" t="s">
        <v>183</v>
      </c>
      <c r="AX3" s="112" t="s">
        <v>184</v>
      </c>
      <c r="AY3" s="112" t="s">
        <v>185</v>
      </c>
      <c r="AZ3" s="112" t="s">
        <v>186</v>
      </c>
      <c r="BA3" s="112" t="s">
        <v>243</v>
      </c>
      <c r="BB3" s="112" t="s">
        <v>188</v>
      </c>
      <c r="BC3" s="112" t="s">
        <v>189</v>
      </c>
      <c r="BD3" s="112" t="s">
        <v>190</v>
      </c>
      <c r="BE3" s="112" t="s">
        <v>191</v>
      </c>
      <c r="BF3" s="112" t="s">
        <v>193</v>
      </c>
      <c r="BG3" s="112" t="s">
        <v>194</v>
      </c>
      <c r="BH3" s="112" t="s">
        <v>195</v>
      </c>
    </row>
    <row r="4" spans="1:60" x14ac:dyDescent="0.25">
      <c r="A4" s="175">
        <v>2</v>
      </c>
      <c r="B4" s="97">
        <f>COUNTA(E4:E7)*C4*100</f>
        <v>351.6</v>
      </c>
      <c r="C4" s="380">
        <v>0.879</v>
      </c>
      <c r="D4" s="177" t="s">
        <v>264</v>
      </c>
      <c r="E4" s="181" t="s">
        <v>265</v>
      </c>
      <c r="F4" s="20">
        <f>MASTER!E118</f>
        <v>40.9</v>
      </c>
      <c r="G4" s="20">
        <f>MASTER!F118</f>
        <v>6.8</v>
      </c>
      <c r="H4" s="20">
        <f>MASTER!G118</f>
        <v>70.3</v>
      </c>
      <c r="I4" s="20">
        <f>MASTER!H118</f>
        <v>31.2</v>
      </c>
      <c r="J4" s="20">
        <f>MASTER!I118</f>
        <v>7.8</v>
      </c>
      <c r="K4" s="20">
        <f>MASTER!J118</f>
        <v>35.799999999999997</v>
      </c>
      <c r="L4" s="20">
        <f>MASTER!K118</f>
        <v>18.600000000000001</v>
      </c>
      <c r="M4" s="20">
        <f>MASTER!L118</f>
        <v>26.4</v>
      </c>
      <c r="N4" s="20">
        <f>MASTER!M118</f>
        <v>31.6</v>
      </c>
      <c r="O4" s="20">
        <f>MASTER!N118</f>
        <v>85.9</v>
      </c>
      <c r="P4" s="20">
        <f>MASTER!O118</f>
        <v>34.6</v>
      </c>
      <c r="Q4" s="20">
        <f>MASTER!P118</f>
        <v>18.600000000000001</v>
      </c>
      <c r="R4" s="20">
        <f>MASTER!Q118</f>
        <v>18.600000000000001</v>
      </c>
      <c r="S4" s="20">
        <f>MASTER!R118</f>
        <v>40.799999999999997</v>
      </c>
      <c r="T4" s="20">
        <f>MASTER!S118</f>
        <v>18.600000000000001</v>
      </c>
      <c r="U4" s="20">
        <f>MASTER!T118</f>
        <v>18.2</v>
      </c>
      <c r="V4" s="20">
        <f>MASTER!U118</f>
        <v>47.7</v>
      </c>
      <c r="W4" s="20">
        <f>MASTER!V118</f>
        <v>30.5</v>
      </c>
      <c r="X4" s="20">
        <f>MASTER!W118</f>
        <v>23.5</v>
      </c>
      <c r="Y4" s="20">
        <f>MASTER!X118</f>
        <v>34.4</v>
      </c>
      <c r="Z4" s="20">
        <f>MASTER!Y118</f>
        <v>47.7</v>
      </c>
      <c r="AA4" s="20">
        <f>MASTER!Z118</f>
        <v>40.799999999999997</v>
      </c>
      <c r="AB4" s="20">
        <f>MASTER!AA118</f>
        <v>55.1</v>
      </c>
      <c r="AC4" s="20">
        <f>MASTER!AB118</f>
        <v>29.7</v>
      </c>
      <c r="AD4" s="20">
        <f>MASTER!AC118</f>
        <v>5.9</v>
      </c>
      <c r="AE4" s="20">
        <f>MASTER!AD118</f>
        <v>18.600000000000001</v>
      </c>
      <c r="AF4" s="20">
        <f>MASTER!AE118</f>
        <v>7.6</v>
      </c>
      <c r="AG4" s="20">
        <f>MASTER!AF118</f>
        <v>22.8</v>
      </c>
      <c r="AH4" s="20">
        <f>MASTER!AG118</f>
        <v>26.7</v>
      </c>
      <c r="AI4" s="20">
        <f>MASTER!AH118</f>
        <v>18.600000000000001</v>
      </c>
      <c r="AJ4" s="20">
        <f>MASTER!AI118</f>
        <v>11</v>
      </c>
      <c r="AK4" s="20">
        <f>MASTER!AJ118</f>
        <v>33.200000000000003</v>
      </c>
      <c r="AL4" s="20">
        <f>MASTER!AK118</f>
        <v>41</v>
      </c>
      <c r="AM4" s="20">
        <f>MASTER!AL118</f>
        <v>52.3</v>
      </c>
      <c r="AN4" s="20">
        <f>MASTER!AM118</f>
        <v>41</v>
      </c>
      <c r="AO4" s="20">
        <f>MASTER!AN118</f>
        <v>18.600000000000001</v>
      </c>
      <c r="AP4" s="20">
        <f>MASTER!AO118</f>
        <v>6.4</v>
      </c>
      <c r="AQ4" s="20">
        <f>MASTER!AP118</f>
        <v>11.9</v>
      </c>
      <c r="AR4" s="20">
        <f>MASTER!AQ118</f>
        <v>61.4</v>
      </c>
      <c r="AS4" s="20">
        <f>MASTER!AR118</f>
        <v>52.5</v>
      </c>
      <c r="AT4" s="20">
        <f>MASTER!AS118</f>
        <v>13</v>
      </c>
      <c r="AU4" s="20">
        <f>MASTER!AT118</f>
        <v>18.600000000000001</v>
      </c>
      <c r="AV4" s="20">
        <f>MASTER!AU118</f>
        <v>22.8</v>
      </c>
      <c r="AW4" s="20">
        <f>MASTER!AV118</f>
        <v>52.5</v>
      </c>
      <c r="AX4" s="20">
        <f>MASTER!AW118</f>
        <v>22.1</v>
      </c>
      <c r="AY4" s="20">
        <f>MASTER!AX118</f>
        <v>30.5</v>
      </c>
      <c r="AZ4" s="20">
        <f>MASTER!AY118</f>
        <v>9.8000000000000007</v>
      </c>
      <c r="BA4" s="20">
        <f>MASTER!AZ118</f>
        <v>10.4</v>
      </c>
      <c r="BB4" s="20">
        <f>MASTER!BA118</f>
        <v>85.7</v>
      </c>
      <c r="BC4" s="20">
        <f>MASTER!BB118</f>
        <v>8</v>
      </c>
      <c r="BD4" s="20">
        <f>MASTER!BC118</f>
        <v>6.4</v>
      </c>
      <c r="BE4" s="20">
        <f>MASTER!BD118</f>
        <v>11</v>
      </c>
      <c r="BF4" s="20">
        <f>MASTER!BE118</f>
        <v>11</v>
      </c>
      <c r="BG4" s="20">
        <f>MASTER!BF118</f>
        <v>22.5</v>
      </c>
      <c r="BH4" s="20">
        <f>MASTER!BG118</f>
        <v>18.600000000000001</v>
      </c>
    </row>
    <row r="5" spans="1:60" x14ac:dyDescent="0.25">
      <c r="A5" s="97">
        <v>3</v>
      </c>
      <c r="B5" s="97"/>
      <c r="C5" s="381"/>
      <c r="D5" s="221"/>
      <c r="E5" s="181" t="s">
        <v>266</v>
      </c>
      <c r="F5" s="20">
        <f>MASTER!E119</f>
        <v>53</v>
      </c>
      <c r="G5" s="20">
        <f>MASTER!F119</f>
        <v>100</v>
      </c>
      <c r="H5" s="20">
        <f>MASTER!G119</f>
        <v>100</v>
      </c>
      <c r="I5" s="20">
        <f>MASTER!H119</f>
        <v>73</v>
      </c>
      <c r="J5" s="20">
        <f>MASTER!I119</f>
        <v>68.25</v>
      </c>
      <c r="K5" s="20">
        <f>MASTER!J119</f>
        <v>67</v>
      </c>
      <c r="L5" s="20">
        <f>MASTER!K119</f>
        <v>100</v>
      </c>
      <c r="M5" s="20">
        <f>MASTER!L119</f>
        <v>60</v>
      </c>
      <c r="N5" s="20">
        <f>MASTER!M119</f>
        <v>80</v>
      </c>
      <c r="O5" s="20">
        <f>MASTER!N119</f>
        <v>87</v>
      </c>
      <c r="P5" s="20">
        <f>MASTER!O119</f>
        <v>100</v>
      </c>
      <c r="Q5" s="20">
        <f>MASTER!P119</f>
        <v>100</v>
      </c>
      <c r="R5" s="20">
        <f>MASTER!Q119</f>
        <v>100</v>
      </c>
      <c r="S5" s="20">
        <f>MASTER!R119</f>
        <v>60</v>
      </c>
      <c r="T5" s="20">
        <f>MASTER!S119</f>
        <v>100</v>
      </c>
      <c r="U5" s="20">
        <f>MASTER!T119</f>
        <v>100</v>
      </c>
      <c r="V5" s="20">
        <f>MASTER!U119</f>
        <v>80</v>
      </c>
      <c r="W5" s="20">
        <f>MASTER!V119</f>
        <v>100</v>
      </c>
      <c r="X5" s="20">
        <f>MASTER!W119</f>
        <v>0</v>
      </c>
      <c r="Y5" s="20">
        <f>MASTER!X119</f>
        <v>100</v>
      </c>
      <c r="Z5" s="20">
        <f>MASTER!Y119</f>
        <v>80</v>
      </c>
      <c r="AA5" s="20">
        <f>MASTER!Z119</f>
        <v>53</v>
      </c>
      <c r="AB5" s="20">
        <f>MASTER!AA119</f>
        <v>67</v>
      </c>
      <c r="AC5" s="20">
        <f>MASTER!AB119</f>
        <v>79.875</v>
      </c>
      <c r="AD5" s="20">
        <f>MASTER!AC119</f>
        <v>100</v>
      </c>
      <c r="AE5" s="20">
        <f>MASTER!AD119</f>
        <v>100</v>
      </c>
      <c r="AF5" s="20">
        <f>MASTER!AE119</f>
        <v>0</v>
      </c>
      <c r="AG5" s="20">
        <f>MASTER!AF119</f>
        <v>60</v>
      </c>
      <c r="AH5" s="20">
        <f>MASTER!AG119</f>
        <v>93</v>
      </c>
      <c r="AI5" s="20">
        <f>MASTER!AH119</f>
        <v>100</v>
      </c>
      <c r="AJ5" s="20">
        <f>MASTER!AI119</f>
        <v>100</v>
      </c>
      <c r="AK5" s="20">
        <f>MASTER!AJ119</f>
        <v>73</v>
      </c>
      <c r="AL5" s="20">
        <f>MASTER!AK119</f>
        <v>100</v>
      </c>
      <c r="AM5" s="20">
        <f>MASTER!AL119</f>
        <v>73</v>
      </c>
      <c r="AN5" s="20">
        <f>MASTER!AM119</f>
        <v>100</v>
      </c>
      <c r="AO5" s="20">
        <f>MASTER!AN119</f>
        <v>100</v>
      </c>
      <c r="AP5" s="20">
        <f>MASTER!AO119</f>
        <v>100</v>
      </c>
      <c r="AQ5" s="20">
        <f>MASTER!AP119</f>
        <v>100</v>
      </c>
      <c r="AR5" s="20">
        <f>MASTER!AQ119</f>
        <v>53</v>
      </c>
      <c r="AS5" s="20">
        <f>MASTER!AR119</f>
        <v>93</v>
      </c>
      <c r="AT5" s="20">
        <f>MASTER!AS119</f>
        <v>100</v>
      </c>
      <c r="AU5" s="20">
        <f>MASTER!AT119</f>
        <v>100</v>
      </c>
      <c r="AV5" s="20">
        <f>MASTER!AU119</f>
        <v>93</v>
      </c>
      <c r="AW5" s="20">
        <f>MASTER!AV119</f>
        <v>93</v>
      </c>
      <c r="AX5" s="20">
        <f>MASTER!AW119</f>
        <v>100</v>
      </c>
      <c r="AY5" s="20">
        <f>MASTER!AX119</f>
        <v>100</v>
      </c>
      <c r="AZ5" s="20">
        <f>MASTER!AY119</f>
        <v>100</v>
      </c>
      <c r="BA5" s="20">
        <f>MASTER!AZ119</f>
        <v>87</v>
      </c>
      <c r="BB5" s="20">
        <f>MASTER!BA119</f>
        <v>100</v>
      </c>
      <c r="BC5" s="20">
        <f>MASTER!BB119</f>
        <v>73</v>
      </c>
      <c r="BD5" s="20">
        <f>MASTER!BC119</f>
        <v>100</v>
      </c>
      <c r="BE5" s="20">
        <f>MASTER!BD119</f>
        <v>100</v>
      </c>
      <c r="BF5" s="20">
        <f>MASTER!BE119</f>
        <v>100</v>
      </c>
      <c r="BG5" s="20">
        <f>MASTER!BF119</f>
        <v>73</v>
      </c>
      <c r="BH5" s="20">
        <f>MASTER!BG119</f>
        <v>100</v>
      </c>
    </row>
    <row r="6" spans="1:60" x14ac:dyDescent="0.25">
      <c r="A6" s="97">
        <v>4</v>
      </c>
      <c r="B6" s="97"/>
      <c r="C6" s="381"/>
      <c r="D6" s="221"/>
      <c r="E6" s="181" t="s">
        <v>267</v>
      </c>
      <c r="F6" s="20">
        <f>MASTER!E121</f>
        <v>3.1</v>
      </c>
      <c r="G6" s="20">
        <f>MASTER!F121</f>
        <v>8.1999999999999993</v>
      </c>
      <c r="H6" s="20">
        <f>MASTER!G121</f>
        <v>16.650000000000002</v>
      </c>
      <c r="I6" s="20">
        <f>MASTER!H121</f>
        <v>0.9</v>
      </c>
      <c r="J6" s="20">
        <f>MASTER!I121</f>
        <v>9.1999999999999993</v>
      </c>
      <c r="K6" s="20">
        <f>MASTER!J121</f>
        <v>5.4</v>
      </c>
      <c r="L6" s="20">
        <f>MASTER!K121</f>
        <v>12.1</v>
      </c>
      <c r="M6" s="20">
        <f>MASTER!L121</f>
        <v>10.3</v>
      </c>
      <c r="N6" s="20">
        <f>MASTER!M121</f>
        <v>1.7</v>
      </c>
      <c r="O6" s="20">
        <f>MASTER!N121</f>
        <v>2.6</v>
      </c>
      <c r="P6" s="20">
        <f>MASTER!O121</f>
        <v>5.3</v>
      </c>
      <c r="Q6" s="20">
        <f>MASTER!P121</f>
        <v>12.1</v>
      </c>
      <c r="R6" s="20">
        <f>MASTER!Q121</f>
        <v>12.1</v>
      </c>
      <c r="S6" s="20">
        <f>MASTER!R121</f>
        <v>24.9</v>
      </c>
      <c r="T6" s="20">
        <f>MASTER!S121</f>
        <v>12.1</v>
      </c>
      <c r="U6" s="20">
        <f>MASTER!T121</f>
        <v>3.2</v>
      </c>
      <c r="V6" s="20">
        <f>MASTER!U121</f>
        <v>3</v>
      </c>
      <c r="W6" s="20">
        <f>MASTER!V121</f>
        <v>7.8</v>
      </c>
      <c r="X6" s="20">
        <f>MASTER!W121</f>
        <v>7.9</v>
      </c>
      <c r="Y6" s="20">
        <f>MASTER!X121</f>
        <v>16.650000000000002</v>
      </c>
      <c r="Z6" s="20">
        <f>MASTER!Y121</f>
        <v>3</v>
      </c>
      <c r="AA6" s="20">
        <f>MASTER!Z121</f>
        <v>16.650000000000002</v>
      </c>
      <c r="AB6" s="20">
        <f>MASTER!AA121</f>
        <v>8.1714285714285726</v>
      </c>
      <c r="AC6" s="20">
        <f>MASTER!AB121</f>
        <v>3.2</v>
      </c>
      <c r="AD6" s="20">
        <f>MASTER!AC121</f>
        <v>6.2</v>
      </c>
      <c r="AE6" s="20">
        <f>MASTER!AD121</f>
        <v>12.1</v>
      </c>
      <c r="AF6" s="20">
        <f>MASTER!AE121</f>
        <v>5.0999999999999996</v>
      </c>
      <c r="AG6" s="20">
        <f>MASTER!AF121</f>
        <v>2.9</v>
      </c>
      <c r="AH6" s="20">
        <f>MASTER!AG121</f>
        <v>4.2</v>
      </c>
      <c r="AI6" s="20">
        <f>MASTER!AH121</f>
        <v>12.1</v>
      </c>
      <c r="AJ6" s="20">
        <f>MASTER!AI121</f>
        <v>9.8000000000000007</v>
      </c>
      <c r="AK6" s="20">
        <f>MASTER!AJ121</f>
        <v>19.5</v>
      </c>
      <c r="AL6" s="20">
        <f>MASTER!AK121</f>
        <v>21.1</v>
      </c>
      <c r="AM6" s="20">
        <f>MASTER!AL121</f>
        <v>16.2</v>
      </c>
      <c r="AN6" s="20">
        <f>MASTER!AM121</f>
        <v>21.1</v>
      </c>
      <c r="AO6" s="20">
        <f>MASTER!AN121</f>
        <v>12.1</v>
      </c>
      <c r="AP6" s="20">
        <f>MASTER!AO121</f>
        <v>18.5</v>
      </c>
      <c r="AQ6" s="20">
        <f>MASTER!AP121</f>
        <v>12.3</v>
      </c>
      <c r="AR6" s="20">
        <f>MASTER!AQ121</f>
        <v>9.1999999999999993</v>
      </c>
      <c r="AS6" s="20">
        <f>MASTER!AR121</f>
        <v>5.8</v>
      </c>
      <c r="AT6" s="20">
        <f>MASTER!AS121</f>
        <v>4.7</v>
      </c>
      <c r="AU6" s="20">
        <f>MASTER!AT121</f>
        <v>12.1</v>
      </c>
      <c r="AV6" s="20">
        <f>MASTER!AU121</f>
        <v>12.2</v>
      </c>
      <c r="AW6" s="20">
        <f>MASTER!AV121</f>
        <v>5.8</v>
      </c>
      <c r="AX6" s="20">
        <f>MASTER!AW121</f>
        <v>28.9</v>
      </c>
      <c r="AY6" s="20">
        <f>MASTER!AX121</f>
        <v>7.8</v>
      </c>
      <c r="AZ6" s="20">
        <f>MASTER!AY121</f>
        <v>7.4</v>
      </c>
      <c r="BA6" s="20">
        <f>MASTER!AZ121</f>
        <v>10.6</v>
      </c>
      <c r="BB6" s="20">
        <f>MASTER!BA121</f>
        <v>5.2</v>
      </c>
      <c r="BC6" s="20">
        <f>MASTER!BB121</f>
        <v>5.9</v>
      </c>
      <c r="BD6" s="20">
        <f>MASTER!BC121</f>
        <v>18.5</v>
      </c>
      <c r="BE6" s="20">
        <f>MASTER!BD121</f>
        <v>9.8000000000000007</v>
      </c>
      <c r="BF6" s="20">
        <f>MASTER!BE121</f>
        <v>9.8000000000000007</v>
      </c>
      <c r="BG6" s="20">
        <f>MASTER!BF121</f>
        <v>16.600000000000001</v>
      </c>
      <c r="BH6" s="20">
        <f>MASTER!BG121</f>
        <v>12.1</v>
      </c>
    </row>
    <row r="7" spans="1:60" x14ac:dyDescent="0.25">
      <c r="A7" s="97">
        <v>5</v>
      </c>
      <c r="B7" s="97"/>
      <c r="C7" s="381"/>
      <c r="D7" s="222"/>
      <c r="E7" s="223" t="s">
        <v>119</v>
      </c>
      <c r="F7" s="224">
        <f>MASTER!E40</f>
        <v>29</v>
      </c>
      <c r="G7" s="224">
        <f>MASTER!F40</f>
        <v>23</v>
      </c>
      <c r="H7" s="224" t="str">
        <f>MASTER!G40</f>
        <v>n/a</v>
      </c>
      <c r="I7" s="224">
        <f>MASTER!H40</f>
        <v>25</v>
      </c>
      <c r="J7" s="224">
        <f>MASTER!I40</f>
        <v>106</v>
      </c>
      <c r="K7" s="224">
        <f>MASTER!J40</f>
        <v>1085</v>
      </c>
      <c r="L7" s="224">
        <f>MASTER!K40</f>
        <v>57</v>
      </c>
      <c r="M7" s="224">
        <f>MASTER!L40</f>
        <v>176</v>
      </c>
      <c r="N7" s="224">
        <f>MASTER!M40</f>
        <v>2144</v>
      </c>
      <c r="O7" s="224">
        <f>MASTER!N40</f>
        <v>2340</v>
      </c>
      <c r="P7" s="224">
        <f>MASTER!O40</f>
        <v>35</v>
      </c>
      <c r="Q7" s="224">
        <f>MASTER!P40</f>
        <v>407</v>
      </c>
      <c r="R7" s="224">
        <f>MASTER!Q40</f>
        <v>137</v>
      </c>
      <c r="S7" s="225">
        <f>MASTER!R40</f>
        <v>3928</v>
      </c>
      <c r="T7" s="224">
        <f>MASTER!S40</f>
        <v>333</v>
      </c>
      <c r="U7" s="224">
        <f>MASTER!T40</f>
        <v>235</v>
      </c>
      <c r="V7" s="224">
        <f>MASTER!U40</f>
        <v>1187</v>
      </c>
      <c r="W7" s="224">
        <f>MASTER!V40</f>
        <v>62</v>
      </c>
      <c r="X7" s="224">
        <f>MASTER!W40</f>
        <v>472</v>
      </c>
      <c r="Y7" s="224">
        <f>MASTER!X40</f>
        <v>0</v>
      </c>
      <c r="Z7" s="225">
        <f>MASTER!Y40</f>
        <v>2503</v>
      </c>
      <c r="AA7" s="224">
        <f>MASTER!Z40</f>
        <v>3200</v>
      </c>
      <c r="AB7" s="224">
        <f>MASTER!AA40</f>
        <v>442</v>
      </c>
      <c r="AC7" s="224">
        <f>MASTER!AB40</f>
        <v>415</v>
      </c>
      <c r="AD7" s="224">
        <f>MASTER!AC40</f>
        <v>83</v>
      </c>
      <c r="AE7" s="224">
        <f>MASTER!AD40</f>
        <v>255</v>
      </c>
      <c r="AF7" s="224">
        <f>MASTER!AE40</f>
        <v>49</v>
      </c>
      <c r="AG7" s="224">
        <f>MASTER!AF40</f>
        <v>0</v>
      </c>
      <c r="AH7" s="224">
        <f>MASTER!AG40</f>
        <v>1108</v>
      </c>
      <c r="AI7" s="224">
        <f>MASTER!AH40</f>
        <v>69</v>
      </c>
      <c r="AJ7" s="224">
        <f>MASTER!AI40</f>
        <v>28</v>
      </c>
      <c r="AK7" s="224">
        <f>MASTER!AJ40</f>
        <v>430</v>
      </c>
      <c r="AL7" s="224">
        <f>MASTER!AK40</f>
        <v>223</v>
      </c>
      <c r="AM7" s="224">
        <f>MASTER!AL40</f>
        <v>1749</v>
      </c>
      <c r="AN7" s="224">
        <f>MASTER!AM40</f>
        <v>521</v>
      </c>
      <c r="AO7" s="224">
        <f>MASTER!AN40</f>
        <v>328</v>
      </c>
      <c r="AP7" s="224">
        <f>MASTER!AO40</f>
        <v>52</v>
      </c>
      <c r="AQ7" s="224">
        <f>MASTER!AP40</f>
        <v>73</v>
      </c>
      <c r="AR7" s="224">
        <f>MASTER!AQ40</f>
        <v>155</v>
      </c>
      <c r="AS7" s="224">
        <f>MASTER!AR40</f>
        <v>1209</v>
      </c>
      <c r="AT7" s="224">
        <f>MASTER!AS40</f>
        <v>112</v>
      </c>
      <c r="AU7" s="224">
        <f>MASTER!AT40</f>
        <v>138</v>
      </c>
      <c r="AV7" s="224">
        <f>MASTER!AU40</f>
        <v>343</v>
      </c>
      <c r="AW7" s="224">
        <f>MASTER!AV40</f>
        <v>1689</v>
      </c>
      <c r="AX7" s="224">
        <f>MASTER!AW40</f>
        <v>179</v>
      </c>
      <c r="AY7" s="224">
        <f>MASTER!AX40</f>
        <v>192</v>
      </c>
      <c r="AZ7" s="226">
        <f>MASTER!AY40</f>
        <v>25.438800000000001</v>
      </c>
      <c r="BA7" s="224">
        <f>MASTER!AZ40</f>
        <v>52</v>
      </c>
      <c r="BB7" s="224">
        <f>MASTER!BA40</f>
        <v>163</v>
      </c>
      <c r="BC7" s="224">
        <f>MASTER!BB40</f>
        <v>29</v>
      </c>
      <c r="BD7" s="224">
        <f>MASTER!BC40</f>
        <v>118</v>
      </c>
      <c r="BE7" s="224">
        <f>MASTER!BD40</f>
        <v>57</v>
      </c>
      <c r="BF7" s="224">
        <f>MASTER!BE40</f>
        <v>9</v>
      </c>
      <c r="BG7" s="224">
        <f>MASTER!BF40</f>
        <v>40</v>
      </c>
      <c r="BH7" s="224">
        <f>MASTER!BG40</f>
        <v>105</v>
      </c>
    </row>
    <row r="8" spans="1:60" x14ac:dyDescent="0.25">
      <c r="A8" s="97">
        <v>6</v>
      </c>
      <c r="B8" s="97">
        <f>COUNTA(E8:E15)*C8*100</f>
        <v>701.6</v>
      </c>
      <c r="C8" s="380">
        <v>0.877</v>
      </c>
      <c r="D8" s="177" t="s">
        <v>269</v>
      </c>
      <c r="E8" s="181" t="s">
        <v>134</v>
      </c>
      <c r="F8" s="227">
        <f>MASTER!E72</f>
        <v>0.15</v>
      </c>
      <c r="G8" s="227">
        <f>MASTER!F72</f>
        <v>0.21</v>
      </c>
      <c r="H8" s="227">
        <f>MASTER!G72</f>
        <v>7.0000000000000007E-2</v>
      </c>
      <c r="I8" s="227">
        <f>MASTER!H72</f>
        <v>0.1</v>
      </c>
      <c r="J8" s="227">
        <f>MASTER!I72</f>
        <v>0.19</v>
      </c>
      <c r="K8" s="227">
        <f>MASTER!J72</f>
        <v>0.16</v>
      </c>
      <c r="L8" s="228">
        <f>MASTER!K72</f>
        <v>6.25E-2</v>
      </c>
      <c r="M8" s="227">
        <f>MASTER!L72</f>
        <v>0.21</v>
      </c>
      <c r="N8" s="227">
        <f>MASTER!M72</f>
        <v>0.1</v>
      </c>
      <c r="O8" s="227">
        <f>MASTER!N72</f>
        <v>0.12</v>
      </c>
      <c r="P8" s="228">
        <f>MASTER!O72</f>
        <v>0.1275</v>
      </c>
      <c r="Q8" s="228">
        <f>MASTER!P72</f>
        <v>9.2499999999999999E-2</v>
      </c>
      <c r="R8" s="228">
        <f>MASTER!Q72</f>
        <v>8.2500000000000004E-2</v>
      </c>
      <c r="S8" s="227">
        <f>MASTER!R72</f>
        <v>0.18</v>
      </c>
      <c r="T8" s="227">
        <f>MASTER!S72</f>
        <v>0.06</v>
      </c>
      <c r="U8">
        <f>MASTER!T72</f>
        <v>0</v>
      </c>
      <c r="V8" s="227">
        <f>MASTER!U72</f>
        <v>0.14000000000000001</v>
      </c>
      <c r="W8">
        <f>MASTER!V72</f>
        <v>0</v>
      </c>
      <c r="X8" s="227">
        <f>MASTER!W72</f>
        <v>0.18</v>
      </c>
      <c r="Y8" s="227">
        <f>MASTER!X72</f>
        <v>0.1</v>
      </c>
      <c r="Z8" s="227">
        <f>MASTER!Y72</f>
        <v>0.14000000000000001</v>
      </c>
      <c r="AA8" s="227">
        <f>MASTER!Z72</f>
        <v>0.23</v>
      </c>
      <c r="AB8" s="227">
        <f>MASTER!AA72</f>
        <v>0.05</v>
      </c>
      <c r="AC8" s="227">
        <f>MASTER!AB72</f>
        <v>0.05</v>
      </c>
      <c r="AD8" s="227">
        <f>MASTER!AC72</f>
        <v>0.2</v>
      </c>
      <c r="AE8" s="228">
        <f>MASTER!AD72</f>
        <v>8.7499999999999994E-2</v>
      </c>
      <c r="AF8" s="227">
        <f>MASTER!AE72</f>
        <v>0.21</v>
      </c>
      <c r="AG8" s="227">
        <f>MASTER!AF72</f>
        <v>0.12</v>
      </c>
      <c r="AH8" s="227">
        <f>MASTER!AG72</f>
        <v>0.16</v>
      </c>
      <c r="AI8" s="227">
        <f>MASTER!AH72</f>
        <v>7.0000000000000007E-2</v>
      </c>
      <c r="AJ8" s="230">
        <f>MASTER!AI72</f>
        <v>9.9750000000000005E-2</v>
      </c>
      <c r="AK8" s="227">
        <f>MASTER!AJ72</f>
        <v>0.18</v>
      </c>
      <c r="AL8" s="228">
        <f>MASTER!AK72</f>
        <v>0.1236</v>
      </c>
      <c r="AM8" s="227">
        <f>MASTER!AL72</f>
        <v>0.15</v>
      </c>
      <c r="AN8" s="228">
        <f>MASTER!AM72</f>
        <v>0.125</v>
      </c>
      <c r="AO8" s="228">
        <f>MASTER!AN72</f>
        <v>8.8800000000000004E-2</v>
      </c>
      <c r="AP8" s="227">
        <f>MASTER!AO72</f>
        <v>0.08</v>
      </c>
      <c r="AQ8" s="227">
        <f>MASTER!AP72</f>
        <v>0.2</v>
      </c>
      <c r="AR8" s="227">
        <f>MASTER!AQ72</f>
        <v>0.12</v>
      </c>
      <c r="AS8" s="227">
        <f>MASTER!AR72</f>
        <v>0.19</v>
      </c>
      <c r="AT8" s="227">
        <f>MASTER!AS72</f>
        <v>0.22</v>
      </c>
      <c r="AU8" s="228">
        <f>MASTER!AT72</f>
        <v>8.5000000000000006E-2</v>
      </c>
      <c r="AV8" s="227">
        <f>MASTER!AU72</f>
        <v>0.19</v>
      </c>
      <c r="AW8" s="228">
        <f>MASTER!AV72</f>
        <v>0.185</v>
      </c>
      <c r="AX8" s="227">
        <f>MASTER!AW72</f>
        <v>0.1</v>
      </c>
      <c r="AY8" s="228">
        <f>MASTER!AX72</f>
        <v>0.11600000000000001</v>
      </c>
      <c r="AZ8" s="227">
        <f>MASTER!AY72</f>
        <v>7.0000000000000007E-2</v>
      </c>
      <c r="BA8" s="227">
        <f>MASTER!AZ72</f>
        <v>0.1</v>
      </c>
      <c r="BB8" s="231">
        <f>MASTER!BA72</f>
        <v>0.04</v>
      </c>
      <c r="BC8" s="227">
        <f>MASTER!BB72</f>
        <v>0.13</v>
      </c>
      <c r="BD8" s="227">
        <f>MASTER!BC72</f>
        <v>0.08</v>
      </c>
      <c r="BE8" s="227">
        <f>MASTER!BD72</f>
        <v>0.13</v>
      </c>
      <c r="BF8" s="227">
        <f>MASTER!BE72</f>
        <v>0.12</v>
      </c>
      <c r="BG8" s="227">
        <f>MASTER!BF72</f>
        <v>0.23</v>
      </c>
      <c r="BH8" s="228">
        <f>MASTER!BG72</f>
        <v>5.7500000000000002E-2</v>
      </c>
    </row>
    <row r="9" spans="1:60" x14ac:dyDescent="0.25">
      <c r="A9" s="97">
        <v>7</v>
      </c>
      <c r="B9" s="97"/>
      <c r="C9" s="381"/>
      <c r="D9" s="221"/>
      <c r="E9" s="181" t="s">
        <v>136</v>
      </c>
      <c r="F9">
        <f>MASTER!E73</f>
        <v>8199.2199999999993</v>
      </c>
      <c r="G9">
        <f>MASTER!F73</f>
        <v>1787.09</v>
      </c>
      <c r="H9">
        <f>MASTER!G73</f>
        <v>39179</v>
      </c>
      <c r="I9">
        <f>MASTER!H73</f>
        <v>2318900</v>
      </c>
      <c r="J9">
        <f>MASTER!I73</f>
        <v>1115.2</v>
      </c>
      <c r="K9">
        <f>MASTER!J73</f>
        <v>3400600</v>
      </c>
      <c r="L9" s="230">
        <f>MASTER!K73</f>
        <v>3038</v>
      </c>
      <c r="M9">
        <f>MASTER!L73</f>
        <v>8951.4599999999991</v>
      </c>
      <c r="N9">
        <f>MASTER!M73</f>
        <v>4345.9799999999996</v>
      </c>
      <c r="O9">
        <f>MASTER!N73</f>
        <v>30053</v>
      </c>
      <c r="P9">
        <f>MASTER!O73</f>
        <v>9727.1200000000008</v>
      </c>
      <c r="Q9">
        <f>MASTER!P73</f>
        <v>1995.56</v>
      </c>
      <c r="R9">
        <f>MASTER!Q73</f>
        <v>1542.08</v>
      </c>
      <c r="S9" s="232">
        <f>MASTER!R73</f>
        <v>3784060</v>
      </c>
      <c r="T9">
        <f>MASTER!S73</f>
        <v>1562</v>
      </c>
      <c r="U9">
        <f>MASTER!T73</f>
        <v>9113</v>
      </c>
      <c r="V9">
        <f>MASTER!U73</f>
        <v>10816.9</v>
      </c>
      <c r="W9">
        <f>MASTER!V73</f>
        <v>41690</v>
      </c>
      <c r="X9">
        <f>MASTER!W73</f>
        <v>2545.36</v>
      </c>
      <c r="Y9">
        <f>MASTER!X73</f>
        <v>15968600</v>
      </c>
      <c r="Z9" s="233">
        <f>MASTER!Y73</f>
        <v>12871</v>
      </c>
      <c r="AA9">
        <f>MASTER!Z73</f>
        <v>38357</v>
      </c>
      <c r="AB9">
        <f>MASTER!AA73</f>
        <v>353834</v>
      </c>
      <c r="AC9">
        <f>MASTER!AB73</f>
        <v>3037</v>
      </c>
      <c r="AD9">
        <f>MASTER!AC73</f>
        <v>2445.9499999999998</v>
      </c>
      <c r="AE9">
        <f>MASTER!AD73</f>
        <v>2395.19</v>
      </c>
      <c r="AF9">
        <f>MASTER!AE73</f>
        <v>1244.08</v>
      </c>
      <c r="AG9">
        <f>MASTER!AF73</f>
        <v>56673.3</v>
      </c>
      <c r="AH9">
        <f>MASTER!AG73</f>
        <v>19264.5</v>
      </c>
      <c r="AI9">
        <f>MASTER!AH73</f>
        <v>2026.88</v>
      </c>
      <c r="AJ9" s="230">
        <f>MASTER!AI73</f>
        <v>1670.69</v>
      </c>
      <c r="AK9">
        <f>MASTER!AJ73</f>
        <v>103211</v>
      </c>
      <c r="AL9">
        <f>MASTER!AK73</f>
        <v>58607.4</v>
      </c>
      <c r="AM9">
        <f>MASTER!AL73</f>
        <v>126570</v>
      </c>
      <c r="AN9">
        <f>MASTER!AM73</f>
        <v>30373.7</v>
      </c>
      <c r="AO9">
        <f>MASTER!AN73</f>
        <v>4039.62</v>
      </c>
      <c r="AP9">
        <f>MASTER!AO73</f>
        <v>186364</v>
      </c>
      <c r="AQ9">
        <f>MASTER!AP73</f>
        <v>2607.1799999999998</v>
      </c>
      <c r="AR9" s="231">
        <f>MASTER!AQ73</f>
        <v>1100</v>
      </c>
      <c r="AS9">
        <f>MASTER!AR73</f>
        <v>5180.49</v>
      </c>
      <c r="AT9" s="234">
        <f>MASTER!AS73</f>
        <v>1708.68</v>
      </c>
      <c r="AU9">
        <f>MASTER!AT73</f>
        <v>4275.2299999999996</v>
      </c>
      <c r="AV9">
        <f>MASTER!AU73</f>
        <v>708286</v>
      </c>
      <c r="AW9">
        <f>MASTER!AV73</f>
        <v>4270.46</v>
      </c>
      <c r="AX9">
        <f>MASTER!AW73</f>
        <v>2177050</v>
      </c>
      <c r="AY9">
        <f>MASTER!AX73</f>
        <v>12994</v>
      </c>
      <c r="AZ9">
        <f>MASTER!AY73</f>
        <v>5011.2700000000004</v>
      </c>
      <c r="BA9">
        <f>MASTER!AZ73</f>
        <v>3150.02</v>
      </c>
      <c r="BB9">
        <f>MASTER!BA73</f>
        <v>601.71</v>
      </c>
      <c r="BC9" s="232">
        <f>MASTER!BB73</f>
        <v>7613.78</v>
      </c>
      <c r="BD9">
        <f>MASTER!BC73</f>
        <v>329563</v>
      </c>
      <c r="BE9">
        <f>MASTER!BD73</f>
        <v>2339.1</v>
      </c>
      <c r="BF9" s="235" t="str">
        <f>MASTER!BE73</f>
        <v>2394.41</v>
      </c>
      <c r="BG9">
        <f>MASTER!BF73</f>
        <v>4275.1499999999996</v>
      </c>
      <c r="BH9">
        <f>MASTER!BG73</f>
        <v>2691.58</v>
      </c>
    </row>
    <row r="10" spans="1:60" x14ac:dyDescent="0.25">
      <c r="A10" s="97">
        <v>8</v>
      </c>
      <c r="B10" s="97"/>
      <c r="C10" s="381"/>
      <c r="D10" s="221"/>
      <c r="E10" s="181" t="s">
        <v>270</v>
      </c>
      <c r="F10">
        <f>MASTER!E76</f>
        <v>0.42799999999999999</v>
      </c>
      <c r="G10">
        <f>MASTER!F76</f>
        <v>0.33800000000000002</v>
      </c>
      <c r="H10">
        <f>MASTER!G76</f>
        <v>0.4</v>
      </c>
      <c r="I10">
        <f>MASTER!H76</f>
        <v>0.85599999999999998</v>
      </c>
      <c r="J10">
        <f>MASTER!I76</f>
        <v>0.28299999999999997</v>
      </c>
      <c r="K10">
        <f>MASTER!J76</f>
        <v>0.53500000000000003</v>
      </c>
      <c r="L10" s="230">
        <f>MASTER!K76</f>
        <v>0.47720000000000001</v>
      </c>
      <c r="M10">
        <f>MASTER!L76</f>
        <v>0.36699999999999999</v>
      </c>
      <c r="N10">
        <f>MASTER!M76</f>
        <v>0.308</v>
      </c>
      <c r="O10">
        <f>MASTER!N76</f>
        <v>0.39</v>
      </c>
      <c r="P10">
        <f>MASTER!O76</f>
        <v>0.40899999999999997</v>
      </c>
      <c r="Q10">
        <f>MASTER!P76</f>
        <v>0.47239999999999999</v>
      </c>
      <c r="R10">
        <f>MASTER!Q76</f>
        <v>0.46250000000000002</v>
      </c>
      <c r="S10">
        <f>MASTER!R76</f>
        <v>0.39</v>
      </c>
      <c r="T10">
        <f>MASTER!S76</f>
        <v>0.46800000000000003</v>
      </c>
      <c r="U10">
        <f>MASTER!T76</f>
        <v>0.3</v>
      </c>
      <c r="V10">
        <f>MASTER!U76</f>
        <v>0.72</v>
      </c>
      <c r="W10">
        <f>MASTER!V76</f>
        <v>0.53700000000000003</v>
      </c>
      <c r="X10">
        <f>MASTER!W76</f>
        <v>0.4</v>
      </c>
      <c r="Y10">
        <f>MASTER!X76</f>
        <v>0.38100000000000001</v>
      </c>
      <c r="Z10">
        <f>MASTER!Y76</f>
        <v>0.6</v>
      </c>
      <c r="AA10">
        <f>MASTER!Z76</f>
        <v>0.3</v>
      </c>
      <c r="AB10">
        <f>MASTER!AA76</f>
        <v>0.48799999999999999</v>
      </c>
      <c r="AC10">
        <f>MASTER!AB76</f>
        <v>0.45300000000000001</v>
      </c>
      <c r="AD10">
        <f>MASTER!AC76</f>
        <v>0.33700000000000002</v>
      </c>
      <c r="AE10">
        <f>MASTER!AD76</f>
        <v>0.4894</v>
      </c>
      <c r="AF10">
        <f>MASTER!AE76</f>
        <v>0.33200000000000002</v>
      </c>
      <c r="AG10">
        <f>MASTER!AF76</f>
        <v>0.43</v>
      </c>
      <c r="AH10">
        <f>MASTER!AG76</f>
        <v>0.48099999999999998</v>
      </c>
      <c r="AI10">
        <f>MASTER!AH76</f>
        <v>0.502</v>
      </c>
      <c r="AJ10" s="230">
        <f>MASTER!AI76</f>
        <v>0.35899999999999999</v>
      </c>
      <c r="AK10">
        <f>MASTER!AJ76</f>
        <v>0.52</v>
      </c>
      <c r="AL10">
        <f>MASTER!AK76</f>
        <v>0.33900000000000002</v>
      </c>
      <c r="AM10">
        <f>MASTER!AL76</f>
        <v>0.34</v>
      </c>
      <c r="AN10">
        <f>MASTER!AM76</f>
        <v>0.33900000000000002</v>
      </c>
      <c r="AO10">
        <f>MASTER!AN76</f>
        <v>0.505</v>
      </c>
      <c r="AP10">
        <f>MASTER!AO76</f>
        <v>0.41499999999999998</v>
      </c>
      <c r="AQ10">
        <f>MASTER!AP76</f>
        <v>0.32</v>
      </c>
      <c r="AR10">
        <f>MASTER!AQ76</f>
        <v>0.42</v>
      </c>
      <c r="AS10">
        <f>MASTER!AR76</f>
        <v>0.51800000000000002</v>
      </c>
      <c r="AT10">
        <f>MASTER!AS76</f>
        <v>0.49</v>
      </c>
      <c r="AU10">
        <f>MASTER!AT76</f>
        <v>0.48449999999999999</v>
      </c>
      <c r="AV10" s="235" t="str">
        <f>MASTER!AU76</f>
        <v>0.494</v>
      </c>
      <c r="AW10">
        <f>MASTER!AV76</f>
        <v>0.56000000000000005</v>
      </c>
      <c r="AX10">
        <f>MASTER!AW76</f>
        <v>0.311</v>
      </c>
      <c r="AY10">
        <f>MASTER!AX76</f>
        <v>0.37</v>
      </c>
      <c r="AZ10">
        <f>MASTER!AY76</f>
        <v>0.47799999999999998</v>
      </c>
      <c r="BA10">
        <f>MASTER!AZ76</f>
        <v>0.33</v>
      </c>
      <c r="BB10">
        <f>MASTER!BA76</f>
        <v>0.38300000000000001</v>
      </c>
      <c r="BC10">
        <f>MASTER!BB76</f>
        <v>0.37</v>
      </c>
      <c r="BD10">
        <f>MASTER!BC76</f>
        <v>0.42</v>
      </c>
      <c r="BE10">
        <f>MASTER!BD76</f>
        <v>0.41799999999999998</v>
      </c>
      <c r="BF10" s="235" t="str">
        <f>MASTER!BE76</f>
        <v>0.483</v>
      </c>
      <c r="BG10">
        <f>MASTER!BF76</f>
        <v>0.32779999999999998</v>
      </c>
      <c r="BH10">
        <f>MASTER!BG76</f>
        <v>0.43719999999999998</v>
      </c>
    </row>
    <row r="11" spans="1:60" x14ac:dyDescent="0.25">
      <c r="A11" s="97">
        <v>9</v>
      </c>
      <c r="B11" s="97"/>
      <c r="C11" s="381"/>
      <c r="D11" s="221"/>
      <c r="E11" s="181" t="s">
        <v>271</v>
      </c>
      <c r="F11">
        <f>MASTER!E66</f>
        <v>0.36</v>
      </c>
      <c r="G11">
        <f>MASTER!F66</f>
        <v>0.35</v>
      </c>
      <c r="H11">
        <f>MASTER!G66</f>
        <v>1.89</v>
      </c>
      <c r="I11">
        <f>MASTER!H66</f>
        <v>450.91</v>
      </c>
      <c r="J11">
        <f>MASTER!I66</f>
        <v>0.09</v>
      </c>
      <c r="K11">
        <f>MASTER!J66</f>
        <v>290.35000000000002</v>
      </c>
      <c r="L11" s="230">
        <f>MASTER!K66</f>
        <v>0.56999999999999995</v>
      </c>
      <c r="M11">
        <f>MASTER!L66</f>
        <v>2.81</v>
      </c>
      <c r="N11">
        <f>MASTER!M66</f>
        <v>0.47</v>
      </c>
      <c r="O11">
        <f>MASTER!N66</f>
        <v>2.23</v>
      </c>
      <c r="P11">
        <f>MASTER!O66</f>
        <v>2.74</v>
      </c>
      <c r="Q11">
        <f>MASTER!P66</f>
        <v>1.01</v>
      </c>
      <c r="R11">
        <f>MASTER!Q66</f>
        <v>0.59</v>
      </c>
      <c r="S11">
        <f>MASTER!R66</f>
        <v>445.5</v>
      </c>
      <c r="T11">
        <f>MASTER!S66</f>
        <v>0.16</v>
      </c>
      <c r="U11">
        <f>MASTER!T66</f>
        <v>0.73</v>
      </c>
      <c r="V11">
        <f>MASTER!U66</f>
        <v>2.0299999999999998</v>
      </c>
      <c r="W11" s="235" t="str">
        <f>MASTER!V66</f>
        <v>1.70</v>
      </c>
      <c r="X11">
        <f>MASTER!W66</f>
        <v>0.45</v>
      </c>
      <c r="Y11">
        <f>MASTER!X66</f>
        <v>2505</v>
      </c>
      <c r="Z11">
        <f>MASTER!Y66</f>
        <v>1.5</v>
      </c>
      <c r="AA11">
        <f>MASTER!Z66</f>
        <v>19.350000000000001</v>
      </c>
      <c r="AB11">
        <f>MASTER!AA66</f>
        <v>26.65</v>
      </c>
      <c r="AC11">
        <f>MASTER!AB66</f>
        <v>0.46500000000000002</v>
      </c>
      <c r="AD11">
        <f>MASTER!AC66</f>
        <v>0.17</v>
      </c>
      <c r="AE11">
        <f>MASTER!AD66</f>
        <v>0.62</v>
      </c>
      <c r="AF11">
        <f>MASTER!AE66</f>
        <v>0.28999999999999998</v>
      </c>
      <c r="AG11">
        <f>MASTER!AF66</f>
        <v>7.07</v>
      </c>
      <c r="AH11">
        <f>MASTER!AG66</f>
        <v>2.15</v>
      </c>
      <c r="AI11">
        <f>MASTER!AH66</f>
        <v>0.92</v>
      </c>
      <c r="AJ11" s="230">
        <f>MASTER!AI66</f>
        <v>0.52</v>
      </c>
      <c r="AK11">
        <f>MASTER!AJ66</f>
        <v>1.63</v>
      </c>
      <c r="AL11">
        <f>MASTER!AK66</f>
        <v>1.1100000000000001</v>
      </c>
      <c r="AM11">
        <f>MASTER!AL66</f>
        <v>4.32</v>
      </c>
      <c r="AN11">
        <f>MASTER!AM66</f>
        <v>1</v>
      </c>
      <c r="AO11">
        <f>MASTER!AN66</f>
        <v>0.43</v>
      </c>
      <c r="AP11">
        <f>MASTER!AO66</f>
        <v>43.5</v>
      </c>
      <c r="AQ11">
        <f>MASTER!AP66</f>
        <v>0.27</v>
      </c>
      <c r="AR11">
        <f>MASTER!AQ66</f>
        <v>0.14000000000000001</v>
      </c>
      <c r="AS11">
        <f>MASTER!AR66</f>
        <v>1.68</v>
      </c>
      <c r="AT11" s="234">
        <f>MASTER!AS66</f>
        <v>0.13</v>
      </c>
      <c r="AU11">
        <f>MASTER!AT66</f>
        <v>0.53</v>
      </c>
      <c r="AV11">
        <f>MASTER!AU66</f>
        <v>167.27</v>
      </c>
      <c r="AW11">
        <f>MASTER!AV66</f>
        <v>1.32</v>
      </c>
      <c r="AX11">
        <f>MASTER!AW66</f>
        <v>277.08999999999997</v>
      </c>
      <c r="AY11">
        <f>MASTER!AX66</f>
        <v>1.57</v>
      </c>
      <c r="AZ11">
        <f>MASTER!AY66</f>
        <v>0.48</v>
      </c>
      <c r="BA11">
        <f>MASTER!AZ66</f>
        <v>0.7</v>
      </c>
      <c r="BB11">
        <f>MASTER!BA66</f>
        <v>2480.5500000000002</v>
      </c>
      <c r="BC11">
        <f>MASTER!BB66</f>
        <v>0.6</v>
      </c>
      <c r="BD11">
        <f>MASTER!BC66</f>
        <v>40.450000000000003</v>
      </c>
      <c r="BE11">
        <f>MASTER!BD66</f>
        <v>0.52</v>
      </c>
      <c r="BF11" s="235" t="str">
        <f>MASTER!BE66</f>
        <v>0.3</v>
      </c>
      <c r="BG11">
        <f>MASTER!BF66</f>
        <v>0.26800000000000002</v>
      </c>
      <c r="BH11">
        <f>MASTER!BG66</f>
        <v>0.89</v>
      </c>
    </row>
    <row r="12" spans="1:60" x14ac:dyDescent="0.25">
      <c r="A12" s="97">
        <v>10</v>
      </c>
      <c r="B12" s="97"/>
      <c r="C12" s="381"/>
      <c r="D12" s="221"/>
      <c r="E12" s="237" t="s">
        <v>285</v>
      </c>
      <c r="F12">
        <f>MASTER!E68</f>
        <v>8.3000000000000007</v>
      </c>
      <c r="G12">
        <f>MASTER!F68</f>
        <v>2.56</v>
      </c>
      <c r="H12">
        <f>MASTER!G68</f>
        <v>76.55</v>
      </c>
      <c r="I12">
        <f>MASTER!H68</f>
        <v>5909.09</v>
      </c>
      <c r="J12">
        <f>MASTER!I68</f>
        <v>3.91</v>
      </c>
      <c r="K12">
        <f>MASTER!J68</f>
        <v>4777.8900000000003</v>
      </c>
      <c r="L12" s="230">
        <f>MASTER!K68</f>
        <v>3.33</v>
      </c>
      <c r="M12">
        <f>MASTER!L68</f>
        <v>17.170000000000002</v>
      </c>
      <c r="N12">
        <f>MASTER!M68</f>
        <v>12.62</v>
      </c>
      <c r="O12">
        <f>MASTER!N68</f>
        <v>110</v>
      </c>
      <c r="P12">
        <f>MASTER!O68</f>
        <v>11.98</v>
      </c>
      <c r="Q12">
        <f>MASTER!P68</f>
        <v>2.37</v>
      </c>
      <c r="R12">
        <f>MASTER!Q68</f>
        <v>2.2200000000000002</v>
      </c>
      <c r="S12">
        <f>MASTER!R68</f>
        <v>3600</v>
      </c>
      <c r="T12">
        <f>MASTER!S68</f>
        <v>2.19</v>
      </c>
      <c r="U12">
        <f>MASTER!T68</f>
        <v>9.16</v>
      </c>
      <c r="V12">
        <f>MASTER!U68</f>
        <v>21.42</v>
      </c>
      <c r="W12">
        <f>MASTER!V68</f>
        <v>28.61</v>
      </c>
      <c r="X12">
        <f>MASTER!W68</f>
        <v>5.54</v>
      </c>
      <c r="Y12">
        <f>MASTER!X68</f>
        <v>20456.2</v>
      </c>
      <c r="Z12">
        <f>MASTER!Y68</f>
        <v>29</v>
      </c>
      <c r="AA12">
        <f>MASTER!Z68</f>
        <v>19.329999999999998</v>
      </c>
      <c r="AB12">
        <f>MASTER!AA68</f>
        <v>361.11</v>
      </c>
      <c r="AC12" s="238">
        <f>MASTER!AB68</f>
        <v>1.94</v>
      </c>
      <c r="AD12">
        <f>MASTER!AC68</f>
        <v>2.85</v>
      </c>
      <c r="AE12">
        <f>MASTER!AD68</f>
        <v>3.29</v>
      </c>
      <c r="AF12">
        <f>MASTER!AE68</f>
        <v>1.96</v>
      </c>
      <c r="AG12">
        <f>MASTER!AF68</f>
        <v>73</v>
      </c>
      <c r="AH12">
        <f>MASTER!AG68</f>
        <v>26.96</v>
      </c>
      <c r="AI12">
        <f>MASTER!AH68</f>
        <v>2.76</v>
      </c>
      <c r="AJ12" s="230">
        <f>MASTER!AI68</f>
        <v>3.64</v>
      </c>
      <c r="AK12">
        <f>MASTER!AJ68</f>
        <v>71.53</v>
      </c>
      <c r="AL12">
        <f>MASTER!AK68</f>
        <v>58.89</v>
      </c>
      <c r="AM12">
        <f>MASTER!AL68</f>
        <v>206.32</v>
      </c>
      <c r="AN12">
        <f>MASTER!AM68</f>
        <v>62.52</v>
      </c>
      <c r="AO12">
        <f>MASTER!AN68</f>
        <v>3.53</v>
      </c>
      <c r="AP12">
        <f>MASTER!AO68</f>
        <v>254.95</v>
      </c>
      <c r="AQ12">
        <f>MASTER!AP68</f>
        <v>3.7</v>
      </c>
      <c r="AR12">
        <f>MASTER!AQ68</f>
        <v>1.98</v>
      </c>
      <c r="AS12">
        <f>MASTER!AR68</f>
        <v>4.45</v>
      </c>
      <c r="AT12" s="234">
        <f>MASTER!AS68</f>
        <v>3.62</v>
      </c>
      <c r="AU12">
        <f>MASTER!AT68</f>
        <v>4.72</v>
      </c>
      <c r="AV12">
        <f>MASTER!AU68</f>
        <v>1722.74</v>
      </c>
      <c r="AW12">
        <f>MASTER!AV68</f>
        <v>6.34</v>
      </c>
      <c r="AX12">
        <f>MASTER!AW68</f>
        <v>3918.27</v>
      </c>
      <c r="AY12">
        <f>MASTER!AX68</f>
        <v>15.33</v>
      </c>
      <c r="AZ12">
        <f>MASTER!AY68</f>
        <v>3.09</v>
      </c>
      <c r="BA12">
        <f>MASTER!AZ68</f>
        <v>5.53</v>
      </c>
      <c r="BB12">
        <f>MASTER!BA68</f>
        <v>44247.199999999997</v>
      </c>
      <c r="BC12">
        <f>MASTER!BB68</f>
        <v>12.91</v>
      </c>
      <c r="BD12">
        <f>MASTER!BC68</f>
        <v>279</v>
      </c>
      <c r="BE12">
        <f>MASTER!BD68</f>
        <v>3.65</v>
      </c>
      <c r="BF12" s="235" t="str">
        <f>MASTER!BE68</f>
        <v>4.0</v>
      </c>
      <c r="BG12">
        <f>MASTER!BF68</f>
        <v>8.8800000000000008</v>
      </c>
      <c r="BH12">
        <f>MASTER!BG68</f>
        <v>3.4</v>
      </c>
    </row>
    <row r="13" spans="1:60" x14ac:dyDescent="0.25">
      <c r="A13" s="97">
        <v>11</v>
      </c>
      <c r="B13" s="97"/>
      <c r="C13" s="381"/>
      <c r="D13" s="221"/>
      <c r="E13" s="239" t="s">
        <v>140</v>
      </c>
      <c r="F13">
        <f>MASTER!E69</f>
        <v>99.44</v>
      </c>
      <c r="G13">
        <f>MASTER!F69</f>
        <v>90</v>
      </c>
      <c r="H13">
        <f>MASTER!G69</f>
        <v>999.94</v>
      </c>
      <c r="I13">
        <f>MASTER!H69</f>
        <v>118636</v>
      </c>
      <c r="J13">
        <f>MASTER!I69</f>
        <v>79.5</v>
      </c>
      <c r="K13">
        <f>MASTER!J69</f>
        <v>95589.9</v>
      </c>
      <c r="L13" s="230">
        <f>MASTER!K69</f>
        <v>26</v>
      </c>
      <c r="M13">
        <f>MASTER!L69</f>
        <v>178.8</v>
      </c>
      <c r="N13">
        <f>MASTER!M69</f>
        <v>128.35</v>
      </c>
      <c r="O13">
        <f>MASTER!N69</f>
        <v>60</v>
      </c>
      <c r="P13">
        <f>MASTER!O69</f>
        <v>190</v>
      </c>
      <c r="Q13">
        <f>MASTER!P69</f>
        <v>90</v>
      </c>
      <c r="R13">
        <f>MASTER!Q69</f>
        <v>40</v>
      </c>
      <c r="S13">
        <f>MASTER!R69</f>
        <v>55562.400000000001</v>
      </c>
      <c r="T13">
        <f>MASTER!S69</f>
        <v>47</v>
      </c>
      <c r="U13">
        <f>MASTER!T69</f>
        <v>220</v>
      </c>
      <c r="V13">
        <f>MASTER!U69</f>
        <v>242.44</v>
      </c>
      <c r="W13">
        <f>MASTER!V69</f>
        <v>580</v>
      </c>
      <c r="X13">
        <f>MASTER!W69</f>
        <v>151.25</v>
      </c>
      <c r="Y13">
        <f>MASTER!X69</f>
        <v>306640</v>
      </c>
      <c r="Z13">
        <f>MASTER!Y69</f>
        <v>783.82</v>
      </c>
      <c r="AA13">
        <f>MASTER!Z69</f>
        <v>1512.86</v>
      </c>
      <c r="AB13">
        <f>MASTER!AA69</f>
        <v>250</v>
      </c>
      <c r="AC13" s="240">
        <f>MASTER!AB69</f>
        <v>29</v>
      </c>
      <c r="AD13" s="231">
        <f>MASTER!AC69</f>
        <v>104.5</v>
      </c>
      <c r="AE13">
        <f>MASTER!AD69</f>
        <v>43</v>
      </c>
      <c r="AF13">
        <f>MASTER!AE69</f>
        <v>53.77</v>
      </c>
      <c r="AG13">
        <f>MASTER!AF69</f>
        <v>1567.59</v>
      </c>
      <c r="AH13">
        <f>MASTER!AG69</f>
        <v>320</v>
      </c>
      <c r="AI13">
        <f>MASTER!AH69</f>
        <v>56.25</v>
      </c>
      <c r="AJ13" s="230">
        <f>MASTER!AI69</f>
        <v>49.25</v>
      </c>
      <c r="AK13">
        <f>MASTER!AJ69</f>
        <v>1722.01</v>
      </c>
      <c r="AL13">
        <f>MASTER!AK69</f>
        <v>1100</v>
      </c>
      <c r="AM13">
        <f>MASTER!AL69</f>
        <v>4318.18</v>
      </c>
      <c r="AN13">
        <f>MASTER!AM69</f>
        <v>450</v>
      </c>
      <c r="AO13">
        <f>MASTER!AN69</f>
        <v>116.5</v>
      </c>
      <c r="AP13">
        <f>MASTER!AO69</f>
        <v>7837</v>
      </c>
      <c r="AQ13">
        <f>MASTER!AP69</f>
        <v>64.540000000000006</v>
      </c>
      <c r="AR13">
        <f>MASTER!AQ69</f>
        <v>18.46</v>
      </c>
      <c r="AS13">
        <f>MASTER!AR69</f>
        <v>170.79</v>
      </c>
      <c r="AT13" s="234">
        <f>MASTER!AS69</f>
        <v>35</v>
      </c>
      <c r="AU13">
        <f>MASTER!AT69</f>
        <v>80</v>
      </c>
      <c r="AV13" s="233">
        <f>MASTER!AU69</f>
        <v>34054</v>
      </c>
      <c r="AW13">
        <f>MASTER!AV69</f>
        <v>184.66</v>
      </c>
      <c r="AX13">
        <f>MASTER!AW69</f>
        <v>55320.2</v>
      </c>
      <c r="AY13">
        <f>MASTER!AX69</f>
        <v>200.47</v>
      </c>
      <c r="AZ13" s="240">
        <f>MASTER!AY69</f>
        <v>120</v>
      </c>
      <c r="BA13">
        <f>MASTER!AZ69</f>
        <v>136.44</v>
      </c>
      <c r="BB13">
        <f>MASTER!BA69</f>
        <v>15</v>
      </c>
      <c r="BC13">
        <f>MASTER!BB69</f>
        <v>128</v>
      </c>
      <c r="BD13">
        <f>MASTER!BC69</f>
        <v>7479</v>
      </c>
      <c r="BE13">
        <f>MASTER!BD69</f>
        <v>123</v>
      </c>
      <c r="BF13" s="235" t="str">
        <f>MASTER!BE69</f>
        <v>103.4</v>
      </c>
      <c r="BG13">
        <f>MASTER!BF69</f>
        <v>73.5</v>
      </c>
      <c r="BH13">
        <f>MASTER!BG69</f>
        <v>176.68</v>
      </c>
    </row>
    <row r="14" spans="1:60" x14ac:dyDescent="0.25">
      <c r="A14" s="97">
        <v>12</v>
      </c>
      <c r="B14" s="97"/>
      <c r="C14" s="381"/>
      <c r="D14" s="221"/>
      <c r="E14" s="239" t="s">
        <v>141</v>
      </c>
      <c r="F14" s="235" t="str">
        <f>MASTER!E113</f>
        <v>3,333.33</v>
      </c>
      <c r="G14">
        <f>MASTER!F113</f>
        <v>5171.43</v>
      </c>
      <c r="H14" s="233">
        <f>MASTER!G113</f>
        <v>114500</v>
      </c>
      <c r="I14">
        <f>MASTER!H113</f>
        <v>5750</v>
      </c>
      <c r="J14">
        <f>MASTER!I113</f>
        <v>3528.85</v>
      </c>
      <c r="K14" s="231">
        <f>MASTER!J113</f>
        <v>4138674.57</v>
      </c>
      <c r="L14">
        <f>MASTER!K113</f>
        <v>2955.42</v>
      </c>
      <c r="M14">
        <f>MASTER!L113</f>
        <v>3486.11</v>
      </c>
      <c r="N14" s="231">
        <f>MASTER!M113</f>
        <v>5846.67</v>
      </c>
      <c r="O14">
        <f>MASTER!N113</f>
        <v>1866.67</v>
      </c>
      <c r="P14" s="231">
        <f>MASTER!O113</f>
        <v>19639.87</v>
      </c>
      <c r="Q14">
        <f>MASTER!P113</f>
        <v>3274.92</v>
      </c>
      <c r="R14">
        <f>MASTER!Q113</f>
        <v>2009.26</v>
      </c>
      <c r="S14">
        <f>MASTER!R113</f>
        <v>207.5</v>
      </c>
      <c r="T14">
        <f>MASTER!S113</f>
        <v>835.65</v>
      </c>
      <c r="U14" s="231">
        <f>MASTER!T113</f>
        <v>18872.86</v>
      </c>
      <c r="V14" s="231">
        <f>MASTER!U113</f>
        <v>8750</v>
      </c>
      <c r="W14" s="231">
        <f>MASTER!V113</f>
        <v>202786.66</v>
      </c>
      <c r="X14" s="231">
        <f>MASTER!W113</f>
        <v>5764.5</v>
      </c>
      <c r="Y14" s="231">
        <f>MASTER!X113</f>
        <v>35664361.18</v>
      </c>
      <c r="Z14" s="231">
        <f>MASTER!Y113</f>
        <v>12500</v>
      </c>
      <c r="AA14" s="231">
        <f>MASTER!Z113</f>
        <v>102025.57</v>
      </c>
      <c r="AB14" s="231">
        <f>MASTER!AA113</f>
        <v>72262.5</v>
      </c>
      <c r="AC14" s="231">
        <f>MASTER!AB113</f>
        <v>5883.33</v>
      </c>
      <c r="AD14" s="231">
        <f>MASTER!AC113</f>
        <v>9751.26</v>
      </c>
      <c r="AE14">
        <f>MASTER!AD113</f>
        <v>4684.45</v>
      </c>
      <c r="AF14">
        <f>MASTER!AE113</f>
        <v>3592.86</v>
      </c>
      <c r="AG14" s="231">
        <f>MASTER!AF113</f>
        <v>75020.990000000005</v>
      </c>
      <c r="AH14" s="231">
        <f>MASTER!AG113</f>
        <v>21909.22</v>
      </c>
      <c r="AI14">
        <f>MASTER!AH113</f>
        <v>3632.82</v>
      </c>
      <c r="AJ14" s="231">
        <f>MASTER!AI113</f>
        <v>3798.09</v>
      </c>
      <c r="AK14">
        <f>MASTER!AJ113</f>
        <v>6833.37</v>
      </c>
      <c r="AL14" s="231">
        <f>MASTER!AK113</f>
        <v>417855.04</v>
      </c>
      <c r="AM14" s="231">
        <f>MASTER!AL113</f>
        <v>118000</v>
      </c>
      <c r="AN14" s="231">
        <f>MASTER!AM113</f>
        <v>181773.85</v>
      </c>
      <c r="AO14">
        <f>MASTER!AN113</f>
        <v>10254.64</v>
      </c>
      <c r="AP14" s="231">
        <f>MASTER!AO113</f>
        <v>570000</v>
      </c>
      <c r="AQ14">
        <f>MASTER!AP113</f>
        <v>9333.33</v>
      </c>
      <c r="AR14">
        <f>MASTER!AQ113</f>
        <v>1300</v>
      </c>
      <c r="AS14" s="231">
        <f>MASTER!AR113</f>
        <v>11214.29</v>
      </c>
      <c r="AT14">
        <f>MASTER!AS113</f>
        <v>9413.33</v>
      </c>
      <c r="AU14">
        <f>MASTER!AT113</f>
        <v>9149.32</v>
      </c>
      <c r="AV14" s="231">
        <f>MASTER!AU113</f>
        <v>1121428.57</v>
      </c>
      <c r="AW14" s="231">
        <f>MASTER!AV113</f>
        <v>9386.17</v>
      </c>
      <c r="AX14" s="231">
        <f>MASTER!AW113</f>
        <v>11671584.42</v>
      </c>
      <c r="AY14" s="231">
        <f>MASTER!AX113</f>
        <v>57159.15</v>
      </c>
      <c r="AZ14" s="231">
        <f>MASTER!AY113</f>
        <v>24357.68</v>
      </c>
      <c r="BA14" s="231">
        <f>MASTER!AZ113</f>
        <v>11350</v>
      </c>
      <c r="BB14">
        <f>MASTER!BA113</f>
        <v>2615.0500000000002</v>
      </c>
      <c r="BC14" s="231">
        <f>MASTER!BB113</f>
        <v>27854.55</v>
      </c>
      <c r="BD14" s="231">
        <f>MASTER!BC113</f>
        <v>724049.87</v>
      </c>
      <c r="BE14" s="231">
        <f>MASTER!BD113</f>
        <v>6529.55</v>
      </c>
      <c r="BF14" s="231">
        <f>MASTER!BE113</f>
        <v>7851.31</v>
      </c>
      <c r="BG14" s="231">
        <f>MASTER!BF113</f>
        <v>10044.19</v>
      </c>
      <c r="BH14">
        <f>MASTER!BG113</f>
        <v>5704.87</v>
      </c>
    </row>
    <row r="15" spans="1:60" x14ac:dyDescent="0.25">
      <c r="A15" s="97">
        <v>13</v>
      </c>
      <c r="B15" s="97"/>
      <c r="C15" s="381"/>
      <c r="D15" s="222"/>
      <c r="E15" s="241" t="s">
        <v>192</v>
      </c>
      <c r="F15" s="242">
        <f>MASTER!E112</f>
        <v>23.44</v>
      </c>
      <c r="G15" s="242">
        <f>MASTER!F112</f>
        <v>2.4</v>
      </c>
      <c r="H15" s="242">
        <f>MASTER!G112</f>
        <v>72.81</v>
      </c>
      <c r="I15" s="242">
        <f>MASTER!H112</f>
        <v>4927.2700000000004</v>
      </c>
      <c r="J15" s="242">
        <f>MASTER!I112</f>
        <v>1.29</v>
      </c>
      <c r="K15" s="242">
        <f>MASTER!J112</f>
        <v>2766.93</v>
      </c>
      <c r="L15" s="242">
        <f>MASTER!K112</f>
        <v>3</v>
      </c>
      <c r="M15" s="242">
        <f>MASTER!L112</f>
        <v>18.96</v>
      </c>
      <c r="N15" s="242">
        <f>MASTER!M112</f>
        <v>9.26</v>
      </c>
      <c r="O15" s="242">
        <f>MASTER!N112</f>
        <v>94.14</v>
      </c>
      <c r="P15" s="242">
        <f>MASTER!O112</f>
        <v>17.29</v>
      </c>
      <c r="Q15" s="242">
        <f>MASTER!P112</f>
        <v>1.81</v>
      </c>
      <c r="R15" s="242">
        <f>MASTER!Q112</f>
        <v>2.13</v>
      </c>
      <c r="S15" s="242">
        <f>MASTER!R112</f>
        <v>2966.67</v>
      </c>
      <c r="T15" s="242">
        <f>MASTER!S112</f>
        <v>1.94</v>
      </c>
      <c r="U15" s="242">
        <f>MASTER!T112</f>
        <v>12.91</v>
      </c>
      <c r="V15" s="242">
        <f>MASTER!U112</f>
        <v>10.39</v>
      </c>
      <c r="W15" s="242">
        <f>MASTER!V112</f>
        <v>22.49</v>
      </c>
      <c r="X15" s="242">
        <f>MASTER!W112</f>
        <v>6.27</v>
      </c>
      <c r="Y15" s="242">
        <f>MASTER!X112</f>
        <v>16098.1</v>
      </c>
      <c r="Z15" s="242">
        <f>MASTER!Y112</f>
        <v>11.92</v>
      </c>
      <c r="AA15" s="242">
        <f>MASTER!Z112</f>
        <v>78.37</v>
      </c>
      <c r="AB15" s="242">
        <f>MASTER!AA112</f>
        <v>462.73</v>
      </c>
      <c r="AC15" s="242">
        <f>MASTER!AB112</f>
        <v>8.6</v>
      </c>
      <c r="AD15" s="242">
        <f>MASTER!AC112</f>
        <v>1.61</v>
      </c>
      <c r="AE15" s="242">
        <f>MASTER!AD112</f>
        <v>1.86</v>
      </c>
      <c r="AF15" s="242">
        <f>MASTER!AE112</f>
        <v>1.58</v>
      </c>
      <c r="AG15" s="242">
        <f>MASTER!AF112</f>
        <v>102</v>
      </c>
      <c r="AH15" s="242">
        <f>MASTER!AG112</f>
        <v>26.67</v>
      </c>
      <c r="AI15" s="242">
        <f>MASTER!AH112</f>
        <v>2.54</v>
      </c>
      <c r="AJ15" s="242">
        <f>MASTER!AI112</f>
        <v>1.86</v>
      </c>
      <c r="AK15" s="242">
        <f>MASTER!AJ112</f>
        <v>88.96</v>
      </c>
      <c r="AL15" s="242">
        <f>MASTER!AK112</f>
        <v>71.680000000000007</v>
      </c>
      <c r="AM15" s="242">
        <f>MASTER!AL112</f>
        <v>165.45</v>
      </c>
      <c r="AN15" s="242">
        <f>MASTER!AM112</f>
        <v>57.4</v>
      </c>
      <c r="AO15" s="242">
        <f>MASTER!AN112</f>
        <v>2.68</v>
      </c>
      <c r="AP15" s="242">
        <f>MASTER!AO112</f>
        <v>250</v>
      </c>
      <c r="AQ15" s="242">
        <f>MASTER!AP112</f>
        <v>2.54</v>
      </c>
      <c r="AR15" s="242">
        <f>MASTER!AQ112</f>
        <v>2.44</v>
      </c>
      <c r="AS15" s="242">
        <f>MASTER!AR112</f>
        <v>3.13</v>
      </c>
      <c r="AT15" s="242">
        <f>MASTER!AS112</f>
        <v>1.96</v>
      </c>
      <c r="AU15" s="242">
        <f>MASTER!AT112</f>
        <v>3.62</v>
      </c>
      <c r="AV15" s="242">
        <f>MASTER!AU112</f>
        <v>1483.05</v>
      </c>
      <c r="AW15" s="242">
        <f>MASTER!AV112</f>
        <v>3.49</v>
      </c>
      <c r="AX15" s="242">
        <f>MASTER!AW112</f>
        <v>3000</v>
      </c>
      <c r="AY15" s="242">
        <f>MASTER!AX112</f>
        <v>17.09</v>
      </c>
      <c r="AZ15" s="242">
        <f>MASTER!AY112</f>
        <v>3.24</v>
      </c>
      <c r="BA15" s="242">
        <f>MASTER!AZ112</f>
        <v>4.12</v>
      </c>
      <c r="BB15" s="242">
        <f>MASTER!BA112</f>
        <v>58812.800000000003</v>
      </c>
      <c r="BC15" s="242">
        <f>MASTER!BB112</f>
        <v>17.72</v>
      </c>
      <c r="BD15" s="242">
        <f>MASTER!BC112</f>
        <v>346.77</v>
      </c>
      <c r="BE15" s="242">
        <f>MASTER!BD112</f>
        <v>2.4900000000000002</v>
      </c>
      <c r="BF15" s="242">
        <f>MASTER!BE112</f>
        <v>4.1900000000000004</v>
      </c>
      <c r="BG15" s="242">
        <f>MASTER!BF112</f>
        <v>6.48</v>
      </c>
      <c r="BH15" s="242">
        <f>MASTER!BG112</f>
        <v>2.95</v>
      </c>
    </row>
    <row r="16" spans="1:60" x14ac:dyDescent="0.25">
      <c r="A16" s="97">
        <v>14</v>
      </c>
      <c r="B16" s="97">
        <f>COUNTA(E16:E25)*C16*100</f>
        <v>869.99999999999989</v>
      </c>
      <c r="C16" s="380">
        <v>0.87</v>
      </c>
      <c r="D16" s="177" t="s">
        <v>13</v>
      </c>
      <c r="E16" s="181" t="s">
        <v>124</v>
      </c>
      <c r="F16">
        <f>MASTER!E14</f>
        <v>0</v>
      </c>
      <c r="G16">
        <f>MASTER!F14</f>
        <v>380</v>
      </c>
      <c r="H16">
        <f>MASTER!G14</f>
        <v>72.45</v>
      </c>
      <c r="I16">
        <f>MASTER!H14</f>
        <v>0</v>
      </c>
      <c r="J16">
        <f>MASTER!I14</f>
        <v>1900</v>
      </c>
      <c r="K16">
        <f>MASTER!J14</f>
        <v>113</v>
      </c>
      <c r="L16">
        <f>MASTER!K14</f>
        <v>10</v>
      </c>
      <c r="M16">
        <f>MASTER!L14</f>
        <v>860</v>
      </c>
      <c r="N16">
        <f>MASTER!M14</f>
        <v>77.900000000000006</v>
      </c>
      <c r="O16">
        <f>MASTER!N14</f>
        <v>1123.5</v>
      </c>
      <c r="P16">
        <f>MASTER!O14</f>
        <v>160</v>
      </c>
      <c r="Q16">
        <f>MASTER!P14</f>
        <v>360.5</v>
      </c>
      <c r="R16">
        <f>MASTER!Q14</f>
        <v>178.95</v>
      </c>
      <c r="S16">
        <f>MASTER!R14</f>
        <v>20.9</v>
      </c>
      <c r="T16">
        <f>MASTER!S14</f>
        <v>4.7</v>
      </c>
      <c r="U16">
        <f>MASTER!T14</f>
        <v>86.87</v>
      </c>
      <c r="V16">
        <f>MASTER!U14</f>
        <v>0</v>
      </c>
      <c r="W16">
        <f>MASTER!V14</f>
        <v>210.9</v>
      </c>
      <c r="X16">
        <f>MASTER!W14</f>
        <v>231.8</v>
      </c>
      <c r="Y16">
        <f>MASTER!X14</f>
        <v>200</v>
      </c>
      <c r="Z16">
        <f>MASTER!Y14</f>
        <v>122</v>
      </c>
      <c r="AA16">
        <f>MASTER!Z14</f>
        <v>50</v>
      </c>
      <c r="AB16">
        <f>MASTER!AA14</f>
        <v>22</v>
      </c>
      <c r="AC16">
        <f>MASTER!AB14</f>
        <v>95.31</v>
      </c>
      <c r="AD16">
        <f>MASTER!AC14</f>
        <v>430</v>
      </c>
      <c r="AE16">
        <f>MASTER!AD14</f>
        <v>182</v>
      </c>
      <c r="AF16">
        <f>MASTER!AE14</f>
        <v>325</v>
      </c>
      <c r="AG16">
        <f>MASTER!AF14</f>
        <v>31</v>
      </c>
      <c r="AH16" s="233">
        <f>MASTER!AG14</f>
        <v>3753</v>
      </c>
      <c r="AI16">
        <f>MASTER!AH14</f>
        <v>50</v>
      </c>
      <c r="AJ16">
        <f>MASTER!AI14</f>
        <v>71</v>
      </c>
      <c r="AK16">
        <f>MASTER!AJ14</f>
        <v>332.2</v>
      </c>
      <c r="AL16">
        <f>MASTER!AK14</f>
        <v>116.4</v>
      </c>
      <c r="AM16">
        <f>MASTER!AL14</f>
        <v>160</v>
      </c>
      <c r="AN16">
        <f>MASTER!AM14</f>
        <v>190</v>
      </c>
      <c r="AO16">
        <f>MASTER!AN14</f>
        <v>1160</v>
      </c>
      <c r="AP16">
        <f>MASTER!AO14</f>
        <v>762.6</v>
      </c>
      <c r="AQ16">
        <f>MASTER!AP14</f>
        <v>214</v>
      </c>
      <c r="AR16">
        <f>MASTER!AQ14</f>
        <v>689</v>
      </c>
      <c r="AS16">
        <f>MASTER!AR14</f>
        <v>71</v>
      </c>
      <c r="AT16">
        <f>MASTER!AS14</f>
        <v>335</v>
      </c>
      <c r="AU16">
        <f>MASTER!AT14</f>
        <v>175.5</v>
      </c>
      <c r="AV16">
        <f>MASTER!AU14</f>
        <v>103</v>
      </c>
      <c r="AW16">
        <f>MASTER!AV14</f>
        <v>260.8</v>
      </c>
      <c r="AX16">
        <f>MASTER!AW14</f>
        <v>526.29999999999995</v>
      </c>
      <c r="AY16">
        <f>MASTER!AX14</f>
        <v>439</v>
      </c>
      <c r="AZ16">
        <f>MASTER!AY14</f>
        <v>182</v>
      </c>
      <c r="BA16">
        <f>MASTER!AZ14</f>
        <v>28.39</v>
      </c>
      <c r="BB16">
        <f>MASTER!BA14</f>
        <v>376</v>
      </c>
      <c r="BC16">
        <f>MASTER!BB14</f>
        <v>44.136000000000003</v>
      </c>
      <c r="BD16">
        <f>MASTER!BC14</f>
        <v>326</v>
      </c>
      <c r="BE16">
        <f>MASTER!BD14</f>
        <v>150.30000000000001</v>
      </c>
      <c r="BF16">
        <f>MASTER!BE14</f>
        <v>27</v>
      </c>
      <c r="BG16">
        <f>MASTER!BF14</f>
        <v>406</v>
      </c>
      <c r="BH16">
        <f>MASTER!BG14</f>
        <v>188</v>
      </c>
    </row>
    <row r="17" spans="1:60" x14ac:dyDescent="0.25">
      <c r="A17" s="97">
        <v>15</v>
      </c>
      <c r="B17" s="97"/>
      <c r="C17" s="381"/>
      <c r="D17" s="221"/>
      <c r="E17" s="181" t="s">
        <v>286</v>
      </c>
      <c r="F17">
        <f>MASTER!E15</f>
        <v>0</v>
      </c>
      <c r="G17">
        <f>MASTER!F15</f>
        <v>138</v>
      </c>
      <c r="H17">
        <f>MASTER!G15</f>
        <v>126</v>
      </c>
      <c r="I17">
        <f>MASTER!H15</f>
        <v>0</v>
      </c>
      <c r="J17">
        <f>MASTER!I15</f>
        <v>153</v>
      </c>
      <c r="K17">
        <f>MASTER!J15</f>
        <v>131</v>
      </c>
      <c r="L17">
        <f>MASTER!K15</f>
        <v>143</v>
      </c>
      <c r="M17">
        <f>MASTER!L15</f>
        <v>119</v>
      </c>
      <c r="N17">
        <f>MASTER!M15</f>
        <v>140</v>
      </c>
      <c r="O17">
        <f>MASTER!N15</f>
        <v>126</v>
      </c>
      <c r="P17">
        <f>MASTER!O15</f>
        <v>119</v>
      </c>
      <c r="Q17">
        <f>MASTER!P15</f>
        <v>168</v>
      </c>
      <c r="R17">
        <f>MASTER!Q15</f>
        <v>143</v>
      </c>
      <c r="S17">
        <f>MASTER!R15</f>
        <v>0</v>
      </c>
      <c r="T17">
        <f>MASTER!S15</f>
        <v>118.5</v>
      </c>
      <c r="U17">
        <f>MASTER!T15</f>
        <v>168</v>
      </c>
      <c r="V17">
        <f>MASTER!U15</f>
        <v>0</v>
      </c>
      <c r="W17">
        <f>MASTER!V15</f>
        <v>133</v>
      </c>
      <c r="X17">
        <f>MASTER!W15</f>
        <v>126</v>
      </c>
      <c r="Y17">
        <f>MASTER!X15</f>
        <v>119</v>
      </c>
      <c r="Z17">
        <f>MASTER!Y15</f>
        <v>111</v>
      </c>
      <c r="AA17">
        <f>MASTER!Z15</f>
        <v>0</v>
      </c>
      <c r="AB17">
        <f>MASTER!AA15</f>
        <v>112</v>
      </c>
      <c r="AC17">
        <f>MASTER!AB15</f>
        <v>112</v>
      </c>
      <c r="AD17">
        <f>MASTER!AC15</f>
        <v>118</v>
      </c>
      <c r="AE17">
        <f>MASTER!AD15</f>
        <v>156</v>
      </c>
      <c r="AF17">
        <f>MASTER!AE15</f>
        <v>140</v>
      </c>
      <c r="AG17">
        <f>MASTER!AF15</f>
        <v>126</v>
      </c>
      <c r="AH17">
        <f>MASTER!AG15</f>
        <v>81.14</v>
      </c>
      <c r="AI17">
        <f>MASTER!AH15</f>
        <v>140</v>
      </c>
      <c r="AJ17">
        <f>MASTER!AI15</f>
        <v>132.5</v>
      </c>
      <c r="AK17">
        <f>MASTER!AJ15</f>
        <v>133</v>
      </c>
      <c r="AL17">
        <f>MASTER!AK15</f>
        <v>147</v>
      </c>
      <c r="AM17">
        <f>MASTER!AL15</f>
        <v>25</v>
      </c>
      <c r="AN17">
        <f>MASTER!AM15</f>
        <v>127.75</v>
      </c>
      <c r="AO17">
        <f>MASTER!AN15</f>
        <v>168</v>
      </c>
      <c r="AP17">
        <f>MASTER!AO15</f>
        <v>133</v>
      </c>
      <c r="AQ17">
        <f>MASTER!AP15</f>
        <v>135</v>
      </c>
      <c r="AR17">
        <f>MASTER!AQ15</f>
        <v>131</v>
      </c>
      <c r="AS17">
        <f>MASTER!AR15</f>
        <v>130</v>
      </c>
      <c r="AT17">
        <f>MASTER!AS15</f>
        <v>130</v>
      </c>
      <c r="AU17">
        <f>MASTER!AT15</f>
        <v>143.5</v>
      </c>
      <c r="AV17">
        <f>MASTER!AU15</f>
        <v>125</v>
      </c>
      <c r="AW17">
        <f>MASTER!AV15</f>
        <v>140</v>
      </c>
      <c r="AX17">
        <f>MASTER!AW15</f>
        <v>129.5</v>
      </c>
      <c r="AY17">
        <f>MASTER!AX15</f>
        <v>126</v>
      </c>
      <c r="AZ17">
        <f>MASTER!AY15</f>
        <v>132.5</v>
      </c>
      <c r="BA17">
        <f>MASTER!AZ15</f>
        <v>147</v>
      </c>
      <c r="BB17">
        <f>MASTER!BA15</f>
        <v>119</v>
      </c>
      <c r="BC17">
        <f>MASTER!BB15</f>
        <v>103.5</v>
      </c>
      <c r="BD17">
        <f>MASTER!BC15</f>
        <v>133</v>
      </c>
      <c r="BE17">
        <f>MASTER!BD15</f>
        <v>133.5</v>
      </c>
      <c r="BF17">
        <f>MASTER!BE15</f>
        <v>133.5</v>
      </c>
      <c r="BG17">
        <f>MASTER!BF15</f>
        <v>168</v>
      </c>
      <c r="BH17">
        <f>MASTER!BG15</f>
        <v>137</v>
      </c>
    </row>
    <row r="18" spans="1:60" x14ac:dyDescent="0.25">
      <c r="A18" s="97">
        <v>16</v>
      </c>
      <c r="B18" s="97"/>
      <c r="C18" s="381"/>
      <c r="D18" s="221"/>
      <c r="E18" s="181" t="s">
        <v>204</v>
      </c>
      <c r="F18">
        <f>MASTER!E16</f>
        <v>0</v>
      </c>
      <c r="G18">
        <f>MASTER!F16</f>
        <v>6000</v>
      </c>
      <c r="H18">
        <f>MASTER!G16</f>
        <v>500</v>
      </c>
      <c r="I18">
        <f>MASTER!H16</f>
        <v>0</v>
      </c>
      <c r="J18">
        <f>MASTER!I16</f>
        <v>1750</v>
      </c>
      <c r="K18">
        <f>MASTER!J16</f>
        <v>200</v>
      </c>
      <c r="L18">
        <f>MASTER!K16</f>
        <v>1300</v>
      </c>
      <c r="M18">
        <f>MASTER!L16</f>
        <v>3000</v>
      </c>
      <c r="N18">
        <f>MASTER!M16</f>
        <v>0</v>
      </c>
      <c r="O18">
        <f>MASTER!N16</f>
        <v>1</v>
      </c>
      <c r="P18">
        <f>MASTER!O16</f>
        <v>0</v>
      </c>
      <c r="Q18">
        <f>MASTER!P16</f>
        <v>3000</v>
      </c>
      <c r="R18">
        <f>MASTER!Q16</f>
        <v>15</v>
      </c>
      <c r="S18">
        <f>MASTER!R16</f>
        <v>0</v>
      </c>
      <c r="T18">
        <f>MASTER!S16</f>
        <v>0</v>
      </c>
      <c r="U18">
        <f>MASTER!T16</f>
        <v>364</v>
      </c>
      <c r="V18">
        <f>MASTER!U16</f>
        <v>0</v>
      </c>
      <c r="W18">
        <f>MASTER!V16</f>
        <v>50</v>
      </c>
      <c r="X18">
        <f>MASTER!W16</f>
        <v>100</v>
      </c>
      <c r="Y18">
        <f>MASTER!X16</f>
        <v>0</v>
      </c>
      <c r="Z18">
        <f>MASTER!Y16</f>
        <v>0</v>
      </c>
      <c r="AA18">
        <f>MASTER!Z16</f>
        <v>0</v>
      </c>
      <c r="AB18">
        <f>MASTER!AA16</f>
        <v>0</v>
      </c>
      <c r="AC18">
        <f>MASTER!AB16</f>
        <v>500</v>
      </c>
      <c r="AD18">
        <f>MASTER!AC16</f>
        <v>19200</v>
      </c>
      <c r="AE18">
        <f>MASTER!AD16</f>
        <v>0</v>
      </c>
      <c r="AF18">
        <f>MASTER!AE16</f>
        <v>1580</v>
      </c>
      <c r="AG18">
        <f>MASTER!AF16</f>
        <v>0</v>
      </c>
      <c r="AH18">
        <f>MASTER!AG16</f>
        <v>4000</v>
      </c>
      <c r="AI18">
        <f>MASTER!AH16</f>
        <v>1000</v>
      </c>
      <c r="AJ18" s="235" t="str">
        <f>MASTER!AI16</f>
        <v>5120</v>
      </c>
      <c r="AK18">
        <f>MASTER!AJ16</f>
        <v>2500</v>
      </c>
      <c r="AL18">
        <f>MASTER!AK16</f>
        <v>0</v>
      </c>
      <c r="AM18">
        <f>MASTER!AL16</f>
        <v>0</v>
      </c>
      <c r="AN18">
        <f>MASTER!AM16</f>
        <v>80</v>
      </c>
      <c r="AO18">
        <f>MASTER!AN16</f>
        <v>10950</v>
      </c>
      <c r="AP18">
        <f>MASTER!AO16</f>
        <v>60</v>
      </c>
      <c r="AQ18">
        <f>MASTER!AP16</f>
        <v>20000</v>
      </c>
      <c r="AR18">
        <f>MASTER!AQ16</f>
        <v>625</v>
      </c>
      <c r="AS18">
        <f>MASTER!AR16</f>
        <v>600</v>
      </c>
      <c r="AT18">
        <f>MASTER!AS16</f>
        <v>0</v>
      </c>
      <c r="AU18">
        <f>MASTER!AT16</f>
        <v>700</v>
      </c>
      <c r="AV18">
        <f>MASTER!AU16</f>
        <v>2100</v>
      </c>
      <c r="AW18">
        <f>MASTER!AV16</f>
        <v>1500</v>
      </c>
      <c r="AX18">
        <f>MASTER!AW16</f>
        <v>570</v>
      </c>
      <c r="AY18">
        <f>MASTER!AX16</f>
        <v>28000</v>
      </c>
      <c r="AZ18">
        <f>MASTER!AY16</f>
        <v>0</v>
      </c>
      <c r="BA18">
        <f>MASTER!AZ16</f>
        <v>0</v>
      </c>
      <c r="BB18">
        <f>MASTER!BA16</f>
        <v>7600</v>
      </c>
      <c r="BC18">
        <f>MASTER!BB16</f>
        <v>1650</v>
      </c>
      <c r="BD18">
        <f>MASTER!BC16</f>
        <v>200</v>
      </c>
      <c r="BE18">
        <f>MASTER!BD16</f>
        <v>800</v>
      </c>
      <c r="BF18">
        <f>MASTER!BE16</f>
        <v>1500</v>
      </c>
      <c r="BG18">
        <f>MASTER!BF16</f>
        <v>2650</v>
      </c>
      <c r="BH18">
        <f>MASTER!BG16</f>
        <v>2500</v>
      </c>
    </row>
    <row r="19" spans="1:60" x14ac:dyDescent="0.25">
      <c r="A19" s="97">
        <v>17</v>
      </c>
      <c r="B19" s="97"/>
      <c r="C19" s="381"/>
      <c r="D19" s="221"/>
      <c r="E19" s="181" t="s">
        <v>287</v>
      </c>
      <c r="F19">
        <f>MASTER!E17</f>
        <v>0</v>
      </c>
      <c r="G19">
        <f>MASTER!F17</f>
        <v>513</v>
      </c>
      <c r="H19">
        <f>MASTER!G17</f>
        <v>23.5</v>
      </c>
      <c r="I19">
        <f>MASTER!H17</f>
        <v>0</v>
      </c>
      <c r="J19">
        <f>MASTER!I17</f>
        <v>1087</v>
      </c>
      <c r="K19">
        <f>MASTER!J17</f>
        <v>376</v>
      </c>
      <c r="L19">
        <f>MASTER!K17</f>
        <v>10</v>
      </c>
      <c r="M19">
        <f>MASTER!L17</f>
        <v>130</v>
      </c>
      <c r="N19">
        <f>MASTER!M17</f>
        <v>0</v>
      </c>
      <c r="O19">
        <f>MASTER!N17</f>
        <v>3.1</v>
      </c>
      <c r="P19">
        <f>MASTER!O17</f>
        <v>1.9</v>
      </c>
      <c r="Q19">
        <f>MASTER!P17</f>
        <v>179</v>
      </c>
      <c r="R19">
        <f>MASTER!Q17</f>
        <v>198</v>
      </c>
      <c r="S19">
        <f>MASTER!R17</f>
        <v>0</v>
      </c>
      <c r="T19">
        <f>MASTER!S17</f>
        <v>69.2</v>
      </c>
      <c r="U19">
        <f>MASTER!T17</f>
        <v>104</v>
      </c>
      <c r="V19">
        <f>MASTER!U17</f>
        <v>0</v>
      </c>
      <c r="W19">
        <f>MASTER!V17</f>
        <v>5</v>
      </c>
      <c r="X19">
        <f>MASTER!W17</f>
        <v>83.3</v>
      </c>
      <c r="Y19">
        <f>MASTER!X17</f>
        <v>1.5</v>
      </c>
      <c r="Z19">
        <f>MASTER!Y17</f>
        <v>100</v>
      </c>
      <c r="AA19">
        <f>MASTER!Z17</f>
        <v>0</v>
      </c>
      <c r="AB19">
        <f>MASTER!AA17</f>
        <v>0</v>
      </c>
      <c r="AC19">
        <f>MASTER!AB17</f>
        <v>150</v>
      </c>
      <c r="AD19">
        <f>MASTER!AC17</f>
        <v>495</v>
      </c>
      <c r="AE19">
        <f>MASTER!AD17</f>
        <v>130</v>
      </c>
      <c r="AF19">
        <f>MASTER!AE17</f>
        <v>30</v>
      </c>
      <c r="AG19">
        <f>MASTER!AF17</f>
        <v>1.75</v>
      </c>
      <c r="AH19">
        <f>MASTER!AG17</f>
        <v>128</v>
      </c>
      <c r="AI19">
        <f>MASTER!AH17</f>
        <v>88</v>
      </c>
      <c r="AJ19">
        <f>MASTER!AI17</f>
        <v>530</v>
      </c>
      <c r="AK19">
        <f>MASTER!AJ17</f>
        <v>150</v>
      </c>
      <c r="AL19">
        <f>MASTER!AK17</f>
        <v>13</v>
      </c>
      <c r="AM19">
        <f>MASTER!AL17</f>
        <v>100</v>
      </c>
      <c r="AN19">
        <f>MASTER!AM17</f>
        <v>14.5</v>
      </c>
      <c r="AO19">
        <f>MASTER!AN17</f>
        <v>410</v>
      </c>
      <c r="AP19">
        <f>MASTER!AO17</f>
        <v>87.2</v>
      </c>
      <c r="AQ19">
        <f>MASTER!AP17</f>
        <v>440</v>
      </c>
      <c r="AR19">
        <f>MASTER!AQ17</f>
        <v>49.64</v>
      </c>
      <c r="AS19">
        <f>MASTER!AR17</f>
        <v>250</v>
      </c>
      <c r="AT19">
        <f>MASTER!AS17</f>
        <v>258</v>
      </c>
      <c r="AU19">
        <f>MASTER!AT17</f>
        <v>346.00900000000001</v>
      </c>
      <c r="AV19">
        <f>MASTER!AU17</f>
        <v>214</v>
      </c>
      <c r="AW19">
        <f>MASTER!AV17</f>
        <v>120</v>
      </c>
      <c r="AX19">
        <f>MASTER!AW17</f>
        <v>666</v>
      </c>
      <c r="AY19">
        <f>MASTER!AX17</f>
        <v>0</v>
      </c>
      <c r="AZ19">
        <f>MASTER!AY17</f>
        <v>0</v>
      </c>
      <c r="BA19">
        <f>MASTER!AZ17</f>
        <v>200</v>
      </c>
      <c r="BB19">
        <f>MASTER!BA17</f>
        <v>222</v>
      </c>
      <c r="BC19">
        <f>MASTER!BB17</f>
        <v>120</v>
      </c>
      <c r="BD19">
        <f>MASTER!BC17</f>
        <v>126</v>
      </c>
      <c r="BE19">
        <f>MASTER!BD17</f>
        <v>117</v>
      </c>
      <c r="BF19">
        <f>MASTER!BE17</f>
        <v>400</v>
      </c>
      <c r="BG19">
        <f>MASTER!BF17</f>
        <v>400</v>
      </c>
      <c r="BH19">
        <f>MASTER!BG17</f>
        <v>80.467200000000005</v>
      </c>
    </row>
    <row r="20" spans="1:60" x14ac:dyDescent="0.25">
      <c r="A20" s="97">
        <v>18</v>
      </c>
      <c r="B20" s="97"/>
      <c r="C20" s="381"/>
      <c r="D20" s="221"/>
      <c r="E20" s="181" t="s">
        <v>288</v>
      </c>
      <c r="F20" t="str">
        <f>MASTER!E18</f>
        <v>N/A</v>
      </c>
      <c r="G20">
        <f>MASTER!F18</f>
        <v>51</v>
      </c>
      <c r="H20">
        <f>MASTER!G18</f>
        <v>92</v>
      </c>
      <c r="I20">
        <f>MASTER!H18</f>
        <v>25</v>
      </c>
      <c r="J20">
        <f>MASTER!I18</f>
        <v>30</v>
      </c>
      <c r="K20">
        <f>MASTER!J18</f>
        <v>69</v>
      </c>
      <c r="L20">
        <f>MASTER!K18</f>
        <v>31</v>
      </c>
      <c r="M20">
        <f>MASTER!L18</f>
        <v>61</v>
      </c>
      <c r="N20" t="str">
        <f>MASTER!M18</f>
        <v>n/a</v>
      </c>
      <c r="O20">
        <f>MASTER!N18</f>
        <v>90</v>
      </c>
      <c r="P20" t="str">
        <f>MASTER!O18</f>
        <v>n/a</v>
      </c>
      <c r="Q20">
        <f>MASTER!P18</f>
        <v>68</v>
      </c>
      <c r="R20">
        <f>MASTER!Q18</f>
        <v>99</v>
      </c>
      <c r="S20">
        <f>MASTER!R18</f>
        <v>0</v>
      </c>
      <c r="T20">
        <f>MASTER!S18</f>
        <v>81</v>
      </c>
      <c r="U20">
        <f>MASTER!T18</f>
        <v>125</v>
      </c>
      <c r="V20" t="str">
        <f>MASTER!U18</f>
        <v>n/a</v>
      </c>
      <c r="W20">
        <f>MASTER!V18</f>
        <v>66</v>
      </c>
      <c r="X20">
        <f>MASTER!W18</f>
        <v>72</v>
      </c>
      <c r="Y20">
        <f>MASTER!X18</f>
        <v>188</v>
      </c>
      <c r="Z20">
        <f>MASTER!Y18</f>
        <v>38</v>
      </c>
      <c r="AA20" t="str">
        <f>MASTER!Z18</f>
        <v>n/a</v>
      </c>
      <c r="AB20">
        <f>MASTER!AA18</f>
        <v>156</v>
      </c>
      <c r="AC20" t="str">
        <f>MASTER!AB18</f>
        <v>n/a</v>
      </c>
      <c r="AD20">
        <f>MASTER!AC18</f>
        <v>76</v>
      </c>
      <c r="AE20">
        <f>MASTER!AD18</f>
        <v>123</v>
      </c>
      <c r="AF20">
        <f>MASTER!AE18</f>
        <v>53</v>
      </c>
      <c r="AG20">
        <f>MASTER!AF18</f>
        <v>17</v>
      </c>
      <c r="AH20">
        <f>MASTER!AG18</f>
        <v>53</v>
      </c>
      <c r="AI20">
        <f>MASTER!AH18</f>
        <v>71</v>
      </c>
      <c r="AJ20">
        <f>MASTER!AI18</f>
        <v>111</v>
      </c>
      <c r="AK20">
        <f>MASTER!AJ18</f>
        <v>69</v>
      </c>
      <c r="AL20">
        <f>MASTER!AK18</f>
        <v>58</v>
      </c>
      <c r="AM20">
        <f>MASTER!AL18</f>
        <v>78</v>
      </c>
      <c r="AN20">
        <f>MASTER!AM18</f>
        <v>100</v>
      </c>
      <c r="AO20">
        <f>MASTER!AN18</f>
        <v>80</v>
      </c>
      <c r="AP20">
        <f>MASTER!AO18</f>
        <v>44</v>
      </c>
      <c r="AQ20">
        <f>MASTER!AP18</f>
        <v>62</v>
      </c>
      <c r="AR20">
        <f>MASTER!AQ18</f>
        <v>79</v>
      </c>
      <c r="AS20">
        <f>MASTER!AR18</f>
        <v>72</v>
      </c>
      <c r="AT20">
        <f>MASTER!AS18</f>
        <v>45</v>
      </c>
      <c r="AU20">
        <f>MASTER!AT18</f>
        <v>81</v>
      </c>
      <c r="AV20">
        <f>MASTER!AU18</f>
        <v>72</v>
      </c>
      <c r="AW20">
        <f>MASTER!AV18</f>
        <v>83</v>
      </c>
      <c r="AX20">
        <f>MASTER!AW18</f>
        <v>50</v>
      </c>
      <c r="AY20">
        <f>MASTER!AX18</f>
        <v>81</v>
      </c>
      <c r="AZ20">
        <f>MASTER!AY18</f>
        <v>22</v>
      </c>
      <c r="BA20">
        <f>MASTER!AZ18</f>
        <v>132</v>
      </c>
      <c r="BB20">
        <f>MASTER!BA18</f>
        <v>60</v>
      </c>
      <c r="BC20">
        <f>MASTER!BB18</f>
        <v>23</v>
      </c>
      <c r="BD20">
        <f>MASTER!BC18</f>
        <v>150</v>
      </c>
      <c r="BE20">
        <f>MASTER!BD18</f>
        <v>94</v>
      </c>
      <c r="BF20">
        <f>MASTER!BE18</f>
        <v>40</v>
      </c>
      <c r="BG20">
        <f>MASTER!BF18</f>
        <v>64</v>
      </c>
      <c r="BH20">
        <f>MASTER!BG18</f>
        <v>60</v>
      </c>
    </row>
    <row r="21" spans="1:60" x14ac:dyDescent="0.25">
      <c r="A21" s="97">
        <v>19</v>
      </c>
      <c r="B21" s="97"/>
      <c r="C21" s="381"/>
      <c r="D21" s="221"/>
      <c r="E21" s="181" t="s">
        <v>289</v>
      </c>
      <c r="F21">
        <f>MASTER!E19</f>
        <v>148</v>
      </c>
      <c r="G21">
        <f>MASTER!F19</f>
        <v>198</v>
      </c>
      <c r="H21">
        <f>MASTER!G19</f>
        <v>271</v>
      </c>
      <c r="I21">
        <f>MASTER!H19</f>
        <v>45</v>
      </c>
      <c r="J21">
        <f>MASTER!I19</f>
        <v>243</v>
      </c>
      <c r="K21">
        <f>MASTER!J19</f>
        <v>349</v>
      </c>
      <c r="L21">
        <f>MASTER!K19</f>
        <v>63</v>
      </c>
      <c r="M21">
        <f>MASTER!L19</f>
        <v>160</v>
      </c>
      <c r="N21">
        <f>MASTER!M19</f>
        <v>197</v>
      </c>
      <c r="O21">
        <f>MASTER!N19</f>
        <v>137</v>
      </c>
      <c r="P21">
        <f>MASTER!O19</f>
        <v>195</v>
      </c>
      <c r="Q21">
        <f>MASTER!P19</f>
        <v>364</v>
      </c>
      <c r="R21">
        <f>MASTER!Q19</f>
        <v>540</v>
      </c>
      <c r="S21">
        <f>MASTER!R19</f>
        <v>210</v>
      </c>
      <c r="T21">
        <f>MASTER!S19</f>
        <v>287</v>
      </c>
      <c r="U21">
        <f>MASTER!T19</f>
        <v>490</v>
      </c>
      <c r="V21">
        <f>MASTER!U19</f>
        <v>189</v>
      </c>
      <c r="W21">
        <f>MASTER!V19</f>
        <v>268</v>
      </c>
      <c r="X21">
        <f>MASTER!W19</f>
        <v>477</v>
      </c>
      <c r="Y21">
        <f>MASTER!X19</f>
        <v>51</v>
      </c>
      <c r="Z21">
        <f>MASTER!Y19</f>
        <v>220</v>
      </c>
      <c r="AA21">
        <f>MASTER!Z19</f>
        <v>572</v>
      </c>
      <c r="AB21">
        <f>MASTER!AA19</f>
        <v>331</v>
      </c>
      <c r="AC21">
        <f>MASTER!AB19</f>
        <v>63</v>
      </c>
      <c r="AD21">
        <f>MASTER!AC19</f>
        <v>404</v>
      </c>
      <c r="AE21">
        <f>MASTER!AD19</f>
        <v>595</v>
      </c>
      <c r="AF21">
        <f>MASTER!AE19</f>
        <v>172</v>
      </c>
      <c r="AG21">
        <f>MASTER!AF19</f>
        <v>55</v>
      </c>
      <c r="AH21">
        <f>MASTER!AG19</f>
        <v>361</v>
      </c>
      <c r="AI21">
        <f>MASTER!AH19</f>
        <v>145</v>
      </c>
      <c r="AJ21">
        <f>MASTER!AI19</f>
        <v>285</v>
      </c>
      <c r="AK21">
        <f>MASTER!AJ19</f>
        <v>184</v>
      </c>
      <c r="AL21">
        <f>MASTER!AK19</f>
        <v>311</v>
      </c>
      <c r="AM21">
        <f>MASTER!AL19</f>
        <v>356</v>
      </c>
      <c r="AN21">
        <f>MASTER!AM19</f>
        <v>327</v>
      </c>
      <c r="AO21">
        <f>MASTER!AN19</f>
        <v>341</v>
      </c>
      <c r="AP21">
        <f>MASTER!AO19</f>
        <v>150</v>
      </c>
      <c r="AQ21">
        <f>MASTER!AP19</f>
        <v>219</v>
      </c>
      <c r="AR21">
        <f>MASTER!AQ19</f>
        <v>360</v>
      </c>
      <c r="AS21">
        <f>MASTER!AR19</f>
        <v>314</v>
      </c>
      <c r="AT21">
        <f>MASTER!AS19</f>
        <v>300</v>
      </c>
      <c r="AU21">
        <f>MASTER!AT19</f>
        <v>203</v>
      </c>
      <c r="AV21">
        <f>MASTER!AU19</f>
        <v>233</v>
      </c>
      <c r="AW21">
        <f>MASTER!AV19</f>
        <v>344</v>
      </c>
      <c r="AX21">
        <f>MASTER!AW19</f>
        <v>232.2</v>
      </c>
      <c r="AY21">
        <f>MASTER!AX19</f>
        <v>81</v>
      </c>
      <c r="AZ21">
        <f>MASTER!AY19</f>
        <v>91</v>
      </c>
      <c r="BA21">
        <f>MASTER!AZ19</f>
        <v>696</v>
      </c>
      <c r="BB21">
        <f>MASTER!BA19</f>
        <v>390</v>
      </c>
      <c r="BC21">
        <f>MASTER!BB19</f>
        <v>105</v>
      </c>
      <c r="BD21">
        <f>MASTER!BC19</f>
        <v>900</v>
      </c>
      <c r="BE21">
        <f>MASTER!BD19</f>
        <v>422</v>
      </c>
      <c r="BF21">
        <f>MASTER!BE19</f>
        <v>132</v>
      </c>
      <c r="BG21">
        <f>MASTER!BF19</f>
        <v>371</v>
      </c>
      <c r="BH21">
        <f>MASTER!BG19</f>
        <v>124</v>
      </c>
    </row>
    <row r="22" spans="1:60" x14ac:dyDescent="0.25">
      <c r="A22" s="97">
        <v>20</v>
      </c>
      <c r="B22" s="97"/>
      <c r="C22" s="381"/>
      <c r="D22" s="221"/>
      <c r="E22" s="181" t="s">
        <v>290</v>
      </c>
      <c r="F22" t="str">
        <f>MASTER!E20</f>
        <v>n/a</v>
      </c>
      <c r="G22">
        <f>MASTER!F20</f>
        <v>38</v>
      </c>
      <c r="H22">
        <f>MASTER!G20</f>
        <v>59</v>
      </c>
      <c r="I22">
        <f>MASTER!H20</f>
        <v>15</v>
      </c>
      <c r="J22">
        <f>MASTER!I20</f>
        <v>33</v>
      </c>
      <c r="K22">
        <f>MASTER!J20</f>
        <v>35</v>
      </c>
      <c r="L22">
        <f>MASTER!K20</f>
        <v>25</v>
      </c>
      <c r="M22" t="str">
        <f>MASTER!L20</f>
        <v>n/a</v>
      </c>
      <c r="N22" t="str">
        <f>MASTER!M20</f>
        <v>n/a</v>
      </c>
      <c r="O22">
        <f>MASTER!N20</f>
        <v>90</v>
      </c>
      <c r="P22">
        <f>MASTER!O20</f>
        <v>40</v>
      </c>
      <c r="Q22">
        <f>MASTER!P20</f>
        <v>71</v>
      </c>
      <c r="R22">
        <f>MASTER!Q20</f>
        <v>102</v>
      </c>
      <c r="S22">
        <f>MASTER!R20</f>
        <v>24</v>
      </c>
      <c r="T22">
        <f>MASTER!S20</f>
        <v>150</v>
      </c>
      <c r="U22">
        <f>MASTER!T20</f>
        <v>26</v>
      </c>
      <c r="V22" t="str">
        <f>MASTER!U20</f>
        <v>n/a</v>
      </c>
      <c r="W22">
        <f>MASTER!V20</f>
        <v>111</v>
      </c>
      <c r="X22" t="str">
        <f>MASTER!W20</f>
        <v>n/a</v>
      </c>
      <c r="Y22">
        <f>MASTER!X20</f>
        <v>143</v>
      </c>
      <c r="Z22">
        <f>MASTER!Y20</f>
        <v>62</v>
      </c>
      <c r="AA22" t="str">
        <f>MASTER!Z20</f>
        <v>n/a</v>
      </c>
      <c r="AB22">
        <f>MASTER!AA20</f>
        <v>121</v>
      </c>
      <c r="AC22">
        <f>MASTER!AB20</f>
        <v>30</v>
      </c>
      <c r="AD22">
        <f>MASTER!AC20</f>
        <v>15</v>
      </c>
      <c r="AE22">
        <f>MASTER!AD20</f>
        <v>95</v>
      </c>
      <c r="AF22">
        <f>MASTER!AE20</f>
        <v>53</v>
      </c>
      <c r="AG22">
        <f>MASTER!AF20</f>
        <v>80</v>
      </c>
      <c r="AH22">
        <f>MASTER!AG20</f>
        <v>40</v>
      </c>
      <c r="AI22">
        <f>MASTER!AH20</f>
        <v>30</v>
      </c>
      <c r="AJ22">
        <f>MASTER!AI20</f>
        <v>54</v>
      </c>
      <c r="AK22">
        <f>MASTER!AJ20</f>
        <v>76</v>
      </c>
      <c r="AL22">
        <f>MASTER!AK20</f>
        <v>15</v>
      </c>
      <c r="AM22" t="str">
        <f>MASTER!AL20</f>
        <v>n/a</v>
      </c>
      <c r="AN22">
        <f>MASTER!AM20</f>
        <v>55</v>
      </c>
      <c r="AO22">
        <f>MASTER!AN20</f>
        <v>37</v>
      </c>
      <c r="AP22">
        <f>MASTER!AO20</f>
        <v>45</v>
      </c>
      <c r="AQ22">
        <f>MASTER!AP20</f>
        <v>60</v>
      </c>
      <c r="AR22">
        <f>MASTER!AQ20</f>
        <v>38</v>
      </c>
      <c r="AS22">
        <f>MASTER!AR20</f>
        <v>15</v>
      </c>
      <c r="AT22">
        <f>MASTER!AS20</f>
        <v>32</v>
      </c>
      <c r="AU22">
        <f>MASTER!AT20</f>
        <v>40</v>
      </c>
      <c r="AV22">
        <f>MASTER!AU20</f>
        <v>26</v>
      </c>
      <c r="AW22">
        <f>MASTER!AV20</f>
        <v>75</v>
      </c>
      <c r="AX22">
        <f>MASTER!AW20</f>
        <v>40</v>
      </c>
      <c r="AY22">
        <f>MASTER!AX20</f>
        <v>58</v>
      </c>
      <c r="AZ22">
        <f>MASTER!AY20</f>
        <v>58</v>
      </c>
      <c r="BA22">
        <f>MASTER!AZ20</f>
        <v>17</v>
      </c>
      <c r="BB22">
        <f>MASTER!BA20</f>
        <v>90</v>
      </c>
      <c r="BC22">
        <f>MASTER!BB20</f>
        <v>59</v>
      </c>
      <c r="BD22">
        <f>MASTER!BC20</f>
        <v>50</v>
      </c>
      <c r="BE22">
        <f>MASTER!BD20</f>
        <v>80</v>
      </c>
      <c r="BF22">
        <f>MASTER!BE20</f>
        <v>44</v>
      </c>
      <c r="BG22">
        <f>MASTER!BF20</f>
        <v>33</v>
      </c>
      <c r="BH22">
        <f>MASTER!BG20</f>
        <v>96</v>
      </c>
    </row>
    <row r="23" spans="1:60" x14ac:dyDescent="0.25">
      <c r="A23" s="97">
        <v>21</v>
      </c>
      <c r="B23" s="97"/>
      <c r="C23" s="381"/>
      <c r="D23" s="221"/>
      <c r="E23" s="181" t="s">
        <v>281</v>
      </c>
      <c r="F23">
        <f>MASTER!E21</f>
        <v>0</v>
      </c>
      <c r="G23">
        <f>MASTER!F21</f>
        <v>1</v>
      </c>
      <c r="H23">
        <f>MASTER!G21</f>
        <v>0</v>
      </c>
      <c r="I23">
        <f>MASTER!H21</f>
        <v>0</v>
      </c>
      <c r="J23">
        <f>MASTER!I21</f>
        <v>1</v>
      </c>
      <c r="K23">
        <f>MASTER!J21</f>
        <v>1</v>
      </c>
      <c r="L23">
        <f>MASTER!K21</f>
        <v>1</v>
      </c>
      <c r="M23">
        <f>MASTER!L21</f>
        <v>1</v>
      </c>
      <c r="N23">
        <f>MASTER!M21</f>
        <v>0</v>
      </c>
      <c r="O23">
        <f>MASTER!N21</f>
        <v>1</v>
      </c>
      <c r="P23">
        <f>MASTER!O21</f>
        <v>0</v>
      </c>
      <c r="Q23">
        <f>MASTER!P21</f>
        <v>1</v>
      </c>
      <c r="R23">
        <f>MASTER!Q21</f>
        <v>1</v>
      </c>
      <c r="S23">
        <f>MASTER!R21</f>
        <v>0</v>
      </c>
      <c r="T23">
        <f>MASTER!S21</f>
        <v>1</v>
      </c>
      <c r="U23">
        <f>MASTER!T21</f>
        <v>1</v>
      </c>
      <c r="V23">
        <f>MASTER!U21</f>
        <v>0</v>
      </c>
      <c r="W23">
        <f>MASTER!V21</f>
        <v>1</v>
      </c>
      <c r="X23">
        <f>MASTER!W21</f>
        <v>1</v>
      </c>
      <c r="Y23">
        <f>MASTER!X21</f>
        <v>1</v>
      </c>
      <c r="Z23">
        <f>MASTER!Y21</f>
        <v>0</v>
      </c>
      <c r="AA23">
        <f>MASTER!Z21</f>
        <v>1</v>
      </c>
      <c r="AB23">
        <f>MASTER!AA21</f>
        <v>0</v>
      </c>
      <c r="AC23">
        <f>MASTER!AB21</f>
        <v>1</v>
      </c>
      <c r="AD23">
        <f>MASTER!AC21</f>
        <v>1</v>
      </c>
      <c r="AE23">
        <f>MASTER!AD21</f>
        <v>1</v>
      </c>
      <c r="AF23">
        <f>MASTER!AE21</f>
        <v>1</v>
      </c>
      <c r="AG23">
        <f>MASTER!AF21</f>
        <v>0</v>
      </c>
      <c r="AH23">
        <f>MASTER!AG21</f>
        <v>1</v>
      </c>
      <c r="AI23">
        <f>MASTER!AH21</f>
        <v>1</v>
      </c>
      <c r="AJ23">
        <f>MASTER!AI21</f>
        <v>1</v>
      </c>
      <c r="AK23">
        <f>MASTER!AJ21</f>
        <v>1</v>
      </c>
      <c r="AL23">
        <f>MASTER!AK21</f>
        <v>1</v>
      </c>
      <c r="AM23">
        <f>MASTER!AL21</f>
        <v>1</v>
      </c>
      <c r="AN23">
        <f>MASTER!AM21</f>
        <v>0</v>
      </c>
      <c r="AO23">
        <f>MASTER!AN21</f>
        <v>1</v>
      </c>
      <c r="AP23">
        <f>MASTER!AO21</f>
        <v>1</v>
      </c>
      <c r="AQ23">
        <f>MASTER!AP21</f>
        <v>1</v>
      </c>
      <c r="AR23">
        <f>MASTER!AQ21</f>
        <v>0</v>
      </c>
      <c r="AS23">
        <f>MASTER!AR21</f>
        <v>1</v>
      </c>
      <c r="AT23">
        <f>MASTER!AS21</f>
        <v>1</v>
      </c>
      <c r="AU23">
        <f>MASTER!AT21</f>
        <v>1</v>
      </c>
      <c r="AV23">
        <f>MASTER!AU21</f>
        <v>1</v>
      </c>
      <c r="AW23">
        <f>MASTER!AV21</f>
        <v>1</v>
      </c>
      <c r="AX23">
        <f>MASTER!AW21</f>
        <v>1</v>
      </c>
      <c r="AY23">
        <f>MASTER!AX21</f>
        <v>1</v>
      </c>
      <c r="AZ23">
        <f>MASTER!AY21</f>
        <v>1</v>
      </c>
      <c r="BA23">
        <f>MASTER!AZ21</f>
        <v>1</v>
      </c>
      <c r="BB23">
        <f>MASTER!BA21</f>
        <v>1</v>
      </c>
      <c r="BC23">
        <f>MASTER!BB21</f>
        <v>1</v>
      </c>
      <c r="BD23">
        <f>MASTER!BC21</f>
        <v>1</v>
      </c>
      <c r="BE23">
        <f>MASTER!BD21</f>
        <v>1</v>
      </c>
      <c r="BF23">
        <f>MASTER!BE21</f>
        <v>1</v>
      </c>
      <c r="BG23">
        <f>MASTER!BF21</f>
        <v>0</v>
      </c>
      <c r="BH23">
        <f>MASTER!BG21</f>
        <v>1</v>
      </c>
    </row>
    <row r="24" spans="1:60" x14ac:dyDescent="0.25">
      <c r="A24" s="97">
        <v>22</v>
      </c>
      <c r="B24" s="97"/>
      <c r="C24" s="381"/>
      <c r="D24" s="221"/>
      <c r="E24" s="181" t="s">
        <v>282</v>
      </c>
      <c r="F24">
        <f>MASTER!E129</f>
        <v>13115.61</v>
      </c>
      <c r="G24">
        <f>MASTER!F129</f>
        <v>4960.74</v>
      </c>
      <c r="H24">
        <f>MASTER!G129</f>
        <v>5281.2</v>
      </c>
      <c r="I24">
        <f>MASTER!H129</f>
        <v>19000</v>
      </c>
      <c r="J24">
        <f>MASTER!I129</f>
        <v>3836.13</v>
      </c>
      <c r="K24">
        <f>MASTER!J129</f>
        <v>14728.87</v>
      </c>
      <c r="L24">
        <f>MASTER!K129</f>
        <v>5150.83</v>
      </c>
      <c r="M24">
        <f>MASTER!L129</f>
        <v>14237.2</v>
      </c>
      <c r="N24">
        <f>MASTER!M129</f>
        <v>19375.66</v>
      </c>
      <c r="O24">
        <f>MASTER!N129</f>
        <v>3553.46</v>
      </c>
      <c r="P24">
        <f>MASTER!O129</f>
        <v>10480.120000000001</v>
      </c>
      <c r="Q24">
        <f>MASTER!P129</f>
        <v>4486.4399999999996</v>
      </c>
      <c r="R24">
        <f>MASTER!Q129</f>
        <v>3667.64</v>
      </c>
      <c r="S24">
        <f>MASTER!R129</f>
        <v>3133.2</v>
      </c>
      <c r="T24">
        <f>MASTER!S129</f>
        <v>4963.6099999999997</v>
      </c>
      <c r="U24">
        <f>MASTER!T129</f>
        <v>538.12</v>
      </c>
      <c r="V24">
        <f>MASTER!U129</f>
        <v>1379.51</v>
      </c>
      <c r="W24">
        <f>MASTER!V129</f>
        <v>6405.43</v>
      </c>
      <c r="X24">
        <f>MASTER!W129</f>
        <v>2766.94</v>
      </c>
      <c r="Y24">
        <f>MASTER!X129</f>
        <v>17129.55</v>
      </c>
      <c r="Z24">
        <f>MASTER!Y129</f>
        <v>2695.94</v>
      </c>
      <c r="AA24">
        <f>MASTER!Z129</f>
        <v>6662.89</v>
      </c>
      <c r="AB24">
        <f>MASTER!AA129</f>
        <v>18157.18</v>
      </c>
      <c r="AC24">
        <f>MASTER!AB129</f>
        <v>3459.01</v>
      </c>
      <c r="AD24">
        <f>MASTER!AC129</f>
        <v>5199.71</v>
      </c>
      <c r="AE24">
        <f>MASTER!AD129</f>
        <v>2983.34</v>
      </c>
      <c r="AF24">
        <f>MASTER!AE129</f>
        <v>5225.1400000000003</v>
      </c>
      <c r="AG24">
        <f>MASTER!AF129</f>
        <v>18567.03</v>
      </c>
      <c r="AH24">
        <f>MASTER!AG129</f>
        <v>5920.45</v>
      </c>
      <c r="AI24">
        <f>MASTER!AH129</f>
        <v>507.82</v>
      </c>
      <c r="AJ24">
        <f>MASTER!AI129</f>
        <v>2475.2199999999998</v>
      </c>
      <c r="AK24">
        <f>MASTER!AJ129</f>
        <v>4581.24</v>
      </c>
      <c r="AL24">
        <f>MASTER!AK129</f>
        <v>27150.15</v>
      </c>
      <c r="AM24">
        <f>MASTER!AL129</f>
        <v>4509.1499999999996</v>
      </c>
      <c r="AN24">
        <f>MASTER!AM129</f>
        <v>11312.63</v>
      </c>
      <c r="AO24">
        <f>MASTER!AN129</f>
        <v>10694.45</v>
      </c>
      <c r="AP24">
        <f>MASTER!AO129</f>
        <v>12033.57</v>
      </c>
      <c r="AQ24">
        <f>MASTER!AP129</f>
        <v>8530.18</v>
      </c>
      <c r="AR24">
        <f>MASTER!AQ129</f>
        <v>7169.9</v>
      </c>
      <c r="AS24">
        <f>MASTER!AR129</f>
        <v>5378.07</v>
      </c>
      <c r="AT24">
        <f>MASTER!AS129</f>
        <v>2244.29</v>
      </c>
      <c r="AU24">
        <f>MASTER!AT129</f>
        <v>4741.13</v>
      </c>
      <c r="AV24">
        <f>MASTER!AU129</f>
        <v>10479.77</v>
      </c>
      <c r="AW24">
        <f>MASTER!AV129</f>
        <v>7815.96</v>
      </c>
      <c r="AX24">
        <f>MASTER!AW129</f>
        <v>16723.82</v>
      </c>
      <c r="AY24">
        <f>MASTER!AX129</f>
        <v>5727.89</v>
      </c>
      <c r="AZ24">
        <f>MASTER!AY129</f>
        <v>7395.8</v>
      </c>
      <c r="BA24">
        <f>MASTER!AZ129</f>
        <v>384.66</v>
      </c>
      <c r="BB24">
        <f>MASTER!BA129</f>
        <v>11169.93</v>
      </c>
      <c r="BC24">
        <f>MASTER!BB129</f>
        <v>7831.18</v>
      </c>
      <c r="BD24">
        <f>MASTER!BC129</f>
        <v>6034.78</v>
      </c>
      <c r="BE24">
        <f>MASTER!BD129</f>
        <v>4149.51</v>
      </c>
      <c r="BF24">
        <f>MASTER!BE129</f>
        <v>5249.21</v>
      </c>
      <c r="BG24">
        <f>MASTER!BF129</f>
        <v>3333.99</v>
      </c>
      <c r="BH24">
        <f>MASTER!BG129</f>
        <v>3722.56</v>
      </c>
    </row>
    <row r="25" spans="1:60" x14ac:dyDescent="0.25">
      <c r="A25" s="97">
        <v>23</v>
      </c>
      <c r="B25" s="97"/>
      <c r="C25" s="381"/>
      <c r="D25" s="222"/>
      <c r="E25" s="223" t="s">
        <v>283</v>
      </c>
      <c r="F25" s="242">
        <f>MASTER!E70</f>
        <v>15</v>
      </c>
      <c r="G25" s="280">
        <f>MASTER!F70</f>
        <v>2.83</v>
      </c>
      <c r="H25" s="242">
        <f>MASTER!G70</f>
        <v>35</v>
      </c>
      <c r="I25" s="242">
        <f>MASTER!H70</f>
        <v>0</v>
      </c>
      <c r="J25" s="242">
        <f>MASTER!I70</f>
        <v>3.4</v>
      </c>
      <c r="K25" s="242">
        <f>MASTER!J70</f>
        <v>3600</v>
      </c>
      <c r="L25" s="281">
        <f>MASTER!K70</f>
        <v>2.6</v>
      </c>
      <c r="M25" s="242">
        <f>MASTER!L70</f>
        <v>12</v>
      </c>
      <c r="N25" s="242">
        <f>MASTER!M70</f>
        <v>3.5</v>
      </c>
      <c r="O25" s="242">
        <f>MASTER!N70</f>
        <v>80</v>
      </c>
      <c r="P25" s="242">
        <f>MASTER!O70</f>
        <v>1.7</v>
      </c>
      <c r="Q25" s="242">
        <f>MASTER!P70</f>
        <v>3.25</v>
      </c>
      <c r="R25" s="282" t="str">
        <f>MASTER!Q70</f>
        <v>2.25</v>
      </c>
      <c r="S25" s="242">
        <f>MASTER!R70</f>
        <v>3000</v>
      </c>
      <c r="T25" s="242">
        <f>MASTER!S70</f>
        <v>2.5</v>
      </c>
      <c r="U25" s="242">
        <f>MASTER!T70</f>
        <v>3</v>
      </c>
      <c r="V25" s="242">
        <f>MASTER!U70</f>
        <v>0</v>
      </c>
      <c r="W25" s="242">
        <f>MASTER!V70</f>
        <v>19</v>
      </c>
      <c r="X25" s="242">
        <f>MASTER!W70</f>
        <v>3.2</v>
      </c>
      <c r="Y25" s="283">
        <f>MASTER!X70</f>
        <v>7000</v>
      </c>
      <c r="Z25" s="242">
        <f>MASTER!Y70</f>
        <v>32.5</v>
      </c>
      <c r="AA25" s="242">
        <f>MASTER!Z70</f>
        <v>15</v>
      </c>
      <c r="AB25" s="242">
        <f>MASTER!AA70</f>
        <v>1200</v>
      </c>
      <c r="AC25" s="242">
        <f>MASTER!AB70</f>
        <v>15</v>
      </c>
      <c r="AD25" s="242">
        <f>MASTER!AC70</f>
        <v>2.4</v>
      </c>
      <c r="AE25" s="284">
        <f>MASTER!AD70</f>
        <v>2.85</v>
      </c>
      <c r="AF25" s="285">
        <f>MASTER!AE70</f>
        <v>2</v>
      </c>
      <c r="AG25" s="242">
        <f>MASTER!AF70</f>
        <v>3.5</v>
      </c>
      <c r="AH25" s="284">
        <f>MASTER!AG70</f>
        <v>8.74</v>
      </c>
      <c r="AI25" s="284">
        <f>MASTER!AH70</f>
        <v>2.95</v>
      </c>
      <c r="AJ25" s="281">
        <f>MASTER!AI70</f>
        <v>3.45</v>
      </c>
      <c r="AK25" s="242">
        <f>MASTER!AJ70</f>
        <v>6.98</v>
      </c>
      <c r="AL25" s="242">
        <f>MASTER!AK70</f>
        <v>21</v>
      </c>
      <c r="AM25" s="242">
        <f>MASTER!AL70</f>
        <v>300</v>
      </c>
      <c r="AN25" s="242">
        <f>MASTER!AM70</f>
        <v>25</v>
      </c>
      <c r="AO25" s="285">
        <f>MASTER!AN70</f>
        <v>2.5</v>
      </c>
      <c r="AP25" s="242">
        <f>MASTER!AO70</f>
        <v>680</v>
      </c>
      <c r="AQ25" s="242">
        <f>MASTER!AP70</f>
        <v>2</v>
      </c>
      <c r="AR25" s="242">
        <f>MASTER!AQ70</f>
        <v>0.35</v>
      </c>
      <c r="AS25" s="242">
        <f>MASTER!AR70</f>
        <v>4.8</v>
      </c>
      <c r="AT25" s="280">
        <f>MASTER!AS70</f>
        <v>3</v>
      </c>
      <c r="AU25" s="284">
        <f>MASTER!AT70</f>
        <v>3.5</v>
      </c>
      <c r="AV25" s="242">
        <f>MASTER!AU70</f>
        <v>250</v>
      </c>
      <c r="AW25" s="242">
        <f>MASTER!AV70</f>
        <v>4.0999999999999996</v>
      </c>
      <c r="AX25" s="283">
        <f>MASTER!AW70</f>
        <v>3000</v>
      </c>
      <c r="AY25" s="242">
        <f>MASTER!AX70</f>
        <v>13</v>
      </c>
      <c r="AZ25" s="284">
        <f>MASTER!AY70</f>
        <v>3.4</v>
      </c>
      <c r="BA25" s="284">
        <f>MASTER!AZ70</f>
        <v>3.6</v>
      </c>
      <c r="BB25" s="242">
        <f>MASTER!BA70</f>
        <v>0.42</v>
      </c>
      <c r="BC25" s="242">
        <f>MASTER!BB70</f>
        <v>11.5</v>
      </c>
      <c r="BD25" s="242">
        <f>MASTER!BC70</f>
        <v>730</v>
      </c>
      <c r="BE25" s="284">
        <f>MASTER!BD70</f>
        <v>4.5</v>
      </c>
      <c r="BF25" s="282" t="str">
        <f>MASTER!BE70</f>
        <v>3.2</v>
      </c>
      <c r="BG25" s="242">
        <f>MASTER!BF70</f>
        <v>8</v>
      </c>
      <c r="BH25" s="242">
        <f>MASTER!BG70</f>
        <v>3.25</v>
      </c>
    </row>
    <row r="26" spans="1:60" x14ac:dyDescent="0.25">
      <c r="A26" s="97">
        <v>24</v>
      </c>
      <c r="B26" s="97">
        <f>COUNTA(E26:E31)*C26*100</f>
        <v>521.40000000000009</v>
      </c>
      <c r="C26" s="380">
        <v>0.86899999999999999</v>
      </c>
      <c r="D26" s="177" t="s">
        <v>505</v>
      </c>
      <c r="E26" s="181" t="s">
        <v>126</v>
      </c>
      <c r="F26">
        <f>MASTER!E36</f>
        <v>7</v>
      </c>
      <c r="G26">
        <f>MASTER!F36</f>
        <v>23</v>
      </c>
      <c r="H26">
        <f>MASTER!G36</f>
        <v>88</v>
      </c>
      <c r="I26">
        <f>MASTER!H36</f>
        <v>2</v>
      </c>
      <c r="J26">
        <f>MASTER!I36</f>
        <v>71</v>
      </c>
      <c r="K26">
        <f>MASTER!J36</f>
        <v>24</v>
      </c>
      <c r="L26">
        <f>MASTER!K36</f>
        <v>9</v>
      </c>
      <c r="M26">
        <f>MASTER!L36</f>
        <v>177.66300000000001</v>
      </c>
      <c r="N26">
        <f>MASTER!M36</f>
        <v>0</v>
      </c>
      <c r="O26">
        <f>MASTER!N36</f>
        <v>11</v>
      </c>
      <c r="P26">
        <f>MASTER!O36</f>
        <v>12</v>
      </c>
      <c r="Q26">
        <f>MASTER!P36</f>
        <v>7</v>
      </c>
      <c r="R26">
        <f>MASTER!Q36</f>
        <v>43</v>
      </c>
      <c r="S26">
        <f>MASTER!R36</f>
        <v>110</v>
      </c>
      <c r="T26">
        <f>MASTER!S36</f>
        <v>25</v>
      </c>
      <c r="U26">
        <f>MASTER!T36</f>
        <v>20</v>
      </c>
      <c r="V26">
        <f>MASTER!U36</f>
        <v>30</v>
      </c>
      <c r="W26">
        <f>MASTER!V36</f>
        <v>15</v>
      </c>
      <c r="X26">
        <f>MASTER!W36</f>
        <v>65</v>
      </c>
      <c r="Y26">
        <f>MASTER!X36</f>
        <v>341</v>
      </c>
      <c r="Z26">
        <f>MASTER!Y36</f>
        <v>80</v>
      </c>
      <c r="AA26">
        <f>MASTER!Z36</f>
        <v>250</v>
      </c>
      <c r="AB26">
        <f>MASTER!AA36</f>
        <v>282</v>
      </c>
      <c r="AC26">
        <f>MASTER!AB36</f>
        <v>36</v>
      </c>
      <c r="AD26">
        <f>MASTER!AC36</f>
        <v>2132</v>
      </c>
      <c r="AE26">
        <f>MASTER!AD36</f>
        <v>0</v>
      </c>
      <c r="AF26">
        <f>MASTER!AE36</f>
        <v>190</v>
      </c>
      <c r="AG26">
        <f>MASTER!AF36</f>
        <v>6</v>
      </c>
      <c r="AH26">
        <f>MASTER!AG36</f>
        <v>148</v>
      </c>
      <c r="AI26">
        <f>MASTER!AH36</f>
        <v>12</v>
      </c>
      <c r="AJ26">
        <f>MASTER!AI36</f>
        <v>77</v>
      </c>
      <c r="AK26">
        <f>MASTER!AJ36</f>
        <v>160</v>
      </c>
      <c r="AL26">
        <f>MASTER!AK36</f>
        <v>122</v>
      </c>
      <c r="AM26">
        <f>MASTER!AL36</f>
        <v>78</v>
      </c>
      <c r="AN26">
        <f>MASTER!AM36</f>
        <v>251</v>
      </c>
      <c r="AO26">
        <f>MASTER!AN36</f>
        <v>51</v>
      </c>
      <c r="AP26">
        <f>MASTER!AO36</f>
        <v>5</v>
      </c>
      <c r="AQ26">
        <f>MASTER!AP36</f>
        <v>50</v>
      </c>
      <c r="AR26">
        <f>MASTER!AQ36</f>
        <v>190</v>
      </c>
      <c r="AS26">
        <f>MASTER!AR36</f>
        <v>98</v>
      </c>
      <c r="AT26">
        <f>MASTER!AS36</f>
        <v>19</v>
      </c>
      <c r="AU26">
        <f>MASTER!AT36</f>
        <v>26</v>
      </c>
      <c r="AV26">
        <f>MASTER!AU36</f>
        <v>69</v>
      </c>
      <c r="AW26">
        <f>MASTER!AV36</f>
        <v>0</v>
      </c>
      <c r="AX26">
        <f>MASTER!AW36</f>
        <v>41</v>
      </c>
      <c r="AY26">
        <f>MASTER!AX36</f>
        <v>0</v>
      </c>
      <c r="AZ26">
        <f>MASTER!AY36</f>
        <v>18</v>
      </c>
      <c r="BA26">
        <f>MASTER!AZ36</f>
        <v>8</v>
      </c>
      <c r="BB26">
        <f>MASTER!BA36</f>
        <v>50</v>
      </c>
      <c r="BC26">
        <f>MASTER!BB36</f>
        <v>60</v>
      </c>
      <c r="BD26">
        <f>MASTER!BC36</f>
        <v>150</v>
      </c>
      <c r="BE26">
        <f>MASTER!BD36</f>
        <v>23</v>
      </c>
      <c r="BF26">
        <f>MASTER!BE36</f>
        <v>9</v>
      </c>
      <c r="BG26">
        <f>MASTER!BF36</f>
        <v>234</v>
      </c>
      <c r="BH26">
        <f>MASTER!BG36</f>
        <v>51</v>
      </c>
    </row>
    <row r="27" spans="1:60" x14ac:dyDescent="0.25">
      <c r="A27" s="97">
        <v>25</v>
      </c>
      <c r="B27" s="97"/>
      <c r="C27" s="381"/>
      <c r="D27" s="221"/>
      <c r="E27" s="181" t="s">
        <v>128</v>
      </c>
      <c r="F27">
        <f>MASTER!E37</f>
        <v>0</v>
      </c>
      <c r="G27">
        <f>MASTER!F37</f>
        <v>1</v>
      </c>
      <c r="H27">
        <f>MASTER!G37</f>
        <v>0</v>
      </c>
      <c r="I27">
        <f>MASTER!H37</f>
        <v>0</v>
      </c>
      <c r="J27">
        <f>MASTER!I37</f>
        <v>9</v>
      </c>
      <c r="K27">
        <f>MASTER!J37</f>
        <v>2</v>
      </c>
      <c r="L27">
        <f>MASTER!K37</f>
        <v>27</v>
      </c>
      <c r="M27">
        <f>MASTER!L37</f>
        <v>45</v>
      </c>
      <c r="N27">
        <f>MASTER!M37</f>
        <v>6</v>
      </c>
      <c r="O27">
        <f>MASTER!N37</f>
        <v>1</v>
      </c>
      <c r="P27">
        <f>MASTER!O37</f>
        <v>1</v>
      </c>
      <c r="Q27">
        <f>MASTER!P37</f>
        <v>6</v>
      </c>
      <c r="R27">
        <f>MASTER!Q37</f>
        <v>13</v>
      </c>
      <c r="S27">
        <f>MASTER!R37</f>
        <v>0</v>
      </c>
      <c r="T27">
        <f>MASTER!S37</f>
        <v>28</v>
      </c>
      <c r="U27">
        <f>MASTER!T37</f>
        <v>0</v>
      </c>
      <c r="V27">
        <f>MASTER!U37</f>
        <v>11</v>
      </c>
      <c r="W27">
        <f>MASTER!V37</f>
        <v>8</v>
      </c>
      <c r="X27">
        <f>MASTER!W37</f>
        <v>6</v>
      </c>
      <c r="Y27">
        <f>MASTER!X37</f>
        <v>0</v>
      </c>
      <c r="Z27">
        <f>MASTER!Y37</f>
        <v>8</v>
      </c>
      <c r="AA27">
        <f>MASTER!Z37</f>
        <v>150</v>
      </c>
      <c r="AB27">
        <f>MASTER!AA37</f>
        <v>1</v>
      </c>
      <c r="AC27">
        <f>MASTER!AB37</f>
        <v>0</v>
      </c>
      <c r="AD27">
        <f>MASTER!AC37</f>
        <v>351</v>
      </c>
      <c r="AE27">
        <f>MASTER!AD37</f>
        <v>0</v>
      </c>
      <c r="AF27">
        <f>MASTER!AE37</f>
        <v>4</v>
      </c>
      <c r="AG27">
        <f>MASTER!AF37</f>
        <v>2</v>
      </c>
      <c r="AH27">
        <f>MASTER!AG37</f>
        <v>6</v>
      </c>
      <c r="AI27">
        <f>MASTER!AH37</f>
        <v>49</v>
      </c>
      <c r="AJ27">
        <f>MASTER!AI37</f>
        <v>13</v>
      </c>
      <c r="AK27">
        <f>MASTER!AJ37</f>
        <v>0</v>
      </c>
      <c r="AL27">
        <f>MASTER!AK37</f>
        <v>2</v>
      </c>
      <c r="AM27">
        <f>MASTER!AL37</f>
        <v>6</v>
      </c>
      <c r="AN27">
        <f>MASTER!AM37</f>
        <v>0</v>
      </c>
      <c r="AO27">
        <f>MASTER!AN37</f>
        <v>12</v>
      </c>
      <c r="AP27">
        <f>MASTER!AO37</f>
        <v>3</v>
      </c>
      <c r="AQ27">
        <f>MASTER!AP37</f>
        <v>1</v>
      </c>
      <c r="AR27">
        <f>MASTER!AQ37</f>
        <v>0</v>
      </c>
      <c r="AS27">
        <f>MASTER!AR37</f>
        <v>53</v>
      </c>
      <c r="AT27">
        <f>MASTER!AS37</f>
        <v>10</v>
      </c>
      <c r="AU27">
        <f>MASTER!AT37</f>
        <v>107</v>
      </c>
      <c r="AV27">
        <f>MASTER!AU37</f>
        <v>0</v>
      </c>
      <c r="AW27">
        <f>MASTER!AV37</f>
        <v>0</v>
      </c>
      <c r="AX27">
        <f>MASTER!AW37</f>
        <v>0</v>
      </c>
      <c r="AY27">
        <f>MASTER!AX37</f>
        <v>0</v>
      </c>
      <c r="AZ27">
        <f>MASTER!AY37</f>
        <v>2</v>
      </c>
      <c r="BA27">
        <f>MASTER!AZ37</f>
        <v>11</v>
      </c>
      <c r="BB27">
        <f>MASTER!BA37</f>
        <v>7</v>
      </c>
      <c r="BC27">
        <f>MASTER!BB37</f>
        <v>1</v>
      </c>
      <c r="BD27">
        <f>MASTER!BC37</f>
        <v>33</v>
      </c>
      <c r="BE27">
        <f>MASTER!BD37</f>
        <v>14</v>
      </c>
      <c r="BF27">
        <f>MASTER!BE37</f>
        <v>8</v>
      </c>
      <c r="BG27">
        <f>MASTER!BF37</f>
        <v>2</v>
      </c>
      <c r="BH27">
        <f>MASTER!BG37</f>
        <v>4</v>
      </c>
    </row>
    <row r="28" spans="1:60" x14ac:dyDescent="0.25">
      <c r="A28" s="97">
        <v>26</v>
      </c>
      <c r="B28" s="97"/>
      <c r="C28" s="381"/>
      <c r="D28" s="221"/>
      <c r="E28" s="181" t="s">
        <v>129</v>
      </c>
      <c r="F28" t="str">
        <f>MASTER!E38</f>
        <v>N/A</v>
      </c>
      <c r="G28">
        <f>MASTER!F38</f>
        <v>13</v>
      </c>
      <c r="H28">
        <f>MASTER!G38</f>
        <v>10</v>
      </c>
      <c r="I28" t="str">
        <f>MASTER!H38</f>
        <v>n/a</v>
      </c>
      <c r="J28">
        <f>MASTER!I38</f>
        <v>114</v>
      </c>
      <c r="K28">
        <f>MASTER!J38</f>
        <v>8</v>
      </c>
      <c r="L28">
        <f>MASTER!K38</f>
        <v>8</v>
      </c>
      <c r="M28">
        <f>MASTER!L38</f>
        <v>32</v>
      </c>
      <c r="N28">
        <f>MASTER!M38</f>
        <v>0</v>
      </c>
      <c r="O28">
        <f>MASTER!N38</f>
        <v>1</v>
      </c>
      <c r="P28">
        <f>MASTER!O38</f>
        <v>2</v>
      </c>
      <c r="Q28">
        <f>MASTER!P38</f>
        <v>100</v>
      </c>
      <c r="R28">
        <f>MASTER!Q38</f>
        <v>21</v>
      </c>
      <c r="S28">
        <f>MASTER!R38</f>
        <v>0</v>
      </c>
      <c r="T28">
        <f>MASTER!S38</f>
        <v>43</v>
      </c>
      <c r="U28">
        <f>MASTER!T38</f>
        <v>0</v>
      </c>
      <c r="V28">
        <f>MASTER!U38</f>
        <v>6</v>
      </c>
      <c r="W28">
        <f>MASTER!V38</f>
        <v>14</v>
      </c>
      <c r="X28">
        <f>MASTER!W38</f>
        <v>23</v>
      </c>
      <c r="Y28">
        <f>MASTER!X38</f>
        <v>73</v>
      </c>
      <c r="Z28">
        <f>MASTER!Y38</f>
        <v>30</v>
      </c>
      <c r="AA28">
        <f>MASTER!Z38</f>
        <v>5</v>
      </c>
      <c r="AB28">
        <f>MASTER!AA38</f>
        <v>3</v>
      </c>
      <c r="AC28">
        <f>MASTER!AB38</f>
        <v>4</v>
      </c>
      <c r="AD28">
        <f>MASTER!AC38</f>
        <v>73</v>
      </c>
      <c r="AE28">
        <f>MASTER!AD38</f>
        <v>32</v>
      </c>
      <c r="AF28">
        <f>MASTER!AE38</f>
        <v>9</v>
      </c>
      <c r="AG28">
        <f>MASTER!AF38</f>
        <v>5</v>
      </c>
      <c r="AH28">
        <f>MASTER!AG38</f>
        <v>10</v>
      </c>
      <c r="AI28">
        <f>MASTER!AH38</f>
        <v>16</v>
      </c>
      <c r="AJ28">
        <f>MASTER!AI38</f>
        <v>28</v>
      </c>
      <c r="AK28">
        <f>MASTER!AJ38</f>
        <v>0</v>
      </c>
      <c r="AL28">
        <f>MASTER!AK38</f>
        <v>9</v>
      </c>
      <c r="AM28">
        <f>MASTER!AL38</f>
        <v>35</v>
      </c>
      <c r="AN28">
        <f>MASTER!AM38</f>
        <v>88</v>
      </c>
      <c r="AO28">
        <f>MASTER!AN38</f>
        <v>27</v>
      </c>
      <c r="AP28">
        <f>MASTER!AO38</f>
        <v>5</v>
      </c>
      <c r="AQ28">
        <f>MASTER!AP38</f>
        <v>12</v>
      </c>
      <c r="AR28">
        <f>MASTER!AQ38</f>
        <v>2</v>
      </c>
      <c r="AS28">
        <f>MASTER!AR38</f>
        <v>13</v>
      </c>
      <c r="AT28">
        <f>MASTER!AS38</f>
        <v>7</v>
      </c>
      <c r="AU28">
        <f>MASTER!AT38</f>
        <v>19</v>
      </c>
      <c r="AV28">
        <f>MASTER!AU38</f>
        <v>20</v>
      </c>
      <c r="AW28">
        <f>MASTER!AV38</f>
        <v>0</v>
      </c>
      <c r="AX28">
        <f>MASTER!AW38</f>
        <v>0</v>
      </c>
      <c r="AY28">
        <f>MASTER!AX38</f>
        <v>0</v>
      </c>
      <c r="AZ28">
        <f>MASTER!AY38</f>
        <v>3</v>
      </c>
      <c r="BA28">
        <f>MASTER!AZ38</f>
        <v>0</v>
      </c>
      <c r="BB28">
        <f>MASTER!BA38</f>
        <v>9</v>
      </c>
      <c r="BC28">
        <f>MASTER!BB38</f>
        <v>9</v>
      </c>
      <c r="BD28">
        <f>MASTER!BC38</f>
        <v>6</v>
      </c>
      <c r="BE28">
        <f>MASTER!BD38</f>
        <v>51</v>
      </c>
      <c r="BF28">
        <f>MASTER!BE38</f>
        <v>12</v>
      </c>
      <c r="BG28">
        <f>MASTER!BF38</f>
        <v>28</v>
      </c>
      <c r="BH28">
        <f>MASTER!BG38</f>
        <v>23</v>
      </c>
    </row>
    <row r="29" spans="1:60" x14ac:dyDescent="0.25">
      <c r="A29" s="97">
        <v>27</v>
      </c>
      <c r="B29" s="97"/>
      <c r="C29" s="381"/>
      <c r="D29" s="221"/>
      <c r="E29" s="181" t="s">
        <v>130</v>
      </c>
      <c r="F29">
        <f>MASTER!E39</f>
        <v>23</v>
      </c>
      <c r="G29">
        <f>MASTER!F39</f>
        <v>21</v>
      </c>
      <c r="H29">
        <f>MASTER!G39</f>
        <v>19</v>
      </c>
      <c r="I29">
        <f>MASTER!H39</f>
        <v>12</v>
      </c>
      <c r="J29">
        <f>MASTER!I39</f>
        <v>20</v>
      </c>
      <c r="K29">
        <f>MASTER!J39</f>
        <v>21</v>
      </c>
      <c r="L29">
        <f>MASTER!K39</f>
        <v>20</v>
      </c>
      <c r="M29">
        <f>MASTER!L39</f>
        <v>19</v>
      </c>
      <c r="N29">
        <f>MASTER!M39</f>
        <v>19</v>
      </c>
      <c r="O29">
        <f>MASTER!N39</f>
        <v>21</v>
      </c>
      <c r="P29">
        <f>MASTER!O39</f>
        <v>20</v>
      </c>
      <c r="Q29">
        <f>MASTER!P39</f>
        <v>20</v>
      </c>
      <c r="R29">
        <f>MASTER!Q39</f>
        <v>20</v>
      </c>
      <c r="S29">
        <f>MASTER!R39</f>
        <v>19</v>
      </c>
      <c r="T29">
        <f>MASTER!S39</f>
        <v>20</v>
      </c>
      <c r="U29">
        <f>MASTER!T39</f>
        <v>20</v>
      </c>
      <c r="V29">
        <f>MASTER!U39</f>
        <v>20</v>
      </c>
      <c r="W29">
        <f>MASTER!V39</f>
        <v>21</v>
      </c>
      <c r="X29">
        <f>MASTER!W39</f>
        <v>19</v>
      </c>
      <c r="Y29">
        <f>MASTER!X39</f>
        <v>19</v>
      </c>
      <c r="Z29">
        <f>MASTER!Y39</f>
        <v>19</v>
      </c>
      <c r="AA29">
        <f>MASTER!Z39</f>
        <v>21</v>
      </c>
      <c r="AB29">
        <f>MASTER!AA39</f>
        <v>20</v>
      </c>
      <c r="AC29">
        <f>MASTER!AB39</f>
        <v>20</v>
      </c>
      <c r="AD29">
        <f>MASTER!AC39</f>
        <v>20</v>
      </c>
      <c r="AE29">
        <f>MASTER!AD39</f>
        <v>20</v>
      </c>
      <c r="AF29">
        <f>MASTER!AE39</f>
        <v>21</v>
      </c>
      <c r="AG29">
        <f>MASTER!AF39</f>
        <v>19</v>
      </c>
      <c r="AH29">
        <f>MASTER!AG39</f>
        <v>21</v>
      </c>
      <c r="AI29">
        <f>MASTER!AH39</f>
        <v>20</v>
      </c>
      <c r="AJ29">
        <f>MASTER!AI39</f>
        <v>21</v>
      </c>
      <c r="AK29">
        <f>MASTER!AJ39</f>
        <v>20</v>
      </c>
      <c r="AL29">
        <f>MASTER!AK39</f>
        <v>20</v>
      </c>
      <c r="AM29">
        <f>MASTER!AL39</f>
        <v>19</v>
      </c>
      <c r="AN29">
        <f>MASTER!AM39</f>
        <v>20</v>
      </c>
      <c r="AO29">
        <f>MASTER!AN39</f>
        <v>24</v>
      </c>
      <c r="AP29">
        <f>MASTER!AO39</f>
        <v>22</v>
      </c>
      <c r="AQ29">
        <f>MASTER!AP39</f>
        <v>20</v>
      </c>
      <c r="AR29">
        <f>MASTER!AQ39</f>
        <v>21</v>
      </c>
      <c r="AS29">
        <f>MASTER!AR39</f>
        <v>19</v>
      </c>
      <c r="AT29">
        <f>MASTER!AS39</f>
        <v>21</v>
      </c>
      <c r="AU29">
        <f>MASTER!AT39</f>
        <v>20</v>
      </c>
      <c r="AV29">
        <f>MASTER!AU39</f>
        <v>21</v>
      </c>
      <c r="AW29">
        <f>MASTER!AV39</f>
        <v>21</v>
      </c>
      <c r="AX29">
        <f>MASTER!AW39</f>
        <v>21</v>
      </c>
      <c r="AY29">
        <f>MASTER!AX39</f>
        <v>19</v>
      </c>
      <c r="AZ29">
        <f>MASTER!AY39</f>
        <v>20</v>
      </c>
      <c r="BA29">
        <f>MASTER!AZ39</f>
        <v>21</v>
      </c>
      <c r="BB29">
        <f>MASTER!BA39</f>
        <v>20</v>
      </c>
      <c r="BC29">
        <f>MASTER!BB39</f>
        <v>21</v>
      </c>
      <c r="BD29">
        <f>MASTER!BC39</f>
        <v>22</v>
      </c>
      <c r="BE29">
        <f>MASTER!BD39</f>
        <v>22</v>
      </c>
      <c r="BF29">
        <f>MASTER!BE39</f>
        <v>22</v>
      </c>
      <c r="BG29">
        <f>MASTER!BF39</f>
        <v>21</v>
      </c>
      <c r="BH29">
        <f>MASTER!BG39</f>
        <v>19</v>
      </c>
    </row>
    <row r="30" spans="1:60" x14ac:dyDescent="0.25">
      <c r="A30" s="97">
        <v>28</v>
      </c>
      <c r="B30" s="97"/>
      <c r="C30" s="381"/>
      <c r="D30" s="221"/>
      <c r="E30" s="212" t="s">
        <v>131</v>
      </c>
      <c r="F30">
        <f>MASTER!E120</f>
        <v>0.16</v>
      </c>
      <c r="G30">
        <f>MASTER!F120</f>
        <v>1.19</v>
      </c>
      <c r="H30">
        <f>MASTER!G120</f>
        <v>0.14000000000000001</v>
      </c>
      <c r="I30">
        <f>MASTER!H120</f>
        <v>0.24</v>
      </c>
      <c r="J30">
        <f>MASTER!I120</f>
        <v>30.32</v>
      </c>
      <c r="K30">
        <f>MASTER!J120</f>
        <v>0.02</v>
      </c>
      <c r="L30">
        <f>MASTER!K120</f>
        <v>1.95</v>
      </c>
      <c r="M30">
        <f>MASTER!L120</f>
        <v>0.13</v>
      </c>
      <c r="N30">
        <f>MASTER!M120</f>
        <v>0.11</v>
      </c>
      <c r="O30">
        <f>MASTER!N120</f>
        <v>0.01</v>
      </c>
      <c r="P30">
        <f>MASTER!O120</f>
        <v>0.25</v>
      </c>
      <c r="Q30">
        <f>MASTER!P120</f>
        <v>1.95</v>
      </c>
      <c r="R30">
        <f>MASTER!Q120</f>
        <v>1.95</v>
      </c>
      <c r="S30">
        <f>MASTER!R120</f>
        <v>0.28000000000000003</v>
      </c>
      <c r="T30">
        <f>MASTER!S120</f>
        <v>1.95</v>
      </c>
      <c r="U30">
        <f>MASTER!T120</f>
        <v>0.06</v>
      </c>
      <c r="V30">
        <f>MASTER!U120</f>
        <v>6.85</v>
      </c>
      <c r="W30">
        <f>MASTER!V120</f>
        <v>0.06</v>
      </c>
      <c r="X30">
        <f>MASTER!W120</f>
        <v>0.01</v>
      </c>
      <c r="Y30">
        <f>MASTER!X120</f>
        <v>0.02</v>
      </c>
      <c r="Z30">
        <f>MASTER!Y120</f>
        <v>6.85</v>
      </c>
      <c r="AA30">
        <f>MASTER!Z120</f>
        <v>2.02</v>
      </c>
      <c r="AB30">
        <f>MASTER!AA120</f>
        <v>0.03</v>
      </c>
      <c r="AC30">
        <f>MASTER!AB120</f>
        <v>2.4700000000000002</v>
      </c>
      <c r="AD30">
        <f>MASTER!AC120</f>
        <v>0.6</v>
      </c>
      <c r="AE30">
        <f>MASTER!AD120</f>
        <v>1.95</v>
      </c>
      <c r="AF30">
        <f>MASTER!AE120</f>
        <v>1.1499999999999999</v>
      </c>
      <c r="AG30">
        <f>MASTER!AF120</f>
        <v>0.05</v>
      </c>
      <c r="AH30">
        <f>MASTER!AG120</f>
        <v>0.03</v>
      </c>
      <c r="AI30">
        <f>MASTER!AH120</f>
        <v>1.95</v>
      </c>
      <c r="AJ30">
        <f>MASTER!AI120</f>
        <v>7.0000000000000007E-2</v>
      </c>
      <c r="AK30">
        <f>MASTER!AJ120</f>
        <v>2.97</v>
      </c>
      <c r="AL30">
        <f>MASTER!AK120</f>
        <v>0.33</v>
      </c>
      <c r="AM30">
        <f>MASTER!AL120</f>
        <v>0.01</v>
      </c>
      <c r="AN30">
        <f>MASTER!AM120</f>
        <v>0.33</v>
      </c>
      <c r="AO30">
        <f>MASTER!AN120</f>
        <v>1.95</v>
      </c>
      <c r="AP30">
        <f>MASTER!AO120</f>
        <v>2.31</v>
      </c>
      <c r="AQ30">
        <f>MASTER!AP120</f>
        <v>5.75</v>
      </c>
      <c r="AR30">
        <f>MASTER!AQ120</f>
        <v>0.26</v>
      </c>
      <c r="AS30">
        <f>MASTER!AR120</f>
        <v>0.44</v>
      </c>
      <c r="AT30">
        <f>MASTER!AS120</f>
        <v>1.43</v>
      </c>
      <c r="AU30">
        <f>MASTER!AT120</f>
        <v>1.95</v>
      </c>
      <c r="AV30">
        <f>MASTER!AU120</f>
        <v>0.79</v>
      </c>
      <c r="AW30">
        <f>MASTER!AV120</f>
        <v>0.44</v>
      </c>
      <c r="AX30">
        <f>MASTER!AW120</f>
        <v>2.35</v>
      </c>
      <c r="AY30">
        <f>MASTER!AX120</f>
        <v>0.06</v>
      </c>
      <c r="AZ30">
        <f>MASTER!AY120</f>
        <v>0.06</v>
      </c>
      <c r="BA30">
        <f>MASTER!AZ120</f>
        <v>4.6500000000000004</v>
      </c>
      <c r="BB30">
        <f>MASTER!BA120</f>
        <v>1.43</v>
      </c>
      <c r="BC30">
        <f>MASTER!BB120</f>
        <v>1.24</v>
      </c>
      <c r="BD30">
        <f>MASTER!BC120</f>
        <v>2.31</v>
      </c>
      <c r="BE30">
        <f>MASTER!BD120</f>
        <v>7.0000000000000007E-2</v>
      </c>
      <c r="BF30">
        <f>MASTER!BE120</f>
        <v>7.0000000000000007E-2</v>
      </c>
      <c r="BG30">
        <f>MASTER!BF120</f>
        <v>3.2</v>
      </c>
      <c r="BH30">
        <f>MASTER!BG120</f>
        <v>1.95</v>
      </c>
    </row>
    <row r="31" spans="1:60" x14ac:dyDescent="0.25">
      <c r="A31" s="97">
        <v>29</v>
      </c>
      <c r="B31" s="97"/>
      <c r="C31" s="381"/>
      <c r="D31" s="222"/>
      <c r="E31" s="286" t="s">
        <v>132</v>
      </c>
      <c r="F31" s="242">
        <f>MASTER!E122</f>
        <v>0.1</v>
      </c>
      <c r="G31" s="242">
        <f>MASTER!F122</f>
        <v>2.9</v>
      </c>
      <c r="H31" s="242">
        <f>MASTER!G122</f>
        <v>0.4</v>
      </c>
      <c r="I31" s="242">
        <f>MASTER!H122</f>
        <v>3.2</v>
      </c>
      <c r="J31" s="242">
        <f>MASTER!I122</f>
        <v>3.7</v>
      </c>
      <c r="K31" s="242">
        <f>MASTER!J122</f>
        <v>1.5</v>
      </c>
      <c r="L31" s="242">
        <f>MASTER!K122</f>
        <v>2.5</v>
      </c>
      <c r="M31" s="242">
        <f>MASTER!L122</f>
        <v>3.2</v>
      </c>
      <c r="N31" s="242">
        <f>MASTER!M122</f>
        <v>2.8</v>
      </c>
      <c r="O31" s="242">
        <f>MASTER!N122</f>
        <v>2.5</v>
      </c>
      <c r="P31" s="242">
        <f>MASTER!O122</f>
        <v>0.6</v>
      </c>
      <c r="Q31" s="242">
        <f>MASTER!P122</f>
        <v>2.5</v>
      </c>
      <c r="R31" s="242">
        <f>MASTER!Q122</f>
        <v>2.5</v>
      </c>
      <c r="S31" s="242">
        <f>MASTER!R122</f>
        <v>0.1</v>
      </c>
      <c r="T31" s="242">
        <f>MASTER!S122</f>
        <v>2.5</v>
      </c>
      <c r="U31" s="242">
        <f>MASTER!T122</f>
        <v>1.9</v>
      </c>
      <c r="V31" s="242">
        <f>MASTER!U122</f>
        <v>0.8</v>
      </c>
      <c r="W31" s="242">
        <f>MASTER!V122</f>
        <v>1.9</v>
      </c>
      <c r="X31" s="242">
        <f>MASTER!W122</f>
        <v>1.7</v>
      </c>
      <c r="Y31" s="242">
        <f>MASTER!X122</f>
        <v>0.2</v>
      </c>
      <c r="Z31" s="242">
        <f>MASTER!Y122</f>
        <v>0.8</v>
      </c>
      <c r="AA31" s="242">
        <f>MASTER!Z122</f>
        <v>0.8</v>
      </c>
      <c r="AB31" s="242">
        <f>MASTER!AA122</f>
        <v>0.4</v>
      </c>
      <c r="AC31" s="242">
        <f>MASTER!AB122</f>
        <v>1.1000000000000001</v>
      </c>
      <c r="AD31" s="242">
        <f>MASTER!AC122</f>
        <v>2.8</v>
      </c>
      <c r="AE31" s="242">
        <f>MASTER!AD122</f>
        <v>2.5</v>
      </c>
      <c r="AF31" s="242">
        <f>MASTER!AE122</f>
        <v>3.7</v>
      </c>
      <c r="AG31" s="242">
        <f>MASTER!AF122</f>
        <v>0.6</v>
      </c>
      <c r="AH31" s="242">
        <f>MASTER!AG122</f>
        <v>2.1</v>
      </c>
      <c r="AI31" s="242">
        <f>MASTER!AH122</f>
        <v>2.5</v>
      </c>
      <c r="AJ31" s="242">
        <f>MASTER!AI122</f>
        <v>2.1</v>
      </c>
      <c r="AK31" s="242">
        <f>MASTER!AJ122</f>
        <v>4.3</v>
      </c>
      <c r="AL31" s="242">
        <f>MASTER!AK122</f>
        <v>0.7</v>
      </c>
      <c r="AM31" s="242">
        <f>MASTER!AL122</f>
        <v>0.2</v>
      </c>
      <c r="AN31" s="242">
        <f>MASTER!AM122</f>
        <v>0.7</v>
      </c>
      <c r="AO31" s="242">
        <f>MASTER!AN122</f>
        <v>2.5</v>
      </c>
      <c r="AP31" s="242">
        <f>MASTER!AO122</f>
        <v>2.2999999999999998</v>
      </c>
      <c r="AQ31" s="242">
        <f>MASTER!AP122</f>
        <v>3.2</v>
      </c>
      <c r="AR31" s="242">
        <f>MASTER!AQ122</f>
        <v>1.7</v>
      </c>
      <c r="AS31" s="242">
        <f>MASTER!AR122</f>
        <v>1.9</v>
      </c>
      <c r="AT31" s="242">
        <f>MASTER!AS122</f>
        <v>4.0999999999999996</v>
      </c>
      <c r="AU31" s="242">
        <f>MASTER!AT122</f>
        <v>2.5</v>
      </c>
      <c r="AV31" s="242">
        <f>MASTER!AU122</f>
        <v>1</v>
      </c>
      <c r="AW31" s="242">
        <f>MASTER!AV122</f>
        <v>1.9</v>
      </c>
      <c r="AX31" s="242">
        <f>MASTER!AW122</f>
        <v>2.1</v>
      </c>
      <c r="AY31" s="242">
        <f>MASTER!AX122</f>
        <v>1.9</v>
      </c>
      <c r="AZ31" s="242">
        <f>MASTER!AY122</f>
        <v>1.9</v>
      </c>
      <c r="BA31" s="242">
        <f>MASTER!AZ122</f>
        <v>3.3</v>
      </c>
      <c r="BB31" s="242">
        <f>MASTER!BA122</f>
        <v>0.9</v>
      </c>
      <c r="BC31" s="242">
        <f>MASTER!BB122</f>
        <v>3.3</v>
      </c>
      <c r="BD31" s="242">
        <f>MASTER!BC122</f>
        <v>2.2999999999999998</v>
      </c>
      <c r="BE31" s="242">
        <f>MASTER!BD122</f>
        <v>2.1</v>
      </c>
      <c r="BF31" s="242">
        <f>MASTER!BE122</f>
        <v>2.1</v>
      </c>
      <c r="BG31" s="242">
        <f>MASTER!BF122</f>
        <v>2.2000000000000002</v>
      </c>
      <c r="BH31" s="242">
        <f>MASTER!BG122</f>
        <v>2.5</v>
      </c>
    </row>
    <row r="32" spans="1:60" x14ac:dyDescent="0.25">
      <c r="A32" s="97">
        <v>30</v>
      </c>
      <c r="B32" s="97">
        <f>COUNTA(E32:E43)*C32*100</f>
        <v>1036.8</v>
      </c>
      <c r="C32" s="380">
        <v>0.86399999999999999</v>
      </c>
      <c r="D32" s="177" t="s">
        <v>17</v>
      </c>
      <c r="E32" s="181" t="s">
        <v>122</v>
      </c>
      <c r="F32">
        <f>MASTER!E90</f>
        <v>29</v>
      </c>
      <c r="G32">
        <f>MASTER!F90</f>
        <v>212</v>
      </c>
      <c r="H32">
        <f>MASTER!G90</f>
        <v>202</v>
      </c>
      <c r="I32">
        <f>MASTER!H90</f>
        <v>45</v>
      </c>
      <c r="J32">
        <f>MASTER!I90</f>
        <v>117</v>
      </c>
      <c r="K32">
        <f>MASTER!J90</f>
        <v>74</v>
      </c>
      <c r="L32">
        <f>MASTER!K90</f>
        <v>104</v>
      </c>
      <c r="M32">
        <f>MASTER!L90</f>
        <v>63</v>
      </c>
      <c r="N32">
        <f>MASTER!M90</f>
        <v>81</v>
      </c>
      <c r="O32">
        <f>MASTER!N90</f>
        <v>27</v>
      </c>
      <c r="P32">
        <f>MASTER!O90</f>
        <v>91</v>
      </c>
      <c r="Q32">
        <f>MASTER!P90</f>
        <v>246</v>
      </c>
      <c r="R32">
        <f>MASTER!Q90</f>
        <v>211</v>
      </c>
      <c r="S32">
        <f>MASTER!R90</f>
        <v>25</v>
      </c>
      <c r="T32">
        <f>MASTER!S90</f>
        <v>135</v>
      </c>
      <c r="U32">
        <f>MASTER!T90</f>
        <v>206</v>
      </c>
      <c r="V32">
        <f>MASTER!U90</f>
        <v>17</v>
      </c>
      <c r="W32">
        <f>MASTER!V90</f>
        <v>180</v>
      </c>
      <c r="X32">
        <f>MASTER!W90</f>
        <v>273</v>
      </c>
      <c r="Y32">
        <f>MASTER!X90</f>
        <v>64</v>
      </c>
      <c r="Z32">
        <f>MASTER!Y90</f>
        <v>85</v>
      </c>
      <c r="AA32">
        <f>MASTER!Z90</f>
        <v>73</v>
      </c>
      <c r="AB32">
        <f>MASTER!AA90</f>
        <v>44</v>
      </c>
      <c r="AC32">
        <f>MASTER!AB90</f>
        <v>11</v>
      </c>
      <c r="AD32">
        <f>MASTER!AC90</f>
        <v>189</v>
      </c>
      <c r="AE32">
        <f>MASTER!AD90</f>
        <v>152</v>
      </c>
      <c r="AF32">
        <f>MASTER!AE90</f>
        <v>176</v>
      </c>
      <c r="AG32">
        <f>MASTER!AF90</f>
        <v>78</v>
      </c>
      <c r="AH32">
        <f>MASTER!AG90</f>
        <v>105</v>
      </c>
      <c r="AI32">
        <f>MASTER!AH90</f>
        <v>149</v>
      </c>
      <c r="AJ32">
        <f>MASTER!AI90</f>
        <v>139</v>
      </c>
      <c r="AK32">
        <f>MASTER!AJ90</f>
        <v>258</v>
      </c>
      <c r="AL32">
        <f>MASTER!AK90</f>
        <v>90</v>
      </c>
      <c r="AM32">
        <f>MASTER!AL90</f>
        <v>62</v>
      </c>
      <c r="AN32">
        <f>MASTER!AM90</f>
        <v>108</v>
      </c>
      <c r="AO32">
        <f>MASTER!AN90</f>
        <v>232</v>
      </c>
      <c r="AP32">
        <f>MASTER!AO90</f>
        <v>223</v>
      </c>
      <c r="AQ32">
        <f>MASTER!AP90</f>
        <v>293</v>
      </c>
      <c r="AR32">
        <f>MASTER!AQ90</f>
        <v>13</v>
      </c>
      <c r="AS32">
        <f>MASTER!AR90</f>
        <v>54</v>
      </c>
      <c r="AT32">
        <f>MASTER!AS90</f>
        <v>194</v>
      </c>
      <c r="AU32">
        <f>MASTER!AT90</f>
        <v>156</v>
      </c>
      <c r="AV32">
        <f>MASTER!AU90</f>
        <v>39</v>
      </c>
      <c r="AW32">
        <f>MASTER!AV90</f>
        <v>97</v>
      </c>
      <c r="AX32">
        <f>MASTER!AW90</f>
        <v>164</v>
      </c>
      <c r="AY32">
        <f>MASTER!AX90</f>
        <v>218</v>
      </c>
      <c r="AZ32">
        <f>MASTER!AY90</f>
        <v>309</v>
      </c>
      <c r="BA32">
        <f>MASTER!AZ90</f>
        <v>186</v>
      </c>
      <c r="BB32">
        <f>MASTER!BA90</f>
        <v>25</v>
      </c>
      <c r="BC32">
        <f>MASTER!BB90</f>
        <v>256</v>
      </c>
      <c r="BD32">
        <f>MASTER!BC90</f>
        <v>299</v>
      </c>
      <c r="BE32">
        <f>MASTER!BD90</f>
        <v>174</v>
      </c>
      <c r="BF32">
        <f>MASTER!BE90</f>
        <v>100</v>
      </c>
      <c r="BG32">
        <f>MASTER!BF90</f>
        <v>120</v>
      </c>
      <c r="BH32">
        <f>MASTER!BG90</f>
        <v>129</v>
      </c>
    </row>
    <row r="33" spans="1:60" x14ac:dyDescent="0.25">
      <c r="A33" s="97">
        <v>31</v>
      </c>
      <c r="B33" s="97"/>
      <c r="C33" s="381"/>
      <c r="D33" s="177"/>
      <c r="E33" s="181" t="s">
        <v>201</v>
      </c>
      <c r="F33">
        <f>MASTER!E91</f>
        <v>80</v>
      </c>
      <c r="G33">
        <f>MASTER!F91</f>
        <v>27.806799999999999</v>
      </c>
      <c r="H33">
        <f>MASTER!G91</f>
        <v>1200</v>
      </c>
      <c r="I33" t="str">
        <f>MASTER!H91</f>
        <v>n/a</v>
      </c>
      <c r="J33" s="287">
        <f>MASTER!I91</f>
        <v>36</v>
      </c>
      <c r="K33">
        <f>MASTER!J91</f>
        <v>60000</v>
      </c>
      <c r="L33" s="235" t="str">
        <f>MASTER!K91</f>
        <v>3</v>
      </c>
      <c r="M33">
        <f>MASTER!L91</f>
        <v>450</v>
      </c>
      <c r="N33">
        <f>MASTER!M91</f>
        <v>32</v>
      </c>
      <c r="O33">
        <f>MASTER!N91</f>
        <v>113.76</v>
      </c>
      <c r="P33">
        <f>MASTER!O91</f>
        <v>160</v>
      </c>
      <c r="Q33" s="235" t="str">
        <f>MASTER!P91</f>
        <v>5</v>
      </c>
      <c r="R33" s="235" t="str">
        <f>MASTER!Q91</f>
        <v>10</v>
      </c>
      <c r="S33" s="240">
        <f>MASTER!R91</f>
        <v>35</v>
      </c>
      <c r="T33" s="235" t="str">
        <f>MASTER!S91</f>
        <v>10</v>
      </c>
      <c r="U33" t="str">
        <f>MASTER!T91</f>
        <v>n/a</v>
      </c>
      <c r="V33">
        <f>MASTER!U91</f>
        <v>195</v>
      </c>
      <c r="W33">
        <f>MASTER!V91</f>
        <v>100</v>
      </c>
      <c r="X33">
        <f>MASTER!W91</f>
        <v>60</v>
      </c>
      <c r="Y33">
        <f>MASTER!X91</f>
        <v>90000</v>
      </c>
      <c r="Z33">
        <f>MASTER!Y91</f>
        <v>195</v>
      </c>
      <c r="AA33">
        <f>MASTER!Z91</f>
        <v>350</v>
      </c>
      <c r="AB33" s="233">
        <f>MASTER!AA91</f>
        <v>4150</v>
      </c>
      <c r="AC33">
        <f>MASTER!AB91</f>
        <v>5</v>
      </c>
      <c r="AD33">
        <f>MASTER!AC91</f>
        <v>20</v>
      </c>
      <c r="AE33" s="240">
        <f>MASTER!AD91</f>
        <v>10</v>
      </c>
      <c r="AF33">
        <f>MASTER!AE91</f>
        <v>35</v>
      </c>
      <c r="AG33" s="231">
        <f>MASTER!AF91</f>
        <v>1861.65</v>
      </c>
      <c r="AH33">
        <f>MASTER!AG91</f>
        <v>470</v>
      </c>
      <c r="AI33" s="240">
        <f>MASTER!AH91</f>
        <v>26</v>
      </c>
      <c r="AJ33" s="231">
        <f>MASTER!AI91</f>
        <v>15</v>
      </c>
      <c r="AK33">
        <f>MASTER!AJ91</f>
        <v>1997.5</v>
      </c>
      <c r="AL33">
        <f>MASTER!AK91</f>
        <v>1200</v>
      </c>
      <c r="AM33" s="231">
        <f>MASTER!AL91</f>
        <v>16.75</v>
      </c>
      <c r="AN33">
        <f>MASTER!AM91</f>
        <v>401</v>
      </c>
      <c r="AO33">
        <f>MASTER!AN91</f>
        <v>3</v>
      </c>
      <c r="AP33">
        <f>MASTER!AO91</f>
        <v>5700</v>
      </c>
      <c r="AQ33">
        <f>MASTER!AP91</f>
        <v>25.5</v>
      </c>
      <c r="AR33" s="231">
        <f>MASTER!AQ91</f>
        <v>25</v>
      </c>
      <c r="AS33">
        <f>MASTER!AR91</f>
        <v>85</v>
      </c>
      <c r="AT33">
        <f>MASTER!AS91</f>
        <v>18</v>
      </c>
      <c r="AU33" s="231">
        <f>MASTER!AT91</f>
        <v>20</v>
      </c>
      <c r="AV33">
        <f>MASTER!AU91</f>
        <v>8.4</v>
      </c>
      <c r="AW33">
        <f>MASTER!AV91</f>
        <v>78.25</v>
      </c>
      <c r="AX33" s="238">
        <f>MASTER!AW91</f>
        <v>17.96</v>
      </c>
      <c r="AY33" s="238">
        <f>MASTER!AX91</f>
        <v>7.24</v>
      </c>
      <c r="AZ33">
        <f>MASTER!AY91</f>
        <v>180</v>
      </c>
      <c r="BA33" s="240">
        <f>MASTER!AZ91</f>
        <v>115</v>
      </c>
      <c r="BB33" s="233">
        <f>MASTER!BA91</f>
        <v>13250</v>
      </c>
      <c r="BC33">
        <f>MASTER!BB91</f>
        <v>82</v>
      </c>
      <c r="BD33">
        <f>MASTER!BC91</f>
        <v>5000</v>
      </c>
      <c r="BE33" s="240">
        <f>MASTER!BD91</f>
        <v>15</v>
      </c>
      <c r="BF33" s="235" t="str">
        <f>MASTER!BE91</f>
        <v>36</v>
      </c>
      <c r="BG33">
        <f>MASTER!BF91</f>
        <v>47</v>
      </c>
      <c r="BH33">
        <f>MASTER!BG91</f>
        <v>26</v>
      </c>
    </row>
    <row r="34" spans="1:60" x14ac:dyDescent="0.25">
      <c r="A34" s="97">
        <v>32</v>
      </c>
      <c r="B34" s="97"/>
      <c r="C34" s="381"/>
      <c r="D34" s="221"/>
      <c r="E34" s="181" t="s">
        <v>291</v>
      </c>
      <c r="F34">
        <f>MASTER!E92</f>
        <v>418</v>
      </c>
      <c r="G34">
        <f>MASTER!F92</f>
        <v>615</v>
      </c>
      <c r="H34">
        <f>MASTER!G92</f>
        <v>600</v>
      </c>
      <c r="I34" t="str">
        <f>MASTER!H92</f>
        <v>n/a</v>
      </c>
      <c r="J34">
        <f>MASTER!I92</f>
        <v>270</v>
      </c>
      <c r="K34">
        <f>MASTER!J92</f>
        <v>540</v>
      </c>
      <c r="L34">
        <f>MASTER!K92</f>
        <v>270</v>
      </c>
      <c r="M34">
        <f>MASTER!L92</f>
        <v>240</v>
      </c>
      <c r="N34">
        <f>MASTER!M92</f>
        <v>180</v>
      </c>
      <c r="O34">
        <f>MASTER!N92</f>
        <v>360</v>
      </c>
      <c r="P34">
        <f>MASTER!O92</f>
        <v>210</v>
      </c>
      <c r="Q34">
        <f>MASTER!P92</f>
        <v>480</v>
      </c>
      <c r="R34">
        <f>MASTER!Q92</f>
        <v>195</v>
      </c>
      <c r="S34">
        <f>MASTER!R92</f>
        <v>600</v>
      </c>
      <c r="T34">
        <f>MASTER!S92</f>
        <v>310</v>
      </c>
      <c r="U34" t="str">
        <f>MASTER!T92</f>
        <v>n/a</v>
      </c>
      <c r="V34">
        <f>MASTER!U92</f>
        <v>340</v>
      </c>
      <c r="W34">
        <f>MASTER!V92</f>
        <v>210</v>
      </c>
      <c r="X34">
        <f>MASTER!W92</f>
        <v>360</v>
      </c>
      <c r="Y34">
        <f>MASTER!X92</f>
        <v>180</v>
      </c>
      <c r="Z34">
        <f>MASTER!Y92</f>
        <v>390</v>
      </c>
      <c r="AA34">
        <f>MASTER!Z92</f>
        <v>120</v>
      </c>
      <c r="AB34">
        <f>MASTER!AA92</f>
        <v>546</v>
      </c>
      <c r="AC34">
        <f>MASTER!AB92</f>
        <v>150</v>
      </c>
      <c r="AD34">
        <f>MASTER!AC92</f>
        <v>450</v>
      </c>
      <c r="AE34">
        <f>MASTER!AD92</f>
        <v>440</v>
      </c>
      <c r="AF34">
        <f>MASTER!AE92</f>
        <v>430</v>
      </c>
      <c r="AG34">
        <f>MASTER!AF92</f>
        <v>48</v>
      </c>
      <c r="AH34">
        <f>MASTER!AG92</f>
        <v>330</v>
      </c>
      <c r="AI34">
        <f>MASTER!AH92</f>
        <v>10</v>
      </c>
      <c r="AJ34">
        <f>MASTER!AI92</f>
        <v>345</v>
      </c>
      <c r="AK34">
        <f>MASTER!AJ92</f>
        <v>660</v>
      </c>
      <c r="AL34" s="235" t="str">
        <f>MASTER!AK92</f>
        <v>1140</v>
      </c>
      <c r="AM34">
        <f>MASTER!AL92</f>
        <v>540</v>
      </c>
      <c r="AN34">
        <f>MASTER!AM92</f>
        <v>450</v>
      </c>
      <c r="AO34">
        <f>MASTER!AN92</f>
        <v>120</v>
      </c>
      <c r="AP34">
        <f>MASTER!AO92</f>
        <v>554</v>
      </c>
      <c r="AQ34">
        <f>MASTER!AP92</f>
        <v>410</v>
      </c>
      <c r="AR34">
        <f>MASTER!AQ92</f>
        <v>540</v>
      </c>
      <c r="AS34">
        <f>MASTER!AR92</f>
        <v>360</v>
      </c>
      <c r="AT34">
        <f>MASTER!AS92</f>
        <v>190</v>
      </c>
      <c r="AU34">
        <f>MASTER!AT92</f>
        <v>420</v>
      </c>
      <c r="AV34">
        <f>MASTER!AU92</f>
        <v>120</v>
      </c>
      <c r="AW34">
        <f>MASTER!AV92</f>
        <v>360</v>
      </c>
      <c r="AX34">
        <f>MASTER!AW92</f>
        <v>260</v>
      </c>
      <c r="AY34">
        <f>MASTER!AX92</f>
        <v>120</v>
      </c>
      <c r="AZ34">
        <f>MASTER!AY92</f>
        <v>2400</v>
      </c>
      <c r="BA34">
        <f>MASTER!AZ92</f>
        <v>810</v>
      </c>
      <c r="BB34">
        <f>MASTER!BA92</f>
        <v>240</v>
      </c>
      <c r="BC34">
        <f>MASTER!BB92</f>
        <v>300</v>
      </c>
      <c r="BD34">
        <f>MASTER!BC92</f>
        <v>429</v>
      </c>
      <c r="BE34">
        <f>MASTER!BD92</f>
        <v>345</v>
      </c>
      <c r="BF34">
        <f>MASTER!BE92</f>
        <v>120</v>
      </c>
      <c r="BG34">
        <f>MASTER!BF92</f>
        <v>300</v>
      </c>
      <c r="BH34">
        <f>MASTER!BG92</f>
        <v>295</v>
      </c>
    </row>
    <row r="35" spans="1:60" x14ac:dyDescent="0.25">
      <c r="A35" s="97">
        <v>33</v>
      </c>
      <c r="B35" s="97"/>
      <c r="C35" s="381"/>
      <c r="D35" s="221"/>
      <c r="E35" s="181" t="s">
        <v>292</v>
      </c>
      <c r="F35">
        <f>MASTER!E93</f>
        <v>1</v>
      </c>
      <c r="G35">
        <f>MASTER!F93</f>
        <v>4</v>
      </c>
      <c r="H35">
        <f>MASTER!G93</f>
        <v>48</v>
      </c>
      <c r="I35" t="str">
        <f>MASTER!H93</f>
        <v>n/a</v>
      </c>
      <c r="J35">
        <f>MASTER!I93</f>
        <v>11</v>
      </c>
      <c r="K35">
        <f>MASTER!J93</f>
        <v>13</v>
      </c>
      <c r="L35">
        <f>MASTER!K93</f>
        <v>13</v>
      </c>
      <c r="M35">
        <f>MASTER!L93</f>
        <v>96</v>
      </c>
      <c r="N35">
        <f>MASTER!M93</f>
        <v>24</v>
      </c>
      <c r="O35">
        <f>MASTER!N93</f>
        <v>2</v>
      </c>
      <c r="P35">
        <f>MASTER!O93</f>
        <v>10</v>
      </c>
      <c r="Q35">
        <f>MASTER!P93</f>
        <v>5</v>
      </c>
      <c r="R35">
        <f>MASTER!Q93</f>
        <v>6</v>
      </c>
      <c r="S35">
        <f>MASTER!R93</f>
        <v>5</v>
      </c>
      <c r="T35">
        <f>MASTER!S93</f>
        <v>12</v>
      </c>
      <c r="U35" t="str">
        <f>MASTER!T93</f>
        <v>n/a</v>
      </c>
      <c r="V35">
        <f>MASTER!U93</f>
        <v>35</v>
      </c>
      <c r="W35">
        <f>MASTER!V93</f>
        <v>37</v>
      </c>
      <c r="X35">
        <f>MASTER!W93</f>
        <v>96</v>
      </c>
      <c r="Y35">
        <f>MASTER!X93</f>
        <v>47</v>
      </c>
      <c r="Z35">
        <f>MASTER!Y93</f>
        <v>36</v>
      </c>
      <c r="AA35">
        <f>MASTER!Z93</f>
        <v>29</v>
      </c>
      <c r="AB35">
        <f>MASTER!AA93</f>
        <v>17</v>
      </c>
      <c r="AC35">
        <f>MASTER!AB93</f>
        <v>65</v>
      </c>
      <c r="AD35">
        <f>MASTER!AC93</f>
        <v>5</v>
      </c>
      <c r="AE35">
        <f>MASTER!AD93</f>
        <v>8</v>
      </c>
      <c r="AF35">
        <f>MASTER!AE93</f>
        <v>48</v>
      </c>
      <c r="AG35">
        <f>MASTER!AF93</f>
        <v>10</v>
      </c>
      <c r="AH35">
        <f>MASTER!AG93</f>
        <v>35</v>
      </c>
      <c r="AI35">
        <f>MASTER!AH93</f>
        <v>936</v>
      </c>
      <c r="AJ35">
        <f>MASTER!AI93</f>
        <v>12</v>
      </c>
      <c r="AK35">
        <f>MASTER!AJ93</f>
        <v>10</v>
      </c>
      <c r="AL35">
        <f>MASTER!AK93</f>
        <v>22</v>
      </c>
      <c r="AM35">
        <f>MASTER!AL93</f>
        <v>22</v>
      </c>
      <c r="AN35">
        <f>MASTER!AM93</f>
        <v>86</v>
      </c>
      <c r="AO35">
        <f>MASTER!AN93</f>
        <v>14</v>
      </c>
      <c r="AP35">
        <f>MASTER!AO93</f>
        <v>8</v>
      </c>
      <c r="AQ35">
        <f>MASTER!AP93</f>
        <v>6</v>
      </c>
      <c r="AR35" s="231">
        <f>MASTER!AQ93</f>
        <v>25</v>
      </c>
      <c r="AS35">
        <f>MASTER!AR93</f>
        <v>79</v>
      </c>
      <c r="AT35">
        <f>MASTER!AS93</f>
        <v>6</v>
      </c>
      <c r="AU35">
        <f>MASTER!AT93</f>
        <v>12</v>
      </c>
      <c r="AV35">
        <f>MASTER!AU93</f>
        <v>130</v>
      </c>
      <c r="AW35">
        <f>MASTER!AV93</f>
        <v>77</v>
      </c>
      <c r="AX35">
        <f>MASTER!AW93</f>
        <v>37</v>
      </c>
      <c r="AY35">
        <f>MASTER!AX93</f>
        <v>37</v>
      </c>
      <c r="AZ35">
        <f>MASTER!AY93</f>
        <v>1</v>
      </c>
      <c r="BA35">
        <f>MASTER!AZ93</f>
        <v>7</v>
      </c>
      <c r="BB35">
        <f>MASTER!BA93</f>
        <v>24</v>
      </c>
      <c r="BC35">
        <f>MASTER!BB93</f>
        <v>10</v>
      </c>
      <c r="BD35">
        <f>MASTER!BC93</f>
        <v>5</v>
      </c>
      <c r="BE35">
        <f>MASTER!BD93</f>
        <v>18</v>
      </c>
      <c r="BF35">
        <f>MASTER!BE93</f>
        <v>6</v>
      </c>
      <c r="BG35">
        <f>MASTER!BF93</f>
        <v>27</v>
      </c>
      <c r="BH35">
        <f>MASTER!BG93</f>
        <v>28</v>
      </c>
    </row>
    <row r="36" spans="1:60" x14ac:dyDescent="0.25">
      <c r="A36" s="97">
        <v>34</v>
      </c>
      <c r="B36" s="97"/>
      <c r="C36" s="381"/>
      <c r="D36" s="221"/>
      <c r="E36" s="181" t="s">
        <v>211</v>
      </c>
      <c r="F36" s="231">
        <f>MASTER!E94</f>
        <v>1433.87</v>
      </c>
      <c r="G36">
        <f>MASTER!F94</f>
        <v>81</v>
      </c>
      <c r="H36">
        <f>MASTER!G94</f>
        <v>3380</v>
      </c>
      <c r="I36" s="240">
        <f>MASTER!H94</f>
        <v>247</v>
      </c>
      <c r="J36">
        <f>MASTER!I94</f>
        <v>83</v>
      </c>
      <c r="K36" s="240">
        <f>MASTER!J94</f>
        <v>41</v>
      </c>
      <c r="L36" s="235" t="str">
        <f>MASTER!K94</f>
        <v>60</v>
      </c>
      <c r="M36">
        <f>MASTER!L94</f>
        <v>1400</v>
      </c>
      <c r="N36" s="240">
        <f>MASTER!M94</f>
        <v>126</v>
      </c>
      <c r="O36">
        <f>MASTER!N94</f>
        <v>55700</v>
      </c>
      <c r="P36">
        <f>MASTER!O94</f>
        <v>1691.4</v>
      </c>
      <c r="Q36" s="235" t="str">
        <f>MASTER!P94</f>
        <v>106</v>
      </c>
      <c r="R36" s="235" t="str">
        <f>MASTER!Q94</f>
        <v>193</v>
      </c>
      <c r="S36" s="233">
        <f>MASTER!R94</f>
        <v>199420</v>
      </c>
      <c r="T36" s="235" t="str">
        <f>MASTER!S94</f>
        <v>207</v>
      </c>
      <c r="U36">
        <f>MASTER!T94</f>
        <v>717</v>
      </c>
      <c r="V36" s="233">
        <f>MASTER!U94</f>
        <v>1323</v>
      </c>
      <c r="W36">
        <f>MASTER!V94</f>
        <v>1293</v>
      </c>
      <c r="X36">
        <f>MASTER!W94</f>
        <v>193</v>
      </c>
      <c r="Y36" s="240">
        <f>MASTER!X94</f>
        <v>66</v>
      </c>
      <c r="Z36" s="233">
        <f>MASTER!Y94</f>
        <v>1323</v>
      </c>
      <c r="AA36" s="233">
        <f>MASTER!Z94</f>
        <v>26593</v>
      </c>
      <c r="AB36" s="240">
        <f>MASTER!AA94</f>
        <v>136</v>
      </c>
      <c r="AC36" s="240">
        <f>MASTER!AB94</f>
        <v>99</v>
      </c>
      <c r="AD36">
        <f>MASTER!AC94</f>
        <v>91</v>
      </c>
      <c r="AE36" s="240">
        <f>MASTER!AD94</f>
        <v>140</v>
      </c>
      <c r="AF36">
        <f>MASTER!AE94</f>
        <v>80</v>
      </c>
      <c r="AG36" s="240">
        <f>MASTER!AF94</f>
        <v>82</v>
      </c>
      <c r="AH36" s="233">
        <f>MASTER!AG94</f>
        <v>2124</v>
      </c>
      <c r="AI36" s="240">
        <f>MASTER!AH94</f>
        <v>528</v>
      </c>
      <c r="AJ36">
        <f>MASTER!AI94</f>
        <v>229</v>
      </c>
      <c r="AK36">
        <f>MASTER!AJ94</f>
        <v>4920</v>
      </c>
      <c r="AL36" s="231">
        <f>MASTER!AK94</f>
        <v>72</v>
      </c>
      <c r="AM36" s="231">
        <f>MASTER!AL94</f>
        <v>88</v>
      </c>
      <c r="AN36">
        <f>MASTER!AM94</f>
        <v>12147</v>
      </c>
      <c r="AO36">
        <f>MASTER!AN94</f>
        <v>359</v>
      </c>
      <c r="AP36" s="240">
        <f>MASTER!AO94</f>
        <v>80</v>
      </c>
      <c r="AQ36">
        <f>MASTER!AP94</f>
        <v>195</v>
      </c>
      <c r="AR36" s="231">
        <f>MASTER!AQ94</f>
        <v>100</v>
      </c>
      <c r="AS36">
        <f>MASTER!AR94</f>
        <v>290</v>
      </c>
      <c r="AT36" s="324">
        <f>MASTER!AS94</f>
        <v>160</v>
      </c>
      <c r="AU36" s="231">
        <f>MASTER!AT94</f>
        <v>140</v>
      </c>
      <c r="AV36" s="240">
        <f>MASTER!AU94</f>
        <v>242</v>
      </c>
      <c r="AW36" s="240">
        <f>MASTER!AV94</f>
        <v>59</v>
      </c>
      <c r="AX36" s="240">
        <f>MASTER!AW94</f>
        <v>104</v>
      </c>
      <c r="AY36" s="240">
        <f>MASTER!AX94</f>
        <v>511</v>
      </c>
      <c r="AZ36" s="240">
        <f>MASTER!AY94</f>
        <v>240</v>
      </c>
      <c r="BA36" s="240">
        <f>MASTER!AZ94</f>
        <v>107</v>
      </c>
      <c r="BB36" s="233">
        <f>MASTER!BA94</f>
        <v>98200</v>
      </c>
      <c r="BC36">
        <f>MASTER!BB94</f>
        <v>290</v>
      </c>
      <c r="BD36" s="240">
        <f>MASTER!BC94</f>
        <v>70</v>
      </c>
      <c r="BE36" s="238">
        <f>MASTER!BD94</f>
        <v>109.75</v>
      </c>
      <c r="BF36" s="235" t="str">
        <f>MASTER!BE94</f>
        <v>209</v>
      </c>
      <c r="BG36">
        <f>MASTER!BF94</f>
        <v>100</v>
      </c>
      <c r="BH36">
        <f>MASTER!BG94</f>
        <v>75</v>
      </c>
    </row>
    <row r="37" spans="1:60" x14ac:dyDescent="0.25">
      <c r="A37" s="97">
        <v>35</v>
      </c>
      <c r="B37" s="97"/>
      <c r="C37" s="381"/>
      <c r="D37" s="221"/>
      <c r="E37" s="181" t="s">
        <v>273</v>
      </c>
      <c r="F37">
        <f>MASTER!E95</f>
        <v>60</v>
      </c>
      <c r="G37">
        <f>MASTER!F95</f>
        <v>60</v>
      </c>
      <c r="H37">
        <f>MASTER!G95</f>
        <v>70</v>
      </c>
      <c r="I37">
        <f>MASTER!H95</f>
        <v>197</v>
      </c>
      <c r="J37">
        <f>MASTER!I95</f>
        <v>60</v>
      </c>
      <c r="K37">
        <f>MASTER!J95</f>
        <v>50</v>
      </c>
      <c r="L37">
        <f>MASTER!K95</f>
        <v>65</v>
      </c>
      <c r="M37">
        <f>MASTER!L95</f>
        <v>55</v>
      </c>
      <c r="N37">
        <f>MASTER!M95</f>
        <v>75</v>
      </c>
      <c r="O37">
        <f>MASTER!N95</f>
        <v>45</v>
      </c>
      <c r="P37">
        <f>MASTER!O95</f>
        <v>40</v>
      </c>
      <c r="Q37">
        <f>MASTER!P95</f>
        <v>83</v>
      </c>
      <c r="R37">
        <f>MASTER!Q95</f>
        <v>52</v>
      </c>
      <c r="S37">
        <f>MASTER!R95</f>
        <v>30</v>
      </c>
      <c r="T37">
        <f>MASTER!S95</f>
        <v>65</v>
      </c>
      <c r="U37">
        <f>MASTER!T95</f>
        <v>170</v>
      </c>
      <c r="V37">
        <f>MASTER!U95</f>
        <v>65</v>
      </c>
      <c r="W37">
        <f>MASTER!V95</f>
        <v>65</v>
      </c>
      <c r="X37">
        <f>MASTER!W95</f>
        <v>60</v>
      </c>
      <c r="Y37">
        <f>MASTER!X95</f>
        <v>97</v>
      </c>
      <c r="Z37">
        <f>MASTER!Y95</f>
        <v>65</v>
      </c>
      <c r="AA37">
        <f>MASTER!Z95</f>
        <v>60</v>
      </c>
      <c r="AB37">
        <f>MASTER!AA95</f>
        <v>75</v>
      </c>
      <c r="AC37">
        <f>MASTER!AB95</f>
        <v>60</v>
      </c>
      <c r="AD37">
        <f>MASTER!AC95</f>
        <v>70</v>
      </c>
      <c r="AE37">
        <f>MASTER!AD95</f>
        <v>70</v>
      </c>
      <c r="AF37">
        <f>MASTER!AE95</f>
        <v>75</v>
      </c>
      <c r="AG37">
        <f>MASTER!AF95</f>
        <v>100</v>
      </c>
      <c r="AH37">
        <f>MASTER!AG95</f>
        <v>62</v>
      </c>
      <c r="AI37">
        <f>MASTER!AH95</f>
        <v>124</v>
      </c>
      <c r="AJ37">
        <f>MASTER!AI95</f>
        <v>70</v>
      </c>
      <c r="AK37">
        <f>MASTER!AJ95</f>
        <v>70</v>
      </c>
      <c r="AL37">
        <f>MASTER!AK95</f>
        <v>87</v>
      </c>
      <c r="AM37">
        <f>MASTER!AL95</f>
        <v>50</v>
      </c>
      <c r="AN37">
        <f>MASTER!AM95</f>
        <v>45</v>
      </c>
      <c r="AO37">
        <f>MASTER!AN95</f>
        <v>53</v>
      </c>
      <c r="AP37">
        <f>MASTER!AO95</f>
        <v>62</v>
      </c>
      <c r="AQ37">
        <f>MASTER!AP95</f>
        <v>75</v>
      </c>
      <c r="AR37">
        <f>MASTER!AQ95</f>
        <v>60</v>
      </c>
      <c r="AS37">
        <f>MASTER!AR95</f>
        <v>47</v>
      </c>
      <c r="AT37">
        <f>MASTER!AS95</f>
        <v>55</v>
      </c>
      <c r="AU37">
        <f>MASTER!AT95</f>
        <v>72</v>
      </c>
      <c r="AV37">
        <f>MASTER!AU95</f>
        <v>122</v>
      </c>
      <c r="AW37">
        <f>MASTER!AV95</f>
        <v>52</v>
      </c>
      <c r="AX37">
        <f>MASTER!AW95</f>
        <v>55</v>
      </c>
      <c r="AY37">
        <f>MASTER!AX95</f>
        <v>227</v>
      </c>
      <c r="AZ37">
        <f>MASTER!AY95</f>
        <v>90</v>
      </c>
      <c r="BA37">
        <f>MASTER!AZ95</f>
        <v>90</v>
      </c>
      <c r="BB37">
        <f>MASTER!BA95</f>
        <v>60</v>
      </c>
      <c r="BC37">
        <f>MASTER!BB95</f>
        <v>60</v>
      </c>
      <c r="BD37">
        <f>MASTER!BC95</f>
        <v>62</v>
      </c>
      <c r="BE37">
        <f>MASTER!BD95</f>
        <v>68</v>
      </c>
      <c r="BF37">
        <f>MASTER!BE95</f>
        <v>45</v>
      </c>
      <c r="BG37">
        <f>MASTER!BF95</f>
        <v>55</v>
      </c>
      <c r="BH37">
        <f>MASTER!BG95</f>
        <v>65</v>
      </c>
    </row>
    <row r="38" spans="1:60" x14ac:dyDescent="0.25">
      <c r="A38" s="97">
        <v>36</v>
      </c>
      <c r="B38" s="97"/>
      <c r="C38" s="381"/>
      <c r="D38" s="221"/>
      <c r="E38" s="181" t="s">
        <v>274</v>
      </c>
      <c r="F38">
        <f>MASTER!E96</f>
        <v>5</v>
      </c>
      <c r="G38">
        <f>MASTER!F96</f>
        <v>141</v>
      </c>
      <c r="H38">
        <f>MASTER!G96</f>
        <v>12</v>
      </c>
      <c r="I38">
        <f>MASTER!H96</f>
        <v>7</v>
      </c>
      <c r="J38">
        <f>MASTER!I96</f>
        <v>3</v>
      </c>
      <c r="K38">
        <f>MASTER!J96</f>
        <v>59</v>
      </c>
      <c r="L38">
        <f>MASTER!K96</f>
        <v>200</v>
      </c>
      <c r="M38">
        <f>MASTER!L96</f>
        <v>5</v>
      </c>
      <c r="N38">
        <f>MASTER!M96</f>
        <v>52</v>
      </c>
      <c r="O38">
        <f>MASTER!N96</f>
        <v>2</v>
      </c>
      <c r="P38">
        <f>MASTER!O96</f>
        <v>5</v>
      </c>
      <c r="Q38">
        <f>MASTER!P96</f>
        <v>28</v>
      </c>
      <c r="R38">
        <f>MASTER!Q96</f>
        <v>28</v>
      </c>
      <c r="S38">
        <f>MASTER!R96</f>
        <v>13</v>
      </c>
      <c r="T38">
        <f>MASTER!S96</f>
        <v>41</v>
      </c>
      <c r="U38">
        <f>MASTER!T96</f>
        <v>7</v>
      </c>
      <c r="V38">
        <f>MASTER!U96</f>
        <v>40</v>
      </c>
      <c r="W38">
        <f>MASTER!V96</f>
        <v>43</v>
      </c>
      <c r="X38">
        <f>MASTER!W96</f>
        <v>66</v>
      </c>
      <c r="Y38">
        <f>MASTER!X96</f>
        <v>90</v>
      </c>
      <c r="Z38">
        <f>MASTER!Y96</f>
        <v>40</v>
      </c>
      <c r="AA38" s="233">
        <f>MASTER!Z96</f>
        <v>7</v>
      </c>
      <c r="AB38">
        <f>MASTER!AA96</f>
        <v>3</v>
      </c>
      <c r="AC38">
        <f>MASTER!AB96</f>
        <v>31</v>
      </c>
      <c r="AD38">
        <f>MASTER!AC96</f>
        <v>171</v>
      </c>
      <c r="AE38">
        <f>MASTER!AD96</f>
        <v>72</v>
      </c>
      <c r="AF38">
        <f>MASTER!AE96</f>
        <v>77</v>
      </c>
      <c r="AG38">
        <f>MASTER!AF96</f>
        <v>29</v>
      </c>
      <c r="AH38">
        <f>MASTER!AG96</f>
        <v>8</v>
      </c>
      <c r="AI38">
        <f>MASTER!AH96</f>
        <v>7</v>
      </c>
      <c r="AJ38">
        <f>MASTER!AI96</f>
        <v>52</v>
      </c>
      <c r="AK38">
        <f>MASTER!AJ96</f>
        <v>31</v>
      </c>
      <c r="AL38">
        <f>MASTER!AK96</f>
        <v>195</v>
      </c>
      <c r="AM38">
        <f>MASTER!AL96</f>
        <v>9</v>
      </c>
      <c r="AN38">
        <f>MASTER!AM96</f>
        <v>5</v>
      </c>
      <c r="AO38">
        <f>MASTER!AN96</f>
        <v>57</v>
      </c>
      <c r="AP38">
        <f>MASTER!AO96</f>
        <v>59</v>
      </c>
      <c r="AQ38">
        <f>MASTER!AP96</f>
        <v>60</v>
      </c>
      <c r="AR38">
        <f>MASTER!AQ96</f>
        <v>20</v>
      </c>
      <c r="AS38">
        <f>MASTER!AR96</f>
        <v>141</v>
      </c>
      <c r="AT38">
        <f>MASTER!AS96</f>
        <v>4</v>
      </c>
      <c r="AU38">
        <f>MASTER!AT96</f>
        <v>68</v>
      </c>
      <c r="AV38">
        <f>MASTER!AU96</f>
        <v>16</v>
      </c>
      <c r="AW38">
        <f>MASTER!AV96</f>
        <v>119</v>
      </c>
      <c r="AX38">
        <f>MASTER!AW96</f>
        <v>41</v>
      </c>
      <c r="AY38">
        <f>MASTER!AX96</f>
        <v>20</v>
      </c>
      <c r="AZ38">
        <f>MASTER!AY96</f>
        <v>4</v>
      </c>
      <c r="BA38">
        <f>MASTER!AZ96</f>
        <v>80</v>
      </c>
      <c r="BB38">
        <f>MASTER!BA96</f>
        <v>1</v>
      </c>
      <c r="BC38">
        <f>MASTER!BB96</f>
        <v>5</v>
      </c>
      <c r="BD38">
        <f>MASTER!BC96</f>
        <v>53</v>
      </c>
      <c r="BE38">
        <f>MASTER!BD96</f>
        <v>45</v>
      </c>
      <c r="BF38">
        <f>MASTER!BE96</f>
        <v>2</v>
      </c>
      <c r="BG38">
        <f>MASTER!BF96</f>
        <v>9</v>
      </c>
      <c r="BH38">
        <f>MASTER!BG96</f>
        <v>45</v>
      </c>
    </row>
    <row r="39" spans="1:60" x14ac:dyDescent="0.25">
      <c r="A39" s="97">
        <v>37</v>
      </c>
      <c r="B39" s="97"/>
      <c r="C39" s="381"/>
      <c r="D39" s="221"/>
      <c r="E39" s="181" t="s">
        <v>275</v>
      </c>
      <c r="F39">
        <f>MASTER!E75</f>
        <v>46.73</v>
      </c>
      <c r="G39" s="232">
        <f>MASTER!F75</f>
        <v>17.71</v>
      </c>
      <c r="H39">
        <f>MASTER!G75</f>
        <v>439</v>
      </c>
      <c r="I39">
        <f>MASTER!H75</f>
        <v>21169</v>
      </c>
      <c r="J39">
        <f>MASTER!I75</f>
        <v>12.6</v>
      </c>
      <c r="K39">
        <f>MASTER!J75</f>
        <v>36762.47</v>
      </c>
      <c r="L39" s="235" t="str">
        <f>MASTER!K75</f>
        <v>37.61</v>
      </c>
      <c r="M39">
        <f>MASTER!L75</f>
        <v>120</v>
      </c>
      <c r="N39">
        <f>MASTER!M75</f>
        <v>59.83</v>
      </c>
      <c r="O39">
        <f>MASTER!N75</f>
        <v>226.3</v>
      </c>
      <c r="P39">
        <f>MASTER!O75</f>
        <v>247.9</v>
      </c>
      <c r="Q39" s="335">
        <f>MASTER!P75</f>
        <v>37.56</v>
      </c>
      <c r="R39" s="235" t="str">
        <f>MASTER!Q75</f>
        <v>28.55</v>
      </c>
      <c r="S39">
        <f>MASTER!R75</f>
        <v>35000</v>
      </c>
      <c r="T39" s="235" t="str">
        <f>MASTER!S75</f>
        <v>28</v>
      </c>
      <c r="U39">
        <f>MASTER!T75</f>
        <v>88.7</v>
      </c>
      <c r="V39">
        <f>MASTER!U75</f>
        <v>150</v>
      </c>
      <c r="W39">
        <f>MASTER!V75</f>
        <v>431.85</v>
      </c>
      <c r="X39">
        <f>MASTER!W75</f>
        <v>42.31</v>
      </c>
      <c r="Y39">
        <f>MASTER!X75</f>
        <v>140200.97</v>
      </c>
      <c r="Z39">
        <f>MASTER!Y75</f>
        <v>200</v>
      </c>
      <c r="AA39">
        <f>MASTER!Z75</f>
        <v>250</v>
      </c>
      <c r="AB39">
        <f>MASTER!AA75</f>
        <v>7500</v>
      </c>
      <c r="AC39" s="240">
        <f>MASTER!AB75</f>
        <v>50</v>
      </c>
      <c r="AD39">
        <f>MASTER!AC75</f>
        <v>19.57</v>
      </c>
      <c r="AE39" s="335">
        <f>MASTER!AD75</f>
        <v>43.4</v>
      </c>
      <c r="AF39" s="231">
        <f>MASTER!AE75</f>
        <v>25</v>
      </c>
      <c r="AG39">
        <f>MASTER!AF75</f>
        <v>461.63</v>
      </c>
      <c r="AH39">
        <f>MASTER!AG75</f>
        <v>279</v>
      </c>
      <c r="AI39" s="335">
        <f>MASTER!AH75</f>
        <v>28.12</v>
      </c>
      <c r="AJ39" s="230">
        <f>MASTER!AI75</f>
        <v>20.350000000000001</v>
      </c>
      <c r="AK39">
        <f>MASTER!AJ75</f>
        <v>863</v>
      </c>
      <c r="AL39">
        <f>MASTER!AK75</f>
        <v>600</v>
      </c>
      <c r="AM39">
        <f>MASTER!AL75</f>
        <v>2177.8000000000002</v>
      </c>
      <c r="AN39">
        <f>MASTER!AM75</f>
        <v>200</v>
      </c>
      <c r="AO39" s="231">
        <f>MASTER!AN75</f>
        <v>53.33</v>
      </c>
      <c r="AP39">
        <f>MASTER!AO75</f>
        <v>2199</v>
      </c>
      <c r="AQ39">
        <f>MASTER!AP75</f>
        <v>28.44</v>
      </c>
      <c r="AR39">
        <f>MASTER!AQ75</f>
        <v>11.23</v>
      </c>
      <c r="AS39">
        <f>MASTER!AR75</f>
        <v>39.630000000000003</v>
      </c>
      <c r="AT39" s="234">
        <f>MASTER!AS75</f>
        <v>13.68</v>
      </c>
      <c r="AU39" s="335">
        <f>MASTER!AT75</f>
        <v>41.62</v>
      </c>
      <c r="AV39">
        <f>MASTER!AU75</f>
        <v>23.501999999999999</v>
      </c>
      <c r="AW39">
        <f>MASTER!AV75</f>
        <v>47.65</v>
      </c>
      <c r="AX39">
        <f>MASTER!AW75</f>
        <v>18991</v>
      </c>
      <c r="AY39">
        <f>MASTER!AX75</f>
        <v>57.3</v>
      </c>
      <c r="AZ39">
        <f>MASTER!AY75</f>
        <v>23.7</v>
      </c>
      <c r="BA39">
        <f>MASTER!AZ75</f>
        <v>35.92</v>
      </c>
      <c r="BB39">
        <f>MASTER!BA75</f>
        <v>40</v>
      </c>
      <c r="BC39">
        <f>MASTER!BB75</f>
        <v>20.52</v>
      </c>
      <c r="BD39">
        <f>MASTER!BC75</f>
        <v>2757.5</v>
      </c>
      <c r="BE39">
        <f>MASTER!BD75</f>
        <v>34.89</v>
      </c>
      <c r="BF39" s="235" t="str">
        <f>MASTER!BE75</f>
        <v>30</v>
      </c>
      <c r="BG39">
        <f>MASTER!BF75</f>
        <v>46.88</v>
      </c>
      <c r="BH39">
        <f>MASTER!BG75</f>
        <v>33.56</v>
      </c>
    </row>
    <row r="40" spans="1:60" x14ac:dyDescent="0.25">
      <c r="A40" s="97">
        <v>38</v>
      </c>
      <c r="B40" s="97"/>
      <c r="C40" s="380">
        <v>0.85199999999999998</v>
      </c>
      <c r="D40" s="177" t="s">
        <v>506</v>
      </c>
      <c r="E40" s="181" t="s">
        <v>94</v>
      </c>
      <c r="F40">
        <f>MASTER!E148</f>
        <v>50.3</v>
      </c>
      <c r="G40">
        <f>MASTER!F148</f>
        <v>24</v>
      </c>
      <c r="H40">
        <f>MASTER!G148</f>
        <v>2.8</v>
      </c>
      <c r="I40">
        <f>MASTER!H148</f>
        <v>35</v>
      </c>
      <c r="J40" t="str">
        <f>MASTER!I148</f>
        <v>11.3</v>
      </c>
      <c r="K40">
        <f>MASTER!J148</f>
        <v>15</v>
      </c>
      <c r="L40">
        <f>MASTER!K148</f>
        <v>12.2</v>
      </c>
      <c r="M40">
        <f>MASTER!L148</f>
        <v>16.100000000000001</v>
      </c>
      <c r="N40">
        <f>MASTER!M148</f>
        <v>30</v>
      </c>
      <c r="O40">
        <f>MASTER!N148</f>
        <v>16.100000000000001</v>
      </c>
      <c r="P40">
        <f>MASTER!O148</f>
        <v>19.3</v>
      </c>
      <c r="Q40">
        <f>MASTER!P148</f>
        <v>18.5</v>
      </c>
      <c r="R40">
        <f>MASTER!Q148</f>
        <v>13.5</v>
      </c>
      <c r="S40">
        <f>MASTER!R148</f>
        <v>13.4</v>
      </c>
      <c r="T40">
        <f>MASTER!S148</f>
        <v>16.899999999999999</v>
      </c>
      <c r="U40">
        <f>MASTER!T148</f>
        <v>11</v>
      </c>
      <c r="V40">
        <f>MASTER!U148</f>
        <v>38.729999999999997</v>
      </c>
      <c r="W40">
        <f>MASTER!V148</f>
        <v>1.5</v>
      </c>
      <c r="X40">
        <f>MASTER!W148</f>
        <v>19.2</v>
      </c>
      <c r="Y40">
        <f>MASTER!X148</f>
        <v>14.35</v>
      </c>
      <c r="Z40">
        <f>MASTER!Y148</f>
        <v>53.6</v>
      </c>
      <c r="AA40">
        <f>MASTER!Z148</f>
        <v>7.7</v>
      </c>
      <c r="AB40">
        <f>MASTER!AA148</f>
        <v>54</v>
      </c>
      <c r="AC40">
        <f>MASTER!AB148</f>
        <v>13.5</v>
      </c>
      <c r="AD40">
        <f>MASTER!AC148</f>
        <v>23.9</v>
      </c>
      <c r="AE40">
        <f>MASTER!AD148</f>
        <v>20.2</v>
      </c>
      <c r="AF40">
        <f>MASTER!AE148</f>
        <v>51.8</v>
      </c>
      <c r="AG40">
        <f>MASTER!AF148</f>
        <v>13</v>
      </c>
      <c r="AH40">
        <f>MASTER!AG148</f>
        <v>12.6</v>
      </c>
      <c r="AI40">
        <f>MASTER!AH148</f>
        <v>16.399999999999999</v>
      </c>
      <c r="AJ40">
        <f>MASTER!AI148</f>
        <v>9.6999999999999993</v>
      </c>
      <c r="AK40">
        <f>MASTER!AJ148</f>
        <v>14.1</v>
      </c>
      <c r="AL40">
        <f>MASTER!AK148</f>
        <v>5.8</v>
      </c>
      <c r="AM40">
        <f>MASTER!AL148</f>
        <v>30</v>
      </c>
      <c r="AN40">
        <f>MASTER!AM148</f>
        <v>15.75</v>
      </c>
      <c r="AO40">
        <f>MASTER!AN148</f>
        <v>18</v>
      </c>
      <c r="AP40">
        <f>MASTER!AO148</f>
        <v>6.2</v>
      </c>
      <c r="AQ40">
        <f>MASTER!AP148</f>
        <v>7.4</v>
      </c>
      <c r="AR40">
        <f>MASTER!AQ148</f>
        <v>7.1</v>
      </c>
      <c r="AS40">
        <f>MASTER!AR148</f>
        <v>13.5</v>
      </c>
      <c r="AT40">
        <f>MASTER!AS148</f>
        <v>30.4</v>
      </c>
      <c r="AU40">
        <f>MASTER!AT148</f>
        <v>20.2</v>
      </c>
      <c r="AV40">
        <f>MASTER!AU148</f>
        <v>15.13</v>
      </c>
      <c r="AW40">
        <f>MASTER!AV148</f>
        <v>16.600000000000001</v>
      </c>
      <c r="AX40">
        <f>MASTER!AW148</f>
        <v>10</v>
      </c>
      <c r="AY40">
        <f>MASTER!AX148</f>
        <v>17</v>
      </c>
      <c r="AZ40">
        <f>MASTER!AY148</f>
        <v>6.7</v>
      </c>
      <c r="BA40">
        <f>MASTER!AZ148</f>
        <v>10.6</v>
      </c>
      <c r="BB40">
        <f>MASTER!BA148</f>
        <v>9.9</v>
      </c>
      <c r="BC40">
        <f>MASTER!BB148</f>
        <v>5</v>
      </c>
      <c r="BD40">
        <f>MASTER!BC148</f>
        <v>5.5</v>
      </c>
      <c r="BE40">
        <f>MASTER!BD148</f>
        <v>17.600000000000001</v>
      </c>
      <c r="BF40">
        <f>MASTER!BE148</f>
        <v>13.2</v>
      </c>
      <c r="BG40">
        <f>MASTER!BF148</f>
        <v>17.100000000000001</v>
      </c>
      <c r="BH40">
        <f>MASTER!BG148</f>
        <v>15.6</v>
      </c>
    </row>
    <row r="41" spans="1:60" x14ac:dyDescent="0.25">
      <c r="A41" s="97">
        <v>39</v>
      </c>
      <c r="B41" s="97"/>
      <c r="C41" s="381"/>
      <c r="D41" s="221"/>
      <c r="E41" s="181" t="s">
        <v>224</v>
      </c>
      <c r="F41">
        <f>MASTER!E127</f>
        <v>1</v>
      </c>
      <c r="G41">
        <f>MASTER!F127</f>
        <v>2</v>
      </c>
      <c r="H41">
        <f>MASTER!G127</f>
        <v>2</v>
      </c>
      <c r="I41">
        <f>MASTER!H127</f>
        <v>1</v>
      </c>
      <c r="J41">
        <f>MASTER!I127</f>
        <v>2</v>
      </c>
      <c r="K41">
        <f>MASTER!J127</f>
        <v>2</v>
      </c>
      <c r="L41">
        <f>MASTER!K127</f>
        <v>2</v>
      </c>
      <c r="M41">
        <f>MASTER!L127</f>
        <v>2</v>
      </c>
      <c r="N41">
        <f>MASTER!M127</f>
        <v>1</v>
      </c>
      <c r="O41">
        <f>MASTER!N127</f>
        <v>1</v>
      </c>
      <c r="P41">
        <f>MASTER!O127</f>
        <v>2</v>
      </c>
      <c r="Q41">
        <f>MASTER!P127</f>
        <v>2</v>
      </c>
      <c r="R41">
        <f>MASTER!Q127</f>
        <v>1</v>
      </c>
      <c r="S41">
        <f>MASTER!R127</f>
        <v>1</v>
      </c>
      <c r="T41">
        <f>MASTER!S127</f>
        <v>2</v>
      </c>
      <c r="U41">
        <f>MASTER!T127</f>
        <v>0</v>
      </c>
      <c r="V41">
        <f>MASTER!U127</f>
        <v>2</v>
      </c>
      <c r="W41">
        <f>MASTER!V127</f>
        <v>2</v>
      </c>
      <c r="X41">
        <f>MASTER!W127</f>
        <v>2</v>
      </c>
      <c r="Y41">
        <f>MASTER!X127</f>
        <v>2</v>
      </c>
      <c r="Z41">
        <f>MASTER!Y127</f>
        <v>2</v>
      </c>
      <c r="AA41">
        <f>MASTER!Z127</f>
        <v>2</v>
      </c>
      <c r="AB41">
        <f>MASTER!AA127</f>
        <v>2</v>
      </c>
      <c r="AC41">
        <f>MASTER!AB127</f>
        <v>2</v>
      </c>
      <c r="AD41">
        <f>MASTER!AC127</f>
        <v>2</v>
      </c>
      <c r="AE41">
        <f>MASTER!AD127</f>
        <v>2</v>
      </c>
      <c r="AF41">
        <f>MASTER!AE127</f>
        <v>2</v>
      </c>
      <c r="AG41">
        <f>MASTER!AF127</f>
        <v>1</v>
      </c>
      <c r="AH41">
        <f>MASTER!AG127</f>
        <v>2</v>
      </c>
      <c r="AI41">
        <f>MASTER!AH127</f>
        <v>1</v>
      </c>
      <c r="AJ41">
        <f>MASTER!AI127</f>
        <v>2</v>
      </c>
      <c r="AK41">
        <f>MASTER!AJ127</f>
        <v>1</v>
      </c>
      <c r="AL41">
        <f>MASTER!AK127</f>
        <v>2</v>
      </c>
      <c r="AM41">
        <f>MASTER!AL127</f>
        <v>1</v>
      </c>
      <c r="AN41">
        <f>MASTER!AM127</f>
        <v>1</v>
      </c>
      <c r="AO41">
        <f>MASTER!AN127</f>
        <v>2</v>
      </c>
      <c r="AP41">
        <f>MASTER!AO127</f>
        <v>2</v>
      </c>
      <c r="AQ41">
        <f>MASTER!AP127</f>
        <v>2</v>
      </c>
      <c r="AR41">
        <f>MASTER!AQ127</f>
        <v>1</v>
      </c>
      <c r="AS41">
        <f>MASTER!AR127</f>
        <v>2</v>
      </c>
      <c r="AT41">
        <f>MASTER!AS127</f>
        <v>2</v>
      </c>
      <c r="AU41">
        <f>MASTER!AT127</f>
        <v>2</v>
      </c>
      <c r="AV41">
        <f>MASTER!AU127</f>
        <v>2</v>
      </c>
      <c r="AW41">
        <f>MASTER!AV127</f>
        <v>2</v>
      </c>
      <c r="AX41">
        <f>MASTER!AW127</f>
        <v>0</v>
      </c>
      <c r="AY41">
        <f>MASTER!AX127</f>
        <v>1</v>
      </c>
      <c r="AZ41">
        <f>MASTER!AY127</f>
        <v>1</v>
      </c>
      <c r="BA41">
        <f>MASTER!AZ127</f>
        <v>2</v>
      </c>
      <c r="BB41">
        <f>MASTER!BA127</f>
        <v>2</v>
      </c>
      <c r="BC41">
        <f>MASTER!BB127</f>
        <v>2</v>
      </c>
      <c r="BD41">
        <f>MASTER!BC127</f>
        <v>2</v>
      </c>
      <c r="BE41">
        <f>MASTER!BD127</f>
        <v>2</v>
      </c>
      <c r="BF41">
        <f>MASTER!BE127</f>
        <v>2</v>
      </c>
      <c r="BG41">
        <f>MASTER!BF127</f>
        <v>2</v>
      </c>
      <c r="BH41">
        <f>MASTER!BG127</f>
        <v>2</v>
      </c>
    </row>
    <row r="42" spans="1:60" x14ac:dyDescent="0.25">
      <c r="A42" s="97">
        <v>40</v>
      </c>
      <c r="B42" s="97"/>
      <c r="C42" s="381"/>
      <c r="D42" s="221"/>
      <c r="E42" s="181" t="s">
        <v>225</v>
      </c>
      <c r="F42">
        <f>MASTER!E51</f>
        <v>2</v>
      </c>
      <c r="G42">
        <f>MASTER!F51</f>
        <v>3</v>
      </c>
      <c r="H42">
        <f>MASTER!G51</f>
        <v>0</v>
      </c>
      <c r="I42">
        <f>MASTER!H51</f>
        <v>13</v>
      </c>
      <c r="J42">
        <f>MASTER!I51</f>
        <v>28</v>
      </c>
      <c r="K42">
        <f>MASTER!J51</f>
        <v>3</v>
      </c>
      <c r="L42">
        <f>MASTER!K51</f>
        <v>3</v>
      </c>
      <c r="M42">
        <f>MASTER!L51</f>
        <v>1</v>
      </c>
      <c r="N42">
        <f>MASTER!M51</f>
        <v>0</v>
      </c>
      <c r="O42">
        <f>MASTER!N51</f>
        <v>5</v>
      </c>
      <c r="P42">
        <f>MASTER!O51</f>
        <v>6</v>
      </c>
      <c r="Q42">
        <f>MASTER!P51</f>
        <v>21</v>
      </c>
      <c r="R42">
        <f>MASTER!Q51</f>
        <v>5</v>
      </c>
      <c r="S42">
        <f>MASTER!R51</f>
        <v>3</v>
      </c>
      <c r="T42">
        <f>MASTER!S51</f>
        <v>4</v>
      </c>
      <c r="U42">
        <f>MASTER!T51</f>
        <v>1</v>
      </c>
      <c r="V42">
        <f>MASTER!U51</f>
        <v>6</v>
      </c>
      <c r="W42">
        <f>MASTER!V51</f>
        <v>14</v>
      </c>
      <c r="X42">
        <f>MASTER!W51</f>
        <v>2</v>
      </c>
      <c r="Y42">
        <f>MASTER!X51</f>
        <v>0</v>
      </c>
      <c r="Z42">
        <f>MASTER!Y51</f>
        <v>20</v>
      </c>
      <c r="AA42">
        <f>MASTER!Z51</f>
        <v>15</v>
      </c>
      <c r="AB42">
        <f>MASTER!AA51</f>
        <v>0</v>
      </c>
      <c r="AC42">
        <f>MASTER!AB51</f>
        <v>4</v>
      </c>
      <c r="AD42">
        <f>MASTER!AC51</f>
        <v>0</v>
      </c>
      <c r="AE42">
        <f>MASTER!AD51</f>
        <v>1</v>
      </c>
      <c r="AF42">
        <f>MASTER!AE51</f>
        <v>9</v>
      </c>
      <c r="AG42">
        <f>MASTER!AF51</f>
        <v>0</v>
      </c>
      <c r="AH42">
        <f>MASTER!AG51</f>
        <v>35</v>
      </c>
      <c r="AI42">
        <f>MASTER!AH51</f>
        <v>2</v>
      </c>
      <c r="AJ42">
        <f>MASTER!AI51</f>
        <v>23</v>
      </c>
      <c r="AK42">
        <f>MASTER!AJ51</f>
        <v>0</v>
      </c>
      <c r="AL42">
        <f>MASTER!AK51</f>
        <v>4</v>
      </c>
      <c r="AM42">
        <f>MASTER!AL51</f>
        <v>2</v>
      </c>
      <c r="AN42">
        <f>MASTER!AM51</f>
        <v>1</v>
      </c>
      <c r="AO42">
        <f>MASTER!AN51</f>
        <v>15</v>
      </c>
      <c r="AP42">
        <f>MASTER!AO51</f>
        <v>9</v>
      </c>
      <c r="AQ42">
        <f>MASTER!AP51</f>
        <v>2</v>
      </c>
      <c r="AR42">
        <f>MASTER!AQ51</f>
        <v>1</v>
      </c>
      <c r="AS42">
        <f>MASTER!AR51</f>
        <v>0</v>
      </c>
      <c r="AT42">
        <f>MASTER!AS51</f>
        <v>16</v>
      </c>
      <c r="AU42">
        <f>MASTER!AT51</f>
        <v>33</v>
      </c>
      <c r="AV42">
        <f>MASTER!AU51</f>
        <v>40</v>
      </c>
      <c r="AW42">
        <f>MASTER!AV51</f>
        <v>4</v>
      </c>
      <c r="AX42">
        <f>MASTER!AW51</f>
        <v>1</v>
      </c>
      <c r="AY42">
        <f>MASTER!AX51</f>
        <v>0</v>
      </c>
      <c r="AZ42">
        <f>MASTER!AY51</f>
        <v>1</v>
      </c>
      <c r="BA42">
        <f>MASTER!AZ51</f>
        <v>0</v>
      </c>
      <c r="BB42">
        <f>MASTER!BA51</f>
        <v>30</v>
      </c>
      <c r="BC42">
        <f>MASTER!BB51</f>
        <v>2</v>
      </c>
      <c r="BD42">
        <f>MASTER!BC51</f>
        <v>22</v>
      </c>
      <c r="BE42">
        <f>MASTER!BD51</f>
        <v>1</v>
      </c>
      <c r="BF42">
        <f>MASTER!BE51</f>
        <v>5</v>
      </c>
      <c r="BG42">
        <f>MASTER!BF51</f>
        <v>9</v>
      </c>
      <c r="BH42">
        <f>MASTER!BG51</f>
        <v>2</v>
      </c>
    </row>
    <row r="43" spans="1:60" x14ac:dyDescent="0.25">
      <c r="A43" s="97">
        <v>41</v>
      </c>
      <c r="B43" s="97"/>
      <c r="C43" s="381"/>
      <c r="D43" s="222"/>
      <c r="E43" s="223" t="s">
        <v>226</v>
      </c>
      <c r="F43" s="242" t="str">
        <f>MASTER!E52</f>
        <v>n/a</v>
      </c>
      <c r="G43" s="283">
        <f>MASTER!F52</f>
        <v>8500</v>
      </c>
      <c r="H43" s="242">
        <f>MASTER!G52</f>
        <v>0</v>
      </c>
      <c r="I43" s="242">
        <f>MASTER!H52</f>
        <v>3400</v>
      </c>
      <c r="J43" s="242">
        <f>MASTER!I52</f>
        <v>80738</v>
      </c>
      <c r="K43" s="283">
        <f>MASTER!J52</f>
        <v>29510.560000000001</v>
      </c>
      <c r="L43" s="242">
        <f>MASTER!K52</f>
        <v>31700</v>
      </c>
      <c r="M43" s="283">
        <f>MASTER!L52</f>
        <v>48000</v>
      </c>
      <c r="N43" s="242">
        <f>MASTER!M52</f>
        <v>33918</v>
      </c>
      <c r="O43" s="283">
        <f>MASTER!N52</f>
        <v>175423</v>
      </c>
      <c r="P43" s="283">
        <f>MASTER!O52</f>
        <v>12000</v>
      </c>
      <c r="Q43" s="283">
        <f>MASTER!P52</f>
        <v>35500</v>
      </c>
      <c r="R43" s="283">
        <f>MASTER!Q52</f>
        <v>90100</v>
      </c>
      <c r="S43" s="242">
        <f>MASTER!R52</f>
        <v>9000</v>
      </c>
      <c r="T43" s="283">
        <f>MASTER!S52</f>
        <v>-4900</v>
      </c>
      <c r="U43" s="242" t="str">
        <f>MASTER!T52</f>
        <v>n/a</v>
      </c>
      <c r="V43" s="283">
        <f>MASTER!U52</f>
        <v>66750</v>
      </c>
      <c r="W43" s="242" t="str">
        <f>MASTER!V52</f>
        <v>N/A</v>
      </c>
      <c r="X43" s="242">
        <f>MASTER!W52</f>
        <v>219830</v>
      </c>
      <c r="Y43" s="242">
        <f>MASTER!X52</f>
        <v>0</v>
      </c>
      <c r="Z43" s="283">
        <f>MASTER!Y52</f>
        <v>33600</v>
      </c>
      <c r="AA43" s="242">
        <f>MASTER!Z52</f>
        <v>0</v>
      </c>
      <c r="AB43" s="283">
        <f>MASTER!AA52</f>
        <v>93040</v>
      </c>
      <c r="AC43" s="283">
        <f>MASTER!AB52</f>
        <v>109300</v>
      </c>
      <c r="AD43" s="283">
        <f>MASTER!AC52</f>
        <v>83000</v>
      </c>
      <c r="AE43" s="283">
        <f>MASTER!AD52</f>
        <v>117200</v>
      </c>
      <c r="AF43" s="242">
        <f>MASTER!AE52</f>
        <v>73200</v>
      </c>
      <c r="AG43" s="242">
        <f>MASTER!AF52</f>
        <v>0</v>
      </c>
      <c r="AH43" s="283">
        <f>MASTER!AG52</f>
        <v>157231</v>
      </c>
      <c r="AI43" s="283">
        <f>MASTER!AH52</f>
        <v>70600</v>
      </c>
      <c r="AJ43" s="282" t="str">
        <f>MASTER!AI52</f>
        <v>26300</v>
      </c>
      <c r="AK43" s="242">
        <f>MASTER!AJ52</f>
        <v>30000</v>
      </c>
      <c r="AL43" s="282" t="str">
        <f>MASTER!AK52</f>
        <v>60000</v>
      </c>
      <c r="AM43" s="282" t="str">
        <f>MASTER!AL52</f>
        <v>51940</v>
      </c>
      <c r="AN43" s="242">
        <f>MASTER!AM52</f>
        <v>130000</v>
      </c>
      <c r="AO43" s="282" t="str">
        <f>MASTER!AN52</f>
        <v>313000</v>
      </c>
      <c r="AP43" s="242">
        <f>MASTER!AO52</f>
        <v>1037</v>
      </c>
      <c r="AQ43" s="283">
        <f>MASTER!AP52</f>
        <v>-3500</v>
      </c>
      <c r="AR43" s="242">
        <f>MASTER!AQ52</f>
        <v>0</v>
      </c>
      <c r="AS43" s="282" t="str">
        <f>MASTER!AR52</f>
        <v>21920.61</v>
      </c>
      <c r="AT43" s="242">
        <f>MASTER!AS52</f>
        <v>0</v>
      </c>
      <c r="AU43" s="283">
        <f>MASTER!AT52</f>
        <v>53000</v>
      </c>
      <c r="AV43" s="283">
        <f>MASTER!AU52</f>
        <v>75000</v>
      </c>
      <c r="AW43" s="283">
        <f>MASTER!AV52</f>
        <v>36534.35</v>
      </c>
      <c r="AX43" s="283">
        <f>MASTER!AW52</f>
        <v>100000</v>
      </c>
      <c r="AY43" s="283">
        <f>MASTER!AX52</f>
        <v>600000</v>
      </c>
      <c r="AZ43" s="242">
        <f>MASTER!AY52</f>
        <v>21400</v>
      </c>
      <c r="BA43" s="283">
        <f>MASTER!AZ52</f>
        <v>34000</v>
      </c>
      <c r="BB43" s="242">
        <f>MASTER!BA52</f>
        <v>70000</v>
      </c>
      <c r="BC43" s="242">
        <f>MASTER!BB52</f>
        <v>2300</v>
      </c>
      <c r="BD43" s="346">
        <f>MASTER!BC52</f>
        <v>298511</v>
      </c>
      <c r="BE43" s="242">
        <f>MASTER!BD52</f>
        <v>159000</v>
      </c>
      <c r="BF43" s="242">
        <f>MASTER!BE52</f>
        <v>6560</v>
      </c>
      <c r="BG43" s="242">
        <f>MASTER!BF52</f>
        <v>3872</v>
      </c>
      <c r="BH43" s="346">
        <f>MASTER!BG52</f>
        <v>8600</v>
      </c>
    </row>
    <row r="44" spans="1:60" x14ac:dyDescent="0.25">
      <c r="A44" s="97">
        <v>42</v>
      </c>
      <c r="B44" s="97">
        <f>COUNTA(E44:E50)*C44*100</f>
        <v>595.69999999999993</v>
      </c>
      <c r="C44" s="380">
        <v>0.85099999999999998</v>
      </c>
      <c r="D44" s="177" t="s">
        <v>20</v>
      </c>
      <c r="E44" s="181" t="s">
        <v>53</v>
      </c>
      <c r="F44">
        <f>MASTER!E133</f>
        <v>3</v>
      </c>
      <c r="G44">
        <f>MASTER!F133</f>
        <v>3</v>
      </c>
      <c r="H44">
        <f>MASTER!G133</f>
        <v>0</v>
      </c>
      <c r="I44">
        <f>MASTER!H133</f>
        <v>0</v>
      </c>
      <c r="J44">
        <f>MASTER!I133</f>
        <v>1</v>
      </c>
      <c r="K44">
        <f>MASTER!J133</f>
        <v>2</v>
      </c>
      <c r="L44">
        <f>MASTER!K133</f>
        <v>2</v>
      </c>
      <c r="M44">
        <f>MASTER!L133</f>
        <v>2</v>
      </c>
      <c r="N44">
        <f>MASTER!M133</f>
        <v>1</v>
      </c>
      <c r="O44">
        <f>MASTER!N133</f>
        <v>1</v>
      </c>
      <c r="P44">
        <f>MASTER!O133</f>
        <v>3</v>
      </c>
      <c r="Q44">
        <f>MASTER!P133</f>
        <v>3</v>
      </c>
      <c r="R44">
        <f>MASTER!Q133</f>
        <v>2</v>
      </c>
      <c r="S44">
        <f>MASTER!R133</f>
        <v>2</v>
      </c>
      <c r="T44">
        <f>MASTER!S133</f>
        <v>3</v>
      </c>
      <c r="U44">
        <f>MASTER!T133</f>
        <v>1</v>
      </c>
      <c r="V44">
        <f>MASTER!U133</f>
        <v>3</v>
      </c>
      <c r="W44">
        <f>MASTER!V133</f>
        <v>1</v>
      </c>
      <c r="X44">
        <f>MASTER!W133</f>
        <v>1</v>
      </c>
      <c r="Y44">
        <f>MASTER!X133</f>
        <v>0</v>
      </c>
      <c r="Z44">
        <f>MASTER!Y133</f>
        <v>3</v>
      </c>
      <c r="AA44">
        <f>MASTER!Z133</f>
        <v>2</v>
      </c>
      <c r="AB44">
        <f>MASTER!AA133</f>
        <v>1</v>
      </c>
      <c r="AC44">
        <f>MASTER!AB133</f>
        <v>2</v>
      </c>
      <c r="AD44">
        <f>MASTER!AC133</f>
        <v>3</v>
      </c>
      <c r="AE44">
        <f>MASTER!AD133</f>
        <v>2</v>
      </c>
      <c r="AF44">
        <f>MASTER!AE133</f>
        <v>2</v>
      </c>
      <c r="AG44">
        <f>MASTER!AF133</f>
        <v>2</v>
      </c>
      <c r="AH44">
        <f>MASTER!AG133</f>
        <v>2</v>
      </c>
      <c r="AI44">
        <f>MASTER!AH133</f>
        <v>3</v>
      </c>
      <c r="AJ44">
        <f>MASTER!AI133</f>
        <v>1</v>
      </c>
      <c r="AK44">
        <f>MASTER!AJ133</f>
        <v>3</v>
      </c>
      <c r="AL44">
        <f>MASTER!AK133</f>
        <v>1</v>
      </c>
      <c r="AM44">
        <f>MASTER!AL133</f>
        <v>2</v>
      </c>
      <c r="AN44">
        <f>MASTER!AM133</f>
        <v>1</v>
      </c>
      <c r="AO44">
        <f>MASTER!AN133</f>
        <v>3</v>
      </c>
      <c r="AP44">
        <f>MASTER!AO133</f>
        <v>2</v>
      </c>
      <c r="AQ44">
        <f>MASTER!AP133</f>
        <v>2</v>
      </c>
      <c r="AR44">
        <f>MASTER!AQ133</f>
        <v>3</v>
      </c>
      <c r="AS44">
        <f>MASTER!AR133</f>
        <v>3</v>
      </c>
      <c r="AT44">
        <f>MASTER!AS133</f>
        <v>3</v>
      </c>
      <c r="AU44">
        <f>MASTER!AT133</f>
        <v>3</v>
      </c>
      <c r="AV44">
        <f>MASTER!AU133</f>
        <v>3</v>
      </c>
      <c r="AW44">
        <f>MASTER!AV133</f>
        <v>1</v>
      </c>
      <c r="AX44">
        <f>MASTER!AW133</f>
        <v>1</v>
      </c>
      <c r="AY44">
        <f>MASTER!AX133</f>
        <v>0</v>
      </c>
      <c r="AZ44">
        <f>MASTER!AY133</f>
        <v>2</v>
      </c>
      <c r="BA44">
        <f>MASTER!AZ133</f>
        <v>3</v>
      </c>
      <c r="BB44">
        <f>MASTER!BA133</f>
        <v>3</v>
      </c>
      <c r="BC44">
        <f>MASTER!BB133</f>
        <v>3</v>
      </c>
      <c r="BD44">
        <f>MASTER!BC133</f>
        <v>2</v>
      </c>
      <c r="BE44">
        <f>MASTER!BD133</f>
        <v>3</v>
      </c>
      <c r="BF44">
        <f>MASTER!BE133</f>
        <v>3</v>
      </c>
      <c r="BG44">
        <f>MASTER!BF133</f>
        <v>2</v>
      </c>
      <c r="BH44">
        <f>MASTER!BG133</f>
        <v>2</v>
      </c>
    </row>
    <row r="45" spans="1:60" x14ac:dyDescent="0.25">
      <c r="A45" s="97">
        <v>43</v>
      </c>
      <c r="B45" s="97"/>
      <c r="C45" s="381"/>
      <c r="D45" s="221"/>
      <c r="E45" s="181" t="s">
        <v>58</v>
      </c>
      <c r="F45">
        <f>MASTER!E134</f>
        <v>3</v>
      </c>
      <c r="G45">
        <f>MASTER!F134</f>
        <v>6</v>
      </c>
      <c r="H45">
        <f>MASTER!G134</f>
        <v>6</v>
      </c>
      <c r="I45">
        <f>MASTER!H134</f>
        <v>2</v>
      </c>
      <c r="J45">
        <f>MASTER!I134</f>
        <v>6</v>
      </c>
      <c r="K45">
        <f>MASTER!J134</f>
        <v>5</v>
      </c>
      <c r="L45">
        <f>MASTER!K134</f>
        <v>6</v>
      </c>
      <c r="M45">
        <f>MASTER!L134</f>
        <v>4</v>
      </c>
      <c r="N45">
        <f>MASTER!M134</f>
        <v>6</v>
      </c>
      <c r="O45">
        <f>MASTER!N134</f>
        <v>5</v>
      </c>
      <c r="P45">
        <f>MASTER!O134</f>
        <v>6</v>
      </c>
      <c r="Q45">
        <f>MASTER!P134</f>
        <v>6</v>
      </c>
      <c r="R45">
        <f>MASTER!Q134</f>
        <v>4</v>
      </c>
      <c r="S45">
        <f>MASTER!R134</f>
        <v>6</v>
      </c>
      <c r="T45">
        <f>MASTER!S134</f>
        <v>6</v>
      </c>
      <c r="U45">
        <f>MASTER!T134</f>
        <v>6</v>
      </c>
      <c r="V45">
        <f>MASTER!U134</f>
        <v>6</v>
      </c>
      <c r="W45">
        <f>MASTER!V134</f>
        <v>6</v>
      </c>
      <c r="X45">
        <f>MASTER!W134</f>
        <v>0</v>
      </c>
      <c r="Y45">
        <f>MASTER!X134</f>
        <v>0</v>
      </c>
      <c r="Z45">
        <f>MASTER!Y134</f>
        <v>6</v>
      </c>
      <c r="AA45">
        <f>MASTER!Z134</f>
        <v>6</v>
      </c>
      <c r="AB45">
        <f>MASTER!AA134</f>
        <v>6</v>
      </c>
      <c r="AC45">
        <f>MASTER!AB134</f>
        <v>1</v>
      </c>
      <c r="AD45">
        <f>MASTER!AC134</f>
        <v>6</v>
      </c>
      <c r="AE45">
        <f>MASTER!AD134</f>
        <v>6</v>
      </c>
      <c r="AF45">
        <f>MASTER!AE134</f>
        <v>6</v>
      </c>
      <c r="AG45">
        <f>MASTER!AF134</f>
        <v>6</v>
      </c>
      <c r="AH45">
        <f>MASTER!AG134</f>
        <v>6</v>
      </c>
      <c r="AI45">
        <f>MASTER!AH134</f>
        <v>6</v>
      </c>
      <c r="AJ45">
        <f>MASTER!AI134</f>
        <v>6</v>
      </c>
      <c r="AK45">
        <f>MASTER!AJ134</f>
        <v>6</v>
      </c>
      <c r="AL45">
        <f>MASTER!AK134</f>
        <v>4</v>
      </c>
      <c r="AM45">
        <f>MASTER!AL134</f>
        <v>5</v>
      </c>
      <c r="AN45">
        <f>MASTER!AM134</f>
        <v>4</v>
      </c>
      <c r="AO45">
        <f>MASTER!AN134</f>
        <v>6</v>
      </c>
      <c r="AP45">
        <f>MASTER!AO134</f>
        <v>6</v>
      </c>
      <c r="AQ45">
        <f>MASTER!AP134</f>
        <v>6</v>
      </c>
      <c r="AR45">
        <f>MASTER!AQ134</f>
        <v>6</v>
      </c>
      <c r="AS45">
        <f>MASTER!AR134</f>
        <v>6</v>
      </c>
      <c r="AT45">
        <f>MASTER!AS134</f>
        <v>6</v>
      </c>
      <c r="AU45">
        <f>MASTER!AT134</f>
        <v>6</v>
      </c>
      <c r="AV45">
        <f>MASTER!AU134</f>
        <v>5</v>
      </c>
      <c r="AW45">
        <f>MASTER!AV134</f>
        <v>0</v>
      </c>
      <c r="AX45">
        <f>MASTER!AW134</f>
        <v>3</v>
      </c>
      <c r="AY45">
        <f>MASTER!AX134</f>
        <v>1</v>
      </c>
      <c r="AZ45">
        <f>MASTER!AY134</f>
        <v>6</v>
      </c>
      <c r="BA45">
        <f>MASTER!AZ134</f>
        <v>5</v>
      </c>
      <c r="BB45">
        <f>MASTER!BA134</f>
        <v>6</v>
      </c>
      <c r="BC45">
        <f>MASTER!BB134</f>
        <v>5</v>
      </c>
      <c r="BD45">
        <f>MASTER!BC134</f>
        <v>6</v>
      </c>
      <c r="BE45">
        <f>MASTER!BD134</f>
        <v>6</v>
      </c>
      <c r="BF45">
        <f>MASTER!BE134</f>
        <v>6</v>
      </c>
      <c r="BG45">
        <f>MASTER!BF134</f>
        <v>6</v>
      </c>
      <c r="BH45">
        <f>MASTER!BG134</f>
        <v>6</v>
      </c>
    </row>
    <row r="46" spans="1:60" x14ac:dyDescent="0.25">
      <c r="A46" s="97">
        <v>44</v>
      </c>
      <c r="B46" s="97"/>
      <c r="C46" s="381"/>
      <c r="D46" s="221"/>
      <c r="E46" s="181" t="s">
        <v>59</v>
      </c>
      <c r="F46" s="233">
        <f>MASTER!E135</f>
        <v>36500</v>
      </c>
      <c r="G46" s="233">
        <f>MASTER!F135</f>
        <v>114712.242</v>
      </c>
      <c r="H46" t="str">
        <f>MASTER!G135</f>
        <v>n/a</v>
      </c>
      <c r="I46" s="233">
        <f>MASTER!H135</f>
        <v>122749</v>
      </c>
      <c r="J46" s="233">
        <f>MASTER!I135</f>
        <v>474614</v>
      </c>
      <c r="K46" s="233">
        <f>MASTER!J135</f>
        <v>1404660</v>
      </c>
      <c r="L46" s="233">
        <f>MASTER!K135</f>
        <v>48000</v>
      </c>
      <c r="M46" s="233">
        <f>MASTER!L135</f>
        <v>60000</v>
      </c>
      <c r="N46" s="233">
        <f>MASTER!M135</f>
        <v>3285000</v>
      </c>
      <c r="O46" s="233">
        <f>MASTER!N135</f>
        <v>328500</v>
      </c>
      <c r="P46" s="233">
        <f>MASTER!O135</f>
        <v>25846</v>
      </c>
      <c r="Q46" s="233">
        <f>MASTER!P135</f>
        <v>3451500</v>
      </c>
      <c r="R46" s="233">
        <f>MASTER!Q135</f>
        <v>134000</v>
      </c>
      <c r="S46" t="str">
        <f>MASTER!R135</f>
        <v>n/a</v>
      </c>
      <c r="T46" s="233">
        <f>MASTER!S135</f>
        <v>20100</v>
      </c>
      <c r="U46" s="233">
        <f>MASTER!T135</f>
        <v>365000</v>
      </c>
      <c r="V46" s="233">
        <f>MASTER!U135</f>
        <v>852000</v>
      </c>
      <c r="W46" s="233">
        <f>MASTER!V135</f>
        <v>2160000</v>
      </c>
      <c r="X46" s="233">
        <f>MASTER!W135</f>
        <v>255000</v>
      </c>
      <c r="Y46" s="233">
        <f>MASTER!X135</f>
        <v>58400</v>
      </c>
      <c r="Z46" s="233">
        <f>MASTER!Y135</f>
        <v>14000</v>
      </c>
      <c r="AA46" s="233">
        <f>MASTER!Z135</f>
        <v>200000</v>
      </c>
      <c r="AB46" s="233">
        <f>MASTER!AA135</f>
        <v>474500</v>
      </c>
      <c r="AC46" s="233">
        <f>MASTER!AB135</f>
        <v>397445</v>
      </c>
      <c r="AD46" s="233">
        <f>MASTER!AC135</f>
        <v>6000000</v>
      </c>
      <c r="AE46" s="233">
        <f>MASTER!AD135</f>
        <v>202414</v>
      </c>
      <c r="AF46" s="233">
        <f>MASTER!AE135</f>
        <v>2416000</v>
      </c>
      <c r="AG46" s="233">
        <f>MASTER!AF135</f>
        <v>117000</v>
      </c>
      <c r="AH46" s="233">
        <f>MASTER!AG135</f>
        <v>1642500</v>
      </c>
      <c r="AI46" s="233">
        <f>MASTER!AH135</f>
        <v>42116</v>
      </c>
      <c r="AJ46" s="233">
        <f>MASTER!AI135</f>
        <v>173047</v>
      </c>
      <c r="AK46" s="233">
        <f>MASTER!AJ135</f>
        <v>1160000</v>
      </c>
      <c r="AL46" t="str">
        <f>MASTER!AK135</f>
        <v>n/a</v>
      </c>
      <c r="AM46" s="233">
        <f>MASTER!AL135</f>
        <v>23000</v>
      </c>
      <c r="AN46" t="str">
        <f>MASTER!AM135</f>
        <v>n/a</v>
      </c>
      <c r="AO46" s="233">
        <f>MASTER!AN135</f>
        <v>3028000</v>
      </c>
      <c r="AP46" s="233">
        <f>MASTER!AO135</f>
        <v>415200</v>
      </c>
      <c r="AQ46" s="233">
        <f>MASTER!AP135</f>
        <v>803428</v>
      </c>
      <c r="AR46" s="233">
        <f>MASTER!AQ135</f>
        <v>490066</v>
      </c>
      <c r="AS46">
        <f>MASTER!AR135</f>
        <v>6800</v>
      </c>
      <c r="AT46" s="233">
        <f>MASTER!AS135</f>
        <v>545638</v>
      </c>
      <c r="AU46" s="233">
        <f>MASTER!AT135</f>
        <v>1575500</v>
      </c>
      <c r="AV46" s="233">
        <f>MASTER!AU135</f>
        <v>404243.56799999997</v>
      </c>
      <c r="AW46" s="233">
        <f>MASTER!AV135</f>
        <v>71905</v>
      </c>
      <c r="AX46" s="233">
        <f>MASTER!AW135</f>
        <v>2810500</v>
      </c>
      <c r="AY46" s="233">
        <f>MASTER!AX135</f>
        <v>4233270</v>
      </c>
      <c r="AZ46" s="233">
        <f>MASTER!AY135</f>
        <v>4825900</v>
      </c>
      <c r="BA46" s="233">
        <f>MASTER!AZ135</f>
        <v>21075</v>
      </c>
      <c r="BB46" s="233">
        <f>MASTER!BA135</f>
        <v>2190000</v>
      </c>
      <c r="BC46" s="233">
        <f>MASTER!BB135</f>
        <v>60563</v>
      </c>
      <c r="BD46" s="233">
        <f>MASTER!BC135</f>
        <v>1063725</v>
      </c>
      <c r="BE46" s="233">
        <f>MASTER!BD135</f>
        <v>650892</v>
      </c>
      <c r="BF46" s="233">
        <f>MASTER!BE135</f>
        <v>25098</v>
      </c>
      <c r="BG46">
        <f>MASTER!BF135</f>
        <v>0</v>
      </c>
      <c r="BH46" s="233">
        <f>MASTER!BG135</f>
        <v>34000</v>
      </c>
    </row>
    <row r="47" spans="1:60" x14ac:dyDescent="0.25">
      <c r="A47" s="97">
        <v>45</v>
      </c>
      <c r="B47" s="97"/>
      <c r="C47" s="381"/>
      <c r="D47" s="221"/>
      <c r="E47" s="181" t="s">
        <v>62</v>
      </c>
      <c r="F47" s="233">
        <f>MASTER!E136</f>
        <v>730000</v>
      </c>
      <c r="G47" s="233">
        <f>MASTER!F136</f>
        <v>448272.66200000001</v>
      </c>
      <c r="H47" t="str">
        <f>MASTER!G136</f>
        <v>n/a</v>
      </c>
      <c r="I47" s="233">
        <f>MASTER!H136</f>
        <v>695580</v>
      </c>
      <c r="J47" s="233">
        <f>MASTER!I136</f>
        <v>866901</v>
      </c>
      <c r="K47" s="233">
        <f>MASTER!J136</f>
        <v>2351131</v>
      </c>
      <c r="L47" s="233">
        <f>MASTER!K136</f>
        <v>192000</v>
      </c>
      <c r="M47" s="233">
        <f>MASTER!L136</f>
        <v>1556000</v>
      </c>
      <c r="N47" s="233">
        <f>MASTER!M136</f>
        <v>2190000</v>
      </c>
      <c r="O47" s="233">
        <f>MASTER!N136</f>
        <v>1642500</v>
      </c>
      <c r="P47" s="233">
        <f>MASTER!O136</f>
        <v>464488</v>
      </c>
      <c r="Q47" s="233">
        <f>MASTER!P136</f>
        <v>4218500</v>
      </c>
      <c r="R47" s="233">
        <f>MASTER!Q136</f>
        <v>2200000</v>
      </c>
      <c r="S47" s="233">
        <f>MASTER!R136</f>
        <v>76326</v>
      </c>
      <c r="T47" s="233">
        <f>MASTER!S136</f>
        <v>402000</v>
      </c>
      <c r="U47" t="str">
        <f>MASTER!T136</f>
        <v>n/a</v>
      </c>
      <c r="V47" s="233">
        <f>MASTER!U136</f>
        <v>1800000</v>
      </c>
      <c r="W47" s="233">
        <f>MASTER!V136</f>
        <v>5053060</v>
      </c>
      <c r="X47" s="233">
        <f>MASTER!W136</f>
        <v>4800000</v>
      </c>
      <c r="Y47" s="233">
        <f>MASTER!X136</f>
        <v>2241100</v>
      </c>
      <c r="Z47" s="233">
        <f>MASTER!Y136</f>
        <v>1600000</v>
      </c>
      <c r="AA47" s="233">
        <f>MASTER!Z136</f>
        <v>310000</v>
      </c>
      <c r="AB47" s="233">
        <f>MASTER!AA136</f>
        <v>3175500</v>
      </c>
      <c r="AC47" s="233">
        <f>MASTER!AB136</f>
        <v>2252189</v>
      </c>
      <c r="AD47" s="233">
        <f>MASTER!AC136</f>
        <v>14000000</v>
      </c>
      <c r="AE47" s="233">
        <f>MASTER!AD136</f>
        <v>2926001</v>
      </c>
      <c r="AF47" s="233">
        <f>MASTER!AE136</f>
        <v>1534505.93</v>
      </c>
      <c r="AG47" s="233">
        <f>MASTER!AF136</f>
        <v>3200000</v>
      </c>
      <c r="AH47" s="233">
        <f>MASTER!AG136</f>
        <v>4705945</v>
      </c>
      <c r="AI47" s="233">
        <f>MASTER!AH136</f>
        <v>1300000</v>
      </c>
      <c r="AJ47" s="233">
        <f>MASTER!AI136</f>
        <v>1281113.7</v>
      </c>
      <c r="AK47" s="233">
        <f>MASTER!AJ136</f>
        <v>5500000</v>
      </c>
      <c r="AL47" s="233">
        <f>MASTER!AK136</f>
        <v>2372500</v>
      </c>
      <c r="AM47" s="233">
        <f>MASTER!AL136</f>
        <v>730000</v>
      </c>
      <c r="AN47" s="233">
        <f>MASTER!AM136</f>
        <v>2668150</v>
      </c>
      <c r="AO47" s="233">
        <f>MASTER!AN136</f>
        <v>4741000</v>
      </c>
      <c r="AP47" s="233">
        <f>MASTER!AO136</f>
        <v>3460000</v>
      </c>
      <c r="AQ47" s="233">
        <f>MASTER!AP136</f>
        <v>2162560</v>
      </c>
      <c r="AR47" s="233">
        <f>MASTER!AQ136</f>
        <v>678738</v>
      </c>
      <c r="AS47" s="233">
        <f>MASTER!AR136</f>
        <v>1000000</v>
      </c>
      <c r="AT47" s="233">
        <f>MASTER!AS136</f>
        <v>1210119</v>
      </c>
      <c r="AU47" s="233">
        <f>MASTER!AT136</f>
        <v>444000</v>
      </c>
      <c r="AV47" s="233">
        <f>MASTER!AU136</f>
        <v>2807247</v>
      </c>
      <c r="AW47" s="233">
        <f>MASTER!AV136</f>
        <v>4425625</v>
      </c>
      <c r="AX47" s="233">
        <f>MASTER!AW136</f>
        <v>1200000</v>
      </c>
      <c r="AY47" s="233">
        <f>MASTER!AX136</f>
        <v>6600000</v>
      </c>
      <c r="AZ47" s="233">
        <f>MASTER!AY136</f>
        <v>3025600</v>
      </c>
      <c r="BA47" s="233">
        <f>MASTER!AZ136</f>
        <v>39928</v>
      </c>
      <c r="BB47" s="233">
        <f>MASTER!BA136</f>
        <v>547500</v>
      </c>
      <c r="BC47" s="233">
        <f>MASTER!BB136</f>
        <v>423517</v>
      </c>
      <c r="BD47" s="233">
        <f>MASTER!BC136</f>
        <v>3546094</v>
      </c>
      <c r="BE47" s="233">
        <f>MASTER!BD136</f>
        <v>172851</v>
      </c>
      <c r="BF47" s="233">
        <f>MASTER!BE136</f>
        <v>480000</v>
      </c>
      <c r="BG47">
        <f>MASTER!BF136</f>
        <v>0</v>
      </c>
      <c r="BH47" s="233">
        <f>MASTER!BG136</f>
        <v>99000</v>
      </c>
    </row>
    <row r="48" spans="1:60" x14ac:dyDescent="0.25">
      <c r="A48" s="97">
        <v>46</v>
      </c>
      <c r="B48" s="97"/>
      <c r="C48" s="381"/>
      <c r="D48" s="221"/>
      <c r="E48" s="181" t="s">
        <v>63</v>
      </c>
      <c r="F48">
        <f>MASTER!E137</f>
        <v>0</v>
      </c>
      <c r="G48" s="233">
        <f>MASTER!F137</f>
        <v>5000000</v>
      </c>
      <c r="H48" s="233">
        <f>MASTER!G137</f>
        <v>42750000</v>
      </c>
      <c r="I48">
        <f>MASTER!H137</f>
        <v>0</v>
      </c>
      <c r="J48" s="233">
        <f>MASTER!I137</f>
        <v>20170000</v>
      </c>
      <c r="K48" s="233">
        <f>MASTER!J137</f>
        <v>14698237.049999999</v>
      </c>
      <c r="L48" s="233">
        <f>MASTER!K137</f>
        <v>6800000</v>
      </c>
      <c r="M48" s="233">
        <f>MASTER!L137</f>
        <v>9810000</v>
      </c>
      <c r="N48" s="233">
        <f>MASTER!M137</f>
        <v>13000000</v>
      </c>
      <c r="O48" s="233">
        <f>MASTER!N137</f>
        <v>17000000</v>
      </c>
      <c r="P48" s="233">
        <f>MASTER!O137</f>
        <v>6894871.8999999994</v>
      </c>
      <c r="Q48" s="233">
        <f>MASTER!P137</f>
        <v>35550000</v>
      </c>
      <c r="R48" s="233">
        <f>MASTER!Q137</f>
        <v>17229388</v>
      </c>
      <c r="S48">
        <f>MASTER!R137</f>
        <v>0</v>
      </c>
      <c r="T48" s="233">
        <f>MASTER!S137</f>
        <v>10600000</v>
      </c>
      <c r="U48" s="233">
        <f>MASTER!T137</f>
        <v>50032897</v>
      </c>
      <c r="V48" s="233">
        <f>MASTER!U137</f>
        <v>29360395</v>
      </c>
      <c r="W48" s="233">
        <f>MASTER!V137</f>
        <v>42700000</v>
      </c>
      <c r="X48">
        <f>MASTER!W137</f>
        <v>0</v>
      </c>
      <c r="Y48" s="233">
        <f>MASTER!X137</f>
        <v>43860000</v>
      </c>
      <c r="Z48" s="233">
        <f>MASTER!Y137</f>
        <v>19540000</v>
      </c>
      <c r="AA48">
        <f>MASTER!Z137</f>
        <v>0</v>
      </c>
      <c r="AB48" s="233">
        <f>MASTER!AA137</f>
        <v>17200000</v>
      </c>
      <c r="AC48">
        <f>MASTER!AB137</f>
        <v>0</v>
      </c>
      <c r="AD48" s="233">
        <f>MASTER!AC137</f>
        <v>77000000</v>
      </c>
      <c r="AE48" s="233">
        <f>MASTER!AD137</f>
        <v>33940000</v>
      </c>
      <c r="AF48" s="233">
        <f>MASTER!AE137</f>
        <v>12040000</v>
      </c>
      <c r="AG48" s="233">
        <f>MASTER!AF137</f>
        <v>5720000</v>
      </c>
      <c r="AH48" s="233">
        <f>MASTER!AG137</f>
        <v>7000000</v>
      </c>
      <c r="AI48" s="233">
        <f>MASTER!AH137</f>
        <v>5492157</v>
      </c>
      <c r="AJ48">
        <f>MASTER!AI137</f>
        <v>13700000</v>
      </c>
      <c r="AK48" s="233">
        <f>MASTER!AJ137</f>
        <v>44600000</v>
      </c>
      <c r="AL48" s="233">
        <f>MASTER!AK137</f>
        <v>23000000</v>
      </c>
      <c r="AM48" s="233">
        <f>MASTER!AL137</f>
        <v>1100000</v>
      </c>
      <c r="AN48" s="233">
        <f>MASTER!AM137</f>
        <v>15410000</v>
      </c>
      <c r="AO48" s="233">
        <f>MASTER!AN137</f>
        <v>48020000</v>
      </c>
      <c r="AP48" s="233">
        <f>MASTER!AO137</f>
        <v>16920000</v>
      </c>
      <c r="AQ48" s="233">
        <f>MASTER!AP137</f>
        <v>24600000</v>
      </c>
      <c r="AR48" s="233">
        <f>MASTER!AQ137</f>
        <v>6808499.9999999991</v>
      </c>
      <c r="AS48" s="233">
        <f>MASTER!AR137</f>
        <v>11350000</v>
      </c>
      <c r="AT48" s="233">
        <f>MASTER!AS137</f>
        <v>10010000</v>
      </c>
      <c r="AU48" s="233">
        <f>MASTER!AT137</f>
        <v>5010000</v>
      </c>
      <c r="AV48" s="233">
        <f>MASTER!AU137</f>
        <v>19590000</v>
      </c>
      <c r="AW48" s="233">
        <f>MASTER!AV137</f>
        <v>15000000</v>
      </c>
      <c r="AX48" s="233">
        <f>MASTER!AW137</f>
        <v>49000000</v>
      </c>
      <c r="AY48" s="233">
        <f>MASTER!AX137</f>
        <v>254662199.99999997</v>
      </c>
      <c r="AZ48" s="233">
        <f>MASTER!AY137</f>
        <v>4510000</v>
      </c>
      <c r="BA48" s="233">
        <f>MASTER!AZ137</f>
        <v>5500000</v>
      </c>
      <c r="BB48" s="233">
        <f>MASTER!BA137</f>
        <v>571612</v>
      </c>
      <c r="BC48" s="233">
        <f>MASTER!BB137</f>
        <v>4510420</v>
      </c>
      <c r="BD48" s="233">
        <f>MASTER!BC137</f>
        <v>60000000</v>
      </c>
      <c r="BE48" s="233">
        <f>MASTER!BD137</f>
        <v>20660000</v>
      </c>
      <c r="BF48" s="233">
        <f>MASTER!BE137</f>
        <v>2690000</v>
      </c>
      <c r="BG48">
        <f>MASTER!BF137</f>
        <v>13</v>
      </c>
      <c r="BH48" s="233">
        <f>MASTER!BG137</f>
        <v>527000</v>
      </c>
    </row>
    <row r="49" spans="1:60" x14ac:dyDescent="0.25">
      <c r="A49" s="97">
        <v>47</v>
      </c>
      <c r="B49" s="97"/>
      <c r="C49" s="381"/>
      <c r="D49" s="221"/>
      <c r="E49" s="181" t="s">
        <v>64</v>
      </c>
      <c r="F49">
        <f>MASTER!E138</f>
        <v>9</v>
      </c>
      <c r="G49">
        <f>MASTER!F138</f>
        <v>11</v>
      </c>
      <c r="H49">
        <f>MASTER!G138</f>
        <v>0</v>
      </c>
      <c r="I49">
        <f>MASTER!H138</f>
        <v>7</v>
      </c>
      <c r="J49">
        <f>MASTER!I138</f>
        <v>8</v>
      </c>
      <c r="K49">
        <f>MASTER!J138</f>
        <v>11</v>
      </c>
      <c r="L49">
        <f>MASTER!K138</f>
        <v>15</v>
      </c>
      <c r="M49">
        <f>MASTER!L138</f>
        <v>8</v>
      </c>
      <c r="N49">
        <f>MASTER!M138</f>
        <v>5</v>
      </c>
      <c r="O49">
        <f>MASTER!N138</f>
        <v>7</v>
      </c>
      <c r="P49">
        <f>MASTER!O138</f>
        <v>4</v>
      </c>
      <c r="Q49">
        <f>MASTER!P138</f>
        <v>15</v>
      </c>
      <c r="R49">
        <f>MASTER!Q138</f>
        <v>7</v>
      </c>
      <c r="S49">
        <f>MASTER!R138</f>
        <v>0</v>
      </c>
      <c r="T49">
        <f>MASTER!S138</f>
        <v>9</v>
      </c>
      <c r="U49">
        <f>MASTER!T138</f>
        <v>8</v>
      </c>
      <c r="V49">
        <f>MASTER!U138</f>
        <v>7</v>
      </c>
      <c r="W49">
        <f>MASTER!V138</f>
        <v>22</v>
      </c>
      <c r="X49">
        <f>MASTER!W138</f>
        <v>7</v>
      </c>
      <c r="Y49">
        <f>MASTER!X138</f>
        <v>6</v>
      </c>
      <c r="Z49">
        <f>MASTER!Y138</f>
        <v>7</v>
      </c>
      <c r="AA49">
        <f>MASTER!Z138</f>
        <v>6</v>
      </c>
      <c r="AB49">
        <f>MASTER!AA138</f>
        <v>6</v>
      </c>
      <c r="AC49">
        <f>MASTER!AB138</f>
        <v>13</v>
      </c>
      <c r="AD49">
        <f>MASTER!AC138</f>
        <v>8</v>
      </c>
      <c r="AE49">
        <f>MASTER!AD138</f>
        <v>10</v>
      </c>
      <c r="AF49">
        <f>MASTER!AE138</f>
        <v>18</v>
      </c>
      <c r="AG49">
        <f>MASTER!AF138</f>
        <v>10</v>
      </c>
      <c r="AH49">
        <f>MASTER!AG138</f>
        <v>7</v>
      </c>
      <c r="AI49">
        <f>MASTER!AH138</f>
        <v>8</v>
      </c>
      <c r="AJ49">
        <f>MASTER!AI138</f>
        <v>19</v>
      </c>
      <c r="AK49">
        <f>MASTER!AJ138</f>
        <v>3</v>
      </c>
      <c r="AL49">
        <f>MASTER!AK138</f>
        <v>0</v>
      </c>
      <c r="AM49">
        <f>MASTER!AL138</f>
        <v>6</v>
      </c>
      <c r="AN49">
        <f>MASTER!AM138</f>
        <v>0</v>
      </c>
      <c r="AO49">
        <f>MASTER!AN138</f>
        <v>6</v>
      </c>
      <c r="AP49">
        <f>MASTER!AO138</f>
        <v>16</v>
      </c>
      <c r="AQ49">
        <f>MASTER!AP138</f>
        <v>15</v>
      </c>
      <c r="AR49">
        <f>MASTER!AQ138</f>
        <v>15</v>
      </c>
      <c r="AS49" s="233">
        <f>MASTER!AR138</f>
        <v>0</v>
      </c>
      <c r="AT49">
        <f>MASTER!AS138</f>
        <v>20</v>
      </c>
      <c r="AU49">
        <f>MASTER!AT138</f>
        <v>33</v>
      </c>
      <c r="AV49">
        <f>MASTER!AU138</f>
        <v>1</v>
      </c>
      <c r="AW49">
        <f>MASTER!AV138</f>
        <v>15</v>
      </c>
      <c r="AX49">
        <f>MASTER!AW138</f>
        <v>10</v>
      </c>
      <c r="AY49">
        <f>MASTER!AX138</f>
        <v>6</v>
      </c>
      <c r="AZ49">
        <f>MASTER!AY138</f>
        <v>14</v>
      </c>
      <c r="BA49">
        <f>MASTER!AZ138</f>
        <v>7</v>
      </c>
      <c r="BB49">
        <f>MASTER!BA138</f>
        <v>10</v>
      </c>
      <c r="BC49">
        <f>MASTER!BB138</f>
        <v>5</v>
      </c>
      <c r="BD49">
        <f>MASTER!BC138</f>
        <v>17</v>
      </c>
      <c r="BE49">
        <f>MASTER!BD138</f>
        <v>28</v>
      </c>
      <c r="BF49">
        <f>MASTER!BE138</f>
        <v>30</v>
      </c>
      <c r="BG49">
        <f>MASTER!BF138</f>
        <v>6</v>
      </c>
      <c r="BH49">
        <f>MASTER!BG138</f>
        <v>21</v>
      </c>
    </row>
    <row r="50" spans="1:60" x14ac:dyDescent="0.25">
      <c r="A50" s="98">
        <v>48</v>
      </c>
      <c r="B50" s="97"/>
      <c r="C50" s="381"/>
      <c r="D50" s="222"/>
      <c r="E50" s="223" t="s">
        <v>65</v>
      </c>
      <c r="F50" s="283">
        <f>MASTER!E139</f>
        <v>605739</v>
      </c>
      <c r="G50" s="283">
        <f>MASTER!F139</f>
        <v>249820</v>
      </c>
      <c r="H50" s="283">
        <f>MASTER!G139</f>
        <v>7384934</v>
      </c>
      <c r="I50" s="283">
        <f>MASTER!H139</f>
        <v>850000</v>
      </c>
      <c r="J50" s="283">
        <f>MASTER!I139</f>
        <v>1120360</v>
      </c>
      <c r="K50" s="283">
        <f>MASTER!J139</f>
        <v>1492483</v>
      </c>
      <c r="L50" s="283">
        <f>MASTER!K139</f>
        <v>311943</v>
      </c>
      <c r="M50" s="283">
        <f>MASTER!L139</f>
        <v>1406329</v>
      </c>
      <c r="N50" s="283">
        <f>MASTER!M139</f>
        <v>2000000</v>
      </c>
      <c r="O50" s="283">
        <f>MASTER!N139</f>
        <v>2200000</v>
      </c>
      <c r="P50" s="283">
        <f>MASTER!O139</f>
        <v>595917</v>
      </c>
      <c r="Q50" s="283">
        <f>MASTER!P139</f>
        <v>1604353.5</v>
      </c>
      <c r="R50" s="242">
        <f>MASTER!Q139</f>
        <v>802777</v>
      </c>
      <c r="S50" s="283">
        <f>MASTER!R139</f>
        <v>129541</v>
      </c>
      <c r="T50" s="283">
        <f>MASTER!S139</f>
        <v>436050</v>
      </c>
      <c r="U50" s="283">
        <f>MASTER!T139</f>
        <v>1187588</v>
      </c>
      <c r="V50" s="283">
        <f>MASTER!U139</f>
        <v>1400000</v>
      </c>
      <c r="W50" s="283">
        <f>MASTER!V139</f>
        <v>686884</v>
      </c>
      <c r="X50" s="283">
        <f>MASTER!W139</f>
        <v>1600000</v>
      </c>
      <c r="Y50" s="242" t="str">
        <f>MASTER!X139</f>
        <v>n/a</v>
      </c>
      <c r="Z50" s="283">
        <f>MASTER!Y139</f>
        <v>3650000</v>
      </c>
      <c r="AA50" s="283">
        <f>MASTER!Z139</f>
        <v>2614580</v>
      </c>
      <c r="AB50" s="283">
        <f>MASTER!AA139</f>
        <v>293864</v>
      </c>
      <c r="AC50" s="283">
        <f>MASTER!AB139</f>
        <v>1453028</v>
      </c>
      <c r="AD50" s="283">
        <f>MASTER!AC139</f>
        <v>2600000</v>
      </c>
      <c r="AE50" s="242">
        <f>MASTER!AD139</f>
        <v>2872768</v>
      </c>
      <c r="AF50" s="283">
        <f>MASTER!AE139</f>
        <v>1913177</v>
      </c>
      <c r="AG50" s="283">
        <f>MASTER!AF139</f>
        <v>1900000</v>
      </c>
      <c r="AH50" s="283">
        <f>MASTER!AG139</f>
        <v>2568000</v>
      </c>
      <c r="AI50" s="283">
        <f>MASTER!AH139</f>
        <v>1862412</v>
      </c>
      <c r="AJ50" s="283">
        <f>MASTER!AI139</f>
        <v>827479</v>
      </c>
      <c r="AK50" s="283">
        <f>MASTER!AJ139</f>
        <v>5500000</v>
      </c>
      <c r="AL50" s="283">
        <f>MASTER!AK139</f>
        <v>2330000</v>
      </c>
      <c r="AM50" s="283">
        <f>MASTER!AL139</f>
        <v>300000</v>
      </c>
      <c r="AN50" s="283">
        <f>MASTER!AM139</f>
        <v>8052507</v>
      </c>
      <c r="AO50" s="283">
        <f>MASTER!AN139</f>
        <v>2016158</v>
      </c>
      <c r="AP50" s="283">
        <f>MASTER!AO139</f>
        <v>887477</v>
      </c>
      <c r="AQ50" s="283">
        <f>MASTER!AP139</f>
        <v>2145000</v>
      </c>
      <c r="AR50" s="283">
        <f>MASTER!AQ139</f>
        <v>429173</v>
      </c>
      <c r="AS50" s="283">
        <f>MASTER!AR139</f>
        <v>1867000</v>
      </c>
      <c r="AT50" s="283">
        <f>MASTER!AS139</f>
        <v>2421282</v>
      </c>
      <c r="AU50" s="283">
        <f>MASTER!AT139</f>
        <v>471388</v>
      </c>
      <c r="AV50" s="283">
        <f>MASTER!AU139</f>
        <v>1695442</v>
      </c>
      <c r="AW50" s="242">
        <f>MASTER!AV139</f>
        <v>0</v>
      </c>
      <c r="AX50" s="283">
        <f>MASTER!AW139</f>
        <v>2974218</v>
      </c>
      <c r="AY50" s="283">
        <f>MASTER!AX139</f>
        <v>3291700</v>
      </c>
      <c r="AZ50" s="283">
        <f>MASTER!AY139</f>
        <v>620011</v>
      </c>
      <c r="BA50" s="283">
        <f>MASTER!AZ139</f>
        <v>3187518</v>
      </c>
      <c r="BB50" s="283">
        <f>MASTER!BA139</f>
        <v>3200000</v>
      </c>
      <c r="BC50" s="283">
        <f>MASTER!BB139</f>
        <v>192000</v>
      </c>
      <c r="BD50" s="283">
        <f>MASTER!BC139</f>
        <v>4418054</v>
      </c>
      <c r="BE50" s="283">
        <f>MASTER!BD139</f>
        <v>2173700</v>
      </c>
      <c r="BF50" s="283">
        <f>MASTER!BE139</f>
        <v>341684</v>
      </c>
      <c r="BG50" s="283">
        <f>MASTER!BF139</f>
        <v>1262405</v>
      </c>
      <c r="BH50" s="283">
        <f>MASTER!BG139</f>
        <v>275000</v>
      </c>
    </row>
    <row r="51" spans="1:60" x14ac:dyDescent="0.25">
      <c r="A51" s="97">
        <v>49</v>
      </c>
      <c r="B51" s="97">
        <f>COUNTA(E51:E55)*C51*100</f>
        <v>421.5</v>
      </c>
      <c r="C51" s="380">
        <v>0.84299999999999997</v>
      </c>
      <c r="D51" s="177" t="s">
        <v>507</v>
      </c>
      <c r="E51" s="181" t="s">
        <v>70</v>
      </c>
      <c r="F51">
        <f>MASTER!E43</f>
        <v>19</v>
      </c>
      <c r="G51">
        <f>MASTER!F43</f>
        <v>29</v>
      </c>
      <c r="H51">
        <f>MASTER!G43</f>
        <v>48</v>
      </c>
      <c r="I51">
        <f>MASTER!H43</f>
        <v>23</v>
      </c>
      <c r="J51">
        <f>MASTER!I43</f>
        <v>47</v>
      </c>
      <c r="K51">
        <f>MASTER!J43</f>
        <v>110</v>
      </c>
      <c r="L51">
        <f>MASTER!K43</f>
        <v>30</v>
      </c>
      <c r="M51">
        <f>MASTER!L43</f>
        <v>59</v>
      </c>
      <c r="N51">
        <f>MASTER!M43</f>
        <v>22</v>
      </c>
      <c r="O51">
        <f>MASTER!N43</f>
        <v>69</v>
      </c>
      <c r="P51">
        <f>MASTER!O43</f>
        <v>54</v>
      </c>
      <c r="Q51">
        <f>MASTER!P43</f>
        <v>36</v>
      </c>
      <c r="R51">
        <f>MASTER!Q43</f>
        <v>21</v>
      </c>
      <c r="S51">
        <f>MASTER!R43</f>
        <v>14</v>
      </c>
      <c r="T51">
        <f>MASTER!S43</f>
        <v>13</v>
      </c>
      <c r="U51">
        <f>MASTER!T43</f>
        <v>41</v>
      </c>
      <c r="V51">
        <f>MASTER!U43</f>
        <v>21</v>
      </c>
      <c r="W51">
        <f>MASTER!V43</f>
        <v>25</v>
      </c>
      <c r="X51">
        <f>MASTER!W43</f>
        <v>41</v>
      </c>
      <c r="Y51">
        <f>MASTER!X43</f>
        <v>18</v>
      </c>
      <c r="Z51">
        <f>MASTER!Y43</f>
        <v>8</v>
      </c>
      <c r="AA51">
        <f>MASTER!Z43</f>
        <v>31</v>
      </c>
      <c r="AB51">
        <f>MASTER!AA43</f>
        <v>13</v>
      </c>
      <c r="AC51">
        <f>MASTER!AB43</f>
        <v>33</v>
      </c>
      <c r="AD51">
        <f>MASTER!AC43</f>
        <v>46</v>
      </c>
      <c r="AE51">
        <f>MASTER!AD43</f>
        <v>31</v>
      </c>
      <c r="AF51">
        <f>MASTER!AE43</f>
        <v>27</v>
      </c>
      <c r="AG51">
        <f>MASTER!AF43</f>
        <v>23</v>
      </c>
      <c r="AH51">
        <f>MASTER!AG43</f>
        <v>192</v>
      </c>
      <c r="AI51">
        <f>MASTER!AH43</f>
        <v>18</v>
      </c>
      <c r="AJ51">
        <f>MASTER!AI43</f>
        <v>34</v>
      </c>
      <c r="AK51">
        <f>MASTER!AJ43</f>
        <v>10</v>
      </c>
      <c r="AL51">
        <f>MASTER!AK43</f>
        <v>77</v>
      </c>
      <c r="AM51">
        <f>MASTER!AL43</f>
        <v>37</v>
      </c>
      <c r="AN51">
        <f>MASTER!AM43</f>
        <v>11</v>
      </c>
      <c r="AO51">
        <f>MASTER!AN43</f>
        <v>20</v>
      </c>
      <c r="AP51">
        <f>MASTER!AO43</f>
        <v>20</v>
      </c>
      <c r="AQ51">
        <f>MASTER!AP43</f>
        <v>65</v>
      </c>
      <c r="AR51">
        <f>MASTER!AQ43</f>
        <v>21</v>
      </c>
      <c r="AS51">
        <f>MASTER!AR43</f>
        <v>12</v>
      </c>
      <c r="AT51">
        <f>MASTER!AS43</f>
        <v>26</v>
      </c>
      <c r="AU51">
        <f>MASTER!AT43</f>
        <v>10</v>
      </c>
      <c r="AV51">
        <f>MASTER!AU43</f>
        <v>21</v>
      </c>
      <c r="AW51">
        <f>MASTER!AV43</f>
        <v>18</v>
      </c>
      <c r="AX51">
        <f>MASTER!AW43</f>
        <v>22</v>
      </c>
      <c r="AY51">
        <f>MASTER!AX43</f>
        <v>29</v>
      </c>
      <c r="AZ51">
        <f>MASTER!AY43</f>
        <v>11</v>
      </c>
      <c r="BA51">
        <f>MASTER!AZ43</f>
        <v>86</v>
      </c>
      <c r="BB51">
        <f>MASTER!BA43</f>
        <v>37</v>
      </c>
      <c r="BC51">
        <f>MASTER!BB43</f>
        <v>5</v>
      </c>
      <c r="BD51">
        <f>MASTER!BC43</f>
        <v>53</v>
      </c>
      <c r="BE51">
        <f>MASTER!BD43</f>
        <v>16</v>
      </c>
      <c r="BF51">
        <f>MASTER!BE43</f>
        <v>12</v>
      </c>
      <c r="BG51">
        <f>MASTER!BF43</f>
        <v>170</v>
      </c>
      <c r="BH51">
        <f>MASTER!BG43</f>
        <v>22</v>
      </c>
    </row>
    <row r="52" spans="1:60" x14ac:dyDescent="0.25">
      <c r="A52" s="97">
        <v>50</v>
      </c>
      <c r="B52" s="97"/>
      <c r="C52" s="381"/>
      <c r="D52" s="221"/>
      <c r="E52" s="181" t="s">
        <v>72</v>
      </c>
      <c r="F52">
        <f>MASTER!E44</f>
        <v>2765.5</v>
      </c>
      <c r="G52" s="12">
        <f>MASTER!F44</f>
        <v>5990.333333333333</v>
      </c>
      <c r="H52">
        <f>MASTER!G44</f>
        <v>6234</v>
      </c>
      <c r="I52">
        <f>MASTER!H44</f>
        <v>10335562.5</v>
      </c>
      <c r="J52" s="287">
        <f>MASTER!I44</f>
        <v>599</v>
      </c>
      <c r="K52">
        <f>MASTER!J44</f>
        <v>5390</v>
      </c>
      <c r="L52">
        <f>MASTER!K44</f>
        <v>29731.107142857141</v>
      </c>
      <c r="M52">
        <f>MASTER!L44</f>
        <v>0</v>
      </c>
      <c r="N52">
        <f>MASTER!M44</f>
        <v>500</v>
      </c>
      <c r="O52">
        <f>MASTER!N44</f>
        <v>8476.0736842105252</v>
      </c>
      <c r="P52">
        <f>MASTER!O44</f>
        <v>20831.57894736842</v>
      </c>
      <c r="Q52" s="240">
        <f>MASTER!P44</f>
        <v>14379.15</v>
      </c>
      <c r="R52" s="240">
        <f>MASTER!Q44</f>
        <v>12754.95</v>
      </c>
      <c r="S52">
        <f>MASTER!R44</f>
        <v>2818181.8181818184</v>
      </c>
      <c r="T52" s="240">
        <f>MASTER!S44</f>
        <v>20483.142857142859</v>
      </c>
      <c r="U52">
        <f>MASTER!T44</f>
        <v>57268.132463636364</v>
      </c>
      <c r="V52">
        <f>MASTER!U44</f>
        <v>34032.33</v>
      </c>
      <c r="W52">
        <f>MASTER!V44</f>
        <v>48028.888888888891</v>
      </c>
      <c r="X52">
        <f>MASTER!W44</f>
        <v>18897.619047619046</v>
      </c>
      <c r="Y52">
        <f>MASTER!X44</f>
        <v>5900000</v>
      </c>
      <c r="Z52">
        <f>MASTER!Y44</f>
        <v>27146.67</v>
      </c>
      <c r="AA52">
        <f>MASTER!Z44</f>
        <v>79342.5</v>
      </c>
      <c r="AB52">
        <f>MASTER!AA44</f>
        <v>66708</v>
      </c>
      <c r="AC52">
        <f>MASTER!AB44</f>
        <v>37120</v>
      </c>
      <c r="AD52" s="353">
        <f>MASTER!AC44</f>
        <v>9146.5731707317082</v>
      </c>
      <c r="AE52">
        <f>MASTER!AD44</f>
        <v>22324.2</v>
      </c>
      <c r="AF52">
        <f>MASTER!AE44</f>
        <v>8094.0395238095243</v>
      </c>
      <c r="AG52">
        <f>MASTER!AF44</f>
        <v>67128.205128205125</v>
      </c>
      <c r="AH52">
        <f>MASTER!AG44</f>
        <v>60906.609756097561</v>
      </c>
      <c r="AI52">
        <f>MASTER!AH44</f>
        <v>17166.16</v>
      </c>
      <c r="AJ52">
        <f>MASTER!AI44</f>
        <v>4597.8</v>
      </c>
      <c r="AK52">
        <f>MASTER!AJ44</f>
        <v>172169.55555555556</v>
      </c>
      <c r="AL52">
        <f>MASTER!AK44</f>
        <v>36425</v>
      </c>
      <c r="AM52">
        <f>MASTER!AL44</f>
        <v>129237.75</v>
      </c>
      <c r="AN52">
        <f>MASTER!AM44</f>
        <v>42313.1</v>
      </c>
      <c r="AO52" s="231">
        <f>MASTER!AN44</f>
        <v>27934.1</v>
      </c>
      <c r="AP52">
        <f>MASTER!AO44</f>
        <v>1279429.4736842106</v>
      </c>
      <c r="AQ52">
        <f>MASTER!AP44</f>
        <v>388.5</v>
      </c>
      <c r="AR52">
        <f>MASTER!AQ44</f>
        <v>2300</v>
      </c>
      <c r="AS52">
        <f>MASTER!AR44</f>
        <v>17712</v>
      </c>
      <c r="AT52">
        <f>MASTER!AS44</f>
        <v>3448.1666666666665</v>
      </c>
      <c r="AU52">
        <f>MASTER!AT44</f>
        <v>17530.125</v>
      </c>
      <c r="AV52" s="335">
        <f>MASTER!AU44</f>
        <v>3001150</v>
      </c>
      <c r="AW52">
        <f>MASTER!AV44</f>
        <v>34417.189235294114</v>
      </c>
      <c r="AX52">
        <f>MASTER!AW44</f>
        <v>6741542.8571428573</v>
      </c>
      <c r="AY52">
        <f>MASTER!AX44</f>
        <v>24009.25</v>
      </c>
      <c r="AZ52" s="240">
        <f>MASTER!AY44</f>
        <v>8234.4</v>
      </c>
      <c r="BA52" s="238">
        <f>MASTER!AZ44</f>
        <v>13118.41</v>
      </c>
      <c r="BB52">
        <f>MASTER!BA44</f>
        <v>422700</v>
      </c>
      <c r="BC52">
        <f>MASTER!BB44</f>
        <v>12774</v>
      </c>
      <c r="BD52">
        <f>MASTER!BC44</f>
        <v>957945.26239622652</v>
      </c>
      <c r="BE52">
        <f>MASTER!BD44</f>
        <v>6914.2142857142853</v>
      </c>
      <c r="BF52" s="238">
        <f>MASTER!BE44</f>
        <v>8258.4040000000005</v>
      </c>
      <c r="BG52">
        <f>MASTER!BF44</f>
        <v>5060.3999999999996</v>
      </c>
      <c r="BH52" s="240">
        <f>MASTER!BG44</f>
        <v>20594</v>
      </c>
    </row>
    <row r="53" spans="1:60" x14ac:dyDescent="0.25">
      <c r="A53" s="97">
        <v>51</v>
      </c>
      <c r="B53" s="97"/>
      <c r="C53" s="381"/>
      <c r="D53" s="221"/>
      <c r="E53" s="181" t="s">
        <v>245</v>
      </c>
      <c r="F53" s="233">
        <f>MASTER!E45</f>
        <v>43706</v>
      </c>
      <c r="G53">
        <f>MASTER!F45</f>
        <v>18123.8</v>
      </c>
      <c r="H53">
        <f>MASTER!G45</f>
        <v>750716</v>
      </c>
      <c r="I53">
        <f>MASTER!H45</f>
        <v>131000</v>
      </c>
      <c r="J53">
        <f>MASTER!I45</f>
        <v>153967</v>
      </c>
      <c r="K53">
        <f>MASTER!J45</f>
        <v>0</v>
      </c>
      <c r="L53">
        <f>MASTER!K45</f>
        <v>80835</v>
      </c>
      <c r="M53">
        <f>MASTER!L45</f>
        <v>0</v>
      </c>
      <c r="N53">
        <f>MASTER!M45</f>
        <v>716870</v>
      </c>
      <c r="O53">
        <f>MASTER!N45</f>
        <v>161610</v>
      </c>
      <c r="P53">
        <f>MASTER!O45</f>
        <v>23923</v>
      </c>
      <c r="Q53" s="232">
        <f>MASTER!P45</f>
        <v>203657</v>
      </c>
      <c r="R53">
        <f>MASTER!Q45</f>
        <v>88429</v>
      </c>
      <c r="S53">
        <f>MASTER!R45</f>
        <v>24298</v>
      </c>
      <c r="T53">
        <f>MASTER!S45</f>
        <v>46179</v>
      </c>
      <c r="U53">
        <f>MASTER!T45</f>
        <v>21087</v>
      </c>
      <c r="V53">
        <f>MASTER!U45</f>
        <v>47897</v>
      </c>
      <c r="W53">
        <f>MASTER!V45</f>
        <v>97331</v>
      </c>
      <c r="X53">
        <f>MASTER!W45</f>
        <v>251911</v>
      </c>
      <c r="Y53">
        <f>MASTER!X45</f>
        <v>649649</v>
      </c>
      <c r="Z53" s="233">
        <f>MASTER!Y45</f>
        <v>69638</v>
      </c>
      <c r="AA53">
        <f>MASTER!Z45</f>
        <v>270270</v>
      </c>
      <c r="AB53">
        <f>MASTER!AA45</f>
        <v>262616</v>
      </c>
      <c r="AC53">
        <f>MASTER!AB45</f>
        <v>0</v>
      </c>
      <c r="AD53" s="232">
        <f>MASTER!AC45</f>
        <v>157397</v>
      </c>
      <c r="AE53" s="232">
        <f>MASTER!AD45</f>
        <v>234562</v>
      </c>
      <c r="AF53" s="233">
        <f>MASTER!AE45</f>
        <v>247309.77600000001</v>
      </c>
      <c r="AG53">
        <f>MASTER!AF45</f>
        <v>296703</v>
      </c>
      <c r="AH53">
        <f>MASTER!AG45</f>
        <v>1469002</v>
      </c>
      <c r="AI53">
        <f>MASTER!AH45</f>
        <v>171222</v>
      </c>
      <c r="AJ53">
        <f>MASTER!AI45</f>
        <v>114460</v>
      </c>
      <c r="AK53">
        <f>MASTER!AJ45</f>
        <v>185250</v>
      </c>
      <c r="AL53">
        <f>MASTER!AK45</f>
        <v>618400</v>
      </c>
      <c r="AM53">
        <f>MASTER!AL45</f>
        <v>31088</v>
      </c>
      <c r="AN53">
        <f>MASTER!AM45</f>
        <v>80864</v>
      </c>
      <c r="AO53" s="235">
        <f>MASTER!AN45</f>
        <v>122366</v>
      </c>
      <c r="AP53">
        <f>MASTER!AO45</f>
        <v>32335</v>
      </c>
      <c r="AQ53">
        <f>MASTER!AP45</f>
        <v>0</v>
      </c>
      <c r="AR53">
        <f>MASTER!AQ45</f>
        <v>98929</v>
      </c>
      <c r="AS53">
        <f>MASTER!AR45</f>
        <v>470777</v>
      </c>
      <c r="AT53">
        <f>MASTER!AS45</f>
        <v>234360</v>
      </c>
      <c r="AU53">
        <f>MASTER!AT45</f>
        <v>34626</v>
      </c>
      <c r="AV53">
        <f>MASTER!AU45</f>
        <v>446529</v>
      </c>
      <c r="AW53" s="232">
        <f>MASTER!AV45</f>
        <v>585092.21699999995</v>
      </c>
      <c r="AX53">
        <f>MASTER!AW45</f>
        <v>274046</v>
      </c>
      <c r="AY53">
        <f>MASTER!AX45</f>
        <v>259662</v>
      </c>
      <c r="AZ53">
        <f>MASTER!AY45</f>
        <v>97345</v>
      </c>
      <c r="BA53" s="232">
        <f>MASTER!AZ45</f>
        <v>221863</v>
      </c>
      <c r="BB53">
        <f>MASTER!BA45</f>
        <v>0</v>
      </c>
      <c r="BC53">
        <f>MASTER!BB45</f>
        <v>6626.666666666667</v>
      </c>
      <c r="BD53">
        <f>MASTER!BC45</f>
        <v>1038900</v>
      </c>
      <c r="BE53">
        <f>MASTER!BD45</f>
        <v>186418</v>
      </c>
      <c r="BF53">
        <f>MASTER!BE45</f>
        <v>19016.5</v>
      </c>
      <c r="BG53">
        <f>MASTER!BF45</f>
        <v>145595</v>
      </c>
      <c r="BH53">
        <f>MASTER!BG45</f>
        <v>88933</v>
      </c>
    </row>
    <row r="54" spans="1:60" x14ac:dyDescent="0.25">
      <c r="A54" s="97">
        <v>52</v>
      </c>
      <c r="B54" s="97"/>
      <c r="C54" s="381"/>
      <c r="D54" s="221"/>
      <c r="E54" s="181" t="s">
        <v>246</v>
      </c>
      <c r="F54" t="str">
        <f>MASTER!E74</f>
        <v>n/a</v>
      </c>
      <c r="G54">
        <f>MASTER!F74</f>
        <v>493</v>
      </c>
      <c r="H54" s="233">
        <f>MASTER!G74</f>
        <v>103000</v>
      </c>
      <c r="I54">
        <f>MASTER!H74</f>
        <v>5614500</v>
      </c>
      <c r="J54">
        <f>MASTER!I74</f>
        <v>258</v>
      </c>
      <c r="K54" s="233">
        <f>MASTER!J74</f>
        <v>813000</v>
      </c>
      <c r="L54" s="235" t="str">
        <f>MASTER!K74</f>
        <v>4,263.33</v>
      </c>
      <c r="M54">
        <f>MASTER!L74</f>
        <v>24000</v>
      </c>
      <c r="N54">
        <f>MASTER!M74</f>
        <v>6000</v>
      </c>
      <c r="O54" s="233">
        <f>MASTER!N74</f>
        <v>61800</v>
      </c>
      <c r="P54">
        <f>MASTER!O74</f>
        <v>0</v>
      </c>
      <c r="Q54" s="235" t="str">
        <f>MASTER!P74</f>
        <v>7396</v>
      </c>
      <c r="R54" s="235" t="str">
        <f>MASTER!Q74</f>
        <v>7,485.00</v>
      </c>
      <c r="S54" s="233">
        <f>MASTER!R74</f>
        <v>24000</v>
      </c>
      <c r="T54" s="235" t="str">
        <f>MASTER!S74</f>
        <v>5,798.00</v>
      </c>
      <c r="U54">
        <f>MASTER!T74</f>
        <v>24453.333299999998</v>
      </c>
      <c r="V54" s="233">
        <f>MASTER!U74</f>
        <v>17333</v>
      </c>
      <c r="W54">
        <f>MASTER!V74</f>
        <v>12498</v>
      </c>
      <c r="X54">
        <f>MASTER!W74</f>
        <v>2169</v>
      </c>
      <c r="Y54" s="233">
        <f>MASTER!X74</f>
        <v>40060</v>
      </c>
      <c r="Z54" s="233">
        <f>MASTER!Y74</f>
        <v>25000</v>
      </c>
      <c r="AA54">
        <f>MASTER!Z74</f>
        <v>1300</v>
      </c>
      <c r="AB54" s="233">
        <f>MASTER!AA74</f>
        <v>75000</v>
      </c>
      <c r="AC54" s="233">
        <f>MASTER!AB74</f>
        <v>6872</v>
      </c>
      <c r="AD54" s="231">
        <f>MASTER!AC74</f>
        <v>5366.87</v>
      </c>
      <c r="AE54" s="335">
        <f>MASTER!AD74</f>
        <v>8189.81</v>
      </c>
      <c r="AF54" s="231">
        <f>MASTER!AE74</f>
        <v>450</v>
      </c>
      <c r="AG54" s="233">
        <f>MASTER!AF74</f>
        <v>104400</v>
      </c>
      <c r="AH54" s="240">
        <f>MASTER!AG74</f>
        <v>3493</v>
      </c>
      <c r="AI54" s="335">
        <f>MASTER!AH74</f>
        <v>6262</v>
      </c>
      <c r="AJ54" s="230">
        <f>MASTER!AI74</f>
        <v>5749.28</v>
      </c>
      <c r="AK54">
        <f>MASTER!AJ74</f>
        <v>4067</v>
      </c>
      <c r="AL54">
        <f>MASTER!AK74</f>
        <v>14483.33</v>
      </c>
      <c r="AM54">
        <f>MASTER!AL74</f>
        <v>7773.33</v>
      </c>
      <c r="AN54">
        <f>MASTER!AM74</f>
        <v>19940</v>
      </c>
      <c r="AO54" s="231">
        <f>MASTER!AN74</f>
        <v>7137.67</v>
      </c>
      <c r="AP54">
        <f>MASTER!AO74</f>
        <v>480000</v>
      </c>
      <c r="AQ54" s="231">
        <f>MASTER!AP74</f>
        <v>5000</v>
      </c>
      <c r="AR54" s="231">
        <f>MASTER!AQ74</f>
        <v>250</v>
      </c>
      <c r="AS54">
        <f>MASTER!AR74</f>
        <v>0</v>
      </c>
      <c r="AT54" s="234">
        <f>MASTER!AS74</f>
        <v>145</v>
      </c>
      <c r="AU54" s="335">
        <f>MASTER!AT74</f>
        <v>7786.33</v>
      </c>
      <c r="AV54" t="str">
        <f>MASTER!AU74</f>
        <v>n/a</v>
      </c>
      <c r="AW54">
        <f>MASTER!AV74</f>
        <v>0</v>
      </c>
      <c r="AX54">
        <f>MASTER!AW74</f>
        <v>582000</v>
      </c>
      <c r="AY54">
        <f>MASTER!AX74</f>
        <v>28800</v>
      </c>
      <c r="AZ54">
        <f>MASTER!AY74</f>
        <v>3216</v>
      </c>
      <c r="BA54" s="238">
        <f>MASTER!AZ74</f>
        <v>8922.56</v>
      </c>
      <c r="BB54" s="233">
        <f>MASTER!BA74</f>
        <v>117500</v>
      </c>
      <c r="BC54">
        <f>MASTER!BB74</f>
        <v>2060</v>
      </c>
      <c r="BD54">
        <f>MASTER!BC74</f>
        <v>398400</v>
      </c>
      <c r="BE54" s="233">
        <f>MASTER!BD74</f>
        <v>7193</v>
      </c>
      <c r="BF54" s="235" t="str">
        <f>MASTER!BE74</f>
        <v>8513</v>
      </c>
      <c r="BG54">
        <f>MASTER!BF74</f>
        <v>2835</v>
      </c>
      <c r="BH54">
        <f>MASTER!BG74</f>
        <v>8152.67</v>
      </c>
    </row>
    <row r="55" spans="1:60" x14ac:dyDescent="0.25">
      <c r="A55" s="97">
        <v>53</v>
      </c>
      <c r="B55" s="97"/>
      <c r="C55" s="381"/>
      <c r="D55" s="222"/>
      <c r="E55" s="223" t="s">
        <v>247</v>
      </c>
      <c r="F55" s="242" t="str">
        <f>MASTER!E53</f>
        <v>n/a</v>
      </c>
      <c r="G55" s="242">
        <f>MASTER!F53</f>
        <v>14450</v>
      </c>
      <c r="H55" s="242">
        <f>MASTER!G53</f>
        <v>200000</v>
      </c>
      <c r="I55" s="242">
        <f>MASTER!H53</f>
        <v>12270000</v>
      </c>
      <c r="J55" s="354">
        <f>MASTER!I53</f>
        <v>8510</v>
      </c>
      <c r="K55" s="242">
        <f>MASTER!J53</f>
        <v>10090658</v>
      </c>
      <c r="L55" s="242">
        <f>MASTER!K53</f>
        <v>25621</v>
      </c>
      <c r="M55" s="242">
        <f>MASTER!L53</f>
        <v>1</v>
      </c>
      <c r="N55" s="242">
        <f>MASTER!M53</f>
        <v>0</v>
      </c>
      <c r="O55" s="242">
        <f>MASTER!N53</f>
        <v>0</v>
      </c>
      <c r="P55" s="242">
        <f>MASTER!O53</f>
        <v>0</v>
      </c>
      <c r="Q55" s="242">
        <f>MASTER!P53</f>
        <v>23841</v>
      </c>
      <c r="R55" s="242">
        <f>MASTER!Q53</f>
        <v>24311</v>
      </c>
      <c r="S55" s="242">
        <f>MASTER!R53</f>
        <v>10000000</v>
      </c>
      <c r="T55" s="242">
        <f>MASTER!S53</f>
        <v>26479</v>
      </c>
      <c r="U55" s="242">
        <f>MASTER!T53</f>
        <v>0</v>
      </c>
      <c r="V55" s="283">
        <f>MASTER!U53</f>
        <v>132000</v>
      </c>
      <c r="W55" s="242">
        <f>MASTER!V53</f>
        <v>150500</v>
      </c>
      <c r="X55" s="242">
        <f>MASTER!W53</f>
        <v>5200</v>
      </c>
      <c r="Y55" s="242">
        <f>MASTER!X53</f>
        <v>30400000</v>
      </c>
      <c r="Z55" s="242">
        <f>MASTER!Y53</f>
        <v>10774</v>
      </c>
      <c r="AA55" s="242">
        <f>MASTER!Z53</f>
        <v>0</v>
      </c>
      <c r="AB55" s="242">
        <f>MASTER!AA53</f>
        <v>0</v>
      </c>
      <c r="AC55" s="242" t="str">
        <f>MASTER!AB53</f>
        <v>NA</v>
      </c>
      <c r="AD55" s="242">
        <f>MASTER!AC53</f>
        <v>22000</v>
      </c>
      <c r="AE55" s="355">
        <f>MASTER!AD53</f>
        <v>17493</v>
      </c>
      <c r="AF55" s="242" t="str">
        <f>MASTER!AE53</f>
        <v>no</v>
      </c>
      <c r="AG55" s="242" t="str">
        <f>MASTER!AF53</f>
        <v>zero - no student debt</v>
      </c>
      <c r="AH55" s="242">
        <f>MASTER!AG53</f>
        <v>8695</v>
      </c>
      <c r="AI55" s="242">
        <f>MASTER!AH53</f>
        <v>27907</v>
      </c>
      <c r="AJ55" s="282" t="str">
        <f>MASTER!AI53</f>
        <v>13180</v>
      </c>
      <c r="AK55" s="242">
        <f>MASTER!AJ53</f>
        <v>0</v>
      </c>
      <c r="AL55" s="242" t="str">
        <f>MASTER!AK53</f>
        <v xml:space="preserve">NA </v>
      </c>
      <c r="AM55" s="242">
        <f>MASTER!AL53</f>
        <v>160000</v>
      </c>
      <c r="AN55" s="242">
        <f>MASTER!AM53</f>
        <v>0</v>
      </c>
      <c r="AO55" s="285">
        <f>MASTER!AN53</f>
        <v>22675.5</v>
      </c>
      <c r="AP55" s="242">
        <f>MASTER!AO53</f>
        <v>591300</v>
      </c>
      <c r="AQ55" s="242">
        <f>MASTER!AP53</f>
        <v>0</v>
      </c>
      <c r="AR55" s="285">
        <f>MASTER!AQ53</f>
        <v>7000</v>
      </c>
      <c r="AS55" s="242">
        <f>MASTER!AR53</f>
        <v>0</v>
      </c>
      <c r="AT55" s="242">
        <f>MASTER!AS53</f>
        <v>0</v>
      </c>
      <c r="AU55" s="242">
        <f>MASTER!AT53</f>
        <v>27014</v>
      </c>
      <c r="AV55" s="284">
        <f>MASTER!AU53</f>
        <v>4900</v>
      </c>
      <c r="AW55" s="242">
        <f>MASTER!AV53</f>
        <v>9600</v>
      </c>
      <c r="AX55" s="242">
        <f>MASTER!AW53</f>
        <v>13080000</v>
      </c>
      <c r="AY55" s="242">
        <f>MASTER!AX53</f>
        <v>63394</v>
      </c>
      <c r="AZ55" s="355">
        <f>MASTER!AY53</f>
        <v>20000</v>
      </c>
      <c r="BA55" s="355">
        <f>MASTER!AZ53</f>
        <v>20000</v>
      </c>
      <c r="BB55" s="242">
        <f>MASTER!BA53</f>
        <v>300</v>
      </c>
      <c r="BC55" s="242">
        <f>MASTER!BB53</f>
        <v>13000</v>
      </c>
      <c r="BD55" s="242">
        <f>MASTER!BC53</f>
        <v>3240000</v>
      </c>
      <c r="BE55" s="355">
        <f>MASTER!BD53</f>
        <v>28000</v>
      </c>
      <c r="BF55" s="282" t="str">
        <f>MASTER!BE53</f>
        <v>35000</v>
      </c>
      <c r="BG55" s="242" t="str">
        <f>MASTER!BF53</f>
        <v>n/a</v>
      </c>
      <c r="BH55" s="346">
        <f>MASTER!BG53</f>
        <v>40885</v>
      </c>
    </row>
    <row r="56" spans="1:60" x14ac:dyDescent="0.25">
      <c r="A56" s="97">
        <v>54</v>
      </c>
      <c r="B56" s="373">
        <f>COUNTA(E56:E59)*C56*100</f>
        <v>336.4</v>
      </c>
      <c r="C56" s="380">
        <v>0.84099999999999997</v>
      </c>
      <c r="D56" s="221" t="s">
        <v>22</v>
      </c>
      <c r="E56" s="342" t="s">
        <v>77</v>
      </c>
      <c r="F56" s="374">
        <f>MASTER!E54</f>
        <v>21</v>
      </c>
      <c r="G56" s="374">
        <f>MASTER!F54</f>
        <v>18</v>
      </c>
      <c r="H56" s="374">
        <f>MASTER!G54</f>
        <v>20</v>
      </c>
      <c r="I56" s="374">
        <f>MASTER!H54</f>
        <v>18</v>
      </c>
      <c r="J56" s="374">
        <f>MASTER!I54</f>
        <v>14</v>
      </c>
      <c r="K56" s="374">
        <f>MASTER!J54</f>
        <v>18</v>
      </c>
      <c r="L56" s="374">
        <f>MASTER!K54</f>
        <v>18</v>
      </c>
      <c r="M56" s="374">
        <f>MASTER!L54</f>
        <v>18</v>
      </c>
      <c r="N56" s="374">
        <f>MASTER!M54</f>
        <v>21</v>
      </c>
      <c r="O56" s="374">
        <f>MASTER!N54</f>
        <v>18</v>
      </c>
      <c r="P56" s="374">
        <f>MASTER!O54</f>
        <v>15</v>
      </c>
      <c r="Q56" s="374">
        <f>MASTER!P54</f>
        <v>16</v>
      </c>
      <c r="R56" s="374">
        <f>MASTER!Q54</f>
        <v>18</v>
      </c>
      <c r="S56" s="374">
        <f>MASTER!R54</f>
        <v>18</v>
      </c>
      <c r="T56" s="374">
        <f>MASTER!S54</f>
        <v>18</v>
      </c>
      <c r="U56" s="374">
        <f>MASTER!T54</f>
        <v>18</v>
      </c>
      <c r="V56" s="374">
        <f>MASTER!U54</f>
        <v>18</v>
      </c>
      <c r="W56" s="374">
        <f>MASTER!V54</f>
        <v>18</v>
      </c>
      <c r="X56" s="374">
        <f>MASTER!W54</f>
        <v>18</v>
      </c>
      <c r="Y56" s="374">
        <f>MASTER!X54</f>
        <v>21</v>
      </c>
      <c r="Z56" s="374">
        <f>MASTER!Y54</f>
        <v>18</v>
      </c>
      <c r="AA56" s="374">
        <f>MASTER!Z54</f>
        <v>18</v>
      </c>
      <c r="AB56" s="374">
        <f>MASTER!AA54</f>
        <v>18</v>
      </c>
      <c r="AC56" s="374">
        <f>MASTER!AB54</f>
        <v>18</v>
      </c>
      <c r="AD56" s="374">
        <f>MASTER!AC54</f>
        <v>16</v>
      </c>
      <c r="AE56" s="374">
        <f>MASTER!AD54</f>
        <v>0</v>
      </c>
      <c r="AF56" s="374">
        <f>MASTER!AE54</f>
        <v>18</v>
      </c>
      <c r="AG56" s="374">
        <f>MASTER!AF54</f>
        <v>18</v>
      </c>
      <c r="AH56" s="374">
        <f>MASTER!AG54</f>
        <v>18</v>
      </c>
      <c r="AI56" s="374">
        <f>MASTER!AH54</f>
        <v>0</v>
      </c>
      <c r="AJ56" s="374">
        <f>MASTER!AI54</f>
        <v>18</v>
      </c>
      <c r="AK56" s="374">
        <f>MASTER!AJ54</f>
        <v>18</v>
      </c>
      <c r="AL56" s="374">
        <f>MASTER!AK54</f>
        <v>19.5</v>
      </c>
      <c r="AM56" s="374">
        <f>MASTER!AL54</f>
        <v>18</v>
      </c>
      <c r="AN56" s="374">
        <f>MASTER!AM54</f>
        <v>19.5</v>
      </c>
      <c r="AO56" s="374">
        <f>MASTER!AN54</f>
        <v>18</v>
      </c>
      <c r="AP56" s="374">
        <f>MASTER!AO54</f>
        <v>16</v>
      </c>
      <c r="AQ56" s="374">
        <f>MASTER!AP54</f>
        <v>16</v>
      </c>
      <c r="AR56" s="374">
        <f>MASTER!AQ54</f>
        <v>18</v>
      </c>
      <c r="AS56" s="374">
        <f>MASTER!AR54</f>
        <v>16</v>
      </c>
      <c r="AT56" s="374">
        <f>MASTER!AS54</f>
        <v>18</v>
      </c>
      <c r="AU56" s="374">
        <f>MASTER!AT54</f>
        <v>0</v>
      </c>
      <c r="AV56" s="374">
        <f>MASTER!AU54</f>
        <v>18</v>
      </c>
      <c r="AW56" s="374">
        <f>MASTER!AV54</f>
        <v>16</v>
      </c>
      <c r="AX56" s="374">
        <f>MASTER!AW54</f>
        <v>0</v>
      </c>
      <c r="AY56" s="374">
        <f>MASTER!AX54</f>
        <v>18</v>
      </c>
      <c r="AZ56" s="374">
        <f>MASTER!AY54</f>
        <v>18</v>
      </c>
      <c r="BA56" s="374">
        <f>MASTER!AZ54</f>
        <v>18</v>
      </c>
      <c r="BB56" s="374">
        <f>MASTER!BA54</f>
        <v>18</v>
      </c>
      <c r="BC56" s="374">
        <f>MASTER!BB54</f>
        <v>18</v>
      </c>
      <c r="BD56" s="374">
        <f>MASTER!BC54</f>
        <v>16</v>
      </c>
      <c r="BE56" s="374">
        <f>MASTER!BD54</f>
        <v>18</v>
      </c>
      <c r="BF56" s="374">
        <f>MASTER!BE54</f>
        <v>18</v>
      </c>
      <c r="BG56" s="374">
        <f>MASTER!BF54</f>
        <v>18</v>
      </c>
      <c r="BH56" s="374">
        <f>MASTER!BG54</f>
        <v>18</v>
      </c>
    </row>
    <row r="57" spans="1:60" ht="30" x14ac:dyDescent="0.25">
      <c r="A57" s="97">
        <v>55</v>
      </c>
      <c r="B57" s="373"/>
      <c r="C57" s="380"/>
      <c r="D57" s="356" t="s">
        <v>671</v>
      </c>
      <c r="E57" s="342" t="s">
        <v>80</v>
      </c>
      <c r="F57" s="374">
        <f>MASTER!E55</f>
        <v>6</v>
      </c>
      <c r="G57" s="374">
        <f>MASTER!F55</f>
        <v>13</v>
      </c>
      <c r="H57" s="374">
        <f>MASTER!G55</f>
        <v>4</v>
      </c>
      <c r="I57" s="374">
        <f>MASTER!H55</f>
        <v>3</v>
      </c>
      <c r="J57" s="374">
        <f>MASTER!I55</f>
        <v>26</v>
      </c>
      <c r="K57" s="374">
        <f>MASTER!J55</f>
        <v>13</v>
      </c>
      <c r="L57" s="374">
        <f>MASTER!K55</f>
        <v>20</v>
      </c>
      <c r="M57" s="374">
        <f>MASTER!L55</f>
        <v>9</v>
      </c>
      <c r="N57" s="374">
        <f>MASTER!M55</f>
        <v>7</v>
      </c>
      <c r="O57" s="374">
        <f>MASTER!N55</f>
        <v>7</v>
      </c>
      <c r="P57" s="374">
        <f>MASTER!O55</f>
        <v>4</v>
      </c>
      <c r="Q57" s="374">
        <f>MASTER!P55</f>
        <v>21</v>
      </c>
      <c r="R57" s="374">
        <f>MASTER!Q55</f>
        <v>29</v>
      </c>
      <c r="S57" s="374">
        <f>MASTER!R55</f>
        <v>6</v>
      </c>
      <c r="T57" s="374">
        <f>MASTER!S55</f>
        <v>7</v>
      </c>
      <c r="U57" s="374">
        <f>MASTER!T55</f>
        <v>8</v>
      </c>
      <c r="V57" s="374">
        <f>MASTER!U55</f>
        <v>17</v>
      </c>
      <c r="W57" s="374">
        <f>MASTER!V55</f>
        <v>17</v>
      </c>
      <c r="X57" s="374">
        <f>MASTER!W55</f>
        <v>15</v>
      </c>
      <c r="Y57" s="374">
        <f>MASTER!X55</f>
        <v>5</v>
      </c>
      <c r="Z57" s="374">
        <f>MASTER!Y55</f>
        <v>19</v>
      </c>
      <c r="AA57" s="374">
        <f>MASTER!Z55</f>
        <v>3</v>
      </c>
      <c r="AB57" s="374">
        <f>MASTER!AA55</f>
        <v>9</v>
      </c>
      <c r="AC57" s="374">
        <f>MASTER!AB55</f>
        <v>2</v>
      </c>
      <c r="AD57" s="374">
        <f>MASTER!AC55</f>
        <v>33</v>
      </c>
      <c r="AE57" s="374">
        <f>MASTER!AD55</f>
        <v>28</v>
      </c>
      <c r="AF57" s="374">
        <f>MASTER!AE55</f>
        <v>7</v>
      </c>
      <c r="AG57" s="374">
        <f>MASTER!AF55</f>
        <v>11</v>
      </c>
      <c r="AH57" s="374">
        <f>MASTER!AG55</f>
        <v>32</v>
      </c>
      <c r="AI57" s="374">
        <f>MASTER!AH55</f>
        <v>8</v>
      </c>
      <c r="AJ57" s="374">
        <f>MASTER!AI55</f>
        <v>12</v>
      </c>
      <c r="AK57" s="374">
        <f>MASTER!AJ55</f>
        <v>4</v>
      </c>
      <c r="AL57" s="374">
        <f>MASTER!AK55</f>
        <v>4</v>
      </c>
      <c r="AM57" s="374">
        <f>MASTER!AL55</f>
        <v>9</v>
      </c>
      <c r="AN57" s="374">
        <f>MASTER!AM55</f>
        <v>4</v>
      </c>
      <c r="AO57" s="374">
        <f>MASTER!AN55</f>
        <v>116</v>
      </c>
      <c r="AP57" s="374">
        <f>MASTER!AO55</f>
        <v>8</v>
      </c>
      <c r="AQ57" s="374">
        <f>MASTER!AP55</f>
        <v>20</v>
      </c>
      <c r="AR57" s="374">
        <f>MASTER!AQ55</f>
        <v>3</v>
      </c>
      <c r="AS57" s="374">
        <f>MASTER!AR55</f>
        <v>22</v>
      </c>
      <c r="AT57" s="374">
        <f>MASTER!AS55</f>
        <v>8</v>
      </c>
      <c r="AU57" s="374">
        <f>MASTER!AT55</f>
        <v>39</v>
      </c>
      <c r="AV57" s="374">
        <f>MASTER!AU55</f>
        <v>14</v>
      </c>
      <c r="AW57" s="374">
        <f>MASTER!AV55</f>
        <v>11</v>
      </c>
      <c r="AX57" s="374">
        <f>MASTER!AW55</f>
        <v>8</v>
      </c>
      <c r="AY57" s="374">
        <f>MASTER!AX55</f>
        <v>16</v>
      </c>
      <c r="AZ57" s="374">
        <f>MASTER!AY55</f>
        <v>4</v>
      </c>
      <c r="BA57" s="374">
        <f>MASTER!AZ55</f>
        <v>10</v>
      </c>
      <c r="BB57" s="374">
        <f>MASTER!BA55</f>
        <v>22</v>
      </c>
      <c r="BC57" s="374">
        <f>MASTER!BB55</f>
        <v>9</v>
      </c>
      <c r="BD57" s="374">
        <f>MASTER!BC55</f>
        <v>12</v>
      </c>
      <c r="BE57" s="374">
        <f>MASTER!BD55</f>
        <v>41</v>
      </c>
      <c r="BF57" s="374">
        <f>MASTER!BE55</f>
        <v>11</v>
      </c>
      <c r="BG57" s="374">
        <f>MASTER!BF55</f>
        <v>15</v>
      </c>
      <c r="BH57" s="374">
        <f>MASTER!BG55</f>
        <v>10</v>
      </c>
    </row>
    <row r="58" spans="1:60" x14ac:dyDescent="0.25">
      <c r="A58" s="97">
        <v>56</v>
      </c>
      <c r="B58" s="373"/>
      <c r="C58" s="380"/>
      <c r="D58" s="221"/>
      <c r="E58" s="342" t="s">
        <v>82</v>
      </c>
      <c r="F58" s="374">
        <f>MASTER!E126</f>
        <v>25.8</v>
      </c>
      <c r="G58" s="374">
        <f>MASTER!F126</f>
        <v>9.3000000000000007</v>
      </c>
      <c r="H58" s="374">
        <f>MASTER!G126</f>
        <v>17.7</v>
      </c>
      <c r="I58" s="374">
        <f>MASTER!H126</f>
        <v>9.6</v>
      </c>
      <c r="J58" s="374">
        <f>MASTER!I126</f>
        <v>5</v>
      </c>
      <c r="K58" s="374">
        <f>MASTER!J126</f>
        <v>23.7</v>
      </c>
      <c r="L58" s="374">
        <f>MASTER!K126</f>
        <v>12.7</v>
      </c>
      <c r="M58" s="374">
        <f>MASTER!L126</f>
        <v>15.9</v>
      </c>
      <c r="N58" s="374">
        <f>MASTER!M126</f>
        <v>9.6</v>
      </c>
      <c r="O58" s="374">
        <f>MASTER!N126</f>
        <v>18.5</v>
      </c>
      <c r="P58" s="374">
        <f>MASTER!O126</f>
        <v>9.6</v>
      </c>
      <c r="Q58" s="374">
        <f>MASTER!P126</f>
        <v>12.7</v>
      </c>
      <c r="R58" s="374">
        <f>MASTER!Q126</f>
        <v>12.7</v>
      </c>
      <c r="S58" s="374">
        <f>MASTER!R126</f>
        <v>26.6</v>
      </c>
      <c r="T58" s="374">
        <f>MASTER!S126</f>
        <v>12.7</v>
      </c>
      <c r="U58" s="374">
        <f>MASTER!T126</f>
        <v>9.6</v>
      </c>
      <c r="V58" s="374">
        <f>MASTER!U126</f>
        <v>10.6</v>
      </c>
      <c r="W58" s="374">
        <f>MASTER!V126</f>
        <v>14</v>
      </c>
      <c r="X58" s="374">
        <f>MASTER!W126</f>
        <v>7.4</v>
      </c>
      <c r="Y58" s="374">
        <f>MASTER!X126</f>
        <v>25.5</v>
      </c>
      <c r="Z58" s="374">
        <f>MASTER!Y126</f>
        <v>10.6</v>
      </c>
      <c r="AA58" s="374">
        <f>MASTER!Z126</f>
        <v>12.4</v>
      </c>
      <c r="AB58" s="374">
        <f>MASTER!AA126</f>
        <v>39.9</v>
      </c>
      <c r="AC58" s="374">
        <f>MASTER!AB126</f>
        <v>23.4</v>
      </c>
      <c r="AD58" s="374">
        <f>MASTER!AC126</f>
        <v>7.1</v>
      </c>
      <c r="AE58" s="374">
        <f>MASTER!AD126</f>
        <v>12.7</v>
      </c>
      <c r="AF58" s="374">
        <f>MASTER!AE126</f>
        <v>5.2</v>
      </c>
      <c r="AG58" s="374">
        <f>MASTER!AF126</f>
        <v>18.5</v>
      </c>
      <c r="AH58" s="374">
        <f>MASTER!AG126</f>
        <v>14.8</v>
      </c>
      <c r="AI58" s="374">
        <f>MASTER!AH126</f>
        <v>12.7</v>
      </c>
      <c r="AJ58" s="374">
        <f>MASTER!AI126</f>
        <v>12.2</v>
      </c>
      <c r="AK58" s="374">
        <f>MASTER!AJ126</f>
        <v>5.8</v>
      </c>
      <c r="AL58" s="374">
        <f>MASTER!AK126</f>
        <v>9.9</v>
      </c>
      <c r="AM58" s="374">
        <f>MASTER!AL126</f>
        <v>26.6</v>
      </c>
      <c r="AN58" s="374">
        <f>MASTER!AM126</f>
        <v>9.9</v>
      </c>
      <c r="AO58" s="374">
        <f>MASTER!AN126</f>
        <v>12.7</v>
      </c>
      <c r="AP58" s="374">
        <f>MASTER!AO126</f>
        <v>3.7</v>
      </c>
      <c r="AQ58" s="374">
        <f>MASTER!AP126</f>
        <v>4.5999999999999996</v>
      </c>
      <c r="AR58" s="374">
        <f>MASTER!AQ126</f>
        <v>36</v>
      </c>
      <c r="AS58" s="374">
        <f>MASTER!AR126</f>
        <v>17.3</v>
      </c>
      <c r="AT58" s="374">
        <f>MASTER!AS126</f>
        <v>3.4</v>
      </c>
      <c r="AU58" s="374">
        <f>MASTER!AT126</f>
        <v>12.7</v>
      </c>
      <c r="AV58" s="374">
        <f>MASTER!AU126</f>
        <v>24.3</v>
      </c>
      <c r="AW58" s="374">
        <f>MASTER!AV126</f>
        <v>17.3</v>
      </c>
      <c r="AX58" s="374">
        <f>MASTER!AW126</f>
        <v>6.9</v>
      </c>
      <c r="AY58" s="374">
        <f>MASTER!AX126</f>
        <v>14</v>
      </c>
      <c r="AZ58" s="374">
        <f>MASTER!AY126</f>
        <v>10.7</v>
      </c>
      <c r="BA58" s="374">
        <f>MASTER!AZ126</f>
        <v>0</v>
      </c>
      <c r="BB58" s="374">
        <f>MASTER!BA126</f>
        <v>12.3</v>
      </c>
      <c r="BC58" s="374">
        <f>MASTER!BB126</f>
        <v>10</v>
      </c>
      <c r="BD58" s="374">
        <f>MASTER!BC126</f>
        <v>3.7</v>
      </c>
      <c r="BE58" s="374">
        <f>MASTER!BD126</f>
        <v>12.2</v>
      </c>
      <c r="BF58" s="374">
        <f>MASTER!BE126</f>
        <v>12.2</v>
      </c>
      <c r="BG58" s="374">
        <f>MASTER!BF126</f>
        <v>9.3000000000000007</v>
      </c>
      <c r="BH58" s="374">
        <f>MASTER!BG126</f>
        <v>12.7</v>
      </c>
    </row>
    <row r="59" spans="1:60" x14ac:dyDescent="0.25">
      <c r="A59" s="97">
        <v>57</v>
      </c>
      <c r="B59" s="373"/>
      <c r="C59" s="380"/>
      <c r="D59" s="222"/>
      <c r="E59" s="358" t="s">
        <v>83</v>
      </c>
      <c r="F59" s="282">
        <f>MASTER!E125</f>
        <v>956</v>
      </c>
      <c r="G59" s="282">
        <f>MASTER!F125</f>
        <v>528</v>
      </c>
      <c r="H59" s="282">
        <f>MASTER!G125</f>
        <v>429</v>
      </c>
      <c r="I59" s="282">
        <f>MASTER!H125</f>
        <v>1155</v>
      </c>
      <c r="J59" s="282">
        <f>MASTER!I125</f>
        <v>404</v>
      </c>
      <c r="K59" s="282">
        <f>MASTER!J125</f>
        <v>762</v>
      </c>
      <c r="L59" s="282">
        <f>MASTER!K125</f>
        <v>319</v>
      </c>
      <c r="M59" s="282">
        <f>MASTER!L125</f>
        <v>1251</v>
      </c>
      <c r="N59" s="282">
        <f>MASTER!M125</f>
        <v>1249</v>
      </c>
      <c r="O59" s="282">
        <f>MASTER!N125</f>
        <v>1663</v>
      </c>
      <c r="P59" s="282">
        <f>MASTER!O125</f>
        <v>902</v>
      </c>
      <c r="Q59" s="282">
        <f>MASTER!P125</f>
        <v>319</v>
      </c>
      <c r="R59" s="282">
        <f>MASTER!Q125</f>
        <v>319</v>
      </c>
      <c r="S59" s="282">
        <f>MASTER!R125</f>
        <v>1361</v>
      </c>
      <c r="T59" s="282">
        <f>MASTER!S125</f>
        <v>319</v>
      </c>
      <c r="U59" s="282">
        <f>MASTER!T125</f>
        <v>446</v>
      </c>
      <c r="V59" s="282">
        <f>MASTER!U125</f>
        <v>664</v>
      </c>
      <c r="W59" s="282">
        <f>MASTER!V125</f>
        <v>183</v>
      </c>
      <c r="X59" s="282">
        <f>MASTER!W125</f>
        <v>753</v>
      </c>
      <c r="Y59" s="282">
        <f>MASTER!X125</f>
        <v>1200</v>
      </c>
      <c r="Z59" s="282">
        <f>MASTER!Y125</f>
        <v>664</v>
      </c>
      <c r="AA59" s="282">
        <f>MASTER!Z125</f>
        <v>1565</v>
      </c>
      <c r="AB59" s="282">
        <f>MASTER!AA125</f>
        <v>663</v>
      </c>
      <c r="AC59" s="282">
        <f>MASTER!AB125</f>
        <v>309</v>
      </c>
      <c r="AD59" s="282">
        <f>MASTER!AC125</f>
        <v>319</v>
      </c>
      <c r="AE59" s="282">
        <f>MASTER!AD125</f>
        <v>632</v>
      </c>
      <c r="AF59" s="282">
        <f>MASTER!AE125</f>
        <v>1128</v>
      </c>
      <c r="AG59" s="282">
        <f>MASTER!AF125</f>
        <v>747</v>
      </c>
      <c r="AH59" s="282">
        <f>MASTER!AG125</f>
        <v>319</v>
      </c>
      <c r="AI59" s="282">
        <f>MASTER!AH125</f>
        <v>458</v>
      </c>
      <c r="AJ59" s="282">
        <f>MASTER!AI125</f>
        <v>851</v>
      </c>
      <c r="AK59" s="282">
        <f>MASTER!AJ125</f>
        <v>1390</v>
      </c>
      <c r="AL59" s="282">
        <f>MASTER!AK125</f>
        <v>1425</v>
      </c>
      <c r="AM59" s="282">
        <f>MASTER!AL125</f>
        <v>1390</v>
      </c>
      <c r="AN59" s="282">
        <f>MASTER!AM125</f>
        <v>319</v>
      </c>
      <c r="AO59" s="282">
        <f>MASTER!AN125</f>
        <v>572</v>
      </c>
      <c r="AP59" s="282">
        <f>MASTER!AO125</f>
        <v>1300</v>
      </c>
      <c r="AQ59" s="282">
        <f>MASTER!AP125</f>
        <v>556</v>
      </c>
      <c r="AR59" s="282">
        <f>MASTER!AQ125</f>
        <v>1769</v>
      </c>
      <c r="AS59" s="282">
        <f>MASTER!AR125</f>
        <v>1215</v>
      </c>
      <c r="AT59" s="282">
        <f>MASTER!AS125</f>
        <v>825</v>
      </c>
      <c r="AU59" s="282">
        <f>MASTER!AT125</f>
        <v>319</v>
      </c>
      <c r="AV59" s="282">
        <f>MASTER!AU125</f>
        <v>589</v>
      </c>
      <c r="AW59" s="282">
        <f>MASTER!AV125</f>
        <v>1215</v>
      </c>
      <c r="AX59" s="282">
        <f>MASTER!AW125</f>
        <v>208</v>
      </c>
      <c r="AY59" s="282">
        <f>MASTER!AX125</f>
        <v>1087</v>
      </c>
      <c r="AZ59" s="282">
        <f>MASTER!AY125</f>
        <v>90</v>
      </c>
      <c r="BA59" s="282">
        <f>MASTER!AZ125</f>
        <v>333</v>
      </c>
      <c r="BB59" s="282">
        <f>MASTER!BA125</f>
        <v>1351</v>
      </c>
      <c r="BC59" s="282">
        <f>MASTER!BB125</f>
        <v>749</v>
      </c>
      <c r="BD59" s="282">
        <f>MASTER!BC125</f>
        <v>572</v>
      </c>
      <c r="BE59" s="282">
        <f>MASTER!BD125</f>
        <v>458</v>
      </c>
      <c r="BF59" s="282">
        <f>MASTER!BE125</f>
        <v>458</v>
      </c>
      <c r="BG59" s="282">
        <f>MASTER!BF125</f>
        <v>621</v>
      </c>
      <c r="BH59" s="282">
        <f>MASTER!BG125</f>
        <v>319</v>
      </c>
    </row>
    <row r="60" spans="1:60" x14ac:dyDescent="0.25">
      <c r="A60" s="97">
        <v>58</v>
      </c>
      <c r="B60" s="97">
        <f>COUNTA(E60:E62)*C60*100</f>
        <v>249.89999999999998</v>
      </c>
      <c r="C60" s="380">
        <v>0.83299999999999996</v>
      </c>
      <c r="D60" s="177" t="s">
        <v>512</v>
      </c>
      <c r="E60" s="181" t="s">
        <v>76</v>
      </c>
      <c r="F60" t="str">
        <f>MASTER!E99</f>
        <v>n/a</v>
      </c>
      <c r="G60">
        <f>MASTER!F99</f>
        <v>13.9217382</v>
      </c>
      <c r="H60">
        <f>MASTER!G99</f>
        <v>18.809999999999999</v>
      </c>
      <c r="I60">
        <f>MASTER!H99</f>
        <v>1.52</v>
      </c>
      <c r="J60">
        <f>MASTER!I99</f>
        <v>286.45</v>
      </c>
      <c r="K60">
        <f>MASTER!J99</f>
        <v>783.29</v>
      </c>
      <c r="L60">
        <f>MASTER!K99</f>
        <v>20.234000000000002</v>
      </c>
      <c r="M60">
        <f>MASTER!L99</f>
        <v>47.622100000000003</v>
      </c>
      <c r="N60">
        <f>MASTER!M99</f>
        <v>5.68</v>
      </c>
      <c r="O60">
        <f>MASTER!N99</f>
        <v>35.28</v>
      </c>
      <c r="P60">
        <f>MASTER!O99</f>
        <v>3.8</v>
      </c>
      <c r="Q60">
        <f>MASTER!P99</f>
        <v>28.676020000000001</v>
      </c>
      <c r="R60">
        <f>MASTER!Q99</f>
        <v>94.417207000000005</v>
      </c>
      <c r="S60">
        <f>MASTER!R99</f>
        <v>4</v>
      </c>
      <c r="T60">
        <f>MASTER!S99</f>
        <v>23.96144</v>
      </c>
      <c r="U60">
        <f>MASTER!T99</f>
        <v>29.0764</v>
      </c>
      <c r="V60">
        <f>MASTER!U99</f>
        <v>186.6</v>
      </c>
      <c r="W60">
        <f>MASTER!V99</f>
        <v>23.02</v>
      </c>
      <c r="X60">
        <f>MASTER!W99</f>
        <v>6.3000000000000003E-4</v>
      </c>
      <c r="Y60">
        <f>MASTER!X99</f>
        <v>66.099999999999994</v>
      </c>
      <c r="Z60">
        <f>MASTER!Y99</f>
        <v>222.78</v>
      </c>
      <c r="AA60">
        <f>MASTER!Z99</f>
        <v>17</v>
      </c>
      <c r="AB60">
        <f>MASTER!AA99</f>
        <v>3.88</v>
      </c>
      <c r="AC60">
        <f>MASTER!AB99</f>
        <v>2.4077305299999998</v>
      </c>
      <c r="AD60">
        <f>MASTER!AC99</f>
        <v>51.71</v>
      </c>
      <c r="AE60" s="233">
        <f>MASTER!AD99</f>
        <v>40.557594999999999</v>
      </c>
      <c r="AF60">
        <f>MASTER!AE99</f>
        <v>35</v>
      </c>
      <c r="AG60">
        <f>MASTER!AF99</f>
        <v>10.64</v>
      </c>
      <c r="AH60">
        <f>MASTER!AG99</f>
        <v>46.910724000000002</v>
      </c>
      <c r="AI60">
        <f>MASTER!AH99</f>
        <v>3.5207700000000002</v>
      </c>
      <c r="AJ60">
        <f>MASTER!AI99</f>
        <v>43.99</v>
      </c>
      <c r="AK60">
        <f>MASTER!AJ99</f>
        <v>188.89</v>
      </c>
      <c r="AL60">
        <f>MASTER!AK99</f>
        <v>15.37</v>
      </c>
      <c r="AM60">
        <f>MASTER!AL99</f>
        <v>37.299999999999997</v>
      </c>
      <c r="AN60">
        <f>MASTER!AM99</f>
        <v>22.26</v>
      </c>
      <c r="AO60">
        <f>MASTER!AN99</f>
        <v>210.59435999999999</v>
      </c>
      <c r="AP60">
        <f>MASTER!AO99</f>
        <v>8.7176240000000007</v>
      </c>
      <c r="AQ60">
        <f>MASTER!AP99</f>
        <v>142.6</v>
      </c>
      <c r="AR60">
        <f>MASTER!AQ99</f>
        <v>20.2</v>
      </c>
      <c r="AS60">
        <f>MASTER!AR99</f>
        <v>58</v>
      </c>
      <c r="AT60">
        <f>MASTER!AS99</f>
        <v>1.286</v>
      </c>
      <c r="AU60">
        <f>MASTER!AT99</f>
        <v>37.785499999999999</v>
      </c>
      <c r="AV60" s="233">
        <f>MASTER!AU99</f>
        <v>11606</v>
      </c>
      <c r="AW60">
        <f>MASTER!AV99</f>
        <v>141.264712</v>
      </c>
      <c r="AX60">
        <f>MASTER!AW99</f>
        <v>269.13918699999999</v>
      </c>
      <c r="AY60">
        <f>MASTER!AX99</f>
        <v>342.56</v>
      </c>
      <c r="AZ60">
        <f>MASTER!AY99</f>
        <v>71.599999999999994</v>
      </c>
      <c r="BA60">
        <f>MASTER!AZ99</f>
        <v>18.8</v>
      </c>
      <c r="BB60">
        <f>MASTER!BA99</f>
        <v>485</v>
      </c>
      <c r="BC60" s="227">
        <f>MASTER!BB99</f>
        <v>0.2</v>
      </c>
      <c r="BD60">
        <f>MASTER!BC99</f>
        <v>875.24</v>
      </c>
      <c r="BE60">
        <f>MASTER!BD99</f>
        <v>73.930000000000007</v>
      </c>
      <c r="BF60">
        <f>MASTER!BE99</f>
        <v>15.8</v>
      </c>
      <c r="BG60">
        <f>MASTER!BF99</f>
        <v>200</v>
      </c>
      <c r="BH60">
        <f>MASTER!BG99</f>
        <v>34.450890000000001</v>
      </c>
    </row>
    <row r="61" spans="1:60" x14ac:dyDescent="0.25">
      <c r="A61" s="97">
        <v>59</v>
      </c>
      <c r="B61" s="97"/>
      <c r="C61" s="381"/>
      <c r="D61" s="221"/>
      <c r="E61" s="181" t="s">
        <v>78</v>
      </c>
      <c r="F61" t="str">
        <f>MASTER!E100</f>
        <v>n/a</v>
      </c>
      <c r="G61">
        <f>MASTER!F100</f>
        <v>30</v>
      </c>
      <c r="H61" t="str">
        <f>MASTER!G100</f>
        <v>n/a</v>
      </c>
      <c r="I61">
        <f>MASTER!H100</f>
        <v>7</v>
      </c>
      <c r="J61">
        <f>MASTER!I100</f>
        <v>2381</v>
      </c>
      <c r="K61">
        <f>MASTER!J100</f>
        <v>90</v>
      </c>
      <c r="L61">
        <f>MASTER!K100</f>
        <v>15</v>
      </c>
      <c r="M61">
        <f>MASTER!L100</f>
        <v>216</v>
      </c>
      <c r="N61">
        <f>MASTER!M100</f>
        <v>93</v>
      </c>
      <c r="O61">
        <f>MASTER!N100</f>
        <v>35</v>
      </c>
      <c r="P61">
        <f>MASTER!O100</f>
        <v>7</v>
      </c>
      <c r="Q61" s="235" t="str">
        <f>MASTER!P100</f>
        <v>2320</v>
      </c>
      <c r="R61">
        <f>MASTER!Q100</f>
        <v>525</v>
      </c>
      <c r="S61">
        <f>MASTER!R100</f>
        <v>3</v>
      </c>
      <c r="T61">
        <f>MASTER!S100</f>
        <v>580</v>
      </c>
      <c r="U61">
        <f>MASTER!T100</f>
        <v>55</v>
      </c>
      <c r="V61">
        <f>MASTER!U100</f>
        <v>180</v>
      </c>
      <c r="W61">
        <f>MASTER!V100</f>
        <v>1034</v>
      </c>
      <c r="X61">
        <f>MASTER!W100</f>
        <v>26</v>
      </c>
      <c r="Y61">
        <f>MASTER!X100</f>
        <v>0</v>
      </c>
      <c r="Z61">
        <f>MASTER!Y100</f>
        <v>551</v>
      </c>
      <c r="AA61">
        <f>MASTER!Z100</f>
        <v>261</v>
      </c>
      <c r="AB61">
        <f>MASTER!AA100</f>
        <v>3</v>
      </c>
      <c r="AC61">
        <f>MASTER!AB100</f>
        <v>1591</v>
      </c>
      <c r="AD61">
        <f>MASTER!AC100</f>
        <v>2263</v>
      </c>
      <c r="AE61">
        <f>MASTER!AD100</f>
        <v>91</v>
      </c>
      <c r="AF61">
        <f>MASTER!AE100</f>
        <v>69</v>
      </c>
      <c r="AG61">
        <f>MASTER!AF100</f>
        <v>0</v>
      </c>
      <c r="AH61">
        <f>MASTER!AG100</f>
        <v>3668</v>
      </c>
      <c r="AI61">
        <f>MASTER!AH100</f>
        <v>230</v>
      </c>
      <c r="AJ61">
        <f>MASTER!AI100</f>
        <v>6</v>
      </c>
      <c r="AK61">
        <f>MASTER!AJ100</f>
        <v>15270</v>
      </c>
      <c r="AL61">
        <f>MASTER!AK100</f>
        <v>7</v>
      </c>
      <c r="AM61">
        <f>MASTER!AL100</f>
        <v>23</v>
      </c>
      <c r="AN61">
        <f>MASTER!AM100</f>
        <v>68</v>
      </c>
      <c r="AO61" s="235" t="str">
        <f>MASTER!AN100</f>
        <v>4240</v>
      </c>
      <c r="AP61">
        <f>MASTER!AO100</f>
        <v>158</v>
      </c>
      <c r="AQ61">
        <f>MASTER!AP100</f>
        <v>5935</v>
      </c>
      <c r="AR61">
        <f>MASTER!AQ100</f>
        <v>0</v>
      </c>
      <c r="AS61">
        <f>MASTER!AR100</f>
        <v>157</v>
      </c>
      <c r="AT61">
        <f>MASTER!AS100</f>
        <v>156</v>
      </c>
      <c r="AU61">
        <f>MASTER!AT100</f>
        <v>122</v>
      </c>
      <c r="AV61">
        <f>MASTER!AU100</f>
        <v>177</v>
      </c>
      <c r="AW61">
        <f>MASTER!AV100</f>
        <v>459</v>
      </c>
      <c r="AX61">
        <f>MASTER!AW100</f>
        <v>2754</v>
      </c>
      <c r="AY61">
        <f>MASTER!AX100</f>
        <v>14425</v>
      </c>
      <c r="AZ61">
        <f>MASTER!AY100</f>
        <v>21</v>
      </c>
      <c r="BA61">
        <f>MASTER!AZ100</f>
        <v>27</v>
      </c>
      <c r="BB61">
        <f>MASTER!BA100</f>
        <v>19</v>
      </c>
      <c r="BC61">
        <f>MASTER!BB100</f>
        <v>48</v>
      </c>
      <c r="BD61">
        <f>MASTER!BC100</f>
        <v>1921</v>
      </c>
      <c r="BE61">
        <f>MASTER!BD100</f>
        <v>596</v>
      </c>
      <c r="BF61">
        <f>MASTER!BE100</f>
        <v>183</v>
      </c>
      <c r="BG61">
        <f>MASTER!BF100</f>
        <v>390</v>
      </c>
      <c r="BH61">
        <f>MASTER!BG100</f>
        <v>315</v>
      </c>
    </row>
    <row r="62" spans="1:60" x14ac:dyDescent="0.25">
      <c r="A62" s="97">
        <v>60</v>
      </c>
      <c r="B62" s="97"/>
      <c r="C62" s="381"/>
      <c r="D62" s="222"/>
      <c r="E62" s="223" t="s">
        <v>79</v>
      </c>
      <c r="F62" s="242">
        <f>MASTER!E101</f>
        <v>9</v>
      </c>
      <c r="G62" s="242">
        <f>MASTER!F101</f>
        <v>26</v>
      </c>
      <c r="H62" s="242">
        <f>MASTER!G101</f>
        <v>10</v>
      </c>
      <c r="I62" s="242">
        <f>MASTER!H101</f>
        <v>4</v>
      </c>
      <c r="J62" s="242">
        <f>MASTER!I101</f>
        <v>84</v>
      </c>
      <c r="K62" s="242">
        <f>MASTER!J101</f>
        <v>21</v>
      </c>
      <c r="L62" s="242">
        <f>MASTER!K101</f>
        <v>25</v>
      </c>
      <c r="M62" s="242">
        <f>MASTER!L101</f>
        <v>30</v>
      </c>
      <c r="N62" s="242">
        <f>MASTER!M101</f>
        <v>18</v>
      </c>
      <c r="O62" s="242">
        <f>MASTER!N101</f>
        <v>8</v>
      </c>
      <c r="P62" s="242">
        <f>MASTER!O101</f>
        <v>11</v>
      </c>
      <c r="Q62" s="242">
        <f>MASTER!P101</f>
        <v>70</v>
      </c>
      <c r="R62" s="242">
        <f>MASTER!Q101</f>
        <v>28</v>
      </c>
      <c r="S62" s="242">
        <f>MASTER!R101</f>
        <v>16</v>
      </c>
      <c r="T62" s="242">
        <f>MASTER!S101</f>
        <v>23</v>
      </c>
      <c r="U62" s="242">
        <f>MASTER!T101</f>
        <v>7</v>
      </c>
      <c r="V62" s="242">
        <f>MASTER!U101</f>
        <v>92</v>
      </c>
      <c r="W62" s="242">
        <f>MASTER!V101</f>
        <v>67</v>
      </c>
      <c r="X62" s="242">
        <f>MASTER!W101</f>
        <v>15</v>
      </c>
      <c r="Y62" s="242">
        <f>MASTER!X101</f>
        <v>8</v>
      </c>
      <c r="Z62" s="242">
        <f>MASTER!Y101</f>
        <v>83</v>
      </c>
      <c r="AA62" s="242">
        <f>MASTER!Z101</f>
        <v>79</v>
      </c>
      <c r="AB62" s="242">
        <f>MASTER!AA101</f>
        <v>12</v>
      </c>
      <c r="AC62" s="242">
        <f>MASTER!AB101</f>
        <v>55</v>
      </c>
      <c r="AD62" s="242">
        <f>MASTER!AC101</f>
        <v>342</v>
      </c>
      <c r="AE62" s="242">
        <f>MASTER!AD101</f>
        <v>73</v>
      </c>
      <c r="AF62" s="242">
        <f>MASTER!AE101</f>
        <v>232</v>
      </c>
      <c r="AG62" s="242">
        <f>MASTER!AF101</f>
        <v>11</v>
      </c>
      <c r="AH62" s="242">
        <f>MASTER!AG101</f>
        <v>408</v>
      </c>
      <c r="AI62" s="242">
        <f>MASTER!AH101</f>
        <v>48</v>
      </c>
      <c r="AJ62" s="242">
        <f>MASTER!AI101</f>
        <v>43</v>
      </c>
      <c r="AK62" s="242">
        <f>MASTER!AJ101</f>
        <v>488</v>
      </c>
      <c r="AL62" s="242">
        <f>MASTER!AK101</f>
        <v>28</v>
      </c>
      <c r="AM62" s="242">
        <f>MASTER!AL101</f>
        <v>2</v>
      </c>
      <c r="AN62" s="242">
        <f>MASTER!AM101</f>
        <v>39</v>
      </c>
      <c r="AO62" s="242">
        <f>MASTER!AN101</f>
        <v>91</v>
      </c>
      <c r="AP62" s="242">
        <f>MASTER!AO101</f>
        <v>24</v>
      </c>
      <c r="AQ62" s="242">
        <f>MASTER!AP101</f>
        <v>313</v>
      </c>
      <c r="AR62" s="242">
        <f>MASTER!AQ101</f>
        <v>46</v>
      </c>
      <c r="AS62" s="242">
        <f>MASTER!AR101</f>
        <v>74</v>
      </c>
      <c r="AT62" s="242">
        <f>MASTER!AS101</f>
        <v>39</v>
      </c>
      <c r="AU62" s="242">
        <f>MASTER!AT101</f>
        <v>49</v>
      </c>
      <c r="AV62" s="242">
        <f>MASTER!AU101</f>
        <v>74</v>
      </c>
      <c r="AW62" s="242">
        <f>MASTER!AV101</f>
        <v>133</v>
      </c>
      <c r="AX62" s="242">
        <f>MASTER!AW101</f>
        <v>123</v>
      </c>
      <c r="AY62" s="242">
        <f>MASTER!AX101</f>
        <v>37</v>
      </c>
      <c r="AZ62" s="242">
        <f>MASTER!AY101</f>
        <v>27</v>
      </c>
      <c r="BA62" s="242">
        <f>MASTER!AZ101</f>
        <v>24</v>
      </c>
      <c r="BB62" s="242">
        <f>MASTER!BA101</f>
        <v>54</v>
      </c>
      <c r="BC62" s="242">
        <f>MASTER!BB101</f>
        <v>20</v>
      </c>
      <c r="BD62" s="242">
        <f>MASTER!BC101</f>
        <v>331</v>
      </c>
      <c r="BE62" s="242">
        <f>MASTER!BD101</f>
        <v>99</v>
      </c>
      <c r="BF62" s="242">
        <f>MASTER!BE101</f>
        <v>22</v>
      </c>
      <c r="BG62" s="242">
        <f>MASTER!BF101</f>
        <v>195</v>
      </c>
      <c r="BH62" s="242">
        <f>MASTER!BG101</f>
        <v>26</v>
      </c>
    </row>
    <row r="63" spans="1:60" x14ac:dyDescent="0.25">
      <c r="A63" s="97">
        <v>61</v>
      </c>
      <c r="B63" s="97">
        <f>COUNTA(E63:E68)*C63*100</f>
        <v>490.79999999999995</v>
      </c>
      <c r="C63" s="380">
        <v>0.81799999999999995</v>
      </c>
      <c r="D63" s="177" t="s">
        <v>513</v>
      </c>
      <c r="E63" s="181" t="s">
        <v>237</v>
      </c>
      <c r="F63">
        <f>MASTER!E59</f>
        <v>18</v>
      </c>
      <c r="G63">
        <f>MASTER!F59</f>
        <v>18</v>
      </c>
      <c r="H63">
        <f>MASTER!G59</f>
        <v>20</v>
      </c>
      <c r="I63">
        <f>MASTER!H59</f>
        <v>18</v>
      </c>
      <c r="J63">
        <f>MASTER!I59</f>
        <v>8</v>
      </c>
      <c r="K63">
        <f>MASTER!J59</f>
        <v>18</v>
      </c>
      <c r="L63">
        <f>MASTER!K59</f>
        <v>18</v>
      </c>
      <c r="M63">
        <f>MASTER!L59</f>
        <v>18</v>
      </c>
      <c r="N63">
        <f>MASTER!M59</f>
        <v>21</v>
      </c>
      <c r="O63">
        <f>MASTER!N59</f>
        <v>18</v>
      </c>
      <c r="P63">
        <f>MASTER!O59</f>
        <v>20</v>
      </c>
      <c r="Q63">
        <f>MASTER!P59</f>
        <v>18</v>
      </c>
      <c r="R63">
        <f>MASTER!Q59</f>
        <v>18</v>
      </c>
      <c r="S63">
        <f>MASTER!R59</f>
        <v>18</v>
      </c>
      <c r="T63">
        <f>MASTER!S59</f>
        <v>18</v>
      </c>
      <c r="U63">
        <f>MASTER!T59</f>
        <v>21</v>
      </c>
      <c r="V63">
        <f>MASTER!U59</f>
        <v>18</v>
      </c>
      <c r="W63">
        <f>MASTER!V59</f>
        <v>18</v>
      </c>
      <c r="X63">
        <f>MASTER!W59</f>
        <v>18</v>
      </c>
      <c r="Y63">
        <f>MASTER!X59</f>
        <v>21</v>
      </c>
      <c r="Z63">
        <f>MASTER!Y59</f>
        <v>18</v>
      </c>
      <c r="AA63">
        <f>MASTER!Z59</f>
        <v>18</v>
      </c>
      <c r="AB63">
        <f>MASTER!AA59</f>
        <v>18</v>
      </c>
      <c r="AC63">
        <f>MASTER!AB59</f>
        <v>18</v>
      </c>
      <c r="AD63">
        <f>MASTER!AC59</f>
        <v>18</v>
      </c>
      <c r="AE63">
        <f>MASTER!AD59</f>
        <v>18</v>
      </c>
      <c r="AF63">
        <f>MASTER!AE59</f>
        <v>18</v>
      </c>
      <c r="AG63">
        <f>MASTER!AF59</f>
        <v>18</v>
      </c>
      <c r="AH63">
        <f>MASTER!AG59</f>
        <v>18</v>
      </c>
      <c r="AI63">
        <f>MASTER!AH59</f>
        <v>18</v>
      </c>
      <c r="AJ63">
        <f>MASTER!AI59</f>
        <v>12</v>
      </c>
      <c r="AK63">
        <f>MASTER!AJ59</f>
        <v>18</v>
      </c>
      <c r="AL63">
        <f>MASTER!AK59</f>
        <v>18</v>
      </c>
      <c r="AM63">
        <f>MASTER!AL59</f>
        <v>18</v>
      </c>
      <c r="AN63">
        <f>MASTER!AM59</f>
        <v>18</v>
      </c>
      <c r="AO63">
        <f>MASTER!AN59</f>
        <v>18</v>
      </c>
      <c r="AP63">
        <f>MASTER!AO59</f>
        <v>15</v>
      </c>
      <c r="AQ63">
        <f>MASTER!AP59</f>
        <v>17</v>
      </c>
      <c r="AR63">
        <f>MASTER!AQ59</f>
        <v>18</v>
      </c>
      <c r="AS63">
        <f>MASTER!AR59</f>
        <v>18</v>
      </c>
      <c r="AT63">
        <f>MASTER!AS59</f>
        <v>18</v>
      </c>
      <c r="AU63">
        <f>MASTER!AT59</f>
        <v>18</v>
      </c>
      <c r="AV63">
        <f>MASTER!AU59</f>
        <v>18</v>
      </c>
      <c r="AW63">
        <f>MASTER!AV59</f>
        <v>18</v>
      </c>
      <c r="AX63">
        <f>MASTER!AW59</f>
        <v>19</v>
      </c>
      <c r="AY63">
        <f>MASTER!AX59</f>
        <v>18</v>
      </c>
      <c r="AZ63">
        <f>MASTER!AY59</f>
        <v>18</v>
      </c>
      <c r="BA63">
        <f>MASTER!AZ59</f>
        <v>18</v>
      </c>
      <c r="BB63">
        <f>MASTER!BA59</f>
        <v>18</v>
      </c>
      <c r="BC63">
        <f>MASTER!BB59</f>
        <v>14</v>
      </c>
      <c r="BD63">
        <f>MASTER!BC59</f>
        <v>15</v>
      </c>
      <c r="BE63">
        <f>MASTER!BD59</f>
        <v>18</v>
      </c>
      <c r="BF63">
        <f>MASTER!BE59</f>
        <v>18</v>
      </c>
      <c r="BG63">
        <f>MASTER!BF59</f>
        <v>18</v>
      </c>
      <c r="BH63">
        <f>MASTER!BG59</f>
        <v>0</v>
      </c>
    </row>
    <row r="64" spans="1:60" x14ac:dyDescent="0.25">
      <c r="A64" s="97">
        <v>62</v>
      </c>
      <c r="B64" s="97"/>
      <c r="C64" s="381"/>
      <c r="D64" s="221"/>
      <c r="E64" s="181" t="s">
        <v>238</v>
      </c>
      <c r="F64">
        <f>MASTER!E60</f>
        <v>18</v>
      </c>
      <c r="G64">
        <f>MASTER!F60</f>
        <v>18</v>
      </c>
      <c r="H64">
        <f>MASTER!G60</f>
        <v>15</v>
      </c>
      <c r="I64">
        <f>MASTER!H60</f>
        <v>18</v>
      </c>
      <c r="J64">
        <f>MASTER!I60</f>
        <v>18</v>
      </c>
      <c r="K64">
        <f>MASTER!J60</f>
        <v>18</v>
      </c>
      <c r="L64">
        <f>MASTER!K60</f>
        <v>18</v>
      </c>
      <c r="M64">
        <f>MASTER!L60</f>
        <v>18</v>
      </c>
      <c r="N64">
        <f>MASTER!M60</f>
        <v>18</v>
      </c>
      <c r="O64">
        <f>MASTER!N60</f>
        <v>14</v>
      </c>
      <c r="P64">
        <f>MASTER!O60</f>
        <v>12</v>
      </c>
      <c r="Q64">
        <f>MASTER!P60</f>
        <v>18</v>
      </c>
      <c r="R64">
        <f>MASTER!Q60</f>
        <v>18</v>
      </c>
      <c r="S64">
        <f>MASTER!R60</f>
        <v>18</v>
      </c>
      <c r="T64">
        <f>MASTER!S60</f>
        <v>18</v>
      </c>
      <c r="U64">
        <f>MASTER!T60</f>
        <v>18</v>
      </c>
      <c r="V64">
        <f>MASTER!U60</f>
        <v>18</v>
      </c>
      <c r="W64">
        <f>MASTER!V60</f>
        <v>18</v>
      </c>
      <c r="X64">
        <f>MASTER!W60</f>
        <v>18</v>
      </c>
      <c r="Y64">
        <f>MASTER!X60</f>
        <v>17</v>
      </c>
      <c r="Z64">
        <f>MASTER!Y60</f>
        <v>18</v>
      </c>
      <c r="AA64">
        <f>MASTER!Z60</f>
        <v>1</v>
      </c>
      <c r="AB64">
        <f>MASTER!AA60</f>
        <v>18</v>
      </c>
      <c r="AC64">
        <f>MASTER!AB60</f>
        <v>18</v>
      </c>
      <c r="AD64">
        <f>MASTER!AC60</f>
        <v>16</v>
      </c>
      <c r="AE64">
        <f>MASTER!AD60</f>
        <v>18</v>
      </c>
      <c r="AF64">
        <f>MASTER!AE60</f>
        <v>18</v>
      </c>
      <c r="AG64">
        <f>MASTER!AF60</f>
        <v>18</v>
      </c>
      <c r="AH64">
        <f>MASTER!AG60</f>
        <v>18</v>
      </c>
      <c r="AI64">
        <f>MASTER!AH60</f>
        <v>18</v>
      </c>
      <c r="AJ64">
        <f>MASTER!AI60</f>
        <v>12</v>
      </c>
      <c r="AK64">
        <f>MASTER!AJ60</f>
        <v>18</v>
      </c>
      <c r="AL64">
        <f>MASTER!AK60</f>
        <v>10</v>
      </c>
      <c r="AM64">
        <f>MASTER!AL60</f>
        <v>18</v>
      </c>
      <c r="AN64">
        <f>MASTER!AM60</f>
        <v>10</v>
      </c>
      <c r="AO64">
        <f>MASTER!AN60</f>
        <v>18</v>
      </c>
      <c r="AP64">
        <f>MASTER!AO60</f>
        <v>15</v>
      </c>
      <c r="AQ64">
        <f>MASTER!AP60</f>
        <v>18</v>
      </c>
      <c r="AR64">
        <f>MASTER!AQ60</f>
        <v>18</v>
      </c>
      <c r="AS64">
        <f>MASTER!AR60</f>
        <v>16</v>
      </c>
      <c r="AT64">
        <f>MASTER!AS60</f>
        <v>13</v>
      </c>
      <c r="AU64">
        <f>MASTER!AT60</f>
        <v>18</v>
      </c>
      <c r="AV64">
        <f>MASTER!AU60</f>
        <v>18</v>
      </c>
      <c r="AW64">
        <f>MASTER!AV60</f>
        <v>16</v>
      </c>
      <c r="AX64">
        <f>MASTER!AW60</f>
        <v>14</v>
      </c>
      <c r="AY64">
        <f>MASTER!AX60</f>
        <v>16</v>
      </c>
      <c r="AZ64">
        <f>MASTER!AY60</f>
        <v>16</v>
      </c>
      <c r="BA64">
        <f>MASTER!AZ60</f>
        <v>18</v>
      </c>
      <c r="BB64">
        <f>MASTER!BA60</f>
        <v>12</v>
      </c>
      <c r="BC64">
        <f>MASTER!BB60</f>
        <v>14</v>
      </c>
      <c r="BD64">
        <f>MASTER!BC60</f>
        <v>15</v>
      </c>
      <c r="BE64">
        <f>MASTER!BD60</f>
        <v>12</v>
      </c>
      <c r="BF64">
        <f>MASTER!BE60</f>
        <v>12</v>
      </c>
      <c r="BG64">
        <f>MASTER!BF60</f>
        <v>18</v>
      </c>
      <c r="BH64">
        <f>MASTER!BG60</f>
        <v>0</v>
      </c>
    </row>
    <row r="65" spans="1:60" x14ac:dyDescent="0.25">
      <c r="A65" s="97">
        <v>63</v>
      </c>
      <c r="B65" s="97"/>
      <c r="C65" s="381"/>
      <c r="D65" s="221"/>
      <c r="E65" s="181" t="s">
        <v>239</v>
      </c>
      <c r="F65">
        <f>MASTER!E61</f>
        <v>1</v>
      </c>
      <c r="G65">
        <f>MASTER!F61</f>
        <v>12</v>
      </c>
      <c r="H65">
        <f>MASTER!G61</f>
        <v>32</v>
      </c>
      <c r="I65">
        <f>MASTER!H61</f>
        <v>30</v>
      </c>
      <c r="J65">
        <f>MASTER!I61</f>
        <v>36</v>
      </c>
      <c r="K65">
        <f>MASTER!J61</f>
        <v>23</v>
      </c>
      <c r="L65">
        <f>MASTER!K61</f>
        <v>18</v>
      </c>
      <c r="M65">
        <f>MASTER!L61</f>
        <v>32</v>
      </c>
      <c r="N65">
        <f>MASTER!M61</f>
        <v>34</v>
      </c>
      <c r="O65">
        <f>MASTER!N61</f>
        <v>7</v>
      </c>
      <c r="P65">
        <f>MASTER!O61</f>
        <v>12</v>
      </c>
      <c r="Q65">
        <f>MASTER!P61</f>
        <v>71</v>
      </c>
      <c r="R65">
        <f>MASTER!Q61</f>
        <v>67</v>
      </c>
      <c r="S65">
        <f>MASTER!R61</f>
        <v>40</v>
      </c>
      <c r="T65">
        <f>MASTER!S61</f>
        <v>31</v>
      </c>
      <c r="U65">
        <f>MASTER!T61</f>
        <v>43</v>
      </c>
      <c r="V65">
        <f>MASTER!U61</f>
        <v>10</v>
      </c>
      <c r="W65">
        <f>MASTER!V61</f>
        <v>23</v>
      </c>
      <c r="X65">
        <f>MASTER!W61</f>
        <v>49</v>
      </c>
      <c r="Y65">
        <f>MASTER!X61</f>
        <v>74</v>
      </c>
      <c r="Z65">
        <f>MASTER!Y61</f>
        <v>17</v>
      </c>
      <c r="AA65">
        <f>MASTER!Z61</f>
        <v>31</v>
      </c>
      <c r="AB65">
        <f>MASTER!AA61</f>
        <v>22</v>
      </c>
      <c r="AC65">
        <f>MASTER!AB61</f>
        <v>18</v>
      </c>
      <c r="AD65">
        <f>MASTER!AC61</f>
        <v>160</v>
      </c>
      <c r="AE65">
        <f>MASTER!AD61</f>
        <v>64</v>
      </c>
      <c r="AF65">
        <f>MASTER!AE61</f>
        <v>127</v>
      </c>
      <c r="AG65">
        <f>MASTER!AF61</f>
        <v>10</v>
      </c>
      <c r="AH65">
        <f>MASTER!AG61</f>
        <v>22</v>
      </c>
      <c r="AI65">
        <f>MASTER!AH61</f>
        <v>0</v>
      </c>
      <c r="AJ65">
        <f>MASTER!AI61</f>
        <v>8</v>
      </c>
      <c r="AK65">
        <f>MASTER!AJ61</f>
        <v>541</v>
      </c>
      <c r="AL65">
        <f>MASTER!AK61</f>
        <v>57</v>
      </c>
      <c r="AM65">
        <f>MASTER!AL61</f>
        <v>44</v>
      </c>
      <c r="AN65">
        <f>MASTER!AM61</f>
        <v>62</v>
      </c>
      <c r="AO65">
        <f>MASTER!AN61</f>
        <v>218</v>
      </c>
      <c r="AP65">
        <f>MASTER!AO61</f>
        <v>9</v>
      </c>
      <c r="AQ65">
        <f>MASTER!AP61</f>
        <v>31</v>
      </c>
      <c r="AR65">
        <f>MASTER!AQ61</f>
        <v>29</v>
      </c>
      <c r="AS65">
        <f>MASTER!AR61</f>
        <v>154</v>
      </c>
      <c r="AT65">
        <f>MASTER!AS61</f>
        <v>126</v>
      </c>
      <c r="AU65">
        <f>MASTER!AT61</f>
        <v>22</v>
      </c>
      <c r="AV65">
        <f>MASTER!AU61</f>
        <v>25</v>
      </c>
      <c r="AW65">
        <f>MASTER!AV61</f>
        <v>7</v>
      </c>
      <c r="AX65">
        <f>MASTER!AW61</f>
        <v>47</v>
      </c>
      <c r="AY65">
        <f>MASTER!AX61</f>
        <v>37</v>
      </c>
      <c r="AZ65">
        <f>MASTER!AY61</f>
        <v>6</v>
      </c>
      <c r="BA65">
        <f>MASTER!AZ61</f>
        <v>34</v>
      </c>
      <c r="BB65">
        <f>MASTER!BA61</f>
        <v>29</v>
      </c>
      <c r="BC65">
        <f>MASTER!BB61</f>
        <v>10</v>
      </c>
      <c r="BD65">
        <f>MASTER!BC61</f>
        <v>11</v>
      </c>
      <c r="BE65">
        <f>MASTER!BD61</f>
        <v>23</v>
      </c>
      <c r="BF65">
        <f>MASTER!BE61</f>
        <v>5</v>
      </c>
      <c r="BG65">
        <f>MASTER!BF61</f>
        <v>28</v>
      </c>
      <c r="BH65">
        <f>MASTER!BG61</f>
        <v>0</v>
      </c>
    </row>
    <row r="66" spans="1:60" x14ac:dyDescent="0.25">
      <c r="A66" s="97">
        <v>64</v>
      </c>
      <c r="B66" s="97"/>
      <c r="C66" s="381"/>
      <c r="D66" s="221"/>
      <c r="E66" s="181" t="s">
        <v>240</v>
      </c>
      <c r="F66">
        <f>MASTER!E63</f>
        <v>1</v>
      </c>
      <c r="G66">
        <f>MASTER!F63</f>
        <v>12</v>
      </c>
      <c r="H66">
        <f>MASTER!G63</f>
        <v>32</v>
      </c>
      <c r="I66">
        <f>MASTER!H63</f>
        <v>23</v>
      </c>
      <c r="J66">
        <f>MASTER!I63</f>
        <v>29</v>
      </c>
      <c r="K66">
        <f>MASTER!J63</f>
        <v>20</v>
      </c>
      <c r="L66">
        <f>MASTER!K63</f>
        <v>16</v>
      </c>
      <c r="M66">
        <f>MASTER!L63</f>
        <v>29</v>
      </c>
      <c r="N66">
        <f>MASTER!M63</f>
        <v>20</v>
      </c>
      <c r="O66">
        <f>MASTER!N63</f>
        <v>7</v>
      </c>
      <c r="P66">
        <f>MASTER!O63</f>
        <v>9</v>
      </c>
      <c r="Q66">
        <f>MASTER!P63</f>
        <v>62</v>
      </c>
      <c r="R66">
        <f>MASTER!Q63</f>
        <v>60</v>
      </c>
      <c r="S66">
        <f>MASTER!R63</f>
        <v>24</v>
      </c>
      <c r="T66">
        <f>MASTER!S63</f>
        <v>31</v>
      </c>
      <c r="U66">
        <f>MASTER!T63</f>
        <v>40</v>
      </c>
      <c r="V66">
        <f>MASTER!U63</f>
        <v>10</v>
      </c>
      <c r="W66">
        <f>MASTER!V63</f>
        <v>22</v>
      </c>
      <c r="X66">
        <f>MASTER!W63</f>
        <v>37</v>
      </c>
      <c r="Y66">
        <f>MASTER!X63</f>
        <v>11</v>
      </c>
      <c r="Z66">
        <f>MASTER!Y63</f>
        <v>17</v>
      </c>
      <c r="AA66">
        <f>MASTER!Z63</f>
        <v>7</v>
      </c>
      <c r="AB66">
        <f>MASTER!AA63</f>
        <v>19</v>
      </c>
      <c r="AC66">
        <f>MASTER!AB63</f>
        <v>14</v>
      </c>
      <c r="AD66" t="str">
        <f>MASTER!AC63</f>
        <v>n/a</v>
      </c>
      <c r="AE66">
        <f>MASTER!AD63</f>
        <v>0</v>
      </c>
      <c r="AF66">
        <f>MASTER!AE63</f>
        <v>110</v>
      </c>
      <c r="AG66">
        <f>MASTER!AF63</f>
        <v>10</v>
      </c>
      <c r="AH66">
        <f>MASTER!AG63</f>
        <v>21</v>
      </c>
      <c r="AI66">
        <f>MASTER!AH63</f>
        <v>0</v>
      </c>
      <c r="AJ66">
        <f>MASTER!AI63</f>
        <v>8</v>
      </c>
      <c r="AK66">
        <f>MASTER!AJ63</f>
        <v>398</v>
      </c>
      <c r="AL66">
        <f>MASTER!AK63</f>
        <v>57</v>
      </c>
      <c r="AM66">
        <f>MASTER!AL63</f>
        <v>13</v>
      </c>
      <c r="AN66">
        <f>MASTER!AM63</f>
        <v>59</v>
      </c>
      <c r="AO66">
        <f>MASTER!AN63</f>
        <v>210</v>
      </c>
      <c r="AP66">
        <f>MASTER!AO63</f>
        <v>9</v>
      </c>
      <c r="AQ66">
        <f>MASTER!AP63</f>
        <v>31</v>
      </c>
      <c r="AR66">
        <f>MASTER!AQ63</f>
        <v>18</v>
      </c>
      <c r="AS66">
        <f>MASTER!AR63</f>
        <v>0</v>
      </c>
      <c r="AT66">
        <f>MASTER!AS63</f>
        <v>0</v>
      </c>
      <c r="AU66">
        <f>MASTER!AT63</f>
        <v>22</v>
      </c>
      <c r="AV66">
        <f>MASTER!AU63</f>
        <v>25</v>
      </c>
      <c r="AW66">
        <f>MASTER!AV63</f>
        <v>7</v>
      </c>
      <c r="AX66">
        <f>MASTER!AW63</f>
        <v>8</v>
      </c>
      <c r="AY66">
        <f>MASTER!AX63</f>
        <v>0</v>
      </c>
      <c r="AZ66">
        <f>MASTER!AY63</f>
        <v>6</v>
      </c>
      <c r="BA66">
        <f>MASTER!AZ63</f>
        <v>34</v>
      </c>
      <c r="BB66">
        <f>MASTER!BA63</f>
        <v>28</v>
      </c>
      <c r="BC66">
        <f>MASTER!BB63</f>
        <v>10</v>
      </c>
      <c r="BD66">
        <f>MASTER!BC63</f>
        <v>11</v>
      </c>
      <c r="BE66">
        <f>MASTER!BD63</f>
        <v>23</v>
      </c>
      <c r="BF66">
        <f>MASTER!BE63</f>
        <v>5</v>
      </c>
      <c r="BG66">
        <f>MASTER!BF63</f>
        <v>28</v>
      </c>
      <c r="BH66">
        <f>MASTER!BG63</f>
        <v>0</v>
      </c>
    </row>
    <row r="67" spans="1:60" x14ac:dyDescent="0.25">
      <c r="A67" s="97">
        <v>65</v>
      </c>
      <c r="B67" s="97"/>
      <c r="C67" s="381"/>
      <c r="D67" s="221"/>
      <c r="E67" s="181" t="s">
        <v>241</v>
      </c>
      <c r="F67">
        <f>MASTER!E64</f>
        <v>1</v>
      </c>
      <c r="G67">
        <f>MASTER!F64</f>
        <v>6</v>
      </c>
      <c r="H67">
        <f>MASTER!G64</f>
        <v>1</v>
      </c>
      <c r="I67">
        <f>MASTER!H64</f>
        <v>9</v>
      </c>
      <c r="J67">
        <f>MASTER!I64</f>
        <v>23</v>
      </c>
      <c r="K67">
        <f>MASTER!J64</f>
        <v>13</v>
      </c>
      <c r="L67">
        <f>MASTER!K64</f>
        <v>16</v>
      </c>
      <c r="M67">
        <f>MASTER!L64</f>
        <v>7</v>
      </c>
      <c r="N67">
        <f>MASTER!M64</f>
        <v>4</v>
      </c>
      <c r="O67">
        <f>MASTER!N64</f>
        <v>2</v>
      </c>
      <c r="P67">
        <f>MASTER!O64</f>
        <v>3</v>
      </c>
      <c r="Q67">
        <f>MASTER!P64</f>
        <v>52</v>
      </c>
      <c r="R67">
        <f>MASTER!Q64</f>
        <v>45</v>
      </c>
      <c r="S67">
        <f>MASTER!R64</f>
        <v>24</v>
      </c>
      <c r="T67">
        <f>MASTER!S64</f>
        <v>30</v>
      </c>
      <c r="U67">
        <f>MASTER!T64</f>
        <v>23</v>
      </c>
      <c r="V67">
        <f>MASTER!U64</f>
        <v>6</v>
      </c>
      <c r="W67">
        <f>MASTER!V64</f>
        <v>21</v>
      </c>
      <c r="X67">
        <f>MASTER!W64</f>
        <v>29</v>
      </c>
      <c r="Y67">
        <f>MASTER!X64</f>
        <v>6</v>
      </c>
      <c r="Z67">
        <f>MASTER!Y64</f>
        <v>11</v>
      </c>
      <c r="AA67">
        <f>MASTER!Z64</f>
        <v>7</v>
      </c>
      <c r="AB67">
        <f>MASTER!AA64</f>
        <v>19</v>
      </c>
      <c r="AC67">
        <f>MASTER!AB64</f>
        <v>18</v>
      </c>
      <c r="AD67" t="str">
        <f>MASTER!AC64</f>
        <v>n/a</v>
      </c>
      <c r="AE67">
        <f>MASTER!AD64</f>
        <v>0</v>
      </c>
      <c r="AF67">
        <f>MASTER!AE64</f>
        <v>79</v>
      </c>
      <c r="AG67">
        <f>MASTER!AF64</f>
        <v>10</v>
      </c>
      <c r="AH67">
        <f>MASTER!AG64</f>
        <v>20</v>
      </c>
      <c r="AI67">
        <f>MASTER!AH64</f>
        <v>0</v>
      </c>
      <c r="AJ67">
        <f>MASTER!AI64</f>
        <v>8</v>
      </c>
      <c r="AK67">
        <f>MASTER!AJ64</f>
        <v>167</v>
      </c>
      <c r="AL67">
        <f>MASTER!AK64</f>
        <v>45</v>
      </c>
      <c r="AM67">
        <f>MASTER!AL64</f>
        <v>10</v>
      </c>
      <c r="AN67">
        <f>MASTER!AM64</f>
        <v>47</v>
      </c>
      <c r="AO67">
        <f>MASTER!AN64</f>
        <v>0</v>
      </c>
      <c r="AP67">
        <f>MASTER!AO64</f>
        <v>7</v>
      </c>
      <c r="AQ67">
        <f>MASTER!AP64</f>
        <v>27</v>
      </c>
      <c r="AR67">
        <f>MASTER!AQ64</f>
        <v>5</v>
      </c>
      <c r="AS67">
        <f>MASTER!AR64</f>
        <v>0</v>
      </c>
      <c r="AT67">
        <f>MASTER!AS64</f>
        <v>0</v>
      </c>
      <c r="AU67">
        <f>MASTER!AT64</f>
        <v>18</v>
      </c>
      <c r="AV67">
        <f>MASTER!AU64</f>
        <v>20</v>
      </c>
      <c r="AW67">
        <f>MASTER!AV64</f>
        <v>7</v>
      </c>
      <c r="AX67">
        <f>MASTER!AW64</f>
        <v>8</v>
      </c>
      <c r="AY67">
        <f>MASTER!AX64</f>
        <v>0</v>
      </c>
      <c r="AZ67">
        <f>MASTER!AY64</f>
        <v>6</v>
      </c>
      <c r="BA67">
        <f>MASTER!AZ64</f>
        <v>27</v>
      </c>
      <c r="BB67">
        <f>MASTER!BA64</f>
        <v>18</v>
      </c>
      <c r="BC67">
        <f>MASTER!BB64</f>
        <v>9</v>
      </c>
      <c r="BD67">
        <f>MASTER!BC64</f>
        <v>5</v>
      </c>
      <c r="BE67">
        <f>MASTER!BD64</f>
        <v>19</v>
      </c>
      <c r="BF67">
        <f>MASTER!BE64</f>
        <v>5</v>
      </c>
      <c r="BG67">
        <f>MASTER!BF64</f>
        <v>21</v>
      </c>
      <c r="BH67">
        <f>MASTER!BG64</f>
        <v>0</v>
      </c>
    </row>
    <row r="68" spans="1:60" x14ac:dyDescent="0.25">
      <c r="A68" s="97">
        <v>66</v>
      </c>
      <c r="B68" s="97"/>
      <c r="C68" s="381"/>
      <c r="D68" s="222"/>
      <c r="E68" s="223" t="s">
        <v>242</v>
      </c>
      <c r="F68" s="242">
        <f>MASTER!E65</f>
        <v>2</v>
      </c>
      <c r="G68" s="242">
        <f>MASTER!F65</f>
        <v>2</v>
      </c>
      <c r="H68" s="242">
        <f>MASTER!G65</f>
        <v>0</v>
      </c>
      <c r="I68" s="242">
        <f>MASTER!H65</f>
        <v>2</v>
      </c>
      <c r="J68" s="242">
        <f>MASTER!I65</f>
        <v>2</v>
      </c>
      <c r="K68" s="242">
        <f>MASTER!J65</f>
        <v>2</v>
      </c>
      <c r="L68" s="242">
        <f>MASTER!K65</f>
        <v>2</v>
      </c>
      <c r="M68" s="242">
        <f>MASTER!L65</f>
        <v>2</v>
      </c>
      <c r="N68" s="242">
        <f>MASTER!M65</f>
        <v>0</v>
      </c>
      <c r="O68" s="242">
        <f>MASTER!N65</f>
        <v>2</v>
      </c>
      <c r="P68" s="242">
        <f>MASTER!O65</f>
        <v>3</v>
      </c>
      <c r="Q68" s="242">
        <f>MASTER!P65</f>
        <v>3</v>
      </c>
      <c r="R68" s="242">
        <f>MASTER!Q65</f>
        <v>2</v>
      </c>
      <c r="S68" s="242">
        <f>MASTER!R65</f>
        <v>2</v>
      </c>
      <c r="T68" s="242">
        <f>MASTER!S65</f>
        <v>3</v>
      </c>
      <c r="U68" s="242">
        <f>MASTER!T65</f>
        <v>2</v>
      </c>
      <c r="V68" s="242">
        <f>MASTER!U65</f>
        <v>2</v>
      </c>
      <c r="W68" s="242">
        <f>MASTER!V65</f>
        <v>2</v>
      </c>
      <c r="X68" s="242">
        <f>MASTER!W65</f>
        <v>0</v>
      </c>
      <c r="Y68" s="242">
        <f>MASTER!X65</f>
        <v>2</v>
      </c>
      <c r="Z68" s="242">
        <f>MASTER!Y65</f>
        <v>2</v>
      </c>
      <c r="AA68" s="242">
        <f>MASTER!Z65</f>
        <v>2</v>
      </c>
      <c r="AB68" s="242">
        <f>MASTER!AA65</f>
        <v>0</v>
      </c>
      <c r="AC68" s="242">
        <f>MASTER!AB65</f>
        <v>2</v>
      </c>
      <c r="AD68" s="242">
        <f>MASTER!AC65</f>
        <v>2</v>
      </c>
      <c r="AE68" s="242">
        <f>MASTER!AD65</f>
        <v>2</v>
      </c>
      <c r="AF68" s="242">
        <f>MASTER!AE65</f>
        <v>2</v>
      </c>
      <c r="AG68" s="242">
        <f>MASTER!AF65</f>
        <v>2</v>
      </c>
      <c r="AH68" s="242">
        <f>MASTER!AG65</f>
        <v>2</v>
      </c>
      <c r="AI68" s="242">
        <f>MASTER!AH65</f>
        <v>3</v>
      </c>
      <c r="AJ68" s="242">
        <f>MASTER!AI65</f>
        <v>0</v>
      </c>
      <c r="AK68" s="242">
        <f>MASTER!AJ65</f>
        <v>0</v>
      </c>
      <c r="AL68" s="242">
        <f>MASTER!AK65</f>
        <v>3</v>
      </c>
      <c r="AM68" s="242">
        <f>MASTER!AL65</f>
        <v>0</v>
      </c>
      <c r="AN68" s="242">
        <f>MASTER!AM65</f>
        <v>3</v>
      </c>
      <c r="AO68" s="242">
        <f>MASTER!AN65</f>
        <v>3</v>
      </c>
      <c r="AP68" s="242">
        <f>MASTER!AO65</f>
        <v>2</v>
      </c>
      <c r="AQ68" s="242">
        <f>MASTER!AP65</f>
        <v>0</v>
      </c>
      <c r="AR68" s="242">
        <f>MASTER!AQ65</f>
        <v>0</v>
      </c>
      <c r="AS68" s="242">
        <f>MASTER!AR65</f>
        <v>0</v>
      </c>
      <c r="AT68" s="242">
        <f>MASTER!AS65</f>
        <v>0</v>
      </c>
      <c r="AU68" s="242">
        <f>MASTER!AT65</f>
        <v>3</v>
      </c>
      <c r="AV68" s="242">
        <f>MASTER!AU65</f>
        <v>2</v>
      </c>
      <c r="AW68" s="242">
        <f>MASTER!AV65</f>
        <v>2</v>
      </c>
      <c r="AX68" s="242">
        <f>MASTER!AW65</f>
        <v>2</v>
      </c>
      <c r="AY68" s="242">
        <f>MASTER!AX65</f>
        <v>2</v>
      </c>
      <c r="AZ68" s="242">
        <f>MASTER!AY65</f>
        <v>3</v>
      </c>
      <c r="BA68" s="242">
        <f>MASTER!AZ65</f>
        <v>3</v>
      </c>
      <c r="BB68" s="242">
        <f>MASTER!BA65</f>
        <v>3</v>
      </c>
      <c r="BC68" s="242">
        <f>MASTER!BB65</f>
        <v>2</v>
      </c>
      <c r="BD68" s="242">
        <f>MASTER!BC65</f>
        <v>2</v>
      </c>
      <c r="BE68" s="242">
        <f>MASTER!BD65</f>
        <v>2</v>
      </c>
      <c r="BF68" s="242">
        <f>MASTER!BE65</f>
        <v>3</v>
      </c>
      <c r="BG68" s="242">
        <f>MASTER!BF65</f>
        <v>2</v>
      </c>
      <c r="BH68" s="242">
        <f>MASTER!BG65</f>
        <v>0</v>
      </c>
    </row>
    <row r="69" spans="1:60" x14ac:dyDescent="0.25">
      <c r="A69" s="97">
        <v>67</v>
      </c>
      <c r="B69" s="97">
        <f>COUNTA(E69:E74)*C69*100</f>
        <v>486.60000000000008</v>
      </c>
      <c r="C69" s="380">
        <v>0.81100000000000005</v>
      </c>
      <c r="D69" s="177" t="s">
        <v>514</v>
      </c>
      <c r="E69" s="181" t="s">
        <v>227</v>
      </c>
      <c r="F69">
        <f>MASTER!E9</f>
        <v>1</v>
      </c>
      <c r="G69">
        <f>MASTER!F9</f>
        <v>1</v>
      </c>
      <c r="H69">
        <f>MASTER!G9</f>
        <v>1</v>
      </c>
      <c r="I69">
        <f>MASTER!H9</f>
        <v>1</v>
      </c>
      <c r="J69">
        <f>MASTER!I9</f>
        <v>1</v>
      </c>
      <c r="K69">
        <f>MASTER!J9</f>
        <v>1</v>
      </c>
      <c r="L69">
        <f>MASTER!K9</f>
        <v>3</v>
      </c>
      <c r="M69">
        <f>MASTER!L9</f>
        <v>1</v>
      </c>
      <c r="N69">
        <f>MASTER!M9</f>
        <v>1</v>
      </c>
      <c r="O69">
        <f>MASTER!N9</f>
        <v>1</v>
      </c>
      <c r="P69">
        <f>MASTER!O9</f>
        <v>2</v>
      </c>
      <c r="Q69">
        <f>MASTER!P9</f>
        <v>16</v>
      </c>
      <c r="R69">
        <f>MASTER!Q9</f>
        <v>1</v>
      </c>
      <c r="S69">
        <f>MASTER!R9</f>
        <v>1</v>
      </c>
      <c r="T69">
        <f>MASTER!S9</f>
        <v>1</v>
      </c>
      <c r="U69">
        <f>MASTER!T9</f>
        <v>1</v>
      </c>
      <c r="V69">
        <f>MASTER!U9</f>
        <v>11</v>
      </c>
      <c r="W69">
        <f>MASTER!V9</f>
        <v>8</v>
      </c>
      <c r="X69">
        <f>MASTER!W9</f>
        <v>1</v>
      </c>
      <c r="Y69">
        <f>MASTER!X9</f>
        <v>1</v>
      </c>
      <c r="Z69">
        <f>MASTER!Y9</f>
        <v>11</v>
      </c>
      <c r="AA69">
        <f>MASTER!Z9</f>
        <v>3</v>
      </c>
      <c r="AB69">
        <f>MASTER!AA9</f>
        <v>1</v>
      </c>
      <c r="AC69">
        <f>MASTER!AB9</f>
        <v>1</v>
      </c>
      <c r="AD69">
        <f>MASTER!AC9</f>
        <v>26</v>
      </c>
      <c r="AE69">
        <f>MASTER!AD9</f>
        <v>10</v>
      </c>
      <c r="AF69">
        <f>MASTER!AE9</f>
        <v>1</v>
      </c>
      <c r="AG69">
        <f>MASTER!AF9</f>
        <v>2</v>
      </c>
      <c r="AH69">
        <f>MASTER!AG9</f>
        <v>2</v>
      </c>
      <c r="AI69">
        <f>MASTER!AH9</f>
        <v>3</v>
      </c>
      <c r="AJ69">
        <f>MASTER!AI9</f>
        <v>15</v>
      </c>
      <c r="AK69">
        <f>MASTER!AJ9</f>
        <v>1</v>
      </c>
      <c r="AL69">
        <f>MASTER!AK9</f>
        <v>2</v>
      </c>
      <c r="AM69">
        <f>MASTER!AL9</f>
        <v>2</v>
      </c>
      <c r="AN69">
        <f>MASTER!AM9</f>
        <v>2</v>
      </c>
      <c r="AO69">
        <f>MASTER!AN9</f>
        <v>5</v>
      </c>
      <c r="AP69">
        <f>MASTER!AO9</f>
        <v>1</v>
      </c>
      <c r="AQ69">
        <f>MASTER!AP9</f>
        <v>1</v>
      </c>
      <c r="AR69">
        <f>MASTER!AQ9</f>
        <v>1</v>
      </c>
      <c r="AS69">
        <f>MASTER!AR9</f>
        <v>1</v>
      </c>
      <c r="AT69">
        <f>MASTER!AS9</f>
        <v>1</v>
      </c>
      <c r="AU69">
        <f>MASTER!AT9</f>
        <v>5</v>
      </c>
      <c r="AV69">
        <f>MASTER!AU9</f>
        <v>1</v>
      </c>
      <c r="AW69">
        <f>MASTER!AV9</f>
        <v>1</v>
      </c>
      <c r="AX69">
        <f>MASTER!AW9</f>
        <v>1</v>
      </c>
      <c r="AY69">
        <f>MASTER!AX9</f>
        <v>1</v>
      </c>
      <c r="AZ69">
        <f>MASTER!AY9</f>
        <v>4</v>
      </c>
      <c r="BA69">
        <f>MASTER!AZ9</f>
        <v>24</v>
      </c>
      <c r="BB69">
        <f>MASTER!BA9</f>
        <v>1</v>
      </c>
      <c r="BC69">
        <f>MASTER!BB9</f>
        <v>2</v>
      </c>
      <c r="BD69">
        <f>MASTER!BC9</f>
        <v>1</v>
      </c>
      <c r="BE69">
        <f>MASTER!BD9</f>
        <v>27</v>
      </c>
      <c r="BF69">
        <f>MASTER!BE9</f>
        <v>5</v>
      </c>
      <c r="BG69">
        <f>MASTER!BF9</f>
        <v>1</v>
      </c>
      <c r="BH69">
        <f>MASTER!BG9</f>
        <v>3</v>
      </c>
    </row>
    <row r="70" spans="1:60" x14ac:dyDescent="0.25">
      <c r="A70" s="97">
        <v>68</v>
      </c>
      <c r="B70" s="97"/>
      <c r="C70" s="381"/>
      <c r="D70" s="221"/>
      <c r="E70" s="181" t="s">
        <v>228</v>
      </c>
      <c r="F70">
        <f>MASTER!E10</f>
        <v>4</v>
      </c>
      <c r="G70">
        <f>MASTER!F10</f>
        <v>86</v>
      </c>
      <c r="H70">
        <f>MASTER!G10</f>
        <v>68</v>
      </c>
      <c r="I70">
        <f>MASTER!H10</f>
        <v>31</v>
      </c>
      <c r="J70">
        <f>MASTER!I10</f>
        <v>86</v>
      </c>
      <c r="K70">
        <f>MASTER!J10</f>
        <v>33</v>
      </c>
      <c r="L70">
        <f>MASTER!K10</f>
        <v>82</v>
      </c>
      <c r="M70">
        <f>MASTER!L10</f>
        <v>28</v>
      </c>
      <c r="N70">
        <f>MASTER!M10</f>
        <v>27</v>
      </c>
      <c r="O70">
        <f>MASTER!N10</f>
        <v>36</v>
      </c>
      <c r="P70">
        <f>MASTER!O10</f>
        <v>15</v>
      </c>
      <c r="Q70">
        <f>MASTER!P10</f>
        <v>113</v>
      </c>
      <c r="R70">
        <f>MASTER!Q10</f>
        <v>91</v>
      </c>
      <c r="S70">
        <f>MASTER!R10</f>
        <v>19</v>
      </c>
      <c r="T70">
        <f>MASTER!S10</f>
        <v>45</v>
      </c>
      <c r="U70">
        <f>MASTER!T10</f>
        <v>69</v>
      </c>
      <c r="V70">
        <f>MASTER!U10</f>
        <v>28</v>
      </c>
      <c r="W70">
        <f>MASTER!V10</f>
        <v>67</v>
      </c>
      <c r="X70">
        <f>MASTER!W10</f>
        <v>22</v>
      </c>
      <c r="Y70">
        <f>MASTER!X10</f>
        <v>45</v>
      </c>
      <c r="Z70">
        <f>MASTER!Y10</f>
        <v>35</v>
      </c>
      <c r="AA70">
        <f>MASTER!Z10</f>
        <v>72</v>
      </c>
      <c r="AB70">
        <f>MASTER!AA10</f>
        <v>13</v>
      </c>
      <c r="AC70">
        <f>MASTER!AB10</f>
        <v>29</v>
      </c>
      <c r="AD70">
        <f>MASTER!AC10</f>
        <v>114</v>
      </c>
      <c r="AE70">
        <f>MASTER!AD10</f>
        <v>49</v>
      </c>
      <c r="AF70">
        <f>MASTER!AE10</f>
        <v>61</v>
      </c>
      <c r="AG70">
        <f>MASTER!AF10</f>
        <v>48</v>
      </c>
      <c r="AH70">
        <f>MASTER!AG10</f>
        <v>55</v>
      </c>
      <c r="AI70">
        <f>MASTER!AH10</f>
        <v>55</v>
      </c>
      <c r="AJ70">
        <f>MASTER!AI10</f>
        <v>111</v>
      </c>
      <c r="AK70">
        <f>MASTER!AJ10</f>
        <v>45</v>
      </c>
      <c r="AL70">
        <f>MASTER!AK10</f>
        <v>30</v>
      </c>
      <c r="AM70">
        <f>MASTER!AL10</f>
        <v>34</v>
      </c>
      <c r="AN70">
        <f>MASTER!AM10</f>
        <v>42</v>
      </c>
      <c r="AO70">
        <f>MASTER!AN10</f>
        <v>109</v>
      </c>
      <c r="AP70">
        <f>MASTER!AO10</f>
        <v>52</v>
      </c>
      <c r="AQ70">
        <f>MASTER!AP10</f>
        <v>105</v>
      </c>
      <c r="AR70">
        <f>MASTER!AQ10</f>
        <v>28</v>
      </c>
      <c r="AS70">
        <f>MASTER!AR10</f>
        <v>27</v>
      </c>
      <c r="AT70">
        <f>MASTER!AS10</f>
        <v>53</v>
      </c>
      <c r="AU70">
        <f>MASTER!AT10</f>
        <v>78</v>
      </c>
      <c r="AV70">
        <f>MASTER!AU10</f>
        <v>46</v>
      </c>
      <c r="AW70">
        <f>MASTER!AV10</f>
        <v>54</v>
      </c>
      <c r="AX70">
        <f>MASTER!AW10</f>
        <v>57</v>
      </c>
      <c r="AY70">
        <f>MASTER!AX10</f>
        <v>48</v>
      </c>
      <c r="AZ70">
        <f>MASTER!AY10</f>
        <v>68</v>
      </c>
      <c r="BA70">
        <f>MASTER!AZ10</f>
        <v>69</v>
      </c>
      <c r="BB70">
        <f>MASTER!BA10</f>
        <v>18</v>
      </c>
      <c r="BC70">
        <f>MASTER!BB10</f>
        <v>60</v>
      </c>
      <c r="BD70">
        <f>MASTER!BC10</f>
        <v>95</v>
      </c>
      <c r="BE70">
        <f>MASTER!BD10</f>
        <v>111</v>
      </c>
      <c r="BF70">
        <f>MASTER!BE10</f>
        <v>81</v>
      </c>
      <c r="BG70">
        <f>MASTER!BF10</f>
        <v>66</v>
      </c>
      <c r="BH70">
        <f>MASTER!BG10</f>
        <v>79</v>
      </c>
    </row>
    <row r="71" spans="1:60" x14ac:dyDescent="0.25">
      <c r="A71" s="97">
        <v>69</v>
      </c>
      <c r="B71" s="97"/>
      <c r="C71" s="381"/>
      <c r="D71" s="221"/>
      <c r="E71" s="181" t="s">
        <v>229</v>
      </c>
      <c r="F71">
        <f>MASTER!E11</f>
        <v>6</v>
      </c>
      <c r="G71">
        <f>MASTER!F11</f>
        <v>14</v>
      </c>
      <c r="H71">
        <f>MASTER!G11</f>
        <v>8</v>
      </c>
      <c r="I71">
        <f>MASTER!H11</f>
        <v>5</v>
      </c>
      <c r="J71">
        <f>MASTER!I11</f>
        <v>14</v>
      </c>
      <c r="K71">
        <f>MASTER!J11</f>
        <v>9</v>
      </c>
      <c r="L71">
        <f>MASTER!K11</f>
        <v>13</v>
      </c>
      <c r="M71">
        <f>MASTER!L11</f>
        <v>14</v>
      </c>
      <c r="N71">
        <f>MASTER!M11</f>
        <v>4</v>
      </c>
      <c r="O71">
        <f>MASTER!N11</f>
        <v>8</v>
      </c>
      <c r="P71">
        <f>MASTER!O11</f>
        <v>4</v>
      </c>
      <c r="Q71">
        <f>MASTER!P11</f>
        <v>13</v>
      </c>
      <c r="R71">
        <f>MASTER!Q11</f>
        <v>12</v>
      </c>
      <c r="S71">
        <f>MASTER!R11</f>
        <v>4</v>
      </c>
      <c r="T71">
        <f>MASTER!S11</f>
        <v>10</v>
      </c>
      <c r="U71">
        <f>MASTER!T11</f>
        <v>5</v>
      </c>
      <c r="V71">
        <f>MASTER!U11</f>
        <v>14</v>
      </c>
      <c r="W71">
        <f>MASTER!V11</f>
        <v>8</v>
      </c>
      <c r="X71">
        <f>MASTER!W11</f>
        <v>9</v>
      </c>
      <c r="Y71">
        <f>MASTER!X11</f>
        <v>7</v>
      </c>
      <c r="Z71">
        <f>MASTER!Y11</f>
        <v>14</v>
      </c>
      <c r="AA71">
        <f>MASTER!Z11</f>
        <v>6</v>
      </c>
      <c r="AB71">
        <f>MASTER!AA11</f>
        <v>4</v>
      </c>
      <c r="AC71">
        <f>MASTER!AB11</f>
        <v>9</v>
      </c>
      <c r="AD71">
        <f>MASTER!AC11</f>
        <v>13</v>
      </c>
      <c r="AE71">
        <f>MASTER!AD11</f>
        <v>13</v>
      </c>
      <c r="AF71">
        <f>MASTER!AE11</f>
        <v>14</v>
      </c>
      <c r="AG71">
        <f>MASTER!AF11</f>
        <v>7</v>
      </c>
      <c r="AH71">
        <f>MASTER!AG11</f>
        <v>14</v>
      </c>
      <c r="AI71">
        <f>MASTER!AH11</f>
        <v>13</v>
      </c>
      <c r="AJ71">
        <f>MASTER!AI11</f>
        <v>13</v>
      </c>
      <c r="AK71">
        <f>MASTER!AJ11</f>
        <v>7</v>
      </c>
      <c r="AL71">
        <f>MASTER!AK11</f>
        <v>8</v>
      </c>
      <c r="AM71">
        <f>MASTER!AL11</f>
        <v>4</v>
      </c>
      <c r="AN71">
        <f>MASTER!AM11</f>
        <v>8</v>
      </c>
      <c r="AO71">
        <f>MASTER!AN11</f>
        <v>13</v>
      </c>
      <c r="AP71">
        <f>MASTER!AO11</f>
        <v>9</v>
      </c>
      <c r="AQ71">
        <f>MASTER!AP11</f>
        <v>13</v>
      </c>
      <c r="AR71">
        <f>MASTER!AQ11</f>
        <v>12</v>
      </c>
      <c r="AS71">
        <f>MASTER!AR11</f>
        <v>12</v>
      </c>
      <c r="AT71">
        <f>MASTER!AS11</f>
        <v>12</v>
      </c>
      <c r="AU71">
        <f>MASTER!AT11</f>
        <v>14</v>
      </c>
      <c r="AV71">
        <f>MASTER!AU11</f>
        <v>8</v>
      </c>
      <c r="AW71">
        <f>MASTER!AV11</f>
        <v>13</v>
      </c>
      <c r="AX71">
        <f>MASTER!AW11</f>
        <v>9</v>
      </c>
      <c r="AY71">
        <f>MASTER!AX11</f>
        <v>9</v>
      </c>
      <c r="AZ71">
        <f>MASTER!AY11</f>
        <v>4</v>
      </c>
      <c r="BA71">
        <f>MASTER!AZ11</f>
        <v>11</v>
      </c>
      <c r="BB71">
        <f>MASTER!BA11</f>
        <v>7</v>
      </c>
      <c r="BC71">
        <f>MASTER!BB11</f>
        <v>13</v>
      </c>
      <c r="BD71">
        <f>MASTER!BC11</f>
        <v>9</v>
      </c>
      <c r="BE71">
        <f>MASTER!BD11</f>
        <v>14</v>
      </c>
      <c r="BF71">
        <f>MASTER!BE11</f>
        <v>14</v>
      </c>
      <c r="BG71">
        <f>MASTER!BF11</f>
        <v>9</v>
      </c>
      <c r="BH71">
        <f>MASTER!BG11</f>
        <v>12</v>
      </c>
    </row>
    <row r="72" spans="1:60" x14ac:dyDescent="0.25">
      <c r="A72" s="97">
        <v>70</v>
      </c>
      <c r="B72" s="97"/>
      <c r="C72" s="381"/>
      <c r="D72" s="221"/>
      <c r="E72" s="181" t="s">
        <v>230</v>
      </c>
      <c r="F72">
        <f>MASTER!E12</f>
        <v>14</v>
      </c>
      <c r="G72">
        <f>MASTER!F12</f>
        <v>67</v>
      </c>
      <c r="H72">
        <f>MASTER!G12</f>
        <v>56</v>
      </c>
      <c r="I72">
        <f>MASTER!H12</f>
        <v>32</v>
      </c>
      <c r="J72">
        <f>MASTER!I12</f>
        <v>89</v>
      </c>
      <c r="K72">
        <f>MASTER!J12</f>
        <v>89</v>
      </c>
      <c r="L72">
        <f>MASTER!K12</f>
        <v>38</v>
      </c>
      <c r="M72">
        <f>MASTER!L12</f>
        <v>82</v>
      </c>
      <c r="N72">
        <f>MASTER!M12</f>
        <v>8</v>
      </c>
      <c r="O72">
        <f>MASTER!N12</f>
        <v>66</v>
      </c>
      <c r="P72">
        <f>MASTER!O12</f>
        <v>69</v>
      </c>
      <c r="Q72">
        <f>MASTER!P12</f>
        <v>38</v>
      </c>
      <c r="R72">
        <f>MASTER!Q12</f>
        <v>38</v>
      </c>
      <c r="S72">
        <f>MASTER!R12</f>
        <v>47</v>
      </c>
      <c r="T72">
        <f>MASTER!S12</f>
        <v>40</v>
      </c>
      <c r="U72">
        <f>MASTER!T12</f>
        <v>46</v>
      </c>
      <c r="V72">
        <f>MASTER!U12</f>
        <v>46</v>
      </c>
      <c r="W72">
        <f>MASTER!V12</f>
        <v>166</v>
      </c>
      <c r="X72">
        <f>MASTER!W12</f>
        <v>76</v>
      </c>
      <c r="Y72">
        <f>MASTER!X12</f>
        <v>11</v>
      </c>
      <c r="Z72">
        <f>MASTER!Y12</f>
        <v>68</v>
      </c>
      <c r="AA72">
        <f>MASTER!Z12</f>
        <v>176</v>
      </c>
      <c r="AB72">
        <f>MASTER!AA12</f>
        <v>44</v>
      </c>
      <c r="AC72">
        <f>MASTER!AB12</f>
        <v>96</v>
      </c>
      <c r="AD72">
        <f>MASTER!AC12</f>
        <v>87</v>
      </c>
      <c r="AE72">
        <f>MASTER!AD12</f>
        <v>38</v>
      </c>
      <c r="AF72">
        <f>MASTER!AE12</f>
        <v>75</v>
      </c>
      <c r="AG72">
        <f>MASTER!AF12</f>
        <v>157</v>
      </c>
      <c r="AH72">
        <f>MASTER!AG12</f>
        <v>100</v>
      </c>
      <c r="AI72">
        <f>MASTER!AH12</f>
        <v>40</v>
      </c>
      <c r="AJ72">
        <f>MASTER!AI12</f>
        <v>64</v>
      </c>
      <c r="AK72">
        <f>MASTER!AJ12</f>
        <v>41</v>
      </c>
      <c r="AL72">
        <f>MASTER!AK12</f>
        <v>3</v>
      </c>
      <c r="AM72">
        <f>MASTER!AL12</f>
        <v>46</v>
      </c>
      <c r="AN72">
        <f>MASTER!AM12</f>
        <v>3</v>
      </c>
      <c r="AO72">
        <f>MASTER!AN12</f>
        <v>38</v>
      </c>
      <c r="AP72">
        <f>MASTER!AO12</f>
        <v>66</v>
      </c>
      <c r="AQ72">
        <f>MASTER!AP12</f>
        <v>69</v>
      </c>
      <c r="AR72">
        <f>MASTER!AQ12</f>
        <v>10</v>
      </c>
      <c r="AS72">
        <f>MASTER!AR12</f>
        <v>72</v>
      </c>
      <c r="AT72">
        <f>MASTER!AS12</f>
        <v>68</v>
      </c>
      <c r="AU72">
        <f>MASTER!AT12</f>
        <v>40</v>
      </c>
      <c r="AV72">
        <f>MASTER!AU12</f>
        <v>110</v>
      </c>
      <c r="AW72">
        <f>MASTER!AV12</f>
        <v>72</v>
      </c>
      <c r="AX72">
        <f>MASTER!AW12</f>
        <v>63</v>
      </c>
      <c r="AY72">
        <f>MASTER!AX12</f>
        <v>9</v>
      </c>
      <c r="AZ72">
        <f>MASTER!AY12</f>
        <v>156</v>
      </c>
      <c r="BA72">
        <f>MASTER!AZ12</f>
        <v>66</v>
      </c>
      <c r="BB72">
        <f>MASTER!BA12</f>
        <v>10</v>
      </c>
      <c r="BC72">
        <f>MASTER!BB12</f>
        <v>97</v>
      </c>
      <c r="BD72">
        <f>MASTER!BC12</f>
        <v>66</v>
      </c>
      <c r="BE72">
        <f>MASTER!BD12</f>
        <v>64</v>
      </c>
      <c r="BF72">
        <f>MASTER!BE12</f>
        <v>73</v>
      </c>
      <c r="BG72">
        <f>MASTER!BF12</f>
        <v>73</v>
      </c>
      <c r="BH72">
        <f>MASTER!BG12</f>
        <v>3</v>
      </c>
    </row>
    <row r="73" spans="1:60" x14ac:dyDescent="0.25">
      <c r="A73" s="97">
        <v>71</v>
      </c>
      <c r="B73" s="97"/>
      <c r="C73" s="381"/>
      <c r="D73" s="221"/>
      <c r="E73" s="181" t="s">
        <v>231</v>
      </c>
      <c r="F73">
        <f>MASTER!E13</f>
        <v>2</v>
      </c>
      <c r="G73">
        <f>MASTER!F13</f>
        <v>71</v>
      </c>
      <c r="H73">
        <f>MASTER!G13</f>
        <v>35</v>
      </c>
      <c r="I73">
        <f>MASTER!H13</f>
        <v>16</v>
      </c>
      <c r="J73">
        <f>MASTER!I13</f>
        <v>40</v>
      </c>
      <c r="K73">
        <f>MASTER!J13</f>
        <v>16</v>
      </c>
      <c r="L73">
        <f>MASTER!K13</f>
        <v>58</v>
      </c>
      <c r="M73">
        <f>MASTER!L13</f>
        <v>50</v>
      </c>
      <c r="N73">
        <f>MASTER!M13</f>
        <v>16</v>
      </c>
      <c r="O73">
        <f>MASTER!N13</f>
        <v>39</v>
      </c>
      <c r="P73">
        <f>MASTER!O13</f>
        <v>3</v>
      </c>
      <c r="Q73">
        <f>MASTER!P13</f>
        <v>61</v>
      </c>
      <c r="R73">
        <f>MASTER!Q13</f>
        <v>83</v>
      </c>
      <c r="S73">
        <f>MASTER!R13</f>
        <v>6</v>
      </c>
      <c r="T73">
        <f>MASTER!S13</f>
        <v>60</v>
      </c>
      <c r="U73">
        <f>MASTER!T13</f>
        <v>40</v>
      </c>
      <c r="V73">
        <f>MASTER!U13</f>
        <v>54</v>
      </c>
      <c r="W73">
        <f>MASTER!V13</f>
        <v>16</v>
      </c>
      <c r="X73">
        <f>MASTER!W13</f>
        <v>46</v>
      </c>
      <c r="Y73">
        <f>MASTER!X13</f>
        <v>40</v>
      </c>
      <c r="Z73">
        <f>MASTER!Y13</f>
        <v>68</v>
      </c>
      <c r="AA73">
        <f>MASTER!Z13</f>
        <v>18</v>
      </c>
      <c r="AB73">
        <f>MASTER!AA13</f>
        <v>3</v>
      </c>
      <c r="AC73">
        <f>MASTER!AB13</f>
        <v>48</v>
      </c>
      <c r="AD73">
        <f>MASTER!AC13</f>
        <v>75</v>
      </c>
      <c r="AE73">
        <f>MASTER!AD13</f>
        <v>78</v>
      </c>
      <c r="AF73">
        <f>MASTER!AE13</f>
        <v>52</v>
      </c>
      <c r="AG73">
        <f>MASTER!AF13</f>
        <v>31</v>
      </c>
      <c r="AH73">
        <f>MASTER!AG13</f>
        <v>83</v>
      </c>
      <c r="AI73">
        <f>MASTER!AH13</f>
        <v>60</v>
      </c>
      <c r="AJ73">
        <f>MASTER!AI13</f>
        <v>72</v>
      </c>
      <c r="AK73">
        <f>MASTER!AJ13</f>
        <v>31</v>
      </c>
      <c r="AL73">
        <f>MASTER!AK13</f>
        <v>23</v>
      </c>
      <c r="AM73">
        <f>MASTER!AL13</f>
        <v>25</v>
      </c>
      <c r="AN73">
        <f>MASTER!AM13</f>
        <v>48</v>
      </c>
      <c r="AO73">
        <f>MASTER!AN13</f>
        <v>87</v>
      </c>
      <c r="AP73">
        <f>MASTER!AO13</f>
        <v>36</v>
      </c>
      <c r="AQ73">
        <f>MASTER!AP13</f>
        <v>54</v>
      </c>
      <c r="AR73">
        <f>MASTER!AQ13</f>
        <v>25</v>
      </c>
      <c r="AS73">
        <f>MASTER!AR13</f>
        <v>45</v>
      </c>
      <c r="AT73">
        <f>MASTER!AS13</f>
        <v>35</v>
      </c>
      <c r="AU73">
        <f>MASTER!AT13</f>
        <v>65</v>
      </c>
      <c r="AV73">
        <f>MASTER!AU13</f>
        <v>41</v>
      </c>
      <c r="AW73">
        <f>MASTER!AV13</f>
        <v>74</v>
      </c>
      <c r="AX73">
        <f>MASTER!AW13</f>
        <v>37</v>
      </c>
      <c r="AY73">
        <f>MASTER!AX13</f>
        <v>10</v>
      </c>
      <c r="AZ73">
        <f>MASTER!AY13</f>
        <v>32</v>
      </c>
      <c r="BA73">
        <f>MASTER!AZ13</f>
        <v>43</v>
      </c>
      <c r="BB73">
        <f>MASTER!BA13</f>
        <v>11</v>
      </c>
      <c r="BC73">
        <f>MASTER!BB13</f>
        <v>21</v>
      </c>
      <c r="BD73">
        <f>MASTER!BC13</f>
        <v>51</v>
      </c>
      <c r="BE73">
        <f>MASTER!BD13</f>
        <v>74</v>
      </c>
      <c r="BF73">
        <f>MASTER!BE13</f>
        <v>58</v>
      </c>
      <c r="BG73">
        <f>MASTER!BF13</f>
        <v>32</v>
      </c>
      <c r="BH73">
        <f>MASTER!BG13</f>
        <v>71</v>
      </c>
    </row>
    <row r="74" spans="1:60" x14ac:dyDescent="0.25">
      <c r="A74" s="97">
        <v>72</v>
      </c>
      <c r="B74" s="97"/>
      <c r="C74" s="381"/>
      <c r="D74" s="222"/>
      <c r="E74" s="223" t="s">
        <v>293</v>
      </c>
      <c r="F74" s="242">
        <f>MASTER!E114</f>
        <v>0.66610000000000003</v>
      </c>
      <c r="G74" s="242">
        <f>MASTER!F114</f>
        <v>0.77300000000000002</v>
      </c>
      <c r="H74" s="242">
        <f>MASTER!G114</f>
        <v>0.70269999999999999</v>
      </c>
      <c r="I74" s="242">
        <f>MASTER!H114</f>
        <v>0.59230000000000005</v>
      </c>
      <c r="J74" s="242">
        <f>MASTER!I114</f>
        <v>0.77800000000000002</v>
      </c>
      <c r="K74" s="242">
        <f>MASTER!J114</f>
        <v>0.71220000000000006</v>
      </c>
      <c r="L74" s="242">
        <f>MASTER!K114</f>
        <v>0.74629999999999996</v>
      </c>
      <c r="M74" s="242">
        <f>MASTER!L114</f>
        <v>0.73170000000000002</v>
      </c>
      <c r="N74" s="242">
        <f>MASTER!M114</f>
        <v>0.60640000000000005</v>
      </c>
      <c r="O74" s="242">
        <f>MASTER!N114</f>
        <v>0.68510000000000004</v>
      </c>
      <c r="P74" s="242">
        <f>MASTER!O114</f>
        <v>0.5988</v>
      </c>
      <c r="Q74" s="242">
        <f>MASTER!P114</f>
        <v>0.74629999999999996</v>
      </c>
      <c r="R74" s="242">
        <f>MASTER!Q114</f>
        <v>0.74629999999999996</v>
      </c>
      <c r="S74" s="242">
        <f>MASTER!R114</f>
        <v>0.71819999999999995</v>
      </c>
      <c r="T74" s="242">
        <f>MASTER!S114</f>
        <v>0.74629999999999996</v>
      </c>
      <c r="U74" s="242">
        <f>MASTER!T114</f>
        <v>0.64359999999999995</v>
      </c>
      <c r="V74" s="242">
        <f>MASTER!U114</f>
        <v>0.75270000000000004</v>
      </c>
      <c r="W74" s="242">
        <f>MASTER!V114</f>
        <v>0.68300000000000005</v>
      </c>
      <c r="X74" s="242">
        <f>MASTER!W114</f>
        <v>0.61829999999999996</v>
      </c>
      <c r="Y74" s="242">
        <f>MASTER!X114</f>
        <v>0.67249999999999999</v>
      </c>
      <c r="Z74" s="242">
        <f>MASTER!Y114</f>
        <v>0.75270000000000004</v>
      </c>
      <c r="AA74" s="242">
        <f>MASTER!Z114</f>
        <v>0.55220000000000002</v>
      </c>
      <c r="AB74" s="242">
        <f>MASTER!AA114</f>
        <v>0.6391</v>
      </c>
      <c r="AC74" s="242">
        <f>MASTER!AB114</f>
        <v>0.7198</v>
      </c>
      <c r="AD74" s="242">
        <f>MASTER!AC114</f>
        <v>0.73829999999999996</v>
      </c>
      <c r="AE74" s="242">
        <f>MASTER!AD114</f>
        <v>0.74629999999999996</v>
      </c>
      <c r="AF74" s="242">
        <f>MASTER!AE114</f>
        <v>0.73250000000000004</v>
      </c>
      <c r="AG74" s="242">
        <f>MASTER!AF114</f>
        <v>0.78139999999999998</v>
      </c>
      <c r="AH74" s="242">
        <f>MASTER!AG114</f>
        <v>0.69</v>
      </c>
      <c r="AI74" s="242">
        <f>MASTER!AH114</f>
        <v>0.74629999999999996</v>
      </c>
      <c r="AJ74" s="242">
        <f>MASTER!AI114</f>
        <v>0.74639999999999995</v>
      </c>
      <c r="AK74" s="242">
        <f>MASTER!AJ114</f>
        <v>0.69269999999999998</v>
      </c>
      <c r="AL74" s="242">
        <f>MASTER!AK114</f>
        <v>0.64549999999999996</v>
      </c>
      <c r="AM74" s="242">
        <f>MASTER!AL114</f>
        <v>0.7258</v>
      </c>
      <c r="AN74" s="242">
        <f>MASTER!AM114</f>
        <v>0.64549999999999996</v>
      </c>
      <c r="AO74" s="242">
        <f>MASTER!AN114</f>
        <v>0.74629999999999996</v>
      </c>
      <c r="AP74" s="242">
        <f>MASTER!AO114</f>
        <v>0.65839999999999999</v>
      </c>
      <c r="AQ74" s="242">
        <f>MASTER!AP114</f>
        <v>0.75880000000000003</v>
      </c>
      <c r="AR74" s="242">
        <f>MASTER!AQ114</f>
        <v>0.74550000000000005</v>
      </c>
      <c r="AS74" s="242">
        <f>MASTER!AR114</f>
        <v>0.69410000000000005</v>
      </c>
      <c r="AT74" s="242">
        <f>MASTER!AS114</f>
        <v>0.69730000000000003</v>
      </c>
      <c r="AU74" s="242">
        <f>MASTER!AT114</f>
        <v>0.74629999999999996</v>
      </c>
      <c r="AV74" s="242">
        <f>MASTER!AU114</f>
        <v>0.69750000000000001</v>
      </c>
      <c r="AW74" s="242">
        <f>MASTER!AV114</f>
        <v>0.69410000000000005</v>
      </c>
      <c r="AX74" s="242">
        <f>MASTER!AW114</f>
        <v>0.64029999999999998</v>
      </c>
      <c r="AY74" s="242">
        <f>MASTER!AX114</f>
        <v>0.68300000000000005</v>
      </c>
      <c r="AZ74" s="242">
        <f>MASTER!AY114</f>
        <v>0.7046</v>
      </c>
      <c r="BA74" s="242">
        <f>MASTER!AZ114</f>
        <v>0.7409</v>
      </c>
      <c r="BB74" s="242">
        <f>MASTER!BA114</f>
        <v>0.58109999999999995</v>
      </c>
      <c r="BC74" s="242">
        <f>MASTER!BB114</f>
        <v>0.70050000000000001</v>
      </c>
      <c r="BD74" s="242">
        <f>MASTER!BC114</f>
        <v>0.65839999999999999</v>
      </c>
      <c r="BE74" s="242">
        <f>MASTER!BD114</f>
        <v>0.74639999999999995</v>
      </c>
      <c r="BF74" s="242">
        <f>MASTER!BE114</f>
        <v>0.74639999999999995</v>
      </c>
      <c r="BG74" s="242">
        <f>MASTER!BF114</f>
        <v>0.70509999999999995</v>
      </c>
      <c r="BH74" s="242">
        <f>MASTER!BG114</f>
        <v>0.74629999999999996</v>
      </c>
    </row>
    <row r="75" spans="1:60" x14ac:dyDescent="0.25">
      <c r="A75" s="97">
        <v>73</v>
      </c>
      <c r="B75" s="97">
        <f>COUNTA(E75:E80)*C75*100</f>
        <v>484.80000000000007</v>
      </c>
      <c r="C75" s="380">
        <v>0.80800000000000005</v>
      </c>
      <c r="D75" s="177" t="s">
        <v>198</v>
      </c>
      <c r="E75" s="181" t="s">
        <v>92</v>
      </c>
      <c r="F75">
        <f>MASTER!E23</f>
        <v>5</v>
      </c>
      <c r="G75">
        <f>MASTER!F23</f>
        <v>34</v>
      </c>
      <c r="H75">
        <f>MASTER!G23</f>
        <v>4</v>
      </c>
      <c r="I75">
        <f>MASTER!H23</f>
        <v>2</v>
      </c>
      <c r="J75">
        <f>MASTER!I23</f>
        <v>42</v>
      </c>
      <c r="K75">
        <f>MASTER!J23</f>
        <v>9</v>
      </c>
      <c r="L75">
        <f>MASTER!K23</f>
        <v>6</v>
      </c>
      <c r="M75">
        <f>MASTER!L23</f>
        <v>4</v>
      </c>
      <c r="N75">
        <f>MASTER!M23</f>
        <v>3</v>
      </c>
      <c r="O75">
        <f>MASTER!N23</f>
        <v>3</v>
      </c>
      <c r="P75">
        <f>MASTER!O23</f>
        <v>4</v>
      </c>
      <c r="Q75">
        <f>MASTER!P23</f>
        <v>10</v>
      </c>
      <c r="R75">
        <f>MASTER!Q23</f>
        <v>7</v>
      </c>
      <c r="S75">
        <f>MASTER!R23</f>
        <v>7</v>
      </c>
      <c r="T75">
        <f>MASTER!S23</f>
        <v>7</v>
      </c>
      <c r="U75">
        <f>MASTER!T23</f>
        <v>2</v>
      </c>
      <c r="V75">
        <f>MASTER!U23</f>
        <v>4</v>
      </c>
      <c r="W75">
        <f>MASTER!V23</f>
        <v>7</v>
      </c>
      <c r="X75">
        <f>MASTER!W23</f>
        <v>3</v>
      </c>
      <c r="Y75">
        <f>MASTER!X23</f>
        <v>6</v>
      </c>
      <c r="Z75">
        <f>MASTER!Y23</f>
        <v>4</v>
      </c>
      <c r="AA75">
        <f>MASTER!Z23</f>
        <v>6</v>
      </c>
      <c r="AB75">
        <f>MASTER!AA23</f>
        <v>9</v>
      </c>
      <c r="AC75">
        <f>MASTER!AB23</f>
        <v>4</v>
      </c>
      <c r="AD75">
        <f>MASTER!AC23</f>
        <v>11</v>
      </c>
      <c r="AE75">
        <f>MASTER!AD23</f>
        <v>10</v>
      </c>
      <c r="AF75">
        <f>MASTER!AE23</f>
        <v>28</v>
      </c>
      <c r="AG75">
        <f>MASTER!AF23</f>
        <v>2</v>
      </c>
      <c r="AH75">
        <f>MASTER!AG23</f>
        <v>8</v>
      </c>
      <c r="AI75">
        <f>MASTER!AH23</f>
        <v>7</v>
      </c>
      <c r="AJ75">
        <f>MASTER!AI23</f>
        <v>7</v>
      </c>
      <c r="AK75">
        <f>MASTER!AJ23</f>
        <v>3</v>
      </c>
      <c r="AL75">
        <f>MASTER!AK23</f>
        <v>10</v>
      </c>
      <c r="AM75">
        <f>MASTER!AL23</f>
        <v>3</v>
      </c>
      <c r="AN75">
        <f>MASTER!AM23</f>
        <v>8</v>
      </c>
      <c r="AO75">
        <f>MASTER!AN23</f>
        <v>10</v>
      </c>
      <c r="AP75">
        <f>MASTER!AO23</f>
        <v>5</v>
      </c>
      <c r="AQ75">
        <f>MASTER!AP23</f>
        <v>15</v>
      </c>
      <c r="AR75">
        <f>MASTER!AQ23</f>
        <v>3</v>
      </c>
      <c r="AS75">
        <f>MASTER!AR23</f>
        <v>4</v>
      </c>
      <c r="AT75">
        <f>MASTER!AS23</f>
        <v>8</v>
      </c>
      <c r="AU75">
        <f>MASTER!AT23</f>
        <v>10</v>
      </c>
      <c r="AV75">
        <f>MASTER!AU23</f>
        <v>7</v>
      </c>
      <c r="AW75">
        <f>MASTER!AV23</f>
        <v>7</v>
      </c>
      <c r="AX75">
        <f>MASTER!AW23</f>
        <v>3</v>
      </c>
      <c r="AY75">
        <f>MASTER!AX23</f>
        <v>3</v>
      </c>
      <c r="AZ75">
        <f>MASTER!AY23</f>
        <v>3</v>
      </c>
      <c r="BA75">
        <f>MASTER!AZ23</f>
        <v>44</v>
      </c>
      <c r="BB75">
        <f>MASTER!BA23</f>
        <v>4</v>
      </c>
      <c r="BC75">
        <f>MASTER!BB23</f>
        <v>9</v>
      </c>
      <c r="BD75">
        <f>MASTER!BC23</f>
        <v>5</v>
      </c>
      <c r="BE75">
        <f>MASTER!BD23</f>
        <v>9</v>
      </c>
      <c r="BF75">
        <f>MASTER!BE23</f>
        <v>5</v>
      </c>
      <c r="BG75">
        <f>MASTER!BF23</f>
        <v>13</v>
      </c>
      <c r="BH75">
        <f>MASTER!BG23</f>
        <v>6</v>
      </c>
    </row>
    <row r="76" spans="1:60" x14ac:dyDescent="0.25">
      <c r="A76" s="97">
        <v>74</v>
      </c>
      <c r="B76" s="97"/>
      <c r="C76" s="381"/>
      <c r="D76" s="221"/>
      <c r="E76" s="181" t="s">
        <v>93</v>
      </c>
      <c r="F76" t="str">
        <f>MASTER!E24</f>
        <v>n/a</v>
      </c>
      <c r="G76">
        <f>MASTER!F24</f>
        <v>9.9600000000000009</v>
      </c>
      <c r="H76">
        <f>MASTER!G24</f>
        <v>249</v>
      </c>
      <c r="I76">
        <f>MASTER!H24</f>
        <v>21750</v>
      </c>
      <c r="J76">
        <f>MASTER!I24</f>
        <v>10.4</v>
      </c>
      <c r="K76" s="235" t="str">
        <f>MASTER!J24</f>
        <v>19900</v>
      </c>
      <c r="L76" s="235" t="str">
        <f>MASTER!K24</f>
        <v>34</v>
      </c>
      <c r="M76">
        <f>MASTER!L24</f>
        <v>168.25</v>
      </c>
      <c r="N76">
        <f>MASTER!M24</f>
        <v>0</v>
      </c>
      <c r="O76">
        <f>MASTER!N24</f>
        <v>79</v>
      </c>
      <c r="P76">
        <f>MASTER!O24</f>
        <v>149</v>
      </c>
      <c r="Q76">
        <f>MASTER!P24</f>
        <v>34</v>
      </c>
      <c r="R76" s="235" t="str">
        <f>MASTER!Q24</f>
        <v>41</v>
      </c>
      <c r="S76">
        <f>MASTER!R24</f>
        <v>8970</v>
      </c>
      <c r="T76" s="235" t="str">
        <f>MASTER!S24</f>
        <v>41</v>
      </c>
      <c r="U76">
        <f>MASTER!T24</f>
        <v>75</v>
      </c>
      <c r="V76">
        <f>MASTER!U24</f>
        <v>56.25</v>
      </c>
      <c r="W76" s="235" t="str">
        <f>MASTER!V24</f>
        <v>127.40</v>
      </c>
      <c r="X76">
        <f>MASTER!W24</f>
        <v>39.630000000000003</v>
      </c>
      <c r="Y76">
        <f>MASTER!X24</f>
        <v>29900</v>
      </c>
      <c r="Z76">
        <f>MASTER!Y24</f>
        <v>56.25</v>
      </c>
      <c r="AA76">
        <f>MASTER!Z24</f>
        <v>150</v>
      </c>
      <c r="AB76" s="231">
        <f>MASTER!AA24</f>
        <v>1368.3</v>
      </c>
      <c r="AC76" s="238">
        <f>MASTER!AB24</f>
        <v>0.33</v>
      </c>
      <c r="AD76">
        <f>MASTER!AC24</f>
        <v>12.16</v>
      </c>
      <c r="AE76">
        <f>MASTER!AD24</f>
        <v>34</v>
      </c>
      <c r="AF76">
        <f>MASTER!AE24</f>
        <v>6.5</v>
      </c>
      <c r="AG76">
        <f>MASTER!AF24</f>
        <v>599</v>
      </c>
      <c r="AH76">
        <f>MASTER!AG24</f>
        <v>163.37</v>
      </c>
      <c r="AI76" s="240">
        <f>MASTER!AH24</f>
        <v>41</v>
      </c>
      <c r="AJ76" s="231">
        <f>MASTER!AI24</f>
        <v>44.13</v>
      </c>
      <c r="AK76">
        <f>MASTER!AJ24</f>
        <v>199</v>
      </c>
      <c r="AL76">
        <f>MASTER!AK24</f>
        <v>282</v>
      </c>
      <c r="AM76">
        <f>MASTER!AL24</f>
        <v>0</v>
      </c>
      <c r="AN76">
        <f>MASTER!AM24</f>
        <v>274</v>
      </c>
      <c r="AO76" s="231">
        <f>MASTER!AN24</f>
        <v>25</v>
      </c>
      <c r="AP76">
        <f>MASTER!AO24</f>
        <v>5028</v>
      </c>
      <c r="AQ76" s="231">
        <f>MASTER!AP24</f>
        <v>8.8699999999999992</v>
      </c>
      <c r="AR76">
        <f>MASTER!AQ24</f>
        <v>12.73</v>
      </c>
      <c r="AS76" s="231">
        <f>MASTER!AR24</f>
        <v>50</v>
      </c>
      <c r="AT76" s="287">
        <f>MASTER!AS24</f>
        <v>10</v>
      </c>
      <c r="AU76">
        <f>MASTER!AT24</f>
        <v>34</v>
      </c>
      <c r="AV76">
        <f>MASTER!AU24</f>
        <v>9709</v>
      </c>
      <c r="AW76">
        <f>MASTER!AV24</f>
        <v>0</v>
      </c>
      <c r="AX76">
        <f>MASTER!AW24</f>
        <v>64000</v>
      </c>
      <c r="AY76">
        <f>MASTER!AX24</f>
        <v>33</v>
      </c>
      <c r="AZ76" s="238">
        <f>MASTER!AY24</f>
        <v>30.07</v>
      </c>
      <c r="BA76" s="238">
        <f>MASTER!AZ24</f>
        <v>29.9</v>
      </c>
      <c r="BB76">
        <f>MASTER!BA24</f>
        <v>90000</v>
      </c>
      <c r="BC76">
        <f>MASTER!BB24</f>
        <v>67</v>
      </c>
      <c r="BD76">
        <f>MASTER!BC24</f>
        <v>5028</v>
      </c>
      <c r="BE76">
        <f>MASTER!BD24</f>
        <v>45.1</v>
      </c>
      <c r="BF76">
        <f>MASTER!BE24</f>
        <v>35</v>
      </c>
      <c r="BG76">
        <f>MASTER!BF24</f>
        <v>27.68</v>
      </c>
      <c r="BH76">
        <f>MASTER!BG24</f>
        <v>37</v>
      </c>
    </row>
    <row r="77" spans="1:60" x14ac:dyDescent="0.25">
      <c r="A77" s="97">
        <v>75</v>
      </c>
      <c r="B77" s="97"/>
      <c r="C77" s="381"/>
      <c r="D77" s="221"/>
      <c r="E77" s="181" t="s">
        <v>104</v>
      </c>
      <c r="F77">
        <f>MASTER!E25</f>
        <v>5</v>
      </c>
      <c r="G77">
        <f>MASTER!F25</f>
        <v>6</v>
      </c>
      <c r="H77">
        <f>MASTER!G25</f>
        <v>7</v>
      </c>
      <c r="I77">
        <f>MASTER!H25</f>
        <v>7</v>
      </c>
      <c r="J77">
        <f>MASTER!I25</f>
        <v>8</v>
      </c>
      <c r="K77">
        <f>MASTER!J25</f>
        <v>7</v>
      </c>
      <c r="L77">
        <f>MASTER!K25</f>
        <v>12</v>
      </c>
      <c r="M77">
        <f>MASTER!L25</f>
        <v>10</v>
      </c>
      <c r="N77">
        <f>MASTER!M25</f>
        <v>6</v>
      </c>
      <c r="O77">
        <f>MASTER!N25</f>
        <v>4</v>
      </c>
      <c r="P77">
        <f>MASTER!O25</f>
        <v>4</v>
      </c>
      <c r="Q77">
        <f>MASTER!P25</f>
        <v>9</v>
      </c>
      <c r="R77">
        <f>MASTER!Q25</f>
        <v>10</v>
      </c>
      <c r="S77">
        <f>MASTER!R25</f>
        <v>3</v>
      </c>
      <c r="T77">
        <f>MASTER!S25</f>
        <v>7</v>
      </c>
      <c r="U77">
        <f>MASTER!T25</f>
        <v>8</v>
      </c>
      <c r="V77">
        <f>MASTER!U25</f>
        <v>5</v>
      </c>
      <c r="W77">
        <f>MASTER!V25</f>
        <v>12</v>
      </c>
      <c r="X77">
        <f>MASTER!W25</f>
        <v>10</v>
      </c>
      <c r="Y77">
        <f>MASTER!X25</f>
        <v>9</v>
      </c>
      <c r="Z77">
        <f>MASTER!Y25</f>
        <v>7</v>
      </c>
      <c r="AA77">
        <f>MASTER!Z25</f>
        <v>9</v>
      </c>
      <c r="AB77">
        <f>MASTER!AA25</f>
        <v>4</v>
      </c>
      <c r="AC77">
        <f>MASTER!AB25</f>
        <v>7</v>
      </c>
      <c r="AD77">
        <f>MASTER!AC25</f>
        <v>10</v>
      </c>
      <c r="AE77">
        <f>MASTER!AD25</f>
        <v>9</v>
      </c>
      <c r="AF77">
        <f>MASTER!AE25</f>
        <v>13</v>
      </c>
      <c r="AG77">
        <f>MASTER!AF25</f>
        <v>7</v>
      </c>
      <c r="AH77">
        <f>MASTER!AG25</f>
        <v>6</v>
      </c>
      <c r="AI77">
        <f>MASTER!AH25</f>
        <v>11</v>
      </c>
      <c r="AJ77">
        <f>MASTER!AI25</f>
        <v>9</v>
      </c>
      <c r="AK77">
        <f>MASTER!AJ25</f>
        <v>5</v>
      </c>
      <c r="AL77">
        <f>MASTER!AK25</f>
        <v>6</v>
      </c>
      <c r="AM77">
        <f>MASTER!AL25</f>
        <v>5</v>
      </c>
      <c r="AN77">
        <f>MASTER!AM25</f>
        <v>6</v>
      </c>
      <c r="AO77">
        <f>MASTER!AN25</f>
        <v>11</v>
      </c>
      <c r="AP77">
        <f>MASTER!AO25</f>
        <v>10</v>
      </c>
      <c r="AQ77">
        <f>MASTER!AP25</f>
        <v>8</v>
      </c>
      <c r="AR77">
        <f>MASTER!AQ25</f>
        <v>10</v>
      </c>
      <c r="AS77">
        <f>MASTER!AR25</f>
        <v>8</v>
      </c>
      <c r="AT77">
        <f>MASTER!AS25</f>
        <v>6</v>
      </c>
      <c r="AU77">
        <f>MASTER!AT25</f>
        <v>10</v>
      </c>
      <c r="AV77">
        <f>MASTER!AU25</f>
        <v>11</v>
      </c>
      <c r="AW77">
        <f>MASTER!AV25</f>
        <v>7</v>
      </c>
      <c r="AX77">
        <f>MASTER!AW25</f>
        <v>13</v>
      </c>
      <c r="AY77">
        <f>MASTER!AX25</f>
        <v>9</v>
      </c>
      <c r="AZ77">
        <f>MASTER!AY25</f>
        <v>10</v>
      </c>
      <c r="BA77">
        <f>MASTER!AZ25</f>
        <v>9</v>
      </c>
      <c r="BB77">
        <f>MASTER!BA25</f>
        <v>9</v>
      </c>
      <c r="BC77">
        <f>MASTER!BB25</f>
        <v>9</v>
      </c>
      <c r="BD77">
        <f>MASTER!BC25</f>
        <v>10</v>
      </c>
      <c r="BE77">
        <f>MASTER!BD25</f>
        <v>10</v>
      </c>
      <c r="BF77">
        <f>MASTER!BE25</f>
        <v>11</v>
      </c>
      <c r="BG77">
        <f>MASTER!BF25</f>
        <v>8</v>
      </c>
      <c r="BH77">
        <f>MASTER!BG25</f>
        <v>11</v>
      </c>
    </row>
    <row r="78" spans="1:60" x14ac:dyDescent="0.25">
      <c r="A78" s="97">
        <v>76</v>
      </c>
      <c r="B78" s="97"/>
      <c r="C78" s="381"/>
      <c r="D78" s="221"/>
      <c r="E78" s="181" t="s">
        <v>105</v>
      </c>
      <c r="F78">
        <f>MASTER!E26</f>
        <v>3</v>
      </c>
      <c r="G78">
        <f>MASTER!F26</f>
        <v>3</v>
      </c>
      <c r="H78">
        <f>MASTER!G26</f>
        <v>3</v>
      </c>
      <c r="I78">
        <f>MASTER!H26</f>
        <v>1</v>
      </c>
      <c r="J78">
        <f>MASTER!I26</f>
        <v>3</v>
      </c>
      <c r="K78">
        <f>MASTER!J26</f>
        <v>3</v>
      </c>
      <c r="L78">
        <f>MASTER!K26</f>
        <v>3</v>
      </c>
      <c r="M78">
        <f>MASTER!L26</f>
        <v>3</v>
      </c>
      <c r="N78">
        <f>MASTER!M26</f>
        <v>3</v>
      </c>
      <c r="O78">
        <f>MASTER!N26</f>
        <v>2</v>
      </c>
      <c r="P78">
        <f>MASTER!O26</f>
        <v>1</v>
      </c>
      <c r="Q78">
        <f>MASTER!P26</f>
        <v>3</v>
      </c>
      <c r="R78">
        <f>MASTER!Q26</f>
        <v>3</v>
      </c>
      <c r="S78">
        <f>MASTER!R26</f>
        <v>3</v>
      </c>
      <c r="T78">
        <f>MASTER!S26</f>
        <v>3</v>
      </c>
      <c r="U78">
        <f>MASTER!T26</f>
        <v>3</v>
      </c>
      <c r="V78">
        <f>MASTER!U26</f>
        <v>3</v>
      </c>
      <c r="W78">
        <f>MASTER!V26</f>
        <v>3</v>
      </c>
      <c r="X78">
        <f>MASTER!W26</f>
        <v>2</v>
      </c>
      <c r="Y78">
        <f>MASTER!X26</f>
        <v>3</v>
      </c>
      <c r="Z78">
        <f>MASTER!Y26</f>
        <v>3</v>
      </c>
      <c r="AA78">
        <f>MASTER!Z26</f>
        <v>3</v>
      </c>
      <c r="AB78">
        <f>MASTER!AA26</f>
        <v>3</v>
      </c>
      <c r="AC78">
        <f>MASTER!AB26</f>
        <v>3</v>
      </c>
      <c r="AD78">
        <f>MASTER!AC26</f>
        <v>3</v>
      </c>
      <c r="AE78">
        <f>MASTER!AD26</f>
        <v>3</v>
      </c>
      <c r="AF78">
        <f>MASTER!AE26</f>
        <v>3</v>
      </c>
      <c r="AG78">
        <f>MASTER!AF26</f>
        <v>3</v>
      </c>
      <c r="AH78">
        <f>MASTER!AG26</f>
        <v>3</v>
      </c>
      <c r="AI78">
        <f>MASTER!AH26</f>
        <v>3</v>
      </c>
      <c r="AJ78">
        <f>MASTER!AI26</f>
        <v>3</v>
      </c>
      <c r="AK78">
        <f>MASTER!AJ26</f>
        <v>2</v>
      </c>
      <c r="AL78">
        <f>MASTER!AK26</f>
        <v>1</v>
      </c>
      <c r="AM78">
        <f>MASTER!AL26</f>
        <v>3</v>
      </c>
      <c r="AN78">
        <f>MASTER!AM26</f>
        <v>1</v>
      </c>
      <c r="AO78">
        <f>MASTER!AN26</f>
        <v>3</v>
      </c>
      <c r="AP78">
        <f>MASTER!AO26</f>
        <v>3</v>
      </c>
      <c r="AQ78">
        <f>MASTER!AP26</f>
        <v>3</v>
      </c>
      <c r="AR78">
        <f>MASTER!AQ26</f>
        <v>3</v>
      </c>
      <c r="AS78">
        <f>MASTER!AR26</f>
        <v>3</v>
      </c>
      <c r="AT78">
        <f>MASTER!AS26</f>
        <v>3</v>
      </c>
      <c r="AU78">
        <f>MASTER!AT26</f>
        <v>3</v>
      </c>
      <c r="AV78">
        <f>MASTER!AU26</f>
        <v>3</v>
      </c>
      <c r="AW78">
        <f>MASTER!AV26</f>
        <v>3</v>
      </c>
      <c r="AX78">
        <f>MASTER!AW26</f>
        <v>3</v>
      </c>
      <c r="AY78">
        <f>MASTER!AX26</f>
        <v>3</v>
      </c>
      <c r="AZ78">
        <f>MASTER!AY26</f>
        <v>3</v>
      </c>
      <c r="BA78">
        <f>MASTER!AZ26</f>
        <v>3</v>
      </c>
      <c r="BB78">
        <f>MASTER!BA26</f>
        <v>1</v>
      </c>
      <c r="BC78">
        <f>MASTER!BB26</f>
        <v>3</v>
      </c>
      <c r="BD78">
        <f>MASTER!BC26</f>
        <v>3</v>
      </c>
      <c r="BE78">
        <f>MASTER!BD26</f>
        <v>3</v>
      </c>
      <c r="BF78">
        <f>MASTER!BE26</f>
        <v>3</v>
      </c>
      <c r="BG78">
        <f>MASTER!BF26</f>
        <v>3</v>
      </c>
      <c r="BH78">
        <f>MASTER!BG26</f>
        <v>3</v>
      </c>
    </row>
    <row r="79" spans="1:60" x14ac:dyDescent="0.25">
      <c r="A79" s="97">
        <v>77</v>
      </c>
      <c r="B79" s="97"/>
      <c r="C79" s="381"/>
      <c r="D79" s="221"/>
      <c r="E79" s="181" t="s">
        <v>106</v>
      </c>
      <c r="F79">
        <f>MASTER!E27</f>
        <v>3</v>
      </c>
      <c r="G79">
        <f>MASTER!F27</f>
        <v>6</v>
      </c>
      <c r="H79">
        <f>MASTER!G27</f>
        <v>-1</v>
      </c>
      <c r="I79">
        <f>MASTER!H27</f>
        <v>-6</v>
      </c>
      <c r="J79">
        <f>MASTER!I27</f>
        <v>2</v>
      </c>
      <c r="K79">
        <f>MASTER!J27</f>
        <v>4</v>
      </c>
      <c r="L79">
        <f>MASTER!K27</f>
        <v>6</v>
      </c>
      <c r="M79">
        <f>MASTER!L27</f>
        <v>6</v>
      </c>
      <c r="N79">
        <f>MASTER!M27</f>
        <v>2</v>
      </c>
      <c r="O79">
        <f>MASTER!N27</f>
        <v>2</v>
      </c>
      <c r="P79">
        <f>MASTER!O27</f>
        <v>4</v>
      </c>
      <c r="Q79">
        <f>MASTER!P27</f>
        <v>4</v>
      </c>
      <c r="R79">
        <f>MASTER!Q27</f>
        <v>4</v>
      </c>
      <c r="S79">
        <f>MASTER!R27</f>
        <v>-6</v>
      </c>
      <c r="T79">
        <f>MASTER!S27</f>
        <v>4</v>
      </c>
      <c r="U79">
        <f>MASTER!T27</f>
        <v>4</v>
      </c>
      <c r="V79">
        <f>MASTER!U27</f>
        <v>6</v>
      </c>
      <c r="W79">
        <f>MASTER!V27</f>
        <v>6</v>
      </c>
      <c r="X79">
        <f>MASTER!W27</f>
        <v>-2</v>
      </c>
      <c r="Y79">
        <f>MASTER!X27</f>
        <v>6</v>
      </c>
      <c r="Z79">
        <f>MASTER!Y27</f>
        <v>-5</v>
      </c>
      <c r="AA79">
        <f>MASTER!Z27</f>
        <v>2</v>
      </c>
      <c r="AB79">
        <f>MASTER!AA27</f>
        <v>6</v>
      </c>
      <c r="AC79">
        <f>MASTER!AB27</f>
        <v>6</v>
      </c>
      <c r="AD79">
        <f>MASTER!AC27</f>
        <v>6</v>
      </c>
      <c r="AE79">
        <f>MASTER!AD27</f>
        <v>6</v>
      </c>
      <c r="AF79">
        <f>MASTER!AE27</f>
        <v>3</v>
      </c>
      <c r="AG79">
        <f>MASTER!AF27</f>
        <v>-6</v>
      </c>
      <c r="AH79">
        <f>MASTER!AG27</f>
        <v>4</v>
      </c>
      <c r="AI79">
        <f>MASTER!AH27</f>
        <v>5</v>
      </c>
      <c r="AJ79">
        <f>MASTER!AI27</f>
        <v>4</v>
      </c>
      <c r="AK79">
        <f>MASTER!AJ27</f>
        <v>2</v>
      </c>
      <c r="AL79">
        <f>MASTER!AK27</f>
        <v>4</v>
      </c>
      <c r="AM79">
        <f>MASTER!AL27</f>
        <v>4</v>
      </c>
      <c r="AN79">
        <f>MASTER!AM27</f>
        <v>4</v>
      </c>
      <c r="AO79">
        <f>MASTER!AN27</f>
        <v>6</v>
      </c>
      <c r="AP79">
        <f>MASTER!AO27</f>
        <v>6</v>
      </c>
      <c r="AQ79">
        <f>MASTER!AP27</f>
        <v>6</v>
      </c>
      <c r="AR79">
        <f>MASTER!AQ27</f>
        <v>2</v>
      </c>
      <c r="AS79">
        <f>MASTER!AR27</f>
        <v>6</v>
      </c>
      <c r="AT79">
        <f>MASTER!AS27</f>
        <v>5</v>
      </c>
      <c r="AU79">
        <f>MASTER!AT27</f>
        <v>5</v>
      </c>
      <c r="AV79">
        <f>MASTER!AU27</f>
        <v>6</v>
      </c>
      <c r="AW79">
        <f>MASTER!AV27</f>
        <v>6</v>
      </c>
      <c r="AX79">
        <f>MASTER!AW27</f>
        <v>6</v>
      </c>
      <c r="AY79">
        <f>MASTER!AX27</f>
        <v>-6</v>
      </c>
      <c r="AZ79">
        <f>MASTER!AY27</f>
        <v>4</v>
      </c>
      <c r="BA79">
        <f>MASTER!AZ27</f>
        <v>4</v>
      </c>
      <c r="BB79">
        <f>MASTER!BA27</f>
        <v>4</v>
      </c>
      <c r="BC79">
        <f>MASTER!BB27</f>
        <v>6</v>
      </c>
      <c r="BD79">
        <f>MASTER!BC27</f>
        <v>4</v>
      </c>
      <c r="BE79">
        <f>MASTER!BD27</f>
        <v>6</v>
      </c>
      <c r="BF79">
        <f>MASTER!BE27</f>
        <v>5</v>
      </c>
      <c r="BG79">
        <f>MASTER!BF27</f>
        <v>6</v>
      </c>
      <c r="BH79">
        <f>MASTER!BG27</f>
        <v>6</v>
      </c>
    </row>
    <row r="80" spans="1:60" x14ac:dyDescent="0.25">
      <c r="A80" s="97">
        <v>78</v>
      </c>
      <c r="B80" s="97"/>
      <c r="C80" s="381"/>
      <c r="D80" s="222"/>
      <c r="E80" s="223" t="s">
        <v>107</v>
      </c>
      <c r="F80" s="242">
        <f>MASTER!E28</f>
        <v>2</v>
      </c>
      <c r="G80" s="242">
        <f>MASTER!F28</f>
        <v>5</v>
      </c>
      <c r="H80" s="242">
        <f>MASTER!G28</f>
        <v>1</v>
      </c>
      <c r="I80" s="242">
        <f>MASTER!H28</f>
        <v>3</v>
      </c>
      <c r="J80" s="242">
        <f>MASTER!I28</f>
        <v>5</v>
      </c>
      <c r="K80" s="242">
        <f>MASTER!J28</f>
        <v>5</v>
      </c>
      <c r="L80" s="242">
        <f>MASTER!K28</f>
        <v>4</v>
      </c>
      <c r="M80" s="242">
        <f>MASTER!L28</f>
        <v>5</v>
      </c>
      <c r="N80" s="242">
        <f>MASTER!M28</f>
        <v>5</v>
      </c>
      <c r="O80" s="242">
        <f>MASTER!N28</f>
        <v>3</v>
      </c>
      <c r="P80" s="242">
        <f>MASTER!O28</f>
        <v>2</v>
      </c>
      <c r="Q80" s="242">
        <f>MASTER!P28</f>
        <v>5</v>
      </c>
      <c r="R80" s="242">
        <f>MASTER!Q28</f>
        <v>4</v>
      </c>
      <c r="S80" s="242">
        <f>MASTER!R28</f>
        <v>2</v>
      </c>
      <c r="T80" s="242">
        <f>MASTER!S28</f>
        <v>5</v>
      </c>
      <c r="U80" s="242">
        <f>MASTER!T28</f>
        <v>4</v>
      </c>
      <c r="V80" s="242">
        <f>MASTER!U28</f>
        <v>2</v>
      </c>
      <c r="W80" s="242">
        <f>MASTER!V28</f>
        <v>5</v>
      </c>
      <c r="X80" s="242">
        <f>MASTER!W28</f>
        <v>3</v>
      </c>
      <c r="Y80" s="242">
        <f>MASTER!X28</f>
        <v>3</v>
      </c>
      <c r="Z80" s="242">
        <f>MASTER!Y28</f>
        <v>2</v>
      </c>
      <c r="AA80" s="242">
        <f>MASTER!Z28</f>
        <v>4</v>
      </c>
      <c r="AB80" s="242">
        <f>MASTER!AA28</f>
        <v>5</v>
      </c>
      <c r="AC80" s="242">
        <f>MASTER!AB28</f>
        <v>3</v>
      </c>
      <c r="AD80" s="242">
        <f>MASTER!AC28</f>
        <v>5</v>
      </c>
      <c r="AE80" s="242">
        <f>MASTER!AD28</f>
        <v>5</v>
      </c>
      <c r="AF80" s="242">
        <f>MASTER!AE28</f>
        <v>5</v>
      </c>
      <c r="AG80" s="242">
        <f>MASTER!AF28</f>
        <v>5</v>
      </c>
      <c r="AH80" s="242">
        <f>MASTER!AG28</f>
        <v>5</v>
      </c>
      <c r="AI80" s="242">
        <f>MASTER!AH28</f>
        <v>4</v>
      </c>
      <c r="AJ80" s="242">
        <f>MASTER!AI28</f>
        <v>5</v>
      </c>
      <c r="AK80" s="242">
        <f>MASTER!AJ28</f>
        <v>4</v>
      </c>
      <c r="AL80" s="242">
        <f>MASTER!AK28</f>
        <v>2</v>
      </c>
      <c r="AM80" s="242">
        <f>MASTER!AL28</f>
        <v>2</v>
      </c>
      <c r="AN80" s="242">
        <f>MASTER!AM28</f>
        <v>2</v>
      </c>
      <c r="AO80" s="242">
        <f>MASTER!AN28</f>
        <v>5</v>
      </c>
      <c r="AP80" s="242">
        <f>MASTER!AO28</f>
        <v>2</v>
      </c>
      <c r="AQ80" s="242">
        <f>MASTER!AP28</f>
        <v>5</v>
      </c>
      <c r="AR80" s="242">
        <f>MASTER!AQ28</f>
        <v>5</v>
      </c>
      <c r="AS80" s="242">
        <f>MASTER!AR28</f>
        <v>5</v>
      </c>
      <c r="AT80" s="242">
        <f>MASTER!AS28</f>
        <v>5</v>
      </c>
      <c r="AU80" s="242">
        <f>MASTER!AT28</f>
        <v>5</v>
      </c>
      <c r="AV80" s="242">
        <f>MASTER!AU28</f>
        <v>2</v>
      </c>
      <c r="AW80" s="242">
        <f>MASTER!AV28</f>
        <v>5</v>
      </c>
      <c r="AX80" s="242">
        <f>MASTER!AW28</f>
        <v>5</v>
      </c>
      <c r="AY80" s="242">
        <f>MASTER!AX28</f>
        <v>4</v>
      </c>
      <c r="AZ80" s="242">
        <f>MASTER!AY28</f>
        <v>5</v>
      </c>
      <c r="BA80" s="242">
        <f>MASTER!AZ28</f>
        <v>3</v>
      </c>
      <c r="BB80" s="242">
        <f>MASTER!BA28</f>
        <v>4</v>
      </c>
      <c r="BC80" s="242">
        <f>MASTER!BB28</f>
        <v>5</v>
      </c>
      <c r="BD80" s="242">
        <f>MASTER!BC28</f>
        <v>4</v>
      </c>
      <c r="BE80" s="242">
        <f>MASTER!BD28</f>
        <v>5</v>
      </c>
      <c r="BF80" s="242">
        <f>MASTER!BE28</f>
        <v>4</v>
      </c>
      <c r="BG80" s="242">
        <f>MASTER!BF28</f>
        <v>5</v>
      </c>
      <c r="BH80" s="242">
        <f>MASTER!BG28</f>
        <v>4</v>
      </c>
    </row>
    <row r="81" spans="1:60" x14ac:dyDescent="0.25">
      <c r="A81" s="97">
        <v>79</v>
      </c>
      <c r="B81" s="97">
        <f>COUNTA(E81:E86)*C81*100</f>
        <v>466.2</v>
      </c>
      <c r="C81" s="380">
        <v>0.77700000000000002</v>
      </c>
      <c r="D81" s="177" t="s">
        <v>515</v>
      </c>
      <c r="E81" s="181" t="s">
        <v>84</v>
      </c>
      <c r="F81">
        <f>MASTER!E77</f>
        <v>22</v>
      </c>
      <c r="G81">
        <f>MASTER!F77</f>
        <v>38</v>
      </c>
      <c r="H81">
        <f>MASTER!G77</f>
        <v>18</v>
      </c>
      <c r="I81">
        <f>MASTER!H77</f>
        <v>438</v>
      </c>
      <c r="J81">
        <f>MASTER!I77</f>
        <v>268</v>
      </c>
      <c r="K81">
        <f>MASTER!J77</f>
        <v>54</v>
      </c>
      <c r="L81">
        <f>MASTER!K77</f>
        <v>36</v>
      </c>
      <c r="M81">
        <f>MASTER!L77</f>
        <v>100</v>
      </c>
      <c r="N81">
        <f>MASTER!M77</f>
        <v>19</v>
      </c>
      <c r="O81">
        <f>MASTER!N77</f>
        <v>32</v>
      </c>
      <c r="P81">
        <f>MASTER!O77</f>
        <v>52</v>
      </c>
      <c r="Q81">
        <f>MASTER!P77</f>
        <v>106</v>
      </c>
      <c r="R81">
        <f>MASTER!Q77</f>
        <v>55</v>
      </c>
      <c r="S81">
        <f>MASTER!R77</f>
        <v>24</v>
      </c>
      <c r="T81">
        <f>MASTER!S77</f>
        <v>27</v>
      </c>
      <c r="U81">
        <f>MASTER!T77</f>
        <v>94</v>
      </c>
      <c r="V81">
        <f>MASTER!U77</f>
        <v>22</v>
      </c>
      <c r="W81">
        <f>MASTER!V77</f>
        <v>13</v>
      </c>
      <c r="X81">
        <f>MASTER!W77</f>
        <v>100</v>
      </c>
      <c r="Y81">
        <f>MASTER!X77</f>
        <v>0</v>
      </c>
      <c r="Z81">
        <f>MASTER!Y77</f>
        <v>78</v>
      </c>
      <c r="AA81">
        <f>MASTER!Z77</f>
        <v>0</v>
      </c>
      <c r="AB81">
        <f>MASTER!AA77</f>
        <v>219</v>
      </c>
      <c r="AC81">
        <f>MASTER!AB77</f>
        <v>67</v>
      </c>
      <c r="AD81">
        <f>MASTER!AC77</f>
        <v>386</v>
      </c>
      <c r="AE81">
        <f>MASTER!AD77</f>
        <v>291</v>
      </c>
      <c r="AF81">
        <f>MASTER!AE77</f>
        <v>94</v>
      </c>
      <c r="AG81">
        <f>MASTER!AF77</f>
        <v>0</v>
      </c>
      <c r="AH81">
        <f>MASTER!AG77</f>
        <v>190</v>
      </c>
      <c r="AI81">
        <f>MASTER!AH77</f>
        <v>37</v>
      </c>
      <c r="AJ81">
        <f>MASTER!AI77</f>
        <v>72</v>
      </c>
      <c r="AK81">
        <f>MASTER!AJ77</f>
        <v>114</v>
      </c>
      <c r="AL81">
        <f>MASTER!AK77</f>
        <v>10</v>
      </c>
      <c r="AM81">
        <f>MASTER!AL77</f>
        <v>42</v>
      </c>
      <c r="AN81">
        <f>MASTER!AM77</f>
        <v>10</v>
      </c>
      <c r="AO81">
        <f>MASTER!AN77</f>
        <v>584</v>
      </c>
      <c r="AP81">
        <f>MASTER!AO77</f>
        <v>64</v>
      </c>
      <c r="AQ81">
        <f>MASTER!AP77</f>
        <v>319</v>
      </c>
      <c r="AR81">
        <f>MASTER!AQ77</f>
        <v>186</v>
      </c>
      <c r="AS81">
        <f>MASTER!AR77</f>
        <v>240</v>
      </c>
      <c r="AT81">
        <f>MASTER!AS77</f>
        <v>131</v>
      </c>
      <c r="AU81">
        <f>MASTER!AT77</f>
        <v>200</v>
      </c>
      <c r="AV81">
        <f>MASTER!AU77</f>
        <v>83</v>
      </c>
      <c r="AW81">
        <f>MASTER!AV77</f>
        <v>184</v>
      </c>
      <c r="AX81">
        <f>MASTER!AW77</f>
        <v>222</v>
      </c>
      <c r="AY81">
        <f>MASTER!AX77</f>
        <v>209</v>
      </c>
      <c r="AZ81">
        <f>MASTER!AY77</f>
        <v>80</v>
      </c>
      <c r="BA81">
        <f>MASTER!AZ77</f>
        <v>139</v>
      </c>
      <c r="BB81">
        <f>MASTER!BA77</f>
        <v>0</v>
      </c>
      <c r="BC81">
        <f>MASTER!BB77</f>
        <v>484</v>
      </c>
      <c r="BD81">
        <f>MASTER!BC77</f>
        <v>397</v>
      </c>
      <c r="BE81">
        <f>MASTER!BD77</f>
        <v>265</v>
      </c>
      <c r="BF81">
        <f>MASTER!BE77</f>
        <v>45</v>
      </c>
      <c r="BG81">
        <f>MASTER!BF77</f>
        <v>89</v>
      </c>
      <c r="BH81">
        <f>MASTER!BG77</f>
        <v>191</v>
      </c>
    </row>
    <row r="82" spans="1:60" x14ac:dyDescent="0.25">
      <c r="A82" s="97">
        <v>80</v>
      </c>
      <c r="B82" s="97"/>
      <c r="C82" s="381"/>
      <c r="D82" s="222"/>
      <c r="E82" s="223" t="s">
        <v>87</v>
      </c>
      <c r="F82" s="242">
        <f>MASTER!E81</f>
        <v>5</v>
      </c>
      <c r="G82" s="242">
        <f>MASTER!F81</f>
        <v>44</v>
      </c>
      <c r="H82" s="242">
        <f>MASTER!G81</f>
        <v>7</v>
      </c>
      <c r="I82" s="242">
        <f>MASTER!H81</f>
        <v>8</v>
      </c>
      <c r="J82" s="242">
        <f>MASTER!I81</f>
        <v>51</v>
      </c>
      <c r="K82" s="242">
        <f>MASTER!J81</f>
        <v>19</v>
      </c>
      <c r="L82" s="242">
        <f>MASTER!K81</f>
        <v>11</v>
      </c>
      <c r="M82" s="242">
        <f>MASTER!L81</f>
        <v>80</v>
      </c>
      <c r="N82" s="242">
        <f>MASTER!M81</f>
        <v>6</v>
      </c>
      <c r="O82" s="242">
        <f>MASTER!N81</f>
        <v>8</v>
      </c>
      <c r="P82" s="242">
        <f>MASTER!O81</f>
        <v>14</v>
      </c>
      <c r="Q82" s="242">
        <f>MASTER!P81</f>
        <v>34</v>
      </c>
      <c r="R82" s="242">
        <f>MASTER!Q81</f>
        <v>16</v>
      </c>
      <c r="S82" s="242">
        <f>MASTER!R81</f>
        <v>0</v>
      </c>
      <c r="T82" s="242">
        <f>MASTER!S81</f>
        <v>14</v>
      </c>
      <c r="U82" s="242">
        <f>MASTER!T81</f>
        <v>11</v>
      </c>
      <c r="V82" s="242">
        <f>MASTER!U81</f>
        <v>11</v>
      </c>
      <c r="W82" s="242">
        <f>MASTER!V81</f>
        <v>0</v>
      </c>
      <c r="X82" s="242">
        <f>MASTER!W81</f>
        <v>7</v>
      </c>
      <c r="Y82" s="242">
        <f>MASTER!X81</f>
        <v>48</v>
      </c>
      <c r="Z82" s="242">
        <f>MASTER!Y81</f>
        <v>14</v>
      </c>
      <c r="AA82" s="242">
        <f>MASTER!Z81</f>
        <v>16</v>
      </c>
      <c r="AB82" s="242">
        <f>MASTER!AA81</f>
        <v>4</v>
      </c>
      <c r="AC82" s="242">
        <f>MASTER!AB81</f>
        <v>0</v>
      </c>
      <c r="AD82" s="242">
        <f>MASTER!AC81</f>
        <v>74</v>
      </c>
      <c r="AE82" s="242">
        <f>MASTER!AD81</f>
        <v>41</v>
      </c>
      <c r="AF82" s="242">
        <f>MASTER!AE81</f>
        <v>14</v>
      </c>
      <c r="AG82" s="242">
        <f>MASTER!AF81</f>
        <v>3</v>
      </c>
      <c r="AH82" s="242">
        <f>MASTER!AG81</f>
        <v>42</v>
      </c>
      <c r="AI82" s="242">
        <f>MASTER!AH81</f>
        <v>7</v>
      </c>
      <c r="AJ82" s="242">
        <f>MASTER!AI81</f>
        <v>32</v>
      </c>
      <c r="AK82" s="242">
        <f>MASTER!AJ81</f>
        <v>28</v>
      </c>
      <c r="AL82" s="242">
        <f>MASTER!AK81</f>
        <v>6</v>
      </c>
      <c r="AM82" s="242">
        <f>MASTER!AL81</f>
        <v>4</v>
      </c>
      <c r="AN82" s="242">
        <f>MASTER!AM81</f>
        <v>9</v>
      </c>
      <c r="AO82" s="242">
        <f>MASTER!AN81</f>
        <v>77</v>
      </c>
      <c r="AP82" s="242">
        <f>MASTER!AO81</f>
        <v>26</v>
      </c>
      <c r="AQ82" s="242">
        <f>MASTER!AP81</f>
        <v>48</v>
      </c>
      <c r="AR82" s="242">
        <f>MASTER!AQ81</f>
        <v>5</v>
      </c>
      <c r="AS82" s="242">
        <f>MASTER!AR81</f>
        <v>6</v>
      </c>
      <c r="AT82" s="242">
        <f>MASTER!AS81</f>
        <v>23</v>
      </c>
      <c r="AU82" s="242">
        <f>MASTER!AT81</f>
        <v>17</v>
      </c>
      <c r="AV82" s="242">
        <f>MASTER!AU81</f>
        <v>35</v>
      </c>
      <c r="AW82" s="242">
        <f>MASTER!AV81</f>
        <v>33</v>
      </c>
      <c r="AX82" s="242">
        <f>MASTER!AW81</f>
        <v>6</v>
      </c>
      <c r="AY82" s="242">
        <f>MASTER!AX81</f>
        <v>12</v>
      </c>
      <c r="AZ82" s="242">
        <f>MASTER!AY81</f>
        <v>14</v>
      </c>
      <c r="BA82" s="242">
        <f>MASTER!AZ81</f>
        <v>26</v>
      </c>
      <c r="BB82" s="242">
        <f>MASTER!BA81</f>
        <v>3</v>
      </c>
      <c r="BC82" s="242">
        <f>MASTER!BB81</f>
        <v>7</v>
      </c>
      <c r="BD82" s="242">
        <f>MASTER!BC81</f>
        <v>11</v>
      </c>
      <c r="BE82" s="242">
        <f>MASTER!BD81</f>
        <v>33</v>
      </c>
      <c r="BF82" s="242">
        <f>MASTER!BE81</f>
        <v>3</v>
      </c>
      <c r="BG82" s="242">
        <f>MASTER!BF81</f>
        <v>34</v>
      </c>
      <c r="BH82" s="242">
        <f>MASTER!BG81</f>
        <v>6</v>
      </c>
    </row>
    <row r="83" spans="1:60" x14ac:dyDescent="0.25">
      <c r="A83" s="97">
        <v>81</v>
      </c>
      <c r="B83" s="97"/>
      <c r="C83" s="98">
        <v>0.77400000000000002</v>
      </c>
      <c r="D83" s="357" t="s">
        <v>516</v>
      </c>
      <c r="E83" s="223" t="s">
        <v>213</v>
      </c>
      <c r="F83" s="242">
        <f>MASTER!E88</f>
        <v>0</v>
      </c>
      <c r="G83" s="242">
        <f>MASTER!F88</f>
        <v>1</v>
      </c>
      <c r="H83" s="242">
        <f>MASTER!G88</f>
        <v>1</v>
      </c>
      <c r="I83" s="242">
        <f>MASTER!H88</f>
        <v>0</v>
      </c>
      <c r="J83" s="242">
        <f>MASTER!I88</f>
        <v>1</v>
      </c>
      <c r="K83" s="242">
        <f>MASTER!J88</f>
        <v>1</v>
      </c>
      <c r="L83" s="242">
        <f>MASTER!K88</f>
        <v>1</v>
      </c>
      <c r="M83" s="242">
        <f>MASTER!L88</f>
        <v>0</v>
      </c>
      <c r="N83" s="242">
        <f>MASTER!M88</f>
        <v>1</v>
      </c>
      <c r="O83" s="242">
        <f>MASTER!N88</f>
        <v>1</v>
      </c>
      <c r="P83" s="242">
        <f>MASTER!O88</f>
        <v>1</v>
      </c>
      <c r="Q83" s="242">
        <f>MASTER!P88</f>
        <v>1</v>
      </c>
      <c r="R83" s="242">
        <f>MASTER!Q88</f>
        <v>1</v>
      </c>
      <c r="S83" s="242">
        <f>MASTER!R88</f>
        <v>1</v>
      </c>
      <c r="T83" s="242">
        <f>MASTER!S88</f>
        <v>1</v>
      </c>
      <c r="U83" s="242">
        <f>MASTER!T88</f>
        <v>0</v>
      </c>
      <c r="V83" s="242">
        <f>MASTER!U88</f>
        <v>0</v>
      </c>
      <c r="W83" s="242">
        <f>MASTER!V88</f>
        <v>1</v>
      </c>
      <c r="X83" s="242">
        <f>MASTER!W88</f>
        <v>1</v>
      </c>
      <c r="Y83" s="242">
        <f>MASTER!X88</f>
        <v>0</v>
      </c>
      <c r="Z83" s="242">
        <f>MASTER!Y88</f>
        <v>1</v>
      </c>
      <c r="AA83" s="242">
        <f>MASTER!Z88</f>
        <v>1</v>
      </c>
      <c r="AB83" s="242">
        <f>MASTER!AA88</f>
        <v>0</v>
      </c>
      <c r="AC83" s="242">
        <f>MASTER!AB88</f>
        <v>0</v>
      </c>
      <c r="AD83" s="242">
        <f>MASTER!AC88</f>
        <v>0</v>
      </c>
      <c r="AE83" s="242">
        <f>MASTER!AD88</f>
        <v>1</v>
      </c>
      <c r="AF83" s="242">
        <f>MASTER!AE88</f>
        <v>1</v>
      </c>
      <c r="AG83" s="242">
        <f>MASTER!AF88</f>
        <v>0</v>
      </c>
      <c r="AH83" s="242">
        <f>MASTER!AG88</f>
        <v>1</v>
      </c>
      <c r="AI83" s="242">
        <f>MASTER!AH88</f>
        <v>0</v>
      </c>
      <c r="AJ83" s="242">
        <f>MASTER!AI88</f>
        <v>1</v>
      </c>
      <c r="AK83" s="242">
        <f>MASTER!AJ88</f>
        <v>1</v>
      </c>
      <c r="AL83" s="242">
        <f>MASTER!AK88</f>
        <v>1</v>
      </c>
      <c r="AM83" s="242">
        <f>MASTER!AL88</f>
        <v>1</v>
      </c>
      <c r="AN83" s="242">
        <f>MASTER!AM88</f>
        <v>1</v>
      </c>
      <c r="AO83" s="242">
        <f>MASTER!AN88</f>
        <v>1</v>
      </c>
      <c r="AP83" s="242">
        <f>MASTER!AO88</f>
        <v>1</v>
      </c>
      <c r="AQ83" s="242">
        <f>MASTER!AP88</f>
        <v>1</v>
      </c>
      <c r="AR83" s="242">
        <f>MASTER!AQ88</f>
        <v>1</v>
      </c>
      <c r="AS83" s="242">
        <f>MASTER!AR88</f>
        <v>1</v>
      </c>
      <c r="AT83" s="242">
        <f>MASTER!AS88</f>
        <v>1</v>
      </c>
      <c r="AU83" s="242">
        <f>MASTER!AT88</f>
        <v>1</v>
      </c>
      <c r="AV83" s="242">
        <f>MASTER!AU88</f>
        <v>1</v>
      </c>
      <c r="AW83" s="242">
        <f>MASTER!AV88</f>
        <v>1</v>
      </c>
      <c r="AX83" s="242">
        <f>MASTER!AW88</f>
        <v>1</v>
      </c>
      <c r="AY83" s="242">
        <f>MASTER!AX88</f>
        <v>0</v>
      </c>
      <c r="AZ83" s="242">
        <f>MASTER!AY88</f>
        <v>0</v>
      </c>
      <c r="BA83" s="242">
        <f>MASTER!AZ88</f>
        <v>1</v>
      </c>
      <c r="BB83" s="242">
        <f>MASTER!BA88</f>
        <v>1</v>
      </c>
      <c r="BC83" s="242">
        <f>MASTER!BB88</f>
        <v>1</v>
      </c>
      <c r="BD83" s="242">
        <f>MASTER!BC88</f>
        <v>1</v>
      </c>
      <c r="BE83" s="242">
        <f>MASTER!BD88</f>
        <v>1</v>
      </c>
      <c r="BF83" s="242">
        <f>MASTER!BE88</f>
        <v>1</v>
      </c>
      <c r="BG83" s="242">
        <f>MASTER!BF88</f>
        <v>1</v>
      </c>
      <c r="BH83" s="242">
        <f>MASTER!BG88</f>
        <v>1</v>
      </c>
    </row>
    <row r="84" spans="1:60" x14ac:dyDescent="0.25">
      <c r="A84" s="97">
        <v>82</v>
      </c>
      <c r="B84" s="97"/>
      <c r="C84" s="380">
        <v>0.76200000000000001</v>
      </c>
      <c r="D84" s="177" t="s">
        <v>38</v>
      </c>
      <c r="E84" s="181" t="s">
        <v>96</v>
      </c>
      <c r="F84">
        <f>MASTER!E97</f>
        <v>2</v>
      </c>
      <c r="G84">
        <f>MASTER!F97</f>
        <v>1</v>
      </c>
      <c r="H84">
        <f>MASTER!G97</f>
        <v>3</v>
      </c>
      <c r="I84">
        <f>MASTER!H97</f>
        <v>11</v>
      </c>
      <c r="J84">
        <f>MASTER!I97</f>
        <v>6</v>
      </c>
      <c r="K84">
        <f>MASTER!J97</f>
        <v>5</v>
      </c>
      <c r="L84">
        <f>MASTER!K97</f>
        <v>5</v>
      </c>
      <c r="M84">
        <f>MASTER!L97</f>
        <v>7</v>
      </c>
      <c r="N84">
        <f>MASTER!M97</f>
        <v>10</v>
      </c>
      <c r="O84">
        <f>MASTER!N97</f>
        <v>5</v>
      </c>
      <c r="P84">
        <f>MASTER!O97</f>
        <v>5</v>
      </c>
      <c r="Q84">
        <f>MASTER!P97</f>
        <v>7</v>
      </c>
      <c r="R84">
        <f>MASTER!Q97</f>
        <v>6</v>
      </c>
      <c r="S84">
        <f>MASTER!R97</f>
        <v>5</v>
      </c>
      <c r="T84">
        <f>MASTER!S97</f>
        <v>4</v>
      </c>
      <c r="U84">
        <f>MASTER!T97</f>
        <v>11</v>
      </c>
      <c r="V84">
        <f>MASTER!U97</f>
        <v>7</v>
      </c>
      <c r="W84">
        <f>MASTER!V97</f>
        <v>0</v>
      </c>
      <c r="X84">
        <f>MASTER!W97</f>
        <v>27</v>
      </c>
      <c r="Y84">
        <f>MASTER!X97</f>
        <v>3</v>
      </c>
      <c r="Z84">
        <f>MASTER!Y97</f>
        <v>8</v>
      </c>
      <c r="AA84">
        <f>MASTER!Z97</f>
        <v>6</v>
      </c>
      <c r="AB84">
        <f>MASTER!AA97</f>
        <v>5</v>
      </c>
      <c r="AC84">
        <f>MASTER!AB97</f>
        <v>18</v>
      </c>
      <c r="AD84">
        <f>MASTER!AC97</f>
        <v>18</v>
      </c>
      <c r="AE84">
        <f>MASTER!AD97</f>
        <v>10</v>
      </c>
      <c r="AF84">
        <f>MASTER!AE97</f>
        <v>5</v>
      </c>
      <c r="AG84">
        <f>MASTER!AF97</f>
        <v>0</v>
      </c>
      <c r="AH84">
        <f>MASTER!AG97</f>
        <v>12</v>
      </c>
      <c r="AI84">
        <f>MASTER!AH97</f>
        <v>3</v>
      </c>
      <c r="AJ84">
        <f>MASTER!AI97</f>
        <v>6</v>
      </c>
      <c r="AK84">
        <f>MASTER!AJ97</f>
        <v>17</v>
      </c>
      <c r="AL84">
        <f>MASTER!AK97</f>
        <v>6</v>
      </c>
      <c r="AM84">
        <f>MASTER!AL97</f>
        <v>0</v>
      </c>
      <c r="AN84">
        <f>MASTER!AM97</f>
        <v>6</v>
      </c>
      <c r="AO84">
        <f>MASTER!AN97</f>
        <v>11</v>
      </c>
      <c r="AP84">
        <f>MASTER!AO97</f>
        <v>8</v>
      </c>
      <c r="AQ84">
        <f>MASTER!AP97</f>
        <v>11</v>
      </c>
      <c r="AR84">
        <f>MASTER!AQ97</f>
        <v>24</v>
      </c>
      <c r="AS84">
        <f>MASTER!AR97</f>
        <v>16</v>
      </c>
      <c r="AT84">
        <f>MASTER!AS97</f>
        <v>9</v>
      </c>
      <c r="AU84">
        <f>MASTER!AT97</f>
        <v>8</v>
      </c>
      <c r="AV84">
        <f>MASTER!AU97</f>
        <v>10</v>
      </c>
      <c r="AW84">
        <f>MASTER!AV97</f>
        <v>6</v>
      </c>
      <c r="AX84">
        <f>MASTER!AW97</f>
        <v>6</v>
      </c>
      <c r="AY84">
        <f>MASTER!AX97</f>
        <v>5</v>
      </c>
      <c r="AZ84">
        <f>MASTER!AY97</f>
        <v>12</v>
      </c>
      <c r="BA84">
        <f>MASTER!AZ97</f>
        <v>22</v>
      </c>
      <c r="BB84">
        <f>MASTER!BA97</f>
        <v>14</v>
      </c>
      <c r="BC84">
        <f>MASTER!BB97</f>
        <v>5</v>
      </c>
      <c r="BD84">
        <f>MASTER!BC97</f>
        <v>11</v>
      </c>
      <c r="BE84">
        <f>MASTER!BD97</f>
        <v>8</v>
      </c>
      <c r="BF84">
        <f>MASTER!BE97</f>
        <v>5</v>
      </c>
      <c r="BG84">
        <f>MASTER!BF97</f>
        <v>26</v>
      </c>
      <c r="BH84">
        <f>MASTER!BG97</f>
        <v>7</v>
      </c>
    </row>
    <row r="85" spans="1:60" x14ac:dyDescent="0.25">
      <c r="A85" s="97">
        <v>83</v>
      </c>
      <c r="B85" s="97"/>
      <c r="C85" s="381"/>
      <c r="D85" s="221"/>
      <c r="E85" s="181" t="s">
        <v>97</v>
      </c>
      <c r="F85">
        <f>MASTER!E98</f>
        <v>3</v>
      </c>
      <c r="G85">
        <f>MASTER!F98</f>
        <v>5</v>
      </c>
      <c r="H85" t="str">
        <f>MASTER!G98</f>
        <v>n/a</v>
      </c>
      <c r="I85">
        <f>MASTER!H98</f>
        <v>5</v>
      </c>
      <c r="J85">
        <f>MASTER!I98</f>
        <v>6</v>
      </c>
      <c r="K85">
        <f>MASTER!J98</f>
        <v>4</v>
      </c>
      <c r="L85">
        <f>MASTER!K98</f>
        <v>5</v>
      </c>
      <c r="M85">
        <f>MASTER!L98</f>
        <v>22</v>
      </c>
      <c r="N85">
        <f>MASTER!M98</f>
        <v>10</v>
      </c>
      <c r="O85">
        <f>MASTER!N98</f>
        <v>9</v>
      </c>
      <c r="P85">
        <f>MASTER!O98</f>
        <v>2</v>
      </c>
      <c r="Q85">
        <f>MASTER!P98</f>
        <v>9</v>
      </c>
      <c r="R85">
        <f>MASTER!Q98</f>
        <v>4</v>
      </c>
      <c r="S85">
        <f>MASTER!R98</f>
        <v>10</v>
      </c>
      <c r="T85">
        <f>MASTER!S98</f>
        <v>7</v>
      </c>
      <c r="U85">
        <f>MASTER!T98</f>
        <v>30</v>
      </c>
      <c r="V85">
        <f>MASTER!U98</f>
        <v>9</v>
      </c>
      <c r="W85">
        <f>MASTER!V98</f>
        <v>15</v>
      </c>
      <c r="X85">
        <f>MASTER!W98</f>
        <v>23</v>
      </c>
      <c r="Y85">
        <f>MASTER!X98</f>
        <v>11</v>
      </c>
      <c r="Z85">
        <f>MASTER!Y98</f>
        <v>7</v>
      </c>
      <c r="AA85">
        <f>MASTER!Z98</f>
        <v>6</v>
      </c>
      <c r="AB85">
        <f>MASTER!AA98</f>
        <v>3</v>
      </c>
      <c r="AC85">
        <f>MASTER!AB98</f>
        <v>10</v>
      </c>
      <c r="AD85">
        <f>MASTER!AC98</f>
        <v>37</v>
      </c>
      <c r="AE85">
        <f>MASTER!AD98</f>
        <v>2</v>
      </c>
      <c r="AF85">
        <f>MASTER!AE98</f>
        <v>12</v>
      </c>
      <c r="AG85">
        <f>MASTER!AF98</f>
        <v>5</v>
      </c>
      <c r="AH85">
        <f>MASTER!AG98</f>
        <v>18</v>
      </c>
      <c r="AI85">
        <f>MASTER!AH98</f>
        <v>2</v>
      </c>
      <c r="AJ85">
        <f>MASTER!AI98</f>
        <v>10</v>
      </c>
      <c r="AK85">
        <f>MASTER!AJ98</f>
        <v>80</v>
      </c>
      <c r="AL85">
        <f>MASTER!AK98</f>
        <v>7</v>
      </c>
      <c r="AM85">
        <f>MASTER!AL98</f>
        <v>7</v>
      </c>
      <c r="AN85">
        <f>MASTER!AM98</f>
        <v>5</v>
      </c>
      <c r="AO85">
        <f>MASTER!AN98</f>
        <v>5</v>
      </c>
      <c r="AP85">
        <f>MASTER!AO98</f>
        <v>8</v>
      </c>
      <c r="AQ85">
        <f>MASTER!AP98</f>
        <v>16</v>
      </c>
      <c r="AR85">
        <f>MASTER!AQ98</f>
        <v>5</v>
      </c>
      <c r="AS85">
        <f>MASTER!AR98</f>
        <v>24</v>
      </c>
      <c r="AT85">
        <f>MASTER!AS98</f>
        <v>10</v>
      </c>
      <c r="AU85">
        <f>MASTER!AT98</f>
        <v>5</v>
      </c>
      <c r="AV85">
        <f>MASTER!AU98</f>
        <v>29</v>
      </c>
      <c r="AW85">
        <f>MASTER!AV98</f>
        <v>6</v>
      </c>
      <c r="AX85">
        <f>MASTER!AW98</f>
        <v>28</v>
      </c>
      <c r="AY85">
        <f>MASTER!AX98</f>
        <v>24</v>
      </c>
      <c r="AZ85">
        <f>MASTER!AY98</f>
        <v>21</v>
      </c>
      <c r="BA85">
        <f>MASTER!AZ98</f>
        <v>1</v>
      </c>
      <c r="BB85">
        <f>MASTER!BA98</f>
        <v>17</v>
      </c>
      <c r="BC85">
        <f>MASTER!BB98</f>
        <v>3</v>
      </c>
      <c r="BD85">
        <f>MASTER!BC98</f>
        <v>17</v>
      </c>
      <c r="BE85">
        <f>MASTER!BD98</f>
        <v>8</v>
      </c>
      <c r="BF85">
        <f>MASTER!BE98</f>
        <v>4</v>
      </c>
      <c r="BG85">
        <f>MASTER!BF98</f>
        <v>9</v>
      </c>
      <c r="BH85">
        <f>MASTER!BG98</f>
        <v>3</v>
      </c>
    </row>
    <row r="86" spans="1:60" x14ac:dyDescent="0.25">
      <c r="A86" s="97">
        <v>84</v>
      </c>
      <c r="B86" s="97"/>
      <c r="C86" s="381"/>
      <c r="D86" s="221"/>
      <c r="E86" s="291" t="s">
        <v>98</v>
      </c>
      <c r="F86">
        <f>MASTER!E110</f>
        <v>294.55</v>
      </c>
      <c r="G86">
        <f>MASTER!F110</f>
        <v>89.45</v>
      </c>
      <c r="H86">
        <f>MASTER!G110</f>
        <v>3139.5</v>
      </c>
      <c r="I86">
        <f>MASTER!H110</f>
        <v>167490</v>
      </c>
      <c r="J86">
        <f>MASTER!I110</f>
        <v>97.01</v>
      </c>
      <c r="K86">
        <f>MASTER!J110</f>
        <v>178493</v>
      </c>
      <c r="L86">
        <f>MASTER!K110</f>
        <v>85.43</v>
      </c>
      <c r="M86">
        <f>MASTER!L110</f>
        <v>1303.0999999999999</v>
      </c>
      <c r="N86">
        <f>MASTER!M110</f>
        <v>705.76</v>
      </c>
      <c r="O86">
        <f>MASTER!N110</f>
        <v>4400</v>
      </c>
      <c r="P86">
        <f>MASTER!O110</f>
        <v>686.36</v>
      </c>
      <c r="Q86">
        <f>MASTER!P110</f>
        <v>89.09</v>
      </c>
      <c r="R86">
        <f>MASTER!Q110</f>
        <v>86.07</v>
      </c>
      <c r="S86">
        <f>MASTER!R110</f>
        <v>215666</v>
      </c>
      <c r="T86">
        <f>MASTER!S110</f>
        <v>78.23</v>
      </c>
      <c r="U86">
        <f>MASTER!T110</f>
        <v>451.24</v>
      </c>
      <c r="V86">
        <f>MASTER!U110</f>
        <v>701.38</v>
      </c>
      <c r="W86">
        <f>MASTER!V110</f>
        <v>731.03</v>
      </c>
      <c r="X86">
        <f>MASTER!W110</f>
        <v>168.9</v>
      </c>
      <c r="Y86">
        <f>MASTER!X110</f>
        <v>894680</v>
      </c>
      <c r="Z86">
        <f>MASTER!Y110</f>
        <v>832.6</v>
      </c>
      <c r="AA86">
        <f>MASTER!Z110</f>
        <v>929.6</v>
      </c>
      <c r="AB86">
        <f>MASTER!AA110</f>
        <v>10518.4</v>
      </c>
      <c r="AC86">
        <f>MASTER!AB110</f>
        <v>273.02</v>
      </c>
      <c r="AD86">
        <f>MASTER!AC110</f>
        <v>64.56</v>
      </c>
      <c r="AE86">
        <f>MASTER!AD110</f>
        <v>82.27</v>
      </c>
      <c r="AF86">
        <f>MASTER!AE110</f>
        <v>70.790000000000006</v>
      </c>
      <c r="AG86">
        <f>MASTER!AF110</f>
        <v>3750.14</v>
      </c>
      <c r="AH86">
        <f>MASTER!AG110</f>
        <v>1096.8699999999999</v>
      </c>
      <c r="AI86">
        <f>MASTER!AH110</f>
        <v>85.37</v>
      </c>
      <c r="AJ86">
        <f>MASTER!AI110</f>
        <v>114.08</v>
      </c>
      <c r="AK86">
        <f>MASTER!AJ110</f>
        <v>4639.0600000000004</v>
      </c>
      <c r="AL86">
        <f>MASTER!AK110</f>
        <v>3112.52</v>
      </c>
      <c r="AM86">
        <f>MASTER!AL110</f>
        <v>4623.41</v>
      </c>
      <c r="AN86">
        <f>MASTER!AM110</f>
        <v>4195.8599999999997</v>
      </c>
      <c r="AO86">
        <f>MASTER!AN110</f>
        <v>80.040000000000006</v>
      </c>
      <c r="AP86">
        <f>MASTER!AO110</f>
        <v>6953.64</v>
      </c>
      <c r="AQ86">
        <f>MASTER!AP110</f>
        <v>99.35</v>
      </c>
      <c r="AR86">
        <f>MASTER!AQ110</f>
        <v>111.95</v>
      </c>
      <c r="AS86">
        <f>MASTER!AR110</f>
        <v>360.59</v>
      </c>
      <c r="AT86">
        <f>MASTER!AS110</f>
        <v>86.89</v>
      </c>
      <c r="AU86">
        <f>MASTER!AT110</f>
        <v>85.44</v>
      </c>
      <c r="AV86">
        <f>MASTER!AU110</f>
        <v>34884.6</v>
      </c>
      <c r="AW86">
        <f>MASTER!AV110</f>
        <v>304</v>
      </c>
      <c r="AX86">
        <f>MASTER!AW110</f>
        <v>107965</v>
      </c>
      <c r="AY86">
        <f>MASTER!AX110</f>
        <v>792.69</v>
      </c>
      <c r="AZ86">
        <f>MASTER!AY110</f>
        <v>152.12</v>
      </c>
      <c r="BA86">
        <f>MASTER!AZ110</f>
        <v>131.22</v>
      </c>
      <c r="BB86">
        <f>MASTER!BA110</f>
        <v>2808460</v>
      </c>
      <c r="BC86">
        <f>MASTER!BB110</f>
        <v>478.85</v>
      </c>
      <c r="BD86">
        <f>MASTER!BC110</f>
        <v>7475.24</v>
      </c>
      <c r="BE86">
        <f>MASTER!BD110</f>
        <v>118.43</v>
      </c>
      <c r="BF86">
        <f>MASTER!BE110</f>
        <v>119.64</v>
      </c>
      <c r="BG86">
        <f>MASTER!BF110</f>
        <v>271.83</v>
      </c>
      <c r="BH86">
        <f>MASTER!BG110</f>
        <v>72.22</v>
      </c>
    </row>
    <row r="87" spans="1:60" x14ac:dyDescent="0.25">
      <c r="A87" s="97">
        <v>85</v>
      </c>
      <c r="B87" s="97"/>
      <c r="C87" s="381"/>
      <c r="D87" s="222"/>
      <c r="E87" s="358" t="s">
        <v>103</v>
      </c>
      <c r="F87" s="242">
        <f>MASTER!E111</f>
        <v>290.45999999999998</v>
      </c>
      <c r="G87" s="242">
        <f>MASTER!F111</f>
        <v>40.56</v>
      </c>
      <c r="H87" s="242">
        <f>MASTER!G111</f>
        <v>2762.15</v>
      </c>
      <c r="I87" s="242">
        <f>MASTER!H111</f>
        <v>148636</v>
      </c>
      <c r="J87" s="242">
        <f>MASTER!I111</f>
        <v>33.76</v>
      </c>
      <c r="K87" s="242">
        <f>MASTER!J111</f>
        <v>122233</v>
      </c>
      <c r="L87" s="242">
        <f>MASTER!K111</f>
        <v>67.22</v>
      </c>
      <c r="M87" s="242">
        <f>MASTER!L111</f>
        <v>598.83000000000004</v>
      </c>
      <c r="N87" s="242">
        <f>MASTER!M111</f>
        <v>496.06</v>
      </c>
      <c r="O87" s="242">
        <f>MASTER!N111</f>
        <v>4320.4799999999996</v>
      </c>
      <c r="P87" s="242">
        <f>MASTER!O111</f>
        <v>617.04</v>
      </c>
      <c r="Q87" s="242">
        <f>MASTER!P111</f>
        <v>86.06</v>
      </c>
      <c r="R87" s="242">
        <f>MASTER!Q111</f>
        <v>39.619999999999997</v>
      </c>
      <c r="S87" s="242">
        <f>MASTER!R111</f>
        <v>145142</v>
      </c>
      <c r="T87" s="242">
        <f>MASTER!S111</f>
        <v>33.47</v>
      </c>
      <c r="U87" s="242">
        <f>MASTER!T111</f>
        <v>383.56</v>
      </c>
      <c r="V87" s="242">
        <f>MASTER!U111</f>
        <v>429.1</v>
      </c>
      <c r="W87" s="242">
        <f>MASTER!V111</f>
        <v>562.71</v>
      </c>
      <c r="X87" s="242">
        <f>MASTER!W111</f>
        <v>172.66</v>
      </c>
      <c r="Y87" s="242">
        <f>MASTER!X111</f>
        <v>516148</v>
      </c>
      <c r="Z87" s="242">
        <f>MASTER!Y111</f>
        <v>387.17</v>
      </c>
      <c r="AA87" s="242">
        <f>MASTER!Z111</f>
        <v>1462.86</v>
      </c>
      <c r="AB87" s="242">
        <f>MASTER!AA111</f>
        <v>19386</v>
      </c>
      <c r="AC87" s="242">
        <f>MASTER!AB111</f>
        <v>204.73</v>
      </c>
      <c r="AD87" s="242">
        <f>MASTER!AC111</f>
        <v>56.16</v>
      </c>
      <c r="AE87" s="242">
        <f>MASTER!AD111</f>
        <v>53.99</v>
      </c>
      <c r="AF87" s="242">
        <f>MASTER!AE111</f>
        <v>66.36</v>
      </c>
      <c r="AG87" s="242">
        <f>MASTER!AF111</f>
        <v>3074.01</v>
      </c>
      <c r="AH87" s="242">
        <f>MASTER!AG111</f>
        <v>1032.1600000000001</v>
      </c>
      <c r="AI87" s="242">
        <f>MASTER!AH111</f>
        <v>43.27</v>
      </c>
      <c r="AJ87" s="242">
        <f>MASTER!AI111</f>
        <v>53.58</v>
      </c>
      <c r="AK87" s="242">
        <f>MASTER!AJ111</f>
        <v>6232.37</v>
      </c>
      <c r="AL87" s="242">
        <f>MASTER!AK111</f>
        <v>3370.05</v>
      </c>
      <c r="AM87" s="242">
        <f>MASTER!AL111</f>
        <v>7039.3</v>
      </c>
      <c r="AN87" s="242">
        <f>MASTER!AM111</f>
        <v>2210.0700000000002</v>
      </c>
      <c r="AO87" s="242">
        <f>MASTER!AN111</f>
        <v>93.42</v>
      </c>
      <c r="AP87" s="242">
        <f>MASTER!AO111</f>
        <v>9400</v>
      </c>
      <c r="AQ87" s="242">
        <f>MASTER!AP111</f>
        <v>81.08</v>
      </c>
      <c r="AR87" s="242">
        <f>MASTER!AQ111</f>
        <v>75.45</v>
      </c>
      <c r="AS87" s="242">
        <f>MASTER!AR111</f>
        <v>156.38999999999999</v>
      </c>
      <c r="AT87" s="242">
        <f>MASTER!AS111</f>
        <v>56.69</v>
      </c>
      <c r="AU87" s="242">
        <f>MASTER!AT111</f>
        <v>61.67</v>
      </c>
      <c r="AV87" s="242">
        <f>MASTER!AU111</f>
        <v>30590</v>
      </c>
      <c r="AW87" s="242">
        <f>MASTER!AV111</f>
        <v>222.42</v>
      </c>
      <c r="AX87" s="242">
        <f>MASTER!AW111</f>
        <v>83126.7</v>
      </c>
      <c r="AY87" s="242">
        <f>MASTER!AX111</f>
        <v>361.06</v>
      </c>
      <c r="AZ87" s="242">
        <f>MASTER!AY111</f>
        <v>130.22999999999999</v>
      </c>
      <c r="BA87" s="242">
        <f>MASTER!AZ111</f>
        <v>63.58</v>
      </c>
      <c r="BB87" s="242">
        <f>MASTER!BA111</f>
        <v>984030</v>
      </c>
      <c r="BC87" s="242">
        <f>MASTER!BB111</f>
        <v>306.43</v>
      </c>
      <c r="BD87" s="242">
        <f>MASTER!BC111</f>
        <v>10204.700000000001</v>
      </c>
      <c r="BE87" s="242">
        <f>MASTER!BD111</f>
        <v>56.98</v>
      </c>
      <c r="BF87" s="242">
        <f>MASTER!BE111</f>
        <v>55.57</v>
      </c>
      <c r="BG87" s="242">
        <f>MASTER!BF111</f>
        <v>176.11</v>
      </c>
      <c r="BH87" s="242">
        <f>MASTER!BG111</f>
        <v>102.71</v>
      </c>
    </row>
    <row r="88" spans="1:60" x14ac:dyDescent="0.25">
      <c r="A88" s="97">
        <v>86</v>
      </c>
      <c r="B88" s="97"/>
      <c r="C88" s="380">
        <v>0.75900000000000001</v>
      </c>
      <c r="D88" s="177" t="s">
        <v>517</v>
      </c>
      <c r="E88" s="181" t="s">
        <v>221</v>
      </c>
      <c r="F88">
        <f>MASTER!E82</f>
        <v>2</v>
      </c>
      <c r="G88">
        <f>MASTER!F82</f>
        <v>35</v>
      </c>
      <c r="H88">
        <f>MASTER!G82</f>
        <v>10</v>
      </c>
      <c r="I88">
        <f>MASTER!H82</f>
        <v>6</v>
      </c>
      <c r="J88">
        <f>MASTER!I82</f>
        <v>65</v>
      </c>
      <c r="K88">
        <f>MASTER!J82</f>
        <v>31</v>
      </c>
      <c r="L88">
        <f>MASTER!K82</f>
        <v>12</v>
      </c>
      <c r="M88">
        <f>MASTER!L82</f>
        <v>20</v>
      </c>
      <c r="N88">
        <f>MASTER!M82</f>
        <v>3</v>
      </c>
      <c r="O88">
        <f>MASTER!N82</f>
        <v>6</v>
      </c>
      <c r="P88">
        <f>MASTER!O82</f>
        <v>3</v>
      </c>
      <c r="Q88">
        <f>MASTER!P82</f>
        <v>28</v>
      </c>
      <c r="R88">
        <f>MASTER!Q82</f>
        <v>9</v>
      </c>
      <c r="S88">
        <f>MASTER!R82</f>
        <v>3</v>
      </c>
      <c r="T88">
        <f>MASTER!S82</f>
        <v>19</v>
      </c>
      <c r="U88">
        <f>MASTER!T82</f>
        <v>5</v>
      </c>
      <c r="V88">
        <f>MASTER!U82</f>
        <v>2</v>
      </c>
      <c r="W88">
        <f>MASTER!V82</f>
        <v>30</v>
      </c>
      <c r="X88">
        <f>MASTER!W82</f>
        <v>23</v>
      </c>
      <c r="Y88">
        <f>MASTER!X82</f>
        <v>0</v>
      </c>
      <c r="Z88">
        <f>MASTER!Y82</f>
        <v>23</v>
      </c>
      <c r="AA88">
        <f>MASTER!Z82</f>
        <v>22</v>
      </c>
      <c r="AB88">
        <f>MASTER!AA82</f>
        <v>1</v>
      </c>
      <c r="AC88">
        <f>MASTER!AB82</f>
        <v>7</v>
      </c>
      <c r="AD88">
        <f>MASTER!AC82</f>
        <v>80</v>
      </c>
      <c r="AE88">
        <f>MASTER!AD82</f>
        <v>51</v>
      </c>
      <c r="AF88">
        <f>MASTER!AE82</f>
        <v>11</v>
      </c>
      <c r="AG88">
        <f>MASTER!AF82</f>
        <v>4</v>
      </c>
      <c r="AH88">
        <f>MASTER!AG82</f>
        <v>23</v>
      </c>
      <c r="AI88">
        <f>MASTER!AH82</f>
        <v>0</v>
      </c>
      <c r="AJ88">
        <f>MASTER!AI82</f>
        <v>16</v>
      </c>
      <c r="AK88">
        <f>MASTER!AJ82</f>
        <v>33</v>
      </c>
      <c r="AL88">
        <f>MASTER!AK82</f>
        <v>7</v>
      </c>
      <c r="AM88">
        <f>MASTER!AL82</f>
        <v>5</v>
      </c>
      <c r="AN88">
        <f>MASTER!AM82</f>
        <v>12</v>
      </c>
      <c r="AO88">
        <f>MASTER!AN82</f>
        <v>74</v>
      </c>
      <c r="AP88">
        <f>MASTER!AO82</f>
        <v>8</v>
      </c>
      <c r="AQ88">
        <f>MASTER!AP82</f>
        <v>22</v>
      </c>
      <c r="AR88">
        <f>MASTER!AQ82</f>
        <v>5</v>
      </c>
      <c r="AS88">
        <f>MASTER!AR82</f>
        <v>16</v>
      </c>
      <c r="AT88">
        <f>MASTER!AS82</f>
        <v>14</v>
      </c>
      <c r="AU88">
        <f>MASTER!AT82</f>
        <v>47</v>
      </c>
      <c r="AV88">
        <f>MASTER!AU82</f>
        <v>5</v>
      </c>
      <c r="AW88">
        <f>MASTER!AV82</f>
        <v>25</v>
      </c>
      <c r="AX88">
        <f>MASTER!AW82</f>
        <v>53</v>
      </c>
      <c r="AY88">
        <f>MASTER!AX82</f>
        <v>2</v>
      </c>
      <c r="AZ88">
        <f>MASTER!AY82</f>
        <v>10</v>
      </c>
      <c r="BA88">
        <f>MASTER!AZ82</f>
        <v>39</v>
      </c>
      <c r="BB88">
        <f>MASTER!BA82</f>
        <v>15</v>
      </c>
      <c r="BC88">
        <f>MASTER!BB82</f>
        <v>6</v>
      </c>
      <c r="BD88">
        <f>MASTER!BC82</f>
        <v>15</v>
      </c>
      <c r="BE88">
        <f>MASTER!BD82</f>
        <v>50</v>
      </c>
      <c r="BF88">
        <f>MASTER!BE82</f>
        <v>5</v>
      </c>
      <c r="BG88">
        <f>MASTER!BF82</f>
        <v>30</v>
      </c>
      <c r="BH88">
        <f>MASTER!BG82</f>
        <v>12</v>
      </c>
    </row>
    <row r="89" spans="1:60" x14ac:dyDescent="0.25">
      <c r="A89" s="97">
        <v>87</v>
      </c>
      <c r="B89" s="97"/>
      <c r="C89" s="381"/>
      <c r="D89" s="221"/>
      <c r="E89" s="181" t="s">
        <v>222</v>
      </c>
      <c r="F89">
        <f>MASTER!E71</f>
        <v>19.73</v>
      </c>
      <c r="G89">
        <f>MASTER!F71</f>
        <v>10.53</v>
      </c>
      <c r="H89">
        <f>MASTER!G71</f>
        <v>181.33</v>
      </c>
      <c r="I89">
        <f>MASTER!H71</f>
        <v>14317.4</v>
      </c>
      <c r="J89">
        <f>MASTER!I71</f>
        <v>8</v>
      </c>
      <c r="K89">
        <f>MASTER!J71</f>
        <v>10811.25</v>
      </c>
      <c r="L89" s="230">
        <f>MASTER!K71</f>
        <v>11.89</v>
      </c>
      <c r="M89">
        <f>MASTER!L71</f>
        <v>54.564999999999998</v>
      </c>
      <c r="N89">
        <f>MASTER!M71</f>
        <v>35.39</v>
      </c>
      <c r="O89">
        <f>MASTER!N71</f>
        <v>90</v>
      </c>
      <c r="P89">
        <f>MASTER!O71</f>
        <v>57.95</v>
      </c>
      <c r="Q89">
        <f>MASTER!P71</f>
        <v>11.77</v>
      </c>
      <c r="R89">
        <f>MASTER!Q71</f>
        <v>10.41</v>
      </c>
      <c r="S89">
        <f>MASTER!R71</f>
        <v>10000</v>
      </c>
      <c r="T89">
        <f>MASTER!S71</f>
        <v>9.6</v>
      </c>
      <c r="U89">
        <f>MASTER!T71</f>
        <v>36.549999999999997</v>
      </c>
      <c r="V89">
        <f>MASTER!U71</f>
        <v>52.2</v>
      </c>
      <c r="W89">
        <f>MASTER!V71</f>
        <v>84.22</v>
      </c>
      <c r="X89">
        <f>MASTER!W71</f>
        <v>15.69</v>
      </c>
      <c r="Y89">
        <f>MASTER!X71</f>
        <v>43853.15</v>
      </c>
      <c r="Z89">
        <f>MASTER!Y71</f>
        <v>65</v>
      </c>
      <c r="AA89">
        <f>MASTER!Z71</f>
        <v>267.75</v>
      </c>
      <c r="AB89">
        <f>MASTER!AA71</f>
        <v>1500</v>
      </c>
      <c r="AC89">
        <f>MASTER!AB71</f>
        <v>16.13</v>
      </c>
      <c r="AD89">
        <f>MASTER!AC71</f>
        <v>11.56</v>
      </c>
      <c r="AE89">
        <f>MASTER!AD71</f>
        <v>13.07</v>
      </c>
      <c r="AF89">
        <f>MASTER!AE71</f>
        <v>8.68</v>
      </c>
      <c r="AG89">
        <f>MASTER!AF71</f>
        <v>222.2</v>
      </c>
      <c r="AH89">
        <f>MASTER!AG71</f>
        <v>65.41</v>
      </c>
      <c r="AI89">
        <f>MASTER!AH71</f>
        <v>11.32</v>
      </c>
      <c r="AJ89" s="230">
        <f>MASTER!AI71</f>
        <v>12.05</v>
      </c>
      <c r="AK89">
        <f>MASTER!AJ71</f>
        <v>361.88</v>
      </c>
      <c r="AL89">
        <f>MASTER!AK71</f>
        <v>234.95</v>
      </c>
      <c r="AM89">
        <f>MASTER!AL71</f>
        <v>528.57000000000005</v>
      </c>
      <c r="AN89">
        <f>MASTER!AM71</f>
        <v>252.97</v>
      </c>
      <c r="AO89">
        <f>MASTER!AN71</f>
        <v>13.77</v>
      </c>
      <c r="AP89">
        <f>MASTER!AO71</f>
        <v>1722.73</v>
      </c>
      <c r="AQ89">
        <f>MASTER!AP71</f>
        <v>9.89</v>
      </c>
      <c r="AR89">
        <f>MASTER!AQ71</f>
        <v>5</v>
      </c>
      <c r="AS89">
        <f>MASTER!AR71</f>
        <v>21.59</v>
      </c>
      <c r="AT89" s="234">
        <f>MASTER!AS71</f>
        <v>8.4600000000000009</v>
      </c>
      <c r="AU89">
        <f>MASTER!AT71</f>
        <v>12.94</v>
      </c>
      <c r="AV89">
        <f>MASTER!AU71</f>
        <v>4094.56</v>
      </c>
      <c r="AW89">
        <f>MASTER!AV71</f>
        <v>22.91</v>
      </c>
      <c r="AX89">
        <f>MASTER!AW71</f>
        <v>9332.35</v>
      </c>
      <c r="AY89">
        <f>MASTER!AX71</f>
        <v>79.92</v>
      </c>
      <c r="AZ89">
        <f>MASTER!AY71</f>
        <v>10.89</v>
      </c>
      <c r="BA89">
        <f>MASTER!AZ71</f>
        <v>18.8</v>
      </c>
      <c r="BB89">
        <f>MASTER!BA71</f>
        <v>3</v>
      </c>
      <c r="BC89">
        <f>MASTER!BB71</f>
        <v>39.08</v>
      </c>
      <c r="BD89">
        <f>MASTER!BC71</f>
        <v>1796.5</v>
      </c>
      <c r="BE89">
        <f>MASTER!BD71</f>
        <v>13.993</v>
      </c>
      <c r="BF89" s="235" t="str">
        <f>MASTER!BE71</f>
        <v>13.06</v>
      </c>
      <c r="BG89">
        <f>MASTER!BF71</f>
        <v>24.8</v>
      </c>
      <c r="BH89">
        <f>MASTER!BG71</f>
        <v>12.32</v>
      </c>
    </row>
    <row r="90" spans="1:60" x14ac:dyDescent="0.25">
      <c r="A90" s="97">
        <v>88</v>
      </c>
      <c r="B90" s="97"/>
      <c r="C90" s="381"/>
      <c r="D90" s="221"/>
      <c r="E90" s="181" t="s">
        <v>223</v>
      </c>
      <c r="F90">
        <f>MASTER!E84</f>
        <v>1752</v>
      </c>
      <c r="G90">
        <f>MASTER!F84</f>
        <v>9430</v>
      </c>
      <c r="H90">
        <f>MASTER!G84</f>
        <v>5800</v>
      </c>
      <c r="I90" s="233">
        <f>MASTER!H84</f>
        <v>8631</v>
      </c>
      <c r="J90">
        <f>MASTER!I84</f>
        <v>52995</v>
      </c>
      <c r="K90">
        <f>MASTER!J84</f>
        <v>48404</v>
      </c>
      <c r="L90">
        <f>MASTER!K84</f>
        <v>56283</v>
      </c>
      <c r="M90">
        <f>MASTER!L84</f>
        <v>36488</v>
      </c>
      <c r="N90">
        <f>MASTER!M84</f>
        <v>9847</v>
      </c>
      <c r="O90">
        <f>MASTER!N84</f>
        <v>19797</v>
      </c>
      <c r="P90">
        <f>MASTER!O84</f>
        <v>6640</v>
      </c>
      <c r="Q90">
        <f>MASTER!P84</f>
        <v>87615</v>
      </c>
      <c r="R90">
        <f>MASTER!Q84</f>
        <v>35126</v>
      </c>
      <c r="S90">
        <f>MASTER!R84</f>
        <v>250</v>
      </c>
      <c r="T90">
        <f>MASTER!S84</f>
        <v>29410</v>
      </c>
      <c r="U90">
        <f>MASTER!T84</f>
        <v>18858</v>
      </c>
      <c r="V90">
        <f>MASTER!U84</f>
        <v>1688</v>
      </c>
      <c r="W90">
        <f>MASTER!V84</f>
        <v>58206</v>
      </c>
      <c r="X90">
        <f>MASTER!W84</f>
        <v>7786</v>
      </c>
      <c r="Y90">
        <f>MASTER!X84</f>
        <v>30000</v>
      </c>
      <c r="Z90">
        <f>MASTER!Y84</f>
        <v>1874</v>
      </c>
      <c r="AA90">
        <f>MASTER!Z84</f>
        <v>3169</v>
      </c>
      <c r="AB90">
        <f>MASTER!AA84</f>
        <v>200</v>
      </c>
      <c r="AC90">
        <f>MASTER!AB84</f>
        <v>19503</v>
      </c>
      <c r="AD90">
        <f>MASTER!AC84</f>
        <v>123967</v>
      </c>
      <c r="AE90">
        <f>MASTER!AD84</f>
        <v>75585</v>
      </c>
      <c r="AF90">
        <f>MASTER!AE84</f>
        <v>26700</v>
      </c>
      <c r="AG90">
        <f>MASTER!AF84</f>
        <v>1900</v>
      </c>
      <c r="AH90" s="232">
        <f>MASTER!AG84</f>
        <v>146250</v>
      </c>
      <c r="AI90">
        <f>MASTER!AH84</f>
        <v>8268</v>
      </c>
      <c r="AJ90">
        <f>MASTER!AI84</f>
        <v>20246</v>
      </c>
      <c r="AK90">
        <f>MASTER!AJ84</f>
        <v>46667</v>
      </c>
      <c r="AL90">
        <f>MASTER!AK84</f>
        <v>9616</v>
      </c>
      <c r="AM90">
        <f>MASTER!AL84</f>
        <v>586</v>
      </c>
      <c r="AN90">
        <f>MASTER!AM84</f>
        <v>45054</v>
      </c>
      <c r="AO90">
        <f>MASTER!AN84</f>
        <v>204680</v>
      </c>
      <c r="AP90">
        <f>MASTER!AO84</f>
        <v>15307</v>
      </c>
      <c r="AQ90">
        <f>MASTER!AP84</f>
        <v>73857</v>
      </c>
      <c r="AR90">
        <f>MASTER!AQ84</f>
        <v>15210</v>
      </c>
      <c r="AS90">
        <f>MASTER!AR84</f>
        <v>39314</v>
      </c>
      <c r="AT90">
        <f>MASTER!AS84</f>
        <v>50441</v>
      </c>
      <c r="AU90">
        <f>MASTER!AT84</f>
        <v>45788</v>
      </c>
      <c r="AV90">
        <f>MASTER!AU84</f>
        <v>38877</v>
      </c>
      <c r="AW90">
        <f>MASTER!AV84</f>
        <v>60456</v>
      </c>
      <c r="AX90">
        <f>MASTER!AW84</f>
        <v>83665</v>
      </c>
      <c r="AY90">
        <f>MASTER!AX84</f>
        <v>40424</v>
      </c>
      <c r="AZ90">
        <f>MASTER!AY84</f>
        <v>37689</v>
      </c>
      <c r="BA90">
        <f>MASTER!AZ84</f>
        <v>46827</v>
      </c>
      <c r="BB90">
        <f>MASTER!BA84</f>
        <v>34211</v>
      </c>
      <c r="BC90">
        <f>MASTER!BB84</f>
        <v>4125</v>
      </c>
      <c r="BD90">
        <f>MASTER!BC84</f>
        <v>71431</v>
      </c>
      <c r="BE90">
        <f>MASTER!BD84</f>
        <v>40839</v>
      </c>
      <c r="BF90">
        <f>MASTER!BE84</f>
        <v>44676</v>
      </c>
      <c r="BG90">
        <f>MASTER!BF84</f>
        <v>29861</v>
      </c>
      <c r="BH90">
        <f>MASTER!BG84</f>
        <v>27820</v>
      </c>
    </row>
    <row r="91" spans="1:60" x14ac:dyDescent="0.25">
      <c r="A91" s="97">
        <v>89</v>
      </c>
      <c r="B91" s="97"/>
      <c r="C91" s="380">
        <v>0.755</v>
      </c>
      <c r="D91" s="177" t="s">
        <v>40</v>
      </c>
      <c r="E91" s="181" t="s">
        <v>111</v>
      </c>
      <c r="F91">
        <f ca="1">MASTER!E3</f>
        <v>18</v>
      </c>
      <c r="G91">
        <f ca="1">MASTER!F3</f>
        <v>18</v>
      </c>
      <c r="H91">
        <f ca="1">MASTER!G3</f>
        <v>18</v>
      </c>
      <c r="I91">
        <f ca="1">MASTER!H3</f>
        <v>21</v>
      </c>
      <c r="J91">
        <f ca="1">MASTER!I3</f>
        <v>18</v>
      </c>
      <c r="K91">
        <f ca="1">MASTER!J3</f>
        <v>18</v>
      </c>
      <c r="L91">
        <f ca="1">MASTER!K3</f>
        <v>17</v>
      </c>
      <c r="M91">
        <f ca="1">MASTER!L3</f>
        <v>18</v>
      </c>
      <c r="N91">
        <f ca="1">MASTER!M3</f>
        <v>18</v>
      </c>
      <c r="O91">
        <f ca="1">MASTER!N3</f>
        <v>18</v>
      </c>
      <c r="P91">
        <f ca="1">MASTER!O3</f>
        <v>18</v>
      </c>
      <c r="Q91">
        <f ca="1">MASTER!P3</f>
        <v>18</v>
      </c>
      <c r="R91">
        <f ca="1">MASTER!Q3</f>
        <v>18</v>
      </c>
      <c r="S91">
        <f ca="1">MASTER!R3</f>
        <v>18</v>
      </c>
      <c r="T91">
        <f ca="1">MASTER!S3</f>
        <v>18</v>
      </c>
      <c r="U91">
        <f ca="1">MASTER!T3</f>
        <v>21</v>
      </c>
      <c r="V91">
        <f ca="1">MASTER!U3</f>
        <v>18</v>
      </c>
      <c r="W91">
        <f ca="1">MASTER!V3</f>
        <v>18</v>
      </c>
      <c r="X91">
        <f ca="1">MASTER!W3</f>
        <v>18</v>
      </c>
      <c r="Y91">
        <f ca="1">MASTER!X3</f>
        <v>17</v>
      </c>
      <c r="Z91">
        <f ca="1">MASTER!Y3</f>
        <v>18</v>
      </c>
      <c r="AA91">
        <f ca="1">MASTER!Z3</f>
        <v>18</v>
      </c>
      <c r="AB91">
        <f ca="1">MASTER!AA3</f>
        <v>18</v>
      </c>
      <c r="AC91">
        <f ca="1">MASTER!AB3</f>
        <v>18</v>
      </c>
      <c r="AD91">
        <f ca="1">MASTER!AC3</f>
        <v>18</v>
      </c>
      <c r="AE91">
        <f ca="1">MASTER!AD3</f>
        <v>18</v>
      </c>
      <c r="AF91">
        <f ca="1">MASTER!AE3</f>
        <v>18</v>
      </c>
      <c r="AG91">
        <f ca="1">MASTER!AF3</f>
        <v>18</v>
      </c>
      <c r="AH91">
        <f ca="1">MASTER!AG3</f>
        <v>18</v>
      </c>
      <c r="AI91">
        <f ca="1">MASTER!AH3</f>
        <v>18</v>
      </c>
      <c r="AJ91">
        <f ca="1">MASTER!AI3</f>
        <v>18</v>
      </c>
      <c r="AK91">
        <f ca="1">MASTER!AJ3</f>
        <v>18</v>
      </c>
      <c r="AL91">
        <f ca="1">MASTER!AK3</f>
        <v>18</v>
      </c>
      <c r="AM91">
        <f ca="1">MASTER!AL3</f>
        <v>18</v>
      </c>
      <c r="AN91">
        <f ca="1">MASTER!AM3</f>
        <v>18</v>
      </c>
      <c r="AO91">
        <f ca="1">MASTER!AN3</f>
        <v>18</v>
      </c>
      <c r="AP91">
        <f ca="1">MASTER!AO3</f>
        <v>20</v>
      </c>
      <c r="AQ91">
        <f ca="1">MASTER!AP3</f>
        <v>18</v>
      </c>
      <c r="AR91">
        <f ca="1">MASTER!AQ3</f>
        <v>18</v>
      </c>
      <c r="AS91">
        <f ca="1">MASTER!AR3</f>
        <v>16</v>
      </c>
      <c r="AT91">
        <f ca="1">MASTER!AS3</f>
        <v>18</v>
      </c>
      <c r="AU91">
        <f ca="1">MASTER!AT3</f>
        <v>18</v>
      </c>
      <c r="AV91">
        <f ca="1">MASTER!AU3</f>
        <v>18</v>
      </c>
      <c r="AW91">
        <f ca="1">MASTER!AV3</f>
        <v>18</v>
      </c>
      <c r="AX91">
        <f ca="1">MASTER!AW3</f>
        <v>19</v>
      </c>
      <c r="AY91">
        <f ca="1">MASTER!AX3</f>
        <v>18</v>
      </c>
      <c r="AZ91">
        <f ca="1">MASTER!AY3</f>
        <v>21</v>
      </c>
      <c r="BA91">
        <f ca="1">MASTER!AZ3</f>
        <v>18</v>
      </c>
      <c r="BB91">
        <f ca="1">MASTER!BA3</f>
        <v>16</v>
      </c>
      <c r="BC91">
        <f ca="1">MASTER!BB3</f>
        <v>17</v>
      </c>
      <c r="BD91">
        <f ca="1">MASTER!BC3</f>
        <v>20</v>
      </c>
      <c r="BE91">
        <f ca="1">MASTER!BD3</f>
        <v>18</v>
      </c>
      <c r="BF91">
        <f ca="1">MASTER!BE3</f>
        <v>18</v>
      </c>
      <c r="BG91">
        <f ca="1">MASTER!BF3</f>
        <v>18</v>
      </c>
      <c r="BH91">
        <f ca="1">MASTER!BG3</f>
        <v>18</v>
      </c>
    </row>
    <row r="92" spans="1:60" x14ac:dyDescent="0.25">
      <c r="A92" s="97">
        <v>90</v>
      </c>
      <c r="B92" s="97"/>
      <c r="C92" s="381"/>
      <c r="D92" s="221"/>
      <c r="E92" s="181" t="s">
        <v>112</v>
      </c>
      <c r="F92" t="str">
        <f>MASTER!E4</f>
        <v>N/A</v>
      </c>
      <c r="G92">
        <f>MASTER!F4</f>
        <v>39</v>
      </c>
      <c r="H92" t="str">
        <f>MASTER!G4</f>
        <v>n/a</v>
      </c>
      <c r="I92">
        <f>MASTER!H4</f>
        <v>53</v>
      </c>
      <c r="J92">
        <f>MASTER!I4</f>
        <v>47.8</v>
      </c>
      <c r="K92">
        <f>MASTER!J4</f>
        <v>49.6</v>
      </c>
      <c r="L92">
        <f>MASTER!K4</f>
        <v>45.5</v>
      </c>
      <c r="M92">
        <f>MASTER!L4</f>
        <v>49</v>
      </c>
      <c r="N92" t="str">
        <f>MASTER!M4</f>
        <v xml:space="preserve">N/A </v>
      </c>
      <c r="O92">
        <f>MASTER!N4</f>
        <v>43</v>
      </c>
      <c r="P92">
        <f>MASTER!O4</f>
        <v>53</v>
      </c>
      <c r="Q92">
        <f>MASTER!P4</f>
        <v>55</v>
      </c>
      <c r="R92">
        <f>MASTER!Q4</f>
        <v>54</v>
      </c>
      <c r="S92">
        <f>MASTER!R4</f>
        <v>49</v>
      </c>
      <c r="T92">
        <f>MASTER!S4</f>
        <v>47</v>
      </c>
      <c r="U92">
        <f>MASTER!T4</f>
        <v>49.25</v>
      </c>
      <c r="V92" t="str">
        <f>MASTER!U4</f>
        <v>n/a</v>
      </c>
      <c r="W92">
        <f>MASTER!V4</f>
        <v>58.4</v>
      </c>
      <c r="X92">
        <f>MASTER!W4</f>
        <v>53</v>
      </c>
      <c r="Y92">
        <f>MASTER!X4</f>
        <v>40</v>
      </c>
      <c r="Z92">
        <f>MASTER!Y4</f>
        <v>0</v>
      </c>
      <c r="AA92">
        <f>MASTER!Z4</f>
        <v>47.52</v>
      </c>
      <c r="AB92">
        <f>MASTER!AA4</f>
        <v>0</v>
      </c>
      <c r="AC92">
        <f>MASTER!AB4</f>
        <v>44</v>
      </c>
      <c r="AD92">
        <f>MASTER!AC4</f>
        <v>56.5</v>
      </c>
      <c r="AE92">
        <f>MASTER!AD4</f>
        <v>54</v>
      </c>
      <c r="AF92">
        <f>MASTER!AE4</f>
        <v>53</v>
      </c>
      <c r="AG92">
        <f>MASTER!AF4</f>
        <v>0</v>
      </c>
      <c r="AH92">
        <f>MASTER!AG4</f>
        <v>42</v>
      </c>
      <c r="AI92">
        <f>MASTER!AH4</f>
        <v>0</v>
      </c>
      <c r="AJ92">
        <f>MASTER!AI4</f>
        <v>53</v>
      </c>
      <c r="AK92">
        <f>MASTER!AJ4</f>
        <v>51.97</v>
      </c>
      <c r="AL92" s="231">
        <f>MASTER!AK4</f>
        <v>46.27</v>
      </c>
      <c r="AM92">
        <f>MASTER!AL4</f>
        <v>0</v>
      </c>
      <c r="AN92">
        <f>MASTER!AM4</f>
        <v>45</v>
      </c>
      <c r="AO92">
        <f>MASTER!AN4</f>
        <v>48</v>
      </c>
      <c r="AP92" s="12">
        <f>MASTER!AO4</f>
        <v>52.360465120000001</v>
      </c>
      <c r="AQ92">
        <f>MASTER!AP4</f>
        <v>48</v>
      </c>
      <c r="AR92">
        <f>MASTER!AQ4</f>
        <v>46</v>
      </c>
      <c r="AS92">
        <f>MASTER!AR4</f>
        <v>48</v>
      </c>
      <c r="AT92">
        <f>MASTER!AS4</f>
        <v>45.33</v>
      </c>
      <c r="AU92">
        <f>MASTER!AT4</f>
        <v>47</v>
      </c>
      <c r="AV92">
        <f>MASTER!AU4</f>
        <v>54</v>
      </c>
      <c r="AW92">
        <f>MASTER!AV4</f>
        <v>50</v>
      </c>
      <c r="AX92">
        <f>MASTER!AW4</f>
        <v>58</v>
      </c>
      <c r="AY92" s="12">
        <f>MASTER!AX4</f>
        <v>54.444444400000002</v>
      </c>
      <c r="AZ92">
        <f>MASTER!AY4</f>
        <v>50</v>
      </c>
      <c r="BA92">
        <f>MASTER!AZ4</f>
        <v>0</v>
      </c>
      <c r="BB92">
        <f>MASTER!BA4</f>
        <v>53</v>
      </c>
      <c r="BC92">
        <f>MASTER!BB4</f>
        <v>49.9</v>
      </c>
      <c r="BD92" s="12">
        <f>MASTER!BC4</f>
        <v>54.322834649999997</v>
      </c>
      <c r="BE92">
        <f>MASTER!BD4</f>
        <v>53</v>
      </c>
      <c r="BF92">
        <f>MASTER!BE4</f>
        <v>51</v>
      </c>
      <c r="BG92">
        <f>MASTER!BF4</f>
        <v>47.82</v>
      </c>
      <c r="BH92">
        <f>MASTER!BG4</f>
        <v>52.8</v>
      </c>
    </row>
    <row r="93" spans="1:60" x14ac:dyDescent="0.25">
      <c r="A93" s="97">
        <v>91</v>
      </c>
      <c r="B93" s="97"/>
      <c r="C93" s="381"/>
      <c r="D93" s="221"/>
      <c r="E93" s="181" t="s">
        <v>114</v>
      </c>
      <c r="F93">
        <f>MASTER!E6</f>
        <v>1</v>
      </c>
      <c r="G93">
        <f>MASTER!F6</f>
        <v>38</v>
      </c>
      <c r="H93">
        <f>MASTER!G6</f>
        <v>7</v>
      </c>
      <c r="I93">
        <f>MASTER!H6</f>
        <v>2</v>
      </c>
      <c r="J93">
        <f>MASTER!I6</f>
        <v>35</v>
      </c>
      <c r="K93">
        <f>MASTER!J6</f>
        <v>15</v>
      </c>
      <c r="L93">
        <f>MASTER!K6</f>
        <v>18</v>
      </c>
      <c r="M93">
        <f>MASTER!L6</f>
        <v>5</v>
      </c>
      <c r="N93">
        <f>MASTER!M6</f>
        <v>0</v>
      </c>
      <c r="O93">
        <f>MASTER!N6</f>
        <v>14</v>
      </c>
      <c r="P93">
        <f>MASTER!O6</f>
        <v>32</v>
      </c>
      <c r="Q93">
        <f>MASTER!P6</f>
        <v>9</v>
      </c>
      <c r="R93">
        <f>MASTER!Q6</f>
        <v>7</v>
      </c>
      <c r="S93">
        <f>MASTER!R6</f>
        <v>1</v>
      </c>
      <c r="T93">
        <f>MASTER!S6</f>
        <v>6</v>
      </c>
      <c r="U93">
        <f>MASTER!T6</f>
        <v>29</v>
      </c>
      <c r="V93">
        <f>MASTER!U6</f>
        <v>23</v>
      </c>
      <c r="W93">
        <f>MASTER!V6</f>
        <v>0</v>
      </c>
      <c r="X93">
        <f>MASTER!W6</f>
        <v>6</v>
      </c>
      <c r="Y93">
        <f>MASTER!X6</f>
        <v>6</v>
      </c>
      <c r="Z93">
        <f>MASTER!Y6</f>
        <v>26</v>
      </c>
      <c r="AA93">
        <f>MASTER!Z6</f>
        <v>47</v>
      </c>
      <c r="AB93">
        <f>MASTER!AA6</f>
        <v>4</v>
      </c>
      <c r="AC93">
        <f>MASTER!AB6</f>
        <v>128</v>
      </c>
      <c r="AD93">
        <f>MASTER!AC6</f>
        <v>44</v>
      </c>
      <c r="AE93">
        <f>MASTER!AD6</f>
        <v>9</v>
      </c>
      <c r="AF93">
        <f>MASTER!AE6</f>
        <v>6</v>
      </c>
      <c r="AG93">
        <f>MASTER!AF6</f>
        <v>14</v>
      </c>
      <c r="AH93">
        <f>MASTER!AG6</f>
        <v>15</v>
      </c>
      <c r="AI93">
        <f>MASTER!AH6</f>
        <v>7</v>
      </c>
      <c r="AJ93">
        <f>MASTER!AI6</f>
        <v>7</v>
      </c>
      <c r="AK93">
        <f>MASTER!AJ6</f>
        <v>45</v>
      </c>
      <c r="AL93">
        <f>MASTER!AK6</f>
        <v>6</v>
      </c>
      <c r="AM93">
        <f>MASTER!AL6</f>
        <v>20</v>
      </c>
      <c r="AN93">
        <f>MASTER!AM6</f>
        <v>4</v>
      </c>
      <c r="AO93">
        <f>MASTER!AN6</f>
        <v>15</v>
      </c>
      <c r="AP93">
        <f>MASTER!AO6</f>
        <v>17</v>
      </c>
      <c r="AQ93">
        <f>MASTER!AP6</f>
        <v>17</v>
      </c>
      <c r="AR93">
        <f>MASTER!AQ6</f>
        <v>30</v>
      </c>
      <c r="AS93">
        <f>MASTER!AR6</f>
        <v>13</v>
      </c>
      <c r="AT93">
        <f>MASTER!AS6</f>
        <v>15</v>
      </c>
      <c r="AU93">
        <f>MASTER!AT6</f>
        <v>8</v>
      </c>
      <c r="AV93">
        <f>MASTER!AU6</f>
        <v>35</v>
      </c>
      <c r="AW93">
        <f>MASTER!AV6</f>
        <v>8</v>
      </c>
      <c r="AX93">
        <f>MASTER!AW6</f>
        <v>28</v>
      </c>
      <c r="AY93">
        <f>MASTER!AX6</f>
        <v>10</v>
      </c>
      <c r="AZ93">
        <f>MASTER!AY6</f>
        <v>6</v>
      </c>
      <c r="BA93">
        <f>MASTER!AZ6</f>
        <v>70</v>
      </c>
      <c r="BB93">
        <f>MASTER!BA6</f>
        <v>26</v>
      </c>
      <c r="BC93">
        <f>MASTER!BB6</f>
        <v>60</v>
      </c>
      <c r="BD93">
        <f>MASTER!BC6</f>
        <v>13</v>
      </c>
      <c r="BE93">
        <f>MASTER!BD6</f>
        <v>11</v>
      </c>
      <c r="BF93">
        <f>MASTER!BE6</f>
        <v>5</v>
      </c>
      <c r="BG93">
        <f>MASTER!BF6</f>
        <v>12</v>
      </c>
      <c r="BH93">
        <f>MASTER!BG6</f>
        <v>0</v>
      </c>
    </row>
    <row r="94" spans="1:60" x14ac:dyDescent="0.25">
      <c r="A94" s="97">
        <v>92</v>
      </c>
      <c r="B94" s="97"/>
      <c r="C94" s="381"/>
      <c r="D94" s="221"/>
      <c r="E94" s="181" t="s">
        <v>115</v>
      </c>
      <c r="F94">
        <f>MASTER!E7</f>
        <v>0</v>
      </c>
      <c r="G94" t="str">
        <f>MASTER!F7</f>
        <v>n/a</v>
      </c>
      <c r="H94" t="str">
        <f>MASTER!G7</f>
        <v>n/a</v>
      </c>
      <c r="I94" t="str">
        <f>MASTER!H7</f>
        <v>N/A</v>
      </c>
      <c r="J94">
        <f>MASTER!I7</f>
        <v>420</v>
      </c>
      <c r="K94">
        <f>MASTER!J7</f>
        <v>222</v>
      </c>
      <c r="L94">
        <f>MASTER!K7</f>
        <v>84</v>
      </c>
      <c r="M94">
        <f>MASTER!L7</f>
        <v>0</v>
      </c>
      <c r="N94">
        <f>MASTER!M7</f>
        <v>0</v>
      </c>
      <c r="O94">
        <f>MASTER!N7</f>
        <v>3</v>
      </c>
      <c r="P94">
        <f>MASTER!O7</f>
        <v>0</v>
      </c>
      <c r="Q94">
        <f>MASTER!P7</f>
        <v>0</v>
      </c>
      <c r="R94">
        <f>MASTER!Q7</f>
        <v>70</v>
      </c>
      <c r="S94">
        <f>MASTER!R7</f>
        <v>0</v>
      </c>
      <c r="T94">
        <f>MASTER!S7</f>
        <v>0</v>
      </c>
      <c r="U94">
        <f>MASTER!T7</f>
        <v>0</v>
      </c>
      <c r="V94">
        <f>MASTER!U7</f>
        <v>3</v>
      </c>
      <c r="W94" t="str">
        <f>MASTER!V7</f>
        <v>N/A</v>
      </c>
      <c r="X94">
        <f>MASTER!W7</f>
        <v>301</v>
      </c>
      <c r="Y94">
        <f>MASTER!X7</f>
        <v>0</v>
      </c>
      <c r="Z94">
        <f>MASTER!Y7</f>
        <v>150</v>
      </c>
      <c r="AA94" t="str">
        <f>MASTER!Z7</f>
        <v>n/a</v>
      </c>
      <c r="AB94">
        <f>MASTER!AA7</f>
        <v>9</v>
      </c>
      <c r="AC94">
        <f>MASTER!AB7</f>
        <v>0</v>
      </c>
      <c r="AD94">
        <f>MASTER!AC7</f>
        <v>13</v>
      </c>
      <c r="AE94">
        <f>MASTER!AD7</f>
        <v>30</v>
      </c>
      <c r="AF94">
        <f>MASTER!AE7</f>
        <v>0</v>
      </c>
      <c r="AG94">
        <f>MASTER!AF7</f>
        <v>10</v>
      </c>
      <c r="AH94">
        <f>MASTER!AG7</f>
        <v>1200</v>
      </c>
      <c r="AI94">
        <f>MASTER!AH7</f>
        <v>0</v>
      </c>
      <c r="AJ94">
        <f>MASTER!AI7</f>
        <v>13</v>
      </c>
      <c r="AK94">
        <f>MASTER!AJ7</f>
        <v>45</v>
      </c>
      <c r="AL94">
        <f>MASTER!AK7</f>
        <v>0</v>
      </c>
      <c r="AM94">
        <f>MASTER!AL7</f>
        <v>30</v>
      </c>
      <c r="AN94">
        <f>MASTER!AM7</f>
        <v>0</v>
      </c>
      <c r="AO94">
        <f>MASTER!AN7</f>
        <v>3</v>
      </c>
      <c r="AP94">
        <f>MASTER!AO7</f>
        <v>0</v>
      </c>
      <c r="AQ94">
        <f>MASTER!AP7</f>
        <v>80</v>
      </c>
      <c r="AR94">
        <f>MASTER!AQ7</f>
        <v>0</v>
      </c>
      <c r="AS94">
        <f>MASTER!AR7</f>
        <v>0</v>
      </c>
      <c r="AT94">
        <f>MASTER!AS7</f>
        <v>0</v>
      </c>
      <c r="AU94">
        <f>MASTER!AT7</f>
        <v>42</v>
      </c>
      <c r="AV94">
        <f>MASTER!AU7</f>
        <v>0</v>
      </c>
      <c r="AW94">
        <f>MASTER!AV7</f>
        <v>25</v>
      </c>
      <c r="AX94">
        <f>MASTER!AW7</f>
        <v>142</v>
      </c>
      <c r="AY94">
        <f>MASTER!AX7</f>
        <v>0</v>
      </c>
      <c r="AZ94">
        <f>MASTER!AY7</f>
        <v>90</v>
      </c>
      <c r="BA94">
        <f>MASTER!AZ7</f>
        <v>0</v>
      </c>
      <c r="BB94">
        <f>MASTER!BA7</f>
        <v>0</v>
      </c>
      <c r="BC94">
        <f>MASTER!BB7</f>
        <v>45</v>
      </c>
      <c r="BD94">
        <f>MASTER!BC7</f>
        <v>0</v>
      </c>
      <c r="BE94">
        <f>MASTER!BD7</f>
        <v>37</v>
      </c>
      <c r="BF94">
        <f>MASTER!BE7</f>
        <v>21</v>
      </c>
      <c r="BG94">
        <f>MASTER!BF7</f>
        <v>207</v>
      </c>
      <c r="BH94">
        <f>MASTER!BG7</f>
        <v>32</v>
      </c>
    </row>
    <row r="95" spans="1:60" x14ac:dyDescent="0.25">
      <c r="A95" s="97">
        <v>93</v>
      </c>
      <c r="B95" s="97"/>
      <c r="C95" s="381"/>
      <c r="D95" s="222"/>
      <c r="E95" s="223" t="s">
        <v>117</v>
      </c>
      <c r="F95" s="242">
        <f>MASTER!E8</f>
        <v>0</v>
      </c>
      <c r="G95" s="242">
        <f>MASTER!F8</f>
        <v>30</v>
      </c>
      <c r="H95" s="242">
        <f>MASTER!G8</f>
        <v>0</v>
      </c>
      <c r="I95" s="242">
        <f>MASTER!H8</f>
        <v>0</v>
      </c>
      <c r="J95" s="242">
        <f>MASTER!I8</f>
        <v>0</v>
      </c>
      <c r="K95" s="242">
        <f>MASTER!J8</f>
        <v>80</v>
      </c>
      <c r="L95" s="242">
        <f>MASTER!K8</f>
        <v>0</v>
      </c>
      <c r="M95" s="242">
        <f>MASTER!L8</f>
        <v>0</v>
      </c>
      <c r="N95" s="242">
        <f>MASTER!M8</f>
        <v>0</v>
      </c>
      <c r="O95" s="242">
        <f>MASTER!N8</f>
        <v>120</v>
      </c>
      <c r="P95" s="242">
        <f>MASTER!O8</f>
        <v>0</v>
      </c>
      <c r="Q95" s="242">
        <f>MASTER!P8</f>
        <v>40</v>
      </c>
      <c r="R95" s="242">
        <f>MASTER!Q8</f>
        <v>0</v>
      </c>
      <c r="S95" s="242">
        <f>MASTER!R8</f>
        <v>0</v>
      </c>
      <c r="T95" s="242">
        <f>MASTER!S8</f>
        <v>0</v>
      </c>
      <c r="U95" s="242">
        <f>MASTER!T8</f>
        <v>0</v>
      </c>
      <c r="V95" s="242">
        <f>MASTER!U8</f>
        <v>0</v>
      </c>
      <c r="W95" s="242">
        <f>MASTER!V8</f>
        <v>0</v>
      </c>
      <c r="X95" s="242">
        <f>MASTER!W8</f>
        <v>0</v>
      </c>
      <c r="Y95" s="242">
        <f>MASTER!X8</f>
        <v>0</v>
      </c>
      <c r="Z95" s="242">
        <f>MASTER!Y8</f>
        <v>0</v>
      </c>
      <c r="AA95" s="242">
        <f>MASTER!Z8</f>
        <v>30</v>
      </c>
      <c r="AB95" s="242">
        <f>MASTER!AA8</f>
        <v>0</v>
      </c>
      <c r="AC95" s="242">
        <f>MASTER!AB8</f>
        <v>0</v>
      </c>
      <c r="AD95" s="242">
        <f>MASTER!AC8</f>
        <v>0</v>
      </c>
      <c r="AE95" s="242">
        <f>MASTER!AD8</f>
        <v>0</v>
      </c>
      <c r="AF95" s="242">
        <f>MASTER!AE8</f>
        <v>0</v>
      </c>
      <c r="AG95" s="242">
        <f>MASTER!AF8</f>
        <v>0</v>
      </c>
      <c r="AH95" s="242">
        <f>MASTER!AG8</f>
        <v>60</v>
      </c>
      <c r="AI95" s="242">
        <f>MASTER!AH8</f>
        <v>0</v>
      </c>
      <c r="AJ95" s="242">
        <f>MASTER!AI8</f>
        <v>0</v>
      </c>
      <c r="AK95" s="242">
        <f>MASTER!AJ8</f>
        <v>0</v>
      </c>
      <c r="AL95" s="242">
        <f>MASTER!AK8</f>
        <v>0</v>
      </c>
      <c r="AM95" s="242">
        <f>MASTER!AL8</f>
        <v>0</v>
      </c>
      <c r="AN95" s="242">
        <f>MASTER!AM8</f>
        <v>0</v>
      </c>
      <c r="AO95" s="242">
        <f>MASTER!AN8</f>
        <v>0</v>
      </c>
      <c r="AP95" s="242">
        <f>MASTER!AO8</f>
        <v>0</v>
      </c>
      <c r="AQ95" s="242">
        <f>MASTER!AP8</f>
        <v>0</v>
      </c>
      <c r="AR95" s="242">
        <f>MASTER!AQ8</f>
        <v>200</v>
      </c>
      <c r="AS95" s="242">
        <f>MASTER!AR8</f>
        <v>0</v>
      </c>
      <c r="AT95" s="242">
        <f>MASTER!AS8</f>
        <v>0</v>
      </c>
      <c r="AU95" s="242">
        <f>MASTER!AT8</f>
        <v>0</v>
      </c>
      <c r="AV95" s="242">
        <f>MASTER!AU8</f>
        <v>0</v>
      </c>
      <c r="AW95" s="242">
        <f>MASTER!AV8</f>
        <v>0</v>
      </c>
      <c r="AX95" s="242">
        <f>MASTER!AW8</f>
        <v>60</v>
      </c>
      <c r="AY95" s="242">
        <f>MASTER!AX8</f>
        <v>0</v>
      </c>
      <c r="AZ95" s="242">
        <f>MASTER!AY8</f>
        <v>6</v>
      </c>
      <c r="BA95" s="242">
        <f>MASTER!AZ8</f>
        <v>0</v>
      </c>
      <c r="BB95" s="242">
        <f>MASTER!BA8</f>
        <v>0</v>
      </c>
      <c r="BC95" s="242">
        <f>MASTER!BB8</f>
        <v>60</v>
      </c>
      <c r="BD95" s="242">
        <f>MASTER!BC8</f>
        <v>12</v>
      </c>
      <c r="BE95" s="242">
        <f>MASTER!BD8</f>
        <v>5</v>
      </c>
      <c r="BF95" s="242">
        <f>MASTER!BE8</f>
        <v>0</v>
      </c>
      <c r="BG95" s="242">
        <f>MASTER!BF8</f>
        <v>0</v>
      </c>
      <c r="BH95" s="242">
        <f>MASTER!BG8</f>
        <v>100</v>
      </c>
    </row>
    <row r="96" spans="1:60" x14ac:dyDescent="0.25">
      <c r="A96" s="97">
        <v>94</v>
      </c>
      <c r="B96" s="97"/>
      <c r="C96" s="380">
        <v>0.749</v>
      </c>
      <c r="D96" s="177" t="s">
        <v>41</v>
      </c>
      <c r="E96" s="181" t="s">
        <v>215</v>
      </c>
      <c r="F96">
        <f>MASTER!E78</f>
        <v>1073</v>
      </c>
      <c r="G96">
        <f>MASTER!F78</f>
        <v>2405</v>
      </c>
      <c r="H96">
        <f>MASTER!G78</f>
        <v>7926</v>
      </c>
      <c r="I96">
        <f>MASTER!H78</f>
        <v>4800</v>
      </c>
      <c r="J96">
        <f>MASTER!I78</f>
        <v>4650</v>
      </c>
      <c r="K96" s="233">
        <f>MASTER!J78</f>
        <v>6158</v>
      </c>
      <c r="L96">
        <f>MASTER!K78</f>
        <v>766</v>
      </c>
      <c r="M96">
        <f>MASTER!L78</f>
        <v>4234</v>
      </c>
      <c r="N96">
        <f>MASTER!M78</f>
        <v>3931</v>
      </c>
      <c r="O96">
        <f>MASTER!N78</f>
        <v>991</v>
      </c>
      <c r="P96">
        <f>MASTER!O78</f>
        <v>526</v>
      </c>
      <c r="Q96">
        <f>MASTER!P78</f>
        <v>16598</v>
      </c>
      <c r="R96">
        <f>MASTER!Q78</f>
        <v>6000</v>
      </c>
      <c r="S96">
        <f>MASTER!R78</f>
        <v>186</v>
      </c>
      <c r="T96">
        <f>MASTER!S78</f>
        <v>978</v>
      </c>
      <c r="U96">
        <f>MASTER!T78</f>
        <v>732</v>
      </c>
      <c r="V96">
        <f>MASTER!U78</f>
        <v>154</v>
      </c>
      <c r="W96">
        <f>MASTER!V78</f>
        <v>44047</v>
      </c>
      <c r="X96">
        <f>MASTER!W78</f>
        <v>10533</v>
      </c>
      <c r="Y96">
        <f>MASTER!X78</f>
        <v>2916</v>
      </c>
      <c r="Z96">
        <f>MASTER!Y78</f>
        <v>3800</v>
      </c>
      <c r="AA96">
        <f>MASTER!Z78</f>
        <v>4000</v>
      </c>
      <c r="AB96">
        <f>MASTER!AA78</f>
        <v>1000</v>
      </c>
      <c r="AC96">
        <f>MASTER!AB78</f>
        <v>39895</v>
      </c>
      <c r="AD96">
        <f>MASTER!AC78</f>
        <v>37450</v>
      </c>
      <c r="AE96">
        <f>MASTER!AD78</f>
        <v>10368</v>
      </c>
      <c r="AF96">
        <f>MASTER!AE78</f>
        <v>7211</v>
      </c>
      <c r="AG96">
        <f>MASTER!AF78</f>
        <v>0</v>
      </c>
      <c r="AH96" s="233">
        <f>MASTER!AG78</f>
        <v>52110</v>
      </c>
      <c r="AI96" s="233">
        <f>MASTER!AH78</f>
        <v>8599</v>
      </c>
      <c r="AJ96">
        <f>MASTER!AI78</f>
        <v>6061</v>
      </c>
      <c r="AK96">
        <f>MASTER!AJ78</f>
        <v>10398</v>
      </c>
      <c r="AL96">
        <f>MASTER!AK78</f>
        <v>11200</v>
      </c>
      <c r="AM96">
        <f>MASTER!AL78</f>
        <v>337</v>
      </c>
      <c r="AN96">
        <f>MASTER!AM78</f>
        <v>4214</v>
      </c>
      <c r="AO96">
        <f>MASTER!AN78</f>
        <v>25034</v>
      </c>
      <c r="AP96">
        <f>MASTER!AO78</f>
        <v>74880</v>
      </c>
      <c r="AQ96">
        <f>MASTER!AP78</f>
        <v>16162</v>
      </c>
      <c r="AR96">
        <f>MASTER!AQ78</f>
        <v>2339</v>
      </c>
      <c r="AS96" s="235" t="str">
        <f>MASTER!AR78</f>
        <v>6576</v>
      </c>
      <c r="AT96">
        <f>MASTER!AS78</f>
        <v>6588</v>
      </c>
      <c r="AU96">
        <f>MASTER!AT78</f>
        <v>6221</v>
      </c>
      <c r="AV96">
        <f>MASTER!AU78</f>
        <v>2000</v>
      </c>
      <c r="AW96">
        <f>MASTER!AV78</f>
        <v>31087</v>
      </c>
      <c r="AX96" s="233">
        <f>MASTER!AW78</f>
        <v>80708</v>
      </c>
      <c r="AY96">
        <f>MASTER!AX78</f>
        <v>69789</v>
      </c>
      <c r="AZ96">
        <f>MASTER!AY78</f>
        <v>4920</v>
      </c>
      <c r="BA96">
        <f>MASTER!AZ78</f>
        <v>8291</v>
      </c>
      <c r="BB96">
        <f>MASTER!BA78</f>
        <v>2237</v>
      </c>
      <c r="BC96">
        <f>MASTER!BB78</f>
        <v>1023</v>
      </c>
      <c r="BD96">
        <f>MASTER!BC78</f>
        <v>190112</v>
      </c>
      <c r="BE96" s="232">
        <f>MASTER!BD78</f>
        <v>10091</v>
      </c>
      <c r="BF96">
        <f>MASTER!BE78</f>
        <v>3119</v>
      </c>
      <c r="BG96">
        <f>MASTER!BF78</f>
        <v>1256</v>
      </c>
      <c r="BH96" s="232">
        <f>MASTER!BG78</f>
        <v>9623</v>
      </c>
    </row>
    <row r="97" spans="1:60" x14ac:dyDescent="0.25">
      <c r="A97" s="97">
        <v>95</v>
      </c>
      <c r="B97" s="97"/>
      <c r="C97" s="381"/>
      <c r="D97" s="221"/>
      <c r="E97" s="181" t="s">
        <v>217</v>
      </c>
      <c r="F97">
        <f>MASTER!E130</f>
        <v>0</v>
      </c>
      <c r="G97">
        <f>MASTER!F130</f>
        <v>12</v>
      </c>
      <c r="H97">
        <f>MASTER!G130</f>
        <v>4</v>
      </c>
      <c r="I97">
        <f>MASTER!H130</f>
        <v>12</v>
      </c>
      <c r="J97">
        <f>MASTER!I130</f>
        <v>12</v>
      </c>
      <c r="K97">
        <f>MASTER!J130</f>
        <v>8</v>
      </c>
      <c r="L97">
        <f>MASTER!K130</f>
        <v>4</v>
      </c>
      <c r="M97">
        <f>MASTER!L130</f>
        <v>12</v>
      </c>
      <c r="N97">
        <f>MASTER!M130</f>
        <v>2</v>
      </c>
      <c r="O97">
        <f>MASTER!N130</f>
        <v>5</v>
      </c>
      <c r="P97">
        <f>MASTER!O130</f>
        <v>5</v>
      </c>
      <c r="Q97">
        <f>MASTER!P130</f>
        <v>6</v>
      </c>
      <c r="R97">
        <f>MASTER!Q130</f>
        <v>2</v>
      </c>
      <c r="S97">
        <f>MASTER!R130</f>
        <v>1.5</v>
      </c>
      <c r="T97">
        <f>MASTER!S130</f>
        <v>4</v>
      </c>
      <c r="U97">
        <f>MASTER!T130</f>
        <v>5</v>
      </c>
      <c r="V97">
        <f>MASTER!U130</f>
        <v>4</v>
      </c>
      <c r="W97">
        <f>MASTER!V130</f>
        <v>5</v>
      </c>
      <c r="X97">
        <f>MASTER!W130</f>
        <v>5</v>
      </c>
      <c r="Y97">
        <f>MASTER!X130</f>
        <v>5</v>
      </c>
      <c r="Z97">
        <f>MASTER!Y130</f>
        <v>4</v>
      </c>
      <c r="AA97">
        <f>MASTER!Z130</f>
        <v>0</v>
      </c>
      <c r="AB97">
        <f>MASTER!AA130</f>
        <v>12</v>
      </c>
      <c r="AC97">
        <f>MASTER!AB130</f>
        <v>12</v>
      </c>
      <c r="AD97">
        <f>MASTER!AC130</f>
        <v>2</v>
      </c>
      <c r="AE97">
        <f>MASTER!AD130</f>
        <v>4</v>
      </c>
      <c r="AF97">
        <f>MASTER!AE130</f>
        <v>8</v>
      </c>
      <c r="AG97">
        <f>MASTER!AF130</f>
        <v>0</v>
      </c>
      <c r="AH97">
        <f>MASTER!AG130</f>
        <v>4</v>
      </c>
      <c r="AI97">
        <f>MASTER!AH130</f>
        <v>4</v>
      </c>
      <c r="AJ97">
        <f>MASTER!AI130</f>
        <v>4.75</v>
      </c>
      <c r="AK97">
        <f>MASTER!AJ130</f>
        <v>1</v>
      </c>
      <c r="AL97">
        <f>MASTER!AK130</f>
        <v>3.5</v>
      </c>
      <c r="AM97">
        <f>MASTER!AL130</f>
        <v>8</v>
      </c>
      <c r="AN97">
        <f>MASTER!AM130</f>
        <v>1.5</v>
      </c>
      <c r="AO97">
        <f>MASTER!AN130</f>
        <v>6</v>
      </c>
      <c r="AP97">
        <f>MASTER!AO130</f>
        <v>12</v>
      </c>
      <c r="AQ97">
        <f>MASTER!AP130</f>
        <v>4</v>
      </c>
      <c r="AR97">
        <f>MASTER!AQ130</f>
        <v>4</v>
      </c>
      <c r="AS97">
        <f>MASTER!AR130</f>
        <v>12</v>
      </c>
      <c r="AT97">
        <f>MASTER!AS130</f>
        <v>4</v>
      </c>
      <c r="AU97">
        <f>MASTER!AT130</f>
        <v>4</v>
      </c>
      <c r="AV97">
        <f>MASTER!AU130</f>
        <v>5</v>
      </c>
      <c r="AW97">
        <f>MASTER!AV130</f>
        <v>12</v>
      </c>
      <c r="AX97">
        <f>MASTER!AW130</f>
        <v>8</v>
      </c>
      <c r="AY97">
        <f>MASTER!AX130</f>
        <v>12</v>
      </c>
      <c r="AZ97">
        <f>MASTER!AY130</f>
        <v>6</v>
      </c>
      <c r="BA97">
        <f>MASTER!AZ130</f>
        <v>5</v>
      </c>
      <c r="BB97">
        <f>MASTER!BA130</f>
        <v>0</v>
      </c>
      <c r="BC97">
        <f>MASTER!BB130</f>
        <v>12</v>
      </c>
      <c r="BD97">
        <f>MASTER!BC130</f>
        <v>12</v>
      </c>
      <c r="BE97">
        <f>MASTER!BD130</f>
        <v>4</v>
      </c>
      <c r="BF97">
        <f>MASTER!BE130</f>
        <v>4</v>
      </c>
      <c r="BG97">
        <f>MASTER!BF130</f>
        <v>12</v>
      </c>
      <c r="BH97">
        <f>MASTER!BG130</f>
        <v>5</v>
      </c>
    </row>
    <row r="98" spans="1:60" x14ac:dyDescent="0.25">
      <c r="A98" s="97">
        <v>96</v>
      </c>
      <c r="B98" s="97"/>
      <c r="C98" s="381"/>
      <c r="D98" s="221"/>
      <c r="E98" s="181" t="s">
        <v>218</v>
      </c>
      <c r="F98">
        <f>MASTER!E80</f>
        <v>1</v>
      </c>
      <c r="G98">
        <f>MASTER!F80</f>
        <v>15</v>
      </c>
      <c r="H98">
        <f>MASTER!G80</f>
        <v>4</v>
      </c>
      <c r="I98">
        <f>MASTER!H80</f>
        <v>3</v>
      </c>
      <c r="J98">
        <f>MASTER!I80</f>
        <v>9</v>
      </c>
      <c r="K98">
        <f>MASTER!J80</f>
        <v>6</v>
      </c>
      <c r="L98">
        <f>MASTER!K80</f>
        <v>20</v>
      </c>
      <c r="M98">
        <f>MASTER!L80</f>
        <v>7</v>
      </c>
      <c r="N98">
        <f>MASTER!M80</f>
        <v>0</v>
      </c>
      <c r="O98">
        <f>MASTER!N80</f>
        <v>13</v>
      </c>
      <c r="P98">
        <f>MASTER!O80</f>
        <v>3</v>
      </c>
      <c r="Q98">
        <f>MASTER!P80</f>
        <v>31</v>
      </c>
      <c r="R98">
        <f>MASTER!Q80</f>
        <v>15</v>
      </c>
      <c r="S98">
        <f>MASTER!R80</f>
        <v>2</v>
      </c>
      <c r="T98">
        <f>MASTER!S80</f>
        <v>0</v>
      </c>
      <c r="U98">
        <f>MASTER!T80</f>
        <v>12</v>
      </c>
      <c r="V98">
        <f>MASTER!U80</f>
        <v>6</v>
      </c>
      <c r="W98">
        <f>MASTER!V80</f>
        <v>8</v>
      </c>
      <c r="X98">
        <f>MASTER!W80</f>
        <v>2</v>
      </c>
      <c r="Y98">
        <f>MASTER!X80</f>
        <v>15</v>
      </c>
      <c r="Z98">
        <f>MASTER!Y80</f>
        <v>8</v>
      </c>
      <c r="AA98">
        <f>MASTER!Z80</f>
        <v>24</v>
      </c>
      <c r="AB98">
        <f>MASTER!AA80</f>
        <v>7</v>
      </c>
      <c r="AC98">
        <f>MASTER!AB80</f>
        <v>10</v>
      </c>
      <c r="AD98">
        <f>MASTER!AC80</f>
        <v>11</v>
      </c>
      <c r="AE98">
        <f>MASTER!AD80</f>
        <v>77</v>
      </c>
      <c r="AF98">
        <f>MASTER!AE80</f>
        <v>12</v>
      </c>
      <c r="AG98" t="str">
        <f>MASTER!AF80</f>
        <v>n/a</v>
      </c>
      <c r="AH98">
        <f>MASTER!AG80</f>
        <v>7</v>
      </c>
      <c r="AI98">
        <f>MASTER!AH80</f>
        <v>2</v>
      </c>
      <c r="AJ98">
        <f>MASTER!AI80</f>
        <v>25</v>
      </c>
      <c r="AK98">
        <f>MASTER!AJ80</f>
        <v>3</v>
      </c>
      <c r="AL98">
        <f>MASTER!AK80</f>
        <v>4</v>
      </c>
      <c r="AM98">
        <f>MASTER!AL80</f>
        <v>4</v>
      </c>
      <c r="AN98">
        <f>MASTER!AM80</f>
        <v>6</v>
      </c>
      <c r="AO98">
        <f>MASTER!AN80</f>
        <v>81</v>
      </c>
      <c r="AP98">
        <f>MASTER!AO80</f>
        <v>6</v>
      </c>
      <c r="AQ98">
        <f>MASTER!AP80</f>
        <v>20</v>
      </c>
      <c r="AR98">
        <f>MASTER!AQ80</f>
        <v>12</v>
      </c>
      <c r="AS98">
        <f>MASTER!AR80</f>
        <v>2</v>
      </c>
      <c r="AT98">
        <f>MASTER!AS80</f>
        <v>20</v>
      </c>
      <c r="AU98">
        <f>MASTER!AT80</f>
        <v>78</v>
      </c>
      <c r="AV98">
        <f>MASTER!AU80</f>
        <v>6</v>
      </c>
      <c r="AW98">
        <f>MASTER!AV80</f>
        <v>7</v>
      </c>
      <c r="AX98" s="233">
        <f>MASTER!AW80</f>
        <v>0</v>
      </c>
      <c r="AY98">
        <f>MASTER!AX80</f>
        <v>0</v>
      </c>
      <c r="AZ98">
        <f>MASTER!AY80</f>
        <v>6</v>
      </c>
      <c r="BA98">
        <f>MASTER!AZ80</f>
        <v>5</v>
      </c>
      <c r="BB98">
        <f>MASTER!BA80</f>
        <v>10</v>
      </c>
      <c r="BC98">
        <f>MASTER!BB80</f>
        <v>3</v>
      </c>
      <c r="BD98">
        <f>MASTER!BC80</f>
        <v>54</v>
      </c>
      <c r="BE98">
        <f>MASTER!BD80</f>
        <v>20</v>
      </c>
      <c r="BF98">
        <f>MASTER!BE80</f>
        <v>5</v>
      </c>
      <c r="BG98">
        <f>MASTER!BF80</f>
        <v>27</v>
      </c>
      <c r="BH98">
        <f>MASTER!BG80</f>
        <v>63</v>
      </c>
    </row>
    <row r="99" spans="1:60" x14ac:dyDescent="0.25">
      <c r="A99" s="97">
        <v>97</v>
      </c>
      <c r="B99" s="97"/>
      <c r="C99" s="381"/>
      <c r="D99" s="222"/>
      <c r="E99" s="223" t="s">
        <v>219</v>
      </c>
      <c r="F99" s="242">
        <f>MASTER!E67</f>
        <v>20.05</v>
      </c>
      <c r="G99" s="242">
        <f>MASTER!F67</f>
        <v>7.05</v>
      </c>
      <c r="H99" s="242">
        <f>MASTER!G67</f>
        <v>148.18</v>
      </c>
      <c r="I99" s="242">
        <f>MASTER!H67</f>
        <v>12818.1</v>
      </c>
      <c r="J99" s="242">
        <f>MASTER!I67</f>
        <v>6.58</v>
      </c>
      <c r="K99" s="242">
        <f>MASTER!J67</f>
        <v>13856.6</v>
      </c>
      <c r="L99" s="281">
        <f>MASTER!K67</f>
        <v>7.16</v>
      </c>
      <c r="M99" s="242">
        <f>MASTER!L67</f>
        <v>58.05</v>
      </c>
      <c r="N99" s="242">
        <f>MASTER!M67</f>
        <v>36.28</v>
      </c>
      <c r="O99" s="242">
        <f>MASTER!N67</f>
        <v>275</v>
      </c>
      <c r="P99" s="242">
        <f>MASTER!O67</f>
        <v>51.08</v>
      </c>
      <c r="Q99" s="242">
        <f>MASTER!P67</f>
        <v>6.67</v>
      </c>
      <c r="R99" s="242">
        <f>MASTER!Q67</f>
        <v>6.64</v>
      </c>
      <c r="S99" s="242">
        <f>MASTER!R67</f>
        <v>8000</v>
      </c>
      <c r="T99" s="242">
        <f>MASTER!S67</f>
        <v>6.23</v>
      </c>
      <c r="U99" s="242">
        <f>MASTER!T67</f>
        <v>21.87</v>
      </c>
      <c r="V99" s="242">
        <f>MASTER!U67</f>
        <v>46.43</v>
      </c>
      <c r="W99" s="242">
        <f>MASTER!V67</f>
        <v>34.9</v>
      </c>
      <c r="X99" s="242">
        <f>MASTER!W67</f>
        <v>13.37</v>
      </c>
      <c r="Y99" s="242">
        <f>MASTER!X67</f>
        <v>42976.6</v>
      </c>
      <c r="Z99" s="242">
        <f>MASTER!Y67</f>
        <v>52</v>
      </c>
      <c r="AA99" s="242">
        <f>MASTER!Z67</f>
        <v>117.45</v>
      </c>
      <c r="AB99" s="242">
        <f>MASTER!AA67</f>
        <v>1455.05</v>
      </c>
      <c r="AC99" s="242">
        <f>MASTER!AB67</f>
        <v>14</v>
      </c>
      <c r="AD99" s="242">
        <f>MASTER!AC67</f>
        <v>5.46</v>
      </c>
      <c r="AE99" s="242">
        <f>MASTER!AD67</f>
        <v>6.73</v>
      </c>
      <c r="AF99" s="242">
        <f>MASTER!AE67</f>
        <v>6.98</v>
      </c>
      <c r="AG99" s="242">
        <f>MASTER!AF67</f>
        <v>161.79</v>
      </c>
      <c r="AH99" s="242">
        <f>MASTER!AG67</f>
        <v>70.709999999999994</v>
      </c>
      <c r="AI99" s="242">
        <f>MASTER!AH67</f>
        <v>7.12</v>
      </c>
      <c r="AJ99" s="281">
        <f>MASTER!AI67</f>
        <v>8.6</v>
      </c>
      <c r="AK99" s="242">
        <f>MASTER!AJ67</f>
        <v>245.25</v>
      </c>
      <c r="AL99" s="242">
        <f>MASTER!AK67</f>
        <v>219.34</v>
      </c>
      <c r="AM99" s="242">
        <f>MASTER!AL67</f>
        <v>583</v>
      </c>
      <c r="AN99" s="242">
        <f>MASTER!AM67</f>
        <v>242.29</v>
      </c>
      <c r="AO99" s="242">
        <f>MASTER!AN67</f>
        <v>7.49</v>
      </c>
      <c r="AP99" s="242">
        <f>MASTER!AO67</f>
        <v>675.87</v>
      </c>
      <c r="AQ99" s="242">
        <f>MASTER!AP67</f>
        <v>7.39</v>
      </c>
      <c r="AR99" s="242">
        <f>MASTER!AQ67</f>
        <v>5.28</v>
      </c>
      <c r="AS99" s="242">
        <f>MASTER!AR67</f>
        <v>19.89</v>
      </c>
      <c r="AT99" s="280">
        <f>MASTER!AS67</f>
        <v>7.34</v>
      </c>
      <c r="AU99" s="242">
        <f>MASTER!AT67</f>
        <v>7.1</v>
      </c>
      <c r="AV99" s="242">
        <f>MASTER!AU67</f>
        <v>3405.03</v>
      </c>
      <c r="AW99" s="242">
        <f>MASTER!AV67</f>
        <v>20.11</v>
      </c>
      <c r="AX99" s="242">
        <f>MASTER!AW67</f>
        <v>5773.84</v>
      </c>
      <c r="AY99" s="242">
        <f>MASTER!AX67</f>
        <v>30.94</v>
      </c>
      <c r="AZ99" s="242">
        <f>MASTER!AY67</f>
        <v>7.44</v>
      </c>
      <c r="BA99" s="242">
        <f>MASTER!AZ67</f>
        <v>8.68</v>
      </c>
      <c r="BB99" s="242">
        <f>MASTER!BA67</f>
        <v>5</v>
      </c>
      <c r="BC99" s="242">
        <f>MASTER!BB67</f>
        <v>42.43</v>
      </c>
      <c r="BD99" s="242">
        <f>MASTER!BC67</f>
        <v>639</v>
      </c>
      <c r="BE99" s="242">
        <f>MASTER!BD67</f>
        <v>8.16</v>
      </c>
      <c r="BF99" s="282" t="str">
        <f>MASTER!BE67</f>
        <v>8.2</v>
      </c>
      <c r="BG99" s="242">
        <f>MASTER!BF67</f>
        <v>17.28</v>
      </c>
      <c r="BH99" s="242">
        <f>MASTER!BG67</f>
        <v>7.11</v>
      </c>
    </row>
    <row r="100" spans="1:60" x14ac:dyDescent="0.25">
      <c r="A100" s="97">
        <v>98</v>
      </c>
      <c r="B100" s="97"/>
      <c r="C100" s="380">
        <v>0.71399999999999997</v>
      </c>
      <c r="D100" s="359" t="s">
        <v>42</v>
      </c>
      <c r="E100" s="181" t="s">
        <v>113</v>
      </c>
      <c r="F100">
        <f>MASTER!E85</f>
        <v>0</v>
      </c>
      <c r="G100">
        <f>MASTER!F85</f>
        <v>15</v>
      </c>
      <c r="H100">
        <f>MASTER!G85</f>
        <v>1</v>
      </c>
      <c r="I100">
        <f>MASTER!H85</f>
        <v>0</v>
      </c>
      <c r="J100">
        <f>MASTER!I85</f>
        <v>1</v>
      </c>
      <c r="K100">
        <f>MASTER!J85</f>
        <v>0</v>
      </c>
      <c r="L100">
        <f>MASTER!K85</f>
        <v>0</v>
      </c>
      <c r="M100">
        <f>MASTER!L85</f>
        <v>1</v>
      </c>
      <c r="N100">
        <f>MASTER!M85</f>
        <v>0</v>
      </c>
      <c r="O100">
        <f>MASTER!N85</f>
        <v>3</v>
      </c>
      <c r="P100">
        <f>MASTER!O85</f>
        <v>13</v>
      </c>
      <c r="Q100">
        <f>MASTER!P85</f>
        <v>1</v>
      </c>
      <c r="R100">
        <f>MASTER!Q85</f>
        <v>11</v>
      </c>
      <c r="S100">
        <f>MASTER!R85</f>
        <v>1</v>
      </c>
      <c r="T100">
        <f>MASTER!S85</f>
        <v>12</v>
      </c>
      <c r="U100">
        <f>MASTER!T85</f>
        <v>0</v>
      </c>
      <c r="V100">
        <f>MASTER!U85</f>
        <v>10</v>
      </c>
      <c r="W100">
        <f>MASTER!V85</f>
        <v>1</v>
      </c>
      <c r="X100">
        <f>MASTER!W85</f>
        <v>1</v>
      </c>
      <c r="Y100">
        <f>MASTER!X85</f>
        <v>19</v>
      </c>
      <c r="Z100">
        <f>MASTER!Y85</f>
        <v>21</v>
      </c>
      <c r="AA100">
        <f>MASTER!Z85</f>
        <v>1</v>
      </c>
      <c r="AB100">
        <f>MASTER!AA85</f>
        <v>16</v>
      </c>
      <c r="AC100">
        <f>MASTER!AB85</f>
        <v>0</v>
      </c>
      <c r="AD100">
        <f>MASTER!AC85</f>
        <v>9</v>
      </c>
      <c r="AE100">
        <f>MASTER!AD85</f>
        <v>16</v>
      </c>
      <c r="AF100">
        <f>MASTER!AE85</f>
        <v>21</v>
      </c>
      <c r="AG100">
        <f>MASTER!AF85</f>
        <v>0</v>
      </c>
      <c r="AH100">
        <f>MASTER!AG85</f>
        <v>11</v>
      </c>
      <c r="AI100">
        <f>MASTER!AH85</f>
        <v>16</v>
      </c>
      <c r="AJ100">
        <f>MASTER!AI85</f>
        <v>1</v>
      </c>
      <c r="AK100">
        <f>MASTER!AJ85</f>
        <v>1</v>
      </c>
      <c r="AL100">
        <f>MASTER!AK85</f>
        <v>41</v>
      </c>
      <c r="AM100">
        <f>MASTER!AL85</f>
        <v>0</v>
      </c>
      <c r="AN100">
        <f>MASTER!AM85</f>
        <v>17</v>
      </c>
      <c r="AO100">
        <f>MASTER!AN85</f>
        <v>52</v>
      </c>
      <c r="AP100">
        <f>MASTER!AO85</f>
        <v>0</v>
      </c>
      <c r="AQ100">
        <f>MASTER!AP85</f>
        <v>11</v>
      </c>
      <c r="AR100">
        <f>MASTER!AQ85</f>
        <v>21</v>
      </c>
      <c r="AS100">
        <f>MASTER!AR85</f>
        <v>0</v>
      </c>
      <c r="AT100">
        <f>MASTER!AS85</f>
        <v>14</v>
      </c>
      <c r="AU100">
        <f>MASTER!AT85</f>
        <v>5</v>
      </c>
      <c r="AV100">
        <f>MASTER!AU85</f>
        <v>5</v>
      </c>
      <c r="AW100">
        <f>MASTER!AV85</f>
        <v>0</v>
      </c>
      <c r="AX100">
        <f>MASTER!AW85</f>
        <v>26</v>
      </c>
      <c r="AY100">
        <f>MASTER!AX85</f>
        <v>17</v>
      </c>
      <c r="AZ100">
        <f>MASTER!AY85</f>
        <v>1</v>
      </c>
      <c r="BA100">
        <f>MASTER!AZ85</f>
        <v>16</v>
      </c>
      <c r="BB100">
        <f>MASTER!BA85</f>
        <v>0</v>
      </c>
      <c r="BC100">
        <f>MASTER!BB85</f>
        <v>11</v>
      </c>
      <c r="BD100">
        <f>MASTER!BC85</f>
        <v>14</v>
      </c>
      <c r="BE100">
        <f>MASTER!BD85</f>
        <v>7</v>
      </c>
      <c r="BF100">
        <f>MASTER!BE85</f>
        <v>4</v>
      </c>
      <c r="BG100">
        <f>MASTER!BF85</f>
        <v>1</v>
      </c>
      <c r="BH100">
        <f>MASTER!BG85</f>
        <v>9</v>
      </c>
    </row>
    <row r="101" spans="1:60" x14ac:dyDescent="0.25">
      <c r="A101" s="97">
        <v>99</v>
      </c>
      <c r="B101" s="97"/>
      <c r="C101" s="381"/>
      <c r="D101" s="221"/>
      <c r="E101" s="181" t="s">
        <v>116</v>
      </c>
      <c r="F101">
        <f>MASTER!E86</f>
        <v>1</v>
      </c>
      <c r="G101">
        <f>MASTER!F86</f>
        <v>1</v>
      </c>
      <c r="H101">
        <f>MASTER!G86</f>
        <v>2</v>
      </c>
      <c r="I101">
        <f>MASTER!H86</f>
        <v>1</v>
      </c>
      <c r="J101">
        <f>MASTER!I86</f>
        <v>3</v>
      </c>
      <c r="K101">
        <f>MASTER!J86</f>
        <v>0</v>
      </c>
      <c r="L101">
        <f>MASTER!K86</f>
        <v>0</v>
      </c>
      <c r="M101">
        <f>MASTER!L86</f>
        <v>1</v>
      </c>
      <c r="N101">
        <f>MASTER!M86</f>
        <v>0</v>
      </c>
      <c r="O101">
        <f>MASTER!N86</f>
        <v>0</v>
      </c>
      <c r="P101">
        <f>MASTER!O86</f>
        <v>0</v>
      </c>
      <c r="Q101">
        <f>MASTER!P86</f>
        <v>1</v>
      </c>
      <c r="R101">
        <f>MASTER!Q86</f>
        <v>0</v>
      </c>
      <c r="S101">
        <f>MASTER!R86</f>
        <v>0</v>
      </c>
      <c r="T101">
        <f>MASTER!S86</f>
        <v>1</v>
      </c>
      <c r="U101">
        <f>MASTER!T86</f>
        <v>2</v>
      </c>
      <c r="V101">
        <f>MASTER!U86</f>
        <v>3</v>
      </c>
      <c r="W101">
        <f>MASTER!V86</f>
        <v>13</v>
      </c>
      <c r="X101">
        <f>MASTER!W86</f>
        <v>1</v>
      </c>
      <c r="Y101">
        <f>MASTER!X86</f>
        <v>1</v>
      </c>
      <c r="Z101">
        <f>MASTER!Y86</f>
        <v>1</v>
      </c>
      <c r="AA101">
        <f>MASTER!Z86</f>
        <v>1</v>
      </c>
      <c r="AB101">
        <f>MASTER!AA86</f>
        <v>0</v>
      </c>
      <c r="AC101">
        <f>MASTER!AB86</f>
        <v>0</v>
      </c>
      <c r="AD101">
        <f>MASTER!AC86</f>
        <v>18</v>
      </c>
      <c r="AE101">
        <f>MASTER!AD86</f>
        <v>5</v>
      </c>
      <c r="AF101">
        <f>MASTER!AE86</f>
        <v>2</v>
      </c>
      <c r="AG101">
        <f>MASTER!AF86</f>
        <v>0</v>
      </c>
      <c r="AH101">
        <f>MASTER!AG86</f>
        <v>0</v>
      </c>
      <c r="AI101">
        <f>MASTER!AH86</f>
        <v>0</v>
      </c>
      <c r="AJ101">
        <f>MASTER!AI86</f>
        <v>2</v>
      </c>
      <c r="AK101">
        <f>MASTER!AJ86</f>
        <v>2</v>
      </c>
      <c r="AL101">
        <f>MASTER!AK86</f>
        <v>0</v>
      </c>
      <c r="AM101">
        <f>MASTER!AL86</f>
        <v>0</v>
      </c>
      <c r="AN101">
        <f>MASTER!AM86</f>
        <v>0</v>
      </c>
      <c r="AO101">
        <f>MASTER!AN86</f>
        <v>8</v>
      </c>
      <c r="AP101">
        <f>MASTER!AO86</f>
        <v>6</v>
      </c>
      <c r="AQ101">
        <f>MASTER!AP86</f>
        <v>3</v>
      </c>
      <c r="AR101">
        <f>MASTER!AQ86</f>
        <v>1</v>
      </c>
      <c r="AS101">
        <f>MASTER!AR86</f>
        <v>1</v>
      </c>
      <c r="AT101">
        <f>MASTER!AS86</f>
        <v>1</v>
      </c>
      <c r="AU101">
        <f>MASTER!AT86</f>
        <v>2</v>
      </c>
      <c r="AV101">
        <f>MASTER!AU86</f>
        <v>0</v>
      </c>
      <c r="AW101">
        <f>MASTER!AV86</f>
        <v>1</v>
      </c>
      <c r="AX101">
        <f>MASTER!AW86</f>
        <v>2</v>
      </c>
      <c r="AY101">
        <f>MASTER!AX86</f>
        <v>3</v>
      </c>
      <c r="AZ101">
        <f>MASTER!AY86</f>
        <v>1</v>
      </c>
      <c r="BA101">
        <f>MASTER!AZ86</f>
        <v>0</v>
      </c>
      <c r="BB101">
        <f>MASTER!BA86</f>
        <v>1</v>
      </c>
      <c r="BC101">
        <f>MASTER!BB86</f>
        <v>4</v>
      </c>
      <c r="BD101">
        <f>MASTER!BC86</f>
        <v>5</v>
      </c>
      <c r="BE101">
        <f>MASTER!BD86</f>
        <v>6</v>
      </c>
      <c r="BF101">
        <f>MASTER!BE86</f>
        <v>4</v>
      </c>
      <c r="BG101">
        <f>MASTER!BF86</f>
        <v>1</v>
      </c>
      <c r="BH101">
        <f>MASTER!BG86</f>
        <v>1</v>
      </c>
    </row>
    <row r="102" spans="1:60" x14ac:dyDescent="0.25">
      <c r="A102" s="97">
        <v>100</v>
      </c>
      <c r="B102" s="97"/>
      <c r="C102" s="381"/>
      <c r="D102" s="221"/>
      <c r="E102" s="181" t="s">
        <v>214</v>
      </c>
      <c r="F102">
        <f>MASTER!E87</f>
        <v>3</v>
      </c>
      <c r="G102">
        <f>MASTER!F87</f>
        <v>6</v>
      </c>
      <c r="H102">
        <f>MASTER!G87</f>
        <v>5</v>
      </c>
      <c r="I102">
        <f>MASTER!H87</f>
        <v>4</v>
      </c>
      <c r="J102">
        <f>MASTER!I87</f>
        <v>26</v>
      </c>
      <c r="K102">
        <f>MASTER!J87</f>
        <v>9</v>
      </c>
      <c r="L102">
        <f>MASTER!K87</f>
        <v>5</v>
      </c>
      <c r="M102">
        <f>MASTER!L87</f>
        <v>0</v>
      </c>
      <c r="N102">
        <f>MASTER!M87</f>
        <v>1</v>
      </c>
      <c r="O102">
        <f>MASTER!N87</f>
        <v>15</v>
      </c>
      <c r="P102">
        <f>MASTER!O87</f>
        <v>8</v>
      </c>
      <c r="Q102">
        <f>MASTER!P87</f>
        <v>8</v>
      </c>
      <c r="R102">
        <f>MASTER!Q87</f>
        <v>2</v>
      </c>
      <c r="S102">
        <f>MASTER!R87</f>
        <v>6</v>
      </c>
      <c r="T102">
        <f>MASTER!S87</f>
        <v>4</v>
      </c>
      <c r="U102">
        <f>MASTER!T87</f>
        <v>2</v>
      </c>
      <c r="V102">
        <f>MASTER!U87</f>
        <v>14</v>
      </c>
      <c r="W102">
        <f>MASTER!V87</f>
        <v>12</v>
      </c>
      <c r="X102">
        <f>MASTER!W87</f>
        <v>10</v>
      </c>
      <c r="Y102">
        <f>MASTER!X87</f>
        <v>5</v>
      </c>
      <c r="Z102">
        <f>MASTER!Y87</f>
        <v>40</v>
      </c>
      <c r="AA102">
        <f>MASTER!Z87</f>
        <v>10</v>
      </c>
      <c r="AB102">
        <f>MASTER!AA87</f>
        <v>29</v>
      </c>
      <c r="AC102">
        <f>MASTER!AB87</f>
        <v>30</v>
      </c>
      <c r="AD102">
        <f>MASTER!AC87</f>
        <v>65</v>
      </c>
      <c r="AE102">
        <f>MASTER!AD87</f>
        <v>25</v>
      </c>
      <c r="AF102">
        <f>MASTER!AE87</f>
        <v>17</v>
      </c>
      <c r="AG102">
        <f>MASTER!AF87</f>
        <v>10</v>
      </c>
      <c r="AH102">
        <f>MASTER!AG87</f>
        <v>29</v>
      </c>
      <c r="AI102">
        <f>MASTER!AH87</f>
        <v>4</v>
      </c>
      <c r="AJ102">
        <f>MASTER!AI87</f>
        <v>4</v>
      </c>
      <c r="AK102">
        <f>MASTER!AJ87</f>
        <v>16</v>
      </c>
      <c r="AL102">
        <f>MASTER!AK87</f>
        <v>17</v>
      </c>
      <c r="AM102">
        <f>MASTER!AL87</f>
        <v>7</v>
      </c>
      <c r="AN102">
        <f>MASTER!AM87</f>
        <v>22</v>
      </c>
      <c r="AO102">
        <f>MASTER!AN87</f>
        <v>23</v>
      </c>
      <c r="AP102">
        <f>MASTER!AO87</f>
        <v>9</v>
      </c>
      <c r="AQ102">
        <f>MASTER!AP87</f>
        <v>52</v>
      </c>
      <c r="AR102">
        <f>MASTER!AQ87</f>
        <v>8</v>
      </c>
      <c r="AS102">
        <f>MASTER!AR87</f>
        <v>13</v>
      </c>
      <c r="AT102">
        <f>MASTER!AS87</f>
        <v>7</v>
      </c>
      <c r="AU102">
        <f>MASTER!AT87</f>
        <v>16</v>
      </c>
      <c r="AV102">
        <f>MASTER!AU87</f>
        <v>22</v>
      </c>
      <c r="AW102">
        <f>MASTER!AV87</f>
        <v>30</v>
      </c>
      <c r="AX102">
        <f>MASTER!AW87</f>
        <v>13</v>
      </c>
      <c r="AY102">
        <f>MASTER!AX87</f>
        <v>15</v>
      </c>
      <c r="AZ102">
        <f>MASTER!AY87</f>
        <v>9</v>
      </c>
      <c r="BA102">
        <f>MASTER!AZ87</f>
        <v>13</v>
      </c>
      <c r="BB102">
        <f>MASTER!BA87</f>
        <v>9</v>
      </c>
      <c r="BC102">
        <f>MASTER!BB87</f>
        <v>6</v>
      </c>
      <c r="BD102">
        <f>MASTER!BC87</f>
        <v>10</v>
      </c>
      <c r="BE102">
        <f>MASTER!BD87</f>
        <v>14</v>
      </c>
      <c r="BF102">
        <f>MASTER!BE87</f>
        <v>5</v>
      </c>
      <c r="BG102">
        <f>MASTER!BF87</f>
        <v>9</v>
      </c>
      <c r="BH102">
        <f>MASTER!BG87</f>
        <v>3</v>
      </c>
    </row>
    <row r="103" spans="1:60" x14ac:dyDescent="0.25">
      <c r="A103" s="360"/>
      <c r="B103" s="360"/>
      <c r="C103" s="361"/>
      <c r="D103" s="362" t="s">
        <v>22</v>
      </c>
      <c r="E103" s="363" t="s">
        <v>224</v>
      </c>
      <c r="F103" s="364">
        <f>MASTER!E127</f>
        <v>1</v>
      </c>
      <c r="G103" s="364">
        <f>MASTER!F127</f>
        <v>2</v>
      </c>
      <c r="H103" s="364">
        <f>MASTER!G127</f>
        <v>2</v>
      </c>
      <c r="I103" s="364">
        <f>MASTER!H127</f>
        <v>1</v>
      </c>
      <c r="J103" s="364">
        <f>MASTER!I127</f>
        <v>2</v>
      </c>
      <c r="K103" s="364">
        <f>MASTER!J127</f>
        <v>2</v>
      </c>
      <c r="L103" s="364">
        <f>MASTER!K127</f>
        <v>2</v>
      </c>
      <c r="M103" s="364">
        <f>MASTER!L127</f>
        <v>2</v>
      </c>
      <c r="N103" s="364">
        <f>MASTER!M127</f>
        <v>1</v>
      </c>
      <c r="O103" s="364">
        <f>MASTER!N127</f>
        <v>1</v>
      </c>
      <c r="P103" s="364">
        <f>MASTER!O127</f>
        <v>2</v>
      </c>
      <c r="Q103" s="364">
        <f>MASTER!P127</f>
        <v>2</v>
      </c>
      <c r="R103" s="364">
        <f>MASTER!Q127</f>
        <v>1</v>
      </c>
      <c r="S103" s="364">
        <f>MASTER!R127</f>
        <v>1</v>
      </c>
      <c r="T103" s="364">
        <f>MASTER!S127</f>
        <v>2</v>
      </c>
      <c r="U103" s="364">
        <f>MASTER!T127</f>
        <v>0</v>
      </c>
      <c r="V103" s="364">
        <f>MASTER!U127</f>
        <v>2</v>
      </c>
      <c r="W103" s="364">
        <f>MASTER!V127</f>
        <v>2</v>
      </c>
      <c r="X103" s="364">
        <f>MASTER!W127</f>
        <v>2</v>
      </c>
      <c r="Y103" s="364">
        <f>MASTER!X127</f>
        <v>2</v>
      </c>
      <c r="Z103" s="364">
        <f>MASTER!Y127</f>
        <v>2</v>
      </c>
      <c r="AA103" s="364">
        <f>MASTER!Z127</f>
        <v>2</v>
      </c>
      <c r="AB103" s="364">
        <f>MASTER!AA127</f>
        <v>2</v>
      </c>
      <c r="AC103" s="364">
        <f>MASTER!AB127</f>
        <v>2</v>
      </c>
      <c r="AD103" s="364">
        <f>MASTER!AC127</f>
        <v>2</v>
      </c>
      <c r="AE103" s="364">
        <f>MASTER!AD127</f>
        <v>2</v>
      </c>
      <c r="AF103" s="364">
        <f>MASTER!AE127</f>
        <v>2</v>
      </c>
      <c r="AG103" s="364">
        <f>MASTER!AF127</f>
        <v>1</v>
      </c>
      <c r="AH103" s="364">
        <f>MASTER!AG127</f>
        <v>2</v>
      </c>
      <c r="AI103" s="364">
        <f>MASTER!AH127</f>
        <v>1</v>
      </c>
      <c r="AJ103" s="364">
        <f>MASTER!AI127</f>
        <v>2</v>
      </c>
      <c r="AK103" s="364">
        <f>MASTER!AJ127</f>
        <v>1</v>
      </c>
      <c r="AL103" s="364">
        <f>MASTER!AK127</f>
        <v>2</v>
      </c>
      <c r="AM103" s="364">
        <f>MASTER!AL127</f>
        <v>1</v>
      </c>
      <c r="AN103" s="364">
        <f>MASTER!AM127</f>
        <v>1</v>
      </c>
      <c r="AO103" s="364">
        <f>MASTER!AN127</f>
        <v>2</v>
      </c>
      <c r="AP103" s="364">
        <f>MASTER!AO127</f>
        <v>2</v>
      </c>
      <c r="AQ103" s="364">
        <f>MASTER!AP127</f>
        <v>2</v>
      </c>
      <c r="AR103" s="364">
        <f>MASTER!AQ127</f>
        <v>1</v>
      </c>
      <c r="AS103" s="364">
        <f>MASTER!AR127</f>
        <v>2</v>
      </c>
      <c r="AT103" s="364">
        <f>MASTER!AS127</f>
        <v>2</v>
      </c>
      <c r="AU103" s="364">
        <f>MASTER!AT127</f>
        <v>2</v>
      </c>
      <c r="AV103" s="364">
        <f>MASTER!AU127</f>
        <v>2</v>
      </c>
      <c r="AW103" s="364">
        <f>MASTER!AV127</f>
        <v>2</v>
      </c>
      <c r="AX103" s="364">
        <f>MASTER!AW127</f>
        <v>0</v>
      </c>
      <c r="AY103" s="364">
        <f>MASTER!AX127</f>
        <v>1</v>
      </c>
      <c r="AZ103" s="364">
        <f>MASTER!AY127</f>
        <v>1</v>
      </c>
      <c r="BA103" s="364">
        <f>MASTER!AZ127</f>
        <v>2</v>
      </c>
      <c r="BB103" s="364">
        <f>MASTER!BA127</f>
        <v>2</v>
      </c>
      <c r="BC103" s="364">
        <f>MASTER!BB127</f>
        <v>2</v>
      </c>
      <c r="BD103" s="364">
        <f>MASTER!BC127</f>
        <v>2</v>
      </c>
      <c r="BE103" s="364">
        <f>MASTER!BD127</f>
        <v>2</v>
      </c>
      <c r="BF103" s="364">
        <f>MASTER!BE127</f>
        <v>2</v>
      </c>
      <c r="BG103" s="364">
        <f>MASTER!BF127</f>
        <v>2</v>
      </c>
      <c r="BH103" s="364">
        <f>MASTER!BG127</f>
        <v>2</v>
      </c>
    </row>
    <row r="104" spans="1:60" x14ac:dyDescent="0.25">
      <c r="A104" s="360"/>
      <c r="B104" s="360"/>
      <c r="C104" s="360"/>
      <c r="D104" s="221"/>
    </row>
    <row r="105" spans="1:60" x14ac:dyDescent="0.25">
      <c r="A105" s="360"/>
      <c r="B105" s="360"/>
      <c r="C105" s="360"/>
      <c r="D105" s="221"/>
      <c r="E105" s="178"/>
    </row>
    <row r="106" spans="1:60" x14ac:dyDescent="0.25">
      <c r="A106" s="360"/>
      <c r="B106" s="360"/>
      <c r="C106" s="360"/>
      <c r="D106" s="221"/>
      <c r="E106" s="365" t="s">
        <v>510</v>
      </c>
    </row>
    <row r="107" spans="1:60" x14ac:dyDescent="0.25">
      <c r="A107" s="360"/>
      <c r="B107" s="360"/>
      <c r="C107" s="360"/>
      <c r="D107" s="221"/>
      <c r="E107" s="181" t="s">
        <v>43</v>
      </c>
    </row>
    <row r="108" spans="1:60" x14ac:dyDescent="0.25">
      <c r="A108" s="360"/>
      <c r="B108" s="360"/>
      <c r="C108" s="360"/>
      <c r="D108" s="221"/>
      <c r="E108" s="178"/>
    </row>
    <row r="109" spans="1:60" x14ac:dyDescent="0.25">
      <c r="A109" s="360"/>
      <c r="B109" s="360"/>
      <c r="C109" s="360"/>
      <c r="D109" s="221"/>
      <c r="E109" s="178"/>
    </row>
    <row r="110" spans="1:60" x14ac:dyDescent="0.25">
      <c r="A110" s="360"/>
      <c r="B110" s="360"/>
      <c r="C110" s="360"/>
      <c r="D110" s="221"/>
      <c r="E110" s="178"/>
    </row>
    <row r="111" spans="1:60" x14ac:dyDescent="0.25">
      <c r="A111" s="360"/>
      <c r="B111" s="360"/>
      <c r="C111" s="360"/>
      <c r="D111" s="221"/>
      <c r="E111" s="178"/>
    </row>
    <row r="112" spans="1:60" x14ac:dyDescent="0.25">
      <c r="A112" s="360"/>
      <c r="B112" s="360"/>
      <c r="C112" s="360"/>
      <c r="D112" s="221"/>
      <c r="E112" s="178"/>
    </row>
    <row r="113" spans="1:5" x14ac:dyDescent="0.25">
      <c r="A113" s="360"/>
      <c r="B113" s="360"/>
      <c r="C113" s="360"/>
      <c r="D113" s="221"/>
      <c r="E113" s="178"/>
    </row>
    <row r="114" spans="1:5" x14ac:dyDescent="0.25">
      <c r="A114" s="360"/>
      <c r="B114" s="360"/>
      <c r="C114" s="360"/>
      <c r="D114" s="221"/>
      <c r="E114" s="178"/>
    </row>
    <row r="115" spans="1:5" x14ac:dyDescent="0.25">
      <c r="A115" s="360"/>
      <c r="B115" s="360"/>
      <c r="C115" s="360"/>
      <c r="D115" s="221"/>
      <c r="E115" s="178"/>
    </row>
    <row r="116" spans="1:5" x14ac:dyDescent="0.25">
      <c r="A116" s="360"/>
      <c r="B116" s="360"/>
      <c r="C116" s="360"/>
      <c r="D116" s="221"/>
      <c r="E116" s="178"/>
    </row>
    <row r="117" spans="1:5" x14ac:dyDescent="0.25">
      <c r="A117" s="360"/>
      <c r="B117" s="360"/>
      <c r="C117" s="360"/>
      <c r="D117" s="221"/>
      <c r="E117" s="178"/>
    </row>
    <row r="118" spans="1:5" x14ac:dyDescent="0.25">
      <c r="A118" s="360"/>
      <c r="B118" s="360"/>
      <c r="C118" s="360"/>
      <c r="D118" s="221"/>
      <c r="E118" s="178"/>
    </row>
    <row r="119" spans="1:5" x14ac:dyDescent="0.25">
      <c r="A119" s="360"/>
      <c r="B119" s="360"/>
      <c r="C119" s="360"/>
      <c r="D119" s="221"/>
      <c r="E119" s="178"/>
    </row>
    <row r="120" spans="1:5" x14ac:dyDescent="0.25">
      <c r="A120" s="360"/>
      <c r="B120" s="360"/>
      <c r="C120" s="360"/>
      <c r="D120" s="221"/>
      <c r="E120" s="178"/>
    </row>
    <row r="121" spans="1:5" x14ac:dyDescent="0.25">
      <c r="A121" s="360"/>
      <c r="B121" s="360"/>
      <c r="C121" s="360"/>
      <c r="D121" s="221"/>
      <c r="E121" s="178"/>
    </row>
    <row r="122" spans="1:5" x14ac:dyDescent="0.25">
      <c r="A122" s="360"/>
      <c r="B122" s="360"/>
      <c r="C122" s="360"/>
      <c r="D122" s="221"/>
      <c r="E122" s="178"/>
    </row>
    <row r="123" spans="1:5" x14ac:dyDescent="0.25">
      <c r="A123" s="360"/>
      <c r="B123" s="360"/>
      <c r="C123" s="360"/>
      <c r="D123" s="221"/>
      <c r="E123" s="178"/>
    </row>
    <row r="124" spans="1:5" x14ac:dyDescent="0.25">
      <c r="A124" s="360"/>
      <c r="B124" s="360"/>
      <c r="C124" s="360"/>
      <c r="D124" s="221"/>
      <c r="E124" s="178"/>
    </row>
    <row r="125" spans="1:5" x14ac:dyDescent="0.25">
      <c r="A125" s="360"/>
      <c r="B125" s="360"/>
      <c r="C125" s="360"/>
      <c r="D125" s="221"/>
      <c r="E125" s="178"/>
    </row>
    <row r="126" spans="1:5" x14ac:dyDescent="0.25">
      <c r="A126" s="360"/>
      <c r="B126" s="360"/>
      <c r="C126" s="360"/>
      <c r="D126" s="221"/>
      <c r="E126" s="178"/>
    </row>
    <row r="127" spans="1:5" x14ac:dyDescent="0.25">
      <c r="A127" s="360"/>
      <c r="B127" s="360"/>
      <c r="C127" s="360"/>
      <c r="D127" s="221"/>
      <c r="E127" s="178"/>
    </row>
    <row r="128" spans="1:5" x14ac:dyDescent="0.25">
      <c r="A128" s="360"/>
      <c r="B128" s="360"/>
      <c r="C128" s="360"/>
      <c r="D128" s="221"/>
      <c r="E128" s="178"/>
    </row>
    <row r="129" spans="1:5" x14ac:dyDescent="0.25">
      <c r="A129" s="360"/>
      <c r="B129" s="360"/>
      <c r="C129" s="360"/>
      <c r="D129" s="221"/>
      <c r="E129" s="178"/>
    </row>
    <row r="130" spans="1:5" x14ac:dyDescent="0.25">
      <c r="A130" s="360"/>
      <c r="B130" s="360"/>
      <c r="C130" s="360"/>
      <c r="D130" s="221"/>
      <c r="E130" s="178"/>
    </row>
    <row r="131" spans="1:5" x14ac:dyDescent="0.25">
      <c r="A131" s="360"/>
      <c r="B131" s="360"/>
      <c r="C131" s="360"/>
      <c r="D131" s="221"/>
      <c r="E131" s="178"/>
    </row>
    <row r="132" spans="1:5" x14ac:dyDescent="0.25">
      <c r="A132" s="360"/>
      <c r="B132" s="360"/>
      <c r="C132" s="360"/>
      <c r="D132" s="221"/>
      <c r="E132" s="178"/>
    </row>
    <row r="133" spans="1:5" x14ac:dyDescent="0.25">
      <c r="A133" s="360"/>
      <c r="B133" s="360"/>
      <c r="C133" s="360"/>
      <c r="D133" s="221"/>
      <c r="E133" s="178"/>
    </row>
    <row r="134" spans="1:5" x14ac:dyDescent="0.25">
      <c r="A134" s="360"/>
      <c r="B134" s="360"/>
      <c r="C134" s="360"/>
      <c r="D134" s="221"/>
      <c r="E134" s="178"/>
    </row>
    <row r="135" spans="1:5" x14ac:dyDescent="0.25">
      <c r="A135" s="360"/>
      <c r="B135" s="360"/>
      <c r="C135" s="360"/>
      <c r="D135" s="221"/>
      <c r="E135" s="178"/>
    </row>
    <row r="136" spans="1:5" x14ac:dyDescent="0.25">
      <c r="A136" s="360"/>
      <c r="B136" s="360"/>
      <c r="C136" s="360"/>
      <c r="D136" s="221"/>
      <c r="E136" s="178"/>
    </row>
    <row r="137" spans="1:5" x14ac:dyDescent="0.25">
      <c r="A137" s="360"/>
      <c r="B137" s="360"/>
      <c r="C137" s="360"/>
      <c r="D137" s="221"/>
      <c r="E137" s="178"/>
    </row>
    <row r="138" spans="1:5" x14ac:dyDescent="0.25">
      <c r="A138" s="360"/>
      <c r="B138" s="360"/>
      <c r="C138" s="360"/>
      <c r="D138" s="221"/>
      <c r="E138" s="178"/>
    </row>
    <row r="139" spans="1:5" x14ac:dyDescent="0.25">
      <c r="A139" s="360"/>
      <c r="B139" s="360"/>
      <c r="C139" s="360"/>
      <c r="D139" s="221"/>
      <c r="E139" s="178"/>
    </row>
    <row r="140" spans="1:5" x14ac:dyDescent="0.25">
      <c r="A140" s="360"/>
      <c r="B140" s="360"/>
      <c r="C140" s="360"/>
      <c r="D140" s="221"/>
      <c r="E140" s="178"/>
    </row>
    <row r="141" spans="1:5" x14ac:dyDescent="0.25">
      <c r="A141" s="360"/>
      <c r="B141" s="360"/>
      <c r="C141" s="360"/>
      <c r="D141" s="221"/>
      <c r="E141" s="178"/>
    </row>
    <row r="142" spans="1:5" x14ac:dyDescent="0.25">
      <c r="A142" s="360"/>
      <c r="B142" s="360"/>
      <c r="C142" s="360"/>
      <c r="D142" s="221"/>
      <c r="E142" s="178"/>
    </row>
    <row r="143" spans="1:5" x14ac:dyDescent="0.25">
      <c r="A143" s="360"/>
      <c r="B143" s="360"/>
      <c r="C143" s="360"/>
      <c r="D143" s="221"/>
      <c r="E143" s="178"/>
    </row>
    <row r="144" spans="1:5" x14ac:dyDescent="0.25">
      <c r="A144" s="360"/>
      <c r="B144" s="360"/>
      <c r="C144" s="360"/>
      <c r="D144" s="221"/>
      <c r="E144" s="178"/>
    </row>
    <row r="145" spans="1:5" x14ac:dyDescent="0.25">
      <c r="A145" s="360"/>
      <c r="B145" s="360"/>
      <c r="C145" s="360"/>
      <c r="D145" s="221"/>
      <c r="E145" s="178"/>
    </row>
    <row r="146" spans="1:5" x14ac:dyDescent="0.25">
      <c r="A146" s="360"/>
      <c r="B146" s="360"/>
      <c r="C146" s="360"/>
      <c r="D146" s="221"/>
      <c r="E146" s="178"/>
    </row>
    <row r="147" spans="1:5" x14ac:dyDescent="0.25">
      <c r="A147" s="360"/>
      <c r="B147" s="360"/>
      <c r="C147" s="360"/>
      <c r="D147" s="221"/>
      <c r="E147" s="178"/>
    </row>
    <row r="148" spans="1:5" x14ac:dyDescent="0.25">
      <c r="A148" s="360"/>
      <c r="B148" s="360"/>
      <c r="C148" s="360"/>
      <c r="D148" s="221"/>
      <c r="E148" s="178"/>
    </row>
    <row r="149" spans="1:5" x14ac:dyDescent="0.25">
      <c r="A149" s="360"/>
      <c r="B149" s="360"/>
      <c r="C149" s="360"/>
      <c r="D149" s="221"/>
      <c r="E149" s="178"/>
    </row>
    <row r="150" spans="1:5" x14ac:dyDescent="0.25">
      <c r="A150" s="360"/>
      <c r="B150" s="360"/>
      <c r="C150" s="360"/>
      <c r="D150" s="221"/>
      <c r="E150" s="178"/>
    </row>
    <row r="151" spans="1:5" x14ac:dyDescent="0.25">
      <c r="A151" s="360"/>
      <c r="B151" s="360"/>
      <c r="C151" s="360"/>
      <c r="D151" s="221"/>
      <c r="E151" s="178"/>
    </row>
    <row r="152" spans="1:5" x14ac:dyDescent="0.25">
      <c r="A152" s="360"/>
      <c r="B152" s="360"/>
      <c r="C152" s="360"/>
      <c r="D152" s="221"/>
      <c r="E152" s="178"/>
    </row>
    <row r="153" spans="1:5" x14ac:dyDescent="0.25">
      <c r="A153" s="360"/>
      <c r="B153" s="360"/>
      <c r="C153" s="360"/>
      <c r="D153" s="221"/>
      <c r="E153" s="178"/>
    </row>
    <row r="154" spans="1:5" x14ac:dyDescent="0.25">
      <c r="A154" s="360"/>
      <c r="B154" s="360"/>
      <c r="C154" s="360"/>
      <c r="D154" s="221"/>
      <c r="E154" s="178"/>
    </row>
    <row r="155" spans="1:5" x14ac:dyDescent="0.25">
      <c r="A155" s="360"/>
      <c r="B155" s="360"/>
      <c r="C155" s="360"/>
      <c r="D155" s="221"/>
      <c r="E155" s="178"/>
    </row>
    <row r="156" spans="1:5" x14ac:dyDescent="0.25">
      <c r="A156" s="360"/>
      <c r="B156" s="360"/>
      <c r="C156" s="360"/>
      <c r="D156" s="221"/>
      <c r="E156" s="178"/>
    </row>
    <row r="157" spans="1:5" x14ac:dyDescent="0.25">
      <c r="A157" s="360"/>
      <c r="B157" s="360"/>
      <c r="C157" s="360"/>
      <c r="D157" s="221"/>
      <c r="E157" s="178"/>
    </row>
    <row r="158" spans="1:5" x14ac:dyDescent="0.25">
      <c r="A158" s="360"/>
      <c r="B158" s="360"/>
      <c r="C158" s="360"/>
      <c r="D158" s="221"/>
      <c r="E158" s="178"/>
    </row>
    <row r="159" spans="1:5" x14ac:dyDescent="0.25">
      <c r="A159" s="360"/>
      <c r="B159" s="360"/>
      <c r="C159" s="360"/>
      <c r="D159" s="221"/>
      <c r="E159" s="178"/>
    </row>
    <row r="160" spans="1:5" x14ac:dyDescent="0.25">
      <c r="A160" s="360"/>
      <c r="B160" s="360"/>
      <c r="C160" s="360"/>
      <c r="D160" s="221"/>
      <c r="E160" s="178"/>
    </row>
    <row r="161" spans="1:5" x14ac:dyDescent="0.25">
      <c r="A161" s="360"/>
      <c r="B161" s="360"/>
      <c r="C161" s="360"/>
      <c r="D161" s="221"/>
      <c r="E161" s="178"/>
    </row>
    <row r="162" spans="1:5" x14ac:dyDescent="0.25">
      <c r="A162" s="360"/>
      <c r="B162" s="360"/>
      <c r="C162" s="360"/>
      <c r="D162" s="221"/>
      <c r="E162" s="178"/>
    </row>
    <row r="163" spans="1:5" x14ac:dyDescent="0.25">
      <c r="A163" s="360"/>
      <c r="B163" s="360"/>
      <c r="C163" s="360"/>
      <c r="D163" s="221"/>
      <c r="E163" s="178"/>
    </row>
    <row r="164" spans="1:5" x14ac:dyDescent="0.25">
      <c r="A164" s="360"/>
      <c r="B164" s="360"/>
      <c r="C164" s="360"/>
      <c r="D164" s="221"/>
      <c r="E164" s="178"/>
    </row>
    <row r="165" spans="1:5" x14ac:dyDescent="0.25">
      <c r="A165" s="360"/>
      <c r="B165" s="360"/>
      <c r="C165" s="360"/>
      <c r="D165" s="221"/>
      <c r="E165" s="178"/>
    </row>
    <row r="166" spans="1:5" x14ac:dyDescent="0.25">
      <c r="A166" s="360"/>
      <c r="B166" s="360"/>
      <c r="C166" s="360"/>
      <c r="D166" s="221"/>
      <c r="E166" s="178"/>
    </row>
    <row r="167" spans="1:5" x14ac:dyDescent="0.25">
      <c r="A167" s="360"/>
      <c r="B167" s="360"/>
      <c r="C167" s="360"/>
      <c r="D167" s="221"/>
      <c r="E167" s="178"/>
    </row>
    <row r="168" spans="1:5" x14ac:dyDescent="0.25">
      <c r="A168" s="360"/>
      <c r="B168" s="360"/>
      <c r="C168" s="360"/>
      <c r="D168" s="221"/>
      <c r="E168" s="178"/>
    </row>
    <row r="169" spans="1:5" x14ac:dyDescent="0.25">
      <c r="A169" s="360"/>
      <c r="B169" s="360"/>
      <c r="C169" s="360"/>
      <c r="D169" s="221"/>
      <c r="E169" s="178"/>
    </row>
    <row r="170" spans="1:5" x14ac:dyDescent="0.25">
      <c r="A170" s="360"/>
      <c r="B170" s="360"/>
      <c r="C170" s="360"/>
      <c r="D170" s="221"/>
      <c r="E170" s="178"/>
    </row>
    <row r="171" spans="1:5" x14ac:dyDescent="0.25">
      <c r="A171" s="360"/>
      <c r="B171" s="360"/>
      <c r="C171" s="360"/>
      <c r="D171" s="221"/>
      <c r="E171" s="178"/>
    </row>
    <row r="172" spans="1:5" x14ac:dyDescent="0.25">
      <c r="A172" s="360"/>
      <c r="B172" s="360"/>
      <c r="C172" s="360"/>
      <c r="D172" s="221"/>
      <c r="E172" s="178"/>
    </row>
    <row r="173" spans="1:5" x14ac:dyDescent="0.25">
      <c r="A173" s="360"/>
      <c r="B173" s="360"/>
      <c r="C173" s="360"/>
      <c r="D173" s="221"/>
      <c r="E173" s="178"/>
    </row>
    <row r="174" spans="1:5" x14ac:dyDescent="0.25">
      <c r="A174" s="360"/>
      <c r="B174" s="360"/>
      <c r="C174" s="360"/>
      <c r="D174" s="221"/>
      <c r="E174" s="178"/>
    </row>
    <row r="175" spans="1:5" x14ac:dyDescent="0.25">
      <c r="A175" s="360"/>
      <c r="B175" s="360"/>
      <c r="C175" s="360"/>
      <c r="D175" s="221"/>
      <c r="E175" s="178"/>
    </row>
    <row r="176" spans="1:5" x14ac:dyDescent="0.25">
      <c r="A176" s="360"/>
      <c r="B176" s="360"/>
      <c r="C176" s="360"/>
      <c r="D176" s="221"/>
      <c r="E176" s="178"/>
    </row>
    <row r="177" spans="1:5" x14ac:dyDescent="0.25">
      <c r="A177" s="360"/>
      <c r="B177" s="360"/>
      <c r="C177" s="360"/>
      <c r="D177" s="221"/>
      <c r="E177" s="178"/>
    </row>
    <row r="178" spans="1:5" x14ac:dyDescent="0.25">
      <c r="A178" s="360"/>
      <c r="B178" s="360"/>
      <c r="C178" s="360"/>
      <c r="D178" s="221"/>
      <c r="E178" s="178"/>
    </row>
    <row r="179" spans="1:5" x14ac:dyDescent="0.25">
      <c r="A179" s="360"/>
      <c r="B179" s="360"/>
      <c r="C179" s="360"/>
      <c r="D179" s="221"/>
      <c r="E179" s="178"/>
    </row>
    <row r="180" spans="1:5" x14ac:dyDescent="0.25">
      <c r="A180" s="360"/>
      <c r="B180" s="360"/>
      <c r="C180" s="360"/>
      <c r="D180" s="221"/>
      <c r="E180" s="178"/>
    </row>
    <row r="181" spans="1:5" x14ac:dyDescent="0.25">
      <c r="A181" s="360"/>
      <c r="B181" s="360"/>
      <c r="C181" s="360"/>
      <c r="D181" s="221"/>
      <c r="E181" s="178"/>
    </row>
    <row r="182" spans="1:5" x14ac:dyDescent="0.25">
      <c r="A182" s="360"/>
      <c r="B182" s="360"/>
      <c r="C182" s="360"/>
      <c r="D182" s="221"/>
      <c r="E182" s="178"/>
    </row>
    <row r="183" spans="1:5" x14ac:dyDescent="0.25">
      <c r="A183" s="360"/>
      <c r="B183" s="360"/>
      <c r="C183" s="360"/>
      <c r="D183" s="221"/>
      <c r="E183" s="178"/>
    </row>
    <row r="184" spans="1:5" x14ac:dyDescent="0.25">
      <c r="A184" s="360"/>
      <c r="B184" s="360"/>
      <c r="C184" s="360"/>
      <c r="D184" s="221"/>
      <c r="E184" s="178"/>
    </row>
    <row r="185" spans="1:5" x14ac:dyDescent="0.25">
      <c r="A185" s="360"/>
      <c r="B185" s="360"/>
      <c r="C185" s="360"/>
      <c r="D185" s="221"/>
      <c r="E185" s="178"/>
    </row>
    <row r="186" spans="1:5" x14ac:dyDescent="0.25">
      <c r="A186" s="360"/>
      <c r="B186" s="360"/>
      <c r="C186" s="360"/>
      <c r="D186" s="221"/>
      <c r="E186" s="178"/>
    </row>
    <row r="187" spans="1:5" x14ac:dyDescent="0.25">
      <c r="A187" s="360"/>
      <c r="B187" s="360"/>
      <c r="C187" s="360"/>
      <c r="D187" s="221"/>
      <c r="E187" s="178"/>
    </row>
    <row r="188" spans="1:5" x14ac:dyDescent="0.25">
      <c r="A188" s="360"/>
      <c r="B188" s="360"/>
      <c r="C188" s="360"/>
      <c r="D188" s="221"/>
      <c r="E188" s="178"/>
    </row>
    <row r="189" spans="1:5" x14ac:dyDescent="0.25">
      <c r="A189" s="360"/>
      <c r="B189" s="360"/>
      <c r="C189" s="360"/>
      <c r="D189" s="221"/>
      <c r="E189" s="178"/>
    </row>
    <row r="190" spans="1:5" x14ac:dyDescent="0.25">
      <c r="A190" s="360"/>
      <c r="B190" s="360"/>
      <c r="C190" s="360"/>
      <c r="D190" s="221"/>
      <c r="E190" s="178"/>
    </row>
    <row r="191" spans="1:5" x14ac:dyDescent="0.25">
      <c r="A191" s="360"/>
      <c r="B191" s="360"/>
      <c r="C191" s="360"/>
      <c r="D191" s="221"/>
      <c r="E191" s="178"/>
    </row>
    <row r="192" spans="1:5" x14ac:dyDescent="0.25">
      <c r="A192" s="360"/>
      <c r="B192" s="360"/>
      <c r="C192" s="360"/>
      <c r="D192" s="221"/>
      <c r="E192" s="178"/>
    </row>
    <row r="193" spans="1:5" x14ac:dyDescent="0.25">
      <c r="A193" s="360"/>
      <c r="B193" s="360"/>
      <c r="C193" s="360"/>
      <c r="D193" s="221"/>
      <c r="E193" s="178"/>
    </row>
    <row r="194" spans="1:5" x14ac:dyDescent="0.25">
      <c r="A194" s="360"/>
      <c r="B194" s="360"/>
      <c r="C194" s="360"/>
      <c r="D194" s="221"/>
      <c r="E194" s="178"/>
    </row>
    <row r="195" spans="1:5" x14ac:dyDescent="0.25">
      <c r="A195" s="360"/>
      <c r="B195" s="360"/>
      <c r="C195" s="360"/>
      <c r="D195" s="221"/>
      <c r="E195" s="178"/>
    </row>
    <row r="196" spans="1:5" x14ac:dyDescent="0.25">
      <c r="A196" s="360"/>
      <c r="B196" s="360"/>
      <c r="C196" s="360"/>
      <c r="D196" s="221"/>
      <c r="E196" s="178"/>
    </row>
    <row r="197" spans="1:5" x14ac:dyDescent="0.25">
      <c r="A197" s="360"/>
      <c r="B197" s="360"/>
      <c r="C197" s="360"/>
      <c r="D197" s="221"/>
      <c r="E197" s="178"/>
    </row>
    <row r="198" spans="1:5" x14ac:dyDescent="0.25">
      <c r="A198" s="360"/>
      <c r="B198" s="360"/>
      <c r="C198" s="360"/>
      <c r="D198" s="221"/>
      <c r="E198" s="178"/>
    </row>
    <row r="199" spans="1:5" x14ac:dyDescent="0.25">
      <c r="A199" s="360"/>
      <c r="B199" s="360"/>
      <c r="C199" s="360"/>
      <c r="D199" s="221"/>
      <c r="E199" s="178"/>
    </row>
    <row r="200" spans="1:5" x14ac:dyDescent="0.25">
      <c r="A200" s="360"/>
      <c r="B200" s="360"/>
      <c r="C200" s="360"/>
      <c r="D200" s="221"/>
      <c r="E200" s="178"/>
    </row>
    <row r="201" spans="1:5" x14ac:dyDescent="0.25">
      <c r="A201" s="360"/>
      <c r="B201" s="360"/>
      <c r="C201" s="360"/>
      <c r="D201" s="221"/>
      <c r="E201" s="178"/>
    </row>
    <row r="202" spans="1:5" x14ac:dyDescent="0.25">
      <c r="A202" s="360"/>
      <c r="B202" s="360"/>
      <c r="C202" s="360"/>
      <c r="D202" s="221"/>
      <c r="E202" s="178"/>
    </row>
    <row r="203" spans="1:5" x14ac:dyDescent="0.25">
      <c r="A203" s="360"/>
      <c r="B203" s="360"/>
      <c r="C203" s="360"/>
      <c r="D203" s="221"/>
      <c r="E203" s="178"/>
    </row>
    <row r="204" spans="1:5" x14ac:dyDescent="0.25">
      <c r="A204" s="360"/>
      <c r="B204" s="360"/>
      <c r="C204" s="360"/>
      <c r="D204" s="221"/>
      <c r="E204" s="178"/>
    </row>
    <row r="205" spans="1:5" x14ac:dyDescent="0.25">
      <c r="A205" s="360"/>
      <c r="B205" s="360"/>
      <c r="C205" s="360"/>
      <c r="D205" s="221"/>
      <c r="E205" s="178"/>
    </row>
    <row r="206" spans="1:5" x14ac:dyDescent="0.25">
      <c r="A206" s="360"/>
      <c r="B206" s="360"/>
      <c r="C206" s="360"/>
      <c r="D206" s="221"/>
      <c r="E206" s="178"/>
    </row>
    <row r="207" spans="1:5" x14ac:dyDescent="0.25">
      <c r="A207" s="360"/>
      <c r="B207" s="360"/>
      <c r="C207" s="360"/>
      <c r="D207" s="221"/>
      <c r="E207" s="178"/>
    </row>
    <row r="208" spans="1:5" x14ac:dyDescent="0.25">
      <c r="A208" s="360"/>
      <c r="B208" s="360"/>
      <c r="C208" s="360"/>
      <c r="D208" s="221"/>
      <c r="E208" s="178"/>
    </row>
    <row r="209" spans="1:5" x14ac:dyDescent="0.25">
      <c r="A209" s="360"/>
      <c r="B209" s="360"/>
      <c r="C209" s="360"/>
      <c r="D209" s="221"/>
      <c r="E209" s="178"/>
    </row>
    <row r="210" spans="1:5" x14ac:dyDescent="0.25">
      <c r="A210" s="360"/>
      <c r="B210" s="360"/>
      <c r="C210" s="360"/>
      <c r="D210" s="221"/>
      <c r="E210" s="178"/>
    </row>
    <row r="211" spans="1:5" x14ac:dyDescent="0.25">
      <c r="A211" s="360"/>
      <c r="B211" s="360"/>
      <c r="C211" s="360"/>
      <c r="D211" s="221"/>
      <c r="E211" s="178"/>
    </row>
    <row r="212" spans="1:5" x14ac:dyDescent="0.25">
      <c r="A212" s="360"/>
      <c r="B212" s="360"/>
      <c r="C212" s="360"/>
      <c r="D212" s="221"/>
      <c r="E212" s="178"/>
    </row>
    <row r="213" spans="1:5" x14ac:dyDescent="0.25">
      <c r="A213" s="360"/>
      <c r="B213" s="360"/>
      <c r="C213" s="360"/>
      <c r="D213" s="221"/>
      <c r="E213" s="178"/>
    </row>
    <row r="214" spans="1:5" x14ac:dyDescent="0.25">
      <c r="A214" s="360"/>
      <c r="B214" s="360"/>
      <c r="C214" s="360"/>
      <c r="D214" s="221"/>
      <c r="E214" s="178"/>
    </row>
    <row r="215" spans="1:5" x14ac:dyDescent="0.25">
      <c r="A215" s="360"/>
      <c r="B215" s="360"/>
      <c r="C215" s="360"/>
      <c r="D215" s="221"/>
      <c r="E215" s="178"/>
    </row>
    <row r="216" spans="1:5" x14ac:dyDescent="0.25">
      <c r="A216" s="360"/>
      <c r="B216" s="360"/>
      <c r="C216" s="360"/>
      <c r="D216" s="221"/>
      <c r="E216" s="178"/>
    </row>
    <row r="217" spans="1:5" x14ac:dyDescent="0.25">
      <c r="A217" s="360"/>
      <c r="B217" s="360"/>
      <c r="C217" s="360"/>
      <c r="D217" s="221"/>
      <c r="E217" s="178"/>
    </row>
    <row r="218" spans="1:5" x14ac:dyDescent="0.25">
      <c r="A218" s="360"/>
      <c r="B218" s="360"/>
      <c r="C218" s="360"/>
      <c r="D218" s="221"/>
      <c r="E218" s="178"/>
    </row>
    <row r="219" spans="1:5" x14ac:dyDescent="0.25">
      <c r="A219" s="360"/>
      <c r="B219" s="360"/>
      <c r="C219" s="360"/>
      <c r="D219" s="221"/>
      <c r="E219" s="178"/>
    </row>
    <row r="220" spans="1:5" x14ac:dyDescent="0.25">
      <c r="A220" s="360"/>
      <c r="B220" s="360"/>
      <c r="C220" s="360"/>
      <c r="D220" s="221"/>
      <c r="E220" s="178"/>
    </row>
    <row r="221" spans="1:5" x14ac:dyDescent="0.25">
      <c r="A221" s="360"/>
      <c r="B221" s="360"/>
      <c r="C221" s="360"/>
      <c r="D221" s="221"/>
      <c r="E221" s="178"/>
    </row>
    <row r="222" spans="1:5" x14ac:dyDescent="0.25">
      <c r="A222" s="360"/>
      <c r="B222" s="360"/>
      <c r="C222" s="360"/>
      <c r="D222" s="221"/>
      <c r="E222" s="178"/>
    </row>
    <row r="223" spans="1:5" x14ac:dyDescent="0.25">
      <c r="A223" s="360"/>
      <c r="B223" s="360"/>
      <c r="C223" s="360"/>
      <c r="D223" s="221"/>
      <c r="E223" s="178"/>
    </row>
    <row r="224" spans="1:5" x14ac:dyDescent="0.25">
      <c r="A224" s="360"/>
      <c r="B224" s="360"/>
      <c r="C224" s="360"/>
      <c r="D224" s="221"/>
      <c r="E224" s="178"/>
    </row>
    <row r="225" spans="1:5" x14ac:dyDescent="0.25">
      <c r="A225" s="360"/>
      <c r="B225" s="360"/>
      <c r="C225" s="360"/>
      <c r="D225" s="221"/>
      <c r="E225" s="178"/>
    </row>
    <row r="226" spans="1:5" x14ac:dyDescent="0.25">
      <c r="A226" s="360"/>
      <c r="B226" s="360"/>
      <c r="C226" s="360"/>
      <c r="D226" s="221"/>
      <c r="E226" s="178"/>
    </row>
    <row r="227" spans="1:5" x14ac:dyDescent="0.25">
      <c r="A227" s="360"/>
      <c r="B227" s="360"/>
      <c r="C227" s="360"/>
      <c r="D227" s="221"/>
      <c r="E227" s="178"/>
    </row>
    <row r="228" spans="1:5" x14ac:dyDescent="0.25">
      <c r="A228" s="360"/>
      <c r="B228" s="360"/>
      <c r="C228" s="360"/>
      <c r="D228" s="221"/>
      <c r="E228" s="178"/>
    </row>
    <row r="229" spans="1:5" x14ac:dyDescent="0.25">
      <c r="A229" s="360"/>
      <c r="B229" s="360"/>
      <c r="C229" s="360"/>
      <c r="D229" s="221"/>
      <c r="E229" s="178"/>
    </row>
    <row r="230" spans="1:5" x14ac:dyDescent="0.25">
      <c r="A230" s="360"/>
      <c r="B230" s="360"/>
      <c r="C230" s="360"/>
      <c r="D230" s="221"/>
      <c r="E230" s="178"/>
    </row>
    <row r="231" spans="1:5" x14ac:dyDescent="0.25">
      <c r="A231" s="360"/>
      <c r="B231" s="360"/>
      <c r="C231" s="360"/>
      <c r="D231" s="221"/>
      <c r="E231" s="178"/>
    </row>
    <row r="232" spans="1:5" x14ac:dyDescent="0.25">
      <c r="A232" s="360"/>
      <c r="B232" s="360"/>
      <c r="C232" s="360"/>
      <c r="D232" s="221"/>
      <c r="E232" s="178"/>
    </row>
    <row r="233" spans="1:5" x14ac:dyDescent="0.25">
      <c r="A233" s="360"/>
      <c r="B233" s="360"/>
      <c r="C233" s="360"/>
      <c r="D233" s="221"/>
      <c r="E233" s="178"/>
    </row>
    <row r="234" spans="1:5" x14ac:dyDescent="0.25">
      <c r="A234" s="360"/>
      <c r="B234" s="360"/>
      <c r="C234" s="360"/>
      <c r="D234" s="221"/>
      <c r="E234" s="178"/>
    </row>
    <row r="235" spans="1:5" x14ac:dyDescent="0.25">
      <c r="A235" s="360"/>
      <c r="B235" s="360"/>
      <c r="C235" s="360"/>
      <c r="D235" s="221"/>
      <c r="E235" s="178"/>
    </row>
    <row r="236" spans="1:5" x14ac:dyDescent="0.25">
      <c r="A236" s="360"/>
      <c r="B236" s="360"/>
      <c r="C236" s="360"/>
      <c r="D236" s="221"/>
      <c r="E236" s="178"/>
    </row>
    <row r="237" spans="1:5" x14ac:dyDescent="0.25">
      <c r="A237" s="360"/>
      <c r="B237" s="360"/>
      <c r="C237" s="360"/>
      <c r="D237" s="221"/>
      <c r="E237" s="178"/>
    </row>
    <row r="238" spans="1:5" x14ac:dyDescent="0.25">
      <c r="A238" s="360"/>
      <c r="B238" s="360"/>
      <c r="C238" s="360"/>
      <c r="D238" s="221"/>
      <c r="E238" s="178"/>
    </row>
    <row r="239" spans="1:5" x14ac:dyDescent="0.25">
      <c r="A239" s="360"/>
      <c r="B239" s="360"/>
      <c r="C239" s="360"/>
      <c r="D239" s="221"/>
      <c r="E239" s="178"/>
    </row>
    <row r="240" spans="1:5" x14ac:dyDescent="0.25">
      <c r="A240" s="360"/>
      <c r="B240" s="360"/>
      <c r="C240" s="360"/>
      <c r="D240" s="221"/>
      <c r="E240" s="178"/>
    </row>
    <row r="241" spans="1:5" x14ac:dyDescent="0.25">
      <c r="A241" s="360"/>
      <c r="B241" s="360"/>
      <c r="C241" s="360"/>
      <c r="D241" s="221"/>
      <c r="E241" s="178"/>
    </row>
    <row r="242" spans="1:5" x14ac:dyDescent="0.25">
      <c r="A242" s="360"/>
      <c r="B242" s="360"/>
      <c r="C242" s="360"/>
      <c r="D242" s="221"/>
      <c r="E242" s="178"/>
    </row>
    <row r="243" spans="1:5" x14ac:dyDescent="0.25">
      <c r="A243" s="360"/>
      <c r="B243" s="360"/>
      <c r="C243" s="360"/>
      <c r="D243" s="221"/>
      <c r="E243" s="178"/>
    </row>
    <row r="244" spans="1:5" x14ac:dyDescent="0.25">
      <c r="A244" s="360"/>
      <c r="B244" s="360"/>
      <c r="C244" s="360"/>
      <c r="D244" s="221"/>
      <c r="E244" s="178"/>
    </row>
    <row r="245" spans="1:5" x14ac:dyDescent="0.25">
      <c r="A245" s="360"/>
      <c r="B245" s="360"/>
      <c r="C245" s="360"/>
      <c r="D245" s="221"/>
      <c r="E245" s="178"/>
    </row>
    <row r="246" spans="1:5" x14ac:dyDescent="0.25">
      <c r="A246" s="360"/>
      <c r="B246" s="360"/>
      <c r="C246" s="360"/>
      <c r="D246" s="221"/>
      <c r="E246" s="178"/>
    </row>
    <row r="247" spans="1:5" x14ac:dyDescent="0.25">
      <c r="A247" s="360"/>
      <c r="B247" s="360"/>
      <c r="C247" s="360"/>
      <c r="D247" s="221"/>
      <c r="E247" s="178"/>
    </row>
    <row r="248" spans="1:5" x14ac:dyDescent="0.25">
      <c r="A248" s="360"/>
      <c r="B248" s="360"/>
      <c r="C248" s="360"/>
      <c r="D248" s="221"/>
      <c r="E248" s="178"/>
    </row>
    <row r="249" spans="1:5" x14ac:dyDescent="0.25">
      <c r="A249" s="360"/>
      <c r="B249" s="360"/>
      <c r="C249" s="360"/>
      <c r="D249" s="221"/>
      <c r="E249" s="178"/>
    </row>
    <row r="250" spans="1:5" x14ac:dyDescent="0.25">
      <c r="A250" s="360"/>
      <c r="B250" s="360"/>
      <c r="C250" s="360"/>
      <c r="D250" s="221"/>
      <c r="E250" s="178"/>
    </row>
    <row r="251" spans="1:5" x14ac:dyDescent="0.25">
      <c r="A251" s="360"/>
      <c r="B251" s="360"/>
      <c r="C251" s="360"/>
      <c r="D251" s="221"/>
      <c r="E251" s="178"/>
    </row>
    <row r="252" spans="1:5" x14ac:dyDescent="0.25">
      <c r="A252" s="360"/>
      <c r="B252" s="360"/>
      <c r="C252" s="360"/>
      <c r="D252" s="221"/>
      <c r="E252" s="178"/>
    </row>
    <row r="253" spans="1:5" x14ac:dyDescent="0.25">
      <c r="A253" s="360"/>
      <c r="B253" s="360"/>
      <c r="C253" s="360"/>
      <c r="D253" s="221"/>
      <c r="E253" s="178"/>
    </row>
    <row r="254" spans="1:5" x14ac:dyDescent="0.25">
      <c r="A254" s="360"/>
      <c r="B254" s="360"/>
      <c r="C254" s="360"/>
      <c r="D254" s="221"/>
      <c r="E254" s="178"/>
    </row>
    <row r="255" spans="1:5" x14ac:dyDescent="0.25">
      <c r="A255" s="360"/>
      <c r="B255" s="360"/>
      <c r="C255" s="360"/>
      <c r="D255" s="221"/>
      <c r="E255" s="178"/>
    </row>
    <row r="256" spans="1:5" x14ac:dyDescent="0.25">
      <c r="A256" s="360"/>
      <c r="B256" s="360"/>
      <c r="C256" s="360"/>
      <c r="D256" s="221"/>
      <c r="E256" s="178"/>
    </row>
    <row r="257" spans="1:5" x14ac:dyDescent="0.25">
      <c r="A257" s="360"/>
      <c r="B257" s="360"/>
      <c r="C257" s="360"/>
      <c r="D257" s="221"/>
      <c r="E257" s="178"/>
    </row>
    <row r="258" spans="1:5" x14ac:dyDescent="0.25">
      <c r="A258" s="360"/>
      <c r="B258" s="360"/>
      <c r="C258" s="360"/>
      <c r="D258" s="221"/>
      <c r="E258" s="178"/>
    </row>
    <row r="259" spans="1:5" x14ac:dyDescent="0.25">
      <c r="A259" s="360"/>
      <c r="B259" s="360"/>
      <c r="C259" s="360"/>
      <c r="D259" s="221"/>
      <c r="E259" s="178"/>
    </row>
    <row r="260" spans="1:5" x14ac:dyDescent="0.25">
      <c r="A260" s="360"/>
      <c r="B260" s="360"/>
      <c r="C260" s="360"/>
      <c r="D260" s="221"/>
      <c r="E260" s="178"/>
    </row>
    <row r="261" spans="1:5" x14ac:dyDescent="0.25">
      <c r="A261" s="360"/>
      <c r="B261" s="360"/>
      <c r="C261" s="360"/>
      <c r="D261" s="221"/>
      <c r="E261" s="178"/>
    </row>
    <row r="262" spans="1:5" x14ac:dyDescent="0.25">
      <c r="A262" s="360"/>
      <c r="B262" s="360"/>
      <c r="C262" s="360"/>
      <c r="D262" s="221"/>
      <c r="E262" s="178"/>
    </row>
    <row r="263" spans="1:5" x14ac:dyDescent="0.25">
      <c r="A263" s="360"/>
      <c r="B263" s="360"/>
      <c r="C263" s="360"/>
      <c r="D263" s="221"/>
      <c r="E263" s="178"/>
    </row>
    <row r="264" spans="1:5" x14ac:dyDescent="0.25">
      <c r="A264" s="360"/>
      <c r="B264" s="360"/>
      <c r="C264" s="360"/>
      <c r="D264" s="221"/>
      <c r="E264" s="178"/>
    </row>
    <row r="265" spans="1:5" x14ac:dyDescent="0.25">
      <c r="A265" s="360"/>
      <c r="B265" s="360"/>
      <c r="C265" s="360"/>
      <c r="D265" s="221"/>
      <c r="E265" s="178"/>
    </row>
    <row r="266" spans="1:5" x14ac:dyDescent="0.25">
      <c r="A266" s="360"/>
      <c r="B266" s="360"/>
      <c r="C266" s="360"/>
      <c r="D266" s="221"/>
      <c r="E266" s="178"/>
    </row>
    <row r="267" spans="1:5" x14ac:dyDescent="0.25">
      <c r="A267" s="360"/>
      <c r="B267" s="360"/>
      <c r="C267" s="360"/>
      <c r="D267" s="221"/>
      <c r="E267" s="178"/>
    </row>
    <row r="268" spans="1:5" x14ac:dyDescent="0.25">
      <c r="A268" s="360"/>
      <c r="B268" s="360"/>
      <c r="C268" s="360"/>
      <c r="D268" s="221"/>
      <c r="E268" s="178"/>
    </row>
    <row r="269" spans="1:5" x14ac:dyDescent="0.25">
      <c r="A269" s="360"/>
      <c r="B269" s="360"/>
      <c r="C269" s="360"/>
      <c r="D269" s="221"/>
      <c r="E269" s="178"/>
    </row>
    <row r="270" spans="1:5" x14ac:dyDescent="0.25">
      <c r="A270" s="360"/>
      <c r="B270" s="360"/>
      <c r="C270" s="360"/>
      <c r="D270" s="221"/>
      <c r="E270" s="178"/>
    </row>
    <row r="271" spans="1:5" x14ac:dyDescent="0.25">
      <c r="A271" s="360"/>
      <c r="B271" s="360"/>
      <c r="C271" s="360"/>
      <c r="D271" s="221"/>
      <c r="E271" s="178"/>
    </row>
    <row r="272" spans="1:5" x14ac:dyDescent="0.25">
      <c r="A272" s="360"/>
      <c r="B272" s="360"/>
      <c r="C272" s="360"/>
      <c r="D272" s="221"/>
      <c r="E272" s="178"/>
    </row>
    <row r="273" spans="1:5" x14ac:dyDescent="0.25">
      <c r="A273" s="360"/>
      <c r="B273" s="360"/>
      <c r="C273" s="360"/>
      <c r="D273" s="221"/>
      <c r="E273" s="178"/>
    </row>
    <row r="274" spans="1:5" x14ac:dyDescent="0.25">
      <c r="A274" s="360"/>
      <c r="B274" s="360"/>
      <c r="C274" s="360"/>
      <c r="D274" s="221"/>
      <c r="E274" s="178"/>
    </row>
    <row r="275" spans="1:5" x14ac:dyDescent="0.25">
      <c r="A275" s="360"/>
      <c r="B275" s="360"/>
      <c r="C275" s="360"/>
      <c r="D275" s="221"/>
      <c r="E275" s="178"/>
    </row>
    <row r="276" spans="1:5" x14ac:dyDescent="0.25">
      <c r="A276" s="360"/>
      <c r="B276" s="360"/>
      <c r="C276" s="360"/>
      <c r="D276" s="221"/>
      <c r="E276" s="178"/>
    </row>
    <row r="277" spans="1:5" x14ac:dyDescent="0.25">
      <c r="A277" s="360"/>
      <c r="B277" s="360"/>
      <c r="C277" s="360"/>
      <c r="D277" s="221"/>
      <c r="E277" s="178"/>
    </row>
    <row r="278" spans="1:5" x14ac:dyDescent="0.25">
      <c r="A278" s="360"/>
      <c r="B278" s="360"/>
      <c r="C278" s="360"/>
      <c r="D278" s="221"/>
      <c r="E278" s="178"/>
    </row>
    <row r="279" spans="1:5" x14ac:dyDescent="0.25">
      <c r="A279" s="360"/>
      <c r="B279" s="360"/>
      <c r="C279" s="360"/>
      <c r="D279" s="221"/>
      <c r="E279" s="178"/>
    </row>
    <row r="280" spans="1:5" x14ac:dyDescent="0.25">
      <c r="A280" s="360"/>
      <c r="B280" s="360"/>
      <c r="C280" s="360"/>
      <c r="D280" s="221"/>
      <c r="E280" s="178"/>
    </row>
    <row r="281" spans="1:5" x14ac:dyDescent="0.25">
      <c r="A281" s="360"/>
      <c r="B281" s="360"/>
      <c r="C281" s="360"/>
      <c r="D281" s="221"/>
      <c r="E281" s="178"/>
    </row>
    <row r="282" spans="1:5" x14ac:dyDescent="0.25">
      <c r="A282" s="360"/>
      <c r="B282" s="360"/>
      <c r="C282" s="360"/>
      <c r="D282" s="221"/>
      <c r="E282" s="178"/>
    </row>
    <row r="283" spans="1:5" x14ac:dyDescent="0.25">
      <c r="A283" s="360"/>
      <c r="B283" s="360"/>
      <c r="C283" s="360"/>
      <c r="D283" s="221"/>
      <c r="E283" s="178"/>
    </row>
    <row r="284" spans="1:5" x14ac:dyDescent="0.25">
      <c r="A284" s="360"/>
      <c r="B284" s="360"/>
      <c r="C284" s="360"/>
      <c r="D284" s="221"/>
      <c r="E284" s="178"/>
    </row>
    <row r="285" spans="1:5" x14ac:dyDescent="0.25">
      <c r="A285" s="360"/>
      <c r="B285" s="360"/>
      <c r="C285" s="360"/>
      <c r="D285" s="221"/>
      <c r="E285" s="178"/>
    </row>
    <row r="286" spans="1:5" x14ac:dyDescent="0.25">
      <c r="A286" s="360"/>
      <c r="B286" s="360"/>
      <c r="C286" s="360"/>
      <c r="D286" s="221"/>
      <c r="E286" s="178"/>
    </row>
    <row r="287" spans="1:5" x14ac:dyDescent="0.25">
      <c r="A287" s="360"/>
      <c r="B287" s="360"/>
      <c r="C287" s="360"/>
      <c r="D287" s="221"/>
      <c r="E287" s="178"/>
    </row>
    <row r="288" spans="1:5" x14ac:dyDescent="0.25">
      <c r="A288" s="360"/>
      <c r="B288" s="360"/>
      <c r="C288" s="360"/>
      <c r="D288" s="221"/>
      <c r="E288" s="178"/>
    </row>
    <row r="289" spans="1:5" x14ac:dyDescent="0.25">
      <c r="A289" s="360"/>
      <c r="B289" s="360"/>
      <c r="C289" s="360"/>
      <c r="D289" s="221"/>
      <c r="E289" s="178"/>
    </row>
    <row r="290" spans="1:5" x14ac:dyDescent="0.25">
      <c r="A290" s="360"/>
      <c r="B290" s="360"/>
      <c r="C290" s="360"/>
      <c r="D290" s="221"/>
      <c r="E290" s="178"/>
    </row>
    <row r="291" spans="1:5" x14ac:dyDescent="0.25">
      <c r="A291" s="360"/>
      <c r="B291" s="360"/>
      <c r="C291" s="360"/>
      <c r="D291" s="221"/>
      <c r="E291" s="178"/>
    </row>
    <row r="292" spans="1:5" x14ac:dyDescent="0.25">
      <c r="A292" s="360"/>
      <c r="B292" s="360"/>
      <c r="C292" s="360"/>
      <c r="D292" s="221"/>
      <c r="E292" s="178"/>
    </row>
    <row r="293" spans="1:5" x14ac:dyDescent="0.25">
      <c r="A293" s="360"/>
      <c r="B293" s="360"/>
      <c r="C293" s="360"/>
      <c r="D293" s="221"/>
      <c r="E293" s="178"/>
    </row>
    <row r="294" spans="1:5" x14ac:dyDescent="0.25">
      <c r="A294" s="360"/>
      <c r="B294" s="360"/>
      <c r="C294" s="360"/>
      <c r="D294" s="221"/>
      <c r="E294" s="178"/>
    </row>
    <row r="295" spans="1:5" x14ac:dyDescent="0.25">
      <c r="A295" s="360"/>
      <c r="B295" s="360"/>
      <c r="C295" s="360"/>
      <c r="D295" s="221"/>
      <c r="E295" s="178"/>
    </row>
    <row r="296" spans="1:5" x14ac:dyDescent="0.25">
      <c r="A296" s="360"/>
      <c r="B296" s="360"/>
      <c r="C296" s="360"/>
      <c r="D296" s="221"/>
      <c r="E296" s="178"/>
    </row>
    <row r="297" spans="1:5" x14ac:dyDescent="0.25">
      <c r="A297" s="360"/>
      <c r="B297" s="360"/>
      <c r="C297" s="360"/>
      <c r="D297" s="221"/>
      <c r="E297" s="178"/>
    </row>
    <row r="298" spans="1:5" x14ac:dyDescent="0.25">
      <c r="A298" s="360"/>
      <c r="B298" s="360"/>
      <c r="C298" s="360"/>
      <c r="D298" s="221"/>
      <c r="E298" s="178"/>
    </row>
    <row r="299" spans="1:5" x14ac:dyDescent="0.25">
      <c r="A299" s="360"/>
      <c r="B299" s="360"/>
      <c r="C299" s="360"/>
      <c r="D299" s="221"/>
      <c r="E299" s="178"/>
    </row>
    <row r="300" spans="1:5" x14ac:dyDescent="0.25">
      <c r="A300" s="360"/>
      <c r="B300" s="360"/>
      <c r="C300" s="360"/>
      <c r="D300" s="221"/>
      <c r="E300" s="178"/>
    </row>
    <row r="301" spans="1:5" x14ac:dyDescent="0.25">
      <c r="A301" s="360"/>
      <c r="B301" s="360"/>
      <c r="C301" s="360"/>
      <c r="D301" s="221"/>
      <c r="E301" s="178"/>
    </row>
    <row r="302" spans="1:5" x14ac:dyDescent="0.25">
      <c r="A302" s="360"/>
      <c r="B302" s="360"/>
      <c r="C302" s="360"/>
      <c r="D302" s="221"/>
      <c r="E302" s="178"/>
    </row>
    <row r="303" spans="1:5" x14ac:dyDescent="0.25">
      <c r="A303" s="360"/>
      <c r="B303" s="360"/>
      <c r="C303" s="360"/>
      <c r="D303" s="221"/>
      <c r="E303" s="178"/>
    </row>
    <row r="304" spans="1:5" x14ac:dyDescent="0.25">
      <c r="A304" s="360"/>
      <c r="B304" s="360"/>
      <c r="C304" s="360"/>
      <c r="D304" s="221"/>
      <c r="E304" s="178"/>
    </row>
    <row r="305" spans="1:5" x14ac:dyDescent="0.25">
      <c r="A305" s="360"/>
      <c r="B305" s="360"/>
      <c r="C305" s="360"/>
      <c r="D305" s="221"/>
      <c r="E305" s="178"/>
    </row>
    <row r="306" spans="1:5" x14ac:dyDescent="0.25">
      <c r="A306" s="360"/>
      <c r="B306" s="360"/>
      <c r="C306" s="360"/>
      <c r="D306" s="221"/>
      <c r="E306" s="178"/>
    </row>
    <row r="307" spans="1:5" x14ac:dyDescent="0.25">
      <c r="A307" s="360"/>
      <c r="B307" s="360"/>
      <c r="C307" s="360"/>
      <c r="D307" s="221"/>
      <c r="E307" s="178"/>
    </row>
    <row r="308" spans="1:5" x14ac:dyDescent="0.25">
      <c r="A308" s="360"/>
      <c r="B308" s="360"/>
      <c r="C308" s="360"/>
      <c r="D308" s="221"/>
      <c r="E308" s="178"/>
    </row>
    <row r="309" spans="1:5" x14ac:dyDescent="0.25">
      <c r="A309" s="360"/>
      <c r="B309" s="360"/>
      <c r="C309" s="360"/>
      <c r="D309" s="221"/>
      <c r="E309" s="178"/>
    </row>
    <row r="310" spans="1:5" x14ac:dyDescent="0.25">
      <c r="A310" s="360"/>
      <c r="B310" s="360"/>
      <c r="C310" s="360"/>
      <c r="D310" s="221"/>
      <c r="E310" s="178"/>
    </row>
    <row r="311" spans="1:5" x14ac:dyDescent="0.25">
      <c r="A311" s="360"/>
      <c r="B311" s="360"/>
      <c r="C311" s="360"/>
      <c r="D311" s="221"/>
      <c r="E311" s="178"/>
    </row>
    <row r="312" spans="1:5" x14ac:dyDescent="0.25">
      <c r="A312" s="360"/>
      <c r="B312" s="360"/>
      <c r="C312" s="360"/>
      <c r="D312" s="221"/>
      <c r="E312" s="178"/>
    </row>
    <row r="313" spans="1:5" x14ac:dyDescent="0.25">
      <c r="A313" s="360"/>
      <c r="B313" s="360"/>
      <c r="C313" s="360"/>
      <c r="D313" s="221"/>
      <c r="E313" s="178"/>
    </row>
    <row r="314" spans="1:5" x14ac:dyDescent="0.25">
      <c r="A314" s="360"/>
      <c r="B314" s="360"/>
      <c r="C314" s="360"/>
      <c r="D314" s="221"/>
      <c r="E314" s="178"/>
    </row>
    <row r="315" spans="1:5" x14ac:dyDescent="0.25">
      <c r="A315" s="360"/>
      <c r="B315" s="360"/>
      <c r="C315" s="360"/>
      <c r="D315" s="221"/>
      <c r="E315" s="178"/>
    </row>
    <row r="316" spans="1:5" x14ac:dyDescent="0.25">
      <c r="A316" s="360"/>
      <c r="B316" s="360"/>
      <c r="C316" s="360"/>
      <c r="D316" s="221"/>
      <c r="E316" s="178"/>
    </row>
    <row r="317" spans="1:5" x14ac:dyDescent="0.25">
      <c r="A317" s="360"/>
      <c r="B317" s="360"/>
      <c r="C317" s="360"/>
      <c r="D317" s="221"/>
      <c r="E317" s="178"/>
    </row>
    <row r="318" spans="1:5" x14ac:dyDescent="0.25">
      <c r="A318" s="360"/>
      <c r="B318" s="360"/>
      <c r="C318" s="360"/>
      <c r="D318" s="221"/>
      <c r="E318" s="178"/>
    </row>
    <row r="319" spans="1:5" x14ac:dyDescent="0.25">
      <c r="A319" s="360"/>
      <c r="B319" s="360"/>
      <c r="C319" s="360"/>
      <c r="D319" s="221"/>
      <c r="E319" s="178"/>
    </row>
    <row r="320" spans="1:5" x14ac:dyDescent="0.25">
      <c r="A320" s="360"/>
      <c r="B320" s="360"/>
      <c r="C320" s="360"/>
      <c r="D320" s="221"/>
      <c r="E320" s="178"/>
    </row>
    <row r="321" spans="1:5" x14ac:dyDescent="0.25">
      <c r="A321" s="360"/>
      <c r="B321" s="360"/>
      <c r="C321" s="360"/>
      <c r="D321" s="221"/>
      <c r="E321" s="178"/>
    </row>
    <row r="322" spans="1:5" x14ac:dyDescent="0.25">
      <c r="A322" s="360"/>
      <c r="B322" s="360"/>
      <c r="C322" s="360"/>
      <c r="D322" s="221"/>
      <c r="E322" s="178"/>
    </row>
    <row r="323" spans="1:5" x14ac:dyDescent="0.25">
      <c r="A323" s="360"/>
      <c r="B323" s="360"/>
      <c r="C323" s="360"/>
      <c r="D323" s="221"/>
      <c r="E323" s="178"/>
    </row>
    <row r="324" spans="1:5" x14ac:dyDescent="0.25">
      <c r="A324" s="360"/>
      <c r="B324" s="360"/>
      <c r="C324" s="360"/>
      <c r="D324" s="221"/>
      <c r="E324" s="178"/>
    </row>
    <row r="325" spans="1:5" x14ac:dyDescent="0.25">
      <c r="A325" s="360"/>
      <c r="B325" s="360"/>
      <c r="C325" s="360"/>
      <c r="D325" s="221"/>
      <c r="E325" s="178"/>
    </row>
    <row r="326" spans="1:5" x14ac:dyDescent="0.25">
      <c r="A326" s="360"/>
      <c r="B326" s="360"/>
      <c r="C326" s="360"/>
      <c r="D326" s="221"/>
      <c r="E326" s="178"/>
    </row>
    <row r="327" spans="1:5" x14ac:dyDescent="0.25">
      <c r="A327" s="360"/>
      <c r="B327" s="360"/>
      <c r="C327" s="360"/>
      <c r="D327" s="221"/>
      <c r="E327" s="178"/>
    </row>
    <row r="328" spans="1:5" x14ac:dyDescent="0.25">
      <c r="A328" s="360"/>
      <c r="B328" s="360"/>
      <c r="C328" s="360"/>
      <c r="D328" s="221"/>
      <c r="E328" s="178"/>
    </row>
    <row r="329" spans="1:5" x14ac:dyDescent="0.25">
      <c r="A329" s="360"/>
      <c r="B329" s="360"/>
      <c r="C329" s="360"/>
      <c r="D329" s="221"/>
      <c r="E329" s="178"/>
    </row>
    <row r="330" spans="1:5" x14ac:dyDescent="0.25">
      <c r="A330" s="360"/>
      <c r="B330" s="360"/>
      <c r="C330" s="360"/>
      <c r="D330" s="221"/>
      <c r="E330" s="178"/>
    </row>
    <row r="331" spans="1:5" x14ac:dyDescent="0.25">
      <c r="A331" s="360"/>
      <c r="B331" s="360"/>
      <c r="C331" s="360"/>
      <c r="D331" s="221"/>
      <c r="E331" s="178"/>
    </row>
    <row r="332" spans="1:5" x14ac:dyDescent="0.25">
      <c r="A332" s="360"/>
      <c r="B332" s="360"/>
      <c r="C332" s="360"/>
      <c r="D332" s="221"/>
      <c r="E332" s="178"/>
    </row>
    <row r="333" spans="1:5" x14ac:dyDescent="0.25">
      <c r="A333" s="360"/>
      <c r="B333" s="360"/>
      <c r="C333" s="360"/>
      <c r="D333" s="221"/>
      <c r="E333" s="178"/>
    </row>
    <row r="334" spans="1:5" x14ac:dyDescent="0.25">
      <c r="A334" s="360"/>
      <c r="B334" s="360"/>
      <c r="C334" s="360"/>
      <c r="D334" s="221"/>
      <c r="E334" s="178"/>
    </row>
    <row r="335" spans="1:5" x14ac:dyDescent="0.25">
      <c r="A335" s="360"/>
      <c r="B335" s="360"/>
      <c r="C335" s="360"/>
      <c r="D335" s="221"/>
      <c r="E335" s="178"/>
    </row>
    <row r="336" spans="1:5" x14ac:dyDescent="0.25">
      <c r="A336" s="360"/>
      <c r="B336" s="360"/>
      <c r="C336" s="360"/>
      <c r="D336" s="221"/>
      <c r="E336" s="178"/>
    </row>
    <row r="337" spans="1:5" x14ac:dyDescent="0.25">
      <c r="A337" s="360"/>
      <c r="B337" s="360"/>
      <c r="C337" s="360"/>
      <c r="D337" s="221"/>
      <c r="E337" s="178"/>
    </row>
    <row r="338" spans="1:5" x14ac:dyDescent="0.25">
      <c r="A338" s="360"/>
      <c r="B338" s="360"/>
      <c r="C338" s="360"/>
      <c r="D338" s="221"/>
      <c r="E338" s="178"/>
    </row>
    <row r="339" spans="1:5" x14ac:dyDescent="0.25">
      <c r="A339" s="360"/>
      <c r="B339" s="360"/>
      <c r="C339" s="360"/>
      <c r="D339" s="221"/>
      <c r="E339" s="178"/>
    </row>
    <row r="340" spans="1:5" x14ac:dyDescent="0.25">
      <c r="A340" s="360"/>
      <c r="B340" s="360"/>
      <c r="C340" s="360"/>
      <c r="D340" s="221"/>
      <c r="E340" s="178"/>
    </row>
    <row r="341" spans="1:5" x14ac:dyDescent="0.25">
      <c r="A341" s="360"/>
      <c r="B341" s="360"/>
      <c r="C341" s="360"/>
      <c r="D341" s="221"/>
      <c r="E341" s="178"/>
    </row>
    <row r="342" spans="1:5" x14ac:dyDescent="0.25">
      <c r="A342" s="360"/>
      <c r="B342" s="360"/>
      <c r="C342" s="360"/>
      <c r="D342" s="221"/>
      <c r="E342" s="178"/>
    </row>
    <row r="343" spans="1:5" x14ac:dyDescent="0.25">
      <c r="A343" s="360"/>
      <c r="B343" s="360"/>
      <c r="C343" s="360"/>
      <c r="D343" s="221"/>
      <c r="E343" s="178"/>
    </row>
    <row r="344" spans="1:5" x14ac:dyDescent="0.25">
      <c r="A344" s="360"/>
      <c r="B344" s="360"/>
      <c r="C344" s="360"/>
      <c r="D344" s="221"/>
      <c r="E344" s="178"/>
    </row>
    <row r="345" spans="1:5" x14ac:dyDescent="0.25">
      <c r="A345" s="360"/>
      <c r="B345" s="360"/>
      <c r="C345" s="360"/>
      <c r="D345" s="221"/>
      <c r="E345" s="178"/>
    </row>
    <row r="346" spans="1:5" x14ac:dyDescent="0.25">
      <c r="A346" s="360"/>
      <c r="B346" s="360"/>
      <c r="C346" s="360"/>
      <c r="D346" s="221"/>
      <c r="E346" s="178"/>
    </row>
    <row r="347" spans="1:5" x14ac:dyDescent="0.25">
      <c r="A347" s="360"/>
      <c r="B347" s="360"/>
      <c r="C347" s="360"/>
      <c r="D347" s="221"/>
      <c r="E347" s="178"/>
    </row>
    <row r="348" spans="1:5" x14ac:dyDescent="0.25">
      <c r="A348" s="360"/>
      <c r="B348" s="360"/>
      <c r="C348" s="360"/>
      <c r="D348" s="221"/>
      <c r="E348" s="178"/>
    </row>
    <row r="349" spans="1:5" x14ac:dyDescent="0.25">
      <c r="A349" s="360"/>
      <c r="B349" s="360"/>
      <c r="C349" s="360"/>
      <c r="D349" s="221"/>
      <c r="E349" s="178"/>
    </row>
    <row r="350" spans="1:5" x14ac:dyDescent="0.25">
      <c r="A350" s="360"/>
      <c r="B350" s="360"/>
      <c r="C350" s="360"/>
      <c r="D350" s="221"/>
      <c r="E350" s="178"/>
    </row>
    <row r="351" spans="1:5" x14ac:dyDescent="0.25">
      <c r="A351" s="360"/>
      <c r="B351" s="360"/>
      <c r="C351" s="360"/>
      <c r="D351" s="221"/>
      <c r="E351" s="178"/>
    </row>
    <row r="352" spans="1:5" x14ac:dyDescent="0.25">
      <c r="A352" s="360"/>
      <c r="B352" s="360"/>
      <c r="C352" s="360"/>
      <c r="D352" s="221"/>
      <c r="E352" s="178"/>
    </row>
    <row r="353" spans="1:5" x14ac:dyDescent="0.25">
      <c r="A353" s="360"/>
      <c r="B353" s="360"/>
      <c r="C353" s="360"/>
      <c r="D353" s="221"/>
      <c r="E353" s="178"/>
    </row>
    <row r="354" spans="1:5" x14ac:dyDescent="0.25">
      <c r="A354" s="360"/>
      <c r="B354" s="360"/>
      <c r="C354" s="360"/>
      <c r="D354" s="221"/>
      <c r="E354" s="178"/>
    </row>
    <row r="355" spans="1:5" x14ac:dyDescent="0.25">
      <c r="A355" s="360"/>
      <c r="B355" s="360"/>
      <c r="C355" s="360"/>
      <c r="D355" s="221"/>
      <c r="E355" s="178"/>
    </row>
    <row r="356" spans="1:5" x14ac:dyDescent="0.25">
      <c r="A356" s="360"/>
      <c r="B356" s="360"/>
      <c r="C356" s="360"/>
      <c r="D356" s="221"/>
      <c r="E356" s="178"/>
    </row>
    <row r="357" spans="1:5" x14ac:dyDescent="0.25">
      <c r="A357" s="360"/>
      <c r="B357" s="360"/>
      <c r="C357" s="360"/>
      <c r="D357" s="221"/>
      <c r="E357" s="178"/>
    </row>
    <row r="358" spans="1:5" x14ac:dyDescent="0.25">
      <c r="A358" s="360"/>
      <c r="B358" s="360"/>
      <c r="C358" s="360"/>
      <c r="D358" s="221"/>
      <c r="E358" s="178"/>
    </row>
    <row r="359" spans="1:5" x14ac:dyDescent="0.25">
      <c r="A359" s="360"/>
      <c r="B359" s="360"/>
      <c r="C359" s="360"/>
      <c r="D359" s="221"/>
      <c r="E359" s="178"/>
    </row>
    <row r="360" spans="1:5" x14ac:dyDescent="0.25">
      <c r="A360" s="360"/>
      <c r="B360" s="360"/>
      <c r="C360" s="360"/>
      <c r="D360" s="221"/>
      <c r="E360" s="178"/>
    </row>
    <row r="361" spans="1:5" x14ac:dyDescent="0.25">
      <c r="A361" s="360"/>
      <c r="B361" s="360"/>
      <c r="C361" s="360"/>
      <c r="D361" s="221"/>
      <c r="E361" s="178"/>
    </row>
    <row r="362" spans="1:5" x14ac:dyDescent="0.25">
      <c r="A362" s="360"/>
      <c r="B362" s="360"/>
      <c r="C362" s="360"/>
      <c r="D362" s="221"/>
      <c r="E362" s="178"/>
    </row>
    <row r="363" spans="1:5" x14ac:dyDescent="0.25">
      <c r="A363" s="360"/>
      <c r="B363" s="360"/>
      <c r="C363" s="360"/>
      <c r="D363" s="221"/>
      <c r="E363" s="178"/>
    </row>
    <row r="364" spans="1:5" x14ac:dyDescent="0.25">
      <c r="A364" s="360"/>
      <c r="B364" s="360"/>
      <c r="C364" s="360"/>
      <c r="D364" s="221"/>
      <c r="E364" s="178"/>
    </row>
    <row r="365" spans="1:5" x14ac:dyDescent="0.25">
      <c r="A365" s="360"/>
      <c r="B365" s="360"/>
      <c r="C365" s="360"/>
      <c r="D365" s="221"/>
      <c r="E365" s="178"/>
    </row>
    <row r="366" spans="1:5" x14ac:dyDescent="0.25">
      <c r="A366" s="360"/>
      <c r="B366" s="360"/>
      <c r="C366" s="360"/>
      <c r="D366" s="221"/>
      <c r="E366" s="178"/>
    </row>
    <row r="367" spans="1:5" x14ac:dyDescent="0.25">
      <c r="A367" s="360"/>
      <c r="B367" s="360"/>
      <c r="C367" s="360"/>
      <c r="D367" s="221"/>
      <c r="E367" s="178"/>
    </row>
    <row r="368" spans="1:5" x14ac:dyDescent="0.25">
      <c r="A368" s="360"/>
      <c r="B368" s="360"/>
      <c r="C368" s="360"/>
      <c r="D368" s="221"/>
      <c r="E368" s="178"/>
    </row>
    <row r="369" spans="1:5" x14ac:dyDescent="0.25">
      <c r="A369" s="360"/>
      <c r="B369" s="360"/>
      <c r="C369" s="360"/>
      <c r="D369" s="221"/>
      <c r="E369" s="178"/>
    </row>
    <row r="370" spans="1:5" x14ac:dyDescent="0.25">
      <c r="A370" s="360"/>
      <c r="B370" s="360"/>
      <c r="C370" s="360"/>
      <c r="D370" s="221"/>
      <c r="E370" s="178"/>
    </row>
    <row r="371" spans="1:5" x14ac:dyDescent="0.25">
      <c r="A371" s="360"/>
      <c r="B371" s="360"/>
      <c r="C371" s="360"/>
      <c r="D371" s="221"/>
      <c r="E371" s="178"/>
    </row>
    <row r="372" spans="1:5" x14ac:dyDescent="0.25">
      <c r="A372" s="360"/>
      <c r="B372" s="360"/>
      <c r="C372" s="360"/>
      <c r="D372" s="221"/>
      <c r="E372" s="178"/>
    </row>
    <row r="373" spans="1:5" x14ac:dyDescent="0.25">
      <c r="A373" s="360"/>
      <c r="B373" s="360"/>
      <c r="C373" s="360"/>
      <c r="D373" s="221"/>
      <c r="E373" s="178"/>
    </row>
    <row r="374" spans="1:5" x14ac:dyDescent="0.25">
      <c r="A374" s="360"/>
      <c r="B374" s="360"/>
      <c r="C374" s="360"/>
      <c r="D374" s="221"/>
      <c r="E374" s="178"/>
    </row>
    <row r="375" spans="1:5" x14ac:dyDescent="0.25">
      <c r="A375" s="360"/>
      <c r="B375" s="360"/>
      <c r="C375" s="360"/>
      <c r="D375" s="221"/>
      <c r="E375" s="178"/>
    </row>
    <row r="376" spans="1:5" x14ac:dyDescent="0.25">
      <c r="A376" s="360"/>
      <c r="B376" s="360"/>
      <c r="C376" s="360"/>
      <c r="D376" s="221"/>
      <c r="E376" s="178"/>
    </row>
    <row r="377" spans="1:5" x14ac:dyDescent="0.25">
      <c r="A377" s="360"/>
      <c r="B377" s="360"/>
      <c r="C377" s="360"/>
      <c r="D377" s="221"/>
      <c r="E377" s="178"/>
    </row>
    <row r="378" spans="1:5" x14ac:dyDescent="0.25">
      <c r="A378" s="360"/>
      <c r="B378" s="360"/>
      <c r="C378" s="360"/>
      <c r="D378" s="221"/>
      <c r="E378" s="178"/>
    </row>
    <row r="379" spans="1:5" x14ac:dyDescent="0.25">
      <c r="A379" s="360"/>
      <c r="B379" s="360"/>
      <c r="C379" s="360"/>
      <c r="D379" s="221"/>
      <c r="E379" s="178"/>
    </row>
    <row r="380" spans="1:5" x14ac:dyDescent="0.25">
      <c r="A380" s="360"/>
      <c r="B380" s="360"/>
      <c r="C380" s="360"/>
      <c r="D380" s="221"/>
      <c r="E380" s="178"/>
    </row>
    <row r="381" spans="1:5" x14ac:dyDescent="0.25">
      <c r="A381" s="360"/>
      <c r="B381" s="360"/>
      <c r="C381" s="360"/>
      <c r="D381" s="221"/>
      <c r="E381" s="178"/>
    </row>
    <row r="382" spans="1:5" x14ac:dyDescent="0.25">
      <c r="A382" s="360"/>
      <c r="B382" s="360"/>
      <c r="C382" s="360"/>
      <c r="D382" s="221"/>
      <c r="E382" s="178"/>
    </row>
    <row r="383" spans="1:5" x14ac:dyDescent="0.25">
      <c r="A383" s="360"/>
      <c r="B383" s="360"/>
      <c r="C383" s="360"/>
      <c r="D383" s="221"/>
      <c r="E383" s="178"/>
    </row>
    <row r="384" spans="1:5" x14ac:dyDescent="0.25">
      <c r="A384" s="360"/>
      <c r="B384" s="360"/>
      <c r="C384" s="360"/>
      <c r="D384" s="221"/>
      <c r="E384" s="178"/>
    </row>
    <row r="385" spans="1:5" x14ac:dyDescent="0.25">
      <c r="A385" s="360"/>
      <c r="B385" s="360"/>
      <c r="C385" s="360"/>
      <c r="D385" s="221"/>
      <c r="E385" s="178"/>
    </row>
    <row r="386" spans="1:5" x14ac:dyDescent="0.25">
      <c r="A386" s="360"/>
      <c r="B386" s="360"/>
      <c r="C386" s="360"/>
      <c r="D386" s="221"/>
      <c r="E386" s="178"/>
    </row>
    <row r="387" spans="1:5" x14ac:dyDescent="0.25">
      <c r="A387" s="360"/>
      <c r="B387" s="360"/>
      <c r="C387" s="360"/>
      <c r="D387" s="221"/>
      <c r="E387" s="178"/>
    </row>
    <row r="388" spans="1:5" x14ac:dyDescent="0.25">
      <c r="A388" s="360"/>
      <c r="B388" s="360"/>
      <c r="C388" s="360"/>
      <c r="D388" s="221"/>
      <c r="E388" s="178"/>
    </row>
    <row r="389" spans="1:5" x14ac:dyDescent="0.25">
      <c r="A389" s="360"/>
      <c r="B389" s="360"/>
      <c r="C389" s="360"/>
      <c r="D389" s="221"/>
      <c r="E389" s="178"/>
    </row>
    <row r="390" spans="1:5" x14ac:dyDescent="0.25">
      <c r="A390" s="360"/>
      <c r="B390" s="360"/>
      <c r="C390" s="360"/>
      <c r="D390" s="221"/>
      <c r="E390" s="178"/>
    </row>
    <row r="391" spans="1:5" x14ac:dyDescent="0.25">
      <c r="A391" s="360"/>
      <c r="B391" s="360"/>
      <c r="C391" s="360"/>
      <c r="D391" s="221"/>
      <c r="E391" s="178"/>
    </row>
    <row r="392" spans="1:5" x14ac:dyDescent="0.25">
      <c r="A392" s="360"/>
      <c r="B392" s="360"/>
      <c r="C392" s="360"/>
      <c r="D392" s="221"/>
      <c r="E392" s="178"/>
    </row>
    <row r="393" spans="1:5" x14ac:dyDescent="0.25">
      <c r="A393" s="360"/>
      <c r="B393" s="360"/>
      <c r="C393" s="360"/>
      <c r="D393" s="221"/>
      <c r="E393" s="178"/>
    </row>
    <row r="394" spans="1:5" x14ac:dyDescent="0.25">
      <c r="A394" s="360"/>
      <c r="B394" s="360"/>
      <c r="C394" s="360"/>
      <c r="D394" s="221"/>
      <c r="E394" s="178"/>
    </row>
    <row r="395" spans="1:5" x14ac:dyDescent="0.25">
      <c r="A395" s="360"/>
      <c r="B395" s="360"/>
      <c r="C395" s="360"/>
      <c r="D395" s="221"/>
      <c r="E395" s="178"/>
    </row>
    <row r="396" spans="1:5" x14ac:dyDescent="0.25">
      <c r="A396" s="360"/>
      <c r="B396" s="360"/>
      <c r="C396" s="360"/>
      <c r="D396" s="221"/>
      <c r="E396" s="178"/>
    </row>
    <row r="397" spans="1:5" x14ac:dyDescent="0.25">
      <c r="A397" s="360"/>
      <c r="B397" s="360"/>
      <c r="C397" s="360"/>
      <c r="D397" s="221"/>
      <c r="E397" s="178"/>
    </row>
    <row r="398" spans="1:5" x14ac:dyDescent="0.25">
      <c r="A398" s="360"/>
      <c r="B398" s="360"/>
      <c r="C398" s="360"/>
      <c r="D398" s="221"/>
      <c r="E398" s="178"/>
    </row>
    <row r="399" spans="1:5" x14ac:dyDescent="0.25">
      <c r="A399" s="360"/>
      <c r="B399" s="360"/>
      <c r="C399" s="360"/>
      <c r="D399" s="221"/>
      <c r="E399" s="178"/>
    </row>
    <row r="400" spans="1:5" x14ac:dyDescent="0.25">
      <c r="A400" s="360"/>
      <c r="B400" s="360"/>
      <c r="C400" s="360"/>
      <c r="D400" s="221"/>
      <c r="E400" s="178"/>
    </row>
    <row r="401" spans="1:5" x14ac:dyDescent="0.25">
      <c r="A401" s="360"/>
      <c r="B401" s="360"/>
      <c r="C401" s="360"/>
      <c r="D401" s="221"/>
      <c r="E401" s="178"/>
    </row>
    <row r="402" spans="1:5" x14ac:dyDescent="0.25">
      <c r="A402" s="360"/>
      <c r="B402" s="360"/>
      <c r="C402" s="360"/>
      <c r="D402" s="221"/>
      <c r="E402" s="178"/>
    </row>
    <row r="403" spans="1:5" x14ac:dyDescent="0.25">
      <c r="A403" s="360"/>
      <c r="B403" s="360"/>
      <c r="C403" s="360"/>
      <c r="D403" s="221"/>
      <c r="E403" s="178"/>
    </row>
    <row r="404" spans="1:5" x14ac:dyDescent="0.25">
      <c r="A404" s="360"/>
      <c r="B404" s="360"/>
      <c r="C404" s="360"/>
      <c r="D404" s="221"/>
      <c r="E404" s="178"/>
    </row>
    <row r="405" spans="1:5" x14ac:dyDescent="0.25">
      <c r="A405" s="360"/>
      <c r="B405" s="360"/>
      <c r="C405" s="360"/>
      <c r="D405" s="221"/>
      <c r="E405" s="178"/>
    </row>
    <row r="406" spans="1:5" x14ac:dyDescent="0.25">
      <c r="A406" s="360"/>
      <c r="B406" s="360"/>
      <c r="C406" s="360"/>
      <c r="D406" s="221"/>
      <c r="E406" s="178"/>
    </row>
    <row r="407" spans="1:5" x14ac:dyDescent="0.25">
      <c r="A407" s="360"/>
      <c r="B407" s="360"/>
      <c r="C407" s="360"/>
      <c r="D407" s="221"/>
      <c r="E407" s="178"/>
    </row>
    <row r="408" spans="1:5" x14ac:dyDescent="0.25">
      <c r="A408" s="360"/>
      <c r="B408" s="360"/>
      <c r="C408" s="360"/>
      <c r="D408" s="221"/>
      <c r="E408" s="178"/>
    </row>
    <row r="409" spans="1:5" x14ac:dyDescent="0.25">
      <c r="A409" s="360"/>
      <c r="B409" s="360"/>
      <c r="C409" s="360"/>
      <c r="D409" s="221"/>
      <c r="E409" s="178"/>
    </row>
    <row r="410" spans="1:5" x14ac:dyDescent="0.25">
      <c r="A410" s="360"/>
      <c r="B410" s="360"/>
      <c r="C410" s="360"/>
      <c r="D410" s="221"/>
      <c r="E410" s="178"/>
    </row>
    <row r="411" spans="1:5" x14ac:dyDescent="0.25">
      <c r="A411" s="360"/>
      <c r="B411" s="360"/>
      <c r="C411" s="360"/>
      <c r="D411" s="221"/>
      <c r="E411" s="178"/>
    </row>
    <row r="412" spans="1:5" x14ac:dyDescent="0.25">
      <c r="A412" s="360"/>
      <c r="B412" s="360"/>
      <c r="C412" s="360"/>
      <c r="D412" s="221"/>
      <c r="E412" s="178"/>
    </row>
    <row r="413" spans="1:5" x14ac:dyDescent="0.25">
      <c r="A413" s="360"/>
      <c r="B413" s="360"/>
      <c r="C413" s="360"/>
      <c r="D413" s="221"/>
      <c r="E413" s="178"/>
    </row>
    <row r="414" spans="1:5" x14ac:dyDescent="0.25">
      <c r="A414" s="360"/>
      <c r="B414" s="360"/>
      <c r="C414" s="360"/>
      <c r="D414" s="221"/>
      <c r="E414" s="178"/>
    </row>
    <row r="415" spans="1:5" x14ac:dyDescent="0.25">
      <c r="A415" s="360"/>
      <c r="B415" s="360"/>
      <c r="C415" s="360"/>
      <c r="D415" s="221"/>
      <c r="E415" s="178"/>
    </row>
    <row r="416" spans="1:5" x14ac:dyDescent="0.25">
      <c r="A416" s="360"/>
      <c r="B416" s="360"/>
      <c r="C416" s="360"/>
      <c r="D416" s="221"/>
      <c r="E416" s="178"/>
    </row>
    <row r="417" spans="1:5" x14ac:dyDescent="0.25">
      <c r="A417" s="360"/>
      <c r="B417" s="360"/>
      <c r="C417" s="360"/>
      <c r="D417" s="221"/>
      <c r="E417" s="178"/>
    </row>
    <row r="418" spans="1:5" x14ac:dyDescent="0.25">
      <c r="A418" s="360"/>
      <c r="B418" s="360"/>
      <c r="C418" s="360"/>
      <c r="D418" s="221"/>
      <c r="E418" s="178"/>
    </row>
    <row r="419" spans="1:5" x14ac:dyDescent="0.25">
      <c r="A419" s="360"/>
      <c r="B419" s="360"/>
      <c r="C419" s="360"/>
      <c r="D419" s="221"/>
      <c r="E419" s="178"/>
    </row>
    <row r="420" spans="1:5" x14ac:dyDescent="0.25">
      <c r="A420" s="360"/>
      <c r="B420" s="360"/>
      <c r="C420" s="360"/>
      <c r="D420" s="221"/>
      <c r="E420" s="178"/>
    </row>
    <row r="421" spans="1:5" x14ac:dyDescent="0.25">
      <c r="A421" s="360"/>
      <c r="B421" s="360"/>
      <c r="C421" s="360"/>
      <c r="D421" s="221"/>
      <c r="E421" s="178"/>
    </row>
    <row r="422" spans="1:5" x14ac:dyDescent="0.25">
      <c r="A422" s="360"/>
      <c r="B422" s="360"/>
      <c r="C422" s="360"/>
      <c r="D422" s="221"/>
      <c r="E422" s="178"/>
    </row>
    <row r="423" spans="1:5" x14ac:dyDescent="0.25">
      <c r="A423" s="360"/>
      <c r="B423" s="360"/>
      <c r="C423" s="360"/>
      <c r="D423" s="221"/>
      <c r="E423" s="178"/>
    </row>
    <row r="424" spans="1:5" x14ac:dyDescent="0.25">
      <c r="A424" s="360"/>
      <c r="B424" s="360"/>
      <c r="C424" s="360"/>
      <c r="D424" s="221"/>
      <c r="E424" s="178"/>
    </row>
    <row r="425" spans="1:5" x14ac:dyDescent="0.25">
      <c r="A425" s="360"/>
      <c r="B425" s="360"/>
      <c r="C425" s="360"/>
      <c r="D425" s="221"/>
      <c r="E425" s="178"/>
    </row>
    <row r="426" spans="1:5" x14ac:dyDescent="0.25">
      <c r="A426" s="360"/>
      <c r="B426" s="360"/>
      <c r="C426" s="360"/>
      <c r="D426" s="221"/>
      <c r="E426" s="178"/>
    </row>
    <row r="427" spans="1:5" x14ac:dyDescent="0.25">
      <c r="A427" s="360"/>
      <c r="B427" s="360"/>
      <c r="C427" s="360"/>
      <c r="D427" s="221"/>
      <c r="E427" s="178"/>
    </row>
    <row r="428" spans="1:5" x14ac:dyDescent="0.25">
      <c r="A428" s="360"/>
      <c r="B428" s="360"/>
      <c r="C428" s="360"/>
      <c r="D428" s="221"/>
      <c r="E428" s="178"/>
    </row>
    <row r="429" spans="1:5" x14ac:dyDescent="0.25">
      <c r="A429" s="360"/>
      <c r="B429" s="360"/>
      <c r="C429" s="360"/>
      <c r="D429" s="221"/>
      <c r="E429" s="178"/>
    </row>
    <row r="430" spans="1:5" x14ac:dyDescent="0.25">
      <c r="A430" s="360"/>
      <c r="B430" s="360"/>
      <c r="C430" s="360"/>
      <c r="D430" s="221"/>
      <c r="E430" s="178"/>
    </row>
    <row r="431" spans="1:5" x14ac:dyDescent="0.25">
      <c r="A431" s="360"/>
      <c r="B431" s="360"/>
      <c r="C431" s="360"/>
      <c r="D431" s="221"/>
      <c r="E431" s="178"/>
    </row>
    <row r="432" spans="1:5" x14ac:dyDescent="0.25">
      <c r="A432" s="360"/>
      <c r="B432" s="360"/>
      <c r="C432" s="360"/>
      <c r="D432" s="221"/>
      <c r="E432" s="178"/>
    </row>
    <row r="433" spans="1:5" x14ac:dyDescent="0.25">
      <c r="A433" s="360"/>
      <c r="B433" s="360"/>
      <c r="C433" s="360"/>
      <c r="D433" s="221"/>
      <c r="E433" s="178"/>
    </row>
    <row r="434" spans="1:5" x14ac:dyDescent="0.25">
      <c r="A434" s="360"/>
      <c r="B434" s="360"/>
      <c r="C434" s="360"/>
      <c r="D434" s="221"/>
      <c r="E434" s="178"/>
    </row>
    <row r="435" spans="1:5" x14ac:dyDescent="0.25">
      <c r="A435" s="360"/>
      <c r="B435" s="360"/>
      <c r="C435" s="360"/>
      <c r="D435" s="221"/>
      <c r="E435" s="178"/>
    </row>
    <row r="436" spans="1:5" x14ac:dyDescent="0.25">
      <c r="A436" s="360"/>
      <c r="B436" s="360"/>
      <c r="C436" s="360"/>
      <c r="D436" s="221"/>
      <c r="E436" s="178"/>
    </row>
    <row r="437" spans="1:5" x14ac:dyDescent="0.25">
      <c r="A437" s="360"/>
      <c r="B437" s="360"/>
      <c r="C437" s="360"/>
      <c r="D437" s="221"/>
      <c r="E437" s="178"/>
    </row>
    <row r="438" spans="1:5" x14ac:dyDescent="0.25">
      <c r="A438" s="360"/>
      <c r="B438" s="360"/>
      <c r="C438" s="360"/>
      <c r="D438" s="221"/>
      <c r="E438" s="178"/>
    </row>
    <row r="439" spans="1:5" x14ac:dyDescent="0.25">
      <c r="A439" s="360"/>
      <c r="B439" s="360"/>
      <c r="C439" s="360"/>
      <c r="D439" s="221"/>
      <c r="E439" s="178"/>
    </row>
    <row r="440" spans="1:5" x14ac:dyDescent="0.25">
      <c r="A440" s="360"/>
      <c r="B440" s="360"/>
      <c r="C440" s="360"/>
      <c r="D440" s="221"/>
      <c r="E440" s="178"/>
    </row>
    <row r="441" spans="1:5" x14ac:dyDescent="0.25">
      <c r="A441" s="360"/>
      <c r="B441" s="360"/>
      <c r="C441" s="360"/>
      <c r="D441" s="221"/>
      <c r="E441" s="178"/>
    </row>
    <row r="442" spans="1:5" x14ac:dyDescent="0.25">
      <c r="A442" s="360"/>
      <c r="B442" s="360"/>
      <c r="C442" s="360"/>
      <c r="D442" s="221"/>
      <c r="E442" s="178"/>
    </row>
    <row r="443" spans="1:5" x14ac:dyDescent="0.25">
      <c r="A443" s="360"/>
      <c r="B443" s="360"/>
      <c r="C443" s="360"/>
      <c r="D443" s="221"/>
      <c r="E443" s="178"/>
    </row>
    <row r="444" spans="1:5" x14ac:dyDescent="0.25">
      <c r="A444" s="360"/>
      <c r="B444" s="360"/>
      <c r="C444" s="360"/>
      <c r="D444" s="221"/>
      <c r="E444" s="178"/>
    </row>
    <row r="445" spans="1:5" x14ac:dyDescent="0.25">
      <c r="A445" s="360"/>
      <c r="B445" s="360"/>
      <c r="C445" s="360"/>
      <c r="D445" s="221"/>
      <c r="E445" s="178"/>
    </row>
    <row r="446" spans="1:5" x14ac:dyDescent="0.25">
      <c r="A446" s="360"/>
      <c r="B446" s="360"/>
      <c r="C446" s="360"/>
      <c r="D446" s="221"/>
      <c r="E446" s="178"/>
    </row>
    <row r="447" spans="1:5" x14ac:dyDescent="0.25">
      <c r="A447" s="360"/>
      <c r="B447" s="360"/>
      <c r="C447" s="360"/>
      <c r="D447" s="221"/>
      <c r="E447" s="178"/>
    </row>
    <row r="448" spans="1:5" x14ac:dyDescent="0.25">
      <c r="A448" s="360"/>
      <c r="B448" s="360"/>
      <c r="C448" s="360"/>
      <c r="D448" s="221"/>
      <c r="E448" s="178"/>
    </row>
    <row r="449" spans="1:5" x14ac:dyDescent="0.25">
      <c r="A449" s="360"/>
      <c r="B449" s="360"/>
      <c r="C449" s="360"/>
      <c r="D449" s="221"/>
      <c r="E449" s="178"/>
    </row>
    <row r="450" spans="1:5" x14ac:dyDescent="0.25">
      <c r="A450" s="360"/>
      <c r="B450" s="360"/>
      <c r="C450" s="360"/>
      <c r="D450" s="221"/>
      <c r="E450" s="178"/>
    </row>
    <row r="451" spans="1:5" x14ac:dyDescent="0.25">
      <c r="A451" s="360"/>
      <c r="B451" s="360"/>
      <c r="C451" s="360"/>
      <c r="D451" s="221"/>
      <c r="E451" s="178"/>
    </row>
    <row r="452" spans="1:5" x14ac:dyDescent="0.25">
      <c r="A452" s="360"/>
      <c r="B452" s="360"/>
      <c r="C452" s="360"/>
      <c r="D452" s="221"/>
      <c r="E452" s="178"/>
    </row>
    <row r="453" spans="1:5" x14ac:dyDescent="0.25">
      <c r="A453" s="360"/>
      <c r="B453" s="360"/>
      <c r="C453" s="360"/>
      <c r="D453" s="221"/>
      <c r="E453" s="178"/>
    </row>
    <row r="454" spans="1:5" x14ac:dyDescent="0.25">
      <c r="A454" s="360"/>
      <c r="B454" s="360"/>
      <c r="C454" s="360"/>
      <c r="D454" s="221"/>
      <c r="E454" s="178"/>
    </row>
    <row r="455" spans="1:5" x14ac:dyDescent="0.25">
      <c r="A455" s="360"/>
      <c r="B455" s="360"/>
      <c r="C455" s="360"/>
      <c r="D455" s="221"/>
      <c r="E455" s="178"/>
    </row>
    <row r="456" spans="1:5" x14ac:dyDescent="0.25">
      <c r="A456" s="360"/>
      <c r="B456" s="360"/>
      <c r="C456" s="360"/>
      <c r="D456" s="221"/>
      <c r="E456" s="178"/>
    </row>
    <row r="457" spans="1:5" x14ac:dyDescent="0.25">
      <c r="A457" s="360"/>
      <c r="B457" s="360"/>
      <c r="C457" s="360"/>
      <c r="D457" s="221"/>
      <c r="E457" s="178"/>
    </row>
    <row r="458" spans="1:5" x14ac:dyDescent="0.25">
      <c r="A458" s="360"/>
      <c r="B458" s="360"/>
      <c r="C458" s="360"/>
      <c r="D458" s="221"/>
      <c r="E458" s="178"/>
    </row>
    <row r="459" spans="1:5" x14ac:dyDescent="0.25">
      <c r="A459" s="360"/>
      <c r="B459" s="360"/>
      <c r="C459" s="360"/>
      <c r="D459" s="221"/>
      <c r="E459" s="178"/>
    </row>
    <row r="460" spans="1:5" x14ac:dyDescent="0.25">
      <c r="A460" s="360"/>
      <c r="B460" s="360"/>
      <c r="C460" s="360"/>
      <c r="D460" s="221"/>
      <c r="E460" s="178"/>
    </row>
    <row r="461" spans="1:5" x14ac:dyDescent="0.25">
      <c r="A461" s="360"/>
      <c r="B461" s="360"/>
      <c r="C461" s="360"/>
      <c r="D461" s="221"/>
      <c r="E461" s="178"/>
    </row>
    <row r="462" spans="1:5" x14ac:dyDescent="0.25">
      <c r="A462" s="360"/>
      <c r="B462" s="360"/>
      <c r="C462" s="360"/>
      <c r="D462" s="221"/>
      <c r="E462" s="178"/>
    </row>
    <row r="463" spans="1:5" x14ac:dyDescent="0.25">
      <c r="A463" s="360"/>
      <c r="B463" s="360"/>
      <c r="C463" s="360"/>
      <c r="D463" s="221"/>
      <c r="E463" s="178"/>
    </row>
    <row r="464" spans="1:5" x14ac:dyDescent="0.25">
      <c r="A464" s="360"/>
      <c r="B464" s="360"/>
      <c r="C464" s="360"/>
      <c r="D464" s="221"/>
      <c r="E464" s="178"/>
    </row>
    <row r="465" spans="1:5" x14ac:dyDescent="0.25">
      <c r="A465" s="360"/>
      <c r="B465" s="360"/>
      <c r="C465" s="360"/>
      <c r="D465" s="221"/>
      <c r="E465" s="178"/>
    </row>
    <row r="466" spans="1:5" x14ac:dyDescent="0.25">
      <c r="A466" s="360"/>
      <c r="B466" s="360"/>
      <c r="C466" s="360"/>
      <c r="D466" s="221"/>
      <c r="E466" s="178"/>
    </row>
    <row r="467" spans="1:5" x14ac:dyDescent="0.25">
      <c r="A467" s="360"/>
      <c r="B467" s="360"/>
      <c r="C467" s="360"/>
      <c r="D467" s="221"/>
      <c r="E467" s="178"/>
    </row>
    <row r="468" spans="1:5" x14ac:dyDescent="0.25">
      <c r="A468" s="360"/>
      <c r="B468" s="360"/>
      <c r="C468" s="360"/>
      <c r="D468" s="221"/>
      <c r="E468" s="178"/>
    </row>
    <row r="469" spans="1:5" x14ac:dyDescent="0.25">
      <c r="A469" s="360"/>
      <c r="B469" s="360"/>
      <c r="C469" s="360"/>
      <c r="D469" s="221"/>
      <c r="E469" s="178"/>
    </row>
    <row r="470" spans="1:5" x14ac:dyDescent="0.25">
      <c r="A470" s="360"/>
      <c r="B470" s="360"/>
      <c r="C470" s="360"/>
      <c r="D470" s="221"/>
      <c r="E470" s="178"/>
    </row>
    <row r="471" spans="1:5" x14ac:dyDescent="0.25">
      <c r="A471" s="360"/>
      <c r="B471" s="360"/>
      <c r="C471" s="360"/>
      <c r="D471" s="221"/>
      <c r="E471" s="178"/>
    </row>
    <row r="472" spans="1:5" x14ac:dyDescent="0.25">
      <c r="A472" s="360"/>
      <c r="B472" s="360"/>
      <c r="C472" s="360"/>
      <c r="D472" s="221"/>
      <c r="E472" s="178"/>
    </row>
    <row r="473" spans="1:5" x14ac:dyDescent="0.25">
      <c r="A473" s="360"/>
      <c r="B473" s="360"/>
      <c r="C473" s="360"/>
      <c r="D473" s="221"/>
      <c r="E473" s="178"/>
    </row>
    <row r="474" spans="1:5" x14ac:dyDescent="0.25">
      <c r="A474" s="360"/>
      <c r="B474" s="360"/>
      <c r="C474" s="360"/>
      <c r="D474" s="221"/>
      <c r="E474" s="178"/>
    </row>
    <row r="475" spans="1:5" x14ac:dyDescent="0.25">
      <c r="A475" s="360"/>
      <c r="B475" s="360"/>
      <c r="C475" s="360"/>
      <c r="D475" s="221"/>
      <c r="E475" s="178"/>
    </row>
    <row r="476" spans="1:5" x14ac:dyDescent="0.25">
      <c r="A476" s="360"/>
      <c r="B476" s="360"/>
      <c r="C476" s="360"/>
      <c r="D476" s="221"/>
      <c r="E476" s="178"/>
    </row>
    <row r="477" spans="1:5" x14ac:dyDescent="0.25">
      <c r="A477" s="360"/>
      <c r="B477" s="360"/>
      <c r="C477" s="360"/>
      <c r="D477" s="221"/>
      <c r="E477" s="178"/>
    </row>
    <row r="478" spans="1:5" x14ac:dyDescent="0.25">
      <c r="A478" s="360"/>
      <c r="B478" s="360"/>
      <c r="C478" s="360"/>
      <c r="D478" s="221"/>
      <c r="E478" s="178"/>
    </row>
    <row r="479" spans="1:5" x14ac:dyDescent="0.25">
      <c r="A479" s="360"/>
      <c r="B479" s="360"/>
      <c r="C479" s="360"/>
      <c r="D479" s="221"/>
      <c r="E479" s="178"/>
    </row>
    <row r="480" spans="1:5" x14ac:dyDescent="0.25">
      <c r="A480" s="360"/>
      <c r="B480" s="360"/>
      <c r="C480" s="360"/>
      <c r="D480" s="221"/>
      <c r="E480" s="178"/>
    </row>
    <row r="481" spans="1:5" x14ac:dyDescent="0.25">
      <c r="A481" s="360"/>
      <c r="B481" s="360"/>
      <c r="C481" s="360"/>
      <c r="D481" s="221"/>
      <c r="E481" s="178"/>
    </row>
    <row r="482" spans="1:5" x14ac:dyDescent="0.25">
      <c r="A482" s="360"/>
      <c r="B482" s="360"/>
      <c r="C482" s="360"/>
      <c r="D482" s="221"/>
      <c r="E482" s="178"/>
    </row>
    <row r="483" spans="1:5" x14ac:dyDescent="0.25">
      <c r="A483" s="360"/>
      <c r="B483" s="360"/>
      <c r="C483" s="360"/>
      <c r="D483" s="221"/>
      <c r="E483" s="178"/>
    </row>
    <row r="484" spans="1:5" x14ac:dyDescent="0.25">
      <c r="A484" s="360"/>
      <c r="B484" s="360"/>
      <c r="C484" s="360"/>
      <c r="D484" s="221"/>
      <c r="E484" s="178"/>
    </row>
    <row r="485" spans="1:5" x14ac:dyDescent="0.25">
      <c r="A485" s="360"/>
      <c r="B485" s="360"/>
      <c r="C485" s="360"/>
      <c r="D485" s="221"/>
      <c r="E485" s="178"/>
    </row>
    <row r="486" spans="1:5" x14ac:dyDescent="0.25">
      <c r="A486" s="360"/>
      <c r="B486" s="360"/>
      <c r="C486" s="360"/>
      <c r="D486" s="221"/>
      <c r="E486" s="178"/>
    </row>
    <row r="487" spans="1:5" x14ac:dyDescent="0.25">
      <c r="A487" s="360"/>
      <c r="B487" s="360"/>
      <c r="C487" s="360"/>
      <c r="D487" s="221"/>
      <c r="E487" s="178"/>
    </row>
    <row r="488" spans="1:5" x14ac:dyDescent="0.25">
      <c r="A488" s="360"/>
      <c r="B488" s="360"/>
      <c r="C488" s="360"/>
      <c r="D488" s="221"/>
      <c r="E488" s="178"/>
    </row>
    <row r="489" spans="1:5" x14ac:dyDescent="0.25">
      <c r="A489" s="360"/>
      <c r="B489" s="360"/>
      <c r="C489" s="360"/>
      <c r="D489" s="221"/>
      <c r="E489" s="178"/>
    </row>
    <row r="490" spans="1:5" x14ac:dyDescent="0.25">
      <c r="A490" s="360"/>
      <c r="B490" s="360"/>
      <c r="C490" s="360"/>
      <c r="D490" s="221"/>
      <c r="E490" s="178"/>
    </row>
    <row r="491" spans="1:5" x14ac:dyDescent="0.25">
      <c r="A491" s="360"/>
      <c r="B491" s="360"/>
      <c r="C491" s="360"/>
      <c r="D491" s="221"/>
      <c r="E491" s="178"/>
    </row>
    <row r="492" spans="1:5" x14ac:dyDescent="0.25">
      <c r="A492" s="360"/>
      <c r="B492" s="360"/>
      <c r="C492" s="360"/>
      <c r="D492" s="221"/>
      <c r="E492" s="178"/>
    </row>
    <row r="493" spans="1:5" x14ac:dyDescent="0.25">
      <c r="A493" s="360"/>
      <c r="B493" s="360"/>
      <c r="C493" s="360"/>
      <c r="D493" s="221"/>
      <c r="E493" s="178"/>
    </row>
    <row r="494" spans="1:5" x14ac:dyDescent="0.25">
      <c r="A494" s="360"/>
      <c r="B494" s="360"/>
      <c r="C494" s="360"/>
      <c r="D494" s="221"/>
      <c r="E494" s="178"/>
    </row>
    <row r="495" spans="1:5" x14ac:dyDescent="0.25">
      <c r="A495" s="360"/>
      <c r="B495" s="360"/>
      <c r="C495" s="360"/>
      <c r="D495" s="221"/>
      <c r="E495" s="178"/>
    </row>
    <row r="496" spans="1:5" x14ac:dyDescent="0.25">
      <c r="A496" s="360"/>
      <c r="B496" s="360"/>
      <c r="C496" s="360"/>
      <c r="D496" s="221"/>
      <c r="E496" s="178"/>
    </row>
    <row r="497" spans="1:5" x14ac:dyDescent="0.25">
      <c r="A497" s="360"/>
      <c r="B497" s="360"/>
      <c r="C497" s="360"/>
      <c r="D497" s="221"/>
      <c r="E497" s="178"/>
    </row>
    <row r="498" spans="1:5" x14ac:dyDescent="0.25">
      <c r="A498" s="360"/>
      <c r="B498" s="360"/>
      <c r="C498" s="360"/>
      <c r="D498" s="221"/>
      <c r="E498" s="178"/>
    </row>
    <row r="499" spans="1:5" x14ac:dyDescent="0.25">
      <c r="A499" s="360"/>
      <c r="B499" s="360"/>
      <c r="C499" s="360"/>
      <c r="D499" s="221"/>
      <c r="E499" s="178"/>
    </row>
    <row r="500" spans="1:5" x14ac:dyDescent="0.25">
      <c r="A500" s="360"/>
      <c r="B500" s="360"/>
      <c r="C500" s="360"/>
      <c r="D500" s="221"/>
      <c r="E500" s="178"/>
    </row>
    <row r="501" spans="1:5" x14ac:dyDescent="0.25">
      <c r="A501" s="360"/>
      <c r="B501" s="360"/>
      <c r="C501" s="360"/>
      <c r="D501" s="221"/>
      <c r="E501" s="178"/>
    </row>
    <row r="502" spans="1:5" x14ac:dyDescent="0.25">
      <c r="A502" s="360"/>
      <c r="B502" s="360"/>
      <c r="C502" s="360"/>
      <c r="D502" s="221"/>
      <c r="E502" s="178"/>
    </row>
    <row r="503" spans="1:5" x14ac:dyDescent="0.25">
      <c r="A503" s="360"/>
      <c r="B503" s="360"/>
      <c r="C503" s="360"/>
      <c r="D503" s="221"/>
      <c r="E503" s="178"/>
    </row>
    <row r="504" spans="1:5" x14ac:dyDescent="0.25">
      <c r="A504" s="360"/>
      <c r="B504" s="360"/>
      <c r="C504" s="360"/>
      <c r="D504" s="221"/>
      <c r="E504" s="178"/>
    </row>
    <row r="505" spans="1:5" x14ac:dyDescent="0.25">
      <c r="A505" s="360"/>
      <c r="B505" s="360"/>
      <c r="C505" s="360"/>
      <c r="D505" s="221"/>
      <c r="E505" s="178"/>
    </row>
    <row r="506" spans="1:5" x14ac:dyDescent="0.25">
      <c r="A506" s="360"/>
      <c r="B506" s="360"/>
      <c r="C506" s="360"/>
      <c r="D506" s="221"/>
      <c r="E506" s="178"/>
    </row>
    <row r="507" spans="1:5" x14ac:dyDescent="0.25">
      <c r="A507" s="360"/>
      <c r="B507" s="360"/>
      <c r="C507" s="360"/>
      <c r="D507" s="221"/>
      <c r="E507" s="178"/>
    </row>
    <row r="508" spans="1:5" x14ac:dyDescent="0.25">
      <c r="A508" s="360"/>
      <c r="B508" s="360"/>
      <c r="C508" s="360"/>
      <c r="D508" s="221"/>
      <c r="E508" s="178"/>
    </row>
    <row r="509" spans="1:5" x14ac:dyDescent="0.25">
      <c r="A509" s="360"/>
      <c r="B509" s="360"/>
      <c r="C509" s="360"/>
      <c r="D509" s="221"/>
      <c r="E509" s="178"/>
    </row>
    <row r="510" spans="1:5" x14ac:dyDescent="0.25">
      <c r="A510" s="360"/>
      <c r="B510" s="360"/>
      <c r="C510" s="360"/>
      <c r="D510" s="221"/>
      <c r="E510" s="178"/>
    </row>
    <row r="511" spans="1:5" x14ac:dyDescent="0.25">
      <c r="A511" s="360"/>
      <c r="B511" s="360"/>
      <c r="C511" s="360"/>
      <c r="D511" s="221"/>
      <c r="E511" s="178"/>
    </row>
    <row r="512" spans="1:5" x14ac:dyDescent="0.25">
      <c r="A512" s="360"/>
      <c r="B512" s="360"/>
      <c r="C512" s="360"/>
      <c r="D512" s="221"/>
      <c r="E512" s="178"/>
    </row>
    <row r="513" spans="1:5" x14ac:dyDescent="0.25">
      <c r="A513" s="360"/>
      <c r="B513" s="360"/>
      <c r="C513" s="360"/>
      <c r="D513" s="221"/>
      <c r="E513" s="178"/>
    </row>
    <row r="514" spans="1:5" x14ac:dyDescent="0.25">
      <c r="A514" s="360"/>
      <c r="B514" s="360"/>
      <c r="C514" s="360"/>
      <c r="D514" s="221"/>
      <c r="E514" s="178"/>
    </row>
    <row r="515" spans="1:5" x14ac:dyDescent="0.25">
      <c r="A515" s="360"/>
      <c r="B515" s="360"/>
      <c r="C515" s="360"/>
      <c r="D515" s="221"/>
      <c r="E515" s="178"/>
    </row>
    <row r="516" spans="1:5" x14ac:dyDescent="0.25">
      <c r="A516" s="360"/>
      <c r="B516" s="360"/>
      <c r="C516" s="360"/>
      <c r="D516" s="221"/>
      <c r="E516" s="178"/>
    </row>
    <row r="517" spans="1:5" x14ac:dyDescent="0.25">
      <c r="A517" s="360"/>
      <c r="B517" s="360"/>
      <c r="C517" s="360"/>
      <c r="D517" s="221"/>
      <c r="E517" s="178"/>
    </row>
    <row r="518" spans="1:5" x14ac:dyDescent="0.25">
      <c r="A518" s="360"/>
      <c r="B518" s="360"/>
      <c r="C518" s="360"/>
      <c r="D518" s="221"/>
      <c r="E518" s="178"/>
    </row>
    <row r="519" spans="1:5" x14ac:dyDescent="0.25">
      <c r="A519" s="360"/>
      <c r="B519" s="360"/>
      <c r="C519" s="360"/>
      <c r="D519" s="221"/>
      <c r="E519" s="178"/>
    </row>
    <row r="520" spans="1:5" x14ac:dyDescent="0.25">
      <c r="A520" s="360"/>
      <c r="B520" s="360"/>
      <c r="C520" s="360"/>
      <c r="D520" s="221"/>
      <c r="E520" s="178"/>
    </row>
    <row r="521" spans="1:5" x14ac:dyDescent="0.25">
      <c r="A521" s="360"/>
      <c r="B521" s="360"/>
      <c r="C521" s="360"/>
      <c r="D521" s="221"/>
      <c r="E521" s="178"/>
    </row>
    <row r="522" spans="1:5" x14ac:dyDescent="0.25">
      <c r="A522" s="360"/>
      <c r="B522" s="360"/>
      <c r="C522" s="360"/>
      <c r="D522" s="221"/>
      <c r="E522" s="178"/>
    </row>
    <row r="523" spans="1:5" x14ac:dyDescent="0.25">
      <c r="A523" s="360"/>
      <c r="B523" s="360"/>
      <c r="C523" s="360"/>
      <c r="D523" s="221"/>
      <c r="E523" s="178"/>
    </row>
    <row r="524" spans="1:5" x14ac:dyDescent="0.25">
      <c r="A524" s="360"/>
      <c r="B524" s="360"/>
      <c r="C524" s="360"/>
      <c r="D524" s="221"/>
      <c r="E524" s="178"/>
    </row>
    <row r="525" spans="1:5" x14ac:dyDescent="0.25">
      <c r="A525" s="360"/>
      <c r="B525" s="360"/>
      <c r="C525" s="360"/>
      <c r="D525" s="221"/>
      <c r="E525" s="178"/>
    </row>
    <row r="526" spans="1:5" x14ac:dyDescent="0.25">
      <c r="A526" s="360"/>
      <c r="B526" s="360"/>
      <c r="C526" s="360"/>
      <c r="D526" s="221"/>
      <c r="E526" s="178"/>
    </row>
    <row r="527" spans="1:5" x14ac:dyDescent="0.25">
      <c r="A527" s="360"/>
      <c r="B527" s="360"/>
      <c r="C527" s="360"/>
      <c r="D527" s="221"/>
      <c r="E527" s="178"/>
    </row>
    <row r="528" spans="1:5" x14ac:dyDescent="0.25">
      <c r="A528" s="360"/>
      <c r="B528" s="360"/>
      <c r="C528" s="360"/>
      <c r="D528" s="221"/>
      <c r="E528" s="178"/>
    </row>
    <row r="529" spans="1:5" x14ac:dyDescent="0.25">
      <c r="A529" s="360"/>
      <c r="B529" s="360"/>
      <c r="C529" s="360"/>
      <c r="D529" s="221"/>
      <c r="E529" s="178"/>
    </row>
    <row r="530" spans="1:5" x14ac:dyDescent="0.25">
      <c r="A530" s="360"/>
      <c r="B530" s="360"/>
      <c r="C530" s="360"/>
      <c r="D530" s="221"/>
      <c r="E530" s="178"/>
    </row>
    <row r="531" spans="1:5" x14ac:dyDescent="0.25">
      <c r="A531" s="360"/>
      <c r="B531" s="360"/>
      <c r="C531" s="360"/>
      <c r="D531" s="221"/>
      <c r="E531" s="178"/>
    </row>
    <row r="532" spans="1:5" x14ac:dyDescent="0.25">
      <c r="A532" s="360"/>
      <c r="B532" s="360"/>
      <c r="C532" s="360"/>
      <c r="D532" s="221"/>
      <c r="E532" s="178"/>
    </row>
    <row r="533" spans="1:5" x14ac:dyDescent="0.25">
      <c r="A533" s="360"/>
      <c r="B533" s="360"/>
      <c r="C533" s="360"/>
      <c r="D533" s="221"/>
      <c r="E533" s="178"/>
    </row>
    <row r="534" spans="1:5" x14ac:dyDescent="0.25">
      <c r="A534" s="360"/>
      <c r="B534" s="360"/>
      <c r="C534" s="360"/>
      <c r="D534" s="221"/>
      <c r="E534" s="178"/>
    </row>
    <row r="535" spans="1:5" x14ac:dyDescent="0.25">
      <c r="A535" s="360"/>
      <c r="B535" s="360"/>
      <c r="C535" s="360"/>
      <c r="D535" s="221"/>
      <c r="E535" s="178"/>
    </row>
    <row r="536" spans="1:5" x14ac:dyDescent="0.25">
      <c r="A536" s="360"/>
      <c r="B536" s="360"/>
      <c r="C536" s="360"/>
      <c r="D536" s="221"/>
      <c r="E536" s="178"/>
    </row>
    <row r="537" spans="1:5" x14ac:dyDescent="0.25">
      <c r="A537" s="360"/>
      <c r="B537" s="360"/>
      <c r="C537" s="360"/>
      <c r="D537" s="221"/>
      <c r="E537" s="178"/>
    </row>
    <row r="538" spans="1:5" x14ac:dyDescent="0.25">
      <c r="A538" s="360"/>
      <c r="B538" s="360"/>
      <c r="C538" s="360"/>
      <c r="D538" s="221"/>
      <c r="E538" s="178"/>
    </row>
    <row r="539" spans="1:5" x14ac:dyDescent="0.25">
      <c r="A539" s="360"/>
      <c r="B539" s="360"/>
      <c r="C539" s="360"/>
      <c r="D539" s="221"/>
      <c r="E539" s="178"/>
    </row>
    <row r="540" spans="1:5" x14ac:dyDescent="0.25">
      <c r="A540" s="360"/>
      <c r="B540" s="360"/>
      <c r="C540" s="360"/>
      <c r="D540" s="221"/>
      <c r="E540" s="178"/>
    </row>
    <row r="541" spans="1:5" x14ac:dyDescent="0.25">
      <c r="A541" s="360"/>
      <c r="B541" s="360"/>
      <c r="C541" s="360"/>
      <c r="D541" s="221"/>
      <c r="E541" s="178"/>
    </row>
    <row r="542" spans="1:5" x14ac:dyDescent="0.25">
      <c r="A542" s="360"/>
      <c r="B542" s="360"/>
      <c r="C542" s="360"/>
      <c r="D542" s="221"/>
      <c r="E542" s="178"/>
    </row>
    <row r="543" spans="1:5" x14ac:dyDescent="0.25">
      <c r="A543" s="360"/>
      <c r="B543" s="360"/>
      <c r="C543" s="360"/>
      <c r="D543" s="221"/>
      <c r="E543" s="178"/>
    </row>
    <row r="544" spans="1:5" x14ac:dyDescent="0.25">
      <c r="A544" s="360"/>
      <c r="B544" s="360"/>
      <c r="C544" s="360"/>
      <c r="D544" s="221"/>
      <c r="E544" s="178"/>
    </row>
    <row r="545" spans="1:5" x14ac:dyDescent="0.25">
      <c r="A545" s="360"/>
      <c r="B545" s="360"/>
      <c r="C545" s="360"/>
      <c r="D545" s="221"/>
      <c r="E545" s="178"/>
    </row>
    <row r="546" spans="1:5" x14ac:dyDescent="0.25">
      <c r="A546" s="360"/>
      <c r="B546" s="360"/>
      <c r="C546" s="360"/>
      <c r="D546" s="221"/>
      <c r="E546" s="178"/>
    </row>
    <row r="547" spans="1:5" x14ac:dyDescent="0.25">
      <c r="A547" s="360"/>
      <c r="B547" s="360"/>
      <c r="C547" s="360"/>
      <c r="D547" s="221"/>
      <c r="E547" s="178"/>
    </row>
    <row r="548" spans="1:5" x14ac:dyDescent="0.25">
      <c r="A548" s="360"/>
      <c r="B548" s="360"/>
      <c r="C548" s="360"/>
      <c r="D548" s="221"/>
      <c r="E548" s="178"/>
    </row>
    <row r="549" spans="1:5" x14ac:dyDescent="0.25">
      <c r="A549" s="360"/>
      <c r="B549" s="360"/>
      <c r="C549" s="360"/>
      <c r="D549" s="221"/>
      <c r="E549" s="178"/>
    </row>
    <row r="550" spans="1:5" x14ac:dyDescent="0.25">
      <c r="A550" s="360"/>
      <c r="B550" s="360"/>
      <c r="C550" s="360"/>
      <c r="D550" s="221"/>
      <c r="E550" s="178"/>
    </row>
    <row r="551" spans="1:5" x14ac:dyDescent="0.25">
      <c r="A551" s="360"/>
      <c r="B551" s="360"/>
      <c r="C551" s="360"/>
      <c r="D551" s="221"/>
      <c r="E551" s="178"/>
    </row>
    <row r="552" spans="1:5" x14ac:dyDescent="0.25">
      <c r="A552" s="360"/>
      <c r="B552" s="360"/>
      <c r="C552" s="360"/>
      <c r="D552" s="221"/>
      <c r="E552" s="178"/>
    </row>
    <row r="553" spans="1:5" x14ac:dyDescent="0.25">
      <c r="A553" s="360"/>
      <c r="B553" s="360"/>
      <c r="C553" s="360"/>
      <c r="D553" s="221"/>
      <c r="E553" s="178"/>
    </row>
    <row r="554" spans="1:5" x14ac:dyDescent="0.25">
      <c r="A554" s="360"/>
      <c r="B554" s="360"/>
      <c r="C554" s="360"/>
      <c r="D554" s="221"/>
      <c r="E554" s="178"/>
    </row>
    <row r="555" spans="1:5" x14ac:dyDescent="0.25">
      <c r="A555" s="360"/>
      <c r="B555" s="360"/>
      <c r="C555" s="360"/>
      <c r="D555" s="221"/>
      <c r="E555" s="178"/>
    </row>
    <row r="556" spans="1:5" x14ac:dyDescent="0.25">
      <c r="A556" s="360"/>
      <c r="B556" s="360"/>
      <c r="C556" s="360"/>
      <c r="D556" s="221"/>
      <c r="E556" s="178"/>
    </row>
    <row r="557" spans="1:5" x14ac:dyDescent="0.25">
      <c r="A557" s="360"/>
      <c r="B557" s="360"/>
      <c r="C557" s="360"/>
      <c r="D557" s="221"/>
      <c r="E557" s="178"/>
    </row>
    <row r="558" spans="1:5" x14ac:dyDescent="0.25">
      <c r="A558" s="360"/>
      <c r="B558" s="360"/>
      <c r="C558" s="360"/>
      <c r="D558" s="221"/>
      <c r="E558" s="178"/>
    </row>
    <row r="559" spans="1:5" x14ac:dyDescent="0.25">
      <c r="A559" s="360"/>
      <c r="B559" s="360"/>
      <c r="C559" s="360"/>
      <c r="D559" s="221"/>
      <c r="E559" s="178"/>
    </row>
    <row r="560" spans="1:5" x14ac:dyDescent="0.25">
      <c r="A560" s="360"/>
      <c r="B560" s="360"/>
      <c r="C560" s="360"/>
      <c r="D560" s="221"/>
      <c r="E560" s="178"/>
    </row>
    <row r="561" spans="1:5" x14ac:dyDescent="0.25">
      <c r="A561" s="360"/>
      <c r="B561" s="360"/>
      <c r="C561" s="360"/>
      <c r="D561" s="221"/>
      <c r="E561" s="178"/>
    </row>
    <row r="562" spans="1:5" x14ac:dyDescent="0.25">
      <c r="A562" s="360"/>
      <c r="B562" s="360"/>
      <c r="C562" s="360"/>
      <c r="D562" s="221"/>
      <c r="E562" s="178"/>
    </row>
    <row r="563" spans="1:5" x14ac:dyDescent="0.25">
      <c r="A563" s="360"/>
      <c r="B563" s="360"/>
      <c r="C563" s="360"/>
      <c r="D563" s="221"/>
      <c r="E563" s="178"/>
    </row>
    <row r="564" spans="1:5" x14ac:dyDescent="0.25">
      <c r="A564" s="360"/>
      <c r="B564" s="360"/>
      <c r="C564" s="360"/>
      <c r="D564" s="221"/>
      <c r="E564" s="178"/>
    </row>
    <row r="565" spans="1:5" x14ac:dyDescent="0.25">
      <c r="A565" s="360"/>
      <c r="B565" s="360"/>
      <c r="C565" s="360"/>
      <c r="D565" s="221"/>
      <c r="E565" s="178"/>
    </row>
    <row r="566" spans="1:5" x14ac:dyDescent="0.25">
      <c r="A566" s="360"/>
      <c r="B566" s="360"/>
      <c r="C566" s="360"/>
      <c r="D566" s="221"/>
      <c r="E566" s="178"/>
    </row>
    <row r="567" spans="1:5" x14ac:dyDescent="0.25">
      <c r="A567" s="360"/>
      <c r="B567" s="360"/>
      <c r="C567" s="360"/>
      <c r="D567" s="221"/>
      <c r="E567" s="178"/>
    </row>
    <row r="568" spans="1:5" x14ac:dyDescent="0.25">
      <c r="A568" s="360"/>
      <c r="B568" s="360"/>
      <c r="C568" s="360"/>
      <c r="D568" s="221"/>
      <c r="E568" s="178"/>
    </row>
    <row r="569" spans="1:5" x14ac:dyDescent="0.25">
      <c r="A569" s="360"/>
      <c r="B569" s="360"/>
      <c r="C569" s="360"/>
      <c r="D569" s="221"/>
      <c r="E569" s="178"/>
    </row>
    <row r="570" spans="1:5" x14ac:dyDescent="0.25">
      <c r="A570" s="360"/>
      <c r="B570" s="360"/>
      <c r="C570" s="360"/>
      <c r="D570" s="221"/>
      <c r="E570" s="178"/>
    </row>
    <row r="571" spans="1:5" x14ac:dyDescent="0.25">
      <c r="A571" s="360"/>
      <c r="B571" s="360"/>
      <c r="C571" s="360"/>
      <c r="D571" s="221"/>
      <c r="E571" s="178"/>
    </row>
    <row r="572" spans="1:5" x14ac:dyDescent="0.25">
      <c r="A572" s="360"/>
      <c r="B572" s="360"/>
      <c r="C572" s="360"/>
      <c r="D572" s="221"/>
      <c r="E572" s="178"/>
    </row>
    <row r="573" spans="1:5" x14ac:dyDescent="0.25">
      <c r="A573" s="360"/>
      <c r="B573" s="360"/>
      <c r="C573" s="360"/>
      <c r="D573" s="221"/>
      <c r="E573" s="178"/>
    </row>
    <row r="574" spans="1:5" x14ac:dyDescent="0.25">
      <c r="A574" s="360"/>
      <c r="B574" s="360"/>
      <c r="C574" s="360"/>
      <c r="D574" s="221"/>
      <c r="E574" s="178"/>
    </row>
    <row r="575" spans="1:5" x14ac:dyDescent="0.25">
      <c r="A575" s="360"/>
      <c r="B575" s="360"/>
      <c r="C575" s="360"/>
      <c r="D575" s="221"/>
      <c r="E575" s="178"/>
    </row>
    <row r="576" spans="1:5" x14ac:dyDescent="0.25">
      <c r="A576" s="360"/>
      <c r="B576" s="360"/>
      <c r="C576" s="360"/>
      <c r="D576" s="221"/>
      <c r="E576" s="178"/>
    </row>
    <row r="577" spans="1:5" x14ac:dyDescent="0.25">
      <c r="A577" s="360"/>
      <c r="B577" s="360"/>
      <c r="C577" s="360"/>
      <c r="D577" s="221"/>
      <c r="E577" s="178"/>
    </row>
    <row r="578" spans="1:5" x14ac:dyDescent="0.25">
      <c r="A578" s="360"/>
      <c r="B578" s="360"/>
      <c r="C578" s="360"/>
      <c r="D578" s="221"/>
      <c r="E578" s="178"/>
    </row>
    <row r="579" spans="1:5" x14ac:dyDescent="0.25">
      <c r="A579" s="360"/>
      <c r="B579" s="360"/>
      <c r="C579" s="360"/>
      <c r="D579" s="221"/>
      <c r="E579" s="178"/>
    </row>
    <row r="580" spans="1:5" x14ac:dyDescent="0.25">
      <c r="A580" s="360"/>
      <c r="B580" s="360"/>
      <c r="C580" s="360"/>
      <c r="D580" s="221"/>
      <c r="E580" s="178"/>
    </row>
    <row r="581" spans="1:5" x14ac:dyDescent="0.25">
      <c r="A581" s="360"/>
      <c r="B581" s="360"/>
      <c r="C581" s="360"/>
      <c r="D581" s="221"/>
      <c r="E581" s="178"/>
    </row>
    <row r="582" spans="1:5" x14ac:dyDescent="0.25">
      <c r="A582" s="360"/>
      <c r="B582" s="360"/>
      <c r="C582" s="360"/>
      <c r="D582" s="221"/>
      <c r="E582" s="178"/>
    </row>
    <row r="583" spans="1:5" x14ac:dyDescent="0.25">
      <c r="A583" s="360"/>
      <c r="B583" s="360"/>
      <c r="C583" s="360"/>
      <c r="D583" s="221"/>
      <c r="E583" s="178"/>
    </row>
    <row r="584" spans="1:5" x14ac:dyDescent="0.25">
      <c r="A584" s="360"/>
      <c r="B584" s="360"/>
      <c r="C584" s="360"/>
      <c r="D584" s="221"/>
      <c r="E584" s="178"/>
    </row>
    <row r="585" spans="1:5" x14ac:dyDescent="0.25">
      <c r="A585" s="360"/>
      <c r="B585" s="360"/>
      <c r="C585" s="360"/>
      <c r="D585" s="221"/>
      <c r="E585" s="178"/>
    </row>
    <row r="586" spans="1:5" x14ac:dyDescent="0.25">
      <c r="A586" s="360"/>
      <c r="B586" s="360"/>
      <c r="C586" s="360"/>
      <c r="D586" s="221"/>
      <c r="E586" s="178"/>
    </row>
    <row r="587" spans="1:5" x14ac:dyDescent="0.25">
      <c r="A587" s="360"/>
      <c r="B587" s="360"/>
      <c r="C587" s="360"/>
      <c r="D587" s="221"/>
      <c r="E587" s="178"/>
    </row>
    <row r="588" spans="1:5" x14ac:dyDescent="0.25">
      <c r="A588" s="360"/>
      <c r="B588" s="360"/>
      <c r="C588" s="360"/>
      <c r="D588" s="221"/>
      <c r="E588" s="178"/>
    </row>
    <row r="589" spans="1:5" x14ac:dyDescent="0.25">
      <c r="A589" s="360"/>
      <c r="B589" s="360"/>
      <c r="C589" s="360"/>
      <c r="D589" s="221"/>
      <c r="E589" s="178"/>
    </row>
    <row r="590" spans="1:5" x14ac:dyDescent="0.25">
      <c r="A590" s="360"/>
      <c r="B590" s="360"/>
      <c r="C590" s="360"/>
      <c r="D590" s="221"/>
      <c r="E590" s="178"/>
    </row>
    <row r="591" spans="1:5" x14ac:dyDescent="0.25">
      <c r="A591" s="360"/>
      <c r="B591" s="360"/>
      <c r="C591" s="360"/>
      <c r="D591" s="221"/>
      <c r="E591" s="178"/>
    </row>
    <row r="592" spans="1:5" x14ac:dyDescent="0.25">
      <c r="A592" s="360"/>
      <c r="B592" s="360"/>
      <c r="C592" s="360"/>
      <c r="D592" s="221"/>
      <c r="E592" s="178"/>
    </row>
    <row r="593" spans="1:5" x14ac:dyDescent="0.25">
      <c r="A593" s="360"/>
      <c r="B593" s="360"/>
      <c r="C593" s="360"/>
      <c r="D593" s="221"/>
      <c r="E593" s="178"/>
    </row>
    <row r="594" spans="1:5" x14ac:dyDescent="0.25">
      <c r="A594" s="360"/>
      <c r="B594" s="360"/>
      <c r="C594" s="360"/>
      <c r="D594" s="221"/>
      <c r="E594" s="178"/>
    </row>
    <row r="595" spans="1:5" x14ac:dyDescent="0.25">
      <c r="A595" s="360"/>
      <c r="B595" s="360"/>
      <c r="C595" s="360"/>
      <c r="D595" s="221"/>
      <c r="E595" s="178"/>
    </row>
    <row r="596" spans="1:5" x14ac:dyDescent="0.25">
      <c r="A596" s="360"/>
      <c r="B596" s="360"/>
      <c r="C596" s="360"/>
      <c r="D596" s="221"/>
      <c r="E596" s="178"/>
    </row>
    <row r="597" spans="1:5" x14ac:dyDescent="0.25">
      <c r="A597" s="360"/>
      <c r="B597" s="360"/>
      <c r="C597" s="360"/>
      <c r="D597" s="221"/>
      <c r="E597" s="178"/>
    </row>
    <row r="598" spans="1:5" x14ac:dyDescent="0.25">
      <c r="A598" s="360"/>
      <c r="B598" s="360"/>
      <c r="C598" s="360"/>
      <c r="D598" s="221"/>
      <c r="E598" s="178"/>
    </row>
    <row r="599" spans="1:5" x14ac:dyDescent="0.25">
      <c r="A599" s="360"/>
      <c r="B599" s="360"/>
      <c r="C599" s="360"/>
      <c r="D599" s="221"/>
      <c r="E599" s="178"/>
    </row>
    <row r="600" spans="1:5" x14ac:dyDescent="0.25">
      <c r="A600" s="360"/>
      <c r="B600" s="360"/>
      <c r="C600" s="360"/>
      <c r="D600" s="221"/>
      <c r="E600" s="178"/>
    </row>
    <row r="601" spans="1:5" x14ac:dyDescent="0.25">
      <c r="A601" s="360"/>
      <c r="B601" s="360"/>
      <c r="C601" s="360"/>
      <c r="D601" s="221"/>
      <c r="E601" s="178"/>
    </row>
    <row r="602" spans="1:5" x14ac:dyDescent="0.25">
      <c r="A602" s="360"/>
      <c r="B602" s="360"/>
      <c r="C602" s="360"/>
      <c r="D602" s="221"/>
      <c r="E602" s="178"/>
    </row>
    <row r="603" spans="1:5" x14ac:dyDescent="0.25">
      <c r="A603" s="360"/>
      <c r="B603" s="360"/>
      <c r="C603" s="360"/>
      <c r="D603" s="221"/>
      <c r="E603" s="178"/>
    </row>
    <row r="604" spans="1:5" x14ac:dyDescent="0.25">
      <c r="A604" s="360"/>
      <c r="B604" s="360"/>
      <c r="C604" s="360"/>
      <c r="D604" s="221"/>
      <c r="E604" s="178"/>
    </row>
    <row r="605" spans="1:5" x14ac:dyDescent="0.25">
      <c r="A605" s="360"/>
      <c r="B605" s="360"/>
      <c r="C605" s="360"/>
      <c r="D605" s="221"/>
      <c r="E605" s="178"/>
    </row>
    <row r="606" spans="1:5" x14ac:dyDescent="0.25">
      <c r="A606" s="360"/>
      <c r="B606" s="360"/>
      <c r="C606" s="360"/>
      <c r="D606" s="221"/>
      <c r="E606" s="178"/>
    </row>
    <row r="607" spans="1:5" x14ac:dyDescent="0.25">
      <c r="A607" s="360"/>
      <c r="B607" s="360"/>
      <c r="C607" s="360"/>
      <c r="D607" s="221"/>
      <c r="E607" s="178"/>
    </row>
    <row r="608" spans="1:5" x14ac:dyDescent="0.25">
      <c r="A608" s="360"/>
      <c r="B608" s="360"/>
      <c r="C608" s="360"/>
      <c r="D608" s="221"/>
      <c r="E608" s="178"/>
    </row>
    <row r="609" spans="1:5" x14ac:dyDescent="0.25">
      <c r="A609" s="360"/>
      <c r="B609" s="360"/>
      <c r="C609" s="360"/>
      <c r="D609" s="221"/>
      <c r="E609" s="178"/>
    </row>
    <row r="610" spans="1:5" x14ac:dyDescent="0.25">
      <c r="A610" s="360"/>
      <c r="B610" s="360"/>
      <c r="C610" s="360"/>
      <c r="D610" s="221"/>
      <c r="E610" s="178"/>
    </row>
    <row r="611" spans="1:5" x14ac:dyDescent="0.25">
      <c r="A611" s="360"/>
      <c r="B611" s="360"/>
      <c r="C611" s="360"/>
      <c r="D611" s="221"/>
      <c r="E611" s="178"/>
    </row>
    <row r="612" spans="1:5" x14ac:dyDescent="0.25">
      <c r="A612" s="360"/>
      <c r="B612" s="360"/>
      <c r="C612" s="360"/>
      <c r="D612" s="221"/>
      <c r="E612" s="178"/>
    </row>
    <row r="613" spans="1:5" x14ac:dyDescent="0.25">
      <c r="A613" s="360"/>
      <c r="B613" s="360"/>
      <c r="C613" s="360"/>
      <c r="D613" s="221"/>
      <c r="E613" s="178"/>
    </row>
    <row r="614" spans="1:5" x14ac:dyDescent="0.25">
      <c r="A614" s="360"/>
      <c r="B614" s="360"/>
      <c r="C614" s="360"/>
      <c r="D614" s="221"/>
      <c r="E614" s="178"/>
    </row>
    <row r="615" spans="1:5" x14ac:dyDescent="0.25">
      <c r="A615" s="360"/>
      <c r="B615" s="360"/>
      <c r="C615" s="360"/>
      <c r="D615" s="221"/>
      <c r="E615" s="178"/>
    </row>
    <row r="616" spans="1:5" x14ac:dyDescent="0.25">
      <c r="A616" s="360"/>
      <c r="B616" s="360"/>
      <c r="C616" s="360"/>
      <c r="D616" s="221"/>
      <c r="E616" s="178"/>
    </row>
    <row r="617" spans="1:5" x14ac:dyDescent="0.25">
      <c r="A617" s="360"/>
      <c r="B617" s="360"/>
      <c r="C617" s="360"/>
      <c r="D617" s="221"/>
      <c r="E617" s="178"/>
    </row>
    <row r="618" spans="1:5" x14ac:dyDescent="0.25">
      <c r="A618" s="360"/>
      <c r="B618" s="360"/>
      <c r="C618" s="360"/>
      <c r="D618" s="221"/>
      <c r="E618" s="178"/>
    </row>
    <row r="619" spans="1:5" x14ac:dyDescent="0.25">
      <c r="A619" s="360"/>
      <c r="B619" s="360"/>
      <c r="C619" s="360"/>
      <c r="D619" s="221"/>
      <c r="E619" s="178"/>
    </row>
    <row r="620" spans="1:5" x14ac:dyDescent="0.25">
      <c r="A620" s="360"/>
      <c r="B620" s="360"/>
      <c r="C620" s="360"/>
      <c r="D620" s="221"/>
      <c r="E620" s="178"/>
    </row>
    <row r="621" spans="1:5" x14ac:dyDescent="0.25">
      <c r="A621" s="360"/>
      <c r="B621" s="360"/>
      <c r="C621" s="360"/>
      <c r="D621" s="221"/>
      <c r="E621" s="178"/>
    </row>
    <row r="622" spans="1:5" x14ac:dyDescent="0.25">
      <c r="A622" s="360"/>
      <c r="B622" s="360"/>
      <c r="C622" s="360"/>
      <c r="D622" s="221"/>
      <c r="E622" s="178"/>
    </row>
    <row r="623" spans="1:5" x14ac:dyDescent="0.25">
      <c r="A623" s="360"/>
      <c r="B623" s="360"/>
      <c r="C623" s="360"/>
      <c r="D623" s="221"/>
      <c r="E623" s="178"/>
    </row>
    <row r="624" spans="1:5" x14ac:dyDescent="0.25">
      <c r="A624" s="360"/>
      <c r="B624" s="360"/>
      <c r="C624" s="360"/>
      <c r="D624" s="221"/>
      <c r="E624" s="178"/>
    </row>
    <row r="625" spans="1:5" x14ac:dyDescent="0.25">
      <c r="A625" s="360"/>
      <c r="B625" s="360"/>
      <c r="C625" s="360"/>
      <c r="D625" s="221"/>
      <c r="E625" s="178"/>
    </row>
    <row r="626" spans="1:5" x14ac:dyDescent="0.25">
      <c r="A626" s="360"/>
      <c r="B626" s="360"/>
      <c r="C626" s="360"/>
      <c r="D626" s="221"/>
      <c r="E626" s="178"/>
    </row>
    <row r="627" spans="1:5" x14ac:dyDescent="0.25">
      <c r="A627" s="360"/>
      <c r="B627" s="360"/>
      <c r="C627" s="360"/>
      <c r="D627" s="221"/>
      <c r="E627" s="178"/>
    </row>
    <row r="628" spans="1:5" x14ac:dyDescent="0.25">
      <c r="A628" s="360"/>
      <c r="B628" s="360"/>
      <c r="C628" s="360"/>
      <c r="D628" s="221"/>
      <c r="E628" s="178"/>
    </row>
    <row r="629" spans="1:5" x14ac:dyDescent="0.25">
      <c r="A629" s="360"/>
      <c r="B629" s="360"/>
      <c r="C629" s="360"/>
      <c r="D629" s="221"/>
      <c r="E629" s="178"/>
    </row>
    <row r="630" spans="1:5" x14ac:dyDescent="0.25">
      <c r="A630" s="360"/>
      <c r="B630" s="360"/>
      <c r="C630" s="360"/>
      <c r="D630" s="221"/>
      <c r="E630" s="178"/>
    </row>
    <row r="631" spans="1:5" x14ac:dyDescent="0.25">
      <c r="A631" s="360"/>
      <c r="B631" s="360"/>
      <c r="C631" s="360"/>
      <c r="D631" s="221"/>
      <c r="E631" s="178"/>
    </row>
    <row r="632" spans="1:5" x14ac:dyDescent="0.25">
      <c r="A632" s="360"/>
      <c r="B632" s="360"/>
      <c r="C632" s="360"/>
      <c r="D632" s="221"/>
      <c r="E632" s="178"/>
    </row>
    <row r="633" spans="1:5" x14ac:dyDescent="0.25">
      <c r="A633" s="360"/>
      <c r="B633" s="360"/>
      <c r="C633" s="360"/>
      <c r="D633" s="221"/>
      <c r="E633" s="178"/>
    </row>
    <row r="634" spans="1:5" x14ac:dyDescent="0.25">
      <c r="A634" s="360"/>
      <c r="B634" s="360"/>
      <c r="C634" s="360"/>
      <c r="D634" s="221"/>
      <c r="E634" s="178"/>
    </row>
    <row r="635" spans="1:5" x14ac:dyDescent="0.25">
      <c r="A635" s="360"/>
      <c r="B635" s="360"/>
      <c r="C635" s="360"/>
      <c r="D635" s="221"/>
      <c r="E635" s="178"/>
    </row>
    <row r="636" spans="1:5" x14ac:dyDescent="0.25">
      <c r="A636" s="360"/>
      <c r="B636" s="360"/>
      <c r="C636" s="360"/>
      <c r="D636" s="221"/>
      <c r="E636" s="178"/>
    </row>
    <row r="637" spans="1:5" x14ac:dyDescent="0.25">
      <c r="A637" s="360"/>
      <c r="B637" s="360"/>
      <c r="C637" s="360"/>
      <c r="D637" s="221"/>
      <c r="E637" s="178"/>
    </row>
    <row r="638" spans="1:5" x14ac:dyDescent="0.25">
      <c r="A638" s="360"/>
      <c r="B638" s="360"/>
      <c r="C638" s="360"/>
      <c r="D638" s="221"/>
      <c r="E638" s="178"/>
    </row>
    <row r="639" spans="1:5" x14ac:dyDescent="0.25">
      <c r="A639" s="360"/>
      <c r="B639" s="360"/>
      <c r="C639" s="360"/>
      <c r="D639" s="221"/>
      <c r="E639" s="178"/>
    </row>
    <row r="640" spans="1:5" x14ac:dyDescent="0.25">
      <c r="A640" s="360"/>
      <c r="B640" s="360"/>
      <c r="C640" s="360"/>
      <c r="D640" s="221"/>
      <c r="E640" s="178"/>
    </row>
    <row r="641" spans="1:5" x14ac:dyDescent="0.25">
      <c r="A641" s="360"/>
      <c r="B641" s="360"/>
      <c r="C641" s="360"/>
      <c r="D641" s="221"/>
      <c r="E641" s="178"/>
    </row>
    <row r="642" spans="1:5" x14ac:dyDescent="0.25">
      <c r="A642" s="360"/>
      <c r="B642" s="360"/>
      <c r="C642" s="360"/>
      <c r="D642" s="221"/>
      <c r="E642" s="178"/>
    </row>
    <row r="643" spans="1:5" x14ac:dyDescent="0.25">
      <c r="A643" s="360"/>
      <c r="B643" s="360"/>
      <c r="C643" s="360"/>
      <c r="D643" s="221"/>
      <c r="E643" s="178"/>
    </row>
    <row r="644" spans="1:5" x14ac:dyDescent="0.25">
      <c r="A644" s="360"/>
      <c r="B644" s="360"/>
      <c r="C644" s="360"/>
      <c r="D644" s="221"/>
      <c r="E644" s="178"/>
    </row>
    <row r="645" spans="1:5" x14ac:dyDescent="0.25">
      <c r="A645" s="360"/>
      <c r="B645" s="360"/>
      <c r="C645" s="360"/>
      <c r="D645" s="221"/>
      <c r="E645" s="178"/>
    </row>
    <row r="646" spans="1:5" x14ac:dyDescent="0.25">
      <c r="A646" s="360"/>
      <c r="B646" s="360"/>
      <c r="C646" s="360"/>
      <c r="D646" s="221"/>
      <c r="E646" s="178"/>
    </row>
    <row r="647" spans="1:5" x14ac:dyDescent="0.25">
      <c r="A647" s="360"/>
      <c r="B647" s="360"/>
      <c r="C647" s="360"/>
      <c r="D647" s="221"/>
      <c r="E647" s="178"/>
    </row>
    <row r="648" spans="1:5" x14ac:dyDescent="0.25">
      <c r="A648" s="360"/>
      <c r="B648" s="360"/>
      <c r="C648" s="360"/>
      <c r="D648" s="221"/>
      <c r="E648" s="178"/>
    </row>
    <row r="649" spans="1:5" x14ac:dyDescent="0.25">
      <c r="A649" s="360"/>
      <c r="B649" s="360"/>
      <c r="C649" s="360"/>
      <c r="D649" s="221"/>
      <c r="E649" s="178"/>
    </row>
    <row r="650" spans="1:5" x14ac:dyDescent="0.25">
      <c r="A650" s="360"/>
      <c r="B650" s="360"/>
      <c r="C650" s="360"/>
      <c r="D650" s="221"/>
      <c r="E650" s="178"/>
    </row>
    <row r="651" spans="1:5" x14ac:dyDescent="0.25">
      <c r="A651" s="360"/>
      <c r="B651" s="360"/>
      <c r="C651" s="360"/>
      <c r="D651" s="221"/>
      <c r="E651" s="178"/>
    </row>
    <row r="652" spans="1:5" x14ac:dyDescent="0.25">
      <c r="A652" s="360"/>
      <c r="B652" s="360"/>
      <c r="C652" s="360"/>
      <c r="D652" s="221"/>
      <c r="E652" s="178"/>
    </row>
    <row r="653" spans="1:5" x14ac:dyDescent="0.25">
      <c r="A653" s="360"/>
      <c r="B653" s="360"/>
      <c r="C653" s="360"/>
      <c r="D653" s="221"/>
      <c r="E653" s="178"/>
    </row>
    <row r="654" spans="1:5" x14ac:dyDescent="0.25">
      <c r="A654" s="360"/>
      <c r="B654" s="360"/>
      <c r="C654" s="360"/>
      <c r="D654" s="221"/>
      <c r="E654" s="178"/>
    </row>
    <row r="655" spans="1:5" x14ac:dyDescent="0.25">
      <c r="A655" s="360"/>
      <c r="B655" s="360"/>
      <c r="C655" s="360"/>
      <c r="D655" s="221"/>
      <c r="E655" s="178"/>
    </row>
    <row r="656" spans="1:5" x14ac:dyDescent="0.25">
      <c r="A656" s="360"/>
      <c r="B656" s="360"/>
      <c r="C656" s="360"/>
      <c r="D656" s="221"/>
      <c r="E656" s="178"/>
    </row>
    <row r="657" spans="1:5" x14ac:dyDescent="0.25">
      <c r="A657" s="360"/>
      <c r="B657" s="360"/>
      <c r="C657" s="360"/>
      <c r="D657" s="221"/>
      <c r="E657" s="178"/>
    </row>
    <row r="658" spans="1:5" x14ac:dyDescent="0.25">
      <c r="A658" s="360"/>
      <c r="B658" s="360"/>
      <c r="C658" s="360"/>
      <c r="D658" s="221"/>
      <c r="E658" s="178"/>
    </row>
    <row r="659" spans="1:5" x14ac:dyDescent="0.25">
      <c r="A659" s="360"/>
      <c r="B659" s="360"/>
      <c r="C659" s="360"/>
      <c r="D659" s="221"/>
      <c r="E659" s="178"/>
    </row>
    <row r="660" spans="1:5" x14ac:dyDescent="0.25">
      <c r="A660" s="360"/>
      <c r="B660" s="360"/>
      <c r="C660" s="360"/>
      <c r="D660" s="221"/>
      <c r="E660" s="178"/>
    </row>
    <row r="661" spans="1:5" x14ac:dyDescent="0.25">
      <c r="A661" s="360"/>
      <c r="B661" s="360"/>
      <c r="C661" s="360"/>
      <c r="D661" s="221"/>
      <c r="E661" s="178"/>
    </row>
    <row r="662" spans="1:5" x14ac:dyDescent="0.25">
      <c r="A662" s="360"/>
      <c r="B662" s="360"/>
      <c r="C662" s="360"/>
      <c r="D662" s="221"/>
      <c r="E662" s="178"/>
    </row>
    <row r="663" spans="1:5" x14ac:dyDescent="0.25">
      <c r="A663" s="360"/>
      <c r="B663" s="360"/>
      <c r="C663" s="360"/>
      <c r="D663" s="221"/>
      <c r="E663" s="178"/>
    </row>
    <row r="664" spans="1:5" x14ac:dyDescent="0.25">
      <c r="A664" s="360"/>
      <c r="B664" s="360"/>
      <c r="C664" s="360"/>
      <c r="D664" s="221"/>
      <c r="E664" s="178"/>
    </row>
    <row r="665" spans="1:5" x14ac:dyDescent="0.25">
      <c r="A665" s="360"/>
      <c r="B665" s="360"/>
      <c r="C665" s="360"/>
      <c r="D665" s="221"/>
      <c r="E665" s="178"/>
    </row>
    <row r="666" spans="1:5" x14ac:dyDescent="0.25">
      <c r="A666" s="360"/>
      <c r="B666" s="360"/>
      <c r="C666" s="360"/>
      <c r="D666" s="221"/>
      <c r="E666" s="178"/>
    </row>
    <row r="667" spans="1:5" x14ac:dyDescent="0.25">
      <c r="A667" s="360"/>
      <c r="B667" s="360"/>
      <c r="C667" s="360"/>
      <c r="D667" s="221"/>
      <c r="E667" s="178"/>
    </row>
    <row r="668" spans="1:5" x14ac:dyDescent="0.25">
      <c r="A668" s="360"/>
      <c r="B668" s="360"/>
      <c r="C668" s="360"/>
      <c r="D668" s="221"/>
      <c r="E668" s="178"/>
    </row>
    <row r="669" spans="1:5" x14ac:dyDescent="0.25">
      <c r="A669" s="360"/>
      <c r="B669" s="360"/>
      <c r="C669" s="360"/>
      <c r="D669" s="221"/>
      <c r="E669" s="178"/>
    </row>
    <row r="670" spans="1:5" x14ac:dyDescent="0.25">
      <c r="A670" s="360"/>
      <c r="B670" s="360"/>
      <c r="C670" s="360"/>
      <c r="D670" s="221"/>
      <c r="E670" s="178"/>
    </row>
    <row r="671" spans="1:5" x14ac:dyDescent="0.25">
      <c r="A671" s="360"/>
      <c r="B671" s="360"/>
      <c r="C671" s="360"/>
      <c r="D671" s="221"/>
      <c r="E671" s="178"/>
    </row>
    <row r="672" spans="1:5" x14ac:dyDescent="0.25">
      <c r="A672" s="360"/>
      <c r="B672" s="360"/>
      <c r="C672" s="360"/>
      <c r="D672" s="221"/>
      <c r="E672" s="178"/>
    </row>
    <row r="673" spans="1:5" x14ac:dyDescent="0.25">
      <c r="A673" s="360"/>
      <c r="B673" s="360"/>
      <c r="C673" s="360"/>
      <c r="D673" s="221"/>
      <c r="E673" s="178"/>
    </row>
    <row r="674" spans="1:5" x14ac:dyDescent="0.25">
      <c r="A674" s="360"/>
      <c r="B674" s="360"/>
      <c r="C674" s="360"/>
      <c r="D674" s="221"/>
      <c r="E674" s="178"/>
    </row>
    <row r="675" spans="1:5" x14ac:dyDescent="0.25">
      <c r="A675" s="360"/>
      <c r="B675" s="360"/>
      <c r="C675" s="360"/>
      <c r="D675" s="221"/>
      <c r="E675" s="178"/>
    </row>
    <row r="676" spans="1:5" x14ac:dyDescent="0.25">
      <c r="A676" s="360"/>
      <c r="B676" s="360"/>
      <c r="C676" s="360"/>
      <c r="D676" s="221"/>
      <c r="E676" s="178"/>
    </row>
    <row r="677" spans="1:5" x14ac:dyDescent="0.25">
      <c r="A677" s="360"/>
      <c r="B677" s="360"/>
      <c r="C677" s="360"/>
      <c r="D677" s="221"/>
      <c r="E677" s="178"/>
    </row>
    <row r="678" spans="1:5" x14ac:dyDescent="0.25">
      <c r="A678" s="360"/>
      <c r="B678" s="360"/>
      <c r="C678" s="360"/>
      <c r="D678" s="221"/>
      <c r="E678" s="178"/>
    </row>
    <row r="679" spans="1:5" x14ac:dyDescent="0.25">
      <c r="A679" s="360"/>
      <c r="B679" s="360"/>
      <c r="C679" s="360"/>
      <c r="D679" s="221"/>
      <c r="E679" s="178"/>
    </row>
    <row r="680" spans="1:5" x14ac:dyDescent="0.25">
      <c r="A680" s="360"/>
      <c r="B680" s="360"/>
      <c r="C680" s="360"/>
      <c r="D680" s="221"/>
      <c r="E680" s="178"/>
    </row>
    <row r="681" spans="1:5" x14ac:dyDescent="0.25">
      <c r="A681" s="360"/>
      <c r="B681" s="360"/>
      <c r="C681" s="360"/>
      <c r="D681" s="221"/>
      <c r="E681" s="178"/>
    </row>
    <row r="682" spans="1:5" x14ac:dyDescent="0.25">
      <c r="A682" s="360"/>
      <c r="B682" s="360"/>
      <c r="C682" s="360"/>
      <c r="D682" s="221"/>
      <c r="E682" s="178"/>
    </row>
    <row r="683" spans="1:5" x14ac:dyDescent="0.25">
      <c r="A683" s="360"/>
      <c r="B683" s="360"/>
      <c r="C683" s="360"/>
      <c r="D683" s="221"/>
      <c r="E683" s="178"/>
    </row>
    <row r="684" spans="1:5" x14ac:dyDescent="0.25">
      <c r="A684" s="360"/>
      <c r="B684" s="360"/>
      <c r="C684" s="360"/>
      <c r="D684" s="221"/>
      <c r="E684" s="178"/>
    </row>
    <row r="685" spans="1:5" x14ac:dyDescent="0.25">
      <c r="A685" s="360"/>
      <c r="B685" s="360"/>
      <c r="C685" s="360"/>
      <c r="D685" s="221"/>
      <c r="E685" s="178"/>
    </row>
    <row r="686" spans="1:5" x14ac:dyDescent="0.25">
      <c r="A686" s="360"/>
      <c r="B686" s="360"/>
      <c r="C686" s="360"/>
      <c r="D686" s="221"/>
      <c r="E686" s="178"/>
    </row>
    <row r="687" spans="1:5" x14ac:dyDescent="0.25">
      <c r="A687" s="360"/>
      <c r="B687" s="360"/>
      <c r="C687" s="360"/>
      <c r="D687" s="221"/>
      <c r="E687" s="178"/>
    </row>
    <row r="688" spans="1:5" x14ac:dyDescent="0.25">
      <c r="A688" s="360"/>
      <c r="B688" s="360"/>
      <c r="C688" s="360"/>
      <c r="D688" s="221"/>
      <c r="E688" s="178"/>
    </row>
    <row r="689" spans="1:5" x14ac:dyDescent="0.25">
      <c r="A689" s="360"/>
      <c r="B689" s="360"/>
      <c r="C689" s="360"/>
      <c r="D689" s="221"/>
      <c r="E689" s="178"/>
    </row>
    <row r="690" spans="1:5" x14ac:dyDescent="0.25">
      <c r="A690" s="360"/>
      <c r="B690" s="360"/>
      <c r="C690" s="360"/>
      <c r="D690" s="221"/>
      <c r="E690" s="178"/>
    </row>
    <row r="691" spans="1:5" x14ac:dyDescent="0.25">
      <c r="A691" s="360"/>
      <c r="B691" s="360"/>
      <c r="C691" s="360"/>
      <c r="D691" s="221"/>
      <c r="E691" s="178"/>
    </row>
    <row r="692" spans="1:5" x14ac:dyDescent="0.25">
      <c r="A692" s="360"/>
      <c r="B692" s="360"/>
      <c r="C692" s="360"/>
      <c r="D692" s="221"/>
      <c r="E692" s="178"/>
    </row>
    <row r="693" spans="1:5" x14ac:dyDescent="0.25">
      <c r="A693" s="360"/>
      <c r="B693" s="360"/>
      <c r="C693" s="360"/>
      <c r="D693" s="221"/>
      <c r="E693" s="178"/>
    </row>
    <row r="694" spans="1:5" x14ac:dyDescent="0.25">
      <c r="A694" s="360"/>
      <c r="B694" s="360"/>
      <c r="C694" s="360"/>
      <c r="D694" s="221"/>
      <c r="E694" s="178"/>
    </row>
    <row r="695" spans="1:5" x14ac:dyDescent="0.25">
      <c r="A695" s="360"/>
      <c r="B695" s="360"/>
      <c r="C695" s="360"/>
      <c r="D695" s="221"/>
      <c r="E695" s="178"/>
    </row>
    <row r="696" spans="1:5" x14ac:dyDescent="0.25">
      <c r="A696" s="360"/>
      <c r="B696" s="360"/>
      <c r="C696" s="360"/>
      <c r="D696" s="221"/>
      <c r="E696" s="178"/>
    </row>
    <row r="697" spans="1:5" x14ac:dyDescent="0.25">
      <c r="A697" s="360"/>
      <c r="B697" s="360"/>
      <c r="C697" s="360"/>
      <c r="D697" s="221"/>
      <c r="E697" s="178"/>
    </row>
    <row r="698" spans="1:5" x14ac:dyDescent="0.25">
      <c r="A698" s="360"/>
      <c r="B698" s="360"/>
      <c r="C698" s="360"/>
      <c r="D698" s="221"/>
      <c r="E698" s="178"/>
    </row>
    <row r="699" spans="1:5" x14ac:dyDescent="0.25">
      <c r="A699" s="360"/>
      <c r="B699" s="360"/>
      <c r="C699" s="360"/>
      <c r="D699" s="221"/>
      <c r="E699" s="178"/>
    </row>
    <row r="700" spans="1:5" x14ac:dyDescent="0.25">
      <c r="A700" s="360"/>
      <c r="B700" s="360"/>
      <c r="C700" s="360"/>
      <c r="D700" s="221"/>
      <c r="E700" s="178"/>
    </row>
    <row r="701" spans="1:5" x14ac:dyDescent="0.25">
      <c r="A701" s="360"/>
      <c r="B701" s="360"/>
      <c r="C701" s="360"/>
      <c r="D701" s="221"/>
      <c r="E701" s="178"/>
    </row>
    <row r="702" spans="1:5" x14ac:dyDescent="0.25">
      <c r="A702" s="360"/>
      <c r="B702" s="360"/>
      <c r="C702" s="360"/>
      <c r="D702" s="221"/>
      <c r="E702" s="178"/>
    </row>
    <row r="703" spans="1:5" x14ac:dyDescent="0.25">
      <c r="A703" s="360"/>
      <c r="B703" s="360"/>
      <c r="C703" s="360"/>
      <c r="D703" s="221"/>
      <c r="E703" s="178"/>
    </row>
    <row r="704" spans="1:5" x14ac:dyDescent="0.25">
      <c r="A704" s="360"/>
      <c r="B704" s="360"/>
      <c r="C704" s="360"/>
      <c r="D704" s="221"/>
      <c r="E704" s="178"/>
    </row>
    <row r="705" spans="1:5" x14ac:dyDescent="0.25">
      <c r="A705" s="360"/>
      <c r="B705" s="360"/>
      <c r="C705" s="360"/>
      <c r="D705" s="221"/>
      <c r="E705" s="178"/>
    </row>
    <row r="706" spans="1:5" x14ac:dyDescent="0.25">
      <c r="A706" s="360"/>
      <c r="B706" s="360"/>
      <c r="C706" s="360"/>
      <c r="D706" s="221"/>
      <c r="E706" s="178"/>
    </row>
    <row r="707" spans="1:5" x14ac:dyDescent="0.25">
      <c r="A707" s="360"/>
      <c r="B707" s="360"/>
      <c r="C707" s="360"/>
      <c r="D707" s="221"/>
      <c r="E707" s="178"/>
    </row>
    <row r="708" spans="1:5" x14ac:dyDescent="0.25">
      <c r="A708" s="360"/>
      <c r="B708" s="360"/>
      <c r="C708" s="360"/>
      <c r="D708" s="221"/>
      <c r="E708" s="178"/>
    </row>
    <row r="709" spans="1:5" x14ac:dyDescent="0.25">
      <c r="A709" s="360"/>
      <c r="B709" s="360"/>
      <c r="C709" s="360"/>
      <c r="D709" s="221"/>
      <c r="E709" s="178"/>
    </row>
    <row r="710" spans="1:5" x14ac:dyDescent="0.25">
      <c r="A710" s="360"/>
      <c r="B710" s="360"/>
      <c r="C710" s="360"/>
      <c r="D710" s="221"/>
      <c r="E710" s="178"/>
    </row>
    <row r="711" spans="1:5" x14ac:dyDescent="0.25">
      <c r="A711" s="360"/>
      <c r="B711" s="360"/>
      <c r="C711" s="360"/>
      <c r="D711" s="221"/>
      <c r="E711" s="178"/>
    </row>
    <row r="712" spans="1:5" x14ac:dyDescent="0.25">
      <c r="A712" s="360"/>
      <c r="B712" s="360"/>
      <c r="C712" s="360"/>
      <c r="D712" s="221"/>
      <c r="E712" s="178"/>
    </row>
    <row r="713" spans="1:5" x14ac:dyDescent="0.25">
      <c r="A713" s="360"/>
      <c r="B713" s="360"/>
      <c r="C713" s="360"/>
      <c r="D713" s="221"/>
      <c r="E713" s="178"/>
    </row>
    <row r="714" spans="1:5" x14ac:dyDescent="0.25">
      <c r="A714" s="360"/>
      <c r="B714" s="360"/>
      <c r="C714" s="360"/>
      <c r="D714" s="221"/>
      <c r="E714" s="178"/>
    </row>
    <row r="715" spans="1:5" x14ac:dyDescent="0.25">
      <c r="A715" s="360"/>
      <c r="B715" s="360"/>
      <c r="C715" s="360"/>
      <c r="D715" s="221"/>
      <c r="E715" s="178"/>
    </row>
    <row r="716" spans="1:5" x14ac:dyDescent="0.25">
      <c r="A716" s="360"/>
      <c r="B716" s="360"/>
      <c r="C716" s="360"/>
      <c r="D716" s="221"/>
      <c r="E716" s="178"/>
    </row>
    <row r="717" spans="1:5" x14ac:dyDescent="0.25">
      <c r="A717" s="360"/>
      <c r="B717" s="360"/>
      <c r="C717" s="360"/>
      <c r="D717" s="221"/>
      <c r="E717" s="178"/>
    </row>
    <row r="718" spans="1:5" x14ac:dyDescent="0.25">
      <c r="A718" s="360"/>
      <c r="B718" s="360"/>
      <c r="C718" s="360"/>
      <c r="D718" s="221"/>
      <c r="E718" s="178"/>
    </row>
    <row r="719" spans="1:5" x14ac:dyDescent="0.25">
      <c r="A719" s="360"/>
      <c r="B719" s="360"/>
      <c r="C719" s="360"/>
      <c r="D719" s="221"/>
      <c r="E719" s="178"/>
    </row>
    <row r="720" spans="1:5" x14ac:dyDescent="0.25">
      <c r="A720" s="360"/>
      <c r="B720" s="360"/>
      <c r="C720" s="360"/>
      <c r="D720" s="221"/>
      <c r="E720" s="178"/>
    </row>
    <row r="721" spans="1:5" x14ac:dyDescent="0.25">
      <c r="A721" s="360"/>
      <c r="B721" s="360"/>
      <c r="C721" s="360"/>
      <c r="D721" s="221"/>
      <c r="E721" s="178"/>
    </row>
    <row r="722" spans="1:5" x14ac:dyDescent="0.25">
      <c r="A722" s="360"/>
      <c r="B722" s="360"/>
      <c r="C722" s="360"/>
      <c r="D722" s="221"/>
      <c r="E722" s="178"/>
    </row>
    <row r="723" spans="1:5" x14ac:dyDescent="0.25">
      <c r="A723" s="360"/>
      <c r="B723" s="360"/>
      <c r="C723" s="360"/>
      <c r="D723" s="221"/>
      <c r="E723" s="178"/>
    </row>
    <row r="724" spans="1:5" x14ac:dyDescent="0.25">
      <c r="A724" s="360"/>
      <c r="B724" s="360"/>
      <c r="C724" s="360"/>
      <c r="D724" s="221"/>
      <c r="E724" s="178"/>
    </row>
    <row r="725" spans="1:5" x14ac:dyDescent="0.25">
      <c r="A725" s="360"/>
      <c r="B725" s="360"/>
      <c r="C725" s="360"/>
      <c r="D725" s="221"/>
      <c r="E725" s="178"/>
    </row>
    <row r="726" spans="1:5" x14ac:dyDescent="0.25">
      <c r="A726" s="360"/>
      <c r="B726" s="360"/>
      <c r="C726" s="360"/>
      <c r="D726" s="221"/>
      <c r="E726" s="178"/>
    </row>
    <row r="727" spans="1:5" x14ac:dyDescent="0.25">
      <c r="A727" s="360"/>
      <c r="B727" s="360"/>
      <c r="C727" s="360"/>
      <c r="D727" s="221"/>
      <c r="E727" s="178"/>
    </row>
    <row r="728" spans="1:5" x14ac:dyDescent="0.25">
      <c r="A728" s="360"/>
      <c r="B728" s="360"/>
      <c r="C728" s="360"/>
      <c r="D728" s="221"/>
      <c r="E728" s="178"/>
    </row>
    <row r="729" spans="1:5" x14ac:dyDescent="0.25">
      <c r="A729" s="360"/>
      <c r="B729" s="360"/>
      <c r="C729" s="360"/>
      <c r="D729" s="221"/>
      <c r="E729" s="178"/>
    </row>
    <row r="730" spans="1:5" x14ac:dyDescent="0.25">
      <c r="A730" s="360"/>
      <c r="B730" s="360"/>
      <c r="C730" s="360"/>
      <c r="D730" s="221"/>
      <c r="E730" s="178"/>
    </row>
    <row r="731" spans="1:5" x14ac:dyDescent="0.25">
      <c r="A731" s="360"/>
      <c r="B731" s="360"/>
      <c r="C731" s="360"/>
      <c r="D731" s="221"/>
      <c r="E731" s="178"/>
    </row>
    <row r="732" spans="1:5" x14ac:dyDescent="0.25">
      <c r="A732" s="360"/>
      <c r="B732" s="360"/>
      <c r="C732" s="360"/>
      <c r="D732" s="221"/>
      <c r="E732" s="178"/>
    </row>
    <row r="733" spans="1:5" x14ac:dyDescent="0.25">
      <c r="A733" s="360"/>
      <c r="B733" s="360"/>
      <c r="C733" s="360"/>
      <c r="D733" s="221"/>
      <c r="E733" s="178"/>
    </row>
    <row r="734" spans="1:5" x14ac:dyDescent="0.25">
      <c r="A734" s="360"/>
      <c r="B734" s="360"/>
      <c r="C734" s="360"/>
      <c r="D734" s="221"/>
      <c r="E734" s="178"/>
    </row>
    <row r="735" spans="1:5" x14ac:dyDescent="0.25">
      <c r="A735" s="360"/>
      <c r="B735" s="360"/>
      <c r="C735" s="360"/>
      <c r="D735" s="221"/>
      <c r="E735" s="178"/>
    </row>
    <row r="736" spans="1:5" x14ac:dyDescent="0.25">
      <c r="A736" s="360"/>
      <c r="B736" s="360"/>
      <c r="C736" s="360"/>
      <c r="D736" s="221"/>
      <c r="E736" s="178"/>
    </row>
    <row r="737" spans="1:5" x14ac:dyDescent="0.25">
      <c r="A737" s="360"/>
      <c r="B737" s="360"/>
      <c r="C737" s="360"/>
      <c r="D737" s="221"/>
      <c r="E737" s="178"/>
    </row>
    <row r="738" spans="1:5" x14ac:dyDescent="0.25">
      <c r="A738" s="360"/>
      <c r="B738" s="360"/>
      <c r="C738" s="360"/>
      <c r="D738" s="221"/>
      <c r="E738" s="178"/>
    </row>
    <row r="739" spans="1:5" x14ac:dyDescent="0.25">
      <c r="A739" s="360"/>
      <c r="B739" s="360"/>
      <c r="C739" s="360"/>
      <c r="D739" s="221"/>
      <c r="E739" s="178"/>
    </row>
    <row r="740" spans="1:5" x14ac:dyDescent="0.25">
      <c r="A740" s="360"/>
      <c r="B740" s="360"/>
      <c r="C740" s="360"/>
      <c r="D740" s="221"/>
      <c r="E740" s="178"/>
    </row>
    <row r="741" spans="1:5" x14ac:dyDescent="0.25">
      <c r="A741" s="360"/>
      <c r="B741" s="360"/>
      <c r="C741" s="360"/>
      <c r="D741" s="221"/>
      <c r="E741" s="178"/>
    </row>
    <row r="742" spans="1:5" x14ac:dyDescent="0.25">
      <c r="A742" s="360"/>
      <c r="B742" s="360"/>
      <c r="C742" s="360"/>
      <c r="D742" s="221"/>
      <c r="E742" s="178"/>
    </row>
    <row r="743" spans="1:5" x14ac:dyDescent="0.25">
      <c r="A743" s="360"/>
      <c r="B743" s="360"/>
      <c r="C743" s="360"/>
      <c r="D743" s="221"/>
      <c r="E743" s="178"/>
    </row>
    <row r="744" spans="1:5" x14ac:dyDescent="0.25">
      <c r="A744" s="360"/>
      <c r="B744" s="360"/>
      <c r="C744" s="360"/>
      <c r="D744" s="221"/>
      <c r="E744" s="178"/>
    </row>
    <row r="745" spans="1:5" x14ac:dyDescent="0.25">
      <c r="A745" s="360"/>
      <c r="B745" s="360"/>
      <c r="C745" s="360"/>
      <c r="D745" s="221"/>
      <c r="E745" s="178"/>
    </row>
    <row r="746" spans="1:5" x14ac:dyDescent="0.25">
      <c r="A746" s="360"/>
      <c r="B746" s="360"/>
      <c r="C746" s="360"/>
      <c r="D746" s="221"/>
      <c r="E746" s="178"/>
    </row>
    <row r="747" spans="1:5" x14ac:dyDescent="0.25">
      <c r="A747" s="360"/>
      <c r="B747" s="360"/>
      <c r="C747" s="360"/>
      <c r="D747" s="221"/>
      <c r="E747" s="178"/>
    </row>
    <row r="748" spans="1:5" x14ac:dyDescent="0.25">
      <c r="A748" s="360"/>
      <c r="B748" s="360"/>
      <c r="C748" s="360"/>
      <c r="D748" s="221"/>
      <c r="E748" s="178"/>
    </row>
    <row r="749" spans="1:5" x14ac:dyDescent="0.25">
      <c r="A749" s="360"/>
      <c r="B749" s="360"/>
      <c r="C749" s="360"/>
      <c r="D749" s="221"/>
      <c r="E749" s="178"/>
    </row>
    <row r="750" spans="1:5" x14ac:dyDescent="0.25">
      <c r="A750" s="360"/>
      <c r="B750" s="360"/>
      <c r="C750" s="360"/>
      <c r="D750" s="221"/>
      <c r="E750" s="178"/>
    </row>
    <row r="751" spans="1:5" x14ac:dyDescent="0.25">
      <c r="A751" s="360"/>
      <c r="B751" s="360"/>
      <c r="C751" s="360"/>
      <c r="D751" s="221"/>
      <c r="E751" s="178"/>
    </row>
    <row r="752" spans="1:5" x14ac:dyDescent="0.25">
      <c r="A752" s="360"/>
      <c r="B752" s="360"/>
      <c r="C752" s="360"/>
      <c r="D752" s="221"/>
      <c r="E752" s="178"/>
    </row>
    <row r="753" spans="1:5" x14ac:dyDescent="0.25">
      <c r="A753" s="360"/>
      <c r="B753" s="360"/>
      <c r="C753" s="360"/>
      <c r="D753" s="221"/>
      <c r="E753" s="178"/>
    </row>
    <row r="754" spans="1:5" x14ac:dyDescent="0.25">
      <c r="A754" s="360"/>
      <c r="B754" s="360"/>
      <c r="C754" s="360"/>
      <c r="D754" s="221"/>
      <c r="E754" s="178"/>
    </row>
    <row r="755" spans="1:5" x14ac:dyDescent="0.25">
      <c r="A755" s="360"/>
      <c r="B755" s="360"/>
      <c r="C755" s="360"/>
      <c r="D755" s="221"/>
      <c r="E755" s="178"/>
    </row>
    <row r="756" spans="1:5" x14ac:dyDescent="0.25">
      <c r="A756" s="360"/>
      <c r="B756" s="360"/>
      <c r="C756" s="360"/>
      <c r="D756" s="221"/>
      <c r="E756" s="178"/>
    </row>
    <row r="757" spans="1:5" x14ac:dyDescent="0.25">
      <c r="A757" s="360"/>
      <c r="B757" s="360"/>
      <c r="C757" s="360"/>
      <c r="D757" s="221"/>
      <c r="E757" s="178"/>
    </row>
    <row r="758" spans="1:5" x14ac:dyDescent="0.25">
      <c r="A758" s="360"/>
      <c r="B758" s="360"/>
      <c r="C758" s="360"/>
      <c r="D758" s="221"/>
      <c r="E758" s="178"/>
    </row>
    <row r="759" spans="1:5" x14ac:dyDescent="0.25">
      <c r="A759" s="360"/>
      <c r="B759" s="360"/>
      <c r="C759" s="360"/>
      <c r="D759" s="221"/>
      <c r="E759" s="178"/>
    </row>
    <row r="760" spans="1:5" x14ac:dyDescent="0.25">
      <c r="A760" s="360"/>
      <c r="B760" s="360"/>
      <c r="C760" s="360"/>
      <c r="D760" s="221"/>
      <c r="E760" s="178"/>
    </row>
    <row r="761" spans="1:5" x14ac:dyDescent="0.25">
      <c r="A761" s="360"/>
      <c r="B761" s="360"/>
      <c r="C761" s="360"/>
      <c r="D761" s="221"/>
      <c r="E761" s="178"/>
    </row>
    <row r="762" spans="1:5" x14ac:dyDescent="0.25">
      <c r="A762" s="360"/>
      <c r="B762" s="360"/>
      <c r="C762" s="360"/>
      <c r="D762" s="221"/>
      <c r="E762" s="178"/>
    </row>
    <row r="763" spans="1:5" x14ac:dyDescent="0.25">
      <c r="A763" s="360"/>
      <c r="B763" s="360"/>
      <c r="C763" s="360"/>
      <c r="D763" s="221"/>
      <c r="E763" s="178"/>
    </row>
    <row r="764" spans="1:5" x14ac:dyDescent="0.25">
      <c r="A764" s="360"/>
      <c r="B764" s="360"/>
      <c r="C764" s="360"/>
      <c r="D764" s="221"/>
      <c r="E764" s="178"/>
    </row>
    <row r="765" spans="1:5" x14ac:dyDescent="0.25">
      <c r="A765" s="360"/>
      <c r="B765" s="360"/>
      <c r="C765" s="360"/>
      <c r="D765" s="221"/>
      <c r="E765" s="178"/>
    </row>
    <row r="766" spans="1:5" x14ac:dyDescent="0.25">
      <c r="A766" s="360"/>
      <c r="B766" s="360"/>
      <c r="C766" s="360"/>
      <c r="D766" s="221"/>
      <c r="E766" s="178"/>
    </row>
    <row r="767" spans="1:5" x14ac:dyDescent="0.25">
      <c r="A767" s="360"/>
      <c r="B767" s="360"/>
      <c r="C767" s="360"/>
      <c r="D767" s="221"/>
      <c r="E767" s="178"/>
    </row>
    <row r="768" spans="1:5" x14ac:dyDescent="0.25">
      <c r="A768" s="360"/>
      <c r="B768" s="360"/>
      <c r="C768" s="360"/>
      <c r="D768" s="221"/>
      <c r="E768" s="178"/>
    </row>
    <row r="769" spans="1:5" x14ac:dyDescent="0.25">
      <c r="A769" s="360"/>
      <c r="B769" s="360"/>
      <c r="C769" s="360"/>
      <c r="D769" s="221"/>
      <c r="E769" s="178"/>
    </row>
    <row r="770" spans="1:5" x14ac:dyDescent="0.25">
      <c r="A770" s="360"/>
      <c r="B770" s="360"/>
      <c r="C770" s="360"/>
      <c r="D770" s="221"/>
      <c r="E770" s="178"/>
    </row>
    <row r="771" spans="1:5" x14ac:dyDescent="0.25">
      <c r="A771" s="360"/>
      <c r="B771" s="360"/>
      <c r="C771" s="360"/>
      <c r="D771" s="221"/>
      <c r="E771" s="178"/>
    </row>
    <row r="772" spans="1:5" x14ac:dyDescent="0.25">
      <c r="A772" s="360"/>
      <c r="B772" s="360"/>
      <c r="C772" s="360"/>
      <c r="D772" s="221"/>
      <c r="E772" s="178"/>
    </row>
    <row r="773" spans="1:5" x14ac:dyDescent="0.25">
      <c r="A773" s="360"/>
      <c r="B773" s="360"/>
      <c r="C773" s="360"/>
      <c r="D773" s="221"/>
      <c r="E773" s="178"/>
    </row>
    <row r="774" spans="1:5" x14ac:dyDescent="0.25">
      <c r="A774" s="360"/>
      <c r="B774" s="360"/>
      <c r="C774" s="360"/>
      <c r="D774" s="221"/>
      <c r="E774" s="178"/>
    </row>
    <row r="775" spans="1:5" x14ac:dyDescent="0.25">
      <c r="A775" s="360"/>
      <c r="B775" s="360"/>
      <c r="C775" s="360"/>
      <c r="D775" s="221"/>
      <c r="E775" s="178"/>
    </row>
    <row r="776" spans="1:5" x14ac:dyDescent="0.25">
      <c r="A776" s="360"/>
      <c r="B776" s="360"/>
      <c r="C776" s="360"/>
      <c r="D776" s="221"/>
      <c r="E776" s="178"/>
    </row>
    <row r="777" spans="1:5" x14ac:dyDescent="0.25">
      <c r="A777" s="360"/>
      <c r="B777" s="360"/>
      <c r="C777" s="360"/>
      <c r="D777" s="221"/>
      <c r="E777" s="178"/>
    </row>
    <row r="778" spans="1:5" x14ac:dyDescent="0.25">
      <c r="A778" s="360"/>
      <c r="B778" s="360"/>
      <c r="C778" s="360"/>
      <c r="D778" s="221"/>
      <c r="E778" s="178"/>
    </row>
    <row r="779" spans="1:5" x14ac:dyDescent="0.25">
      <c r="A779" s="360"/>
      <c r="B779" s="360"/>
      <c r="C779" s="360"/>
      <c r="D779" s="221"/>
      <c r="E779" s="178"/>
    </row>
    <row r="780" spans="1:5" x14ac:dyDescent="0.25">
      <c r="A780" s="360"/>
      <c r="B780" s="360"/>
      <c r="C780" s="360"/>
      <c r="D780" s="221"/>
      <c r="E780" s="178"/>
    </row>
    <row r="781" spans="1:5" x14ac:dyDescent="0.25">
      <c r="A781" s="360"/>
      <c r="B781" s="360"/>
      <c r="C781" s="360"/>
      <c r="D781" s="221"/>
      <c r="E781" s="178"/>
    </row>
    <row r="782" spans="1:5" x14ac:dyDescent="0.25">
      <c r="A782" s="360"/>
      <c r="B782" s="360"/>
      <c r="C782" s="360"/>
      <c r="D782" s="221"/>
      <c r="E782" s="178"/>
    </row>
    <row r="783" spans="1:5" x14ac:dyDescent="0.25">
      <c r="A783" s="360"/>
      <c r="B783" s="360"/>
      <c r="C783" s="360"/>
      <c r="D783" s="221"/>
      <c r="E783" s="178"/>
    </row>
    <row r="784" spans="1:5" x14ac:dyDescent="0.25">
      <c r="A784" s="360"/>
      <c r="B784" s="360"/>
      <c r="C784" s="360"/>
      <c r="D784" s="221"/>
      <c r="E784" s="178"/>
    </row>
    <row r="785" spans="1:5" x14ac:dyDescent="0.25">
      <c r="A785" s="360"/>
      <c r="B785" s="360"/>
      <c r="C785" s="360"/>
      <c r="D785" s="221"/>
      <c r="E785" s="178"/>
    </row>
    <row r="786" spans="1:5" x14ac:dyDescent="0.25">
      <c r="A786" s="360"/>
      <c r="B786" s="360"/>
      <c r="C786" s="360"/>
      <c r="D786" s="221"/>
      <c r="E786" s="178"/>
    </row>
    <row r="787" spans="1:5" x14ac:dyDescent="0.25">
      <c r="A787" s="360"/>
      <c r="B787" s="360"/>
      <c r="C787" s="360"/>
      <c r="D787" s="221"/>
      <c r="E787" s="178"/>
    </row>
    <row r="788" spans="1:5" x14ac:dyDescent="0.25">
      <c r="A788" s="360"/>
      <c r="B788" s="360"/>
      <c r="C788" s="360"/>
      <c r="D788" s="221"/>
      <c r="E788" s="178"/>
    </row>
    <row r="789" spans="1:5" x14ac:dyDescent="0.25">
      <c r="A789" s="360"/>
      <c r="B789" s="360"/>
      <c r="C789" s="360"/>
      <c r="D789" s="221"/>
      <c r="E789" s="178"/>
    </row>
    <row r="790" spans="1:5" x14ac:dyDescent="0.25">
      <c r="A790" s="360"/>
      <c r="B790" s="360"/>
      <c r="C790" s="360"/>
      <c r="D790" s="221"/>
      <c r="E790" s="178"/>
    </row>
    <row r="791" spans="1:5" x14ac:dyDescent="0.25">
      <c r="A791" s="360"/>
      <c r="B791" s="360"/>
      <c r="C791" s="360"/>
      <c r="D791" s="221"/>
      <c r="E791" s="178"/>
    </row>
    <row r="792" spans="1:5" x14ac:dyDescent="0.25">
      <c r="A792" s="360"/>
      <c r="B792" s="360"/>
      <c r="C792" s="360"/>
      <c r="D792" s="221"/>
      <c r="E792" s="178"/>
    </row>
    <row r="793" spans="1:5" x14ac:dyDescent="0.25">
      <c r="A793" s="360"/>
      <c r="B793" s="360"/>
      <c r="C793" s="360"/>
      <c r="D793" s="221"/>
      <c r="E793" s="178"/>
    </row>
    <row r="794" spans="1:5" x14ac:dyDescent="0.25">
      <c r="A794" s="360"/>
      <c r="B794" s="360"/>
      <c r="C794" s="360"/>
      <c r="D794" s="221"/>
      <c r="E794" s="178"/>
    </row>
    <row r="795" spans="1:5" x14ac:dyDescent="0.25">
      <c r="A795" s="360"/>
      <c r="B795" s="360"/>
      <c r="C795" s="360"/>
      <c r="D795" s="221"/>
      <c r="E795" s="178"/>
    </row>
    <row r="796" spans="1:5" x14ac:dyDescent="0.25">
      <c r="A796" s="360"/>
      <c r="B796" s="360"/>
      <c r="C796" s="360"/>
      <c r="D796" s="221"/>
      <c r="E796" s="178"/>
    </row>
    <row r="797" spans="1:5" x14ac:dyDescent="0.25">
      <c r="A797" s="360"/>
      <c r="B797" s="360"/>
      <c r="C797" s="360"/>
      <c r="D797" s="221"/>
      <c r="E797" s="178"/>
    </row>
    <row r="798" spans="1:5" x14ac:dyDescent="0.25">
      <c r="A798" s="360"/>
      <c r="B798" s="360"/>
      <c r="C798" s="360"/>
      <c r="D798" s="221"/>
      <c r="E798" s="178"/>
    </row>
    <row r="799" spans="1:5" x14ac:dyDescent="0.25">
      <c r="A799" s="360"/>
      <c r="B799" s="360"/>
      <c r="C799" s="360"/>
      <c r="D799" s="221"/>
      <c r="E799" s="178"/>
    </row>
    <row r="800" spans="1:5" x14ac:dyDescent="0.25">
      <c r="A800" s="360"/>
      <c r="B800" s="360"/>
      <c r="C800" s="360"/>
      <c r="D800" s="221"/>
      <c r="E800" s="178"/>
    </row>
    <row r="801" spans="1:5" x14ac:dyDescent="0.25">
      <c r="A801" s="360"/>
      <c r="B801" s="360"/>
      <c r="C801" s="360"/>
      <c r="D801" s="221"/>
      <c r="E801" s="178"/>
    </row>
    <row r="802" spans="1:5" x14ac:dyDescent="0.25">
      <c r="A802" s="360"/>
      <c r="B802" s="360"/>
      <c r="C802" s="360"/>
      <c r="D802" s="221"/>
      <c r="E802" s="178"/>
    </row>
    <row r="803" spans="1:5" x14ac:dyDescent="0.25">
      <c r="A803" s="360"/>
      <c r="B803" s="360"/>
      <c r="C803" s="360"/>
      <c r="D803" s="221"/>
      <c r="E803" s="178"/>
    </row>
    <row r="804" spans="1:5" x14ac:dyDescent="0.25">
      <c r="A804" s="360"/>
      <c r="B804" s="360"/>
      <c r="C804" s="360"/>
      <c r="D804" s="221"/>
      <c r="E804" s="178"/>
    </row>
    <row r="805" spans="1:5" x14ac:dyDescent="0.25">
      <c r="A805" s="360"/>
      <c r="B805" s="360"/>
      <c r="C805" s="360"/>
      <c r="D805" s="221"/>
      <c r="E805" s="178"/>
    </row>
    <row r="806" spans="1:5" x14ac:dyDescent="0.25">
      <c r="A806" s="360"/>
      <c r="B806" s="360"/>
      <c r="C806" s="360"/>
      <c r="D806" s="221"/>
      <c r="E806" s="178"/>
    </row>
    <row r="807" spans="1:5" x14ac:dyDescent="0.25">
      <c r="A807" s="360"/>
      <c r="B807" s="360"/>
      <c r="C807" s="360"/>
      <c r="D807" s="221"/>
      <c r="E807" s="178"/>
    </row>
    <row r="808" spans="1:5" x14ac:dyDescent="0.25">
      <c r="A808" s="360"/>
      <c r="B808" s="360"/>
      <c r="C808" s="360"/>
      <c r="D808" s="221"/>
      <c r="E808" s="178"/>
    </row>
    <row r="809" spans="1:5" x14ac:dyDescent="0.25">
      <c r="A809" s="360"/>
      <c r="B809" s="360"/>
      <c r="C809" s="360"/>
      <c r="D809" s="221"/>
      <c r="E809" s="178"/>
    </row>
    <row r="810" spans="1:5" x14ac:dyDescent="0.25">
      <c r="A810" s="360"/>
      <c r="B810" s="360"/>
      <c r="C810" s="360"/>
      <c r="D810" s="221"/>
      <c r="E810" s="178"/>
    </row>
    <row r="811" spans="1:5" x14ac:dyDescent="0.25">
      <c r="A811" s="360"/>
      <c r="B811" s="360"/>
      <c r="C811" s="360"/>
      <c r="D811" s="221"/>
      <c r="E811" s="178"/>
    </row>
    <row r="812" spans="1:5" x14ac:dyDescent="0.25">
      <c r="A812" s="360"/>
      <c r="B812" s="360"/>
      <c r="C812" s="360"/>
      <c r="D812" s="221"/>
      <c r="E812" s="178"/>
    </row>
    <row r="813" spans="1:5" x14ac:dyDescent="0.25">
      <c r="A813" s="360"/>
      <c r="B813" s="360"/>
      <c r="C813" s="360"/>
      <c r="D813" s="221"/>
      <c r="E813" s="178"/>
    </row>
    <row r="814" spans="1:5" x14ac:dyDescent="0.25">
      <c r="A814" s="360"/>
      <c r="B814" s="360"/>
      <c r="C814" s="360"/>
      <c r="D814" s="221"/>
      <c r="E814" s="178"/>
    </row>
    <row r="815" spans="1:5" x14ac:dyDescent="0.25">
      <c r="A815" s="360"/>
      <c r="B815" s="360"/>
      <c r="C815" s="360"/>
      <c r="D815" s="221"/>
      <c r="E815" s="178"/>
    </row>
    <row r="816" spans="1:5" x14ac:dyDescent="0.25">
      <c r="A816" s="360"/>
      <c r="B816" s="360"/>
      <c r="C816" s="360"/>
      <c r="D816" s="221"/>
      <c r="E816" s="178"/>
    </row>
    <row r="817" spans="1:5" x14ac:dyDescent="0.25">
      <c r="A817" s="360"/>
      <c r="B817" s="360"/>
      <c r="C817" s="360"/>
      <c r="D817" s="221"/>
      <c r="E817" s="178"/>
    </row>
    <row r="818" spans="1:5" x14ac:dyDescent="0.25">
      <c r="A818" s="360"/>
      <c r="B818" s="360"/>
      <c r="C818" s="360"/>
      <c r="D818" s="221"/>
      <c r="E818" s="178"/>
    </row>
    <row r="819" spans="1:5" x14ac:dyDescent="0.25">
      <c r="A819" s="360"/>
      <c r="B819" s="360"/>
      <c r="C819" s="360"/>
      <c r="D819" s="221"/>
      <c r="E819" s="178"/>
    </row>
    <row r="820" spans="1:5" x14ac:dyDescent="0.25">
      <c r="A820" s="360"/>
      <c r="B820" s="360"/>
      <c r="C820" s="360"/>
      <c r="D820" s="221"/>
      <c r="E820" s="178"/>
    </row>
    <row r="821" spans="1:5" x14ac:dyDescent="0.25">
      <c r="A821" s="360"/>
      <c r="B821" s="360"/>
      <c r="C821" s="360"/>
      <c r="D821" s="221"/>
      <c r="E821" s="178"/>
    </row>
    <row r="822" spans="1:5" x14ac:dyDescent="0.25">
      <c r="A822" s="360"/>
      <c r="B822" s="360"/>
      <c r="C822" s="360"/>
      <c r="D822" s="221"/>
      <c r="E822" s="178"/>
    </row>
    <row r="823" spans="1:5" x14ac:dyDescent="0.25">
      <c r="A823" s="360"/>
      <c r="B823" s="360"/>
      <c r="C823" s="360"/>
      <c r="D823" s="221"/>
      <c r="E823" s="178"/>
    </row>
    <row r="824" spans="1:5" x14ac:dyDescent="0.25">
      <c r="A824" s="360"/>
      <c r="B824" s="360"/>
      <c r="C824" s="360"/>
      <c r="D824" s="221"/>
      <c r="E824" s="178"/>
    </row>
    <row r="825" spans="1:5" x14ac:dyDescent="0.25">
      <c r="A825" s="360"/>
      <c r="B825" s="360"/>
      <c r="C825" s="360"/>
      <c r="D825" s="221"/>
      <c r="E825" s="178"/>
    </row>
    <row r="826" spans="1:5" x14ac:dyDescent="0.25">
      <c r="A826" s="360"/>
      <c r="B826" s="360"/>
      <c r="C826" s="360"/>
      <c r="D826" s="221"/>
      <c r="E826" s="178"/>
    </row>
    <row r="827" spans="1:5" x14ac:dyDescent="0.25">
      <c r="A827" s="360"/>
      <c r="B827" s="360"/>
      <c r="C827" s="360"/>
      <c r="D827" s="221"/>
      <c r="E827" s="178"/>
    </row>
    <row r="828" spans="1:5" x14ac:dyDescent="0.25">
      <c r="A828" s="360"/>
      <c r="B828" s="360"/>
      <c r="C828" s="360"/>
      <c r="D828" s="221"/>
      <c r="E828" s="178"/>
    </row>
    <row r="829" spans="1:5" x14ac:dyDescent="0.25">
      <c r="A829" s="360"/>
      <c r="B829" s="360"/>
      <c r="C829" s="360"/>
      <c r="D829" s="221"/>
      <c r="E829" s="178"/>
    </row>
    <row r="830" spans="1:5" x14ac:dyDescent="0.25">
      <c r="A830" s="360"/>
      <c r="B830" s="360"/>
      <c r="C830" s="360"/>
      <c r="D830" s="221"/>
      <c r="E830" s="178"/>
    </row>
    <row r="831" spans="1:5" x14ac:dyDescent="0.25">
      <c r="A831" s="360"/>
      <c r="B831" s="360"/>
      <c r="C831" s="360"/>
      <c r="D831" s="221"/>
      <c r="E831" s="178"/>
    </row>
    <row r="832" spans="1:5" x14ac:dyDescent="0.25">
      <c r="A832" s="360"/>
      <c r="B832" s="360"/>
      <c r="C832" s="360"/>
      <c r="D832" s="221"/>
      <c r="E832" s="178"/>
    </row>
    <row r="833" spans="1:5" x14ac:dyDescent="0.25">
      <c r="A833" s="360"/>
      <c r="B833" s="360"/>
      <c r="C833" s="360"/>
      <c r="D833" s="221"/>
      <c r="E833" s="178"/>
    </row>
    <row r="834" spans="1:5" x14ac:dyDescent="0.25">
      <c r="A834" s="360"/>
      <c r="B834" s="360"/>
      <c r="C834" s="360"/>
      <c r="D834" s="221"/>
      <c r="E834" s="178"/>
    </row>
    <row r="835" spans="1:5" x14ac:dyDescent="0.25">
      <c r="A835" s="360"/>
      <c r="B835" s="360"/>
      <c r="C835" s="360"/>
      <c r="D835" s="221"/>
      <c r="E835" s="178"/>
    </row>
    <row r="836" spans="1:5" x14ac:dyDescent="0.25">
      <c r="A836" s="360"/>
      <c r="B836" s="360"/>
      <c r="C836" s="360"/>
      <c r="D836" s="221"/>
      <c r="E836" s="178"/>
    </row>
    <row r="837" spans="1:5" x14ac:dyDescent="0.25">
      <c r="A837" s="360"/>
      <c r="B837" s="360"/>
      <c r="C837" s="360"/>
      <c r="D837" s="221"/>
      <c r="E837" s="178"/>
    </row>
    <row r="838" spans="1:5" x14ac:dyDescent="0.25">
      <c r="A838" s="360"/>
      <c r="B838" s="360"/>
      <c r="C838" s="360"/>
      <c r="D838" s="221"/>
      <c r="E838" s="178"/>
    </row>
    <row r="839" spans="1:5" x14ac:dyDescent="0.25">
      <c r="A839" s="360"/>
      <c r="B839" s="360"/>
      <c r="C839" s="360"/>
      <c r="D839" s="221"/>
      <c r="E839" s="178"/>
    </row>
    <row r="840" spans="1:5" x14ac:dyDescent="0.25">
      <c r="A840" s="360"/>
      <c r="B840" s="360"/>
      <c r="C840" s="360"/>
      <c r="D840" s="221"/>
      <c r="E840" s="178"/>
    </row>
    <row r="841" spans="1:5" x14ac:dyDescent="0.25">
      <c r="A841" s="360"/>
      <c r="B841" s="360"/>
      <c r="C841" s="360"/>
      <c r="D841" s="221"/>
      <c r="E841" s="178"/>
    </row>
    <row r="842" spans="1:5" x14ac:dyDescent="0.25">
      <c r="A842" s="360"/>
      <c r="B842" s="360"/>
      <c r="C842" s="360"/>
      <c r="D842" s="221"/>
      <c r="E842" s="178"/>
    </row>
    <row r="843" spans="1:5" x14ac:dyDescent="0.25">
      <c r="A843" s="360"/>
      <c r="B843" s="360"/>
      <c r="C843" s="360"/>
      <c r="D843" s="221"/>
      <c r="E843" s="178"/>
    </row>
    <row r="844" spans="1:5" x14ac:dyDescent="0.25">
      <c r="A844" s="360"/>
      <c r="B844" s="360"/>
      <c r="C844" s="360"/>
      <c r="D844" s="221"/>
      <c r="E844" s="178"/>
    </row>
    <row r="845" spans="1:5" x14ac:dyDescent="0.25">
      <c r="A845" s="360"/>
      <c r="B845" s="360"/>
      <c r="C845" s="360"/>
      <c r="D845" s="221"/>
      <c r="E845" s="178"/>
    </row>
    <row r="846" spans="1:5" x14ac:dyDescent="0.25">
      <c r="A846" s="360"/>
      <c r="B846" s="360"/>
      <c r="C846" s="360"/>
      <c r="D846" s="221"/>
      <c r="E846" s="178"/>
    </row>
    <row r="847" spans="1:5" x14ac:dyDescent="0.25">
      <c r="A847" s="360"/>
      <c r="B847" s="360"/>
      <c r="C847" s="360"/>
      <c r="D847" s="221"/>
      <c r="E847" s="178"/>
    </row>
    <row r="848" spans="1:5" x14ac:dyDescent="0.25">
      <c r="A848" s="360"/>
      <c r="B848" s="360"/>
      <c r="C848" s="360"/>
      <c r="D848" s="221"/>
      <c r="E848" s="178"/>
    </row>
    <row r="849" spans="1:5" x14ac:dyDescent="0.25">
      <c r="A849" s="360"/>
      <c r="B849" s="360"/>
      <c r="C849" s="360"/>
      <c r="D849" s="221"/>
      <c r="E849" s="178"/>
    </row>
    <row r="850" spans="1:5" x14ac:dyDescent="0.25">
      <c r="A850" s="360"/>
      <c r="B850" s="360"/>
      <c r="C850" s="360"/>
      <c r="D850" s="221"/>
      <c r="E850" s="178"/>
    </row>
    <row r="851" spans="1:5" x14ac:dyDescent="0.25">
      <c r="A851" s="360"/>
      <c r="B851" s="360"/>
      <c r="C851" s="360"/>
      <c r="D851" s="221"/>
      <c r="E851" s="178"/>
    </row>
    <row r="852" spans="1:5" x14ac:dyDescent="0.25">
      <c r="A852" s="360"/>
      <c r="B852" s="360"/>
      <c r="C852" s="360"/>
      <c r="D852" s="221"/>
      <c r="E852" s="178"/>
    </row>
    <row r="853" spans="1:5" x14ac:dyDescent="0.25">
      <c r="A853" s="360"/>
      <c r="B853" s="360"/>
      <c r="C853" s="360"/>
      <c r="D853" s="221"/>
      <c r="E853" s="178"/>
    </row>
    <row r="854" spans="1:5" x14ac:dyDescent="0.25">
      <c r="A854" s="360"/>
      <c r="B854" s="360"/>
      <c r="C854" s="360"/>
      <c r="D854" s="221"/>
      <c r="E854" s="178"/>
    </row>
    <row r="855" spans="1:5" x14ac:dyDescent="0.25">
      <c r="A855" s="360"/>
      <c r="B855" s="360"/>
      <c r="C855" s="360"/>
      <c r="D855" s="221"/>
      <c r="E855" s="178"/>
    </row>
    <row r="856" spans="1:5" x14ac:dyDescent="0.25">
      <c r="A856" s="360"/>
      <c r="B856" s="360"/>
      <c r="C856" s="360"/>
      <c r="D856" s="221"/>
      <c r="E856" s="178"/>
    </row>
    <row r="857" spans="1:5" x14ac:dyDescent="0.25">
      <c r="A857" s="360"/>
      <c r="B857" s="360"/>
      <c r="C857" s="360"/>
      <c r="D857" s="221"/>
      <c r="E857" s="178"/>
    </row>
    <row r="858" spans="1:5" x14ac:dyDescent="0.25">
      <c r="A858" s="360"/>
      <c r="B858" s="360"/>
      <c r="C858" s="360"/>
      <c r="D858" s="221"/>
      <c r="E858" s="178"/>
    </row>
    <row r="859" spans="1:5" x14ac:dyDescent="0.25">
      <c r="A859" s="360"/>
      <c r="B859" s="360"/>
      <c r="C859" s="360"/>
      <c r="D859" s="221"/>
      <c r="E859" s="178"/>
    </row>
    <row r="860" spans="1:5" x14ac:dyDescent="0.25">
      <c r="A860" s="360"/>
      <c r="B860" s="360"/>
      <c r="C860" s="360"/>
      <c r="D860" s="221"/>
      <c r="E860" s="178"/>
    </row>
    <row r="861" spans="1:5" x14ac:dyDescent="0.25">
      <c r="A861" s="360"/>
      <c r="B861" s="360"/>
      <c r="C861" s="360"/>
      <c r="D861" s="221"/>
      <c r="E861" s="178"/>
    </row>
    <row r="862" spans="1:5" x14ac:dyDescent="0.25">
      <c r="A862" s="360"/>
      <c r="B862" s="360"/>
      <c r="C862" s="360"/>
      <c r="D862" s="221"/>
      <c r="E862" s="178"/>
    </row>
    <row r="863" spans="1:5" x14ac:dyDescent="0.25">
      <c r="A863" s="360"/>
      <c r="B863" s="360"/>
      <c r="C863" s="360"/>
      <c r="D863" s="221"/>
      <c r="E863" s="178"/>
    </row>
    <row r="864" spans="1:5" x14ac:dyDescent="0.25">
      <c r="A864" s="360"/>
      <c r="B864" s="360"/>
      <c r="C864" s="360"/>
      <c r="D864" s="221"/>
      <c r="E864" s="178"/>
    </row>
    <row r="865" spans="1:5" x14ac:dyDescent="0.25">
      <c r="A865" s="360"/>
      <c r="B865" s="360"/>
      <c r="C865" s="360"/>
      <c r="D865" s="221"/>
      <c r="E865" s="178"/>
    </row>
    <row r="866" spans="1:5" x14ac:dyDescent="0.25">
      <c r="A866" s="360"/>
      <c r="B866" s="360"/>
      <c r="C866" s="360"/>
      <c r="D866" s="221"/>
      <c r="E866" s="178"/>
    </row>
    <row r="867" spans="1:5" x14ac:dyDescent="0.25">
      <c r="A867" s="360"/>
      <c r="B867" s="360"/>
      <c r="C867" s="360"/>
      <c r="D867" s="221"/>
      <c r="E867" s="178"/>
    </row>
    <row r="868" spans="1:5" x14ac:dyDescent="0.25">
      <c r="A868" s="360"/>
      <c r="B868" s="360"/>
      <c r="C868" s="360"/>
      <c r="D868" s="221"/>
      <c r="E868" s="178"/>
    </row>
    <row r="869" spans="1:5" x14ac:dyDescent="0.25">
      <c r="A869" s="360"/>
      <c r="B869" s="360"/>
      <c r="C869" s="360"/>
      <c r="D869" s="221"/>
      <c r="E869" s="178"/>
    </row>
    <row r="870" spans="1:5" x14ac:dyDescent="0.25">
      <c r="A870" s="360"/>
      <c r="B870" s="360"/>
      <c r="C870" s="360"/>
      <c r="D870" s="221"/>
      <c r="E870" s="178"/>
    </row>
    <row r="871" spans="1:5" x14ac:dyDescent="0.25">
      <c r="A871" s="360"/>
      <c r="B871" s="360"/>
      <c r="C871" s="360"/>
      <c r="D871" s="221"/>
      <c r="E871" s="178"/>
    </row>
    <row r="872" spans="1:5" x14ac:dyDescent="0.25">
      <c r="A872" s="360"/>
      <c r="B872" s="360"/>
      <c r="C872" s="360"/>
      <c r="D872" s="221"/>
      <c r="E872" s="178"/>
    </row>
    <row r="873" spans="1:5" x14ac:dyDescent="0.25">
      <c r="A873" s="360"/>
      <c r="B873" s="360"/>
      <c r="C873" s="360"/>
      <c r="D873" s="221"/>
      <c r="E873" s="178"/>
    </row>
  </sheetData>
  <mergeCells count="19">
    <mergeCell ref="C16:C25"/>
    <mergeCell ref="C26:C31"/>
    <mergeCell ref="C8:C15"/>
    <mergeCell ref="C4:C7"/>
    <mergeCell ref="C40:C43"/>
    <mergeCell ref="C44:C50"/>
    <mergeCell ref="C32:C39"/>
    <mergeCell ref="C51:C55"/>
    <mergeCell ref="C88:C90"/>
    <mergeCell ref="C96:C99"/>
    <mergeCell ref="C56:C59"/>
    <mergeCell ref="C100:C102"/>
    <mergeCell ref="C91:C95"/>
    <mergeCell ref="C63:C68"/>
    <mergeCell ref="C69:C74"/>
    <mergeCell ref="C60:C62"/>
    <mergeCell ref="C81:C82"/>
    <mergeCell ref="C75:C80"/>
    <mergeCell ref="C84:C87"/>
  </mergeCells>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G1000"/>
  <sheetViews>
    <sheetView topLeftCell="ES1" workbookViewId="0">
      <pane ySplit="3" topLeftCell="A55" activePane="bottomLeft" state="frozen"/>
      <selection pane="bottomLeft" activeCell="FF5" sqref="FF5"/>
    </sheetView>
  </sheetViews>
  <sheetFormatPr defaultColWidth="14.42578125" defaultRowHeight="15.75" customHeight="1" x14ac:dyDescent="0.2"/>
  <cols>
    <col min="1" max="69" width="0" hidden="1"/>
    <col min="70" max="70" width="6.85546875" customWidth="1"/>
    <col min="71" max="71" width="13.42578125" customWidth="1"/>
    <col min="72" max="72" width="20.85546875" customWidth="1"/>
    <col min="73" max="73" width="12.28515625" customWidth="1"/>
    <col min="74" max="74" width="11.85546875" customWidth="1"/>
    <col min="83" max="83" width="13.28515625" customWidth="1"/>
    <col min="87" max="87" width="13.28515625" customWidth="1"/>
    <col min="91" max="91" width="13.28515625" customWidth="1"/>
    <col min="95" max="95" width="5.42578125" customWidth="1"/>
    <col min="99" max="99" width="5.42578125" customWidth="1"/>
    <col min="103" max="103" width="5.42578125" customWidth="1"/>
    <col min="107" max="107" width="5.42578125" customWidth="1"/>
    <col min="111" max="111" width="5.42578125" customWidth="1"/>
    <col min="115" max="115" width="5.42578125" customWidth="1"/>
    <col min="119" max="119" width="5.42578125" customWidth="1"/>
    <col min="123" max="123" width="5.42578125" customWidth="1"/>
    <col min="127" max="127" width="5.42578125" customWidth="1"/>
    <col min="131" max="131" width="5.42578125" customWidth="1"/>
    <col min="135" max="135" width="5.42578125" customWidth="1"/>
    <col min="139" max="139" width="5.42578125" customWidth="1"/>
    <col min="143" max="143" width="5.42578125" customWidth="1"/>
    <col min="147" max="147" width="5.42578125" customWidth="1"/>
    <col min="151" max="151" width="10.7109375" customWidth="1"/>
    <col min="155" max="155" width="5.42578125" customWidth="1"/>
    <col min="161" max="161" width="17.85546875" customWidth="1"/>
    <col min="162" max="162" width="17.42578125" customWidth="1"/>
  </cols>
  <sheetData>
    <row r="1" spans="1:163" ht="15" customHeight="1" x14ac:dyDescent="0.2">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372"/>
      <c r="BS1" s="372"/>
      <c r="BT1" s="372"/>
      <c r="BU1" s="372"/>
      <c r="BV1" s="372"/>
      <c r="BW1" s="372"/>
      <c r="BX1" s="372"/>
      <c r="BY1" s="372"/>
      <c r="BZ1" s="372"/>
      <c r="CA1" s="372"/>
      <c r="CB1" s="372"/>
      <c r="CC1" s="372"/>
      <c r="CD1" s="372"/>
      <c r="CE1" s="372"/>
      <c r="CF1" s="372"/>
      <c r="CG1" s="372"/>
      <c r="CH1" s="372"/>
      <c r="CI1" s="372"/>
      <c r="CJ1" s="372"/>
      <c r="CK1" s="372"/>
      <c r="CL1" s="372"/>
      <c r="CM1" s="372"/>
      <c r="CN1" s="372"/>
      <c r="CO1" s="372"/>
      <c r="CP1" s="372"/>
      <c r="CQ1" s="372"/>
      <c r="CR1" s="372"/>
      <c r="CS1" s="372"/>
      <c r="CT1" s="372"/>
      <c r="CU1" s="372"/>
      <c r="CV1" s="372"/>
      <c r="CW1" s="372"/>
      <c r="CX1" s="372"/>
      <c r="CY1" s="372"/>
      <c r="CZ1" s="372"/>
      <c r="DA1" s="372"/>
      <c r="DB1" s="372"/>
      <c r="DC1" s="372"/>
      <c r="DD1" s="372"/>
      <c r="DE1" s="372"/>
      <c r="DF1" s="372"/>
      <c r="DG1" s="372"/>
      <c r="DH1" s="372"/>
      <c r="DI1" s="372"/>
      <c r="DJ1" s="372"/>
      <c r="DK1" s="372"/>
      <c r="DL1" s="372"/>
      <c r="DM1" s="372"/>
      <c r="DN1" s="372"/>
      <c r="DO1" s="372"/>
      <c r="DP1" s="372"/>
      <c r="DQ1" s="372"/>
      <c r="DR1" s="372"/>
      <c r="DS1" s="372"/>
      <c r="DT1" s="372"/>
      <c r="DU1" s="372"/>
      <c r="DV1" s="372"/>
      <c r="DW1" s="372"/>
      <c r="DX1" s="372"/>
      <c r="DY1" s="372"/>
      <c r="DZ1" s="372"/>
      <c r="EA1" s="372"/>
      <c r="EB1" s="372"/>
      <c r="EC1" s="372"/>
      <c r="ED1" s="372"/>
      <c r="EE1" s="372"/>
      <c r="EF1" s="372"/>
      <c r="EG1" s="372"/>
      <c r="EH1" s="372"/>
      <c r="EI1" s="372"/>
      <c r="EJ1" s="372"/>
      <c r="EK1" s="372"/>
      <c r="EL1" s="372"/>
      <c r="EM1" s="372"/>
      <c r="EN1" s="372"/>
      <c r="EO1" s="372"/>
      <c r="EP1" s="372"/>
      <c r="EQ1" s="372"/>
      <c r="ER1" s="372"/>
      <c r="ES1" s="372"/>
      <c r="ET1" s="372"/>
      <c r="EU1" s="372"/>
      <c r="EV1" s="372"/>
      <c r="EW1" s="372"/>
      <c r="EX1" s="372"/>
      <c r="EY1" s="372"/>
      <c r="EZ1" s="372"/>
      <c r="FA1" s="372"/>
      <c r="FB1" s="372"/>
      <c r="FC1" s="372"/>
      <c r="FD1" s="372"/>
      <c r="FE1" s="372"/>
      <c r="FF1" s="372"/>
      <c r="FG1" s="1"/>
    </row>
    <row r="2" spans="1:163" ht="40.5" customHeight="1" x14ac:dyDescent="0.2">
      <c r="A2" s="1"/>
      <c r="B2" s="1"/>
      <c r="C2" s="1">
        <v>1</v>
      </c>
      <c r="D2" s="1">
        <f t="shared" ref="D2:BK2" si="0">C2+1</f>
        <v>2</v>
      </c>
      <c r="E2" s="1">
        <f t="shared" si="0"/>
        <v>3</v>
      </c>
      <c r="F2" s="1">
        <f t="shared" si="0"/>
        <v>4</v>
      </c>
      <c r="G2" s="1">
        <f t="shared" si="0"/>
        <v>5</v>
      </c>
      <c r="H2" s="1">
        <f t="shared" si="0"/>
        <v>6</v>
      </c>
      <c r="I2" s="1">
        <f t="shared" si="0"/>
        <v>7</v>
      </c>
      <c r="J2" s="1">
        <f t="shared" si="0"/>
        <v>8</v>
      </c>
      <c r="K2" s="1">
        <f t="shared" si="0"/>
        <v>9</v>
      </c>
      <c r="L2" s="1">
        <f t="shared" si="0"/>
        <v>10</v>
      </c>
      <c r="M2" s="1">
        <f t="shared" si="0"/>
        <v>11</v>
      </c>
      <c r="N2" s="1">
        <f t="shared" si="0"/>
        <v>12</v>
      </c>
      <c r="O2" s="1">
        <f t="shared" si="0"/>
        <v>13</v>
      </c>
      <c r="P2" s="1">
        <f t="shared" si="0"/>
        <v>14</v>
      </c>
      <c r="Q2" s="1">
        <f t="shared" si="0"/>
        <v>15</v>
      </c>
      <c r="R2" s="1">
        <f t="shared" si="0"/>
        <v>16</v>
      </c>
      <c r="S2" s="1">
        <f t="shared" si="0"/>
        <v>17</v>
      </c>
      <c r="T2" s="1">
        <f t="shared" si="0"/>
        <v>18</v>
      </c>
      <c r="U2" s="1">
        <f t="shared" si="0"/>
        <v>19</v>
      </c>
      <c r="V2" s="1">
        <f t="shared" si="0"/>
        <v>20</v>
      </c>
      <c r="W2" s="1">
        <f t="shared" si="0"/>
        <v>21</v>
      </c>
      <c r="X2" s="1">
        <f t="shared" si="0"/>
        <v>22</v>
      </c>
      <c r="Y2" s="1">
        <f t="shared" si="0"/>
        <v>23</v>
      </c>
      <c r="Z2" s="1">
        <f t="shared" si="0"/>
        <v>24</v>
      </c>
      <c r="AA2" s="1">
        <f t="shared" si="0"/>
        <v>25</v>
      </c>
      <c r="AB2" s="1">
        <f t="shared" si="0"/>
        <v>26</v>
      </c>
      <c r="AC2" s="1">
        <f t="shared" si="0"/>
        <v>27</v>
      </c>
      <c r="AD2" s="1">
        <f t="shared" si="0"/>
        <v>28</v>
      </c>
      <c r="AE2" s="1">
        <f t="shared" si="0"/>
        <v>29</v>
      </c>
      <c r="AF2" s="1">
        <f t="shared" si="0"/>
        <v>30</v>
      </c>
      <c r="AG2" s="1">
        <f t="shared" si="0"/>
        <v>31</v>
      </c>
      <c r="AH2" s="1">
        <f t="shared" si="0"/>
        <v>32</v>
      </c>
      <c r="AI2" s="1">
        <f t="shared" si="0"/>
        <v>33</v>
      </c>
      <c r="AJ2" s="1">
        <f t="shared" si="0"/>
        <v>34</v>
      </c>
      <c r="AK2" s="1">
        <f t="shared" si="0"/>
        <v>35</v>
      </c>
      <c r="AL2" s="1">
        <f t="shared" si="0"/>
        <v>36</v>
      </c>
      <c r="AM2" s="1">
        <f t="shared" si="0"/>
        <v>37</v>
      </c>
      <c r="AN2" s="1">
        <f t="shared" si="0"/>
        <v>38</v>
      </c>
      <c r="AO2" s="1">
        <f t="shared" si="0"/>
        <v>39</v>
      </c>
      <c r="AP2" s="1">
        <f t="shared" si="0"/>
        <v>40</v>
      </c>
      <c r="AQ2" s="1">
        <f t="shared" si="0"/>
        <v>41</v>
      </c>
      <c r="AR2" s="1">
        <f t="shared" si="0"/>
        <v>42</v>
      </c>
      <c r="AS2" s="1">
        <f t="shared" si="0"/>
        <v>43</v>
      </c>
      <c r="AT2" s="1">
        <f t="shared" si="0"/>
        <v>44</v>
      </c>
      <c r="AU2" s="1">
        <f t="shared" si="0"/>
        <v>45</v>
      </c>
      <c r="AV2" s="1">
        <f t="shared" si="0"/>
        <v>46</v>
      </c>
      <c r="AW2" s="1">
        <f t="shared" si="0"/>
        <v>47</v>
      </c>
      <c r="AX2" s="1">
        <f t="shared" si="0"/>
        <v>48</v>
      </c>
      <c r="AY2" s="1">
        <f t="shared" si="0"/>
        <v>49</v>
      </c>
      <c r="AZ2" s="1">
        <f t="shared" si="0"/>
        <v>50</v>
      </c>
      <c r="BA2" s="1">
        <f t="shared" si="0"/>
        <v>51</v>
      </c>
      <c r="BB2" s="1">
        <f t="shared" si="0"/>
        <v>52</v>
      </c>
      <c r="BC2" s="1">
        <f t="shared" si="0"/>
        <v>53</v>
      </c>
      <c r="BD2" s="1">
        <f t="shared" si="0"/>
        <v>54</v>
      </c>
      <c r="BE2" s="1">
        <f t="shared" si="0"/>
        <v>55</v>
      </c>
      <c r="BF2" s="1">
        <f t="shared" si="0"/>
        <v>56</v>
      </c>
      <c r="BG2" s="1">
        <f t="shared" si="0"/>
        <v>57</v>
      </c>
      <c r="BH2" s="1">
        <f t="shared" si="0"/>
        <v>58</v>
      </c>
      <c r="BI2" s="1">
        <f t="shared" si="0"/>
        <v>59</v>
      </c>
      <c r="BJ2" s="1">
        <f t="shared" si="0"/>
        <v>60</v>
      </c>
      <c r="BK2" s="1">
        <f t="shared" si="0"/>
        <v>61</v>
      </c>
      <c r="BL2" s="1"/>
      <c r="BM2" s="1"/>
      <c r="BN2" s="1"/>
      <c r="BO2" s="1"/>
      <c r="BP2" s="1"/>
      <c r="BQ2" s="1"/>
      <c r="BR2" s="372"/>
      <c r="BS2" s="372" t="s">
        <v>672</v>
      </c>
      <c r="BT2" s="372"/>
      <c r="BU2" s="372"/>
      <c r="BV2" s="372"/>
      <c r="BW2" s="372"/>
      <c r="BX2" s="372"/>
      <c r="BY2" s="372"/>
      <c r="BZ2" s="372"/>
      <c r="CA2" s="372"/>
      <c r="CB2" s="372"/>
      <c r="CC2" s="372"/>
      <c r="CD2" s="372"/>
      <c r="CE2" s="372"/>
      <c r="CF2" s="372"/>
      <c r="CG2" s="372"/>
      <c r="CH2" s="372"/>
      <c r="CI2" s="372"/>
      <c r="CJ2" s="372"/>
      <c r="CK2" s="372"/>
      <c r="CL2" s="372"/>
      <c r="CM2" s="372"/>
      <c r="CN2" s="372"/>
      <c r="CO2" s="372"/>
      <c r="CP2" s="372"/>
      <c r="CQ2" s="372"/>
      <c r="CR2" s="372"/>
      <c r="CS2" s="372"/>
      <c r="CT2" s="372"/>
      <c r="CU2" s="372"/>
      <c r="CV2" s="372"/>
      <c r="CW2" s="372"/>
      <c r="CX2" s="372"/>
      <c r="CY2" s="372"/>
      <c r="CZ2" s="372"/>
      <c r="DA2" s="372"/>
      <c r="DB2" s="372"/>
      <c r="DC2" s="372"/>
      <c r="DD2" s="372"/>
      <c r="DE2" s="372"/>
      <c r="DF2" s="372"/>
      <c r="DG2" s="372"/>
      <c r="DH2" s="372"/>
      <c r="DI2" s="372"/>
      <c r="DJ2" s="372"/>
      <c r="DK2" s="372"/>
      <c r="DL2" s="372"/>
      <c r="DM2" s="372"/>
      <c r="DN2" s="372"/>
      <c r="DO2" s="372"/>
      <c r="DP2" s="372"/>
      <c r="DQ2" s="372"/>
      <c r="DR2" s="372"/>
      <c r="DS2" s="372"/>
      <c r="DT2" s="372"/>
      <c r="DU2" s="372"/>
      <c r="DV2" s="372"/>
      <c r="DW2" s="372"/>
      <c r="DX2" s="372"/>
      <c r="DY2" s="372"/>
      <c r="DZ2" s="372"/>
      <c r="EA2" s="372"/>
      <c r="EB2" s="372"/>
      <c r="EC2" s="372"/>
      <c r="ED2" s="372"/>
      <c r="EE2" s="372"/>
      <c r="EF2" s="372"/>
      <c r="EG2" s="372"/>
      <c r="EH2" s="372"/>
      <c r="EI2" s="372"/>
      <c r="EJ2" s="372"/>
      <c r="EK2" s="372"/>
      <c r="EL2" s="372"/>
      <c r="EM2" s="372"/>
      <c r="EN2" s="372"/>
      <c r="EO2" s="372"/>
      <c r="EP2" s="372"/>
      <c r="EQ2" s="372"/>
      <c r="ER2" s="372"/>
      <c r="ES2" s="372"/>
      <c r="ET2" s="372"/>
      <c r="EU2" s="372"/>
      <c r="EV2" s="372"/>
      <c r="EW2" s="372"/>
      <c r="EX2" s="372"/>
      <c r="EY2" s="372"/>
      <c r="EZ2" s="372"/>
      <c r="FA2" s="372"/>
      <c r="FB2" s="372"/>
      <c r="FC2" s="372"/>
      <c r="FD2" s="372"/>
      <c r="FE2" s="372"/>
      <c r="FF2" s="372"/>
      <c r="FG2" s="1"/>
    </row>
    <row r="3" spans="1:163" ht="47.25" x14ac:dyDescent="0.25">
      <c r="A3" s="16"/>
      <c r="B3" s="16"/>
      <c r="C3" s="15" t="s">
        <v>6</v>
      </c>
      <c r="D3" s="16" t="s">
        <v>7</v>
      </c>
      <c r="E3" s="16" t="s">
        <v>8</v>
      </c>
      <c r="F3" s="16" t="s">
        <v>9</v>
      </c>
      <c r="G3" s="16" t="s">
        <v>10</v>
      </c>
      <c r="H3" s="16" t="s">
        <v>11</v>
      </c>
      <c r="I3" s="16" t="s">
        <v>12</v>
      </c>
      <c r="J3" s="16" t="s">
        <v>13</v>
      </c>
      <c r="K3" s="16" t="str">
        <f>J3&amp;"Rank"</f>
        <v>TransitRank</v>
      </c>
      <c r="L3" s="16" t="str">
        <f>J3&amp;"Index"</f>
        <v>TransitIndex</v>
      </c>
      <c r="M3" s="16" t="s">
        <v>15</v>
      </c>
      <c r="N3" s="16" t="str">
        <f>M3&amp;"Rank"</f>
        <v>HealthRank</v>
      </c>
      <c r="O3" s="16" t="str">
        <f>M3&amp;"Index"</f>
        <v>HealthIndex</v>
      </c>
      <c r="P3" s="16" t="s">
        <v>17</v>
      </c>
      <c r="Q3" s="16" t="str">
        <f>P3&amp;"Rank"</f>
        <v>TravelRank</v>
      </c>
      <c r="R3" s="16" t="str">
        <f>P3&amp;"Index"</f>
        <v>TravelIndex</v>
      </c>
      <c r="S3" s="16" t="s">
        <v>19</v>
      </c>
      <c r="T3" s="16" t="str">
        <f>S3&amp;"Rank"</f>
        <v>EmploymentRank</v>
      </c>
      <c r="U3" s="16" t="str">
        <f>S3&amp;"Index"</f>
        <v>EmploymentIndex</v>
      </c>
      <c r="V3" s="16" t="s">
        <v>20</v>
      </c>
      <c r="W3" s="16" t="str">
        <f>V3&amp;"Rank"</f>
        <v>EnvironmentRank</v>
      </c>
      <c r="X3" s="16" t="str">
        <f>V3&amp;"Index"</f>
        <v>EnvironmentIndex</v>
      </c>
      <c r="Y3" s="16" t="s">
        <v>21</v>
      </c>
      <c r="Z3" s="16" t="str">
        <f>Y3&amp;"Rank"</f>
        <v>EducationRank</v>
      </c>
      <c r="AA3" s="16" t="str">
        <f>Y3&amp;"Index"</f>
        <v>EducationIndex</v>
      </c>
      <c r="AB3" s="16" t="s">
        <v>22</v>
      </c>
      <c r="AC3" s="16" t="str">
        <f>AB3&amp;"Rank"</f>
        <v>EntrepreneurshipRank</v>
      </c>
      <c r="AD3" s="16" t="str">
        <f>AB3&amp;"Index"</f>
        <v>EntrepreneurshipIndex</v>
      </c>
      <c r="AE3" s="16" t="s">
        <v>24</v>
      </c>
      <c r="AF3" s="16" t="str">
        <f>AE3&amp;"Rank"</f>
        <v>Public spaceRank</v>
      </c>
      <c r="AG3" s="16" t="str">
        <f>AE3&amp;"Index"</f>
        <v>Public spaceIndex</v>
      </c>
      <c r="AH3" s="16" t="s">
        <v>25</v>
      </c>
      <c r="AI3" s="16" t="str">
        <f>AH3&amp;"Rank"</f>
        <v>Financial ServicesRank</v>
      </c>
      <c r="AJ3" s="16" t="str">
        <f>AH3&amp;"Index"</f>
        <v>Financial ServicesIndex</v>
      </c>
      <c r="AK3" s="16" t="s">
        <v>26</v>
      </c>
      <c r="AL3" s="16" t="str">
        <f>AK3&amp;"Rank"</f>
        <v>DiversityRank</v>
      </c>
      <c r="AM3" s="16" t="str">
        <f>AK3&amp;"Index"</f>
        <v>DiversityIndex</v>
      </c>
      <c r="AN3" s="16" t="s">
        <v>28</v>
      </c>
      <c r="AO3" s="16" t="str">
        <f>AN3&amp;"Rank"</f>
        <v>Digital accessRank</v>
      </c>
      <c r="AP3" s="16" t="str">
        <f>AN3&amp;"Index"</f>
        <v>Digital accessIndex</v>
      </c>
      <c r="AQ3" s="16" t="s">
        <v>29</v>
      </c>
      <c r="AR3" s="16" t="str">
        <f>AQ3&amp;"Rank"</f>
        <v>MusicRank</v>
      </c>
      <c r="AS3" s="16" t="str">
        <f>AQ3&amp;"Index"</f>
        <v>MusicIndex</v>
      </c>
      <c r="AT3" s="16" t="s">
        <v>31</v>
      </c>
      <c r="AU3" s="16" t="str">
        <f>AT3&amp;"Rank"</f>
        <v>ArtsRank</v>
      </c>
      <c r="AV3" s="16" t="str">
        <f>AT3&amp;"Index"</f>
        <v>ArtsIndex</v>
      </c>
      <c r="AW3" s="16" t="s">
        <v>38</v>
      </c>
      <c r="AX3" s="16" t="str">
        <f>AW3&amp;"Rank"</f>
        <v>SportsRank</v>
      </c>
      <c r="AY3" s="16" t="str">
        <f>AW3&amp;"Index"</f>
        <v>SportsIndex</v>
      </c>
      <c r="AZ3" s="16" t="s">
        <v>39</v>
      </c>
      <c r="BA3" s="16" t="str">
        <f>AZ3&amp;"Rank"</f>
        <v>FilmRank</v>
      </c>
      <c r="BB3" s="16" t="str">
        <f>AZ3&amp;"Index"</f>
        <v>FilmIndex</v>
      </c>
      <c r="BC3" s="16" t="s">
        <v>40</v>
      </c>
      <c r="BD3" s="16" t="str">
        <f>BC3&amp;"Rank"</f>
        <v>Civic engagementRank</v>
      </c>
      <c r="BE3" s="16" t="str">
        <f>BC3&amp;"Index"</f>
        <v>Civic engagementIndex</v>
      </c>
      <c r="BF3" s="16" t="s">
        <v>41</v>
      </c>
      <c r="BG3" s="16" t="str">
        <f>BF3&amp;"Rank"</f>
        <v>Food and nightlifeRank</v>
      </c>
      <c r="BH3" s="16" t="str">
        <f>BF3&amp;"Index"</f>
        <v>Food and nightlifeIndex</v>
      </c>
      <c r="BI3" s="16" t="s">
        <v>42</v>
      </c>
      <c r="BJ3" s="16" t="str">
        <f>BI3&amp;"Rank"</f>
        <v>FashionRank</v>
      </c>
      <c r="BK3" s="16" t="str">
        <f>BI3&amp;"Index"</f>
        <v>FashionIndex</v>
      </c>
      <c r="BL3" s="16" t="s">
        <v>43</v>
      </c>
      <c r="BM3" s="16"/>
      <c r="BN3" s="16"/>
      <c r="BO3" s="16" t="s">
        <v>44</v>
      </c>
      <c r="BP3" s="16" t="s">
        <v>45</v>
      </c>
      <c r="BQ3" s="16" t="s">
        <v>46</v>
      </c>
      <c r="BR3" s="372"/>
      <c r="BS3" s="372" t="s">
        <v>48</v>
      </c>
      <c r="BT3" s="372" t="s">
        <v>49</v>
      </c>
      <c r="BU3" s="372" t="s">
        <v>50</v>
      </c>
      <c r="BV3" s="372"/>
      <c r="BW3" s="372" t="s">
        <v>51</v>
      </c>
      <c r="BX3" s="372"/>
      <c r="BY3" s="372"/>
      <c r="BZ3" s="372"/>
      <c r="CA3" s="372" t="s">
        <v>48</v>
      </c>
      <c r="CB3" s="372" t="s">
        <v>49</v>
      </c>
      <c r="CC3" s="372" t="s">
        <v>7</v>
      </c>
      <c r="CD3" s="372"/>
      <c r="CE3" s="372" t="s">
        <v>48</v>
      </c>
      <c r="CF3" s="372"/>
      <c r="CG3" s="372" t="s">
        <v>10</v>
      </c>
      <c r="CH3" s="372"/>
      <c r="CI3" s="372" t="s">
        <v>48</v>
      </c>
      <c r="CJ3" s="372"/>
      <c r="CK3" s="372" t="s">
        <v>13</v>
      </c>
      <c r="CL3" s="372"/>
      <c r="CM3" s="372" t="s">
        <v>48</v>
      </c>
      <c r="CN3" s="372"/>
      <c r="CO3" s="372" t="s">
        <v>15</v>
      </c>
      <c r="CP3" s="372"/>
      <c r="CQ3" s="372" t="s">
        <v>48</v>
      </c>
      <c r="CR3" s="372"/>
      <c r="CS3" s="372" t="s">
        <v>17</v>
      </c>
      <c r="CT3" s="372"/>
      <c r="CU3" s="372" t="s">
        <v>48</v>
      </c>
      <c r="CV3" s="372"/>
      <c r="CW3" s="372" t="s">
        <v>19</v>
      </c>
      <c r="CX3" s="372"/>
      <c r="CY3" s="372" t="s">
        <v>48</v>
      </c>
      <c r="CZ3" s="372"/>
      <c r="DA3" s="372" t="s">
        <v>20</v>
      </c>
      <c r="DB3" s="372"/>
      <c r="DC3" s="372" t="s">
        <v>48</v>
      </c>
      <c r="DD3" s="372"/>
      <c r="DE3" s="372" t="s">
        <v>21</v>
      </c>
      <c r="DF3" s="372"/>
      <c r="DG3" s="372" t="s">
        <v>48</v>
      </c>
      <c r="DH3" s="372"/>
      <c r="DI3" s="372" t="s">
        <v>22</v>
      </c>
      <c r="DJ3" s="372"/>
      <c r="DK3" s="372" t="s">
        <v>48</v>
      </c>
      <c r="DL3" s="372"/>
      <c r="DM3" s="372" t="s">
        <v>24</v>
      </c>
      <c r="DN3" s="372"/>
      <c r="DO3" s="372" t="s">
        <v>48</v>
      </c>
      <c r="DP3" s="372"/>
      <c r="DQ3" s="372" t="s">
        <v>25</v>
      </c>
      <c r="DR3" s="372"/>
      <c r="DS3" s="372" t="s">
        <v>48</v>
      </c>
      <c r="DT3" s="372"/>
      <c r="DU3" s="372" t="s">
        <v>26</v>
      </c>
      <c r="DV3" s="372"/>
      <c r="DW3" s="372" t="s">
        <v>48</v>
      </c>
      <c r="DX3" s="372"/>
      <c r="DY3" s="372" t="s">
        <v>28</v>
      </c>
      <c r="DZ3" s="372"/>
      <c r="EA3" s="372" t="s">
        <v>48</v>
      </c>
      <c r="EB3" s="372"/>
      <c r="EC3" s="372" t="s">
        <v>29</v>
      </c>
      <c r="ED3" s="372"/>
      <c r="EE3" s="372" t="s">
        <v>48</v>
      </c>
      <c r="EF3" s="372"/>
      <c r="EG3" s="372" t="s">
        <v>31</v>
      </c>
      <c r="EH3" s="372"/>
      <c r="EI3" s="372" t="s">
        <v>48</v>
      </c>
      <c r="EJ3" s="372"/>
      <c r="EK3" s="372" t="s">
        <v>38</v>
      </c>
      <c r="EL3" s="372"/>
      <c r="EM3" s="372" t="s">
        <v>48</v>
      </c>
      <c r="EN3" s="372"/>
      <c r="EO3" s="372" t="s">
        <v>39</v>
      </c>
      <c r="EP3" s="372"/>
      <c r="EQ3" s="372" t="s">
        <v>48</v>
      </c>
      <c r="ER3" s="372"/>
      <c r="ES3" s="372" t="s">
        <v>40</v>
      </c>
      <c r="ET3" s="372"/>
      <c r="EU3" s="372" t="s">
        <v>48</v>
      </c>
      <c r="EV3" s="372"/>
      <c r="EW3" s="372" t="s">
        <v>41</v>
      </c>
      <c r="EX3" s="372"/>
      <c r="EY3" s="372" t="s">
        <v>48</v>
      </c>
      <c r="EZ3" s="372"/>
      <c r="FA3" s="372" t="s">
        <v>42</v>
      </c>
      <c r="FB3" s="372"/>
      <c r="FC3" s="372"/>
      <c r="FD3" s="372"/>
      <c r="FE3" s="372" t="s">
        <v>88</v>
      </c>
      <c r="FF3" s="372" t="s">
        <v>89</v>
      </c>
      <c r="FG3" s="16"/>
    </row>
    <row r="4" spans="1:163" ht="12.75" x14ac:dyDescent="0.2">
      <c r="A4" s="34"/>
      <c r="B4" s="1" t="s">
        <v>69</v>
      </c>
      <c r="C4" s="35" t="s">
        <v>18</v>
      </c>
      <c r="D4" s="34">
        <f>Safety!B4</f>
        <v>65.882238711212764</v>
      </c>
      <c r="E4" s="67">
        <f t="shared" ref="E4:E58" si="1">RANK(D4,D$4:D$58)+COUNTIF(D$4:D4,D4)-1</f>
        <v>33</v>
      </c>
      <c r="F4" s="67">
        <f t="shared" ref="F4:F58" si="2">MATCH($BZ4,E$4:E$58,0)</f>
        <v>25</v>
      </c>
      <c r="G4" s="34">
        <f>Affordability!B4</f>
        <v>33.51836430046383</v>
      </c>
      <c r="H4" s="67">
        <f t="shared" ref="H4:H58" si="3">RANK(G4,G$4:G$58)+COUNTIF(G$4:G4,G4)-1</f>
        <v>55</v>
      </c>
      <c r="I4" s="67">
        <f t="shared" ref="I4:I58" si="4">MATCH($BZ4,H$4:H$58,0)</f>
        <v>49</v>
      </c>
      <c r="J4" s="34">
        <f>Transit!B4</f>
        <v>13.58907849904393</v>
      </c>
      <c r="K4" s="67">
        <f t="shared" ref="K4:K58" si="5">RANK(J4,J$4:J$58)+COUNTIF(J$4:J4,J4)-1</f>
        <v>55</v>
      </c>
      <c r="L4" s="67">
        <f t="shared" ref="L4:L58" si="6">MATCH($BZ4,K$4:K$58,0)</f>
        <v>2</v>
      </c>
      <c r="M4" s="34">
        <f>Health!B4</f>
        <v>15.326729172740551</v>
      </c>
      <c r="N4" s="67">
        <f t="shared" ref="N4:N58" si="7">RANK(M4,M$4:M$58)+COUNTIF(M$4:M4,M4)-1</f>
        <v>46</v>
      </c>
      <c r="O4" s="67">
        <f t="shared" ref="O4:O58" si="8">MATCH($BZ4,N$4:N$58,0)</f>
        <v>25</v>
      </c>
      <c r="P4" s="34">
        <f>Travel!B4</f>
        <v>34.222112983123303</v>
      </c>
      <c r="Q4" s="67">
        <f t="shared" ref="Q4:Q58" si="9">RANK(P4,P$4:P$58)+COUNTIF(P$4:P4,P4)-1</f>
        <v>54</v>
      </c>
      <c r="R4" s="67">
        <f t="shared" ref="R4:R58" si="10">MATCH($BZ4,Q$4:Q$58,0)</f>
        <v>25</v>
      </c>
      <c r="S4" s="34">
        <f>Employment!B4</f>
        <v>18.124166346285371</v>
      </c>
      <c r="T4" s="67">
        <f t="shared" ref="T4:T58" si="11">RANK(S4,S$4:S$58)+COUNTIF(S$4:S4,S4)-1</f>
        <v>55</v>
      </c>
      <c r="U4" s="67">
        <f t="shared" ref="U4:U58" si="12">MATCH($BZ4,T$4:T$58,0)</f>
        <v>42</v>
      </c>
      <c r="V4" s="34">
        <f>Environment!B4</f>
        <v>42.508865124432702</v>
      </c>
      <c r="W4" s="67">
        <f t="shared" ref="W4:W58" si="13">RANK(V4,V$4:V$58)+COUNTIF(V$4:V4,V4)-1</f>
        <v>35</v>
      </c>
      <c r="X4" s="67">
        <f t="shared" ref="X4:X58" si="14">MATCH($BZ4,W$4:W$58,0)</f>
        <v>42</v>
      </c>
      <c r="Y4" s="34">
        <f>Education!B4</f>
        <v>17.498375442581036</v>
      </c>
      <c r="Z4" s="67">
        <f t="shared" ref="Z4:Z58" si="15">RANK(Y4,Y$4:Y$58)+COUNTIF(Y$4:Y4,Y4)-1</f>
        <v>55</v>
      </c>
      <c r="AA4" s="67">
        <f t="shared" ref="AA4:AA58" si="16">MATCH($BZ4,Z$4:Z$58,0)</f>
        <v>54</v>
      </c>
      <c r="AB4" s="34">
        <f>Entrepreneurship!B4</f>
        <v>23.821391126714943</v>
      </c>
      <c r="AC4" s="67">
        <f t="shared" ref="AC4:AC58" si="17">RANK(AB4,AB$4:AB$58)+COUNTIF(AB$4:AB4,AB4)-1</f>
        <v>29</v>
      </c>
      <c r="AD4" s="67">
        <f t="shared" ref="AD4:AD58" si="18">MATCH($BZ4,AC$4:AC$58,0)</f>
        <v>42</v>
      </c>
      <c r="AE4" s="34">
        <f>'Public space'!B4</f>
        <v>0.63238102360528425</v>
      </c>
      <c r="AF4" s="67">
        <f t="shared" ref="AF4:AF58" si="19">RANK(AE4,AE$4:AE$58)+COUNTIF(AE$4:AE4,AE4)-1</f>
        <v>49</v>
      </c>
      <c r="AG4" s="67">
        <f t="shared" ref="AG4:AG58" si="20">MATCH($BZ4,AF$4:AF$58,0)</f>
        <v>32</v>
      </c>
      <c r="AH4" s="34">
        <f>'Financial services'!B4</f>
        <v>12.341879708046818</v>
      </c>
      <c r="AI4" s="67">
        <f t="shared" ref="AI4:AI58" si="21">RANK(AH4,AH$4:AH$58)+COUNTIF(AH$4:AH4,AH4)-1</f>
        <v>46</v>
      </c>
      <c r="AJ4" s="67">
        <f t="shared" ref="AJ4:AJ58" si="22">MATCH($BZ4,AI$4:AI$58,0)</f>
        <v>32</v>
      </c>
      <c r="AK4" s="34">
        <f>Diversity!B4</f>
        <v>10.279826631628149</v>
      </c>
      <c r="AL4" s="67">
        <f t="shared" ref="AL4:AL58" si="23">RANK(AK4,AK$4:AK$58)+COUNTIF(AK$4:AK4,AK4)-1</f>
        <v>51</v>
      </c>
      <c r="AM4" s="67">
        <f t="shared" ref="AM4:AM58" si="24">MATCH($BZ4,AL$4:AL$58,0)</f>
        <v>52</v>
      </c>
      <c r="AN4" s="34">
        <f>'Digital access'!B4</f>
        <v>38.228765131481701</v>
      </c>
      <c r="AO4" s="67">
        <f t="shared" ref="AO4:AO58" si="25">RANK(AN4,AN$4:AN$58)+COUNTIF(AN$4:AN4,AN4)-1</f>
        <v>46</v>
      </c>
      <c r="AP4" s="67">
        <f t="shared" ref="AP4:AP58" si="26">MATCH($BZ4,AO$4:AO$58,0)</f>
        <v>27</v>
      </c>
      <c r="AQ4" s="34">
        <f>Music!B4</f>
        <v>3.8916523972602768</v>
      </c>
      <c r="AR4" s="67">
        <f t="shared" ref="AR4:AR58" si="27">RANK(AQ4,AQ$4:AQ$58)+COUNTIF(AQ$4:AQ4,AQ4)-1</f>
        <v>52</v>
      </c>
      <c r="AS4" s="67">
        <f t="shared" ref="AS4:AS58" si="28">MATCH($BZ4,AR$4:AR$58,0)</f>
        <v>36</v>
      </c>
      <c r="AT4" s="34">
        <f>'Creative arts'!B4</f>
        <v>1.1156249999999999</v>
      </c>
      <c r="AU4" s="67">
        <f t="shared" ref="AU4:AU58" si="29">RANK(AT4,AT$4:AT$58)+COUNTIF(AT$4:AT4,AT4)-1</f>
        <v>54</v>
      </c>
      <c r="AV4" s="67">
        <f t="shared" ref="AV4:AV58" si="30">MATCH($BZ4,AU$4:AU$58,0)</f>
        <v>38</v>
      </c>
      <c r="AW4" s="34">
        <f>Sports!B4</f>
        <v>28.617696976438268</v>
      </c>
      <c r="AX4" s="67">
        <f t="shared" ref="AX4:AX58" si="31">RANK(AW4,AW$4:AW$58)+COUNTIF(AW$4:AW4,AW4)-1</f>
        <v>54</v>
      </c>
      <c r="AY4" s="67">
        <f t="shared" ref="AY4:AY58" si="32">MATCH($BZ4,AX$4:AX$58,0)</f>
        <v>32</v>
      </c>
      <c r="AZ4" s="34">
        <f>Film!B4</f>
        <v>2.9813725312014028</v>
      </c>
      <c r="BA4" s="67">
        <f t="shared" ref="BA4:BA58" si="33">RANK(AZ4,AZ$4:AZ$58)+COUNTIF(AZ$4:AZ4,AZ4)-1</f>
        <v>55</v>
      </c>
      <c r="BB4" s="67">
        <f t="shared" ref="BB4:BB58" si="34">MATCH($BZ4,BA$4:BA$58,0)</f>
        <v>36</v>
      </c>
      <c r="BC4" s="34">
        <f ca="1">'Civic engagement'!B4</f>
        <v>14.93776256443299</v>
      </c>
      <c r="BD4" s="67">
        <f t="shared" ref="BD4:BD58" ca="1" si="35">RANK(BC4,BC$4:BC$58)+COUNTIF(BC$4:BC4,BC4)-1</f>
        <v>44</v>
      </c>
      <c r="BE4" s="67">
        <f t="shared" ref="BE4:BE58" ca="1" si="36">MATCH($BZ4,BD$4:BD$58,0)</f>
        <v>29</v>
      </c>
      <c r="BF4" s="34">
        <f>'Food and nightlife'!B4</f>
        <v>13.469825236398369</v>
      </c>
      <c r="BG4" s="67">
        <f t="shared" ref="BG4:BG58" si="37">RANK(BF4,BF$4:BF$58)+COUNTIF(BF$4:BF4,BF4)-1</f>
        <v>54</v>
      </c>
      <c r="BH4" s="67">
        <f t="shared" ref="BH4:BH58" si="38">MATCH($BZ4,BG$4:BG$58,0)</f>
        <v>51</v>
      </c>
      <c r="BI4" s="34">
        <f>Fashion!B4</f>
        <v>1.9833333333333338</v>
      </c>
      <c r="BJ4" s="67">
        <f t="shared" ref="BJ4:BJ58" si="39">RANK(BI4,BI$4:BI$58)+COUNTIF(BI$4:BI4,BI4)-1</f>
        <v>44</v>
      </c>
      <c r="BK4" s="67">
        <f t="shared" ref="BK4:BK58" si="40">MATCH($BZ4,BJ$4:BJ$58,0)</f>
        <v>36</v>
      </c>
      <c r="BL4" s="35">
        <f>'Youth population'!G4</f>
        <v>42.729411764705887</v>
      </c>
      <c r="BM4" s="12"/>
      <c r="BN4" s="35" t="s">
        <v>18</v>
      </c>
      <c r="BO4" s="12">
        <f t="shared" ref="BO4:BO58" ca="1" si="41">SUM(D4,G4,J4,M4,P4,S4,AB4,Y4,V4,AE4,AH4,AK4,AN4,AQ4,AT4,AW4,AZ4,BC4,BF4,BI4,BL4)</f>
        <v>435.70085400513096</v>
      </c>
      <c r="BP4" s="68">
        <f t="shared" ref="BP4:BP58" ca="1" si="42">RANK(BO4,BO$4:BO$58)+COUNTIF(BO$4:BO4,BO4)-1</f>
        <v>55</v>
      </c>
      <c r="BQ4" s="68">
        <f t="shared" ref="BQ4:BQ58" ca="1" si="43">MATCH($BZ4,BP$4:BP$58,0)</f>
        <v>36</v>
      </c>
      <c r="BR4" s="372">
        <v>1</v>
      </c>
      <c r="BS4" s="372" t="s">
        <v>233</v>
      </c>
      <c r="BT4" s="372" t="s">
        <v>175</v>
      </c>
      <c r="BU4" s="372">
        <v>1024.1199999999999</v>
      </c>
      <c r="BV4" s="372"/>
      <c r="BW4" s="372" t="s">
        <v>191</v>
      </c>
      <c r="BX4" s="372"/>
      <c r="BY4" s="372"/>
      <c r="BZ4" s="372">
        <v>1</v>
      </c>
      <c r="CA4" s="372" t="s">
        <v>75</v>
      </c>
      <c r="CB4" s="372" t="s">
        <v>164</v>
      </c>
      <c r="CC4" s="372">
        <v>83.46</v>
      </c>
      <c r="CD4" s="372"/>
      <c r="CE4" s="372" t="s">
        <v>248</v>
      </c>
      <c r="CF4" s="372" t="s">
        <v>188</v>
      </c>
      <c r="CG4" s="372">
        <v>80.61</v>
      </c>
      <c r="CH4" s="372"/>
      <c r="CI4" s="372" t="s">
        <v>75</v>
      </c>
      <c r="CJ4" s="372" t="s">
        <v>118</v>
      </c>
      <c r="CK4" s="372">
        <v>64.010000000000005</v>
      </c>
      <c r="CL4" s="372"/>
      <c r="CM4" s="372" t="s">
        <v>75</v>
      </c>
      <c r="CN4" s="372" t="s">
        <v>164</v>
      </c>
      <c r="CO4" s="372">
        <v>57.49</v>
      </c>
      <c r="CP4" s="372"/>
      <c r="CQ4" s="372" t="s">
        <v>75</v>
      </c>
      <c r="CR4" s="372" t="s">
        <v>164</v>
      </c>
      <c r="CS4" s="372">
        <v>64.91</v>
      </c>
      <c r="CT4" s="372"/>
      <c r="CU4" s="372" t="s">
        <v>233</v>
      </c>
      <c r="CV4" s="372" t="s">
        <v>181</v>
      </c>
      <c r="CW4" s="372">
        <v>65.900000000000006</v>
      </c>
      <c r="CX4" s="372"/>
      <c r="CY4" s="372" t="s">
        <v>233</v>
      </c>
      <c r="CZ4" s="372" t="s">
        <v>181</v>
      </c>
      <c r="DA4" s="372">
        <v>67.98</v>
      </c>
      <c r="DB4" s="372"/>
      <c r="DC4" s="372" t="s">
        <v>75</v>
      </c>
      <c r="DD4" s="372" t="s">
        <v>194</v>
      </c>
      <c r="DE4" s="372">
        <v>72.31</v>
      </c>
      <c r="DF4" s="372"/>
      <c r="DG4" s="372" t="s">
        <v>233</v>
      </c>
      <c r="DH4" s="372" t="s">
        <v>181</v>
      </c>
      <c r="DI4" s="372">
        <v>51.36</v>
      </c>
      <c r="DJ4" s="372"/>
      <c r="DK4" s="372" t="s">
        <v>75</v>
      </c>
      <c r="DL4" s="372" t="s">
        <v>171</v>
      </c>
      <c r="DM4" s="372">
        <v>55.79</v>
      </c>
      <c r="DN4" s="372"/>
      <c r="DO4" s="372" t="s">
        <v>75</v>
      </c>
      <c r="DP4" s="372" t="s">
        <v>171</v>
      </c>
      <c r="DQ4" s="372">
        <v>44.05</v>
      </c>
      <c r="DR4" s="372"/>
      <c r="DS4" s="372" t="s">
        <v>233</v>
      </c>
      <c r="DT4" s="372" t="s">
        <v>191</v>
      </c>
      <c r="DU4" s="372">
        <v>67.849999999999994</v>
      </c>
      <c r="DV4" s="372"/>
      <c r="DW4" s="372" t="s">
        <v>75</v>
      </c>
      <c r="DX4" s="372" t="s">
        <v>166</v>
      </c>
      <c r="DY4" s="372">
        <v>71.59</v>
      </c>
      <c r="DZ4" s="372"/>
      <c r="EA4" s="372" t="s">
        <v>233</v>
      </c>
      <c r="EB4" s="372" t="s">
        <v>175</v>
      </c>
      <c r="EC4" s="372">
        <v>76.19</v>
      </c>
      <c r="ED4" s="372"/>
      <c r="EE4" s="372" t="s">
        <v>75</v>
      </c>
      <c r="EF4" s="372" t="s">
        <v>177</v>
      </c>
      <c r="EG4" s="372">
        <v>67.150000000000006</v>
      </c>
      <c r="EH4" s="372"/>
      <c r="EI4" s="372" t="s">
        <v>75</v>
      </c>
      <c r="EJ4" s="372" t="s">
        <v>171</v>
      </c>
      <c r="EK4" s="372">
        <v>65.06</v>
      </c>
      <c r="EL4" s="372"/>
      <c r="EM4" s="372" t="s">
        <v>233</v>
      </c>
      <c r="EN4" s="372" t="s">
        <v>175</v>
      </c>
      <c r="EO4" s="372">
        <v>62.51</v>
      </c>
      <c r="EP4" s="372"/>
      <c r="EQ4" s="372" t="s">
        <v>67</v>
      </c>
      <c r="ER4" s="372" t="s">
        <v>168</v>
      </c>
      <c r="ES4" s="372">
        <v>43.12</v>
      </c>
      <c r="ET4" s="372"/>
      <c r="EU4" s="372" t="s">
        <v>234</v>
      </c>
      <c r="EV4" s="372" t="s">
        <v>190</v>
      </c>
      <c r="EW4" s="372">
        <v>59.35</v>
      </c>
      <c r="EX4" s="372"/>
      <c r="EY4" s="372" t="s">
        <v>233</v>
      </c>
      <c r="EZ4" s="372" t="s">
        <v>175</v>
      </c>
      <c r="FA4" s="372">
        <v>51.57</v>
      </c>
      <c r="FB4" s="372"/>
      <c r="FC4" s="372" t="s">
        <v>69</v>
      </c>
      <c r="FD4" s="372" t="s">
        <v>153</v>
      </c>
      <c r="FE4" s="372">
        <v>35.29</v>
      </c>
      <c r="FF4" s="372">
        <v>50</v>
      </c>
      <c r="FG4" s="12"/>
    </row>
    <row r="5" spans="1:163" ht="12.75" x14ac:dyDescent="0.2">
      <c r="A5" s="74"/>
      <c r="B5" s="1" t="s">
        <v>234</v>
      </c>
      <c r="C5" s="69" t="s">
        <v>118</v>
      </c>
      <c r="D5" s="85">
        <f>Safety!B5</f>
        <v>81.151967433467206</v>
      </c>
      <c r="E5" s="86">
        <f t="shared" si="1"/>
        <v>3</v>
      </c>
      <c r="F5" s="86">
        <f t="shared" si="2"/>
        <v>41</v>
      </c>
      <c r="G5" s="85">
        <f>Affordability!B5</f>
        <v>74.292163307219482</v>
      </c>
      <c r="H5" s="86">
        <f t="shared" si="3"/>
        <v>29</v>
      </c>
      <c r="I5" s="86">
        <f t="shared" si="4"/>
        <v>15</v>
      </c>
      <c r="J5" s="85">
        <f>Transit!B5</f>
        <v>64.008715080506747</v>
      </c>
      <c r="K5" s="86">
        <f t="shared" si="5"/>
        <v>1</v>
      </c>
      <c r="L5" s="86">
        <f t="shared" si="6"/>
        <v>53</v>
      </c>
      <c r="M5" s="85">
        <f>Health!B5</f>
        <v>22.931024206124587</v>
      </c>
      <c r="N5" s="86">
        <f t="shared" si="7"/>
        <v>20</v>
      </c>
      <c r="O5" s="86">
        <f t="shared" si="8"/>
        <v>5</v>
      </c>
      <c r="P5" s="85">
        <f>Travel!B5</f>
        <v>64.044281344488638</v>
      </c>
      <c r="Q5" s="86">
        <f t="shared" si="9"/>
        <v>4</v>
      </c>
      <c r="R5" s="86">
        <f t="shared" si="10"/>
        <v>7</v>
      </c>
      <c r="S5" s="85">
        <f>Employment!B5</f>
        <v>39.820044365753695</v>
      </c>
      <c r="T5" s="86">
        <f t="shared" si="11"/>
        <v>36</v>
      </c>
      <c r="U5" s="86">
        <f t="shared" si="12"/>
        <v>29</v>
      </c>
      <c r="V5" s="85">
        <f>Environment!B5</f>
        <v>50.116306618713921</v>
      </c>
      <c r="W5" s="86">
        <f t="shared" si="13"/>
        <v>11</v>
      </c>
      <c r="X5" s="86">
        <f t="shared" si="14"/>
        <v>12</v>
      </c>
      <c r="Y5" s="85">
        <f>Education!B5</f>
        <v>50.624820556530295</v>
      </c>
      <c r="Z5" s="86">
        <f t="shared" si="15"/>
        <v>9</v>
      </c>
      <c r="AA5" s="86">
        <f t="shared" si="16"/>
        <v>55</v>
      </c>
      <c r="AB5" s="85">
        <f>Entrepreneurship!B5</f>
        <v>23.971078533886839</v>
      </c>
      <c r="AC5" s="86">
        <f t="shared" si="17"/>
        <v>28</v>
      </c>
      <c r="AD5" s="86">
        <f t="shared" si="18"/>
        <v>26</v>
      </c>
      <c r="AE5" s="85">
        <f>'Public space'!B5</f>
        <v>1.689173361219674</v>
      </c>
      <c r="AF5" s="86">
        <f t="shared" si="19"/>
        <v>40</v>
      </c>
      <c r="AG5" s="86">
        <f t="shared" si="20"/>
        <v>43</v>
      </c>
      <c r="AH5" s="85">
        <f>'Financial services'!B5</f>
        <v>13.405015841902665</v>
      </c>
      <c r="AI5" s="86">
        <f t="shared" si="21"/>
        <v>42</v>
      </c>
      <c r="AJ5" s="86">
        <f t="shared" si="22"/>
        <v>36</v>
      </c>
      <c r="AK5" s="85">
        <f>Diversity!B5</f>
        <v>52.586757018875041</v>
      </c>
      <c r="AL5" s="86">
        <f t="shared" si="23"/>
        <v>6</v>
      </c>
      <c r="AM5" s="86">
        <f t="shared" si="24"/>
        <v>25</v>
      </c>
      <c r="AN5" s="85">
        <f>'Digital access'!B5</f>
        <v>67.430890549182905</v>
      </c>
      <c r="AO5" s="86">
        <f t="shared" si="25"/>
        <v>3</v>
      </c>
      <c r="AP5" s="86">
        <f t="shared" si="26"/>
        <v>5</v>
      </c>
      <c r="AQ5" s="85">
        <f>Music!B5</f>
        <v>23.895410958904108</v>
      </c>
      <c r="AR5" s="86">
        <f t="shared" si="27"/>
        <v>13</v>
      </c>
      <c r="AS5" s="86">
        <f t="shared" si="28"/>
        <v>25</v>
      </c>
      <c r="AT5" s="85">
        <f>'Creative arts'!B5</f>
        <v>41.489062500000003</v>
      </c>
      <c r="AU5" s="86">
        <f t="shared" si="29"/>
        <v>32</v>
      </c>
      <c r="AV5" s="86">
        <f t="shared" si="30"/>
        <v>21</v>
      </c>
      <c r="AW5" s="85">
        <f>Sports!B5</f>
        <v>38.964878550656429</v>
      </c>
      <c r="AX5" s="86">
        <f t="shared" si="31"/>
        <v>51</v>
      </c>
      <c r="AY5" s="86">
        <f t="shared" si="32"/>
        <v>19</v>
      </c>
      <c r="AZ5" s="85">
        <f>Film!B5</f>
        <v>42.701205307713714</v>
      </c>
      <c r="BA5" s="86">
        <f t="shared" si="33"/>
        <v>14</v>
      </c>
      <c r="BB5" s="86">
        <f t="shared" si="34"/>
        <v>42</v>
      </c>
      <c r="BC5" s="85">
        <f ca="1">'Civic engagement'!B5</f>
        <v>30.907812499999999</v>
      </c>
      <c r="BD5" s="86">
        <f t="shared" ca="1" si="35"/>
        <v>5</v>
      </c>
      <c r="BE5" s="86">
        <f t="shared" ca="1" si="36"/>
        <v>39</v>
      </c>
      <c r="BF5" s="85">
        <f>'Food and nightlife'!B5</f>
        <v>42.65527676581344</v>
      </c>
      <c r="BG5" s="86">
        <f t="shared" si="37"/>
        <v>8</v>
      </c>
      <c r="BH5" s="86">
        <f t="shared" si="38"/>
        <v>37</v>
      </c>
      <c r="BI5" s="85">
        <f>Fashion!B5</f>
        <v>12.281410256410254</v>
      </c>
      <c r="BJ5" s="86">
        <f t="shared" si="39"/>
        <v>17</v>
      </c>
      <c r="BK5" s="86">
        <f t="shared" si="40"/>
        <v>25</v>
      </c>
      <c r="BL5" s="69">
        <f>'Youth population'!G5</f>
        <v>21.08235294117647</v>
      </c>
      <c r="BM5" s="12"/>
      <c r="BN5" s="69" t="s">
        <v>118</v>
      </c>
      <c r="BO5" s="12">
        <f t="shared" ca="1" si="41"/>
        <v>860.04964799854611</v>
      </c>
      <c r="BP5" s="68">
        <f t="shared" ca="1" si="42"/>
        <v>10</v>
      </c>
      <c r="BQ5" s="68">
        <f t="shared" ca="1" si="43"/>
        <v>25</v>
      </c>
      <c r="BR5" s="372">
        <v>2</v>
      </c>
      <c r="BS5" s="372" t="s">
        <v>75</v>
      </c>
      <c r="BT5" s="372" t="s">
        <v>164</v>
      </c>
      <c r="BU5" s="372">
        <v>1001.46</v>
      </c>
      <c r="BV5" s="372"/>
      <c r="BW5" s="372" t="s">
        <v>144</v>
      </c>
      <c r="BX5" s="372"/>
      <c r="BY5" s="372"/>
      <c r="BZ5" s="372">
        <v>2</v>
      </c>
      <c r="CA5" s="372" t="s">
        <v>75</v>
      </c>
      <c r="CB5" s="372" t="s">
        <v>180</v>
      </c>
      <c r="CC5" s="372">
        <v>81.91</v>
      </c>
      <c r="CD5" s="372"/>
      <c r="CE5" s="372" t="s">
        <v>233</v>
      </c>
      <c r="CF5" s="372" t="s">
        <v>154</v>
      </c>
      <c r="CG5" s="372">
        <v>80.430000000000007</v>
      </c>
      <c r="CH5" s="372"/>
      <c r="CI5" s="372" t="s">
        <v>233</v>
      </c>
      <c r="CJ5" s="372" t="s">
        <v>193</v>
      </c>
      <c r="CK5" s="372">
        <v>58.98</v>
      </c>
      <c r="CL5" s="372"/>
      <c r="CM5" s="372" t="s">
        <v>75</v>
      </c>
      <c r="CN5" s="372" t="s">
        <v>144</v>
      </c>
      <c r="CO5" s="372">
        <v>51.88</v>
      </c>
      <c r="CP5" s="372"/>
      <c r="CQ5" s="372" t="s">
        <v>233</v>
      </c>
      <c r="CR5" s="372" t="s">
        <v>146</v>
      </c>
      <c r="CS5" s="372">
        <v>64.75</v>
      </c>
      <c r="CT5" s="372"/>
      <c r="CU5" s="372" t="s">
        <v>67</v>
      </c>
      <c r="CV5" s="372" t="s">
        <v>168</v>
      </c>
      <c r="CW5" s="372">
        <v>63.46</v>
      </c>
      <c r="CX5" s="372"/>
      <c r="CY5" s="372" t="s">
        <v>233</v>
      </c>
      <c r="CZ5" s="372" t="s">
        <v>151</v>
      </c>
      <c r="DA5" s="372">
        <v>61.81</v>
      </c>
      <c r="DB5" s="372"/>
      <c r="DC5" s="372" t="s">
        <v>233</v>
      </c>
      <c r="DD5" s="372" t="s">
        <v>195</v>
      </c>
      <c r="DE5" s="372">
        <v>59.99</v>
      </c>
      <c r="DF5" s="372"/>
      <c r="DG5" s="372" t="s">
        <v>233</v>
      </c>
      <c r="DH5" s="372" t="s">
        <v>165</v>
      </c>
      <c r="DI5" s="372">
        <v>45.42</v>
      </c>
      <c r="DJ5" s="372"/>
      <c r="DK5" s="372" t="s">
        <v>67</v>
      </c>
      <c r="DL5" s="372" t="s">
        <v>182</v>
      </c>
      <c r="DM5" s="372">
        <v>32.200000000000003</v>
      </c>
      <c r="DN5" s="372"/>
      <c r="DO5" s="372" t="s">
        <v>233</v>
      </c>
      <c r="DP5" s="372" t="s">
        <v>175</v>
      </c>
      <c r="DQ5" s="372">
        <v>32</v>
      </c>
      <c r="DR5" s="372"/>
      <c r="DS5" s="372" t="s">
        <v>75</v>
      </c>
      <c r="DT5" s="372" t="s">
        <v>164</v>
      </c>
      <c r="DU5" s="372">
        <v>67.819999999999993</v>
      </c>
      <c r="DV5" s="372"/>
      <c r="DW5" s="372" t="s">
        <v>75</v>
      </c>
      <c r="DX5" s="372" t="s">
        <v>144</v>
      </c>
      <c r="DY5" s="372">
        <v>68.31</v>
      </c>
      <c r="DZ5" s="372"/>
      <c r="EA5" s="372" t="s">
        <v>75</v>
      </c>
      <c r="EB5" s="372" t="s">
        <v>164</v>
      </c>
      <c r="EC5" s="372">
        <v>61.5</v>
      </c>
      <c r="ED5" s="372"/>
      <c r="EE5" s="372" t="s">
        <v>69</v>
      </c>
      <c r="EF5" s="372" t="s">
        <v>160</v>
      </c>
      <c r="EG5" s="372">
        <v>60.45</v>
      </c>
      <c r="EH5" s="372"/>
      <c r="EI5" s="372" t="s">
        <v>75</v>
      </c>
      <c r="EJ5" s="372" t="s">
        <v>158</v>
      </c>
      <c r="EK5" s="372">
        <v>61.59</v>
      </c>
      <c r="EL5" s="372"/>
      <c r="EM5" s="372" t="s">
        <v>233</v>
      </c>
      <c r="EN5" s="372" t="s">
        <v>181</v>
      </c>
      <c r="EO5" s="372">
        <v>61.37</v>
      </c>
      <c r="EP5" s="372"/>
      <c r="EQ5" s="372" t="s">
        <v>67</v>
      </c>
      <c r="ER5" s="372" t="s">
        <v>178</v>
      </c>
      <c r="ES5" s="372">
        <v>37.26</v>
      </c>
      <c r="ET5" s="372"/>
      <c r="EU5" s="372" t="s">
        <v>234</v>
      </c>
      <c r="EV5" s="372" t="s">
        <v>176</v>
      </c>
      <c r="EW5" s="372">
        <v>57.17</v>
      </c>
      <c r="EX5" s="372"/>
      <c r="EY5" s="372" t="s">
        <v>75</v>
      </c>
      <c r="EZ5" s="372" t="s">
        <v>164</v>
      </c>
      <c r="FA5" s="372">
        <v>41.88</v>
      </c>
      <c r="FB5" s="372"/>
      <c r="FC5" s="372" t="s">
        <v>236</v>
      </c>
      <c r="FD5" s="372" t="s">
        <v>155</v>
      </c>
      <c r="FE5" s="372">
        <v>33.4</v>
      </c>
      <c r="FF5" s="372">
        <v>45.55</v>
      </c>
      <c r="FG5" s="12"/>
    </row>
    <row r="6" spans="1:163" ht="12.75" x14ac:dyDescent="0.2">
      <c r="A6" s="85"/>
      <c r="B6" s="1" t="s">
        <v>75</v>
      </c>
      <c r="C6" s="117" t="s">
        <v>142</v>
      </c>
      <c r="D6" s="74">
        <f>Safety!B6</f>
        <v>56.742609703836003</v>
      </c>
      <c r="E6" s="89">
        <f t="shared" si="1"/>
        <v>48</v>
      </c>
      <c r="F6" s="89">
        <f t="shared" si="2"/>
        <v>2</v>
      </c>
      <c r="G6" s="74">
        <f>Affordability!B6</f>
        <v>73.854444297485585</v>
      </c>
      <c r="H6" s="89">
        <f t="shared" si="3"/>
        <v>31</v>
      </c>
      <c r="I6" s="89">
        <f t="shared" si="4"/>
        <v>48</v>
      </c>
      <c r="J6" s="74">
        <f>Transit!B6</f>
        <v>33.496626633327587</v>
      </c>
      <c r="K6" s="89">
        <f t="shared" si="5"/>
        <v>47</v>
      </c>
      <c r="L6" s="89">
        <f t="shared" si="6"/>
        <v>5</v>
      </c>
      <c r="M6" s="74">
        <f>Health!B6</f>
        <v>12.684435285666327</v>
      </c>
      <c r="N6" s="89">
        <f t="shared" si="7"/>
        <v>51</v>
      </c>
      <c r="O6" s="89">
        <f t="shared" si="8"/>
        <v>12</v>
      </c>
      <c r="P6" s="74">
        <f>Travel!B6</f>
        <v>53.381506413855583</v>
      </c>
      <c r="Q6" s="89">
        <f t="shared" si="9"/>
        <v>34</v>
      </c>
      <c r="R6" s="89">
        <f t="shared" si="10"/>
        <v>30</v>
      </c>
      <c r="S6" s="74">
        <f>Employment!B6</f>
        <v>47.226543255310631</v>
      </c>
      <c r="T6" s="89">
        <f t="shared" si="11"/>
        <v>17</v>
      </c>
      <c r="U6" s="89">
        <f t="shared" si="12"/>
        <v>43</v>
      </c>
      <c r="V6" s="74">
        <f>Environment!B6</f>
        <v>26.839789322574948</v>
      </c>
      <c r="W6" s="89">
        <f t="shared" si="13"/>
        <v>52</v>
      </c>
      <c r="X6" s="89">
        <f t="shared" si="14"/>
        <v>25</v>
      </c>
      <c r="Y6" s="74">
        <f>Education!B6</f>
        <v>51.403861609875484</v>
      </c>
      <c r="Z6" s="89">
        <f t="shared" si="15"/>
        <v>8</v>
      </c>
      <c r="AA6" s="89">
        <f t="shared" si="16"/>
        <v>7</v>
      </c>
      <c r="AB6" s="74">
        <f>Entrepreneurship!B6</f>
        <v>26.387170435021446</v>
      </c>
      <c r="AC6" s="89">
        <f t="shared" si="17"/>
        <v>21</v>
      </c>
      <c r="AD6" s="89">
        <f t="shared" si="18"/>
        <v>36</v>
      </c>
      <c r="AE6" s="74">
        <f>'Public space'!B6</f>
        <v>6.2362950808666371</v>
      </c>
      <c r="AF6" s="89">
        <f t="shared" si="19"/>
        <v>19</v>
      </c>
      <c r="AG6" s="89">
        <f t="shared" si="20"/>
        <v>29</v>
      </c>
      <c r="AH6" s="74">
        <f>'Financial services'!B6</f>
        <v>5.4072125050960134</v>
      </c>
      <c r="AI6" s="89">
        <f t="shared" si="21"/>
        <v>53</v>
      </c>
      <c r="AJ6" s="89">
        <f t="shared" si="22"/>
        <v>35</v>
      </c>
      <c r="AK6" s="74">
        <f>Diversity!B6</f>
        <v>31.534972931569087</v>
      </c>
      <c r="AL6" s="89">
        <f t="shared" si="23"/>
        <v>34</v>
      </c>
      <c r="AM6" s="89">
        <f t="shared" si="24"/>
        <v>31</v>
      </c>
      <c r="AN6" s="74">
        <f>'Digital access'!B6</f>
        <v>34.965231109283039</v>
      </c>
      <c r="AO6" s="89">
        <f t="shared" si="25"/>
        <v>49</v>
      </c>
      <c r="AP6" s="89">
        <f t="shared" si="26"/>
        <v>2</v>
      </c>
      <c r="AQ6" s="74">
        <f>Music!B6</f>
        <v>4.5968065068493198</v>
      </c>
      <c r="AR6" s="89">
        <f t="shared" si="27"/>
        <v>49</v>
      </c>
      <c r="AS6" s="89">
        <f t="shared" si="28"/>
        <v>8</v>
      </c>
      <c r="AT6" s="74">
        <f>'Creative arts'!B6</f>
        <v>40.931250000000006</v>
      </c>
      <c r="AU6" s="89">
        <f t="shared" si="29"/>
        <v>35</v>
      </c>
      <c r="AV6" s="89">
        <f t="shared" si="30"/>
        <v>44</v>
      </c>
      <c r="AW6" s="74">
        <f>Sports!B6</f>
        <v>39.496116175395301</v>
      </c>
      <c r="AX6" s="89">
        <f t="shared" si="31"/>
        <v>50</v>
      </c>
      <c r="AY6" s="89">
        <f t="shared" si="32"/>
        <v>25</v>
      </c>
      <c r="AZ6" s="74">
        <f>Film!B6</f>
        <v>25.22285926184826</v>
      </c>
      <c r="BA6" s="89">
        <f t="shared" si="33"/>
        <v>42</v>
      </c>
      <c r="BB6" s="89">
        <f t="shared" si="34"/>
        <v>25</v>
      </c>
      <c r="BC6" s="74">
        <f ca="1">'Civic engagement'!B6</f>
        <v>17.50914799879725</v>
      </c>
      <c r="BD6" s="89">
        <f t="shared" ca="1" si="35"/>
        <v>31</v>
      </c>
      <c r="BE6" s="89">
        <f t="shared" ca="1" si="36"/>
        <v>24</v>
      </c>
      <c r="BF6" s="74">
        <f>'Food and nightlife'!B6</f>
        <v>25.640538510801029</v>
      </c>
      <c r="BG6" s="89">
        <f t="shared" si="37"/>
        <v>44</v>
      </c>
      <c r="BH6" s="89">
        <f t="shared" si="38"/>
        <v>55</v>
      </c>
      <c r="BI6" s="74">
        <f>Fashion!B6</f>
        <v>4.6532051282051281</v>
      </c>
      <c r="BJ6" s="89">
        <f t="shared" si="39"/>
        <v>32</v>
      </c>
      <c r="BK6" s="89">
        <f t="shared" si="40"/>
        <v>33</v>
      </c>
      <c r="BL6" s="117">
        <f>'Youth population'!G6</f>
        <v>26.494117647058825</v>
      </c>
      <c r="BM6" s="12"/>
      <c r="BN6" s="117" t="s">
        <v>142</v>
      </c>
      <c r="BO6" s="12">
        <f t="shared" ca="1" si="41"/>
        <v>644.70473981272357</v>
      </c>
      <c r="BP6" s="68">
        <f t="shared" ca="1" si="42"/>
        <v>45</v>
      </c>
      <c r="BQ6" s="68">
        <f t="shared" ca="1" si="43"/>
        <v>5</v>
      </c>
      <c r="BR6" s="372">
        <v>3</v>
      </c>
      <c r="BS6" s="372" t="s">
        <v>75</v>
      </c>
      <c r="BT6" s="372" t="s">
        <v>144</v>
      </c>
      <c r="BU6" s="372">
        <v>924.37</v>
      </c>
      <c r="BV6" s="372"/>
      <c r="BW6" s="372" t="s">
        <v>175</v>
      </c>
      <c r="BX6" s="372"/>
      <c r="BY6" s="372"/>
      <c r="BZ6" s="372">
        <v>3</v>
      </c>
      <c r="CA6" s="372" t="s">
        <v>75</v>
      </c>
      <c r="CB6" s="372" t="s">
        <v>118</v>
      </c>
      <c r="CC6" s="372">
        <v>81.150000000000006</v>
      </c>
      <c r="CD6" s="372"/>
      <c r="CE6" s="372" t="s">
        <v>234</v>
      </c>
      <c r="CF6" s="372" t="s">
        <v>243</v>
      </c>
      <c r="CG6" s="372">
        <v>80.34</v>
      </c>
      <c r="CH6" s="372"/>
      <c r="CI6" s="372" t="s">
        <v>75</v>
      </c>
      <c r="CJ6" s="372" t="s">
        <v>144</v>
      </c>
      <c r="CK6" s="372">
        <v>55.9</v>
      </c>
      <c r="CL6" s="372"/>
      <c r="CM6" s="372" t="s">
        <v>233</v>
      </c>
      <c r="CN6" s="372" t="s">
        <v>151</v>
      </c>
      <c r="CO6" s="372">
        <v>31.85</v>
      </c>
      <c r="CP6" s="372"/>
      <c r="CQ6" s="372" t="s">
        <v>233</v>
      </c>
      <c r="CR6" s="372" t="s">
        <v>169</v>
      </c>
      <c r="CS6" s="372">
        <v>64.42</v>
      </c>
      <c r="CT6" s="372"/>
      <c r="CU6" s="372" t="s">
        <v>67</v>
      </c>
      <c r="CV6" s="372" t="s">
        <v>182</v>
      </c>
      <c r="CW6" s="372">
        <v>63.45</v>
      </c>
      <c r="CX6" s="372"/>
      <c r="CY6" s="372" t="s">
        <v>75</v>
      </c>
      <c r="CZ6" s="372" t="s">
        <v>164</v>
      </c>
      <c r="DA6" s="372">
        <v>60.82</v>
      </c>
      <c r="DB6" s="372"/>
      <c r="DC6" s="372" t="s">
        <v>233</v>
      </c>
      <c r="DD6" s="372" t="s">
        <v>146</v>
      </c>
      <c r="DE6" s="372">
        <v>59.48</v>
      </c>
      <c r="DF6" s="372"/>
      <c r="DG6" s="372" t="s">
        <v>233</v>
      </c>
      <c r="DH6" s="372" t="s">
        <v>175</v>
      </c>
      <c r="DI6" s="372">
        <v>44.37</v>
      </c>
      <c r="DJ6" s="372"/>
      <c r="DK6" s="372" t="s">
        <v>67</v>
      </c>
      <c r="DL6" s="372" t="s">
        <v>168</v>
      </c>
      <c r="DM6" s="372">
        <v>29.94</v>
      </c>
      <c r="DN6" s="372"/>
      <c r="DO6" s="372" t="s">
        <v>234</v>
      </c>
      <c r="DP6" s="372" t="s">
        <v>174</v>
      </c>
      <c r="DQ6" s="372">
        <v>30.5</v>
      </c>
      <c r="DR6" s="372"/>
      <c r="DS6" s="372" t="s">
        <v>233</v>
      </c>
      <c r="DT6" s="372" t="s">
        <v>170</v>
      </c>
      <c r="DU6" s="372">
        <v>59.94</v>
      </c>
      <c r="DV6" s="372"/>
      <c r="DW6" s="372" t="s">
        <v>75</v>
      </c>
      <c r="DX6" s="372" t="s">
        <v>118</v>
      </c>
      <c r="DY6" s="372">
        <v>67.430000000000007</v>
      </c>
      <c r="DZ6" s="372"/>
      <c r="EA6" s="372" t="s">
        <v>67</v>
      </c>
      <c r="EB6" s="372" t="s">
        <v>147</v>
      </c>
      <c r="EC6" s="372">
        <v>45.5</v>
      </c>
      <c r="ED6" s="372"/>
      <c r="EE6" s="372" t="s">
        <v>67</v>
      </c>
      <c r="EF6" s="372" t="s">
        <v>183</v>
      </c>
      <c r="EG6" s="372">
        <v>54.88</v>
      </c>
      <c r="EH6" s="372"/>
      <c r="EI6" s="372" t="s">
        <v>75</v>
      </c>
      <c r="EJ6" s="372" t="s">
        <v>164</v>
      </c>
      <c r="EK6" s="372">
        <v>59.06</v>
      </c>
      <c r="EL6" s="372"/>
      <c r="EM6" s="372" t="s">
        <v>75</v>
      </c>
      <c r="EN6" s="372" t="s">
        <v>164</v>
      </c>
      <c r="EO6" s="372">
        <v>58.31</v>
      </c>
      <c r="EP6" s="372"/>
      <c r="EQ6" s="372" t="s">
        <v>67</v>
      </c>
      <c r="ER6" s="372" t="s">
        <v>163</v>
      </c>
      <c r="ES6" s="372">
        <v>35.369999999999997</v>
      </c>
      <c r="ET6" s="372"/>
      <c r="EU6" s="372" t="s">
        <v>233</v>
      </c>
      <c r="EV6" s="372" t="s">
        <v>195</v>
      </c>
      <c r="EW6" s="372">
        <v>50.64</v>
      </c>
      <c r="EX6" s="372"/>
      <c r="EY6" s="372" t="s">
        <v>234</v>
      </c>
      <c r="EZ6" s="372" t="s">
        <v>172</v>
      </c>
      <c r="FA6" s="372">
        <v>28.15</v>
      </c>
      <c r="FB6" s="372"/>
      <c r="FC6" s="372" t="s">
        <v>69</v>
      </c>
      <c r="FD6" s="372" t="s">
        <v>18</v>
      </c>
      <c r="FE6" s="372">
        <v>32.200000000000003</v>
      </c>
      <c r="FF6" s="372">
        <v>42.73</v>
      </c>
      <c r="FG6" s="12"/>
    </row>
    <row r="7" spans="1:163" ht="12.75" x14ac:dyDescent="0.2">
      <c r="A7" s="92"/>
      <c r="B7" s="1" t="s">
        <v>67</v>
      </c>
      <c r="C7" s="73" t="s">
        <v>143</v>
      </c>
      <c r="D7" s="90">
        <f>Safety!B7</f>
        <v>74.658026624493928</v>
      </c>
      <c r="E7" s="93">
        <f t="shared" si="1"/>
        <v>15</v>
      </c>
      <c r="F7" s="93">
        <f t="shared" si="2"/>
        <v>47</v>
      </c>
      <c r="G7" s="90">
        <f>Affordability!B7</f>
        <v>61.836138708979014</v>
      </c>
      <c r="H7" s="93">
        <f t="shared" si="3"/>
        <v>51</v>
      </c>
      <c r="I7" s="93">
        <f t="shared" si="4"/>
        <v>31</v>
      </c>
      <c r="J7" s="90">
        <f>Transit!B7</f>
        <v>39.700037400683456</v>
      </c>
      <c r="K7" s="93">
        <f t="shared" si="5"/>
        <v>35</v>
      </c>
      <c r="L7" s="93">
        <f t="shared" si="6"/>
        <v>33</v>
      </c>
      <c r="M7" s="90">
        <f>Health!B7</f>
        <v>11.575849905728033</v>
      </c>
      <c r="N7" s="93">
        <f t="shared" si="7"/>
        <v>53</v>
      </c>
      <c r="O7" s="93">
        <f t="shared" si="8"/>
        <v>36</v>
      </c>
      <c r="P7" s="90">
        <f>Travel!B7</f>
        <v>34.300672874463892</v>
      </c>
      <c r="Q7" s="93">
        <f t="shared" si="9"/>
        <v>53</v>
      </c>
      <c r="R7" s="93">
        <f t="shared" si="10"/>
        <v>2</v>
      </c>
      <c r="S7" s="90">
        <f>Employment!B7</f>
        <v>28.600656932458435</v>
      </c>
      <c r="T7" s="93">
        <f t="shared" si="11"/>
        <v>51</v>
      </c>
      <c r="U7" s="93">
        <f t="shared" si="12"/>
        <v>5</v>
      </c>
      <c r="V7" s="90">
        <f>Environment!B7</f>
        <v>24.035971079301365</v>
      </c>
      <c r="W7" s="93">
        <f t="shared" si="13"/>
        <v>53</v>
      </c>
      <c r="X7" s="93">
        <f t="shared" si="14"/>
        <v>47</v>
      </c>
      <c r="Y7" s="90">
        <f>Education!B7</f>
        <v>39.400774782135741</v>
      </c>
      <c r="Z7" s="93">
        <f t="shared" si="15"/>
        <v>42</v>
      </c>
      <c r="AA7" s="93">
        <f t="shared" si="16"/>
        <v>8</v>
      </c>
      <c r="AB7" s="90">
        <f>Entrepreneurship!B7</f>
        <v>14.448084636098891</v>
      </c>
      <c r="AC7" s="93">
        <f t="shared" si="17"/>
        <v>48</v>
      </c>
      <c r="AD7" s="93">
        <f t="shared" si="18"/>
        <v>30</v>
      </c>
      <c r="AE7" s="90">
        <f>'Public space'!B7</f>
        <v>0.13930957871863128</v>
      </c>
      <c r="AF7" s="93">
        <f t="shared" si="19"/>
        <v>55</v>
      </c>
      <c r="AG7" s="93">
        <f t="shared" si="20"/>
        <v>38</v>
      </c>
      <c r="AH7" s="90">
        <f>'Financial services'!B7</f>
        <v>14.48128024786495</v>
      </c>
      <c r="AI7" s="93">
        <f t="shared" si="21"/>
        <v>39</v>
      </c>
      <c r="AJ7" s="93">
        <f t="shared" si="22"/>
        <v>33</v>
      </c>
      <c r="AK7" s="90">
        <f>Diversity!B7</f>
        <v>11.526294998105515</v>
      </c>
      <c r="AL7" s="93">
        <f t="shared" si="23"/>
        <v>50</v>
      </c>
      <c r="AM7" s="93">
        <f t="shared" si="24"/>
        <v>12</v>
      </c>
      <c r="AN7" s="90">
        <f>'Digital access'!B7</f>
        <v>19.66153191072873</v>
      </c>
      <c r="AO7" s="93">
        <f t="shared" si="25"/>
        <v>55</v>
      </c>
      <c r="AP7" s="93">
        <f t="shared" si="26"/>
        <v>36</v>
      </c>
      <c r="AQ7" s="90">
        <f>Music!B7</f>
        <v>33.022500000000001</v>
      </c>
      <c r="AR7" s="93">
        <f t="shared" si="27"/>
        <v>10</v>
      </c>
      <c r="AS7" s="93">
        <f t="shared" si="28"/>
        <v>38</v>
      </c>
      <c r="AT7" s="90">
        <f>'Creative arts'!B7</f>
        <v>1.6734374999999999</v>
      </c>
      <c r="AU7" s="93">
        <f t="shared" si="29"/>
        <v>52</v>
      </c>
      <c r="AV7" s="93">
        <f t="shared" si="30"/>
        <v>29</v>
      </c>
      <c r="AW7" s="90">
        <f>Sports!B7</f>
        <v>44.327626182878845</v>
      </c>
      <c r="AX7" s="93">
        <f t="shared" si="31"/>
        <v>24</v>
      </c>
      <c r="AY7" s="93">
        <f t="shared" si="32"/>
        <v>54</v>
      </c>
      <c r="AZ7" s="90">
        <f>Film!B7</f>
        <v>24.074939563477013</v>
      </c>
      <c r="BA7" s="93">
        <f t="shared" si="33"/>
        <v>44</v>
      </c>
      <c r="BB7" s="93">
        <f t="shared" si="34"/>
        <v>15</v>
      </c>
      <c r="BC7" s="90">
        <f ca="1">'Civic engagement'!B7</f>
        <v>4.4390302835051552</v>
      </c>
      <c r="BD7" s="93">
        <f t="shared" ca="1" si="35"/>
        <v>55</v>
      </c>
      <c r="BE7" s="93">
        <f t="shared" ca="1" si="36"/>
        <v>10</v>
      </c>
      <c r="BF7" s="90">
        <f>'Food and nightlife'!B7</f>
        <v>38.41188758326728</v>
      </c>
      <c r="BG7" s="93">
        <f t="shared" si="37"/>
        <v>16</v>
      </c>
      <c r="BH7" s="93">
        <f t="shared" si="38"/>
        <v>36</v>
      </c>
      <c r="BI7" s="90">
        <f>Fashion!B7</f>
        <v>1.9833333333333338</v>
      </c>
      <c r="BJ7" s="93">
        <f t="shared" si="39"/>
        <v>45</v>
      </c>
      <c r="BK7" s="93">
        <f t="shared" si="40"/>
        <v>18</v>
      </c>
      <c r="BL7" s="73">
        <f>'Youth population'!G7</f>
        <v>24.847058823529416</v>
      </c>
      <c r="BM7" s="12"/>
      <c r="BN7" s="73" t="s">
        <v>143</v>
      </c>
      <c r="BO7" s="12">
        <f t="shared" ca="1" si="41"/>
        <v>547.14444294975158</v>
      </c>
      <c r="BP7" s="68">
        <f t="shared" ca="1" si="42"/>
        <v>52</v>
      </c>
      <c r="BQ7" s="68">
        <f t="shared" ca="1" si="43"/>
        <v>42</v>
      </c>
      <c r="BR7" s="372">
        <v>4</v>
      </c>
      <c r="BS7" s="372" t="s">
        <v>233</v>
      </c>
      <c r="BT7" s="372" t="s">
        <v>181</v>
      </c>
      <c r="BU7" s="372">
        <v>915.93</v>
      </c>
      <c r="BV7" s="372"/>
      <c r="BW7" s="372" t="s">
        <v>152</v>
      </c>
      <c r="BX7" s="372"/>
      <c r="BY7" s="372"/>
      <c r="BZ7" s="372">
        <v>4</v>
      </c>
      <c r="CA7" s="372" t="s">
        <v>234</v>
      </c>
      <c r="CB7" s="372" t="s">
        <v>186</v>
      </c>
      <c r="CC7" s="372">
        <v>80.62</v>
      </c>
      <c r="CD7" s="372"/>
      <c r="CE7" s="372" t="s">
        <v>233</v>
      </c>
      <c r="CF7" s="372" t="s">
        <v>170</v>
      </c>
      <c r="CG7" s="372">
        <v>80.23</v>
      </c>
      <c r="CH7" s="372"/>
      <c r="CI7" s="372" t="s">
        <v>234</v>
      </c>
      <c r="CJ7" s="372" t="s">
        <v>172</v>
      </c>
      <c r="CK7" s="372">
        <v>54.49</v>
      </c>
      <c r="CL7" s="372"/>
      <c r="CM7" s="372" t="s">
        <v>233</v>
      </c>
      <c r="CN7" s="372" t="s">
        <v>175</v>
      </c>
      <c r="CO7" s="372">
        <v>27.95</v>
      </c>
      <c r="CP7" s="372"/>
      <c r="CQ7" s="372" t="s">
        <v>75</v>
      </c>
      <c r="CR7" s="372" t="s">
        <v>118</v>
      </c>
      <c r="CS7" s="372">
        <v>64.040000000000006</v>
      </c>
      <c r="CT7" s="372"/>
      <c r="CU7" s="372" t="s">
        <v>75</v>
      </c>
      <c r="CV7" s="372" t="s">
        <v>144</v>
      </c>
      <c r="CW7" s="372">
        <v>61.84</v>
      </c>
      <c r="CX7" s="372"/>
      <c r="CY7" s="372" t="s">
        <v>234</v>
      </c>
      <c r="CZ7" s="372" t="s">
        <v>186</v>
      </c>
      <c r="DA7" s="372">
        <v>60.13</v>
      </c>
      <c r="DB7" s="372"/>
      <c r="DC7" s="372" t="s">
        <v>67</v>
      </c>
      <c r="DD7" s="372" t="s">
        <v>147</v>
      </c>
      <c r="DE7" s="372">
        <v>57.47</v>
      </c>
      <c r="DF7" s="372"/>
      <c r="DG7" s="372" t="s">
        <v>233</v>
      </c>
      <c r="DH7" s="372" t="s">
        <v>169</v>
      </c>
      <c r="DI7" s="372">
        <v>43.91</v>
      </c>
      <c r="DJ7" s="372"/>
      <c r="DK7" s="372" t="s">
        <v>75</v>
      </c>
      <c r="DL7" s="372" t="s">
        <v>177</v>
      </c>
      <c r="DM7" s="372">
        <v>28.89</v>
      </c>
      <c r="DN7" s="372"/>
      <c r="DO7" s="372" t="s">
        <v>234</v>
      </c>
      <c r="DP7" s="372" t="s">
        <v>172</v>
      </c>
      <c r="DQ7" s="372">
        <v>30.15</v>
      </c>
      <c r="DR7" s="372"/>
      <c r="DS7" s="372" t="s">
        <v>233</v>
      </c>
      <c r="DT7" s="372" t="s">
        <v>151</v>
      </c>
      <c r="DU7" s="372">
        <v>56.92</v>
      </c>
      <c r="DV7" s="372"/>
      <c r="DW7" s="372" t="s">
        <v>233</v>
      </c>
      <c r="DX7" s="372" t="s">
        <v>175</v>
      </c>
      <c r="DY7" s="372">
        <v>65.680000000000007</v>
      </c>
      <c r="DZ7" s="372"/>
      <c r="EA7" s="372" t="s">
        <v>75</v>
      </c>
      <c r="EB7" s="372" t="s">
        <v>177</v>
      </c>
      <c r="EC7" s="372">
        <v>43.93</v>
      </c>
      <c r="ED7" s="372"/>
      <c r="EE7" s="372" t="s">
        <v>67</v>
      </c>
      <c r="EF7" s="372" t="s">
        <v>168</v>
      </c>
      <c r="EG7" s="372">
        <v>54.32</v>
      </c>
      <c r="EH7" s="372"/>
      <c r="EI7" s="372" t="s">
        <v>75</v>
      </c>
      <c r="EJ7" s="372" t="s">
        <v>194</v>
      </c>
      <c r="EK7" s="372">
        <v>57.76</v>
      </c>
      <c r="EL7" s="372"/>
      <c r="EM7" s="372" t="s">
        <v>233</v>
      </c>
      <c r="EN7" s="372" t="s">
        <v>154</v>
      </c>
      <c r="EO7" s="372">
        <v>56.14</v>
      </c>
      <c r="EP7" s="372"/>
      <c r="EQ7" s="372" t="s">
        <v>67</v>
      </c>
      <c r="ER7" s="372" t="s">
        <v>149</v>
      </c>
      <c r="ES7" s="372">
        <v>31.69</v>
      </c>
      <c r="ET7" s="372"/>
      <c r="EU7" s="372" t="s">
        <v>233</v>
      </c>
      <c r="EV7" s="372" t="s">
        <v>175</v>
      </c>
      <c r="EW7" s="372">
        <v>48.6</v>
      </c>
      <c r="EX7" s="372"/>
      <c r="EY7" s="372" t="s">
        <v>234</v>
      </c>
      <c r="EZ7" s="372" t="s">
        <v>157</v>
      </c>
      <c r="FA7" s="372">
        <v>26.47</v>
      </c>
      <c r="FB7" s="372"/>
      <c r="FC7" s="372" t="s">
        <v>69</v>
      </c>
      <c r="FD7" s="372" t="s">
        <v>162</v>
      </c>
      <c r="FE7" s="372">
        <v>30.43</v>
      </c>
      <c r="FF7" s="372">
        <v>38.56</v>
      </c>
      <c r="FG7" s="12"/>
    </row>
    <row r="8" spans="1:163" ht="12.75" x14ac:dyDescent="0.2">
      <c r="A8" s="88"/>
      <c r="B8" s="1" t="s">
        <v>233</v>
      </c>
      <c r="C8" s="69" t="s">
        <v>144</v>
      </c>
      <c r="D8" s="85">
        <f>Safety!B8</f>
        <v>73.041515776501413</v>
      </c>
      <c r="E8" s="86">
        <f t="shared" si="1"/>
        <v>23</v>
      </c>
      <c r="F8" s="86">
        <f t="shared" si="2"/>
        <v>16</v>
      </c>
      <c r="G8" s="85">
        <f>Affordability!B8</f>
        <v>77.395374385204065</v>
      </c>
      <c r="H8" s="86">
        <f t="shared" si="3"/>
        <v>18</v>
      </c>
      <c r="I8" s="86">
        <f t="shared" si="4"/>
        <v>37</v>
      </c>
      <c r="J8" s="85">
        <f>Transit!B8</f>
        <v>55.904859479554645</v>
      </c>
      <c r="K8" s="86">
        <f t="shared" si="5"/>
        <v>3</v>
      </c>
      <c r="L8" s="86">
        <f t="shared" si="6"/>
        <v>42</v>
      </c>
      <c r="M8" s="85">
        <f>Health!B8</f>
        <v>51.890200348432053</v>
      </c>
      <c r="N8" s="86">
        <f t="shared" si="7"/>
        <v>2</v>
      </c>
      <c r="O8" s="86">
        <f t="shared" si="8"/>
        <v>48</v>
      </c>
      <c r="P8" s="85">
        <f>Travel!B8</f>
        <v>54.929578951201286</v>
      </c>
      <c r="Q8" s="86">
        <f t="shared" si="9"/>
        <v>29</v>
      </c>
      <c r="R8" s="86">
        <f t="shared" si="10"/>
        <v>51</v>
      </c>
      <c r="S8" s="85">
        <f>Employment!B8</f>
        <v>61.841705009825283</v>
      </c>
      <c r="T8" s="86">
        <f t="shared" si="11"/>
        <v>4</v>
      </c>
      <c r="U8" s="86">
        <f t="shared" si="12"/>
        <v>51</v>
      </c>
      <c r="V8" s="85">
        <f>Environment!B8</f>
        <v>38.638421528188722</v>
      </c>
      <c r="W8" s="86">
        <f t="shared" si="13"/>
        <v>43</v>
      </c>
      <c r="X8" s="86">
        <f t="shared" si="14"/>
        <v>53</v>
      </c>
      <c r="Y8" s="85">
        <f>Education!B8</f>
        <v>50.49679985215559</v>
      </c>
      <c r="Z8" s="86">
        <f t="shared" si="15"/>
        <v>10</v>
      </c>
      <c r="AA8" s="86">
        <f t="shared" si="16"/>
        <v>6</v>
      </c>
      <c r="AB8" s="85">
        <f>Entrepreneurship!B8</f>
        <v>29.449279855385932</v>
      </c>
      <c r="AC8" s="86">
        <f t="shared" si="17"/>
        <v>15</v>
      </c>
      <c r="AD8" s="86">
        <f t="shared" si="18"/>
        <v>23</v>
      </c>
      <c r="AE8" s="85">
        <f>'Public space'!B8</f>
        <v>10.303173045802879</v>
      </c>
      <c r="AF8" s="86">
        <f t="shared" si="19"/>
        <v>12</v>
      </c>
      <c r="AG8" s="86">
        <f t="shared" si="20"/>
        <v>46</v>
      </c>
      <c r="AH8" s="85">
        <f>'Financial services'!B8</f>
        <v>26.468620725494571</v>
      </c>
      <c r="AI8" s="86">
        <f t="shared" si="21"/>
        <v>6</v>
      </c>
      <c r="AJ8" s="86">
        <f t="shared" si="22"/>
        <v>22</v>
      </c>
      <c r="AK8" s="85">
        <f>Diversity!B8</f>
        <v>49.670897843298917</v>
      </c>
      <c r="AL8" s="86">
        <f t="shared" si="23"/>
        <v>11</v>
      </c>
      <c r="AM8" s="86">
        <f t="shared" si="24"/>
        <v>36</v>
      </c>
      <c r="AN8" s="85">
        <f>'Digital access'!B8</f>
        <v>68.311307077861258</v>
      </c>
      <c r="AO8" s="86">
        <f t="shared" si="25"/>
        <v>2</v>
      </c>
      <c r="AP8" s="86">
        <f t="shared" si="26"/>
        <v>48</v>
      </c>
      <c r="AQ8" s="85">
        <f>Music!B8</f>
        <v>42.595299657534255</v>
      </c>
      <c r="AR8" s="86">
        <f t="shared" si="27"/>
        <v>5</v>
      </c>
      <c r="AS8" s="86">
        <f t="shared" si="28"/>
        <v>5</v>
      </c>
      <c r="AT8" s="85">
        <f>'Creative arts'!B8</f>
        <v>52.645312500000003</v>
      </c>
      <c r="AU8" s="86">
        <f t="shared" si="29"/>
        <v>5</v>
      </c>
      <c r="AV8" s="86">
        <f t="shared" si="30"/>
        <v>5</v>
      </c>
      <c r="AW8" s="85">
        <f>Sports!B8</f>
        <v>42.914914242535481</v>
      </c>
      <c r="AX8" s="86">
        <f t="shared" si="31"/>
        <v>34</v>
      </c>
      <c r="AY8" s="86">
        <f t="shared" si="32"/>
        <v>39</v>
      </c>
      <c r="AZ8" s="85">
        <f>Film!B8</f>
        <v>55.026177107945877</v>
      </c>
      <c r="BA8" s="86">
        <f t="shared" si="33"/>
        <v>5</v>
      </c>
      <c r="BB8" s="86">
        <f t="shared" si="34"/>
        <v>5</v>
      </c>
      <c r="BC8" s="85">
        <f ca="1">'Civic engagement'!B8</f>
        <v>26.724421713917529</v>
      </c>
      <c r="BD8" s="86">
        <f t="shared" ca="1" si="35"/>
        <v>8</v>
      </c>
      <c r="BE8" s="86">
        <f t="shared" ca="1" si="36"/>
        <v>2</v>
      </c>
      <c r="BF8" s="85">
        <f>'Food and nightlife'!B8</f>
        <v>40.246122144596889</v>
      </c>
      <c r="BG8" s="86">
        <f t="shared" si="37"/>
        <v>11</v>
      </c>
      <c r="BH8" s="86">
        <f t="shared" si="38"/>
        <v>42</v>
      </c>
      <c r="BI8" s="85">
        <f>Fashion!B8</f>
        <v>6.6365384615384615</v>
      </c>
      <c r="BJ8" s="86">
        <f t="shared" si="39"/>
        <v>31</v>
      </c>
      <c r="BK8" s="86">
        <f t="shared" si="40"/>
        <v>45</v>
      </c>
      <c r="BL8" s="69">
        <f>'Youth population'!G8</f>
        <v>10.258823529411764</v>
      </c>
      <c r="BM8" s="12"/>
      <c r="BN8" s="69" t="s">
        <v>144</v>
      </c>
      <c r="BO8" s="12">
        <f t="shared" ca="1" si="41"/>
        <v>925.38934323638682</v>
      </c>
      <c r="BP8" s="68">
        <f t="shared" ca="1" si="42"/>
        <v>3</v>
      </c>
      <c r="BQ8" s="68">
        <f t="shared" ca="1" si="43"/>
        <v>38</v>
      </c>
      <c r="BR8" s="372">
        <v>5</v>
      </c>
      <c r="BS8" s="372" t="s">
        <v>75</v>
      </c>
      <c r="BT8" s="372" t="s">
        <v>177</v>
      </c>
      <c r="BU8" s="372">
        <v>886.59</v>
      </c>
      <c r="BV8" s="372"/>
      <c r="BW8" s="372" t="s">
        <v>177</v>
      </c>
      <c r="BX8" s="372"/>
      <c r="BY8" s="372"/>
      <c r="BZ8" s="372">
        <v>5</v>
      </c>
      <c r="CA8" s="372" t="s">
        <v>248</v>
      </c>
      <c r="CB8" s="372" t="s">
        <v>155</v>
      </c>
      <c r="CC8" s="372">
        <v>79.819999999999993</v>
      </c>
      <c r="CD8" s="372"/>
      <c r="CE8" s="372" t="s">
        <v>234</v>
      </c>
      <c r="CF8" s="372" t="s">
        <v>176</v>
      </c>
      <c r="CG8" s="372">
        <v>79.36</v>
      </c>
      <c r="CH8" s="372"/>
      <c r="CI8" s="372" t="s">
        <v>233</v>
      </c>
      <c r="CJ8" s="372" t="s">
        <v>181</v>
      </c>
      <c r="CK8" s="372">
        <v>53.5</v>
      </c>
      <c r="CL8" s="372"/>
      <c r="CM8" s="372" t="s">
        <v>234</v>
      </c>
      <c r="CN8" s="372" t="s">
        <v>243</v>
      </c>
      <c r="CO8" s="372">
        <v>27.37</v>
      </c>
      <c r="CP8" s="372"/>
      <c r="CQ8" s="372" t="s">
        <v>234</v>
      </c>
      <c r="CR8" s="372" t="s">
        <v>190</v>
      </c>
      <c r="CS8" s="372">
        <v>63.02</v>
      </c>
      <c r="CT8" s="372"/>
      <c r="CU8" s="372" t="s">
        <v>234</v>
      </c>
      <c r="CV8" s="372" t="s">
        <v>190</v>
      </c>
      <c r="CW8" s="372">
        <v>60.73</v>
      </c>
      <c r="CX8" s="372"/>
      <c r="CY8" s="372" t="s">
        <v>233</v>
      </c>
      <c r="CZ8" s="372" t="s">
        <v>193</v>
      </c>
      <c r="DA8" s="372">
        <v>55.46</v>
      </c>
      <c r="DB8" s="372"/>
      <c r="DC8" s="372" t="s">
        <v>67</v>
      </c>
      <c r="DD8" s="372" t="s">
        <v>145</v>
      </c>
      <c r="DE8" s="372">
        <v>57.26</v>
      </c>
      <c r="DF8" s="372"/>
      <c r="DG8" s="372" t="s">
        <v>69</v>
      </c>
      <c r="DH8" s="372" t="s">
        <v>162</v>
      </c>
      <c r="DI8" s="372">
        <v>39.17</v>
      </c>
      <c r="DJ8" s="372"/>
      <c r="DK8" s="372" t="s">
        <v>234</v>
      </c>
      <c r="DL8" s="372" t="s">
        <v>185</v>
      </c>
      <c r="DM8" s="372">
        <v>28.47</v>
      </c>
      <c r="DN8" s="372"/>
      <c r="DO8" s="372" t="s">
        <v>233</v>
      </c>
      <c r="DP8" s="372" t="s">
        <v>195</v>
      </c>
      <c r="DQ8" s="372">
        <v>28.88</v>
      </c>
      <c r="DR8" s="372"/>
      <c r="DS8" s="372" t="s">
        <v>233</v>
      </c>
      <c r="DT8" s="372" t="s">
        <v>175</v>
      </c>
      <c r="DU8" s="372">
        <v>54.84</v>
      </c>
      <c r="DV8" s="372"/>
      <c r="DW8" s="372" t="s">
        <v>234</v>
      </c>
      <c r="DX8" s="372" t="s">
        <v>243</v>
      </c>
      <c r="DY8" s="372">
        <v>65.510000000000005</v>
      </c>
      <c r="DZ8" s="372"/>
      <c r="EA8" s="372" t="s">
        <v>75</v>
      </c>
      <c r="EB8" s="372" t="s">
        <v>144</v>
      </c>
      <c r="EC8" s="372">
        <v>42.05</v>
      </c>
      <c r="ED8" s="372"/>
      <c r="EE8" s="372" t="s">
        <v>75</v>
      </c>
      <c r="EF8" s="372" t="s">
        <v>144</v>
      </c>
      <c r="EG8" s="372">
        <v>52.65</v>
      </c>
      <c r="EH8" s="372"/>
      <c r="EI8" s="372" t="s">
        <v>67</v>
      </c>
      <c r="EJ8" s="372" t="s">
        <v>178</v>
      </c>
      <c r="EK8" s="372">
        <v>54.84</v>
      </c>
      <c r="EL8" s="372"/>
      <c r="EM8" s="372" t="s">
        <v>75</v>
      </c>
      <c r="EN8" s="372" t="s">
        <v>144</v>
      </c>
      <c r="EO8" s="372">
        <v>54.97</v>
      </c>
      <c r="EP8" s="372"/>
      <c r="EQ8" s="372" t="s">
        <v>75</v>
      </c>
      <c r="ER8" s="372" t="s">
        <v>118</v>
      </c>
      <c r="ES8" s="372">
        <v>30.82</v>
      </c>
      <c r="ET8" s="372"/>
      <c r="EU8" s="372" t="s">
        <v>233</v>
      </c>
      <c r="EV8" s="372" t="s">
        <v>181</v>
      </c>
      <c r="EW8" s="372">
        <v>46.14</v>
      </c>
      <c r="EX8" s="372"/>
      <c r="EY8" s="372" t="s">
        <v>234</v>
      </c>
      <c r="EZ8" s="372" t="s">
        <v>184</v>
      </c>
      <c r="FA8" s="372">
        <v>21.82</v>
      </c>
      <c r="FB8" s="372"/>
      <c r="FC8" s="372" t="s">
        <v>234</v>
      </c>
      <c r="FD8" s="372" t="s">
        <v>174</v>
      </c>
      <c r="FE8" s="372">
        <v>30.38</v>
      </c>
      <c r="FF8" s="372">
        <v>38.450000000000003</v>
      </c>
      <c r="FG8" s="12"/>
    </row>
    <row r="9" spans="1:163" ht="12.75" x14ac:dyDescent="0.2">
      <c r="A9" s="90"/>
      <c r="B9" s="1" t="s">
        <v>248</v>
      </c>
      <c r="C9" s="310" t="s">
        <v>145</v>
      </c>
      <c r="D9" s="92">
        <f>Safety!B9</f>
        <v>65.095448349932965</v>
      </c>
      <c r="E9" s="113">
        <f t="shared" si="1"/>
        <v>35</v>
      </c>
      <c r="F9" s="113">
        <f t="shared" si="2"/>
        <v>31</v>
      </c>
      <c r="G9" s="92">
        <f>Affordability!B9</f>
        <v>69.745551410176148</v>
      </c>
      <c r="H9" s="113">
        <f t="shared" si="3"/>
        <v>42</v>
      </c>
      <c r="I9" s="113">
        <f t="shared" si="4"/>
        <v>7</v>
      </c>
      <c r="J9" s="92">
        <f>Transit!B9</f>
        <v>52.646936462744314</v>
      </c>
      <c r="K9" s="113">
        <f t="shared" si="5"/>
        <v>9</v>
      </c>
      <c r="L9" s="113">
        <f t="shared" si="6"/>
        <v>8</v>
      </c>
      <c r="M9" s="92">
        <f>Health!B9</f>
        <v>16.956995963235613</v>
      </c>
      <c r="N9" s="113">
        <f t="shared" si="7"/>
        <v>41</v>
      </c>
      <c r="O9" s="113">
        <f t="shared" si="8"/>
        <v>41</v>
      </c>
      <c r="P9" s="92">
        <f>Travel!B9</f>
        <v>53.521968996049601</v>
      </c>
      <c r="Q9" s="113">
        <f t="shared" si="9"/>
        <v>32</v>
      </c>
      <c r="R9" s="113">
        <f t="shared" si="10"/>
        <v>19</v>
      </c>
      <c r="S9" s="92">
        <f>Employment!B9</f>
        <v>41.671628075489807</v>
      </c>
      <c r="T9" s="113">
        <f t="shared" si="11"/>
        <v>32</v>
      </c>
      <c r="U9" s="113">
        <f t="shared" si="12"/>
        <v>49</v>
      </c>
      <c r="V9" s="92">
        <f>Environment!B9</f>
        <v>46.547579016440629</v>
      </c>
      <c r="W9" s="113">
        <f t="shared" si="13"/>
        <v>21</v>
      </c>
      <c r="X9" s="113">
        <f t="shared" si="14"/>
        <v>39</v>
      </c>
      <c r="Y9" s="92">
        <f>Education!B9</f>
        <v>57.257219989989245</v>
      </c>
      <c r="Z9" s="113">
        <f t="shared" si="15"/>
        <v>5</v>
      </c>
      <c r="AA9" s="113">
        <f t="shared" si="16"/>
        <v>39</v>
      </c>
      <c r="AB9" s="92">
        <f>Entrepreneurship!B9</f>
        <v>29.335646729241212</v>
      </c>
      <c r="AC9" s="113">
        <f t="shared" si="17"/>
        <v>16</v>
      </c>
      <c r="AD9" s="113">
        <f t="shared" si="18"/>
        <v>29</v>
      </c>
      <c r="AE9" s="92">
        <f>'Public space'!B9</f>
        <v>2.7997119959203047</v>
      </c>
      <c r="AF9" s="113">
        <f t="shared" si="19"/>
        <v>31</v>
      </c>
      <c r="AG9" s="113">
        <f t="shared" si="20"/>
        <v>25</v>
      </c>
      <c r="AH9" s="92">
        <f>'Financial services'!B9</f>
        <v>14.528402758827136</v>
      </c>
      <c r="AI9" s="113">
        <f t="shared" si="21"/>
        <v>37</v>
      </c>
      <c r="AJ9" s="113">
        <f t="shared" si="22"/>
        <v>5</v>
      </c>
      <c r="AK9" s="92">
        <f>Diversity!B9</f>
        <v>28.703078955312183</v>
      </c>
      <c r="AL9" s="113">
        <f t="shared" si="23"/>
        <v>38</v>
      </c>
      <c r="AM9" s="113">
        <f t="shared" si="24"/>
        <v>2</v>
      </c>
      <c r="AN9" s="92">
        <f>'Digital access'!B9</f>
        <v>56.12320285734566</v>
      </c>
      <c r="AO9" s="113">
        <f t="shared" si="25"/>
        <v>25</v>
      </c>
      <c r="AP9" s="113">
        <f t="shared" si="26"/>
        <v>18</v>
      </c>
      <c r="AQ9" s="92">
        <f>Music!B9</f>
        <v>12.819169520547948</v>
      </c>
      <c r="AR9" s="113">
        <f t="shared" si="27"/>
        <v>32</v>
      </c>
      <c r="AS9" s="113">
        <f t="shared" si="28"/>
        <v>26</v>
      </c>
      <c r="AT9" s="92">
        <f>'Creative arts'!B9</f>
        <v>43.162500000000001</v>
      </c>
      <c r="AU9" s="113">
        <f t="shared" si="29"/>
        <v>23</v>
      </c>
      <c r="AV9" s="113">
        <f t="shared" si="30"/>
        <v>26</v>
      </c>
      <c r="AW9" s="92">
        <f>Sports!B9</f>
        <v>40.686142278477405</v>
      </c>
      <c r="AX9" s="113">
        <f t="shared" si="31"/>
        <v>44</v>
      </c>
      <c r="AY9" s="113">
        <f t="shared" si="32"/>
        <v>48</v>
      </c>
      <c r="AZ9" s="92">
        <f>Film!B9</f>
        <v>36.727585807534865</v>
      </c>
      <c r="BA9" s="113">
        <f t="shared" si="33"/>
        <v>21</v>
      </c>
      <c r="BB9" s="113">
        <f t="shared" si="34"/>
        <v>55</v>
      </c>
      <c r="BC9" s="92">
        <f ca="1">'Civic engagement'!B9</f>
        <v>26.512515786082467</v>
      </c>
      <c r="BD9" s="113">
        <f t="shared" ca="1" si="35"/>
        <v>9</v>
      </c>
      <c r="BE9" s="113">
        <f t="shared" ca="1" si="36"/>
        <v>50</v>
      </c>
      <c r="BF9" s="92">
        <f>'Food and nightlife'!B9</f>
        <v>32.218478529452447</v>
      </c>
      <c r="BG9" s="113">
        <f t="shared" si="37"/>
        <v>24</v>
      </c>
      <c r="BH9" s="113">
        <f t="shared" si="38"/>
        <v>26</v>
      </c>
      <c r="BI9" s="92">
        <f>Fashion!B9</f>
        <v>0</v>
      </c>
      <c r="BJ9" s="113">
        <f t="shared" si="39"/>
        <v>50</v>
      </c>
      <c r="BK9" s="113">
        <f t="shared" si="40"/>
        <v>26</v>
      </c>
      <c r="BL9" s="310">
        <f>'Youth population'!G9</f>
        <v>25.647058823529417</v>
      </c>
      <c r="BM9" s="12"/>
      <c r="BN9" s="310" t="s">
        <v>145</v>
      </c>
      <c r="BO9" s="12">
        <f t="shared" ca="1" si="41"/>
        <v>752.7068223063294</v>
      </c>
      <c r="BP9" s="68">
        <f t="shared" ca="1" si="42"/>
        <v>29</v>
      </c>
      <c r="BQ9" s="68">
        <f t="shared" ca="1" si="43"/>
        <v>52</v>
      </c>
      <c r="BR9" s="372">
        <v>6</v>
      </c>
      <c r="BS9" s="372" t="s">
        <v>233</v>
      </c>
      <c r="BT9" s="372" t="s">
        <v>191</v>
      </c>
      <c r="BU9" s="372">
        <v>874.84</v>
      </c>
      <c r="BV9" s="372"/>
      <c r="BW9" s="372" t="s">
        <v>151</v>
      </c>
      <c r="BX9" s="372"/>
      <c r="BY9" s="372"/>
      <c r="BZ9" s="372">
        <v>6</v>
      </c>
      <c r="CA9" s="372" t="s">
        <v>233</v>
      </c>
      <c r="CB9" s="372" t="s">
        <v>170</v>
      </c>
      <c r="CC9" s="372">
        <v>79.31</v>
      </c>
      <c r="CD9" s="372"/>
      <c r="CE9" s="372" t="s">
        <v>233</v>
      </c>
      <c r="CF9" s="372" t="s">
        <v>146</v>
      </c>
      <c r="CG9" s="372">
        <v>79.33</v>
      </c>
      <c r="CH9" s="372"/>
      <c r="CI9" s="372" t="s">
        <v>67</v>
      </c>
      <c r="CJ9" s="372" t="s">
        <v>147</v>
      </c>
      <c r="CK9" s="372">
        <v>53.34</v>
      </c>
      <c r="CL9" s="372"/>
      <c r="CM9" s="372" t="s">
        <v>75</v>
      </c>
      <c r="CN9" s="372" t="s">
        <v>180</v>
      </c>
      <c r="CO9" s="372">
        <v>26.75</v>
      </c>
      <c r="CP9" s="372"/>
      <c r="CQ9" s="372" t="s">
        <v>75</v>
      </c>
      <c r="CR9" s="372" t="s">
        <v>158</v>
      </c>
      <c r="CS9" s="372">
        <v>62.9</v>
      </c>
      <c r="CT9" s="372"/>
      <c r="CU9" s="372" t="s">
        <v>248</v>
      </c>
      <c r="CV9" s="372" t="s">
        <v>188</v>
      </c>
      <c r="CW9" s="372">
        <v>59.41</v>
      </c>
      <c r="CX9" s="372"/>
      <c r="CY9" s="372" t="s">
        <v>67</v>
      </c>
      <c r="CZ9" s="372" t="s">
        <v>178</v>
      </c>
      <c r="DA9" s="372">
        <v>53.91</v>
      </c>
      <c r="DB9" s="372"/>
      <c r="DC9" s="372" t="s">
        <v>67</v>
      </c>
      <c r="DD9" s="372" t="s">
        <v>178</v>
      </c>
      <c r="DE9" s="372">
        <v>54.88</v>
      </c>
      <c r="DF9" s="372"/>
      <c r="DG9" s="372" t="s">
        <v>67</v>
      </c>
      <c r="DH9" s="372" t="s">
        <v>168</v>
      </c>
      <c r="DI9" s="372">
        <v>33.26</v>
      </c>
      <c r="DJ9" s="372"/>
      <c r="DK9" s="372" t="s">
        <v>75</v>
      </c>
      <c r="DL9" s="372" t="s">
        <v>164</v>
      </c>
      <c r="DM9" s="372">
        <v>23.63</v>
      </c>
      <c r="DN9" s="372"/>
      <c r="DO9" s="372" t="s">
        <v>234</v>
      </c>
      <c r="DP9" s="372" t="s">
        <v>244</v>
      </c>
      <c r="DQ9" s="372">
        <v>27.32</v>
      </c>
      <c r="DR9" s="372"/>
      <c r="DS9" s="372" t="s">
        <v>75</v>
      </c>
      <c r="DT9" s="372" t="s">
        <v>118</v>
      </c>
      <c r="DU9" s="372">
        <v>52.59</v>
      </c>
      <c r="DV9" s="372"/>
      <c r="DW9" s="372" t="s">
        <v>234</v>
      </c>
      <c r="DX9" s="372" t="s">
        <v>157</v>
      </c>
      <c r="DY9" s="372">
        <v>65.31</v>
      </c>
      <c r="DZ9" s="372"/>
      <c r="EA9" s="372" t="s">
        <v>233</v>
      </c>
      <c r="EB9" s="372" t="s">
        <v>165</v>
      </c>
      <c r="EC9" s="372">
        <v>38.53</v>
      </c>
      <c r="ED9" s="372"/>
      <c r="EE9" s="372" t="s">
        <v>233</v>
      </c>
      <c r="EF9" s="372" t="s">
        <v>165</v>
      </c>
      <c r="EG9" s="372">
        <v>52.09</v>
      </c>
      <c r="EH9" s="372"/>
      <c r="EI9" s="372" t="s">
        <v>234</v>
      </c>
      <c r="EJ9" s="372" t="s">
        <v>243</v>
      </c>
      <c r="EK9" s="372">
        <v>53.49</v>
      </c>
      <c r="EL9" s="372"/>
      <c r="EM9" s="372" t="s">
        <v>233</v>
      </c>
      <c r="EN9" s="372" t="s">
        <v>195</v>
      </c>
      <c r="EO9" s="372">
        <v>53.32</v>
      </c>
      <c r="EP9" s="372"/>
      <c r="EQ9" s="372" t="s">
        <v>248</v>
      </c>
      <c r="ER9" s="372" t="s">
        <v>189</v>
      </c>
      <c r="ES9" s="372">
        <v>30.81</v>
      </c>
      <c r="ET9" s="372"/>
      <c r="EU9" s="372" t="s">
        <v>233</v>
      </c>
      <c r="EV9" s="372" t="s">
        <v>165</v>
      </c>
      <c r="EW9" s="372">
        <v>44.36</v>
      </c>
      <c r="EX9" s="372"/>
      <c r="EY9" s="372" t="s">
        <v>233</v>
      </c>
      <c r="EZ9" s="372" t="s">
        <v>165</v>
      </c>
      <c r="FA9" s="372">
        <v>20.9</v>
      </c>
      <c r="FB9" s="372"/>
      <c r="FC9" s="372" t="s">
        <v>234</v>
      </c>
      <c r="FD9" s="372" t="s">
        <v>172</v>
      </c>
      <c r="FE9" s="372">
        <v>30</v>
      </c>
      <c r="FF9" s="372">
        <v>37.549999999999997</v>
      </c>
      <c r="FG9" s="12"/>
    </row>
    <row r="10" spans="1:163" ht="12.75" x14ac:dyDescent="0.2">
      <c r="A10" s="12"/>
      <c r="B10" s="114"/>
      <c r="C10" s="81" t="s">
        <v>146</v>
      </c>
      <c r="D10" s="88">
        <f>Safety!B10</f>
        <v>73.213060973596441</v>
      </c>
      <c r="E10" s="115">
        <f t="shared" si="1"/>
        <v>22</v>
      </c>
      <c r="F10" s="115">
        <f t="shared" si="2"/>
        <v>53</v>
      </c>
      <c r="G10" s="88">
        <f>Affordability!B10</f>
        <v>79.328461007122655</v>
      </c>
      <c r="H10" s="115">
        <f t="shared" si="3"/>
        <v>6</v>
      </c>
      <c r="I10" s="115">
        <f t="shared" si="4"/>
        <v>51</v>
      </c>
      <c r="J10" s="88">
        <f>Transit!B10</f>
        <v>53.004735642708191</v>
      </c>
      <c r="K10" s="115">
        <f t="shared" si="5"/>
        <v>7</v>
      </c>
      <c r="L10" s="115">
        <f t="shared" si="6"/>
        <v>7</v>
      </c>
      <c r="M10" s="88">
        <f>Health!B10</f>
        <v>21.050372427462545</v>
      </c>
      <c r="N10" s="115">
        <f t="shared" si="7"/>
        <v>26</v>
      </c>
      <c r="O10" s="115">
        <f t="shared" si="8"/>
        <v>32</v>
      </c>
      <c r="P10" s="88">
        <f>Travel!B10</f>
        <v>64.747184903812908</v>
      </c>
      <c r="Q10" s="115">
        <f t="shared" si="9"/>
        <v>2</v>
      </c>
      <c r="R10" s="115">
        <f t="shared" si="10"/>
        <v>36</v>
      </c>
      <c r="S10" s="88">
        <f>Employment!B10</f>
        <v>55.056657267402628</v>
      </c>
      <c r="T10" s="115">
        <f t="shared" si="11"/>
        <v>10</v>
      </c>
      <c r="U10" s="115">
        <f t="shared" si="12"/>
        <v>36</v>
      </c>
      <c r="V10" s="88">
        <f>Environment!B10</f>
        <v>40.42700642322837</v>
      </c>
      <c r="W10" s="115">
        <f t="shared" si="13"/>
        <v>36</v>
      </c>
      <c r="X10" s="115">
        <f t="shared" si="14"/>
        <v>37</v>
      </c>
      <c r="Y10" s="88">
        <f>Education!B10</f>
        <v>59.475212543587261</v>
      </c>
      <c r="Z10" s="115">
        <f t="shared" si="15"/>
        <v>3</v>
      </c>
      <c r="AA10" s="115">
        <f t="shared" si="16"/>
        <v>41</v>
      </c>
      <c r="AB10" s="88">
        <f>Entrepreneurship!B10</f>
        <v>29.837748413618922</v>
      </c>
      <c r="AC10" s="115">
        <f t="shared" si="17"/>
        <v>14</v>
      </c>
      <c r="AD10" s="115">
        <f t="shared" si="18"/>
        <v>24</v>
      </c>
      <c r="AE10" s="88">
        <f>'Public space'!B10</f>
        <v>1.8235420541896852</v>
      </c>
      <c r="AF10" s="115">
        <f t="shared" si="19"/>
        <v>39</v>
      </c>
      <c r="AG10" s="115">
        <f t="shared" si="20"/>
        <v>51</v>
      </c>
      <c r="AH10" s="88">
        <f>'Financial services'!B10</f>
        <v>14.509948146148382</v>
      </c>
      <c r="AI10" s="115">
        <f t="shared" si="21"/>
        <v>38</v>
      </c>
      <c r="AJ10" s="115">
        <f t="shared" si="22"/>
        <v>27</v>
      </c>
      <c r="AK10" s="88">
        <f>Diversity!B10</f>
        <v>45.875678758998276</v>
      </c>
      <c r="AL10" s="115">
        <f t="shared" si="23"/>
        <v>16</v>
      </c>
      <c r="AM10" s="115">
        <f t="shared" si="24"/>
        <v>48</v>
      </c>
      <c r="AN10" s="88">
        <f>'Digital access'!B10</f>
        <v>61.615220320094984</v>
      </c>
      <c r="AO10" s="115">
        <f t="shared" si="25"/>
        <v>14</v>
      </c>
      <c r="AP10" s="115">
        <f t="shared" si="26"/>
        <v>25</v>
      </c>
      <c r="AQ10" s="88">
        <f>Music!B10</f>
        <v>7.7367380136986341</v>
      </c>
      <c r="AR10" s="115">
        <f t="shared" si="27"/>
        <v>42</v>
      </c>
      <c r="AS10" s="115">
        <f t="shared" si="28"/>
        <v>50</v>
      </c>
      <c r="AT10" s="88">
        <f>'Creative arts'!B10</f>
        <v>40.931250000000006</v>
      </c>
      <c r="AU10" s="115">
        <f t="shared" si="29"/>
        <v>36</v>
      </c>
      <c r="AV10" s="115">
        <f t="shared" si="30"/>
        <v>36</v>
      </c>
      <c r="AW10" s="88">
        <f>Sports!B10</f>
        <v>41.888367254534373</v>
      </c>
      <c r="AX10" s="115">
        <f t="shared" si="31"/>
        <v>38</v>
      </c>
      <c r="AY10" s="115">
        <f t="shared" si="32"/>
        <v>40</v>
      </c>
      <c r="AZ10" s="88">
        <f>Film!B10</f>
        <v>35.764575587515573</v>
      </c>
      <c r="BA10" s="115">
        <f t="shared" si="33"/>
        <v>22</v>
      </c>
      <c r="BB10" s="115">
        <f t="shared" si="34"/>
        <v>12</v>
      </c>
      <c r="BC10" s="88">
        <f ca="1">'Civic engagement'!B10</f>
        <v>25.301159149484533</v>
      </c>
      <c r="BD10" s="115">
        <f t="shared" ca="1" si="35"/>
        <v>11</v>
      </c>
      <c r="BE10" s="115">
        <f t="shared" ca="1" si="36"/>
        <v>20</v>
      </c>
      <c r="BF10" s="88">
        <f>'Food and nightlife'!B10</f>
        <v>30.162861294962262</v>
      </c>
      <c r="BG10" s="115">
        <f t="shared" si="37"/>
        <v>29</v>
      </c>
      <c r="BH10" s="115">
        <f t="shared" si="38"/>
        <v>54</v>
      </c>
      <c r="BI10" s="88">
        <f>Fashion!B10</f>
        <v>0</v>
      </c>
      <c r="BJ10" s="115">
        <f t="shared" si="39"/>
        <v>51</v>
      </c>
      <c r="BK10" s="115">
        <f t="shared" si="40"/>
        <v>51</v>
      </c>
      <c r="BL10" s="81">
        <f>'Youth population'!G10</f>
        <v>31.247058823529414</v>
      </c>
      <c r="BM10" s="12"/>
      <c r="BN10" s="81" t="s">
        <v>146</v>
      </c>
      <c r="BO10" s="12">
        <f t="shared" ca="1" si="41"/>
        <v>812.99683900569585</v>
      </c>
      <c r="BP10" s="68">
        <f t="shared" ca="1" si="42"/>
        <v>13</v>
      </c>
      <c r="BQ10" s="68">
        <f t="shared" ca="1" si="43"/>
        <v>12</v>
      </c>
      <c r="BR10" s="372">
        <v>7</v>
      </c>
      <c r="BS10" s="372" t="s">
        <v>233</v>
      </c>
      <c r="BT10" s="372" t="s">
        <v>151</v>
      </c>
      <c r="BU10" s="372">
        <v>874.25</v>
      </c>
      <c r="BV10" s="372"/>
      <c r="BW10" s="372" t="s">
        <v>164</v>
      </c>
      <c r="BX10" s="372"/>
      <c r="BY10" s="372"/>
      <c r="BZ10" s="372">
        <v>7</v>
      </c>
      <c r="CA10" s="372" t="s">
        <v>233</v>
      </c>
      <c r="CB10" s="372" t="s">
        <v>193</v>
      </c>
      <c r="CC10" s="372">
        <v>79.11</v>
      </c>
      <c r="CD10" s="372"/>
      <c r="CE10" s="372" t="s">
        <v>234</v>
      </c>
      <c r="CF10" s="372" t="s">
        <v>190</v>
      </c>
      <c r="CG10" s="372">
        <v>79.180000000000007</v>
      </c>
      <c r="CH10" s="372"/>
      <c r="CI10" s="372" t="s">
        <v>233</v>
      </c>
      <c r="CJ10" s="372" t="s">
        <v>146</v>
      </c>
      <c r="CK10" s="372">
        <v>53</v>
      </c>
      <c r="CL10" s="372"/>
      <c r="CM10" s="372" t="s">
        <v>75</v>
      </c>
      <c r="CN10" s="372" t="s">
        <v>171</v>
      </c>
      <c r="CO10" s="372">
        <v>26.63</v>
      </c>
      <c r="CP10" s="372"/>
      <c r="CQ10" s="372" t="s">
        <v>233</v>
      </c>
      <c r="CR10" s="372" t="s">
        <v>175</v>
      </c>
      <c r="CS10" s="372">
        <v>62.76</v>
      </c>
      <c r="CT10" s="372"/>
      <c r="CU10" s="372" t="s">
        <v>233</v>
      </c>
      <c r="CV10" s="372" t="s">
        <v>175</v>
      </c>
      <c r="CW10" s="372">
        <v>55.89</v>
      </c>
      <c r="CX10" s="372"/>
      <c r="CY10" s="372" t="s">
        <v>234</v>
      </c>
      <c r="CZ10" s="372" t="s">
        <v>176</v>
      </c>
      <c r="DA10" s="372">
        <v>52.82</v>
      </c>
      <c r="DB10" s="372"/>
      <c r="DC10" s="372" t="s">
        <v>75</v>
      </c>
      <c r="DD10" s="372" t="s">
        <v>180</v>
      </c>
      <c r="DE10" s="372">
        <v>53.01</v>
      </c>
      <c r="DF10" s="372"/>
      <c r="DG10" s="372" t="s">
        <v>67</v>
      </c>
      <c r="DH10" s="372" t="s">
        <v>163</v>
      </c>
      <c r="DI10" s="372">
        <v>32.81</v>
      </c>
      <c r="DJ10" s="372"/>
      <c r="DK10" s="372" t="s">
        <v>234</v>
      </c>
      <c r="DL10" s="372" t="s">
        <v>190</v>
      </c>
      <c r="DM10" s="372">
        <v>23.31</v>
      </c>
      <c r="DN10" s="372"/>
      <c r="DO10" s="372" t="s">
        <v>75</v>
      </c>
      <c r="DP10" s="372" t="s">
        <v>144</v>
      </c>
      <c r="DQ10" s="372">
        <v>26.37</v>
      </c>
      <c r="DR10" s="372"/>
      <c r="DS10" s="372" t="s">
        <v>234</v>
      </c>
      <c r="DT10" s="372" t="s">
        <v>243</v>
      </c>
      <c r="DU10" s="372">
        <v>51.98</v>
      </c>
      <c r="DV10" s="372"/>
      <c r="DW10" s="372" t="s">
        <v>75</v>
      </c>
      <c r="DX10" s="372" t="s">
        <v>164</v>
      </c>
      <c r="DY10" s="372">
        <v>64.900000000000006</v>
      </c>
      <c r="DZ10" s="372"/>
      <c r="EA10" s="372" t="s">
        <v>248</v>
      </c>
      <c r="EB10" s="372" t="s">
        <v>189</v>
      </c>
      <c r="EC10" s="372">
        <v>34.22</v>
      </c>
      <c r="ED10" s="372"/>
      <c r="EE10" s="372" t="s">
        <v>233</v>
      </c>
      <c r="EF10" s="372" t="s">
        <v>175</v>
      </c>
      <c r="EG10" s="372">
        <v>50.97</v>
      </c>
      <c r="EH10" s="372"/>
      <c r="EI10" s="372" t="s">
        <v>67</v>
      </c>
      <c r="EJ10" s="372" t="s">
        <v>179</v>
      </c>
      <c r="EK10" s="372">
        <v>53.34</v>
      </c>
      <c r="EL10" s="372"/>
      <c r="EM10" s="372" t="s">
        <v>233</v>
      </c>
      <c r="EN10" s="372" t="s">
        <v>151</v>
      </c>
      <c r="EO10" s="372">
        <v>52.58</v>
      </c>
      <c r="EP10" s="372"/>
      <c r="EQ10" s="372" t="s">
        <v>234</v>
      </c>
      <c r="ER10" s="372" t="s">
        <v>159</v>
      </c>
      <c r="ES10" s="372">
        <v>27</v>
      </c>
      <c r="ET10" s="372"/>
      <c r="EU10" s="372" t="s">
        <v>75</v>
      </c>
      <c r="EV10" s="372" t="s">
        <v>194</v>
      </c>
      <c r="EW10" s="372">
        <v>43.55</v>
      </c>
      <c r="EX10" s="372"/>
      <c r="EY10" s="372" t="s">
        <v>234</v>
      </c>
      <c r="EZ10" s="372" t="s">
        <v>190</v>
      </c>
      <c r="FA10" s="372">
        <v>19.53</v>
      </c>
      <c r="FB10" s="372"/>
      <c r="FC10" s="372" t="s">
        <v>234</v>
      </c>
      <c r="FD10" s="372" t="s">
        <v>244</v>
      </c>
      <c r="FE10" s="372">
        <v>28.8</v>
      </c>
      <c r="FF10" s="372">
        <v>34.729999999999997</v>
      </c>
      <c r="FG10" s="12"/>
    </row>
    <row r="11" spans="1:163" ht="12.75" x14ac:dyDescent="0.2">
      <c r="A11" s="12"/>
      <c r="B11" s="114"/>
      <c r="C11" s="310" t="s">
        <v>147</v>
      </c>
      <c r="D11" s="92">
        <f>Safety!B11</f>
        <v>64.43948555022466</v>
      </c>
      <c r="E11" s="113">
        <f t="shared" si="1"/>
        <v>38</v>
      </c>
      <c r="F11" s="113">
        <f t="shared" si="2"/>
        <v>52</v>
      </c>
      <c r="G11" s="92">
        <f>Affordability!B11</f>
        <v>72.673940327289415</v>
      </c>
      <c r="H11" s="113">
        <f t="shared" si="3"/>
        <v>37</v>
      </c>
      <c r="I11" s="113">
        <f t="shared" si="4"/>
        <v>13</v>
      </c>
      <c r="J11" s="92">
        <f>Transit!B11</f>
        <v>53.344204667420648</v>
      </c>
      <c r="K11" s="113">
        <f t="shared" si="5"/>
        <v>6</v>
      </c>
      <c r="L11" s="113">
        <f t="shared" si="6"/>
        <v>36</v>
      </c>
      <c r="M11" s="92">
        <f>Health!B11</f>
        <v>26.325285506312085</v>
      </c>
      <c r="N11" s="113">
        <f t="shared" si="7"/>
        <v>9</v>
      </c>
      <c r="O11" s="113">
        <f t="shared" si="8"/>
        <v>27</v>
      </c>
      <c r="P11" s="92">
        <f>Travel!B11</f>
        <v>52.30397150955433</v>
      </c>
      <c r="Q11" s="113">
        <f t="shared" si="9"/>
        <v>39</v>
      </c>
      <c r="R11" s="113">
        <f t="shared" si="10"/>
        <v>38</v>
      </c>
      <c r="S11" s="92">
        <f>Employment!B11</f>
        <v>43.626673645965553</v>
      </c>
      <c r="T11" s="113">
        <f t="shared" si="11"/>
        <v>25</v>
      </c>
      <c r="U11" s="113">
        <f t="shared" si="12"/>
        <v>31</v>
      </c>
      <c r="V11" s="92">
        <f>Environment!B11</f>
        <v>38.66545282330641</v>
      </c>
      <c r="W11" s="113">
        <f t="shared" si="13"/>
        <v>42</v>
      </c>
      <c r="X11" s="113">
        <f t="shared" si="14"/>
        <v>18</v>
      </c>
      <c r="Y11" s="92">
        <f>Education!B11</f>
        <v>57.469283615568393</v>
      </c>
      <c r="Z11" s="113">
        <f t="shared" si="15"/>
        <v>4</v>
      </c>
      <c r="AA11" s="113">
        <f t="shared" si="16"/>
        <v>3</v>
      </c>
      <c r="AB11" s="92">
        <f>Entrepreneurship!B11</f>
        <v>17.981492052794287</v>
      </c>
      <c r="AC11" s="113">
        <f t="shared" si="17"/>
        <v>45</v>
      </c>
      <c r="AD11" s="113">
        <f t="shared" si="18"/>
        <v>43</v>
      </c>
      <c r="AE11" s="92">
        <f>'Public space'!B11</f>
        <v>2.2461534479601988</v>
      </c>
      <c r="AF11" s="113">
        <f t="shared" si="19"/>
        <v>37</v>
      </c>
      <c r="AG11" s="113">
        <f t="shared" si="20"/>
        <v>54</v>
      </c>
      <c r="AH11" s="92">
        <f>'Financial services'!B11</f>
        <v>14.574452627735871</v>
      </c>
      <c r="AI11" s="113">
        <f t="shared" si="21"/>
        <v>36</v>
      </c>
      <c r="AJ11" s="113">
        <f t="shared" si="22"/>
        <v>25</v>
      </c>
      <c r="AK11" s="92">
        <f>Diversity!B11</f>
        <v>40.85674605254728</v>
      </c>
      <c r="AL11" s="113">
        <f t="shared" si="23"/>
        <v>22</v>
      </c>
      <c r="AM11" s="113">
        <f t="shared" si="24"/>
        <v>53</v>
      </c>
      <c r="AN11" s="92">
        <f>'Digital access'!B11</f>
        <v>59.060843358146705</v>
      </c>
      <c r="AO11" s="113">
        <f t="shared" si="25"/>
        <v>19</v>
      </c>
      <c r="AP11" s="113">
        <f t="shared" si="26"/>
        <v>38</v>
      </c>
      <c r="AQ11" s="92">
        <f>Music!B11</f>
        <v>45.50239726027398</v>
      </c>
      <c r="AR11" s="113">
        <f t="shared" si="27"/>
        <v>3</v>
      </c>
      <c r="AS11" s="113">
        <f t="shared" si="28"/>
        <v>52</v>
      </c>
      <c r="AT11" s="92">
        <f>'Creative arts'!B11</f>
        <v>6.1359374999999998</v>
      </c>
      <c r="AU11" s="113">
        <f t="shared" si="29"/>
        <v>48</v>
      </c>
      <c r="AV11" s="113">
        <f t="shared" si="30"/>
        <v>35</v>
      </c>
      <c r="AW11" s="92">
        <f>Sports!B11</f>
        <v>46.298976363339975</v>
      </c>
      <c r="AX11" s="113">
        <f t="shared" si="31"/>
        <v>16</v>
      </c>
      <c r="AY11" s="113">
        <f t="shared" si="32"/>
        <v>24</v>
      </c>
      <c r="AZ11" s="92">
        <f>Film!B11</f>
        <v>37.263578560078145</v>
      </c>
      <c r="BA11" s="113">
        <f t="shared" si="33"/>
        <v>19</v>
      </c>
      <c r="BB11" s="113">
        <f t="shared" si="34"/>
        <v>26</v>
      </c>
      <c r="BC11" s="92">
        <f ca="1">'Civic engagement'!B11</f>
        <v>16.966338595360824</v>
      </c>
      <c r="BD11" s="113">
        <f t="shared" ca="1" si="35"/>
        <v>33</v>
      </c>
      <c r="BE11" s="113">
        <f t="shared" ca="1" si="36"/>
        <v>5</v>
      </c>
      <c r="BF11" s="92">
        <f>'Food and nightlife'!B11</f>
        <v>39.348440569589854</v>
      </c>
      <c r="BG11" s="113">
        <f t="shared" si="37"/>
        <v>14</v>
      </c>
      <c r="BH11" s="113">
        <f t="shared" si="38"/>
        <v>2</v>
      </c>
      <c r="BI11" s="92">
        <f>Fashion!B11</f>
        <v>2.6698717948717943</v>
      </c>
      <c r="BJ11" s="113">
        <f t="shared" si="39"/>
        <v>37</v>
      </c>
      <c r="BK11" s="113">
        <f t="shared" si="40"/>
        <v>27</v>
      </c>
      <c r="BL11" s="310">
        <f>'Youth population'!G11</f>
        <v>21.90588235294118</v>
      </c>
      <c r="BM11" s="12"/>
      <c r="BN11" s="310" t="s">
        <v>147</v>
      </c>
      <c r="BO11" s="12">
        <f t="shared" ca="1" si="41"/>
        <v>759.65940818128149</v>
      </c>
      <c r="BP11" s="68">
        <f t="shared" ca="1" si="42"/>
        <v>28</v>
      </c>
      <c r="BQ11" s="68">
        <f t="shared" ca="1" si="43"/>
        <v>26</v>
      </c>
      <c r="BR11" s="372">
        <v>8</v>
      </c>
      <c r="BS11" s="372" t="s">
        <v>233</v>
      </c>
      <c r="BT11" s="372" t="s">
        <v>165</v>
      </c>
      <c r="BU11" s="372">
        <v>871.44</v>
      </c>
      <c r="BV11" s="372"/>
      <c r="BW11" s="372" t="s">
        <v>165</v>
      </c>
      <c r="BX11" s="372"/>
      <c r="BY11" s="372"/>
      <c r="BZ11" s="372">
        <v>8</v>
      </c>
      <c r="CA11" s="372" t="s">
        <v>233</v>
      </c>
      <c r="CB11" s="372" t="s">
        <v>191</v>
      </c>
      <c r="CC11" s="372">
        <v>78.92</v>
      </c>
      <c r="CD11" s="372"/>
      <c r="CE11" s="372" t="s">
        <v>233</v>
      </c>
      <c r="CF11" s="372" t="s">
        <v>152</v>
      </c>
      <c r="CG11" s="372">
        <v>78.650000000000006</v>
      </c>
      <c r="CH11" s="372"/>
      <c r="CI11" s="372" t="s">
        <v>233</v>
      </c>
      <c r="CJ11" s="372" t="s">
        <v>175</v>
      </c>
      <c r="CK11" s="372">
        <v>52.87</v>
      </c>
      <c r="CL11" s="372"/>
      <c r="CM11" s="372" t="s">
        <v>75</v>
      </c>
      <c r="CN11" s="372" t="s">
        <v>166</v>
      </c>
      <c r="CO11" s="372">
        <v>26.41</v>
      </c>
      <c r="CP11" s="372"/>
      <c r="CQ11" s="372" t="s">
        <v>75</v>
      </c>
      <c r="CR11" s="372" t="s">
        <v>177</v>
      </c>
      <c r="CS11" s="372">
        <v>62.75</v>
      </c>
      <c r="CT11" s="372"/>
      <c r="CU11" s="372" t="s">
        <v>233</v>
      </c>
      <c r="CV11" s="372" t="s">
        <v>170</v>
      </c>
      <c r="CW11" s="372">
        <v>55.31</v>
      </c>
      <c r="CX11" s="372"/>
      <c r="CY11" s="372" t="s">
        <v>234</v>
      </c>
      <c r="CZ11" s="372" t="s">
        <v>157</v>
      </c>
      <c r="DA11" s="372">
        <v>51.82</v>
      </c>
      <c r="DB11" s="372"/>
      <c r="DC11" s="372" t="s">
        <v>234</v>
      </c>
      <c r="DD11" s="372" t="s">
        <v>142</v>
      </c>
      <c r="DE11" s="372">
        <v>51.4</v>
      </c>
      <c r="DF11" s="372"/>
      <c r="DG11" s="372" t="s">
        <v>67</v>
      </c>
      <c r="DH11" s="372" t="s">
        <v>182</v>
      </c>
      <c r="DI11" s="372">
        <v>32.03</v>
      </c>
      <c r="DJ11" s="372"/>
      <c r="DK11" s="372" t="s">
        <v>75</v>
      </c>
      <c r="DL11" s="372" t="s">
        <v>194</v>
      </c>
      <c r="DM11" s="372">
        <v>13.52</v>
      </c>
      <c r="DN11" s="372"/>
      <c r="DO11" s="372" t="s">
        <v>75</v>
      </c>
      <c r="DP11" s="372" t="s">
        <v>166</v>
      </c>
      <c r="DQ11" s="372">
        <v>25.57</v>
      </c>
      <c r="DR11" s="372"/>
      <c r="DS11" s="372" t="s">
        <v>233</v>
      </c>
      <c r="DT11" s="372" t="s">
        <v>193</v>
      </c>
      <c r="DU11" s="372">
        <v>50.88</v>
      </c>
      <c r="DV11" s="372"/>
      <c r="DW11" s="372" t="s">
        <v>75</v>
      </c>
      <c r="DX11" s="372" t="s">
        <v>177</v>
      </c>
      <c r="DY11" s="372">
        <v>64.3</v>
      </c>
      <c r="DZ11" s="372"/>
      <c r="EA11" s="372" t="s">
        <v>233</v>
      </c>
      <c r="EB11" s="372" t="s">
        <v>191</v>
      </c>
      <c r="EC11" s="372">
        <v>32.770000000000003</v>
      </c>
      <c r="ED11" s="372"/>
      <c r="EE11" s="372" t="s">
        <v>234</v>
      </c>
      <c r="EF11" s="372" t="s">
        <v>174</v>
      </c>
      <c r="EG11" s="372">
        <v>50.41</v>
      </c>
      <c r="EH11" s="372"/>
      <c r="EI11" s="372" t="s">
        <v>67</v>
      </c>
      <c r="EJ11" s="372" t="s">
        <v>163</v>
      </c>
      <c r="EK11" s="372">
        <v>51.17</v>
      </c>
      <c r="EL11" s="372"/>
      <c r="EM11" s="372" t="s">
        <v>233</v>
      </c>
      <c r="EN11" s="372" t="s">
        <v>165</v>
      </c>
      <c r="EO11" s="372">
        <v>52.36</v>
      </c>
      <c r="EP11" s="372"/>
      <c r="EQ11" s="372" t="s">
        <v>75</v>
      </c>
      <c r="ER11" s="372" t="s">
        <v>144</v>
      </c>
      <c r="ES11" s="372">
        <v>26.64</v>
      </c>
      <c r="ET11" s="372"/>
      <c r="EU11" s="372" t="s">
        <v>75</v>
      </c>
      <c r="EV11" s="372" t="s">
        <v>118</v>
      </c>
      <c r="EW11" s="372">
        <v>42.46</v>
      </c>
      <c r="EX11" s="372"/>
      <c r="EY11" s="372" t="s">
        <v>75</v>
      </c>
      <c r="EZ11" s="372" t="s">
        <v>166</v>
      </c>
      <c r="FA11" s="372">
        <v>18.38</v>
      </c>
      <c r="FB11" s="372"/>
      <c r="FC11" s="372" t="s">
        <v>253</v>
      </c>
      <c r="FD11" s="372" t="s">
        <v>163</v>
      </c>
      <c r="FE11" s="372">
        <v>28.8</v>
      </c>
      <c r="FF11" s="372">
        <v>34.729999999999997</v>
      </c>
      <c r="FG11" s="12"/>
    </row>
    <row r="12" spans="1:163" ht="12.75" x14ac:dyDescent="0.2">
      <c r="A12" s="12"/>
      <c r="B12" s="114"/>
      <c r="C12" s="35" t="s">
        <v>148</v>
      </c>
      <c r="D12" s="34">
        <f>Safety!B12</f>
        <v>70.097633473297336</v>
      </c>
      <c r="E12" s="67">
        <f t="shared" si="1"/>
        <v>31</v>
      </c>
      <c r="F12" s="67">
        <f t="shared" si="2"/>
        <v>38</v>
      </c>
      <c r="G12" s="34">
        <f>Affordability!B12</f>
        <v>77.663908276818916</v>
      </c>
      <c r="H12" s="67">
        <f t="shared" si="3"/>
        <v>17</v>
      </c>
      <c r="I12" s="67">
        <f t="shared" si="4"/>
        <v>45</v>
      </c>
      <c r="J12" s="34">
        <f>Transit!B12</f>
        <v>29.260414881780083</v>
      </c>
      <c r="K12" s="67">
        <f t="shared" si="5"/>
        <v>51</v>
      </c>
      <c r="L12" s="67">
        <f t="shared" si="6"/>
        <v>6</v>
      </c>
      <c r="M12" s="34">
        <f>Health!B12</f>
        <v>19.27806425789969</v>
      </c>
      <c r="N12" s="67">
        <f t="shared" si="7"/>
        <v>36</v>
      </c>
      <c r="O12" s="67">
        <f t="shared" si="8"/>
        <v>8</v>
      </c>
      <c r="P12" s="34">
        <f>Travel!B12</f>
        <v>54.762801627200162</v>
      </c>
      <c r="Q12" s="67">
        <f t="shared" si="9"/>
        <v>30</v>
      </c>
      <c r="R12" s="67">
        <f t="shared" si="10"/>
        <v>13</v>
      </c>
      <c r="S12" s="34">
        <f>Employment!B12</f>
        <v>29.830478361029861</v>
      </c>
      <c r="T12" s="67">
        <f t="shared" si="11"/>
        <v>49</v>
      </c>
      <c r="U12" s="67">
        <f t="shared" si="12"/>
        <v>18</v>
      </c>
      <c r="V12" s="34">
        <f>Environment!B12</f>
        <v>43.257982223808071</v>
      </c>
      <c r="W12" s="67">
        <f t="shared" si="13"/>
        <v>32</v>
      </c>
      <c r="X12" s="67">
        <f t="shared" si="14"/>
        <v>36</v>
      </c>
      <c r="Y12" s="34">
        <f>Education!B12</f>
        <v>50.144291351125204</v>
      </c>
      <c r="Z12" s="67">
        <f t="shared" si="15"/>
        <v>12</v>
      </c>
      <c r="AA12" s="67">
        <f t="shared" si="16"/>
        <v>2</v>
      </c>
      <c r="AB12" s="34">
        <f>Entrepreneurship!B12</f>
        <v>11.005133041806426</v>
      </c>
      <c r="AC12" s="67">
        <f t="shared" si="17"/>
        <v>52</v>
      </c>
      <c r="AD12" s="67">
        <f t="shared" si="18"/>
        <v>12</v>
      </c>
      <c r="AE12" s="34">
        <f>'Public space'!B12</f>
        <v>1.0917847375741705</v>
      </c>
      <c r="AF12" s="67">
        <f t="shared" si="19"/>
        <v>46</v>
      </c>
      <c r="AG12" s="67">
        <f t="shared" si="20"/>
        <v>27</v>
      </c>
      <c r="AH12" s="34">
        <f>'Financial services'!B12</f>
        <v>1.8358321958912089</v>
      </c>
      <c r="AI12" s="67">
        <f t="shared" si="21"/>
        <v>55</v>
      </c>
      <c r="AJ12" s="67">
        <f t="shared" si="22"/>
        <v>12</v>
      </c>
      <c r="AK12" s="34">
        <f>Diversity!B12</f>
        <v>8.6394913588622497</v>
      </c>
      <c r="AL12" s="67">
        <f t="shared" si="23"/>
        <v>55</v>
      </c>
      <c r="AM12" s="67">
        <f t="shared" si="24"/>
        <v>38</v>
      </c>
      <c r="AN12" s="34">
        <f>'Digital access'!B12</f>
        <v>49.545336731730096</v>
      </c>
      <c r="AO12" s="67">
        <f t="shared" si="25"/>
        <v>37</v>
      </c>
      <c r="AP12" s="67">
        <f t="shared" si="26"/>
        <v>52</v>
      </c>
      <c r="AQ12" s="34">
        <f>Music!B12</f>
        <v>4.1777054794520581</v>
      </c>
      <c r="AR12" s="67">
        <f t="shared" si="27"/>
        <v>51</v>
      </c>
      <c r="AS12" s="67">
        <f t="shared" si="28"/>
        <v>29</v>
      </c>
      <c r="AT12" s="34">
        <f>'Creative arts'!B12</f>
        <v>38.700000000000003</v>
      </c>
      <c r="AU12" s="67">
        <f t="shared" si="29"/>
        <v>42</v>
      </c>
      <c r="AV12" s="67">
        <f t="shared" si="30"/>
        <v>43</v>
      </c>
      <c r="AW12" s="34">
        <f>Sports!B12</f>
        <v>44.308107836692471</v>
      </c>
      <c r="AX12" s="67">
        <f t="shared" si="31"/>
        <v>25</v>
      </c>
      <c r="AY12" s="67">
        <f t="shared" si="32"/>
        <v>43</v>
      </c>
      <c r="AZ12" s="34">
        <f>Film!B12</f>
        <v>22.376144017068608</v>
      </c>
      <c r="BA12" s="67">
        <f t="shared" si="33"/>
        <v>49</v>
      </c>
      <c r="BB12" s="67">
        <f t="shared" si="34"/>
        <v>52</v>
      </c>
      <c r="BC12" s="34">
        <f ca="1">'Civic engagement'!B12</f>
        <v>18.046603978737114</v>
      </c>
      <c r="BD12" s="67">
        <f t="shared" ca="1" si="35"/>
        <v>27</v>
      </c>
      <c r="BE12" s="67">
        <f t="shared" ca="1" si="36"/>
        <v>6</v>
      </c>
      <c r="BF12" s="34">
        <f>'Food and nightlife'!B12</f>
        <v>22.418756971776922</v>
      </c>
      <c r="BG12" s="67">
        <f t="shared" si="37"/>
        <v>48</v>
      </c>
      <c r="BH12" s="67">
        <f t="shared" si="38"/>
        <v>46</v>
      </c>
      <c r="BI12" s="34">
        <f>Fashion!B12</f>
        <v>0</v>
      </c>
      <c r="BJ12" s="67">
        <f t="shared" si="39"/>
        <v>52</v>
      </c>
      <c r="BK12" s="67">
        <f t="shared" si="40"/>
        <v>46</v>
      </c>
      <c r="BL12" s="35">
        <f>'Youth population'!G12</f>
        <v>29.388235294117653</v>
      </c>
      <c r="BM12" s="12"/>
      <c r="BN12" s="35" t="s">
        <v>148</v>
      </c>
      <c r="BO12" s="12">
        <f t="shared" ca="1" si="41"/>
        <v>625.82870609666827</v>
      </c>
      <c r="BP12" s="68">
        <f t="shared" ca="1" si="42"/>
        <v>48</v>
      </c>
      <c r="BQ12" s="68">
        <f t="shared" ca="1" si="43"/>
        <v>29</v>
      </c>
      <c r="BR12" s="372">
        <v>9</v>
      </c>
      <c r="BS12" s="372" t="s">
        <v>67</v>
      </c>
      <c r="BT12" s="372" t="s">
        <v>168</v>
      </c>
      <c r="BU12" s="372">
        <v>860.42</v>
      </c>
      <c r="BV12" s="372"/>
      <c r="BW12" s="372" t="s">
        <v>190</v>
      </c>
      <c r="BX12" s="372"/>
      <c r="BY12" s="372"/>
      <c r="BZ12" s="372">
        <v>9</v>
      </c>
      <c r="CA12" s="372" t="s">
        <v>75</v>
      </c>
      <c r="CB12" s="372" t="s">
        <v>177</v>
      </c>
      <c r="CC12" s="372">
        <v>77</v>
      </c>
      <c r="CD12" s="372"/>
      <c r="CE12" s="372" t="s">
        <v>234</v>
      </c>
      <c r="CF12" s="372" t="s">
        <v>184</v>
      </c>
      <c r="CG12" s="372">
        <v>78.650000000000006</v>
      </c>
      <c r="CH12" s="372"/>
      <c r="CI12" s="372" t="s">
        <v>67</v>
      </c>
      <c r="CJ12" s="372" t="s">
        <v>145</v>
      </c>
      <c r="CK12" s="372">
        <v>52.65</v>
      </c>
      <c r="CL12" s="372"/>
      <c r="CM12" s="372" t="s">
        <v>67</v>
      </c>
      <c r="CN12" s="372" t="s">
        <v>147</v>
      </c>
      <c r="CO12" s="372">
        <v>26.31</v>
      </c>
      <c r="CP12" s="372"/>
      <c r="CQ12" s="372" t="s">
        <v>233</v>
      </c>
      <c r="CR12" s="372" t="s">
        <v>152</v>
      </c>
      <c r="CS12" s="372">
        <v>60.28</v>
      </c>
      <c r="CT12" s="372"/>
      <c r="CU12" s="372" t="s">
        <v>234</v>
      </c>
      <c r="CV12" s="372" t="s">
        <v>157</v>
      </c>
      <c r="CW12" s="372">
        <v>55.21</v>
      </c>
      <c r="CX12" s="372"/>
      <c r="CY12" s="372" t="s">
        <v>233</v>
      </c>
      <c r="CZ12" s="372" t="s">
        <v>175</v>
      </c>
      <c r="DA12" s="372">
        <v>51.56</v>
      </c>
      <c r="DB12" s="372"/>
      <c r="DC12" s="372" t="s">
        <v>75</v>
      </c>
      <c r="DD12" s="372" t="s">
        <v>118</v>
      </c>
      <c r="DE12" s="372">
        <v>50.62</v>
      </c>
      <c r="DF12" s="372"/>
      <c r="DG12" s="372" t="s">
        <v>233</v>
      </c>
      <c r="DH12" s="372" t="s">
        <v>151</v>
      </c>
      <c r="DI12" s="372">
        <v>32.020000000000003</v>
      </c>
      <c r="DJ12" s="372"/>
      <c r="DK12" s="372" t="s">
        <v>75</v>
      </c>
      <c r="DL12" s="372" t="s">
        <v>166</v>
      </c>
      <c r="DM12" s="372">
        <v>13.43</v>
      </c>
      <c r="DN12" s="372"/>
      <c r="DO12" s="372" t="s">
        <v>75</v>
      </c>
      <c r="DP12" s="372" t="s">
        <v>164</v>
      </c>
      <c r="DQ12" s="372">
        <v>25.03</v>
      </c>
      <c r="DR12" s="372"/>
      <c r="DS12" s="372" t="s">
        <v>75</v>
      </c>
      <c r="DT12" s="372" t="s">
        <v>177</v>
      </c>
      <c r="DU12" s="372">
        <v>50.19</v>
      </c>
      <c r="DV12" s="372"/>
      <c r="DW12" s="372" t="s">
        <v>233</v>
      </c>
      <c r="DX12" s="372" t="s">
        <v>191</v>
      </c>
      <c r="DY12" s="372">
        <v>63.17</v>
      </c>
      <c r="DZ12" s="372"/>
      <c r="EA12" s="372" t="s">
        <v>67</v>
      </c>
      <c r="EB12" s="372" t="s">
        <v>168</v>
      </c>
      <c r="EC12" s="372">
        <v>32.32</v>
      </c>
      <c r="ED12" s="372"/>
      <c r="EE12" s="372" t="s">
        <v>67</v>
      </c>
      <c r="EF12" s="372" t="s">
        <v>182</v>
      </c>
      <c r="EG12" s="372">
        <v>50.41</v>
      </c>
      <c r="EH12" s="372"/>
      <c r="EI12" s="372" t="s">
        <v>67</v>
      </c>
      <c r="EJ12" s="372" t="s">
        <v>182</v>
      </c>
      <c r="EK12" s="372">
        <v>50.88</v>
      </c>
      <c r="EL12" s="372"/>
      <c r="EM12" s="372" t="s">
        <v>233</v>
      </c>
      <c r="EN12" s="372" t="s">
        <v>191</v>
      </c>
      <c r="EO12" s="372">
        <v>49.84</v>
      </c>
      <c r="EP12" s="372"/>
      <c r="EQ12" s="372" t="s">
        <v>67</v>
      </c>
      <c r="ER12" s="372" t="s">
        <v>145</v>
      </c>
      <c r="ES12" s="372">
        <v>26.41</v>
      </c>
      <c r="ET12" s="372"/>
      <c r="EU12" s="372" t="s">
        <v>234</v>
      </c>
      <c r="EV12" s="372" t="s">
        <v>185</v>
      </c>
      <c r="EW12" s="372">
        <v>41.75</v>
      </c>
      <c r="EX12" s="372"/>
      <c r="EY12" s="372" t="s">
        <v>234</v>
      </c>
      <c r="EZ12" s="372" t="s">
        <v>185</v>
      </c>
      <c r="FA12" s="372">
        <v>17.62</v>
      </c>
      <c r="FB12" s="372"/>
      <c r="FC12" s="372" t="s">
        <v>69</v>
      </c>
      <c r="FD12" s="372" t="s">
        <v>156</v>
      </c>
      <c r="FE12" s="372">
        <v>27.71</v>
      </c>
      <c r="FF12" s="372">
        <v>32.159999999999997</v>
      </c>
      <c r="FG12" s="12"/>
    </row>
    <row r="13" spans="1:163" ht="12.75" x14ac:dyDescent="0.2">
      <c r="A13" s="12"/>
      <c r="B13" s="114"/>
      <c r="C13" s="310" t="s">
        <v>149</v>
      </c>
      <c r="D13" s="92">
        <f>Safety!B13</f>
        <v>39.759053571428566</v>
      </c>
      <c r="E13" s="113">
        <f t="shared" si="1"/>
        <v>55</v>
      </c>
      <c r="F13" s="113">
        <f t="shared" si="2"/>
        <v>50</v>
      </c>
      <c r="G13" s="92">
        <f>Affordability!B13</f>
        <v>39.781331133869621</v>
      </c>
      <c r="H13" s="113">
        <f t="shared" si="3"/>
        <v>54</v>
      </c>
      <c r="I13" s="113">
        <f t="shared" si="4"/>
        <v>55</v>
      </c>
      <c r="J13" s="92">
        <f>Transit!B13</f>
        <v>35.056993197188923</v>
      </c>
      <c r="K13" s="113">
        <f t="shared" si="5"/>
        <v>44</v>
      </c>
      <c r="L13" s="113">
        <f t="shared" si="6"/>
        <v>37</v>
      </c>
      <c r="M13" s="92">
        <f>Health!B13</f>
        <v>19.381726709240617</v>
      </c>
      <c r="N13" s="113">
        <f t="shared" si="7"/>
        <v>33</v>
      </c>
      <c r="O13" s="113">
        <f t="shared" si="8"/>
        <v>52</v>
      </c>
      <c r="P13" s="92">
        <f>Travel!B13</f>
        <v>29.419914953582325</v>
      </c>
      <c r="Q13" s="113">
        <f t="shared" si="9"/>
        <v>55</v>
      </c>
      <c r="R13" s="113">
        <f t="shared" si="10"/>
        <v>37</v>
      </c>
      <c r="S13" s="92">
        <f>Employment!B13</f>
        <v>46.942002301271287</v>
      </c>
      <c r="T13" s="113">
        <f t="shared" si="11"/>
        <v>18</v>
      </c>
      <c r="U13" s="113">
        <f t="shared" si="12"/>
        <v>7</v>
      </c>
      <c r="V13" s="92">
        <f>Environment!B13</f>
        <v>32.32274371879835</v>
      </c>
      <c r="W13" s="113">
        <f t="shared" si="13"/>
        <v>48</v>
      </c>
      <c r="X13" s="113">
        <f t="shared" si="14"/>
        <v>27</v>
      </c>
      <c r="Y13" s="92">
        <f>Education!B13</f>
        <v>27.537338556911266</v>
      </c>
      <c r="Z13" s="113">
        <f t="shared" si="15"/>
        <v>53</v>
      </c>
      <c r="AA13" s="113">
        <f t="shared" si="16"/>
        <v>5</v>
      </c>
      <c r="AB13" s="92">
        <f>Entrepreneurship!B13</f>
        <v>13.951101730651828</v>
      </c>
      <c r="AC13" s="113">
        <f t="shared" si="17"/>
        <v>49</v>
      </c>
      <c r="AD13" s="113">
        <f t="shared" si="18"/>
        <v>18</v>
      </c>
      <c r="AE13" s="92">
        <f>'Public space'!B13</f>
        <v>0.59331026494169248</v>
      </c>
      <c r="AF13" s="113">
        <f t="shared" si="19"/>
        <v>50</v>
      </c>
      <c r="AG13" s="113">
        <f t="shared" si="20"/>
        <v>36</v>
      </c>
      <c r="AH13" s="92">
        <f>'Financial services'!B13</f>
        <v>15.988606390642076</v>
      </c>
      <c r="AI13" s="113">
        <f t="shared" si="21"/>
        <v>28</v>
      </c>
      <c r="AJ13" s="113">
        <f t="shared" si="22"/>
        <v>49</v>
      </c>
      <c r="AK13" s="92">
        <f>Diversity!B13</f>
        <v>27.982311334261528</v>
      </c>
      <c r="AL13" s="113">
        <f t="shared" si="23"/>
        <v>40</v>
      </c>
      <c r="AM13" s="113">
        <f t="shared" si="24"/>
        <v>21</v>
      </c>
      <c r="AN13" s="92">
        <f>'Digital access'!B13</f>
        <v>24.111746031746026</v>
      </c>
      <c r="AO13" s="113">
        <f t="shared" si="25"/>
        <v>52</v>
      </c>
      <c r="AP13" s="113">
        <f t="shared" si="26"/>
        <v>42</v>
      </c>
      <c r="AQ13" s="92">
        <f>Music!B13</f>
        <v>6.0137671232876713</v>
      </c>
      <c r="AR13" s="113">
        <f t="shared" si="27"/>
        <v>44</v>
      </c>
      <c r="AS13" s="113">
        <f t="shared" si="28"/>
        <v>4</v>
      </c>
      <c r="AT13" s="92">
        <f>'Creative arts'!B13</f>
        <v>46.509375000000006</v>
      </c>
      <c r="AU13" s="113">
        <f t="shared" si="29"/>
        <v>14</v>
      </c>
      <c r="AV13" s="113">
        <f t="shared" si="30"/>
        <v>27</v>
      </c>
      <c r="AW13" s="92">
        <f>Sports!B13</f>
        <v>4.8598831548198635</v>
      </c>
      <c r="AX13" s="113">
        <f t="shared" si="31"/>
        <v>55</v>
      </c>
      <c r="AY13" s="113">
        <f t="shared" si="32"/>
        <v>16</v>
      </c>
      <c r="AZ13" s="92">
        <f>Film!B13</f>
        <v>5.9256251153285318</v>
      </c>
      <c r="BA13" s="113">
        <f t="shared" si="33"/>
        <v>53</v>
      </c>
      <c r="BB13" s="113">
        <f t="shared" si="34"/>
        <v>45</v>
      </c>
      <c r="BC13" s="92">
        <f ca="1">'Civic engagement'!B13</f>
        <v>31.795910438144325</v>
      </c>
      <c r="BD13" s="113">
        <f t="shared" ca="1" si="35"/>
        <v>4</v>
      </c>
      <c r="BE13" s="113">
        <f t="shared" ca="1" si="36"/>
        <v>22</v>
      </c>
      <c r="BF13" s="92">
        <f>'Food and nightlife'!B13</f>
        <v>11.007850105327947</v>
      </c>
      <c r="BG13" s="113">
        <f t="shared" si="37"/>
        <v>55</v>
      </c>
      <c r="BH13" s="113">
        <f t="shared" si="38"/>
        <v>24</v>
      </c>
      <c r="BI13" s="92">
        <f>Fashion!B13</f>
        <v>2.0596153846153862</v>
      </c>
      <c r="BJ13" s="113">
        <f t="shared" si="39"/>
        <v>43</v>
      </c>
      <c r="BK13" s="113">
        <f t="shared" si="40"/>
        <v>52</v>
      </c>
      <c r="BL13" s="310">
        <f>'Youth population'!G13</f>
        <v>27.247058823529414</v>
      </c>
      <c r="BM13" s="12"/>
      <c r="BN13" s="310" t="s">
        <v>149</v>
      </c>
      <c r="BO13" s="12">
        <f t="shared" ca="1" si="41"/>
        <v>488.24726503958726</v>
      </c>
      <c r="BP13" s="68">
        <f t="shared" ca="1" si="42"/>
        <v>54</v>
      </c>
      <c r="BQ13" s="68">
        <f t="shared" ca="1" si="43"/>
        <v>2</v>
      </c>
      <c r="BR13" s="372">
        <v>10</v>
      </c>
      <c r="BS13" s="372" t="s">
        <v>75</v>
      </c>
      <c r="BT13" s="372" t="s">
        <v>118</v>
      </c>
      <c r="BU13" s="372">
        <v>858.79</v>
      </c>
      <c r="BV13" s="372"/>
      <c r="BW13" s="372" t="s">
        <v>184</v>
      </c>
      <c r="BX13" s="372"/>
      <c r="BY13" s="372"/>
      <c r="BZ13" s="372">
        <v>10</v>
      </c>
      <c r="CA13" s="372" t="s">
        <v>248</v>
      </c>
      <c r="CB13" s="372" t="s">
        <v>189</v>
      </c>
      <c r="CC13" s="372">
        <v>76.87</v>
      </c>
      <c r="CD13" s="372"/>
      <c r="CE13" s="372" t="s">
        <v>233</v>
      </c>
      <c r="CF13" s="372" t="s">
        <v>195</v>
      </c>
      <c r="CG13" s="372">
        <v>78.27</v>
      </c>
      <c r="CH13" s="372"/>
      <c r="CI13" s="372" t="s">
        <v>234</v>
      </c>
      <c r="CJ13" s="372" t="s">
        <v>176</v>
      </c>
      <c r="CK13" s="372">
        <v>51.63</v>
      </c>
      <c r="CL13" s="372"/>
      <c r="CM13" s="372" t="s">
        <v>233</v>
      </c>
      <c r="CN13" s="372" t="s">
        <v>191</v>
      </c>
      <c r="CO13" s="372">
        <v>26.19</v>
      </c>
      <c r="CP13" s="372"/>
      <c r="CQ13" s="372" t="s">
        <v>234</v>
      </c>
      <c r="CR13" s="372" t="s">
        <v>176</v>
      </c>
      <c r="CS13" s="372">
        <v>60.02</v>
      </c>
      <c r="CT13" s="372"/>
      <c r="CU13" s="372" t="s">
        <v>233</v>
      </c>
      <c r="CV13" s="372" t="s">
        <v>146</v>
      </c>
      <c r="CW13" s="372">
        <v>55.06</v>
      </c>
      <c r="CX13" s="372"/>
      <c r="CY13" s="372" t="s">
        <v>75</v>
      </c>
      <c r="CZ13" s="372" t="s">
        <v>166</v>
      </c>
      <c r="DA13" s="372">
        <v>51.43</v>
      </c>
      <c r="DB13" s="372"/>
      <c r="DC13" s="372" t="s">
        <v>75</v>
      </c>
      <c r="DD13" s="372" t="s">
        <v>144</v>
      </c>
      <c r="DE13" s="372">
        <v>50.5</v>
      </c>
      <c r="DF13" s="372"/>
      <c r="DG13" s="372" t="s">
        <v>234</v>
      </c>
      <c r="DH13" s="372" t="s">
        <v>157</v>
      </c>
      <c r="DI13" s="372">
        <v>31.74</v>
      </c>
      <c r="DJ13" s="372"/>
      <c r="DK13" s="372" t="s">
        <v>233</v>
      </c>
      <c r="DL13" s="372" t="s">
        <v>175</v>
      </c>
      <c r="DM13" s="372">
        <v>13.18</v>
      </c>
      <c r="DN13" s="372"/>
      <c r="DO13" s="372" t="s">
        <v>233</v>
      </c>
      <c r="DP13" s="372" t="s">
        <v>151</v>
      </c>
      <c r="DQ13" s="372">
        <v>24.83</v>
      </c>
      <c r="DR13" s="372"/>
      <c r="DS13" s="372" t="s">
        <v>69</v>
      </c>
      <c r="DT13" s="372" t="s">
        <v>160</v>
      </c>
      <c r="DU13" s="372">
        <v>49.92</v>
      </c>
      <c r="DV13" s="372"/>
      <c r="DW13" s="372" t="s">
        <v>233</v>
      </c>
      <c r="DX13" s="372" t="s">
        <v>181</v>
      </c>
      <c r="DY13" s="372">
        <v>63.09</v>
      </c>
      <c r="DZ13" s="372"/>
      <c r="EA13" s="372" t="s">
        <v>248</v>
      </c>
      <c r="EB13" s="372" t="s">
        <v>143</v>
      </c>
      <c r="EC13" s="372">
        <v>31.66</v>
      </c>
      <c r="ED13" s="372"/>
      <c r="EE13" s="372" t="s">
        <v>75</v>
      </c>
      <c r="EF13" s="372" t="s">
        <v>166</v>
      </c>
      <c r="EG13" s="372">
        <v>47.63</v>
      </c>
      <c r="EH13" s="372"/>
      <c r="EI13" s="372" t="s">
        <v>248</v>
      </c>
      <c r="EJ13" s="372" t="s">
        <v>155</v>
      </c>
      <c r="EK13" s="372">
        <v>50.53</v>
      </c>
      <c r="EL13" s="372"/>
      <c r="EM13" s="372" t="s">
        <v>234</v>
      </c>
      <c r="EN13" s="372" t="s">
        <v>184</v>
      </c>
      <c r="EO13" s="372">
        <v>45.97</v>
      </c>
      <c r="EP13" s="372"/>
      <c r="EQ13" s="372" t="s">
        <v>234</v>
      </c>
      <c r="ER13" s="372" t="s">
        <v>244</v>
      </c>
      <c r="ES13" s="372">
        <v>25.26</v>
      </c>
      <c r="ET13" s="372"/>
      <c r="EU13" s="372" t="s">
        <v>67</v>
      </c>
      <c r="EV13" s="372" t="s">
        <v>163</v>
      </c>
      <c r="EW13" s="372">
        <v>41.49</v>
      </c>
      <c r="EX13" s="372"/>
      <c r="EY13" s="372" t="s">
        <v>233</v>
      </c>
      <c r="EZ13" s="372" t="s">
        <v>191</v>
      </c>
      <c r="FA13" s="372">
        <v>16.71</v>
      </c>
      <c r="FB13" s="372"/>
      <c r="FC13" s="372" t="s">
        <v>69</v>
      </c>
      <c r="FD13" s="372" t="s">
        <v>160</v>
      </c>
      <c r="FE13" s="372">
        <v>27.71</v>
      </c>
      <c r="FF13" s="372">
        <v>32.159999999999997</v>
      </c>
      <c r="FG13" s="12"/>
    </row>
    <row r="14" spans="1:163" ht="12.75" x14ac:dyDescent="0.2">
      <c r="A14" s="12"/>
      <c r="B14" s="114"/>
      <c r="C14" s="35" t="s">
        <v>150</v>
      </c>
      <c r="D14" s="34">
        <f>Safety!B14</f>
        <v>76.327719389799626</v>
      </c>
      <c r="E14" s="67">
        <f t="shared" si="1"/>
        <v>11</v>
      </c>
      <c r="F14" s="67">
        <f t="shared" si="2"/>
        <v>11</v>
      </c>
      <c r="G14" s="34">
        <f>Affordability!B14</f>
        <v>73.083172438244162</v>
      </c>
      <c r="H14" s="67">
        <f t="shared" si="3"/>
        <v>35</v>
      </c>
      <c r="I14" s="67">
        <f t="shared" si="4"/>
        <v>16</v>
      </c>
      <c r="J14" s="34">
        <f>Transit!B14</f>
        <v>32.74124845134471</v>
      </c>
      <c r="K14" s="67">
        <f t="shared" si="5"/>
        <v>48</v>
      </c>
      <c r="L14" s="67">
        <f t="shared" si="6"/>
        <v>45</v>
      </c>
      <c r="M14" s="34">
        <f>Health!B14</f>
        <v>11.871319852982131</v>
      </c>
      <c r="N14" s="67">
        <f t="shared" si="7"/>
        <v>52</v>
      </c>
      <c r="O14" s="67">
        <f t="shared" si="8"/>
        <v>42</v>
      </c>
      <c r="P14" s="34">
        <f>Travel!B14</f>
        <v>52.161125543776897</v>
      </c>
      <c r="Q14" s="67">
        <f t="shared" si="9"/>
        <v>40</v>
      </c>
      <c r="R14" s="67">
        <f t="shared" si="10"/>
        <v>50</v>
      </c>
      <c r="S14" s="34">
        <f>Employment!B14</f>
        <v>41.298413404010141</v>
      </c>
      <c r="T14" s="67">
        <f t="shared" si="11"/>
        <v>35</v>
      </c>
      <c r="U14" s="67">
        <f t="shared" si="12"/>
        <v>52</v>
      </c>
      <c r="V14" s="34">
        <f>Environment!B14</f>
        <v>47.708032958279816</v>
      </c>
      <c r="W14" s="67">
        <f t="shared" si="13"/>
        <v>15</v>
      </c>
      <c r="X14" s="67">
        <f t="shared" si="14"/>
        <v>2</v>
      </c>
      <c r="Y14" s="34">
        <f>Education!B14</f>
        <v>42.035065428832439</v>
      </c>
      <c r="Z14" s="67">
        <f t="shared" si="15"/>
        <v>34</v>
      </c>
      <c r="AA14" s="67">
        <f t="shared" si="16"/>
        <v>52</v>
      </c>
      <c r="AB14" s="34">
        <f>Entrepreneurship!B14</f>
        <v>20.804236574163227</v>
      </c>
      <c r="AC14" s="67">
        <f t="shared" si="17"/>
        <v>41</v>
      </c>
      <c r="AD14" s="67">
        <f t="shared" si="18"/>
        <v>52</v>
      </c>
      <c r="AE14" s="34">
        <f>'Public space'!B14</f>
        <v>0.54134891131188811</v>
      </c>
      <c r="AF14" s="67">
        <f t="shared" si="19"/>
        <v>53</v>
      </c>
      <c r="AG14" s="67">
        <f t="shared" si="20"/>
        <v>45</v>
      </c>
      <c r="AH14" s="34">
        <f>'Financial services'!B14</f>
        <v>20.315856245127659</v>
      </c>
      <c r="AI14" s="67">
        <f t="shared" si="21"/>
        <v>16</v>
      </c>
      <c r="AJ14" s="67">
        <f t="shared" si="22"/>
        <v>30</v>
      </c>
      <c r="AK14" s="34">
        <f>Diversity!B14</f>
        <v>9.9353584641533939</v>
      </c>
      <c r="AL14" s="67">
        <f t="shared" si="23"/>
        <v>52</v>
      </c>
      <c r="AM14" s="67">
        <f t="shared" si="24"/>
        <v>5</v>
      </c>
      <c r="AN14" s="34">
        <f>'Digital access'!B14</f>
        <v>23.40539965376993</v>
      </c>
      <c r="AO14" s="67">
        <f t="shared" si="25"/>
        <v>53</v>
      </c>
      <c r="AP14" s="67">
        <f t="shared" si="26"/>
        <v>50</v>
      </c>
      <c r="AQ14" s="34">
        <f>Music!B14</f>
        <v>10.257996575342467</v>
      </c>
      <c r="AR14" s="67">
        <f t="shared" si="27"/>
        <v>37</v>
      </c>
      <c r="AS14" s="67">
        <f t="shared" si="28"/>
        <v>51</v>
      </c>
      <c r="AT14" s="34">
        <f>'Creative arts'!B14</f>
        <v>42.604687500000004</v>
      </c>
      <c r="AU14" s="67">
        <f t="shared" si="29"/>
        <v>27</v>
      </c>
      <c r="AV14" s="67">
        <f t="shared" si="30"/>
        <v>33</v>
      </c>
      <c r="AW14" s="34">
        <f>Sports!B14</f>
        <v>39.934112791205287</v>
      </c>
      <c r="AX14" s="67">
        <f t="shared" si="31"/>
        <v>47</v>
      </c>
      <c r="AY14" s="67">
        <f t="shared" si="32"/>
        <v>47</v>
      </c>
      <c r="AZ14" s="34">
        <f>Film!B14</f>
        <v>23.667768002699358</v>
      </c>
      <c r="BA14" s="67">
        <f t="shared" si="33"/>
        <v>46</v>
      </c>
      <c r="BB14" s="67">
        <f t="shared" si="34"/>
        <v>13</v>
      </c>
      <c r="BC14" s="34">
        <f ca="1">'Civic engagement'!B14</f>
        <v>17.038092783505157</v>
      </c>
      <c r="BD14" s="67">
        <f t="shared" ca="1" si="35"/>
        <v>32</v>
      </c>
      <c r="BE14" s="67">
        <f t="shared" ca="1" si="36"/>
        <v>7</v>
      </c>
      <c r="BF14" s="34">
        <f>'Food and nightlife'!B14</f>
        <v>26.366959726742735</v>
      </c>
      <c r="BG14" s="67">
        <f t="shared" si="37"/>
        <v>43</v>
      </c>
      <c r="BH14" s="67">
        <f t="shared" si="38"/>
        <v>5</v>
      </c>
      <c r="BI14" s="34">
        <f>Fashion!B14</f>
        <v>8.9249999999999989</v>
      </c>
      <c r="BJ14" s="67">
        <f t="shared" si="39"/>
        <v>26</v>
      </c>
      <c r="BK14" s="67">
        <f t="shared" si="40"/>
        <v>21</v>
      </c>
      <c r="BL14" s="35">
        <f>'Youth population'!G14</f>
        <v>25.08235294117647</v>
      </c>
      <c r="BM14" s="12"/>
      <c r="BN14" s="35" t="s">
        <v>150</v>
      </c>
      <c r="BO14" s="12">
        <f t="shared" ca="1" si="41"/>
        <v>646.10526763646749</v>
      </c>
      <c r="BP14" s="68">
        <f t="shared" ca="1" si="42"/>
        <v>44</v>
      </c>
      <c r="BQ14" s="68">
        <f t="shared" ca="1" si="43"/>
        <v>51</v>
      </c>
      <c r="BR14" s="372">
        <v>11</v>
      </c>
      <c r="BS14" s="372" t="s">
        <v>233</v>
      </c>
      <c r="BT14" s="372" t="s">
        <v>195</v>
      </c>
      <c r="BU14" s="372">
        <v>836.77</v>
      </c>
      <c r="BV14" s="372"/>
      <c r="BW14" s="372" t="s">
        <v>147</v>
      </c>
      <c r="BX14" s="372"/>
      <c r="BY14" s="372"/>
      <c r="BZ14" s="372">
        <v>11</v>
      </c>
      <c r="CA14" s="372" t="s">
        <v>69</v>
      </c>
      <c r="CB14" s="372" t="s">
        <v>150</v>
      </c>
      <c r="CC14" s="372">
        <v>76.33</v>
      </c>
      <c r="CD14" s="372"/>
      <c r="CE14" s="372" t="s">
        <v>248</v>
      </c>
      <c r="CF14" s="372" t="s">
        <v>155</v>
      </c>
      <c r="CG14" s="372">
        <v>77.94</v>
      </c>
      <c r="CH14" s="372"/>
      <c r="CI14" s="372" t="s">
        <v>234</v>
      </c>
      <c r="CJ14" s="372" t="s">
        <v>184</v>
      </c>
      <c r="CK14" s="372">
        <v>51.61</v>
      </c>
      <c r="CL14" s="372"/>
      <c r="CM14" s="372" t="s">
        <v>233</v>
      </c>
      <c r="CN14" s="372" t="s">
        <v>181</v>
      </c>
      <c r="CO14" s="372">
        <v>25.85</v>
      </c>
      <c r="CP14" s="372"/>
      <c r="CQ14" s="372" t="s">
        <v>248</v>
      </c>
      <c r="CR14" s="372" t="s">
        <v>189</v>
      </c>
      <c r="CS14" s="372">
        <v>59.85</v>
      </c>
      <c r="CT14" s="372"/>
      <c r="CU14" s="372" t="s">
        <v>233</v>
      </c>
      <c r="CV14" s="372" t="s">
        <v>191</v>
      </c>
      <c r="CW14" s="372">
        <v>54.97</v>
      </c>
      <c r="CX14" s="372"/>
      <c r="CY14" s="372" t="s">
        <v>75</v>
      </c>
      <c r="CZ14" s="372" t="s">
        <v>118</v>
      </c>
      <c r="DA14" s="372">
        <v>50.12</v>
      </c>
      <c r="DB14" s="372"/>
      <c r="DC14" s="372" t="s">
        <v>233</v>
      </c>
      <c r="DD14" s="372" t="s">
        <v>191</v>
      </c>
      <c r="DE14" s="372">
        <v>50.19</v>
      </c>
      <c r="DF14" s="372"/>
      <c r="DG14" s="372" t="s">
        <v>233</v>
      </c>
      <c r="DH14" s="372" t="s">
        <v>191</v>
      </c>
      <c r="DI14" s="372">
        <v>31.68</v>
      </c>
      <c r="DJ14" s="372"/>
      <c r="DK14" s="372" t="s">
        <v>234</v>
      </c>
      <c r="DL14" s="372" t="s">
        <v>184</v>
      </c>
      <c r="DM14" s="372">
        <v>12.33</v>
      </c>
      <c r="DN14" s="372"/>
      <c r="DO14" s="372" t="s">
        <v>248</v>
      </c>
      <c r="DP14" s="372" t="s">
        <v>188</v>
      </c>
      <c r="DQ14" s="372">
        <v>24.62</v>
      </c>
      <c r="DR14" s="372"/>
      <c r="DS14" s="372" t="s">
        <v>75</v>
      </c>
      <c r="DT14" s="372" t="s">
        <v>144</v>
      </c>
      <c r="DU14" s="372">
        <v>49.67</v>
      </c>
      <c r="DV14" s="372"/>
      <c r="DW14" s="372" t="s">
        <v>248</v>
      </c>
      <c r="DX14" s="372" t="s">
        <v>189</v>
      </c>
      <c r="DY14" s="372">
        <v>62.65</v>
      </c>
      <c r="DZ14" s="372"/>
      <c r="EA14" s="372" t="s">
        <v>234</v>
      </c>
      <c r="EB14" s="372" t="s">
        <v>190</v>
      </c>
      <c r="EC14" s="372">
        <v>30.45</v>
      </c>
      <c r="ED14" s="372"/>
      <c r="EE14" s="372" t="s">
        <v>234</v>
      </c>
      <c r="EF14" s="372" t="s">
        <v>172</v>
      </c>
      <c r="EG14" s="372">
        <v>47.63</v>
      </c>
      <c r="EH14" s="372"/>
      <c r="EI14" s="372" t="s">
        <v>234</v>
      </c>
      <c r="EJ14" s="372" t="s">
        <v>186</v>
      </c>
      <c r="EK14" s="372">
        <v>50.35</v>
      </c>
      <c r="EL14" s="372"/>
      <c r="EM14" s="372" t="s">
        <v>233</v>
      </c>
      <c r="EN14" s="372" t="s">
        <v>152</v>
      </c>
      <c r="EO14" s="372">
        <v>43.94</v>
      </c>
      <c r="EP14" s="372"/>
      <c r="EQ14" s="372" t="s">
        <v>233</v>
      </c>
      <c r="ER14" s="372" t="s">
        <v>146</v>
      </c>
      <c r="ES14" s="372">
        <v>25.2</v>
      </c>
      <c r="ET14" s="372"/>
      <c r="EU14" s="372" t="s">
        <v>75</v>
      </c>
      <c r="EV14" s="372" t="s">
        <v>144</v>
      </c>
      <c r="EW14" s="372">
        <v>40.04</v>
      </c>
      <c r="EX14" s="372"/>
      <c r="EY14" s="372" t="s">
        <v>69</v>
      </c>
      <c r="EZ14" s="372" t="s">
        <v>160</v>
      </c>
      <c r="FA14" s="372">
        <v>16.399999999999999</v>
      </c>
      <c r="FB14" s="372"/>
      <c r="FC14" s="372" t="s">
        <v>69</v>
      </c>
      <c r="FD14" s="372" t="s">
        <v>173</v>
      </c>
      <c r="FE14" s="372">
        <v>27.55</v>
      </c>
      <c r="FF14" s="372">
        <v>31.79</v>
      </c>
      <c r="FG14" s="12"/>
    </row>
    <row r="15" spans="1:163" ht="12.75" x14ac:dyDescent="0.2">
      <c r="A15" s="12"/>
      <c r="B15" s="114"/>
      <c r="C15" s="81" t="s">
        <v>151</v>
      </c>
      <c r="D15" s="88">
        <f>Safety!B15</f>
        <v>71.535595893642324</v>
      </c>
      <c r="E15" s="115">
        <f t="shared" si="1"/>
        <v>27</v>
      </c>
      <c r="F15" s="115">
        <f t="shared" si="2"/>
        <v>48</v>
      </c>
      <c r="G15" s="88">
        <f>Affordability!B15</f>
        <v>77.019261335212732</v>
      </c>
      <c r="H15" s="115">
        <f t="shared" si="3"/>
        <v>19</v>
      </c>
      <c r="I15" s="115">
        <f t="shared" si="4"/>
        <v>26</v>
      </c>
      <c r="J15" s="88">
        <f>Transit!B15</f>
        <v>46.286726097732092</v>
      </c>
      <c r="K15" s="115">
        <f t="shared" si="5"/>
        <v>21</v>
      </c>
      <c r="L15" s="115">
        <f t="shared" si="6"/>
        <v>29</v>
      </c>
      <c r="M15" s="88">
        <f>Health!B15</f>
        <v>31.858565687870186</v>
      </c>
      <c r="N15" s="115">
        <f t="shared" si="7"/>
        <v>3</v>
      </c>
      <c r="O15" s="115">
        <f t="shared" si="8"/>
        <v>15</v>
      </c>
      <c r="P15" s="88">
        <f>Travel!B15</f>
        <v>58.53046648832607</v>
      </c>
      <c r="Q15" s="115">
        <f t="shared" si="9"/>
        <v>16</v>
      </c>
      <c r="R15" s="115">
        <f t="shared" si="10"/>
        <v>40</v>
      </c>
      <c r="S15" s="88">
        <f>Employment!B15</f>
        <v>52.342384380970245</v>
      </c>
      <c r="T15" s="115">
        <f t="shared" si="11"/>
        <v>13</v>
      </c>
      <c r="U15" s="115">
        <f t="shared" si="12"/>
        <v>22</v>
      </c>
      <c r="V15" s="88">
        <f>Environment!B15</f>
        <v>61.812688230520372</v>
      </c>
      <c r="W15" s="115">
        <f t="shared" si="13"/>
        <v>2</v>
      </c>
      <c r="X15" s="115">
        <f t="shared" si="14"/>
        <v>49</v>
      </c>
      <c r="Y15" s="88">
        <f>Education!B15</f>
        <v>49.714441595472636</v>
      </c>
      <c r="Z15" s="115">
        <f t="shared" si="15"/>
        <v>15</v>
      </c>
      <c r="AA15" s="115">
        <f t="shared" si="16"/>
        <v>9</v>
      </c>
      <c r="AB15" s="88">
        <f>Entrepreneurship!B15</f>
        <v>32.024559190561277</v>
      </c>
      <c r="AC15" s="115">
        <f t="shared" si="17"/>
        <v>9</v>
      </c>
      <c r="AD15" s="115">
        <f t="shared" si="18"/>
        <v>13</v>
      </c>
      <c r="AE15" s="88">
        <f>'Public space'!B15</f>
        <v>8.2660594883583229</v>
      </c>
      <c r="AF15" s="115">
        <f t="shared" si="19"/>
        <v>14</v>
      </c>
      <c r="AG15" s="115">
        <f t="shared" si="20"/>
        <v>5</v>
      </c>
      <c r="AH15" s="88">
        <f>'Financial services'!B15</f>
        <v>24.908608748898114</v>
      </c>
      <c r="AI15" s="115">
        <f t="shared" si="21"/>
        <v>9</v>
      </c>
      <c r="AJ15" s="115">
        <f t="shared" si="22"/>
        <v>53</v>
      </c>
      <c r="AK15" s="88">
        <f>Diversity!B15</f>
        <v>56.920313340103455</v>
      </c>
      <c r="AL15" s="115">
        <f t="shared" si="23"/>
        <v>4</v>
      </c>
      <c r="AM15" s="115">
        <f t="shared" si="24"/>
        <v>42</v>
      </c>
      <c r="AN15" s="88">
        <f>'Digital access'!B15</f>
        <v>60.050700191339892</v>
      </c>
      <c r="AO15" s="115">
        <f t="shared" si="25"/>
        <v>17</v>
      </c>
      <c r="AP15" s="115">
        <f t="shared" si="26"/>
        <v>26</v>
      </c>
      <c r="AQ15" s="88">
        <f>Music!B15</f>
        <v>23.562791095890415</v>
      </c>
      <c r="AR15" s="115">
        <f t="shared" si="27"/>
        <v>14</v>
      </c>
      <c r="AS15" s="115">
        <f t="shared" si="28"/>
        <v>44</v>
      </c>
      <c r="AT15" s="88">
        <f>'Creative arts'!B15</f>
        <v>42.604687500000004</v>
      </c>
      <c r="AU15" s="115">
        <f t="shared" si="29"/>
        <v>28</v>
      </c>
      <c r="AV15" s="115">
        <f t="shared" si="30"/>
        <v>32</v>
      </c>
      <c r="AW15" s="88">
        <f>Sports!B15</f>
        <v>44.287830849128312</v>
      </c>
      <c r="AX15" s="115">
        <f t="shared" si="31"/>
        <v>26</v>
      </c>
      <c r="AY15" s="115">
        <f t="shared" si="32"/>
        <v>49</v>
      </c>
      <c r="AZ15" s="88">
        <f>Film!B15</f>
        <v>52.791538719957884</v>
      </c>
      <c r="BA15" s="115">
        <f t="shared" si="33"/>
        <v>7</v>
      </c>
      <c r="BB15" s="115">
        <f t="shared" si="34"/>
        <v>48</v>
      </c>
      <c r="BC15" s="88">
        <f ca="1">'Civic engagement'!B15</f>
        <v>15.788110502577316</v>
      </c>
      <c r="BD15" s="115">
        <f t="shared" ca="1" si="35"/>
        <v>39</v>
      </c>
      <c r="BE15" s="115">
        <f t="shared" ca="1" si="36"/>
        <v>40</v>
      </c>
      <c r="BF15" s="88">
        <f>'Food and nightlife'!B15</f>
        <v>39.151535043827934</v>
      </c>
      <c r="BG15" s="115">
        <f t="shared" si="37"/>
        <v>15</v>
      </c>
      <c r="BH15" s="115">
        <f t="shared" si="38"/>
        <v>45</v>
      </c>
      <c r="BI15" s="88">
        <f>Fashion!B15</f>
        <v>2.6698717948717943</v>
      </c>
      <c r="BJ15" s="115">
        <f t="shared" si="39"/>
        <v>38</v>
      </c>
      <c r="BK15" s="115">
        <f t="shared" si="40"/>
        <v>39</v>
      </c>
      <c r="BL15" s="81">
        <f>'Youth population'!G15</f>
        <v>23.55294117647059</v>
      </c>
      <c r="BM15" s="12"/>
      <c r="BN15" s="81" t="s">
        <v>151</v>
      </c>
      <c r="BO15" s="12">
        <f t="shared" ca="1" si="41"/>
        <v>875.67967735173181</v>
      </c>
      <c r="BP15" s="68">
        <f t="shared" ca="1" si="42"/>
        <v>7</v>
      </c>
      <c r="BQ15" s="68">
        <f t="shared" ca="1" si="43"/>
        <v>55</v>
      </c>
      <c r="BR15" s="372">
        <v>12</v>
      </c>
      <c r="BS15" s="372" t="s">
        <v>234</v>
      </c>
      <c r="BT15" s="372" t="s">
        <v>190</v>
      </c>
      <c r="BU15" s="372">
        <v>836.64</v>
      </c>
      <c r="BV15" s="372"/>
      <c r="BW15" s="372" t="s">
        <v>168</v>
      </c>
      <c r="BX15" s="372"/>
      <c r="BY15" s="372"/>
      <c r="BZ15" s="372">
        <v>12</v>
      </c>
      <c r="CA15" s="372" t="s">
        <v>234</v>
      </c>
      <c r="CB15" s="372" t="s">
        <v>243</v>
      </c>
      <c r="CC15" s="372">
        <v>75.900000000000006</v>
      </c>
      <c r="CD15" s="372"/>
      <c r="CE15" s="372" t="s">
        <v>233</v>
      </c>
      <c r="CF15" s="372" t="s">
        <v>165</v>
      </c>
      <c r="CG15" s="372">
        <v>77.89</v>
      </c>
      <c r="CH15" s="372"/>
      <c r="CI15" s="372" t="s">
        <v>67</v>
      </c>
      <c r="CJ15" s="372" t="s">
        <v>168</v>
      </c>
      <c r="CK15" s="372">
        <v>51.26</v>
      </c>
      <c r="CL15" s="372"/>
      <c r="CM15" s="372" t="s">
        <v>233</v>
      </c>
      <c r="CN15" s="372" t="s">
        <v>154</v>
      </c>
      <c r="CO15" s="372">
        <v>25.63</v>
      </c>
      <c r="CP15" s="372"/>
      <c r="CQ15" s="372" t="s">
        <v>67</v>
      </c>
      <c r="CR15" s="372" t="s">
        <v>179</v>
      </c>
      <c r="CS15" s="372">
        <v>59.36</v>
      </c>
      <c r="CT15" s="372"/>
      <c r="CU15" s="372" t="s">
        <v>234</v>
      </c>
      <c r="CV15" s="372" t="s">
        <v>244</v>
      </c>
      <c r="CW15" s="372">
        <v>53.23</v>
      </c>
      <c r="CX15" s="372"/>
      <c r="CY15" s="372" t="s">
        <v>248</v>
      </c>
      <c r="CZ15" s="372" t="s">
        <v>188</v>
      </c>
      <c r="DA15" s="372">
        <v>49.7</v>
      </c>
      <c r="DB15" s="372"/>
      <c r="DC15" s="372" t="s">
        <v>248</v>
      </c>
      <c r="DD15" s="372" t="s">
        <v>148</v>
      </c>
      <c r="DE15" s="372">
        <v>50.14</v>
      </c>
      <c r="DF15" s="372"/>
      <c r="DG15" s="372" t="s">
        <v>233</v>
      </c>
      <c r="DH15" s="372" t="s">
        <v>152</v>
      </c>
      <c r="DI15" s="372">
        <v>31.5</v>
      </c>
      <c r="DJ15" s="372"/>
      <c r="DK15" s="372" t="s">
        <v>75</v>
      </c>
      <c r="DL15" s="372" t="s">
        <v>144</v>
      </c>
      <c r="DM15" s="372">
        <v>10.3</v>
      </c>
      <c r="DN15" s="372"/>
      <c r="DO15" s="372" t="s">
        <v>233</v>
      </c>
      <c r="DP15" s="372" t="s">
        <v>169</v>
      </c>
      <c r="DQ15" s="372">
        <v>23.35</v>
      </c>
      <c r="DR15" s="372"/>
      <c r="DS15" s="372" t="s">
        <v>233</v>
      </c>
      <c r="DT15" s="372" t="s">
        <v>181</v>
      </c>
      <c r="DU15" s="372">
        <v>49.04</v>
      </c>
      <c r="DV15" s="372"/>
      <c r="DW15" s="372" t="s">
        <v>233</v>
      </c>
      <c r="DX15" s="372" t="s">
        <v>165</v>
      </c>
      <c r="DY15" s="372">
        <v>62.48</v>
      </c>
      <c r="DZ15" s="372"/>
      <c r="EA15" s="372" t="s">
        <v>67</v>
      </c>
      <c r="EB15" s="372" t="s">
        <v>183</v>
      </c>
      <c r="EC15" s="372">
        <v>27.38</v>
      </c>
      <c r="ED15" s="372"/>
      <c r="EE15" s="372" t="s">
        <v>75</v>
      </c>
      <c r="EF15" s="372" t="s">
        <v>171</v>
      </c>
      <c r="EG15" s="372">
        <v>47.07</v>
      </c>
      <c r="EH15" s="372"/>
      <c r="EI15" s="372" t="s">
        <v>248</v>
      </c>
      <c r="EJ15" s="372" t="s">
        <v>188</v>
      </c>
      <c r="EK15" s="372">
        <v>49.27</v>
      </c>
      <c r="EL15" s="372"/>
      <c r="EM15" s="372" t="s">
        <v>234</v>
      </c>
      <c r="EN15" s="372" t="s">
        <v>243</v>
      </c>
      <c r="EO15" s="372">
        <v>43.13</v>
      </c>
      <c r="EP15" s="372"/>
      <c r="EQ15" s="372" t="s">
        <v>67</v>
      </c>
      <c r="ER15" s="372" t="s">
        <v>179</v>
      </c>
      <c r="ES15" s="372">
        <v>24.62</v>
      </c>
      <c r="ET15" s="372"/>
      <c r="EU15" s="372" t="s">
        <v>234</v>
      </c>
      <c r="EV15" s="372" t="s">
        <v>184</v>
      </c>
      <c r="EW15" s="372">
        <v>39.75</v>
      </c>
      <c r="EX15" s="372"/>
      <c r="EY15" s="372" t="s">
        <v>67</v>
      </c>
      <c r="EZ15" s="372" t="s">
        <v>178</v>
      </c>
      <c r="FA15" s="372">
        <v>16.399999999999999</v>
      </c>
      <c r="FB15" s="372"/>
      <c r="FC15" s="372" t="s">
        <v>233</v>
      </c>
      <c r="FD15" s="372" t="s">
        <v>146</v>
      </c>
      <c r="FE15" s="372">
        <v>27.32</v>
      </c>
      <c r="FF15" s="372">
        <v>31.25</v>
      </c>
      <c r="FG15" s="12"/>
    </row>
    <row r="16" spans="1:163" ht="12.75" x14ac:dyDescent="0.2">
      <c r="A16" s="12"/>
      <c r="B16" s="114"/>
      <c r="C16" s="81" t="s">
        <v>152</v>
      </c>
      <c r="D16" s="88">
        <f>Safety!B16</f>
        <v>72.64908587180507</v>
      </c>
      <c r="E16" s="115">
        <f t="shared" si="1"/>
        <v>24</v>
      </c>
      <c r="F16" s="115">
        <f t="shared" si="2"/>
        <v>18</v>
      </c>
      <c r="G16" s="88">
        <f>Affordability!B16</f>
        <v>78.652883020433109</v>
      </c>
      <c r="H16" s="115">
        <f t="shared" si="3"/>
        <v>8</v>
      </c>
      <c r="I16" s="115">
        <f t="shared" si="4"/>
        <v>30</v>
      </c>
      <c r="J16" s="88">
        <f>Transit!B16</f>
        <v>38.535871397600239</v>
      </c>
      <c r="K16" s="115">
        <f t="shared" si="5"/>
        <v>37</v>
      </c>
      <c r="L16" s="115">
        <f t="shared" si="6"/>
        <v>38</v>
      </c>
      <c r="M16" s="88">
        <f>Health!B16</f>
        <v>22.355270286382659</v>
      </c>
      <c r="N16" s="115">
        <f t="shared" si="7"/>
        <v>23</v>
      </c>
      <c r="O16" s="115">
        <f t="shared" si="8"/>
        <v>38</v>
      </c>
      <c r="P16" s="88">
        <f>Travel!B16</f>
        <v>60.278888935927391</v>
      </c>
      <c r="Q16" s="115">
        <f t="shared" si="9"/>
        <v>9</v>
      </c>
      <c r="R16" s="115">
        <f t="shared" si="10"/>
        <v>44</v>
      </c>
      <c r="S16" s="88">
        <f>Employment!B16</f>
        <v>51.043928571428566</v>
      </c>
      <c r="T16" s="115">
        <f t="shared" si="11"/>
        <v>14</v>
      </c>
      <c r="U16" s="115">
        <f t="shared" si="12"/>
        <v>12</v>
      </c>
      <c r="V16" s="88">
        <f>Environment!B16</f>
        <v>39.913928884787872</v>
      </c>
      <c r="W16" s="115">
        <f t="shared" si="13"/>
        <v>37</v>
      </c>
      <c r="X16" s="115">
        <f t="shared" si="14"/>
        <v>40</v>
      </c>
      <c r="Y16" s="88">
        <f>Education!B16</f>
        <v>49.688078352145368</v>
      </c>
      <c r="Z16" s="115">
        <f t="shared" si="15"/>
        <v>16</v>
      </c>
      <c r="AA16" s="115">
        <f t="shared" si="16"/>
        <v>51</v>
      </c>
      <c r="AB16" s="88">
        <f>Entrepreneurship!B16</f>
        <v>31.497616834671554</v>
      </c>
      <c r="AC16" s="115">
        <f t="shared" si="17"/>
        <v>12</v>
      </c>
      <c r="AD16" s="115">
        <f t="shared" si="18"/>
        <v>25</v>
      </c>
      <c r="AE16" s="88">
        <f>'Public space'!B16</f>
        <v>3.5955065585837716</v>
      </c>
      <c r="AF16" s="115">
        <f t="shared" si="19"/>
        <v>28</v>
      </c>
      <c r="AG16" s="115">
        <f t="shared" si="20"/>
        <v>44</v>
      </c>
      <c r="AH16" s="88">
        <f>'Financial services'!B16</f>
        <v>19.623224452779823</v>
      </c>
      <c r="AI16" s="115">
        <f t="shared" si="21"/>
        <v>18</v>
      </c>
      <c r="AJ16" s="115">
        <f t="shared" si="22"/>
        <v>15</v>
      </c>
      <c r="AK16" s="88">
        <f>Diversity!B16</f>
        <v>48.565667789575549</v>
      </c>
      <c r="AL16" s="115">
        <f t="shared" si="23"/>
        <v>15</v>
      </c>
      <c r="AM16" s="115">
        <f t="shared" si="24"/>
        <v>29</v>
      </c>
      <c r="AN16" s="88">
        <f>'Digital access'!B16</f>
        <v>56.226491374286674</v>
      </c>
      <c r="AO16" s="115">
        <f t="shared" si="25"/>
        <v>24</v>
      </c>
      <c r="AP16" s="115">
        <f t="shared" si="26"/>
        <v>54</v>
      </c>
      <c r="AQ16" s="88">
        <f>Music!B16</f>
        <v>11.428818493150686</v>
      </c>
      <c r="AR16" s="115">
        <f t="shared" si="27"/>
        <v>36</v>
      </c>
      <c r="AS16" s="115">
        <f t="shared" si="28"/>
        <v>2</v>
      </c>
      <c r="AT16" s="88">
        <f>'Creative arts'!B16</f>
        <v>39.2578125</v>
      </c>
      <c r="AU16" s="115">
        <f t="shared" si="29"/>
        <v>41</v>
      </c>
      <c r="AV16" s="115">
        <f t="shared" si="30"/>
        <v>42</v>
      </c>
      <c r="AW16" s="88">
        <f>Sports!B16</f>
        <v>42.404943366197159</v>
      </c>
      <c r="AX16" s="115">
        <f t="shared" si="31"/>
        <v>37</v>
      </c>
      <c r="AY16" s="115">
        <f t="shared" si="32"/>
        <v>51</v>
      </c>
      <c r="AZ16" s="88">
        <f>Film!B16</f>
        <v>44.223540311336556</v>
      </c>
      <c r="BA16" s="115">
        <f t="shared" si="33"/>
        <v>11</v>
      </c>
      <c r="BB16" s="115">
        <f t="shared" si="34"/>
        <v>54</v>
      </c>
      <c r="BC16" s="88">
        <f ca="1">'Civic engagement'!B16</f>
        <v>14.19135685137457</v>
      </c>
      <c r="BD16" s="115">
        <f t="shared" ca="1" si="35"/>
        <v>46</v>
      </c>
      <c r="BE16" s="115">
        <f t="shared" ca="1" si="36"/>
        <v>55</v>
      </c>
      <c r="BF16" s="88">
        <f>'Food and nightlife'!B16</f>
        <v>28.290096655852082</v>
      </c>
      <c r="BG16" s="115">
        <f t="shared" si="37"/>
        <v>36</v>
      </c>
      <c r="BH16" s="115">
        <f t="shared" si="38"/>
        <v>44</v>
      </c>
      <c r="BI16" s="88">
        <f>Fashion!B16</f>
        <v>7.5519230769230736</v>
      </c>
      <c r="BJ16" s="115">
        <f t="shared" si="39"/>
        <v>28</v>
      </c>
      <c r="BK16" s="115">
        <f t="shared" si="40"/>
        <v>50</v>
      </c>
      <c r="BL16" s="81">
        <f>'Youth population'!G16</f>
        <v>22.611764705882351</v>
      </c>
      <c r="BM16" s="12"/>
      <c r="BN16" s="81" t="s">
        <v>152</v>
      </c>
      <c r="BO16" s="12">
        <f t="shared" ca="1" si="41"/>
        <v>782.58669829112409</v>
      </c>
      <c r="BP16" s="68">
        <f t="shared" ca="1" si="42"/>
        <v>23</v>
      </c>
      <c r="BQ16" s="68">
        <f t="shared" ca="1" si="43"/>
        <v>7</v>
      </c>
      <c r="BR16" s="372">
        <v>13</v>
      </c>
      <c r="BS16" s="372" t="s">
        <v>233</v>
      </c>
      <c r="BT16" s="372" t="s">
        <v>146</v>
      </c>
      <c r="BU16" s="372">
        <v>811.02</v>
      </c>
      <c r="BV16" s="372"/>
      <c r="BW16" s="372" t="s">
        <v>180</v>
      </c>
      <c r="BX16" s="372"/>
      <c r="BY16" s="372"/>
      <c r="BZ16" s="372">
        <v>13</v>
      </c>
      <c r="CA16" s="372" t="s">
        <v>234</v>
      </c>
      <c r="CB16" s="372" t="s">
        <v>157</v>
      </c>
      <c r="CC16" s="372">
        <v>75.489999999999995</v>
      </c>
      <c r="CD16" s="372"/>
      <c r="CE16" s="372" t="s">
        <v>233</v>
      </c>
      <c r="CF16" s="372" t="s">
        <v>169</v>
      </c>
      <c r="CG16" s="372">
        <v>77.84</v>
      </c>
      <c r="CH16" s="372"/>
      <c r="CI16" s="372" t="s">
        <v>75</v>
      </c>
      <c r="CJ16" s="372" t="s">
        <v>177</v>
      </c>
      <c r="CK16" s="372">
        <v>51.11</v>
      </c>
      <c r="CL16" s="372"/>
      <c r="CM16" s="372" t="s">
        <v>75</v>
      </c>
      <c r="CN16" s="372" t="s">
        <v>177</v>
      </c>
      <c r="CO16" s="372">
        <v>24.98</v>
      </c>
      <c r="CP16" s="372"/>
      <c r="CQ16" s="372" t="s">
        <v>67</v>
      </c>
      <c r="CR16" s="372" t="s">
        <v>183</v>
      </c>
      <c r="CS16" s="372">
        <v>59.33</v>
      </c>
      <c r="CT16" s="372"/>
      <c r="CU16" s="372" t="s">
        <v>233</v>
      </c>
      <c r="CV16" s="372" t="s">
        <v>151</v>
      </c>
      <c r="CW16" s="372">
        <v>52.34</v>
      </c>
      <c r="CX16" s="372"/>
      <c r="CY16" s="372" t="s">
        <v>67</v>
      </c>
      <c r="CZ16" s="372" t="s">
        <v>179</v>
      </c>
      <c r="DA16" s="372">
        <v>48.1</v>
      </c>
      <c r="DB16" s="372"/>
      <c r="DC16" s="372" t="s">
        <v>234</v>
      </c>
      <c r="DD16" s="372" t="s">
        <v>190</v>
      </c>
      <c r="DE16" s="372">
        <v>50.11</v>
      </c>
      <c r="DF16" s="372"/>
      <c r="DG16" s="372" t="s">
        <v>75</v>
      </c>
      <c r="DH16" s="372" t="s">
        <v>164</v>
      </c>
      <c r="DI16" s="372">
        <v>31.01</v>
      </c>
      <c r="DJ16" s="372"/>
      <c r="DK16" s="372" t="s">
        <v>67</v>
      </c>
      <c r="DL16" s="372" t="s">
        <v>183</v>
      </c>
      <c r="DM16" s="372">
        <v>8.5</v>
      </c>
      <c r="DN16" s="372"/>
      <c r="DO16" s="372" t="s">
        <v>233</v>
      </c>
      <c r="DP16" s="372" t="s">
        <v>193</v>
      </c>
      <c r="DQ16" s="372">
        <v>22.16</v>
      </c>
      <c r="DR16" s="372"/>
      <c r="DS16" s="372" t="s">
        <v>67</v>
      </c>
      <c r="DT16" s="372" t="s">
        <v>168</v>
      </c>
      <c r="DU16" s="372">
        <v>48.89</v>
      </c>
      <c r="DV16" s="372"/>
      <c r="DW16" s="372" t="s">
        <v>75</v>
      </c>
      <c r="DX16" s="372" t="s">
        <v>194</v>
      </c>
      <c r="DY16" s="372">
        <v>62.36</v>
      </c>
      <c r="DZ16" s="372"/>
      <c r="EA16" s="372" t="s">
        <v>75</v>
      </c>
      <c r="EB16" s="372" t="s">
        <v>118</v>
      </c>
      <c r="EC16" s="372">
        <v>23.21</v>
      </c>
      <c r="ED16" s="372"/>
      <c r="EE16" s="372" t="s">
        <v>233</v>
      </c>
      <c r="EF16" s="372" t="s">
        <v>181</v>
      </c>
      <c r="EG16" s="372">
        <v>47.07</v>
      </c>
      <c r="EH16" s="372"/>
      <c r="EI16" s="372" t="s">
        <v>234</v>
      </c>
      <c r="EJ16" s="372" t="s">
        <v>190</v>
      </c>
      <c r="EK16" s="372">
        <v>49.17</v>
      </c>
      <c r="EL16" s="372"/>
      <c r="EM16" s="372" t="s">
        <v>75</v>
      </c>
      <c r="EN16" s="372" t="s">
        <v>194</v>
      </c>
      <c r="EO16" s="372">
        <v>42.96</v>
      </c>
      <c r="EP16" s="372"/>
      <c r="EQ16" s="372" t="s">
        <v>233</v>
      </c>
      <c r="ER16" s="372" t="s">
        <v>195</v>
      </c>
      <c r="ES16" s="372">
        <v>22.36</v>
      </c>
      <c r="ET16" s="372"/>
      <c r="EU16" s="372" t="s">
        <v>67</v>
      </c>
      <c r="EV16" s="372" t="s">
        <v>183</v>
      </c>
      <c r="EW16" s="372">
        <v>39.700000000000003</v>
      </c>
      <c r="EX16" s="372"/>
      <c r="EY16" s="372" t="s">
        <v>248</v>
      </c>
      <c r="EZ16" s="372" t="s">
        <v>189</v>
      </c>
      <c r="FA16" s="372">
        <v>15.49</v>
      </c>
      <c r="FB16" s="372"/>
      <c r="FC16" s="372" t="s">
        <v>234</v>
      </c>
      <c r="FD16" s="372" t="s">
        <v>167</v>
      </c>
      <c r="FE16" s="372">
        <v>27.18</v>
      </c>
      <c r="FF16" s="372">
        <v>30.92</v>
      </c>
      <c r="FG16" s="12"/>
    </row>
    <row r="17" spans="1:163" ht="12.75" x14ac:dyDescent="0.2">
      <c r="A17" s="12"/>
      <c r="B17" s="114"/>
      <c r="C17" s="35" t="s">
        <v>153</v>
      </c>
      <c r="D17" s="34">
        <f>Safety!B17</f>
        <v>40.247172334679</v>
      </c>
      <c r="E17" s="67">
        <f t="shared" si="1"/>
        <v>54</v>
      </c>
      <c r="F17" s="67">
        <f t="shared" si="2"/>
        <v>46</v>
      </c>
      <c r="G17" s="34">
        <f>Affordability!B17</f>
        <v>41.020925451887607</v>
      </c>
      <c r="H17" s="67">
        <f t="shared" si="3"/>
        <v>53</v>
      </c>
      <c r="I17" s="67">
        <f t="shared" si="4"/>
        <v>50</v>
      </c>
      <c r="J17" s="34">
        <f>Transit!B17</f>
        <v>31.066010356772004</v>
      </c>
      <c r="K17" s="67">
        <f t="shared" si="5"/>
        <v>49</v>
      </c>
      <c r="L17" s="67">
        <f t="shared" si="6"/>
        <v>50</v>
      </c>
      <c r="M17" s="34">
        <f>Health!B17</f>
        <v>11.441686723982817</v>
      </c>
      <c r="N17" s="67">
        <f t="shared" si="7"/>
        <v>54</v>
      </c>
      <c r="O17" s="67">
        <f t="shared" si="8"/>
        <v>54</v>
      </c>
      <c r="P17" s="34">
        <f>Travel!B17</f>
        <v>41.448968775303037</v>
      </c>
      <c r="Q17" s="67">
        <f t="shared" si="9"/>
        <v>50</v>
      </c>
      <c r="R17" s="67">
        <f t="shared" si="10"/>
        <v>27</v>
      </c>
      <c r="S17" s="34">
        <f>Employment!B17</f>
        <v>33.627523489142511</v>
      </c>
      <c r="T17" s="67">
        <f t="shared" si="11"/>
        <v>45</v>
      </c>
      <c r="U17" s="67">
        <f t="shared" si="12"/>
        <v>13</v>
      </c>
      <c r="V17" s="34">
        <f>Environment!B17</f>
        <v>45.013071713960336</v>
      </c>
      <c r="W17" s="67">
        <f t="shared" si="13"/>
        <v>27</v>
      </c>
      <c r="X17" s="67">
        <f t="shared" si="14"/>
        <v>29</v>
      </c>
      <c r="Y17" s="34">
        <f>Education!B17</f>
        <v>29.634299037337342</v>
      </c>
      <c r="Z17" s="67">
        <f t="shared" si="15"/>
        <v>52</v>
      </c>
      <c r="AA17" s="67">
        <f t="shared" si="16"/>
        <v>27</v>
      </c>
      <c r="AB17" s="34">
        <f>Entrepreneurship!B17</f>
        <v>22.214238910259574</v>
      </c>
      <c r="AC17" s="67">
        <f t="shared" si="17"/>
        <v>35</v>
      </c>
      <c r="AD17" s="67">
        <f t="shared" si="18"/>
        <v>7</v>
      </c>
      <c r="AE17" s="34">
        <f>'Public space'!B17</f>
        <v>0.81942584713924083</v>
      </c>
      <c r="AF17" s="67">
        <f t="shared" si="19"/>
        <v>47</v>
      </c>
      <c r="AG17" s="67">
        <f t="shared" si="20"/>
        <v>12</v>
      </c>
      <c r="AH17" s="34">
        <f>'Financial services'!B17</f>
        <v>15.992174500648721</v>
      </c>
      <c r="AI17" s="67">
        <f t="shared" si="21"/>
        <v>27</v>
      </c>
      <c r="AJ17" s="67">
        <f t="shared" si="22"/>
        <v>48</v>
      </c>
      <c r="AK17" s="34">
        <f>Diversity!B17</f>
        <v>15.706583064606804</v>
      </c>
      <c r="AL17" s="67">
        <f t="shared" si="23"/>
        <v>49</v>
      </c>
      <c r="AM17" s="67">
        <f t="shared" si="24"/>
        <v>26</v>
      </c>
      <c r="AN17" s="34">
        <f>'Digital access'!B17</f>
        <v>20.583090980659914</v>
      </c>
      <c r="AO17" s="67">
        <f t="shared" si="25"/>
        <v>54</v>
      </c>
      <c r="AP17" s="67">
        <f t="shared" si="26"/>
        <v>7</v>
      </c>
      <c r="AQ17" s="34">
        <f>Music!B17</f>
        <v>5.287325342465758</v>
      </c>
      <c r="AR17" s="67">
        <f t="shared" si="27"/>
        <v>46</v>
      </c>
      <c r="AS17" s="67">
        <f t="shared" si="28"/>
        <v>12</v>
      </c>
      <c r="AT17" s="34">
        <f>'Creative arts'!B17</f>
        <v>41.489062500000003</v>
      </c>
      <c r="AU17" s="67">
        <f t="shared" si="29"/>
        <v>33</v>
      </c>
      <c r="AV17" s="67">
        <f t="shared" si="30"/>
        <v>10</v>
      </c>
      <c r="AW17" s="34">
        <f>Sports!B17</f>
        <v>31.651908361691355</v>
      </c>
      <c r="AX17" s="67">
        <f t="shared" si="31"/>
        <v>53</v>
      </c>
      <c r="AY17" s="67">
        <f t="shared" si="32"/>
        <v>38</v>
      </c>
      <c r="AZ17" s="34">
        <f>Film!B17</f>
        <v>5.6042481818889769</v>
      </c>
      <c r="BA17" s="67">
        <f t="shared" si="33"/>
        <v>54</v>
      </c>
      <c r="BB17" s="67">
        <f t="shared" si="34"/>
        <v>2</v>
      </c>
      <c r="BC17" s="34">
        <f ca="1">'Civic engagement'!B17</f>
        <v>16.494463595360823</v>
      </c>
      <c r="BD17" s="67">
        <f t="shared" ca="1" si="35"/>
        <v>36</v>
      </c>
      <c r="BE17" s="67">
        <f t="shared" ca="1" si="36"/>
        <v>49</v>
      </c>
      <c r="BF17" s="34">
        <f>'Food and nightlife'!B17</f>
        <v>17.492616122778568</v>
      </c>
      <c r="BG17" s="67">
        <f t="shared" si="37"/>
        <v>53</v>
      </c>
      <c r="BH17" s="67">
        <f t="shared" si="38"/>
        <v>8</v>
      </c>
      <c r="BI17" s="34">
        <f>Fashion!B17</f>
        <v>0.68653846153846032</v>
      </c>
      <c r="BJ17" s="67">
        <f t="shared" si="39"/>
        <v>49</v>
      </c>
      <c r="BK17" s="67">
        <f t="shared" si="40"/>
        <v>20</v>
      </c>
      <c r="BL17" s="35">
        <f>'Youth population'!G17</f>
        <v>50</v>
      </c>
      <c r="BM17" s="12"/>
      <c r="BN17" s="35" t="s">
        <v>153</v>
      </c>
      <c r="BO17" s="12">
        <f t="shared" ca="1" si="41"/>
        <v>517.52133375210292</v>
      </c>
      <c r="BP17" s="68">
        <f t="shared" ca="1" si="42"/>
        <v>53</v>
      </c>
      <c r="BQ17" s="68">
        <f t="shared" ca="1" si="43"/>
        <v>50</v>
      </c>
      <c r="BR17" s="372">
        <v>14</v>
      </c>
      <c r="BS17" s="372" t="s">
        <v>248</v>
      </c>
      <c r="BT17" s="372" t="s">
        <v>189</v>
      </c>
      <c r="BU17" s="372">
        <v>810.86</v>
      </c>
      <c r="BV17" s="372"/>
      <c r="BW17" s="372" t="s">
        <v>160</v>
      </c>
      <c r="BX17" s="372"/>
      <c r="BY17" s="372"/>
      <c r="BZ17" s="372">
        <v>14</v>
      </c>
      <c r="CA17" s="372" t="s">
        <v>234</v>
      </c>
      <c r="CB17" s="372" t="s">
        <v>185</v>
      </c>
      <c r="CC17" s="372">
        <v>75.489999999999995</v>
      </c>
      <c r="CD17" s="372"/>
      <c r="CE17" s="372" t="s">
        <v>248</v>
      </c>
      <c r="CF17" s="372" t="s">
        <v>189</v>
      </c>
      <c r="CG17" s="372">
        <v>77.77</v>
      </c>
      <c r="CH17" s="372"/>
      <c r="CI17" s="372" t="s">
        <v>248</v>
      </c>
      <c r="CJ17" s="372" t="s">
        <v>189</v>
      </c>
      <c r="CK17" s="372">
        <v>49.93</v>
      </c>
      <c r="CL17" s="372"/>
      <c r="CM17" s="372" t="s">
        <v>75</v>
      </c>
      <c r="CN17" s="372" t="s">
        <v>194</v>
      </c>
      <c r="CO17" s="372">
        <v>24.85</v>
      </c>
      <c r="CP17" s="372"/>
      <c r="CQ17" s="372" t="s">
        <v>75</v>
      </c>
      <c r="CR17" s="372" t="s">
        <v>166</v>
      </c>
      <c r="CS17" s="372">
        <v>59.2</v>
      </c>
      <c r="CT17" s="372"/>
      <c r="CU17" s="372" t="s">
        <v>233</v>
      </c>
      <c r="CV17" s="372" t="s">
        <v>152</v>
      </c>
      <c r="CW17" s="372">
        <v>51.04</v>
      </c>
      <c r="CX17" s="372"/>
      <c r="CY17" s="372" t="s">
        <v>67</v>
      </c>
      <c r="CZ17" s="372" t="s">
        <v>168</v>
      </c>
      <c r="DA17" s="372">
        <v>47.95</v>
      </c>
      <c r="DB17" s="372"/>
      <c r="DC17" s="372" t="s">
        <v>75</v>
      </c>
      <c r="DD17" s="372" t="s">
        <v>166</v>
      </c>
      <c r="DE17" s="372">
        <v>50.03</v>
      </c>
      <c r="DF17" s="372"/>
      <c r="DG17" s="372" t="s">
        <v>233</v>
      </c>
      <c r="DH17" s="372" t="s">
        <v>146</v>
      </c>
      <c r="DI17" s="372">
        <v>29.84</v>
      </c>
      <c r="DJ17" s="372"/>
      <c r="DK17" s="372" t="s">
        <v>233</v>
      </c>
      <c r="DL17" s="372" t="s">
        <v>151</v>
      </c>
      <c r="DM17" s="372">
        <v>8.26</v>
      </c>
      <c r="DN17" s="372"/>
      <c r="DO17" s="372" t="s">
        <v>233</v>
      </c>
      <c r="DP17" s="372" t="s">
        <v>154</v>
      </c>
      <c r="DQ17" s="372">
        <v>20.95</v>
      </c>
      <c r="DR17" s="372"/>
      <c r="DS17" s="372" t="s">
        <v>233</v>
      </c>
      <c r="DT17" s="372" t="s">
        <v>165</v>
      </c>
      <c r="DU17" s="372">
        <v>48.64</v>
      </c>
      <c r="DV17" s="372"/>
      <c r="DW17" s="372" t="s">
        <v>233</v>
      </c>
      <c r="DX17" s="372" t="s">
        <v>146</v>
      </c>
      <c r="DY17" s="372">
        <v>61.62</v>
      </c>
      <c r="DZ17" s="372"/>
      <c r="EA17" s="372" t="s">
        <v>234</v>
      </c>
      <c r="EB17" s="372" t="s">
        <v>159</v>
      </c>
      <c r="EC17" s="372">
        <v>22.7</v>
      </c>
      <c r="ED17" s="372"/>
      <c r="EE17" s="372" t="s">
        <v>67</v>
      </c>
      <c r="EF17" s="372" t="s">
        <v>149</v>
      </c>
      <c r="EG17" s="372">
        <v>46.51</v>
      </c>
      <c r="EH17" s="372"/>
      <c r="EI17" s="372" t="s">
        <v>75</v>
      </c>
      <c r="EJ17" s="372" t="s">
        <v>177</v>
      </c>
      <c r="EK17" s="372">
        <v>48.94</v>
      </c>
      <c r="EL17" s="372"/>
      <c r="EM17" s="372" t="s">
        <v>75</v>
      </c>
      <c r="EN17" s="372" t="s">
        <v>118</v>
      </c>
      <c r="EO17" s="372">
        <v>42.52</v>
      </c>
      <c r="EP17" s="372"/>
      <c r="EQ17" s="372" t="s">
        <v>248</v>
      </c>
      <c r="ER17" s="372" t="s">
        <v>188</v>
      </c>
      <c r="ES17" s="372">
        <v>22.28</v>
      </c>
      <c r="ET17" s="372"/>
      <c r="EU17" s="372" t="s">
        <v>67</v>
      </c>
      <c r="EV17" s="372" t="s">
        <v>147</v>
      </c>
      <c r="EW17" s="372">
        <v>39.130000000000003</v>
      </c>
      <c r="EX17" s="372"/>
      <c r="EY17" s="372" t="s">
        <v>234</v>
      </c>
      <c r="EZ17" s="372" t="s">
        <v>159</v>
      </c>
      <c r="FA17" s="372">
        <v>15.03</v>
      </c>
      <c r="FB17" s="372"/>
      <c r="FC17" s="372" t="s">
        <v>236</v>
      </c>
      <c r="FD17" s="372" t="s">
        <v>148</v>
      </c>
      <c r="FE17" s="372">
        <v>26.53</v>
      </c>
      <c r="FF17" s="372">
        <v>29.39</v>
      </c>
      <c r="FG17" s="12"/>
    </row>
    <row r="18" spans="1:163" ht="12.75" x14ac:dyDescent="0.2">
      <c r="A18" s="12"/>
      <c r="B18" s="114"/>
      <c r="C18" s="81" t="s">
        <v>154</v>
      </c>
      <c r="D18" s="88">
        <f>Safety!B18</f>
        <v>62.42437369378883</v>
      </c>
      <c r="E18" s="115">
        <f t="shared" si="1"/>
        <v>39</v>
      </c>
      <c r="F18" s="115">
        <f t="shared" si="2"/>
        <v>4</v>
      </c>
      <c r="G18" s="88">
        <f>Affordability!B18</f>
        <v>80.43041547994676</v>
      </c>
      <c r="H18" s="115">
        <f t="shared" si="3"/>
        <v>2</v>
      </c>
      <c r="I18" s="115">
        <f t="shared" si="4"/>
        <v>42</v>
      </c>
      <c r="J18" s="88">
        <f>Transit!B18</f>
        <v>38.082038477139157</v>
      </c>
      <c r="K18" s="115">
        <f t="shared" si="5"/>
        <v>40</v>
      </c>
      <c r="L18" s="115">
        <f t="shared" si="6"/>
        <v>55</v>
      </c>
      <c r="M18" s="88">
        <f>Health!B18</f>
        <v>25.64696584537603</v>
      </c>
      <c r="N18" s="115">
        <f t="shared" si="7"/>
        <v>12</v>
      </c>
      <c r="O18" s="115">
        <f t="shared" si="8"/>
        <v>35</v>
      </c>
      <c r="P18" s="88">
        <f>Travel!B18</f>
        <v>57.147457804726038</v>
      </c>
      <c r="Q18" s="115">
        <f t="shared" si="9"/>
        <v>25</v>
      </c>
      <c r="R18" s="115">
        <f t="shared" si="10"/>
        <v>45</v>
      </c>
      <c r="S18" s="88">
        <f>Employment!B18</f>
        <v>38.482000000000006</v>
      </c>
      <c r="T18" s="115">
        <f t="shared" si="11"/>
        <v>37</v>
      </c>
      <c r="U18" s="115">
        <f t="shared" si="12"/>
        <v>40</v>
      </c>
      <c r="V18" s="88">
        <f>Environment!B18</f>
        <v>39.094541030054373</v>
      </c>
      <c r="W18" s="115">
        <f t="shared" si="13"/>
        <v>40</v>
      </c>
      <c r="X18" s="115">
        <f t="shared" si="14"/>
        <v>11</v>
      </c>
      <c r="Y18" s="88">
        <f>Education!B18</f>
        <v>48.066307104021838</v>
      </c>
      <c r="Z18" s="115">
        <f t="shared" si="15"/>
        <v>21</v>
      </c>
      <c r="AA18" s="115">
        <f t="shared" si="16"/>
        <v>12</v>
      </c>
      <c r="AB18" s="88">
        <f>Entrepreneurship!B18</f>
        <v>27.440160694320678</v>
      </c>
      <c r="AC18" s="115">
        <f t="shared" si="17"/>
        <v>19</v>
      </c>
      <c r="AD18" s="115">
        <f t="shared" si="18"/>
        <v>5</v>
      </c>
      <c r="AE18" s="88">
        <f>'Public space'!B18</f>
        <v>2.7900575198826267</v>
      </c>
      <c r="AF18" s="115">
        <f t="shared" si="19"/>
        <v>32</v>
      </c>
      <c r="AG18" s="115">
        <f t="shared" si="20"/>
        <v>52</v>
      </c>
      <c r="AH18" s="88">
        <f>'Financial services'!B18</f>
        <v>21.040023316318774</v>
      </c>
      <c r="AI18" s="115">
        <f t="shared" si="21"/>
        <v>13</v>
      </c>
      <c r="AJ18" s="115">
        <f t="shared" si="22"/>
        <v>50</v>
      </c>
      <c r="AK18" s="88">
        <f>Diversity!B18</f>
        <v>36.708721275815016</v>
      </c>
      <c r="AL18" s="115">
        <f t="shared" si="23"/>
        <v>27</v>
      </c>
      <c r="AM18" s="115">
        <f t="shared" si="24"/>
        <v>13</v>
      </c>
      <c r="AN18" s="88">
        <f>'Digital access'!B18</f>
        <v>55.896072284431142</v>
      </c>
      <c r="AO18" s="115">
        <f t="shared" si="25"/>
        <v>26</v>
      </c>
      <c r="AP18" s="115">
        <f t="shared" si="26"/>
        <v>45</v>
      </c>
      <c r="AQ18" s="88">
        <f>Music!B18</f>
        <v>8.5948972602739762</v>
      </c>
      <c r="AR18" s="115">
        <f t="shared" si="27"/>
        <v>40</v>
      </c>
      <c r="AS18" s="115">
        <f t="shared" si="28"/>
        <v>20</v>
      </c>
      <c r="AT18" s="88">
        <f>'Creative arts'!B18</f>
        <v>40.373437500000001</v>
      </c>
      <c r="AU18" s="115">
        <f t="shared" si="29"/>
        <v>38</v>
      </c>
      <c r="AV18" s="115">
        <f t="shared" si="30"/>
        <v>52</v>
      </c>
      <c r="AW18" s="88">
        <f>Sports!B18</f>
        <v>41.714023324826009</v>
      </c>
      <c r="AX18" s="115">
        <f t="shared" si="31"/>
        <v>39</v>
      </c>
      <c r="AY18" s="115">
        <f t="shared" si="32"/>
        <v>45</v>
      </c>
      <c r="AZ18" s="88">
        <f>Film!B18</f>
        <v>56.38734209395566</v>
      </c>
      <c r="BA18" s="115">
        <f t="shared" si="33"/>
        <v>4</v>
      </c>
      <c r="BB18" s="115">
        <f t="shared" si="34"/>
        <v>41</v>
      </c>
      <c r="BC18" s="88">
        <f ca="1">'Civic engagement'!B18</f>
        <v>18.64100837628866</v>
      </c>
      <c r="BD18" s="115">
        <f t="shared" ca="1" si="35"/>
        <v>25</v>
      </c>
      <c r="BE18" s="115">
        <f t="shared" ca="1" si="36"/>
        <v>54</v>
      </c>
      <c r="BF18" s="88">
        <f>'Food and nightlife'!B18</f>
        <v>36.330431836501901</v>
      </c>
      <c r="BG18" s="115">
        <f t="shared" si="37"/>
        <v>19</v>
      </c>
      <c r="BH18" s="115">
        <f t="shared" si="38"/>
        <v>12</v>
      </c>
      <c r="BI18" s="88">
        <f>Fashion!B18</f>
        <v>10.221794871794874</v>
      </c>
      <c r="BJ18" s="115">
        <f t="shared" si="39"/>
        <v>25</v>
      </c>
      <c r="BK18" s="115">
        <f t="shared" si="40"/>
        <v>38</v>
      </c>
      <c r="BL18" s="81">
        <f>'Youth population'!G18</f>
        <v>20.870588235294118</v>
      </c>
      <c r="BM18" s="12"/>
      <c r="BN18" s="81" t="s">
        <v>154</v>
      </c>
      <c r="BO18" s="12">
        <f t="shared" ca="1" si="41"/>
        <v>766.38265802475667</v>
      </c>
      <c r="BP18" s="68">
        <f t="shared" ca="1" si="42"/>
        <v>24</v>
      </c>
      <c r="BQ18" s="68">
        <f t="shared" ca="1" si="43"/>
        <v>54</v>
      </c>
      <c r="BR18" s="372">
        <v>15</v>
      </c>
      <c r="BS18" s="372" t="s">
        <v>75</v>
      </c>
      <c r="BT18" s="372" t="s">
        <v>194</v>
      </c>
      <c r="BU18" s="372">
        <v>804.85</v>
      </c>
      <c r="BV18" s="372"/>
      <c r="BW18" s="372" t="s">
        <v>163</v>
      </c>
      <c r="BX18" s="372"/>
      <c r="BY18" s="372"/>
      <c r="BZ18" s="372">
        <v>15</v>
      </c>
      <c r="CA18" s="372" t="s">
        <v>248</v>
      </c>
      <c r="CB18" s="372" t="s">
        <v>143</v>
      </c>
      <c r="CC18" s="372">
        <v>74.66</v>
      </c>
      <c r="CD18" s="372"/>
      <c r="CE18" s="372" t="s">
        <v>233</v>
      </c>
      <c r="CF18" s="372" t="s">
        <v>181</v>
      </c>
      <c r="CG18" s="372">
        <v>77.739999999999995</v>
      </c>
      <c r="CH18" s="372"/>
      <c r="CI18" s="372" t="s">
        <v>233</v>
      </c>
      <c r="CJ18" s="372" t="s">
        <v>195</v>
      </c>
      <c r="CK18" s="372">
        <v>48.8</v>
      </c>
      <c r="CL18" s="372"/>
      <c r="CM18" s="372" t="s">
        <v>234</v>
      </c>
      <c r="CN18" s="372" t="s">
        <v>174</v>
      </c>
      <c r="CO18" s="372">
        <v>24.75</v>
      </c>
      <c r="CP18" s="372"/>
      <c r="CQ18" s="372" t="s">
        <v>234</v>
      </c>
      <c r="CR18" s="372" t="s">
        <v>184</v>
      </c>
      <c r="CS18" s="372">
        <v>59</v>
      </c>
      <c r="CT18" s="372"/>
      <c r="CU18" s="372" t="s">
        <v>67</v>
      </c>
      <c r="CV18" s="372" t="s">
        <v>179</v>
      </c>
      <c r="CW18" s="372">
        <v>47.57</v>
      </c>
      <c r="CX18" s="372"/>
      <c r="CY18" s="372" t="s">
        <v>69</v>
      </c>
      <c r="CZ18" s="372" t="s">
        <v>150</v>
      </c>
      <c r="DA18" s="372">
        <v>47.71</v>
      </c>
      <c r="DB18" s="372"/>
      <c r="DC18" s="372" t="s">
        <v>233</v>
      </c>
      <c r="DD18" s="372" t="s">
        <v>151</v>
      </c>
      <c r="DE18" s="372">
        <v>49.71</v>
      </c>
      <c r="DF18" s="372"/>
      <c r="DG18" s="372" t="s">
        <v>75</v>
      </c>
      <c r="DH18" s="372" t="s">
        <v>144</v>
      </c>
      <c r="DI18" s="372">
        <v>29.45</v>
      </c>
      <c r="DJ18" s="372"/>
      <c r="DK18" s="372" t="s">
        <v>233</v>
      </c>
      <c r="DL18" s="372" t="s">
        <v>191</v>
      </c>
      <c r="DM18" s="372">
        <v>7.06</v>
      </c>
      <c r="DN18" s="372"/>
      <c r="DO18" s="372" t="s">
        <v>234</v>
      </c>
      <c r="DP18" s="372" t="s">
        <v>243</v>
      </c>
      <c r="DQ18" s="372">
        <v>20.88</v>
      </c>
      <c r="DR18" s="372"/>
      <c r="DS18" s="372" t="s">
        <v>233</v>
      </c>
      <c r="DT18" s="372" t="s">
        <v>152</v>
      </c>
      <c r="DU18" s="372">
        <v>48.57</v>
      </c>
      <c r="DV18" s="372"/>
      <c r="DW18" s="372" t="s">
        <v>234</v>
      </c>
      <c r="DX18" s="372" t="s">
        <v>184</v>
      </c>
      <c r="DY18" s="372">
        <v>60.61</v>
      </c>
      <c r="DZ18" s="372"/>
      <c r="EA18" s="372" t="s">
        <v>233</v>
      </c>
      <c r="EB18" s="372" t="s">
        <v>151</v>
      </c>
      <c r="EC18" s="372">
        <v>22.69</v>
      </c>
      <c r="ED18" s="372"/>
      <c r="EE18" s="372" t="s">
        <v>233</v>
      </c>
      <c r="EF18" s="372" t="s">
        <v>191</v>
      </c>
      <c r="EG18" s="372">
        <v>45.95</v>
      </c>
      <c r="EH18" s="372"/>
      <c r="EI18" s="372" t="s">
        <v>234</v>
      </c>
      <c r="EJ18" s="372" t="s">
        <v>184</v>
      </c>
      <c r="EK18" s="372">
        <v>47.89</v>
      </c>
      <c r="EL18" s="372"/>
      <c r="EM18" s="372" t="s">
        <v>75</v>
      </c>
      <c r="EN18" s="372" t="s">
        <v>180</v>
      </c>
      <c r="EO18" s="372">
        <v>39.36</v>
      </c>
      <c r="EP18" s="372"/>
      <c r="EQ18" s="372" t="s">
        <v>75</v>
      </c>
      <c r="ER18" s="372" t="s">
        <v>194</v>
      </c>
      <c r="ES18" s="372">
        <v>21.21</v>
      </c>
      <c r="ET18" s="372"/>
      <c r="EU18" s="372" t="s">
        <v>233</v>
      </c>
      <c r="EV18" s="372" t="s">
        <v>151</v>
      </c>
      <c r="EW18" s="372">
        <v>39.01</v>
      </c>
      <c r="EX18" s="372"/>
      <c r="EY18" s="372" t="s">
        <v>75</v>
      </c>
      <c r="EZ18" s="372" t="s">
        <v>177</v>
      </c>
      <c r="FA18" s="372">
        <v>13.5</v>
      </c>
      <c r="FB18" s="372"/>
      <c r="FC18" s="372" t="s">
        <v>236</v>
      </c>
      <c r="FD18" s="372" t="s">
        <v>188</v>
      </c>
      <c r="FE18" s="372">
        <v>26.4</v>
      </c>
      <c r="FF18" s="372">
        <v>29.08</v>
      </c>
      <c r="FG18" s="12"/>
    </row>
    <row r="19" spans="1:163" ht="12.75" x14ac:dyDescent="0.2">
      <c r="A19" s="12"/>
      <c r="B19" s="114"/>
      <c r="C19" s="73" t="s">
        <v>155</v>
      </c>
      <c r="D19" s="90">
        <f>Safety!B19</f>
        <v>79.819007768361445</v>
      </c>
      <c r="E19" s="93">
        <f t="shared" si="1"/>
        <v>5</v>
      </c>
      <c r="F19" s="93">
        <f t="shared" si="2"/>
        <v>29</v>
      </c>
      <c r="G19" s="90">
        <f>Affordability!B19</f>
        <v>77.944395637932345</v>
      </c>
      <c r="H19" s="93">
        <f t="shared" si="3"/>
        <v>11</v>
      </c>
      <c r="I19" s="93">
        <f t="shared" si="4"/>
        <v>24</v>
      </c>
      <c r="J19" s="90">
        <f>Transit!B19</f>
        <v>41.534694665690992</v>
      </c>
      <c r="K19" s="93">
        <f t="shared" si="5"/>
        <v>31</v>
      </c>
      <c r="L19" s="93">
        <f t="shared" si="6"/>
        <v>43</v>
      </c>
      <c r="M19" s="90">
        <f>Health!B19</f>
        <v>16.022456583891266</v>
      </c>
      <c r="N19" s="93">
        <f t="shared" si="7"/>
        <v>44</v>
      </c>
      <c r="O19" s="93">
        <f t="shared" si="8"/>
        <v>26</v>
      </c>
      <c r="P19" s="90">
        <f>Travel!B19</f>
        <v>40.98049982686576</v>
      </c>
      <c r="Q19" s="93">
        <f t="shared" si="9"/>
        <v>51</v>
      </c>
      <c r="R19" s="93">
        <f t="shared" si="10"/>
        <v>12</v>
      </c>
      <c r="S19" s="90">
        <f>Employment!B19</f>
        <v>21.297799789601289</v>
      </c>
      <c r="T19" s="93">
        <f t="shared" si="11"/>
        <v>54</v>
      </c>
      <c r="U19" s="93">
        <f t="shared" si="12"/>
        <v>37</v>
      </c>
      <c r="V19" s="90">
        <f>Environment!B19</f>
        <v>26.96996553493517</v>
      </c>
      <c r="W19" s="93">
        <f t="shared" si="13"/>
        <v>51</v>
      </c>
      <c r="X19" s="93">
        <f t="shared" si="14"/>
        <v>55</v>
      </c>
      <c r="Y19" s="90">
        <f>Education!B19</f>
        <v>21.456357215902855</v>
      </c>
      <c r="Z19" s="93">
        <f t="shared" si="15"/>
        <v>54</v>
      </c>
      <c r="AA19" s="93">
        <f t="shared" si="16"/>
        <v>13</v>
      </c>
      <c r="AB19" s="90">
        <f>Entrepreneurship!B19</f>
        <v>24.248569077547955</v>
      </c>
      <c r="AC19" s="93">
        <f t="shared" si="17"/>
        <v>24</v>
      </c>
      <c r="AD19" s="93">
        <f t="shared" si="18"/>
        <v>6</v>
      </c>
      <c r="AE19" s="90">
        <f>'Public space'!B19</f>
        <v>0.58786315010296508</v>
      </c>
      <c r="AF19" s="93">
        <f t="shared" si="19"/>
        <v>51</v>
      </c>
      <c r="AG19" s="93">
        <f t="shared" si="20"/>
        <v>21</v>
      </c>
      <c r="AH19" s="90">
        <f>'Financial services'!B19</f>
        <v>13.389438907453842</v>
      </c>
      <c r="AI19" s="93">
        <f t="shared" si="21"/>
        <v>43</v>
      </c>
      <c r="AJ19" s="93">
        <f t="shared" si="22"/>
        <v>11</v>
      </c>
      <c r="AK19" s="90">
        <f>Diversity!B19</f>
        <v>24.131321047590102</v>
      </c>
      <c r="AL19" s="93">
        <f t="shared" si="23"/>
        <v>43</v>
      </c>
      <c r="AM19" s="93">
        <f t="shared" si="24"/>
        <v>7</v>
      </c>
      <c r="AN19" s="90">
        <f>'Digital access'!B19</f>
        <v>47.846749128306271</v>
      </c>
      <c r="AO19" s="93">
        <f t="shared" si="25"/>
        <v>38</v>
      </c>
      <c r="AP19" s="93">
        <f t="shared" si="26"/>
        <v>55</v>
      </c>
      <c r="AQ19" s="90">
        <f>Music!B19</f>
        <v>11.595128424657538</v>
      </c>
      <c r="AR19" s="93">
        <f t="shared" si="27"/>
        <v>35</v>
      </c>
      <c r="AS19" s="93">
        <f t="shared" si="28"/>
        <v>43</v>
      </c>
      <c r="AT19" s="90">
        <f>'Creative arts'!B19</f>
        <v>0.55781249999999993</v>
      </c>
      <c r="AU19" s="93">
        <f t="shared" si="29"/>
        <v>55</v>
      </c>
      <c r="AV19" s="93">
        <f t="shared" si="30"/>
        <v>40</v>
      </c>
      <c r="AW19" s="90">
        <f>Sports!B19</f>
        <v>50.530291524754261</v>
      </c>
      <c r="AX19" s="93">
        <f t="shared" si="31"/>
        <v>10</v>
      </c>
      <c r="AY19" s="93">
        <f t="shared" si="32"/>
        <v>8</v>
      </c>
      <c r="AZ19" s="90">
        <f>Film!B19</f>
        <v>26.842121506255172</v>
      </c>
      <c r="BA19" s="93">
        <f t="shared" si="33"/>
        <v>40</v>
      </c>
      <c r="BB19" s="93">
        <f t="shared" si="34"/>
        <v>38</v>
      </c>
      <c r="BC19" s="90">
        <f ca="1">'Civic engagement'!B19</f>
        <v>10.543000966494846</v>
      </c>
      <c r="BD19" s="93">
        <f t="shared" ca="1" si="35"/>
        <v>51</v>
      </c>
      <c r="BE19" s="93">
        <f t="shared" ca="1" si="36"/>
        <v>41</v>
      </c>
      <c r="BF19" s="90">
        <f>'Food and nightlife'!B19</f>
        <v>28.66035295857419</v>
      </c>
      <c r="BG19" s="93">
        <f t="shared" si="37"/>
        <v>34</v>
      </c>
      <c r="BH19" s="93">
        <f t="shared" si="38"/>
        <v>4</v>
      </c>
      <c r="BI19" s="90">
        <f>Fashion!B19</f>
        <v>3.9666666666666677</v>
      </c>
      <c r="BJ19" s="93">
        <f t="shared" si="39"/>
        <v>35</v>
      </c>
      <c r="BK19" s="93">
        <f t="shared" si="40"/>
        <v>17</v>
      </c>
      <c r="BL19" s="73">
        <f>'Youth population'!G19</f>
        <v>45.55294117647059</v>
      </c>
      <c r="BM19" s="12"/>
      <c r="BN19" s="73" t="s">
        <v>155</v>
      </c>
      <c r="BO19" s="12">
        <f t="shared" ca="1" si="41"/>
        <v>614.47743405805568</v>
      </c>
      <c r="BP19" s="68">
        <f t="shared" ca="1" si="42"/>
        <v>50</v>
      </c>
      <c r="BQ19" s="68">
        <f t="shared" ca="1" si="43"/>
        <v>48</v>
      </c>
      <c r="BR19" s="372">
        <v>16</v>
      </c>
      <c r="BS19" s="372" t="s">
        <v>234</v>
      </c>
      <c r="BT19" s="372" t="s">
        <v>243</v>
      </c>
      <c r="BU19" s="372">
        <v>798.99</v>
      </c>
      <c r="BV19" s="372"/>
      <c r="BW19" s="372" t="s">
        <v>172</v>
      </c>
      <c r="BX19" s="372"/>
      <c r="BY19" s="372"/>
      <c r="BZ19" s="372">
        <v>16</v>
      </c>
      <c r="CA19" s="372" t="s">
        <v>67</v>
      </c>
      <c r="CB19" s="372" t="s">
        <v>168</v>
      </c>
      <c r="CC19" s="372">
        <v>74.64</v>
      </c>
      <c r="CD19" s="372"/>
      <c r="CE19" s="372" t="s">
        <v>67</v>
      </c>
      <c r="CF19" s="372" t="s">
        <v>163</v>
      </c>
      <c r="CG19" s="372">
        <v>77.69</v>
      </c>
      <c r="CH19" s="372"/>
      <c r="CI19" s="372" t="s">
        <v>67</v>
      </c>
      <c r="CJ19" s="372" t="s">
        <v>182</v>
      </c>
      <c r="CK19" s="372">
        <v>48.74</v>
      </c>
      <c r="CL19" s="372"/>
      <c r="CM19" s="372" t="s">
        <v>233</v>
      </c>
      <c r="CN19" s="372" t="s">
        <v>165</v>
      </c>
      <c r="CO19" s="372">
        <v>24.16</v>
      </c>
      <c r="CP19" s="372"/>
      <c r="CQ19" s="372" t="s">
        <v>233</v>
      </c>
      <c r="CR19" s="372" t="s">
        <v>151</v>
      </c>
      <c r="CS19" s="372">
        <v>58.53</v>
      </c>
      <c r="CT19" s="372"/>
      <c r="CU19" s="372" t="s">
        <v>234</v>
      </c>
      <c r="CV19" s="372" t="s">
        <v>176</v>
      </c>
      <c r="CW19" s="372">
        <v>47.51</v>
      </c>
      <c r="CX19" s="372"/>
      <c r="CY19" s="372" t="s">
        <v>233</v>
      </c>
      <c r="CZ19" s="372" t="s">
        <v>195</v>
      </c>
      <c r="DA19" s="372">
        <v>47.59</v>
      </c>
      <c r="DB19" s="372"/>
      <c r="DC19" s="372" t="s">
        <v>233</v>
      </c>
      <c r="DD19" s="372" t="s">
        <v>152</v>
      </c>
      <c r="DE19" s="372">
        <v>49.69</v>
      </c>
      <c r="DF19" s="372"/>
      <c r="DG19" s="372" t="s">
        <v>67</v>
      </c>
      <c r="DH19" s="372" t="s">
        <v>145</v>
      </c>
      <c r="DI19" s="372">
        <v>29.34</v>
      </c>
      <c r="DJ19" s="372"/>
      <c r="DK19" s="372" t="s">
        <v>69</v>
      </c>
      <c r="DL19" s="372" t="s">
        <v>160</v>
      </c>
      <c r="DM19" s="372">
        <v>6.4</v>
      </c>
      <c r="DN19" s="372"/>
      <c r="DO19" s="372" t="s">
        <v>248</v>
      </c>
      <c r="DP19" s="372" t="s">
        <v>189</v>
      </c>
      <c r="DQ19" s="372">
        <v>20.83</v>
      </c>
      <c r="DR19" s="372"/>
      <c r="DS19" s="372" t="s">
        <v>233</v>
      </c>
      <c r="DT19" s="372" t="s">
        <v>146</v>
      </c>
      <c r="DU19" s="372">
        <v>45.88</v>
      </c>
      <c r="DV19" s="372"/>
      <c r="DW19" s="372" t="s">
        <v>233</v>
      </c>
      <c r="DX19" s="372" t="s">
        <v>195</v>
      </c>
      <c r="DY19" s="372">
        <v>60.14</v>
      </c>
      <c r="DZ19" s="372"/>
      <c r="EA19" s="372" t="s">
        <v>67</v>
      </c>
      <c r="EB19" s="372" t="s">
        <v>182</v>
      </c>
      <c r="EC19" s="372">
        <v>21.67</v>
      </c>
      <c r="ED19" s="372"/>
      <c r="EE19" s="372" t="s">
        <v>67</v>
      </c>
      <c r="EF19" s="372" t="s">
        <v>179</v>
      </c>
      <c r="EG19" s="372">
        <v>45.39</v>
      </c>
      <c r="EH19" s="372"/>
      <c r="EI19" s="372" t="s">
        <v>67</v>
      </c>
      <c r="EJ19" s="372" t="s">
        <v>147</v>
      </c>
      <c r="EK19" s="372">
        <v>46.3</v>
      </c>
      <c r="EL19" s="372"/>
      <c r="EM19" s="372" t="s">
        <v>75</v>
      </c>
      <c r="EN19" s="372" t="s">
        <v>177</v>
      </c>
      <c r="EO19" s="372">
        <v>38.65</v>
      </c>
      <c r="EP19" s="372"/>
      <c r="EQ19" s="372" t="s">
        <v>234</v>
      </c>
      <c r="ER19" s="372" t="s">
        <v>243</v>
      </c>
      <c r="ES19" s="372">
        <v>20.94</v>
      </c>
      <c r="ET19" s="372"/>
      <c r="EU19" s="372" t="s">
        <v>248</v>
      </c>
      <c r="EV19" s="372" t="s">
        <v>143</v>
      </c>
      <c r="EW19" s="372">
        <v>38.19</v>
      </c>
      <c r="EX19" s="372"/>
      <c r="EY19" s="372" t="s">
        <v>69</v>
      </c>
      <c r="EZ19" s="372" t="s">
        <v>156</v>
      </c>
      <c r="FA19" s="372">
        <v>12.82</v>
      </c>
      <c r="FB19" s="372"/>
      <c r="FC19" s="372" t="s">
        <v>75</v>
      </c>
      <c r="FD19" s="372" t="s">
        <v>158</v>
      </c>
      <c r="FE19" s="372">
        <v>25.99</v>
      </c>
      <c r="FF19" s="372">
        <v>28.12</v>
      </c>
      <c r="FG19" s="12"/>
    </row>
    <row r="20" spans="1:163" ht="12.75" x14ac:dyDescent="0.2">
      <c r="A20" s="12"/>
      <c r="B20" s="114"/>
      <c r="C20" s="35" t="s">
        <v>156</v>
      </c>
      <c r="D20" s="34">
        <f>Safety!B20</f>
        <v>60.128447864156534</v>
      </c>
      <c r="E20" s="67">
        <f t="shared" si="1"/>
        <v>46</v>
      </c>
      <c r="F20" s="67">
        <f t="shared" si="2"/>
        <v>36</v>
      </c>
      <c r="G20" s="34">
        <f>Affordability!B20</f>
        <v>67.705484959342002</v>
      </c>
      <c r="H20" s="67">
        <f t="shared" si="3"/>
        <v>44</v>
      </c>
      <c r="I20" s="67">
        <f t="shared" si="4"/>
        <v>9</v>
      </c>
      <c r="J20" s="34">
        <f>Transit!B20</f>
        <v>16.25810828047609</v>
      </c>
      <c r="K20" s="67">
        <f t="shared" si="5"/>
        <v>54</v>
      </c>
      <c r="L20" s="67">
        <f t="shared" si="6"/>
        <v>47</v>
      </c>
      <c r="M20" s="34">
        <f>Health!B20</f>
        <v>16.757844294916506</v>
      </c>
      <c r="N20" s="67">
        <f t="shared" si="7"/>
        <v>42</v>
      </c>
      <c r="O20" s="67">
        <f t="shared" si="8"/>
        <v>50</v>
      </c>
      <c r="P20" s="34">
        <f>Travel!B20</f>
        <v>50.837547302893711</v>
      </c>
      <c r="Q20" s="67">
        <f t="shared" si="9"/>
        <v>42</v>
      </c>
      <c r="R20" s="67">
        <f t="shared" si="10"/>
        <v>52</v>
      </c>
      <c r="S20" s="34">
        <f>Employment!B20</f>
        <v>38.326014807778236</v>
      </c>
      <c r="T20" s="67">
        <f t="shared" si="11"/>
        <v>38</v>
      </c>
      <c r="U20" s="67">
        <f t="shared" si="12"/>
        <v>3</v>
      </c>
      <c r="V20" s="34">
        <f>Environment!B20</f>
        <v>46.414870632033391</v>
      </c>
      <c r="W20" s="67">
        <f t="shared" si="13"/>
        <v>22</v>
      </c>
      <c r="X20" s="67">
        <f t="shared" si="14"/>
        <v>28</v>
      </c>
      <c r="Y20" s="34">
        <f>Education!B20</f>
        <v>38.537783235244547</v>
      </c>
      <c r="Z20" s="67">
        <f t="shared" si="15"/>
        <v>44</v>
      </c>
      <c r="AA20" s="67">
        <f t="shared" si="16"/>
        <v>48</v>
      </c>
      <c r="AB20" s="34">
        <f>Entrepreneurship!B20</f>
        <v>23.754595926236082</v>
      </c>
      <c r="AC20" s="67">
        <f t="shared" si="17"/>
        <v>31</v>
      </c>
      <c r="AD20" s="67">
        <f t="shared" si="18"/>
        <v>47</v>
      </c>
      <c r="AE20" s="34">
        <f>'Public space'!B20</f>
        <v>6.3777985512633428</v>
      </c>
      <c r="AF20" s="67">
        <f t="shared" si="19"/>
        <v>17</v>
      </c>
      <c r="AG20" s="67">
        <f t="shared" si="20"/>
        <v>17</v>
      </c>
      <c r="AH20" s="34">
        <f>'Financial services'!B20</f>
        <v>13.285933568971517</v>
      </c>
      <c r="AI20" s="67">
        <f t="shared" si="21"/>
        <v>44</v>
      </c>
      <c r="AJ20" s="67">
        <f t="shared" si="22"/>
        <v>52</v>
      </c>
      <c r="AK20" s="34">
        <f>Diversity!B20</f>
        <v>45.117263715007219</v>
      </c>
      <c r="AL20" s="67">
        <f t="shared" si="23"/>
        <v>17</v>
      </c>
      <c r="AM20" s="67">
        <f t="shared" si="24"/>
        <v>17</v>
      </c>
      <c r="AN20" s="34">
        <f>'Digital access'!B20</f>
        <v>44.82439539586963</v>
      </c>
      <c r="AO20" s="67">
        <f t="shared" si="25"/>
        <v>40</v>
      </c>
      <c r="AP20" s="67">
        <f t="shared" si="26"/>
        <v>12</v>
      </c>
      <c r="AQ20" s="34">
        <f>Music!B20</f>
        <v>6.8054023972602771</v>
      </c>
      <c r="AR20" s="67">
        <f t="shared" si="27"/>
        <v>43</v>
      </c>
      <c r="AS20" s="67">
        <f t="shared" si="28"/>
        <v>54</v>
      </c>
      <c r="AT20" s="34">
        <f>'Creative arts'!B20</f>
        <v>7.2515624999999995</v>
      </c>
      <c r="AU20" s="67">
        <f t="shared" si="29"/>
        <v>47</v>
      </c>
      <c r="AV20" s="67">
        <f t="shared" si="30"/>
        <v>45</v>
      </c>
      <c r="AW20" s="34">
        <f>Sports!B20</f>
        <v>43.391315352954749</v>
      </c>
      <c r="AX20" s="67">
        <f t="shared" si="31"/>
        <v>32</v>
      </c>
      <c r="AY20" s="67">
        <f t="shared" si="32"/>
        <v>29</v>
      </c>
      <c r="AZ20" s="34">
        <f>Film!B20</f>
        <v>23.452299459120272</v>
      </c>
      <c r="BA20" s="67">
        <f t="shared" si="33"/>
        <v>48</v>
      </c>
      <c r="BB20" s="67">
        <f t="shared" si="34"/>
        <v>53</v>
      </c>
      <c r="BC20" s="34">
        <f ca="1">'Civic engagement'!B20</f>
        <v>17.570825064432988</v>
      </c>
      <c r="BD20" s="67">
        <f t="shared" ca="1" si="35"/>
        <v>29</v>
      </c>
      <c r="BE20" s="67">
        <f t="shared" ca="1" si="36"/>
        <v>48</v>
      </c>
      <c r="BF20" s="34">
        <f>'Food and nightlife'!B20</f>
        <v>25.594473548376278</v>
      </c>
      <c r="BG20" s="67">
        <f t="shared" si="37"/>
        <v>45</v>
      </c>
      <c r="BH20" s="67">
        <f t="shared" si="38"/>
        <v>50</v>
      </c>
      <c r="BI20" s="34">
        <f>Fashion!B20</f>
        <v>12.815384615384614</v>
      </c>
      <c r="BJ20" s="67">
        <f t="shared" si="39"/>
        <v>16</v>
      </c>
      <c r="BK20" s="67">
        <f t="shared" si="40"/>
        <v>2</v>
      </c>
      <c r="BL20" s="35">
        <f>'Youth population'!G20</f>
        <v>32.164705882352948</v>
      </c>
      <c r="BM20" s="12"/>
      <c r="BN20" s="35" t="s">
        <v>156</v>
      </c>
      <c r="BO20" s="12">
        <f t="shared" ca="1" si="41"/>
        <v>637.37205735407088</v>
      </c>
      <c r="BP20" s="68">
        <f t="shared" ca="1" si="42"/>
        <v>47</v>
      </c>
      <c r="BQ20" s="68">
        <f t="shared" ca="1" si="43"/>
        <v>53</v>
      </c>
      <c r="BR20" s="372">
        <v>17</v>
      </c>
      <c r="BS20" s="372" t="s">
        <v>233</v>
      </c>
      <c r="BT20" s="372" t="s">
        <v>193</v>
      </c>
      <c r="BU20" s="372">
        <v>797.12</v>
      </c>
      <c r="BV20" s="372"/>
      <c r="BW20" s="372" t="s">
        <v>183</v>
      </c>
      <c r="BX20" s="372"/>
      <c r="BY20" s="372"/>
      <c r="BZ20" s="372">
        <v>17</v>
      </c>
      <c r="CA20" s="372" t="s">
        <v>233</v>
      </c>
      <c r="CB20" s="372" t="s">
        <v>175</v>
      </c>
      <c r="CC20" s="372">
        <v>74.56</v>
      </c>
      <c r="CD20" s="372"/>
      <c r="CE20" s="372" t="s">
        <v>248</v>
      </c>
      <c r="CF20" s="372" t="s">
        <v>148</v>
      </c>
      <c r="CG20" s="372">
        <v>77.66</v>
      </c>
      <c r="CH20" s="372"/>
      <c r="CI20" s="372" t="s">
        <v>234</v>
      </c>
      <c r="CJ20" s="372" t="s">
        <v>186</v>
      </c>
      <c r="CK20" s="372">
        <v>48.57</v>
      </c>
      <c r="CL20" s="372"/>
      <c r="CM20" s="372" t="s">
        <v>248</v>
      </c>
      <c r="CN20" s="372" t="s">
        <v>189</v>
      </c>
      <c r="CO20" s="372">
        <v>24.06</v>
      </c>
      <c r="CP20" s="372"/>
      <c r="CQ20" s="372" t="s">
        <v>233</v>
      </c>
      <c r="CR20" s="372" t="s">
        <v>191</v>
      </c>
      <c r="CS20" s="372">
        <v>58.52</v>
      </c>
      <c r="CT20" s="372"/>
      <c r="CU20" s="372" t="s">
        <v>234</v>
      </c>
      <c r="CV20" s="372" t="s">
        <v>142</v>
      </c>
      <c r="CW20" s="372">
        <v>47.23</v>
      </c>
      <c r="CX20" s="372"/>
      <c r="CY20" s="372" t="s">
        <v>234</v>
      </c>
      <c r="CZ20" s="372" t="s">
        <v>167</v>
      </c>
      <c r="DA20" s="372">
        <v>47.52</v>
      </c>
      <c r="DB20" s="372"/>
      <c r="DC20" s="372" t="s">
        <v>234</v>
      </c>
      <c r="DD20" s="372" t="s">
        <v>243</v>
      </c>
      <c r="DE20" s="372">
        <v>49.6</v>
      </c>
      <c r="DF20" s="372"/>
      <c r="DG20" s="372" t="s">
        <v>234</v>
      </c>
      <c r="DH20" s="372" t="s">
        <v>186</v>
      </c>
      <c r="DI20" s="372">
        <v>28.6</v>
      </c>
      <c r="DJ20" s="372"/>
      <c r="DK20" s="372" t="s">
        <v>69</v>
      </c>
      <c r="DL20" s="372" t="s">
        <v>156</v>
      </c>
      <c r="DM20" s="372">
        <v>6.37</v>
      </c>
      <c r="DN20" s="372"/>
      <c r="DO20" s="372" t="s">
        <v>69</v>
      </c>
      <c r="DP20" s="372" t="s">
        <v>150</v>
      </c>
      <c r="DQ20" s="372">
        <v>20.21</v>
      </c>
      <c r="DR20" s="372"/>
      <c r="DS20" s="372" t="s">
        <v>69</v>
      </c>
      <c r="DT20" s="372" t="s">
        <v>156</v>
      </c>
      <c r="DU20" s="372">
        <v>45.12</v>
      </c>
      <c r="DV20" s="372"/>
      <c r="DW20" s="372" t="s">
        <v>233</v>
      </c>
      <c r="DX20" s="372" t="s">
        <v>151</v>
      </c>
      <c r="DY20" s="372">
        <v>60.05</v>
      </c>
      <c r="DZ20" s="372"/>
      <c r="EA20" s="372" t="s">
        <v>75</v>
      </c>
      <c r="EB20" s="372" t="s">
        <v>194</v>
      </c>
      <c r="EC20" s="372">
        <v>21.56</v>
      </c>
      <c r="ED20" s="372"/>
      <c r="EE20" s="372" t="s">
        <v>234</v>
      </c>
      <c r="EF20" s="372" t="s">
        <v>184</v>
      </c>
      <c r="EG20" s="372">
        <v>45.39</v>
      </c>
      <c r="EH20" s="372"/>
      <c r="EI20" s="372" t="s">
        <v>67</v>
      </c>
      <c r="EJ20" s="372" t="s">
        <v>168</v>
      </c>
      <c r="EK20" s="372">
        <v>46.3</v>
      </c>
      <c r="EL20" s="372"/>
      <c r="EM20" s="372" t="s">
        <v>234</v>
      </c>
      <c r="EN20" s="372" t="s">
        <v>157</v>
      </c>
      <c r="EO20" s="372">
        <v>37.72</v>
      </c>
      <c r="EP20" s="372"/>
      <c r="EQ20" s="372" t="s">
        <v>75</v>
      </c>
      <c r="ER20" s="372" t="s">
        <v>180</v>
      </c>
      <c r="ES20" s="372">
        <v>20.9</v>
      </c>
      <c r="ET20" s="372"/>
      <c r="EU20" s="372" t="s">
        <v>248</v>
      </c>
      <c r="EV20" s="372" t="s">
        <v>189</v>
      </c>
      <c r="EW20" s="372">
        <v>38</v>
      </c>
      <c r="EX20" s="372"/>
      <c r="EY20" s="372" t="s">
        <v>75</v>
      </c>
      <c r="EZ20" s="372" t="s">
        <v>118</v>
      </c>
      <c r="FA20" s="372">
        <v>12.28</v>
      </c>
      <c r="FB20" s="372"/>
      <c r="FC20" s="372" t="s">
        <v>253</v>
      </c>
      <c r="FD20" s="372" t="s">
        <v>149</v>
      </c>
      <c r="FE20" s="372">
        <v>25.62</v>
      </c>
      <c r="FF20" s="372">
        <v>27.25</v>
      </c>
      <c r="FG20" s="12"/>
    </row>
    <row r="21" spans="1:163" ht="12.75" x14ac:dyDescent="0.2">
      <c r="A21" s="12"/>
      <c r="B21" s="114"/>
      <c r="C21" s="117" t="s">
        <v>157</v>
      </c>
      <c r="D21" s="74">
        <f>Safety!B21</f>
        <v>75.488121775983373</v>
      </c>
      <c r="E21" s="89">
        <f t="shared" si="1"/>
        <v>13</v>
      </c>
      <c r="F21" s="89">
        <f t="shared" si="2"/>
        <v>24</v>
      </c>
      <c r="G21" s="74">
        <f>Affordability!B21</f>
        <v>74.432877614361189</v>
      </c>
      <c r="H21" s="89">
        <f t="shared" si="3"/>
        <v>26</v>
      </c>
      <c r="I21" s="89">
        <f t="shared" si="4"/>
        <v>5</v>
      </c>
      <c r="J21" s="74">
        <f>Transit!B21</f>
        <v>41.138272478528506</v>
      </c>
      <c r="K21" s="89">
        <f t="shared" si="5"/>
        <v>33</v>
      </c>
      <c r="L21" s="89">
        <f t="shared" si="6"/>
        <v>25</v>
      </c>
      <c r="M21" s="74">
        <f>Health!B21</f>
        <v>19.304193920945252</v>
      </c>
      <c r="N21" s="89">
        <f t="shared" si="7"/>
        <v>35</v>
      </c>
      <c r="O21" s="89">
        <f t="shared" si="8"/>
        <v>51</v>
      </c>
      <c r="P21" s="74">
        <f>Travel!B21</f>
        <v>57.969608507051895</v>
      </c>
      <c r="Q21" s="89">
        <f t="shared" si="9"/>
        <v>21</v>
      </c>
      <c r="R21" s="89">
        <f t="shared" si="10"/>
        <v>42</v>
      </c>
      <c r="S21" s="74">
        <f>Employment!B21</f>
        <v>55.208971826739202</v>
      </c>
      <c r="T21" s="89">
        <f t="shared" si="11"/>
        <v>9</v>
      </c>
      <c r="U21" s="89">
        <f t="shared" si="12"/>
        <v>10</v>
      </c>
      <c r="V21" s="74">
        <f>Environment!B21</f>
        <v>51.822104412168642</v>
      </c>
      <c r="W21" s="89">
        <f t="shared" si="13"/>
        <v>8</v>
      </c>
      <c r="X21" s="89">
        <f t="shared" si="14"/>
        <v>41</v>
      </c>
      <c r="Y21" s="74">
        <f>Education!B21</f>
        <v>40.689133925435343</v>
      </c>
      <c r="Z21" s="89">
        <f t="shared" si="15"/>
        <v>37</v>
      </c>
      <c r="AA21" s="89">
        <f t="shared" si="16"/>
        <v>29</v>
      </c>
      <c r="AB21" s="74">
        <f>Entrepreneurship!B21</f>
        <v>31.73633207870779</v>
      </c>
      <c r="AC21" s="89">
        <f t="shared" si="17"/>
        <v>10</v>
      </c>
      <c r="AD21" s="89">
        <f t="shared" si="18"/>
        <v>55</v>
      </c>
      <c r="AE21" s="74">
        <f>'Public space'!B21</f>
        <v>5.6439661650556445</v>
      </c>
      <c r="AF21" s="89">
        <f t="shared" si="19"/>
        <v>22</v>
      </c>
      <c r="AG21" s="89">
        <f t="shared" si="20"/>
        <v>28</v>
      </c>
      <c r="AH21" s="74">
        <f>'Financial services'!B21</f>
        <v>15.250178351219182</v>
      </c>
      <c r="AI21" s="89">
        <f t="shared" si="21"/>
        <v>32</v>
      </c>
      <c r="AJ21" s="89">
        <f t="shared" si="22"/>
        <v>13</v>
      </c>
      <c r="AK21" s="74">
        <f>Diversity!B21</f>
        <v>39.462463657137341</v>
      </c>
      <c r="AL21" s="89">
        <f t="shared" si="23"/>
        <v>24</v>
      </c>
      <c r="AM21" s="89">
        <f t="shared" si="24"/>
        <v>27</v>
      </c>
      <c r="AN21" s="74">
        <f>'Digital access'!B21</f>
        <v>65.306159900149311</v>
      </c>
      <c r="AO21" s="89">
        <f t="shared" si="25"/>
        <v>6</v>
      </c>
      <c r="AP21" s="89">
        <f t="shared" si="26"/>
        <v>53</v>
      </c>
      <c r="AQ21" s="74">
        <f>Music!B21</f>
        <v>8.8555502801992549</v>
      </c>
      <c r="AR21" s="89">
        <f t="shared" si="27"/>
        <v>39</v>
      </c>
      <c r="AS21" s="89">
        <f t="shared" si="28"/>
        <v>48</v>
      </c>
      <c r="AT21" s="74">
        <f>'Creative arts'!B21</f>
        <v>44.8359375</v>
      </c>
      <c r="AU21" s="89">
        <f t="shared" si="29"/>
        <v>19</v>
      </c>
      <c r="AV21" s="89">
        <f t="shared" si="30"/>
        <v>48</v>
      </c>
      <c r="AW21" s="74">
        <f>Sports!B21</f>
        <v>44.108458970723532</v>
      </c>
      <c r="AX21" s="89">
        <f t="shared" si="31"/>
        <v>28</v>
      </c>
      <c r="AY21" s="89">
        <f t="shared" si="32"/>
        <v>36</v>
      </c>
      <c r="AZ21" s="74">
        <f>Film!B21</f>
        <v>37.915991586473659</v>
      </c>
      <c r="BA21" s="89">
        <f t="shared" si="33"/>
        <v>18</v>
      </c>
      <c r="BB21" s="89">
        <f t="shared" si="34"/>
        <v>18</v>
      </c>
      <c r="BC21" s="74">
        <f ca="1">'Civic engagement'!B21</f>
        <v>12.221562499999999</v>
      </c>
      <c r="BD21" s="89">
        <f t="shared" ca="1" si="35"/>
        <v>50</v>
      </c>
      <c r="BE21" s="89">
        <f t="shared" ca="1" si="36"/>
        <v>38</v>
      </c>
      <c r="BF21" s="74">
        <f>'Food and nightlife'!B21</f>
        <v>32.279964289794471</v>
      </c>
      <c r="BG21" s="89">
        <f t="shared" si="37"/>
        <v>23</v>
      </c>
      <c r="BH21" s="89">
        <f t="shared" si="38"/>
        <v>40</v>
      </c>
      <c r="BI21" s="74">
        <f>Fashion!B21</f>
        <v>26.469871794871796</v>
      </c>
      <c r="BJ21" s="89">
        <f t="shared" si="39"/>
        <v>4</v>
      </c>
      <c r="BK21" s="89">
        <f t="shared" si="40"/>
        <v>37</v>
      </c>
      <c r="BL21" s="117">
        <f>'Youth population'!G21</f>
        <v>12.3764705882353</v>
      </c>
      <c r="BM21" s="12"/>
      <c r="BN21" s="117" t="s">
        <v>157</v>
      </c>
      <c r="BO21" s="12">
        <f t="shared" ca="1" si="41"/>
        <v>792.51619212378057</v>
      </c>
      <c r="BP21" s="68">
        <f t="shared" ca="1" si="42"/>
        <v>19</v>
      </c>
      <c r="BQ21" s="68">
        <f t="shared" ca="1" si="43"/>
        <v>31</v>
      </c>
      <c r="BR21" s="372">
        <v>18</v>
      </c>
      <c r="BS21" s="372" t="s">
        <v>233</v>
      </c>
      <c r="BT21" s="372" t="s">
        <v>170</v>
      </c>
      <c r="BU21" s="372">
        <v>791.42</v>
      </c>
      <c r="BV21" s="372"/>
      <c r="BW21" s="372" t="s">
        <v>145</v>
      </c>
      <c r="BX21" s="372"/>
      <c r="BY21" s="372"/>
      <c r="BZ21" s="372">
        <v>18</v>
      </c>
      <c r="CA21" s="372" t="s">
        <v>67</v>
      </c>
      <c r="CB21" s="372" t="s">
        <v>163</v>
      </c>
      <c r="CC21" s="372">
        <v>73.97</v>
      </c>
      <c r="CD21" s="372"/>
      <c r="CE21" s="372" t="s">
        <v>75</v>
      </c>
      <c r="CF21" s="372" t="s">
        <v>144</v>
      </c>
      <c r="CG21" s="372">
        <v>77.400000000000006</v>
      </c>
      <c r="CH21" s="372"/>
      <c r="CI21" s="372" t="s">
        <v>75</v>
      </c>
      <c r="CJ21" s="372" t="s">
        <v>164</v>
      </c>
      <c r="CK21" s="372">
        <v>48.41</v>
      </c>
      <c r="CL21" s="372"/>
      <c r="CM21" s="372" t="s">
        <v>234</v>
      </c>
      <c r="CN21" s="372" t="s">
        <v>190</v>
      </c>
      <c r="CO21" s="372">
        <v>23.89</v>
      </c>
      <c r="CP21" s="372"/>
      <c r="CQ21" s="372" t="s">
        <v>233</v>
      </c>
      <c r="CR21" s="372" t="s">
        <v>181</v>
      </c>
      <c r="CS21" s="372">
        <v>58.41</v>
      </c>
      <c r="CT21" s="372"/>
      <c r="CU21" s="372" t="s">
        <v>67</v>
      </c>
      <c r="CV21" s="372" t="s">
        <v>149</v>
      </c>
      <c r="CW21" s="372">
        <v>46.94</v>
      </c>
      <c r="CX21" s="372"/>
      <c r="CY21" s="372" t="s">
        <v>75</v>
      </c>
      <c r="CZ21" s="372" t="s">
        <v>180</v>
      </c>
      <c r="DA21" s="372">
        <v>47.28</v>
      </c>
      <c r="DB21" s="372"/>
      <c r="DC21" s="372" t="s">
        <v>67</v>
      </c>
      <c r="DD21" s="372" t="s">
        <v>168</v>
      </c>
      <c r="DE21" s="372">
        <v>49.56</v>
      </c>
      <c r="DF21" s="372"/>
      <c r="DG21" s="372" t="s">
        <v>233</v>
      </c>
      <c r="DH21" s="372" t="s">
        <v>195</v>
      </c>
      <c r="DI21" s="372">
        <v>27.99</v>
      </c>
      <c r="DJ21" s="372"/>
      <c r="DK21" s="372" t="s">
        <v>234</v>
      </c>
      <c r="DL21" s="372" t="s">
        <v>167</v>
      </c>
      <c r="DM21" s="372">
        <v>6.27</v>
      </c>
      <c r="DN21" s="372"/>
      <c r="DO21" s="372" t="s">
        <v>233</v>
      </c>
      <c r="DP21" s="372" t="s">
        <v>191</v>
      </c>
      <c r="DQ21" s="372">
        <v>19.84</v>
      </c>
      <c r="DR21" s="372"/>
      <c r="DS21" s="372" t="s">
        <v>75</v>
      </c>
      <c r="DT21" s="372" t="s">
        <v>166</v>
      </c>
      <c r="DU21" s="372">
        <v>44.73</v>
      </c>
      <c r="DV21" s="372"/>
      <c r="DW21" s="372" t="s">
        <v>233</v>
      </c>
      <c r="DX21" s="372" t="s">
        <v>193</v>
      </c>
      <c r="DY21" s="372">
        <v>59.28</v>
      </c>
      <c r="DZ21" s="372"/>
      <c r="EA21" s="372" t="s">
        <v>234</v>
      </c>
      <c r="EB21" s="372" t="s">
        <v>243</v>
      </c>
      <c r="EC21" s="372">
        <v>20.85</v>
      </c>
      <c r="ED21" s="372"/>
      <c r="EE21" s="372" t="s">
        <v>234</v>
      </c>
      <c r="EF21" s="372" t="s">
        <v>243</v>
      </c>
      <c r="EG21" s="372">
        <v>45.39</v>
      </c>
      <c r="EH21" s="372"/>
      <c r="EI21" s="372" t="s">
        <v>233</v>
      </c>
      <c r="EJ21" s="372" t="s">
        <v>175</v>
      </c>
      <c r="EK21" s="372">
        <v>46.27</v>
      </c>
      <c r="EL21" s="372"/>
      <c r="EM21" s="372" t="s">
        <v>233</v>
      </c>
      <c r="EN21" s="372" t="s">
        <v>193</v>
      </c>
      <c r="EO21" s="372">
        <v>37.71</v>
      </c>
      <c r="EP21" s="372"/>
      <c r="EQ21" s="372" t="s">
        <v>75</v>
      </c>
      <c r="ER21" s="372" t="s">
        <v>177</v>
      </c>
      <c r="ES21" s="372">
        <v>20.059999999999999</v>
      </c>
      <c r="ET21" s="372"/>
      <c r="EU21" s="372" t="s">
        <v>67</v>
      </c>
      <c r="EV21" s="372" t="s">
        <v>179</v>
      </c>
      <c r="EW21" s="372">
        <v>37.47</v>
      </c>
      <c r="EX21" s="372"/>
      <c r="EY21" s="372" t="s">
        <v>234</v>
      </c>
      <c r="EZ21" s="372" t="s">
        <v>176</v>
      </c>
      <c r="FA21" s="372">
        <v>11.9</v>
      </c>
      <c r="FB21" s="372"/>
      <c r="FC21" s="372" t="s">
        <v>253</v>
      </c>
      <c r="FD21" s="372" t="s">
        <v>168</v>
      </c>
      <c r="FE21" s="372">
        <v>25.5</v>
      </c>
      <c r="FF21" s="372">
        <v>26.96</v>
      </c>
      <c r="FG21" s="12"/>
    </row>
    <row r="22" spans="1:163" ht="12.75" x14ac:dyDescent="0.2">
      <c r="A22" s="12"/>
      <c r="B22" s="114"/>
      <c r="C22" s="69" t="s">
        <v>158</v>
      </c>
      <c r="D22" s="85">
        <f>Safety!B22</f>
        <v>54.700688109686318</v>
      </c>
      <c r="E22" s="86">
        <f t="shared" si="1"/>
        <v>50</v>
      </c>
      <c r="F22" s="86">
        <f t="shared" si="2"/>
        <v>26</v>
      </c>
      <c r="G22" s="85">
        <f>Affordability!B22</f>
        <v>71.206575536155881</v>
      </c>
      <c r="H22" s="86">
        <f t="shared" si="3"/>
        <v>39</v>
      </c>
      <c r="I22" s="86">
        <f t="shared" si="4"/>
        <v>12</v>
      </c>
      <c r="J22" s="85">
        <f>Transit!B22</f>
        <v>41.577646592398722</v>
      </c>
      <c r="K22" s="86">
        <f t="shared" si="5"/>
        <v>30</v>
      </c>
      <c r="L22" s="86">
        <f t="shared" si="6"/>
        <v>27</v>
      </c>
      <c r="M22" s="85">
        <f>Health!B22</f>
        <v>17.577290840191996</v>
      </c>
      <c r="N22" s="86">
        <f t="shared" si="7"/>
        <v>39</v>
      </c>
      <c r="O22" s="86">
        <f t="shared" si="8"/>
        <v>30</v>
      </c>
      <c r="P22" s="85">
        <f>Travel!B22</f>
        <v>62.903433747419498</v>
      </c>
      <c r="Q22" s="86">
        <f t="shared" si="9"/>
        <v>6</v>
      </c>
      <c r="R22" s="86">
        <f t="shared" si="10"/>
        <v>26</v>
      </c>
      <c r="S22" s="85">
        <f>Employment!B22</f>
        <v>42.544977133907828</v>
      </c>
      <c r="T22" s="86">
        <f t="shared" si="11"/>
        <v>30</v>
      </c>
      <c r="U22" s="86">
        <f t="shared" si="12"/>
        <v>33</v>
      </c>
      <c r="V22" s="85">
        <f>Environment!B22</f>
        <v>29.249268831625386</v>
      </c>
      <c r="W22" s="86">
        <f t="shared" si="13"/>
        <v>50</v>
      </c>
      <c r="X22" s="86">
        <f t="shared" si="14"/>
        <v>50</v>
      </c>
      <c r="Y22" s="85">
        <f>Education!B22</f>
        <v>35.869440270755263</v>
      </c>
      <c r="Z22" s="86">
        <f t="shared" si="15"/>
        <v>47</v>
      </c>
      <c r="AA22" s="86">
        <f t="shared" si="16"/>
        <v>38</v>
      </c>
      <c r="AB22" s="85">
        <f>Entrepreneurship!B22</f>
        <v>20.427960815528998</v>
      </c>
      <c r="AC22" s="86">
        <f t="shared" si="17"/>
        <v>42</v>
      </c>
      <c r="AD22" s="86">
        <f t="shared" si="18"/>
        <v>15</v>
      </c>
      <c r="AE22" s="85">
        <f>'Public space'!B22</f>
        <v>0.79000765372809345</v>
      </c>
      <c r="AF22" s="86">
        <f t="shared" si="19"/>
        <v>48</v>
      </c>
      <c r="AG22" s="86">
        <f t="shared" si="20"/>
        <v>3</v>
      </c>
      <c r="AH22" s="85">
        <f>'Financial services'!B22</f>
        <v>7.9847030327181185</v>
      </c>
      <c r="AI22" s="86">
        <f t="shared" si="21"/>
        <v>50</v>
      </c>
      <c r="AJ22" s="86">
        <f t="shared" si="22"/>
        <v>42</v>
      </c>
      <c r="AK22" s="85">
        <f>Diversity!B22</f>
        <v>25.568709988374859</v>
      </c>
      <c r="AL22" s="86">
        <f t="shared" si="23"/>
        <v>41</v>
      </c>
      <c r="AM22" s="86">
        <f t="shared" si="24"/>
        <v>44</v>
      </c>
      <c r="AN22" s="85">
        <f>'Digital access'!B22</f>
        <v>36.587940570083319</v>
      </c>
      <c r="AO22" s="86">
        <f t="shared" si="25"/>
        <v>47</v>
      </c>
      <c r="AP22" s="86">
        <f t="shared" si="26"/>
        <v>8</v>
      </c>
      <c r="AQ22" s="85">
        <f>Music!B22</f>
        <v>10.051772260273978</v>
      </c>
      <c r="AR22" s="86">
        <f t="shared" si="27"/>
        <v>38</v>
      </c>
      <c r="AS22" s="86">
        <f t="shared" si="28"/>
        <v>42</v>
      </c>
      <c r="AT22" s="85">
        <f>'Creative arts'!B22</f>
        <v>43.720312500000006</v>
      </c>
      <c r="AU22" s="86">
        <f t="shared" si="29"/>
        <v>20</v>
      </c>
      <c r="AV22" s="86">
        <f t="shared" si="30"/>
        <v>18</v>
      </c>
      <c r="AW22" s="85">
        <f>Sports!B22</f>
        <v>61.593349195629784</v>
      </c>
      <c r="AX22" s="86">
        <f t="shared" si="31"/>
        <v>2</v>
      </c>
      <c r="AY22" s="86">
        <f t="shared" si="32"/>
        <v>41</v>
      </c>
      <c r="AZ22" s="85">
        <f>Film!B22</f>
        <v>30.648575983064884</v>
      </c>
      <c r="BA22" s="86">
        <f t="shared" si="33"/>
        <v>31</v>
      </c>
      <c r="BB22" s="86">
        <f t="shared" si="34"/>
        <v>8</v>
      </c>
      <c r="BC22" s="85">
        <f ca="1">'Civic engagement'!B22</f>
        <v>17.758488616838491</v>
      </c>
      <c r="BD22" s="86">
        <f t="shared" ca="1" si="35"/>
        <v>28</v>
      </c>
      <c r="BE22" s="86">
        <f t="shared" ca="1" si="36"/>
        <v>35</v>
      </c>
      <c r="BF22" s="85">
        <f>'Food and nightlife'!B22</f>
        <v>26.831690548415462</v>
      </c>
      <c r="BG22" s="86">
        <f t="shared" si="37"/>
        <v>41</v>
      </c>
      <c r="BH22" s="86">
        <f t="shared" si="38"/>
        <v>15</v>
      </c>
      <c r="BI22" s="85">
        <f>Fashion!B22</f>
        <v>2.6698717948717943</v>
      </c>
      <c r="BJ22" s="86">
        <f t="shared" si="39"/>
        <v>39</v>
      </c>
      <c r="BK22" s="86">
        <f t="shared" si="40"/>
        <v>35</v>
      </c>
      <c r="BL22" s="69">
        <f>'Youth population'!G22</f>
        <v>28.117647058823525</v>
      </c>
      <c r="BM22" s="12"/>
      <c r="BN22" s="69" t="s">
        <v>158</v>
      </c>
      <c r="BO22" s="12">
        <f t="shared" ca="1" si="41"/>
        <v>668.38035108049235</v>
      </c>
      <c r="BP22" s="68">
        <f t="shared" ca="1" si="42"/>
        <v>43</v>
      </c>
      <c r="BQ22" s="68">
        <f t="shared" ca="1" si="43"/>
        <v>18</v>
      </c>
      <c r="BR22" s="372">
        <v>19</v>
      </c>
      <c r="BS22" s="372" t="s">
        <v>234</v>
      </c>
      <c r="BT22" s="372" t="s">
        <v>157</v>
      </c>
      <c r="BU22" s="372">
        <v>790.69</v>
      </c>
      <c r="BV22" s="372"/>
      <c r="BW22" s="372" t="s">
        <v>158</v>
      </c>
      <c r="BX22" s="372"/>
      <c r="BY22" s="372"/>
      <c r="BZ22" s="372">
        <v>19</v>
      </c>
      <c r="CA22" s="372" t="s">
        <v>233</v>
      </c>
      <c r="CB22" s="372" t="s">
        <v>165</v>
      </c>
      <c r="CC22" s="372">
        <v>73.83</v>
      </c>
      <c r="CD22" s="372"/>
      <c r="CE22" s="372" t="s">
        <v>233</v>
      </c>
      <c r="CF22" s="372" t="s">
        <v>151</v>
      </c>
      <c r="CG22" s="372">
        <v>77.02</v>
      </c>
      <c r="CH22" s="372"/>
      <c r="CI22" s="372" t="s">
        <v>75</v>
      </c>
      <c r="CJ22" s="372" t="s">
        <v>166</v>
      </c>
      <c r="CK22" s="372">
        <v>47.46</v>
      </c>
      <c r="CL22" s="372"/>
      <c r="CM22" s="372" t="s">
        <v>233</v>
      </c>
      <c r="CN22" s="372" t="s">
        <v>169</v>
      </c>
      <c r="CO22" s="372">
        <v>22.98</v>
      </c>
      <c r="CP22" s="372"/>
      <c r="CQ22" s="372" t="s">
        <v>233</v>
      </c>
      <c r="CR22" s="372" t="s">
        <v>165</v>
      </c>
      <c r="CS22" s="372">
        <v>58.36</v>
      </c>
      <c r="CT22" s="372"/>
      <c r="CU22" s="372" t="s">
        <v>234</v>
      </c>
      <c r="CV22" s="372" t="s">
        <v>172</v>
      </c>
      <c r="CW22" s="372">
        <v>46.21</v>
      </c>
      <c r="CX22" s="372"/>
      <c r="CY22" s="372" t="s">
        <v>248</v>
      </c>
      <c r="CZ22" s="372" t="s">
        <v>189</v>
      </c>
      <c r="DA22" s="372">
        <v>46.98</v>
      </c>
      <c r="DB22" s="372"/>
      <c r="DC22" s="372" t="s">
        <v>75</v>
      </c>
      <c r="DD22" s="372" t="s">
        <v>177</v>
      </c>
      <c r="DE22" s="372">
        <v>49.27</v>
      </c>
      <c r="DF22" s="372"/>
      <c r="DG22" s="372" t="s">
        <v>233</v>
      </c>
      <c r="DH22" s="372" t="s">
        <v>154</v>
      </c>
      <c r="DI22" s="372">
        <v>27.44</v>
      </c>
      <c r="DJ22" s="372"/>
      <c r="DK22" s="372" t="s">
        <v>234</v>
      </c>
      <c r="DL22" s="372" t="s">
        <v>142</v>
      </c>
      <c r="DM22" s="372">
        <v>6.23</v>
      </c>
      <c r="DN22" s="372"/>
      <c r="DO22" s="372" t="s">
        <v>233</v>
      </c>
      <c r="DP22" s="372" t="s">
        <v>152</v>
      </c>
      <c r="DQ22" s="372">
        <v>19.54</v>
      </c>
      <c r="DR22" s="372"/>
      <c r="DS22" s="372" t="s">
        <v>67</v>
      </c>
      <c r="DT22" s="372" t="s">
        <v>183</v>
      </c>
      <c r="DU22" s="372">
        <v>43.52</v>
      </c>
      <c r="DV22" s="372"/>
      <c r="DW22" s="372" t="s">
        <v>67</v>
      </c>
      <c r="DX22" s="372" t="s">
        <v>147</v>
      </c>
      <c r="DY22" s="372">
        <v>59.06</v>
      </c>
      <c r="DZ22" s="372"/>
      <c r="EA22" s="372" t="s">
        <v>233</v>
      </c>
      <c r="EB22" s="372" t="s">
        <v>181</v>
      </c>
      <c r="EC22" s="372">
        <v>20.37</v>
      </c>
      <c r="ED22" s="372"/>
      <c r="EE22" s="372" t="s">
        <v>234</v>
      </c>
      <c r="EF22" s="372" t="s">
        <v>157</v>
      </c>
      <c r="EG22" s="372">
        <v>44.84</v>
      </c>
      <c r="EH22" s="372"/>
      <c r="EI22" s="372" t="s">
        <v>75</v>
      </c>
      <c r="EJ22" s="372" t="s">
        <v>180</v>
      </c>
      <c r="EK22" s="372">
        <v>45.96</v>
      </c>
      <c r="EL22" s="372"/>
      <c r="EM22" s="372" t="s">
        <v>67</v>
      </c>
      <c r="EN22" s="372" t="s">
        <v>147</v>
      </c>
      <c r="EO22" s="372">
        <v>37.020000000000003</v>
      </c>
      <c r="EP22" s="372"/>
      <c r="EQ22" s="372" t="s">
        <v>75</v>
      </c>
      <c r="ER22" s="372" t="s">
        <v>171</v>
      </c>
      <c r="ES22" s="372">
        <v>19.86</v>
      </c>
      <c r="ET22" s="372"/>
      <c r="EU22" s="372" t="s">
        <v>233</v>
      </c>
      <c r="EV22" s="372" t="s">
        <v>154</v>
      </c>
      <c r="EW22" s="372">
        <v>36.229999999999997</v>
      </c>
      <c r="EX22" s="372"/>
      <c r="EY22" s="372" t="s">
        <v>234</v>
      </c>
      <c r="EZ22" s="372" t="s">
        <v>174</v>
      </c>
      <c r="FA22" s="372">
        <v>11.67</v>
      </c>
      <c r="FB22" s="372"/>
      <c r="FC22" s="372" t="s">
        <v>234</v>
      </c>
      <c r="FD22" s="372" t="s">
        <v>142</v>
      </c>
      <c r="FE22" s="372">
        <v>25.3</v>
      </c>
      <c r="FF22" s="372">
        <v>26.49</v>
      </c>
      <c r="FG22" s="12"/>
    </row>
    <row r="23" spans="1:163" ht="12.75" x14ac:dyDescent="0.2">
      <c r="A23" s="12"/>
      <c r="B23" s="114"/>
      <c r="C23" s="117" t="s">
        <v>159</v>
      </c>
      <c r="D23" s="74">
        <f>Safety!B23</f>
        <v>66.603890953835986</v>
      </c>
      <c r="E23" s="89">
        <f t="shared" si="1"/>
        <v>32</v>
      </c>
      <c r="F23" s="89">
        <f t="shared" si="2"/>
        <v>51</v>
      </c>
      <c r="G23" s="74">
        <f>Affordability!B23</f>
        <v>74.196520660570741</v>
      </c>
      <c r="H23" s="89">
        <f t="shared" si="3"/>
        <v>30</v>
      </c>
      <c r="I23" s="89">
        <f t="shared" si="4"/>
        <v>52</v>
      </c>
      <c r="J23" s="74">
        <f>Transit!B23</f>
        <v>38.444476864690401</v>
      </c>
      <c r="K23" s="89">
        <f t="shared" si="5"/>
        <v>38</v>
      </c>
      <c r="L23" s="89">
        <f t="shared" si="6"/>
        <v>46</v>
      </c>
      <c r="M23" s="74">
        <f>Health!B23</f>
        <v>20.389164122933728</v>
      </c>
      <c r="N23" s="89">
        <f t="shared" si="7"/>
        <v>30</v>
      </c>
      <c r="O23" s="89">
        <f t="shared" si="8"/>
        <v>2</v>
      </c>
      <c r="P23" s="74">
        <f>Travel!B23</f>
        <v>55.265582269286647</v>
      </c>
      <c r="Q23" s="89">
        <f t="shared" si="9"/>
        <v>27</v>
      </c>
      <c r="R23" s="89">
        <f t="shared" si="10"/>
        <v>41</v>
      </c>
      <c r="S23" s="74">
        <f>Employment!B23</f>
        <v>42.540543255310631</v>
      </c>
      <c r="T23" s="89">
        <f t="shared" si="11"/>
        <v>31</v>
      </c>
      <c r="U23" s="89">
        <f t="shared" si="12"/>
        <v>26</v>
      </c>
      <c r="V23" s="74">
        <f>Environment!B23</f>
        <v>21.088567956786616</v>
      </c>
      <c r="W23" s="89">
        <f t="shared" si="13"/>
        <v>55</v>
      </c>
      <c r="X23" s="89">
        <f t="shared" si="14"/>
        <v>38</v>
      </c>
      <c r="Y23" s="74">
        <f>Education!B23</f>
        <v>48.75320270245345</v>
      </c>
      <c r="Z23" s="89">
        <f t="shared" si="15"/>
        <v>20</v>
      </c>
      <c r="AA23" s="89">
        <f t="shared" si="16"/>
        <v>20</v>
      </c>
      <c r="AB23" s="74">
        <f>Entrepreneurship!B23</f>
        <v>20.408703410551396</v>
      </c>
      <c r="AC23" s="89">
        <f t="shared" si="17"/>
        <v>43</v>
      </c>
      <c r="AD23" s="89">
        <f t="shared" si="18"/>
        <v>45</v>
      </c>
      <c r="AE23" s="74">
        <f>'Public space'!B23</f>
        <v>6.1765249837715546</v>
      </c>
      <c r="AF23" s="89">
        <f t="shared" si="19"/>
        <v>20</v>
      </c>
      <c r="AG23" s="89">
        <f t="shared" si="20"/>
        <v>20</v>
      </c>
      <c r="AH23" s="74">
        <f>'Financial services'!B23</f>
        <v>12.588897170399191</v>
      </c>
      <c r="AI23" s="89">
        <f t="shared" si="21"/>
        <v>45</v>
      </c>
      <c r="AJ23" s="89">
        <f t="shared" si="22"/>
        <v>47</v>
      </c>
      <c r="AK23" s="74">
        <f>Diversity!B23</f>
        <v>22.855304373418676</v>
      </c>
      <c r="AL23" s="89">
        <f t="shared" si="23"/>
        <v>45</v>
      </c>
      <c r="AM23" s="89">
        <f t="shared" si="24"/>
        <v>55</v>
      </c>
      <c r="AN23" s="74">
        <f>'Digital access'!B23</f>
        <v>55.425361112733071</v>
      </c>
      <c r="AO23" s="89">
        <f t="shared" si="25"/>
        <v>30</v>
      </c>
      <c r="AP23" s="89">
        <f t="shared" si="26"/>
        <v>31</v>
      </c>
      <c r="AQ23" s="74">
        <f>Music!B23</f>
        <v>23.310000000000002</v>
      </c>
      <c r="AR23" s="89">
        <f t="shared" si="27"/>
        <v>15</v>
      </c>
      <c r="AS23" s="89">
        <f t="shared" si="28"/>
        <v>32</v>
      </c>
      <c r="AT23" s="74">
        <f>'Creative arts'!B23</f>
        <v>2.2312499999999997</v>
      </c>
      <c r="AU23" s="89">
        <f t="shared" si="29"/>
        <v>51</v>
      </c>
      <c r="AV23" s="89">
        <f t="shared" si="30"/>
        <v>19</v>
      </c>
      <c r="AW23" s="74">
        <f>Sports!B23</f>
        <v>40.789255578956784</v>
      </c>
      <c r="AX23" s="89">
        <f t="shared" si="31"/>
        <v>43</v>
      </c>
      <c r="AY23" s="89">
        <f t="shared" si="32"/>
        <v>46</v>
      </c>
      <c r="AZ23" s="74">
        <f>Film!B23</f>
        <v>29.005798085049964</v>
      </c>
      <c r="BA23" s="89">
        <f t="shared" si="33"/>
        <v>35</v>
      </c>
      <c r="BB23" s="89">
        <f t="shared" si="34"/>
        <v>30</v>
      </c>
      <c r="BC23" s="74">
        <f ca="1">'Civic engagement'!B23</f>
        <v>27.109461984536086</v>
      </c>
      <c r="BD23" s="89">
        <f t="shared" ca="1" si="35"/>
        <v>7</v>
      </c>
      <c r="BE23" s="89">
        <f t="shared" ca="1" si="36"/>
        <v>32</v>
      </c>
      <c r="BF23" s="74">
        <f>'Food and nightlife'!B23</f>
        <v>29.499337869388565</v>
      </c>
      <c r="BG23" s="89">
        <f t="shared" si="37"/>
        <v>31</v>
      </c>
      <c r="BH23" s="89">
        <f t="shared" si="38"/>
        <v>23</v>
      </c>
      <c r="BI23" s="74">
        <f>Fashion!B23</f>
        <v>15.027564102564103</v>
      </c>
      <c r="BJ23" s="89">
        <f t="shared" si="39"/>
        <v>14</v>
      </c>
      <c r="BK23" s="89">
        <f t="shared" si="40"/>
        <v>41</v>
      </c>
      <c r="BL23" s="117">
        <f>'Youth population'!G23</f>
        <v>26.211764705882352</v>
      </c>
      <c r="BM23" s="12"/>
      <c r="BN23" s="117" t="s">
        <v>159</v>
      </c>
      <c r="BO23" s="12">
        <f t="shared" ca="1" si="41"/>
        <v>677.92117216311999</v>
      </c>
      <c r="BP23" s="68">
        <f t="shared" ca="1" si="42"/>
        <v>42</v>
      </c>
      <c r="BQ23" s="68">
        <f t="shared" ca="1" si="43"/>
        <v>43</v>
      </c>
      <c r="BR23" s="372">
        <v>20</v>
      </c>
      <c r="BS23" s="372" t="s">
        <v>67</v>
      </c>
      <c r="BT23" s="372" t="s">
        <v>182</v>
      </c>
      <c r="BU23" s="372">
        <v>789.18</v>
      </c>
      <c r="BV23" s="372"/>
      <c r="BW23" s="372" t="s">
        <v>185</v>
      </c>
      <c r="BX23" s="372"/>
      <c r="BY23" s="372"/>
      <c r="BZ23" s="372">
        <v>20</v>
      </c>
      <c r="CA23" s="372" t="s">
        <v>234</v>
      </c>
      <c r="CB23" s="372" t="s">
        <v>190</v>
      </c>
      <c r="CC23" s="372">
        <v>73.709999999999994</v>
      </c>
      <c r="CD23" s="372"/>
      <c r="CE23" s="372" t="s">
        <v>233</v>
      </c>
      <c r="CF23" s="372" t="s">
        <v>191</v>
      </c>
      <c r="CG23" s="372">
        <v>76.77</v>
      </c>
      <c r="CH23" s="372"/>
      <c r="CI23" s="372" t="s">
        <v>234</v>
      </c>
      <c r="CJ23" s="372" t="s">
        <v>185</v>
      </c>
      <c r="CK23" s="372">
        <v>47.16</v>
      </c>
      <c r="CL23" s="372"/>
      <c r="CM23" s="372" t="s">
        <v>75</v>
      </c>
      <c r="CN23" s="372" t="s">
        <v>118</v>
      </c>
      <c r="CO23" s="372">
        <v>22.92</v>
      </c>
      <c r="CP23" s="372"/>
      <c r="CQ23" s="372" t="s">
        <v>75</v>
      </c>
      <c r="CR23" s="372" t="s">
        <v>180</v>
      </c>
      <c r="CS23" s="372">
        <v>58.32</v>
      </c>
      <c r="CT23" s="372"/>
      <c r="CU23" s="372" t="s">
        <v>233</v>
      </c>
      <c r="CV23" s="372" t="s">
        <v>165</v>
      </c>
      <c r="CW23" s="372">
        <v>45.63</v>
      </c>
      <c r="CX23" s="372"/>
      <c r="CY23" s="372" t="s">
        <v>75</v>
      </c>
      <c r="CZ23" s="372" t="s">
        <v>177</v>
      </c>
      <c r="DA23" s="372">
        <v>46.86</v>
      </c>
      <c r="DB23" s="372"/>
      <c r="DC23" s="372" t="s">
        <v>234</v>
      </c>
      <c r="DD23" s="372" t="s">
        <v>159</v>
      </c>
      <c r="DE23" s="372">
        <v>48.75</v>
      </c>
      <c r="DF23" s="372"/>
      <c r="DG23" s="372" t="s">
        <v>234</v>
      </c>
      <c r="DH23" s="372" t="s">
        <v>184</v>
      </c>
      <c r="DI23" s="372">
        <v>26.67</v>
      </c>
      <c r="DJ23" s="372"/>
      <c r="DK23" s="372" t="s">
        <v>234</v>
      </c>
      <c r="DL23" s="372" t="s">
        <v>159</v>
      </c>
      <c r="DM23" s="372">
        <v>6.17</v>
      </c>
      <c r="DN23" s="372"/>
      <c r="DO23" s="372" t="s">
        <v>233</v>
      </c>
      <c r="DP23" s="372" t="s">
        <v>181</v>
      </c>
      <c r="DQ23" s="372">
        <v>19.43</v>
      </c>
      <c r="DR23" s="372"/>
      <c r="DS23" s="372" t="s">
        <v>233</v>
      </c>
      <c r="DT23" s="372" t="s">
        <v>195</v>
      </c>
      <c r="DU23" s="372">
        <v>43.49</v>
      </c>
      <c r="DV23" s="372"/>
      <c r="DW23" s="372" t="s">
        <v>233</v>
      </c>
      <c r="DX23" s="372" t="s">
        <v>170</v>
      </c>
      <c r="DY23" s="372">
        <v>59.01</v>
      </c>
      <c r="DZ23" s="372"/>
      <c r="EA23" s="372" t="s">
        <v>75</v>
      </c>
      <c r="EB23" s="372" t="s">
        <v>171</v>
      </c>
      <c r="EC23" s="372">
        <v>20.2</v>
      </c>
      <c r="ED23" s="372"/>
      <c r="EE23" s="372" t="s">
        <v>75</v>
      </c>
      <c r="EF23" s="372" t="s">
        <v>158</v>
      </c>
      <c r="EG23" s="372">
        <v>43.72</v>
      </c>
      <c r="EH23" s="372"/>
      <c r="EI23" s="372" t="s">
        <v>234</v>
      </c>
      <c r="EJ23" s="372" t="s">
        <v>185</v>
      </c>
      <c r="EK23" s="372">
        <v>45.79</v>
      </c>
      <c r="EL23" s="372"/>
      <c r="EM23" s="372" t="s">
        <v>233</v>
      </c>
      <c r="EN23" s="372" t="s">
        <v>169</v>
      </c>
      <c r="EO23" s="372">
        <v>36.590000000000003</v>
      </c>
      <c r="EP23" s="372"/>
      <c r="EQ23" s="372" t="s">
        <v>234</v>
      </c>
      <c r="ER23" s="372" t="s">
        <v>174</v>
      </c>
      <c r="ES23" s="372">
        <v>19.850000000000001</v>
      </c>
      <c r="ET23" s="372"/>
      <c r="EU23" s="372" t="s">
        <v>69</v>
      </c>
      <c r="EV23" s="372" t="s">
        <v>162</v>
      </c>
      <c r="EW23" s="372">
        <v>36.049999999999997</v>
      </c>
      <c r="EX23" s="372"/>
      <c r="EY23" s="372" t="s">
        <v>75</v>
      </c>
      <c r="EZ23" s="372" t="s">
        <v>180</v>
      </c>
      <c r="FA23" s="372">
        <v>11.59</v>
      </c>
      <c r="FB23" s="372"/>
      <c r="FC23" s="372" t="s">
        <v>234</v>
      </c>
      <c r="FD23" s="372" t="s">
        <v>159</v>
      </c>
      <c r="FE23" s="372">
        <v>25.18</v>
      </c>
      <c r="FF23" s="372">
        <v>26.21</v>
      </c>
      <c r="FG23" s="12"/>
    </row>
    <row r="24" spans="1:163" ht="12.75" x14ac:dyDescent="0.2">
      <c r="A24" s="12"/>
      <c r="B24" s="114"/>
      <c r="C24" s="35" t="s">
        <v>160</v>
      </c>
      <c r="D24" s="34">
        <f>Safety!B24</f>
        <v>54.970388370852632</v>
      </c>
      <c r="E24" s="67">
        <f t="shared" si="1"/>
        <v>49</v>
      </c>
      <c r="F24" s="67">
        <f t="shared" si="2"/>
        <v>37</v>
      </c>
      <c r="G24" s="34">
        <f>Affordability!B24</f>
        <v>66.453639097346496</v>
      </c>
      <c r="H24" s="67">
        <f t="shared" si="3"/>
        <v>46</v>
      </c>
      <c r="I24" s="67">
        <f t="shared" si="4"/>
        <v>39</v>
      </c>
      <c r="J24" s="34">
        <f>Transit!B24</f>
        <v>34.322100175400429</v>
      </c>
      <c r="K24" s="67">
        <f t="shared" si="5"/>
        <v>46</v>
      </c>
      <c r="L24" s="67">
        <f t="shared" si="6"/>
        <v>12</v>
      </c>
      <c r="M24" s="34">
        <f>Health!B24</f>
        <v>18.815898899585363</v>
      </c>
      <c r="N24" s="67">
        <f t="shared" si="7"/>
        <v>37</v>
      </c>
      <c r="O24" s="67">
        <f t="shared" si="8"/>
        <v>22</v>
      </c>
      <c r="P24" s="34">
        <f>Travel!B24</f>
        <v>52.575306168600164</v>
      </c>
      <c r="Q24" s="67">
        <f t="shared" si="9"/>
        <v>37</v>
      </c>
      <c r="R24" s="67">
        <f t="shared" si="10"/>
        <v>18</v>
      </c>
      <c r="S24" s="34">
        <f>Employment!B24</f>
        <v>36.086598993852959</v>
      </c>
      <c r="T24" s="67">
        <f t="shared" si="11"/>
        <v>42</v>
      </c>
      <c r="U24" s="67">
        <f t="shared" si="12"/>
        <v>53</v>
      </c>
      <c r="V24" s="34">
        <f>Environment!B24</f>
        <v>39.856510515586898</v>
      </c>
      <c r="W24" s="67">
        <f t="shared" si="13"/>
        <v>38</v>
      </c>
      <c r="X24" s="67">
        <f t="shared" si="14"/>
        <v>6</v>
      </c>
      <c r="Y24" s="34">
        <f>Education!B24</f>
        <v>38.027630857374682</v>
      </c>
      <c r="Z24" s="67">
        <f t="shared" si="15"/>
        <v>45</v>
      </c>
      <c r="AA24" s="67">
        <f t="shared" si="16"/>
        <v>15</v>
      </c>
      <c r="AB24" s="34">
        <f>Entrepreneurship!B24</f>
        <v>24.123455575358889</v>
      </c>
      <c r="AC24" s="67">
        <f t="shared" si="17"/>
        <v>26</v>
      </c>
      <c r="AD24" s="67">
        <f t="shared" si="18"/>
        <v>3</v>
      </c>
      <c r="AE24" s="34">
        <f>'Public space'!B24</f>
        <v>6.4030271231938114</v>
      </c>
      <c r="AF24" s="67">
        <f t="shared" si="19"/>
        <v>16</v>
      </c>
      <c r="AG24" s="67">
        <f t="shared" si="20"/>
        <v>24</v>
      </c>
      <c r="AH24" s="34">
        <f>'Financial services'!B24</f>
        <v>14.110905156965069</v>
      </c>
      <c r="AI24" s="67">
        <f t="shared" si="21"/>
        <v>40</v>
      </c>
      <c r="AJ24" s="67">
        <f t="shared" si="22"/>
        <v>37</v>
      </c>
      <c r="AK24" s="34">
        <f>Diversity!B24</f>
        <v>49.922572206243963</v>
      </c>
      <c r="AL24" s="67">
        <f t="shared" si="23"/>
        <v>10</v>
      </c>
      <c r="AM24" s="67">
        <f t="shared" si="24"/>
        <v>30</v>
      </c>
      <c r="AN24" s="34">
        <f>'Digital access'!B24</f>
        <v>35.173284284758516</v>
      </c>
      <c r="AO24" s="67">
        <f t="shared" si="25"/>
        <v>48</v>
      </c>
      <c r="AP24" s="67">
        <f t="shared" si="26"/>
        <v>30</v>
      </c>
      <c r="AQ24" s="34">
        <f>Music!B24</f>
        <v>11.9876198630137</v>
      </c>
      <c r="AR24" s="67">
        <f t="shared" si="27"/>
        <v>34</v>
      </c>
      <c r="AS24" s="67">
        <f t="shared" si="28"/>
        <v>31</v>
      </c>
      <c r="AT24" s="34">
        <f>'Creative arts'!B24</f>
        <v>60.454687500000006</v>
      </c>
      <c r="AU24" s="67">
        <f t="shared" si="29"/>
        <v>2</v>
      </c>
      <c r="AV24" s="67">
        <f t="shared" si="30"/>
        <v>22</v>
      </c>
      <c r="AW24" s="34">
        <f>Sports!B24</f>
        <v>43.54853782458153</v>
      </c>
      <c r="AX24" s="67">
        <f t="shared" si="31"/>
        <v>30</v>
      </c>
      <c r="AY24" s="67">
        <f t="shared" si="32"/>
        <v>26</v>
      </c>
      <c r="AZ24" s="34">
        <f>Film!B24</f>
        <v>29.12858718066866</v>
      </c>
      <c r="BA24" s="67">
        <f t="shared" si="33"/>
        <v>34</v>
      </c>
      <c r="BB24" s="67">
        <f t="shared" si="34"/>
        <v>6</v>
      </c>
      <c r="BC24" s="34">
        <f ca="1">'Civic engagement'!B24</f>
        <v>19.77448131443299</v>
      </c>
      <c r="BD24" s="67">
        <f t="shared" ca="1" si="35"/>
        <v>21</v>
      </c>
      <c r="BE24" s="67">
        <f t="shared" ca="1" si="36"/>
        <v>21</v>
      </c>
      <c r="BF24" s="34">
        <f>'Food and nightlife'!B24</f>
        <v>26.508379191526956</v>
      </c>
      <c r="BG24" s="67">
        <f t="shared" si="37"/>
        <v>42</v>
      </c>
      <c r="BH24" s="67">
        <f t="shared" si="38"/>
        <v>27</v>
      </c>
      <c r="BI24" s="34">
        <f>Fashion!B24</f>
        <v>16.400641025641022</v>
      </c>
      <c r="BJ24" s="67">
        <f t="shared" si="39"/>
        <v>11</v>
      </c>
      <c r="BK24" s="67">
        <f t="shared" si="40"/>
        <v>23</v>
      </c>
      <c r="BL24" s="35">
        <f>'Youth population'!G24</f>
        <v>32.164705882352948</v>
      </c>
      <c r="BM24" s="12"/>
      <c r="BN24" s="35" t="s">
        <v>160</v>
      </c>
      <c r="BO24" s="12">
        <f t="shared" ca="1" si="41"/>
        <v>710.8089572073377</v>
      </c>
      <c r="BP24" s="68">
        <f t="shared" ca="1" si="42"/>
        <v>35</v>
      </c>
      <c r="BQ24" s="68">
        <f t="shared" ca="1" si="43"/>
        <v>45</v>
      </c>
      <c r="BR24" s="372">
        <v>21</v>
      </c>
      <c r="BS24" s="372" t="s">
        <v>234</v>
      </c>
      <c r="BT24" s="372" t="s">
        <v>184</v>
      </c>
      <c r="BU24" s="372">
        <v>783.22</v>
      </c>
      <c r="BV24" s="372"/>
      <c r="BW24" s="372" t="s">
        <v>148</v>
      </c>
      <c r="BX24" s="372"/>
      <c r="BY24" s="372"/>
      <c r="BZ24" s="372">
        <v>21</v>
      </c>
      <c r="CA24" s="372" t="s">
        <v>234</v>
      </c>
      <c r="CB24" s="372" t="s">
        <v>176</v>
      </c>
      <c r="CC24" s="372">
        <v>73.42</v>
      </c>
      <c r="CD24" s="372"/>
      <c r="CE24" s="372" t="s">
        <v>67</v>
      </c>
      <c r="CF24" s="372" t="s">
        <v>178</v>
      </c>
      <c r="CG24" s="372">
        <v>76.55</v>
      </c>
      <c r="CH24" s="372"/>
      <c r="CI24" s="372" t="s">
        <v>233</v>
      </c>
      <c r="CJ24" s="372" t="s">
        <v>151</v>
      </c>
      <c r="CK24" s="372">
        <v>46.29</v>
      </c>
      <c r="CL24" s="372"/>
      <c r="CM24" s="372" t="s">
        <v>234</v>
      </c>
      <c r="CN24" s="372" t="s">
        <v>244</v>
      </c>
      <c r="CO24" s="372">
        <v>22.75</v>
      </c>
      <c r="CP24" s="372"/>
      <c r="CQ24" s="372" t="s">
        <v>234</v>
      </c>
      <c r="CR24" s="372" t="s">
        <v>157</v>
      </c>
      <c r="CS24" s="372">
        <v>57.97</v>
      </c>
      <c r="CT24" s="372"/>
      <c r="CU24" s="372" t="s">
        <v>233</v>
      </c>
      <c r="CV24" s="372" t="s">
        <v>193</v>
      </c>
      <c r="CW24" s="372">
        <v>45.38</v>
      </c>
      <c r="CX24" s="372"/>
      <c r="CY24" s="372" t="s">
        <v>67</v>
      </c>
      <c r="CZ24" s="372" t="s">
        <v>145</v>
      </c>
      <c r="DA24" s="372">
        <v>46.55</v>
      </c>
      <c r="DB24" s="372"/>
      <c r="DC24" s="372" t="s">
        <v>233</v>
      </c>
      <c r="DD24" s="372" t="s">
        <v>154</v>
      </c>
      <c r="DE24" s="372">
        <v>48.07</v>
      </c>
      <c r="DF24" s="372"/>
      <c r="DG24" s="372" t="s">
        <v>234</v>
      </c>
      <c r="DH24" s="372" t="s">
        <v>142</v>
      </c>
      <c r="DI24" s="372">
        <v>26.39</v>
      </c>
      <c r="DJ24" s="372"/>
      <c r="DK24" s="372" t="s">
        <v>67</v>
      </c>
      <c r="DL24" s="372" t="s">
        <v>163</v>
      </c>
      <c r="DM24" s="372">
        <v>5.92</v>
      </c>
      <c r="DN24" s="372"/>
      <c r="DO24" s="372" t="s">
        <v>234</v>
      </c>
      <c r="DP24" s="372" t="s">
        <v>186</v>
      </c>
      <c r="DQ24" s="372">
        <v>19.09</v>
      </c>
      <c r="DR24" s="372"/>
      <c r="DS24" s="372" t="s">
        <v>233</v>
      </c>
      <c r="DT24" s="372" t="s">
        <v>169</v>
      </c>
      <c r="DU24" s="372">
        <v>43.03</v>
      </c>
      <c r="DV24" s="372"/>
      <c r="DW24" s="372" t="s">
        <v>233</v>
      </c>
      <c r="DX24" s="372" t="s">
        <v>169</v>
      </c>
      <c r="DY24" s="372">
        <v>59</v>
      </c>
      <c r="DZ24" s="372"/>
      <c r="EA24" s="372" t="s">
        <v>233</v>
      </c>
      <c r="EB24" s="372" t="s">
        <v>170</v>
      </c>
      <c r="EC24" s="372">
        <v>19.420000000000002</v>
      </c>
      <c r="ED24" s="372"/>
      <c r="EE24" s="372" t="s">
        <v>234</v>
      </c>
      <c r="EF24" s="372" t="s">
        <v>244</v>
      </c>
      <c r="EG24" s="372">
        <v>43.72</v>
      </c>
      <c r="EH24" s="372"/>
      <c r="EI24" s="372" t="s">
        <v>233</v>
      </c>
      <c r="EJ24" s="372" t="s">
        <v>165</v>
      </c>
      <c r="EK24" s="372">
        <v>44.88</v>
      </c>
      <c r="EL24" s="372"/>
      <c r="EM24" s="372" t="s">
        <v>67</v>
      </c>
      <c r="EN24" s="372" t="s">
        <v>145</v>
      </c>
      <c r="EO24" s="372">
        <v>36.53</v>
      </c>
      <c r="EP24" s="372"/>
      <c r="EQ24" s="372" t="s">
        <v>69</v>
      </c>
      <c r="ER24" s="372" t="s">
        <v>160</v>
      </c>
      <c r="ES24" s="372">
        <v>19.68</v>
      </c>
      <c r="ET24" s="372"/>
      <c r="EU24" s="372" t="s">
        <v>75</v>
      </c>
      <c r="EV24" s="372" t="s">
        <v>166</v>
      </c>
      <c r="EW24" s="372">
        <v>34.96</v>
      </c>
      <c r="EX24" s="372"/>
      <c r="EY24" s="372" t="s">
        <v>69</v>
      </c>
      <c r="EZ24" s="372" t="s">
        <v>162</v>
      </c>
      <c r="FA24" s="372">
        <v>10.98</v>
      </c>
      <c r="FB24" s="372"/>
      <c r="FC24" s="372" t="s">
        <v>253</v>
      </c>
      <c r="FD24" s="372" t="s">
        <v>182</v>
      </c>
      <c r="FE24" s="372">
        <v>25.15</v>
      </c>
      <c r="FF24" s="372">
        <v>26.14</v>
      </c>
      <c r="FG24" s="12"/>
    </row>
    <row r="25" spans="1:163" ht="12.75" x14ac:dyDescent="0.2">
      <c r="A25" s="12"/>
      <c r="B25" s="114"/>
      <c r="C25" s="117" t="s">
        <v>244</v>
      </c>
      <c r="D25" s="74">
        <f>Safety!B25</f>
        <v>51.907609178805245</v>
      </c>
      <c r="E25" s="89">
        <f t="shared" si="1"/>
        <v>52</v>
      </c>
      <c r="F25" s="89">
        <f t="shared" si="2"/>
        <v>7</v>
      </c>
      <c r="G25" s="74">
        <f>Affordability!B25</f>
        <v>67.609177745562491</v>
      </c>
      <c r="H25" s="89">
        <f t="shared" si="3"/>
        <v>45</v>
      </c>
      <c r="I25" s="89">
        <f t="shared" si="4"/>
        <v>36</v>
      </c>
      <c r="J25" s="74">
        <f>Transit!B25</f>
        <v>22.794464266207047</v>
      </c>
      <c r="K25" s="89">
        <f t="shared" si="5"/>
        <v>53</v>
      </c>
      <c r="L25" s="89">
        <f t="shared" si="6"/>
        <v>40</v>
      </c>
      <c r="M25" s="74">
        <f>Health!B25</f>
        <v>22.759867170424133</v>
      </c>
      <c r="N25" s="89">
        <f t="shared" si="7"/>
        <v>21</v>
      </c>
      <c r="O25" s="89">
        <f t="shared" si="8"/>
        <v>31</v>
      </c>
      <c r="P25" s="74">
        <f>Travel!B25</f>
        <v>53.502402794148423</v>
      </c>
      <c r="Q25" s="89">
        <f t="shared" si="9"/>
        <v>33</v>
      </c>
      <c r="R25" s="89">
        <f t="shared" si="10"/>
        <v>31</v>
      </c>
      <c r="S25" s="74">
        <f>Employment!B25</f>
        <v>53.226043255310628</v>
      </c>
      <c r="T25" s="89">
        <f t="shared" si="11"/>
        <v>12</v>
      </c>
      <c r="U25" s="89">
        <f t="shared" si="12"/>
        <v>24</v>
      </c>
      <c r="V25" s="74">
        <f>Environment!B25</f>
        <v>43.042504042525273</v>
      </c>
      <c r="W25" s="89">
        <f t="shared" si="13"/>
        <v>34</v>
      </c>
      <c r="X25" s="89">
        <f t="shared" si="14"/>
        <v>17</v>
      </c>
      <c r="Y25" s="74">
        <f>Education!B25</f>
        <v>40.541477459999669</v>
      </c>
      <c r="Z25" s="89">
        <f t="shared" si="15"/>
        <v>40</v>
      </c>
      <c r="AA25" s="89">
        <f t="shared" si="16"/>
        <v>49</v>
      </c>
      <c r="AB25" s="74">
        <f>Entrepreneurship!B25</f>
        <v>10.926804111977388</v>
      </c>
      <c r="AC25" s="89">
        <f t="shared" si="17"/>
        <v>53</v>
      </c>
      <c r="AD25" s="89">
        <f t="shared" si="18"/>
        <v>28</v>
      </c>
      <c r="AE25" s="74">
        <f>'Public space'!B25</f>
        <v>4.8849784491552617</v>
      </c>
      <c r="AF25" s="89">
        <f t="shared" si="19"/>
        <v>23</v>
      </c>
      <c r="AG25" s="89">
        <f t="shared" si="20"/>
        <v>18</v>
      </c>
      <c r="AH25" s="74">
        <f>'Financial services'!B25</f>
        <v>27.427086134427309</v>
      </c>
      <c r="AI25" s="89">
        <f t="shared" si="21"/>
        <v>5</v>
      </c>
      <c r="AJ25" s="89">
        <f t="shared" si="22"/>
        <v>51</v>
      </c>
      <c r="AK25" s="74">
        <f>Diversity!B25</f>
        <v>28.159814890991367</v>
      </c>
      <c r="AL25" s="89">
        <f t="shared" si="23"/>
        <v>39</v>
      </c>
      <c r="AM25" s="89">
        <f t="shared" si="24"/>
        <v>8</v>
      </c>
      <c r="AN25" s="74">
        <f>'Digital access'!B25</f>
        <v>53.85190941677434</v>
      </c>
      <c r="AO25" s="89">
        <f t="shared" si="25"/>
        <v>32</v>
      </c>
      <c r="AP25" s="89">
        <f t="shared" si="26"/>
        <v>47</v>
      </c>
      <c r="AQ25" s="74">
        <f>Music!B25</f>
        <v>7.7700000000000005</v>
      </c>
      <c r="AR25" s="89">
        <f t="shared" si="27"/>
        <v>41</v>
      </c>
      <c r="AS25" s="89">
        <f t="shared" si="28"/>
        <v>41</v>
      </c>
      <c r="AT25" s="74">
        <f>'Creative arts'!B25</f>
        <v>43.720312500000006</v>
      </c>
      <c r="AU25" s="89">
        <f t="shared" si="29"/>
        <v>21</v>
      </c>
      <c r="AV25" s="89">
        <f t="shared" si="30"/>
        <v>51</v>
      </c>
      <c r="AW25" s="74">
        <f>Sports!B25</f>
        <v>42.488035989802924</v>
      </c>
      <c r="AX25" s="89">
        <f t="shared" si="31"/>
        <v>36</v>
      </c>
      <c r="AY25" s="89">
        <f t="shared" si="32"/>
        <v>52</v>
      </c>
      <c r="AZ25" s="74">
        <f>Film!B25</f>
        <v>28.447210112511524</v>
      </c>
      <c r="BA25" s="89">
        <f t="shared" si="33"/>
        <v>37</v>
      </c>
      <c r="BB25" s="89">
        <f t="shared" si="34"/>
        <v>7</v>
      </c>
      <c r="BC25" s="74">
        <f ca="1">'Civic engagement'!B25</f>
        <v>25.337984858247417</v>
      </c>
      <c r="BD25" s="89">
        <f t="shared" ca="1" si="35"/>
        <v>10</v>
      </c>
      <c r="BE25" s="89">
        <f t="shared" ca="1" si="36"/>
        <v>42</v>
      </c>
      <c r="BF25" s="74">
        <f>'Food and nightlife'!B25</f>
        <v>23.870182411551177</v>
      </c>
      <c r="BG25" s="89">
        <f t="shared" si="37"/>
        <v>46</v>
      </c>
      <c r="BH25" s="89">
        <f t="shared" si="38"/>
        <v>31</v>
      </c>
      <c r="BI25" s="74">
        <f>Fashion!B25</f>
        <v>2.6698717948717943</v>
      </c>
      <c r="BJ25" s="89">
        <f t="shared" si="39"/>
        <v>40</v>
      </c>
      <c r="BK25" s="89">
        <f t="shared" si="40"/>
        <v>30</v>
      </c>
      <c r="BL25" s="117">
        <f>'Youth population'!G25</f>
        <v>34.729411764705887</v>
      </c>
      <c r="BM25" s="12"/>
      <c r="BN25" s="117" t="s">
        <v>244</v>
      </c>
      <c r="BO25" s="12">
        <f t="shared" ca="1" si="41"/>
        <v>689.66714834799916</v>
      </c>
      <c r="BP25" s="68">
        <f t="shared" ca="1" si="42"/>
        <v>38</v>
      </c>
      <c r="BQ25" s="68">
        <f t="shared" ca="1" si="43"/>
        <v>27</v>
      </c>
      <c r="BR25" s="372">
        <v>22</v>
      </c>
      <c r="BS25" s="372" t="s">
        <v>75</v>
      </c>
      <c r="BT25" s="372" t="s">
        <v>166</v>
      </c>
      <c r="BU25" s="372">
        <v>781.38</v>
      </c>
      <c r="BV25" s="372"/>
      <c r="BW25" s="372" t="s">
        <v>167</v>
      </c>
      <c r="BX25" s="372"/>
      <c r="BY25" s="372"/>
      <c r="BZ25" s="372">
        <v>22</v>
      </c>
      <c r="CA25" s="372" t="s">
        <v>233</v>
      </c>
      <c r="CB25" s="372" t="s">
        <v>146</v>
      </c>
      <c r="CC25" s="372">
        <v>73.209999999999994</v>
      </c>
      <c r="CD25" s="372"/>
      <c r="CE25" s="372" t="s">
        <v>233</v>
      </c>
      <c r="CF25" s="372" t="s">
        <v>175</v>
      </c>
      <c r="CG25" s="372">
        <v>76.349999999999994</v>
      </c>
      <c r="CH25" s="372"/>
      <c r="CI25" s="372" t="s">
        <v>67</v>
      </c>
      <c r="CJ25" s="372" t="s">
        <v>179</v>
      </c>
      <c r="CK25" s="372">
        <v>46.26</v>
      </c>
      <c r="CL25" s="372"/>
      <c r="CM25" s="372" t="s">
        <v>233</v>
      </c>
      <c r="CN25" s="372" t="s">
        <v>170</v>
      </c>
      <c r="CO25" s="372">
        <v>22.39</v>
      </c>
      <c r="CP25" s="372"/>
      <c r="CQ25" s="372" t="s">
        <v>233</v>
      </c>
      <c r="CR25" s="372" t="s">
        <v>170</v>
      </c>
      <c r="CS25" s="372">
        <v>57.64</v>
      </c>
      <c r="CT25" s="372"/>
      <c r="CU25" s="372" t="s">
        <v>67</v>
      </c>
      <c r="CV25" s="372" t="s">
        <v>163</v>
      </c>
      <c r="CW25" s="372">
        <v>44.82</v>
      </c>
      <c r="CX25" s="372"/>
      <c r="CY25" s="372" t="s">
        <v>69</v>
      </c>
      <c r="CZ25" s="372" t="s">
        <v>156</v>
      </c>
      <c r="DA25" s="372">
        <v>46.41</v>
      </c>
      <c r="DB25" s="372"/>
      <c r="DC25" s="372" t="s">
        <v>248</v>
      </c>
      <c r="DD25" s="372" t="s">
        <v>188</v>
      </c>
      <c r="DE25" s="372">
        <v>47.81</v>
      </c>
      <c r="DF25" s="372"/>
      <c r="DG25" s="372" t="s">
        <v>234</v>
      </c>
      <c r="DH25" s="372" t="s">
        <v>167</v>
      </c>
      <c r="DI25" s="372">
        <v>26.16</v>
      </c>
      <c r="DJ25" s="372"/>
      <c r="DK25" s="372" t="s">
        <v>234</v>
      </c>
      <c r="DL25" s="372" t="s">
        <v>157</v>
      </c>
      <c r="DM25" s="372">
        <v>5.64</v>
      </c>
      <c r="DN25" s="372"/>
      <c r="DO25" s="372" t="s">
        <v>234</v>
      </c>
      <c r="DP25" s="372" t="s">
        <v>176</v>
      </c>
      <c r="DQ25" s="372">
        <v>18.760000000000002</v>
      </c>
      <c r="DR25" s="372"/>
      <c r="DS25" s="372" t="s">
        <v>67</v>
      </c>
      <c r="DT25" s="372" t="s">
        <v>147</v>
      </c>
      <c r="DU25" s="372">
        <v>40.86</v>
      </c>
      <c r="DV25" s="372"/>
      <c r="DW25" s="372" t="s">
        <v>234</v>
      </c>
      <c r="DX25" s="372" t="s">
        <v>186</v>
      </c>
      <c r="DY25" s="372">
        <v>58.12</v>
      </c>
      <c r="DZ25" s="372"/>
      <c r="EA25" s="372" t="s">
        <v>67</v>
      </c>
      <c r="EB25" s="372" t="s">
        <v>163</v>
      </c>
      <c r="EC25" s="372">
        <v>18.940000000000001</v>
      </c>
      <c r="ED25" s="372"/>
      <c r="EE25" s="372" t="s">
        <v>234</v>
      </c>
      <c r="EF25" s="372" t="s">
        <v>190</v>
      </c>
      <c r="EG25" s="372">
        <v>43.72</v>
      </c>
      <c r="EH25" s="372"/>
      <c r="EI25" s="372" t="s">
        <v>233</v>
      </c>
      <c r="EJ25" s="372" t="s">
        <v>191</v>
      </c>
      <c r="EK25" s="372">
        <v>44.84</v>
      </c>
      <c r="EL25" s="372"/>
      <c r="EM25" s="372" t="s">
        <v>233</v>
      </c>
      <c r="EN25" s="372" t="s">
        <v>146</v>
      </c>
      <c r="EO25" s="372">
        <v>35.49</v>
      </c>
      <c r="EP25" s="372"/>
      <c r="EQ25" s="372" t="s">
        <v>233</v>
      </c>
      <c r="ER25" s="372" t="s">
        <v>181</v>
      </c>
      <c r="ES25" s="372">
        <v>19.29</v>
      </c>
      <c r="ET25" s="372"/>
      <c r="EU25" s="372" t="s">
        <v>233</v>
      </c>
      <c r="EV25" s="372" t="s">
        <v>170</v>
      </c>
      <c r="EW25" s="372">
        <v>32.61</v>
      </c>
      <c r="EX25" s="372"/>
      <c r="EY25" s="372" t="s">
        <v>233</v>
      </c>
      <c r="EZ25" s="372" t="s">
        <v>169</v>
      </c>
      <c r="FA25" s="372">
        <v>10.98</v>
      </c>
      <c r="FB25" s="372"/>
      <c r="FC25" s="372" t="s">
        <v>253</v>
      </c>
      <c r="FD25" s="372" t="s">
        <v>179</v>
      </c>
      <c r="FE25" s="372">
        <v>25.02</v>
      </c>
      <c r="FF25" s="372">
        <v>25.84</v>
      </c>
      <c r="FG25" s="12"/>
    </row>
    <row r="26" spans="1:163" ht="12.75" x14ac:dyDescent="0.2">
      <c r="A26" s="12"/>
      <c r="B26" s="114"/>
      <c r="C26" s="35" t="s">
        <v>162</v>
      </c>
      <c r="D26" s="34">
        <f>Safety!B26</f>
        <v>60.526562310965573</v>
      </c>
      <c r="E26" s="67">
        <f t="shared" si="1"/>
        <v>45</v>
      </c>
      <c r="F26" s="67">
        <f t="shared" si="2"/>
        <v>5</v>
      </c>
      <c r="G26" s="34">
        <f>Affordability!B26</f>
        <v>72.83244078534517</v>
      </c>
      <c r="H26" s="67">
        <f t="shared" si="3"/>
        <v>36</v>
      </c>
      <c r="I26" s="67">
        <f t="shared" si="4"/>
        <v>53</v>
      </c>
      <c r="J26" s="34">
        <f>Transit!B26</f>
        <v>25.788388775864508</v>
      </c>
      <c r="K26" s="67">
        <f t="shared" si="5"/>
        <v>52</v>
      </c>
      <c r="L26" s="67">
        <f t="shared" si="6"/>
        <v>41</v>
      </c>
      <c r="M26" s="34">
        <f>Health!B26</f>
        <v>13.037752521412832</v>
      </c>
      <c r="N26" s="67">
        <f t="shared" si="7"/>
        <v>50</v>
      </c>
      <c r="O26" s="67">
        <f t="shared" si="8"/>
        <v>13</v>
      </c>
      <c r="P26" s="34">
        <f>Travel!B26</f>
        <v>38.896682723533125</v>
      </c>
      <c r="Q26" s="67">
        <f t="shared" si="9"/>
        <v>52</v>
      </c>
      <c r="R26" s="67">
        <f t="shared" si="10"/>
        <v>48</v>
      </c>
      <c r="S26" s="34">
        <f>Employment!B26</f>
        <v>28.564292346659542</v>
      </c>
      <c r="T26" s="67">
        <f t="shared" si="11"/>
        <v>52</v>
      </c>
      <c r="U26" s="67">
        <f t="shared" si="12"/>
        <v>50</v>
      </c>
      <c r="V26" s="34">
        <f>Environment!B26</f>
        <v>43.420431916820782</v>
      </c>
      <c r="W26" s="67">
        <f t="shared" si="13"/>
        <v>31</v>
      </c>
      <c r="X26" s="67">
        <f t="shared" si="14"/>
        <v>51</v>
      </c>
      <c r="Y26" s="34">
        <f>Education!B26</f>
        <v>42.729917042419075</v>
      </c>
      <c r="Z26" s="67">
        <f t="shared" si="15"/>
        <v>31</v>
      </c>
      <c r="AA26" s="67">
        <f t="shared" si="16"/>
        <v>53</v>
      </c>
      <c r="AB26" s="34">
        <f>Entrepreneurship!B26</f>
        <v>39.169282404193929</v>
      </c>
      <c r="AC26" s="67">
        <f t="shared" si="17"/>
        <v>5</v>
      </c>
      <c r="AD26" s="67">
        <f t="shared" si="18"/>
        <v>53</v>
      </c>
      <c r="AE26" s="34">
        <f>'Public space'!B26</f>
        <v>0.58124252221069395</v>
      </c>
      <c r="AF26" s="67">
        <f t="shared" si="19"/>
        <v>52</v>
      </c>
      <c r="AG26" s="67">
        <f t="shared" si="20"/>
        <v>22</v>
      </c>
      <c r="AH26" s="34">
        <f>'Financial services'!B26</f>
        <v>5.8697930927541151</v>
      </c>
      <c r="AI26" s="67">
        <f t="shared" si="21"/>
        <v>51</v>
      </c>
      <c r="AJ26" s="67">
        <f t="shared" si="22"/>
        <v>26</v>
      </c>
      <c r="AK26" s="34">
        <f>Diversity!B26</f>
        <v>9.593075145974197</v>
      </c>
      <c r="AL26" s="67">
        <f t="shared" si="23"/>
        <v>53</v>
      </c>
      <c r="AM26" s="67">
        <f t="shared" si="24"/>
        <v>28</v>
      </c>
      <c r="AN26" s="34">
        <f>'Digital access'!B26</f>
        <v>50.837337882033069</v>
      </c>
      <c r="AO26" s="67">
        <f t="shared" si="25"/>
        <v>36</v>
      </c>
      <c r="AP26" s="67">
        <f t="shared" si="26"/>
        <v>41</v>
      </c>
      <c r="AQ26" s="34">
        <f>Music!B26</f>
        <v>16.51125</v>
      </c>
      <c r="AR26" s="67">
        <f t="shared" si="27"/>
        <v>28</v>
      </c>
      <c r="AS26" s="67">
        <f t="shared" si="28"/>
        <v>24</v>
      </c>
      <c r="AT26" s="34">
        <f>'Creative arts'!B26</f>
        <v>15.618749999999999</v>
      </c>
      <c r="AU26" s="67">
        <f t="shared" si="29"/>
        <v>45</v>
      </c>
      <c r="AV26" s="67">
        <f t="shared" si="30"/>
        <v>6</v>
      </c>
      <c r="AW26" s="34">
        <f>Sports!B26</f>
        <v>37.92843856398909</v>
      </c>
      <c r="AX26" s="67">
        <f t="shared" si="31"/>
        <v>52</v>
      </c>
      <c r="AY26" s="67">
        <f t="shared" si="32"/>
        <v>37</v>
      </c>
      <c r="AZ26" s="34">
        <f>Film!B26</f>
        <v>14.066640514532166</v>
      </c>
      <c r="BA26" s="67">
        <f t="shared" si="33"/>
        <v>52</v>
      </c>
      <c r="BB26" s="67">
        <f t="shared" si="34"/>
        <v>29</v>
      </c>
      <c r="BC26" s="34">
        <f ca="1">'Civic engagement'!B26</f>
        <v>15.404918814432989</v>
      </c>
      <c r="BD26" s="67">
        <f t="shared" ca="1" si="35"/>
        <v>42</v>
      </c>
      <c r="BE26" s="67">
        <f t="shared" ca="1" si="36"/>
        <v>33</v>
      </c>
      <c r="BF26" s="34">
        <f>'Food and nightlife'!B26</f>
        <v>36.267628278693898</v>
      </c>
      <c r="BG26" s="67">
        <f t="shared" si="37"/>
        <v>20</v>
      </c>
      <c r="BH26" s="67">
        <f t="shared" si="38"/>
        <v>18</v>
      </c>
      <c r="BI26" s="34">
        <f>Fashion!B26</f>
        <v>10.984615384615386</v>
      </c>
      <c r="BJ26" s="67">
        <f t="shared" si="39"/>
        <v>21</v>
      </c>
      <c r="BK26" s="67">
        <f t="shared" si="40"/>
        <v>48</v>
      </c>
      <c r="BL26" s="35">
        <f>'Youth population'!G26</f>
        <v>38.564705882352939</v>
      </c>
      <c r="BM26" s="12"/>
      <c r="BN26" s="35" t="s">
        <v>162</v>
      </c>
      <c r="BO26" s="12">
        <f t="shared" ca="1" si="41"/>
        <v>617.19414690880308</v>
      </c>
      <c r="BP26" s="68">
        <f t="shared" ca="1" si="42"/>
        <v>49</v>
      </c>
      <c r="BQ26" s="68">
        <f t="shared" ca="1" si="43"/>
        <v>13</v>
      </c>
      <c r="BR26" s="372">
        <v>23</v>
      </c>
      <c r="BS26" s="372" t="s">
        <v>233</v>
      </c>
      <c r="BT26" s="372" t="s">
        <v>152</v>
      </c>
      <c r="BU26" s="372">
        <v>780.69</v>
      </c>
      <c r="BV26" s="372"/>
      <c r="BW26" s="372" t="s">
        <v>162</v>
      </c>
      <c r="BX26" s="372"/>
      <c r="BY26" s="372"/>
      <c r="BZ26" s="372">
        <v>23</v>
      </c>
      <c r="CA26" s="372" t="s">
        <v>75</v>
      </c>
      <c r="CB26" s="372" t="s">
        <v>144</v>
      </c>
      <c r="CC26" s="372">
        <v>73.040000000000006</v>
      </c>
      <c r="CD26" s="372"/>
      <c r="CE26" s="372" t="s">
        <v>233</v>
      </c>
      <c r="CF26" s="372" t="s">
        <v>193</v>
      </c>
      <c r="CG26" s="372">
        <v>76.239999999999995</v>
      </c>
      <c r="CH26" s="372"/>
      <c r="CI26" s="372" t="s">
        <v>75</v>
      </c>
      <c r="CJ26" s="372" t="s">
        <v>180</v>
      </c>
      <c r="CK26" s="372">
        <v>46.18</v>
      </c>
      <c r="CL26" s="372"/>
      <c r="CM26" s="372" t="s">
        <v>233</v>
      </c>
      <c r="CN26" s="372" t="s">
        <v>152</v>
      </c>
      <c r="CO26" s="372">
        <v>22.34</v>
      </c>
      <c r="CP26" s="372"/>
      <c r="CQ26" s="372" t="s">
        <v>234</v>
      </c>
      <c r="CR26" s="372" t="s">
        <v>243</v>
      </c>
      <c r="CS26" s="372">
        <v>57.2</v>
      </c>
      <c r="CT26" s="372"/>
      <c r="CU26" s="372" t="s">
        <v>248</v>
      </c>
      <c r="CV26" s="372" t="s">
        <v>189</v>
      </c>
      <c r="CW26" s="372">
        <v>44.64</v>
      </c>
      <c r="CX26" s="372"/>
      <c r="CY26" s="372" t="s">
        <v>234</v>
      </c>
      <c r="CZ26" s="372" t="s">
        <v>190</v>
      </c>
      <c r="DA26" s="372">
        <v>46.29</v>
      </c>
      <c r="DB26" s="372"/>
      <c r="DC26" s="372" t="s">
        <v>233</v>
      </c>
      <c r="DD26" s="372" t="s">
        <v>193</v>
      </c>
      <c r="DE26" s="372">
        <v>47.68</v>
      </c>
      <c r="DF26" s="372"/>
      <c r="DG26" s="372" t="s">
        <v>233</v>
      </c>
      <c r="DH26" s="372" t="s">
        <v>193</v>
      </c>
      <c r="DI26" s="372">
        <v>26.15</v>
      </c>
      <c r="DJ26" s="372"/>
      <c r="DK26" s="372" t="s">
        <v>234</v>
      </c>
      <c r="DL26" s="372" t="s">
        <v>244</v>
      </c>
      <c r="DM26" s="372">
        <v>4.88</v>
      </c>
      <c r="DN26" s="372"/>
      <c r="DO26" s="372" t="s">
        <v>234</v>
      </c>
      <c r="DP26" s="372" t="s">
        <v>190</v>
      </c>
      <c r="DQ26" s="372">
        <v>18.71</v>
      </c>
      <c r="DR26" s="372"/>
      <c r="DS26" s="372" t="s">
        <v>234</v>
      </c>
      <c r="DT26" s="372" t="s">
        <v>167</v>
      </c>
      <c r="DU26" s="372">
        <v>40.14</v>
      </c>
      <c r="DV26" s="372"/>
      <c r="DW26" s="372" t="s">
        <v>75</v>
      </c>
      <c r="DX26" s="372" t="s">
        <v>180</v>
      </c>
      <c r="DY26" s="372">
        <v>57.84</v>
      </c>
      <c r="DZ26" s="372"/>
      <c r="EA26" s="372" t="s">
        <v>75</v>
      </c>
      <c r="EB26" s="372" t="s">
        <v>180</v>
      </c>
      <c r="EC26" s="372">
        <v>18.809999999999999</v>
      </c>
      <c r="ED26" s="372"/>
      <c r="EE26" s="372" t="s">
        <v>67</v>
      </c>
      <c r="EF26" s="372" t="s">
        <v>145</v>
      </c>
      <c r="EG26" s="372">
        <v>43.16</v>
      </c>
      <c r="EH26" s="372"/>
      <c r="EI26" s="372" t="s">
        <v>234</v>
      </c>
      <c r="EJ26" s="372" t="s">
        <v>176</v>
      </c>
      <c r="EK26" s="372">
        <v>44.8</v>
      </c>
      <c r="EL26" s="372"/>
      <c r="EM26" s="372" t="s">
        <v>67</v>
      </c>
      <c r="EN26" s="372" t="s">
        <v>168</v>
      </c>
      <c r="EO26" s="372">
        <v>34.61</v>
      </c>
      <c r="EP26" s="372"/>
      <c r="EQ26" s="372" t="s">
        <v>234</v>
      </c>
      <c r="ER26" s="372" t="s">
        <v>172</v>
      </c>
      <c r="ES26" s="372">
        <v>19.100000000000001</v>
      </c>
      <c r="ET26" s="372"/>
      <c r="EU26" s="372" t="s">
        <v>234</v>
      </c>
      <c r="EV26" s="372" t="s">
        <v>157</v>
      </c>
      <c r="EW26" s="372">
        <v>32.07</v>
      </c>
      <c r="EX26" s="372"/>
      <c r="EY26" s="372" t="s">
        <v>234</v>
      </c>
      <c r="EZ26" s="372" t="s">
        <v>243</v>
      </c>
      <c r="FA26" s="372">
        <v>10.98</v>
      </c>
      <c r="FB26" s="372"/>
      <c r="FC26" s="372" t="s">
        <v>253</v>
      </c>
      <c r="FD26" s="372" t="s">
        <v>183</v>
      </c>
      <c r="FE26" s="372">
        <v>25.02</v>
      </c>
      <c r="FF26" s="372">
        <v>25.84</v>
      </c>
      <c r="FG26" s="12"/>
    </row>
    <row r="27" spans="1:163" ht="12.75" x14ac:dyDescent="0.2">
      <c r="A27" s="12"/>
      <c r="B27" s="114"/>
      <c r="C27" s="310" t="s">
        <v>163</v>
      </c>
      <c r="D27" s="92">
        <f>Safety!B27</f>
        <v>73.973379424451679</v>
      </c>
      <c r="E27" s="113">
        <f t="shared" si="1"/>
        <v>18</v>
      </c>
      <c r="F27" s="113">
        <f t="shared" si="2"/>
        <v>13</v>
      </c>
      <c r="G27" s="92">
        <f>Affordability!B27</f>
        <v>77.693135849100145</v>
      </c>
      <c r="H27" s="113">
        <f t="shared" si="3"/>
        <v>16</v>
      </c>
      <c r="I27" s="113">
        <f t="shared" si="4"/>
        <v>38</v>
      </c>
      <c r="J27" s="92">
        <f>Transit!B27</f>
        <v>39.523806163628421</v>
      </c>
      <c r="K27" s="113">
        <f t="shared" si="5"/>
        <v>36</v>
      </c>
      <c r="L27" s="113">
        <f t="shared" si="6"/>
        <v>30</v>
      </c>
      <c r="M27" s="92">
        <f>Health!B27</f>
        <v>15.662936440050212</v>
      </c>
      <c r="N27" s="113">
        <f t="shared" si="7"/>
        <v>45</v>
      </c>
      <c r="O27" s="113">
        <f t="shared" si="8"/>
        <v>37</v>
      </c>
      <c r="P27" s="92">
        <f>Travel!B27</f>
        <v>52.415092458030216</v>
      </c>
      <c r="Q27" s="113">
        <f t="shared" si="9"/>
        <v>38</v>
      </c>
      <c r="R27" s="113">
        <f t="shared" si="10"/>
        <v>55</v>
      </c>
      <c r="S27" s="92">
        <f>Employment!B27</f>
        <v>44.818161913337889</v>
      </c>
      <c r="T27" s="113">
        <f t="shared" si="11"/>
        <v>22</v>
      </c>
      <c r="U27" s="113">
        <f t="shared" si="12"/>
        <v>45</v>
      </c>
      <c r="V27" s="92">
        <f>Environment!B27</f>
        <v>37.587735302861006</v>
      </c>
      <c r="W27" s="113">
        <f t="shared" si="13"/>
        <v>45</v>
      </c>
      <c r="X27" s="113">
        <f t="shared" si="14"/>
        <v>52</v>
      </c>
      <c r="Y27" s="92">
        <f>Education!B27</f>
        <v>33.250070936493643</v>
      </c>
      <c r="Z27" s="113">
        <f t="shared" si="15"/>
        <v>51</v>
      </c>
      <c r="AA27" s="113">
        <f t="shared" si="16"/>
        <v>30</v>
      </c>
      <c r="AB27" s="92">
        <f>Entrepreneurship!B27</f>
        <v>32.806728069429084</v>
      </c>
      <c r="AC27" s="113">
        <f t="shared" si="17"/>
        <v>7</v>
      </c>
      <c r="AD27" s="113">
        <f t="shared" si="18"/>
        <v>16</v>
      </c>
      <c r="AE27" s="92">
        <f>'Public space'!B27</f>
        <v>5.9248952579175365</v>
      </c>
      <c r="AF27" s="113">
        <f t="shared" si="19"/>
        <v>21</v>
      </c>
      <c r="AG27" s="113">
        <f t="shared" si="20"/>
        <v>40</v>
      </c>
      <c r="AH27" s="92">
        <f>'Financial services'!B27</f>
        <v>14.604539819225403</v>
      </c>
      <c r="AI27" s="113">
        <f t="shared" si="21"/>
        <v>35</v>
      </c>
      <c r="AJ27" s="113">
        <f t="shared" si="22"/>
        <v>41</v>
      </c>
      <c r="AK27" s="92">
        <f>Diversity!B27</f>
        <v>34.295305029084972</v>
      </c>
      <c r="AL27" s="113">
        <f t="shared" si="23"/>
        <v>30</v>
      </c>
      <c r="AM27" s="113">
        <f t="shared" si="24"/>
        <v>18</v>
      </c>
      <c r="AN27" s="92">
        <f>'Digital access'!B27</f>
        <v>53.161269841269849</v>
      </c>
      <c r="AO27" s="113">
        <f t="shared" si="25"/>
        <v>33</v>
      </c>
      <c r="AP27" s="113">
        <f t="shared" si="26"/>
        <v>13</v>
      </c>
      <c r="AQ27" s="92">
        <f>Music!B27</f>
        <v>19.858356164383565</v>
      </c>
      <c r="AR27" s="113">
        <f t="shared" si="27"/>
        <v>23</v>
      </c>
      <c r="AS27" s="113">
        <f t="shared" si="28"/>
        <v>46</v>
      </c>
      <c r="AT27" s="92">
        <f>'Creative arts'!B27</f>
        <v>16.176562499999999</v>
      </c>
      <c r="AU27" s="113">
        <f t="shared" si="29"/>
        <v>44</v>
      </c>
      <c r="AV27" s="113">
        <f t="shared" si="30"/>
        <v>37</v>
      </c>
      <c r="AW27" s="92">
        <f>Sports!B27</f>
        <v>51.167284360417845</v>
      </c>
      <c r="AX27" s="113">
        <f t="shared" si="31"/>
        <v>8</v>
      </c>
      <c r="AY27" s="113">
        <f t="shared" si="32"/>
        <v>4</v>
      </c>
      <c r="AZ27" s="92">
        <f>Film!B27</f>
        <v>25.714154293257561</v>
      </c>
      <c r="BA27" s="113">
        <f t="shared" si="33"/>
        <v>41</v>
      </c>
      <c r="BB27" s="113">
        <f t="shared" si="34"/>
        <v>31</v>
      </c>
      <c r="BC27" s="92">
        <f ca="1">'Civic engagement'!B27</f>
        <v>35.368247422680412</v>
      </c>
      <c r="BD27" s="113">
        <f t="shared" ca="1" si="35"/>
        <v>3</v>
      </c>
      <c r="BE27" s="113">
        <f t="shared" ca="1" si="36"/>
        <v>36</v>
      </c>
      <c r="BF27" s="92">
        <f>'Food and nightlife'!B27</f>
        <v>41.699418045683181</v>
      </c>
      <c r="BG27" s="113">
        <f t="shared" si="37"/>
        <v>10</v>
      </c>
      <c r="BH27" s="113">
        <f t="shared" si="38"/>
        <v>6</v>
      </c>
      <c r="BI27" s="92">
        <f>Fashion!B27</f>
        <v>0</v>
      </c>
      <c r="BJ27" s="113">
        <f t="shared" si="39"/>
        <v>53</v>
      </c>
      <c r="BK27" s="113">
        <f t="shared" si="40"/>
        <v>53</v>
      </c>
      <c r="BL27" s="310">
        <f>'Youth population'!G27</f>
        <v>34.729411764705887</v>
      </c>
      <c r="BM27" s="12"/>
      <c r="BN27" s="310" t="s">
        <v>163</v>
      </c>
      <c r="BO27" s="12">
        <f t="shared" ca="1" si="41"/>
        <v>740.43049105600835</v>
      </c>
      <c r="BP27" s="68">
        <f t="shared" ca="1" si="42"/>
        <v>32</v>
      </c>
      <c r="BQ27" s="68">
        <f t="shared" ca="1" si="43"/>
        <v>15</v>
      </c>
      <c r="BR27" s="372">
        <v>24</v>
      </c>
      <c r="BS27" s="372" t="s">
        <v>75</v>
      </c>
      <c r="BT27" s="372" t="s">
        <v>180</v>
      </c>
      <c r="BU27" s="372">
        <v>764.62</v>
      </c>
      <c r="BV27" s="372"/>
      <c r="BW27" s="372" t="s">
        <v>173</v>
      </c>
      <c r="BX27" s="372"/>
      <c r="BY27" s="372"/>
      <c r="BZ27" s="372">
        <v>24</v>
      </c>
      <c r="CA27" s="372" t="s">
        <v>233</v>
      </c>
      <c r="CB27" s="372" t="s">
        <v>152</v>
      </c>
      <c r="CC27" s="372">
        <v>72.650000000000006</v>
      </c>
      <c r="CD27" s="372"/>
      <c r="CE27" s="372" t="s">
        <v>75</v>
      </c>
      <c r="CF27" s="372" t="s">
        <v>177</v>
      </c>
      <c r="CG27" s="372">
        <v>75.680000000000007</v>
      </c>
      <c r="CH27" s="372"/>
      <c r="CI27" s="372" t="s">
        <v>233</v>
      </c>
      <c r="CJ27" s="372" t="s">
        <v>169</v>
      </c>
      <c r="CK27" s="372">
        <v>46.04</v>
      </c>
      <c r="CL27" s="372"/>
      <c r="CM27" s="372" t="s">
        <v>234</v>
      </c>
      <c r="CN27" s="372" t="s">
        <v>176</v>
      </c>
      <c r="CO27" s="372">
        <v>21.53</v>
      </c>
      <c r="CP27" s="372"/>
      <c r="CQ27" s="372" t="s">
        <v>233</v>
      </c>
      <c r="CR27" s="372" t="s">
        <v>195</v>
      </c>
      <c r="CS27" s="372">
        <v>57.18</v>
      </c>
      <c r="CT27" s="372"/>
      <c r="CU27" s="372" t="s">
        <v>234</v>
      </c>
      <c r="CV27" s="372" t="s">
        <v>184</v>
      </c>
      <c r="CW27" s="372">
        <v>44.28</v>
      </c>
      <c r="CX27" s="372"/>
      <c r="CY27" s="372" t="s">
        <v>233</v>
      </c>
      <c r="CZ27" s="372" t="s">
        <v>191</v>
      </c>
      <c r="DA27" s="372">
        <v>46.15</v>
      </c>
      <c r="DB27" s="372"/>
      <c r="DC27" s="372" t="s">
        <v>233</v>
      </c>
      <c r="DD27" s="372" t="s">
        <v>169</v>
      </c>
      <c r="DE27" s="372">
        <v>46.92</v>
      </c>
      <c r="DF27" s="372"/>
      <c r="DG27" s="372" t="s">
        <v>248</v>
      </c>
      <c r="DH27" s="372" t="s">
        <v>155</v>
      </c>
      <c r="DI27" s="372">
        <v>24.25</v>
      </c>
      <c r="DJ27" s="372"/>
      <c r="DK27" s="372" t="s">
        <v>67</v>
      </c>
      <c r="DL27" s="372" t="s">
        <v>179</v>
      </c>
      <c r="DM27" s="372">
        <v>4.53</v>
      </c>
      <c r="DN27" s="372"/>
      <c r="DO27" s="372" t="s">
        <v>233</v>
      </c>
      <c r="DP27" s="372" t="s">
        <v>165</v>
      </c>
      <c r="DQ27" s="372">
        <v>18.649999999999999</v>
      </c>
      <c r="DR27" s="372"/>
      <c r="DS27" s="372" t="s">
        <v>234</v>
      </c>
      <c r="DT27" s="372" t="s">
        <v>157</v>
      </c>
      <c r="DU27" s="372">
        <v>39.46</v>
      </c>
      <c r="DV27" s="372"/>
      <c r="DW27" s="372" t="s">
        <v>233</v>
      </c>
      <c r="DX27" s="372" t="s">
        <v>152</v>
      </c>
      <c r="DY27" s="372">
        <v>56.23</v>
      </c>
      <c r="DZ27" s="372"/>
      <c r="EA27" s="372" t="s">
        <v>234</v>
      </c>
      <c r="EB27" s="372" t="s">
        <v>185</v>
      </c>
      <c r="EC27" s="372">
        <v>18.440000000000001</v>
      </c>
      <c r="ED27" s="372"/>
      <c r="EE27" s="372" t="s">
        <v>234</v>
      </c>
      <c r="EF27" s="372" t="s">
        <v>176</v>
      </c>
      <c r="EG27" s="372">
        <v>43.16</v>
      </c>
      <c r="EH27" s="372"/>
      <c r="EI27" s="372" t="s">
        <v>248</v>
      </c>
      <c r="EJ27" s="372" t="s">
        <v>143</v>
      </c>
      <c r="EK27" s="372">
        <v>44.33</v>
      </c>
      <c r="EL27" s="372"/>
      <c r="EM27" s="372" t="s">
        <v>233</v>
      </c>
      <c r="EN27" s="372" t="s">
        <v>170</v>
      </c>
      <c r="EO27" s="372">
        <v>33.020000000000003</v>
      </c>
      <c r="EP27" s="372"/>
      <c r="EQ27" s="372" t="s">
        <v>233</v>
      </c>
      <c r="ER27" s="372" t="s">
        <v>175</v>
      </c>
      <c r="ES27" s="372">
        <v>18.86</v>
      </c>
      <c r="ET27" s="372"/>
      <c r="EU27" s="372" t="s">
        <v>67</v>
      </c>
      <c r="EV27" s="372" t="s">
        <v>145</v>
      </c>
      <c r="EW27" s="372">
        <v>32</v>
      </c>
      <c r="EX27" s="372"/>
      <c r="EY27" s="372" t="s">
        <v>233</v>
      </c>
      <c r="EZ27" s="372" t="s">
        <v>193</v>
      </c>
      <c r="FA27" s="372">
        <v>10.68</v>
      </c>
      <c r="FB27" s="372"/>
      <c r="FC27" s="372" t="s">
        <v>253</v>
      </c>
      <c r="FD27" s="372" t="s">
        <v>145</v>
      </c>
      <c r="FE27" s="372">
        <v>24.94</v>
      </c>
      <c r="FF27" s="372">
        <v>25.65</v>
      </c>
      <c r="FG27" s="12"/>
    </row>
    <row r="28" spans="1:163" ht="12.75" x14ac:dyDescent="0.2">
      <c r="A28" s="12"/>
      <c r="B28" s="114"/>
      <c r="C28" s="69" t="s">
        <v>164</v>
      </c>
      <c r="D28" s="85">
        <f>Safety!B28</f>
        <v>83.463298639311347</v>
      </c>
      <c r="E28" s="86">
        <f t="shared" si="1"/>
        <v>1</v>
      </c>
      <c r="F28" s="86">
        <f t="shared" si="2"/>
        <v>42</v>
      </c>
      <c r="G28" s="85">
        <f>Affordability!B28</f>
        <v>73.212658872143166</v>
      </c>
      <c r="H28" s="86">
        <f t="shared" si="3"/>
        <v>32</v>
      </c>
      <c r="I28" s="86">
        <f t="shared" si="4"/>
        <v>46</v>
      </c>
      <c r="J28" s="85">
        <f>Transit!B28</f>
        <v>48.412693533064875</v>
      </c>
      <c r="K28" s="86">
        <f t="shared" si="5"/>
        <v>18</v>
      </c>
      <c r="L28" s="86">
        <f t="shared" si="6"/>
        <v>49</v>
      </c>
      <c r="M28" s="85">
        <f>Health!B28</f>
        <v>57.489277369713733</v>
      </c>
      <c r="N28" s="86">
        <f t="shared" si="7"/>
        <v>1</v>
      </c>
      <c r="O28" s="86">
        <f t="shared" si="8"/>
        <v>55</v>
      </c>
      <c r="P28" s="85">
        <f>Travel!B28</f>
        <v>64.909792288570856</v>
      </c>
      <c r="Q28" s="86">
        <f t="shared" si="9"/>
        <v>1</v>
      </c>
      <c r="R28" s="86">
        <f t="shared" si="10"/>
        <v>15</v>
      </c>
      <c r="S28" s="85">
        <f>Employment!B28</f>
        <v>38.183673646567271</v>
      </c>
      <c r="T28" s="86">
        <f t="shared" si="11"/>
        <v>39</v>
      </c>
      <c r="U28" s="86">
        <f t="shared" si="12"/>
        <v>8</v>
      </c>
      <c r="V28" s="85">
        <f>Environment!B28</f>
        <v>60.820363762924593</v>
      </c>
      <c r="W28" s="86">
        <f t="shared" si="13"/>
        <v>3</v>
      </c>
      <c r="X28" s="86">
        <f t="shared" si="14"/>
        <v>31</v>
      </c>
      <c r="Y28" s="85">
        <f>Education!B28</f>
        <v>40.653964273732868</v>
      </c>
      <c r="Z28" s="86">
        <f t="shared" si="15"/>
        <v>38</v>
      </c>
      <c r="AA28" s="86">
        <f t="shared" si="16"/>
        <v>31</v>
      </c>
      <c r="AB28" s="85">
        <f>Entrepreneurship!B28</f>
        <v>31.011963660640589</v>
      </c>
      <c r="AC28" s="86">
        <f t="shared" si="17"/>
        <v>13</v>
      </c>
      <c r="AD28" s="86">
        <f t="shared" si="18"/>
        <v>38</v>
      </c>
      <c r="AE28" s="85">
        <f>'Public space'!B28</f>
        <v>23.637621635455513</v>
      </c>
      <c r="AF28" s="86">
        <f t="shared" si="19"/>
        <v>6</v>
      </c>
      <c r="AG28" s="86">
        <f t="shared" si="20"/>
        <v>26</v>
      </c>
      <c r="AH28" s="85">
        <f>'Financial services'!B28</f>
        <v>25.106091675371218</v>
      </c>
      <c r="AI28" s="86">
        <f t="shared" si="21"/>
        <v>8</v>
      </c>
      <c r="AJ28" s="86">
        <f t="shared" si="22"/>
        <v>46</v>
      </c>
      <c r="AK28" s="85">
        <f>Diversity!B28</f>
        <v>67.824818702992047</v>
      </c>
      <c r="AL28" s="86">
        <f t="shared" si="23"/>
        <v>2</v>
      </c>
      <c r="AM28" s="86">
        <f t="shared" si="24"/>
        <v>50</v>
      </c>
      <c r="AN28" s="85">
        <f>'Digital access'!B28</f>
        <v>64.895443467185174</v>
      </c>
      <c r="AO28" s="86">
        <f t="shared" si="25"/>
        <v>7</v>
      </c>
      <c r="AP28" s="86">
        <f t="shared" si="26"/>
        <v>6</v>
      </c>
      <c r="AQ28" s="85">
        <f>Music!B28</f>
        <v>61.614503424657535</v>
      </c>
      <c r="AR28" s="86">
        <f t="shared" si="27"/>
        <v>2</v>
      </c>
      <c r="AS28" s="86">
        <f t="shared" si="28"/>
        <v>40</v>
      </c>
      <c r="AT28" s="85">
        <f>'Creative arts'!B28</f>
        <v>35.699999999999996</v>
      </c>
      <c r="AU28" s="86">
        <f t="shared" si="29"/>
        <v>43</v>
      </c>
      <c r="AV28" s="86">
        <f t="shared" si="30"/>
        <v>49</v>
      </c>
      <c r="AW28" s="85">
        <f>Sports!B28</f>
        <v>59.059831042778427</v>
      </c>
      <c r="AX28" s="86">
        <f t="shared" si="31"/>
        <v>3</v>
      </c>
      <c r="AY28" s="86">
        <f t="shared" si="32"/>
        <v>9</v>
      </c>
      <c r="AZ28" s="85">
        <f>Film!B28</f>
        <v>58.307998939241621</v>
      </c>
      <c r="BA28" s="86">
        <f t="shared" si="33"/>
        <v>3</v>
      </c>
      <c r="BB28" s="86">
        <f t="shared" si="34"/>
        <v>27</v>
      </c>
      <c r="BC28" s="85">
        <f ca="1">'Civic engagement'!B28</f>
        <v>15.893074312714779</v>
      </c>
      <c r="BD28" s="86">
        <f t="shared" ca="1" si="35"/>
        <v>38</v>
      </c>
      <c r="BE28" s="86">
        <f t="shared" ca="1" si="36"/>
        <v>15</v>
      </c>
      <c r="BF28" s="85">
        <f>'Food and nightlife'!B28</f>
        <v>27.201632906309573</v>
      </c>
      <c r="BG28" s="86">
        <f t="shared" si="37"/>
        <v>40</v>
      </c>
      <c r="BH28" s="86">
        <f t="shared" si="38"/>
        <v>52</v>
      </c>
      <c r="BI28" s="85">
        <f>Fashion!B28</f>
        <v>41.878846153846148</v>
      </c>
      <c r="BJ28" s="86">
        <f t="shared" si="39"/>
        <v>2</v>
      </c>
      <c r="BK28" s="86">
        <f t="shared" si="40"/>
        <v>15</v>
      </c>
      <c r="BL28" s="69">
        <f>'Youth population'!G28</f>
        <v>22.658823529411769</v>
      </c>
      <c r="BM28" s="12"/>
      <c r="BN28" s="69" t="s">
        <v>164</v>
      </c>
      <c r="BO28" s="12">
        <f t="shared" ca="1" si="41"/>
        <v>1001.9363718366332</v>
      </c>
      <c r="BP28" s="68">
        <f t="shared" ca="1" si="42"/>
        <v>2</v>
      </c>
      <c r="BQ28" s="68">
        <f t="shared" ca="1" si="43"/>
        <v>41</v>
      </c>
      <c r="BR28" s="372">
        <v>25</v>
      </c>
      <c r="BS28" s="372" t="s">
        <v>233</v>
      </c>
      <c r="BT28" s="372" t="s">
        <v>154</v>
      </c>
      <c r="BU28" s="372">
        <v>764.57</v>
      </c>
      <c r="BV28" s="372"/>
      <c r="BW28" s="372" t="s">
        <v>268</v>
      </c>
      <c r="BX28" s="372"/>
      <c r="BY28" s="372"/>
      <c r="BZ28" s="372">
        <v>25</v>
      </c>
      <c r="CA28" s="372" t="s">
        <v>233</v>
      </c>
      <c r="CB28" s="372" t="s">
        <v>181</v>
      </c>
      <c r="CC28" s="372">
        <v>72.63</v>
      </c>
      <c r="CD28" s="372"/>
      <c r="CE28" s="372" t="s">
        <v>234</v>
      </c>
      <c r="CF28" s="372" t="s">
        <v>185</v>
      </c>
      <c r="CG28" s="372">
        <v>75.150000000000006</v>
      </c>
      <c r="CH28" s="372"/>
      <c r="CI28" s="372" t="s">
        <v>248</v>
      </c>
      <c r="CJ28" s="372" t="s">
        <v>188</v>
      </c>
      <c r="CK28" s="372">
        <v>44.79</v>
      </c>
      <c r="CL28" s="372"/>
      <c r="CM28" s="372" t="s">
        <v>233</v>
      </c>
      <c r="CN28" s="372" t="s">
        <v>195</v>
      </c>
      <c r="CO28" s="372">
        <v>21.07</v>
      </c>
      <c r="CP28" s="372"/>
      <c r="CQ28" s="372" t="s">
        <v>233</v>
      </c>
      <c r="CR28" s="372" t="s">
        <v>154</v>
      </c>
      <c r="CS28" s="372">
        <v>57.15</v>
      </c>
      <c r="CT28" s="372"/>
      <c r="CU28" s="372" t="s">
        <v>67</v>
      </c>
      <c r="CV28" s="372" t="s">
        <v>147</v>
      </c>
      <c r="CW28" s="372">
        <v>43.63</v>
      </c>
      <c r="CX28" s="372"/>
      <c r="CY28" s="372" t="s">
        <v>233</v>
      </c>
      <c r="CZ28" s="372" t="s">
        <v>170</v>
      </c>
      <c r="DA28" s="372">
        <v>45.25</v>
      </c>
      <c r="DB28" s="372"/>
      <c r="DC28" s="372" t="s">
        <v>233</v>
      </c>
      <c r="DD28" s="372" t="s">
        <v>170</v>
      </c>
      <c r="DE28" s="372">
        <v>46.18</v>
      </c>
      <c r="DF28" s="372"/>
      <c r="DG28" s="372" t="s">
        <v>75</v>
      </c>
      <c r="DH28" s="372" t="s">
        <v>177</v>
      </c>
      <c r="DI28" s="372">
        <v>24.21</v>
      </c>
      <c r="DJ28" s="372"/>
      <c r="DK28" s="372" t="s">
        <v>233</v>
      </c>
      <c r="DL28" s="372" t="s">
        <v>165</v>
      </c>
      <c r="DM28" s="372">
        <v>4.38</v>
      </c>
      <c r="DN28" s="372"/>
      <c r="DO28" s="372" t="s">
        <v>75</v>
      </c>
      <c r="DP28" s="372" t="s">
        <v>180</v>
      </c>
      <c r="DQ28" s="372">
        <v>17.489999999999998</v>
      </c>
      <c r="DR28" s="372"/>
      <c r="DS28" s="372" t="s">
        <v>248</v>
      </c>
      <c r="DT28" s="372" t="s">
        <v>189</v>
      </c>
      <c r="DU28" s="372">
        <v>38.68</v>
      </c>
      <c r="DV28" s="372"/>
      <c r="DW28" s="372" t="s">
        <v>67</v>
      </c>
      <c r="DX28" s="372" t="s">
        <v>145</v>
      </c>
      <c r="DY28" s="372">
        <v>56.12</v>
      </c>
      <c r="DZ28" s="372"/>
      <c r="EA28" s="372" t="s">
        <v>67</v>
      </c>
      <c r="EB28" s="372" t="s">
        <v>179</v>
      </c>
      <c r="EC28" s="372">
        <v>17.48</v>
      </c>
      <c r="ED28" s="372"/>
      <c r="EE28" s="372" t="s">
        <v>248</v>
      </c>
      <c r="EF28" s="372" t="s">
        <v>188</v>
      </c>
      <c r="EG28" s="372">
        <v>43.16</v>
      </c>
      <c r="EH28" s="372"/>
      <c r="EI28" s="372" t="s">
        <v>248</v>
      </c>
      <c r="EJ28" s="372" t="s">
        <v>148</v>
      </c>
      <c r="EK28" s="372">
        <v>44.31</v>
      </c>
      <c r="EL28" s="372"/>
      <c r="EM28" s="372" t="s">
        <v>75</v>
      </c>
      <c r="EN28" s="372" t="s">
        <v>166</v>
      </c>
      <c r="EO28" s="372">
        <v>32.65</v>
      </c>
      <c r="EP28" s="372"/>
      <c r="EQ28" s="372" t="s">
        <v>233</v>
      </c>
      <c r="ER28" s="372" t="s">
        <v>154</v>
      </c>
      <c r="ES28" s="372">
        <v>18.53</v>
      </c>
      <c r="ET28" s="372"/>
      <c r="EU28" s="372" t="s">
        <v>233</v>
      </c>
      <c r="EV28" s="372" t="s">
        <v>191</v>
      </c>
      <c r="EW28" s="372">
        <v>31.8</v>
      </c>
      <c r="EX28" s="372"/>
      <c r="EY28" s="372" t="s">
        <v>233</v>
      </c>
      <c r="EZ28" s="372" t="s">
        <v>154</v>
      </c>
      <c r="FA28" s="372">
        <v>10.220000000000001</v>
      </c>
      <c r="FB28" s="372"/>
      <c r="FC28" s="372" t="s">
        <v>69</v>
      </c>
      <c r="FD28" s="372" t="s">
        <v>150</v>
      </c>
      <c r="FE28" s="372">
        <v>24.7</v>
      </c>
      <c r="FF28" s="372">
        <v>25.08</v>
      </c>
      <c r="FG28" s="12"/>
    </row>
    <row r="29" spans="1:163" ht="12.75" x14ac:dyDescent="0.2">
      <c r="A29" s="12"/>
      <c r="B29" s="114"/>
      <c r="C29" s="81" t="s">
        <v>165</v>
      </c>
      <c r="D29" s="88">
        <f>Safety!B29</f>
        <v>73.829660805286139</v>
      </c>
      <c r="E29" s="115">
        <f t="shared" si="1"/>
        <v>19</v>
      </c>
      <c r="F29" s="115">
        <f t="shared" si="2"/>
        <v>28</v>
      </c>
      <c r="G29" s="88">
        <f>Affordability!B29</f>
        <v>77.892985944419252</v>
      </c>
      <c r="H29" s="115">
        <f t="shared" si="3"/>
        <v>12</v>
      </c>
      <c r="I29" s="115">
        <f t="shared" si="4"/>
        <v>18</v>
      </c>
      <c r="J29" s="88">
        <f>Transit!B29</f>
        <v>36.57033660872488</v>
      </c>
      <c r="K29" s="115">
        <f t="shared" si="5"/>
        <v>42</v>
      </c>
      <c r="L29" s="115">
        <f t="shared" si="6"/>
        <v>32</v>
      </c>
      <c r="M29" s="88">
        <f>Health!B29</f>
        <v>24.168549099164036</v>
      </c>
      <c r="N29" s="115">
        <f t="shared" si="7"/>
        <v>16</v>
      </c>
      <c r="O29" s="115">
        <f t="shared" si="8"/>
        <v>7</v>
      </c>
      <c r="P29" s="88">
        <f>Travel!B29</f>
        <v>58.364036595473756</v>
      </c>
      <c r="Q29" s="115">
        <f t="shared" si="9"/>
        <v>19</v>
      </c>
      <c r="R29" s="115">
        <f t="shared" si="10"/>
        <v>53</v>
      </c>
      <c r="S29" s="88">
        <f>Employment!B29</f>
        <v>45.632767222230108</v>
      </c>
      <c r="T29" s="115">
        <f t="shared" si="11"/>
        <v>20</v>
      </c>
      <c r="U29" s="115">
        <f t="shared" si="12"/>
        <v>54</v>
      </c>
      <c r="V29" s="88">
        <f>Environment!B29</f>
        <v>38.94868071494124</v>
      </c>
      <c r="W29" s="115">
        <f t="shared" si="13"/>
        <v>41</v>
      </c>
      <c r="X29" s="115">
        <f t="shared" si="14"/>
        <v>32</v>
      </c>
      <c r="Y29" s="88">
        <f>Education!B29</f>
        <v>45.168831692754644</v>
      </c>
      <c r="Z29" s="115">
        <f t="shared" si="15"/>
        <v>27</v>
      </c>
      <c r="AA29" s="115">
        <f t="shared" si="16"/>
        <v>33</v>
      </c>
      <c r="AB29" s="88">
        <f>Entrepreneurship!B29</f>
        <v>45.415124813224246</v>
      </c>
      <c r="AC29" s="115">
        <f t="shared" si="17"/>
        <v>2</v>
      </c>
      <c r="AD29" s="115">
        <f t="shared" si="18"/>
        <v>21</v>
      </c>
      <c r="AE29" s="88">
        <f>'Public space'!B29</f>
        <v>4.3826575662228562</v>
      </c>
      <c r="AF29" s="115">
        <f t="shared" si="19"/>
        <v>25</v>
      </c>
      <c r="AG29" s="115">
        <f t="shared" si="20"/>
        <v>39</v>
      </c>
      <c r="AH29" s="88">
        <f>'Financial services'!B29</f>
        <v>18.737336361998601</v>
      </c>
      <c r="AI29" s="115">
        <f t="shared" si="21"/>
        <v>23</v>
      </c>
      <c r="AJ29" s="115">
        <f t="shared" si="22"/>
        <v>45</v>
      </c>
      <c r="AK29" s="88">
        <f>Diversity!B29</f>
        <v>48.640173479963586</v>
      </c>
      <c r="AL29" s="115">
        <f t="shared" si="23"/>
        <v>14</v>
      </c>
      <c r="AM29" s="115">
        <f t="shared" si="24"/>
        <v>51</v>
      </c>
      <c r="AN29" s="88">
        <f>'Digital access'!B29</f>
        <v>62.483725879739012</v>
      </c>
      <c r="AO29" s="115">
        <f t="shared" si="25"/>
        <v>12</v>
      </c>
      <c r="AP29" s="115">
        <f t="shared" si="26"/>
        <v>15</v>
      </c>
      <c r="AQ29" s="88">
        <f>Music!B29</f>
        <v>39.269101027397262</v>
      </c>
      <c r="AR29" s="115">
        <f t="shared" si="27"/>
        <v>6</v>
      </c>
      <c r="AS29" s="115">
        <f t="shared" si="28"/>
        <v>45</v>
      </c>
      <c r="AT29" s="88">
        <f>'Creative arts'!B29</f>
        <v>52.087500000000006</v>
      </c>
      <c r="AU29" s="115">
        <f t="shared" si="29"/>
        <v>6</v>
      </c>
      <c r="AV29" s="115">
        <f t="shared" si="30"/>
        <v>54</v>
      </c>
      <c r="AW29" s="88">
        <f>Sports!B29</f>
        <v>44.884020577649615</v>
      </c>
      <c r="AX29" s="115">
        <f t="shared" si="31"/>
        <v>21</v>
      </c>
      <c r="AY29" s="115">
        <f t="shared" si="32"/>
        <v>12</v>
      </c>
      <c r="AZ29" s="88">
        <f>Film!B29</f>
        <v>52.475037389685703</v>
      </c>
      <c r="BA29" s="115">
        <f t="shared" si="33"/>
        <v>8</v>
      </c>
      <c r="BB29" s="115">
        <f t="shared" si="34"/>
        <v>44</v>
      </c>
      <c r="BC29" s="88">
        <f ca="1">'Civic engagement'!B29</f>
        <v>13.923961018041236</v>
      </c>
      <c r="BD29" s="115">
        <f t="shared" ca="1" si="35"/>
        <v>48</v>
      </c>
      <c r="BE29" s="115">
        <f t="shared" ca="1" si="36"/>
        <v>28</v>
      </c>
      <c r="BF29" s="88">
        <f>'Food and nightlife'!B29</f>
        <v>44.368840455882903</v>
      </c>
      <c r="BG29" s="115">
        <f t="shared" si="37"/>
        <v>6</v>
      </c>
      <c r="BH29" s="115">
        <f t="shared" si="38"/>
        <v>38</v>
      </c>
      <c r="BI29" s="88">
        <f>Fashion!B29</f>
        <v>20.901282051282056</v>
      </c>
      <c r="BJ29" s="115">
        <f t="shared" si="39"/>
        <v>6</v>
      </c>
      <c r="BK29" s="115">
        <f t="shared" si="40"/>
        <v>11</v>
      </c>
      <c r="BL29" s="81">
        <f>'Youth population'!G29</f>
        <v>24.376470588235293</v>
      </c>
      <c r="BM29" s="12"/>
      <c r="BN29" s="81" t="s">
        <v>165</v>
      </c>
      <c r="BO29" s="12">
        <f t="shared" ca="1" si="41"/>
        <v>872.52107989231638</v>
      </c>
      <c r="BP29" s="68">
        <f t="shared" ca="1" si="42"/>
        <v>8</v>
      </c>
      <c r="BQ29" s="68">
        <f t="shared" ca="1" si="43"/>
        <v>40</v>
      </c>
      <c r="BR29" s="372">
        <v>26</v>
      </c>
      <c r="BS29" s="372" t="s">
        <v>67</v>
      </c>
      <c r="BT29" s="372" t="s">
        <v>179</v>
      </c>
      <c r="BU29" s="372">
        <v>759.16</v>
      </c>
      <c r="BV29" s="372"/>
      <c r="BW29" s="372"/>
      <c r="BX29" s="372"/>
      <c r="BY29" s="372"/>
      <c r="BZ29" s="372">
        <v>26</v>
      </c>
      <c r="CA29" s="372" t="s">
        <v>234</v>
      </c>
      <c r="CB29" s="372" t="s">
        <v>167</v>
      </c>
      <c r="CC29" s="372">
        <v>71.790000000000006</v>
      </c>
      <c r="CD29" s="372"/>
      <c r="CE29" s="372" t="s">
        <v>234</v>
      </c>
      <c r="CF29" s="372" t="s">
        <v>157</v>
      </c>
      <c r="CG29" s="372">
        <v>74.430000000000007</v>
      </c>
      <c r="CH29" s="372"/>
      <c r="CI29" s="372" t="s">
        <v>75</v>
      </c>
      <c r="CJ29" s="372" t="s">
        <v>171</v>
      </c>
      <c r="CK29" s="372">
        <v>44.34</v>
      </c>
      <c r="CL29" s="372"/>
      <c r="CM29" s="372" t="s">
        <v>233</v>
      </c>
      <c r="CN29" s="372" t="s">
        <v>146</v>
      </c>
      <c r="CO29" s="372">
        <v>21.04</v>
      </c>
      <c r="CP29" s="372"/>
      <c r="CQ29" s="372" t="s">
        <v>233</v>
      </c>
      <c r="CR29" s="372" t="s">
        <v>193</v>
      </c>
      <c r="CS29" s="372">
        <v>55.55</v>
      </c>
      <c r="CT29" s="372"/>
      <c r="CU29" s="372" t="s">
        <v>75</v>
      </c>
      <c r="CV29" s="372" t="s">
        <v>194</v>
      </c>
      <c r="CW29" s="372">
        <v>43.6</v>
      </c>
      <c r="CX29" s="372"/>
      <c r="CY29" s="372" t="s">
        <v>75</v>
      </c>
      <c r="CZ29" s="372" t="s">
        <v>171</v>
      </c>
      <c r="DA29" s="372">
        <v>45.07</v>
      </c>
      <c r="DB29" s="372"/>
      <c r="DC29" s="372" t="s">
        <v>234</v>
      </c>
      <c r="DD29" s="372" t="s">
        <v>172</v>
      </c>
      <c r="DE29" s="372">
        <v>45.97</v>
      </c>
      <c r="DF29" s="372"/>
      <c r="DG29" s="372" t="s">
        <v>69</v>
      </c>
      <c r="DH29" s="372" t="s">
        <v>160</v>
      </c>
      <c r="DI29" s="372">
        <v>24.12</v>
      </c>
      <c r="DJ29" s="372"/>
      <c r="DK29" s="372" t="s">
        <v>67</v>
      </c>
      <c r="DL29" s="372" t="s">
        <v>178</v>
      </c>
      <c r="DM29" s="372">
        <v>4.08</v>
      </c>
      <c r="DN29" s="372"/>
      <c r="DO29" s="372" t="s">
        <v>234</v>
      </c>
      <c r="DP29" s="372" t="s">
        <v>185</v>
      </c>
      <c r="DQ29" s="372">
        <v>16.649999999999999</v>
      </c>
      <c r="DR29" s="372"/>
      <c r="DS29" s="372" t="s">
        <v>234</v>
      </c>
      <c r="DT29" s="372" t="s">
        <v>190</v>
      </c>
      <c r="DU29" s="372">
        <v>36.92</v>
      </c>
      <c r="DV29" s="372"/>
      <c r="DW29" s="372" t="s">
        <v>233</v>
      </c>
      <c r="DX29" s="372" t="s">
        <v>154</v>
      </c>
      <c r="DY29" s="372">
        <v>55.9</v>
      </c>
      <c r="DZ29" s="372"/>
      <c r="EA29" s="372" t="s">
        <v>234</v>
      </c>
      <c r="EB29" s="372" t="s">
        <v>184</v>
      </c>
      <c r="EC29" s="372">
        <v>16.28</v>
      </c>
      <c r="ED29" s="372"/>
      <c r="EE29" s="372" t="s">
        <v>75</v>
      </c>
      <c r="EF29" s="372" t="s">
        <v>194</v>
      </c>
      <c r="EG29" s="372">
        <v>43.16</v>
      </c>
      <c r="EH29" s="372"/>
      <c r="EI29" s="372" t="s">
        <v>233</v>
      </c>
      <c r="EJ29" s="372" t="s">
        <v>151</v>
      </c>
      <c r="EK29" s="372">
        <v>44.29</v>
      </c>
      <c r="EL29" s="372"/>
      <c r="EM29" s="372" t="s">
        <v>67</v>
      </c>
      <c r="EN29" s="372" t="s">
        <v>183</v>
      </c>
      <c r="EO29" s="372">
        <v>32.57</v>
      </c>
      <c r="EP29" s="372"/>
      <c r="EQ29" s="372" t="s">
        <v>234</v>
      </c>
      <c r="ER29" s="372" t="s">
        <v>167</v>
      </c>
      <c r="ES29" s="372">
        <v>18.350000000000001</v>
      </c>
      <c r="ET29" s="372"/>
      <c r="EU29" s="372" t="s">
        <v>75</v>
      </c>
      <c r="EV29" s="372" t="s">
        <v>177</v>
      </c>
      <c r="EW29" s="372">
        <v>30.89</v>
      </c>
      <c r="EX29" s="372"/>
      <c r="EY29" s="372" t="s">
        <v>69</v>
      </c>
      <c r="EZ29" s="372" t="s">
        <v>150</v>
      </c>
      <c r="FA29" s="372">
        <v>8.93</v>
      </c>
      <c r="FB29" s="372"/>
      <c r="FC29" s="372" t="s">
        <v>236</v>
      </c>
      <c r="FD29" s="372" t="s">
        <v>143</v>
      </c>
      <c r="FE29" s="372">
        <v>24.6</v>
      </c>
      <c r="FF29" s="372">
        <v>24.85</v>
      </c>
      <c r="FG29" s="12"/>
    </row>
    <row r="30" spans="1:163" ht="12.75" x14ac:dyDescent="0.2">
      <c r="A30" s="12"/>
      <c r="B30" s="114"/>
      <c r="C30" s="69" t="s">
        <v>166</v>
      </c>
      <c r="D30" s="85">
        <f>Safety!B30</f>
        <v>61.739253783513426</v>
      </c>
      <c r="E30" s="86">
        <f t="shared" si="1"/>
        <v>42</v>
      </c>
      <c r="F30" s="86">
        <f t="shared" si="2"/>
        <v>12</v>
      </c>
      <c r="G30" s="85">
        <f>Affordability!B30</f>
        <v>74.363004837292237</v>
      </c>
      <c r="H30" s="86">
        <f t="shared" si="3"/>
        <v>27</v>
      </c>
      <c r="I30" s="86">
        <f t="shared" si="4"/>
        <v>27</v>
      </c>
      <c r="J30" s="85">
        <f>Transit!B30</f>
        <v>47.460056373163624</v>
      </c>
      <c r="K30" s="86">
        <f t="shared" si="5"/>
        <v>19</v>
      </c>
      <c r="L30" s="86">
        <f t="shared" si="6"/>
        <v>31</v>
      </c>
      <c r="M30" s="85">
        <f>Health!B30</f>
        <v>26.420725289325542</v>
      </c>
      <c r="N30" s="86">
        <f t="shared" si="7"/>
        <v>8</v>
      </c>
      <c r="O30" s="86">
        <f t="shared" si="8"/>
        <v>53</v>
      </c>
      <c r="P30" s="85">
        <f>Travel!B30</f>
        <v>59.200993021305237</v>
      </c>
      <c r="Q30" s="86">
        <f t="shared" si="9"/>
        <v>14</v>
      </c>
      <c r="R30" s="86">
        <f t="shared" si="10"/>
        <v>20</v>
      </c>
      <c r="S30" s="85">
        <f>Employment!B30</f>
        <v>35.165971937727583</v>
      </c>
      <c r="T30" s="86">
        <f t="shared" si="11"/>
        <v>43</v>
      </c>
      <c r="U30" s="86">
        <f t="shared" si="12"/>
        <v>55</v>
      </c>
      <c r="V30" s="85">
        <f>Environment!B30</f>
        <v>51.428462306589495</v>
      </c>
      <c r="W30" s="86">
        <f t="shared" si="13"/>
        <v>10</v>
      </c>
      <c r="X30" s="86">
        <f t="shared" si="14"/>
        <v>14</v>
      </c>
      <c r="Y30" s="85">
        <f>Education!B30</f>
        <v>50.030519008251957</v>
      </c>
      <c r="Z30" s="86">
        <f t="shared" si="15"/>
        <v>14</v>
      </c>
      <c r="AA30" s="86">
        <f t="shared" si="16"/>
        <v>26</v>
      </c>
      <c r="AB30" s="85">
        <f>Entrepreneurship!B30</f>
        <v>12.989386423921633</v>
      </c>
      <c r="AC30" s="86">
        <f t="shared" si="17"/>
        <v>50</v>
      </c>
      <c r="AD30" s="86">
        <f t="shared" si="18"/>
        <v>48</v>
      </c>
      <c r="AE30" s="85">
        <f>'Public space'!B30</f>
        <v>13.43629607856394</v>
      </c>
      <c r="AF30" s="86">
        <f t="shared" si="19"/>
        <v>9</v>
      </c>
      <c r="AG30" s="86">
        <f t="shared" si="20"/>
        <v>49</v>
      </c>
      <c r="AH30" s="85">
        <f>'Financial services'!B30</f>
        <v>25.627932443225134</v>
      </c>
      <c r="AI30" s="86">
        <f t="shared" si="21"/>
        <v>7</v>
      </c>
      <c r="AJ30" s="86">
        <f t="shared" si="22"/>
        <v>14</v>
      </c>
      <c r="AK30" s="85">
        <f>Diversity!B30</f>
        <v>44.730046712076081</v>
      </c>
      <c r="AL30" s="86">
        <f t="shared" si="23"/>
        <v>18</v>
      </c>
      <c r="AM30" s="86">
        <f t="shared" si="24"/>
        <v>15</v>
      </c>
      <c r="AN30" s="85">
        <f>'Digital access'!B30</f>
        <v>71.590125572099637</v>
      </c>
      <c r="AO30" s="86">
        <f t="shared" si="25"/>
        <v>1</v>
      </c>
      <c r="AP30" s="86">
        <f t="shared" si="26"/>
        <v>39</v>
      </c>
      <c r="AQ30" s="85">
        <f>Music!B30</f>
        <v>13.052003424657538</v>
      </c>
      <c r="AR30" s="86">
        <f t="shared" si="27"/>
        <v>31</v>
      </c>
      <c r="AS30" s="86">
        <f t="shared" si="28"/>
        <v>37</v>
      </c>
      <c r="AT30" s="85">
        <f>'Creative arts'!B30</f>
        <v>47.625</v>
      </c>
      <c r="AU30" s="86">
        <f t="shared" si="29"/>
        <v>10</v>
      </c>
      <c r="AV30" s="86">
        <f t="shared" si="30"/>
        <v>11</v>
      </c>
      <c r="AW30" s="85">
        <f>Sports!B30</f>
        <v>43.433923912974819</v>
      </c>
      <c r="AX30" s="86">
        <f t="shared" si="31"/>
        <v>31</v>
      </c>
      <c r="AY30" s="86">
        <f t="shared" si="32"/>
        <v>42</v>
      </c>
      <c r="AZ30" s="85">
        <f>Film!B30</f>
        <v>32.92321138517184</v>
      </c>
      <c r="BA30" s="86">
        <f t="shared" si="33"/>
        <v>25</v>
      </c>
      <c r="BB30" s="86">
        <f t="shared" si="34"/>
        <v>51</v>
      </c>
      <c r="BC30" s="85">
        <f ca="1">'Civic engagement'!B30</f>
        <v>13.970905283505155</v>
      </c>
      <c r="BD30" s="86">
        <f t="shared" ca="1" si="35"/>
        <v>47</v>
      </c>
      <c r="BE30" s="86">
        <f t="shared" ca="1" si="36"/>
        <v>9</v>
      </c>
      <c r="BF30" s="85">
        <f>'Food and nightlife'!B30</f>
        <v>35.16030243925853</v>
      </c>
      <c r="BG30" s="86">
        <f t="shared" si="37"/>
        <v>21</v>
      </c>
      <c r="BH30" s="86">
        <f t="shared" si="38"/>
        <v>41</v>
      </c>
      <c r="BI30" s="85">
        <f>Fashion!B30</f>
        <v>18.383974358974356</v>
      </c>
      <c r="BJ30" s="86">
        <f t="shared" si="39"/>
        <v>8</v>
      </c>
      <c r="BK30" s="86">
        <f t="shared" si="40"/>
        <v>55</v>
      </c>
      <c r="BL30" s="69">
        <f>'Youth population'!G30</f>
        <v>4.5647058823529392</v>
      </c>
      <c r="BM30" s="12"/>
      <c r="BN30" s="69" t="s">
        <v>166</v>
      </c>
      <c r="BO30" s="12">
        <f t="shared" ca="1" si="41"/>
        <v>783.29680047395073</v>
      </c>
      <c r="BP30" s="68">
        <f t="shared" ca="1" si="42"/>
        <v>22</v>
      </c>
      <c r="BQ30" s="68">
        <f t="shared" ca="1" si="43"/>
        <v>37</v>
      </c>
      <c r="BR30" s="372">
        <v>27</v>
      </c>
      <c r="BS30" s="372" t="s">
        <v>67</v>
      </c>
      <c r="BT30" s="372" t="s">
        <v>147</v>
      </c>
      <c r="BU30" s="372">
        <v>758.97</v>
      </c>
      <c r="BV30" s="372"/>
      <c r="BW30" s="372"/>
      <c r="BX30" s="372"/>
      <c r="BY30" s="372"/>
      <c r="BZ30" s="372">
        <v>27</v>
      </c>
      <c r="CA30" s="372" t="s">
        <v>233</v>
      </c>
      <c r="CB30" s="372" t="s">
        <v>151</v>
      </c>
      <c r="CC30" s="372">
        <v>71.540000000000006</v>
      </c>
      <c r="CD30" s="372"/>
      <c r="CE30" s="372" t="s">
        <v>75</v>
      </c>
      <c r="CF30" s="372" t="s">
        <v>166</v>
      </c>
      <c r="CG30" s="372">
        <v>74.36</v>
      </c>
      <c r="CH30" s="372"/>
      <c r="CI30" s="372" t="s">
        <v>233</v>
      </c>
      <c r="CJ30" s="372" t="s">
        <v>170</v>
      </c>
      <c r="CK30" s="372">
        <v>43.46</v>
      </c>
      <c r="CL30" s="372"/>
      <c r="CM30" s="372" t="s">
        <v>233</v>
      </c>
      <c r="CN30" s="372" t="s">
        <v>193</v>
      </c>
      <c r="CO30" s="372">
        <v>20.9</v>
      </c>
      <c r="CP30" s="372"/>
      <c r="CQ30" s="372" t="s">
        <v>234</v>
      </c>
      <c r="CR30" s="372" t="s">
        <v>159</v>
      </c>
      <c r="CS30" s="372">
        <v>55.27</v>
      </c>
      <c r="CT30" s="372"/>
      <c r="CU30" s="372" t="s">
        <v>233</v>
      </c>
      <c r="CV30" s="372" t="s">
        <v>195</v>
      </c>
      <c r="CW30" s="372">
        <v>43.4</v>
      </c>
      <c r="CX30" s="372"/>
      <c r="CY30" s="372" t="s">
        <v>69</v>
      </c>
      <c r="CZ30" s="372" t="s">
        <v>153</v>
      </c>
      <c r="DA30" s="372">
        <v>45.01</v>
      </c>
      <c r="DB30" s="372"/>
      <c r="DC30" s="372" t="s">
        <v>233</v>
      </c>
      <c r="DD30" s="372" t="s">
        <v>165</v>
      </c>
      <c r="DE30" s="372">
        <v>45.17</v>
      </c>
      <c r="DF30" s="372"/>
      <c r="DG30" s="372" t="s">
        <v>234</v>
      </c>
      <c r="DH30" s="372" t="s">
        <v>243</v>
      </c>
      <c r="DI30" s="372">
        <v>24.1</v>
      </c>
      <c r="DJ30" s="372"/>
      <c r="DK30" s="372" t="s">
        <v>248</v>
      </c>
      <c r="DL30" s="372" t="s">
        <v>188</v>
      </c>
      <c r="DM30" s="372">
        <v>3.92</v>
      </c>
      <c r="DN30" s="372"/>
      <c r="DO30" s="372" t="s">
        <v>234</v>
      </c>
      <c r="DP30" s="372" t="s">
        <v>184</v>
      </c>
      <c r="DQ30" s="372">
        <v>16.37</v>
      </c>
      <c r="DR30" s="372"/>
      <c r="DS30" s="372" t="s">
        <v>233</v>
      </c>
      <c r="DT30" s="372" t="s">
        <v>154</v>
      </c>
      <c r="DU30" s="372">
        <v>36.71</v>
      </c>
      <c r="DV30" s="372"/>
      <c r="DW30" s="372" t="s">
        <v>67</v>
      </c>
      <c r="DX30" s="372" t="s">
        <v>178</v>
      </c>
      <c r="DY30" s="372">
        <v>55.89</v>
      </c>
      <c r="DZ30" s="372"/>
      <c r="EA30" s="372" t="s">
        <v>234</v>
      </c>
      <c r="EB30" s="372" t="s">
        <v>176</v>
      </c>
      <c r="EC30" s="372">
        <v>15.86</v>
      </c>
      <c r="ED30" s="372"/>
      <c r="EE30" s="372" t="s">
        <v>69</v>
      </c>
      <c r="EF30" s="372" t="s">
        <v>150</v>
      </c>
      <c r="EG30" s="372">
        <v>42.6</v>
      </c>
      <c r="EH30" s="372"/>
      <c r="EI30" s="372" t="s">
        <v>233</v>
      </c>
      <c r="EJ30" s="372" t="s">
        <v>181</v>
      </c>
      <c r="EK30" s="372">
        <v>44.17</v>
      </c>
      <c r="EL30" s="372"/>
      <c r="EM30" s="372" t="s">
        <v>234</v>
      </c>
      <c r="EN30" s="372" t="s">
        <v>190</v>
      </c>
      <c r="EO30" s="372">
        <v>31.98</v>
      </c>
      <c r="EP30" s="372"/>
      <c r="EQ30" s="372" t="s">
        <v>248</v>
      </c>
      <c r="ER30" s="372" t="s">
        <v>148</v>
      </c>
      <c r="ES30" s="372">
        <v>17.95</v>
      </c>
      <c r="ET30" s="372"/>
      <c r="EU30" s="372" t="s">
        <v>75</v>
      </c>
      <c r="EV30" s="372" t="s">
        <v>180</v>
      </c>
      <c r="EW30" s="372">
        <v>30.65</v>
      </c>
      <c r="EX30" s="372"/>
      <c r="EY30" s="372" t="s">
        <v>233</v>
      </c>
      <c r="EZ30" s="372" t="s">
        <v>195</v>
      </c>
      <c r="FA30" s="372">
        <v>8.16</v>
      </c>
      <c r="FB30" s="372"/>
      <c r="FC30" s="372" t="s">
        <v>233</v>
      </c>
      <c r="FD30" s="372" t="s">
        <v>165</v>
      </c>
      <c r="FE30" s="372">
        <v>24.4</v>
      </c>
      <c r="FF30" s="372">
        <v>24.38</v>
      </c>
      <c r="FG30" s="12"/>
    </row>
    <row r="31" spans="1:163" ht="12.75" x14ac:dyDescent="0.2">
      <c r="A31" s="12"/>
      <c r="B31" s="114"/>
      <c r="C31" s="117" t="s">
        <v>167</v>
      </c>
      <c r="D31" s="74">
        <f>Safety!B31</f>
        <v>71.791560596693131</v>
      </c>
      <c r="E31" s="89">
        <f t="shared" si="1"/>
        <v>26</v>
      </c>
      <c r="F31" s="89">
        <f t="shared" si="2"/>
        <v>43</v>
      </c>
      <c r="G31" s="74">
        <f>Affordability!B31</f>
        <v>72.581392183904114</v>
      </c>
      <c r="H31" s="89">
        <f t="shared" si="3"/>
        <v>38</v>
      </c>
      <c r="I31" s="89">
        <f t="shared" si="4"/>
        <v>35</v>
      </c>
      <c r="J31" s="74">
        <f>Transit!B31</f>
        <v>42.218275137880426</v>
      </c>
      <c r="K31" s="89">
        <f t="shared" si="5"/>
        <v>29</v>
      </c>
      <c r="L31" s="89">
        <f t="shared" si="6"/>
        <v>44</v>
      </c>
      <c r="M31" s="74">
        <f>Health!B31</f>
        <v>10.950450948082866</v>
      </c>
      <c r="N31" s="89">
        <f t="shared" si="7"/>
        <v>55</v>
      </c>
      <c r="O31" s="89">
        <f t="shared" si="8"/>
        <v>46</v>
      </c>
      <c r="P31" s="74">
        <f>Travel!B31</f>
        <v>50.537722006666989</v>
      </c>
      <c r="Q31" s="89">
        <f t="shared" si="9"/>
        <v>44</v>
      </c>
      <c r="R31" s="89">
        <f t="shared" si="10"/>
        <v>54</v>
      </c>
      <c r="S31" s="74">
        <f>Employment!B31</f>
        <v>34.56825754102492</v>
      </c>
      <c r="T31" s="89">
        <f t="shared" si="11"/>
        <v>44</v>
      </c>
      <c r="U31" s="89">
        <f t="shared" si="12"/>
        <v>38</v>
      </c>
      <c r="V31" s="74">
        <f>Environment!B31</f>
        <v>47.522026115688071</v>
      </c>
      <c r="W31" s="89">
        <f t="shared" si="13"/>
        <v>17</v>
      </c>
      <c r="X31" s="89">
        <f t="shared" si="14"/>
        <v>43</v>
      </c>
      <c r="Y31" s="74">
        <f>Education!B31</f>
        <v>40.924228051368317</v>
      </c>
      <c r="Z31" s="89">
        <f t="shared" si="15"/>
        <v>36</v>
      </c>
      <c r="AA31" s="89">
        <f t="shared" si="16"/>
        <v>40</v>
      </c>
      <c r="AB31" s="74">
        <f>Entrepreneurship!B31</f>
        <v>26.159279635210723</v>
      </c>
      <c r="AC31" s="89">
        <f t="shared" si="17"/>
        <v>22</v>
      </c>
      <c r="AD31" s="89">
        <f t="shared" si="18"/>
        <v>2</v>
      </c>
      <c r="AE31" s="74">
        <f>'Public space'!B31</f>
        <v>6.2722755816888425</v>
      </c>
      <c r="AF31" s="89">
        <f t="shared" si="19"/>
        <v>18</v>
      </c>
      <c r="AG31" s="89">
        <f t="shared" si="20"/>
        <v>13</v>
      </c>
      <c r="AH31" s="74">
        <f>'Financial services'!B31</f>
        <v>13.612480475159144</v>
      </c>
      <c r="AI31" s="89">
        <f t="shared" si="21"/>
        <v>41</v>
      </c>
      <c r="AJ31" s="89">
        <f t="shared" si="22"/>
        <v>10</v>
      </c>
      <c r="AK31" s="74">
        <f>Diversity!B31</f>
        <v>40.141951019625282</v>
      </c>
      <c r="AL31" s="89">
        <f t="shared" si="23"/>
        <v>23</v>
      </c>
      <c r="AM31" s="89">
        <f t="shared" si="24"/>
        <v>41</v>
      </c>
      <c r="AN31" s="74">
        <f>'Digital access'!B31</f>
        <v>39.815709377207071</v>
      </c>
      <c r="AO31" s="89">
        <f t="shared" si="25"/>
        <v>43</v>
      </c>
      <c r="AP31" s="89">
        <f t="shared" si="26"/>
        <v>40</v>
      </c>
      <c r="AQ31" s="74">
        <f>Music!B31</f>
        <v>1.4568750000000001</v>
      </c>
      <c r="AR31" s="89">
        <f t="shared" si="27"/>
        <v>54</v>
      </c>
      <c r="AS31" s="89">
        <f t="shared" si="28"/>
        <v>23</v>
      </c>
      <c r="AT31" s="74">
        <f>'Creative arts'!B31</f>
        <v>5.0203125000000002</v>
      </c>
      <c r="AU31" s="89">
        <f t="shared" si="29"/>
        <v>49</v>
      </c>
      <c r="AV31" s="89">
        <f t="shared" si="30"/>
        <v>12</v>
      </c>
      <c r="AW31" s="74">
        <f>Sports!B31</f>
        <v>40.546233072296587</v>
      </c>
      <c r="AX31" s="89">
        <f t="shared" si="31"/>
        <v>45</v>
      </c>
      <c r="AY31" s="89">
        <f t="shared" si="32"/>
        <v>18</v>
      </c>
      <c r="AZ31" s="74">
        <f>Film!B31</f>
        <v>23.733858047981851</v>
      </c>
      <c r="BA31" s="89">
        <f t="shared" si="33"/>
        <v>45</v>
      </c>
      <c r="BB31" s="89">
        <f t="shared" si="34"/>
        <v>49</v>
      </c>
      <c r="BC31" s="74">
        <f ca="1">'Civic engagement'!B31</f>
        <v>18.460762582130585</v>
      </c>
      <c r="BD31" s="89">
        <f t="shared" ca="1" si="35"/>
        <v>26</v>
      </c>
      <c r="BE31" s="89">
        <f t="shared" ca="1" si="36"/>
        <v>19</v>
      </c>
      <c r="BF31" s="74">
        <f>'Food and nightlife'!B31</f>
        <v>21.97274459525218</v>
      </c>
      <c r="BG31" s="89">
        <f t="shared" si="37"/>
        <v>49</v>
      </c>
      <c r="BH31" s="89">
        <f t="shared" si="38"/>
        <v>34</v>
      </c>
      <c r="BI31" s="74">
        <f>Fashion!B31</f>
        <v>0</v>
      </c>
      <c r="BJ31" s="89">
        <f t="shared" si="39"/>
        <v>54</v>
      </c>
      <c r="BK31" s="89">
        <f t="shared" si="40"/>
        <v>13</v>
      </c>
      <c r="BL31" s="117">
        <f>'Youth population'!G31</f>
        <v>30.91764705882353</v>
      </c>
      <c r="BM31" s="12"/>
      <c r="BN31" s="117" t="s">
        <v>167</v>
      </c>
      <c r="BO31" s="12">
        <f t="shared" ca="1" si="41"/>
        <v>639.20404152668448</v>
      </c>
      <c r="BP31" s="68">
        <f t="shared" ca="1" si="42"/>
        <v>46</v>
      </c>
      <c r="BQ31" s="68">
        <f t="shared" ca="1" si="43"/>
        <v>8</v>
      </c>
      <c r="BR31" s="372">
        <v>28</v>
      </c>
      <c r="BS31" s="372" t="s">
        <v>234</v>
      </c>
      <c r="BT31" s="372" t="s">
        <v>176</v>
      </c>
      <c r="BU31" s="372">
        <v>757.98</v>
      </c>
      <c r="BV31" s="372"/>
      <c r="BW31" s="372"/>
      <c r="BX31" s="372"/>
      <c r="BY31" s="372"/>
      <c r="BZ31" s="372">
        <v>28</v>
      </c>
      <c r="CA31" s="372" t="s">
        <v>67</v>
      </c>
      <c r="CB31" s="372" t="s">
        <v>182</v>
      </c>
      <c r="CC31" s="372">
        <v>71.400000000000006</v>
      </c>
      <c r="CD31" s="372"/>
      <c r="CE31" s="372" t="s">
        <v>234</v>
      </c>
      <c r="CF31" s="372" t="s">
        <v>174</v>
      </c>
      <c r="CG31" s="372">
        <v>74.31</v>
      </c>
      <c r="CH31" s="372"/>
      <c r="CI31" s="372" t="s">
        <v>67</v>
      </c>
      <c r="CJ31" s="372" t="s">
        <v>183</v>
      </c>
      <c r="CK31" s="372">
        <v>43.1</v>
      </c>
      <c r="CL31" s="372"/>
      <c r="CM31" s="372" t="s">
        <v>234</v>
      </c>
      <c r="CN31" s="372" t="s">
        <v>185</v>
      </c>
      <c r="CO31" s="372">
        <v>20.85</v>
      </c>
      <c r="CP31" s="372"/>
      <c r="CQ31" s="372" t="s">
        <v>75</v>
      </c>
      <c r="CR31" s="372" t="s">
        <v>194</v>
      </c>
      <c r="CS31" s="372">
        <v>55.03</v>
      </c>
      <c r="CT31" s="372"/>
      <c r="CU31" s="372" t="s">
        <v>75</v>
      </c>
      <c r="CV31" s="372" t="s">
        <v>177</v>
      </c>
      <c r="CW31" s="372">
        <v>43.05</v>
      </c>
      <c r="CX31" s="372"/>
      <c r="CY31" s="372" t="s">
        <v>67</v>
      </c>
      <c r="CZ31" s="372" t="s">
        <v>182</v>
      </c>
      <c r="DA31" s="372">
        <v>45.01</v>
      </c>
      <c r="DB31" s="372"/>
      <c r="DC31" s="372" t="s">
        <v>67</v>
      </c>
      <c r="DD31" s="372" t="s">
        <v>179</v>
      </c>
      <c r="DE31" s="372">
        <v>44.17</v>
      </c>
      <c r="DF31" s="372"/>
      <c r="DG31" s="372" t="s">
        <v>75</v>
      </c>
      <c r="DH31" s="372" t="s">
        <v>118</v>
      </c>
      <c r="DI31" s="372">
        <v>23.97</v>
      </c>
      <c r="DJ31" s="372"/>
      <c r="DK31" s="372" t="s">
        <v>233</v>
      </c>
      <c r="DL31" s="372" t="s">
        <v>152</v>
      </c>
      <c r="DM31" s="372">
        <v>3.59</v>
      </c>
      <c r="DN31" s="372"/>
      <c r="DO31" s="372" t="s">
        <v>69</v>
      </c>
      <c r="DP31" s="372" t="s">
        <v>153</v>
      </c>
      <c r="DQ31" s="372">
        <v>15.9</v>
      </c>
      <c r="DR31" s="372"/>
      <c r="DS31" s="372" t="s">
        <v>75</v>
      </c>
      <c r="DT31" s="372" t="s">
        <v>180</v>
      </c>
      <c r="DU31" s="372">
        <v>35.72</v>
      </c>
      <c r="DV31" s="372"/>
      <c r="DW31" s="372" t="s">
        <v>67</v>
      </c>
      <c r="DX31" s="372" t="s">
        <v>179</v>
      </c>
      <c r="DY31" s="372">
        <v>55.77</v>
      </c>
      <c r="DZ31" s="372"/>
      <c r="EA31" s="372" t="s">
        <v>69</v>
      </c>
      <c r="EB31" s="372" t="s">
        <v>162</v>
      </c>
      <c r="EC31" s="372">
        <v>15.07</v>
      </c>
      <c r="ED31" s="372"/>
      <c r="EE31" s="372" t="s">
        <v>233</v>
      </c>
      <c r="EF31" s="372" t="s">
        <v>151</v>
      </c>
      <c r="EG31" s="372">
        <v>42.6</v>
      </c>
      <c r="EH31" s="372"/>
      <c r="EI31" s="372" t="s">
        <v>234</v>
      </c>
      <c r="EJ31" s="372" t="s">
        <v>157</v>
      </c>
      <c r="EK31" s="372">
        <v>44.11</v>
      </c>
      <c r="EL31" s="372"/>
      <c r="EM31" s="372" t="s">
        <v>248</v>
      </c>
      <c r="EN31" s="372" t="s">
        <v>188</v>
      </c>
      <c r="EO31" s="372">
        <v>31.89</v>
      </c>
      <c r="EP31" s="372"/>
      <c r="EQ31" s="372" t="s">
        <v>75</v>
      </c>
      <c r="ER31" s="372" t="s">
        <v>158</v>
      </c>
      <c r="ES31" s="372">
        <v>17.649999999999999</v>
      </c>
      <c r="ET31" s="372"/>
      <c r="EU31" s="372" t="s">
        <v>69</v>
      </c>
      <c r="EV31" s="372" t="s">
        <v>173</v>
      </c>
      <c r="EW31" s="372">
        <v>30.28</v>
      </c>
      <c r="EX31" s="372"/>
      <c r="EY31" s="372" t="s">
        <v>233</v>
      </c>
      <c r="EZ31" s="372" t="s">
        <v>152</v>
      </c>
      <c r="FA31" s="372">
        <v>7.55</v>
      </c>
      <c r="FB31" s="372"/>
      <c r="FC31" s="372" t="s">
        <v>233</v>
      </c>
      <c r="FD31" s="372" t="s">
        <v>151</v>
      </c>
      <c r="FE31" s="372">
        <v>24.05</v>
      </c>
      <c r="FF31" s="372">
        <v>23.55</v>
      </c>
      <c r="FG31" s="12"/>
    </row>
    <row r="32" spans="1:163" ht="12.75" x14ac:dyDescent="0.2">
      <c r="A32" s="12"/>
      <c r="B32" s="114"/>
      <c r="C32" s="310" t="s">
        <v>168</v>
      </c>
      <c r="D32" s="92">
        <f>Safety!B32</f>
        <v>74.641627708752452</v>
      </c>
      <c r="E32" s="113">
        <f t="shared" si="1"/>
        <v>16</v>
      </c>
      <c r="F32" s="113">
        <f t="shared" si="2"/>
        <v>55</v>
      </c>
      <c r="G32" s="92">
        <f>Affordability!B32</f>
        <v>62.516937162757515</v>
      </c>
      <c r="H32" s="113">
        <f t="shared" si="3"/>
        <v>50</v>
      </c>
      <c r="I32" s="113">
        <f t="shared" si="4"/>
        <v>2</v>
      </c>
      <c r="J32" s="92">
        <f>Transit!B32</f>
        <v>51.262585922241577</v>
      </c>
      <c r="K32" s="113">
        <f t="shared" si="5"/>
        <v>12</v>
      </c>
      <c r="L32" s="113">
        <f t="shared" si="6"/>
        <v>28</v>
      </c>
      <c r="M32" s="92">
        <f>Health!B32</f>
        <v>20.292338013615996</v>
      </c>
      <c r="N32" s="113">
        <f t="shared" si="7"/>
        <v>31</v>
      </c>
      <c r="O32" s="113">
        <f t="shared" si="8"/>
        <v>45</v>
      </c>
      <c r="P32" s="92">
        <f>Travel!B32</f>
        <v>44.992525258574965</v>
      </c>
      <c r="Q32" s="113">
        <f t="shared" si="9"/>
        <v>49</v>
      </c>
      <c r="R32" s="113">
        <f t="shared" si="10"/>
        <v>5</v>
      </c>
      <c r="S32" s="92">
        <f>Employment!B32</f>
        <v>63.464375712121452</v>
      </c>
      <c r="T32" s="113">
        <f t="shared" si="11"/>
        <v>2</v>
      </c>
      <c r="U32" s="113">
        <f t="shared" si="12"/>
        <v>48</v>
      </c>
      <c r="V32" s="92">
        <f>Environment!B32</f>
        <v>47.948235571608102</v>
      </c>
      <c r="W32" s="113">
        <f t="shared" si="13"/>
        <v>14</v>
      </c>
      <c r="X32" s="113">
        <f t="shared" si="14"/>
        <v>34</v>
      </c>
      <c r="Y32" s="92">
        <f>Education!B32</f>
        <v>49.564447414407311</v>
      </c>
      <c r="Z32" s="113">
        <f t="shared" si="15"/>
        <v>18</v>
      </c>
      <c r="AA32" s="113">
        <f t="shared" si="16"/>
        <v>42</v>
      </c>
      <c r="AB32" s="92">
        <f>Entrepreneurship!B32</f>
        <v>33.260563842602338</v>
      </c>
      <c r="AC32" s="113">
        <f t="shared" si="17"/>
        <v>6</v>
      </c>
      <c r="AD32" s="113">
        <f t="shared" si="18"/>
        <v>1</v>
      </c>
      <c r="AE32" s="92">
        <f>'Public space'!B32</f>
        <v>29.947430101843661</v>
      </c>
      <c r="AF32" s="113">
        <f t="shared" si="19"/>
        <v>3</v>
      </c>
      <c r="AG32" s="113">
        <f t="shared" si="20"/>
        <v>42</v>
      </c>
      <c r="AH32" s="92">
        <f>'Financial services'!B32</f>
        <v>15.109000488206703</v>
      </c>
      <c r="AI32" s="113">
        <f t="shared" si="21"/>
        <v>33</v>
      </c>
      <c r="AJ32" s="113">
        <f t="shared" si="22"/>
        <v>54</v>
      </c>
      <c r="AK32" s="92">
        <f>Diversity!B32</f>
        <v>48.889166441799119</v>
      </c>
      <c r="AL32" s="113">
        <f t="shared" si="23"/>
        <v>13</v>
      </c>
      <c r="AM32" s="113">
        <f t="shared" si="24"/>
        <v>47</v>
      </c>
      <c r="AN32" s="92">
        <f>'Digital access'!B32</f>
        <v>45.293736962276</v>
      </c>
      <c r="AO32" s="113">
        <f t="shared" si="25"/>
        <v>39</v>
      </c>
      <c r="AP32" s="113">
        <f t="shared" si="26"/>
        <v>51</v>
      </c>
      <c r="AQ32" s="92">
        <f>Music!B32</f>
        <v>33.035804794520551</v>
      </c>
      <c r="AR32" s="113">
        <f t="shared" si="27"/>
        <v>9</v>
      </c>
      <c r="AS32" s="113">
        <f t="shared" si="28"/>
        <v>55</v>
      </c>
      <c r="AT32" s="92">
        <f>'Creative arts'!B32</f>
        <v>54.318750000000001</v>
      </c>
      <c r="AU32" s="113">
        <f t="shared" si="29"/>
        <v>4</v>
      </c>
      <c r="AV32" s="113">
        <f t="shared" si="30"/>
        <v>39</v>
      </c>
      <c r="AW32" s="92">
        <f>Sports!B32</f>
        <v>46.296699510490747</v>
      </c>
      <c r="AX32" s="113">
        <f t="shared" si="31"/>
        <v>17</v>
      </c>
      <c r="AY32" s="113">
        <f t="shared" si="32"/>
        <v>31</v>
      </c>
      <c r="AZ32" s="92">
        <f>Film!B32</f>
        <v>34.835482390992041</v>
      </c>
      <c r="BA32" s="113">
        <f t="shared" si="33"/>
        <v>23</v>
      </c>
      <c r="BB32" s="113">
        <f t="shared" si="34"/>
        <v>47</v>
      </c>
      <c r="BC32" s="92">
        <f ca="1">'Civic engagement'!B32</f>
        <v>43.224479703608253</v>
      </c>
      <c r="BD32" s="113">
        <f t="shared" ca="1" si="35"/>
        <v>1</v>
      </c>
      <c r="BE32" s="113">
        <f t="shared" ca="1" si="36"/>
        <v>17</v>
      </c>
      <c r="BF32" s="92">
        <f>'Food and nightlife'!B32</f>
        <v>28.387192196159887</v>
      </c>
      <c r="BG32" s="113">
        <f t="shared" si="37"/>
        <v>35</v>
      </c>
      <c r="BH32" s="113">
        <f t="shared" si="38"/>
        <v>7</v>
      </c>
      <c r="BI32" s="92">
        <f>Fashion!B32</f>
        <v>7.5519230769230736</v>
      </c>
      <c r="BJ32" s="113">
        <f t="shared" si="39"/>
        <v>29</v>
      </c>
      <c r="BK32" s="113">
        <f t="shared" si="40"/>
        <v>29</v>
      </c>
      <c r="BL32" s="310">
        <f>'Youth population'!G32</f>
        <v>26.964705882352941</v>
      </c>
      <c r="BM32" s="12"/>
      <c r="BN32" s="310" t="s">
        <v>168</v>
      </c>
      <c r="BO32" s="12">
        <f t="shared" ca="1" si="41"/>
        <v>861.79800815585486</v>
      </c>
      <c r="BP32" s="68">
        <f t="shared" ca="1" si="42"/>
        <v>9</v>
      </c>
      <c r="BQ32" s="68">
        <f t="shared" ca="1" si="43"/>
        <v>6</v>
      </c>
      <c r="BR32" s="372">
        <v>29</v>
      </c>
      <c r="BS32" s="372" t="s">
        <v>67</v>
      </c>
      <c r="BT32" s="372" t="s">
        <v>145</v>
      </c>
      <c r="BU32" s="372">
        <v>750.92</v>
      </c>
      <c r="BV32" s="372"/>
      <c r="BW32" s="372"/>
      <c r="BX32" s="372"/>
      <c r="BY32" s="372"/>
      <c r="BZ32" s="372">
        <v>29</v>
      </c>
      <c r="CA32" s="372" t="s">
        <v>233</v>
      </c>
      <c r="CB32" s="372" t="s">
        <v>195</v>
      </c>
      <c r="CC32" s="372">
        <v>71.27</v>
      </c>
      <c r="CD32" s="372"/>
      <c r="CE32" s="372" t="s">
        <v>75</v>
      </c>
      <c r="CF32" s="372" t="s">
        <v>118</v>
      </c>
      <c r="CG32" s="372">
        <v>74.290000000000006</v>
      </c>
      <c r="CH32" s="372"/>
      <c r="CI32" s="372" t="s">
        <v>234</v>
      </c>
      <c r="CJ32" s="372" t="s">
        <v>167</v>
      </c>
      <c r="CK32" s="372">
        <v>42.22</v>
      </c>
      <c r="CL32" s="372"/>
      <c r="CM32" s="372" t="s">
        <v>234</v>
      </c>
      <c r="CN32" s="372" t="s">
        <v>184</v>
      </c>
      <c r="CO32" s="372">
        <v>20.51</v>
      </c>
      <c r="CP32" s="372"/>
      <c r="CQ32" s="372" t="s">
        <v>75</v>
      </c>
      <c r="CR32" s="372" t="s">
        <v>144</v>
      </c>
      <c r="CS32" s="372">
        <v>54.93</v>
      </c>
      <c r="CT32" s="372"/>
      <c r="CU32" s="372" t="s">
        <v>234</v>
      </c>
      <c r="CV32" s="372" t="s">
        <v>243</v>
      </c>
      <c r="CW32" s="372">
        <v>42.77</v>
      </c>
      <c r="CX32" s="372"/>
      <c r="CY32" s="372" t="s">
        <v>69</v>
      </c>
      <c r="CZ32" s="372" t="s">
        <v>173</v>
      </c>
      <c r="DA32" s="372">
        <v>44.65</v>
      </c>
      <c r="DB32" s="372"/>
      <c r="DC32" s="372" t="s">
        <v>233</v>
      </c>
      <c r="DD32" s="372" t="s">
        <v>181</v>
      </c>
      <c r="DE32" s="372">
        <v>43.1</v>
      </c>
      <c r="DF32" s="372"/>
      <c r="DG32" s="372" t="s">
        <v>69</v>
      </c>
      <c r="DH32" s="372" t="s">
        <v>18</v>
      </c>
      <c r="DI32" s="372">
        <v>23.82</v>
      </c>
      <c r="DJ32" s="372"/>
      <c r="DK32" s="372" t="s">
        <v>233</v>
      </c>
      <c r="DL32" s="372" t="s">
        <v>181</v>
      </c>
      <c r="DM32" s="372">
        <v>3.36</v>
      </c>
      <c r="DN32" s="372"/>
      <c r="DO32" s="372" t="s">
        <v>67</v>
      </c>
      <c r="DP32" s="372" t="s">
        <v>149</v>
      </c>
      <c r="DQ32" s="372">
        <v>15.88</v>
      </c>
      <c r="DR32" s="372"/>
      <c r="DS32" s="372" t="s">
        <v>234</v>
      </c>
      <c r="DT32" s="372" t="s">
        <v>186</v>
      </c>
      <c r="DU32" s="372">
        <v>35.14</v>
      </c>
      <c r="DV32" s="372"/>
      <c r="DW32" s="372" t="s">
        <v>234</v>
      </c>
      <c r="DX32" s="372" t="s">
        <v>190</v>
      </c>
      <c r="DY32" s="372">
        <v>55.6</v>
      </c>
      <c r="DZ32" s="372"/>
      <c r="EA32" s="372" t="s">
        <v>233</v>
      </c>
      <c r="EB32" s="372" t="s">
        <v>195</v>
      </c>
      <c r="EC32" s="372">
        <v>14.22</v>
      </c>
      <c r="ED32" s="372"/>
      <c r="EE32" s="372" t="s">
        <v>67</v>
      </c>
      <c r="EF32" s="372" t="s">
        <v>178</v>
      </c>
      <c r="EG32" s="372">
        <v>42.6</v>
      </c>
      <c r="EH32" s="372"/>
      <c r="EI32" s="372" t="s">
        <v>233</v>
      </c>
      <c r="EJ32" s="372" t="s">
        <v>170</v>
      </c>
      <c r="EK32" s="372">
        <v>43.87</v>
      </c>
      <c r="EL32" s="372"/>
      <c r="EM32" s="372" t="s">
        <v>234</v>
      </c>
      <c r="EN32" s="372" t="s">
        <v>186</v>
      </c>
      <c r="EO32" s="372">
        <v>31.22</v>
      </c>
      <c r="EP32" s="372"/>
      <c r="EQ32" s="372" t="s">
        <v>69</v>
      </c>
      <c r="ER32" s="372" t="s">
        <v>156</v>
      </c>
      <c r="ES32" s="372">
        <v>17.47</v>
      </c>
      <c r="ET32" s="372"/>
      <c r="EU32" s="372" t="s">
        <v>233</v>
      </c>
      <c r="EV32" s="372" t="s">
        <v>146</v>
      </c>
      <c r="EW32" s="372">
        <v>29.99</v>
      </c>
      <c r="EX32" s="372"/>
      <c r="EY32" s="372" t="s">
        <v>67</v>
      </c>
      <c r="EZ32" s="372" t="s">
        <v>168</v>
      </c>
      <c r="FA32" s="372">
        <v>7.55</v>
      </c>
      <c r="FB32" s="372"/>
      <c r="FC32" s="372" t="s">
        <v>75</v>
      </c>
      <c r="FD32" s="372" t="s">
        <v>164</v>
      </c>
      <c r="FE32" s="372">
        <v>23.67</v>
      </c>
      <c r="FF32" s="372">
        <v>22.66</v>
      </c>
      <c r="FG32" s="12"/>
    </row>
    <row r="33" spans="1:163" ht="12.75" x14ac:dyDescent="0.2">
      <c r="A33" s="12"/>
      <c r="B33" s="114"/>
      <c r="C33" s="81" t="s">
        <v>169</v>
      </c>
      <c r="D33" s="88">
        <f>Safety!B33</f>
        <v>71.1122486945616</v>
      </c>
      <c r="E33" s="115">
        <f t="shared" si="1"/>
        <v>30</v>
      </c>
      <c r="F33" s="115">
        <f t="shared" si="2"/>
        <v>30</v>
      </c>
      <c r="G33" s="88">
        <f>Affordability!B33</f>
        <v>77.842679773862713</v>
      </c>
      <c r="H33" s="115">
        <f t="shared" si="3"/>
        <v>13</v>
      </c>
      <c r="I33" s="115">
        <f t="shared" si="4"/>
        <v>20</v>
      </c>
      <c r="J33" s="88">
        <f>Transit!B33</f>
        <v>46.042844226733564</v>
      </c>
      <c r="K33" s="115">
        <f t="shared" si="5"/>
        <v>24</v>
      </c>
      <c r="L33" s="115">
        <f t="shared" si="6"/>
        <v>19</v>
      </c>
      <c r="M33" s="88">
        <f>Health!B33</f>
        <v>22.994913895875431</v>
      </c>
      <c r="N33" s="115">
        <f t="shared" si="7"/>
        <v>19</v>
      </c>
      <c r="O33" s="115">
        <f t="shared" si="8"/>
        <v>20</v>
      </c>
      <c r="P33" s="88">
        <f>Travel!B33</f>
        <v>64.422665575940172</v>
      </c>
      <c r="Q33" s="115">
        <f t="shared" si="9"/>
        <v>3</v>
      </c>
      <c r="R33" s="115">
        <f t="shared" si="10"/>
        <v>9</v>
      </c>
      <c r="S33" s="88">
        <f>Employment!B33</f>
        <v>36.545053962303889</v>
      </c>
      <c r="T33" s="115">
        <f t="shared" si="11"/>
        <v>41</v>
      </c>
      <c r="U33" s="115">
        <f t="shared" si="12"/>
        <v>19</v>
      </c>
      <c r="V33" s="88">
        <f>Environment!B33</f>
        <v>43.716141248847535</v>
      </c>
      <c r="W33" s="115">
        <f t="shared" si="13"/>
        <v>30</v>
      </c>
      <c r="X33" s="115">
        <f t="shared" si="14"/>
        <v>30</v>
      </c>
      <c r="Y33" s="88">
        <f>Education!B33</f>
        <v>46.922536278848035</v>
      </c>
      <c r="Z33" s="115">
        <f t="shared" si="15"/>
        <v>24</v>
      </c>
      <c r="AA33" s="115">
        <f t="shared" si="16"/>
        <v>45</v>
      </c>
      <c r="AB33" s="88">
        <f>Entrepreneurship!B33</f>
        <v>43.905414563806772</v>
      </c>
      <c r="AC33" s="115">
        <f t="shared" si="17"/>
        <v>4</v>
      </c>
      <c r="AD33" s="115">
        <f t="shared" si="18"/>
        <v>35</v>
      </c>
      <c r="AE33" s="88">
        <f>'Public space'!B33</f>
        <v>3.0680584345258133</v>
      </c>
      <c r="AF33" s="115">
        <f t="shared" si="19"/>
        <v>30</v>
      </c>
      <c r="AG33" s="115">
        <f t="shared" si="20"/>
        <v>30</v>
      </c>
      <c r="AH33" s="88">
        <f>'Financial services'!B33</f>
        <v>23.43658232039428</v>
      </c>
      <c r="AI33" s="115">
        <f t="shared" si="21"/>
        <v>11</v>
      </c>
      <c r="AJ33" s="115">
        <f t="shared" si="22"/>
        <v>31</v>
      </c>
      <c r="AK33" s="88">
        <f>Diversity!B33</f>
        <v>43.032252744346494</v>
      </c>
      <c r="AL33" s="115">
        <f t="shared" si="23"/>
        <v>21</v>
      </c>
      <c r="AM33" s="115">
        <f t="shared" si="24"/>
        <v>24</v>
      </c>
      <c r="AN33" s="88">
        <f>'Digital access'!B33</f>
        <v>59.003979416726331</v>
      </c>
      <c r="AO33" s="115">
        <f t="shared" si="25"/>
        <v>21</v>
      </c>
      <c r="AP33" s="115">
        <f t="shared" si="26"/>
        <v>20</v>
      </c>
      <c r="AQ33" s="88">
        <f>Music!B33</f>
        <v>5.8607619863013714</v>
      </c>
      <c r="AR33" s="115">
        <f t="shared" si="27"/>
        <v>45</v>
      </c>
      <c r="AS33" s="115">
        <f t="shared" si="28"/>
        <v>39</v>
      </c>
      <c r="AT33" s="88">
        <f>'Creative arts'!B33</f>
        <v>1.6734374999999999</v>
      </c>
      <c r="AU33" s="115">
        <f t="shared" si="29"/>
        <v>53</v>
      </c>
      <c r="AV33" s="115">
        <f t="shared" si="30"/>
        <v>34</v>
      </c>
      <c r="AW33" s="88">
        <f>Sports!B33</f>
        <v>39.743566794361399</v>
      </c>
      <c r="AX33" s="115">
        <f t="shared" si="31"/>
        <v>48</v>
      </c>
      <c r="AY33" s="115">
        <f t="shared" si="32"/>
        <v>21</v>
      </c>
      <c r="AZ33" s="88">
        <f>Film!B33</f>
        <v>36.781304087775219</v>
      </c>
      <c r="BA33" s="115">
        <f t="shared" si="33"/>
        <v>20</v>
      </c>
      <c r="BB33" s="115">
        <f t="shared" si="34"/>
        <v>40</v>
      </c>
      <c r="BC33" s="88">
        <f ca="1">'Civic engagement'!B33</f>
        <v>15.775300150343639</v>
      </c>
      <c r="BD33" s="115">
        <f t="shared" ca="1" si="35"/>
        <v>40</v>
      </c>
      <c r="BE33" s="115">
        <f t="shared" ca="1" si="36"/>
        <v>34</v>
      </c>
      <c r="BF33" s="88">
        <f>'Food and nightlife'!B33</f>
        <v>27.52206648090251</v>
      </c>
      <c r="BG33" s="115">
        <f t="shared" si="37"/>
        <v>38</v>
      </c>
      <c r="BH33" s="115">
        <f t="shared" si="38"/>
        <v>47</v>
      </c>
      <c r="BI33" s="88">
        <f>Fashion!B33</f>
        <v>10.984615384615386</v>
      </c>
      <c r="BJ33" s="115">
        <f t="shared" si="39"/>
        <v>22</v>
      </c>
      <c r="BK33" s="115">
        <f t="shared" si="40"/>
        <v>42</v>
      </c>
      <c r="BL33" s="81">
        <f>'Youth population'!G33</f>
        <v>14.164705882352941</v>
      </c>
      <c r="BM33" s="12"/>
      <c r="BN33" s="81" t="s">
        <v>169</v>
      </c>
      <c r="BO33" s="12">
        <f t="shared" ca="1" si="41"/>
        <v>734.55112940342497</v>
      </c>
      <c r="BP33" s="68">
        <f t="shared" ca="1" si="42"/>
        <v>33</v>
      </c>
      <c r="BQ33" s="68">
        <f t="shared" ca="1" si="43"/>
        <v>32</v>
      </c>
      <c r="BR33" s="372">
        <v>30</v>
      </c>
      <c r="BS33" s="372" t="s">
        <v>75</v>
      </c>
      <c r="BT33" s="372" t="s">
        <v>171</v>
      </c>
      <c r="BU33" s="372">
        <v>748.91</v>
      </c>
      <c r="BV33" s="372"/>
      <c r="BW33" s="372"/>
      <c r="BX33" s="372"/>
      <c r="BY33" s="372"/>
      <c r="BZ33" s="372">
        <v>30</v>
      </c>
      <c r="CA33" s="372" t="s">
        <v>233</v>
      </c>
      <c r="CB33" s="372" t="s">
        <v>169</v>
      </c>
      <c r="CC33" s="372">
        <v>71.11</v>
      </c>
      <c r="CD33" s="372"/>
      <c r="CE33" s="372" t="s">
        <v>234</v>
      </c>
      <c r="CF33" s="372" t="s">
        <v>159</v>
      </c>
      <c r="CG33" s="372">
        <v>74.2</v>
      </c>
      <c r="CH33" s="372"/>
      <c r="CI33" s="372" t="s">
        <v>75</v>
      </c>
      <c r="CJ33" s="372" t="s">
        <v>158</v>
      </c>
      <c r="CK33" s="372">
        <v>41.58</v>
      </c>
      <c r="CL33" s="372"/>
      <c r="CM33" s="372" t="s">
        <v>234</v>
      </c>
      <c r="CN33" s="372" t="s">
        <v>159</v>
      </c>
      <c r="CO33" s="372">
        <v>20.38</v>
      </c>
      <c r="CP33" s="372"/>
      <c r="CQ33" s="372" t="s">
        <v>248</v>
      </c>
      <c r="CR33" s="372" t="s">
        <v>148</v>
      </c>
      <c r="CS33" s="372">
        <v>54.76</v>
      </c>
      <c r="CT33" s="372"/>
      <c r="CU33" s="372" t="s">
        <v>75</v>
      </c>
      <c r="CV33" s="372" t="s">
        <v>158</v>
      </c>
      <c r="CW33" s="372">
        <v>42.54</v>
      </c>
      <c r="CX33" s="372"/>
      <c r="CY33" s="372" t="s">
        <v>233</v>
      </c>
      <c r="CZ33" s="372" t="s">
        <v>169</v>
      </c>
      <c r="DA33" s="372">
        <v>43.72</v>
      </c>
      <c r="DB33" s="372"/>
      <c r="DC33" s="372" t="s">
        <v>234</v>
      </c>
      <c r="DD33" s="372" t="s">
        <v>184</v>
      </c>
      <c r="DE33" s="372">
        <v>42.92</v>
      </c>
      <c r="DF33" s="372"/>
      <c r="DG33" s="372" t="s">
        <v>234</v>
      </c>
      <c r="DH33" s="372" t="s">
        <v>174</v>
      </c>
      <c r="DI33" s="372">
        <v>23.77</v>
      </c>
      <c r="DJ33" s="372"/>
      <c r="DK33" s="372" t="s">
        <v>233</v>
      </c>
      <c r="DL33" s="372" t="s">
        <v>169</v>
      </c>
      <c r="DM33" s="372">
        <v>3.06</v>
      </c>
      <c r="DN33" s="372"/>
      <c r="DO33" s="372" t="s">
        <v>75</v>
      </c>
      <c r="DP33" s="372" t="s">
        <v>194</v>
      </c>
      <c r="DQ33" s="372">
        <v>15.49</v>
      </c>
      <c r="DR33" s="372"/>
      <c r="DS33" s="372" t="s">
        <v>67</v>
      </c>
      <c r="DT33" s="372" t="s">
        <v>163</v>
      </c>
      <c r="DU33" s="372">
        <v>34.299999999999997</v>
      </c>
      <c r="DV33" s="372"/>
      <c r="DW33" s="372" t="s">
        <v>234</v>
      </c>
      <c r="DX33" s="372" t="s">
        <v>159</v>
      </c>
      <c r="DY33" s="372">
        <v>55.43</v>
      </c>
      <c r="DZ33" s="372"/>
      <c r="EA33" s="372" t="s">
        <v>67</v>
      </c>
      <c r="EB33" s="372" t="s">
        <v>178</v>
      </c>
      <c r="EC33" s="372">
        <v>13.38</v>
      </c>
      <c r="ED33" s="372"/>
      <c r="EE33" s="372" t="s">
        <v>69</v>
      </c>
      <c r="EF33" s="372" t="s">
        <v>173</v>
      </c>
      <c r="EG33" s="372">
        <v>42.05</v>
      </c>
      <c r="EH33" s="372"/>
      <c r="EI33" s="372" t="s">
        <v>69</v>
      </c>
      <c r="EJ33" s="372" t="s">
        <v>160</v>
      </c>
      <c r="EK33" s="372">
        <v>43.55</v>
      </c>
      <c r="EL33" s="372"/>
      <c r="EM33" s="372" t="s">
        <v>67</v>
      </c>
      <c r="EN33" s="372" t="s">
        <v>179</v>
      </c>
      <c r="EO33" s="372">
        <v>30.53</v>
      </c>
      <c r="EP33" s="372"/>
      <c r="EQ33" s="372" t="s">
        <v>69</v>
      </c>
      <c r="ER33" s="372" t="s">
        <v>173</v>
      </c>
      <c r="ES33" s="372">
        <v>17.46</v>
      </c>
      <c r="ET33" s="372"/>
      <c r="EU33" s="372" t="s">
        <v>234</v>
      </c>
      <c r="EV33" s="372" t="s">
        <v>186</v>
      </c>
      <c r="EW33" s="372">
        <v>29.53</v>
      </c>
      <c r="EX33" s="372"/>
      <c r="EY33" s="372" t="s">
        <v>233</v>
      </c>
      <c r="EZ33" s="372" t="s">
        <v>181</v>
      </c>
      <c r="FA33" s="372">
        <v>7.4</v>
      </c>
      <c r="FB33" s="372"/>
      <c r="FC33" s="372" t="s">
        <v>233</v>
      </c>
      <c r="FD33" s="372" t="s">
        <v>152</v>
      </c>
      <c r="FE33" s="372">
        <v>23.65</v>
      </c>
      <c r="FF33" s="372">
        <v>22.61</v>
      </c>
      <c r="FG33" s="12"/>
    </row>
    <row r="34" spans="1:163" ht="12.75" x14ac:dyDescent="0.2">
      <c r="A34" s="12"/>
      <c r="B34" s="114"/>
      <c r="C34" s="81" t="s">
        <v>170</v>
      </c>
      <c r="D34" s="88">
        <f>Safety!B34</f>
        <v>79.314344155347328</v>
      </c>
      <c r="E34" s="115">
        <f t="shared" si="1"/>
        <v>6</v>
      </c>
      <c r="F34" s="115">
        <f t="shared" si="2"/>
        <v>9</v>
      </c>
      <c r="G34" s="88">
        <f>Affordability!B34</f>
        <v>80.227129786452124</v>
      </c>
      <c r="H34" s="115">
        <f t="shared" si="3"/>
        <v>4</v>
      </c>
      <c r="I34" s="115">
        <f t="shared" si="4"/>
        <v>3</v>
      </c>
      <c r="J34" s="88">
        <f>Transit!B34</f>
        <v>43.461567839891664</v>
      </c>
      <c r="K34" s="115">
        <f t="shared" si="5"/>
        <v>27</v>
      </c>
      <c r="L34" s="115">
        <f t="shared" si="6"/>
        <v>16</v>
      </c>
      <c r="M34" s="88">
        <f>Health!B34</f>
        <v>22.404810237701735</v>
      </c>
      <c r="N34" s="115">
        <f t="shared" si="7"/>
        <v>22</v>
      </c>
      <c r="O34" s="115">
        <f t="shared" si="8"/>
        <v>29</v>
      </c>
      <c r="P34" s="88">
        <f>Travel!B34</f>
        <v>57.642850948475996</v>
      </c>
      <c r="Q34" s="115">
        <f t="shared" si="9"/>
        <v>22</v>
      </c>
      <c r="R34" s="115">
        <f t="shared" si="10"/>
        <v>35</v>
      </c>
      <c r="S34" s="88">
        <f>Employment!B34</f>
        <v>55.305813345744532</v>
      </c>
      <c r="T34" s="115">
        <f t="shared" si="11"/>
        <v>8</v>
      </c>
      <c r="U34" s="115">
        <f t="shared" si="12"/>
        <v>20</v>
      </c>
      <c r="V34" s="88">
        <f>Environment!B34</f>
        <v>45.247562791484611</v>
      </c>
      <c r="W34" s="115">
        <f t="shared" si="13"/>
        <v>25</v>
      </c>
      <c r="X34" s="115">
        <f t="shared" si="14"/>
        <v>23</v>
      </c>
      <c r="Y34" s="88">
        <f>Education!B34</f>
        <v>46.17810505665242</v>
      </c>
      <c r="Z34" s="115">
        <f t="shared" si="15"/>
        <v>25</v>
      </c>
      <c r="AA34" s="115">
        <f t="shared" si="16"/>
        <v>23</v>
      </c>
      <c r="AB34" s="88">
        <f>Entrepreneurship!B34</f>
        <v>21.412414045835263</v>
      </c>
      <c r="AC34" s="115">
        <f t="shared" si="17"/>
        <v>39</v>
      </c>
      <c r="AD34" s="115">
        <f t="shared" si="18"/>
        <v>17</v>
      </c>
      <c r="AE34" s="88">
        <f>'Public space'!B34</f>
        <v>2.5304461287579127</v>
      </c>
      <c r="AF34" s="115">
        <f t="shared" si="19"/>
        <v>34</v>
      </c>
      <c r="AG34" s="115">
        <f t="shared" si="20"/>
        <v>6</v>
      </c>
      <c r="AH34" s="88">
        <f>'Financial services'!B34</f>
        <v>15.345308258435338</v>
      </c>
      <c r="AI34" s="115">
        <f t="shared" si="21"/>
        <v>30</v>
      </c>
      <c r="AJ34" s="115">
        <f t="shared" si="22"/>
        <v>43</v>
      </c>
      <c r="AK34" s="88">
        <f>Diversity!B34</f>
        <v>59.94120353083391</v>
      </c>
      <c r="AL34" s="115">
        <f t="shared" si="23"/>
        <v>3</v>
      </c>
      <c r="AM34" s="115">
        <f t="shared" si="24"/>
        <v>40</v>
      </c>
      <c r="AN34" s="88">
        <f>'Digital access'!B34</f>
        <v>59.010311162477478</v>
      </c>
      <c r="AO34" s="115">
        <f t="shared" si="25"/>
        <v>20</v>
      </c>
      <c r="AP34" s="115">
        <f t="shared" si="26"/>
        <v>44</v>
      </c>
      <c r="AQ34" s="88">
        <f>Music!B34</f>
        <v>20.329726027397264</v>
      </c>
      <c r="AR34" s="115">
        <f t="shared" si="27"/>
        <v>21</v>
      </c>
      <c r="AS34" s="115">
        <f t="shared" si="28"/>
        <v>27</v>
      </c>
      <c r="AT34" s="88">
        <f>'Creative arts'!B34</f>
        <v>40.373437500000001</v>
      </c>
      <c r="AU34" s="115">
        <f t="shared" si="29"/>
        <v>39</v>
      </c>
      <c r="AV34" s="115">
        <f t="shared" si="30"/>
        <v>41</v>
      </c>
      <c r="AW34" s="88">
        <f>Sports!B34</f>
        <v>43.867720787960408</v>
      </c>
      <c r="AX34" s="115">
        <f t="shared" si="31"/>
        <v>29</v>
      </c>
      <c r="AY34" s="115">
        <f t="shared" si="32"/>
        <v>27</v>
      </c>
      <c r="AZ34" s="88">
        <f>Film!B34</f>
        <v>33.280057612539927</v>
      </c>
      <c r="BA34" s="115">
        <f t="shared" si="33"/>
        <v>24</v>
      </c>
      <c r="BB34" s="115">
        <f t="shared" si="34"/>
        <v>19</v>
      </c>
      <c r="BC34" s="88">
        <f ca="1">'Civic engagement'!B34</f>
        <v>14.25245736683849</v>
      </c>
      <c r="BD34" s="115">
        <f t="shared" ca="1" si="35"/>
        <v>45</v>
      </c>
      <c r="BE34" s="115">
        <f t="shared" ca="1" si="36"/>
        <v>3</v>
      </c>
      <c r="BF34" s="88">
        <f>'Food and nightlife'!B34</f>
        <v>32.771240256105735</v>
      </c>
      <c r="BG34" s="115">
        <f t="shared" si="37"/>
        <v>22</v>
      </c>
      <c r="BH34" s="115">
        <f t="shared" si="38"/>
        <v>20</v>
      </c>
      <c r="BI34" s="88">
        <f>Fashion!B34</f>
        <v>4.6532051282051281</v>
      </c>
      <c r="BJ34" s="115">
        <f t="shared" si="39"/>
        <v>33</v>
      </c>
      <c r="BK34" s="115">
        <f t="shared" si="40"/>
        <v>5</v>
      </c>
      <c r="BL34" s="81">
        <f>'Youth population'!G34</f>
        <v>15.435294117647061</v>
      </c>
      <c r="BM34" s="12"/>
      <c r="BN34" s="81" t="s">
        <v>170</v>
      </c>
      <c r="BO34" s="12">
        <f t="shared" ca="1" si="41"/>
        <v>792.98500608478435</v>
      </c>
      <c r="BP34" s="68">
        <f t="shared" ca="1" si="42"/>
        <v>18</v>
      </c>
      <c r="BQ34" s="68">
        <f t="shared" ca="1" si="43"/>
        <v>44</v>
      </c>
      <c r="BR34" s="372">
        <v>31</v>
      </c>
      <c r="BS34" s="372" t="s">
        <v>67</v>
      </c>
      <c r="BT34" s="372" t="s">
        <v>183</v>
      </c>
      <c r="BU34" s="372">
        <v>744.02</v>
      </c>
      <c r="BV34" s="372"/>
      <c r="BW34" s="372"/>
      <c r="BX34" s="372"/>
      <c r="BY34" s="372"/>
      <c r="BZ34" s="372">
        <v>31</v>
      </c>
      <c r="CA34" s="372" t="s">
        <v>248</v>
      </c>
      <c r="CB34" s="372" t="s">
        <v>148</v>
      </c>
      <c r="CC34" s="372">
        <v>70.099999999999994</v>
      </c>
      <c r="CD34" s="372"/>
      <c r="CE34" s="372" t="s">
        <v>234</v>
      </c>
      <c r="CF34" s="372" t="s">
        <v>142</v>
      </c>
      <c r="CG34" s="372">
        <v>73.849999999999994</v>
      </c>
      <c r="CH34" s="372"/>
      <c r="CI34" s="372" t="s">
        <v>248</v>
      </c>
      <c r="CJ34" s="372" t="s">
        <v>155</v>
      </c>
      <c r="CK34" s="372">
        <v>41.53</v>
      </c>
      <c r="CL34" s="372"/>
      <c r="CM34" s="372" t="s">
        <v>67</v>
      </c>
      <c r="CN34" s="372" t="s">
        <v>168</v>
      </c>
      <c r="CO34" s="372">
        <v>20.28</v>
      </c>
      <c r="CP34" s="372"/>
      <c r="CQ34" s="372" t="s">
        <v>234</v>
      </c>
      <c r="CR34" s="372" t="s">
        <v>174</v>
      </c>
      <c r="CS34" s="372">
        <v>54.33</v>
      </c>
      <c r="CT34" s="372"/>
      <c r="CU34" s="372" t="s">
        <v>234</v>
      </c>
      <c r="CV34" s="372" t="s">
        <v>159</v>
      </c>
      <c r="CW34" s="372">
        <v>42.54</v>
      </c>
      <c r="CX34" s="372"/>
      <c r="CY34" s="372" t="s">
        <v>69</v>
      </c>
      <c r="CZ34" s="372" t="s">
        <v>162</v>
      </c>
      <c r="DA34" s="372">
        <v>43.42</v>
      </c>
      <c r="DB34" s="372"/>
      <c r="DC34" s="372" t="s">
        <v>69</v>
      </c>
      <c r="DD34" s="372" t="s">
        <v>162</v>
      </c>
      <c r="DE34" s="372">
        <v>42.73</v>
      </c>
      <c r="DF34" s="372"/>
      <c r="DG34" s="372" t="s">
        <v>69</v>
      </c>
      <c r="DH34" s="372" t="s">
        <v>156</v>
      </c>
      <c r="DI34" s="372">
        <v>23.75</v>
      </c>
      <c r="DJ34" s="372"/>
      <c r="DK34" s="372" t="s">
        <v>67</v>
      </c>
      <c r="DL34" s="372" t="s">
        <v>145</v>
      </c>
      <c r="DM34" s="372">
        <v>2.79</v>
      </c>
      <c r="DN34" s="372"/>
      <c r="DO34" s="372" t="s">
        <v>233</v>
      </c>
      <c r="DP34" s="372" t="s">
        <v>170</v>
      </c>
      <c r="DQ34" s="372">
        <v>15.24</v>
      </c>
      <c r="DR34" s="372"/>
      <c r="DS34" s="372" t="s">
        <v>67</v>
      </c>
      <c r="DT34" s="372" t="s">
        <v>179</v>
      </c>
      <c r="DU34" s="372">
        <v>34.24</v>
      </c>
      <c r="DV34" s="372"/>
      <c r="DW34" s="372" t="s">
        <v>67</v>
      </c>
      <c r="DX34" s="372" t="s">
        <v>183</v>
      </c>
      <c r="DY34" s="372">
        <v>55.03</v>
      </c>
      <c r="DZ34" s="372"/>
      <c r="EA34" s="372" t="s">
        <v>75</v>
      </c>
      <c r="EB34" s="372" t="s">
        <v>166</v>
      </c>
      <c r="EC34" s="372">
        <v>11.8</v>
      </c>
      <c r="ED34" s="372"/>
      <c r="EE34" s="372" t="s">
        <v>75</v>
      </c>
      <c r="EF34" s="372" t="s">
        <v>180</v>
      </c>
      <c r="EG34" s="372">
        <v>42.05</v>
      </c>
      <c r="EH34" s="372"/>
      <c r="EI34" s="372" t="s">
        <v>75</v>
      </c>
      <c r="EJ34" s="372" t="s">
        <v>166</v>
      </c>
      <c r="EK34" s="372">
        <v>43.43</v>
      </c>
      <c r="EL34" s="372"/>
      <c r="EM34" s="372" t="s">
        <v>75</v>
      </c>
      <c r="EN34" s="372" t="s">
        <v>158</v>
      </c>
      <c r="EO34" s="372">
        <v>30.42</v>
      </c>
      <c r="EP34" s="372"/>
      <c r="EQ34" s="372" t="s">
        <v>234</v>
      </c>
      <c r="ER34" s="372" t="s">
        <v>142</v>
      </c>
      <c r="ES34" s="372">
        <v>17.399999999999999</v>
      </c>
      <c r="ET34" s="372"/>
      <c r="EU34" s="372" t="s">
        <v>234</v>
      </c>
      <c r="EV34" s="372" t="s">
        <v>159</v>
      </c>
      <c r="EW34" s="372">
        <v>29.31</v>
      </c>
      <c r="EX34" s="372"/>
      <c r="EY34" s="372" t="s">
        <v>75</v>
      </c>
      <c r="EZ34" s="372" t="s">
        <v>144</v>
      </c>
      <c r="FA34" s="372">
        <v>6.64</v>
      </c>
      <c r="FB34" s="372"/>
      <c r="FC34" s="372" t="s">
        <v>234</v>
      </c>
      <c r="FD34" s="372" t="s">
        <v>185</v>
      </c>
      <c r="FE34" s="372">
        <v>23.36</v>
      </c>
      <c r="FF34" s="372">
        <v>21.93</v>
      </c>
      <c r="FG34" s="12"/>
    </row>
    <row r="35" spans="1:163" ht="12.75" x14ac:dyDescent="0.2">
      <c r="A35" s="12"/>
      <c r="B35" s="114"/>
      <c r="C35" s="69" t="s">
        <v>171</v>
      </c>
      <c r="D35" s="85">
        <f>Safety!B35</f>
        <v>58.849860566058162</v>
      </c>
      <c r="E35" s="86">
        <f t="shared" si="1"/>
        <v>47</v>
      </c>
      <c r="F35" s="86">
        <f t="shared" si="2"/>
        <v>20</v>
      </c>
      <c r="G35" s="85">
        <f>Affordability!B35</f>
        <v>66.393564080118978</v>
      </c>
      <c r="H35" s="86">
        <f t="shared" si="3"/>
        <v>47</v>
      </c>
      <c r="I35" s="86">
        <f t="shared" si="4"/>
        <v>25</v>
      </c>
      <c r="J35" s="85">
        <f>Transit!B35</f>
        <v>44.342493888206818</v>
      </c>
      <c r="K35" s="86">
        <f t="shared" si="5"/>
        <v>26</v>
      </c>
      <c r="L35" s="86">
        <f t="shared" si="6"/>
        <v>54</v>
      </c>
      <c r="M35" s="85">
        <f>Health!B35</f>
        <v>26.64022490618277</v>
      </c>
      <c r="N35" s="86">
        <f t="shared" si="7"/>
        <v>7</v>
      </c>
      <c r="O35" s="86">
        <f t="shared" si="8"/>
        <v>44</v>
      </c>
      <c r="P35" s="85">
        <f>Travel!B35</f>
        <v>52.793754501280887</v>
      </c>
      <c r="Q35" s="86">
        <f t="shared" si="9"/>
        <v>35</v>
      </c>
      <c r="R35" s="86">
        <f t="shared" si="10"/>
        <v>6</v>
      </c>
      <c r="S35" s="85">
        <f>Employment!B35</f>
        <v>29.468223204762566</v>
      </c>
      <c r="T35" s="86">
        <f t="shared" si="11"/>
        <v>50</v>
      </c>
      <c r="U35" s="86">
        <f t="shared" si="12"/>
        <v>6</v>
      </c>
      <c r="V35" s="85">
        <f>Environment!B35</f>
        <v>45.074446837755929</v>
      </c>
      <c r="W35" s="86">
        <f t="shared" si="13"/>
        <v>26</v>
      </c>
      <c r="X35" s="86">
        <f t="shared" si="14"/>
        <v>9</v>
      </c>
      <c r="Y35" s="85">
        <f>Education!B35</f>
        <v>34.705825510112582</v>
      </c>
      <c r="Z35" s="86">
        <f t="shared" si="15"/>
        <v>48</v>
      </c>
      <c r="AA35" s="86">
        <f t="shared" si="16"/>
        <v>50</v>
      </c>
      <c r="AB35" s="85">
        <f>Entrepreneurship!B35</f>
        <v>9.5008616911546291</v>
      </c>
      <c r="AC35" s="86">
        <f t="shared" si="17"/>
        <v>55</v>
      </c>
      <c r="AD35" s="86">
        <f t="shared" si="18"/>
        <v>40</v>
      </c>
      <c r="AE35" s="85">
        <f>'Public space'!B35</f>
        <v>55.786111115346479</v>
      </c>
      <c r="AF35" s="86">
        <f t="shared" si="19"/>
        <v>1</v>
      </c>
      <c r="AG35" s="86">
        <f t="shared" si="20"/>
        <v>15</v>
      </c>
      <c r="AH35" s="85">
        <f>'Financial services'!B35</f>
        <v>44.04615384615385</v>
      </c>
      <c r="AI35" s="86">
        <f t="shared" si="21"/>
        <v>1</v>
      </c>
      <c r="AJ35" s="86">
        <f t="shared" si="22"/>
        <v>18</v>
      </c>
      <c r="AK35" s="85">
        <f>Diversity!B35</f>
        <v>24.959317991839043</v>
      </c>
      <c r="AL35" s="86">
        <f t="shared" si="23"/>
        <v>42</v>
      </c>
      <c r="AM35" s="86">
        <f t="shared" si="24"/>
        <v>43</v>
      </c>
      <c r="AN35" s="85">
        <f>'Digital access'!B35</f>
        <v>39.502472812230643</v>
      </c>
      <c r="AO35" s="86">
        <f t="shared" si="25"/>
        <v>44</v>
      </c>
      <c r="AP35" s="86">
        <f t="shared" si="26"/>
        <v>22</v>
      </c>
      <c r="AQ35" s="85">
        <f>Music!B35</f>
        <v>21.181232876712329</v>
      </c>
      <c r="AR35" s="86">
        <f t="shared" si="27"/>
        <v>20</v>
      </c>
      <c r="AS35" s="86">
        <f t="shared" si="28"/>
        <v>6</v>
      </c>
      <c r="AT35" s="85">
        <f>'Creative arts'!B35</f>
        <v>47.067187500000003</v>
      </c>
      <c r="AU35" s="86">
        <f t="shared" si="29"/>
        <v>12</v>
      </c>
      <c r="AV35" s="86">
        <f t="shared" si="30"/>
        <v>2</v>
      </c>
      <c r="AW35" s="85">
        <f>Sports!B35</f>
        <v>65.056305706062815</v>
      </c>
      <c r="AX35" s="86">
        <f t="shared" si="31"/>
        <v>1</v>
      </c>
      <c r="AY35" s="86">
        <f t="shared" si="32"/>
        <v>17</v>
      </c>
      <c r="AZ35" s="85">
        <f>Film!B35</f>
        <v>30.241384720886654</v>
      </c>
      <c r="BA35" s="86">
        <f t="shared" si="33"/>
        <v>32</v>
      </c>
      <c r="BB35" s="86">
        <f t="shared" si="34"/>
        <v>32</v>
      </c>
      <c r="BC35" s="85">
        <f ca="1">'Civic engagement'!B35</f>
        <v>19.939637564432989</v>
      </c>
      <c r="BD35" s="86">
        <f t="shared" ca="1" si="35"/>
        <v>20</v>
      </c>
      <c r="BE35" s="86">
        <f t="shared" ca="1" si="36"/>
        <v>11</v>
      </c>
      <c r="BF35" s="85">
        <f>'Food and nightlife'!B35</f>
        <v>20.166687636512389</v>
      </c>
      <c r="BG35" s="86">
        <f t="shared" si="37"/>
        <v>52</v>
      </c>
      <c r="BH35" s="86">
        <f t="shared" si="38"/>
        <v>53</v>
      </c>
      <c r="BI35" s="85">
        <f>Fashion!B35</f>
        <v>4.6532051282051281</v>
      </c>
      <c r="BJ35" s="86">
        <f t="shared" si="39"/>
        <v>34</v>
      </c>
      <c r="BK35" s="86">
        <f t="shared" si="40"/>
        <v>3</v>
      </c>
      <c r="BL35" s="69">
        <f>'Youth population'!G35</f>
        <v>10.023529411764706</v>
      </c>
      <c r="BM35" s="12"/>
      <c r="BN35" s="69" t="s">
        <v>171</v>
      </c>
      <c r="BO35" s="12">
        <f t="shared" ca="1" si="41"/>
        <v>750.39248149578054</v>
      </c>
      <c r="BP35" s="68">
        <f t="shared" ca="1" si="42"/>
        <v>30</v>
      </c>
      <c r="BQ35" s="68">
        <f t="shared" ca="1" si="43"/>
        <v>24</v>
      </c>
      <c r="BR35" s="372">
        <v>32</v>
      </c>
      <c r="BS35" s="372" t="s">
        <v>67</v>
      </c>
      <c r="BT35" s="372" t="s">
        <v>163</v>
      </c>
      <c r="BU35" s="372">
        <v>738.9</v>
      </c>
      <c r="BV35" s="372"/>
      <c r="BW35" s="372"/>
      <c r="BX35" s="372"/>
      <c r="BY35" s="372"/>
      <c r="BZ35" s="372">
        <v>32</v>
      </c>
      <c r="CA35" s="372" t="s">
        <v>234</v>
      </c>
      <c r="CB35" s="372" t="s">
        <v>159</v>
      </c>
      <c r="CC35" s="372">
        <v>66.599999999999994</v>
      </c>
      <c r="CD35" s="372"/>
      <c r="CE35" s="372" t="s">
        <v>75</v>
      </c>
      <c r="CF35" s="372" t="s">
        <v>164</v>
      </c>
      <c r="CG35" s="372">
        <v>73.209999999999994</v>
      </c>
      <c r="CH35" s="372"/>
      <c r="CI35" s="372" t="s">
        <v>75</v>
      </c>
      <c r="CJ35" s="372" t="s">
        <v>194</v>
      </c>
      <c r="CK35" s="372">
        <v>41.39</v>
      </c>
      <c r="CL35" s="372"/>
      <c r="CM35" s="372" t="s">
        <v>67</v>
      </c>
      <c r="CN35" s="372" t="s">
        <v>183</v>
      </c>
      <c r="CO35" s="372">
        <v>19.96</v>
      </c>
      <c r="CP35" s="372"/>
      <c r="CQ35" s="372" t="s">
        <v>67</v>
      </c>
      <c r="CR35" s="372" t="s">
        <v>145</v>
      </c>
      <c r="CS35" s="372">
        <v>53.52</v>
      </c>
      <c r="CT35" s="372"/>
      <c r="CU35" s="372" t="s">
        <v>67</v>
      </c>
      <c r="CV35" s="372" t="s">
        <v>145</v>
      </c>
      <c r="CW35" s="372">
        <v>41.67</v>
      </c>
      <c r="CX35" s="372"/>
      <c r="CY35" s="372" t="s">
        <v>248</v>
      </c>
      <c r="CZ35" s="372" t="s">
        <v>148</v>
      </c>
      <c r="DA35" s="372">
        <v>43.26</v>
      </c>
      <c r="DB35" s="372"/>
      <c r="DC35" s="372" t="s">
        <v>248</v>
      </c>
      <c r="DD35" s="372" t="s">
        <v>189</v>
      </c>
      <c r="DE35" s="372">
        <v>42.19</v>
      </c>
      <c r="DF35" s="372"/>
      <c r="DG35" s="372" t="s">
        <v>67</v>
      </c>
      <c r="DH35" s="372" t="s">
        <v>179</v>
      </c>
      <c r="DI35" s="372">
        <v>23.64</v>
      </c>
      <c r="DJ35" s="372"/>
      <c r="DK35" s="372" t="s">
        <v>233</v>
      </c>
      <c r="DL35" s="372" t="s">
        <v>154</v>
      </c>
      <c r="DM35" s="372">
        <v>2.78</v>
      </c>
      <c r="DN35" s="372"/>
      <c r="DO35" s="372" t="s">
        <v>67</v>
      </c>
      <c r="DP35" s="372" t="s">
        <v>182</v>
      </c>
      <c r="DQ35" s="372">
        <v>15.23</v>
      </c>
      <c r="DR35" s="372"/>
      <c r="DS35" s="372" t="s">
        <v>67</v>
      </c>
      <c r="DT35" s="372" t="s">
        <v>182</v>
      </c>
      <c r="DU35" s="372">
        <v>33.700000000000003</v>
      </c>
      <c r="DV35" s="372"/>
      <c r="DW35" s="372" t="s">
        <v>234</v>
      </c>
      <c r="DX35" s="372" t="s">
        <v>244</v>
      </c>
      <c r="DY35" s="372">
        <v>53.85</v>
      </c>
      <c r="DZ35" s="372"/>
      <c r="EA35" s="372" t="s">
        <v>67</v>
      </c>
      <c r="EB35" s="372" t="s">
        <v>145</v>
      </c>
      <c r="EC35" s="372">
        <v>11.67</v>
      </c>
      <c r="ED35" s="372"/>
      <c r="EE35" s="372" t="s">
        <v>75</v>
      </c>
      <c r="EF35" s="372" t="s">
        <v>118</v>
      </c>
      <c r="EG35" s="372">
        <v>41.49</v>
      </c>
      <c r="EH35" s="372"/>
      <c r="EI35" s="372" t="s">
        <v>69</v>
      </c>
      <c r="EJ35" s="372" t="s">
        <v>156</v>
      </c>
      <c r="EK35" s="372">
        <v>43.39</v>
      </c>
      <c r="EL35" s="372"/>
      <c r="EM35" s="372" t="s">
        <v>75</v>
      </c>
      <c r="EN35" s="372" t="s">
        <v>171</v>
      </c>
      <c r="EO35" s="372">
        <v>30.05</v>
      </c>
      <c r="EP35" s="372"/>
      <c r="EQ35" s="372" t="s">
        <v>69</v>
      </c>
      <c r="ER35" s="372" t="s">
        <v>150</v>
      </c>
      <c r="ES35" s="372">
        <v>16.95</v>
      </c>
      <c r="ET35" s="372"/>
      <c r="EU35" s="372" t="s">
        <v>233</v>
      </c>
      <c r="EV35" s="372" t="s">
        <v>193</v>
      </c>
      <c r="EW35" s="372">
        <v>29.17</v>
      </c>
      <c r="EX35" s="372"/>
      <c r="EY35" s="372" t="s">
        <v>234</v>
      </c>
      <c r="EZ35" s="372" t="s">
        <v>142</v>
      </c>
      <c r="FA35" s="372">
        <v>4.6500000000000004</v>
      </c>
      <c r="FB35" s="372"/>
      <c r="FC35" s="372" t="s">
        <v>253</v>
      </c>
      <c r="FD35" s="372" t="s">
        <v>147</v>
      </c>
      <c r="FE35" s="372">
        <v>23.35</v>
      </c>
      <c r="FF35" s="372">
        <v>21.91</v>
      </c>
      <c r="FG35" s="12"/>
    </row>
    <row r="36" spans="1:163" ht="12.75" x14ac:dyDescent="0.2">
      <c r="A36" s="12"/>
      <c r="B36" s="114"/>
      <c r="C36" s="117" t="s">
        <v>172</v>
      </c>
      <c r="D36" s="74">
        <f>Safety!B36</f>
        <v>61.915898394876905</v>
      </c>
      <c r="E36" s="89">
        <f t="shared" si="1"/>
        <v>41</v>
      </c>
      <c r="F36" s="89">
        <f t="shared" si="2"/>
        <v>1</v>
      </c>
      <c r="G36" s="74">
        <f>Affordability!B36</f>
        <v>61.757705842989701</v>
      </c>
      <c r="H36" s="89">
        <f t="shared" si="3"/>
        <v>52</v>
      </c>
      <c r="I36" s="89">
        <f t="shared" si="4"/>
        <v>47</v>
      </c>
      <c r="J36" s="74">
        <f>Transit!B36</f>
        <v>54.485213883628148</v>
      </c>
      <c r="K36" s="89">
        <f t="shared" si="5"/>
        <v>4</v>
      </c>
      <c r="L36" s="89">
        <f t="shared" si="6"/>
        <v>18</v>
      </c>
      <c r="M36" s="74">
        <f>Health!B36</f>
        <v>13.932242788822302</v>
      </c>
      <c r="N36" s="89">
        <f t="shared" si="7"/>
        <v>49</v>
      </c>
      <c r="O36" s="89">
        <f t="shared" si="8"/>
        <v>10</v>
      </c>
      <c r="P36" s="74">
        <f>Travel!B36</f>
        <v>52.723311810651268</v>
      </c>
      <c r="Q36" s="89">
        <f t="shared" si="9"/>
        <v>36</v>
      </c>
      <c r="R36" s="89">
        <f t="shared" si="10"/>
        <v>22</v>
      </c>
      <c r="S36" s="74">
        <f>Employment!B36</f>
        <v>46.214678148730457</v>
      </c>
      <c r="T36" s="89">
        <f t="shared" si="11"/>
        <v>19</v>
      </c>
      <c r="U36" s="89">
        <f t="shared" si="12"/>
        <v>44</v>
      </c>
      <c r="V36" s="74">
        <f>Environment!B36</f>
        <v>38.190917679140952</v>
      </c>
      <c r="W36" s="89">
        <f t="shared" si="13"/>
        <v>44</v>
      </c>
      <c r="X36" s="89">
        <f t="shared" si="14"/>
        <v>54</v>
      </c>
      <c r="Y36" s="74">
        <f>Education!B36</f>
        <v>45.967481055128879</v>
      </c>
      <c r="Z36" s="89">
        <f t="shared" si="15"/>
        <v>26</v>
      </c>
      <c r="AA36" s="89">
        <f t="shared" si="16"/>
        <v>34</v>
      </c>
      <c r="AB36" s="74">
        <f>Entrepreneurship!B36</f>
        <v>9.9225065903293093</v>
      </c>
      <c r="AC36" s="89">
        <f t="shared" si="17"/>
        <v>54</v>
      </c>
      <c r="AD36" s="89">
        <f t="shared" si="18"/>
        <v>54</v>
      </c>
      <c r="AE36" s="74">
        <f>'Public space'!B36</f>
        <v>1.5172040729541258</v>
      </c>
      <c r="AF36" s="89">
        <f t="shared" si="19"/>
        <v>43</v>
      </c>
      <c r="AG36" s="89">
        <f t="shared" si="20"/>
        <v>55</v>
      </c>
      <c r="AH36" s="74">
        <f>'Financial services'!B36</f>
        <v>30.228330037137102</v>
      </c>
      <c r="AI36" s="89">
        <f t="shared" si="21"/>
        <v>4</v>
      </c>
      <c r="AJ36" s="89">
        <f t="shared" si="22"/>
        <v>29</v>
      </c>
      <c r="AK36" s="74">
        <f>Diversity!B36</f>
        <v>17.963002026974152</v>
      </c>
      <c r="AL36" s="89">
        <f t="shared" si="23"/>
        <v>48</v>
      </c>
      <c r="AM36" s="89">
        <f t="shared" si="24"/>
        <v>54</v>
      </c>
      <c r="AN36" s="74">
        <f>'Digital access'!B36</f>
        <v>28.549123979815779</v>
      </c>
      <c r="AO36" s="89">
        <f t="shared" si="25"/>
        <v>51</v>
      </c>
      <c r="AP36" s="89">
        <f t="shared" si="26"/>
        <v>24</v>
      </c>
      <c r="AQ36" s="74">
        <f>Music!B36</f>
        <v>3.5789897260274008</v>
      </c>
      <c r="AR36" s="89">
        <f t="shared" si="27"/>
        <v>53</v>
      </c>
      <c r="AS36" s="89">
        <f t="shared" si="28"/>
        <v>47</v>
      </c>
      <c r="AT36" s="74">
        <f>'Creative arts'!B36</f>
        <v>47.625</v>
      </c>
      <c r="AU36" s="89">
        <f t="shared" si="29"/>
        <v>11</v>
      </c>
      <c r="AV36" s="89">
        <f t="shared" si="30"/>
        <v>14</v>
      </c>
      <c r="AW36" s="74">
        <f>Sports!B36</f>
        <v>39.739503410232075</v>
      </c>
      <c r="AX36" s="89">
        <f t="shared" si="31"/>
        <v>49</v>
      </c>
      <c r="AY36" s="89">
        <f t="shared" si="32"/>
        <v>34</v>
      </c>
      <c r="AZ36" s="74">
        <f>Film!B36</f>
        <v>20.117047890119412</v>
      </c>
      <c r="BA36" s="89">
        <f t="shared" si="33"/>
        <v>51</v>
      </c>
      <c r="BB36" s="89">
        <f t="shared" si="34"/>
        <v>37</v>
      </c>
      <c r="BC36" s="74">
        <f ca="1">'Civic engagement'!B36</f>
        <v>19.209204252577315</v>
      </c>
      <c r="BD36" s="89">
        <f t="shared" ca="1" si="35"/>
        <v>23</v>
      </c>
      <c r="BE36" s="89">
        <f t="shared" ca="1" si="36"/>
        <v>8</v>
      </c>
      <c r="BF36" s="74">
        <f>'Food and nightlife'!B36</f>
        <v>23.780905647782241</v>
      </c>
      <c r="BG36" s="89">
        <f t="shared" si="37"/>
        <v>47</v>
      </c>
      <c r="BH36" s="89">
        <f t="shared" si="38"/>
        <v>48</v>
      </c>
      <c r="BI36" s="74">
        <f>Fashion!B36</f>
        <v>28.148076923076921</v>
      </c>
      <c r="BJ36" s="89">
        <f t="shared" si="39"/>
        <v>3</v>
      </c>
      <c r="BK36" s="89">
        <f t="shared" si="40"/>
        <v>31</v>
      </c>
      <c r="BL36" s="117">
        <f>'Youth population'!G36</f>
        <v>37.55294117647059</v>
      </c>
      <c r="BM36" s="12"/>
      <c r="BN36" s="117" t="s">
        <v>172</v>
      </c>
      <c r="BO36" s="12">
        <f t="shared" ca="1" si="41"/>
        <v>683.11928533746504</v>
      </c>
      <c r="BP36" s="68">
        <f t="shared" ca="1" si="42"/>
        <v>40</v>
      </c>
      <c r="BQ36" s="68">
        <f t="shared" ca="1" si="43"/>
        <v>30</v>
      </c>
      <c r="BR36" s="372">
        <v>33</v>
      </c>
      <c r="BS36" s="372" t="s">
        <v>233</v>
      </c>
      <c r="BT36" s="372" t="s">
        <v>169</v>
      </c>
      <c r="BU36" s="372">
        <v>732.53</v>
      </c>
      <c r="BV36" s="372"/>
      <c r="BW36" s="372"/>
      <c r="BX36" s="372"/>
      <c r="BY36" s="372"/>
      <c r="BZ36" s="372">
        <v>33</v>
      </c>
      <c r="CA36" s="372" t="s">
        <v>69</v>
      </c>
      <c r="CB36" s="372" t="s">
        <v>18</v>
      </c>
      <c r="CC36" s="372">
        <v>65.88</v>
      </c>
      <c r="CD36" s="372"/>
      <c r="CE36" s="372" t="s">
        <v>234</v>
      </c>
      <c r="CF36" s="372" t="s">
        <v>186</v>
      </c>
      <c r="CG36" s="372">
        <v>73.19</v>
      </c>
      <c r="CH36" s="372"/>
      <c r="CI36" s="372" t="s">
        <v>234</v>
      </c>
      <c r="CJ36" s="372" t="s">
        <v>157</v>
      </c>
      <c r="CK36" s="372">
        <v>41.14</v>
      </c>
      <c r="CL36" s="372"/>
      <c r="CM36" s="372" t="s">
        <v>67</v>
      </c>
      <c r="CN36" s="372" t="s">
        <v>149</v>
      </c>
      <c r="CO36" s="372">
        <v>19.37</v>
      </c>
      <c r="CP36" s="372"/>
      <c r="CQ36" s="372" t="s">
        <v>234</v>
      </c>
      <c r="CR36" s="372" t="s">
        <v>244</v>
      </c>
      <c r="CS36" s="372">
        <v>53.5</v>
      </c>
      <c r="CT36" s="372"/>
      <c r="CU36" s="372" t="s">
        <v>67</v>
      </c>
      <c r="CV36" s="372" t="s">
        <v>183</v>
      </c>
      <c r="CW36" s="372">
        <v>41.36</v>
      </c>
      <c r="CX36" s="372"/>
      <c r="CY36" s="372" t="s">
        <v>75</v>
      </c>
      <c r="CZ36" s="372" t="s">
        <v>194</v>
      </c>
      <c r="DA36" s="372">
        <v>43.11</v>
      </c>
      <c r="DB36" s="372"/>
      <c r="DC36" s="372" t="s">
        <v>69</v>
      </c>
      <c r="DD36" s="372" t="s">
        <v>173</v>
      </c>
      <c r="DE36" s="372">
        <v>42.12</v>
      </c>
      <c r="DF36" s="372"/>
      <c r="DG36" s="372" t="s">
        <v>75</v>
      </c>
      <c r="DH36" s="372" t="s">
        <v>194</v>
      </c>
      <c r="DI36" s="372">
        <v>23.18</v>
      </c>
      <c r="DJ36" s="372"/>
      <c r="DK36" s="372" t="s">
        <v>233</v>
      </c>
      <c r="DL36" s="372" t="s">
        <v>195</v>
      </c>
      <c r="DM36" s="372">
        <v>2.74</v>
      </c>
      <c r="DN36" s="372"/>
      <c r="DO36" s="372" t="s">
        <v>234</v>
      </c>
      <c r="DP36" s="372" t="s">
        <v>157</v>
      </c>
      <c r="DQ36" s="372">
        <v>15.15</v>
      </c>
      <c r="DR36" s="372"/>
      <c r="DS36" s="372" t="s">
        <v>75</v>
      </c>
      <c r="DT36" s="372" t="s">
        <v>194</v>
      </c>
      <c r="DU36" s="372">
        <v>33.630000000000003</v>
      </c>
      <c r="DV36" s="372"/>
      <c r="DW36" s="372" t="s">
        <v>67</v>
      </c>
      <c r="DX36" s="372" t="s">
        <v>163</v>
      </c>
      <c r="DY36" s="372">
        <v>53.16</v>
      </c>
      <c r="DZ36" s="372"/>
      <c r="EA36" s="372" t="s">
        <v>234</v>
      </c>
      <c r="EB36" s="372" t="s">
        <v>186</v>
      </c>
      <c r="EC36" s="372">
        <v>10.87</v>
      </c>
      <c r="ED36" s="372"/>
      <c r="EE36" s="372" t="s">
        <v>69</v>
      </c>
      <c r="EF36" s="372" t="s">
        <v>153</v>
      </c>
      <c r="EG36" s="372">
        <v>41.49</v>
      </c>
      <c r="EH36" s="372"/>
      <c r="EI36" s="372" t="s">
        <v>69</v>
      </c>
      <c r="EJ36" s="372" t="s">
        <v>173</v>
      </c>
      <c r="EK36" s="372">
        <v>43.18</v>
      </c>
      <c r="EL36" s="372"/>
      <c r="EM36" s="372" t="s">
        <v>234</v>
      </c>
      <c r="EN36" s="372" t="s">
        <v>176</v>
      </c>
      <c r="EO36" s="372">
        <v>29.84</v>
      </c>
      <c r="EP36" s="372"/>
      <c r="EQ36" s="372" t="s">
        <v>67</v>
      </c>
      <c r="ER36" s="372" t="s">
        <v>147</v>
      </c>
      <c r="ES36" s="372">
        <v>16.850000000000001</v>
      </c>
      <c r="ET36" s="372"/>
      <c r="EU36" s="372" t="s">
        <v>234</v>
      </c>
      <c r="EV36" s="372" t="s">
        <v>243</v>
      </c>
      <c r="EW36" s="372">
        <v>28.49</v>
      </c>
      <c r="EX36" s="372"/>
      <c r="EY36" s="372" t="s">
        <v>233</v>
      </c>
      <c r="EZ36" s="372" t="s">
        <v>170</v>
      </c>
      <c r="FA36" s="372">
        <v>4.6500000000000004</v>
      </c>
      <c r="FB36" s="372"/>
      <c r="FC36" s="372" t="s">
        <v>75</v>
      </c>
      <c r="FD36" s="372" t="s">
        <v>118</v>
      </c>
      <c r="FE36" s="372">
        <v>23</v>
      </c>
      <c r="FF36" s="372">
        <v>21.08</v>
      </c>
      <c r="FG36" s="12"/>
    </row>
    <row r="37" spans="1:163" ht="12.75" x14ac:dyDescent="0.2">
      <c r="A37" s="12"/>
      <c r="B37" s="114"/>
      <c r="C37" s="35" t="s">
        <v>173</v>
      </c>
      <c r="D37" s="34">
        <f>Safety!B37</f>
        <v>42.00273211927189</v>
      </c>
      <c r="E37" s="67">
        <f t="shared" si="1"/>
        <v>53</v>
      </c>
      <c r="F37" s="67">
        <f t="shared" si="2"/>
        <v>44</v>
      </c>
      <c r="G37" s="34">
        <f>Affordability!B37</f>
        <v>70.025313977347849</v>
      </c>
      <c r="H37" s="67">
        <f t="shared" si="3"/>
        <v>41</v>
      </c>
      <c r="I37" s="67">
        <f t="shared" si="4"/>
        <v>54</v>
      </c>
      <c r="J37" s="34">
        <f>Transit!B37</f>
        <v>30.037283749573373</v>
      </c>
      <c r="K37" s="67">
        <f t="shared" si="5"/>
        <v>50</v>
      </c>
      <c r="L37" s="67">
        <f t="shared" si="6"/>
        <v>52</v>
      </c>
      <c r="M37" s="34">
        <f>Health!B37</f>
        <v>14.017546204211804</v>
      </c>
      <c r="N37" s="67">
        <f t="shared" si="7"/>
        <v>48</v>
      </c>
      <c r="O37" s="67">
        <f t="shared" si="8"/>
        <v>40</v>
      </c>
      <c r="P37" s="34">
        <f>Travel!B37</f>
        <v>47.911262949155002</v>
      </c>
      <c r="Q37" s="67">
        <f t="shared" si="9"/>
        <v>47</v>
      </c>
      <c r="R37" s="67">
        <f t="shared" si="10"/>
        <v>3</v>
      </c>
      <c r="S37" s="34">
        <f>Employment!B37</f>
        <v>27.854019321983099</v>
      </c>
      <c r="T37" s="67">
        <f t="shared" si="11"/>
        <v>53</v>
      </c>
      <c r="U37" s="67">
        <f t="shared" si="12"/>
        <v>41</v>
      </c>
      <c r="V37" s="34">
        <f>Environment!B37</f>
        <v>44.645079304261188</v>
      </c>
      <c r="W37" s="67">
        <f t="shared" si="13"/>
        <v>29</v>
      </c>
      <c r="X37" s="67">
        <f t="shared" si="14"/>
        <v>22</v>
      </c>
      <c r="Y37" s="34">
        <f>Education!B37</f>
        <v>42.120051234916971</v>
      </c>
      <c r="Z37" s="67">
        <f t="shared" si="15"/>
        <v>33</v>
      </c>
      <c r="AA37" s="67">
        <f t="shared" si="16"/>
        <v>11</v>
      </c>
      <c r="AB37" s="34">
        <f>Entrepreneurship!B37</f>
        <v>22.404380676975347</v>
      </c>
      <c r="AC37" s="67">
        <f t="shared" si="17"/>
        <v>34</v>
      </c>
      <c r="AD37" s="67">
        <f t="shared" si="18"/>
        <v>34</v>
      </c>
      <c r="AE37" s="34">
        <f>'Public space'!B37</f>
        <v>0.22478620044340625</v>
      </c>
      <c r="AF37" s="67">
        <f t="shared" si="19"/>
        <v>54</v>
      </c>
      <c r="AG37" s="67">
        <f t="shared" si="20"/>
        <v>31</v>
      </c>
      <c r="AH37" s="34">
        <f>'Financial services'!B37</f>
        <v>5.4834226358394984</v>
      </c>
      <c r="AI37" s="67">
        <f t="shared" si="21"/>
        <v>52</v>
      </c>
      <c r="AJ37" s="67">
        <f t="shared" si="22"/>
        <v>44</v>
      </c>
      <c r="AK37" s="34">
        <f>Diversity!B37</f>
        <v>21.461074831430739</v>
      </c>
      <c r="AL37" s="67">
        <f t="shared" si="23"/>
        <v>47</v>
      </c>
      <c r="AM37" s="67">
        <f t="shared" si="24"/>
        <v>3</v>
      </c>
      <c r="AN37" s="34">
        <f>'Digital access'!B37</f>
        <v>38.709717512434082</v>
      </c>
      <c r="AO37" s="67">
        <f t="shared" si="25"/>
        <v>45</v>
      </c>
      <c r="AP37" s="67">
        <f t="shared" si="26"/>
        <v>43</v>
      </c>
      <c r="AQ37" s="34">
        <f>Music!B37</f>
        <v>4.7365068493150719</v>
      </c>
      <c r="AR37" s="67">
        <f t="shared" si="27"/>
        <v>48</v>
      </c>
      <c r="AS37" s="67">
        <f t="shared" si="28"/>
        <v>21</v>
      </c>
      <c r="AT37" s="34">
        <f>'Creative arts'!B37</f>
        <v>42.046875</v>
      </c>
      <c r="AU37" s="67">
        <f t="shared" si="29"/>
        <v>30</v>
      </c>
      <c r="AV37" s="67">
        <f t="shared" si="30"/>
        <v>50</v>
      </c>
      <c r="AW37" s="34">
        <f>Sports!B37</f>
        <v>43.178173845219021</v>
      </c>
      <c r="AX37" s="67">
        <f t="shared" si="31"/>
        <v>33</v>
      </c>
      <c r="AY37" s="67">
        <f t="shared" si="32"/>
        <v>5</v>
      </c>
      <c r="AZ37" s="34">
        <f>Film!B37</f>
        <v>21.390519243136026</v>
      </c>
      <c r="BA37" s="67">
        <f t="shared" si="33"/>
        <v>50</v>
      </c>
      <c r="BB37" s="67">
        <f t="shared" si="34"/>
        <v>21</v>
      </c>
      <c r="BC37" s="34">
        <f ca="1">'Civic engagement'!B37</f>
        <v>17.556668814432989</v>
      </c>
      <c r="BD37" s="67">
        <f t="shared" ca="1" si="35"/>
        <v>30</v>
      </c>
      <c r="BE37" s="67">
        <f t="shared" ca="1" si="36"/>
        <v>44</v>
      </c>
      <c r="BF37" s="34">
        <f>'Food and nightlife'!B37</f>
        <v>30.505790022805012</v>
      </c>
      <c r="BG37" s="67">
        <f t="shared" si="37"/>
        <v>28</v>
      </c>
      <c r="BH37" s="67">
        <f t="shared" si="38"/>
        <v>16</v>
      </c>
      <c r="BI37" s="34">
        <f>Fashion!B37</f>
        <v>0</v>
      </c>
      <c r="BJ37" s="67">
        <f t="shared" si="39"/>
        <v>55</v>
      </c>
      <c r="BK37" s="67">
        <f t="shared" si="40"/>
        <v>32</v>
      </c>
      <c r="BL37" s="35">
        <f>'Youth population'!G37</f>
        <v>31.788235294117651</v>
      </c>
      <c r="BM37" s="12"/>
      <c r="BN37" s="35" t="s">
        <v>173</v>
      </c>
      <c r="BO37" s="12">
        <f t="shared" ca="1" si="41"/>
        <v>598.09943978686988</v>
      </c>
      <c r="BP37" s="68">
        <f t="shared" ca="1" si="42"/>
        <v>51</v>
      </c>
      <c r="BQ37" s="68">
        <f t="shared" ca="1" si="43"/>
        <v>39</v>
      </c>
      <c r="BR37" s="372">
        <v>34</v>
      </c>
      <c r="BS37" s="372" t="s">
        <v>67</v>
      </c>
      <c r="BT37" s="372" t="s">
        <v>178</v>
      </c>
      <c r="BU37" s="372">
        <v>728.38</v>
      </c>
      <c r="BV37" s="372"/>
      <c r="BW37" s="372"/>
      <c r="BX37" s="372"/>
      <c r="BY37" s="372"/>
      <c r="BZ37" s="372">
        <v>34</v>
      </c>
      <c r="CA37" s="372" t="s">
        <v>67</v>
      </c>
      <c r="CB37" s="372" t="s">
        <v>183</v>
      </c>
      <c r="CC37" s="372">
        <v>65.84</v>
      </c>
      <c r="CD37" s="372"/>
      <c r="CE37" s="372" t="s">
        <v>75</v>
      </c>
      <c r="CF37" s="372" t="s">
        <v>194</v>
      </c>
      <c r="CG37" s="372">
        <v>73.14</v>
      </c>
      <c r="CH37" s="372"/>
      <c r="CI37" s="372" t="s">
        <v>233</v>
      </c>
      <c r="CJ37" s="372" t="s">
        <v>191</v>
      </c>
      <c r="CK37" s="372">
        <v>40.31</v>
      </c>
      <c r="CL37" s="372"/>
      <c r="CM37" s="372" t="s">
        <v>67</v>
      </c>
      <c r="CN37" s="372" t="s">
        <v>179</v>
      </c>
      <c r="CO37" s="372">
        <v>19.350000000000001</v>
      </c>
      <c r="CP37" s="372"/>
      <c r="CQ37" s="372" t="s">
        <v>234</v>
      </c>
      <c r="CR37" s="372" t="s">
        <v>142</v>
      </c>
      <c r="CS37" s="372">
        <v>53.38</v>
      </c>
      <c r="CT37" s="372"/>
      <c r="CU37" s="372" t="s">
        <v>75</v>
      </c>
      <c r="CV37" s="372" t="s">
        <v>180</v>
      </c>
      <c r="CW37" s="372">
        <v>41.32</v>
      </c>
      <c r="CX37" s="372"/>
      <c r="CY37" s="372" t="s">
        <v>234</v>
      </c>
      <c r="CZ37" s="372" t="s">
        <v>244</v>
      </c>
      <c r="DA37" s="372">
        <v>43.04</v>
      </c>
      <c r="DB37" s="372"/>
      <c r="DC37" s="372" t="s">
        <v>69</v>
      </c>
      <c r="DD37" s="372" t="s">
        <v>150</v>
      </c>
      <c r="DE37" s="372">
        <v>42.04</v>
      </c>
      <c r="DF37" s="372"/>
      <c r="DG37" s="372" t="s">
        <v>69</v>
      </c>
      <c r="DH37" s="372" t="s">
        <v>173</v>
      </c>
      <c r="DI37" s="372">
        <v>22.4</v>
      </c>
      <c r="DJ37" s="372"/>
      <c r="DK37" s="372" t="s">
        <v>233</v>
      </c>
      <c r="DL37" s="372" t="s">
        <v>170</v>
      </c>
      <c r="DM37" s="372">
        <v>2.52</v>
      </c>
      <c r="DN37" s="372"/>
      <c r="DO37" s="372" t="s">
        <v>67</v>
      </c>
      <c r="DP37" s="372" t="s">
        <v>168</v>
      </c>
      <c r="DQ37" s="372">
        <v>15.01</v>
      </c>
      <c r="DR37" s="372"/>
      <c r="DS37" s="372" t="s">
        <v>234</v>
      </c>
      <c r="DT37" s="372" t="s">
        <v>142</v>
      </c>
      <c r="DU37" s="372">
        <v>31.53</v>
      </c>
      <c r="DV37" s="372"/>
      <c r="DW37" s="372" t="s">
        <v>67</v>
      </c>
      <c r="DX37" s="372" t="s">
        <v>182</v>
      </c>
      <c r="DY37" s="372">
        <v>51.98</v>
      </c>
      <c r="DZ37" s="372"/>
      <c r="EA37" s="372" t="s">
        <v>69</v>
      </c>
      <c r="EB37" s="372" t="s">
        <v>160</v>
      </c>
      <c r="EC37" s="372">
        <v>10.74</v>
      </c>
      <c r="ED37" s="372"/>
      <c r="EE37" s="372" t="s">
        <v>248</v>
      </c>
      <c r="EF37" s="372" t="s">
        <v>189</v>
      </c>
      <c r="EG37" s="372">
        <v>41.49</v>
      </c>
      <c r="EH37" s="372"/>
      <c r="EI37" s="372" t="s">
        <v>75</v>
      </c>
      <c r="EJ37" s="372" t="s">
        <v>144</v>
      </c>
      <c r="EK37" s="372">
        <v>42.91</v>
      </c>
      <c r="EL37" s="372"/>
      <c r="EM37" s="372" t="s">
        <v>69</v>
      </c>
      <c r="EN37" s="372" t="s">
        <v>160</v>
      </c>
      <c r="EO37" s="372">
        <v>28.9</v>
      </c>
      <c r="EP37" s="372"/>
      <c r="EQ37" s="372" t="s">
        <v>67</v>
      </c>
      <c r="ER37" s="372" t="s">
        <v>183</v>
      </c>
      <c r="ES37" s="372">
        <v>16.75</v>
      </c>
      <c r="ET37" s="372"/>
      <c r="EU37" s="372" t="s">
        <v>248</v>
      </c>
      <c r="EV37" s="372" t="s">
        <v>155</v>
      </c>
      <c r="EW37" s="372">
        <v>28.46</v>
      </c>
      <c r="EX37" s="372"/>
      <c r="EY37" s="372" t="s">
        <v>75</v>
      </c>
      <c r="EZ37" s="372" t="s">
        <v>171</v>
      </c>
      <c r="FA37" s="372">
        <v>4.6500000000000004</v>
      </c>
      <c r="FB37" s="372"/>
      <c r="FC37" s="372" t="s">
        <v>233</v>
      </c>
      <c r="FD37" s="372" t="s">
        <v>154</v>
      </c>
      <c r="FE37" s="372">
        <v>22.91</v>
      </c>
      <c r="FF37" s="372">
        <v>20.87</v>
      </c>
      <c r="FG37" s="12"/>
    </row>
    <row r="38" spans="1:163" ht="12.75" x14ac:dyDescent="0.2">
      <c r="A38" s="12"/>
      <c r="B38" s="114"/>
      <c r="C38" s="117" t="s">
        <v>174</v>
      </c>
      <c r="D38" s="74">
        <f>Safety!B38</f>
        <v>61.558033563393494</v>
      </c>
      <c r="E38" s="89">
        <f t="shared" si="1"/>
        <v>43</v>
      </c>
      <c r="F38" s="89">
        <f t="shared" si="2"/>
        <v>6</v>
      </c>
      <c r="G38" s="74">
        <f>Affordability!B38</f>
        <v>74.314257448669423</v>
      </c>
      <c r="H38" s="89">
        <f t="shared" si="3"/>
        <v>28</v>
      </c>
      <c r="I38" s="89">
        <f t="shared" si="4"/>
        <v>11</v>
      </c>
      <c r="J38" s="74">
        <f>Transit!B38</f>
        <v>35.147073116157095</v>
      </c>
      <c r="K38" s="89">
        <f t="shared" si="5"/>
        <v>43</v>
      </c>
      <c r="L38" s="89">
        <f t="shared" si="6"/>
        <v>4</v>
      </c>
      <c r="M38" s="74">
        <f>Health!B38</f>
        <v>24.762749352378716</v>
      </c>
      <c r="N38" s="89">
        <f t="shared" si="7"/>
        <v>15</v>
      </c>
      <c r="O38" s="89">
        <f t="shared" si="8"/>
        <v>18</v>
      </c>
      <c r="P38" s="74">
        <f>Travel!B38</f>
        <v>54.33020599634699</v>
      </c>
      <c r="Q38" s="89">
        <f t="shared" si="9"/>
        <v>31</v>
      </c>
      <c r="R38" s="89">
        <f t="shared" si="10"/>
        <v>32</v>
      </c>
      <c r="S38" s="74">
        <f>Employment!B38</f>
        <v>31.855043255310633</v>
      </c>
      <c r="T38" s="89">
        <f t="shared" si="11"/>
        <v>48</v>
      </c>
      <c r="U38" s="89">
        <f t="shared" si="12"/>
        <v>11</v>
      </c>
      <c r="V38" s="74">
        <f>Environment!B38</f>
        <v>34.484828939350578</v>
      </c>
      <c r="W38" s="89">
        <f t="shared" si="13"/>
        <v>47</v>
      </c>
      <c r="X38" s="89">
        <f t="shared" si="14"/>
        <v>1</v>
      </c>
      <c r="Y38" s="74">
        <f>Education!B38</f>
        <v>39.699159222951721</v>
      </c>
      <c r="Z38" s="89">
        <f t="shared" si="15"/>
        <v>41</v>
      </c>
      <c r="AA38" s="89">
        <f t="shared" si="16"/>
        <v>37</v>
      </c>
      <c r="AB38" s="74">
        <f>Entrepreneurship!B38</f>
        <v>23.772208794021985</v>
      </c>
      <c r="AC38" s="89">
        <f t="shared" si="17"/>
        <v>30</v>
      </c>
      <c r="AD38" s="89">
        <f t="shared" si="18"/>
        <v>14</v>
      </c>
      <c r="AE38" s="74">
        <f>'Public space'!B38</f>
        <v>2.2579845206924554</v>
      </c>
      <c r="AF38" s="89">
        <f t="shared" si="19"/>
        <v>36</v>
      </c>
      <c r="AG38" s="89">
        <f t="shared" si="20"/>
        <v>41</v>
      </c>
      <c r="AH38" s="74">
        <f>'Financial services'!B38</f>
        <v>30.586286502533596</v>
      </c>
      <c r="AI38" s="89">
        <f t="shared" si="21"/>
        <v>3</v>
      </c>
      <c r="AJ38" s="89">
        <f t="shared" si="22"/>
        <v>24</v>
      </c>
      <c r="AK38" s="74">
        <f>Diversity!B38</f>
        <v>23.413037677598037</v>
      </c>
      <c r="AL38" s="89">
        <f t="shared" si="23"/>
        <v>44</v>
      </c>
      <c r="AM38" s="89">
        <f t="shared" si="24"/>
        <v>39</v>
      </c>
      <c r="AN38" s="74">
        <f>'Digital access'!B38</f>
        <v>29.916104954213495</v>
      </c>
      <c r="AO38" s="89">
        <f t="shared" si="25"/>
        <v>50</v>
      </c>
      <c r="AP38" s="89">
        <f t="shared" si="26"/>
        <v>37</v>
      </c>
      <c r="AQ38" s="74">
        <f>Music!B38</f>
        <v>5.035864726027401</v>
      </c>
      <c r="AR38" s="89">
        <f t="shared" si="27"/>
        <v>47</v>
      </c>
      <c r="AS38" s="89">
        <f t="shared" si="28"/>
        <v>16</v>
      </c>
      <c r="AT38" s="74">
        <f>'Creative arts'!B38</f>
        <v>50.4140625</v>
      </c>
      <c r="AU38" s="89">
        <f t="shared" si="29"/>
        <v>8</v>
      </c>
      <c r="AV38" s="89">
        <f t="shared" si="30"/>
        <v>3</v>
      </c>
      <c r="AW38" s="74">
        <f>Sports!B38</f>
        <v>40.406846665029619</v>
      </c>
      <c r="AX38" s="89">
        <f t="shared" si="31"/>
        <v>46</v>
      </c>
      <c r="AY38" s="89">
        <f t="shared" si="32"/>
        <v>55</v>
      </c>
      <c r="AZ38" s="74">
        <f>Film!B38</f>
        <v>25.040317774603437</v>
      </c>
      <c r="BA38" s="89">
        <f t="shared" si="33"/>
        <v>43</v>
      </c>
      <c r="BB38" s="89">
        <f t="shared" si="34"/>
        <v>20</v>
      </c>
      <c r="BC38" s="74">
        <f ca="1">'Civic engagement'!B38</f>
        <v>19.961771907216495</v>
      </c>
      <c r="BD38" s="89">
        <f t="shared" ca="1" si="35"/>
        <v>19</v>
      </c>
      <c r="BE38" s="89">
        <f t="shared" ca="1" si="36"/>
        <v>43</v>
      </c>
      <c r="BF38" s="74">
        <f>'Food and nightlife'!B38</f>
        <v>21.132076887521809</v>
      </c>
      <c r="BG38" s="89">
        <f t="shared" si="37"/>
        <v>51</v>
      </c>
      <c r="BH38" s="89">
        <f t="shared" si="38"/>
        <v>29</v>
      </c>
      <c r="BI38" s="74">
        <f>Fashion!B38</f>
        <v>11.671153846153846</v>
      </c>
      <c r="BJ38" s="89">
        <f t="shared" si="39"/>
        <v>19</v>
      </c>
      <c r="BK38" s="89">
        <f t="shared" si="40"/>
        <v>16</v>
      </c>
      <c r="BL38" s="117">
        <f>'Youth population'!G38</f>
        <v>38.44705882352941</v>
      </c>
      <c r="BM38" s="12"/>
      <c r="BN38" s="117" t="s">
        <v>174</v>
      </c>
      <c r="BO38" s="12">
        <f t="shared" ca="1" si="41"/>
        <v>678.20612647370035</v>
      </c>
      <c r="BP38" s="68">
        <f t="shared" ca="1" si="42"/>
        <v>41</v>
      </c>
      <c r="BQ38" s="68">
        <f t="shared" ca="1" si="43"/>
        <v>21</v>
      </c>
      <c r="BR38" s="372">
        <v>35</v>
      </c>
      <c r="BS38" s="372" t="s">
        <v>69</v>
      </c>
      <c r="BT38" s="372" t="s">
        <v>160</v>
      </c>
      <c r="BU38" s="372">
        <v>708.91</v>
      </c>
      <c r="BV38" s="372"/>
      <c r="BW38" s="372"/>
      <c r="BX38" s="372"/>
      <c r="BY38" s="372"/>
      <c r="BZ38" s="372">
        <v>35</v>
      </c>
      <c r="CA38" s="372" t="s">
        <v>67</v>
      </c>
      <c r="CB38" s="372" t="s">
        <v>145</v>
      </c>
      <c r="CC38" s="372">
        <v>65.099999999999994</v>
      </c>
      <c r="CD38" s="372"/>
      <c r="CE38" s="372" t="s">
        <v>69</v>
      </c>
      <c r="CF38" s="372" t="s">
        <v>150</v>
      </c>
      <c r="CG38" s="372">
        <v>73.08</v>
      </c>
      <c r="CH38" s="372"/>
      <c r="CI38" s="372" t="s">
        <v>248</v>
      </c>
      <c r="CJ38" s="372" t="s">
        <v>143</v>
      </c>
      <c r="CK38" s="372">
        <v>39.700000000000003</v>
      </c>
      <c r="CL38" s="372"/>
      <c r="CM38" s="372" t="s">
        <v>234</v>
      </c>
      <c r="CN38" s="372" t="s">
        <v>157</v>
      </c>
      <c r="CO38" s="372">
        <v>19.29</v>
      </c>
      <c r="CP38" s="372"/>
      <c r="CQ38" s="372" t="s">
        <v>75</v>
      </c>
      <c r="CR38" s="372" t="s">
        <v>171</v>
      </c>
      <c r="CS38" s="372">
        <v>52.79</v>
      </c>
      <c r="CT38" s="372"/>
      <c r="CU38" s="372" t="s">
        <v>69</v>
      </c>
      <c r="CV38" s="372" t="s">
        <v>150</v>
      </c>
      <c r="CW38" s="372">
        <v>41.3</v>
      </c>
      <c r="CX38" s="372"/>
      <c r="CY38" s="372" t="s">
        <v>69</v>
      </c>
      <c r="CZ38" s="372" t="s">
        <v>18</v>
      </c>
      <c r="DA38" s="372">
        <v>42.51</v>
      </c>
      <c r="DB38" s="372"/>
      <c r="DC38" s="372" t="s">
        <v>234</v>
      </c>
      <c r="DD38" s="372" t="s">
        <v>176</v>
      </c>
      <c r="DE38" s="372">
        <v>41.22</v>
      </c>
      <c r="DF38" s="372"/>
      <c r="DG38" s="372" t="s">
        <v>69</v>
      </c>
      <c r="DH38" s="372" t="s">
        <v>153</v>
      </c>
      <c r="DI38" s="372">
        <v>22.21</v>
      </c>
      <c r="DJ38" s="372"/>
      <c r="DK38" s="372" t="s">
        <v>75</v>
      </c>
      <c r="DL38" s="372" t="s">
        <v>180</v>
      </c>
      <c r="DM38" s="372">
        <v>2.4</v>
      </c>
      <c r="DN38" s="372"/>
      <c r="DO38" s="372" t="s">
        <v>67</v>
      </c>
      <c r="DP38" s="372" t="s">
        <v>183</v>
      </c>
      <c r="DQ38" s="372">
        <v>14.69</v>
      </c>
      <c r="DR38" s="372"/>
      <c r="DS38" s="372" t="s">
        <v>67</v>
      </c>
      <c r="DT38" s="372" t="s">
        <v>178</v>
      </c>
      <c r="DU38" s="372">
        <v>29.37</v>
      </c>
      <c r="DV38" s="372"/>
      <c r="DW38" s="372" t="s">
        <v>234</v>
      </c>
      <c r="DX38" s="372" t="s">
        <v>176</v>
      </c>
      <c r="DY38" s="372">
        <v>50.85</v>
      </c>
      <c r="DZ38" s="372"/>
      <c r="EA38" s="372" t="s">
        <v>248</v>
      </c>
      <c r="EB38" s="372" t="s">
        <v>155</v>
      </c>
      <c r="EC38" s="372">
        <v>10.29</v>
      </c>
      <c r="ED38" s="372"/>
      <c r="EE38" s="372" t="s">
        <v>234</v>
      </c>
      <c r="EF38" s="372" t="s">
        <v>142</v>
      </c>
      <c r="EG38" s="372">
        <v>40.93</v>
      </c>
      <c r="EH38" s="372"/>
      <c r="EI38" s="372" t="s">
        <v>233</v>
      </c>
      <c r="EJ38" s="372" t="s">
        <v>195</v>
      </c>
      <c r="EK38" s="372">
        <v>42.84</v>
      </c>
      <c r="EL38" s="372"/>
      <c r="EM38" s="372" t="s">
        <v>234</v>
      </c>
      <c r="EN38" s="372" t="s">
        <v>159</v>
      </c>
      <c r="EO38" s="372">
        <v>28.74</v>
      </c>
      <c r="EP38" s="372"/>
      <c r="EQ38" s="372" t="s">
        <v>67</v>
      </c>
      <c r="ER38" s="372" t="s">
        <v>182</v>
      </c>
      <c r="ES38" s="372">
        <v>16.53</v>
      </c>
      <c r="ET38" s="372"/>
      <c r="EU38" s="372" t="s">
        <v>67</v>
      </c>
      <c r="EV38" s="372" t="s">
        <v>168</v>
      </c>
      <c r="EW38" s="372">
        <v>28.17</v>
      </c>
      <c r="EX38" s="372"/>
      <c r="EY38" s="372" t="s">
        <v>248</v>
      </c>
      <c r="EZ38" s="372" t="s">
        <v>155</v>
      </c>
      <c r="FA38" s="372">
        <v>3.97</v>
      </c>
      <c r="FB38" s="372"/>
      <c r="FC38" s="372" t="s">
        <v>233</v>
      </c>
      <c r="FD38" s="372" t="s">
        <v>175</v>
      </c>
      <c r="FE38" s="372">
        <v>22.71</v>
      </c>
      <c r="FF38" s="372">
        <v>20.399999999999999</v>
      </c>
      <c r="FG38" s="12"/>
    </row>
    <row r="39" spans="1:163" ht="12.75" x14ac:dyDescent="0.2">
      <c r="A39" s="12"/>
      <c r="B39" s="114"/>
      <c r="C39" s="81" t="s">
        <v>175</v>
      </c>
      <c r="D39" s="88">
        <f>Safety!B39</f>
        <v>74.556448894795182</v>
      </c>
      <c r="E39" s="115">
        <f t="shared" si="1"/>
        <v>17</v>
      </c>
      <c r="F39" s="115">
        <f t="shared" si="2"/>
        <v>40</v>
      </c>
      <c r="G39" s="88">
        <f>Affordability!B39</f>
        <v>76.354390191646658</v>
      </c>
      <c r="H39" s="115">
        <f t="shared" si="3"/>
        <v>22</v>
      </c>
      <c r="I39" s="115">
        <f t="shared" si="4"/>
        <v>23</v>
      </c>
      <c r="J39" s="88">
        <f>Transit!B39</f>
        <v>52.869299325521879</v>
      </c>
      <c r="K39" s="115">
        <f t="shared" si="5"/>
        <v>8</v>
      </c>
      <c r="L39" s="115">
        <f t="shared" si="6"/>
        <v>24</v>
      </c>
      <c r="M39" s="88">
        <f>Health!B39</f>
        <v>27.958412174526686</v>
      </c>
      <c r="N39" s="115">
        <f t="shared" si="7"/>
        <v>4</v>
      </c>
      <c r="O39" s="115">
        <f t="shared" si="8"/>
        <v>9</v>
      </c>
      <c r="P39" s="88">
        <f>Travel!B39</f>
        <v>62.764225371817012</v>
      </c>
      <c r="Q39" s="115">
        <f t="shared" si="9"/>
        <v>7</v>
      </c>
      <c r="R39" s="115">
        <f t="shared" si="10"/>
        <v>33</v>
      </c>
      <c r="S39" s="88">
        <f>Employment!B39</f>
        <v>55.891131764211345</v>
      </c>
      <c r="T39" s="115">
        <f t="shared" si="11"/>
        <v>7</v>
      </c>
      <c r="U39" s="115">
        <f t="shared" si="12"/>
        <v>2</v>
      </c>
      <c r="V39" s="88">
        <f>Environment!B39</f>
        <v>51.555887564881417</v>
      </c>
      <c r="W39" s="115">
        <f t="shared" si="13"/>
        <v>9</v>
      </c>
      <c r="X39" s="115">
        <f t="shared" si="14"/>
        <v>7</v>
      </c>
      <c r="Y39" s="88">
        <f>Education!B39</f>
        <v>36.745859033148761</v>
      </c>
      <c r="Z39" s="115">
        <f t="shared" si="15"/>
        <v>46</v>
      </c>
      <c r="AA39" s="115">
        <f t="shared" si="16"/>
        <v>28</v>
      </c>
      <c r="AB39" s="88">
        <f>Entrepreneurship!B39</f>
        <v>44.374860886582148</v>
      </c>
      <c r="AC39" s="115">
        <f t="shared" si="17"/>
        <v>3</v>
      </c>
      <c r="AD39" s="115">
        <f t="shared" si="18"/>
        <v>51</v>
      </c>
      <c r="AE39" s="88">
        <f>'Public space'!B39</f>
        <v>13.180453708097588</v>
      </c>
      <c r="AF39" s="115">
        <f t="shared" si="19"/>
        <v>10</v>
      </c>
      <c r="AG39" s="115">
        <f t="shared" si="20"/>
        <v>35</v>
      </c>
      <c r="AH39" s="88">
        <f>'Financial services'!B39</f>
        <v>32.0790895137172</v>
      </c>
      <c r="AI39" s="115">
        <f t="shared" si="21"/>
        <v>2</v>
      </c>
      <c r="AJ39" s="115">
        <f t="shared" si="22"/>
        <v>8</v>
      </c>
      <c r="AK39" s="88">
        <f>Diversity!B39</f>
        <v>54.844718248920124</v>
      </c>
      <c r="AL39" s="115">
        <f t="shared" si="23"/>
        <v>5</v>
      </c>
      <c r="AM39" s="115">
        <f t="shared" si="24"/>
        <v>37</v>
      </c>
      <c r="AN39" s="88">
        <f>'Digital access'!B39</f>
        <v>65.682583724177718</v>
      </c>
      <c r="AO39" s="115">
        <f t="shared" si="25"/>
        <v>4</v>
      </c>
      <c r="AP39" s="115">
        <f t="shared" si="26"/>
        <v>23</v>
      </c>
      <c r="AQ39" s="88">
        <f>Music!B39</f>
        <v>76.243124999999992</v>
      </c>
      <c r="AR39" s="115">
        <f t="shared" si="27"/>
        <v>1</v>
      </c>
      <c r="AS39" s="115">
        <f t="shared" si="28"/>
        <v>13</v>
      </c>
      <c r="AT39" s="88">
        <f>'Creative arts'!B39</f>
        <v>50.971875000000004</v>
      </c>
      <c r="AU39" s="115">
        <f t="shared" si="29"/>
        <v>7</v>
      </c>
      <c r="AV39" s="115">
        <f t="shared" si="30"/>
        <v>7</v>
      </c>
      <c r="AW39" s="88">
        <f>Sports!B39</f>
        <v>46.273646545530553</v>
      </c>
      <c r="AX39" s="115">
        <f t="shared" si="31"/>
        <v>18</v>
      </c>
      <c r="AY39" s="115">
        <f t="shared" si="32"/>
        <v>22</v>
      </c>
      <c r="AZ39" s="88">
        <f>Film!B39</f>
        <v>62.533868892837241</v>
      </c>
      <c r="BA39" s="115">
        <f t="shared" si="33"/>
        <v>1</v>
      </c>
      <c r="BB39" s="115">
        <f t="shared" si="34"/>
        <v>39</v>
      </c>
      <c r="BC39" s="88">
        <f ca="1">'Civic engagement'!B39</f>
        <v>18.962126610824743</v>
      </c>
      <c r="BD39" s="115">
        <f t="shared" ca="1" si="35"/>
        <v>24</v>
      </c>
      <c r="BE39" s="115">
        <f t="shared" ca="1" si="36"/>
        <v>14</v>
      </c>
      <c r="BF39" s="88">
        <f>'Food and nightlife'!B39</f>
        <v>48.59835893795784</v>
      </c>
      <c r="BG39" s="115">
        <f t="shared" si="37"/>
        <v>4</v>
      </c>
      <c r="BH39" s="115">
        <f t="shared" si="38"/>
        <v>13</v>
      </c>
      <c r="BI39" s="88">
        <f>Fashion!B39</f>
        <v>51.566666666666663</v>
      </c>
      <c r="BJ39" s="115">
        <f t="shared" si="39"/>
        <v>1</v>
      </c>
      <c r="BK39" s="115">
        <f t="shared" si="40"/>
        <v>43</v>
      </c>
      <c r="BL39" s="81">
        <f>'Youth population'!G39</f>
        <v>20.400000000000002</v>
      </c>
      <c r="BM39" s="12"/>
      <c r="BN39" s="81" t="s">
        <v>175</v>
      </c>
      <c r="BO39" s="12">
        <f t="shared" ca="1" si="41"/>
        <v>1024.4070280558608</v>
      </c>
      <c r="BP39" s="68">
        <f t="shared" ca="1" si="42"/>
        <v>1</v>
      </c>
      <c r="BQ39" s="68">
        <f t="shared" ca="1" si="43"/>
        <v>49</v>
      </c>
      <c r="BR39" s="372">
        <v>36</v>
      </c>
      <c r="BS39" s="372" t="s">
        <v>248</v>
      </c>
      <c r="BT39" s="372" t="s">
        <v>188</v>
      </c>
      <c r="BU39" s="372">
        <v>704.1</v>
      </c>
      <c r="BV39" s="372"/>
      <c r="BW39" s="372"/>
      <c r="BX39" s="372"/>
      <c r="BY39" s="372"/>
      <c r="BZ39" s="372">
        <v>36</v>
      </c>
      <c r="CA39" s="372" t="s">
        <v>67</v>
      </c>
      <c r="CB39" s="372" t="s">
        <v>179</v>
      </c>
      <c r="CC39" s="372">
        <v>64.599999999999994</v>
      </c>
      <c r="CD39" s="372"/>
      <c r="CE39" s="372" t="s">
        <v>69</v>
      </c>
      <c r="CF39" s="372" t="s">
        <v>162</v>
      </c>
      <c r="CG39" s="372">
        <v>72.83</v>
      </c>
      <c r="CH39" s="372"/>
      <c r="CI39" s="372" t="s">
        <v>67</v>
      </c>
      <c r="CJ39" s="372" t="s">
        <v>163</v>
      </c>
      <c r="CK39" s="372">
        <v>39.520000000000003</v>
      </c>
      <c r="CL39" s="372"/>
      <c r="CM39" s="372" t="s">
        <v>248</v>
      </c>
      <c r="CN39" s="372" t="s">
        <v>148</v>
      </c>
      <c r="CO39" s="372">
        <v>19.260000000000002</v>
      </c>
      <c r="CP39" s="372"/>
      <c r="CQ39" s="372" t="s">
        <v>234</v>
      </c>
      <c r="CR39" s="372" t="s">
        <v>172</v>
      </c>
      <c r="CS39" s="372">
        <v>52.72</v>
      </c>
      <c r="CT39" s="372"/>
      <c r="CU39" s="372" t="s">
        <v>75</v>
      </c>
      <c r="CV39" s="372" t="s">
        <v>118</v>
      </c>
      <c r="CW39" s="372">
        <v>39.82</v>
      </c>
      <c r="CX39" s="372"/>
      <c r="CY39" s="372" t="s">
        <v>233</v>
      </c>
      <c r="CZ39" s="372" t="s">
        <v>146</v>
      </c>
      <c r="DA39" s="372">
        <v>40.43</v>
      </c>
      <c r="DB39" s="372"/>
      <c r="DC39" s="372" t="s">
        <v>234</v>
      </c>
      <c r="DD39" s="372" t="s">
        <v>167</v>
      </c>
      <c r="DE39" s="372">
        <v>40.92</v>
      </c>
      <c r="DF39" s="372"/>
      <c r="DG39" s="372" t="s">
        <v>234</v>
      </c>
      <c r="DH39" s="372" t="s">
        <v>190</v>
      </c>
      <c r="DI39" s="372">
        <v>22.01</v>
      </c>
      <c r="DJ39" s="372"/>
      <c r="DK39" s="372" t="s">
        <v>234</v>
      </c>
      <c r="DL39" s="372" t="s">
        <v>174</v>
      </c>
      <c r="DM39" s="372">
        <v>2.25</v>
      </c>
      <c r="DN39" s="372"/>
      <c r="DO39" s="372" t="s">
        <v>67</v>
      </c>
      <c r="DP39" s="372" t="s">
        <v>163</v>
      </c>
      <c r="DQ39" s="372">
        <v>14.51</v>
      </c>
      <c r="DR39" s="372"/>
      <c r="DS39" s="372" t="s">
        <v>234</v>
      </c>
      <c r="DT39" s="372" t="s">
        <v>176</v>
      </c>
      <c r="DU39" s="372">
        <v>29.25</v>
      </c>
      <c r="DV39" s="372"/>
      <c r="DW39" s="372" t="s">
        <v>69</v>
      </c>
      <c r="DX39" s="372" t="s">
        <v>162</v>
      </c>
      <c r="DY39" s="372">
        <v>50.84</v>
      </c>
      <c r="DZ39" s="372"/>
      <c r="EA39" s="372" t="s">
        <v>233</v>
      </c>
      <c r="EB39" s="372" t="s">
        <v>152</v>
      </c>
      <c r="EC39" s="372">
        <v>10.220000000000001</v>
      </c>
      <c r="ED39" s="372"/>
      <c r="EE39" s="372" t="s">
        <v>233</v>
      </c>
      <c r="EF39" s="372" t="s">
        <v>146</v>
      </c>
      <c r="EG39" s="372">
        <v>40.93</v>
      </c>
      <c r="EH39" s="372"/>
      <c r="EI39" s="372" t="s">
        <v>234</v>
      </c>
      <c r="EJ39" s="372" t="s">
        <v>244</v>
      </c>
      <c r="EK39" s="372">
        <v>42.49</v>
      </c>
      <c r="EL39" s="372"/>
      <c r="EM39" s="372" t="s">
        <v>67</v>
      </c>
      <c r="EN39" s="372" t="s">
        <v>178</v>
      </c>
      <c r="EO39" s="372">
        <v>28.63</v>
      </c>
      <c r="EP39" s="372"/>
      <c r="EQ39" s="372" t="s">
        <v>69</v>
      </c>
      <c r="ER39" s="372" t="s">
        <v>153</v>
      </c>
      <c r="ES39" s="372">
        <v>16.38</v>
      </c>
      <c r="ET39" s="372"/>
      <c r="EU39" s="372" t="s">
        <v>233</v>
      </c>
      <c r="EV39" s="372" t="s">
        <v>152</v>
      </c>
      <c r="EW39" s="372">
        <v>28.1</v>
      </c>
      <c r="EX39" s="372"/>
      <c r="EY39" s="372" t="s">
        <v>67</v>
      </c>
      <c r="EZ39" s="372" t="s">
        <v>182</v>
      </c>
      <c r="FA39" s="372">
        <v>3.43</v>
      </c>
      <c r="FB39" s="372"/>
      <c r="FC39" s="372" t="s">
        <v>233</v>
      </c>
      <c r="FD39" s="372" t="s">
        <v>193</v>
      </c>
      <c r="FE39" s="372">
        <v>22.01</v>
      </c>
      <c r="FF39" s="372">
        <v>18.75</v>
      </c>
      <c r="FG39" s="12"/>
    </row>
    <row r="40" spans="1:163" ht="12.75" x14ac:dyDescent="0.2">
      <c r="A40" s="12"/>
      <c r="B40" s="114"/>
      <c r="C40" s="117" t="s">
        <v>176</v>
      </c>
      <c r="D40" s="74">
        <f>Safety!B40</f>
        <v>73.420905067410231</v>
      </c>
      <c r="E40" s="89">
        <f t="shared" si="1"/>
        <v>21</v>
      </c>
      <c r="F40" s="89">
        <f t="shared" si="2"/>
        <v>54</v>
      </c>
      <c r="G40" s="74">
        <f>Affordability!B40</f>
        <v>79.358053570065962</v>
      </c>
      <c r="H40" s="89">
        <f t="shared" si="3"/>
        <v>5</v>
      </c>
      <c r="I40" s="89">
        <f t="shared" si="4"/>
        <v>8</v>
      </c>
      <c r="J40" s="74">
        <f>Transit!B40</f>
        <v>51.630173724039864</v>
      </c>
      <c r="K40" s="89">
        <f t="shared" si="5"/>
        <v>10</v>
      </c>
      <c r="L40" s="89">
        <f t="shared" si="6"/>
        <v>13</v>
      </c>
      <c r="M40" s="74">
        <f>Health!B40</f>
        <v>21.547974237047509</v>
      </c>
      <c r="N40" s="89">
        <f t="shared" si="7"/>
        <v>24</v>
      </c>
      <c r="O40" s="89">
        <f t="shared" si="8"/>
        <v>21</v>
      </c>
      <c r="P40" s="74">
        <f>Travel!B40</f>
        <v>60.021127639454697</v>
      </c>
      <c r="Q40" s="89">
        <f t="shared" si="9"/>
        <v>10</v>
      </c>
      <c r="R40" s="89">
        <f t="shared" si="10"/>
        <v>21</v>
      </c>
      <c r="S40" s="74">
        <f>Employment!B40</f>
        <v>47.514909597246458</v>
      </c>
      <c r="T40" s="89">
        <f t="shared" si="11"/>
        <v>16</v>
      </c>
      <c r="U40" s="89">
        <f t="shared" si="12"/>
        <v>15</v>
      </c>
      <c r="V40" s="74">
        <f>Environment!B40</f>
        <v>52.819661251614058</v>
      </c>
      <c r="W40" s="89">
        <f t="shared" si="13"/>
        <v>7</v>
      </c>
      <c r="X40" s="89">
        <f t="shared" si="14"/>
        <v>13</v>
      </c>
      <c r="Y40" s="74">
        <f>Education!B40</f>
        <v>41.224828380637661</v>
      </c>
      <c r="Z40" s="89">
        <f t="shared" si="15"/>
        <v>35</v>
      </c>
      <c r="AA40" s="89">
        <f t="shared" si="16"/>
        <v>18</v>
      </c>
      <c r="AB40" s="74">
        <f>Entrepreneurship!B40</f>
        <v>12.158314532609076</v>
      </c>
      <c r="AC40" s="89">
        <f t="shared" si="17"/>
        <v>51</v>
      </c>
      <c r="AD40" s="89">
        <f t="shared" si="18"/>
        <v>39</v>
      </c>
      <c r="AE40" s="74">
        <f>'Public space'!B40</f>
        <v>1.5942410401520286</v>
      </c>
      <c r="AF40" s="89">
        <f t="shared" si="19"/>
        <v>42</v>
      </c>
      <c r="AG40" s="89">
        <f t="shared" si="20"/>
        <v>8</v>
      </c>
      <c r="AH40" s="74">
        <f>'Financial services'!B40</f>
        <v>18.860065358147871</v>
      </c>
      <c r="AI40" s="89">
        <f t="shared" si="21"/>
        <v>21</v>
      </c>
      <c r="AJ40" s="89">
        <f t="shared" si="22"/>
        <v>6</v>
      </c>
      <c r="AK40" s="74">
        <f>Diversity!B40</f>
        <v>29.24839426862518</v>
      </c>
      <c r="AL40" s="89">
        <f t="shared" si="23"/>
        <v>36</v>
      </c>
      <c r="AM40" s="89">
        <f t="shared" si="24"/>
        <v>45</v>
      </c>
      <c r="AN40" s="74">
        <f>'Digital access'!B40</f>
        <v>50.845099244164942</v>
      </c>
      <c r="AO40" s="89">
        <f t="shared" si="25"/>
        <v>35</v>
      </c>
      <c r="AP40" s="89">
        <f t="shared" si="26"/>
        <v>9</v>
      </c>
      <c r="AQ40" s="74">
        <f>Music!B40</f>
        <v>16.883784246575345</v>
      </c>
      <c r="AR40" s="89">
        <f t="shared" si="27"/>
        <v>27</v>
      </c>
      <c r="AS40" s="89">
        <f t="shared" si="28"/>
        <v>11</v>
      </c>
      <c r="AT40" s="74">
        <f>'Creative arts'!B40</f>
        <v>43.162500000000001</v>
      </c>
      <c r="AU40" s="89">
        <f t="shared" si="29"/>
        <v>24</v>
      </c>
      <c r="AV40" s="89">
        <f t="shared" si="30"/>
        <v>53</v>
      </c>
      <c r="AW40" s="74">
        <f>Sports!B40</f>
        <v>44.798018588447206</v>
      </c>
      <c r="AX40" s="89">
        <f t="shared" si="31"/>
        <v>23</v>
      </c>
      <c r="AY40" s="89">
        <f t="shared" si="32"/>
        <v>13</v>
      </c>
      <c r="AZ40" s="74">
        <f>Film!B40</f>
        <v>30.124634325765172</v>
      </c>
      <c r="BA40" s="89">
        <f t="shared" si="33"/>
        <v>33</v>
      </c>
      <c r="BB40" s="89">
        <f t="shared" si="34"/>
        <v>22</v>
      </c>
      <c r="BC40" s="74">
        <f ca="1">'Civic engagement'!B40</f>
        <v>9.7263438370103081</v>
      </c>
      <c r="BD40" s="89">
        <f t="shared" ca="1" si="35"/>
        <v>52</v>
      </c>
      <c r="BE40" s="89">
        <f t="shared" ca="1" si="36"/>
        <v>45</v>
      </c>
      <c r="BF40" s="74">
        <f>'Food and nightlife'!B40</f>
        <v>57.382479993458062</v>
      </c>
      <c r="BG40" s="89">
        <f t="shared" si="37"/>
        <v>2</v>
      </c>
      <c r="BH40" s="89">
        <f t="shared" si="38"/>
        <v>39</v>
      </c>
      <c r="BI40" s="74">
        <f>Fashion!B40</f>
        <v>11.900000000000002</v>
      </c>
      <c r="BJ40" s="89">
        <f t="shared" si="39"/>
        <v>18</v>
      </c>
      <c r="BK40" s="89">
        <f t="shared" si="40"/>
        <v>8</v>
      </c>
      <c r="BL40" s="117">
        <f>'Youth population'!G40</f>
        <v>5.5058823529411711</v>
      </c>
      <c r="BM40" s="12"/>
      <c r="BN40" s="117" t="s">
        <v>176</v>
      </c>
      <c r="BO40" s="12">
        <f t="shared" ca="1" si="41"/>
        <v>759.72739125541295</v>
      </c>
      <c r="BP40" s="68">
        <f t="shared" ca="1" si="42"/>
        <v>27</v>
      </c>
      <c r="BQ40" s="68">
        <f t="shared" ca="1" si="43"/>
        <v>46</v>
      </c>
      <c r="BR40" s="372">
        <v>37</v>
      </c>
      <c r="BS40" s="372" t="s">
        <v>234</v>
      </c>
      <c r="BT40" s="372" t="s">
        <v>185</v>
      </c>
      <c r="BU40" s="372">
        <v>691.07</v>
      </c>
      <c r="BV40" s="372"/>
      <c r="BW40" s="372"/>
      <c r="BX40" s="372"/>
      <c r="BY40" s="372"/>
      <c r="BZ40" s="372">
        <v>37</v>
      </c>
      <c r="CA40" s="372" t="s">
        <v>75</v>
      </c>
      <c r="CB40" s="372" t="s">
        <v>194</v>
      </c>
      <c r="CC40" s="372">
        <v>64.45</v>
      </c>
      <c r="CD40" s="372"/>
      <c r="CE40" s="372" t="s">
        <v>67</v>
      </c>
      <c r="CF40" s="372" t="s">
        <v>147</v>
      </c>
      <c r="CG40" s="372">
        <v>72.67</v>
      </c>
      <c r="CH40" s="372"/>
      <c r="CI40" s="372" t="s">
        <v>233</v>
      </c>
      <c r="CJ40" s="372" t="s">
        <v>152</v>
      </c>
      <c r="CK40" s="372">
        <v>38.54</v>
      </c>
      <c r="CL40" s="372"/>
      <c r="CM40" s="372" t="s">
        <v>69</v>
      </c>
      <c r="CN40" s="372" t="s">
        <v>160</v>
      </c>
      <c r="CO40" s="372">
        <v>18.8</v>
      </c>
      <c r="CP40" s="372"/>
      <c r="CQ40" s="372" t="s">
        <v>69</v>
      </c>
      <c r="CR40" s="372" t="s">
        <v>160</v>
      </c>
      <c r="CS40" s="372">
        <v>52.58</v>
      </c>
      <c r="CT40" s="372"/>
      <c r="CU40" s="372" t="s">
        <v>233</v>
      </c>
      <c r="CV40" s="372" t="s">
        <v>154</v>
      </c>
      <c r="CW40" s="372">
        <v>38.479999999999997</v>
      </c>
      <c r="CX40" s="372"/>
      <c r="CY40" s="372" t="s">
        <v>233</v>
      </c>
      <c r="CZ40" s="372" t="s">
        <v>152</v>
      </c>
      <c r="DA40" s="372">
        <v>39.909999999999997</v>
      </c>
      <c r="DB40" s="372"/>
      <c r="DC40" s="372" t="s">
        <v>234</v>
      </c>
      <c r="DD40" s="372" t="s">
        <v>157</v>
      </c>
      <c r="DE40" s="372">
        <v>40.69</v>
      </c>
      <c r="DF40" s="372"/>
      <c r="DG40" s="372" t="s">
        <v>67</v>
      </c>
      <c r="DH40" s="372" t="s">
        <v>178</v>
      </c>
      <c r="DI40" s="372">
        <v>21.97</v>
      </c>
      <c r="DJ40" s="372"/>
      <c r="DK40" s="372" t="s">
        <v>67</v>
      </c>
      <c r="DL40" s="372" t="s">
        <v>147</v>
      </c>
      <c r="DM40" s="372">
        <v>2.2400000000000002</v>
      </c>
      <c r="DN40" s="372"/>
      <c r="DO40" s="372" t="s">
        <v>67</v>
      </c>
      <c r="DP40" s="372" t="s">
        <v>147</v>
      </c>
      <c r="DQ40" s="372">
        <v>14.47</v>
      </c>
      <c r="DR40" s="372"/>
      <c r="DS40" s="372" t="s">
        <v>234</v>
      </c>
      <c r="DT40" s="372" t="s">
        <v>184</v>
      </c>
      <c r="DU40" s="372">
        <v>28.72</v>
      </c>
      <c r="DV40" s="372"/>
      <c r="DW40" s="372" t="s">
        <v>248</v>
      </c>
      <c r="DX40" s="372" t="s">
        <v>148</v>
      </c>
      <c r="DY40" s="372">
        <v>49.55</v>
      </c>
      <c r="DZ40" s="372"/>
      <c r="EA40" s="372" t="s">
        <v>69</v>
      </c>
      <c r="EB40" s="372" t="s">
        <v>150</v>
      </c>
      <c r="EC40" s="372">
        <v>9.01</v>
      </c>
      <c r="ED40" s="372"/>
      <c r="EE40" s="372" t="s">
        <v>233</v>
      </c>
      <c r="EF40" s="372" t="s">
        <v>193</v>
      </c>
      <c r="EG40" s="372">
        <v>40.93</v>
      </c>
      <c r="EH40" s="372"/>
      <c r="EI40" s="372" t="s">
        <v>233</v>
      </c>
      <c r="EJ40" s="372" t="s">
        <v>152</v>
      </c>
      <c r="EK40" s="372">
        <v>42.4</v>
      </c>
      <c r="EL40" s="372"/>
      <c r="EM40" s="372" t="s">
        <v>234</v>
      </c>
      <c r="EN40" s="372" t="s">
        <v>244</v>
      </c>
      <c r="EO40" s="372">
        <v>28.22</v>
      </c>
      <c r="EP40" s="372"/>
      <c r="EQ40" s="372" t="s">
        <v>234</v>
      </c>
      <c r="ER40" s="372" t="s">
        <v>184</v>
      </c>
      <c r="ES40" s="372">
        <v>15.88</v>
      </c>
      <c r="ET40" s="372"/>
      <c r="EU40" s="372" t="s">
        <v>67</v>
      </c>
      <c r="EV40" s="372" t="s">
        <v>178</v>
      </c>
      <c r="EW40" s="372">
        <v>27.56</v>
      </c>
      <c r="EX40" s="372"/>
      <c r="EY40" s="372" t="s">
        <v>67</v>
      </c>
      <c r="EZ40" s="372" t="s">
        <v>147</v>
      </c>
      <c r="FA40" s="372">
        <v>2.67</v>
      </c>
      <c r="FB40" s="372"/>
      <c r="FC40" s="372" t="s">
        <v>233</v>
      </c>
      <c r="FD40" s="372" t="s">
        <v>181</v>
      </c>
      <c r="FE40" s="372">
        <v>22</v>
      </c>
      <c r="FF40" s="372">
        <v>18.73</v>
      </c>
      <c r="FG40" s="12"/>
    </row>
    <row r="41" spans="1:163" ht="12.75" x14ac:dyDescent="0.2">
      <c r="A41" s="12"/>
      <c r="B41" s="114"/>
      <c r="C41" s="69" t="s">
        <v>177</v>
      </c>
      <c r="D41" s="85">
        <f>Safety!B41</f>
        <v>76.998379766238372</v>
      </c>
      <c r="E41" s="86">
        <f t="shared" si="1"/>
        <v>9</v>
      </c>
      <c r="F41" s="86">
        <f t="shared" si="2"/>
        <v>8</v>
      </c>
      <c r="G41" s="85">
        <f>Affordability!B41</f>
        <v>75.67986677985202</v>
      </c>
      <c r="H41" s="86">
        <f t="shared" si="3"/>
        <v>24</v>
      </c>
      <c r="I41" s="86">
        <f t="shared" si="4"/>
        <v>28</v>
      </c>
      <c r="J41" s="85">
        <f>Transit!B41</f>
        <v>51.109933756323151</v>
      </c>
      <c r="K41" s="86">
        <f t="shared" si="5"/>
        <v>13</v>
      </c>
      <c r="L41" s="86">
        <f t="shared" si="6"/>
        <v>20</v>
      </c>
      <c r="M41" s="85">
        <f>Health!B41</f>
        <v>24.99392695346258</v>
      </c>
      <c r="N41" s="86">
        <f t="shared" si="7"/>
        <v>13</v>
      </c>
      <c r="O41" s="86">
        <f t="shared" si="8"/>
        <v>39</v>
      </c>
      <c r="P41" s="85">
        <f>Travel!B41</f>
        <v>62.750661257923348</v>
      </c>
      <c r="Q41" s="86">
        <f t="shared" si="9"/>
        <v>8</v>
      </c>
      <c r="R41" s="86">
        <f t="shared" si="10"/>
        <v>24</v>
      </c>
      <c r="S41" s="85">
        <f>Employment!B41</f>
        <v>43.050346284119804</v>
      </c>
      <c r="T41" s="86">
        <f t="shared" si="11"/>
        <v>28</v>
      </c>
      <c r="U41" s="86">
        <f t="shared" si="12"/>
        <v>17</v>
      </c>
      <c r="V41" s="85">
        <f>Environment!B41</f>
        <v>46.85700081476454</v>
      </c>
      <c r="W41" s="86">
        <f t="shared" si="13"/>
        <v>20</v>
      </c>
      <c r="X41" s="86">
        <f t="shared" si="14"/>
        <v>21</v>
      </c>
      <c r="Y41" s="85">
        <f>Education!B41</f>
        <v>49.268735995170303</v>
      </c>
      <c r="Z41" s="86">
        <f t="shared" si="15"/>
        <v>19</v>
      </c>
      <c r="AA41" s="86">
        <f t="shared" si="16"/>
        <v>25</v>
      </c>
      <c r="AB41" s="85">
        <f>Entrepreneurship!B41</f>
        <v>24.206514118828942</v>
      </c>
      <c r="AC41" s="86">
        <f t="shared" si="17"/>
        <v>25</v>
      </c>
      <c r="AD41" s="86">
        <f t="shared" si="18"/>
        <v>44</v>
      </c>
      <c r="AE41" s="85">
        <f>'Public space'!B41</f>
        <v>28.898195726459857</v>
      </c>
      <c r="AF41" s="86">
        <f t="shared" si="19"/>
        <v>4</v>
      </c>
      <c r="AG41" s="86">
        <f t="shared" si="20"/>
        <v>53</v>
      </c>
      <c r="AH41" s="85">
        <f>'Financial services'!B41</f>
        <v>8.2104977520626719</v>
      </c>
      <c r="AI41" s="86">
        <f t="shared" si="21"/>
        <v>49</v>
      </c>
      <c r="AJ41" s="86">
        <f t="shared" si="22"/>
        <v>7</v>
      </c>
      <c r="AK41" s="85">
        <f>Diversity!B41</f>
        <v>50.185296019326557</v>
      </c>
      <c r="AL41" s="86">
        <f t="shared" si="23"/>
        <v>9</v>
      </c>
      <c r="AM41" s="86">
        <f t="shared" si="24"/>
        <v>6</v>
      </c>
      <c r="AN41" s="85">
        <f>'Digital access'!B41</f>
        <v>64.29812310639447</v>
      </c>
      <c r="AO41" s="86">
        <f t="shared" si="25"/>
        <v>8</v>
      </c>
      <c r="AP41" s="86">
        <f t="shared" si="26"/>
        <v>16</v>
      </c>
      <c r="AQ41" s="85">
        <f>Music!B41</f>
        <v>44.531147260273976</v>
      </c>
      <c r="AR41" s="86">
        <f t="shared" si="27"/>
        <v>4</v>
      </c>
      <c r="AS41" s="86">
        <f t="shared" si="28"/>
        <v>19</v>
      </c>
      <c r="AT41" s="85">
        <f>'Creative arts'!B41</f>
        <v>67.1484375</v>
      </c>
      <c r="AU41" s="86">
        <f t="shared" si="29"/>
        <v>1</v>
      </c>
      <c r="AV41" s="86">
        <f t="shared" si="30"/>
        <v>15</v>
      </c>
      <c r="AW41" s="85">
        <f>Sports!B41</f>
        <v>48.936273877185002</v>
      </c>
      <c r="AX41" s="86">
        <f t="shared" si="31"/>
        <v>14</v>
      </c>
      <c r="AY41" s="86">
        <f t="shared" si="32"/>
        <v>7</v>
      </c>
      <c r="AZ41" s="85">
        <f>Film!B41</f>
        <v>38.882013382776968</v>
      </c>
      <c r="BA41" s="86">
        <f t="shared" si="33"/>
        <v>16</v>
      </c>
      <c r="BB41" s="86">
        <f t="shared" si="34"/>
        <v>50</v>
      </c>
      <c r="BC41" s="85">
        <f ca="1">'Civic engagement'!B41</f>
        <v>20.16698077749141</v>
      </c>
      <c r="BD41" s="86">
        <f t="shared" ca="1" si="35"/>
        <v>18</v>
      </c>
      <c r="BE41" s="86">
        <f t="shared" ca="1" si="36"/>
        <v>25</v>
      </c>
      <c r="BF41" s="85">
        <f>'Food and nightlife'!B41</f>
        <v>31.061324702019355</v>
      </c>
      <c r="BG41" s="86">
        <f t="shared" si="37"/>
        <v>26</v>
      </c>
      <c r="BH41" s="86">
        <f t="shared" si="38"/>
        <v>30</v>
      </c>
      <c r="BI41" s="85">
        <f>Fashion!B41</f>
        <v>13.501923076923074</v>
      </c>
      <c r="BJ41" s="86">
        <f t="shared" si="39"/>
        <v>15</v>
      </c>
      <c r="BK41" s="86">
        <f t="shared" si="40"/>
        <v>12</v>
      </c>
      <c r="BL41" s="69">
        <f>'Youth population'!G41</f>
        <v>17.082352941176474</v>
      </c>
      <c r="BM41" s="12"/>
      <c r="BN41" s="69" t="s">
        <v>177</v>
      </c>
      <c r="BO41" s="12">
        <f t="shared" ca="1" si="41"/>
        <v>887.8179318487729</v>
      </c>
      <c r="BP41" s="68">
        <f t="shared" ca="1" si="42"/>
        <v>5</v>
      </c>
      <c r="BQ41" s="68">
        <f t="shared" ca="1" si="43"/>
        <v>22</v>
      </c>
      <c r="BR41" s="372">
        <v>38</v>
      </c>
      <c r="BS41" s="372" t="s">
        <v>234</v>
      </c>
      <c r="BT41" s="372" t="s">
        <v>244</v>
      </c>
      <c r="BU41" s="372">
        <v>687.86</v>
      </c>
      <c r="BV41" s="372"/>
      <c r="BW41" s="372"/>
      <c r="BX41" s="372"/>
      <c r="BY41" s="372"/>
      <c r="BZ41" s="372">
        <v>38</v>
      </c>
      <c r="CA41" s="372" t="s">
        <v>67</v>
      </c>
      <c r="CB41" s="372" t="s">
        <v>147</v>
      </c>
      <c r="CC41" s="372">
        <v>64.44</v>
      </c>
      <c r="CD41" s="372"/>
      <c r="CE41" s="372" t="s">
        <v>234</v>
      </c>
      <c r="CF41" s="372" t="s">
        <v>167</v>
      </c>
      <c r="CG41" s="372">
        <v>72.58</v>
      </c>
      <c r="CH41" s="372"/>
      <c r="CI41" s="372" t="s">
        <v>234</v>
      </c>
      <c r="CJ41" s="372" t="s">
        <v>159</v>
      </c>
      <c r="CK41" s="372">
        <v>38.44</v>
      </c>
      <c r="CL41" s="372"/>
      <c r="CM41" s="372" t="s">
        <v>67</v>
      </c>
      <c r="CN41" s="372" t="s">
        <v>178</v>
      </c>
      <c r="CO41" s="372">
        <v>18.03</v>
      </c>
      <c r="CP41" s="372"/>
      <c r="CQ41" s="372" t="s">
        <v>67</v>
      </c>
      <c r="CR41" s="372" t="s">
        <v>163</v>
      </c>
      <c r="CS41" s="372">
        <v>52.42</v>
      </c>
      <c r="CT41" s="372"/>
      <c r="CU41" s="372" t="s">
        <v>69</v>
      </c>
      <c r="CV41" s="372" t="s">
        <v>156</v>
      </c>
      <c r="CW41" s="372">
        <v>38.33</v>
      </c>
      <c r="CX41" s="372"/>
      <c r="CY41" s="372" t="s">
        <v>69</v>
      </c>
      <c r="CZ41" s="372" t="s">
        <v>160</v>
      </c>
      <c r="DA41" s="372">
        <v>39.86</v>
      </c>
      <c r="DB41" s="372"/>
      <c r="DC41" s="372" t="s">
        <v>75</v>
      </c>
      <c r="DD41" s="372" t="s">
        <v>164</v>
      </c>
      <c r="DE41" s="372">
        <v>40.65</v>
      </c>
      <c r="DF41" s="372"/>
      <c r="DG41" s="372" t="s">
        <v>67</v>
      </c>
      <c r="DH41" s="372" t="s">
        <v>183</v>
      </c>
      <c r="DI41" s="372">
        <v>21.61</v>
      </c>
      <c r="DJ41" s="372"/>
      <c r="DK41" s="372" t="s">
        <v>233</v>
      </c>
      <c r="DL41" s="372" t="s">
        <v>193</v>
      </c>
      <c r="DM41" s="372">
        <v>1.87</v>
      </c>
      <c r="DN41" s="372"/>
      <c r="DO41" s="372" t="s">
        <v>67</v>
      </c>
      <c r="DP41" s="372" t="s">
        <v>145</v>
      </c>
      <c r="DQ41" s="372">
        <v>14.43</v>
      </c>
      <c r="DR41" s="372"/>
      <c r="DS41" s="372" t="s">
        <v>67</v>
      </c>
      <c r="DT41" s="372" t="s">
        <v>145</v>
      </c>
      <c r="DU41" s="372">
        <v>28.7</v>
      </c>
      <c r="DV41" s="372"/>
      <c r="DW41" s="372" t="s">
        <v>248</v>
      </c>
      <c r="DX41" s="372" t="s">
        <v>155</v>
      </c>
      <c r="DY41" s="372">
        <v>47.85</v>
      </c>
      <c r="DZ41" s="372"/>
      <c r="EA41" s="372" t="s">
        <v>75</v>
      </c>
      <c r="EB41" s="372" t="s">
        <v>158</v>
      </c>
      <c r="EC41" s="372">
        <v>8.67</v>
      </c>
      <c r="ED41" s="372"/>
      <c r="EE41" s="372" t="s">
        <v>233</v>
      </c>
      <c r="EF41" s="372" t="s">
        <v>154</v>
      </c>
      <c r="EG41" s="372">
        <v>40.369999999999997</v>
      </c>
      <c r="EH41" s="372"/>
      <c r="EI41" s="372" t="s">
        <v>233</v>
      </c>
      <c r="EJ41" s="372" t="s">
        <v>146</v>
      </c>
      <c r="EK41" s="372">
        <v>41.89</v>
      </c>
      <c r="EL41" s="372"/>
      <c r="EM41" s="372" t="s">
        <v>248</v>
      </c>
      <c r="EN41" s="372" t="s">
        <v>189</v>
      </c>
      <c r="EO41" s="372">
        <v>28.03</v>
      </c>
      <c r="EP41" s="372"/>
      <c r="EQ41" s="372" t="s">
        <v>75</v>
      </c>
      <c r="ER41" s="372" t="s">
        <v>164</v>
      </c>
      <c r="ES41" s="372">
        <v>15.82</v>
      </c>
      <c r="ET41" s="372"/>
      <c r="EU41" s="372" t="s">
        <v>233</v>
      </c>
      <c r="EV41" s="372" t="s">
        <v>169</v>
      </c>
      <c r="EW41" s="372">
        <v>27.29</v>
      </c>
      <c r="EX41" s="372"/>
      <c r="EY41" s="372" t="s">
        <v>233</v>
      </c>
      <c r="EZ41" s="372" t="s">
        <v>151</v>
      </c>
      <c r="FA41" s="372">
        <v>2.67</v>
      </c>
      <c r="FB41" s="372"/>
      <c r="FC41" s="372" t="s">
        <v>75</v>
      </c>
      <c r="FD41" s="372" t="s">
        <v>177</v>
      </c>
      <c r="FE41" s="372">
        <v>21.3</v>
      </c>
      <c r="FF41" s="372">
        <v>17.079999999999998</v>
      </c>
      <c r="FG41" s="12"/>
    </row>
    <row r="42" spans="1:163" ht="12.75" x14ac:dyDescent="0.2">
      <c r="A42" s="12"/>
      <c r="B42" s="114"/>
      <c r="C42" s="310" t="s">
        <v>178</v>
      </c>
      <c r="D42" s="92">
        <f>Safety!B42</f>
        <v>54.228101365343463</v>
      </c>
      <c r="E42" s="113">
        <f t="shared" si="1"/>
        <v>51</v>
      </c>
      <c r="F42" s="113">
        <f t="shared" si="2"/>
        <v>15</v>
      </c>
      <c r="G42" s="92">
        <f>Affordability!B42</f>
        <v>76.550358718408432</v>
      </c>
      <c r="H42" s="113">
        <f t="shared" si="3"/>
        <v>21</v>
      </c>
      <c r="I42" s="113">
        <f t="shared" si="4"/>
        <v>19</v>
      </c>
      <c r="J42" s="92">
        <f>Transit!B42</f>
        <v>37.797206357532147</v>
      </c>
      <c r="K42" s="113">
        <f t="shared" si="5"/>
        <v>41</v>
      </c>
      <c r="L42" s="113">
        <f t="shared" si="6"/>
        <v>48</v>
      </c>
      <c r="M42" s="92">
        <f>Health!B42</f>
        <v>18.044242489268942</v>
      </c>
      <c r="N42" s="113">
        <f t="shared" si="7"/>
        <v>38</v>
      </c>
      <c r="O42" s="113">
        <f t="shared" si="8"/>
        <v>19</v>
      </c>
      <c r="P42" s="92">
        <f>Travel!B42</f>
        <v>49.93016337398484</v>
      </c>
      <c r="Q42" s="113">
        <f t="shared" si="9"/>
        <v>45</v>
      </c>
      <c r="R42" s="113">
        <f t="shared" si="10"/>
        <v>8</v>
      </c>
      <c r="S42" s="92">
        <f>Employment!B42</f>
        <v>32.135226630867628</v>
      </c>
      <c r="T42" s="113">
        <f t="shared" si="11"/>
        <v>47</v>
      </c>
      <c r="U42" s="113">
        <f t="shared" si="12"/>
        <v>25</v>
      </c>
      <c r="V42" s="92">
        <f>Environment!B42</f>
        <v>53.909262094644532</v>
      </c>
      <c r="W42" s="113">
        <f t="shared" si="13"/>
        <v>6</v>
      </c>
      <c r="X42" s="113">
        <f t="shared" si="14"/>
        <v>48</v>
      </c>
      <c r="Y42" s="92">
        <f>Education!B42</f>
        <v>54.88119664309059</v>
      </c>
      <c r="Z42" s="113">
        <f t="shared" si="15"/>
        <v>6</v>
      </c>
      <c r="AA42" s="113">
        <f t="shared" si="16"/>
        <v>47</v>
      </c>
      <c r="AB42" s="92">
        <f>Entrepreneurship!B42</f>
        <v>21.966494403817766</v>
      </c>
      <c r="AC42" s="113">
        <f t="shared" si="17"/>
        <v>37</v>
      </c>
      <c r="AD42" s="113">
        <f t="shared" si="18"/>
        <v>31</v>
      </c>
      <c r="AE42" s="92">
        <f>'Public space'!B42</f>
        <v>4.083433607241675</v>
      </c>
      <c r="AF42" s="113">
        <f t="shared" si="19"/>
        <v>26</v>
      </c>
      <c r="AG42" s="113">
        <f t="shared" si="20"/>
        <v>7</v>
      </c>
      <c r="AH42" s="92">
        <f>'Financial services'!B42</f>
        <v>4.8689397562892793</v>
      </c>
      <c r="AI42" s="113">
        <f t="shared" si="21"/>
        <v>54</v>
      </c>
      <c r="AJ42" s="113">
        <f t="shared" si="22"/>
        <v>4</v>
      </c>
      <c r="AK42" s="92">
        <f>Diversity!B42</f>
        <v>29.366319712656246</v>
      </c>
      <c r="AL42" s="113">
        <f t="shared" si="23"/>
        <v>35</v>
      </c>
      <c r="AM42" s="113">
        <f t="shared" si="24"/>
        <v>22</v>
      </c>
      <c r="AN42" s="92">
        <f>'Digital access'!B42</f>
        <v>55.889717404737858</v>
      </c>
      <c r="AO42" s="113">
        <f t="shared" si="25"/>
        <v>27</v>
      </c>
      <c r="AP42" s="113">
        <f t="shared" si="26"/>
        <v>29</v>
      </c>
      <c r="AQ42" s="92">
        <f>Music!B42</f>
        <v>14.801583904109592</v>
      </c>
      <c r="AR42" s="113">
        <f t="shared" si="27"/>
        <v>30</v>
      </c>
      <c r="AS42" s="113">
        <f t="shared" si="28"/>
        <v>18</v>
      </c>
      <c r="AT42" s="92">
        <f>'Creative arts'!B42</f>
        <v>42.604687500000004</v>
      </c>
      <c r="AU42" s="113">
        <f t="shared" si="29"/>
        <v>29</v>
      </c>
      <c r="AV42" s="113">
        <f t="shared" si="30"/>
        <v>31</v>
      </c>
      <c r="AW42" s="92">
        <f>Sports!B42</f>
        <v>54.840619711919629</v>
      </c>
      <c r="AX42" s="113">
        <f t="shared" si="31"/>
        <v>5</v>
      </c>
      <c r="AY42" s="113">
        <f t="shared" si="32"/>
        <v>15</v>
      </c>
      <c r="AZ42" s="92">
        <f>Film!B42</f>
        <v>28.935155479528586</v>
      </c>
      <c r="BA42" s="113">
        <f t="shared" si="33"/>
        <v>36</v>
      </c>
      <c r="BB42" s="113">
        <f t="shared" si="34"/>
        <v>43</v>
      </c>
      <c r="BC42" s="92">
        <f ca="1">'Civic engagement'!B42</f>
        <v>37.350608891752572</v>
      </c>
      <c r="BD42" s="113">
        <f t="shared" ca="1" si="35"/>
        <v>2</v>
      </c>
      <c r="BE42" s="113">
        <f t="shared" ca="1" si="36"/>
        <v>12</v>
      </c>
      <c r="BF42" s="92">
        <f>'Food and nightlife'!B42</f>
        <v>27.759065186699249</v>
      </c>
      <c r="BG42" s="113">
        <f t="shared" si="37"/>
        <v>37</v>
      </c>
      <c r="BH42" s="113">
        <f t="shared" si="38"/>
        <v>43</v>
      </c>
      <c r="BI42" s="92">
        <f>Fashion!B42</f>
        <v>16.400641025641022</v>
      </c>
      <c r="BJ42" s="113">
        <f t="shared" si="39"/>
        <v>12</v>
      </c>
      <c r="BK42" s="113">
        <f t="shared" si="40"/>
        <v>19</v>
      </c>
      <c r="BL42" s="310">
        <f>'Youth population'!G42</f>
        <v>14.164705882352941</v>
      </c>
      <c r="BM42" s="12"/>
      <c r="BN42" s="310" t="s">
        <v>178</v>
      </c>
      <c r="BO42" s="12">
        <f t="shared" ca="1" si="41"/>
        <v>730.5077301398868</v>
      </c>
      <c r="BP42" s="68">
        <f t="shared" ca="1" si="42"/>
        <v>34</v>
      </c>
      <c r="BQ42" s="68">
        <f t="shared" ca="1" si="43"/>
        <v>47</v>
      </c>
      <c r="BR42" s="372">
        <v>39</v>
      </c>
      <c r="BS42" s="372" t="s">
        <v>234</v>
      </c>
      <c r="BT42" s="372" t="s">
        <v>186</v>
      </c>
      <c r="BU42" s="372">
        <v>682.55</v>
      </c>
      <c r="BV42" s="372"/>
      <c r="BW42" s="372"/>
      <c r="BX42" s="372"/>
      <c r="BY42" s="372"/>
      <c r="BZ42" s="372">
        <v>39</v>
      </c>
      <c r="CA42" s="372" t="s">
        <v>233</v>
      </c>
      <c r="CB42" s="372" t="s">
        <v>154</v>
      </c>
      <c r="CC42" s="372">
        <v>62.42</v>
      </c>
      <c r="CD42" s="372"/>
      <c r="CE42" s="372" t="s">
        <v>75</v>
      </c>
      <c r="CF42" s="372" t="s">
        <v>158</v>
      </c>
      <c r="CG42" s="372">
        <v>71.209999999999994</v>
      </c>
      <c r="CH42" s="372"/>
      <c r="CI42" s="372" t="s">
        <v>234</v>
      </c>
      <c r="CJ42" s="372" t="s">
        <v>243</v>
      </c>
      <c r="CK42" s="372">
        <v>38.31</v>
      </c>
      <c r="CL42" s="372"/>
      <c r="CM42" s="372" t="s">
        <v>75</v>
      </c>
      <c r="CN42" s="372" t="s">
        <v>158</v>
      </c>
      <c r="CO42" s="372">
        <v>17.559999999999999</v>
      </c>
      <c r="CP42" s="372"/>
      <c r="CQ42" s="372" t="s">
        <v>67</v>
      </c>
      <c r="CR42" s="372" t="s">
        <v>147</v>
      </c>
      <c r="CS42" s="372">
        <v>52.3</v>
      </c>
      <c r="CT42" s="372"/>
      <c r="CU42" s="372" t="s">
        <v>75</v>
      </c>
      <c r="CV42" s="372" t="s">
        <v>164</v>
      </c>
      <c r="CW42" s="372">
        <v>38.18</v>
      </c>
      <c r="CX42" s="372"/>
      <c r="CY42" s="372" t="s">
        <v>234</v>
      </c>
      <c r="CZ42" s="372" t="s">
        <v>243</v>
      </c>
      <c r="DA42" s="372">
        <v>39.229999999999997</v>
      </c>
      <c r="DB42" s="372"/>
      <c r="DC42" s="372" t="s">
        <v>234</v>
      </c>
      <c r="DD42" s="372" t="s">
        <v>186</v>
      </c>
      <c r="DE42" s="372">
        <v>40.61</v>
      </c>
      <c r="DF42" s="372"/>
      <c r="DG42" s="372" t="s">
        <v>233</v>
      </c>
      <c r="DH42" s="372" t="s">
        <v>170</v>
      </c>
      <c r="DI42" s="372">
        <v>21.41</v>
      </c>
      <c r="DJ42" s="372"/>
      <c r="DK42" s="372" t="s">
        <v>233</v>
      </c>
      <c r="DL42" s="372" t="s">
        <v>146</v>
      </c>
      <c r="DM42" s="372">
        <v>1.82</v>
      </c>
      <c r="DN42" s="372"/>
      <c r="DO42" s="372" t="s">
        <v>233</v>
      </c>
      <c r="DP42" s="372" t="s">
        <v>146</v>
      </c>
      <c r="DQ42" s="372">
        <v>14.41</v>
      </c>
      <c r="DR42" s="372"/>
      <c r="DS42" s="372" t="s">
        <v>234</v>
      </c>
      <c r="DT42" s="372" t="s">
        <v>244</v>
      </c>
      <c r="DU42" s="372">
        <v>28.16</v>
      </c>
      <c r="DV42" s="372"/>
      <c r="DW42" s="372" t="s">
        <v>67</v>
      </c>
      <c r="DX42" s="372" t="s">
        <v>168</v>
      </c>
      <c r="DY42" s="372">
        <v>45.29</v>
      </c>
      <c r="DZ42" s="372"/>
      <c r="EA42" s="372" t="s">
        <v>234</v>
      </c>
      <c r="EB42" s="372" t="s">
        <v>157</v>
      </c>
      <c r="EC42" s="372">
        <v>7.65</v>
      </c>
      <c r="ED42" s="372"/>
      <c r="EE42" s="372" t="s">
        <v>233</v>
      </c>
      <c r="EF42" s="372" t="s">
        <v>170</v>
      </c>
      <c r="EG42" s="372">
        <v>40.369999999999997</v>
      </c>
      <c r="EH42" s="372"/>
      <c r="EI42" s="372" t="s">
        <v>233</v>
      </c>
      <c r="EJ42" s="372" t="s">
        <v>154</v>
      </c>
      <c r="EK42" s="372">
        <v>41.71</v>
      </c>
      <c r="EL42" s="372"/>
      <c r="EM42" s="372" t="s">
        <v>67</v>
      </c>
      <c r="EN42" s="372" t="s">
        <v>182</v>
      </c>
      <c r="EO42" s="372">
        <v>28.01</v>
      </c>
      <c r="EP42" s="372"/>
      <c r="EQ42" s="372" t="s">
        <v>233</v>
      </c>
      <c r="ER42" s="372" t="s">
        <v>151</v>
      </c>
      <c r="ES42" s="372">
        <v>15.68</v>
      </c>
      <c r="ET42" s="372"/>
      <c r="EU42" s="372" t="s">
        <v>67</v>
      </c>
      <c r="EV42" s="372" t="s">
        <v>182</v>
      </c>
      <c r="EW42" s="372">
        <v>27.29</v>
      </c>
      <c r="EX42" s="372"/>
      <c r="EY42" s="372" t="s">
        <v>75</v>
      </c>
      <c r="EZ42" s="372" t="s">
        <v>158</v>
      </c>
      <c r="FA42" s="372">
        <v>2.67</v>
      </c>
      <c r="FB42" s="372"/>
      <c r="FC42" s="372" t="s">
        <v>233</v>
      </c>
      <c r="FD42" s="372" t="s">
        <v>191</v>
      </c>
      <c r="FE42" s="372">
        <v>20.85</v>
      </c>
      <c r="FF42" s="372">
        <v>16.02</v>
      </c>
      <c r="FG42" s="12"/>
    </row>
    <row r="43" spans="1:163" ht="12.75" x14ac:dyDescent="0.2">
      <c r="A43" s="12"/>
      <c r="B43" s="114"/>
      <c r="C43" s="310" t="s">
        <v>179</v>
      </c>
      <c r="D43" s="92">
        <f>Safety!B43</f>
        <v>64.602596010521594</v>
      </c>
      <c r="E43" s="113">
        <f t="shared" si="1"/>
        <v>36</v>
      </c>
      <c r="F43" s="113">
        <f t="shared" si="2"/>
        <v>49</v>
      </c>
      <c r="G43" s="92">
        <f>Affordability!B43</f>
        <v>64.851668751049004</v>
      </c>
      <c r="H43" s="113">
        <f t="shared" si="3"/>
        <v>49</v>
      </c>
      <c r="I43" s="113">
        <f t="shared" si="4"/>
        <v>41</v>
      </c>
      <c r="J43" s="92">
        <f>Transit!B43</f>
        <v>46.262303314402111</v>
      </c>
      <c r="K43" s="113">
        <f t="shared" si="5"/>
        <v>22</v>
      </c>
      <c r="L43" s="113">
        <f t="shared" si="6"/>
        <v>15</v>
      </c>
      <c r="M43" s="92">
        <f>Health!B43</f>
        <v>19.365519682412764</v>
      </c>
      <c r="N43" s="113">
        <f t="shared" si="7"/>
        <v>34</v>
      </c>
      <c r="O43" s="113">
        <f t="shared" si="8"/>
        <v>43</v>
      </c>
      <c r="P43" s="92">
        <f>Travel!B43</f>
        <v>59.364277971946485</v>
      </c>
      <c r="Q43" s="113">
        <f t="shared" si="9"/>
        <v>12</v>
      </c>
      <c r="R43" s="113">
        <f t="shared" si="10"/>
        <v>11</v>
      </c>
      <c r="S43" s="92">
        <f>Employment!B43</f>
        <v>47.573585395389962</v>
      </c>
      <c r="T43" s="113">
        <f t="shared" si="11"/>
        <v>15</v>
      </c>
      <c r="U43" s="113">
        <f t="shared" si="12"/>
        <v>46</v>
      </c>
      <c r="V43" s="92">
        <f>Environment!B43</f>
        <v>48.102845915700172</v>
      </c>
      <c r="W43" s="113">
        <f t="shared" si="13"/>
        <v>13</v>
      </c>
      <c r="X43" s="113">
        <f t="shared" si="14"/>
        <v>15</v>
      </c>
      <c r="Y43" s="92">
        <f>Education!B43</f>
        <v>44.169716666163609</v>
      </c>
      <c r="Z43" s="113">
        <f t="shared" si="15"/>
        <v>28</v>
      </c>
      <c r="AA43" s="113">
        <f t="shared" si="16"/>
        <v>22</v>
      </c>
      <c r="AB43" s="92">
        <f>Entrepreneurship!B43</f>
        <v>23.638703130667647</v>
      </c>
      <c r="AC43" s="113">
        <f t="shared" si="17"/>
        <v>32</v>
      </c>
      <c r="AD43" s="113">
        <f t="shared" si="18"/>
        <v>50</v>
      </c>
      <c r="AE43" s="92">
        <f>'Public space'!B43</f>
        <v>4.5374160367210949</v>
      </c>
      <c r="AF43" s="113">
        <f t="shared" si="19"/>
        <v>24</v>
      </c>
      <c r="AG43" s="113">
        <f t="shared" si="20"/>
        <v>2</v>
      </c>
      <c r="AH43" s="92">
        <f>'Financial services'!B43</f>
        <v>10.140653020865727</v>
      </c>
      <c r="AI43" s="113">
        <f t="shared" si="21"/>
        <v>47</v>
      </c>
      <c r="AJ43" s="113">
        <f t="shared" si="22"/>
        <v>21</v>
      </c>
      <c r="AK43" s="92">
        <f>Diversity!B43</f>
        <v>34.236731846549226</v>
      </c>
      <c r="AL43" s="113">
        <f t="shared" si="23"/>
        <v>31</v>
      </c>
      <c r="AM43" s="113">
        <f t="shared" si="24"/>
        <v>10</v>
      </c>
      <c r="AN43" s="92">
        <f>'Digital access'!B43</f>
        <v>55.771641987090071</v>
      </c>
      <c r="AO43" s="113">
        <f t="shared" si="25"/>
        <v>28</v>
      </c>
      <c r="AP43" s="113">
        <f t="shared" si="26"/>
        <v>17</v>
      </c>
      <c r="AQ43" s="92">
        <f>Music!B43</f>
        <v>18.879503424657536</v>
      </c>
      <c r="AR43" s="113">
        <f t="shared" si="27"/>
        <v>25</v>
      </c>
      <c r="AS43" s="113">
        <f t="shared" si="28"/>
        <v>15</v>
      </c>
      <c r="AT43" s="92">
        <f>'Creative arts'!B43</f>
        <v>45.393750000000004</v>
      </c>
      <c r="AU43" s="113">
        <f t="shared" si="29"/>
        <v>16</v>
      </c>
      <c r="AV43" s="113">
        <f t="shared" si="30"/>
        <v>55</v>
      </c>
      <c r="AW43" s="92">
        <f>Sports!B43</f>
        <v>53.339565671392393</v>
      </c>
      <c r="AX43" s="113">
        <f t="shared" si="31"/>
        <v>7</v>
      </c>
      <c r="AY43" s="113">
        <f t="shared" si="32"/>
        <v>53</v>
      </c>
      <c r="AZ43" s="92">
        <f>Film!B43</f>
        <v>30.789701395241718</v>
      </c>
      <c r="BA43" s="113">
        <f t="shared" si="33"/>
        <v>30</v>
      </c>
      <c r="BB43" s="113">
        <f t="shared" si="34"/>
        <v>16</v>
      </c>
      <c r="BC43" s="92">
        <f ca="1">'Civic engagement'!B43</f>
        <v>24.728439110824741</v>
      </c>
      <c r="BD43" s="113">
        <f t="shared" ca="1" si="35"/>
        <v>12</v>
      </c>
      <c r="BE43" s="113">
        <f t="shared" ca="1" si="36"/>
        <v>30</v>
      </c>
      <c r="BF43" s="92">
        <f>'Food and nightlife'!B43</f>
        <v>37.695087557023712</v>
      </c>
      <c r="BG43" s="113">
        <f t="shared" si="37"/>
        <v>18</v>
      </c>
      <c r="BH43" s="113">
        <f t="shared" si="38"/>
        <v>25</v>
      </c>
      <c r="BI43" s="92">
        <f>Fashion!B43</f>
        <v>1.9833333333333338</v>
      </c>
      <c r="BJ43" s="113">
        <f t="shared" si="39"/>
        <v>46</v>
      </c>
      <c r="BK43" s="113">
        <f t="shared" si="40"/>
        <v>22</v>
      </c>
      <c r="BL43" s="310">
        <f>'Youth population'!G43</f>
        <v>25.835294117647059</v>
      </c>
      <c r="BM43" s="12"/>
      <c r="BN43" s="310" t="s">
        <v>179</v>
      </c>
      <c r="BO43" s="12">
        <f t="shared" ca="1" si="41"/>
        <v>761.26233433959999</v>
      </c>
      <c r="BP43" s="68">
        <f t="shared" ca="1" si="42"/>
        <v>26</v>
      </c>
      <c r="BQ43" s="68">
        <f t="shared" ca="1" si="43"/>
        <v>33</v>
      </c>
      <c r="BR43" s="372">
        <v>40</v>
      </c>
      <c r="BS43" s="372" t="s">
        <v>234</v>
      </c>
      <c r="BT43" s="372" t="s">
        <v>172</v>
      </c>
      <c r="BU43" s="372">
        <v>680.99</v>
      </c>
      <c r="BV43" s="372"/>
      <c r="BW43" s="372"/>
      <c r="BX43" s="372"/>
      <c r="BY43" s="372"/>
      <c r="BZ43" s="372">
        <v>40</v>
      </c>
      <c r="CA43" s="372" t="s">
        <v>248</v>
      </c>
      <c r="CB43" s="372" t="s">
        <v>188</v>
      </c>
      <c r="CC43" s="372">
        <v>62.06</v>
      </c>
      <c r="CD43" s="372"/>
      <c r="CE43" s="372" t="s">
        <v>75</v>
      </c>
      <c r="CF43" s="372" t="s">
        <v>180</v>
      </c>
      <c r="CG43" s="372">
        <v>71.16</v>
      </c>
      <c r="CH43" s="372"/>
      <c r="CI43" s="372" t="s">
        <v>233</v>
      </c>
      <c r="CJ43" s="372" t="s">
        <v>154</v>
      </c>
      <c r="CK43" s="372">
        <v>38.08</v>
      </c>
      <c r="CL43" s="372"/>
      <c r="CM43" s="372" t="s">
        <v>67</v>
      </c>
      <c r="CN43" s="372" t="s">
        <v>182</v>
      </c>
      <c r="CO43" s="372">
        <v>17.34</v>
      </c>
      <c r="CP43" s="372"/>
      <c r="CQ43" s="372" t="s">
        <v>69</v>
      </c>
      <c r="CR43" s="372" t="s">
        <v>150</v>
      </c>
      <c r="CS43" s="372">
        <v>52.16</v>
      </c>
      <c r="CT43" s="372"/>
      <c r="CU43" s="372" t="s">
        <v>234</v>
      </c>
      <c r="CV43" s="372" t="s">
        <v>185</v>
      </c>
      <c r="CW43" s="372">
        <v>37.17</v>
      </c>
      <c r="CX43" s="372"/>
      <c r="CY43" s="372" t="s">
        <v>233</v>
      </c>
      <c r="CZ43" s="372" t="s">
        <v>154</v>
      </c>
      <c r="DA43" s="372">
        <v>39.090000000000003</v>
      </c>
      <c r="DB43" s="372"/>
      <c r="DC43" s="372" t="s">
        <v>234</v>
      </c>
      <c r="DD43" s="372" t="s">
        <v>244</v>
      </c>
      <c r="DE43" s="372">
        <v>40.54</v>
      </c>
      <c r="DF43" s="372"/>
      <c r="DG43" s="372" t="s">
        <v>248</v>
      </c>
      <c r="DH43" s="372" t="s">
        <v>189</v>
      </c>
      <c r="DI43" s="372">
        <v>20.87</v>
      </c>
      <c r="DJ43" s="372"/>
      <c r="DK43" s="372" t="s">
        <v>75</v>
      </c>
      <c r="DL43" s="372" t="s">
        <v>118</v>
      </c>
      <c r="DM43" s="372">
        <v>1.68</v>
      </c>
      <c r="DN43" s="372"/>
      <c r="DO43" s="372" t="s">
        <v>248</v>
      </c>
      <c r="DP43" s="372" t="s">
        <v>143</v>
      </c>
      <c r="DQ43" s="372">
        <v>14.38</v>
      </c>
      <c r="DR43" s="372"/>
      <c r="DS43" s="372" t="s">
        <v>67</v>
      </c>
      <c r="DT43" s="372" t="s">
        <v>149</v>
      </c>
      <c r="DU43" s="372">
        <v>27.98</v>
      </c>
      <c r="DV43" s="372"/>
      <c r="DW43" s="372" t="s">
        <v>69</v>
      </c>
      <c r="DX43" s="372" t="s">
        <v>156</v>
      </c>
      <c r="DY43" s="372">
        <v>44.82</v>
      </c>
      <c r="DZ43" s="372"/>
      <c r="EA43" s="372" t="s">
        <v>233</v>
      </c>
      <c r="EB43" s="372" t="s">
        <v>154</v>
      </c>
      <c r="EC43" s="372">
        <v>7.35</v>
      </c>
      <c r="ED43" s="372"/>
      <c r="EE43" s="372" t="s">
        <v>233</v>
      </c>
      <c r="EF43" s="372" t="s">
        <v>195</v>
      </c>
      <c r="EG43" s="372">
        <v>39.82</v>
      </c>
      <c r="EH43" s="372"/>
      <c r="EI43" s="372" t="s">
        <v>233</v>
      </c>
      <c r="EJ43" s="372" t="s">
        <v>193</v>
      </c>
      <c r="EK43" s="372">
        <v>41.68</v>
      </c>
      <c r="EL43" s="372"/>
      <c r="EM43" s="372" t="s">
        <v>248</v>
      </c>
      <c r="EN43" s="372" t="s">
        <v>155</v>
      </c>
      <c r="EO43" s="372">
        <v>26.54</v>
      </c>
      <c r="EP43" s="372"/>
      <c r="EQ43" s="372" t="s">
        <v>233</v>
      </c>
      <c r="ER43" s="372" t="s">
        <v>169</v>
      </c>
      <c r="ES43" s="372">
        <v>15.66</v>
      </c>
      <c r="ET43" s="372"/>
      <c r="EU43" s="372" t="s">
        <v>75</v>
      </c>
      <c r="EV43" s="372" t="s">
        <v>164</v>
      </c>
      <c r="EW43" s="372">
        <v>27</v>
      </c>
      <c r="EX43" s="372"/>
      <c r="EY43" s="372" t="s">
        <v>234</v>
      </c>
      <c r="EZ43" s="372" t="s">
        <v>244</v>
      </c>
      <c r="FA43" s="372">
        <v>2.67</v>
      </c>
      <c r="FB43" s="372"/>
      <c r="FC43" s="372" t="s">
        <v>233</v>
      </c>
      <c r="FD43" s="372" t="s">
        <v>170</v>
      </c>
      <c r="FE43" s="372">
        <v>20.6</v>
      </c>
      <c r="FF43" s="372">
        <v>15.44</v>
      </c>
      <c r="FG43" s="12"/>
    </row>
    <row r="44" spans="1:163" ht="12.75" x14ac:dyDescent="0.2">
      <c r="A44" s="12"/>
      <c r="B44" s="114"/>
      <c r="C44" s="69" t="s">
        <v>180</v>
      </c>
      <c r="D44" s="85">
        <f>Safety!B44</f>
        <v>81.909388086575319</v>
      </c>
      <c r="E44" s="86">
        <f t="shared" si="1"/>
        <v>2</v>
      </c>
      <c r="F44" s="86">
        <f t="shared" si="2"/>
        <v>33</v>
      </c>
      <c r="G44" s="85">
        <f>Affordability!B44</f>
        <v>71.155508158181775</v>
      </c>
      <c r="H44" s="86">
        <f t="shared" si="3"/>
        <v>40</v>
      </c>
      <c r="I44" s="86">
        <f t="shared" si="4"/>
        <v>34</v>
      </c>
      <c r="J44" s="85">
        <f>Transit!B44</f>
        <v>46.178124296116316</v>
      </c>
      <c r="K44" s="86">
        <f t="shared" si="5"/>
        <v>23</v>
      </c>
      <c r="L44" s="86">
        <f t="shared" si="6"/>
        <v>39</v>
      </c>
      <c r="M44" s="85">
        <f>Health!B44</f>
        <v>26.76571465378882</v>
      </c>
      <c r="N44" s="86">
        <f t="shared" si="7"/>
        <v>6</v>
      </c>
      <c r="O44" s="86">
        <f t="shared" si="8"/>
        <v>6</v>
      </c>
      <c r="P44" s="85">
        <f>Travel!B44</f>
        <v>58.324574744882156</v>
      </c>
      <c r="Q44" s="86">
        <f t="shared" si="9"/>
        <v>20</v>
      </c>
      <c r="R44" s="86">
        <f t="shared" si="10"/>
        <v>46</v>
      </c>
      <c r="S44" s="85">
        <f>Employment!B44</f>
        <v>41.31958377372478</v>
      </c>
      <c r="T44" s="86">
        <f t="shared" si="11"/>
        <v>34</v>
      </c>
      <c r="U44" s="86">
        <f t="shared" si="12"/>
        <v>30</v>
      </c>
      <c r="V44" s="85">
        <f>Environment!B44</f>
        <v>47.279306443851098</v>
      </c>
      <c r="W44" s="86">
        <f t="shared" si="13"/>
        <v>18</v>
      </c>
      <c r="X44" s="86">
        <f t="shared" si="14"/>
        <v>26</v>
      </c>
      <c r="Y44" s="85">
        <f>Education!B44</f>
        <v>53.007936968056441</v>
      </c>
      <c r="Z44" s="86">
        <f t="shared" si="15"/>
        <v>7</v>
      </c>
      <c r="AA44" s="86">
        <f t="shared" si="16"/>
        <v>35</v>
      </c>
      <c r="AB44" s="85">
        <f>Entrepreneurship!B44</f>
        <v>15.931234354498518</v>
      </c>
      <c r="AC44" s="86">
        <f t="shared" si="17"/>
        <v>47</v>
      </c>
      <c r="AD44" s="86">
        <f t="shared" si="18"/>
        <v>11</v>
      </c>
      <c r="AE44" s="85">
        <f>'Public space'!B44</f>
        <v>2.4044416929507078</v>
      </c>
      <c r="AF44" s="86">
        <f t="shared" si="19"/>
        <v>35</v>
      </c>
      <c r="AG44" s="86">
        <f t="shared" si="20"/>
        <v>47</v>
      </c>
      <c r="AH44" s="85">
        <f>'Financial services'!B44</f>
        <v>17.566276759879454</v>
      </c>
      <c r="AI44" s="86">
        <f t="shared" si="21"/>
        <v>24</v>
      </c>
      <c r="AJ44" s="86">
        <f t="shared" si="22"/>
        <v>28</v>
      </c>
      <c r="AK44" s="85">
        <f>Diversity!B44</f>
        <v>35.717574537007003</v>
      </c>
      <c r="AL44" s="86">
        <f t="shared" si="23"/>
        <v>28</v>
      </c>
      <c r="AM44" s="86">
        <f t="shared" si="24"/>
        <v>19</v>
      </c>
      <c r="AN44" s="85">
        <f>'Digital access'!B44</f>
        <v>57.839890159639715</v>
      </c>
      <c r="AO44" s="86">
        <f t="shared" si="25"/>
        <v>23</v>
      </c>
      <c r="AP44" s="86">
        <f t="shared" si="26"/>
        <v>46</v>
      </c>
      <c r="AQ44" s="85">
        <f>Music!B44</f>
        <v>19.884015410958906</v>
      </c>
      <c r="AR44" s="86">
        <f t="shared" si="27"/>
        <v>22</v>
      </c>
      <c r="AS44" s="86">
        <f t="shared" si="28"/>
        <v>22</v>
      </c>
      <c r="AT44" s="85">
        <f>'Creative arts'!B44</f>
        <v>42.046875</v>
      </c>
      <c r="AU44" s="86">
        <f t="shared" si="29"/>
        <v>31</v>
      </c>
      <c r="AV44" s="86">
        <f t="shared" si="30"/>
        <v>13</v>
      </c>
      <c r="AW44" s="85">
        <f>Sports!B44</f>
        <v>45.956993334159463</v>
      </c>
      <c r="AX44" s="86">
        <f t="shared" si="31"/>
        <v>19</v>
      </c>
      <c r="AY44" s="86">
        <f t="shared" si="32"/>
        <v>44</v>
      </c>
      <c r="AZ44" s="85">
        <f>Film!B44</f>
        <v>39.627779831205267</v>
      </c>
      <c r="BA44" s="86">
        <f t="shared" si="33"/>
        <v>15</v>
      </c>
      <c r="BB44" s="86">
        <f t="shared" si="34"/>
        <v>24</v>
      </c>
      <c r="BC44" s="85">
        <f ca="1">'Civic engagement'!B44</f>
        <v>21.002572487113405</v>
      </c>
      <c r="BD44" s="86">
        <f t="shared" ca="1" si="35"/>
        <v>16</v>
      </c>
      <c r="BE44" s="86">
        <f t="shared" ca="1" si="36"/>
        <v>53</v>
      </c>
      <c r="BF44" s="85">
        <f>'Food and nightlife'!B44</f>
        <v>30.826682707299469</v>
      </c>
      <c r="BG44" s="86">
        <f t="shared" si="37"/>
        <v>27</v>
      </c>
      <c r="BH44" s="86">
        <f t="shared" si="38"/>
        <v>19</v>
      </c>
      <c r="BI44" s="85">
        <f>Fashion!B44</f>
        <v>11.594871794871795</v>
      </c>
      <c r="BJ44" s="86">
        <f t="shared" si="39"/>
        <v>20</v>
      </c>
      <c r="BK44" s="86">
        <f t="shared" si="40"/>
        <v>47</v>
      </c>
      <c r="BL44" s="69">
        <f>'Youth population'!G44</f>
        <v>0</v>
      </c>
      <c r="BM44" s="12"/>
      <c r="BN44" s="69" t="s">
        <v>180</v>
      </c>
      <c r="BO44" s="12">
        <f t="shared" ca="1" si="41"/>
        <v>766.33934519476054</v>
      </c>
      <c r="BP44" s="68">
        <f t="shared" ca="1" si="42"/>
        <v>25</v>
      </c>
      <c r="BQ44" s="68">
        <f t="shared" ca="1" si="43"/>
        <v>35</v>
      </c>
      <c r="BR44" s="372">
        <v>41</v>
      </c>
      <c r="BS44" s="372" t="s">
        <v>234</v>
      </c>
      <c r="BT44" s="372" t="s">
        <v>159</v>
      </c>
      <c r="BU44" s="372">
        <v>676.63</v>
      </c>
      <c r="BV44" s="372"/>
      <c r="BW44" s="372"/>
      <c r="BX44" s="372"/>
      <c r="BY44" s="372"/>
      <c r="BZ44" s="372">
        <v>41</v>
      </c>
      <c r="CA44" s="372" t="s">
        <v>234</v>
      </c>
      <c r="CB44" s="372" t="s">
        <v>172</v>
      </c>
      <c r="CC44" s="372">
        <v>61.92</v>
      </c>
      <c r="CD44" s="372"/>
      <c r="CE44" s="372" t="s">
        <v>69</v>
      </c>
      <c r="CF44" s="372" t="s">
        <v>173</v>
      </c>
      <c r="CG44" s="372">
        <v>70.03</v>
      </c>
      <c r="CH44" s="372"/>
      <c r="CI44" s="372" t="s">
        <v>67</v>
      </c>
      <c r="CJ44" s="372" t="s">
        <v>178</v>
      </c>
      <c r="CK44" s="372">
        <v>37.799999999999997</v>
      </c>
      <c r="CL44" s="372"/>
      <c r="CM44" s="372" t="s">
        <v>67</v>
      </c>
      <c r="CN44" s="372" t="s">
        <v>145</v>
      </c>
      <c r="CO44" s="372">
        <v>16.940000000000001</v>
      </c>
      <c r="CP44" s="372"/>
      <c r="CQ44" s="372" t="s">
        <v>234</v>
      </c>
      <c r="CR44" s="372" t="s">
        <v>185</v>
      </c>
      <c r="CS44" s="372">
        <v>51.25</v>
      </c>
      <c r="CT44" s="372"/>
      <c r="CU44" s="372" t="s">
        <v>233</v>
      </c>
      <c r="CV44" s="372" t="s">
        <v>169</v>
      </c>
      <c r="CW44" s="372">
        <v>36.549999999999997</v>
      </c>
      <c r="CX44" s="372"/>
      <c r="CY44" s="372" t="s">
        <v>233</v>
      </c>
      <c r="CZ44" s="372" t="s">
        <v>165</v>
      </c>
      <c r="DA44" s="372">
        <v>38.950000000000003</v>
      </c>
      <c r="DB44" s="372"/>
      <c r="DC44" s="372" t="s">
        <v>234</v>
      </c>
      <c r="DD44" s="372" t="s">
        <v>174</v>
      </c>
      <c r="DE44" s="372">
        <v>39.700000000000003</v>
      </c>
      <c r="DF44" s="372"/>
      <c r="DG44" s="372" t="s">
        <v>69</v>
      </c>
      <c r="DH44" s="372" t="s">
        <v>150</v>
      </c>
      <c r="DI44" s="372">
        <v>20.8</v>
      </c>
      <c r="DJ44" s="372"/>
      <c r="DK44" s="372" t="s">
        <v>234</v>
      </c>
      <c r="DL44" s="372" t="s">
        <v>186</v>
      </c>
      <c r="DM44" s="372">
        <v>1.67</v>
      </c>
      <c r="DN44" s="372"/>
      <c r="DO44" s="372" t="s">
        <v>69</v>
      </c>
      <c r="DP44" s="372" t="s">
        <v>160</v>
      </c>
      <c r="DQ44" s="372">
        <v>14.01</v>
      </c>
      <c r="DR44" s="372"/>
      <c r="DS44" s="372" t="s">
        <v>75</v>
      </c>
      <c r="DT44" s="372" t="s">
        <v>158</v>
      </c>
      <c r="DU44" s="372">
        <v>25.57</v>
      </c>
      <c r="DV44" s="372"/>
      <c r="DW44" s="372" t="s">
        <v>234</v>
      </c>
      <c r="DX44" s="372" t="s">
        <v>185</v>
      </c>
      <c r="DY44" s="372">
        <v>44.42</v>
      </c>
      <c r="DZ44" s="372"/>
      <c r="EA44" s="372" t="s">
        <v>234</v>
      </c>
      <c r="EB44" s="372" t="s">
        <v>244</v>
      </c>
      <c r="EC44" s="372">
        <v>6.56</v>
      </c>
      <c r="ED44" s="372"/>
      <c r="EE44" s="372" t="s">
        <v>233</v>
      </c>
      <c r="EF44" s="372" t="s">
        <v>152</v>
      </c>
      <c r="EG44" s="372">
        <v>39.26</v>
      </c>
      <c r="EH44" s="372"/>
      <c r="EI44" s="372" t="s">
        <v>67</v>
      </c>
      <c r="EJ44" s="372" t="s">
        <v>183</v>
      </c>
      <c r="EK44" s="372">
        <v>41.64</v>
      </c>
      <c r="EL44" s="372"/>
      <c r="EM44" s="372" t="s">
        <v>67</v>
      </c>
      <c r="EN44" s="372" t="s">
        <v>163</v>
      </c>
      <c r="EO44" s="372">
        <v>25.42</v>
      </c>
      <c r="EP44" s="372"/>
      <c r="EQ44" s="372" t="s">
        <v>233</v>
      </c>
      <c r="ER44" s="372" t="s">
        <v>193</v>
      </c>
      <c r="ES44" s="372">
        <v>15.56</v>
      </c>
      <c r="ET44" s="372"/>
      <c r="EU44" s="372" t="s">
        <v>75</v>
      </c>
      <c r="EV44" s="372" t="s">
        <v>158</v>
      </c>
      <c r="EW44" s="372">
        <v>26.6</v>
      </c>
      <c r="EX44" s="372"/>
      <c r="EY44" s="372" t="s">
        <v>234</v>
      </c>
      <c r="EZ44" s="372" t="s">
        <v>186</v>
      </c>
      <c r="FA44" s="372">
        <v>2.67</v>
      </c>
      <c r="FB44" s="372"/>
      <c r="FC44" s="372" t="s">
        <v>236</v>
      </c>
      <c r="FD44" s="372" t="s">
        <v>189</v>
      </c>
      <c r="FE44" s="372">
        <v>20.5</v>
      </c>
      <c r="FF44" s="372">
        <v>15.2</v>
      </c>
      <c r="FG44" s="12"/>
    </row>
    <row r="45" spans="1:163" ht="12.75" x14ac:dyDescent="0.2">
      <c r="A45" s="12"/>
      <c r="B45" s="114"/>
      <c r="C45" s="81" t="s">
        <v>181</v>
      </c>
      <c r="D45" s="88">
        <f>Safety!B45</f>
        <v>72.629107043199227</v>
      </c>
      <c r="E45" s="115">
        <f t="shared" si="1"/>
        <v>25</v>
      </c>
      <c r="F45" s="115">
        <f t="shared" si="2"/>
        <v>27</v>
      </c>
      <c r="G45" s="88">
        <f>Affordability!B45</f>
        <v>77.736089089453316</v>
      </c>
      <c r="H45" s="115">
        <f t="shared" si="3"/>
        <v>15</v>
      </c>
      <c r="I45" s="115">
        <f t="shared" si="4"/>
        <v>6</v>
      </c>
      <c r="J45" s="88">
        <f>Transit!B45</f>
        <v>53.502846248293814</v>
      </c>
      <c r="K45" s="115">
        <f t="shared" si="5"/>
        <v>5</v>
      </c>
      <c r="L45" s="115">
        <f t="shared" si="6"/>
        <v>26</v>
      </c>
      <c r="M45" s="88">
        <f>Health!B45</f>
        <v>25.864417923124432</v>
      </c>
      <c r="N45" s="115">
        <f t="shared" si="7"/>
        <v>11</v>
      </c>
      <c r="O45" s="115">
        <f t="shared" si="8"/>
        <v>17</v>
      </c>
      <c r="P45" s="88">
        <f>Travel!B45</f>
        <v>58.412755306993532</v>
      </c>
      <c r="Q45" s="115">
        <f t="shared" si="9"/>
        <v>18</v>
      </c>
      <c r="R45" s="115">
        <f t="shared" si="10"/>
        <v>17</v>
      </c>
      <c r="S45" s="88">
        <f>Employment!B45</f>
        <v>65.901051698346009</v>
      </c>
      <c r="T45" s="115">
        <f t="shared" si="11"/>
        <v>1</v>
      </c>
      <c r="U45" s="115">
        <f t="shared" si="12"/>
        <v>21</v>
      </c>
      <c r="V45" s="88">
        <f>Environment!B45</f>
        <v>67.977916354866991</v>
      </c>
      <c r="W45" s="115">
        <f t="shared" si="13"/>
        <v>1</v>
      </c>
      <c r="X45" s="115">
        <f t="shared" si="14"/>
        <v>8</v>
      </c>
      <c r="Y45" s="88">
        <f>Education!B45</f>
        <v>43.095754587438449</v>
      </c>
      <c r="Z45" s="115">
        <f t="shared" si="15"/>
        <v>29</v>
      </c>
      <c r="AA45" s="115">
        <f t="shared" si="16"/>
        <v>4</v>
      </c>
      <c r="AB45" s="88">
        <f>Entrepreneurship!B45</f>
        <v>51.36334365171416</v>
      </c>
      <c r="AC45" s="115">
        <f t="shared" si="17"/>
        <v>1</v>
      </c>
      <c r="AD45" s="115">
        <f t="shared" si="18"/>
        <v>19</v>
      </c>
      <c r="AE45" s="88">
        <f>'Public space'!B45</f>
        <v>3.3692173115427924</v>
      </c>
      <c r="AF45" s="115">
        <f t="shared" si="19"/>
        <v>29</v>
      </c>
      <c r="AG45" s="115">
        <f t="shared" si="20"/>
        <v>37</v>
      </c>
      <c r="AH45" s="88">
        <f>'Financial services'!B45</f>
        <v>19.524512369565731</v>
      </c>
      <c r="AI45" s="115">
        <f t="shared" si="21"/>
        <v>19</v>
      </c>
      <c r="AJ45" s="115">
        <f t="shared" si="22"/>
        <v>2</v>
      </c>
      <c r="AK45" s="88">
        <f>Diversity!B45</f>
        <v>49.044973161184565</v>
      </c>
      <c r="AL45" s="115">
        <f t="shared" si="23"/>
        <v>12</v>
      </c>
      <c r="AM45" s="115">
        <f t="shared" si="24"/>
        <v>32</v>
      </c>
      <c r="AN45" s="88">
        <f>'Digital access'!B45</f>
        <v>63.093012591258372</v>
      </c>
      <c r="AO45" s="115">
        <f t="shared" si="25"/>
        <v>10</v>
      </c>
      <c r="AP45" s="115">
        <f t="shared" si="26"/>
        <v>49</v>
      </c>
      <c r="AQ45" s="88">
        <f>Music!B45</f>
        <v>21.560419520547949</v>
      </c>
      <c r="AR45" s="115">
        <f t="shared" si="27"/>
        <v>19</v>
      </c>
      <c r="AS45" s="115">
        <f t="shared" si="28"/>
        <v>7</v>
      </c>
      <c r="AT45" s="88">
        <f>'Creative arts'!B45</f>
        <v>47.067187500000003</v>
      </c>
      <c r="AU45" s="115">
        <f t="shared" si="29"/>
        <v>13</v>
      </c>
      <c r="AV45" s="115">
        <f t="shared" si="30"/>
        <v>9</v>
      </c>
      <c r="AW45" s="88">
        <f>Sports!B45</f>
        <v>44.167679339941976</v>
      </c>
      <c r="AX45" s="115">
        <f t="shared" si="31"/>
        <v>27</v>
      </c>
      <c r="AY45" s="115">
        <f t="shared" si="32"/>
        <v>50</v>
      </c>
      <c r="AZ45" s="88">
        <f>Film!B45</f>
        <v>61.498977254917122</v>
      </c>
      <c r="BA45" s="115">
        <f t="shared" si="33"/>
        <v>2</v>
      </c>
      <c r="BB45" s="115">
        <f t="shared" si="34"/>
        <v>3</v>
      </c>
      <c r="BC45" s="88">
        <f ca="1">'Civic engagement'!B45</f>
        <v>19.40544587628866</v>
      </c>
      <c r="BD45" s="115">
        <f t="shared" ca="1" si="35"/>
        <v>22</v>
      </c>
      <c r="BE45" s="115">
        <f t="shared" ca="1" si="36"/>
        <v>23</v>
      </c>
      <c r="BF45" s="88">
        <f>'Food and nightlife'!B45</f>
        <v>46.15072540852362</v>
      </c>
      <c r="BG45" s="115">
        <f t="shared" si="37"/>
        <v>5</v>
      </c>
      <c r="BH45" s="115">
        <f t="shared" si="38"/>
        <v>21</v>
      </c>
      <c r="BI45" s="88">
        <f>Fashion!B45</f>
        <v>7.3993589743589743</v>
      </c>
      <c r="BJ45" s="115">
        <f t="shared" si="39"/>
        <v>30</v>
      </c>
      <c r="BK45" s="115">
        <f t="shared" si="40"/>
        <v>54</v>
      </c>
      <c r="BL45" s="81">
        <f>'Youth population'!G45</f>
        <v>18.729411764705883</v>
      </c>
      <c r="BM45" s="12"/>
      <c r="BN45" s="81" t="s">
        <v>181</v>
      </c>
      <c r="BO45" s="12">
        <f t="shared" ca="1" si="41"/>
        <v>917.49420297626568</v>
      </c>
      <c r="BP45" s="68">
        <f t="shared" ca="1" si="42"/>
        <v>4</v>
      </c>
      <c r="BQ45" s="68">
        <f t="shared" ca="1" si="43"/>
        <v>20</v>
      </c>
      <c r="BR45" s="372">
        <v>42</v>
      </c>
      <c r="BS45" s="372" t="s">
        <v>234</v>
      </c>
      <c r="BT45" s="372" t="s">
        <v>174</v>
      </c>
      <c r="BU45" s="372">
        <v>676.16</v>
      </c>
      <c r="BV45" s="372"/>
      <c r="BW45" s="372"/>
      <c r="BX45" s="372"/>
      <c r="BY45" s="372"/>
      <c r="BZ45" s="372">
        <v>42</v>
      </c>
      <c r="CA45" s="372" t="s">
        <v>75</v>
      </c>
      <c r="CB45" s="372" t="s">
        <v>166</v>
      </c>
      <c r="CC45" s="372">
        <v>61.74</v>
      </c>
      <c r="CD45" s="372"/>
      <c r="CE45" s="372" t="s">
        <v>67</v>
      </c>
      <c r="CF45" s="372" t="s">
        <v>145</v>
      </c>
      <c r="CG45" s="372">
        <v>69.75</v>
      </c>
      <c r="CH45" s="372"/>
      <c r="CI45" s="372" t="s">
        <v>233</v>
      </c>
      <c r="CJ45" s="372" t="s">
        <v>165</v>
      </c>
      <c r="CK45" s="372">
        <v>36.57</v>
      </c>
      <c r="CL45" s="372"/>
      <c r="CM45" s="372" t="s">
        <v>69</v>
      </c>
      <c r="CN45" s="372" t="s">
        <v>156</v>
      </c>
      <c r="CO45" s="372">
        <v>16.739999999999998</v>
      </c>
      <c r="CP45" s="372"/>
      <c r="CQ45" s="372" t="s">
        <v>69</v>
      </c>
      <c r="CR45" s="372" t="s">
        <v>156</v>
      </c>
      <c r="CS45" s="372">
        <v>50.84</v>
      </c>
      <c r="CT45" s="372"/>
      <c r="CU45" s="372" t="s">
        <v>69</v>
      </c>
      <c r="CV45" s="372" t="s">
        <v>160</v>
      </c>
      <c r="CW45" s="372">
        <v>36.090000000000003</v>
      </c>
      <c r="CX45" s="372"/>
      <c r="CY45" s="372" t="s">
        <v>67</v>
      </c>
      <c r="CZ45" s="372" t="s">
        <v>147</v>
      </c>
      <c r="DA45" s="372">
        <v>38.67</v>
      </c>
      <c r="DB45" s="372"/>
      <c r="DC45" s="372" t="s">
        <v>248</v>
      </c>
      <c r="DD45" s="372" t="s">
        <v>143</v>
      </c>
      <c r="DE45" s="372">
        <v>39.4</v>
      </c>
      <c r="DF45" s="372"/>
      <c r="DG45" s="372" t="s">
        <v>75</v>
      </c>
      <c r="DH45" s="372" t="s">
        <v>158</v>
      </c>
      <c r="DI45" s="372">
        <v>20.43</v>
      </c>
      <c r="DJ45" s="372"/>
      <c r="DK45" s="372" t="s">
        <v>234</v>
      </c>
      <c r="DL45" s="372" t="s">
        <v>176</v>
      </c>
      <c r="DM45" s="372">
        <v>1.59</v>
      </c>
      <c r="DN45" s="372"/>
      <c r="DO45" s="372" t="s">
        <v>234</v>
      </c>
      <c r="DP45" s="372" t="s">
        <v>167</v>
      </c>
      <c r="DQ45" s="372">
        <v>13.51</v>
      </c>
      <c r="DR45" s="372"/>
      <c r="DS45" s="372" t="s">
        <v>75</v>
      </c>
      <c r="DT45" s="372" t="s">
        <v>171</v>
      </c>
      <c r="DU45" s="372">
        <v>24.96</v>
      </c>
      <c r="DV45" s="372"/>
      <c r="DW45" s="372" t="s">
        <v>248</v>
      </c>
      <c r="DX45" s="372" t="s">
        <v>188</v>
      </c>
      <c r="DY45" s="372">
        <v>41.35</v>
      </c>
      <c r="DZ45" s="372"/>
      <c r="EA45" s="372" t="s">
        <v>233</v>
      </c>
      <c r="EB45" s="372" t="s">
        <v>146</v>
      </c>
      <c r="EC45" s="372">
        <v>6.43</v>
      </c>
      <c r="ED45" s="372"/>
      <c r="EE45" s="372" t="s">
        <v>248</v>
      </c>
      <c r="EF45" s="372" t="s">
        <v>148</v>
      </c>
      <c r="EG45" s="372">
        <v>38.700000000000003</v>
      </c>
      <c r="EH45" s="372"/>
      <c r="EI45" s="372" t="s">
        <v>248</v>
      </c>
      <c r="EJ45" s="372" t="s">
        <v>189</v>
      </c>
      <c r="EK45" s="372">
        <v>41.2</v>
      </c>
      <c r="EL45" s="372"/>
      <c r="EM45" s="372" t="s">
        <v>234</v>
      </c>
      <c r="EN45" s="372" t="s">
        <v>142</v>
      </c>
      <c r="EO45" s="372">
        <v>24.94</v>
      </c>
      <c r="EP45" s="372"/>
      <c r="EQ45" s="372" t="s">
        <v>233</v>
      </c>
      <c r="ER45" s="372" t="s">
        <v>191</v>
      </c>
      <c r="ES45" s="372">
        <v>15.3</v>
      </c>
      <c r="ET45" s="372"/>
      <c r="EU45" s="372" t="s">
        <v>69</v>
      </c>
      <c r="EV45" s="372" t="s">
        <v>160</v>
      </c>
      <c r="EW45" s="372">
        <v>26.3</v>
      </c>
      <c r="EX45" s="372"/>
      <c r="EY45" s="372" t="s">
        <v>75</v>
      </c>
      <c r="EZ45" s="372" t="s">
        <v>194</v>
      </c>
      <c r="FA45" s="372">
        <v>2.67</v>
      </c>
      <c r="FB45" s="372"/>
      <c r="FC45" s="372" t="s">
        <v>233</v>
      </c>
      <c r="FD45" s="372" t="s">
        <v>195</v>
      </c>
      <c r="FE45" s="372">
        <v>20.239999999999998</v>
      </c>
      <c r="FF45" s="372">
        <v>14.59</v>
      </c>
      <c r="FG45" s="12"/>
    </row>
    <row r="46" spans="1:163" ht="12.75" x14ac:dyDescent="0.2">
      <c r="A46" s="12"/>
      <c r="B46" s="114"/>
      <c r="C46" s="310" t="s">
        <v>182</v>
      </c>
      <c r="D46" s="92">
        <f>Safety!B46</f>
        <v>71.396129454675886</v>
      </c>
      <c r="E46" s="113">
        <f t="shared" si="1"/>
        <v>28</v>
      </c>
      <c r="F46" s="113">
        <f t="shared" si="2"/>
        <v>35</v>
      </c>
      <c r="G46" s="92">
        <f>Affordability!B46</f>
        <v>69.179396276368479</v>
      </c>
      <c r="H46" s="113">
        <f t="shared" si="3"/>
        <v>43</v>
      </c>
      <c r="I46" s="113">
        <f t="shared" si="4"/>
        <v>43</v>
      </c>
      <c r="J46" s="92">
        <f>Transit!B46</f>
        <v>48.744743454538892</v>
      </c>
      <c r="K46" s="113">
        <f t="shared" si="5"/>
        <v>16</v>
      </c>
      <c r="L46" s="113">
        <f t="shared" si="6"/>
        <v>35</v>
      </c>
      <c r="M46" s="92">
        <f>Health!B46</f>
        <v>17.348460650493887</v>
      </c>
      <c r="N46" s="113">
        <f t="shared" si="7"/>
        <v>40</v>
      </c>
      <c r="O46" s="113">
        <f t="shared" si="8"/>
        <v>47</v>
      </c>
      <c r="P46" s="92">
        <f>Travel!B46</f>
        <v>50.657354062044526</v>
      </c>
      <c r="Q46" s="113">
        <f t="shared" si="9"/>
        <v>43</v>
      </c>
      <c r="R46" s="113">
        <f t="shared" si="10"/>
        <v>43</v>
      </c>
      <c r="S46" s="92">
        <f>Employment!B46</f>
        <v>63.447993720782591</v>
      </c>
      <c r="T46" s="113">
        <f t="shared" si="11"/>
        <v>3</v>
      </c>
      <c r="U46" s="113">
        <f t="shared" si="12"/>
        <v>27</v>
      </c>
      <c r="V46" s="92">
        <f>Environment!B46</f>
        <v>45.00721467830838</v>
      </c>
      <c r="W46" s="113">
        <f t="shared" si="13"/>
        <v>28</v>
      </c>
      <c r="X46" s="113">
        <f t="shared" si="14"/>
        <v>5</v>
      </c>
      <c r="Y46" s="92">
        <f>Education!B46</f>
        <v>33.928593962195784</v>
      </c>
      <c r="Z46" s="113">
        <f t="shared" si="15"/>
        <v>50</v>
      </c>
      <c r="AA46" s="113">
        <f t="shared" si="16"/>
        <v>46</v>
      </c>
      <c r="AB46" s="92">
        <f>Entrepreneurship!B46</f>
        <v>32.032056899246328</v>
      </c>
      <c r="AC46" s="113">
        <f t="shared" si="17"/>
        <v>8</v>
      </c>
      <c r="AD46" s="113">
        <f t="shared" si="18"/>
        <v>20</v>
      </c>
      <c r="AE46" s="92">
        <f>'Public space'!B46</f>
        <v>32.202100220718428</v>
      </c>
      <c r="AF46" s="113">
        <f t="shared" si="19"/>
        <v>2</v>
      </c>
      <c r="AG46" s="113">
        <f t="shared" si="20"/>
        <v>33</v>
      </c>
      <c r="AH46" s="92">
        <f>'Financial services'!B46</f>
        <v>15.321964787611819</v>
      </c>
      <c r="AI46" s="113">
        <f t="shared" si="21"/>
        <v>31</v>
      </c>
      <c r="AJ46" s="113">
        <f t="shared" si="22"/>
        <v>16</v>
      </c>
      <c r="AK46" s="92">
        <f>Diversity!B46</f>
        <v>33.698171540472238</v>
      </c>
      <c r="AL46" s="113">
        <f t="shared" si="23"/>
        <v>32</v>
      </c>
      <c r="AM46" s="113">
        <f t="shared" si="24"/>
        <v>16</v>
      </c>
      <c r="AN46" s="92">
        <f>'Digital access'!B46</f>
        <v>51.975119061010872</v>
      </c>
      <c r="AO46" s="113">
        <f t="shared" si="25"/>
        <v>34</v>
      </c>
      <c r="AP46" s="113">
        <f t="shared" si="26"/>
        <v>28</v>
      </c>
      <c r="AQ46" s="92">
        <f>Music!B46</f>
        <v>22.5183647260274</v>
      </c>
      <c r="AR46" s="113">
        <f t="shared" si="27"/>
        <v>16</v>
      </c>
      <c r="AS46" s="113">
        <f t="shared" si="28"/>
        <v>17</v>
      </c>
      <c r="AT46" s="92">
        <f>'Creative arts'!B46</f>
        <v>50.4140625</v>
      </c>
      <c r="AU46" s="113">
        <f t="shared" si="29"/>
        <v>9</v>
      </c>
      <c r="AV46" s="113">
        <f t="shared" si="30"/>
        <v>25</v>
      </c>
      <c r="AW46" s="92">
        <f>Sports!B46</f>
        <v>50.879005346716909</v>
      </c>
      <c r="AX46" s="113">
        <f t="shared" si="31"/>
        <v>9</v>
      </c>
      <c r="AY46" s="113">
        <f t="shared" si="32"/>
        <v>20</v>
      </c>
      <c r="AZ46" s="92">
        <f>Film!B46</f>
        <v>28.309312495045557</v>
      </c>
      <c r="BA46" s="113">
        <f t="shared" si="33"/>
        <v>39</v>
      </c>
      <c r="BB46" s="113">
        <f t="shared" si="34"/>
        <v>35</v>
      </c>
      <c r="BC46" s="92">
        <f ca="1">'Civic engagement'!B46</f>
        <v>16.613648518041238</v>
      </c>
      <c r="BD46" s="113">
        <f t="shared" ca="1" si="35"/>
        <v>35</v>
      </c>
      <c r="BE46" s="113">
        <f t="shared" ca="1" si="36"/>
        <v>52</v>
      </c>
      <c r="BF46" s="92">
        <f>'Food and nightlife'!B46</f>
        <v>27.506054831573788</v>
      </c>
      <c r="BG46" s="113">
        <f t="shared" si="37"/>
        <v>39</v>
      </c>
      <c r="BH46" s="113">
        <f t="shared" si="38"/>
        <v>11</v>
      </c>
      <c r="BI46" s="92">
        <f>Fashion!B46</f>
        <v>3.4326923076923066</v>
      </c>
      <c r="BJ46" s="113">
        <f t="shared" si="39"/>
        <v>36</v>
      </c>
      <c r="BK46" s="113">
        <f t="shared" si="40"/>
        <v>10</v>
      </c>
      <c r="BL46" s="310">
        <f>'Youth population'!G46</f>
        <v>26.141176470588235</v>
      </c>
      <c r="BM46" s="12"/>
      <c r="BN46" s="310" t="s">
        <v>182</v>
      </c>
      <c r="BO46" s="12">
        <f t="shared" ca="1" si="41"/>
        <v>790.75361596415348</v>
      </c>
      <c r="BP46" s="68">
        <f t="shared" ca="1" si="42"/>
        <v>20</v>
      </c>
      <c r="BQ46" s="68">
        <f t="shared" ca="1" si="43"/>
        <v>19</v>
      </c>
      <c r="BR46" s="372">
        <v>43</v>
      </c>
      <c r="BS46" s="372" t="s">
        <v>75</v>
      </c>
      <c r="BT46" s="372" t="s">
        <v>158</v>
      </c>
      <c r="BU46" s="372">
        <v>666.32</v>
      </c>
      <c r="BV46" s="372"/>
      <c r="BW46" s="372"/>
      <c r="BX46" s="372"/>
      <c r="BY46" s="372"/>
      <c r="BZ46" s="372">
        <v>43</v>
      </c>
      <c r="CA46" s="372" t="s">
        <v>234</v>
      </c>
      <c r="CB46" s="372" t="s">
        <v>174</v>
      </c>
      <c r="CC46" s="372">
        <v>61.56</v>
      </c>
      <c r="CD46" s="372"/>
      <c r="CE46" s="372" t="s">
        <v>67</v>
      </c>
      <c r="CF46" s="372" t="s">
        <v>182</v>
      </c>
      <c r="CG46" s="372">
        <v>69.180000000000007</v>
      </c>
      <c r="CH46" s="372"/>
      <c r="CI46" s="372" t="s">
        <v>234</v>
      </c>
      <c r="CJ46" s="372" t="s">
        <v>174</v>
      </c>
      <c r="CK46" s="372">
        <v>35.15</v>
      </c>
      <c r="CL46" s="372"/>
      <c r="CM46" s="372" t="s">
        <v>234</v>
      </c>
      <c r="CN46" s="372" t="s">
        <v>186</v>
      </c>
      <c r="CO46" s="372">
        <v>16.46</v>
      </c>
      <c r="CP46" s="372"/>
      <c r="CQ46" s="372" t="s">
        <v>67</v>
      </c>
      <c r="CR46" s="372" t="s">
        <v>182</v>
      </c>
      <c r="CS46" s="372">
        <v>50.66</v>
      </c>
      <c r="CT46" s="372"/>
      <c r="CU46" s="372" t="s">
        <v>75</v>
      </c>
      <c r="CV46" s="372" t="s">
        <v>166</v>
      </c>
      <c r="CW46" s="372">
        <v>35.17</v>
      </c>
      <c r="CX46" s="372"/>
      <c r="CY46" s="372" t="s">
        <v>75</v>
      </c>
      <c r="CZ46" s="372" t="s">
        <v>144</v>
      </c>
      <c r="DA46" s="372">
        <v>38.64</v>
      </c>
      <c r="DB46" s="372"/>
      <c r="DC46" s="372" t="s">
        <v>234</v>
      </c>
      <c r="DD46" s="372" t="s">
        <v>185</v>
      </c>
      <c r="DE46" s="372">
        <v>38.99</v>
      </c>
      <c r="DF46" s="372"/>
      <c r="DG46" s="372" t="s">
        <v>234</v>
      </c>
      <c r="DH46" s="372" t="s">
        <v>159</v>
      </c>
      <c r="DI46" s="372">
        <v>20.41</v>
      </c>
      <c r="DJ46" s="372"/>
      <c r="DK46" s="372" t="s">
        <v>234</v>
      </c>
      <c r="DL46" s="372" t="s">
        <v>172</v>
      </c>
      <c r="DM46" s="372">
        <v>1.51</v>
      </c>
      <c r="DN46" s="372"/>
      <c r="DO46" s="372" t="s">
        <v>75</v>
      </c>
      <c r="DP46" s="372" t="s">
        <v>118</v>
      </c>
      <c r="DQ46" s="372">
        <v>13.3</v>
      </c>
      <c r="DR46" s="372"/>
      <c r="DS46" s="372" t="s">
        <v>248</v>
      </c>
      <c r="DT46" s="372" t="s">
        <v>155</v>
      </c>
      <c r="DU46" s="372">
        <v>24.13</v>
      </c>
      <c r="DV46" s="372"/>
      <c r="DW46" s="372" t="s">
        <v>234</v>
      </c>
      <c r="DX46" s="372" t="s">
        <v>167</v>
      </c>
      <c r="DY46" s="372">
        <v>39.82</v>
      </c>
      <c r="DZ46" s="372"/>
      <c r="EA46" s="372" t="s">
        <v>69</v>
      </c>
      <c r="EB46" s="372" t="s">
        <v>156</v>
      </c>
      <c r="EC46" s="372">
        <v>5.5</v>
      </c>
      <c r="ED46" s="372"/>
      <c r="EE46" s="372" t="s">
        <v>75</v>
      </c>
      <c r="EF46" s="372" t="s">
        <v>164</v>
      </c>
      <c r="EG46" s="372">
        <v>35.700000000000003</v>
      </c>
      <c r="EH46" s="372"/>
      <c r="EI46" s="372" t="s">
        <v>234</v>
      </c>
      <c r="EJ46" s="372" t="s">
        <v>159</v>
      </c>
      <c r="EK46" s="372">
        <v>40.79</v>
      </c>
      <c r="EL46" s="372"/>
      <c r="EM46" s="372" t="s">
        <v>234</v>
      </c>
      <c r="EN46" s="372" t="s">
        <v>174</v>
      </c>
      <c r="EO46" s="372">
        <v>24.77</v>
      </c>
      <c r="EP46" s="372"/>
      <c r="EQ46" s="372" t="s">
        <v>69</v>
      </c>
      <c r="ER46" s="372" t="s">
        <v>162</v>
      </c>
      <c r="ES46" s="372">
        <v>15.29</v>
      </c>
      <c r="ET46" s="372"/>
      <c r="EU46" s="372" t="s">
        <v>69</v>
      </c>
      <c r="EV46" s="372" t="s">
        <v>150</v>
      </c>
      <c r="EW46" s="372">
        <v>26.14</v>
      </c>
      <c r="EX46" s="372"/>
      <c r="EY46" s="372" t="s">
        <v>67</v>
      </c>
      <c r="EZ46" s="372" t="s">
        <v>149</v>
      </c>
      <c r="FA46" s="372">
        <v>2.06</v>
      </c>
      <c r="FB46" s="372"/>
      <c r="FC46" s="372" t="s">
        <v>233</v>
      </c>
      <c r="FD46" s="372" t="s">
        <v>169</v>
      </c>
      <c r="FE46" s="372">
        <v>20.059999999999999</v>
      </c>
      <c r="FF46" s="372">
        <v>14.16</v>
      </c>
      <c r="FG46" s="12"/>
    </row>
    <row r="47" spans="1:163" ht="12.75" x14ac:dyDescent="0.2">
      <c r="A47" s="12"/>
      <c r="B47" s="114"/>
      <c r="C47" s="310" t="s">
        <v>183</v>
      </c>
      <c r="D47" s="92">
        <f>Safety!B47</f>
        <v>65.840458019669143</v>
      </c>
      <c r="E47" s="113">
        <f t="shared" si="1"/>
        <v>34</v>
      </c>
      <c r="F47" s="113">
        <f t="shared" si="2"/>
        <v>45</v>
      </c>
      <c r="G47" s="92">
        <f>Affordability!B47</f>
        <v>65.110183259972786</v>
      </c>
      <c r="H47" s="113">
        <f t="shared" si="3"/>
        <v>48</v>
      </c>
      <c r="I47" s="113">
        <f t="shared" si="4"/>
        <v>17</v>
      </c>
      <c r="J47" s="92">
        <f>Transit!B47</f>
        <v>43.098660801375196</v>
      </c>
      <c r="K47" s="113">
        <f t="shared" si="5"/>
        <v>28</v>
      </c>
      <c r="L47" s="113">
        <f t="shared" si="6"/>
        <v>10</v>
      </c>
      <c r="M47" s="92">
        <f>Health!B47</f>
        <v>19.975108869445609</v>
      </c>
      <c r="N47" s="113">
        <f t="shared" si="7"/>
        <v>32</v>
      </c>
      <c r="O47" s="113">
        <f t="shared" si="8"/>
        <v>16</v>
      </c>
      <c r="P47" s="92">
        <f>Travel!B47</f>
        <v>59.332694905958789</v>
      </c>
      <c r="Q47" s="113">
        <f t="shared" si="9"/>
        <v>13</v>
      </c>
      <c r="R47" s="113">
        <f t="shared" si="10"/>
        <v>28</v>
      </c>
      <c r="S47" s="92">
        <f>Employment!B47</f>
        <v>41.359262986733924</v>
      </c>
      <c r="T47" s="113">
        <f t="shared" si="11"/>
        <v>33</v>
      </c>
      <c r="U47" s="113">
        <f t="shared" si="12"/>
        <v>28</v>
      </c>
      <c r="V47" s="92">
        <f>Environment!B47</f>
        <v>31.241048681311572</v>
      </c>
      <c r="W47" s="113">
        <f t="shared" si="13"/>
        <v>49</v>
      </c>
      <c r="X47" s="113">
        <f t="shared" si="14"/>
        <v>33</v>
      </c>
      <c r="Y47" s="92">
        <f>Education!B47</f>
        <v>34.001858399169272</v>
      </c>
      <c r="Z47" s="113">
        <f t="shared" si="15"/>
        <v>49</v>
      </c>
      <c r="AA47" s="113">
        <f t="shared" si="16"/>
        <v>17</v>
      </c>
      <c r="AB47" s="92">
        <f>Entrepreneurship!B47</f>
        <v>21.609975060492211</v>
      </c>
      <c r="AC47" s="113">
        <f t="shared" si="17"/>
        <v>38</v>
      </c>
      <c r="AD47" s="113">
        <f t="shared" si="18"/>
        <v>46</v>
      </c>
      <c r="AE47" s="92">
        <f>'Public space'!B47</f>
        <v>8.5018756755140608</v>
      </c>
      <c r="AF47" s="113">
        <f t="shared" si="19"/>
        <v>13</v>
      </c>
      <c r="AG47" s="113">
        <f t="shared" si="20"/>
        <v>48</v>
      </c>
      <c r="AH47" s="92">
        <f>'Financial services'!B47</f>
        <v>14.792868454749152</v>
      </c>
      <c r="AI47" s="113">
        <f t="shared" si="21"/>
        <v>34</v>
      </c>
      <c r="AJ47" s="113">
        <f t="shared" si="22"/>
        <v>17</v>
      </c>
      <c r="AK47" s="92">
        <f>Diversity!B47</f>
        <v>43.517694413394139</v>
      </c>
      <c r="AL47" s="113">
        <f t="shared" si="23"/>
        <v>19</v>
      </c>
      <c r="AM47" s="113">
        <f t="shared" si="24"/>
        <v>35</v>
      </c>
      <c r="AN47" s="92">
        <f>'Digital access'!B47</f>
        <v>55.027020799063997</v>
      </c>
      <c r="AO47" s="113">
        <f t="shared" si="25"/>
        <v>31</v>
      </c>
      <c r="AP47" s="113">
        <f t="shared" si="26"/>
        <v>32</v>
      </c>
      <c r="AQ47" s="92">
        <f>Music!B47</f>
        <v>28.266035958904112</v>
      </c>
      <c r="AR47" s="113">
        <f t="shared" si="27"/>
        <v>12</v>
      </c>
      <c r="AS47" s="113">
        <f t="shared" si="28"/>
        <v>10</v>
      </c>
      <c r="AT47" s="92">
        <f>'Creative arts'!B47</f>
        <v>54.876562500000006</v>
      </c>
      <c r="AU47" s="113">
        <f t="shared" si="29"/>
        <v>3</v>
      </c>
      <c r="AV47" s="113">
        <f t="shared" si="30"/>
        <v>24</v>
      </c>
      <c r="AW47" s="92">
        <f>Sports!B47</f>
        <v>41.642752068525418</v>
      </c>
      <c r="AX47" s="113">
        <f t="shared" si="31"/>
        <v>41</v>
      </c>
      <c r="AY47" s="113">
        <f t="shared" si="32"/>
        <v>6</v>
      </c>
      <c r="AZ47" s="92">
        <f>Film!B47</f>
        <v>32.789952538492194</v>
      </c>
      <c r="BA47" s="113">
        <f t="shared" si="33"/>
        <v>26</v>
      </c>
      <c r="BB47" s="113">
        <f t="shared" si="34"/>
        <v>4</v>
      </c>
      <c r="BC47" s="92">
        <f ca="1">'Civic engagement'!B47</f>
        <v>16.85647766323024</v>
      </c>
      <c r="BD47" s="113">
        <f t="shared" ca="1" si="35"/>
        <v>34</v>
      </c>
      <c r="BE47" s="113">
        <f t="shared" ca="1" si="36"/>
        <v>1</v>
      </c>
      <c r="BF47" s="92">
        <f>'Food and nightlife'!B47</f>
        <v>39.912784359835555</v>
      </c>
      <c r="BG47" s="113">
        <f t="shared" si="37"/>
        <v>13</v>
      </c>
      <c r="BH47" s="113">
        <f t="shared" si="38"/>
        <v>3</v>
      </c>
      <c r="BI47" s="92">
        <f>Fashion!B47</f>
        <v>1.9833333333333338</v>
      </c>
      <c r="BJ47" s="113">
        <f t="shared" si="39"/>
        <v>47</v>
      </c>
      <c r="BK47" s="113">
        <f t="shared" si="40"/>
        <v>1</v>
      </c>
      <c r="BL47" s="310">
        <f>'Youth population'!G47</f>
        <v>25.835294117647059</v>
      </c>
      <c r="BM47" s="12"/>
      <c r="BN47" s="310" t="s">
        <v>183</v>
      </c>
      <c r="BO47" s="12">
        <f t="shared" ca="1" si="41"/>
        <v>745.57190286681782</v>
      </c>
      <c r="BP47" s="68">
        <f t="shared" ca="1" si="42"/>
        <v>31</v>
      </c>
      <c r="BQ47" s="68">
        <f t="shared" ca="1" si="43"/>
        <v>11</v>
      </c>
      <c r="BR47" s="372">
        <v>44</v>
      </c>
      <c r="BS47" s="372" t="s">
        <v>69</v>
      </c>
      <c r="BT47" s="372" t="s">
        <v>150</v>
      </c>
      <c r="BU47" s="372">
        <v>644.11</v>
      </c>
      <c r="BV47" s="372"/>
      <c r="BW47" s="372"/>
      <c r="BX47" s="372"/>
      <c r="BY47" s="372"/>
      <c r="BZ47" s="372">
        <v>44</v>
      </c>
      <c r="CA47" s="372" t="s">
        <v>234</v>
      </c>
      <c r="CB47" s="372" t="s">
        <v>184</v>
      </c>
      <c r="CC47" s="372">
        <v>60.99</v>
      </c>
      <c r="CD47" s="372"/>
      <c r="CE47" s="372" t="s">
        <v>69</v>
      </c>
      <c r="CF47" s="372" t="s">
        <v>156</v>
      </c>
      <c r="CG47" s="372">
        <v>67.709999999999994</v>
      </c>
      <c r="CH47" s="372"/>
      <c r="CI47" s="372" t="s">
        <v>67</v>
      </c>
      <c r="CJ47" s="372" t="s">
        <v>149</v>
      </c>
      <c r="CK47" s="372">
        <v>35.06</v>
      </c>
      <c r="CL47" s="372"/>
      <c r="CM47" s="372" t="s">
        <v>248</v>
      </c>
      <c r="CN47" s="372" t="s">
        <v>155</v>
      </c>
      <c r="CO47" s="372">
        <v>16.010000000000002</v>
      </c>
      <c r="CP47" s="372"/>
      <c r="CQ47" s="372" t="s">
        <v>234</v>
      </c>
      <c r="CR47" s="372" t="s">
        <v>167</v>
      </c>
      <c r="CS47" s="372">
        <v>50.54</v>
      </c>
      <c r="CT47" s="372"/>
      <c r="CU47" s="372" t="s">
        <v>234</v>
      </c>
      <c r="CV47" s="372" t="s">
        <v>167</v>
      </c>
      <c r="CW47" s="372">
        <v>34.57</v>
      </c>
      <c r="CX47" s="372"/>
      <c r="CY47" s="372" t="s">
        <v>234</v>
      </c>
      <c r="CZ47" s="372" t="s">
        <v>172</v>
      </c>
      <c r="DA47" s="372">
        <v>38.19</v>
      </c>
      <c r="DB47" s="372"/>
      <c r="DC47" s="372" t="s">
        <v>69</v>
      </c>
      <c r="DD47" s="372" t="s">
        <v>156</v>
      </c>
      <c r="DE47" s="372">
        <v>38.54</v>
      </c>
      <c r="DF47" s="372"/>
      <c r="DG47" s="372" t="s">
        <v>234</v>
      </c>
      <c r="DH47" s="372" t="s">
        <v>185</v>
      </c>
      <c r="DI47" s="372">
        <v>20.23</v>
      </c>
      <c r="DJ47" s="372"/>
      <c r="DK47" s="372" t="s">
        <v>234</v>
      </c>
      <c r="DL47" s="372" t="s">
        <v>243</v>
      </c>
      <c r="DM47" s="372">
        <v>1.36</v>
      </c>
      <c r="DN47" s="372"/>
      <c r="DO47" s="372" t="s">
        <v>248</v>
      </c>
      <c r="DP47" s="372" t="s">
        <v>155</v>
      </c>
      <c r="DQ47" s="372">
        <v>13.3</v>
      </c>
      <c r="DR47" s="372"/>
      <c r="DS47" s="372" t="s">
        <v>234</v>
      </c>
      <c r="DT47" s="372" t="s">
        <v>174</v>
      </c>
      <c r="DU47" s="372">
        <v>23.41</v>
      </c>
      <c r="DV47" s="372"/>
      <c r="DW47" s="372" t="s">
        <v>75</v>
      </c>
      <c r="DX47" s="372" t="s">
        <v>171</v>
      </c>
      <c r="DY47" s="372">
        <v>39.5</v>
      </c>
      <c r="DZ47" s="372"/>
      <c r="EA47" s="372" t="s">
        <v>67</v>
      </c>
      <c r="EB47" s="372" t="s">
        <v>149</v>
      </c>
      <c r="EC47" s="372">
        <v>4.6500000000000004</v>
      </c>
      <c r="ED47" s="372"/>
      <c r="EE47" s="372" t="s">
        <v>67</v>
      </c>
      <c r="EF47" s="372" t="s">
        <v>163</v>
      </c>
      <c r="EG47" s="372">
        <v>16.18</v>
      </c>
      <c r="EH47" s="372"/>
      <c r="EI47" s="372" t="s">
        <v>67</v>
      </c>
      <c r="EJ47" s="372" t="s">
        <v>145</v>
      </c>
      <c r="EK47" s="372">
        <v>40.69</v>
      </c>
      <c r="EL47" s="372"/>
      <c r="EM47" s="372" t="s">
        <v>248</v>
      </c>
      <c r="EN47" s="372" t="s">
        <v>143</v>
      </c>
      <c r="EO47" s="372">
        <v>23.78</v>
      </c>
      <c r="EP47" s="372"/>
      <c r="EQ47" s="372" t="s">
        <v>69</v>
      </c>
      <c r="ER47" s="372" t="s">
        <v>18</v>
      </c>
      <c r="ES47" s="372">
        <v>14.82</v>
      </c>
      <c r="ET47" s="372"/>
      <c r="EU47" s="372" t="s">
        <v>234</v>
      </c>
      <c r="EV47" s="372" t="s">
        <v>142</v>
      </c>
      <c r="EW47" s="372">
        <v>25.42</v>
      </c>
      <c r="EX47" s="372"/>
      <c r="EY47" s="372" t="s">
        <v>69</v>
      </c>
      <c r="EZ47" s="372" t="s">
        <v>18</v>
      </c>
      <c r="FA47" s="372">
        <v>1.98</v>
      </c>
      <c r="FB47" s="372"/>
      <c r="FC47" s="372" t="s">
        <v>253</v>
      </c>
      <c r="FD47" s="372" t="s">
        <v>178</v>
      </c>
      <c r="FE47" s="372">
        <v>20.059999999999999</v>
      </c>
      <c r="FF47" s="372">
        <v>14.16</v>
      </c>
      <c r="FG47" s="12"/>
    </row>
    <row r="48" spans="1:163" ht="12.75" x14ac:dyDescent="0.2">
      <c r="A48" s="12"/>
      <c r="B48" s="114"/>
      <c r="C48" s="117" t="s">
        <v>184</v>
      </c>
      <c r="D48" s="74">
        <f>Safety!B48</f>
        <v>60.992195988215343</v>
      </c>
      <c r="E48" s="89">
        <f t="shared" si="1"/>
        <v>44</v>
      </c>
      <c r="F48" s="89">
        <f t="shared" si="2"/>
        <v>23</v>
      </c>
      <c r="G48" s="74">
        <f>Affordability!B48</f>
        <v>78.649354003069988</v>
      </c>
      <c r="H48" s="89">
        <f t="shared" si="3"/>
        <v>9</v>
      </c>
      <c r="I48" s="89">
        <f t="shared" si="4"/>
        <v>22</v>
      </c>
      <c r="J48" s="74">
        <f>Transit!B48</f>
        <v>51.606434410751092</v>
      </c>
      <c r="K48" s="89">
        <f t="shared" si="5"/>
        <v>11</v>
      </c>
      <c r="L48" s="89">
        <f t="shared" si="6"/>
        <v>51</v>
      </c>
      <c r="M48" s="74">
        <f>Health!B48</f>
        <v>20.519849515882903</v>
      </c>
      <c r="N48" s="89">
        <f t="shared" si="7"/>
        <v>29</v>
      </c>
      <c r="O48" s="89">
        <f t="shared" si="8"/>
        <v>24</v>
      </c>
      <c r="P48" s="74">
        <f>Travel!B48</f>
        <v>59.001544522951924</v>
      </c>
      <c r="Q48" s="89">
        <f t="shared" si="9"/>
        <v>15</v>
      </c>
      <c r="R48" s="89">
        <f t="shared" si="10"/>
        <v>39</v>
      </c>
      <c r="S48" s="74">
        <f>Employment!B48</f>
        <v>44.282356703036768</v>
      </c>
      <c r="T48" s="89">
        <f t="shared" si="11"/>
        <v>24</v>
      </c>
      <c r="U48" s="89">
        <f t="shared" si="12"/>
        <v>14</v>
      </c>
      <c r="V48" s="74">
        <f>Environment!B48</f>
        <v>34.73660591678194</v>
      </c>
      <c r="W48" s="89">
        <f t="shared" si="13"/>
        <v>46</v>
      </c>
      <c r="X48" s="89">
        <f t="shared" si="14"/>
        <v>24</v>
      </c>
      <c r="Y48" s="74">
        <f>Education!B48</f>
        <v>42.919560675940069</v>
      </c>
      <c r="Z48" s="89">
        <f t="shared" si="15"/>
        <v>30</v>
      </c>
      <c r="AA48" s="89">
        <f t="shared" si="16"/>
        <v>21</v>
      </c>
      <c r="AB48" s="74">
        <f>Entrepreneurship!B48</f>
        <v>26.674801245221452</v>
      </c>
      <c r="AC48" s="89">
        <f t="shared" si="17"/>
        <v>20</v>
      </c>
      <c r="AD48" s="89">
        <f t="shared" si="18"/>
        <v>8</v>
      </c>
      <c r="AE48" s="74">
        <f>'Public space'!B48</f>
        <v>12.330412480447427</v>
      </c>
      <c r="AF48" s="89">
        <f t="shared" si="19"/>
        <v>11</v>
      </c>
      <c r="AG48" s="89">
        <f t="shared" si="20"/>
        <v>50</v>
      </c>
      <c r="AH48" s="74">
        <f>'Financial services'!B48</f>
        <v>16.472059549501079</v>
      </c>
      <c r="AI48" s="89">
        <f t="shared" si="21"/>
        <v>26</v>
      </c>
      <c r="AJ48" s="89">
        <f t="shared" si="22"/>
        <v>20</v>
      </c>
      <c r="AK48" s="74">
        <f>Diversity!B48</f>
        <v>28.719999103645517</v>
      </c>
      <c r="AL48" s="89">
        <f t="shared" si="23"/>
        <v>37</v>
      </c>
      <c r="AM48" s="89">
        <f t="shared" si="24"/>
        <v>20</v>
      </c>
      <c r="AN48" s="74">
        <f>'Digital access'!B48</f>
        <v>60.608771714721939</v>
      </c>
      <c r="AO48" s="89">
        <f t="shared" si="25"/>
        <v>15</v>
      </c>
      <c r="AP48" s="89">
        <f t="shared" si="26"/>
        <v>34</v>
      </c>
      <c r="AQ48" s="74">
        <f>Music!B48</f>
        <v>17.682071917808223</v>
      </c>
      <c r="AR48" s="89">
        <f t="shared" si="27"/>
        <v>26</v>
      </c>
      <c r="AS48" s="89">
        <f t="shared" si="28"/>
        <v>30</v>
      </c>
      <c r="AT48" s="74">
        <f>'Creative arts'!B48</f>
        <v>45.393750000000004</v>
      </c>
      <c r="AU48" s="89">
        <f t="shared" si="29"/>
        <v>17</v>
      </c>
      <c r="AV48" s="89">
        <f t="shared" si="30"/>
        <v>23</v>
      </c>
      <c r="AW48" s="74">
        <f>Sports!B48</f>
        <v>47.893169113452295</v>
      </c>
      <c r="AX48" s="89">
        <f t="shared" si="31"/>
        <v>15</v>
      </c>
      <c r="AY48" s="89">
        <f t="shared" si="32"/>
        <v>28</v>
      </c>
      <c r="AZ48" s="74">
        <f>Film!B48</f>
        <v>46.073160151939987</v>
      </c>
      <c r="BA48" s="89">
        <f t="shared" si="33"/>
        <v>10</v>
      </c>
      <c r="BB48" s="89">
        <f t="shared" si="34"/>
        <v>28</v>
      </c>
      <c r="BC48" s="74">
        <f ca="1">'Civic engagement'!B48</f>
        <v>15.971298539518898</v>
      </c>
      <c r="BD48" s="89">
        <f t="shared" ca="1" si="35"/>
        <v>37</v>
      </c>
      <c r="BE48" s="89">
        <f t="shared" ca="1" si="36"/>
        <v>31</v>
      </c>
      <c r="BF48" s="74">
        <f>'Food and nightlife'!B48</f>
        <v>39.938584669670902</v>
      </c>
      <c r="BG48" s="89">
        <f t="shared" si="37"/>
        <v>12</v>
      </c>
      <c r="BH48" s="89">
        <f t="shared" si="38"/>
        <v>17</v>
      </c>
      <c r="BI48" s="74">
        <f>Fashion!B48</f>
        <v>21.816666666666666</v>
      </c>
      <c r="BJ48" s="89">
        <f t="shared" si="39"/>
        <v>5</v>
      </c>
      <c r="BK48" s="89">
        <f t="shared" si="40"/>
        <v>4</v>
      </c>
      <c r="BL48" s="117">
        <f>'Youth population'!G48</f>
        <v>12.847058823529416</v>
      </c>
      <c r="BM48" s="12"/>
      <c r="BN48" s="117" t="s">
        <v>184</v>
      </c>
      <c r="BO48" s="12">
        <f t="shared" ca="1" si="41"/>
        <v>785.12970571275389</v>
      </c>
      <c r="BP48" s="68">
        <f t="shared" ca="1" si="42"/>
        <v>21</v>
      </c>
      <c r="BQ48" s="68">
        <f t="shared" ca="1" si="43"/>
        <v>3</v>
      </c>
      <c r="BR48" s="372">
        <v>45</v>
      </c>
      <c r="BS48" s="372" t="s">
        <v>234</v>
      </c>
      <c r="BT48" s="372" t="s">
        <v>142</v>
      </c>
      <c r="BU48" s="372">
        <v>642.59</v>
      </c>
      <c r="BV48" s="372"/>
      <c r="BW48" s="372"/>
      <c r="BX48" s="372"/>
      <c r="BY48" s="372"/>
      <c r="BZ48" s="372">
        <v>45</v>
      </c>
      <c r="CA48" s="372" t="s">
        <v>69</v>
      </c>
      <c r="CB48" s="372" t="s">
        <v>162</v>
      </c>
      <c r="CC48" s="372">
        <v>60.53</v>
      </c>
      <c r="CD48" s="372"/>
      <c r="CE48" s="372" t="s">
        <v>234</v>
      </c>
      <c r="CF48" s="372" t="s">
        <v>244</v>
      </c>
      <c r="CG48" s="372">
        <v>67.61</v>
      </c>
      <c r="CH48" s="372"/>
      <c r="CI48" s="372" t="s">
        <v>234</v>
      </c>
      <c r="CJ48" s="372" t="s">
        <v>190</v>
      </c>
      <c r="CK48" s="372">
        <v>35</v>
      </c>
      <c r="CL48" s="372"/>
      <c r="CM48" s="372" t="s">
        <v>67</v>
      </c>
      <c r="CN48" s="372" t="s">
        <v>163</v>
      </c>
      <c r="CO48" s="372">
        <v>15.65</v>
      </c>
      <c r="CP48" s="372"/>
      <c r="CQ48" s="372" t="s">
        <v>67</v>
      </c>
      <c r="CR48" s="372" t="s">
        <v>178</v>
      </c>
      <c r="CS48" s="372">
        <v>49.93</v>
      </c>
      <c r="CT48" s="372"/>
      <c r="CU48" s="372" t="s">
        <v>69</v>
      </c>
      <c r="CV48" s="372" t="s">
        <v>153</v>
      </c>
      <c r="CW48" s="372">
        <v>33.630000000000003</v>
      </c>
      <c r="CX48" s="372"/>
      <c r="CY48" s="372" t="s">
        <v>67</v>
      </c>
      <c r="CZ48" s="372" t="s">
        <v>163</v>
      </c>
      <c r="DA48" s="372">
        <v>37.590000000000003</v>
      </c>
      <c r="DB48" s="372"/>
      <c r="DC48" s="372" t="s">
        <v>69</v>
      </c>
      <c r="DD48" s="372" t="s">
        <v>160</v>
      </c>
      <c r="DE48" s="372">
        <v>38.03</v>
      </c>
      <c r="DF48" s="372"/>
      <c r="DG48" s="372" t="s">
        <v>67</v>
      </c>
      <c r="DH48" s="372" t="s">
        <v>147</v>
      </c>
      <c r="DI48" s="372">
        <v>17.98</v>
      </c>
      <c r="DJ48" s="372"/>
      <c r="DK48" s="372" t="s">
        <v>248</v>
      </c>
      <c r="DL48" s="372" t="s">
        <v>189</v>
      </c>
      <c r="DM48" s="372">
        <v>1.1100000000000001</v>
      </c>
      <c r="DN48" s="372"/>
      <c r="DO48" s="372" t="s">
        <v>69</v>
      </c>
      <c r="DP48" s="372" t="s">
        <v>156</v>
      </c>
      <c r="DQ48" s="372">
        <v>13.18</v>
      </c>
      <c r="DR48" s="372"/>
      <c r="DS48" s="372" t="s">
        <v>234</v>
      </c>
      <c r="DT48" s="372" t="s">
        <v>159</v>
      </c>
      <c r="DU48" s="372">
        <v>22.86</v>
      </c>
      <c r="DV48" s="372"/>
      <c r="DW48" s="372" t="s">
        <v>69</v>
      </c>
      <c r="DX48" s="372" t="s">
        <v>173</v>
      </c>
      <c r="DY48" s="372">
        <v>38.71</v>
      </c>
      <c r="DZ48" s="372"/>
      <c r="EA48" s="372" t="s">
        <v>233</v>
      </c>
      <c r="EB48" s="372" t="s">
        <v>169</v>
      </c>
      <c r="EC48" s="372">
        <v>4.4800000000000004</v>
      </c>
      <c r="ED48" s="372"/>
      <c r="EE48" s="372" t="s">
        <v>69</v>
      </c>
      <c r="EF48" s="372" t="s">
        <v>162</v>
      </c>
      <c r="EG48" s="372">
        <v>15.62</v>
      </c>
      <c r="EH48" s="372"/>
      <c r="EI48" s="372" t="s">
        <v>234</v>
      </c>
      <c r="EJ48" s="372" t="s">
        <v>167</v>
      </c>
      <c r="EK48" s="372">
        <v>40.549999999999997</v>
      </c>
      <c r="EL48" s="372"/>
      <c r="EM48" s="372" t="s">
        <v>234</v>
      </c>
      <c r="EN48" s="372" t="s">
        <v>167</v>
      </c>
      <c r="EO48" s="372">
        <v>23.43</v>
      </c>
      <c r="EP48" s="372"/>
      <c r="EQ48" s="372" t="s">
        <v>233</v>
      </c>
      <c r="ER48" s="372" t="s">
        <v>170</v>
      </c>
      <c r="ES48" s="372">
        <v>14.14</v>
      </c>
      <c r="ET48" s="372"/>
      <c r="EU48" s="372" t="s">
        <v>69</v>
      </c>
      <c r="EV48" s="372" t="s">
        <v>156</v>
      </c>
      <c r="EW48" s="372">
        <v>25.38</v>
      </c>
      <c r="EX48" s="372"/>
      <c r="EY48" s="372" t="s">
        <v>248</v>
      </c>
      <c r="EZ48" s="372" t="s">
        <v>143</v>
      </c>
      <c r="FA48" s="372">
        <v>1.98</v>
      </c>
      <c r="FB48" s="372"/>
      <c r="FC48" s="372" t="s">
        <v>234</v>
      </c>
      <c r="FD48" s="372" t="s">
        <v>184</v>
      </c>
      <c r="FE48" s="372">
        <v>19.5</v>
      </c>
      <c r="FF48" s="372">
        <v>12.85</v>
      </c>
      <c r="FG48" s="12"/>
    </row>
    <row r="49" spans="1:163" ht="12.75" x14ac:dyDescent="0.2">
      <c r="A49" s="12"/>
      <c r="B49" s="114"/>
      <c r="C49" s="117" t="s">
        <v>185</v>
      </c>
      <c r="D49" s="74">
        <f>Safety!B49</f>
        <v>75.486657927549572</v>
      </c>
      <c r="E49" s="89">
        <f t="shared" si="1"/>
        <v>14</v>
      </c>
      <c r="F49" s="89">
        <f t="shared" si="2"/>
        <v>17</v>
      </c>
      <c r="G49" s="74">
        <f>Affordability!B49</f>
        <v>75.149753494999459</v>
      </c>
      <c r="H49" s="89">
        <f t="shared" si="3"/>
        <v>25</v>
      </c>
      <c r="I49" s="89">
        <f t="shared" si="4"/>
        <v>21</v>
      </c>
      <c r="J49" s="74">
        <f>Transit!B49</f>
        <v>47.16446568848945</v>
      </c>
      <c r="K49" s="89">
        <f t="shared" si="5"/>
        <v>20</v>
      </c>
      <c r="L49" s="89">
        <f t="shared" si="6"/>
        <v>21</v>
      </c>
      <c r="M49" s="74">
        <f>Health!B49</f>
        <v>20.858213803185077</v>
      </c>
      <c r="N49" s="89">
        <f t="shared" si="7"/>
        <v>28</v>
      </c>
      <c r="O49" s="89">
        <f t="shared" si="8"/>
        <v>1</v>
      </c>
      <c r="P49" s="74">
        <f>Travel!B49</f>
        <v>51.250981788684989</v>
      </c>
      <c r="Q49" s="89">
        <f t="shared" si="9"/>
        <v>41</v>
      </c>
      <c r="R49" s="89">
        <f t="shared" si="10"/>
        <v>49</v>
      </c>
      <c r="S49" s="74">
        <f>Employment!B49</f>
        <v>37.173364191818351</v>
      </c>
      <c r="T49" s="89">
        <f t="shared" si="11"/>
        <v>40</v>
      </c>
      <c r="U49" s="89">
        <f t="shared" si="12"/>
        <v>47</v>
      </c>
      <c r="V49" s="74">
        <f>Environment!B49</f>
        <v>23.855104350868004</v>
      </c>
      <c r="W49" s="89">
        <f t="shared" si="13"/>
        <v>54</v>
      </c>
      <c r="X49" s="89">
        <f t="shared" si="14"/>
        <v>45</v>
      </c>
      <c r="Y49" s="74">
        <f>Education!B49</f>
        <v>38.98631330299358</v>
      </c>
      <c r="Z49" s="89">
        <f t="shared" si="15"/>
        <v>43</v>
      </c>
      <c r="AA49" s="89">
        <f t="shared" si="16"/>
        <v>36</v>
      </c>
      <c r="AB49" s="74">
        <f>Entrepreneurship!B49</f>
        <v>20.231711664509703</v>
      </c>
      <c r="AC49" s="89">
        <f t="shared" si="17"/>
        <v>44</v>
      </c>
      <c r="AD49" s="89">
        <f t="shared" si="18"/>
        <v>49</v>
      </c>
      <c r="AE49" s="74">
        <f>'Public space'!B49</f>
        <v>28.472072616256042</v>
      </c>
      <c r="AF49" s="89">
        <f t="shared" si="19"/>
        <v>5</v>
      </c>
      <c r="AG49" s="89">
        <f t="shared" si="20"/>
        <v>9</v>
      </c>
      <c r="AH49" s="74">
        <f>'Financial services'!B49</f>
        <v>16.751218266902175</v>
      </c>
      <c r="AI49" s="89">
        <f t="shared" si="21"/>
        <v>25</v>
      </c>
      <c r="AJ49" s="89">
        <f t="shared" si="22"/>
        <v>1</v>
      </c>
      <c r="AK49" s="74">
        <f>Diversity!B49</f>
        <v>21.619642815392655</v>
      </c>
      <c r="AL49" s="89">
        <f t="shared" si="23"/>
        <v>46</v>
      </c>
      <c r="AM49" s="89">
        <f t="shared" si="24"/>
        <v>46</v>
      </c>
      <c r="AN49" s="74">
        <f>'Digital access'!B49</f>
        <v>44.416177825826402</v>
      </c>
      <c r="AO49" s="89">
        <f t="shared" si="25"/>
        <v>41</v>
      </c>
      <c r="AP49" s="89">
        <f t="shared" si="26"/>
        <v>1</v>
      </c>
      <c r="AQ49" s="74">
        <f>Music!B49</f>
        <v>19.731010273972608</v>
      </c>
      <c r="AR49" s="89">
        <f t="shared" si="27"/>
        <v>24</v>
      </c>
      <c r="AS49" s="89">
        <f t="shared" si="28"/>
        <v>14</v>
      </c>
      <c r="AT49" s="74">
        <f>'Creative arts'!B49</f>
        <v>7.8093749999999993</v>
      </c>
      <c r="AU49" s="89">
        <f t="shared" si="29"/>
        <v>46</v>
      </c>
      <c r="AV49" s="89">
        <f t="shared" si="30"/>
        <v>46</v>
      </c>
      <c r="AW49" s="74">
        <f>Sports!B49</f>
        <v>45.786881434373726</v>
      </c>
      <c r="AX49" s="89">
        <f t="shared" si="31"/>
        <v>20</v>
      </c>
      <c r="AY49" s="89">
        <f t="shared" si="32"/>
        <v>35</v>
      </c>
      <c r="AZ49" s="74">
        <f>Film!B49</f>
        <v>23.520283232549687</v>
      </c>
      <c r="BA49" s="89">
        <f t="shared" si="33"/>
        <v>47</v>
      </c>
      <c r="BB49" s="89">
        <f t="shared" si="34"/>
        <v>11</v>
      </c>
      <c r="BC49" s="74">
        <f ca="1">'Civic engagement'!B49</f>
        <v>13.318496240206184</v>
      </c>
      <c r="BD49" s="89">
        <f t="shared" ca="1" si="35"/>
        <v>49</v>
      </c>
      <c r="BE49" s="89">
        <f t="shared" ca="1" si="36"/>
        <v>13</v>
      </c>
      <c r="BF49" s="74">
        <f>'Food and nightlife'!B49</f>
        <v>41.953211436137622</v>
      </c>
      <c r="BG49" s="89">
        <f t="shared" si="37"/>
        <v>9</v>
      </c>
      <c r="BH49" s="89">
        <f t="shared" si="38"/>
        <v>22</v>
      </c>
      <c r="BI49" s="74">
        <f>Fashion!B49</f>
        <v>17.621153846153845</v>
      </c>
      <c r="BJ49" s="89">
        <f t="shared" si="39"/>
        <v>9</v>
      </c>
      <c r="BK49" s="89">
        <f t="shared" si="40"/>
        <v>40</v>
      </c>
      <c r="BL49" s="117">
        <f>'Youth population'!G49</f>
        <v>21.929411764705883</v>
      </c>
      <c r="BM49" s="12"/>
      <c r="BN49" s="117" t="s">
        <v>185</v>
      </c>
      <c r="BO49" s="12">
        <f t="shared" ca="1" si="41"/>
        <v>693.08550096557508</v>
      </c>
      <c r="BP49" s="68">
        <f t="shared" ca="1" si="42"/>
        <v>37</v>
      </c>
      <c r="BQ49" s="68">
        <f t="shared" ca="1" si="43"/>
        <v>28</v>
      </c>
      <c r="BR49" s="372">
        <v>46</v>
      </c>
      <c r="BS49" s="372" t="s">
        <v>234</v>
      </c>
      <c r="BT49" s="372" t="s">
        <v>167</v>
      </c>
      <c r="BU49" s="372">
        <v>637.02</v>
      </c>
      <c r="BV49" s="372"/>
      <c r="BW49" s="372"/>
      <c r="BX49" s="372"/>
      <c r="BY49" s="372"/>
      <c r="BZ49" s="372">
        <v>46</v>
      </c>
      <c r="CA49" s="372" t="s">
        <v>69</v>
      </c>
      <c r="CB49" s="372" t="s">
        <v>156</v>
      </c>
      <c r="CC49" s="372">
        <v>60.13</v>
      </c>
      <c r="CD49" s="372"/>
      <c r="CE49" s="372" t="s">
        <v>69</v>
      </c>
      <c r="CF49" s="372" t="s">
        <v>160</v>
      </c>
      <c r="CG49" s="372">
        <v>66.45</v>
      </c>
      <c r="CH49" s="372"/>
      <c r="CI49" s="372" t="s">
        <v>69</v>
      </c>
      <c r="CJ49" s="372" t="s">
        <v>160</v>
      </c>
      <c r="CK49" s="372">
        <v>34.32</v>
      </c>
      <c r="CL49" s="372"/>
      <c r="CM49" s="372" t="s">
        <v>69</v>
      </c>
      <c r="CN49" s="372" t="s">
        <v>18</v>
      </c>
      <c r="CO49" s="372">
        <v>15.31</v>
      </c>
      <c r="CP49" s="372"/>
      <c r="CQ49" s="372" t="s">
        <v>248</v>
      </c>
      <c r="CR49" s="372" t="s">
        <v>188</v>
      </c>
      <c r="CS49" s="372">
        <v>49.81</v>
      </c>
      <c r="CT49" s="372"/>
      <c r="CU49" s="372" t="s">
        <v>234</v>
      </c>
      <c r="CV49" s="372" t="s">
        <v>186</v>
      </c>
      <c r="CW49" s="372">
        <v>33.39</v>
      </c>
      <c r="CX49" s="372"/>
      <c r="CY49" s="372" t="s">
        <v>234</v>
      </c>
      <c r="CZ49" s="372" t="s">
        <v>184</v>
      </c>
      <c r="DA49" s="372">
        <v>34.74</v>
      </c>
      <c r="DB49" s="372"/>
      <c r="DC49" s="372" t="s">
        <v>233</v>
      </c>
      <c r="DD49" s="372" t="s">
        <v>175</v>
      </c>
      <c r="DE49" s="372">
        <v>36.75</v>
      </c>
      <c r="DF49" s="372"/>
      <c r="DG49" s="372" t="s">
        <v>248</v>
      </c>
      <c r="DH49" s="372" t="s">
        <v>188</v>
      </c>
      <c r="DI49" s="372">
        <v>17.05</v>
      </c>
      <c r="DJ49" s="372"/>
      <c r="DK49" s="372" t="s">
        <v>248</v>
      </c>
      <c r="DL49" s="372" t="s">
        <v>148</v>
      </c>
      <c r="DM49" s="372">
        <v>1.0900000000000001</v>
      </c>
      <c r="DN49" s="372"/>
      <c r="DO49" s="372" t="s">
        <v>234</v>
      </c>
      <c r="DP49" s="372" t="s">
        <v>159</v>
      </c>
      <c r="DQ49" s="372">
        <v>12.49</v>
      </c>
      <c r="DR49" s="372"/>
      <c r="DS49" s="372" t="s">
        <v>234</v>
      </c>
      <c r="DT49" s="372" t="s">
        <v>185</v>
      </c>
      <c r="DU49" s="372">
        <v>21.62</v>
      </c>
      <c r="DV49" s="372"/>
      <c r="DW49" s="372" t="s">
        <v>69</v>
      </c>
      <c r="DX49" s="372" t="s">
        <v>18</v>
      </c>
      <c r="DY49" s="372">
        <v>38.229999999999997</v>
      </c>
      <c r="DZ49" s="372"/>
      <c r="EA49" s="372" t="s">
        <v>69</v>
      </c>
      <c r="EB49" s="372" t="s">
        <v>153</v>
      </c>
      <c r="EC49" s="372">
        <v>3.92</v>
      </c>
      <c r="ED49" s="372"/>
      <c r="EE49" s="372" t="s">
        <v>234</v>
      </c>
      <c r="EF49" s="372" t="s">
        <v>185</v>
      </c>
      <c r="EG49" s="372">
        <v>7.81</v>
      </c>
      <c r="EH49" s="372"/>
      <c r="EI49" s="372" t="s">
        <v>234</v>
      </c>
      <c r="EJ49" s="372" t="s">
        <v>174</v>
      </c>
      <c r="EK49" s="372">
        <v>40.409999999999997</v>
      </c>
      <c r="EL49" s="372"/>
      <c r="EM49" s="372" t="s">
        <v>69</v>
      </c>
      <c r="EN49" s="372" t="s">
        <v>150</v>
      </c>
      <c r="EO49" s="372">
        <v>23.36</v>
      </c>
      <c r="EP49" s="372"/>
      <c r="EQ49" s="372" t="s">
        <v>233</v>
      </c>
      <c r="ER49" s="372" t="s">
        <v>152</v>
      </c>
      <c r="ES49" s="372">
        <v>14.08</v>
      </c>
      <c r="ET49" s="372"/>
      <c r="EU49" s="372" t="s">
        <v>234</v>
      </c>
      <c r="EV49" s="372" t="s">
        <v>244</v>
      </c>
      <c r="EW49" s="372">
        <v>23.71</v>
      </c>
      <c r="EX49" s="372"/>
      <c r="EY49" s="372" t="s">
        <v>67</v>
      </c>
      <c r="EZ49" s="372" t="s">
        <v>179</v>
      </c>
      <c r="FA49" s="372">
        <v>1.98</v>
      </c>
      <c r="FB49" s="372"/>
      <c r="FC49" s="372" t="s">
        <v>234</v>
      </c>
      <c r="FD49" s="372" t="s">
        <v>157</v>
      </c>
      <c r="FE49" s="372">
        <v>19.3</v>
      </c>
      <c r="FF49" s="372">
        <v>12.38</v>
      </c>
      <c r="FG49" s="12"/>
    </row>
    <row r="50" spans="1:163" ht="12.75" x14ac:dyDescent="0.2">
      <c r="A50" s="12"/>
      <c r="B50" s="114"/>
      <c r="C50" s="117" t="s">
        <v>186</v>
      </c>
      <c r="D50" s="74">
        <f>Safety!B50</f>
        <v>80.620801668121715</v>
      </c>
      <c r="E50" s="89">
        <f t="shared" si="1"/>
        <v>4</v>
      </c>
      <c r="F50" s="89">
        <f t="shared" si="2"/>
        <v>32</v>
      </c>
      <c r="G50" s="74">
        <f>Affordability!B50</f>
        <v>73.193924899861543</v>
      </c>
      <c r="H50" s="89">
        <f t="shared" si="3"/>
        <v>33</v>
      </c>
      <c r="I50" s="89">
        <f t="shared" si="4"/>
        <v>32</v>
      </c>
      <c r="J50" s="74">
        <f>Transit!B50</f>
        <v>48.573324764606049</v>
      </c>
      <c r="K50" s="89">
        <f t="shared" si="5"/>
        <v>17</v>
      </c>
      <c r="L50" s="89">
        <f t="shared" si="6"/>
        <v>3</v>
      </c>
      <c r="M50" s="74">
        <f>Health!B50</f>
        <v>16.472536433992513</v>
      </c>
      <c r="N50" s="89">
        <f t="shared" si="7"/>
        <v>43</v>
      </c>
      <c r="O50" s="89">
        <f t="shared" si="8"/>
        <v>49</v>
      </c>
      <c r="P50" s="74">
        <f>Travel!B50</f>
        <v>47.734085904877105</v>
      </c>
      <c r="Q50" s="89">
        <f t="shared" si="9"/>
        <v>48</v>
      </c>
      <c r="R50" s="89">
        <f t="shared" si="10"/>
        <v>34</v>
      </c>
      <c r="S50" s="74">
        <f>Employment!B50</f>
        <v>33.387261884762275</v>
      </c>
      <c r="T50" s="89">
        <f t="shared" si="11"/>
        <v>46</v>
      </c>
      <c r="U50" s="89">
        <f t="shared" si="12"/>
        <v>39</v>
      </c>
      <c r="V50" s="74">
        <f>Environment!B50</f>
        <v>60.125899729820624</v>
      </c>
      <c r="W50" s="89">
        <f t="shared" si="13"/>
        <v>4</v>
      </c>
      <c r="X50" s="89">
        <f t="shared" si="14"/>
        <v>35</v>
      </c>
      <c r="Y50" s="74">
        <f>Education!B50</f>
        <v>40.607797814230004</v>
      </c>
      <c r="Z50" s="89">
        <f t="shared" si="15"/>
        <v>39</v>
      </c>
      <c r="AA50" s="89">
        <f t="shared" si="16"/>
        <v>19</v>
      </c>
      <c r="AB50" s="74">
        <f>Entrepreneurship!B50</f>
        <v>28.602431077694238</v>
      </c>
      <c r="AC50" s="89">
        <f t="shared" si="17"/>
        <v>17</v>
      </c>
      <c r="AD50" s="89">
        <f t="shared" si="18"/>
        <v>41</v>
      </c>
      <c r="AE50" s="74">
        <f>'Public space'!B50</f>
        <v>1.6739951970882645</v>
      </c>
      <c r="AF50" s="89">
        <f t="shared" si="19"/>
        <v>41</v>
      </c>
      <c r="AG50" s="89">
        <f t="shared" si="20"/>
        <v>14</v>
      </c>
      <c r="AH50" s="74">
        <f>'Financial services'!B50</f>
        <v>19.196135036181115</v>
      </c>
      <c r="AI50" s="89">
        <f t="shared" si="21"/>
        <v>20</v>
      </c>
      <c r="AJ50" s="89">
        <f t="shared" si="22"/>
        <v>40</v>
      </c>
      <c r="AK50" s="74">
        <f>Diversity!B50</f>
        <v>35.136014101935224</v>
      </c>
      <c r="AL50" s="89">
        <f t="shared" si="23"/>
        <v>29</v>
      </c>
      <c r="AM50" s="89">
        <f t="shared" si="24"/>
        <v>34</v>
      </c>
      <c r="AN50" s="74">
        <f>'Digital access'!B50</f>
        <v>58.115648565492428</v>
      </c>
      <c r="AO50" s="89">
        <f t="shared" si="25"/>
        <v>22</v>
      </c>
      <c r="AP50" s="89">
        <f t="shared" si="26"/>
        <v>19</v>
      </c>
      <c r="AQ50" s="74">
        <f>Music!B50</f>
        <v>12.120667808219181</v>
      </c>
      <c r="AR50" s="89">
        <f t="shared" si="27"/>
        <v>33</v>
      </c>
      <c r="AS50" s="89">
        <f t="shared" si="28"/>
        <v>35</v>
      </c>
      <c r="AT50" s="74">
        <f>'Creative arts'!B50</f>
        <v>4.4624999999999995</v>
      </c>
      <c r="AU50" s="89">
        <f t="shared" si="29"/>
        <v>50</v>
      </c>
      <c r="AV50" s="89">
        <f t="shared" si="30"/>
        <v>17</v>
      </c>
      <c r="AW50" s="74">
        <f>Sports!B50</f>
        <v>50.349515218526491</v>
      </c>
      <c r="AX50" s="89">
        <f t="shared" si="31"/>
        <v>11</v>
      </c>
      <c r="AY50" s="89">
        <f t="shared" si="32"/>
        <v>11</v>
      </c>
      <c r="AZ50" s="74">
        <f>Film!B50</f>
        <v>31.504357005143941</v>
      </c>
      <c r="BA50" s="89">
        <f t="shared" si="33"/>
        <v>29</v>
      </c>
      <c r="BB50" s="89">
        <f t="shared" si="34"/>
        <v>46</v>
      </c>
      <c r="BC50" s="74">
        <f ca="1">'Civic engagement'!B50</f>
        <v>8.8314568298969061</v>
      </c>
      <c r="BD50" s="89">
        <f t="shared" ca="1" si="35"/>
        <v>53</v>
      </c>
      <c r="BE50" s="89">
        <f t="shared" ca="1" si="36"/>
        <v>27</v>
      </c>
      <c r="BF50" s="74">
        <f>'Food and nightlife'!B50</f>
        <v>29.743328662653521</v>
      </c>
      <c r="BG50" s="89">
        <f t="shared" si="37"/>
        <v>30</v>
      </c>
      <c r="BH50" s="89">
        <f t="shared" si="38"/>
        <v>33</v>
      </c>
      <c r="BI50" s="74">
        <f>Fashion!B50</f>
        <v>2.6698717948717943</v>
      </c>
      <c r="BJ50" s="89">
        <f t="shared" si="39"/>
        <v>41</v>
      </c>
      <c r="BK50" s="89">
        <f t="shared" si="40"/>
        <v>44</v>
      </c>
      <c r="BL50" s="117">
        <f>'Youth population'!G50</f>
        <v>1.411764705882355</v>
      </c>
      <c r="BM50" s="12"/>
      <c r="BN50" s="117" t="s">
        <v>186</v>
      </c>
      <c r="BO50" s="12">
        <f t="shared" ca="1" si="41"/>
        <v>684.53331910385714</v>
      </c>
      <c r="BP50" s="68">
        <f t="shared" ca="1" si="42"/>
        <v>39</v>
      </c>
      <c r="BQ50" s="68">
        <f t="shared" ca="1" si="43"/>
        <v>17</v>
      </c>
      <c r="BR50" s="372">
        <v>47</v>
      </c>
      <c r="BS50" s="372" t="s">
        <v>69</v>
      </c>
      <c r="BT50" s="372" t="s">
        <v>156</v>
      </c>
      <c r="BU50" s="372">
        <v>635.32000000000005</v>
      </c>
      <c r="BV50" s="372"/>
      <c r="BW50" s="372"/>
      <c r="BX50" s="372"/>
      <c r="BY50" s="372"/>
      <c r="BZ50" s="372">
        <v>47</v>
      </c>
      <c r="CA50" s="372" t="s">
        <v>75</v>
      </c>
      <c r="CB50" s="372" t="s">
        <v>171</v>
      </c>
      <c r="CC50" s="372">
        <v>58.85</v>
      </c>
      <c r="CD50" s="372"/>
      <c r="CE50" s="372" t="s">
        <v>75</v>
      </c>
      <c r="CF50" s="372" t="s">
        <v>171</v>
      </c>
      <c r="CG50" s="372">
        <v>66.39</v>
      </c>
      <c r="CH50" s="372"/>
      <c r="CI50" s="372" t="s">
        <v>234</v>
      </c>
      <c r="CJ50" s="372" t="s">
        <v>142</v>
      </c>
      <c r="CK50" s="372">
        <v>33.5</v>
      </c>
      <c r="CL50" s="372"/>
      <c r="CM50" s="372" t="s">
        <v>248</v>
      </c>
      <c r="CN50" s="372" t="s">
        <v>188</v>
      </c>
      <c r="CO50" s="372">
        <v>14.85</v>
      </c>
      <c r="CP50" s="372"/>
      <c r="CQ50" s="372" t="s">
        <v>69</v>
      </c>
      <c r="CR50" s="372" t="s">
        <v>173</v>
      </c>
      <c r="CS50" s="372">
        <v>47.91</v>
      </c>
      <c r="CT50" s="372"/>
      <c r="CU50" s="372" t="s">
        <v>67</v>
      </c>
      <c r="CV50" s="372" t="s">
        <v>178</v>
      </c>
      <c r="CW50" s="372">
        <v>32.14</v>
      </c>
      <c r="CX50" s="372"/>
      <c r="CY50" s="372" t="s">
        <v>234</v>
      </c>
      <c r="CZ50" s="372" t="s">
        <v>174</v>
      </c>
      <c r="DA50" s="372">
        <v>34.479999999999997</v>
      </c>
      <c r="DB50" s="372"/>
      <c r="DC50" s="372" t="s">
        <v>75</v>
      </c>
      <c r="DD50" s="372" t="s">
        <v>158</v>
      </c>
      <c r="DE50" s="372">
        <v>35.869999999999997</v>
      </c>
      <c r="DF50" s="372"/>
      <c r="DG50" s="372" t="s">
        <v>75</v>
      </c>
      <c r="DH50" s="372" t="s">
        <v>180</v>
      </c>
      <c r="DI50" s="372">
        <v>15.93</v>
      </c>
      <c r="DJ50" s="372"/>
      <c r="DK50" s="372" t="s">
        <v>69</v>
      </c>
      <c r="DL50" s="372" t="s">
        <v>153</v>
      </c>
      <c r="DM50" s="372">
        <v>0.81</v>
      </c>
      <c r="DN50" s="372"/>
      <c r="DO50" s="372" t="s">
        <v>69</v>
      </c>
      <c r="DP50" s="372" t="s">
        <v>18</v>
      </c>
      <c r="DQ50" s="372">
        <v>12.24</v>
      </c>
      <c r="DR50" s="372"/>
      <c r="DS50" s="372" t="s">
        <v>69</v>
      </c>
      <c r="DT50" s="372" t="s">
        <v>173</v>
      </c>
      <c r="DU50" s="372">
        <v>21.46</v>
      </c>
      <c r="DV50" s="372"/>
      <c r="DW50" s="372" t="s">
        <v>75</v>
      </c>
      <c r="DX50" s="372" t="s">
        <v>158</v>
      </c>
      <c r="DY50" s="372">
        <v>36.590000000000003</v>
      </c>
      <c r="DZ50" s="372"/>
      <c r="EA50" s="372" t="s">
        <v>234</v>
      </c>
      <c r="EB50" s="372" t="s">
        <v>174</v>
      </c>
      <c r="EC50" s="372">
        <v>3.69</v>
      </c>
      <c r="ED50" s="372"/>
      <c r="EE50" s="372" t="s">
        <v>69</v>
      </c>
      <c r="EF50" s="372" t="s">
        <v>156</v>
      </c>
      <c r="EG50" s="372">
        <v>7.25</v>
      </c>
      <c r="EH50" s="372"/>
      <c r="EI50" s="372" t="s">
        <v>69</v>
      </c>
      <c r="EJ50" s="372" t="s">
        <v>150</v>
      </c>
      <c r="EK50" s="372">
        <v>39.93</v>
      </c>
      <c r="EL50" s="372"/>
      <c r="EM50" s="372" t="s">
        <v>234</v>
      </c>
      <c r="EN50" s="372" t="s">
        <v>185</v>
      </c>
      <c r="EO50" s="372">
        <v>23.21</v>
      </c>
      <c r="EP50" s="372"/>
      <c r="EQ50" s="372" t="s">
        <v>75</v>
      </c>
      <c r="ER50" s="372" t="s">
        <v>166</v>
      </c>
      <c r="ES50" s="372">
        <v>13.86</v>
      </c>
      <c r="ET50" s="372"/>
      <c r="EU50" s="372" t="s">
        <v>234</v>
      </c>
      <c r="EV50" s="372" t="s">
        <v>172</v>
      </c>
      <c r="EW50" s="372">
        <v>23.56</v>
      </c>
      <c r="EX50" s="372"/>
      <c r="EY50" s="372" t="s">
        <v>67</v>
      </c>
      <c r="EZ50" s="372" t="s">
        <v>183</v>
      </c>
      <c r="FA50" s="372">
        <v>1.98</v>
      </c>
      <c r="FB50" s="372"/>
      <c r="FC50" s="372" t="s">
        <v>75</v>
      </c>
      <c r="FD50" s="372" t="s">
        <v>144</v>
      </c>
      <c r="FE50" s="372">
        <v>18.399999999999999</v>
      </c>
      <c r="FF50" s="372">
        <v>10.26</v>
      </c>
      <c r="FG50" s="12"/>
    </row>
    <row r="51" spans="1:163" ht="12.75" x14ac:dyDescent="0.2">
      <c r="A51" s="12"/>
      <c r="B51" s="114"/>
      <c r="C51" s="117" t="s">
        <v>243</v>
      </c>
      <c r="D51" s="74">
        <f>Safety!B51</f>
        <v>75.896037432825551</v>
      </c>
      <c r="E51" s="89">
        <f t="shared" si="1"/>
        <v>12</v>
      </c>
      <c r="F51" s="89">
        <f t="shared" si="2"/>
        <v>3</v>
      </c>
      <c r="G51" s="74">
        <f>Affordability!B51</f>
        <v>80.342828159562544</v>
      </c>
      <c r="H51" s="89">
        <f t="shared" si="3"/>
        <v>3</v>
      </c>
      <c r="I51" s="89">
        <f t="shared" si="4"/>
        <v>44</v>
      </c>
      <c r="J51" s="74">
        <f>Transit!B51</f>
        <v>38.314966009373613</v>
      </c>
      <c r="K51" s="89">
        <f t="shared" si="5"/>
        <v>39</v>
      </c>
      <c r="L51" s="89">
        <f t="shared" si="6"/>
        <v>11</v>
      </c>
      <c r="M51" s="74">
        <f>Health!B51</f>
        <v>27.38610633159756</v>
      </c>
      <c r="N51" s="89">
        <f t="shared" si="7"/>
        <v>5</v>
      </c>
      <c r="O51" s="89">
        <f t="shared" si="8"/>
        <v>34</v>
      </c>
      <c r="P51" s="74">
        <f>Travel!B51</f>
        <v>57.200827710353458</v>
      </c>
      <c r="Q51" s="89">
        <f t="shared" si="9"/>
        <v>23</v>
      </c>
      <c r="R51" s="89">
        <f t="shared" si="10"/>
        <v>47</v>
      </c>
      <c r="S51" s="74">
        <f>Employment!B51</f>
        <v>42.766216393901665</v>
      </c>
      <c r="T51" s="89">
        <f t="shared" si="11"/>
        <v>29</v>
      </c>
      <c r="U51" s="89">
        <f t="shared" si="12"/>
        <v>35</v>
      </c>
      <c r="V51" s="74">
        <f>Environment!B51</f>
        <v>39.226378974949377</v>
      </c>
      <c r="W51" s="89">
        <f t="shared" si="13"/>
        <v>39</v>
      </c>
      <c r="X51" s="89">
        <f t="shared" si="14"/>
        <v>10</v>
      </c>
      <c r="Y51" s="74">
        <f>Education!B51</f>
        <v>49.603388076136532</v>
      </c>
      <c r="Z51" s="89">
        <f t="shared" si="15"/>
        <v>17</v>
      </c>
      <c r="AA51" s="89">
        <f t="shared" si="16"/>
        <v>32</v>
      </c>
      <c r="AB51" s="74">
        <f>Entrepreneurship!B51</f>
        <v>24.102760769553427</v>
      </c>
      <c r="AC51" s="89">
        <f t="shared" si="17"/>
        <v>27</v>
      </c>
      <c r="AD51" s="89">
        <f t="shared" si="18"/>
        <v>4</v>
      </c>
      <c r="AE51" s="74">
        <f>'Public space'!B51</f>
        <v>1.3668613550269246</v>
      </c>
      <c r="AF51" s="89">
        <f t="shared" si="19"/>
        <v>44</v>
      </c>
      <c r="AG51" s="89">
        <f t="shared" si="20"/>
        <v>19</v>
      </c>
      <c r="AH51" s="74">
        <f>'Financial services'!B51</f>
        <v>20.973736546074779</v>
      </c>
      <c r="AI51" s="89">
        <f t="shared" si="21"/>
        <v>14</v>
      </c>
      <c r="AJ51" s="89">
        <f t="shared" si="22"/>
        <v>55</v>
      </c>
      <c r="AK51" s="74">
        <f>Diversity!B51</f>
        <v>51.976147853968087</v>
      </c>
      <c r="AL51" s="89">
        <f t="shared" si="23"/>
        <v>7</v>
      </c>
      <c r="AM51" s="89">
        <f t="shared" si="24"/>
        <v>33</v>
      </c>
      <c r="AN51" s="74">
        <f>'Digital access'!B51</f>
        <v>65.508736314752312</v>
      </c>
      <c r="AO51" s="89">
        <f t="shared" si="25"/>
        <v>5</v>
      </c>
      <c r="AP51" s="89">
        <f t="shared" si="26"/>
        <v>21</v>
      </c>
      <c r="AQ51" s="74">
        <f>Music!B51</f>
        <v>21.873082191780824</v>
      </c>
      <c r="AR51" s="89">
        <f t="shared" si="27"/>
        <v>18</v>
      </c>
      <c r="AS51" s="89">
        <f t="shared" si="28"/>
        <v>34</v>
      </c>
      <c r="AT51" s="74">
        <f>'Creative arts'!B51</f>
        <v>45.393750000000004</v>
      </c>
      <c r="AU51" s="89">
        <f t="shared" si="29"/>
        <v>18</v>
      </c>
      <c r="AV51" s="89">
        <f t="shared" si="30"/>
        <v>8</v>
      </c>
      <c r="AW51" s="74">
        <f>Sports!B51</f>
        <v>53.485896016155323</v>
      </c>
      <c r="AX51" s="89">
        <f t="shared" si="31"/>
        <v>6</v>
      </c>
      <c r="AY51" s="89">
        <f t="shared" si="32"/>
        <v>30</v>
      </c>
      <c r="AZ51" s="74">
        <f>Film!B51</f>
        <v>43.296789950100582</v>
      </c>
      <c r="BA51" s="89">
        <f t="shared" si="33"/>
        <v>12</v>
      </c>
      <c r="BB51" s="89">
        <f t="shared" si="34"/>
        <v>17</v>
      </c>
      <c r="BC51" s="74">
        <f ca="1">'Civic engagement'!B51</f>
        <v>20.998768343724219</v>
      </c>
      <c r="BD51" s="89">
        <f t="shared" ca="1" si="35"/>
        <v>17</v>
      </c>
      <c r="BE51" s="89">
        <f t="shared" ca="1" si="36"/>
        <v>26</v>
      </c>
      <c r="BF51" s="74">
        <f>'Food and nightlife'!B51</f>
        <v>28.713238119980453</v>
      </c>
      <c r="BG51" s="89">
        <f t="shared" si="37"/>
        <v>33</v>
      </c>
      <c r="BH51" s="89">
        <f t="shared" si="38"/>
        <v>9</v>
      </c>
      <c r="BI51" s="74">
        <f>Fashion!B51</f>
        <v>10.984615384615386</v>
      </c>
      <c r="BJ51" s="89">
        <f t="shared" si="39"/>
        <v>23</v>
      </c>
      <c r="BK51" s="89">
        <f t="shared" si="40"/>
        <v>49</v>
      </c>
      <c r="BL51" s="117">
        <f>'Youth population'!G51</f>
        <v>1.1529411764705912</v>
      </c>
      <c r="BM51" s="12"/>
      <c r="BN51" s="117" t="s">
        <v>243</v>
      </c>
      <c r="BO51" s="12">
        <f t="shared" ca="1" si="41"/>
        <v>800.56407311090311</v>
      </c>
      <c r="BP51" s="68">
        <f t="shared" ca="1" si="42"/>
        <v>16</v>
      </c>
      <c r="BQ51" s="68">
        <f t="shared" ca="1" si="43"/>
        <v>9</v>
      </c>
      <c r="BR51" s="372">
        <v>48</v>
      </c>
      <c r="BS51" s="372" t="s">
        <v>248</v>
      </c>
      <c r="BT51" s="372" t="s">
        <v>148</v>
      </c>
      <c r="BU51" s="372">
        <v>623.69000000000005</v>
      </c>
      <c r="BV51" s="372"/>
      <c r="BW51" s="372"/>
      <c r="BX51" s="372"/>
      <c r="BY51" s="372"/>
      <c r="BZ51" s="372">
        <v>48</v>
      </c>
      <c r="CA51" s="372" t="s">
        <v>234</v>
      </c>
      <c r="CB51" s="372" t="s">
        <v>142</v>
      </c>
      <c r="CC51" s="372">
        <v>56.74</v>
      </c>
      <c r="CD51" s="372"/>
      <c r="CE51" s="372" t="s">
        <v>67</v>
      </c>
      <c r="CF51" s="372" t="s">
        <v>183</v>
      </c>
      <c r="CG51" s="372">
        <v>65.11</v>
      </c>
      <c r="CH51" s="372"/>
      <c r="CI51" s="372" t="s">
        <v>69</v>
      </c>
      <c r="CJ51" s="372" t="s">
        <v>150</v>
      </c>
      <c r="CK51" s="372">
        <v>32.74</v>
      </c>
      <c r="CL51" s="372"/>
      <c r="CM51" s="372" t="s">
        <v>69</v>
      </c>
      <c r="CN51" s="372" t="s">
        <v>173</v>
      </c>
      <c r="CO51" s="372">
        <v>14</v>
      </c>
      <c r="CP51" s="372"/>
      <c r="CQ51" s="372" t="s">
        <v>234</v>
      </c>
      <c r="CR51" s="372" t="s">
        <v>186</v>
      </c>
      <c r="CS51" s="372">
        <v>47.73</v>
      </c>
      <c r="CT51" s="372"/>
      <c r="CU51" s="372" t="s">
        <v>234</v>
      </c>
      <c r="CV51" s="372" t="s">
        <v>174</v>
      </c>
      <c r="CW51" s="372">
        <v>31.86</v>
      </c>
      <c r="CX51" s="372"/>
      <c r="CY51" s="372" t="s">
        <v>67</v>
      </c>
      <c r="CZ51" s="372" t="s">
        <v>149</v>
      </c>
      <c r="DA51" s="372">
        <v>32.32</v>
      </c>
      <c r="DB51" s="372"/>
      <c r="DC51" s="372" t="s">
        <v>75</v>
      </c>
      <c r="DD51" s="372" t="s">
        <v>171</v>
      </c>
      <c r="DE51" s="372">
        <v>34.71</v>
      </c>
      <c r="DF51" s="372"/>
      <c r="DG51" s="372" t="s">
        <v>248</v>
      </c>
      <c r="DH51" s="372" t="s">
        <v>143</v>
      </c>
      <c r="DI51" s="372">
        <v>14.45</v>
      </c>
      <c r="DJ51" s="372"/>
      <c r="DK51" s="372" t="s">
        <v>75</v>
      </c>
      <c r="DL51" s="372" t="s">
        <v>158</v>
      </c>
      <c r="DM51" s="372">
        <v>0.78</v>
      </c>
      <c r="DN51" s="372"/>
      <c r="DO51" s="372" t="s">
        <v>67</v>
      </c>
      <c r="DP51" s="372" t="s">
        <v>179</v>
      </c>
      <c r="DQ51" s="372">
        <v>10.050000000000001</v>
      </c>
      <c r="DR51" s="372"/>
      <c r="DS51" s="372" t="s">
        <v>234</v>
      </c>
      <c r="DT51" s="372" t="s">
        <v>172</v>
      </c>
      <c r="DU51" s="372">
        <v>17.96</v>
      </c>
      <c r="DV51" s="372"/>
      <c r="DW51" s="372" t="s">
        <v>69</v>
      </c>
      <c r="DX51" s="372" t="s">
        <v>160</v>
      </c>
      <c r="DY51" s="372">
        <v>35.17</v>
      </c>
      <c r="DZ51" s="372"/>
      <c r="EA51" s="372" t="s">
        <v>69</v>
      </c>
      <c r="EB51" s="372" t="s">
        <v>173</v>
      </c>
      <c r="EC51" s="372">
        <v>3.3</v>
      </c>
      <c r="ED51" s="372"/>
      <c r="EE51" s="372" t="s">
        <v>67</v>
      </c>
      <c r="EF51" s="372" t="s">
        <v>147</v>
      </c>
      <c r="EG51" s="372">
        <v>6.14</v>
      </c>
      <c r="EH51" s="372"/>
      <c r="EI51" s="372" t="s">
        <v>233</v>
      </c>
      <c r="EJ51" s="372" t="s">
        <v>169</v>
      </c>
      <c r="EK51" s="372">
        <v>39.74</v>
      </c>
      <c r="EL51" s="372"/>
      <c r="EM51" s="372" t="s">
        <v>69</v>
      </c>
      <c r="EN51" s="372" t="s">
        <v>156</v>
      </c>
      <c r="EO51" s="372">
        <v>23.14</v>
      </c>
      <c r="EP51" s="372"/>
      <c r="EQ51" s="372" t="s">
        <v>233</v>
      </c>
      <c r="ER51" s="372" t="s">
        <v>165</v>
      </c>
      <c r="ES51" s="372">
        <v>13.81</v>
      </c>
      <c r="ET51" s="372"/>
      <c r="EU51" s="372" t="s">
        <v>248</v>
      </c>
      <c r="EV51" s="372" t="s">
        <v>148</v>
      </c>
      <c r="EW51" s="372">
        <v>22.2</v>
      </c>
      <c r="EX51" s="372"/>
      <c r="EY51" s="372" t="s">
        <v>248</v>
      </c>
      <c r="EZ51" s="372" t="s">
        <v>188</v>
      </c>
      <c r="FA51" s="372">
        <v>1.98</v>
      </c>
      <c r="FB51" s="372"/>
      <c r="FC51" s="372" t="s">
        <v>75</v>
      </c>
      <c r="FD51" s="372" t="s">
        <v>171</v>
      </c>
      <c r="FE51" s="372">
        <v>18.3</v>
      </c>
      <c r="FF51" s="372">
        <v>10.02</v>
      </c>
      <c r="FG51" s="12"/>
    </row>
    <row r="52" spans="1:163" ht="12.75" x14ac:dyDescent="0.2">
      <c r="A52" s="12"/>
      <c r="B52" s="114"/>
      <c r="C52" s="73" t="s">
        <v>188</v>
      </c>
      <c r="D52" s="90">
        <f>Safety!B52</f>
        <v>62.059599522598873</v>
      </c>
      <c r="E52" s="93">
        <f t="shared" si="1"/>
        <v>40</v>
      </c>
      <c r="F52" s="93">
        <f t="shared" si="2"/>
        <v>21</v>
      </c>
      <c r="G52" s="90">
        <f>Affordability!B52</f>
        <v>80.606037237441669</v>
      </c>
      <c r="H52" s="93">
        <f t="shared" si="3"/>
        <v>1</v>
      </c>
      <c r="I52" s="93">
        <f t="shared" si="4"/>
        <v>40</v>
      </c>
      <c r="J52" s="90">
        <f>Transit!B52</f>
        <v>44.794019160407331</v>
      </c>
      <c r="K52" s="93">
        <f t="shared" si="5"/>
        <v>25</v>
      </c>
      <c r="L52" s="93">
        <f t="shared" si="6"/>
        <v>14</v>
      </c>
      <c r="M52" s="90">
        <f>Health!B52</f>
        <v>14.864746525734688</v>
      </c>
      <c r="N52" s="93">
        <f t="shared" si="7"/>
        <v>47</v>
      </c>
      <c r="O52" s="93">
        <f t="shared" si="8"/>
        <v>33</v>
      </c>
      <c r="P52" s="90">
        <f>Travel!B52</f>
        <v>49.81475053011313</v>
      </c>
      <c r="Q52" s="93">
        <f t="shared" si="9"/>
        <v>46</v>
      </c>
      <c r="R52" s="93">
        <f t="shared" si="10"/>
        <v>29</v>
      </c>
      <c r="S52" s="90">
        <f>Employment!B52</f>
        <v>59.414080015014918</v>
      </c>
      <c r="T52" s="93">
        <f t="shared" si="11"/>
        <v>6</v>
      </c>
      <c r="U52" s="93">
        <f t="shared" si="12"/>
        <v>9</v>
      </c>
      <c r="V52" s="90">
        <f>Environment!B52</f>
        <v>49.698982109827973</v>
      </c>
      <c r="W52" s="93">
        <f t="shared" si="13"/>
        <v>12</v>
      </c>
      <c r="X52" s="93">
        <f t="shared" si="14"/>
        <v>44</v>
      </c>
      <c r="Y52" s="90">
        <f>Education!B52</f>
        <v>47.813638289076437</v>
      </c>
      <c r="Z52" s="93">
        <f t="shared" si="15"/>
        <v>22</v>
      </c>
      <c r="AA52" s="93">
        <f t="shared" si="16"/>
        <v>44</v>
      </c>
      <c r="AB52" s="90">
        <f>Entrepreneurship!B52</f>
        <v>17.053147669650606</v>
      </c>
      <c r="AC52" s="93">
        <f t="shared" si="17"/>
        <v>46</v>
      </c>
      <c r="AD52" s="93">
        <f t="shared" si="18"/>
        <v>10</v>
      </c>
      <c r="AE52" s="90">
        <f>'Public space'!B52</f>
        <v>3.9211174937322233</v>
      </c>
      <c r="AF52" s="93">
        <f t="shared" si="19"/>
        <v>27</v>
      </c>
      <c r="AG52" s="93">
        <f t="shared" si="20"/>
        <v>1</v>
      </c>
      <c r="AH52" s="90">
        <f>'Financial services'!B52</f>
        <v>24.718724140698708</v>
      </c>
      <c r="AI52" s="93">
        <f t="shared" si="21"/>
        <v>10</v>
      </c>
      <c r="AJ52" s="93">
        <f t="shared" si="22"/>
        <v>38</v>
      </c>
      <c r="AK52" s="90">
        <f>Diversity!B52</f>
        <v>9.4577232926508188</v>
      </c>
      <c r="AL52" s="93">
        <f t="shared" si="23"/>
        <v>54</v>
      </c>
      <c r="AM52" s="93">
        <f t="shared" si="24"/>
        <v>14</v>
      </c>
      <c r="AN52" s="90">
        <f>'Digital access'!B52</f>
        <v>41.350309987971201</v>
      </c>
      <c r="AO52" s="93">
        <f t="shared" si="25"/>
        <v>42</v>
      </c>
      <c r="AP52" s="93">
        <f t="shared" si="26"/>
        <v>3</v>
      </c>
      <c r="AQ52" s="90">
        <f>Music!B52</f>
        <v>1.4568750000000001</v>
      </c>
      <c r="AR52" s="93">
        <f t="shared" si="27"/>
        <v>55</v>
      </c>
      <c r="AS52" s="93">
        <f t="shared" si="28"/>
        <v>3</v>
      </c>
      <c r="AT52" s="90">
        <f>'Creative arts'!B52</f>
        <v>43.162500000000001</v>
      </c>
      <c r="AU52" s="93">
        <f t="shared" si="29"/>
        <v>25</v>
      </c>
      <c r="AV52" s="93">
        <f t="shared" si="30"/>
        <v>28</v>
      </c>
      <c r="AW52" s="90">
        <f>Sports!B52</f>
        <v>49.268788543814942</v>
      </c>
      <c r="AX52" s="93">
        <f t="shared" si="31"/>
        <v>12</v>
      </c>
      <c r="AY52" s="93">
        <f t="shared" si="32"/>
        <v>33</v>
      </c>
      <c r="AZ52" s="90">
        <f>Film!B52</f>
        <v>32.149383853106329</v>
      </c>
      <c r="BA52" s="93">
        <f t="shared" si="33"/>
        <v>28</v>
      </c>
      <c r="BB52" s="93">
        <f t="shared" si="34"/>
        <v>9</v>
      </c>
      <c r="BC52" s="90">
        <f ca="1">'Civic engagement'!B52</f>
        <v>22.370280283505156</v>
      </c>
      <c r="BD52" s="93">
        <f t="shared" ca="1" si="35"/>
        <v>14</v>
      </c>
      <c r="BE52" s="93">
        <f t="shared" ca="1" si="36"/>
        <v>46</v>
      </c>
      <c r="BF52" s="90">
        <f>'Food and nightlife'!B52</f>
        <v>21.192466193124652</v>
      </c>
      <c r="BG52" s="93">
        <f t="shared" si="37"/>
        <v>50</v>
      </c>
      <c r="BH52" s="93">
        <f t="shared" si="38"/>
        <v>28</v>
      </c>
      <c r="BI52" s="90">
        <f>Fashion!B52</f>
        <v>1.9833333333333338</v>
      </c>
      <c r="BJ52" s="93">
        <f t="shared" si="39"/>
        <v>48</v>
      </c>
      <c r="BK52" s="93">
        <f t="shared" si="40"/>
        <v>14</v>
      </c>
      <c r="BL52" s="73">
        <f>'Youth population'!G52</f>
        <v>29.08235294117647</v>
      </c>
      <c r="BM52" s="12"/>
      <c r="BN52" s="73" t="s">
        <v>188</v>
      </c>
      <c r="BO52" s="12">
        <f t="shared" ca="1" si="41"/>
        <v>706.23285612297957</v>
      </c>
      <c r="BP52" s="68">
        <f t="shared" ca="1" si="42"/>
        <v>36</v>
      </c>
      <c r="BQ52" s="68">
        <f t="shared" ca="1" si="43"/>
        <v>23</v>
      </c>
      <c r="BR52" s="372">
        <v>49</v>
      </c>
      <c r="BS52" s="372" t="s">
        <v>69</v>
      </c>
      <c r="BT52" s="372" t="s">
        <v>162</v>
      </c>
      <c r="BU52" s="372">
        <v>615</v>
      </c>
      <c r="BV52" s="372"/>
      <c r="BW52" s="372"/>
      <c r="BX52" s="372"/>
      <c r="BY52" s="372"/>
      <c r="BZ52" s="372">
        <v>49</v>
      </c>
      <c r="CA52" s="372" t="s">
        <v>69</v>
      </c>
      <c r="CB52" s="372" t="s">
        <v>160</v>
      </c>
      <c r="CC52" s="372">
        <v>54.97</v>
      </c>
      <c r="CD52" s="372"/>
      <c r="CE52" s="372" t="s">
        <v>67</v>
      </c>
      <c r="CF52" s="372" t="s">
        <v>179</v>
      </c>
      <c r="CG52" s="372">
        <v>64.849999999999994</v>
      </c>
      <c r="CH52" s="372"/>
      <c r="CI52" s="372" t="s">
        <v>69</v>
      </c>
      <c r="CJ52" s="372" t="s">
        <v>153</v>
      </c>
      <c r="CK52" s="372">
        <v>31.07</v>
      </c>
      <c r="CL52" s="372"/>
      <c r="CM52" s="372" t="s">
        <v>234</v>
      </c>
      <c r="CN52" s="372" t="s">
        <v>172</v>
      </c>
      <c r="CO52" s="372">
        <v>13.92</v>
      </c>
      <c r="CP52" s="372"/>
      <c r="CQ52" s="372" t="s">
        <v>67</v>
      </c>
      <c r="CR52" s="372" t="s">
        <v>168</v>
      </c>
      <c r="CS52" s="372">
        <v>44.99</v>
      </c>
      <c r="CT52" s="372"/>
      <c r="CU52" s="372" t="s">
        <v>248</v>
      </c>
      <c r="CV52" s="372" t="s">
        <v>148</v>
      </c>
      <c r="CW52" s="372">
        <v>29.83</v>
      </c>
      <c r="CX52" s="372"/>
      <c r="CY52" s="372" t="s">
        <v>67</v>
      </c>
      <c r="CZ52" s="372" t="s">
        <v>183</v>
      </c>
      <c r="DA52" s="372">
        <v>31.24</v>
      </c>
      <c r="DB52" s="372"/>
      <c r="DC52" s="372" t="s">
        <v>67</v>
      </c>
      <c r="DD52" s="372" t="s">
        <v>183</v>
      </c>
      <c r="DE52" s="372">
        <v>34</v>
      </c>
      <c r="DF52" s="372"/>
      <c r="DG52" s="372" t="s">
        <v>67</v>
      </c>
      <c r="DH52" s="372" t="s">
        <v>149</v>
      </c>
      <c r="DI52" s="372">
        <v>13.95</v>
      </c>
      <c r="DJ52" s="372"/>
      <c r="DK52" s="372" t="s">
        <v>69</v>
      </c>
      <c r="DL52" s="372" t="s">
        <v>18</v>
      </c>
      <c r="DM52" s="372">
        <v>0.63</v>
      </c>
      <c r="DN52" s="372"/>
      <c r="DO52" s="372" t="s">
        <v>75</v>
      </c>
      <c r="DP52" s="372" t="s">
        <v>177</v>
      </c>
      <c r="DQ52" s="372">
        <v>8.1199999999999992</v>
      </c>
      <c r="DR52" s="372"/>
      <c r="DS52" s="372" t="s">
        <v>69</v>
      </c>
      <c r="DT52" s="372" t="s">
        <v>153</v>
      </c>
      <c r="DU52" s="372">
        <v>15.71</v>
      </c>
      <c r="DV52" s="372"/>
      <c r="DW52" s="372" t="s">
        <v>234</v>
      </c>
      <c r="DX52" s="372" t="s">
        <v>142</v>
      </c>
      <c r="DY52" s="372">
        <v>34.97</v>
      </c>
      <c r="DZ52" s="372"/>
      <c r="EA52" s="372" t="s">
        <v>234</v>
      </c>
      <c r="EB52" s="372" t="s">
        <v>142</v>
      </c>
      <c r="EC52" s="372">
        <v>3.22</v>
      </c>
      <c r="ED52" s="372"/>
      <c r="EE52" s="372" t="s">
        <v>234</v>
      </c>
      <c r="EF52" s="372" t="s">
        <v>167</v>
      </c>
      <c r="EG52" s="372">
        <v>5.0199999999999996</v>
      </c>
      <c r="EH52" s="372"/>
      <c r="EI52" s="372" t="s">
        <v>234</v>
      </c>
      <c r="EJ52" s="372" t="s">
        <v>172</v>
      </c>
      <c r="EK52" s="372">
        <v>39.74</v>
      </c>
      <c r="EL52" s="372"/>
      <c r="EM52" s="372" t="s">
        <v>248</v>
      </c>
      <c r="EN52" s="372" t="s">
        <v>148</v>
      </c>
      <c r="EO52" s="372">
        <v>22.07</v>
      </c>
      <c r="EP52" s="372"/>
      <c r="EQ52" s="372" t="s">
        <v>234</v>
      </c>
      <c r="ER52" s="372" t="s">
        <v>185</v>
      </c>
      <c r="ES52" s="372">
        <v>13.21</v>
      </c>
      <c r="ET52" s="372"/>
      <c r="EU52" s="372" t="s">
        <v>234</v>
      </c>
      <c r="EV52" s="372" t="s">
        <v>167</v>
      </c>
      <c r="EW52" s="372">
        <v>21.77</v>
      </c>
      <c r="EX52" s="372"/>
      <c r="EY52" s="372" t="s">
        <v>69</v>
      </c>
      <c r="EZ52" s="372" t="s">
        <v>153</v>
      </c>
      <c r="FA52" s="372">
        <v>0.69</v>
      </c>
      <c r="FB52" s="372"/>
      <c r="FC52" s="372" t="s">
        <v>75</v>
      </c>
      <c r="FD52" s="372" t="s">
        <v>194</v>
      </c>
      <c r="FE52" s="372">
        <v>16.57</v>
      </c>
      <c r="FF52" s="372">
        <v>5.95</v>
      </c>
      <c r="FG52" s="12"/>
    </row>
    <row r="53" spans="1:163" ht="12.75" x14ac:dyDescent="0.2">
      <c r="A53" s="12"/>
      <c r="B53" s="114"/>
      <c r="C53" s="73" t="s">
        <v>189</v>
      </c>
      <c r="D53" s="90">
        <f>Safety!B53</f>
        <v>76.871251150547508</v>
      </c>
      <c r="E53" s="93">
        <f t="shared" si="1"/>
        <v>10</v>
      </c>
      <c r="F53" s="93">
        <f t="shared" si="2"/>
        <v>19</v>
      </c>
      <c r="G53" s="90">
        <f>Affordability!B53</f>
        <v>77.771180643054095</v>
      </c>
      <c r="H53" s="93">
        <f t="shared" si="3"/>
        <v>14</v>
      </c>
      <c r="I53" s="93">
        <f t="shared" si="4"/>
        <v>29</v>
      </c>
      <c r="J53" s="90">
        <f>Transit!B53</f>
        <v>49.931293742516793</v>
      </c>
      <c r="K53" s="93">
        <f t="shared" si="5"/>
        <v>14</v>
      </c>
      <c r="L53" s="93">
        <f t="shared" si="6"/>
        <v>34</v>
      </c>
      <c r="M53" s="90">
        <f>Health!B53</f>
        <v>24.07744656358047</v>
      </c>
      <c r="N53" s="93">
        <f t="shared" si="7"/>
        <v>17</v>
      </c>
      <c r="O53" s="93">
        <f t="shared" si="8"/>
        <v>23</v>
      </c>
      <c r="P53" s="90">
        <f>Travel!B53</f>
        <v>59.85241335148131</v>
      </c>
      <c r="Q53" s="93">
        <f t="shared" si="9"/>
        <v>11</v>
      </c>
      <c r="R53" s="93">
        <f t="shared" si="10"/>
        <v>14</v>
      </c>
      <c r="S53" s="90">
        <f>Employment!B53</f>
        <v>44.637090992759084</v>
      </c>
      <c r="T53" s="93">
        <f t="shared" si="11"/>
        <v>23</v>
      </c>
      <c r="U53" s="93">
        <f t="shared" si="12"/>
        <v>32</v>
      </c>
      <c r="V53" s="90">
        <f>Environment!B53</f>
        <v>46.980645237581207</v>
      </c>
      <c r="W53" s="93">
        <f t="shared" si="13"/>
        <v>19</v>
      </c>
      <c r="X53" s="93">
        <f t="shared" si="14"/>
        <v>19</v>
      </c>
      <c r="Y53" s="90">
        <f>Education!B53</f>
        <v>42.186683499527803</v>
      </c>
      <c r="Z53" s="93">
        <f t="shared" si="15"/>
        <v>32</v>
      </c>
      <c r="AA53" s="93">
        <f t="shared" si="16"/>
        <v>43</v>
      </c>
      <c r="AB53" s="90">
        <f>Entrepreneurship!B53</f>
        <v>20.86914243992949</v>
      </c>
      <c r="AC53" s="93">
        <f t="shared" si="17"/>
        <v>40</v>
      </c>
      <c r="AD53" s="93">
        <f t="shared" si="18"/>
        <v>27</v>
      </c>
      <c r="AE53" s="90">
        <f>'Public space'!B53</f>
        <v>1.1179893180411142</v>
      </c>
      <c r="AF53" s="93">
        <f t="shared" si="19"/>
        <v>45</v>
      </c>
      <c r="AG53" s="93">
        <f t="shared" si="20"/>
        <v>10</v>
      </c>
      <c r="AH53" s="90">
        <f>'Financial services'!B53</f>
        <v>20.93355868073893</v>
      </c>
      <c r="AI53" s="93">
        <f t="shared" si="21"/>
        <v>15</v>
      </c>
      <c r="AJ53" s="93">
        <f t="shared" si="22"/>
        <v>19</v>
      </c>
      <c r="AK53" s="90">
        <f>Diversity!B53</f>
        <v>38.677503987355671</v>
      </c>
      <c r="AL53" s="93">
        <f t="shared" si="23"/>
        <v>25</v>
      </c>
      <c r="AM53" s="93">
        <f t="shared" si="24"/>
        <v>4</v>
      </c>
      <c r="AN53" s="90">
        <f>'Digital access'!B53</f>
        <v>62.645930503088785</v>
      </c>
      <c r="AO53" s="93">
        <f t="shared" si="25"/>
        <v>11</v>
      </c>
      <c r="AP53" s="93">
        <f t="shared" si="26"/>
        <v>35</v>
      </c>
      <c r="AQ53" s="90">
        <f>Music!B53</f>
        <v>35.596977739726029</v>
      </c>
      <c r="AR53" s="93">
        <f t="shared" si="27"/>
        <v>7</v>
      </c>
      <c r="AS53" s="93">
        <f t="shared" si="28"/>
        <v>53</v>
      </c>
      <c r="AT53" s="90">
        <f>'Creative arts'!B53</f>
        <v>41.489062500000003</v>
      </c>
      <c r="AU53" s="93">
        <f t="shared" si="29"/>
        <v>34</v>
      </c>
      <c r="AV53" s="93">
        <f t="shared" si="30"/>
        <v>47</v>
      </c>
      <c r="AW53" s="90">
        <f>Sports!B53</f>
        <v>41.196907367769221</v>
      </c>
      <c r="AX53" s="93">
        <f t="shared" si="31"/>
        <v>42</v>
      </c>
      <c r="AY53" s="93">
        <f t="shared" si="32"/>
        <v>3</v>
      </c>
      <c r="AZ53" s="90">
        <f>Film!B53</f>
        <v>28.324858401003187</v>
      </c>
      <c r="BA53" s="93">
        <f t="shared" si="33"/>
        <v>38</v>
      </c>
      <c r="BB53" s="93">
        <f t="shared" si="34"/>
        <v>34</v>
      </c>
      <c r="BC53" s="90">
        <f ca="1">'Civic engagement'!B53</f>
        <v>30.870354381443303</v>
      </c>
      <c r="BD53" s="93">
        <f t="shared" ca="1" si="35"/>
        <v>6</v>
      </c>
      <c r="BE53" s="93">
        <f t="shared" ca="1" si="36"/>
        <v>18</v>
      </c>
      <c r="BF53" s="90">
        <f>'Food and nightlife'!B53</f>
        <v>38.230143619182655</v>
      </c>
      <c r="BG53" s="93">
        <f t="shared" si="37"/>
        <v>17</v>
      </c>
      <c r="BH53" s="93">
        <f t="shared" si="38"/>
        <v>49</v>
      </c>
      <c r="BI53" s="90">
        <f>Fashion!B53</f>
        <v>15.485256410256408</v>
      </c>
      <c r="BJ53" s="93">
        <f t="shared" si="39"/>
        <v>13</v>
      </c>
      <c r="BK53" s="93">
        <f t="shared" si="40"/>
        <v>6</v>
      </c>
      <c r="BL53" s="73">
        <f>'Youth population'!G53</f>
        <v>15.200000000000003</v>
      </c>
      <c r="BM53" s="12"/>
      <c r="BN53" s="73" t="s">
        <v>189</v>
      </c>
      <c r="BO53" s="12">
        <f t="shared" ca="1" si="41"/>
        <v>812.9456905295832</v>
      </c>
      <c r="BP53" s="68">
        <f t="shared" ca="1" si="42"/>
        <v>14</v>
      </c>
      <c r="BQ53" s="68">
        <f t="shared" ca="1" si="43"/>
        <v>16</v>
      </c>
      <c r="BR53" s="372">
        <v>50</v>
      </c>
      <c r="BS53" s="372" t="s">
        <v>248</v>
      </c>
      <c r="BT53" s="372" t="s">
        <v>155</v>
      </c>
      <c r="BU53" s="372">
        <v>612.47</v>
      </c>
      <c r="BV53" s="372"/>
      <c r="BW53" s="372"/>
      <c r="BX53" s="372"/>
      <c r="BY53" s="372"/>
      <c r="BZ53" s="372">
        <v>50</v>
      </c>
      <c r="CA53" s="372" t="s">
        <v>75</v>
      </c>
      <c r="CB53" s="372" t="s">
        <v>158</v>
      </c>
      <c r="CC53" s="372">
        <v>54.7</v>
      </c>
      <c r="CD53" s="372"/>
      <c r="CE53" s="372" t="s">
        <v>67</v>
      </c>
      <c r="CF53" s="372" t="s">
        <v>168</v>
      </c>
      <c r="CG53" s="372">
        <v>62.52</v>
      </c>
      <c r="CH53" s="372"/>
      <c r="CI53" s="372" t="s">
        <v>69</v>
      </c>
      <c r="CJ53" s="372" t="s">
        <v>173</v>
      </c>
      <c r="CK53" s="372">
        <v>30.04</v>
      </c>
      <c r="CL53" s="372"/>
      <c r="CM53" s="372" t="s">
        <v>69</v>
      </c>
      <c r="CN53" s="372" t="s">
        <v>162</v>
      </c>
      <c r="CO53" s="372">
        <v>13.03</v>
      </c>
      <c r="CP53" s="372"/>
      <c r="CQ53" s="372" t="s">
        <v>69</v>
      </c>
      <c r="CR53" s="372" t="s">
        <v>153</v>
      </c>
      <c r="CS53" s="372">
        <v>41.45</v>
      </c>
      <c r="CT53" s="372"/>
      <c r="CU53" s="372" t="s">
        <v>75</v>
      </c>
      <c r="CV53" s="372" t="s">
        <v>171</v>
      </c>
      <c r="CW53" s="372">
        <v>29.47</v>
      </c>
      <c r="CX53" s="372"/>
      <c r="CY53" s="372" t="s">
        <v>75</v>
      </c>
      <c r="CZ53" s="372" t="s">
        <v>158</v>
      </c>
      <c r="DA53" s="372">
        <v>29.25</v>
      </c>
      <c r="DB53" s="372"/>
      <c r="DC53" s="372" t="s">
        <v>67</v>
      </c>
      <c r="DD53" s="372" t="s">
        <v>182</v>
      </c>
      <c r="DE53" s="372">
        <v>33.93</v>
      </c>
      <c r="DF53" s="372"/>
      <c r="DG53" s="372" t="s">
        <v>75</v>
      </c>
      <c r="DH53" s="372" t="s">
        <v>166</v>
      </c>
      <c r="DI53" s="372">
        <v>12.99</v>
      </c>
      <c r="DJ53" s="372"/>
      <c r="DK53" s="372" t="s">
        <v>67</v>
      </c>
      <c r="DL53" s="372" t="s">
        <v>149</v>
      </c>
      <c r="DM53" s="372">
        <v>0.59</v>
      </c>
      <c r="DN53" s="372"/>
      <c r="DO53" s="372" t="s">
        <v>75</v>
      </c>
      <c r="DP53" s="372" t="s">
        <v>158</v>
      </c>
      <c r="DQ53" s="372">
        <v>7.89</v>
      </c>
      <c r="DR53" s="372"/>
      <c r="DS53" s="372" t="s">
        <v>248</v>
      </c>
      <c r="DT53" s="372" t="s">
        <v>143</v>
      </c>
      <c r="DU53" s="372">
        <v>11.53</v>
      </c>
      <c r="DV53" s="372"/>
      <c r="DW53" s="372" t="s">
        <v>234</v>
      </c>
      <c r="DX53" s="372" t="s">
        <v>174</v>
      </c>
      <c r="DY53" s="372">
        <v>29.92</v>
      </c>
      <c r="DZ53" s="372"/>
      <c r="EA53" s="372" t="s">
        <v>233</v>
      </c>
      <c r="EB53" s="372" t="s">
        <v>193</v>
      </c>
      <c r="EC53" s="372">
        <v>2.99</v>
      </c>
      <c r="ED53" s="372"/>
      <c r="EE53" s="372" t="s">
        <v>234</v>
      </c>
      <c r="EF53" s="372" t="s">
        <v>186</v>
      </c>
      <c r="EG53" s="372">
        <v>4.46</v>
      </c>
      <c r="EH53" s="372"/>
      <c r="EI53" s="372" t="s">
        <v>234</v>
      </c>
      <c r="EJ53" s="372" t="s">
        <v>142</v>
      </c>
      <c r="EK53" s="372">
        <v>39.5</v>
      </c>
      <c r="EL53" s="372"/>
      <c r="EM53" s="372" t="s">
        <v>69</v>
      </c>
      <c r="EN53" s="372" t="s">
        <v>173</v>
      </c>
      <c r="EO53" s="372">
        <v>21.09</v>
      </c>
      <c r="EP53" s="372"/>
      <c r="EQ53" s="372" t="s">
        <v>234</v>
      </c>
      <c r="ER53" s="372" t="s">
        <v>157</v>
      </c>
      <c r="ES53" s="372">
        <v>12.13</v>
      </c>
      <c r="ET53" s="372"/>
      <c r="EU53" s="372" t="s">
        <v>248</v>
      </c>
      <c r="EV53" s="372" t="s">
        <v>188</v>
      </c>
      <c r="EW53" s="372">
        <v>20.99</v>
      </c>
      <c r="EX53" s="372"/>
      <c r="EY53" s="372" t="s">
        <v>67</v>
      </c>
      <c r="EZ53" s="372" t="s">
        <v>145</v>
      </c>
      <c r="FA53" s="372">
        <v>0</v>
      </c>
      <c r="FB53" s="372"/>
      <c r="FC53" s="372" t="s">
        <v>234</v>
      </c>
      <c r="FD53" s="372" t="s">
        <v>176</v>
      </c>
      <c r="FE53" s="372">
        <v>16.38</v>
      </c>
      <c r="FF53" s="372">
        <v>5.51</v>
      </c>
      <c r="FG53" s="12"/>
    </row>
    <row r="54" spans="1:163" ht="12.75" x14ac:dyDescent="0.2">
      <c r="A54" s="12"/>
      <c r="B54" s="114"/>
      <c r="C54" s="117" t="s">
        <v>190</v>
      </c>
      <c r="D54" s="74">
        <f>Safety!B54</f>
        <v>73.705846336390323</v>
      </c>
      <c r="E54" s="89">
        <f t="shared" si="1"/>
        <v>20</v>
      </c>
      <c r="F54" s="89">
        <f t="shared" si="2"/>
        <v>39</v>
      </c>
      <c r="G54" s="74">
        <f>Affordability!B54</f>
        <v>79.184628710377311</v>
      </c>
      <c r="H54" s="89">
        <f t="shared" si="3"/>
        <v>7</v>
      </c>
      <c r="I54" s="89">
        <f t="shared" si="4"/>
        <v>4</v>
      </c>
      <c r="J54" s="74">
        <f>Transit!B54</f>
        <v>34.995684837938974</v>
      </c>
      <c r="K54" s="89">
        <f t="shared" si="5"/>
        <v>45</v>
      </c>
      <c r="L54" s="89">
        <f t="shared" si="6"/>
        <v>9</v>
      </c>
      <c r="M54" s="74">
        <f>Health!B54</f>
        <v>23.897942464631267</v>
      </c>
      <c r="N54" s="89">
        <f t="shared" si="7"/>
        <v>18</v>
      </c>
      <c r="O54" s="89">
        <f t="shared" si="8"/>
        <v>3</v>
      </c>
      <c r="P54" s="74">
        <f>Travel!B54</f>
        <v>63.022385921044844</v>
      </c>
      <c r="Q54" s="89">
        <f t="shared" si="9"/>
        <v>5</v>
      </c>
      <c r="R54" s="89">
        <f t="shared" si="10"/>
        <v>16</v>
      </c>
      <c r="S54" s="74">
        <f>Employment!B54</f>
        <v>60.733650761098282</v>
      </c>
      <c r="T54" s="89">
        <f t="shared" si="11"/>
        <v>5</v>
      </c>
      <c r="U54" s="89">
        <f t="shared" si="12"/>
        <v>4</v>
      </c>
      <c r="V54" s="74">
        <f>Environment!B54</f>
        <v>46.286861641856113</v>
      </c>
      <c r="W54" s="89">
        <f t="shared" si="13"/>
        <v>23</v>
      </c>
      <c r="X54" s="89">
        <f t="shared" si="14"/>
        <v>16</v>
      </c>
      <c r="Y54" s="74">
        <f>Education!B54</f>
        <v>50.112814785451285</v>
      </c>
      <c r="Z54" s="89">
        <f t="shared" si="15"/>
        <v>13</v>
      </c>
      <c r="AA54" s="89">
        <f t="shared" si="16"/>
        <v>24</v>
      </c>
      <c r="AB54" s="74">
        <f>Entrepreneurship!B54</f>
        <v>22.012293509234677</v>
      </c>
      <c r="AC54" s="89">
        <f t="shared" si="17"/>
        <v>36</v>
      </c>
      <c r="AD54" s="89">
        <f t="shared" si="18"/>
        <v>37</v>
      </c>
      <c r="AE54" s="74">
        <f>'Public space'!B54</f>
        <v>23.310464582021883</v>
      </c>
      <c r="AF54" s="89">
        <f t="shared" si="19"/>
        <v>7</v>
      </c>
      <c r="AG54" s="89">
        <f t="shared" si="20"/>
        <v>16</v>
      </c>
      <c r="AH54" s="74">
        <f>'Financial services'!B54</f>
        <v>18.815874177985208</v>
      </c>
      <c r="AI54" s="89">
        <f t="shared" si="21"/>
        <v>22</v>
      </c>
      <c r="AJ54" s="89">
        <f t="shared" si="22"/>
        <v>23</v>
      </c>
      <c r="AK54" s="74">
        <f>Diversity!B54</f>
        <v>36.917476265060117</v>
      </c>
      <c r="AL54" s="89">
        <f t="shared" si="23"/>
        <v>26</v>
      </c>
      <c r="AM54" s="89">
        <f t="shared" si="24"/>
        <v>1</v>
      </c>
      <c r="AN54" s="74">
        <f>'Digital access'!B54</f>
        <v>55.595869868397017</v>
      </c>
      <c r="AO54" s="89">
        <f t="shared" si="25"/>
        <v>29</v>
      </c>
      <c r="AP54" s="89">
        <f t="shared" si="26"/>
        <v>33</v>
      </c>
      <c r="AQ54" s="74">
        <f>Music!B54</f>
        <v>31.751892123287675</v>
      </c>
      <c r="AR54" s="89">
        <f t="shared" si="27"/>
        <v>11</v>
      </c>
      <c r="AS54" s="89">
        <f t="shared" si="28"/>
        <v>9</v>
      </c>
      <c r="AT54" s="74">
        <f>'Creative arts'!B54</f>
        <v>43.720312500000006</v>
      </c>
      <c r="AU54" s="89">
        <f t="shared" si="29"/>
        <v>22</v>
      </c>
      <c r="AV54" s="89">
        <f t="shared" si="30"/>
        <v>20</v>
      </c>
      <c r="AW54" s="74">
        <f>Sports!B54</f>
        <v>49.167249160572169</v>
      </c>
      <c r="AX54" s="89">
        <f t="shared" si="31"/>
        <v>13</v>
      </c>
      <c r="AY54" s="89">
        <f t="shared" si="32"/>
        <v>2</v>
      </c>
      <c r="AZ54" s="74">
        <f>Film!B54</f>
        <v>32.239785065469619</v>
      </c>
      <c r="BA54" s="89">
        <f t="shared" si="33"/>
        <v>27</v>
      </c>
      <c r="BB54" s="89">
        <f t="shared" si="34"/>
        <v>33</v>
      </c>
      <c r="BC54" s="74">
        <f ca="1">'Civic engagement'!B54</f>
        <v>8.6330575018041262</v>
      </c>
      <c r="BD54" s="89">
        <f t="shared" ca="1" si="35"/>
        <v>54</v>
      </c>
      <c r="BE54" s="89">
        <f t="shared" ca="1" si="36"/>
        <v>16</v>
      </c>
      <c r="BF54" s="74">
        <f>'Food and nightlife'!B54</f>
        <v>59.42622837247621</v>
      </c>
      <c r="BG54" s="89">
        <f t="shared" si="37"/>
        <v>1</v>
      </c>
      <c r="BH54" s="89">
        <f t="shared" si="38"/>
        <v>35</v>
      </c>
      <c r="BI54" s="74">
        <f>Fashion!B54</f>
        <v>19.52820512820513</v>
      </c>
      <c r="BJ54" s="89">
        <f t="shared" si="39"/>
        <v>7</v>
      </c>
      <c r="BK54" s="89">
        <f t="shared" si="40"/>
        <v>7</v>
      </c>
      <c r="BL54" s="117">
        <f>'Youth population'!G54</f>
        <v>5.4588235294117666</v>
      </c>
      <c r="BM54" s="12"/>
      <c r="BN54" s="117" t="s">
        <v>190</v>
      </c>
      <c r="BO54" s="12">
        <f t="shared" ca="1" si="41"/>
        <v>838.5173472427141</v>
      </c>
      <c r="BP54" s="68">
        <f t="shared" ca="1" si="42"/>
        <v>11</v>
      </c>
      <c r="BQ54" s="68">
        <f t="shared" ca="1" si="43"/>
        <v>34</v>
      </c>
      <c r="BR54" s="372">
        <v>51</v>
      </c>
      <c r="BS54" s="372" t="s">
        <v>69</v>
      </c>
      <c r="BT54" s="372" t="s">
        <v>173</v>
      </c>
      <c r="BU54" s="372">
        <v>595.91999999999996</v>
      </c>
      <c r="BV54" s="372"/>
      <c r="BW54" s="372"/>
      <c r="BX54" s="372"/>
      <c r="BY54" s="372"/>
      <c r="BZ54" s="372">
        <v>51</v>
      </c>
      <c r="CA54" s="372" t="s">
        <v>67</v>
      </c>
      <c r="CB54" s="372" t="s">
        <v>178</v>
      </c>
      <c r="CC54" s="372">
        <v>54.23</v>
      </c>
      <c r="CD54" s="372"/>
      <c r="CE54" s="372" t="s">
        <v>248</v>
      </c>
      <c r="CF54" s="372" t="s">
        <v>143</v>
      </c>
      <c r="CG54" s="372">
        <v>61.84</v>
      </c>
      <c r="CH54" s="372"/>
      <c r="CI54" s="372" t="s">
        <v>248</v>
      </c>
      <c r="CJ54" s="372" t="s">
        <v>148</v>
      </c>
      <c r="CK54" s="372">
        <v>29.26</v>
      </c>
      <c r="CL54" s="372"/>
      <c r="CM54" s="372" t="s">
        <v>234</v>
      </c>
      <c r="CN54" s="372" t="s">
        <v>142</v>
      </c>
      <c r="CO54" s="372">
        <v>12.67</v>
      </c>
      <c r="CP54" s="372"/>
      <c r="CQ54" s="372" t="s">
        <v>248</v>
      </c>
      <c r="CR54" s="372" t="s">
        <v>155</v>
      </c>
      <c r="CS54" s="372">
        <v>40.98</v>
      </c>
      <c r="CT54" s="372"/>
      <c r="CU54" s="372" t="s">
        <v>248</v>
      </c>
      <c r="CV54" s="372" t="s">
        <v>143</v>
      </c>
      <c r="CW54" s="372">
        <v>28.6</v>
      </c>
      <c r="CX54" s="372"/>
      <c r="CY54" s="372" t="s">
        <v>248</v>
      </c>
      <c r="CZ54" s="372" t="s">
        <v>155</v>
      </c>
      <c r="DA54" s="372">
        <v>26.97</v>
      </c>
      <c r="DB54" s="372"/>
      <c r="DC54" s="372" t="s">
        <v>67</v>
      </c>
      <c r="DD54" s="372" t="s">
        <v>163</v>
      </c>
      <c r="DE54" s="372">
        <v>33.25</v>
      </c>
      <c r="DF54" s="372"/>
      <c r="DG54" s="372" t="s">
        <v>234</v>
      </c>
      <c r="DH54" s="372" t="s">
        <v>176</v>
      </c>
      <c r="DI54" s="372">
        <v>12.16</v>
      </c>
      <c r="DJ54" s="372"/>
      <c r="DK54" s="372" t="s">
        <v>248</v>
      </c>
      <c r="DL54" s="372" t="s">
        <v>155</v>
      </c>
      <c r="DM54" s="372">
        <v>0.57999999999999996</v>
      </c>
      <c r="DN54" s="372"/>
      <c r="DO54" s="372" t="s">
        <v>69</v>
      </c>
      <c r="DP54" s="372" t="s">
        <v>162</v>
      </c>
      <c r="DQ54" s="372">
        <v>5.77</v>
      </c>
      <c r="DR54" s="372"/>
      <c r="DS54" s="372" t="s">
        <v>69</v>
      </c>
      <c r="DT54" s="372" t="s">
        <v>18</v>
      </c>
      <c r="DU54" s="372">
        <v>10.28</v>
      </c>
      <c r="DV54" s="372"/>
      <c r="DW54" s="372" t="s">
        <v>234</v>
      </c>
      <c r="DX54" s="372" t="s">
        <v>172</v>
      </c>
      <c r="DY54" s="372">
        <v>28.55</v>
      </c>
      <c r="DZ54" s="372"/>
      <c r="EA54" s="372" t="s">
        <v>248</v>
      </c>
      <c r="EB54" s="372" t="s">
        <v>148</v>
      </c>
      <c r="EC54" s="372">
        <v>2.78</v>
      </c>
      <c r="ED54" s="372"/>
      <c r="EE54" s="372" t="s">
        <v>234</v>
      </c>
      <c r="EF54" s="372" t="s">
        <v>159</v>
      </c>
      <c r="EG54" s="372">
        <v>2.23</v>
      </c>
      <c r="EH54" s="372"/>
      <c r="EI54" s="372" t="s">
        <v>75</v>
      </c>
      <c r="EJ54" s="372" t="s">
        <v>118</v>
      </c>
      <c r="EK54" s="372">
        <v>38.96</v>
      </c>
      <c r="EL54" s="372"/>
      <c r="EM54" s="372" t="s">
        <v>234</v>
      </c>
      <c r="EN54" s="372" t="s">
        <v>172</v>
      </c>
      <c r="EO54" s="372">
        <v>19.82</v>
      </c>
      <c r="EP54" s="372"/>
      <c r="EQ54" s="372" t="s">
        <v>248</v>
      </c>
      <c r="ER54" s="372" t="s">
        <v>155</v>
      </c>
      <c r="ES54" s="372">
        <v>10.45</v>
      </c>
      <c r="ET54" s="372"/>
      <c r="EU54" s="372" t="s">
        <v>234</v>
      </c>
      <c r="EV54" s="372" t="s">
        <v>174</v>
      </c>
      <c r="EW54" s="372">
        <v>20.92</v>
      </c>
      <c r="EX54" s="372"/>
      <c r="EY54" s="372" t="s">
        <v>233</v>
      </c>
      <c r="EZ54" s="372" t="s">
        <v>146</v>
      </c>
      <c r="FA54" s="372">
        <v>0</v>
      </c>
      <c r="FB54" s="372"/>
      <c r="FC54" s="372" t="s">
        <v>234</v>
      </c>
      <c r="FD54" s="372" t="s">
        <v>190</v>
      </c>
      <c r="FE54" s="372">
        <v>16.36</v>
      </c>
      <c r="FF54" s="372">
        <v>5.46</v>
      </c>
      <c r="FG54" s="12"/>
    </row>
    <row r="55" spans="1:163" ht="12.75" x14ac:dyDescent="0.2">
      <c r="A55" s="12"/>
      <c r="B55" s="114"/>
      <c r="C55" s="81" t="s">
        <v>191</v>
      </c>
      <c r="D55" s="88">
        <f>Safety!B55</f>
        <v>78.919263784266008</v>
      </c>
      <c r="E55" s="115">
        <f t="shared" si="1"/>
        <v>8</v>
      </c>
      <c r="F55" s="115">
        <f t="shared" si="2"/>
        <v>22</v>
      </c>
      <c r="G55" s="88">
        <f>Affordability!B55</f>
        <v>76.774967734701903</v>
      </c>
      <c r="H55" s="115">
        <f t="shared" si="3"/>
        <v>20</v>
      </c>
      <c r="I55" s="115">
        <f t="shared" si="4"/>
        <v>33</v>
      </c>
      <c r="J55" s="88">
        <f>Transit!B55</f>
        <v>40.305344951395121</v>
      </c>
      <c r="K55" s="115">
        <f t="shared" si="5"/>
        <v>34</v>
      </c>
      <c r="L55" s="115">
        <f t="shared" si="6"/>
        <v>23</v>
      </c>
      <c r="M55" s="88">
        <f>Health!B55</f>
        <v>26.208255114311996</v>
      </c>
      <c r="N55" s="115">
        <f t="shared" si="7"/>
        <v>10</v>
      </c>
      <c r="O55" s="115">
        <f t="shared" si="8"/>
        <v>11</v>
      </c>
      <c r="P55" s="88">
        <f>Travel!B55</f>
        <v>58.520398837272538</v>
      </c>
      <c r="Q55" s="115">
        <f t="shared" si="9"/>
        <v>17</v>
      </c>
      <c r="R55" s="115">
        <f t="shared" si="10"/>
        <v>23</v>
      </c>
      <c r="S55" s="88">
        <f>Employment!B55</f>
        <v>54.973456070908718</v>
      </c>
      <c r="T55" s="115">
        <f t="shared" si="11"/>
        <v>11</v>
      </c>
      <c r="U55" s="115">
        <f t="shared" si="12"/>
        <v>23</v>
      </c>
      <c r="V55" s="88">
        <f>Environment!B55</f>
        <v>46.148029916464154</v>
      </c>
      <c r="W55" s="115">
        <f t="shared" si="13"/>
        <v>24</v>
      </c>
      <c r="X55" s="115">
        <f t="shared" si="14"/>
        <v>3</v>
      </c>
      <c r="Y55" s="88">
        <f>Education!B55</f>
        <v>50.186538323746198</v>
      </c>
      <c r="Z55" s="115">
        <f t="shared" si="15"/>
        <v>11</v>
      </c>
      <c r="AA55" s="115">
        <f t="shared" si="16"/>
        <v>14</v>
      </c>
      <c r="AB55" s="88">
        <f>Entrepreneurship!B55</f>
        <v>31.682156504274388</v>
      </c>
      <c r="AC55" s="115">
        <f t="shared" si="17"/>
        <v>11</v>
      </c>
      <c r="AD55" s="115">
        <f t="shared" si="18"/>
        <v>9</v>
      </c>
      <c r="AE55" s="88">
        <f>'Public space'!B55</f>
        <v>7.060871996879885</v>
      </c>
      <c r="AF55" s="115">
        <f t="shared" si="19"/>
        <v>15</v>
      </c>
      <c r="AG55" s="115">
        <f t="shared" si="20"/>
        <v>23</v>
      </c>
      <c r="AH55" s="88">
        <f>'Financial services'!B55</f>
        <v>19.933010494016116</v>
      </c>
      <c r="AI55" s="115">
        <f t="shared" si="21"/>
        <v>17</v>
      </c>
      <c r="AJ55" s="115">
        <f t="shared" si="22"/>
        <v>34</v>
      </c>
      <c r="AK55" s="88">
        <f>Diversity!B55</f>
        <v>67.849370951648396</v>
      </c>
      <c r="AL55" s="115">
        <f t="shared" si="23"/>
        <v>1</v>
      </c>
      <c r="AM55" s="115">
        <f t="shared" si="24"/>
        <v>11</v>
      </c>
      <c r="AN55" s="88">
        <f>'Digital access'!B55</f>
        <v>63.167176138462317</v>
      </c>
      <c r="AO55" s="115">
        <f t="shared" si="25"/>
        <v>9</v>
      </c>
      <c r="AP55" s="115">
        <f t="shared" si="26"/>
        <v>10</v>
      </c>
      <c r="AQ55" s="88">
        <f>Music!B55</f>
        <v>33.654477739726033</v>
      </c>
      <c r="AR55" s="115">
        <f t="shared" si="27"/>
        <v>8</v>
      </c>
      <c r="AS55" s="115">
        <f t="shared" si="28"/>
        <v>1</v>
      </c>
      <c r="AT55" s="88">
        <f>'Creative arts'!B55</f>
        <v>45.951562500000001</v>
      </c>
      <c r="AU55" s="115">
        <f t="shared" si="29"/>
        <v>15</v>
      </c>
      <c r="AV55" s="115">
        <f t="shared" si="30"/>
        <v>4</v>
      </c>
      <c r="AW55" s="88">
        <f>Sports!B55</f>
        <v>44.837895619453775</v>
      </c>
      <c r="AX55" s="115">
        <f t="shared" si="31"/>
        <v>22</v>
      </c>
      <c r="AY55" s="115">
        <f t="shared" si="32"/>
        <v>23</v>
      </c>
      <c r="AZ55" s="88">
        <f>Film!B55</f>
        <v>49.962445661108013</v>
      </c>
      <c r="BA55" s="115">
        <f t="shared" si="33"/>
        <v>9</v>
      </c>
      <c r="BB55" s="115">
        <f t="shared" si="34"/>
        <v>23</v>
      </c>
      <c r="BC55" s="88">
        <f ca="1">'Civic engagement'!B55</f>
        <v>15.40383236683849</v>
      </c>
      <c r="BD55" s="115">
        <f t="shared" ca="1" si="35"/>
        <v>43</v>
      </c>
      <c r="BE55" s="115">
        <f t="shared" ca="1" si="36"/>
        <v>37</v>
      </c>
      <c r="BF55" s="88">
        <f>'Food and nightlife'!B55</f>
        <v>31.980864185226125</v>
      </c>
      <c r="BG55" s="115">
        <f t="shared" si="37"/>
        <v>25</v>
      </c>
      <c r="BH55" s="115">
        <f t="shared" si="38"/>
        <v>32</v>
      </c>
      <c r="BI55" s="88">
        <f>Fashion!B55</f>
        <v>16.705769230769228</v>
      </c>
      <c r="BJ55" s="115">
        <f t="shared" si="39"/>
        <v>10</v>
      </c>
      <c r="BK55" s="115">
        <f t="shared" si="40"/>
        <v>9</v>
      </c>
      <c r="BL55" s="81">
        <f>'Youth population'!G55</f>
        <v>16.023529411764713</v>
      </c>
      <c r="BM55" s="12"/>
      <c r="BN55" s="81" t="s">
        <v>191</v>
      </c>
      <c r="BO55" s="12">
        <f t="shared" ca="1" si="41"/>
        <v>876.24921753323417</v>
      </c>
      <c r="BP55" s="68">
        <f t="shared" ca="1" si="42"/>
        <v>6</v>
      </c>
      <c r="BQ55" s="68">
        <f t="shared" ca="1" si="43"/>
        <v>4</v>
      </c>
      <c r="BR55" s="372">
        <v>52</v>
      </c>
      <c r="BS55" s="372" t="s">
        <v>248</v>
      </c>
      <c r="BT55" s="372" t="s">
        <v>143</v>
      </c>
      <c r="BU55" s="372">
        <v>545.02</v>
      </c>
      <c r="BV55" s="372"/>
      <c r="BW55" s="372"/>
      <c r="BX55" s="372"/>
      <c r="BY55" s="372"/>
      <c r="BZ55" s="372">
        <v>52</v>
      </c>
      <c r="CA55" s="372" t="s">
        <v>234</v>
      </c>
      <c r="CB55" s="372" t="s">
        <v>244</v>
      </c>
      <c r="CC55" s="372">
        <v>51.91</v>
      </c>
      <c r="CD55" s="372"/>
      <c r="CE55" s="372" t="s">
        <v>234</v>
      </c>
      <c r="CF55" s="372" t="s">
        <v>172</v>
      </c>
      <c r="CG55" s="372">
        <v>61.76</v>
      </c>
      <c r="CH55" s="372"/>
      <c r="CI55" s="372" t="s">
        <v>69</v>
      </c>
      <c r="CJ55" s="372" t="s">
        <v>162</v>
      </c>
      <c r="CK55" s="372">
        <v>25.79</v>
      </c>
      <c r="CL55" s="372"/>
      <c r="CM55" s="372" t="s">
        <v>69</v>
      </c>
      <c r="CN55" s="372" t="s">
        <v>150</v>
      </c>
      <c r="CO55" s="372">
        <v>11.86</v>
      </c>
      <c r="CP55" s="372"/>
      <c r="CQ55" s="372" t="s">
        <v>69</v>
      </c>
      <c r="CR55" s="372" t="s">
        <v>162</v>
      </c>
      <c r="CS55" s="372">
        <v>38.9</v>
      </c>
      <c r="CT55" s="372"/>
      <c r="CU55" s="372" t="s">
        <v>69</v>
      </c>
      <c r="CV55" s="372" t="s">
        <v>162</v>
      </c>
      <c r="CW55" s="372">
        <v>28.56</v>
      </c>
      <c r="CX55" s="372"/>
      <c r="CY55" s="372" t="s">
        <v>234</v>
      </c>
      <c r="CZ55" s="372" t="s">
        <v>142</v>
      </c>
      <c r="DA55" s="372">
        <v>26.84</v>
      </c>
      <c r="DB55" s="372"/>
      <c r="DC55" s="372" t="s">
        <v>69</v>
      </c>
      <c r="DD55" s="372" t="s">
        <v>153</v>
      </c>
      <c r="DE55" s="372">
        <v>29.63</v>
      </c>
      <c r="DF55" s="372"/>
      <c r="DG55" s="372" t="s">
        <v>248</v>
      </c>
      <c r="DH55" s="372" t="s">
        <v>148</v>
      </c>
      <c r="DI55" s="372">
        <v>11.01</v>
      </c>
      <c r="DJ55" s="372"/>
      <c r="DK55" s="372" t="s">
        <v>69</v>
      </c>
      <c r="DL55" s="372" t="s">
        <v>162</v>
      </c>
      <c r="DM55" s="372">
        <v>0.57999999999999996</v>
      </c>
      <c r="DN55" s="372"/>
      <c r="DO55" s="372" t="s">
        <v>69</v>
      </c>
      <c r="DP55" s="372" t="s">
        <v>173</v>
      </c>
      <c r="DQ55" s="372">
        <v>5.38</v>
      </c>
      <c r="DR55" s="372"/>
      <c r="DS55" s="372" t="s">
        <v>69</v>
      </c>
      <c r="DT55" s="372" t="s">
        <v>150</v>
      </c>
      <c r="DU55" s="372">
        <v>9.94</v>
      </c>
      <c r="DV55" s="372"/>
      <c r="DW55" s="372" t="s">
        <v>67</v>
      </c>
      <c r="DX55" s="372" t="s">
        <v>149</v>
      </c>
      <c r="DY55" s="372">
        <v>24.11</v>
      </c>
      <c r="DZ55" s="372"/>
      <c r="EA55" s="372" t="s">
        <v>69</v>
      </c>
      <c r="EB55" s="372" t="s">
        <v>18</v>
      </c>
      <c r="EC55" s="372">
        <v>2.4700000000000002</v>
      </c>
      <c r="ED55" s="372"/>
      <c r="EE55" s="372" t="s">
        <v>248</v>
      </c>
      <c r="EF55" s="372" t="s">
        <v>143</v>
      </c>
      <c r="EG55" s="372">
        <v>1.67</v>
      </c>
      <c r="EH55" s="372"/>
      <c r="EI55" s="372" t="s">
        <v>69</v>
      </c>
      <c r="EJ55" s="372" t="s">
        <v>162</v>
      </c>
      <c r="EK55" s="372">
        <v>37.93</v>
      </c>
      <c r="EL55" s="372"/>
      <c r="EM55" s="372" t="s">
        <v>69</v>
      </c>
      <c r="EN55" s="372" t="s">
        <v>162</v>
      </c>
      <c r="EO55" s="372">
        <v>13.75</v>
      </c>
      <c r="EP55" s="372"/>
      <c r="EQ55" s="372" t="s">
        <v>234</v>
      </c>
      <c r="ER55" s="372" t="s">
        <v>176</v>
      </c>
      <c r="ES55" s="372">
        <v>9.6199999999999992</v>
      </c>
      <c r="ET55" s="372"/>
      <c r="EU55" s="372" t="s">
        <v>75</v>
      </c>
      <c r="EV55" s="372" t="s">
        <v>171</v>
      </c>
      <c r="EW55" s="372">
        <v>19.940000000000001</v>
      </c>
      <c r="EX55" s="372"/>
      <c r="EY55" s="372" t="s">
        <v>248</v>
      </c>
      <c r="EZ55" s="372" t="s">
        <v>148</v>
      </c>
      <c r="FA55" s="372">
        <v>0</v>
      </c>
      <c r="FB55" s="372"/>
      <c r="FC55" s="372" t="s">
        <v>75</v>
      </c>
      <c r="FD55" s="372" t="s">
        <v>166</v>
      </c>
      <c r="FE55" s="372">
        <v>15.98</v>
      </c>
      <c r="FF55" s="372">
        <v>4.5599999999999996</v>
      </c>
      <c r="FG55" s="12"/>
    </row>
    <row r="56" spans="1:163" ht="12.75" x14ac:dyDescent="0.2">
      <c r="A56" s="12"/>
      <c r="B56" s="114"/>
      <c r="C56" s="81" t="s">
        <v>193</v>
      </c>
      <c r="D56" s="88">
        <f>Safety!B56</f>
        <v>79.107150973109427</v>
      </c>
      <c r="E56" s="115">
        <f t="shared" si="1"/>
        <v>7</v>
      </c>
      <c r="F56" s="115">
        <f t="shared" si="2"/>
        <v>34</v>
      </c>
      <c r="G56" s="88">
        <f>Affordability!B56</f>
        <v>76.237643069413622</v>
      </c>
      <c r="H56" s="115">
        <f t="shared" si="3"/>
        <v>23</v>
      </c>
      <c r="I56" s="115">
        <f t="shared" si="4"/>
        <v>14</v>
      </c>
      <c r="J56" s="88">
        <f>Transit!B56</f>
        <v>58.984778735894395</v>
      </c>
      <c r="K56" s="115">
        <f t="shared" si="5"/>
        <v>2</v>
      </c>
      <c r="L56" s="115">
        <f t="shared" si="6"/>
        <v>22</v>
      </c>
      <c r="M56" s="88">
        <f>Health!B56</f>
        <v>20.91074588888236</v>
      </c>
      <c r="N56" s="115">
        <f t="shared" si="7"/>
        <v>27</v>
      </c>
      <c r="O56" s="115">
        <f t="shared" si="8"/>
        <v>4</v>
      </c>
      <c r="P56" s="88">
        <f>Travel!B56</f>
        <v>55.551258122425246</v>
      </c>
      <c r="Q56" s="115">
        <f t="shared" si="9"/>
        <v>26</v>
      </c>
      <c r="R56" s="115">
        <f t="shared" si="10"/>
        <v>4</v>
      </c>
      <c r="S56" s="88">
        <f>Employment!B56</f>
        <v>45.380921155004579</v>
      </c>
      <c r="T56" s="115">
        <f t="shared" si="11"/>
        <v>21</v>
      </c>
      <c r="U56" s="115">
        <f t="shared" si="12"/>
        <v>34</v>
      </c>
      <c r="V56" s="88">
        <f>Environment!B56</f>
        <v>55.45750957469393</v>
      </c>
      <c r="W56" s="115">
        <f t="shared" si="13"/>
        <v>5</v>
      </c>
      <c r="X56" s="115">
        <f t="shared" si="14"/>
        <v>4</v>
      </c>
      <c r="Y56" s="88">
        <f>Education!B56</f>
        <v>47.680502974634109</v>
      </c>
      <c r="Z56" s="115">
        <f t="shared" si="15"/>
        <v>23</v>
      </c>
      <c r="AA56" s="115">
        <f t="shared" si="16"/>
        <v>10</v>
      </c>
      <c r="AB56" s="88">
        <f>Entrepreneurship!B56</f>
        <v>26.149261767432286</v>
      </c>
      <c r="AC56" s="115">
        <f t="shared" si="17"/>
        <v>23</v>
      </c>
      <c r="AD56" s="115">
        <f t="shared" si="18"/>
        <v>22</v>
      </c>
      <c r="AE56" s="88">
        <f>'Public space'!B56</f>
        <v>1.8784560654264508</v>
      </c>
      <c r="AF56" s="115">
        <f t="shared" si="19"/>
        <v>38</v>
      </c>
      <c r="AG56" s="115">
        <f t="shared" si="20"/>
        <v>11</v>
      </c>
      <c r="AH56" s="88">
        <f>'Financial services'!B56</f>
        <v>22.26280031042354</v>
      </c>
      <c r="AI56" s="115">
        <f t="shared" si="21"/>
        <v>12</v>
      </c>
      <c r="AJ56" s="115">
        <f t="shared" si="22"/>
        <v>3</v>
      </c>
      <c r="AK56" s="88">
        <f>Diversity!B56</f>
        <v>50.884693293366524</v>
      </c>
      <c r="AL56" s="115">
        <f t="shared" si="23"/>
        <v>8</v>
      </c>
      <c r="AM56" s="115">
        <f t="shared" si="24"/>
        <v>23</v>
      </c>
      <c r="AN56" s="88">
        <f>'Digital access'!B56</f>
        <v>59.283688052440532</v>
      </c>
      <c r="AO56" s="115">
        <f t="shared" si="25"/>
        <v>18</v>
      </c>
      <c r="AP56" s="115">
        <f t="shared" si="26"/>
        <v>11</v>
      </c>
      <c r="AQ56" s="88">
        <f>Music!B56</f>
        <v>4.4504537671232907</v>
      </c>
      <c r="AR56" s="115">
        <f t="shared" si="27"/>
        <v>50</v>
      </c>
      <c r="AS56" s="115">
        <f t="shared" si="28"/>
        <v>33</v>
      </c>
      <c r="AT56" s="88">
        <f>'Creative arts'!B56</f>
        <v>40.931250000000006</v>
      </c>
      <c r="AU56" s="115">
        <f t="shared" si="29"/>
        <v>37</v>
      </c>
      <c r="AV56" s="115">
        <f t="shared" si="30"/>
        <v>30</v>
      </c>
      <c r="AW56" s="88">
        <f>Sports!B56</f>
        <v>41.67556439006767</v>
      </c>
      <c r="AX56" s="115">
        <f t="shared" si="31"/>
        <v>40</v>
      </c>
      <c r="AY56" s="115">
        <f t="shared" si="32"/>
        <v>14</v>
      </c>
      <c r="AZ56" s="88">
        <f>Film!B56</f>
        <v>38.006460288738793</v>
      </c>
      <c r="BA56" s="115">
        <f t="shared" si="33"/>
        <v>17</v>
      </c>
      <c r="BB56" s="115">
        <f t="shared" si="34"/>
        <v>10</v>
      </c>
      <c r="BC56" s="88">
        <f ca="1">'Civic engagement'!B56</f>
        <v>15.673887564432992</v>
      </c>
      <c r="BD56" s="115">
        <f t="shared" ca="1" si="35"/>
        <v>41</v>
      </c>
      <c r="BE56" s="115">
        <f t="shared" ca="1" si="36"/>
        <v>47</v>
      </c>
      <c r="BF56" s="88">
        <f>'Food and nightlife'!B56</f>
        <v>29.392413490597868</v>
      </c>
      <c r="BG56" s="115">
        <f t="shared" si="37"/>
        <v>32</v>
      </c>
      <c r="BH56" s="115">
        <f t="shared" si="38"/>
        <v>14</v>
      </c>
      <c r="BI56" s="88">
        <f>Fashion!B56</f>
        <v>10.679487179487182</v>
      </c>
      <c r="BJ56" s="115">
        <f t="shared" si="39"/>
        <v>24</v>
      </c>
      <c r="BK56" s="115">
        <f t="shared" si="40"/>
        <v>24</v>
      </c>
      <c r="BL56" s="81">
        <f>'Youth population'!G56</f>
        <v>18.752941176470593</v>
      </c>
      <c r="BM56" s="12"/>
      <c r="BN56" s="81" t="s">
        <v>193</v>
      </c>
      <c r="BO56" s="12">
        <f t="shared" ca="1" si="41"/>
        <v>799.33186784006523</v>
      </c>
      <c r="BP56" s="68">
        <f t="shared" ca="1" si="42"/>
        <v>17</v>
      </c>
      <c r="BQ56" s="68">
        <f t="shared" ca="1" si="43"/>
        <v>14</v>
      </c>
      <c r="BR56" s="372">
        <v>53</v>
      </c>
      <c r="BS56" s="372" t="s">
        <v>69</v>
      </c>
      <c r="BT56" s="372" t="s">
        <v>153</v>
      </c>
      <c r="BU56" s="372">
        <v>515.38</v>
      </c>
      <c r="BV56" s="372"/>
      <c r="BW56" s="372"/>
      <c r="BX56" s="372"/>
      <c r="BY56" s="372"/>
      <c r="BZ56" s="372">
        <v>53</v>
      </c>
      <c r="CA56" s="372" t="s">
        <v>69</v>
      </c>
      <c r="CB56" s="372" t="s">
        <v>173</v>
      </c>
      <c r="CC56" s="372">
        <v>42</v>
      </c>
      <c r="CD56" s="372"/>
      <c r="CE56" s="372" t="s">
        <v>69</v>
      </c>
      <c r="CF56" s="372" t="s">
        <v>153</v>
      </c>
      <c r="CG56" s="372">
        <v>41.02</v>
      </c>
      <c r="CH56" s="372"/>
      <c r="CI56" s="372" t="s">
        <v>234</v>
      </c>
      <c r="CJ56" s="372" t="s">
        <v>244</v>
      </c>
      <c r="CK56" s="372">
        <v>22.79</v>
      </c>
      <c r="CL56" s="372"/>
      <c r="CM56" s="372" t="s">
        <v>248</v>
      </c>
      <c r="CN56" s="372" t="s">
        <v>143</v>
      </c>
      <c r="CO56" s="372">
        <v>11.56</v>
      </c>
      <c r="CP56" s="372"/>
      <c r="CQ56" s="372" t="s">
        <v>248</v>
      </c>
      <c r="CR56" s="372" t="s">
        <v>143</v>
      </c>
      <c r="CS56" s="372">
        <v>34.299999999999997</v>
      </c>
      <c r="CT56" s="372"/>
      <c r="CU56" s="372" t="s">
        <v>69</v>
      </c>
      <c r="CV56" s="372" t="s">
        <v>173</v>
      </c>
      <c r="CW56" s="372">
        <v>27.85</v>
      </c>
      <c r="CX56" s="372"/>
      <c r="CY56" s="372" t="s">
        <v>248</v>
      </c>
      <c r="CZ56" s="372" t="s">
        <v>143</v>
      </c>
      <c r="DA56" s="372">
        <v>24.04</v>
      </c>
      <c r="DB56" s="372"/>
      <c r="DC56" s="372" t="s">
        <v>67</v>
      </c>
      <c r="DD56" s="372" t="s">
        <v>149</v>
      </c>
      <c r="DE56" s="372">
        <v>27.54</v>
      </c>
      <c r="DF56" s="372"/>
      <c r="DG56" s="372" t="s">
        <v>234</v>
      </c>
      <c r="DH56" s="372" t="s">
        <v>244</v>
      </c>
      <c r="DI56" s="372">
        <v>10.93</v>
      </c>
      <c r="DJ56" s="372"/>
      <c r="DK56" s="372" t="s">
        <v>69</v>
      </c>
      <c r="DL56" s="372" t="s">
        <v>150</v>
      </c>
      <c r="DM56" s="372">
        <v>0.54</v>
      </c>
      <c r="DN56" s="372"/>
      <c r="DO56" s="372" t="s">
        <v>234</v>
      </c>
      <c r="DP56" s="372" t="s">
        <v>142</v>
      </c>
      <c r="DQ56" s="372">
        <v>5.3</v>
      </c>
      <c r="DR56" s="372"/>
      <c r="DS56" s="372" t="s">
        <v>69</v>
      </c>
      <c r="DT56" s="372" t="s">
        <v>162</v>
      </c>
      <c r="DU56" s="372">
        <v>9.59</v>
      </c>
      <c r="DV56" s="372"/>
      <c r="DW56" s="372" t="s">
        <v>69</v>
      </c>
      <c r="DX56" s="372" t="s">
        <v>150</v>
      </c>
      <c r="DY56" s="372">
        <v>23.41</v>
      </c>
      <c r="DZ56" s="372"/>
      <c r="EA56" s="372" t="s">
        <v>234</v>
      </c>
      <c r="EB56" s="372" t="s">
        <v>172</v>
      </c>
      <c r="EC56" s="372">
        <v>2.1800000000000002</v>
      </c>
      <c r="ED56" s="372"/>
      <c r="EE56" s="372" t="s">
        <v>233</v>
      </c>
      <c r="EF56" s="372" t="s">
        <v>169</v>
      </c>
      <c r="EG56" s="372">
        <v>1.67</v>
      </c>
      <c r="EH56" s="372"/>
      <c r="EI56" s="372" t="s">
        <v>69</v>
      </c>
      <c r="EJ56" s="372" t="s">
        <v>153</v>
      </c>
      <c r="EK56" s="372">
        <v>31.65</v>
      </c>
      <c r="EL56" s="372"/>
      <c r="EM56" s="372" t="s">
        <v>67</v>
      </c>
      <c r="EN56" s="372" t="s">
        <v>149</v>
      </c>
      <c r="EO56" s="372">
        <v>5.63</v>
      </c>
      <c r="EP56" s="372"/>
      <c r="EQ56" s="372" t="s">
        <v>234</v>
      </c>
      <c r="ER56" s="372" t="s">
        <v>186</v>
      </c>
      <c r="ES56" s="372">
        <v>8.7200000000000006</v>
      </c>
      <c r="ET56" s="372"/>
      <c r="EU56" s="372" t="s">
        <v>69</v>
      </c>
      <c r="EV56" s="372" t="s">
        <v>153</v>
      </c>
      <c r="EW56" s="372">
        <v>17.260000000000002</v>
      </c>
      <c r="EX56" s="372"/>
      <c r="EY56" s="372" t="s">
        <v>67</v>
      </c>
      <c r="EZ56" s="372" t="s">
        <v>163</v>
      </c>
      <c r="FA56" s="372">
        <v>0</v>
      </c>
      <c r="FB56" s="372"/>
      <c r="FC56" s="372" t="s">
        <v>234</v>
      </c>
      <c r="FD56" s="372" t="s">
        <v>186</v>
      </c>
      <c r="FE56" s="372">
        <v>14.64</v>
      </c>
      <c r="FF56" s="372">
        <v>1.41</v>
      </c>
      <c r="FG56" s="12"/>
    </row>
    <row r="57" spans="1:163" ht="12.75" x14ac:dyDescent="0.2">
      <c r="A57" s="12"/>
      <c r="B57" s="114"/>
      <c r="C57" s="69" t="s">
        <v>194</v>
      </c>
      <c r="D57" s="85">
        <f>Safety!B57</f>
        <v>64.452121418761067</v>
      </c>
      <c r="E57" s="86">
        <f t="shared" si="1"/>
        <v>37</v>
      </c>
      <c r="F57" s="86">
        <f t="shared" si="2"/>
        <v>14</v>
      </c>
      <c r="G57" s="85">
        <f>Affordability!B57</f>
        <v>73.139059761690859</v>
      </c>
      <c r="H57" s="86">
        <f t="shared" si="3"/>
        <v>34</v>
      </c>
      <c r="I57" s="86">
        <f t="shared" si="4"/>
        <v>10</v>
      </c>
      <c r="J57" s="85">
        <f>Transit!B57</f>
        <v>41.390621611415</v>
      </c>
      <c r="K57" s="86">
        <f t="shared" si="5"/>
        <v>32</v>
      </c>
      <c r="L57" s="86">
        <f t="shared" si="6"/>
        <v>17</v>
      </c>
      <c r="M57" s="85">
        <f>Health!B57</f>
        <v>24.857946779109039</v>
      </c>
      <c r="N57" s="86">
        <f t="shared" si="7"/>
        <v>14</v>
      </c>
      <c r="O57" s="86">
        <f t="shared" si="8"/>
        <v>14</v>
      </c>
      <c r="P57" s="85">
        <f>Travel!B57</f>
        <v>55.025996614315396</v>
      </c>
      <c r="Q57" s="86">
        <f t="shared" si="9"/>
        <v>28</v>
      </c>
      <c r="R57" s="86">
        <f t="shared" si="10"/>
        <v>1</v>
      </c>
      <c r="S57" s="85">
        <f>Employment!B57</f>
        <v>43.595519058875382</v>
      </c>
      <c r="T57" s="86">
        <f t="shared" si="11"/>
        <v>26</v>
      </c>
      <c r="U57" s="86">
        <f t="shared" si="12"/>
        <v>16</v>
      </c>
      <c r="V57" s="85">
        <f>Environment!B57</f>
        <v>43.106201529965759</v>
      </c>
      <c r="W57" s="86">
        <f t="shared" si="13"/>
        <v>33</v>
      </c>
      <c r="X57" s="86">
        <f t="shared" si="14"/>
        <v>46</v>
      </c>
      <c r="Y57" s="85">
        <f>Education!B57</f>
        <v>72.305558082602758</v>
      </c>
      <c r="Z57" s="86">
        <f t="shared" si="15"/>
        <v>1</v>
      </c>
      <c r="AA57" s="86">
        <f t="shared" si="16"/>
        <v>16</v>
      </c>
      <c r="AB57" s="85">
        <f>Entrepreneurship!B57</f>
        <v>23.175361053766046</v>
      </c>
      <c r="AC57" s="86">
        <f t="shared" si="17"/>
        <v>33</v>
      </c>
      <c r="AD57" s="86">
        <f t="shared" si="18"/>
        <v>33</v>
      </c>
      <c r="AE57" s="85">
        <f>'Public space'!B57</f>
        <v>13.521316132162278</v>
      </c>
      <c r="AF57" s="86">
        <f t="shared" si="19"/>
        <v>8</v>
      </c>
      <c r="AG57" s="86">
        <f t="shared" si="20"/>
        <v>34</v>
      </c>
      <c r="AH57" s="85">
        <f>'Financial services'!B57</f>
        <v>15.582224923555449</v>
      </c>
      <c r="AI57" s="86">
        <f t="shared" si="21"/>
        <v>29</v>
      </c>
      <c r="AJ57" s="86">
        <f t="shared" si="22"/>
        <v>39</v>
      </c>
      <c r="AK57" s="85">
        <f>Diversity!B57</f>
        <v>33.633586335871364</v>
      </c>
      <c r="AL57" s="86">
        <f t="shared" si="23"/>
        <v>33</v>
      </c>
      <c r="AM57" s="86">
        <f t="shared" si="24"/>
        <v>49</v>
      </c>
      <c r="AN57" s="85">
        <f>'Digital access'!B57</f>
        <v>62.362595282758768</v>
      </c>
      <c r="AO57" s="86">
        <f t="shared" si="25"/>
        <v>13</v>
      </c>
      <c r="AP57" s="86">
        <f t="shared" si="26"/>
        <v>14</v>
      </c>
      <c r="AQ57" s="85">
        <f>Music!B57</f>
        <v>22.43188356164384</v>
      </c>
      <c r="AR57" s="86">
        <f t="shared" si="27"/>
        <v>17</v>
      </c>
      <c r="AS57" s="86">
        <f t="shared" si="28"/>
        <v>28</v>
      </c>
      <c r="AT57" s="85">
        <f>'Creative arts'!B57</f>
        <v>43.162500000000001</v>
      </c>
      <c r="AU57" s="86">
        <f t="shared" si="29"/>
        <v>26</v>
      </c>
      <c r="AV57" s="86">
        <f t="shared" si="30"/>
        <v>1</v>
      </c>
      <c r="AW57" s="85">
        <f>Sports!B57</f>
        <v>57.757530653481567</v>
      </c>
      <c r="AX57" s="86">
        <f t="shared" si="31"/>
        <v>4</v>
      </c>
      <c r="AY57" s="86">
        <f t="shared" si="32"/>
        <v>1</v>
      </c>
      <c r="AZ57" s="85">
        <f>Film!B57</f>
        <v>43.161283899816205</v>
      </c>
      <c r="BA57" s="86">
        <f t="shared" si="33"/>
        <v>13</v>
      </c>
      <c r="BB57" s="86">
        <f t="shared" si="34"/>
        <v>14</v>
      </c>
      <c r="BC57" s="85">
        <f ca="1">'Civic engagement'!B57</f>
        <v>21.315323453608251</v>
      </c>
      <c r="BD57" s="86">
        <f t="shared" ca="1" si="35"/>
        <v>15</v>
      </c>
      <c r="BE57" s="86">
        <f t="shared" ca="1" si="36"/>
        <v>51</v>
      </c>
      <c r="BF57" s="85">
        <f>'Food and nightlife'!B57</f>
        <v>43.70260291333598</v>
      </c>
      <c r="BG57" s="86">
        <f t="shared" si="37"/>
        <v>7</v>
      </c>
      <c r="BH57" s="86">
        <f t="shared" si="38"/>
        <v>1</v>
      </c>
      <c r="BI57" s="85">
        <f>Fashion!B57</f>
        <v>2.6698717948717943</v>
      </c>
      <c r="BJ57" s="86">
        <f t="shared" si="39"/>
        <v>42</v>
      </c>
      <c r="BK57" s="86">
        <f t="shared" si="40"/>
        <v>28</v>
      </c>
      <c r="BL57" s="69">
        <f>'Youth population'!G57</f>
        <v>5.9529411764705884</v>
      </c>
      <c r="BM57" s="12"/>
      <c r="BN57" s="69" t="s">
        <v>194</v>
      </c>
      <c r="BO57" s="12">
        <f t="shared" ca="1" si="41"/>
        <v>806.30204603807749</v>
      </c>
      <c r="BP57" s="68">
        <f t="shared" ca="1" si="42"/>
        <v>15</v>
      </c>
      <c r="BQ57" s="68">
        <f t="shared" ca="1" si="43"/>
        <v>10</v>
      </c>
      <c r="BR57" s="372">
        <v>54</v>
      </c>
      <c r="BS57" s="372" t="s">
        <v>67</v>
      </c>
      <c r="BT57" s="372" t="s">
        <v>149</v>
      </c>
      <c r="BU57" s="372">
        <v>486.16</v>
      </c>
      <c r="BV57" s="372"/>
      <c r="BW57" s="372"/>
      <c r="BX57" s="372"/>
      <c r="BY57" s="372"/>
      <c r="BZ57" s="372">
        <v>54</v>
      </c>
      <c r="CA57" s="372" t="s">
        <v>69</v>
      </c>
      <c r="CB57" s="372" t="s">
        <v>153</v>
      </c>
      <c r="CC57" s="372">
        <v>40.25</v>
      </c>
      <c r="CD57" s="372"/>
      <c r="CE57" s="372" t="s">
        <v>67</v>
      </c>
      <c r="CF57" s="372" t="s">
        <v>149</v>
      </c>
      <c r="CG57" s="372">
        <v>39.78</v>
      </c>
      <c r="CH57" s="372"/>
      <c r="CI57" s="372" t="s">
        <v>69</v>
      </c>
      <c r="CJ57" s="372" t="s">
        <v>156</v>
      </c>
      <c r="CK57" s="372">
        <v>16.260000000000002</v>
      </c>
      <c r="CL57" s="372"/>
      <c r="CM57" s="372" t="s">
        <v>69</v>
      </c>
      <c r="CN57" s="372" t="s">
        <v>153</v>
      </c>
      <c r="CO57" s="372">
        <v>11.43</v>
      </c>
      <c r="CP57" s="372"/>
      <c r="CQ57" s="372" t="s">
        <v>69</v>
      </c>
      <c r="CR57" s="372" t="s">
        <v>18</v>
      </c>
      <c r="CS57" s="372">
        <v>34.22</v>
      </c>
      <c r="CT57" s="372"/>
      <c r="CU57" s="372" t="s">
        <v>248</v>
      </c>
      <c r="CV57" s="372" t="s">
        <v>155</v>
      </c>
      <c r="CW57" s="372">
        <v>21.3</v>
      </c>
      <c r="CX57" s="372"/>
      <c r="CY57" s="372" t="s">
        <v>234</v>
      </c>
      <c r="CZ57" s="372" t="s">
        <v>185</v>
      </c>
      <c r="DA57" s="372">
        <v>23.86</v>
      </c>
      <c r="DB57" s="372"/>
      <c r="DC57" s="372" t="s">
        <v>248</v>
      </c>
      <c r="DD57" s="372" t="s">
        <v>155</v>
      </c>
      <c r="DE57" s="372">
        <v>21.46</v>
      </c>
      <c r="DF57" s="372"/>
      <c r="DG57" s="372" t="s">
        <v>234</v>
      </c>
      <c r="DH57" s="372" t="s">
        <v>172</v>
      </c>
      <c r="DI57" s="372">
        <v>9.92</v>
      </c>
      <c r="DJ57" s="372"/>
      <c r="DK57" s="372" t="s">
        <v>69</v>
      </c>
      <c r="DL57" s="372" t="s">
        <v>173</v>
      </c>
      <c r="DM57" s="372">
        <v>0.22</v>
      </c>
      <c r="DN57" s="372"/>
      <c r="DO57" s="372" t="s">
        <v>67</v>
      </c>
      <c r="DP57" s="372" t="s">
        <v>178</v>
      </c>
      <c r="DQ57" s="372">
        <v>4.7699999999999996</v>
      </c>
      <c r="DR57" s="372"/>
      <c r="DS57" s="372" t="s">
        <v>248</v>
      </c>
      <c r="DT57" s="372" t="s">
        <v>188</v>
      </c>
      <c r="DU57" s="372">
        <v>9.4600000000000009</v>
      </c>
      <c r="DV57" s="372"/>
      <c r="DW57" s="372" t="s">
        <v>69</v>
      </c>
      <c r="DX57" s="372" t="s">
        <v>153</v>
      </c>
      <c r="DY57" s="372">
        <v>20.58</v>
      </c>
      <c r="DZ57" s="372"/>
      <c r="EA57" s="372" t="s">
        <v>234</v>
      </c>
      <c r="EB57" s="372" t="s">
        <v>167</v>
      </c>
      <c r="EC57" s="372">
        <v>0</v>
      </c>
      <c r="ED57" s="372"/>
      <c r="EE57" s="372" t="s">
        <v>69</v>
      </c>
      <c r="EF57" s="372" t="s">
        <v>18</v>
      </c>
      <c r="EG57" s="372">
        <v>1.1200000000000001</v>
      </c>
      <c r="EH57" s="372"/>
      <c r="EI57" s="372" t="s">
        <v>69</v>
      </c>
      <c r="EJ57" s="372" t="s">
        <v>18</v>
      </c>
      <c r="EK57" s="372">
        <v>28.62</v>
      </c>
      <c r="EL57" s="372"/>
      <c r="EM57" s="372" t="s">
        <v>69</v>
      </c>
      <c r="EN57" s="372" t="s">
        <v>153</v>
      </c>
      <c r="EO57" s="372">
        <v>5.3</v>
      </c>
      <c r="EP57" s="372"/>
      <c r="EQ57" s="372" t="s">
        <v>234</v>
      </c>
      <c r="ER57" s="372" t="s">
        <v>190</v>
      </c>
      <c r="ES57" s="372">
        <v>8.5299999999999994</v>
      </c>
      <c r="ET57" s="372"/>
      <c r="EU57" s="372" t="s">
        <v>69</v>
      </c>
      <c r="EV57" s="372" t="s">
        <v>18</v>
      </c>
      <c r="EW57" s="372">
        <v>13.24</v>
      </c>
      <c r="EX57" s="372"/>
      <c r="EY57" s="372" t="s">
        <v>234</v>
      </c>
      <c r="EZ57" s="372" t="s">
        <v>167</v>
      </c>
      <c r="FA57" s="372">
        <v>0</v>
      </c>
      <c r="FB57" s="372"/>
      <c r="FC57" s="372" t="s">
        <v>234</v>
      </c>
      <c r="FD57" s="372" t="s">
        <v>243</v>
      </c>
      <c r="FE57" s="372">
        <v>14.53</v>
      </c>
      <c r="FF57" s="372">
        <v>1.1499999999999999</v>
      </c>
      <c r="FG57" s="12"/>
    </row>
    <row r="58" spans="1:163" ht="12.75" x14ac:dyDescent="0.2">
      <c r="A58" s="12"/>
      <c r="B58" s="114"/>
      <c r="C58" s="81" t="s">
        <v>195</v>
      </c>
      <c r="D58" s="88">
        <f>Safety!B58</f>
        <v>71.271969800188032</v>
      </c>
      <c r="E58" s="115">
        <f t="shared" si="1"/>
        <v>29</v>
      </c>
      <c r="F58" s="115">
        <f t="shared" si="2"/>
        <v>10</v>
      </c>
      <c r="G58" s="88">
        <f>Affordability!B58</f>
        <v>78.268603516112833</v>
      </c>
      <c r="H58" s="115">
        <f t="shared" si="3"/>
        <v>10</v>
      </c>
      <c r="I58" s="115">
        <f t="shared" si="4"/>
        <v>1</v>
      </c>
      <c r="J58" s="88">
        <f>Transit!B58</f>
        <v>48.804881090633444</v>
      </c>
      <c r="K58" s="115">
        <f t="shared" si="5"/>
        <v>15</v>
      </c>
      <c r="L58" s="115">
        <f t="shared" si="6"/>
        <v>1</v>
      </c>
      <c r="M58" s="88">
        <f>Health!B58</f>
        <v>21.08539835436374</v>
      </c>
      <c r="N58" s="115">
        <f t="shared" si="7"/>
        <v>25</v>
      </c>
      <c r="O58" s="115">
        <f t="shared" si="8"/>
        <v>28</v>
      </c>
      <c r="P58" s="88">
        <f>Travel!B58</f>
        <v>57.181353157673897</v>
      </c>
      <c r="Q58" s="115">
        <f t="shared" si="9"/>
        <v>24</v>
      </c>
      <c r="R58" s="115">
        <f t="shared" si="10"/>
        <v>10</v>
      </c>
      <c r="S58" s="88">
        <f>Employment!B58</f>
        <v>43.400070068713745</v>
      </c>
      <c r="T58" s="115">
        <f t="shared" si="11"/>
        <v>27</v>
      </c>
      <c r="U58" s="115">
        <f t="shared" si="12"/>
        <v>1</v>
      </c>
      <c r="V58" s="88">
        <f>Environment!B58</f>
        <v>47.593220028111425</v>
      </c>
      <c r="W58" s="115">
        <f t="shared" si="13"/>
        <v>16</v>
      </c>
      <c r="X58" s="115">
        <f t="shared" si="14"/>
        <v>20</v>
      </c>
      <c r="Y58" s="88">
        <f>Education!B58</f>
        <v>59.989091348871085</v>
      </c>
      <c r="Z58" s="115">
        <f t="shared" si="15"/>
        <v>2</v>
      </c>
      <c r="AA58" s="115">
        <f t="shared" si="16"/>
        <v>1</v>
      </c>
      <c r="AB58" s="88">
        <f>Entrepreneurship!B58</f>
        <v>27.993450168004888</v>
      </c>
      <c r="AC58" s="115">
        <f t="shared" si="17"/>
        <v>18</v>
      </c>
      <c r="AD58" s="115">
        <f t="shared" si="18"/>
        <v>32</v>
      </c>
      <c r="AE58" s="88">
        <f>'Public space'!B58</f>
        <v>2.7488913295541351</v>
      </c>
      <c r="AF58" s="115">
        <f t="shared" si="19"/>
        <v>33</v>
      </c>
      <c r="AG58" s="115">
        <f t="shared" si="20"/>
        <v>4</v>
      </c>
      <c r="AH58" s="88">
        <f>'Financial services'!B58</f>
        <v>10.093059366302464</v>
      </c>
      <c r="AI58" s="115">
        <f t="shared" si="21"/>
        <v>48</v>
      </c>
      <c r="AJ58" s="115">
        <f t="shared" si="22"/>
        <v>9</v>
      </c>
      <c r="AK58" s="88">
        <f>Diversity!B58</f>
        <v>43.488044888844861</v>
      </c>
      <c r="AL58" s="115">
        <f t="shared" si="23"/>
        <v>20</v>
      </c>
      <c r="AM58" s="115">
        <f t="shared" si="24"/>
        <v>9</v>
      </c>
      <c r="AN58" s="88">
        <f>'Digital access'!B58</f>
        <v>60.139597361606377</v>
      </c>
      <c r="AO58" s="115">
        <f t="shared" si="25"/>
        <v>16</v>
      </c>
      <c r="AP58" s="115">
        <f t="shared" si="26"/>
        <v>4</v>
      </c>
      <c r="AQ58" s="88">
        <f>Music!B58</f>
        <v>15.619828767123291</v>
      </c>
      <c r="AR58" s="115">
        <f t="shared" si="27"/>
        <v>29</v>
      </c>
      <c r="AS58" s="115">
        <f t="shared" si="28"/>
        <v>49</v>
      </c>
      <c r="AT58" s="88">
        <f>'Creative arts'!B58</f>
        <v>39.815625000000004</v>
      </c>
      <c r="AU58" s="115">
        <f t="shared" si="29"/>
        <v>40</v>
      </c>
      <c r="AV58" s="115">
        <f t="shared" si="30"/>
        <v>16</v>
      </c>
      <c r="AW58" s="88">
        <f>Sports!B58</f>
        <v>42.840930787780728</v>
      </c>
      <c r="AX58" s="115">
        <f t="shared" si="31"/>
        <v>35</v>
      </c>
      <c r="AY58" s="115">
        <f t="shared" si="32"/>
        <v>10</v>
      </c>
      <c r="AZ58" s="88">
        <f>Film!B58</f>
        <v>53.593850820895803</v>
      </c>
      <c r="BA58" s="115">
        <f t="shared" si="33"/>
        <v>6</v>
      </c>
      <c r="BB58" s="115">
        <f t="shared" si="34"/>
        <v>1</v>
      </c>
      <c r="BC58" s="88">
        <f ca="1">'Civic engagement'!B58</f>
        <v>22.46532159871915</v>
      </c>
      <c r="BD58" s="115">
        <f t="shared" ca="1" si="35"/>
        <v>13</v>
      </c>
      <c r="BE58" s="115">
        <f t="shared" ca="1" si="36"/>
        <v>4</v>
      </c>
      <c r="BF58" s="88">
        <f>'Food and nightlife'!B58</f>
        <v>50.689554634019252</v>
      </c>
      <c r="BG58" s="115">
        <f t="shared" si="37"/>
        <v>3</v>
      </c>
      <c r="BH58" s="115">
        <f t="shared" si="38"/>
        <v>10</v>
      </c>
      <c r="BI58" s="88">
        <f>Fashion!B58</f>
        <v>8.1621794871794862</v>
      </c>
      <c r="BJ58" s="115">
        <f t="shared" si="39"/>
        <v>27</v>
      </c>
      <c r="BK58" s="115">
        <f t="shared" si="40"/>
        <v>34</v>
      </c>
      <c r="BL58" s="81">
        <f>'Youth population'!G58</f>
        <v>14.588235294117645</v>
      </c>
      <c r="BM58" s="12"/>
      <c r="BN58" s="81" t="s">
        <v>195</v>
      </c>
      <c r="BO58" s="12">
        <f t="shared" ca="1" si="41"/>
        <v>819.83315686881622</v>
      </c>
      <c r="BP58" s="68">
        <f t="shared" ca="1" si="42"/>
        <v>12</v>
      </c>
      <c r="BQ58" s="68">
        <f t="shared" ca="1" si="43"/>
        <v>1</v>
      </c>
      <c r="BR58" s="372">
        <v>55</v>
      </c>
      <c r="BS58" s="372" t="s">
        <v>69</v>
      </c>
      <c r="BT58" s="372" t="s">
        <v>18</v>
      </c>
      <c r="BU58" s="372">
        <v>433.49</v>
      </c>
      <c r="BV58" s="372"/>
      <c r="BW58" s="372"/>
      <c r="BX58" s="372"/>
      <c r="BY58" s="372"/>
      <c r="BZ58" s="372">
        <v>55</v>
      </c>
      <c r="CA58" s="372" t="s">
        <v>67</v>
      </c>
      <c r="CB58" s="372" t="s">
        <v>149</v>
      </c>
      <c r="CC58" s="372">
        <v>39.76</v>
      </c>
      <c r="CD58" s="372"/>
      <c r="CE58" s="372" t="s">
        <v>69</v>
      </c>
      <c r="CF58" s="372" t="s">
        <v>18</v>
      </c>
      <c r="CG58" s="372">
        <v>33.520000000000003</v>
      </c>
      <c r="CH58" s="372"/>
      <c r="CI58" s="372" t="s">
        <v>69</v>
      </c>
      <c r="CJ58" s="372" t="s">
        <v>18</v>
      </c>
      <c r="CK58" s="372">
        <v>13.59</v>
      </c>
      <c r="CL58" s="372"/>
      <c r="CM58" s="372" t="s">
        <v>234</v>
      </c>
      <c r="CN58" s="372" t="s">
        <v>167</v>
      </c>
      <c r="CO58" s="372">
        <v>10.94</v>
      </c>
      <c r="CP58" s="372"/>
      <c r="CQ58" s="372" t="s">
        <v>67</v>
      </c>
      <c r="CR58" s="372" t="s">
        <v>149</v>
      </c>
      <c r="CS58" s="372">
        <v>29.42</v>
      </c>
      <c r="CT58" s="372"/>
      <c r="CU58" s="372" t="s">
        <v>69</v>
      </c>
      <c r="CV58" s="372" t="s">
        <v>18</v>
      </c>
      <c r="CW58" s="372">
        <v>18.12</v>
      </c>
      <c r="CX58" s="372"/>
      <c r="CY58" s="372" t="s">
        <v>234</v>
      </c>
      <c r="CZ58" s="372" t="s">
        <v>159</v>
      </c>
      <c r="DA58" s="372">
        <v>21.09</v>
      </c>
      <c r="DB58" s="372"/>
      <c r="DC58" s="372" t="s">
        <v>69</v>
      </c>
      <c r="DD58" s="372" t="s">
        <v>18</v>
      </c>
      <c r="DE58" s="372">
        <v>17.5</v>
      </c>
      <c r="DF58" s="372"/>
      <c r="DG58" s="372" t="s">
        <v>75</v>
      </c>
      <c r="DH58" s="372" t="s">
        <v>171</v>
      </c>
      <c r="DI58" s="372">
        <v>9.5</v>
      </c>
      <c r="DJ58" s="372"/>
      <c r="DK58" s="372" t="s">
        <v>248</v>
      </c>
      <c r="DL58" s="372" t="s">
        <v>143</v>
      </c>
      <c r="DM58" s="372">
        <v>0.13</v>
      </c>
      <c r="DN58" s="372"/>
      <c r="DO58" s="372" t="s">
        <v>248</v>
      </c>
      <c r="DP58" s="372" t="s">
        <v>148</v>
      </c>
      <c r="DQ58" s="372">
        <v>1.73</v>
      </c>
      <c r="DR58" s="372"/>
      <c r="DS58" s="372" t="s">
        <v>248</v>
      </c>
      <c r="DT58" s="372" t="s">
        <v>148</v>
      </c>
      <c r="DU58" s="372">
        <v>8.64</v>
      </c>
      <c r="DV58" s="372"/>
      <c r="DW58" s="372" t="s">
        <v>248</v>
      </c>
      <c r="DX58" s="372" t="s">
        <v>143</v>
      </c>
      <c r="DY58" s="372">
        <v>19.66</v>
      </c>
      <c r="DZ58" s="372"/>
      <c r="EA58" s="372" t="s">
        <v>248</v>
      </c>
      <c r="EB58" s="372" t="s">
        <v>188</v>
      </c>
      <c r="EC58" s="372">
        <v>0</v>
      </c>
      <c r="ED58" s="372"/>
      <c r="EE58" s="372" t="s">
        <v>248</v>
      </c>
      <c r="EF58" s="372" t="s">
        <v>155</v>
      </c>
      <c r="EG58" s="372">
        <v>0.56000000000000005</v>
      </c>
      <c r="EH58" s="372"/>
      <c r="EI58" s="372" t="s">
        <v>67</v>
      </c>
      <c r="EJ58" s="372" t="s">
        <v>149</v>
      </c>
      <c r="EK58" s="372">
        <v>4.8600000000000003</v>
      </c>
      <c r="EL58" s="372"/>
      <c r="EM58" s="372" t="s">
        <v>69</v>
      </c>
      <c r="EN58" s="372" t="s">
        <v>18</v>
      </c>
      <c r="EO58" s="372">
        <v>2.67</v>
      </c>
      <c r="EP58" s="372"/>
      <c r="EQ58" s="372" t="s">
        <v>248</v>
      </c>
      <c r="ER58" s="372" t="s">
        <v>143</v>
      </c>
      <c r="ES58" s="372">
        <v>4.32</v>
      </c>
      <c r="ET58" s="372"/>
      <c r="EU58" s="372" t="s">
        <v>67</v>
      </c>
      <c r="EV58" s="372" t="s">
        <v>149</v>
      </c>
      <c r="EW58" s="372">
        <v>10.81</v>
      </c>
      <c r="EX58" s="372"/>
      <c r="EY58" s="372" t="s">
        <v>69</v>
      </c>
      <c r="EZ58" s="372" t="s">
        <v>173</v>
      </c>
      <c r="FA58" s="372">
        <v>0</v>
      </c>
      <c r="FB58" s="372"/>
      <c r="FC58" s="372" t="s">
        <v>75</v>
      </c>
      <c r="FD58" s="372" t="s">
        <v>180</v>
      </c>
      <c r="FE58" s="372">
        <v>14.04</v>
      </c>
      <c r="FF58" s="372">
        <v>0</v>
      </c>
      <c r="FG58" s="12"/>
    </row>
    <row r="59" spans="1:163" ht="12.75" x14ac:dyDescent="0.2">
      <c r="A59" s="12"/>
      <c r="B59" s="114"/>
      <c r="C59" s="114"/>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41"/>
      <c r="FC59" s="12"/>
      <c r="FD59" s="12"/>
      <c r="FE59" s="12"/>
      <c r="FF59" s="12"/>
      <c r="FG59" s="12"/>
    </row>
    <row r="60" spans="1:163" ht="12.75" x14ac:dyDescent="0.2">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0"/>
      <c r="BM60" s="12"/>
      <c r="BN60" s="12"/>
      <c r="BO60" s="12"/>
      <c r="BP60" s="12"/>
      <c r="BQ60" s="12"/>
      <c r="BR60" s="12"/>
      <c r="BS60" s="12"/>
      <c r="BT60" s="12"/>
      <c r="BU60" s="12"/>
      <c r="BV60" s="12"/>
      <c r="BW60" s="12"/>
      <c r="BX60" s="12"/>
      <c r="BY60" s="12"/>
      <c r="BZ60" s="12"/>
      <c r="CA60" s="12"/>
      <c r="CB60" s="141"/>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row>
    <row r="61" spans="1:163" ht="12.75" x14ac:dyDescent="0.2">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0"/>
      <c r="BM61" s="12"/>
      <c r="BN61" s="12"/>
      <c r="BO61" s="12"/>
      <c r="BP61" s="12"/>
      <c r="BQ61" s="12"/>
      <c r="BR61" s="12"/>
      <c r="BS61" s="12"/>
      <c r="BT61" s="12"/>
      <c r="BU61" s="12"/>
      <c r="BV61" s="12"/>
      <c r="BW61" s="12"/>
      <c r="BX61" s="12"/>
      <c r="BY61" s="12"/>
      <c r="BZ61" s="12"/>
      <c r="CA61" s="12"/>
      <c r="CB61" s="141"/>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row>
    <row r="62" spans="1:163" ht="25.5" x14ac:dyDescent="0.2">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29" t="s">
        <v>43</v>
      </c>
      <c r="BM62" s="12"/>
      <c r="BN62" s="12"/>
      <c r="BO62" s="12"/>
      <c r="BP62" s="12"/>
      <c r="BQ62" s="12"/>
      <c r="BR62" s="12"/>
      <c r="BS62" s="12"/>
      <c r="BT62" s="12"/>
      <c r="BU62" s="12"/>
      <c r="BV62" s="12"/>
      <c r="BW62" s="12"/>
      <c r="BX62" s="12"/>
      <c r="BY62" s="12"/>
      <c r="BZ62" s="12"/>
      <c r="CA62" s="12"/>
      <c r="CB62" s="141"/>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row>
    <row r="63" spans="1:163" ht="12.75" x14ac:dyDescent="0.2">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35">
        <f>'Youth population'!AU63</f>
        <v>0</v>
      </c>
      <c r="BM63" s="12"/>
      <c r="BN63" s="12"/>
      <c r="BO63" s="12"/>
      <c r="BP63" s="12"/>
      <c r="BQ63" s="12"/>
      <c r="BR63" s="12"/>
      <c r="BS63" s="12"/>
      <c r="BT63" s="12"/>
      <c r="BU63" s="12"/>
      <c r="BV63" s="12"/>
      <c r="BW63" s="12"/>
      <c r="BX63" s="12"/>
      <c r="BY63" s="12"/>
      <c r="BZ63" s="12"/>
      <c r="CA63" s="12"/>
      <c r="CB63" s="141"/>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row>
    <row r="64" spans="1:163" ht="12.75" x14ac:dyDescent="0.2">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69">
        <f>'Youth population'!AU64</f>
        <v>0</v>
      </c>
      <c r="BM64" s="12"/>
      <c r="BN64" s="12"/>
      <c r="BO64" s="12"/>
      <c r="BP64" s="12"/>
      <c r="BQ64" s="12"/>
      <c r="BR64" s="12"/>
      <c r="BS64" s="12"/>
      <c r="BT64" s="12"/>
      <c r="BU64" s="12"/>
      <c r="BV64" s="12"/>
      <c r="BW64" s="12"/>
      <c r="BX64" s="12"/>
      <c r="BY64" s="12"/>
      <c r="BZ64" s="12"/>
      <c r="CA64" s="12"/>
      <c r="CB64" s="141"/>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row>
    <row r="65" spans="1:163" ht="12.75" x14ac:dyDescent="0.2">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17">
        <f>'Youth population'!AU65</f>
        <v>0</v>
      </c>
      <c r="BM65" s="12"/>
      <c r="BN65" s="12"/>
      <c r="BO65" s="12"/>
      <c r="BP65" s="12"/>
      <c r="BQ65" s="12"/>
      <c r="BR65" s="12"/>
      <c r="BS65" s="12"/>
      <c r="BT65" s="12"/>
      <c r="BU65" s="12"/>
      <c r="BV65" s="12"/>
      <c r="BW65" s="12"/>
      <c r="BX65" s="12"/>
      <c r="BY65" s="12"/>
      <c r="BZ65" s="12"/>
      <c r="CA65" s="12"/>
      <c r="CB65" s="141"/>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row>
    <row r="66" spans="1:163" ht="12.75" x14ac:dyDescent="0.2">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73">
        <f>'Youth population'!AU66</f>
        <v>0</v>
      </c>
      <c r="BM66" s="12"/>
      <c r="BN66" s="12"/>
      <c r="BO66" s="12"/>
      <c r="BP66" s="12"/>
      <c r="BQ66" s="12"/>
      <c r="BR66" s="12"/>
      <c r="BS66" s="12"/>
      <c r="BT66" s="12"/>
      <c r="BU66" s="12"/>
      <c r="BV66" s="12"/>
      <c r="BW66" s="12"/>
      <c r="BX66" s="12"/>
      <c r="BY66" s="12"/>
      <c r="BZ66" s="12"/>
      <c r="CA66" s="12"/>
      <c r="CB66" s="141"/>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row>
    <row r="67" spans="1:163" ht="12.75" x14ac:dyDescent="0.2">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69">
        <f>'Youth population'!AU67</f>
        <v>0</v>
      </c>
      <c r="BM67" s="12"/>
      <c r="BN67" s="12"/>
      <c r="BO67" s="12"/>
      <c r="BP67" s="12"/>
      <c r="BQ67" s="12"/>
      <c r="BR67" s="12"/>
      <c r="BS67" s="12"/>
      <c r="BT67" s="12"/>
      <c r="BU67" s="12"/>
      <c r="BV67" s="12"/>
      <c r="BW67" s="12"/>
      <c r="BX67" s="12"/>
      <c r="BY67" s="12"/>
      <c r="BZ67" s="12"/>
      <c r="CA67" s="12"/>
      <c r="CB67" s="141"/>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row>
    <row r="68" spans="1:163" ht="12.75" x14ac:dyDescent="0.2">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310">
        <f>'Youth population'!AU68</f>
        <v>0</v>
      </c>
      <c r="BM68" s="12"/>
      <c r="BN68" s="12"/>
      <c r="BO68" s="12"/>
      <c r="BP68" s="12"/>
      <c r="BQ68" s="12"/>
      <c r="BR68" s="12"/>
      <c r="BS68" s="12"/>
      <c r="BT68" s="12"/>
      <c r="BU68" s="12"/>
      <c r="BV68" s="12"/>
      <c r="BW68" s="12"/>
      <c r="BX68" s="12"/>
      <c r="BY68" s="12"/>
      <c r="BZ68" s="12"/>
      <c r="CA68" s="12"/>
      <c r="CB68" s="141"/>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row>
    <row r="69" spans="1:163" ht="12.75" x14ac:dyDescent="0.2">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81">
        <f>'Youth population'!AU69</f>
        <v>0</v>
      </c>
      <c r="BM69" s="12"/>
      <c r="BN69" s="12"/>
      <c r="BO69" s="12"/>
      <c r="BP69" s="12"/>
      <c r="BQ69" s="12"/>
      <c r="BR69" s="12"/>
      <c r="BS69" s="12"/>
      <c r="BT69" s="12"/>
      <c r="BU69" s="12"/>
      <c r="BV69" s="12"/>
      <c r="BW69" s="12"/>
      <c r="BX69" s="12"/>
      <c r="BY69" s="12"/>
      <c r="BZ69" s="12"/>
      <c r="CA69" s="12"/>
      <c r="CB69" s="141"/>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row>
    <row r="70" spans="1:163" ht="12.75" x14ac:dyDescent="0.2">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310">
        <f>'Youth population'!AU70</f>
        <v>0</v>
      </c>
      <c r="BM70" s="12"/>
      <c r="BN70" s="12"/>
      <c r="BO70" s="12"/>
      <c r="BP70" s="12"/>
      <c r="BQ70" s="12"/>
      <c r="BR70" s="12"/>
      <c r="BS70" s="12"/>
      <c r="BT70" s="12"/>
      <c r="BU70" s="12"/>
      <c r="BV70" s="12"/>
      <c r="BW70" s="12"/>
      <c r="BX70" s="12"/>
      <c r="BY70" s="12"/>
      <c r="BZ70" s="12"/>
      <c r="CA70" s="12"/>
      <c r="CB70" s="141"/>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row>
    <row r="71" spans="1:163" ht="12.75" x14ac:dyDescent="0.2">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35">
        <f>'Youth population'!AU71</f>
        <v>0</v>
      </c>
      <c r="BM71" s="12"/>
      <c r="BN71" s="12"/>
      <c r="BO71" s="12"/>
      <c r="BP71" s="12"/>
      <c r="BQ71" s="12"/>
      <c r="BR71" s="12"/>
      <c r="BS71" s="12"/>
      <c r="BT71" s="12"/>
      <c r="BU71" s="12"/>
      <c r="BV71" s="12"/>
      <c r="BW71" s="12"/>
      <c r="BX71" s="12"/>
      <c r="BY71" s="12"/>
      <c r="BZ71" s="12"/>
      <c r="CA71" s="12"/>
      <c r="CB71" s="141"/>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row>
    <row r="72" spans="1:163" ht="12.75" x14ac:dyDescent="0.2">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310">
        <f>'Youth population'!AU72</f>
        <v>0</v>
      </c>
      <c r="BM72" s="12"/>
      <c r="BN72" s="12"/>
      <c r="BO72" s="12"/>
      <c r="BP72" s="12"/>
      <c r="BQ72" s="12"/>
      <c r="BR72" s="12"/>
      <c r="BS72" s="12"/>
      <c r="BT72" s="12"/>
      <c r="BU72" s="12"/>
      <c r="BV72" s="12"/>
      <c r="BW72" s="12"/>
      <c r="BX72" s="12"/>
      <c r="BY72" s="12"/>
      <c r="BZ72" s="12"/>
      <c r="CA72" s="12"/>
      <c r="CB72" s="141"/>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row>
    <row r="73" spans="1:163" ht="12.75" x14ac:dyDescent="0.2">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35">
        <f>'Youth population'!AU73</f>
        <v>0</v>
      </c>
      <c r="BM73" s="12"/>
      <c r="BN73" s="12"/>
      <c r="BO73" s="12"/>
      <c r="BP73" s="12"/>
      <c r="BQ73" s="12"/>
      <c r="BR73" s="12"/>
      <c r="BS73" s="12"/>
      <c r="BT73" s="12"/>
      <c r="BU73" s="12"/>
      <c r="BV73" s="12"/>
      <c r="BW73" s="12"/>
      <c r="BX73" s="12"/>
      <c r="BY73" s="12"/>
      <c r="BZ73" s="12"/>
      <c r="CA73" s="12"/>
      <c r="CB73" s="141"/>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row>
    <row r="74" spans="1:163" ht="12.75" x14ac:dyDescent="0.2">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81">
        <f>'Youth population'!AU74</f>
        <v>0</v>
      </c>
      <c r="BM74" s="12"/>
      <c r="BN74" s="12"/>
      <c r="BO74" s="12"/>
      <c r="BP74" s="12"/>
      <c r="BQ74" s="12"/>
      <c r="BR74" s="12"/>
      <c r="BS74" s="12"/>
      <c r="BT74" s="12"/>
      <c r="BU74" s="12"/>
      <c r="BV74" s="12"/>
      <c r="BW74" s="12"/>
      <c r="BX74" s="12"/>
      <c r="BY74" s="12"/>
      <c r="BZ74" s="12"/>
      <c r="CA74" s="12"/>
      <c r="CB74" s="141"/>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row>
    <row r="75" spans="1:163" ht="12.75" x14ac:dyDescent="0.2">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81">
        <f>'Youth population'!AU75</f>
        <v>0</v>
      </c>
      <c r="BM75" s="12"/>
      <c r="BN75" s="12"/>
      <c r="BO75" s="12"/>
      <c r="BP75" s="12"/>
      <c r="BQ75" s="12"/>
      <c r="BR75" s="12"/>
      <c r="BS75" s="12"/>
      <c r="BT75" s="12"/>
      <c r="BU75" s="12"/>
      <c r="BV75" s="12"/>
      <c r="BW75" s="12"/>
      <c r="BX75" s="12"/>
      <c r="BY75" s="12"/>
      <c r="BZ75" s="12"/>
      <c r="CA75" s="12"/>
      <c r="CB75" s="141"/>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row>
    <row r="76" spans="1:163" ht="12.75" x14ac:dyDescent="0.2">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35">
        <f>'Youth population'!AU76</f>
        <v>0</v>
      </c>
      <c r="BM76" s="12"/>
      <c r="BN76" s="12"/>
      <c r="BO76" s="12"/>
      <c r="BP76" s="12"/>
      <c r="BQ76" s="12"/>
      <c r="BR76" s="12"/>
      <c r="BS76" s="12"/>
      <c r="BT76" s="12"/>
      <c r="BU76" s="12"/>
      <c r="BV76" s="12"/>
      <c r="BW76" s="12"/>
      <c r="BX76" s="12"/>
      <c r="BY76" s="12"/>
      <c r="BZ76" s="12"/>
      <c r="CA76" s="12"/>
      <c r="CB76" s="141"/>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row>
    <row r="77" spans="1:163" ht="12.75" x14ac:dyDescent="0.2">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81">
        <f>'Youth population'!AU77</f>
        <v>0</v>
      </c>
      <c r="BM77" s="12"/>
      <c r="BN77" s="12"/>
      <c r="BO77" s="12"/>
      <c r="BP77" s="12"/>
      <c r="BQ77" s="12"/>
      <c r="BR77" s="12"/>
      <c r="BS77" s="12"/>
      <c r="BT77" s="12"/>
      <c r="BU77" s="12"/>
      <c r="BV77" s="12"/>
      <c r="BW77" s="12"/>
      <c r="BX77" s="12"/>
      <c r="BY77" s="12"/>
      <c r="BZ77" s="12"/>
      <c r="CA77" s="12"/>
      <c r="CB77" s="141"/>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row>
    <row r="78" spans="1:163" ht="12.75" x14ac:dyDescent="0.2">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73">
        <f>'Youth population'!AU78</f>
        <v>0</v>
      </c>
      <c r="BM78" s="12"/>
      <c r="BN78" s="12"/>
      <c r="BO78" s="12"/>
      <c r="BP78" s="12"/>
      <c r="BQ78" s="12"/>
      <c r="BR78" s="12"/>
      <c r="BS78" s="12"/>
      <c r="BT78" s="12"/>
      <c r="BU78" s="12"/>
      <c r="BV78" s="12"/>
      <c r="BW78" s="12"/>
      <c r="BX78" s="12"/>
      <c r="BY78" s="12"/>
      <c r="BZ78" s="12"/>
      <c r="CA78" s="12"/>
      <c r="CB78" s="141"/>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row>
    <row r="79" spans="1:163" ht="12.75" x14ac:dyDescent="0.2">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35">
        <f>'Youth population'!AU79</f>
        <v>0</v>
      </c>
      <c r="BM79" s="12"/>
      <c r="BN79" s="12"/>
      <c r="BO79" s="12"/>
      <c r="BP79" s="12"/>
      <c r="BQ79" s="12"/>
      <c r="BR79" s="12"/>
      <c r="BS79" s="12"/>
      <c r="BT79" s="12"/>
      <c r="BU79" s="12"/>
      <c r="BV79" s="12"/>
      <c r="BW79" s="12"/>
      <c r="BX79" s="12"/>
      <c r="BY79" s="12"/>
      <c r="BZ79" s="12"/>
      <c r="CA79" s="12"/>
      <c r="CB79" s="141"/>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row>
    <row r="80" spans="1:163" ht="12.75" x14ac:dyDescent="0.2">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17">
        <f>'Youth population'!AU80</f>
        <v>0</v>
      </c>
      <c r="BM80" s="12"/>
      <c r="BN80" s="12"/>
      <c r="BO80" s="12"/>
      <c r="BP80" s="12"/>
      <c r="BQ80" s="12"/>
      <c r="BR80" s="12"/>
      <c r="BS80" s="12"/>
      <c r="BT80" s="12"/>
      <c r="BU80" s="12"/>
      <c r="BV80" s="12"/>
      <c r="BW80" s="12"/>
      <c r="BX80" s="12"/>
      <c r="BY80" s="12"/>
      <c r="BZ80" s="12"/>
      <c r="CA80" s="12"/>
      <c r="CB80" s="141"/>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row>
    <row r="81" spans="1:163" ht="12.75" x14ac:dyDescent="0.2">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69">
        <f>'Youth population'!AU81</f>
        <v>0</v>
      </c>
      <c r="BM81" s="12"/>
      <c r="BN81" s="12"/>
      <c r="BO81" s="12"/>
      <c r="BP81" s="12"/>
      <c r="BQ81" s="12"/>
      <c r="BR81" s="12"/>
      <c r="BS81" s="12"/>
      <c r="BT81" s="12"/>
      <c r="BU81" s="12"/>
      <c r="BV81" s="12"/>
      <c r="BW81" s="12"/>
      <c r="BX81" s="12"/>
      <c r="BY81" s="12"/>
      <c r="BZ81" s="12"/>
      <c r="CA81" s="12"/>
      <c r="CB81" s="141"/>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row>
    <row r="82" spans="1:163" ht="12.75" x14ac:dyDescent="0.2">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17">
        <f>'Youth population'!AU82</f>
        <v>0</v>
      </c>
      <c r="BM82" s="12"/>
      <c r="BN82" s="12"/>
      <c r="BO82" s="12"/>
      <c r="BP82" s="12"/>
      <c r="BQ82" s="12"/>
      <c r="BR82" s="12"/>
      <c r="BS82" s="12"/>
      <c r="BT82" s="12"/>
      <c r="BU82" s="12"/>
      <c r="BV82" s="12"/>
      <c r="BW82" s="12"/>
      <c r="BX82" s="12"/>
      <c r="BY82" s="12"/>
      <c r="BZ82" s="12"/>
      <c r="CA82" s="12"/>
      <c r="CB82" s="141"/>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row>
    <row r="83" spans="1:163" ht="12.75" x14ac:dyDescent="0.2">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35">
        <f>'Youth population'!AU83</f>
        <v>0</v>
      </c>
      <c r="BM83" s="12"/>
      <c r="BN83" s="12"/>
      <c r="BO83" s="12"/>
      <c r="BP83" s="12"/>
      <c r="BQ83" s="12"/>
      <c r="BR83" s="12"/>
      <c r="BS83" s="12"/>
      <c r="BT83" s="12"/>
      <c r="BU83" s="12"/>
      <c r="BV83" s="12"/>
      <c r="BW83" s="12"/>
      <c r="BX83" s="12"/>
      <c r="BY83" s="12"/>
      <c r="BZ83" s="12"/>
      <c r="CA83" s="12"/>
      <c r="CB83" s="141"/>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row>
    <row r="84" spans="1:163" ht="12.75" x14ac:dyDescent="0.2">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17">
        <f>'Youth population'!AU84</f>
        <v>0</v>
      </c>
      <c r="BM84" s="12"/>
      <c r="BN84" s="12"/>
      <c r="BO84" s="12"/>
      <c r="BP84" s="12"/>
      <c r="BQ84" s="12"/>
      <c r="BR84" s="12"/>
      <c r="BS84" s="12"/>
      <c r="BT84" s="12"/>
      <c r="BU84" s="12"/>
      <c r="BV84" s="12"/>
      <c r="BW84" s="12"/>
      <c r="BX84" s="12"/>
      <c r="BY84" s="12"/>
      <c r="BZ84" s="12"/>
      <c r="CA84" s="12"/>
      <c r="CB84" s="141"/>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row>
    <row r="85" spans="1:163" ht="12.75" x14ac:dyDescent="0.2">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35">
        <f>'Youth population'!AU85</f>
        <v>0</v>
      </c>
      <c r="BM85" s="12"/>
      <c r="BN85" s="12"/>
      <c r="BO85" s="12"/>
      <c r="BP85" s="12"/>
      <c r="BQ85" s="12"/>
      <c r="BR85" s="12"/>
      <c r="BS85" s="12"/>
      <c r="BT85" s="12"/>
      <c r="BU85" s="12"/>
      <c r="BV85" s="12"/>
      <c r="BW85" s="12"/>
      <c r="BX85" s="12"/>
      <c r="BY85" s="12"/>
      <c r="BZ85" s="12"/>
      <c r="CA85" s="12"/>
      <c r="CB85" s="141"/>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row>
    <row r="86" spans="1:163" ht="12.75" x14ac:dyDescent="0.2">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310">
        <f>'Youth population'!AU86</f>
        <v>0</v>
      </c>
      <c r="BM86" s="12"/>
      <c r="BN86" s="12"/>
      <c r="BO86" s="12"/>
      <c r="BP86" s="12"/>
      <c r="BQ86" s="12"/>
      <c r="BR86" s="12"/>
      <c r="BS86" s="12"/>
      <c r="BT86" s="12"/>
      <c r="BU86" s="12"/>
      <c r="BV86" s="12"/>
      <c r="BW86" s="12"/>
      <c r="BX86" s="12"/>
      <c r="BY86" s="12"/>
      <c r="BZ86" s="12"/>
      <c r="CA86" s="12"/>
      <c r="CB86" s="141"/>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row>
    <row r="87" spans="1:163" ht="12.75" x14ac:dyDescent="0.2">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69">
        <f>'Youth population'!AU87</f>
        <v>0</v>
      </c>
      <c r="BM87" s="12"/>
      <c r="BN87" s="12"/>
      <c r="BO87" s="12"/>
      <c r="BP87" s="12"/>
      <c r="BQ87" s="12"/>
      <c r="BR87" s="12"/>
      <c r="BS87" s="12"/>
      <c r="BT87" s="12"/>
      <c r="BU87" s="12"/>
      <c r="BV87" s="12"/>
      <c r="BW87" s="12"/>
      <c r="BX87" s="12"/>
      <c r="BY87" s="12"/>
      <c r="BZ87" s="12"/>
      <c r="CA87" s="12"/>
      <c r="CB87" s="141"/>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row>
    <row r="88" spans="1:163" ht="12.75" x14ac:dyDescent="0.2">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81">
        <f>'Youth population'!AU88</f>
        <v>0</v>
      </c>
      <c r="BM88" s="12"/>
      <c r="BN88" s="12"/>
      <c r="BO88" s="12"/>
      <c r="BP88" s="12"/>
      <c r="BQ88" s="12"/>
      <c r="BR88" s="12"/>
      <c r="BS88" s="12"/>
      <c r="BT88" s="12"/>
      <c r="BU88" s="12"/>
      <c r="BV88" s="12"/>
      <c r="BW88" s="12"/>
      <c r="BX88" s="12"/>
      <c r="BY88" s="12"/>
      <c r="BZ88" s="12"/>
      <c r="CA88" s="12"/>
      <c r="CB88" s="141"/>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row>
    <row r="89" spans="1:163" ht="12.75" x14ac:dyDescent="0.2">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69">
        <f>'Youth population'!AU89</f>
        <v>0</v>
      </c>
      <c r="BM89" s="12"/>
      <c r="BN89" s="12"/>
      <c r="BO89" s="12"/>
      <c r="BP89" s="12"/>
      <c r="BQ89" s="12"/>
      <c r="BR89" s="12"/>
      <c r="BS89" s="12"/>
      <c r="BT89" s="12"/>
      <c r="BU89" s="12"/>
      <c r="BV89" s="12"/>
      <c r="BW89" s="12"/>
      <c r="BX89" s="12"/>
      <c r="BY89" s="12"/>
      <c r="BZ89" s="12"/>
      <c r="CA89" s="12"/>
      <c r="CB89" s="141"/>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row>
    <row r="90" spans="1:163" ht="12.75" x14ac:dyDescent="0.2">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17">
        <f>'Youth population'!AU90</f>
        <v>0</v>
      </c>
      <c r="BM90" s="12"/>
      <c r="BN90" s="12"/>
      <c r="BO90" s="12"/>
      <c r="BP90" s="12"/>
      <c r="BQ90" s="12"/>
      <c r="BR90" s="12"/>
      <c r="BS90" s="12"/>
      <c r="BT90" s="12"/>
      <c r="BU90" s="12"/>
      <c r="BV90" s="12"/>
      <c r="BW90" s="12"/>
      <c r="BX90" s="12"/>
      <c r="BY90" s="12"/>
      <c r="BZ90" s="12"/>
      <c r="CA90" s="12"/>
      <c r="CB90" s="141"/>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row>
    <row r="91" spans="1:163" ht="12.75" x14ac:dyDescent="0.2">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310">
        <f>'Youth population'!AU91</f>
        <v>0</v>
      </c>
      <c r="BM91" s="12"/>
      <c r="BN91" s="12"/>
      <c r="BO91" s="12"/>
      <c r="BP91" s="12"/>
      <c r="BQ91" s="12"/>
      <c r="BR91" s="12"/>
      <c r="BS91" s="12"/>
      <c r="BT91" s="12"/>
      <c r="BU91" s="12"/>
      <c r="BV91" s="12"/>
      <c r="BW91" s="12"/>
      <c r="BX91" s="12"/>
      <c r="BY91" s="12"/>
      <c r="BZ91" s="12"/>
      <c r="CA91" s="12"/>
      <c r="CB91" s="141"/>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row>
    <row r="92" spans="1:163" ht="12.75" x14ac:dyDescent="0.2">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81">
        <f>'Youth population'!AU92</f>
        <v>0</v>
      </c>
      <c r="BM92" s="12"/>
      <c r="BN92" s="12"/>
      <c r="BO92" s="12"/>
      <c r="BP92" s="12"/>
      <c r="BQ92" s="12"/>
      <c r="BR92" s="12"/>
      <c r="BS92" s="12"/>
      <c r="BT92" s="12"/>
      <c r="BU92" s="12"/>
      <c r="BV92" s="12"/>
      <c r="BW92" s="12"/>
      <c r="BX92" s="12"/>
      <c r="BY92" s="12"/>
      <c r="BZ92" s="12"/>
      <c r="CA92" s="12"/>
      <c r="CB92" s="141"/>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row>
    <row r="93" spans="1:163" ht="12.75" x14ac:dyDescent="0.2">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81">
        <f>'Youth population'!AU93</f>
        <v>0</v>
      </c>
      <c r="BM93" s="12"/>
      <c r="BN93" s="12"/>
      <c r="BO93" s="12"/>
      <c r="BP93" s="12"/>
      <c r="BQ93" s="12"/>
      <c r="BR93" s="12"/>
      <c r="BS93" s="12"/>
      <c r="BT93" s="12"/>
      <c r="BU93" s="12"/>
      <c r="BV93" s="12"/>
      <c r="BW93" s="12"/>
      <c r="BX93" s="12"/>
      <c r="BY93" s="12"/>
      <c r="BZ93" s="12"/>
      <c r="CA93" s="12"/>
      <c r="CB93" s="141"/>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row>
    <row r="94" spans="1:163" ht="12.75" x14ac:dyDescent="0.2">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69">
        <f>'Youth population'!AU94</f>
        <v>0</v>
      </c>
      <c r="BM94" s="12"/>
      <c r="BN94" s="12"/>
      <c r="BO94" s="12"/>
      <c r="BP94" s="12"/>
      <c r="BQ94" s="12"/>
      <c r="BR94" s="12"/>
      <c r="BS94" s="12"/>
      <c r="BT94" s="12"/>
      <c r="BU94" s="12"/>
      <c r="BV94" s="12"/>
      <c r="BW94" s="12"/>
      <c r="BX94" s="12"/>
      <c r="BY94" s="12"/>
      <c r="BZ94" s="12"/>
      <c r="CA94" s="12"/>
      <c r="CB94" s="141"/>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row>
    <row r="95" spans="1:163" ht="12.75" x14ac:dyDescent="0.2">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17">
        <f>'Youth population'!AU95</f>
        <v>0</v>
      </c>
      <c r="BM95" s="12"/>
      <c r="BN95" s="12"/>
      <c r="BO95" s="12"/>
      <c r="BP95" s="12"/>
      <c r="BQ95" s="12"/>
      <c r="BR95" s="12"/>
      <c r="BS95" s="12"/>
      <c r="BT95" s="12"/>
      <c r="BU95" s="12"/>
      <c r="BV95" s="12"/>
      <c r="BW95" s="12"/>
      <c r="BX95" s="12"/>
      <c r="BY95" s="12"/>
      <c r="BZ95" s="12"/>
      <c r="CA95" s="12"/>
      <c r="CB95" s="141"/>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row>
    <row r="96" spans="1:163" ht="12.75" x14ac:dyDescent="0.2">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35">
        <f>'Youth population'!AU96</f>
        <v>0</v>
      </c>
      <c r="BM96" s="12"/>
      <c r="BN96" s="12"/>
      <c r="BO96" s="12"/>
      <c r="BP96" s="12"/>
      <c r="BQ96" s="12"/>
      <c r="BR96" s="12"/>
      <c r="BS96" s="12"/>
      <c r="BT96" s="12"/>
      <c r="BU96" s="12"/>
      <c r="BV96" s="12"/>
      <c r="BW96" s="12"/>
      <c r="BX96" s="12"/>
      <c r="BY96" s="12"/>
      <c r="BZ96" s="12"/>
      <c r="CA96" s="12"/>
      <c r="CB96" s="141"/>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row>
    <row r="97" spans="1:163" ht="12.75" x14ac:dyDescent="0.2">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17">
        <f>'Youth population'!AU97</f>
        <v>0</v>
      </c>
      <c r="BM97" s="12"/>
      <c r="BN97" s="12"/>
      <c r="BO97" s="12"/>
      <c r="BP97" s="12"/>
      <c r="BQ97" s="12"/>
      <c r="BR97" s="12"/>
      <c r="BS97" s="12"/>
      <c r="BT97" s="12"/>
      <c r="BU97" s="12"/>
      <c r="BV97" s="12"/>
      <c r="BW97" s="12"/>
      <c r="BX97" s="12"/>
      <c r="BY97" s="12"/>
      <c r="BZ97" s="12"/>
      <c r="CA97" s="12"/>
      <c r="CB97" s="141"/>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row>
    <row r="98" spans="1:163" ht="12.75" x14ac:dyDescent="0.2">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81">
        <f>'Youth population'!AU98</f>
        <v>0</v>
      </c>
      <c r="BM98" s="12"/>
      <c r="BN98" s="12"/>
      <c r="BO98" s="12"/>
      <c r="BP98" s="12"/>
      <c r="BQ98" s="12"/>
      <c r="BR98" s="12"/>
      <c r="BS98" s="12"/>
      <c r="BT98" s="12"/>
      <c r="BU98" s="12"/>
      <c r="BV98" s="12"/>
      <c r="BW98" s="12"/>
      <c r="BX98" s="12"/>
      <c r="BY98" s="12"/>
      <c r="BZ98" s="12"/>
      <c r="CA98" s="12"/>
      <c r="CB98" s="141"/>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row>
    <row r="99" spans="1:163" ht="12.75" x14ac:dyDescent="0.2">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17">
        <f>'Youth population'!AU99</f>
        <v>0</v>
      </c>
      <c r="BM99" s="12"/>
      <c r="BN99" s="12"/>
      <c r="BO99" s="12"/>
      <c r="BP99" s="12"/>
      <c r="BQ99" s="12"/>
      <c r="BR99" s="12"/>
      <c r="BS99" s="12"/>
      <c r="BT99" s="12"/>
      <c r="BU99" s="12"/>
      <c r="BV99" s="12"/>
      <c r="BW99" s="12"/>
      <c r="BX99" s="12"/>
      <c r="BY99" s="12"/>
      <c r="BZ99" s="12"/>
      <c r="CA99" s="12"/>
      <c r="CB99" s="141"/>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row>
    <row r="100" spans="1:163" ht="12.75" x14ac:dyDescent="0.2">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69">
        <f>'Youth population'!AU100</f>
        <v>0</v>
      </c>
      <c r="BM100" s="12"/>
      <c r="BN100" s="12"/>
      <c r="BO100" s="12"/>
      <c r="BP100" s="12"/>
      <c r="BQ100" s="12"/>
      <c r="BR100" s="12"/>
      <c r="BS100" s="12"/>
      <c r="BT100" s="12"/>
      <c r="BU100" s="12"/>
      <c r="BV100" s="12"/>
      <c r="BW100" s="12"/>
      <c r="BX100" s="12"/>
      <c r="BY100" s="12"/>
      <c r="BZ100" s="12"/>
      <c r="CA100" s="12"/>
      <c r="CB100" s="141"/>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row>
    <row r="101" spans="1:163" ht="12.75" x14ac:dyDescent="0.2">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310">
        <f>'Youth population'!AU101</f>
        <v>0</v>
      </c>
      <c r="BM101" s="12"/>
      <c r="BN101" s="12"/>
      <c r="BO101" s="12"/>
      <c r="BP101" s="12"/>
      <c r="BQ101" s="12"/>
      <c r="BR101" s="12"/>
      <c r="BS101" s="12"/>
      <c r="BT101" s="12"/>
      <c r="BU101" s="12"/>
      <c r="BV101" s="12"/>
      <c r="BW101" s="12"/>
      <c r="BX101" s="12"/>
      <c r="BY101" s="12"/>
      <c r="BZ101" s="12"/>
      <c r="CA101" s="12"/>
      <c r="CB101" s="141"/>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row>
    <row r="102" spans="1:163" ht="12.75" x14ac:dyDescent="0.2">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310">
        <f>'Youth population'!AU102</f>
        <v>0</v>
      </c>
      <c r="BM102" s="12"/>
      <c r="BN102" s="12"/>
      <c r="BO102" s="12"/>
      <c r="BP102" s="12"/>
      <c r="BQ102" s="12"/>
      <c r="BR102" s="12"/>
      <c r="BS102" s="12"/>
      <c r="BT102" s="12"/>
      <c r="BU102" s="12"/>
      <c r="BV102" s="12"/>
      <c r="BW102" s="12"/>
      <c r="BX102" s="12"/>
      <c r="BY102" s="12"/>
      <c r="BZ102" s="12"/>
      <c r="CA102" s="12"/>
      <c r="CB102" s="141"/>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row>
    <row r="103" spans="1:163" ht="12.75" x14ac:dyDescent="0.2">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69">
        <f>'Youth population'!AU103</f>
        <v>0</v>
      </c>
      <c r="BM103" s="12"/>
      <c r="BN103" s="12"/>
      <c r="BO103" s="12"/>
      <c r="BP103" s="12"/>
      <c r="BQ103" s="12"/>
      <c r="BR103" s="12"/>
      <c r="BS103" s="12"/>
      <c r="BT103" s="12"/>
      <c r="BU103" s="12"/>
      <c r="BV103" s="12"/>
      <c r="BW103" s="12"/>
      <c r="BX103" s="12"/>
      <c r="BY103" s="12"/>
      <c r="BZ103" s="12"/>
      <c r="CA103" s="12"/>
      <c r="CB103" s="141"/>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row>
    <row r="104" spans="1:163" ht="12.75" x14ac:dyDescent="0.2">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81">
        <f>'Youth population'!AU104</f>
        <v>0</v>
      </c>
      <c r="BM104" s="12"/>
      <c r="BN104" s="12"/>
      <c r="BO104" s="12"/>
      <c r="BP104" s="12"/>
      <c r="BQ104" s="12"/>
      <c r="BR104" s="12"/>
      <c r="BS104" s="12"/>
      <c r="BT104" s="12"/>
      <c r="BU104" s="12"/>
      <c r="BV104" s="12"/>
      <c r="BW104" s="12"/>
      <c r="BX104" s="12"/>
      <c r="BY104" s="12"/>
      <c r="BZ104" s="12"/>
      <c r="CA104" s="12"/>
      <c r="CB104" s="141"/>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row>
    <row r="105" spans="1:163" ht="12.75" x14ac:dyDescent="0.2">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310">
        <f>'Youth population'!AU105</f>
        <v>0</v>
      </c>
      <c r="BM105" s="12"/>
      <c r="BN105" s="12"/>
      <c r="BO105" s="12"/>
      <c r="BP105" s="12"/>
      <c r="BQ105" s="12"/>
      <c r="BR105" s="12"/>
      <c r="BS105" s="12"/>
      <c r="BT105" s="12"/>
      <c r="BU105" s="12"/>
      <c r="BV105" s="12"/>
      <c r="BW105" s="12"/>
      <c r="BX105" s="12"/>
      <c r="BY105" s="12"/>
      <c r="BZ105" s="12"/>
      <c r="CA105" s="12"/>
      <c r="CB105" s="141"/>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row>
    <row r="106" spans="1:163" ht="12.75" x14ac:dyDescent="0.2">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310">
        <f>'Youth population'!AU106</f>
        <v>0</v>
      </c>
      <c r="BM106" s="12"/>
      <c r="BN106" s="12"/>
      <c r="BO106" s="12"/>
      <c r="BP106" s="12"/>
      <c r="BQ106" s="12"/>
      <c r="BR106" s="12"/>
      <c r="BS106" s="12"/>
      <c r="BT106" s="12"/>
      <c r="BU106" s="12"/>
      <c r="BV106" s="12"/>
      <c r="BW106" s="12"/>
      <c r="BX106" s="12"/>
      <c r="BY106" s="12"/>
      <c r="BZ106" s="12"/>
      <c r="CA106" s="12"/>
      <c r="CB106" s="141"/>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row>
    <row r="107" spans="1:163" ht="12.75" x14ac:dyDescent="0.2">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17">
        <f>'Youth population'!AU107</f>
        <v>0</v>
      </c>
      <c r="BM107" s="12"/>
      <c r="BN107" s="12"/>
      <c r="BO107" s="12"/>
      <c r="BP107" s="12"/>
      <c r="BQ107" s="12"/>
      <c r="BR107" s="12"/>
      <c r="BS107" s="12"/>
      <c r="BT107" s="12"/>
      <c r="BU107" s="12"/>
      <c r="BV107" s="12"/>
      <c r="BW107" s="12"/>
      <c r="BX107" s="12"/>
      <c r="BY107" s="12"/>
      <c r="BZ107" s="12"/>
      <c r="CA107" s="12"/>
      <c r="CB107" s="141"/>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row>
    <row r="108" spans="1:163" ht="12.75" x14ac:dyDescent="0.2">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17">
        <f>'Youth population'!AU108</f>
        <v>0</v>
      </c>
      <c r="BM108" s="12"/>
      <c r="BN108" s="12"/>
      <c r="BO108" s="12"/>
      <c r="BP108" s="12"/>
      <c r="BQ108" s="12"/>
      <c r="BR108" s="12"/>
      <c r="BS108" s="12"/>
      <c r="BT108" s="12"/>
      <c r="BU108" s="12"/>
      <c r="BV108" s="12"/>
      <c r="BW108" s="12"/>
      <c r="BX108" s="12"/>
      <c r="BY108" s="12"/>
      <c r="BZ108" s="12"/>
      <c r="CA108" s="12"/>
      <c r="CB108" s="141"/>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row>
    <row r="109" spans="1:163" ht="12.75" x14ac:dyDescent="0.2">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17">
        <f>'Youth population'!AU109</f>
        <v>0</v>
      </c>
      <c r="BM109" s="12"/>
      <c r="BN109" s="12"/>
      <c r="BO109" s="12"/>
      <c r="BP109" s="12"/>
      <c r="BQ109" s="12"/>
      <c r="BR109" s="12"/>
      <c r="BS109" s="12"/>
      <c r="BT109" s="12"/>
      <c r="BU109" s="12"/>
      <c r="BV109" s="12"/>
      <c r="BW109" s="12"/>
      <c r="BX109" s="12"/>
      <c r="BY109" s="12"/>
      <c r="BZ109" s="12"/>
      <c r="CA109" s="12"/>
      <c r="CB109" s="141"/>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row>
    <row r="110" spans="1:163" ht="12.75" x14ac:dyDescent="0.2">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17">
        <f>'Youth population'!AU110</f>
        <v>0</v>
      </c>
      <c r="BM110" s="12"/>
      <c r="BN110" s="12"/>
      <c r="BO110" s="12"/>
      <c r="BP110" s="12"/>
      <c r="BQ110" s="12"/>
      <c r="BR110" s="12"/>
      <c r="BS110" s="12"/>
      <c r="BT110" s="12"/>
      <c r="BU110" s="12"/>
      <c r="BV110" s="12"/>
      <c r="BW110" s="12"/>
      <c r="BX110" s="12"/>
      <c r="BY110" s="12"/>
      <c r="BZ110" s="12"/>
      <c r="CA110" s="12"/>
      <c r="CB110" s="141"/>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row>
    <row r="111" spans="1:163" ht="12.75" x14ac:dyDescent="0.2">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73">
        <f>'Youth population'!AU111</f>
        <v>0</v>
      </c>
      <c r="BM111" s="12"/>
      <c r="BN111" s="12"/>
      <c r="BO111" s="12"/>
      <c r="BP111" s="12"/>
      <c r="BQ111" s="12"/>
      <c r="BR111" s="12"/>
      <c r="BS111" s="12"/>
      <c r="BT111" s="12"/>
      <c r="BU111" s="12"/>
      <c r="BV111" s="12"/>
      <c r="BW111" s="12"/>
      <c r="BX111" s="12"/>
      <c r="BY111" s="12"/>
      <c r="BZ111" s="12"/>
      <c r="CA111" s="12"/>
      <c r="CB111" s="141"/>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row>
    <row r="112" spans="1:163" ht="12.75" x14ac:dyDescent="0.2">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73">
        <f>'Youth population'!AU112</f>
        <v>0</v>
      </c>
      <c r="BM112" s="12"/>
      <c r="BN112" s="12"/>
      <c r="BO112" s="12"/>
      <c r="BP112" s="12"/>
      <c r="BQ112" s="12"/>
      <c r="BR112" s="12"/>
      <c r="BS112" s="12"/>
      <c r="BT112" s="12"/>
      <c r="BU112" s="12"/>
      <c r="BV112" s="12"/>
      <c r="BW112" s="12"/>
      <c r="BX112" s="12"/>
      <c r="BY112" s="12"/>
      <c r="BZ112" s="12"/>
      <c r="CA112" s="12"/>
      <c r="CB112" s="141"/>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row>
    <row r="113" spans="1:163" ht="12.75" x14ac:dyDescent="0.2">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17">
        <f>'Youth population'!AU113</f>
        <v>0</v>
      </c>
      <c r="BM113" s="12"/>
      <c r="BN113" s="12"/>
      <c r="BO113" s="12"/>
      <c r="BP113" s="12"/>
      <c r="BQ113" s="12"/>
      <c r="BR113" s="12"/>
      <c r="BS113" s="12"/>
      <c r="BT113" s="12"/>
      <c r="BU113" s="12"/>
      <c r="BV113" s="12"/>
      <c r="BW113" s="12"/>
      <c r="BX113" s="12"/>
      <c r="BY113" s="12"/>
      <c r="BZ113" s="12"/>
      <c r="CA113" s="12"/>
      <c r="CB113" s="141"/>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row>
    <row r="114" spans="1:163" ht="12.75" x14ac:dyDescent="0.2">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81">
        <f>'Youth population'!AU114</f>
        <v>0</v>
      </c>
      <c r="BM114" s="12"/>
      <c r="BN114" s="12"/>
      <c r="BO114" s="12"/>
      <c r="BP114" s="12"/>
      <c r="BQ114" s="12"/>
      <c r="BR114" s="12"/>
      <c r="BS114" s="12"/>
      <c r="BT114" s="12"/>
      <c r="BU114" s="12"/>
      <c r="BV114" s="12"/>
      <c r="BW114" s="12"/>
      <c r="BX114" s="12"/>
      <c r="BY114" s="12"/>
      <c r="BZ114" s="12"/>
      <c r="CA114" s="12"/>
      <c r="CB114" s="141"/>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row>
    <row r="115" spans="1:163" ht="12.75" x14ac:dyDescent="0.2">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81">
        <f>'Youth population'!AU115</f>
        <v>0</v>
      </c>
      <c r="BM115" s="12"/>
      <c r="BN115" s="12"/>
      <c r="BO115" s="12"/>
      <c r="BP115" s="12"/>
      <c r="BQ115" s="12"/>
      <c r="BR115" s="12"/>
      <c r="BS115" s="12"/>
      <c r="BT115" s="12"/>
      <c r="BU115" s="12"/>
      <c r="BV115" s="12"/>
      <c r="BW115" s="12"/>
      <c r="BX115" s="12"/>
      <c r="BY115" s="12"/>
      <c r="BZ115" s="12"/>
      <c r="CA115" s="12"/>
      <c r="CB115" s="141"/>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row>
    <row r="116" spans="1:163" ht="12.75" x14ac:dyDescent="0.2">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69">
        <f>'Youth population'!AU116</f>
        <v>0</v>
      </c>
      <c r="BM116" s="12"/>
      <c r="BN116" s="12"/>
      <c r="BO116" s="12"/>
      <c r="BP116" s="12"/>
      <c r="BQ116" s="12"/>
      <c r="BR116" s="12"/>
      <c r="BS116" s="12"/>
      <c r="BT116" s="12"/>
      <c r="BU116" s="12"/>
      <c r="BV116" s="12"/>
      <c r="BW116" s="12"/>
      <c r="BX116" s="12"/>
      <c r="BY116" s="12"/>
      <c r="BZ116" s="12"/>
      <c r="CA116" s="12"/>
      <c r="CB116" s="141"/>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row>
    <row r="117" spans="1:163" ht="12.75" x14ac:dyDescent="0.2">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81">
        <f>'Youth population'!AU117</f>
        <v>0</v>
      </c>
      <c r="BM117" s="12"/>
      <c r="BN117" s="12"/>
      <c r="BO117" s="12"/>
      <c r="BP117" s="12"/>
      <c r="BQ117" s="12"/>
      <c r="BR117" s="12"/>
      <c r="BS117" s="12"/>
      <c r="BT117" s="12"/>
      <c r="BU117" s="12"/>
      <c r="BV117" s="12"/>
      <c r="BW117" s="12"/>
      <c r="BX117" s="12"/>
      <c r="BY117" s="12"/>
      <c r="BZ117" s="12"/>
      <c r="CA117" s="12"/>
      <c r="CB117" s="141"/>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row>
    <row r="118" spans="1:163" ht="12.75" x14ac:dyDescent="0.2">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41"/>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row>
    <row r="119" spans="1:163" ht="12.75" x14ac:dyDescent="0.2">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0"/>
      <c r="BM119" s="12"/>
      <c r="BN119" s="12"/>
      <c r="BO119" s="12"/>
      <c r="BP119" s="12"/>
      <c r="BQ119" s="12"/>
      <c r="BR119" s="12"/>
      <c r="BS119" s="12"/>
      <c r="BT119" s="12"/>
      <c r="BU119" s="12"/>
      <c r="BV119" s="12"/>
      <c r="BW119" s="12"/>
      <c r="BX119" s="12"/>
      <c r="BY119" s="12"/>
      <c r="BZ119" s="12"/>
      <c r="CA119" s="12"/>
      <c r="CB119" s="141"/>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row>
    <row r="120" spans="1:163" ht="12.75" x14ac:dyDescent="0.2">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0"/>
      <c r="BM120" s="12"/>
      <c r="BN120" s="12"/>
      <c r="BO120" s="12"/>
      <c r="BP120" s="12"/>
      <c r="BQ120" s="12"/>
      <c r="BR120" s="12"/>
      <c r="BS120" s="12"/>
      <c r="BT120" s="12"/>
      <c r="BU120" s="12"/>
      <c r="BV120" s="12"/>
      <c r="BW120" s="12"/>
      <c r="BX120" s="12"/>
      <c r="BY120" s="12"/>
      <c r="BZ120" s="12"/>
      <c r="CA120" s="12"/>
      <c r="CB120" s="141"/>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row>
    <row r="121" spans="1:163" ht="25.5" x14ac:dyDescent="0.2">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29" t="s">
        <v>43</v>
      </c>
      <c r="BM121" s="12"/>
      <c r="BN121" s="12"/>
      <c r="BO121" s="12"/>
      <c r="BP121" s="12"/>
      <c r="BQ121" s="12"/>
      <c r="BR121" s="12"/>
      <c r="BS121" s="12"/>
      <c r="BT121" s="12"/>
      <c r="BU121" s="12"/>
      <c r="BV121" s="12"/>
      <c r="BW121" s="12"/>
      <c r="BX121" s="12"/>
      <c r="BY121" s="12"/>
      <c r="BZ121" s="12"/>
      <c r="CA121" s="12"/>
      <c r="CB121" s="141"/>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row>
    <row r="122" spans="1:163" ht="12.75" x14ac:dyDescent="0.2">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35">
        <f>'Youth population'!AU122</f>
        <v>0</v>
      </c>
      <c r="BM122" s="12"/>
      <c r="BN122" s="12"/>
      <c r="BO122" s="12"/>
      <c r="BP122" s="12"/>
      <c r="BQ122" s="12"/>
      <c r="BR122" s="12"/>
      <c r="BS122" s="12"/>
      <c r="BT122" s="12"/>
      <c r="BU122" s="12"/>
      <c r="BV122" s="12"/>
      <c r="BW122" s="12"/>
      <c r="BX122" s="12"/>
      <c r="BY122" s="12"/>
      <c r="BZ122" s="12"/>
      <c r="CA122" s="12"/>
      <c r="CB122" s="141"/>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row>
    <row r="123" spans="1:163" ht="12.75" x14ac:dyDescent="0.2">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69">
        <f>'Youth population'!AU123</f>
        <v>0</v>
      </c>
      <c r="BM123" s="12"/>
      <c r="BN123" s="12"/>
      <c r="BO123" s="12"/>
      <c r="BP123" s="12"/>
      <c r="BQ123" s="12"/>
      <c r="BR123" s="12"/>
      <c r="BS123" s="12"/>
      <c r="BT123" s="12"/>
      <c r="BU123" s="12"/>
      <c r="BV123" s="12"/>
      <c r="BW123" s="12"/>
      <c r="BX123" s="12"/>
      <c r="BY123" s="12"/>
      <c r="BZ123" s="12"/>
      <c r="CA123" s="12"/>
      <c r="CB123" s="141"/>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row>
    <row r="124" spans="1:163" ht="12.75" x14ac:dyDescent="0.2">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17">
        <f>'Youth population'!AU124</f>
        <v>0</v>
      </c>
      <c r="BM124" s="12"/>
      <c r="BN124" s="12"/>
      <c r="BO124" s="12"/>
      <c r="BP124" s="12"/>
      <c r="BQ124" s="12"/>
      <c r="BR124" s="12"/>
      <c r="BS124" s="12"/>
      <c r="BT124" s="12"/>
      <c r="BU124" s="12"/>
      <c r="BV124" s="12"/>
      <c r="BW124" s="12"/>
      <c r="BX124" s="12"/>
      <c r="BY124" s="12"/>
      <c r="BZ124" s="12"/>
      <c r="CA124" s="12"/>
      <c r="CB124" s="141"/>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row>
    <row r="125" spans="1:163" ht="12.75" x14ac:dyDescent="0.2">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73">
        <f>'Youth population'!AU125</f>
        <v>0</v>
      </c>
      <c r="BM125" s="12"/>
      <c r="BN125" s="12"/>
      <c r="BO125" s="12"/>
      <c r="BP125" s="12"/>
      <c r="BQ125" s="12"/>
      <c r="BR125" s="12"/>
      <c r="BS125" s="12"/>
      <c r="BT125" s="12"/>
      <c r="BU125" s="12"/>
      <c r="BV125" s="12"/>
      <c r="BW125" s="12"/>
      <c r="BX125" s="12"/>
      <c r="BY125" s="12"/>
      <c r="BZ125" s="12"/>
      <c r="CA125" s="12"/>
      <c r="CB125" s="141"/>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row>
    <row r="126" spans="1:163" ht="12.75" x14ac:dyDescent="0.2">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69">
        <f>'Youth population'!AU126</f>
        <v>0</v>
      </c>
      <c r="BM126" s="12"/>
      <c r="BN126" s="12"/>
      <c r="BO126" s="12"/>
      <c r="BP126" s="12"/>
      <c r="BQ126" s="12"/>
      <c r="BR126" s="12"/>
      <c r="BS126" s="12"/>
      <c r="BT126" s="12"/>
      <c r="BU126" s="12"/>
      <c r="BV126" s="12"/>
      <c r="BW126" s="12"/>
      <c r="BX126" s="12"/>
      <c r="BY126" s="12"/>
      <c r="BZ126" s="12"/>
      <c r="CA126" s="12"/>
      <c r="CB126" s="141"/>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row>
    <row r="127" spans="1:163" ht="12.75" x14ac:dyDescent="0.2">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310">
        <f>'Youth population'!AU127</f>
        <v>0</v>
      </c>
      <c r="BM127" s="12"/>
      <c r="BN127" s="12"/>
      <c r="BO127" s="12"/>
      <c r="BP127" s="12"/>
      <c r="BQ127" s="12"/>
      <c r="BR127" s="12"/>
      <c r="BS127" s="12"/>
      <c r="BT127" s="12"/>
      <c r="BU127" s="12"/>
      <c r="BV127" s="12"/>
      <c r="BW127" s="12"/>
      <c r="BX127" s="12"/>
      <c r="BY127" s="12"/>
      <c r="BZ127" s="12"/>
      <c r="CA127" s="12"/>
      <c r="CB127" s="141"/>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row>
    <row r="128" spans="1:163" ht="12.75" x14ac:dyDescent="0.2">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81">
        <f>'Youth population'!AU128</f>
        <v>0</v>
      </c>
      <c r="BM128" s="12"/>
      <c r="BN128" s="12"/>
      <c r="BO128" s="12"/>
      <c r="BP128" s="12"/>
      <c r="BQ128" s="12"/>
      <c r="BR128" s="12"/>
      <c r="BS128" s="12"/>
      <c r="BT128" s="12"/>
      <c r="BU128" s="12"/>
      <c r="BV128" s="12"/>
      <c r="BW128" s="12"/>
      <c r="BX128" s="12"/>
      <c r="BY128" s="12"/>
      <c r="BZ128" s="12"/>
      <c r="CA128" s="12"/>
      <c r="CB128" s="141"/>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row>
    <row r="129" spans="1:163" ht="12.75" x14ac:dyDescent="0.2">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310">
        <f>'Youth population'!AU129</f>
        <v>0</v>
      </c>
      <c r="BM129" s="12"/>
      <c r="BN129" s="12"/>
      <c r="BO129" s="12"/>
      <c r="BP129" s="12"/>
      <c r="BQ129" s="12"/>
      <c r="BR129" s="12"/>
      <c r="BS129" s="12"/>
      <c r="BT129" s="12"/>
      <c r="BU129" s="12"/>
      <c r="BV129" s="12"/>
      <c r="BW129" s="12"/>
      <c r="BX129" s="12"/>
      <c r="BY129" s="12"/>
      <c r="BZ129" s="12"/>
      <c r="CA129" s="12"/>
      <c r="CB129" s="141"/>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row>
    <row r="130" spans="1:163" ht="12.75" x14ac:dyDescent="0.2">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35">
        <f>'Youth population'!AU130</f>
        <v>0</v>
      </c>
      <c r="BM130" s="12"/>
      <c r="BN130" s="12"/>
      <c r="BO130" s="12"/>
      <c r="BP130" s="12"/>
      <c r="BQ130" s="12"/>
      <c r="BR130" s="12"/>
      <c r="BS130" s="12"/>
      <c r="BT130" s="12"/>
      <c r="BU130" s="12"/>
      <c r="BV130" s="12"/>
      <c r="BW130" s="12"/>
      <c r="BX130" s="12"/>
      <c r="BY130" s="12"/>
      <c r="BZ130" s="12"/>
      <c r="CA130" s="12"/>
      <c r="CB130" s="141"/>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row>
    <row r="131" spans="1:163" ht="12.75" x14ac:dyDescent="0.2">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310">
        <f>'Youth population'!AU131</f>
        <v>0</v>
      </c>
      <c r="BM131" s="12"/>
      <c r="BN131" s="12"/>
      <c r="BO131" s="12"/>
      <c r="BP131" s="12"/>
      <c r="BQ131" s="12"/>
      <c r="BR131" s="12"/>
      <c r="BS131" s="12"/>
      <c r="BT131" s="12"/>
      <c r="BU131" s="12"/>
      <c r="BV131" s="12"/>
      <c r="BW131" s="12"/>
      <c r="BX131" s="12"/>
      <c r="BY131" s="12"/>
      <c r="BZ131" s="12"/>
      <c r="CA131" s="12"/>
      <c r="CB131" s="141"/>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row>
    <row r="132" spans="1:163" ht="12.75" x14ac:dyDescent="0.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35">
        <f>'Youth population'!AU132</f>
        <v>0</v>
      </c>
      <c r="BM132" s="12"/>
      <c r="BN132" s="12"/>
      <c r="BO132" s="12"/>
      <c r="BP132" s="12"/>
      <c r="BQ132" s="12"/>
      <c r="BR132" s="12"/>
      <c r="BS132" s="12"/>
      <c r="BT132" s="12"/>
      <c r="BU132" s="12"/>
      <c r="BV132" s="12"/>
      <c r="BW132" s="12"/>
      <c r="BX132" s="12"/>
      <c r="BY132" s="12"/>
      <c r="BZ132" s="12"/>
      <c r="CA132" s="12"/>
      <c r="CB132" s="141"/>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row>
    <row r="133" spans="1:163" ht="12.75" x14ac:dyDescent="0.2">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81">
        <f>'Youth population'!AU133</f>
        <v>0</v>
      </c>
      <c r="BM133" s="12"/>
      <c r="BN133" s="12"/>
      <c r="BO133" s="12"/>
      <c r="BP133" s="12"/>
      <c r="BQ133" s="12"/>
      <c r="BR133" s="12"/>
      <c r="BS133" s="12"/>
      <c r="BT133" s="12"/>
      <c r="BU133" s="12"/>
      <c r="BV133" s="12"/>
      <c r="BW133" s="12"/>
      <c r="BX133" s="12"/>
      <c r="BY133" s="12"/>
      <c r="BZ133" s="12"/>
      <c r="CA133" s="12"/>
      <c r="CB133" s="141"/>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row>
    <row r="134" spans="1:163" ht="12.75" x14ac:dyDescent="0.2">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81">
        <f>'Youth population'!AU134</f>
        <v>0</v>
      </c>
      <c r="BM134" s="12"/>
      <c r="BN134" s="12"/>
      <c r="BO134" s="12"/>
      <c r="BP134" s="12"/>
      <c r="BQ134" s="12"/>
      <c r="BR134" s="12"/>
      <c r="BS134" s="12"/>
      <c r="BT134" s="12"/>
      <c r="BU134" s="12"/>
      <c r="BV134" s="12"/>
      <c r="BW134" s="12"/>
      <c r="BX134" s="12"/>
      <c r="BY134" s="12"/>
      <c r="BZ134" s="12"/>
      <c r="CA134" s="12"/>
      <c r="CB134" s="141"/>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row>
    <row r="135" spans="1:163" ht="12.75" x14ac:dyDescent="0.2">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35">
        <f>'Youth population'!AU135</f>
        <v>0</v>
      </c>
      <c r="BM135" s="12"/>
      <c r="BN135" s="12"/>
      <c r="BO135" s="12"/>
      <c r="BP135" s="12"/>
      <c r="BQ135" s="12"/>
      <c r="BR135" s="12"/>
      <c r="BS135" s="12"/>
      <c r="BT135" s="12"/>
      <c r="BU135" s="12"/>
      <c r="BV135" s="12"/>
      <c r="BW135" s="12"/>
      <c r="BX135" s="12"/>
      <c r="BY135" s="12"/>
      <c r="BZ135" s="12"/>
      <c r="CA135" s="12"/>
      <c r="CB135" s="141"/>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row>
    <row r="136" spans="1:163" ht="12.75" x14ac:dyDescent="0.2">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81">
        <f>'Youth population'!AU136</f>
        <v>0</v>
      </c>
      <c r="BM136" s="12"/>
      <c r="BN136" s="12"/>
      <c r="BO136" s="12"/>
      <c r="BP136" s="12"/>
      <c r="BQ136" s="12"/>
      <c r="BR136" s="12"/>
      <c r="BS136" s="12"/>
      <c r="BT136" s="12"/>
      <c r="BU136" s="12"/>
      <c r="BV136" s="12"/>
      <c r="BW136" s="12"/>
      <c r="BX136" s="12"/>
      <c r="BY136" s="12"/>
      <c r="BZ136" s="12"/>
      <c r="CA136" s="12"/>
      <c r="CB136" s="141"/>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row>
    <row r="137" spans="1:163" ht="12.75" x14ac:dyDescent="0.2">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73">
        <f>'Youth population'!AU137</f>
        <v>0</v>
      </c>
      <c r="BM137" s="12"/>
      <c r="BN137" s="12"/>
      <c r="BO137" s="12"/>
      <c r="BP137" s="12"/>
      <c r="BQ137" s="12"/>
      <c r="BR137" s="12"/>
      <c r="BS137" s="12"/>
      <c r="BT137" s="12"/>
      <c r="BU137" s="12"/>
      <c r="BV137" s="12"/>
      <c r="BW137" s="12"/>
      <c r="BX137" s="12"/>
      <c r="BY137" s="12"/>
      <c r="BZ137" s="12"/>
      <c r="CA137" s="12"/>
      <c r="CB137" s="141"/>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row>
    <row r="138" spans="1:163" ht="12.75" x14ac:dyDescent="0.2">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35">
        <f>'Youth population'!AU138</f>
        <v>0</v>
      </c>
      <c r="BM138" s="12"/>
      <c r="BN138" s="12"/>
      <c r="BO138" s="12"/>
      <c r="BP138" s="12"/>
      <c r="BQ138" s="12"/>
      <c r="BR138" s="12"/>
      <c r="BS138" s="12"/>
      <c r="BT138" s="12"/>
      <c r="BU138" s="12"/>
      <c r="BV138" s="12"/>
      <c r="BW138" s="12"/>
      <c r="BX138" s="12"/>
      <c r="BY138" s="12"/>
      <c r="BZ138" s="12"/>
      <c r="CA138" s="12"/>
      <c r="CB138" s="141"/>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row>
    <row r="139" spans="1:163" ht="12.75" x14ac:dyDescent="0.2">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17">
        <f>'Youth population'!AU139</f>
        <v>0</v>
      </c>
      <c r="BM139" s="12"/>
      <c r="BN139" s="12"/>
      <c r="BO139" s="12"/>
      <c r="BP139" s="12"/>
      <c r="BQ139" s="12"/>
      <c r="BR139" s="12"/>
      <c r="BS139" s="12"/>
      <c r="BT139" s="12"/>
      <c r="BU139" s="12"/>
      <c r="BV139" s="12"/>
      <c r="BW139" s="12"/>
      <c r="BX139" s="12"/>
      <c r="BY139" s="12"/>
      <c r="BZ139" s="12"/>
      <c r="CA139" s="12"/>
      <c r="CB139" s="141"/>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row>
    <row r="140" spans="1:163" ht="12.75" x14ac:dyDescent="0.2">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69">
        <f>'Youth population'!AU140</f>
        <v>0</v>
      </c>
      <c r="BM140" s="12"/>
      <c r="BN140" s="12"/>
      <c r="BO140" s="12"/>
      <c r="BP140" s="12"/>
      <c r="BQ140" s="12"/>
      <c r="BR140" s="12"/>
      <c r="BS140" s="12"/>
      <c r="BT140" s="12"/>
      <c r="BU140" s="12"/>
      <c r="BV140" s="12"/>
      <c r="BW140" s="12"/>
      <c r="BX140" s="12"/>
      <c r="BY140" s="12"/>
      <c r="BZ140" s="12"/>
      <c r="CA140" s="12"/>
      <c r="CB140" s="141"/>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row>
    <row r="141" spans="1:163" ht="12.75" x14ac:dyDescent="0.2">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17">
        <f>'Youth population'!AU141</f>
        <v>0</v>
      </c>
      <c r="BM141" s="12"/>
      <c r="BN141" s="12"/>
      <c r="BO141" s="12"/>
      <c r="BP141" s="12"/>
      <c r="BQ141" s="12"/>
      <c r="BR141" s="12"/>
      <c r="BS141" s="12"/>
      <c r="BT141" s="12"/>
      <c r="BU141" s="12"/>
      <c r="BV141" s="12"/>
      <c r="BW141" s="12"/>
      <c r="BX141" s="12"/>
      <c r="BY141" s="12"/>
      <c r="BZ141" s="12"/>
      <c r="CA141" s="12"/>
      <c r="CB141" s="141"/>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row>
    <row r="142" spans="1:163" ht="12.75" x14ac:dyDescent="0.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35">
        <f>'Youth population'!AU142</f>
        <v>0</v>
      </c>
      <c r="BM142" s="12"/>
      <c r="BN142" s="12"/>
      <c r="BO142" s="12"/>
      <c r="BP142" s="12"/>
      <c r="BQ142" s="12"/>
      <c r="BR142" s="12"/>
      <c r="BS142" s="12"/>
      <c r="BT142" s="12"/>
      <c r="BU142" s="12"/>
      <c r="BV142" s="12"/>
      <c r="BW142" s="12"/>
      <c r="BX142" s="12"/>
      <c r="BY142" s="12"/>
      <c r="BZ142" s="12"/>
      <c r="CA142" s="12"/>
      <c r="CB142" s="141"/>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row>
    <row r="143" spans="1:163" ht="12.75" x14ac:dyDescent="0.2">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17">
        <f>'Youth population'!AU143</f>
        <v>0</v>
      </c>
      <c r="BM143" s="12"/>
      <c r="BN143" s="12"/>
      <c r="BO143" s="12"/>
      <c r="BP143" s="12"/>
      <c r="BQ143" s="12"/>
      <c r="BR143" s="12"/>
      <c r="BS143" s="12"/>
      <c r="BT143" s="12"/>
      <c r="BU143" s="12"/>
      <c r="BV143" s="12"/>
      <c r="BW143" s="12"/>
      <c r="BX143" s="12"/>
      <c r="BY143" s="12"/>
      <c r="BZ143" s="12"/>
      <c r="CA143" s="12"/>
      <c r="CB143" s="141"/>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row>
    <row r="144" spans="1:163" ht="12.75" x14ac:dyDescent="0.2">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35">
        <f>'Youth population'!AU144</f>
        <v>0</v>
      </c>
      <c r="BM144" s="12"/>
      <c r="BN144" s="12"/>
      <c r="BO144" s="12"/>
      <c r="BP144" s="12"/>
      <c r="BQ144" s="12"/>
      <c r="BR144" s="12"/>
      <c r="BS144" s="12"/>
      <c r="BT144" s="12"/>
      <c r="BU144" s="12"/>
      <c r="BV144" s="12"/>
      <c r="BW144" s="12"/>
      <c r="BX144" s="12"/>
      <c r="BY144" s="12"/>
      <c r="BZ144" s="12"/>
      <c r="CA144" s="12"/>
      <c r="CB144" s="141"/>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row>
    <row r="145" spans="1:163" ht="12.75" x14ac:dyDescent="0.2">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310">
        <f>'Youth population'!AU145</f>
        <v>0</v>
      </c>
      <c r="BM145" s="12"/>
      <c r="BN145" s="12"/>
      <c r="BO145" s="12"/>
      <c r="BP145" s="12"/>
      <c r="BQ145" s="12"/>
      <c r="BR145" s="12"/>
      <c r="BS145" s="12"/>
      <c r="BT145" s="12"/>
      <c r="BU145" s="12"/>
      <c r="BV145" s="12"/>
      <c r="BW145" s="12"/>
      <c r="BX145" s="12"/>
      <c r="BY145" s="12"/>
      <c r="BZ145" s="12"/>
      <c r="CA145" s="12"/>
      <c r="CB145" s="141"/>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row>
    <row r="146" spans="1:163" ht="12.75" x14ac:dyDescent="0.2">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69">
        <f>'Youth population'!AU146</f>
        <v>0</v>
      </c>
      <c r="BM146" s="12"/>
      <c r="BN146" s="12"/>
      <c r="BO146" s="12"/>
      <c r="BP146" s="12"/>
      <c r="BQ146" s="12"/>
      <c r="BR146" s="12"/>
      <c r="BS146" s="12"/>
      <c r="BT146" s="12"/>
      <c r="BU146" s="12"/>
      <c r="BV146" s="12"/>
      <c r="BW146" s="12"/>
      <c r="BX146" s="12"/>
      <c r="BY146" s="12"/>
      <c r="BZ146" s="12"/>
      <c r="CA146" s="12"/>
      <c r="CB146" s="141"/>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row>
    <row r="147" spans="1:163" ht="12.75" x14ac:dyDescent="0.2">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81">
        <f>'Youth population'!AU147</f>
        <v>0</v>
      </c>
      <c r="BM147" s="12"/>
      <c r="BN147" s="12"/>
      <c r="BO147" s="12"/>
      <c r="BP147" s="12"/>
      <c r="BQ147" s="12"/>
      <c r="BR147" s="12"/>
      <c r="BS147" s="12"/>
      <c r="BT147" s="12"/>
      <c r="BU147" s="12"/>
      <c r="BV147" s="12"/>
      <c r="BW147" s="12"/>
      <c r="BX147" s="12"/>
      <c r="BY147" s="12"/>
      <c r="BZ147" s="12"/>
      <c r="CA147" s="12"/>
      <c r="CB147" s="141"/>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row>
    <row r="148" spans="1:163" ht="12.75" x14ac:dyDescent="0.2">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69">
        <f>'Youth population'!AU148</f>
        <v>0</v>
      </c>
      <c r="BM148" s="12"/>
      <c r="BN148" s="12"/>
      <c r="BO148" s="12"/>
      <c r="BP148" s="12"/>
      <c r="BQ148" s="12"/>
      <c r="BR148" s="12"/>
      <c r="BS148" s="12"/>
      <c r="BT148" s="12"/>
      <c r="BU148" s="12"/>
      <c r="BV148" s="12"/>
      <c r="BW148" s="12"/>
      <c r="BX148" s="12"/>
      <c r="BY148" s="12"/>
      <c r="BZ148" s="12"/>
      <c r="CA148" s="12"/>
      <c r="CB148" s="141"/>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row>
    <row r="149" spans="1:163" ht="12.75" x14ac:dyDescent="0.2">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17">
        <f>'Youth population'!AU149</f>
        <v>0</v>
      </c>
      <c r="BM149" s="12"/>
      <c r="BN149" s="12"/>
      <c r="BO149" s="12"/>
      <c r="BP149" s="12"/>
      <c r="BQ149" s="12"/>
      <c r="BR149" s="12"/>
      <c r="BS149" s="12"/>
      <c r="BT149" s="12"/>
      <c r="BU149" s="12"/>
      <c r="BV149" s="12"/>
      <c r="BW149" s="12"/>
      <c r="BX149" s="12"/>
      <c r="BY149" s="12"/>
      <c r="BZ149" s="12"/>
      <c r="CA149" s="12"/>
      <c r="CB149" s="141"/>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row>
    <row r="150" spans="1:163" ht="12.75" x14ac:dyDescent="0.2">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310">
        <f>'Youth population'!AU150</f>
        <v>0</v>
      </c>
      <c r="BM150" s="12"/>
      <c r="BN150" s="12"/>
      <c r="BO150" s="12"/>
      <c r="BP150" s="12"/>
      <c r="BQ150" s="12"/>
      <c r="BR150" s="12"/>
      <c r="BS150" s="12"/>
      <c r="BT150" s="12"/>
      <c r="BU150" s="12"/>
      <c r="BV150" s="12"/>
      <c r="BW150" s="12"/>
      <c r="BX150" s="12"/>
      <c r="BY150" s="12"/>
      <c r="BZ150" s="12"/>
      <c r="CA150" s="12"/>
      <c r="CB150" s="141"/>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row>
    <row r="151" spans="1:163" ht="12.75" x14ac:dyDescent="0.2">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81">
        <f>'Youth population'!AU151</f>
        <v>0</v>
      </c>
      <c r="BM151" s="12"/>
      <c r="BN151" s="12"/>
      <c r="BO151" s="12"/>
      <c r="BP151" s="12"/>
      <c r="BQ151" s="12"/>
      <c r="BR151" s="12"/>
      <c r="BS151" s="12"/>
      <c r="BT151" s="12"/>
      <c r="BU151" s="12"/>
      <c r="BV151" s="12"/>
      <c r="BW151" s="12"/>
      <c r="BX151" s="12"/>
      <c r="BY151" s="12"/>
      <c r="BZ151" s="12"/>
      <c r="CA151" s="12"/>
      <c r="CB151" s="141"/>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row>
    <row r="152" spans="1:163" ht="12.75" x14ac:dyDescent="0.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81">
        <f>'Youth population'!AU152</f>
        <v>0</v>
      </c>
      <c r="BM152" s="12"/>
      <c r="BN152" s="12"/>
      <c r="BO152" s="12"/>
      <c r="BP152" s="12"/>
      <c r="BQ152" s="12"/>
      <c r="BR152" s="12"/>
      <c r="BS152" s="12"/>
      <c r="BT152" s="12"/>
      <c r="BU152" s="12"/>
      <c r="BV152" s="12"/>
      <c r="BW152" s="12"/>
      <c r="BX152" s="12"/>
      <c r="BY152" s="12"/>
      <c r="BZ152" s="12"/>
      <c r="CA152" s="12"/>
      <c r="CB152" s="141"/>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row>
    <row r="153" spans="1:163" ht="12.75" x14ac:dyDescent="0.2">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69">
        <f>'Youth population'!AU153</f>
        <v>0</v>
      </c>
      <c r="BM153" s="12"/>
      <c r="BN153" s="12"/>
      <c r="BO153" s="12"/>
      <c r="BP153" s="12"/>
      <c r="BQ153" s="12"/>
      <c r="BR153" s="12"/>
      <c r="BS153" s="12"/>
      <c r="BT153" s="12"/>
      <c r="BU153" s="12"/>
      <c r="BV153" s="12"/>
      <c r="BW153" s="12"/>
      <c r="BX153" s="12"/>
      <c r="BY153" s="12"/>
      <c r="BZ153" s="12"/>
      <c r="CA153" s="12"/>
      <c r="CB153" s="141"/>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row>
    <row r="154" spans="1:163" ht="12.75" x14ac:dyDescent="0.2">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17">
        <f>'Youth population'!AU154</f>
        <v>0</v>
      </c>
      <c r="BM154" s="12"/>
      <c r="BN154" s="12"/>
      <c r="BO154" s="12"/>
      <c r="BP154" s="12"/>
      <c r="BQ154" s="12"/>
      <c r="BR154" s="12"/>
      <c r="BS154" s="12"/>
      <c r="BT154" s="12"/>
      <c r="BU154" s="12"/>
      <c r="BV154" s="12"/>
      <c r="BW154" s="12"/>
      <c r="BX154" s="12"/>
      <c r="BY154" s="12"/>
      <c r="BZ154" s="12"/>
      <c r="CA154" s="12"/>
      <c r="CB154" s="141"/>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row>
    <row r="155" spans="1:163" ht="12.75" x14ac:dyDescent="0.2">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35">
        <f>'Youth population'!AU155</f>
        <v>0</v>
      </c>
      <c r="BM155" s="12"/>
      <c r="BN155" s="12"/>
      <c r="BO155" s="12"/>
      <c r="BP155" s="12"/>
      <c r="BQ155" s="12"/>
      <c r="BR155" s="12"/>
      <c r="BS155" s="12"/>
      <c r="BT155" s="12"/>
      <c r="BU155" s="12"/>
      <c r="BV155" s="12"/>
      <c r="BW155" s="12"/>
      <c r="BX155" s="12"/>
      <c r="BY155" s="12"/>
      <c r="BZ155" s="12"/>
      <c r="CA155" s="12"/>
      <c r="CB155" s="141"/>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row>
    <row r="156" spans="1:163" ht="12.75" x14ac:dyDescent="0.2">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17">
        <f>'Youth population'!AU156</f>
        <v>0</v>
      </c>
      <c r="BM156" s="12"/>
      <c r="BN156" s="12"/>
      <c r="BO156" s="12"/>
      <c r="BP156" s="12"/>
      <c r="BQ156" s="12"/>
      <c r="BR156" s="12"/>
      <c r="BS156" s="12"/>
      <c r="BT156" s="12"/>
      <c r="BU156" s="12"/>
      <c r="BV156" s="12"/>
      <c r="BW156" s="12"/>
      <c r="BX156" s="12"/>
      <c r="BY156" s="12"/>
      <c r="BZ156" s="12"/>
      <c r="CA156" s="12"/>
      <c r="CB156" s="141"/>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row>
    <row r="157" spans="1:163" ht="12.75" x14ac:dyDescent="0.2">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81">
        <f>'Youth population'!AU157</f>
        <v>0</v>
      </c>
      <c r="BM157" s="12"/>
      <c r="BN157" s="12"/>
      <c r="BO157" s="12"/>
      <c r="BP157" s="12"/>
      <c r="BQ157" s="12"/>
      <c r="BR157" s="12"/>
      <c r="BS157" s="12"/>
      <c r="BT157" s="12"/>
      <c r="BU157" s="12"/>
      <c r="BV157" s="12"/>
      <c r="BW157" s="12"/>
      <c r="BX157" s="12"/>
      <c r="BY157" s="12"/>
      <c r="BZ157" s="12"/>
      <c r="CA157" s="12"/>
      <c r="CB157" s="141"/>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row>
    <row r="158" spans="1:163" ht="12.75" x14ac:dyDescent="0.2">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17">
        <f>'Youth population'!AU158</f>
        <v>0</v>
      </c>
      <c r="BM158" s="12"/>
      <c r="BN158" s="12"/>
      <c r="BO158" s="12"/>
      <c r="BP158" s="12"/>
      <c r="BQ158" s="12"/>
      <c r="BR158" s="12"/>
      <c r="BS158" s="12"/>
      <c r="BT158" s="12"/>
      <c r="BU158" s="12"/>
      <c r="BV158" s="12"/>
      <c r="BW158" s="12"/>
      <c r="BX158" s="12"/>
      <c r="BY158" s="12"/>
      <c r="BZ158" s="12"/>
      <c r="CA158" s="12"/>
      <c r="CB158" s="141"/>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row>
    <row r="159" spans="1:163" ht="12.75" x14ac:dyDescent="0.2">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69">
        <f>'Youth population'!AU159</f>
        <v>0</v>
      </c>
      <c r="BM159" s="12"/>
      <c r="BN159" s="12"/>
      <c r="BO159" s="12"/>
      <c r="BP159" s="12"/>
      <c r="BQ159" s="12"/>
      <c r="BR159" s="12"/>
      <c r="BS159" s="12"/>
      <c r="BT159" s="12"/>
      <c r="BU159" s="12"/>
      <c r="BV159" s="12"/>
      <c r="BW159" s="12"/>
      <c r="BX159" s="12"/>
      <c r="BY159" s="12"/>
      <c r="BZ159" s="12"/>
      <c r="CA159" s="12"/>
      <c r="CB159" s="141"/>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row>
    <row r="160" spans="1:163" ht="12.75" x14ac:dyDescent="0.2">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310">
        <f>'Youth population'!AU160</f>
        <v>0</v>
      </c>
      <c r="BM160" s="12"/>
      <c r="BN160" s="12"/>
      <c r="BO160" s="12"/>
      <c r="BP160" s="12"/>
      <c r="BQ160" s="12"/>
      <c r="BR160" s="12"/>
      <c r="BS160" s="12"/>
      <c r="BT160" s="12"/>
      <c r="BU160" s="12"/>
      <c r="BV160" s="12"/>
      <c r="BW160" s="12"/>
      <c r="BX160" s="12"/>
      <c r="BY160" s="12"/>
      <c r="BZ160" s="12"/>
      <c r="CA160" s="12"/>
      <c r="CB160" s="141"/>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row>
    <row r="161" spans="1:163" ht="12.75" x14ac:dyDescent="0.2">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310">
        <f>'Youth population'!AU161</f>
        <v>0</v>
      </c>
      <c r="BM161" s="12"/>
      <c r="BN161" s="12"/>
      <c r="BO161" s="12"/>
      <c r="BP161" s="12"/>
      <c r="BQ161" s="12"/>
      <c r="BR161" s="12"/>
      <c r="BS161" s="12"/>
      <c r="BT161" s="12"/>
      <c r="BU161" s="12"/>
      <c r="BV161" s="12"/>
      <c r="BW161" s="12"/>
      <c r="BX161" s="12"/>
      <c r="BY161" s="12"/>
      <c r="BZ161" s="12"/>
      <c r="CA161" s="12"/>
      <c r="CB161" s="141"/>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row>
    <row r="162" spans="1:163" ht="12.75" x14ac:dyDescent="0.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69">
        <f>'Youth population'!AU162</f>
        <v>0</v>
      </c>
      <c r="BM162" s="12"/>
      <c r="BN162" s="12"/>
      <c r="BO162" s="12"/>
      <c r="BP162" s="12"/>
      <c r="BQ162" s="12"/>
      <c r="BR162" s="12"/>
      <c r="BS162" s="12"/>
      <c r="BT162" s="12"/>
      <c r="BU162" s="12"/>
      <c r="BV162" s="12"/>
      <c r="BW162" s="12"/>
      <c r="BX162" s="12"/>
      <c r="BY162" s="12"/>
      <c r="BZ162" s="12"/>
      <c r="CA162" s="12"/>
      <c r="CB162" s="141"/>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row>
    <row r="163" spans="1:163" ht="12.75" x14ac:dyDescent="0.2">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81">
        <f>'Youth population'!AU163</f>
        <v>0</v>
      </c>
      <c r="BM163" s="12"/>
      <c r="BN163" s="12"/>
      <c r="BO163" s="12"/>
      <c r="BP163" s="12"/>
      <c r="BQ163" s="12"/>
      <c r="BR163" s="12"/>
      <c r="BS163" s="12"/>
      <c r="BT163" s="12"/>
      <c r="BU163" s="12"/>
      <c r="BV163" s="12"/>
      <c r="BW163" s="12"/>
      <c r="BX163" s="12"/>
      <c r="BY163" s="12"/>
      <c r="BZ163" s="12"/>
      <c r="CA163" s="12"/>
      <c r="CB163" s="141"/>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row>
    <row r="164" spans="1:163" ht="12.75" x14ac:dyDescent="0.2">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310">
        <f>'Youth population'!AU164</f>
        <v>0</v>
      </c>
      <c r="BM164" s="12"/>
      <c r="BN164" s="12"/>
      <c r="BO164" s="12"/>
      <c r="BP164" s="12"/>
      <c r="BQ164" s="12"/>
      <c r="BR164" s="12"/>
      <c r="BS164" s="12"/>
      <c r="BT164" s="12"/>
      <c r="BU164" s="12"/>
      <c r="BV164" s="12"/>
      <c r="BW164" s="12"/>
      <c r="BX164" s="12"/>
      <c r="BY164" s="12"/>
      <c r="BZ164" s="12"/>
      <c r="CA164" s="12"/>
      <c r="CB164" s="141"/>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row>
    <row r="165" spans="1:163" ht="12.75" x14ac:dyDescent="0.2">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310">
        <f>'Youth population'!AU165</f>
        <v>0</v>
      </c>
      <c r="BM165" s="12"/>
      <c r="BN165" s="12"/>
      <c r="BO165" s="12"/>
      <c r="BP165" s="12"/>
      <c r="BQ165" s="12"/>
      <c r="BR165" s="12"/>
      <c r="BS165" s="12"/>
      <c r="BT165" s="12"/>
      <c r="BU165" s="12"/>
      <c r="BV165" s="12"/>
      <c r="BW165" s="12"/>
      <c r="BX165" s="12"/>
      <c r="BY165" s="12"/>
      <c r="BZ165" s="12"/>
      <c r="CA165" s="12"/>
      <c r="CB165" s="141"/>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row>
    <row r="166" spans="1:163" ht="12.75" x14ac:dyDescent="0.2">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17">
        <f>'Youth population'!AU166</f>
        <v>0</v>
      </c>
      <c r="BM166" s="12"/>
      <c r="BN166" s="12"/>
      <c r="BO166" s="12"/>
      <c r="BP166" s="12"/>
      <c r="BQ166" s="12"/>
      <c r="BR166" s="12"/>
      <c r="BS166" s="12"/>
      <c r="BT166" s="12"/>
      <c r="BU166" s="12"/>
      <c r="BV166" s="12"/>
      <c r="BW166" s="12"/>
      <c r="BX166" s="12"/>
      <c r="BY166" s="12"/>
      <c r="BZ166" s="12"/>
      <c r="CA166" s="12"/>
      <c r="CB166" s="141"/>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row>
    <row r="167" spans="1:163" ht="12.75" x14ac:dyDescent="0.2">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17">
        <f>'Youth population'!AU167</f>
        <v>0</v>
      </c>
      <c r="BM167" s="12"/>
      <c r="BN167" s="12"/>
      <c r="BO167" s="12"/>
      <c r="BP167" s="12"/>
      <c r="BQ167" s="12"/>
      <c r="BR167" s="12"/>
      <c r="BS167" s="12"/>
      <c r="BT167" s="12"/>
      <c r="BU167" s="12"/>
      <c r="BV167" s="12"/>
      <c r="BW167" s="12"/>
      <c r="BX167" s="12"/>
      <c r="BY167" s="12"/>
      <c r="BZ167" s="12"/>
      <c r="CA167" s="12"/>
      <c r="CB167" s="141"/>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row>
    <row r="168" spans="1:163" ht="12.75" x14ac:dyDescent="0.2">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17">
        <f>'Youth population'!AU168</f>
        <v>0</v>
      </c>
      <c r="BM168" s="12"/>
      <c r="BN168" s="12"/>
      <c r="BO168" s="12"/>
      <c r="BP168" s="12"/>
      <c r="BQ168" s="12"/>
      <c r="BR168" s="12"/>
      <c r="BS168" s="12"/>
      <c r="BT168" s="12"/>
      <c r="BU168" s="12"/>
      <c r="BV168" s="12"/>
      <c r="BW168" s="12"/>
      <c r="BX168" s="12"/>
      <c r="BY168" s="12"/>
      <c r="BZ168" s="12"/>
      <c r="CA168" s="12"/>
      <c r="CB168" s="141"/>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row>
    <row r="169" spans="1:163" ht="12.75" x14ac:dyDescent="0.2">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17">
        <f>'Youth population'!AU169</f>
        <v>0</v>
      </c>
      <c r="BM169" s="12"/>
      <c r="BN169" s="12"/>
      <c r="BO169" s="12"/>
      <c r="BP169" s="12"/>
      <c r="BQ169" s="12"/>
      <c r="BR169" s="12"/>
      <c r="BS169" s="12"/>
      <c r="BT169" s="12"/>
      <c r="BU169" s="12"/>
      <c r="BV169" s="12"/>
      <c r="BW169" s="12"/>
      <c r="BX169" s="12"/>
      <c r="BY169" s="12"/>
      <c r="BZ169" s="12"/>
      <c r="CA169" s="12"/>
      <c r="CB169" s="141"/>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row>
    <row r="170" spans="1:163" ht="12.75" x14ac:dyDescent="0.2">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73">
        <f>'Youth population'!AU170</f>
        <v>0</v>
      </c>
      <c r="BM170" s="12"/>
      <c r="BN170" s="12"/>
      <c r="BO170" s="12"/>
      <c r="BP170" s="12"/>
      <c r="BQ170" s="12"/>
      <c r="BR170" s="12"/>
      <c r="BS170" s="12"/>
      <c r="BT170" s="12"/>
      <c r="BU170" s="12"/>
      <c r="BV170" s="12"/>
      <c r="BW170" s="12"/>
      <c r="BX170" s="12"/>
      <c r="BY170" s="12"/>
      <c r="BZ170" s="12"/>
      <c r="CA170" s="12"/>
      <c r="CB170" s="141"/>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row>
    <row r="171" spans="1:163" ht="12.75" x14ac:dyDescent="0.2">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73">
        <f>'Youth population'!AU171</f>
        <v>0</v>
      </c>
      <c r="BM171" s="12"/>
      <c r="BN171" s="12"/>
      <c r="BO171" s="12"/>
      <c r="BP171" s="12"/>
      <c r="BQ171" s="12"/>
      <c r="BR171" s="12"/>
      <c r="BS171" s="12"/>
      <c r="BT171" s="12"/>
      <c r="BU171" s="12"/>
      <c r="BV171" s="12"/>
      <c r="BW171" s="12"/>
      <c r="BX171" s="12"/>
      <c r="BY171" s="12"/>
      <c r="BZ171" s="12"/>
      <c r="CA171" s="12"/>
      <c r="CB171" s="141"/>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row>
    <row r="172" spans="1:163" ht="12.75" x14ac:dyDescent="0.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17">
        <f>'Youth population'!AU172</f>
        <v>0</v>
      </c>
      <c r="BM172" s="12"/>
      <c r="BN172" s="12"/>
      <c r="BO172" s="12"/>
      <c r="BP172" s="12"/>
      <c r="BQ172" s="12"/>
      <c r="BR172" s="12"/>
      <c r="BS172" s="12"/>
      <c r="BT172" s="12"/>
      <c r="BU172" s="12"/>
      <c r="BV172" s="12"/>
      <c r="BW172" s="12"/>
      <c r="BX172" s="12"/>
      <c r="BY172" s="12"/>
      <c r="BZ172" s="12"/>
      <c r="CA172" s="12"/>
      <c r="CB172" s="141"/>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row>
    <row r="173" spans="1:163" ht="12.75" x14ac:dyDescent="0.2">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81">
        <f>'Youth population'!AU173</f>
        <v>0</v>
      </c>
      <c r="BM173" s="12"/>
      <c r="BN173" s="12"/>
      <c r="BO173" s="12"/>
      <c r="BP173" s="12"/>
      <c r="BQ173" s="12"/>
      <c r="BR173" s="12"/>
      <c r="BS173" s="12"/>
      <c r="BT173" s="12"/>
      <c r="BU173" s="12"/>
      <c r="BV173" s="12"/>
      <c r="BW173" s="12"/>
      <c r="BX173" s="12"/>
      <c r="BY173" s="12"/>
      <c r="BZ173" s="12"/>
      <c r="CA173" s="12"/>
      <c r="CB173" s="141"/>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row>
    <row r="174" spans="1:163" ht="12.75" x14ac:dyDescent="0.2">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81">
        <f>'Youth population'!AU174</f>
        <v>0</v>
      </c>
      <c r="BM174" s="12"/>
      <c r="BN174" s="12"/>
      <c r="BO174" s="12"/>
      <c r="BP174" s="12"/>
      <c r="BQ174" s="12"/>
      <c r="BR174" s="12"/>
      <c r="BS174" s="12"/>
      <c r="BT174" s="12"/>
      <c r="BU174" s="12"/>
      <c r="BV174" s="12"/>
      <c r="BW174" s="12"/>
      <c r="BX174" s="12"/>
      <c r="BY174" s="12"/>
      <c r="BZ174" s="12"/>
      <c r="CA174" s="12"/>
      <c r="CB174" s="141"/>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row>
    <row r="175" spans="1:163" ht="12.75" x14ac:dyDescent="0.2">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69">
        <f>'Youth population'!AU175</f>
        <v>0</v>
      </c>
      <c r="BM175" s="12"/>
      <c r="BN175" s="12"/>
      <c r="BO175" s="12"/>
      <c r="BP175" s="12"/>
      <c r="BQ175" s="12"/>
      <c r="BR175" s="12"/>
      <c r="BS175" s="12"/>
      <c r="BT175" s="12"/>
      <c r="BU175" s="12"/>
      <c r="BV175" s="12"/>
      <c r="BW175" s="12"/>
      <c r="BX175" s="12"/>
      <c r="BY175" s="12"/>
      <c r="BZ175" s="12"/>
      <c r="CA175" s="12"/>
      <c r="CB175" s="141"/>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row>
    <row r="176" spans="1:163" ht="12.75" x14ac:dyDescent="0.2">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81">
        <f>'Youth population'!AU176</f>
        <v>0</v>
      </c>
      <c r="BM176" s="12"/>
      <c r="BN176" s="12"/>
      <c r="BO176" s="12"/>
      <c r="BP176" s="12"/>
      <c r="BQ176" s="12"/>
      <c r="BR176" s="12"/>
      <c r="BS176" s="12"/>
      <c r="BT176" s="12"/>
      <c r="BU176" s="12"/>
      <c r="BV176" s="12"/>
      <c r="BW176" s="12"/>
      <c r="BX176" s="12"/>
      <c r="BY176" s="12"/>
      <c r="BZ176" s="12"/>
      <c r="CA176" s="12"/>
      <c r="CB176" s="141"/>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row>
    <row r="177" spans="1:163" ht="12.75" x14ac:dyDescent="0.2">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41"/>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row>
    <row r="178" spans="1:163" ht="12.75" x14ac:dyDescent="0.2">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0"/>
      <c r="BM178" s="12"/>
      <c r="BN178" s="12"/>
      <c r="BO178" s="12"/>
      <c r="BP178" s="12"/>
      <c r="BQ178" s="12"/>
      <c r="BR178" s="12"/>
      <c r="BS178" s="12"/>
      <c r="BT178" s="12"/>
      <c r="BU178" s="12"/>
      <c r="BV178" s="12"/>
      <c r="BW178" s="12"/>
      <c r="BX178" s="12"/>
      <c r="BY178" s="12"/>
      <c r="BZ178" s="12"/>
      <c r="CA178" s="12"/>
      <c r="CB178" s="141"/>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row>
    <row r="179" spans="1:163" ht="12.75" x14ac:dyDescent="0.2">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0"/>
      <c r="BM179" s="12"/>
      <c r="BN179" s="12"/>
      <c r="BO179" s="12"/>
      <c r="BP179" s="12"/>
      <c r="BQ179" s="12"/>
      <c r="BR179" s="12"/>
      <c r="BS179" s="12"/>
      <c r="BT179" s="12"/>
      <c r="BU179" s="12"/>
      <c r="BV179" s="12"/>
      <c r="BW179" s="12"/>
      <c r="BX179" s="12"/>
      <c r="BY179" s="12"/>
      <c r="BZ179" s="12"/>
      <c r="CA179" s="12"/>
      <c r="CB179" s="141"/>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row>
    <row r="180" spans="1:163" ht="25.5" x14ac:dyDescent="0.2">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29" t="s">
        <v>43</v>
      </c>
      <c r="BM180" s="12"/>
      <c r="BN180" s="12"/>
      <c r="BO180" s="12"/>
      <c r="BP180" s="12"/>
      <c r="BQ180" s="12"/>
      <c r="BR180" s="12"/>
      <c r="BS180" s="12"/>
      <c r="BT180" s="12"/>
      <c r="BU180" s="12"/>
      <c r="BV180" s="12"/>
      <c r="BW180" s="12"/>
      <c r="BX180" s="12"/>
      <c r="BY180" s="12"/>
      <c r="BZ180" s="12"/>
      <c r="CA180" s="12"/>
      <c r="CB180" s="141"/>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row>
    <row r="181" spans="1:163" ht="12.75" x14ac:dyDescent="0.2">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35">
        <f>'Youth population'!AU181</f>
        <v>0</v>
      </c>
      <c r="BM181" s="12"/>
      <c r="BN181" s="12"/>
      <c r="BO181" s="12"/>
      <c r="BP181" s="12"/>
      <c r="BQ181" s="12"/>
      <c r="BR181" s="12"/>
      <c r="BS181" s="12"/>
      <c r="BT181" s="12"/>
      <c r="BU181" s="12"/>
      <c r="BV181" s="12"/>
      <c r="BW181" s="12"/>
      <c r="BX181" s="12"/>
      <c r="BY181" s="12"/>
      <c r="BZ181" s="12"/>
      <c r="CA181" s="12"/>
      <c r="CB181" s="141"/>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row>
    <row r="182" spans="1:163" ht="12.75" x14ac:dyDescent="0.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69">
        <f>'Youth population'!AU182</f>
        <v>0</v>
      </c>
      <c r="BM182" s="12"/>
      <c r="BN182" s="12"/>
      <c r="BO182" s="12"/>
      <c r="BP182" s="12"/>
      <c r="BQ182" s="12"/>
      <c r="BR182" s="12"/>
      <c r="BS182" s="12"/>
      <c r="BT182" s="12"/>
      <c r="BU182" s="12"/>
      <c r="BV182" s="12"/>
      <c r="BW182" s="12"/>
      <c r="BX182" s="12"/>
      <c r="BY182" s="12"/>
      <c r="BZ182" s="12"/>
      <c r="CA182" s="12"/>
      <c r="CB182" s="141"/>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row>
    <row r="183" spans="1:163" ht="12.75" x14ac:dyDescent="0.2">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17">
        <f>'Youth population'!AU183</f>
        <v>0</v>
      </c>
      <c r="BM183" s="12"/>
      <c r="BN183" s="12"/>
      <c r="BO183" s="12"/>
      <c r="BP183" s="12"/>
      <c r="BQ183" s="12"/>
      <c r="BR183" s="12"/>
      <c r="BS183" s="12"/>
      <c r="BT183" s="12"/>
      <c r="BU183" s="12"/>
      <c r="BV183" s="12"/>
      <c r="BW183" s="12"/>
      <c r="BX183" s="12"/>
      <c r="BY183" s="12"/>
      <c r="BZ183" s="12"/>
      <c r="CA183" s="12"/>
      <c r="CB183" s="141"/>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row>
    <row r="184" spans="1:163" ht="12.75" x14ac:dyDescent="0.2">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73">
        <f>'Youth population'!AU184</f>
        <v>0</v>
      </c>
      <c r="BM184" s="12"/>
      <c r="BN184" s="12"/>
      <c r="BO184" s="12"/>
      <c r="BP184" s="12"/>
      <c r="BQ184" s="12"/>
      <c r="BR184" s="12"/>
      <c r="BS184" s="12"/>
      <c r="BT184" s="12"/>
      <c r="BU184" s="12"/>
      <c r="BV184" s="12"/>
      <c r="BW184" s="12"/>
      <c r="BX184" s="12"/>
      <c r="BY184" s="12"/>
      <c r="BZ184" s="12"/>
      <c r="CA184" s="12"/>
      <c r="CB184" s="141"/>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row>
    <row r="185" spans="1:163" ht="12.75" x14ac:dyDescent="0.2">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69">
        <f>'Youth population'!AU185</f>
        <v>0</v>
      </c>
      <c r="BM185" s="12"/>
      <c r="BN185" s="12"/>
      <c r="BO185" s="12"/>
      <c r="BP185" s="12"/>
      <c r="BQ185" s="12"/>
      <c r="BR185" s="12"/>
      <c r="BS185" s="12"/>
      <c r="BT185" s="12"/>
      <c r="BU185" s="12"/>
      <c r="BV185" s="12"/>
      <c r="BW185" s="12"/>
      <c r="BX185" s="12"/>
      <c r="BY185" s="12"/>
      <c r="BZ185" s="12"/>
      <c r="CA185" s="12"/>
      <c r="CB185" s="141"/>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row>
    <row r="186" spans="1:163" ht="12.75" x14ac:dyDescent="0.2">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310">
        <f>'Youth population'!AU186</f>
        <v>0</v>
      </c>
      <c r="BM186" s="12"/>
      <c r="BN186" s="12"/>
      <c r="BO186" s="12"/>
      <c r="BP186" s="12"/>
      <c r="BQ186" s="12"/>
      <c r="BR186" s="12"/>
      <c r="BS186" s="12"/>
      <c r="BT186" s="12"/>
      <c r="BU186" s="12"/>
      <c r="BV186" s="12"/>
      <c r="BW186" s="12"/>
      <c r="BX186" s="12"/>
      <c r="BY186" s="12"/>
      <c r="BZ186" s="12"/>
      <c r="CA186" s="12"/>
      <c r="CB186" s="141"/>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row>
    <row r="187" spans="1:163" ht="12.75" x14ac:dyDescent="0.2">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81">
        <f>'Youth population'!AU187</f>
        <v>0</v>
      </c>
      <c r="BM187" s="12"/>
      <c r="BN187" s="12"/>
      <c r="BO187" s="12"/>
      <c r="BP187" s="12"/>
      <c r="BQ187" s="12"/>
      <c r="BR187" s="12"/>
      <c r="BS187" s="12"/>
      <c r="BT187" s="12"/>
      <c r="BU187" s="12"/>
      <c r="BV187" s="12"/>
      <c r="BW187" s="12"/>
      <c r="BX187" s="12"/>
      <c r="BY187" s="12"/>
      <c r="BZ187" s="12"/>
      <c r="CA187" s="12"/>
      <c r="CB187" s="141"/>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row>
    <row r="188" spans="1:163" ht="12.75" x14ac:dyDescent="0.2">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310">
        <f>'Youth population'!AU188</f>
        <v>0</v>
      </c>
      <c r="BM188" s="12"/>
      <c r="BN188" s="12"/>
      <c r="BO188" s="12"/>
      <c r="BP188" s="12"/>
      <c r="BQ188" s="12"/>
      <c r="BR188" s="12"/>
      <c r="BS188" s="12"/>
      <c r="BT188" s="12"/>
      <c r="BU188" s="12"/>
      <c r="BV188" s="12"/>
      <c r="BW188" s="12"/>
      <c r="BX188" s="12"/>
      <c r="BY188" s="12"/>
      <c r="BZ188" s="12"/>
      <c r="CA188" s="12"/>
      <c r="CB188" s="141"/>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row>
    <row r="189" spans="1:163" ht="12.75" x14ac:dyDescent="0.2">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35">
        <f>'Youth population'!AU189</f>
        <v>0</v>
      </c>
      <c r="BM189" s="12"/>
      <c r="BN189" s="12"/>
      <c r="BO189" s="12"/>
      <c r="BP189" s="12"/>
      <c r="BQ189" s="12"/>
      <c r="BR189" s="12"/>
      <c r="BS189" s="12"/>
      <c r="BT189" s="12"/>
      <c r="BU189" s="12"/>
      <c r="BV189" s="12"/>
      <c r="BW189" s="12"/>
      <c r="BX189" s="12"/>
      <c r="BY189" s="12"/>
      <c r="BZ189" s="12"/>
      <c r="CA189" s="12"/>
      <c r="CB189" s="141"/>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row>
    <row r="190" spans="1:163" ht="12.75" x14ac:dyDescent="0.2">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310">
        <f>'Youth population'!AU190</f>
        <v>0</v>
      </c>
      <c r="BM190" s="12"/>
      <c r="BN190" s="12"/>
      <c r="BO190" s="12"/>
      <c r="BP190" s="12"/>
      <c r="BQ190" s="12"/>
      <c r="BR190" s="12"/>
      <c r="BS190" s="12"/>
      <c r="BT190" s="12"/>
      <c r="BU190" s="12"/>
      <c r="BV190" s="12"/>
      <c r="BW190" s="12"/>
      <c r="BX190" s="12"/>
      <c r="BY190" s="12"/>
      <c r="BZ190" s="12"/>
      <c r="CA190" s="12"/>
      <c r="CB190" s="141"/>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row>
    <row r="191" spans="1:163" ht="12.75" x14ac:dyDescent="0.2">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35">
        <f>'Youth population'!AU191</f>
        <v>0</v>
      </c>
      <c r="BM191" s="12"/>
      <c r="BN191" s="12"/>
      <c r="BO191" s="12"/>
      <c r="BP191" s="12"/>
      <c r="BQ191" s="12"/>
      <c r="BR191" s="12"/>
      <c r="BS191" s="12"/>
      <c r="BT191" s="12"/>
      <c r="BU191" s="12"/>
      <c r="BV191" s="12"/>
      <c r="BW191" s="12"/>
      <c r="BX191" s="12"/>
      <c r="BY191" s="12"/>
      <c r="BZ191" s="12"/>
      <c r="CA191" s="12"/>
      <c r="CB191" s="141"/>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row>
    <row r="192" spans="1:163" ht="12.75" x14ac:dyDescent="0.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81">
        <f>'Youth population'!AU192</f>
        <v>0</v>
      </c>
      <c r="BM192" s="12"/>
      <c r="BN192" s="12"/>
      <c r="BO192" s="12"/>
      <c r="BP192" s="12"/>
      <c r="BQ192" s="12"/>
      <c r="BR192" s="12"/>
      <c r="BS192" s="12"/>
      <c r="BT192" s="12"/>
      <c r="BU192" s="12"/>
      <c r="BV192" s="12"/>
      <c r="BW192" s="12"/>
      <c r="BX192" s="12"/>
      <c r="BY192" s="12"/>
      <c r="BZ192" s="12"/>
      <c r="CA192" s="12"/>
      <c r="CB192" s="141"/>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row>
    <row r="193" spans="1:163" ht="12.75" x14ac:dyDescent="0.2">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81">
        <f>'Youth population'!AU193</f>
        <v>0</v>
      </c>
      <c r="BM193" s="12"/>
      <c r="BN193" s="12"/>
      <c r="BO193" s="12"/>
      <c r="BP193" s="12"/>
      <c r="BQ193" s="12"/>
      <c r="BR193" s="12"/>
      <c r="BS193" s="12"/>
      <c r="BT193" s="12"/>
      <c r="BU193" s="12"/>
      <c r="BV193" s="12"/>
      <c r="BW193" s="12"/>
      <c r="BX193" s="12"/>
      <c r="BY193" s="12"/>
      <c r="BZ193" s="12"/>
      <c r="CA193" s="12"/>
      <c r="CB193" s="141"/>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row>
    <row r="194" spans="1:163" ht="12.75" x14ac:dyDescent="0.2">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35">
        <f>'Youth population'!AU194</f>
        <v>0</v>
      </c>
      <c r="BM194" s="12"/>
      <c r="BN194" s="12"/>
      <c r="BO194" s="12"/>
      <c r="BP194" s="12"/>
      <c r="BQ194" s="12"/>
      <c r="BR194" s="12"/>
      <c r="BS194" s="12"/>
      <c r="BT194" s="12"/>
      <c r="BU194" s="12"/>
      <c r="BV194" s="12"/>
      <c r="BW194" s="12"/>
      <c r="BX194" s="12"/>
      <c r="BY194" s="12"/>
      <c r="BZ194" s="12"/>
      <c r="CA194" s="12"/>
      <c r="CB194" s="141"/>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row>
    <row r="195" spans="1:163" ht="12.75" x14ac:dyDescent="0.2">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81">
        <f>'Youth population'!AU195</f>
        <v>0</v>
      </c>
      <c r="BM195" s="12"/>
      <c r="BN195" s="12"/>
      <c r="BO195" s="12"/>
      <c r="BP195" s="12"/>
      <c r="BQ195" s="12"/>
      <c r="BR195" s="12"/>
      <c r="BS195" s="12"/>
      <c r="BT195" s="12"/>
      <c r="BU195" s="12"/>
      <c r="BV195" s="12"/>
      <c r="BW195" s="12"/>
      <c r="BX195" s="12"/>
      <c r="BY195" s="12"/>
      <c r="BZ195" s="12"/>
      <c r="CA195" s="12"/>
      <c r="CB195" s="141"/>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row>
    <row r="196" spans="1:163" ht="12.75" x14ac:dyDescent="0.2">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73">
        <f>'Youth population'!AU196</f>
        <v>0</v>
      </c>
      <c r="BM196" s="12"/>
      <c r="BN196" s="12"/>
      <c r="BO196" s="12"/>
      <c r="BP196" s="12"/>
      <c r="BQ196" s="12"/>
      <c r="BR196" s="12"/>
      <c r="BS196" s="12"/>
      <c r="BT196" s="12"/>
      <c r="BU196" s="12"/>
      <c r="BV196" s="12"/>
      <c r="BW196" s="12"/>
      <c r="BX196" s="12"/>
      <c r="BY196" s="12"/>
      <c r="BZ196" s="12"/>
      <c r="CA196" s="12"/>
      <c r="CB196" s="141"/>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row>
    <row r="197" spans="1:163" ht="12.75" x14ac:dyDescent="0.2">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35">
        <f>'Youth population'!AU197</f>
        <v>0</v>
      </c>
      <c r="BM197" s="12"/>
      <c r="BN197" s="12"/>
      <c r="BO197" s="12"/>
      <c r="BP197" s="12"/>
      <c r="BQ197" s="12"/>
      <c r="BR197" s="12"/>
      <c r="BS197" s="12"/>
      <c r="BT197" s="12"/>
      <c r="BU197" s="12"/>
      <c r="BV197" s="12"/>
      <c r="BW197" s="12"/>
      <c r="BX197" s="12"/>
      <c r="BY197" s="12"/>
      <c r="BZ197" s="12"/>
      <c r="CA197" s="12"/>
      <c r="CB197" s="141"/>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row>
    <row r="198" spans="1:163" ht="12.75" x14ac:dyDescent="0.2">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17">
        <f>'Youth population'!AU198</f>
        <v>0</v>
      </c>
      <c r="BM198" s="12"/>
      <c r="BN198" s="12"/>
      <c r="BO198" s="12"/>
      <c r="BP198" s="12"/>
      <c r="BQ198" s="12"/>
      <c r="BR198" s="12"/>
      <c r="BS198" s="12"/>
      <c r="BT198" s="12"/>
      <c r="BU198" s="12"/>
      <c r="BV198" s="12"/>
      <c r="BW198" s="12"/>
      <c r="BX198" s="12"/>
      <c r="BY198" s="12"/>
      <c r="BZ198" s="12"/>
      <c r="CA198" s="12"/>
      <c r="CB198" s="141"/>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row>
    <row r="199" spans="1:163" ht="12.75" x14ac:dyDescent="0.2">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69">
        <f>'Youth population'!AU199</f>
        <v>0</v>
      </c>
      <c r="BM199" s="12"/>
      <c r="BN199" s="12"/>
      <c r="BO199" s="12"/>
      <c r="BP199" s="12"/>
      <c r="BQ199" s="12"/>
      <c r="BR199" s="12"/>
      <c r="BS199" s="12"/>
      <c r="BT199" s="12"/>
      <c r="BU199" s="12"/>
      <c r="BV199" s="12"/>
      <c r="BW199" s="12"/>
      <c r="BX199" s="12"/>
      <c r="BY199" s="12"/>
      <c r="BZ199" s="12"/>
      <c r="CA199" s="12"/>
      <c r="CB199" s="141"/>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row>
    <row r="200" spans="1:163" ht="12.75" x14ac:dyDescent="0.2">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17">
        <f>'Youth population'!AU200</f>
        <v>0</v>
      </c>
      <c r="BM200" s="12"/>
      <c r="BN200" s="12"/>
      <c r="BO200" s="12"/>
      <c r="BP200" s="12"/>
      <c r="BQ200" s="12"/>
      <c r="BR200" s="12"/>
      <c r="BS200" s="12"/>
      <c r="BT200" s="12"/>
      <c r="BU200" s="12"/>
      <c r="BV200" s="12"/>
      <c r="BW200" s="12"/>
      <c r="BX200" s="12"/>
      <c r="BY200" s="12"/>
      <c r="BZ200" s="12"/>
      <c r="CA200" s="12"/>
      <c r="CB200" s="141"/>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row>
    <row r="201" spans="1:163" ht="12.75" x14ac:dyDescent="0.2">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35">
        <f>'Youth population'!AU201</f>
        <v>0</v>
      </c>
      <c r="BM201" s="12"/>
      <c r="BN201" s="12"/>
      <c r="BO201" s="12"/>
      <c r="BP201" s="12"/>
      <c r="BQ201" s="12"/>
      <c r="BR201" s="12"/>
      <c r="BS201" s="12"/>
      <c r="BT201" s="12"/>
      <c r="BU201" s="12"/>
      <c r="BV201" s="12"/>
      <c r="BW201" s="12"/>
      <c r="BX201" s="12"/>
      <c r="BY201" s="12"/>
      <c r="BZ201" s="12"/>
      <c r="CA201" s="12"/>
      <c r="CB201" s="141"/>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row>
    <row r="202" spans="1:163" ht="12.75" x14ac:dyDescent="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12"/>
      <c r="BH202" s="12"/>
      <c r="BI202" s="12"/>
      <c r="BJ202" s="12"/>
      <c r="BK202" s="12"/>
      <c r="BL202" s="117">
        <f>'Youth population'!AU202</f>
        <v>0</v>
      </c>
      <c r="BM202" s="12"/>
      <c r="BN202" s="12"/>
      <c r="BO202" s="12"/>
      <c r="BP202" s="12"/>
      <c r="BQ202" s="12"/>
      <c r="BR202" s="12"/>
      <c r="BS202" s="12"/>
      <c r="BT202" s="12"/>
      <c r="BU202" s="12"/>
      <c r="BV202" s="12"/>
      <c r="BW202" s="12"/>
      <c r="BX202" s="12"/>
      <c r="BY202" s="12"/>
      <c r="BZ202" s="12"/>
      <c r="CA202" s="12"/>
      <c r="CB202" s="141"/>
      <c r="CC202" s="12"/>
      <c r="CD202" s="12"/>
      <c r="CE202" s="12"/>
      <c r="CF202" s="12"/>
      <c r="CG202" s="12"/>
      <c r="CH202" s="12"/>
      <c r="CI202" s="12"/>
      <c r="CJ202" s="12"/>
      <c r="CK202" s="12"/>
      <c r="CL202" s="12"/>
      <c r="CM202" s="12"/>
      <c r="CN202" s="12"/>
      <c r="CO202" s="12"/>
      <c r="CP202" s="12"/>
      <c r="CQ202" s="12"/>
      <c r="CR202" s="12"/>
      <c r="CS202" s="12"/>
      <c r="CT202" s="12"/>
      <c r="CU202" s="12"/>
      <c r="CV202" s="12"/>
      <c r="CW202" s="12"/>
      <c r="CX202" s="12"/>
      <c r="CY202" s="12"/>
      <c r="CZ202" s="12"/>
      <c r="DA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c r="EA202" s="12"/>
      <c r="EB202" s="12"/>
      <c r="EC202" s="12"/>
      <c r="ED202" s="12"/>
      <c r="EE202" s="12"/>
      <c r="EF202" s="12"/>
      <c r="EG202" s="12"/>
      <c r="EH202" s="12"/>
      <c r="EI202" s="12"/>
      <c r="EJ202" s="12"/>
      <c r="EK202" s="12"/>
      <c r="EL202" s="12"/>
      <c r="EM202" s="12"/>
      <c r="EN202" s="12"/>
      <c r="EO202" s="12"/>
      <c r="EP202" s="12"/>
      <c r="EQ202" s="12"/>
      <c r="ER202" s="12"/>
      <c r="ES202" s="12"/>
      <c r="ET202" s="12"/>
      <c r="EU202" s="12"/>
      <c r="EV202" s="12"/>
      <c r="EW202" s="12"/>
      <c r="EX202" s="12"/>
      <c r="EY202" s="12"/>
      <c r="EZ202" s="12"/>
      <c r="FA202" s="12"/>
      <c r="FB202" s="12"/>
      <c r="FC202" s="12"/>
      <c r="FD202" s="12"/>
      <c r="FE202" s="12"/>
      <c r="FF202" s="12"/>
      <c r="FG202" s="12"/>
    </row>
    <row r="203" spans="1:163" ht="12.75" x14ac:dyDescent="0.2">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12"/>
      <c r="BH203" s="12"/>
      <c r="BI203" s="12"/>
      <c r="BJ203" s="12"/>
      <c r="BK203" s="12"/>
      <c r="BL203" s="35">
        <f>'Youth population'!AU203</f>
        <v>0</v>
      </c>
      <c r="BM203" s="12"/>
      <c r="BN203" s="12"/>
      <c r="BO203" s="12"/>
      <c r="BP203" s="12"/>
      <c r="BQ203" s="12"/>
      <c r="BR203" s="12"/>
      <c r="BS203" s="12"/>
      <c r="BT203" s="12"/>
      <c r="BU203" s="12"/>
      <c r="BV203" s="12"/>
      <c r="BW203" s="12"/>
      <c r="BX203" s="12"/>
      <c r="BY203" s="12"/>
      <c r="BZ203" s="12"/>
      <c r="CA203" s="12"/>
      <c r="CB203" s="141"/>
      <c r="CC203" s="12"/>
      <c r="CD203" s="12"/>
      <c r="CE203" s="12"/>
      <c r="CF203" s="12"/>
      <c r="CG203" s="12"/>
      <c r="CH203" s="12"/>
      <c r="CI203" s="12"/>
      <c r="CJ203" s="12"/>
      <c r="CK203" s="12"/>
      <c r="CL203" s="12"/>
      <c r="CM203" s="12"/>
      <c r="CN203" s="12"/>
      <c r="CO203" s="12"/>
      <c r="CP203" s="12"/>
      <c r="CQ203" s="12"/>
      <c r="CR203" s="12"/>
      <c r="CS203" s="12"/>
      <c r="CT203" s="12"/>
      <c r="CU203" s="12"/>
      <c r="CV203" s="12"/>
      <c r="CW203" s="12"/>
      <c r="CX203" s="12"/>
      <c r="CY203" s="12"/>
      <c r="CZ203" s="12"/>
      <c r="DA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c r="EA203" s="12"/>
      <c r="EB203" s="12"/>
      <c r="EC203" s="12"/>
      <c r="ED203" s="12"/>
      <c r="EE203" s="12"/>
      <c r="EF203" s="12"/>
      <c r="EG203" s="12"/>
      <c r="EH203" s="12"/>
      <c r="EI203" s="12"/>
      <c r="EJ203" s="12"/>
      <c r="EK203" s="12"/>
      <c r="EL203" s="12"/>
      <c r="EM203" s="12"/>
      <c r="EN203" s="12"/>
      <c r="EO203" s="12"/>
      <c r="EP203" s="12"/>
      <c r="EQ203" s="12"/>
      <c r="ER203" s="12"/>
      <c r="ES203" s="12"/>
      <c r="ET203" s="12"/>
      <c r="EU203" s="12"/>
      <c r="EV203" s="12"/>
      <c r="EW203" s="12"/>
      <c r="EX203" s="12"/>
      <c r="EY203" s="12"/>
      <c r="EZ203" s="12"/>
      <c r="FA203" s="12"/>
      <c r="FB203" s="12"/>
      <c r="FC203" s="12"/>
      <c r="FD203" s="12"/>
      <c r="FE203" s="12"/>
      <c r="FF203" s="12"/>
      <c r="FG203" s="12"/>
    </row>
    <row r="204" spans="1:163" ht="12.75" x14ac:dyDescent="0.2">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12"/>
      <c r="BH204" s="12"/>
      <c r="BI204" s="12"/>
      <c r="BJ204" s="12"/>
      <c r="BK204" s="12"/>
      <c r="BL204" s="310">
        <f>'Youth population'!AU204</f>
        <v>0</v>
      </c>
      <c r="BM204" s="12"/>
      <c r="BN204" s="12"/>
      <c r="BO204" s="12"/>
      <c r="BP204" s="12"/>
      <c r="BQ204" s="12"/>
      <c r="BR204" s="12"/>
      <c r="BS204" s="12"/>
      <c r="BT204" s="12"/>
      <c r="BU204" s="12"/>
      <c r="BV204" s="12"/>
      <c r="BW204" s="12"/>
      <c r="BX204" s="12"/>
      <c r="BY204" s="12"/>
      <c r="BZ204" s="12"/>
      <c r="CA204" s="12"/>
      <c r="CB204" s="141"/>
      <c r="CC204" s="12"/>
      <c r="CD204" s="12"/>
      <c r="CE204" s="12"/>
      <c r="CF204" s="12"/>
      <c r="CG204" s="12"/>
      <c r="CH204" s="12"/>
      <c r="CI204" s="12"/>
      <c r="CJ204" s="12"/>
      <c r="CK204" s="12"/>
      <c r="CL204" s="12"/>
      <c r="CM204" s="12"/>
      <c r="CN204" s="12"/>
      <c r="CO204" s="12"/>
      <c r="CP204" s="12"/>
      <c r="CQ204" s="12"/>
      <c r="CR204" s="12"/>
      <c r="CS204" s="12"/>
      <c r="CT204" s="12"/>
      <c r="CU204" s="12"/>
      <c r="CV204" s="12"/>
      <c r="CW204" s="12"/>
      <c r="CX204" s="12"/>
      <c r="CY204" s="12"/>
      <c r="CZ204" s="12"/>
      <c r="DA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c r="EA204" s="12"/>
      <c r="EB204" s="12"/>
      <c r="EC204" s="12"/>
      <c r="ED204" s="12"/>
      <c r="EE204" s="12"/>
      <c r="EF204" s="12"/>
      <c r="EG204" s="12"/>
      <c r="EH204" s="12"/>
      <c r="EI204" s="12"/>
      <c r="EJ204" s="12"/>
      <c r="EK204" s="12"/>
      <c r="EL204" s="12"/>
      <c r="EM204" s="12"/>
      <c r="EN204" s="12"/>
      <c r="EO204" s="12"/>
      <c r="EP204" s="12"/>
      <c r="EQ204" s="12"/>
      <c r="ER204" s="12"/>
      <c r="ES204" s="12"/>
      <c r="ET204" s="12"/>
      <c r="EU204" s="12"/>
      <c r="EV204" s="12"/>
      <c r="EW204" s="12"/>
      <c r="EX204" s="12"/>
      <c r="EY204" s="12"/>
      <c r="EZ204" s="12"/>
      <c r="FA204" s="12"/>
      <c r="FB204" s="12"/>
      <c r="FC204" s="12"/>
      <c r="FD204" s="12"/>
      <c r="FE204" s="12"/>
      <c r="FF204" s="12"/>
      <c r="FG204" s="12"/>
    </row>
    <row r="205" spans="1:163" ht="12.75" x14ac:dyDescent="0.2">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12"/>
      <c r="BH205" s="12"/>
      <c r="BI205" s="12"/>
      <c r="BJ205" s="12"/>
      <c r="BK205" s="12"/>
      <c r="BL205" s="69">
        <f>'Youth population'!AU205</f>
        <v>0</v>
      </c>
      <c r="BM205" s="12"/>
      <c r="BN205" s="12"/>
      <c r="BO205" s="12"/>
      <c r="BP205" s="12"/>
      <c r="BQ205" s="12"/>
      <c r="BR205" s="12"/>
      <c r="BS205" s="12"/>
      <c r="BT205" s="12"/>
      <c r="BU205" s="12"/>
      <c r="BV205" s="12"/>
      <c r="BW205" s="12"/>
      <c r="BX205" s="12"/>
      <c r="BY205" s="12"/>
      <c r="BZ205" s="12"/>
      <c r="CA205" s="12"/>
      <c r="CB205" s="141"/>
      <c r="CC205" s="12"/>
      <c r="CD205" s="12"/>
      <c r="CE205" s="12"/>
      <c r="CF205" s="12"/>
      <c r="CG205" s="12"/>
      <c r="CH205" s="12"/>
      <c r="CI205" s="12"/>
      <c r="CJ205" s="12"/>
      <c r="CK205" s="12"/>
      <c r="CL205" s="12"/>
      <c r="CM205" s="12"/>
      <c r="CN205" s="12"/>
      <c r="CO205" s="12"/>
      <c r="CP205" s="12"/>
      <c r="CQ205" s="12"/>
      <c r="CR205" s="12"/>
      <c r="CS205" s="12"/>
      <c r="CT205" s="12"/>
      <c r="CU205" s="12"/>
      <c r="CV205" s="12"/>
      <c r="CW205" s="12"/>
      <c r="CX205" s="12"/>
      <c r="CY205" s="12"/>
      <c r="CZ205" s="12"/>
      <c r="DA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c r="EA205" s="12"/>
      <c r="EB205" s="12"/>
      <c r="EC205" s="12"/>
      <c r="ED205" s="12"/>
      <c r="EE205" s="12"/>
      <c r="EF205" s="12"/>
      <c r="EG205" s="12"/>
      <c r="EH205" s="12"/>
      <c r="EI205" s="12"/>
      <c r="EJ205" s="12"/>
      <c r="EK205" s="12"/>
      <c r="EL205" s="12"/>
      <c r="EM205" s="12"/>
      <c r="EN205" s="12"/>
      <c r="EO205" s="12"/>
      <c r="EP205" s="12"/>
      <c r="EQ205" s="12"/>
      <c r="ER205" s="12"/>
      <c r="ES205" s="12"/>
      <c r="ET205" s="12"/>
      <c r="EU205" s="12"/>
      <c r="EV205" s="12"/>
      <c r="EW205" s="12"/>
      <c r="EX205" s="12"/>
      <c r="EY205" s="12"/>
      <c r="EZ205" s="12"/>
      <c r="FA205" s="12"/>
      <c r="FB205" s="12"/>
      <c r="FC205" s="12"/>
      <c r="FD205" s="12"/>
      <c r="FE205" s="12"/>
      <c r="FF205" s="12"/>
      <c r="FG205" s="12"/>
    </row>
    <row r="206" spans="1:163" ht="12.75" x14ac:dyDescent="0.2">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12"/>
      <c r="BH206" s="12"/>
      <c r="BI206" s="12"/>
      <c r="BJ206" s="12"/>
      <c r="BK206" s="12"/>
      <c r="BL206" s="81">
        <f>'Youth population'!AU206</f>
        <v>0</v>
      </c>
      <c r="BM206" s="12"/>
      <c r="BN206" s="12"/>
      <c r="BO206" s="12"/>
      <c r="BP206" s="12"/>
      <c r="BQ206" s="12"/>
      <c r="BR206" s="12"/>
      <c r="BS206" s="12"/>
      <c r="BT206" s="12"/>
      <c r="BU206" s="12"/>
      <c r="BV206" s="12"/>
      <c r="BW206" s="12"/>
      <c r="BX206" s="12"/>
      <c r="BY206" s="12"/>
      <c r="BZ206" s="12"/>
      <c r="CA206" s="12"/>
      <c r="CB206" s="141"/>
      <c r="CC206" s="12"/>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c r="EB206" s="12"/>
      <c r="EC206" s="12"/>
      <c r="ED206" s="12"/>
      <c r="EE206" s="12"/>
      <c r="EF206" s="12"/>
      <c r="EG206" s="12"/>
      <c r="EH206" s="12"/>
      <c r="EI206" s="12"/>
      <c r="EJ206" s="12"/>
      <c r="EK206" s="12"/>
      <c r="EL206" s="12"/>
      <c r="EM206" s="12"/>
      <c r="EN206" s="12"/>
      <c r="EO206" s="12"/>
      <c r="EP206" s="12"/>
      <c r="EQ206" s="12"/>
      <c r="ER206" s="12"/>
      <c r="ES206" s="12"/>
      <c r="ET206" s="12"/>
      <c r="EU206" s="12"/>
      <c r="EV206" s="12"/>
      <c r="EW206" s="12"/>
      <c r="EX206" s="12"/>
      <c r="EY206" s="12"/>
      <c r="EZ206" s="12"/>
      <c r="FA206" s="12"/>
      <c r="FB206" s="12"/>
      <c r="FC206" s="12"/>
      <c r="FD206" s="12"/>
      <c r="FE206" s="12"/>
      <c r="FF206" s="12"/>
      <c r="FG206" s="12"/>
    </row>
    <row r="207" spans="1:163" ht="12.75" x14ac:dyDescent="0.2">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12"/>
      <c r="BH207" s="12"/>
      <c r="BI207" s="12"/>
      <c r="BJ207" s="12"/>
      <c r="BK207" s="12"/>
      <c r="BL207" s="69">
        <f>'Youth population'!AU207</f>
        <v>0</v>
      </c>
      <c r="BM207" s="12"/>
      <c r="BN207" s="12"/>
      <c r="BO207" s="12"/>
      <c r="BP207" s="12"/>
      <c r="BQ207" s="12"/>
      <c r="BR207" s="12"/>
      <c r="BS207" s="12"/>
      <c r="BT207" s="12"/>
      <c r="BU207" s="12"/>
      <c r="BV207" s="12"/>
      <c r="BW207" s="12"/>
      <c r="BX207" s="12"/>
      <c r="BY207" s="12"/>
      <c r="BZ207" s="12"/>
      <c r="CA207" s="12"/>
      <c r="CB207" s="141"/>
      <c r="CC207" s="12"/>
      <c r="CD207" s="12"/>
      <c r="CE207" s="12"/>
      <c r="CF207" s="12"/>
      <c r="CG207" s="12"/>
      <c r="CH207" s="12"/>
      <c r="CI207" s="12"/>
      <c r="CJ207" s="12"/>
      <c r="CK207" s="12"/>
      <c r="CL207" s="12"/>
      <c r="CM207" s="12"/>
      <c r="CN207" s="12"/>
      <c r="CO207" s="12"/>
      <c r="CP207" s="12"/>
      <c r="CQ207" s="12"/>
      <c r="CR207" s="12"/>
      <c r="CS207" s="12"/>
      <c r="CT207" s="12"/>
      <c r="CU207" s="12"/>
      <c r="CV207" s="12"/>
      <c r="CW207" s="12"/>
      <c r="CX207" s="12"/>
      <c r="CY207" s="12"/>
      <c r="CZ207" s="12"/>
      <c r="DA207" s="12"/>
      <c r="DB207" s="12"/>
      <c r="DC207" s="12"/>
      <c r="DD207" s="12"/>
      <c r="DE207" s="12"/>
      <c r="DF207" s="12"/>
      <c r="DG207" s="12"/>
      <c r="DH207" s="12"/>
      <c r="DI207" s="12"/>
      <c r="DJ207" s="12"/>
      <c r="DK207" s="12"/>
      <c r="DL207" s="12"/>
      <c r="DM207" s="12"/>
      <c r="DN207" s="12"/>
      <c r="DO207" s="12"/>
      <c r="DP207" s="12"/>
      <c r="DQ207" s="12"/>
      <c r="DR207" s="12"/>
      <c r="DS207" s="12"/>
      <c r="DT207" s="12"/>
      <c r="DU207" s="12"/>
      <c r="DV207" s="12"/>
      <c r="DW207" s="12"/>
      <c r="DX207" s="12"/>
      <c r="DY207" s="12"/>
      <c r="DZ207" s="12"/>
      <c r="EA207" s="12"/>
      <c r="EB207" s="12"/>
      <c r="EC207" s="12"/>
      <c r="ED207" s="12"/>
      <c r="EE207" s="12"/>
      <c r="EF207" s="12"/>
      <c r="EG207" s="12"/>
      <c r="EH207" s="12"/>
      <c r="EI207" s="12"/>
      <c r="EJ207" s="12"/>
      <c r="EK207" s="12"/>
      <c r="EL207" s="12"/>
      <c r="EM207" s="12"/>
      <c r="EN207" s="12"/>
      <c r="EO207" s="12"/>
      <c r="EP207" s="12"/>
      <c r="EQ207" s="12"/>
      <c r="ER207" s="12"/>
      <c r="ES207" s="12"/>
      <c r="ET207" s="12"/>
      <c r="EU207" s="12"/>
      <c r="EV207" s="12"/>
      <c r="EW207" s="12"/>
      <c r="EX207" s="12"/>
      <c r="EY207" s="12"/>
      <c r="EZ207" s="12"/>
      <c r="FA207" s="12"/>
      <c r="FB207" s="12"/>
      <c r="FC207" s="12"/>
      <c r="FD207" s="12"/>
      <c r="FE207" s="12"/>
      <c r="FF207" s="12"/>
      <c r="FG207" s="12"/>
    </row>
    <row r="208" spans="1:163" ht="12.75" x14ac:dyDescent="0.2">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12"/>
      <c r="BH208" s="12"/>
      <c r="BI208" s="12"/>
      <c r="BJ208" s="12"/>
      <c r="BK208" s="12"/>
      <c r="BL208" s="117">
        <f>'Youth population'!AU208</f>
        <v>0</v>
      </c>
      <c r="BM208" s="12"/>
      <c r="BN208" s="12"/>
      <c r="BO208" s="12"/>
      <c r="BP208" s="12"/>
      <c r="BQ208" s="12"/>
      <c r="BR208" s="12"/>
      <c r="BS208" s="12"/>
      <c r="BT208" s="12"/>
      <c r="BU208" s="12"/>
      <c r="BV208" s="12"/>
      <c r="BW208" s="12"/>
      <c r="BX208" s="12"/>
      <c r="BY208" s="12"/>
      <c r="BZ208" s="12"/>
      <c r="CA208" s="12"/>
      <c r="CB208" s="141"/>
      <c r="CC208" s="12"/>
      <c r="CD208" s="12"/>
      <c r="CE208" s="12"/>
      <c r="CF208" s="12"/>
      <c r="CG208" s="12"/>
      <c r="CH208" s="12"/>
      <c r="CI208" s="12"/>
      <c r="CJ208" s="12"/>
      <c r="CK208" s="12"/>
      <c r="CL208" s="12"/>
      <c r="CM208" s="12"/>
      <c r="CN208" s="12"/>
      <c r="CO208" s="12"/>
      <c r="CP208" s="12"/>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c r="EJ208" s="12"/>
      <c r="EK208" s="12"/>
      <c r="EL208" s="12"/>
      <c r="EM208" s="12"/>
      <c r="EN208" s="12"/>
      <c r="EO208" s="12"/>
      <c r="EP208" s="12"/>
      <c r="EQ208" s="12"/>
      <c r="ER208" s="12"/>
      <c r="ES208" s="12"/>
      <c r="ET208" s="12"/>
      <c r="EU208" s="12"/>
      <c r="EV208" s="12"/>
      <c r="EW208" s="12"/>
      <c r="EX208" s="12"/>
      <c r="EY208" s="12"/>
      <c r="EZ208" s="12"/>
      <c r="FA208" s="12"/>
      <c r="FB208" s="12"/>
      <c r="FC208" s="12"/>
      <c r="FD208" s="12"/>
      <c r="FE208" s="12"/>
      <c r="FF208" s="12"/>
      <c r="FG208" s="12"/>
    </row>
    <row r="209" spans="1:163" ht="12.75" x14ac:dyDescent="0.2">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12"/>
      <c r="BH209" s="12"/>
      <c r="BI209" s="12"/>
      <c r="BJ209" s="12"/>
      <c r="BK209" s="12"/>
      <c r="BL209" s="310">
        <f>'Youth population'!AU209</f>
        <v>0</v>
      </c>
      <c r="BM209" s="12"/>
      <c r="BN209" s="12"/>
      <c r="BO209" s="12"/>
      <c r="BP209" s="12"/>
      <c r="BQ209" s="12"/>
      <c r="BR209" s="12"/>
      <c r="BS209" s="12"/>
      <c r="BT209" s="12"/>
      <c r="BU209" s="12"/>
      <c r="BV209" s="12"/>
      <c r="BW209" s="12"/>
      <c r="BX209" s="12"/>
      <c r="BY209" s="12"/>
      <c r="BZ209" s="12"/>
      <c r="CA209" s="12"/>
      <c r="CB209" s="141"/>
      <c r="CC209" s="12"/>
      <c r="CD209" s="12"/>
      <c r="CE209" s="12"/>
      <c r="CF209" s="12"/>
      <c r="CG209" s="12"/>
      <c r="CH209" s="12"/>
      <c r="CI209" s="12"/>
      <c r="CJ209" s="12"/>
      <c r="CK209" s="12"/>
      <c r="CL209" s="12"/>
      <c r="CM209" s="12"/>
      <c r="CN209" s="12"/>
      <c r="CO209" s="12"/>
      <c r="CP209" s="12"/>
      <c r="CQ209" s="12"/>
      <c r="CR209" s="12"/>
      <c r="CS209" s="12"/>
      <c r="CT209" s="12"/>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c r="EB209" s="12"/>
      <c r="EC209" s="12"/>
      <c r="ED209" s="12"/>
      <c r="EE209" s="12"/>
      <c r="EF209" s="12"/>
      <c r="EG209" s="12"/>
      <c r="EH209" s="12"/>
      <c r="EI209" s="12"/>
      <c r="EJ209" s="12"/>
      <c r="EK209" s="12"/>
      <c r="EL209" s="12"/>
      <c r="EM209" s="12"/>
      <c r="EN209" s="12"/>
      <c r="EO209" s="12"/>
      <c r="EP209" s="12"/>
      <c r="EQ209" s="12"/>
      <c r="ER209" s="12"/>
      <c r="ES209" s="12"/>
      <c r="ET209" s="12"/>
      <c r="EU209" s="12"/>
      <c r="EV209" s="12"/>
      <c r="EW209" s="12"/>
      <c r="EX209" s="12"/>
      <c r="EY209" s="12"/>
      <c r="EZ209" s="12"/>
      <c r="FA209" s="12"/>
      <c r="FB209" s="12"/>
      <c r="FC209" s="12"/>
      <c r="FD209" s="12"/>
      <c r="FE209" s="12"/>
      <c r="FF209" s="12"/>
      <c r="FG209" s="12"/>
    </row>
    <row r="210" spans="1:163" ht="12.75" x14ac:dyDescent="0.2">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12"/>
      <c r="BH210" s="12"/>
      <c r="BI210" s="12"/>
      <c r="BJ210" s="12"/>
      <c r="BK210" s="12"/>
      <c r="BL210" s="81">
        <f>'Youth population'!AU210</f>
        <v>0</v>
      </c>
      <c r="BM210" s="12"/>
      <c r="BN210" s="12"/>
      <c r="BO210" s="12"/>
      <c r="BP210" s="12"/>
      <c r="BQ210" s="12"/>
      <c r="BR210" s="12"/>
      <c r="BS210" s="12"/>
      <c r="BT210" s="12"/>
      <c r="BU210" s="12"/>
      <c r="BV210" s="12"/>
      <c r="BW210" s="12"/>
      <c r="BX210" s="12"/>
      <c r="BY210" s="12"/>
      <c r="BZ210" s="12"/>
      <c r="CA210" s="12"/>
      <c r="CB210" s="141"/>
      <c r="CC210" s="12"/>
      <c r="CD210" s="12"/>
      <c r="CE210" s="12"/>
      <c r="CF210" s="12"/>
      <c r="CG210" s="12"/>
      <c r="CH210" s="12"/>
      <c r="CI210" s="12"/>
      <c r="CJ210" s="12"/>
      <c r="CK210" s="12"/>
      <c r="CL210" s="12"/>
      <c r="CM210" s="12"/>
      <c r="CN210" s="12"/>
      <c r="CO210" s="12"/>
      <c r="CP210" s="12"/>
      <c r="CQ210" s="12"/>
      <c r="CR210" s="12"/>
      <c r="CS210" s="12"/>
      <c r="CT210" s="12"/>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c r="EO210" s="12"/>
      <c r="EP210" s="12"/>
      <c r="EQ210" s="12"/>
      <c r="ER210" s="12"/>
      <c r="ES210" s="12"/>
      <c r="ET210" s="12"/>
      <c r="EU210" s="12"/>
      <c r="EV210" s="12"/>
      <c r="EW210" s="12"/>
      <c r="EX210" s="12"/>
      <c r="EY210" s="12"/>
      <c r="EZ210" s="12"/>
      <c r="FA210" s="12"/>
      <c r="FB210" s="12"/>
      <c r="FC210" s="12"/>
      <c r="FD210" s="12"/>
      <c r="FE210" s="12"/>
      <c r="FF210" s="12"/>
      <c r="FG210" s="12"/>
    </row>
    <row r="211" spans="1:163" ht="12.75" x14ac:dyDescent="0.2">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81">
        <f>'Youth population'!AU211</f>
        <v>0</v>
      </c>
      <c r="BM211" s="12"/>
      <c r="BN211" s="12"/>
      <c r="BO211" s="12"/>
      <c r="BP211" s="12"/>
      <c r="BQ211" s="12"/>
      <c r="BR211" s="12"/>
      <c r="BS211" s="12"/>
      <c r="BT211" s="12"/>
      <c r="BU211" s="12"/>
      <c r="BV211" s="12"/>
      <c r="BW211" s="12"/>
      <c r="BX211" s="12"/>
      <c r="BY211" s="12"/>
      <c r="BZ211" s="12"/>
      <c r="CA211" s="12"/>
      <c r="CB211" s="141"/>
      <c r="CC211" s="12"/>
      <c r="CD211" s="12"/>
      <c r="CE211" s="12"/>
      <c r="CF211" s="12"/>
      <c r="CG211" s="12"/>
      <c r="CH211" s="12"/>
      <c r="CI211" s="12"/>
      <c r="CJ211" s="12"/>
      <c r="CK211" s="12"/>
      <c r="CL211" s="12"/>
      <c r="CM211" s="12"/>
      <c r="CN211" s="12"/>
      <c r="CO211" s="12"/>
      <c r="CP211" s="12"/>
      <c r="CQ211" s="12"/>
      <c r="CR211" s="12"/>
      <c r="CS211" s="12"/>
      <c r="CT211" s="12"/>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c r="EJ211" s="12"/>
      <c r="EK211" s="12"/>
      <c r="EL211" s="12"/>
      <c r="EM211" s="12"/>
      <c r="EN211" s="12"/>
      <c r="EO211" s="12"/>
      <c r="EP211" s="12"/>
      <c r="EQ211" s="12"/>
      <c r="ER211" s="12"/>
      <c r="ES211" s="12"/>
      <c r="ET211" s="12"/>
      <c r="EU211" s="12"/>
      <c r="EV211" s="12"/>
      <c r="EW211" s="12"/>
      <c r="EX211" s="12"/>
      <c r="EY211" s="12"/>
      <c r="EZ211" s="12"/>
      <c r="FA211" s="12"/>
      <c r="FB211" s="12"/>
      <c r="FC211" s="12"/>
      <c r="FD211" s="12"/>
      <c r="FE211" s="12"/>
      <c r="FF211" s="12"/>
      <c r="FG211" s="12"/>
    </row>
    <row r="212" spans="1:163" ht="12.75" x14ac:dyDescent="0.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69">
        <f>'Youth population'!AU212</f>
        <v>0</v>
      </c>
      <c r="BM212" s="12"/>
      <c r="BN212" s="12"/>
      <c r="BO212" s="12"/>
      <c r="BP212" s="12"/>
      <c r="BQ212" s="12"/>
      <c r="BR212" s="12"/>
      <c r="BS212" s="12"/>
      <c r="BT212" s="12"/>
      <c r="BU212" s="12"/>
      <c r="BV212" s="12"/>
      <c r="BW212" s="12"/>
      <c r="BX212" s="12"/>
      <c r="BY212" s="12"/>
      <c r="BZ212" s="12"/>
      <c r="CA212" s="12"/>
      <c r="CB212" s="141"/>
      <c r="CC212" s="12"/>
      <c r="CD212" s="12"/>
      <c r="CE212" s="12"/>
      <c r="CF212" s="12"/>
      <c r="CG212" s="12"/>
      <c r="CH212" s="12"/>
      <c r="CI212" s="12"/>
      <c r="CJ212" s="12"/>
      <c r="CK212" s="12"/>
      <c r="CL212" s="12"/>
      <c r="CM212" s="12"/>
      <c r="CN212" s="12"/>
      <c r="CO212" s="12"/>
      <c r="CP212" s="12"/>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row>
    <row r="213" spans="1:163" ht="12.75" x14ac:dyDescent="0.2">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12"/>
      <c r="BH213" s="12"/>
      <c r="BI213" s="12"/>
      <c r="BJ213" s="12"/>
      <c r="BK213" s="12"/>
      <c r="BL213" s="117">
        <f>'Youth population'!AU213</f>
        <v>0</v>
      </c>
      <c r="BM213" s="12"/>
      <c r="BN213" s="12"/>
      <c r="BO213" s="12"/>
      <c r="BP213" s="12"/>
      <c r="BQ213" s="12"/>
      <c r="BR213" s="12"/>
      <c r="BS213" s="12"/>
      <c r="BT213" s="12"/>
      <c r="BU213" s="12"/>
      <c r="BV213" s="12"/>
      <c r="BW213" s="12"/>
      <c r="BX213" s="12"/>
      <c r="BY213" s="12"/>
      <c r="BZ213" s="12"/>
      <c r="CA213" s="12"/>
      <c r="CB213" s="141"/>
      <c r="CC213" s="12"/>
      <c r="CD213" s="12"/>
      <c r="CE213" s="12"/>
      <c r="CF213" s="12"/>
      <c r="CG213" s="12"/>
      <c r="CH213" s="12"/>
      <c r="CI213" s="12"/>
      <c r="CJ213" s="12"/>
      <c r="CK213" s="12"/>
      <c r="CL213" s="12"/>
      <c r="CM213" s="12"/>
      <c r="CN213" s="12"/>
      <c r="CO213" s="12"/>
      <c r="CP213" s="12"/>
      <c r="CQ213" s="12"/>
      <c r="CR213" s="12"/>
      <c r="CS213" s="12"/>
      <c r="CT213" s="12"/>
      <c r="CU213" s="12"/>
      <c r="CV213" s="12"/>
      <c r="CW213" s="12"/>
      <c r="CX213" s="12"/>
      <c r="CY213" s="12"/>
      <c r="CZ213" s="12"/>
      <c r="DA213" s="12"/>
      <c r="DB213" s="12"/>
      <c r="DC213" s="12"/>
      <c r="DD213" s="12"/>
      <c r="DE213" s="12"/>
      <c r="DF213" s="12"/>
      <c r="DG213" s="12"/>
      <c r="DH213" s="12"/>
      <c r="DI213" s="12"/>
      <c r="DJ213" s="12"/>
      <c r="DK213" s="12"/>
      <c r="DL213" s="12"/>
      <c r="DM213" s="12"/>
      <c r="DN213" s="12"/>
      <c r="DO213" s="12"/>
      <c r="DP213" s="12"/>
      <c r="DQ213" s="12"/>
      <c r="DR213" s="12"/>
      <c r="DS213" s="12"/>
      <c r="DT213" s="12"/>
      <c r="DU213" s="12"/>
      <c r="DV213" s="12"/>
      <c r="DW213" s="12"/>
      <c r="DX213" s="12"/>
      <c r="DY213" s="12"/>
      <c r="DZ213" s="12"/>
      <c r="EA213" s="12"/>
      <c r="EB213" s="12"/>
      <c r="EC213" s="12"/>
      <c r="ED213" s="12"/>
      <c r="EE213" s="12"/>
      <c r="EF213" s="12"/>
      <c r="EG213" s="12"/>
      <c r="EH213" s="12"/>
      <c r="EI213" s="12"/>
      <c r="EJ213" s="12"/>
      <c r="EK213" s="12"/>
      <c r="EL213" s="12"/>
      <c r="EM213" s="12"/>
      <c r="EN213" s="12"/>
      <c r="EO213" s="12"/>
      <c r="EP213" s="12"/>
      <c r="EQ213" s="12"/>
      <c r="ER213" s="12"/>
      <c r="ES213" s="12"/>
      <c r="ET213" s="12"/>
      <c r="EU213" s="12"/>
      <c r="EV213" s="12"/>
      <c r="EW213" s="12"/>
      <c r="EX213" s="12"/>
      <c r="EY213" s="12"/>
      <c r="EZ213" s="12"/>
      <c r="FA213" s="12"/>
      <c r="FB213" s="12"/>
      <c r="FC213" s="12"/>
      <c r="FD213" s="12"/>
      <c r="FE213" s="12"/>
      <c r="FF213" s="12"/>
      <c r="FG213" s="12"/>
    </row>
    <row r="214" spans="1:163" ht="12.75" x14ac:dyDescent="0.2">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12"/>
      <c r="BH214" s="12"/>
      <c r="BI214" s="12"/>
      <c r="BJ214" s="12"/>
      <c r="BK214" s="12"/>
      <c r="BL214" s="35">
        <f>'Youth population'!AU214</f>
        <v>0</v>
      </c>
      <c r="BM214" s="12"/>
      <c r="BN214" s="12"/>
      <c r="BO214" s="12"/>
      <c r="BP214" s="12"/>
      <c r="BQ214" s="12"/>
      <c r="BR214" s="12"/>
      <c r="BS214" s="12"/>
      <c r="BT214" s="12"/>
      <c r="BU214" s="12"/>
      <c r="BV214" s="12"/>
      <c r="BW214" s="12"/>
      <c r="BX214" s="12"/>
      <c r="BY214" s="12"/>
      <c r="BZ214" s="12"/>
      <c r="CA214" s="12"/>
      <c r="CB214" s="141"/>
      <c r="CC214" s="12"/>
      <c r="CD214" s="12"/>
      <c r="CE214" s="12"/>
      <c r="CF214" s="12"/>
      <c r="CG214" s="12"/>
      <c r="CH214" s="12"/>
      <c r="CI214" s="12"/>
      <c r="CJ214" s="12"/>
      <c r="CK214" s="12"/>
      <c r="CL214" s="12"/>
      <c r="CM214" s="12"/>
      <c r="CN214" s="12"/>
      <c r="CO214" s="12"/>
      <c r="CP214" s="12"/>
      <c r="CQ214" s="12"/>
      <c r="CR214" s="12"/>
      <c r="CS214" s="12"/>
      <c r="CT214" s="12"/>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row>
    <row r="215" spans="1:163" ht="12.75" x14ac:dyDescent="0.2">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17">
        <f>'Youth population'!AU215</f>
        <v>0</v>
      </c>
      <c r="BM215" s="12"/>
      <c r="BN215" s="12"/>
      <c r="BO215" s="12"/>
      <c r="BP215" s="12"/>
      <c r="BQ215" s="12"/>
      <c r="BR215" s="12"/>
      <c r="BS215" s="12"/>
      <c r="BT215" s="12"/>
      <c r="BU215" s="12"/>
      <c r="BV215" s="12"/>
      <c r="BW215" s="12"/>
      <c r="BX215" s="12"/>
      <c r="BY215" s="12"/>
      <c r="BZ215" s="12"/>
      <c r="CA215" s="12"/>
      <c r="CB215" s="141"/>
      <c r="CC215" s="12"/>
      <c r="CD215" s="12"/>
      <c r="CE215" s="12"/>
      <c r="CF215" s="12"/>
      <c r="CG215" s="12"/>
      <c r="CH215" s="12"/>
      <c r="CI215" s="12"/>
      <c r="CJ215" s="12"/>
      <c r="CK215" s="12"/>
      <c r="CL215" s="12"/>
      <c r="CM215" s="12"/>
      <c r="CN215" s="12"/>
      <c r="CO215" s="12"/>
      <c r="CP215" s="12"/>
      <c r="CQ215" s="12"/>
      <c r="CR215" s="12"/>
      <c r="CS215" s="12"/>
      <c r="CT215" s="12"/>
      <c r="CU215" s="12"/>
      <c r="CV215" s="12"/>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row>
    <row r="216" spans="1:163" ht="12.75" x14ac:dyDescent="0.2">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12"/>
      <c r="BH216" s="12"/>
      <c r="BI216" s="12"/>
      <c r="BJ216" s="12"/>
      <c r="BK216" s="12"/>
      <c r="BL216" s="81">
        <f>'Youth population'!AU216</f>
        <v>0</v>
      </c>
      <c r="BM216" s="12"/>
      <c r="BN216" s="12"/>
      <c r="BO216" s="12"/>
      <c r="BP216" s="12"/>
      <c r="BQ216" s="12"/>
      <c r="BR216" s="12"/>
      <c r="BS216" s="12"/>
      <c r="BT216" s="12"/>
      <c r="BU216" s="12"/>
      <c r="BV216" s="12"/>
      <c r="BW216" s="12"/>
      <c r="BX216" s="12"/>
      <c r="BY216" s="12"/>
      <c r="BZ216" s="12"/>
      <c r="CA216" s="12"/>
      <c r="CB216" s="141"/>
      <c r="CC216" s="12"/>
      <c r="CD216" s="12"/>
      <c r="CE216" s="12"/>
      <c r="CF216" s="12"/>
      <c r="CG216" s="12"/>
      <c r="CH216" s="12"/>
      <c r="CI216" s="12"/>
      <c r="CJ216" s="12"/>
      <c r="CK216" s="12"/>
      <c r="CL216" s="12"/>
      <c r="CM216" s="12"/>
      <c r="CN216" s="12"/>
      <c r="CO216" s="12"/>
      <c r="CP216" s="12"/>
      <c r="CQ216" s="12"/>
      <c r="CR216" s="12"/>
      <c r="CS216" s="12"/>
      <c r="CT216" s="12"/>
      <c r="CU216" s="12"/>
      <c r="CV216" s="12"/>
      <c r="CW216" s="12"/>
      <c r="CX216" s="12"/>
      <c r="CY216" s="12"/>
      <c r="CZ216" s="12"/>
      <c r="DA216" s="12"/>
      <c r="DB216" s="12"/>
      <c r="DC216" s="12"/>
      <c r="DD216" s="12"/>
      <c r="DE216" s="12"/>
      <c r="DF216" s="12"/>
      <c r="DG216" s="12"/>
      <c r="DH216" s="12"/>
      <c r="DI216" s="12"/>
      <c r="DJ216" s="12"/>
      <c r="DK216" s="12"/>
      <c r="DL216" s="12"/>
      <c r="DM216" s="12"/>
      <c r="DN216" s="12"/>
      <c r="DO216" s="12"/>
      <c r="DP216" s="12"/>
      <c r="DQ216" s="12"/>
      <c r="DR216" s="12"/>
      <c r="DS216" s="12"/>
      <c r="DT216" s="12"/>
      <c r="DU216" s="12"/>
      <c r="DV216" s="12"/>
      <c r="DW216" s="12"/>
      <c r="DX216" s="12"/>
      <c r="DY216" s="12"/>
      <c r="DZ216" s="12"/>
      <c r="EA216" s="12"/>
      <c r="EB216" s="12"/>
      <c r="EC216" s="12"/>
      <c r="ED216" s="12"/>
      <c r="EE216" s="12"/>
      <c r="EF216" s="12"/>
      <c r="EG216" s="12"/>
      <c r="EH216" s="12"/>
      <c r="EI216" s="12"/>
      <c r="EJ216" s="12"/>
      <c r="EK216" s="12"/>
      <c r="EL216" s="12"/>
      <c r="EM216" s="12"/>
      <c r="EN216" s="12"/>
      <c r="EO216" s="12"/>
      <c r="EP216" s="12"/>
      <c r="EQ216" s="12"/>
      <c r="ER216" s="12"/>
      <c r="ES216" s="12"/>
      <c r="ET216" s="12"/>
      <c r="EU216" s="12"/>
      <c r="EV216" s="12"/>
      <c r="EW216" s="12"/>
      <c r="EX216" s="12"/>
      <c r="EY216" s="12"/>
      <c r="EZ216" s="12"/>
      <c r="FA216" s="12"/>
      <c r="FB216" s="12"/>
      <c r="FC216" s="12"/>
      <c r="FD216" s="12"/>
      <c r="FE216" s="12"/>
      <c r="FF216" s="12"/>
      <c r="FG216" s="12"/>
    </row>
    <row r="217" spans="1:163" ht="12.75" x14ac:dyDescent="0.2">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12"/>
      <c r="BH217" s="12"/>
      <c r="BI217" s="12"/>
      <c r="BJ217" s="12"/>
      <c r="BK217" s="12"/>
      <c r="BL217" s="117">
        <f>'Youth population'!AU217</f>
        <v>0</v>
      </c>
      <c r="BM217" s="12"/>
      <c r="BN217" s="12"/>
      <c r="BO217" s="12"/>
      <c r="BP217" s="12"/>
      <c r="BQ217" s="12"/>
      <c r="BR217" s="12"/>
      <c r="BS217" s="12"/>
      <c r="BT217" s="12"/>
      <c r="BU217" s="12"/>
      <c r="BV217" s="12"/>
      <c r="BW217" s="12"/>
      <c r="BX217" s="12"/>
      <c r="BY217" s="12"/>
      <c r="BZ217" s="12"/>
      <c r="CA217" s="12"/>
      <c r="CB217" s="141"/>
      <c r="CC217" s="12"/>
      <c r="CD217" s="12"/>
      <c r="CE217" s="12"/>
      <c r="CF217" s="12"/>
      <c r="CG217" s="12"/>
      <c r="CH217" s="12"/>
      <c r="CI217" s="12"/>
      <c r="CJ217" s="12"/>
      <c r="CK217" s="12"/>
      <c r="CL217" s="12"/>
      <c r="CM217" s="12"/>
      <c r="CN217" s="12"/>
      <c r="CO217" s="12"/>
      <c r="CP217" s="12"/>
      <c r="CQ217" s="12"/>
      <c r="CR217" s="12"/>
      <c r="CS217" s="12"/>
      <c r="CT217" s="12"/>
      <c r="CU217" s="12"/>
      <c r="CV217" s="12"/>
      <c r="CW217" s="12"/>
      <c r="CX217" s="12"/>
      <c r="CY217" s="12"/>
      <c r="CZ217" s="12"/>
      <c r="DA217" s="12"/>
      <c r="DB217" s="12"/>
      <c r="DC217" s="12"/>
      <c r="DD217" s="12"/>
      <c r="DE217" s="12"/>
      <c r="DF217" s="12"/>
      <c r="DG217" s="12"/>
      <c r="DH217" s="12"/>
      <c r="DI217" s="12"/>
      <c r="DJ217" s="12"/>
      <c r="DK217" s="12"/>
      <c r="DL217" s="12"/>
      <c r="DM217" s="12"/>
      <c r="DN217" s="12"/>
      <c r="DO217" s="12"/>
      <c r="DP217" s="12"/>
      <c r="DQ217" s="12"/>
      <c r="DR217" s="12"/>
      <c r="DS217" s="12"/>
      <c r="DT217" s="12"/>
      <c r="DU217" s="12"/>
      <c r="DV217" s="12"/>
      <c r="DW217" s="12"/>
      <c r="DX217" s="12"/>
      <c r="DY217" s="12"/>
      <c r="DZ217" s="12"/>
      <c r="EA217" s="12"/>
      <c r="EB217" s="12"/>
      <c r="EC217" s="12"/>
      <c r="ED217" s="12"/>
      <c r="EE217" s="12"/>
      <c r="EF217" s="12"/>
      <c r="EG217" s="12"/>
      <c r="EH217" s="12"/>
      <c r="EI217" s="12"/>
      <c r="EJ217" s="12"/>
      <c r="EK217" s="12"/>
      <c r="EL217" s="12"/>
      <c r="EM217" s="12"/>
      <c r="EN217" s="12"/>
      <c r="EO217" s="12"/>
      <c r="EP217" s="12"/>
      <c r="EQ217" s="12"/>
      <c r="ER217" s="12"/>
      <c r="ES217" s="12"/>
      <c r="ET217" s="12"/>
      <c r="EU217" s="12"/>
      <c r="EV217" s="12"/>
      <c r="EW217" s="12"/>
      <c r="EX217" s="12"/>
      <c r="EY217" s="12"/>
      <c r="EZ217" s="12"/>
      <c r="FA217" s="12"/>
      <c r="FB217" s="12"/>
      <c r="FC217" s="12"/>
      <c r="FD217" s="12"/>
      <c r="FE217" s="12"/>
      <c r="FF217" s="12"/>
      <c r="FG217" s="12"/>
    </row>
    <row r="218" spans="1:163" ht="12.75" x14ac:dyDescent="0.2">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12"/>
      <c r="BH218" s="12"/>
      <c r="BI218" s="12"/>
      <c r="BJ218" s="12"/>
      <c r="BK218" s="12"/>
      <c r="BL218" s="69">
        <f>'Youth population'!AU218</f>
        <v>0</v>
      </c>
      <c r="BM218" s="12"/>
      <c r="BN218" s="12"/>
      <c r="BO218" s="12"/>
      <c r="BP218" s="12"/>
      <c r="BQ218" s="12"/>
      <c r="BR218" s="12"/>
      <c r="BS218" s="12"/>
      <c r="BT218" s="12"/>
      <c r="BU218" s="12"/>
      <c r="BV218" s="12"/>
      <c r="BW218" s="12"/>
      <c r="BX218" s="12"/>
      <c r="BY218" s="12"/>
      <c r="BZ218" s="12"/>
      <c r="CA218" s="12"/>
      <c r="CB218" s="141"/>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row>
    <row r="219" spans="1:163" ht="12.75" x14ac:dyDescent="0.2">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12"/>
      <c r="BH219" s="12"/>
      <c r="BI219" s="12"/>
      <c r="BJ219" s="12"/>
      <c r="BK219" s="12"/>
      <c r="BL219" s="310">
        <f>'Youth population'!AU219</f>
        <v>0</v>
      </c>
      <c r="BM219" s="12"/>
      <c r="BN219" s="12"/>
      <c r="BO219" s="12"/>
      <c r="BP219" s="12"/>
      <c r="BQ219" s="12"/>
      <c r="BR219" s="12"/>
      <c r="BS219" s="12"/>
      <c r="BT219" s="12"/>
      <c r="BU219" s="12"/>
      <c r="BV219" s="12"/>
      <c r="BW219" s="12"/>
      <c r="BX219" s="12"/>
      <c r="BY219" s="12"/>
      <c r="BZ219" s="12"/>
      <c r="CA219" s="12"/>
      <c r="CB219" s="141"/>
      <c r="CC219" s="12"/>
      <c r="CD219" s="12"/>
      <c r="CE219" s="12"/>
      <c r="CF219" s="12"/>
      <c r="CG219" s="12"/>
      <c r="CH219" s="12"/>
      <c r="CI219" s="12"/>
      <c r="CJ219" s="12"/>
      <c r="CK219" s="12"/>
      <c r="CL219" s="12"/>
      <c r="CM219" s="12"/>
      <c r="CN219" s="12"/>
      <c r="CO219" s="12"/>
      <c r="CP219" s="12"/>
      <c r="CQ219" s="12"/>
      <c r="CR219" s="12"/>
      <c r="CS219" s="12"/>
      <c r="CT219" s="12"/>
      <c r="CU219" s="12"/>
      <c r="CV219" s="12"/>
      <c r="CW219" s="12"/>
      <c r="CX219" s="12"/>
      <c r="CY219" s="12"/>
      <c r="CZ219" s="12"/>
      <c r="DA219" s="12"/>
      <c r="DB219" s="12"/>
      <c r="DC219" s="12"/>
      <c r="DD219" s="12"/>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c r="EA219" s="12"/>
      <c r="EB219" s="12"/>
      <c r="EC219" s="12"/>
      <c r="ED219" s="12"/>
      <c r="EE219" s="12"/>
      <c r="EF219" s="12"/>
      <c r="EG219" s="12"/>
      <c r="EH219" s="12"/>
      <c r="EI219" s="12"/>
      <c r="EJ219" s="12"/>
      <c r="EK219" s="12"/>
      <c r="EL219" s="12"/>
      <c r="EM219" s="12"/>
      <c r="EN219" s="12"/>
      <c r="EO219" s="12"/>
      <c r="EP219" s="12"/>
      <c r="EQ219" s="12"/>
      <c r="ER219" s="12"/>
      <c r="ES219" s="12"/>
      <c r="ET219" s="12"/>
      <c r="EU219" s="12"/>
      <c r="EV219" s="12"/>
      <c r="EW219" s="12"/>
      <c r="EX219" s="12"/>
      <c r="EY219" s="12"/>
      <c r="EZ219" s="12"/>
      <c r="FA219" s="12"/>
      <c r="FB219" s="12"/>
      <c r="FC219" s="12"/>
      <c r="FD219" s="12"/>
      <c r="FE219" s="12"/>
      <c r="FF219" s="12"/>
      <c r="FG219" s="12"/>
    </row>
    <row r="220" spans="1:163" ht="12.75" x14ac:dyDescent="0.2">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12"/>
      <c r="BH220" s="12"/>
      <c r="BI220" s="12"/>
      <c r="BJ220" s="12"/>
      <c r="BK220" s="12"/>
      <c r="BL220" s="310">
        <f>'Youth population'!AU220</f>
        <v>0</v>
      </c>
      <c r="BM220" s="12"/>
      <c r="BN220" s="12"/>
      <c r="BO220" s="12"/>
      <c r="BP220" s="12"/>
      <c r="BQ220" s="12"/>
      <c r="BR220" s="12"/>
      <c r="BS220" s="12"/>
      <c r="BT220" s="12"/>
      <c r="BU220" s="12"/>
      <c r="BV220" s="12"/>
      <c r="BW220" s="12"/>
      <c r="BX220" s="12"/>
      <c r="BY220" s="12"/>
      <c r="BZ220" s="12"/>
      <c r="CA220" s="12"/>
      <c r="CB220" s="141"/>
      <c r="CC220" s="12"/>
      <c r="CD220" s="12"/>
      <c r="CE220" s="12"/>
      <c r="CF220" s="12"/>
      <c r="CG220" s="12"/>
      <c r="CH220" s="12"/>
      <c r="CI220" s="12"/>
      <c r="CJ220" s="12"/>
      <c r="CK220" s="12"/>
      <c r="CL220" s="12"/>
      <c r="CM220" s="12"/>
      <c r="CN220" s="12"/>
      <c r="CO220" s="12"/>
      <c r="CP220" s="12"/>
      <c r="CQ220" s="12"/>
      <c r="CR220" s="12"/>
      <c r="CS220" s="12"/>
      <c r="CT220" s="12"/>
      <c r="CU220" s="12"/>
      <c r="CV220" s="12"/>
      <c r="CW220" s="12"/>
      <c r="CX220" s="12"/>
      <c r="CY220" s="12"/>
      <c r="CZ220" s="12"/>
      <c r="DA220" s="12"/>
      <c r="DB220" s="12"/>
      <c r="DC220" s="12"/>
      <c r="DD220" s="12"/>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c r="EA220" s="12"/>
      <c r="EB220" s="12"/>
      <c r="EC220" s="12"/>
      <c r="ED220" s="12"/>
      <c r="EE220" s="12"/>
      <c r="EF220" s="12"/>
      <c r="EG220" s="12"/>
      <c r="EH220" s="12"/>
      <c r="EI220" s="12"/>
      <c r="EJ220" s="12"/>
      <c r="EK220" s="12"/>
      <c r="EL220" s="12"/>
      <c r="EM220" s="12"/>
      <c r="EN220" s="12"/>
      <c r="EO220" s="12"/>
      <c r="EP220" s="12"/>
      <c r="EQ220" s="12"/>
      <c r="ER220" s="12"/>
      <c r="ES220" s="12"/>
      <c r="ET220" s="12"/>
      <c r="EU220" s="12"/>
      <c r="EV220" s="12"/>
      <c r="EW220" s="12"/>
      <c r="EX220" s="12"/>
      <c r="EY220" s="12"/>
      <c r="EZ220" s="12"/>
      <c r="FA220" s="12"/>
      <c r="FB220" s="12"/>
      <c r="FC220" s="12"/>
      <c r="FD220" s="12"/>
      <c r="FE220" s="12"/>
      <c r="FF220" s="12"/>
      <c r="FG220" s="12"/>
    </row>
    <row r="221" spans="1:163" ht="12.75" x14ac:dyDescent="0.2">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12"/>
      <c r="BH221" s="12"/>
      <c r="BI221" s="12"/>
      <c r="BJ221" s="12"/>
      <c r="BK221" s="12"/>
      <c r="BL221" s="69">
        <f>'Youth population'!AU221</f>
        <v>0</v>
      </c>
      <c r="BM221" s="12"/>
      <c r="BN221" s="12"/>
      <c r="BO221" s="12"/>
      <c r="BP221" s="12"/>
      <c r="BQ221" s="12"/>
      <c r="BR221" s="12"/>
      <c r="BS221" s="12"/>
      <c r="BT221" s="12"/>
      <c r="BU221" s="12"/>
      <c r="BV221" s="12"/>
      <c r="BW221" s="12"/>
      <c r="BX221" s="12"/>
      <c r="BY221" s="12"/>
      <c r="BZ221" s="12"/>
      <c r="CA221" s="12"/>
      <c r="CB221" s="141"/>
      <c r="CC221" s="12"/>
      <c r="CD221" s="12"/>
      <c r="CE221" s="12"/>
      <c r="CF221" s="12"/>
      <c r="CG221" s="12"/>
      <c r="CH221" s="12"/>
      <c r="CI221" s="12"/>
      <c r="CJ221" s="12"/>
      <c r="CK221" s="12"/>
      <c r="CL221" s="12"/>
      <c r="CM221" s="12"/>
      <c r="CN221" s="12"/>
      <c r="CO221" s="12"/>
      <c r="CP221" s="12"/>
      <c r="CQ221" s="12"/>
      <c r="CR221" s="12"/>
      <c r="CS221" s="12"/>
      <c r="CT221" s="12"/>
      <c r="CU221" s="12"/>
      <c r="CV221" s="12"/>
      <c r="CW221" s="12"/>
      <c r="CX221" s="12"/>
      <c r="CY221" s="12"/>
      <c r="CZ221" s="12"/>
      <c r="DA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c r="EA221" s="12"/>
      <c r="EB221" s="12"/>
      <c r="EC221" s="12"/>
      <c r="ED221" s="12"/>
      <c r="EE221" s="12"/>
      <c r="EF221" s="12"/>
      <c r="EG221" s="12"/>
      <c r="EH221" s="12"/>
      <c r="EI221" s="12"/>
      <c r="EJ221" s="12"/>
      <c r="EK221" s="12"/>
      <c r="EL221" s="12"/>
      <c r="EM221" s="12"/>
      <c r="EN221" s="12"/>
      <c r="EO221" s="12"/>
      <c r="EP221" s="12"/>
      <c r="EQ221" s="12"/>
      <c r="ER221" s="12"/>
      <c r="ES221" s="12"/>
      <c r="ET221" s="12"/>
      <c r="EU221" s="12"/>
      <c r="EV221" s="12"/>
      <c r="EW221" s="12"/>
      <c r="EX221" s="12"/>
      <c r="EY221" s="12"/>
      <c r="EZ221" s="12"/>
      <c r="FA221" s="12"/>
      <c r="FB221" s="12"/>
      <c r="FC221" s="12"/>
      <c r="FD221" s="12"/>
      <c r="FE221" s="12"/>
      <c r="FF221" s="12"/>
      <c r="FG221" s="12"/>
    </row>
    <row r="222" spans="1:163" ht="12.75" x14ac:dyDescent="0.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12"/>
      <c r="BH222" s="12"/>
      <c r="BI222" s="12"/>
      <c r="BJ222" s="12"/>
      <c r="BK222" s="12"/>
      <c r="BL222" s="81">
        <f>'Youth population'!AU222</f>
        <v>0</v>
      </c>
      <c r="BM222" s="12"/>
      <c r="BN222" s="12"/>
      <c r="BO222" s="12"/>
      <c r="BP222" s="12"/>
      <c r="BQ222" s="12"/>
      <c r="BR222" s="12"/>
      <c r="BS222" s="12"/>
      <c r="BT222" s="12"/>
      <c r="BU222" s="12"/>
      <c r="BV222" s="12"/>
      <c r="BW222" s="12"/>
      <c r="BX222" s="12"/>
      <c r="BY222" s="12"/>
      <c r="BZ222" s="12"/>
      <c r="CA222" s="12"/>
      <c r="CB222" s="141"/>
      <c r="CC222" s="12"/>
      <c r="CD222" s="12"/>
      <c r="CE222" s="12"/>
      <c r="CF222" s="12"/>
      <c r="CG222" s="12"/>
      <c r="CH222" s="12"/>
      <c r="CI222" s="12"/>
      <c r="CJ222" s="12"/>
      <c r="CK222" s="12"/>
      <c r="CL222" s="12"/>
      <c r="CM222" s="12"/>
      <c r="CN222" s="12"/>
      <c r="CO222" s="12"/>
      <c r="CP222" s="12"/>
      <c r="CQ222" s="12"/>
      <c r="CR222" s="12"/>
      <c r="CS222" s="12"/>
      <c r="CT222" s="12"/>
      <c r="CU222" s="12"/>
      <c r="CV222" s="12"/>
      <c r="CW222" s="12"/>
      <c r="CX222" s="12"/>
      <c r="CY222" s="12"/>
      <c r="CZ222" s="12"/>
      <c r="DA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c r="EA222" s="12"/>
      <c r="EB222" s="12"/>
      <c r="EC222" s="12"/>
      <c r="ED222" s="12"/>
      <c r="EE222" s="12"/>
      <c r="EF222" s="12"/>
      <c r="EG222" s="12"/>
      <c r="EH222" s="12"/>
      <c r="EI222" s="12"/>
      <c r="EJ222" s="12"/>
      <c r="EK222" s="12"/>
      <c r="EL222" s="12"/>
      <c r="EM222" s="12"/>
      <c r="EN222" s="12"/>
      <c r="EO222" s="12"/>
      <c r="EP222" s="12"/>
      <c r="EQ222" s="12"/>
      <c r="ER222" s="12"/>
      <c r="ES222" s="12"/>
      <c r="ET222" s="12"/>
      <c r="EU222" s="12"/>
      <c r="EV222" s="12"/>
      <c r="EW222" s="12"/>
      <c r="EX222" s="12"/>
      <c r="EY222" s="12"/>
      <c r="EZ222" s="12"/>
      <c r="FA222" s="12"/>
      <c r="FB222" s="12"/>
      <c r="FC222" s="12"/>
      <c r="FD222" s="12"/>
      <c r="FE222" s="12"/>
      <c r="FF222" s="12"/>
      <c r="FG222" s="12"/>
    </row>
    <row r="223" spans="1:163" ht="12.75" x14ac:dyDescent="0.2">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12"/>
      <c r="BH223" s="12"/>
      <c r="BI223" s="12"/>
      <c r="BJ223" s="12"/>
      <c r="BK223" s="12"/>
      <c r="BL223" s="310">
        <f>'Youth population'!AU223</f>
        <v>0</v>
      </c>
      <c r="BM223" s="12"/>
      <c r="BN223" s="12"/>
      <c r="BO223" s="12"/>
      <c r="BP223" s="12"/>
      <c r="BQ223" s="12"/>
      <c r="BR223" s="12"/>
      <c r="BS223" s="12"/>
      <c r="BT223" s="12"/>
      <c r="BU223" s="12"/>
      <c r="BV223" s="12"/>
      <c r="BW223" s="12"/>
      <c r="BX223" s="12"/>
      <c r="BY223" s="12"/>
      <c r="BZ223" s="12"/>
      <c r="CA223" s="12"/>
      <c r="CB223" s="141"/>
      <c r="CC223" s="12"/>
      <c r="CD223" s="12"/>
      <c r="CE223" s="12"/>
      <c r="CF223" s="12"/>
      <c r="CG223" s="12"/>
      <c r="CH223" s="12"/>
      <c r="CI223" s="12"/>
      <c r="CJ223" s="12"/>
      <c r="CK223" s="12"/>
      <c r="CL223" s="12"/>
      <c r="CM223" s="12"/>
      <c r="CN223" s="12"/>
      <c r="CO223" s="12"/>
      <c r="CP223" s="12"/>
      <c r="CQ223" s="12"/>
      <c r="CR223" s="12"/>
      <c r="CS223" s="12"/>
      <c r="CT223" s="12"/>
      <c r="CU223" s="12"/>
      <c r="CV223" s="12"/>
      <c r="CW223" s="12"/>
      <c r="CX223" s="12"/>
      <c r="CY223" s="12"/>
      <c r="CZ223" s="12"/>
      <c r="DA223" s="12"/>
      <c r="DB223" s="12"/>
      <c r="DC223" s="12"/>
      <c r="DD223" s="12"/>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c r="EA223" s="12"/>
      <c r="EB223" s="12"/>
      <c r="EC223" s="12"/>
      <c r="ED223" s="12"/>
      <c r="EE223" s="12"/>
      <c r="EF223" s="12"/>
      <c r="EG223" s="12"/>
      <c r="EH223" s="12"/>
      <c r="EI223" s="12"/>
      <c r="EJ223" s="12"/>
      <c r="EK223" s="12"/>
      <c r="EL223" s="12"/>
      <c r="EM223" s="12"/>
      <c r="EN223" s="12"/>
      <c r="EO223" s="12"/>
      <c r="EP223" s="12"/>
      <c r="EQ223" s="12"/>
      <c r="ER223" s="12"/>
      <c r="ES223" s="12"/>
      <c r="ET223" s="12"/>
      <c r="EU223" s="12"/>
      <c r="EV223" s="12"/>
      <c r="EW223" s="12"/>
      <c r="EX223" s="12"/>
      <c r="EY223" s="12"/>
      <c r="EZ223" s="12"/>
      <c r="FA223" s="12"/>
      <c r="FB223" s="12"/>
      <c r="FC223" s="12"/>
      <c r="FD223" s="12"/>
      <c r="FE223" s="12"/>
      <c r="FF223" s="12"/>
      <c r="FG223" s="12"/>
    </row>
    <row r="224" spans="1:163" ht="12.75" x14ac:dyDescent="0.2">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12"/>
      <c r="BH224" s="12"/>
      <c r="BI224" s="12"/>
      <c r="BJ224" s="12"/>
      <c r="BK224" s="12"/>
      <c r="BL224" s="310">
        <f>'Youth population'!AU224</f>
        <v>0</v>
      </c>
      <c r="BM224" s="12"/>
      <c r="BN224" s="12"/>
      <c r="BO224" s="12"/>
      <c r="BP224" s="12"/>
      <c r="BQ224" s="12"/>
      <c r="BR224" s="12"/>
      <c r="BS224" s="12"/>
      <c r="BT224" s="12"/>
      <c r="BU224" s="12"/>
      <c r="BV224" s="12"/>
      <c r="BW224" s="12"/>
      <c r="BX224" s="12"/>
      <c r="BY224" s="12"/>
      <c r="BZ224" s="12"/>
      <c r="CA224" s="12"/>
      <c r="CB224" s="141"/>
      <c r="CC224" s="12"/>
      <c r="CD224" s="12"/>
      <c r="CE224" s="12"/>
      <c r="CF224" s="12"/>
      <c r="CG224" s="12"/>
      <c r="CH224" s="12"/>
      <c r="CI224" s="12"/>
      <c r="CJ224" s="12"/>
      <c r="CK224" s="12"/>
      <c r="CL224" s="12"/>
      <c r="CM224" s="12"/>
      <c r="CN224" s="12"/>
      <c r="CO224" s="12"/>
      <c r="CP224" s="12"/>
      <c r="CQ224" s="12"/>
      <c r="CR224" s="12"/>
      <c r="CS224" s="12"/>
      <c r="CT224" s="12"/>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c r="EA224" s="12"/>
      <c r="EB224" s="12"/>
      <c r="EC224" s="12"/>
      <c r="ED224" s="12"/>
      <c r="EE224" s="12"/>
      <c r="EF224" s="12"/>
      <c r="EG224" s="12"/>
      <c r="EH224" s="12"/>
      <c r="EI224" s="12"/>
      <c r="EJ224" s="12"/>
      <c r="EK224" s="12"/>
      <c r="EL224" s="12"/>
      <c r="EM224" s="12"/>
      <c r="EN224" s="12"/>
      <c r="EO224" s="12"/>
      <c r="EP224" s="12"/>
      <c r="EQ224" s="12"/>
      <c r="ER224" s="12"/>
      <c r="ES224" s="12"/>
      <c r="ET224" s="12"/>
      <c r="EU224" s="12"/>
      <c r="EV224" s="12"/>
      <c r="EW224" s="12"/>
      <c r="EX224" s="12"/>
      <c r="EY224" s="12"/>
      <c r="EZ224" s="12"/>
      <c r="FA224" s="12"/>
      <c r="FB224" s="12"/>
      <c r="FC224" s="12"/>
      <c r="FD224" s="12"/>
      <c r="FE224" s="12"/>
      <c r="FF224" s="12"/>
      <c r="FG224" s="12"/>
    </row>
    <row r="225" spans="1:163" ht="12.75" x14ac:dyDescent="0.2">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12"/>
      <c r="BH225" s="12"/>
      <c r="BI225" s="12"/>
      <c r="BJ225" s="12"/>
      <c r="BK225" s="12"/>
      <c r="BL225" s="117">
        <f>'Youth population'!AU225</f>
        <v>0</v>
      </c>
      <c r="BM225" s="12"/>
      <c r="BN225" s="12"/>
      <c r="BO225" s="12"/>
      <c r="BP225" s="12"/>
      <c r="BQ225" s="12"/>
      <c r="BR225" s="12"/>
      <c r="BS225" s="12"/>
      <c r="BT225" s="12"/>
      <c r="BU225" s="12"/>
      <c r="BV225" s="12"/>
      <c r="BW225" s="12"/>
      <c r="BX225" s="12"/>
      <c r="BY225" s="12"/>
      <c r="BZ225" s="12"/>
      <c r="CA225" s="12"/>
      <c r="CB225" s="141"/>
      <c r="CC225" s="12"/>
      <c r="CD225" s="12"/>
      <c r="CE225" s="12"/>
      <c r="CF225" s="12"/>
      <c r="CG225" s="12"/>
      <c r="CH225" s="12"/>
      <c r="CI225" s="12"/>
      <c r="CJ225" s="12"/>
      <c r="CK225" s="12"/>
      <c r="CL225" s="12"/>
      <c r="CM225" s="12"/>
      <c r="CN225" s="12"/>
      <c r="CO225" s="12"/>
      <c r="CP225" s="12"/>
      <c r="CQ225" s="12"/>
      <c r="CR225" s="12"/>
      <c r="CS225" s="12"/>
      <c r="CT225" s="12"/>
      <c r="CU225" s="12"/>
      <c r="CV225" s="12"/>
      <c r="CW225" s="12"/>
      <c r="CX225" s="12"/>
      <c r="CY225" s="12"/>
      <c r="CZ225" s="12"/>
      <c r="DA225" s="12"/>
      <c r="DB225" s="12"/>
      <c r="DC225" s="12"/>
      <c r="DD225" s="12"/>
      <c r="DE225" s="12"/>
      <c r="DF225" s="12"/>
      <c r="DG225" s="12"/>
      <c r="DH225" s="12"/>
      <c r="DI225" s="12"/>
      <c r="DJ225" s="12"/>
      <c r="DK225" s="12"/>
      <c r="DL225" s="12"/>
      <c r="DM225" s="12"/>
      <c r="DN225" s="12"/>
      <c r="DO225" s="12"/>
      <c r="DP225" s="12"/>
      <c r="DQ225" s="12"/>
      <c r="DR225" s="12"/>
      <c r="DS225" s="12"/>
      <c r="DT225" s="12"/>
      <c r="DU225" s="12"/>
      <c r="DV225" s="12"/>
      <c r="DW225" s="12"/>
      <c r="DX225" s="12"/>
      <c r="DY225" s="12"/>
      <c r="DZ225" s="12"/>
      <c r="EA225" s="12"/>
      <c r="EB225" s="12"/>
      <c r="EC225" s="12"/>
      <c r="ED225" s="12"/>
      <c r="EE225" s="12"/>
      <c r="EF225" s="12"/>
      <c r="EG225" s="12"/>
      <c r="EH225" s="12"/>
      <c r="EI225" s="12"/>
      <c r="EJ225" s="12"/>
      <c r="EK225" s="12"/>
      <c r="EL225" s="12"/>
      <c r="EM225" s="12"/>
      <c r="EN225" s="12"/>
      <c r="EO225" s="12"/>
      <c r="EP225" s="12"/>
      <c r="EQ225" s="12"/>
      <c r="ER225" s="12"/>
      <c r="ES225" s="12"/>
      <c r="ET225" s="12"/>
      <c r="EU225" s="12"/>
      <c r="EV225" s="12"/>
      <c r="EW225" s="12"/>
      <c r="EX225" s="12"/>
      <c r="EY225" s="12"/>
      <c r="EZ225" s="12"/>
      <c r="FA225" s="12"/>
      <c r="FB225" s="12"/>
      <c r="FC225" s="12"/>
      <c r="FD225" s="12"/>
      <c r="FE225" s="12"/>
      <c r="FF225" s="12"/>
      <c r="FG225" s="12"/>
    </row>
    <row r="226" spans="1:163" ht="12.75" x14ac:dyDescent="0.2">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12"/>
      <c r="BH226" s="12"/>
      <c r="BI226" s="12"/>
      <c r="BJ226" s="12"/>
      <c r="BK226" s="12"/>
      <c r="BL226" s="117">
        <f>'Youth population'!AU226</f>
        <v>0</v>
      </c>
      <c r="BM226" s="12"/>
      <c r="BN226" s="12"/>
      <c r="BO226" s="12"/>
      <c r="BP226" s="12"/>
      <c r="BQ226" s="12"/>
      <c r="BR226" s="12"/>
      <c r="BS226" s="12"/>
      <c r="BT226" s="12"/>
      <c r="BU226" s="12"/>
      <c r="BV226" s="12"/>
      <c r="BW226" s="12"/>
      <c r="BX226" s="12"/>
      <c r="BY226" s="12"/>
      <c r="BZ226" s="12"/>
      <c r="CA226" s="12"/>
      <c r="CB226" s="141"/>
      <c r="CC226" s="12"/>
      <c r="CD226" s="12"/>
      <c r="CE226" s="12"/>
      <c r="CF226" s="12"/>
      <c r="CG226" s="12"/>
      <c r="CH226" s="12"/>
      <c r="CI226" s="12"/>
      <c r="CJ226" s="12"/>
      <c r="CK226" s="12"/>
      <c r="CL226" s="12"/>
      <c r="CM226" s="12"/>
      <c r="CN226" s="12"/>
      <c r="CO226" s="12"/>
      <c r="CP226" s="12"/>
      <c r="CQ226" s="12"/>
      <c r="CR226" s="12"/>
      <c r="CS226" s="12"/>
      <c r="CT226" s="12"/>
      <c r="CU226" s="12"/>
      <c r="CV226" s="12"/>
      <c r="CW226" s="12"/>
      <c r="CX226" s="12"/>
      <c r="CY226" s="12"/>
      <c r="CZ226" s="12"/>
      <c r="DA226" s="12"/>
      <c r="DB226" s="12"/>
      <c r="DC226" s="12"/>
      <c r="DD226" s="12"/>
      <c r="DE226" s="12"/>
      <c r="DF226" s="12"/>
      <c r="DG226" s="12"/>
      <c r="DH226" s="12"/>
      <c r="DI226" s="12"/>
      <c r="DJ226" s="12"/>
      <c r="DK226" s="12"/>
      <c r="DL226" s="12"/>
      <c r="DM226" s="12"/>
      <c r="DN226" s="12"/>
      <c r="DO226" s="12"/>
      <c r="DP226" s="12"/>
      <c r="DQ226" s="12"/>
      <c r="DR226" s="12"/>
      <c r="DS226" s="12"/>
      <c r="DT226" s="12"/>
      <c r="DU226" s="12"/>
      <c r="DV226" s="12"/>
      <c r="DW226" s="12"/>
      <c r="DX226" s="12"/>
      <c r="DY226" s="12"/>
      <c r="DZ226" s="12"/>
      <c r="EA226" s="12"/>
      <c r="EB226" s="12"/>
      <c r="EC226" s="12"/>
      <c r="ED226" s="12"/>
      <c r="EE226" s="12"/>
      <c r="EF226" s="12"/>
      <c r="EG226" s="12"/>
      <c r="EH226" s="12"/>
      <c r="EI226" s="12"/>
      <c r="EJ226" s="12"/>
      <c r="EK226" s="12"/>
      <c r="EL226" s="12"/>
      <c r="EM226" s="12"/>
      <c r="EN226" s="12"/>
      <c r="EO226" s="12"/>
      <c r="EP226" s="12"/>
      <c r="EQ226" s="12"/>
      <c r="ER226" s="12"/>
      <c r="ES226" s="12"/>
      <c r="ET226" s="12"/>
      <c r="EU226" s="12"/>
      <c r="EV226" s="12"/>
      <c r="EW226" s="12"/>
      <c r="EX226" s="12"/>
      <c r="EY226" s="12"/>
      <c r="EZ226" s="12"/>
      <c r="FA226" s="12"/>
      <c r="FB226" s="12"/>
      <c r="FC226" s="12"/>
      <c r="FD226" s="12"/>
      <c r="FE226" s="12"/>
      <c r="FF226" s="12"/>
      <c r="FG226" s="12"/>
    </row>
    <row r="227" spans="1:163" ht="12.75" x14ac:dyDescent="0.2">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12"/>
      <c r="BH227" s="12"/>
      <c r="BI227" s="12"/>
      <c r="BJ227" s="12"/>
      <c r="BK227" s="12"/>
      <c r="BL227" s="117">
        <f>'Youth population'!AU227</f>
        <v>0</v>
      </c>
      <c r="BM227" s="12"/>
      <c r="BN227" s="12"/>
      <c r="BO227" s="12"/>
      <c r="BP227" s="12"/>
      <c r="BQ227" s="12"/>
      <c r="BR227" s="12"/>
      <c r="BS227" s="12"/>
      <c r="BT227" s="12"/>
      <c r="BU227" s="12"/>
      <c r="BV227" s="12"/>
      <c r="BW227" s="12"/>
      <c r="BX227" s="12"/>
      <c r="BY227" s="12"/>
      <c r="BZ227" s="12"/>
      <c r="CA227" s="12"/>
      <c r="CB227" s="141"/>
      <c r="CC227" s="12"/>
      <c r="CD227" s="12"/>
      <c r="CE227" s="12"/>
      <c r="CF227" s="12"/>
      <c r="CG227" s="12"/>
      <c r="CH227" s="12"/>
      <c r="CI227" s="12"/>
      <c r="CJ227" s="12"/>
      <c r="CK227" s="12"/>
      <c r="CL227" s="12"/>
      <c r="CM227" s="12"/>
      <c r="CN227" s="12"/>
      <c r="CO227" s="12"/>
      <c r="CP227" s="12"/>
      <c r="CQ227" s="12"/>
      <c r="CR227" s="12"/>
      <c r="CS227" s="12"/>
      <c r="CT227" s="12"/>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c r="EA227" s="12"/>
      <c r="EB227" s="12"/>
      <c r="EC227" s="12"/>
      <c r="ED227" s="12"/>
      <c r="EE227" s="12"/>
      <c r="EF227" s="12"/>
      <c r="EG227" s="12"/>
      <c r="EH227" s="12"/>
      <c r="EI227" s="12"/>
      <c r="EJ227" s="12"/>
      <c r="EK227" s="12"/>
      <c r="EL227" s="12"/>
      <c r="EM227" s="12"/>
      <c r="EN227" s="12"/>
      <c r="EO227" s="12"/>
      <c r="EP227" s="12"/>
      <c r="EQ227" s="12"/>
      <c r="ER227" s="12"/>
      <c r="ES227" s="12"/>
      <c r="ET227" s="12"/>
      <c r="EU227" s="12"/>
      <c r="EV227" s="12"/>
      <c r="EW227" s="12"/>
      <c r="EX227" s="12"/>
      <c r="EY227" s="12"/>
      <c r="EZ227" s="12"/>
      <c r="FA227" s="12"/>
      <c r="FB227" s="12"/>
      <c r="FC227" s="12"/>
      <c r="FD227" s="12"/>
      <c r="FE227" s="12"/>
      <c r="FF227" s="12"/>
      <c r="FG227" s="12"/>
    </row>
    <row r="228" spans="1:163" ht="12.75" x14ac:dyDescent="0.2">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12"/>
      <c r="BH228" s="12"/>
      <c r="BI228" s="12"/>
      <c r="BJ228" s="12"/>
      <c r="BK228" s="12"/>
      <c r="BL228" s="117">
        <f>'Youth population'!AU228</f>
        <v>0</v>
      </c>
      <c r="BM228" s="12"/>
      <c r="BN228" s="12"/>
      <c r="BO228" s="12"/>
      <c r="BP228" s="12"/>
      <c r="BQ228" s="12"/>
      <c r="BR228" s="12"/>
      <c r="BS228" s="12"/>
      <c r="BT228" s="12"/>
      <c r="BU228" s="12"/>
      <c r="BV228" s="12"/>
      <c r="BW228" s="12"/>
      <c r="BX228" s="12"/>
      <c r="BY228" s="12"/>
      <c r="BZ228" s="12"/>
      <c r="CA228" s="12"/>
      <c r="CB228" s="141"/>
      <c r="CC228" s="12"/>
      <c r="CD228" s="12"/>
      <c r="CE228" s="12"/>
      <c r="CF228" s="12"/>
      <c r="CG228" s="12"/>
      <c r="CH228" s="12"/>
      <c r="CI228" s="12"/>
      <c r="CJ228" s="12"/>
      <c r="CK228" s="12"/>
      <c r="CL228" s="12"/>
      <c r="CM228" s="12"/>
      <c r="CN228" s="12"/>
      <c r="CO228" s="12"/>
      <c r="CP228" s="12"/>
      <c r="CQ228" s="12"/>
      <c r="CR228" s="12"/>
      <c r="CS228" s="12"/>
      <c r="CT228" s="12"/>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c r="EB228" s="12"/>
      <c r="EC228" s="12"/>
      <c r="ED228" s="12"/>
      <c r="EE228" s="12"/>
      <c r="EF228" s="12"/>
      <c r="EG228" s="12"/>
      <c r="EH228" s="12"/>
      <c r="EI228" s="12"/>
      <c r="EJ228" s="12"/>
      <c r="EK228" s="12"/>
      <c r="EL228" s="12"/>
      <c r="EM228" s="12"/>
      <c r="EN228" s="12"/>
      <c r="EO228" s="12"/>
      <c r="EP228" s="12"/>
      <c r="EQ228" s="12"/>
      <c r="ER228" s="12"/>
      <c r="ES228" s="12"/>
      <c r="ET228" s="12"/>
      <c r="EU228" s="12"/>
      <c r="EV228" s="12"/>
      <c r="EW228" s="12"/>
      <c r="EX228" s="12"/>
      <c r="EY228" s="12"/>
      <c r="EZ228" s="12"/>
      <c r="FA228" s="12"/>
      <c r="FB228" s="12"/>
      <c r="FC228" s="12"/>
      <c r="FD228" s="12"/>
      <c r="FE228" s="12"/>
      <c r="FF228" s="12"/>
      <c r="FG228" s="12"/>
    </row>
    <row r="229" spans="1:163" ht="12.75" x14ac:dyDescent="0.2">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12"/>
      <c r="BH229" s="12"/>
      <c r="BI229" s="12"/>
      <c r="BJ229" s="12"/>
      <c r="BK229" s="12"/>
      <c r="BL229" s="73">
        <f>'Youth population'!AU229</f>
        <v>0</v>
      </c>
      <c r="BM229" s="12"/>
      <c r="BN229" s="12"/>
      <c r="BO229" s="12"/>
      <c r="BP229" s="12"/>
      <c r="BQ229" s="12"/>
      <c r="BR229" s="12"/>
      <c r="BS229" s="12"/>
      <c r="BT229" s="12"/>
      <c r="BU229" s="12"/>
      <c r="BV229" s="12"/>
      <c r="BW229" s="12"/>
      <c r="BX229" s="12"/>
      <c r="BY229" s="12"/>
      <c r="BZ229" s="12"/>
      <c r="CA229" s="12"/>
      <c r="CB229" s="141"/>
      <c r="CC229" s="12"/>
      <c r="CD229" s="12"/>
      <c r="CE229" s="12"/>
      <c r="CF229" s="12"/>
      <c r="CG229" s="12"/>
      <c r="CH229" s="12"/>
      <c r="CI229" s="12"/>
      <c r="CJ229" s="12"/>
      <c r="CK229" s="12"/>
      <c r="CL229" s="12"/>
      <c r="CM229" s="12"/>
      <c r="CN229" s="12"/>
      <c r="CO229" s="12"/>
      <c r="CP229" s="12"/>
      <c r="CQ229" s="12"/>
      <c r="CR229" s="12"/>
      <c r="CS229" s="12"/>
      <c r="CT229" s="12"/>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c r="EB229" s="12"/>
      <c r="EC229" s="12"/>
      <c r="ED229" s="12"/>
      <c r="EE229" s="12"/>
      <c r="EF229" s="12"/>
      <c r="EG229" s="12"/>
      <c r="EH229" s="12"/>
      <c r="EI229" s="12"/>
      <c r="EJ229" s="12"/>
      <c r="EK229" s="12"/>
      <c r="EL229" s="12"/>
      <c r="EM229" s="12"/>
      <c r="EN229" s="12"/>
      <c r="EO229" s="12"/>
      <c r="EP229" s="12"/>
      <c r="EQ229" s="12"/>
      <c r="ER229" s="12"/>
      <c r="ES229" s="12"/>
      <c r="ET229" s="12"/>
      <c r="EU229" s="12"/>
      <c r="EV229" s="12"/>
      <c r="EW229" s="12"/>
      <c r="EX229" s="12"/>
      <c r="EY229" s="12"/>
      <c r="EZ229" s="12"/>
      <c r="FA229" s="12"/>
      <c r="FB229" s="12"/>
      <c r="FC229" s="12"/>
      <c r="FD229" s="12"/>
      <c r="FE229" s="12"/>
      <c r="FF229" s="12"/>
      <c r="FG229" s="12"/>
    </row>
    <row r="230" spans="1:163" ht="12.75" x14ac:dyDescent="0.2">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12"/>
      <c r="BH230" s="12"/>
      <c r="BI230" s="12"/>
      <c r="BJ230" s="12"/>
      <c r="BK230" s="12"/>
      <c r="BL230" s="73">
        <f>'Youth population'!AU230</f>
        <v>0</v>
      </c>
      <c r="BM230" s="12"/>
      <c r="BN230" s="12"/>
      <c r="BO230" s="12"/>
      <c r="BP230" s="12"/>
      <c r="BQ230" s="12"/>
      <c r="BR230" s="12"/>
      <c r="BS230" s="12"/>
      <c r="BT230" s="12"/>
      <c r="BU230" s="12"/>
      <c r="BV230" s="12"/>
      <c r="BW230" s="12"/>
      <c r="BX230" s="12"/>
      <c r="BY230" s="12"/>
      <c r="BZ230" s="12"/>
      <c r="CA230" s="12"/>
      <c r="CB230" s="141"/>
      <c r="CC230" s="12"/>
      <c r="CD230" s="12"/>
      <c r="CE230" s="12"/>
      <c r="CF230" s="12"/>
      <c r="CG230" s="12"/>
      <c r="CH230" s="12"/>
      <c r="CI230" s="12"/>
      <c r="CJ230" s="12"/>
      <c r="CK230" s="12"/>
      <c r="CL230" s="12"/>
      <c r="CM230" s="12"/>
      <c r="CN230" s="12"/>
      <c r="CO230" s="12"/>
      <c r="CP230" s="12"/>
      <c r="CQ230" s="12"/>
      <c r="CR230" s="12"/>
      <c r="CS230" s="12"/>
      <c r="CT230" s="12"/>
      <c r="CU230" s="12"/>
      <c r="CV230" s="12"/>
      <c r="CW230" s="12"/>
      <c r="CX230" s="12"/>
      <c r="CY230" s="12"/>
      <c r="CZ230" s="12"/>
      <c r="DA230" s="12"/>
      <c r="DB230" s="12"/>
      <c r="DC230" s="12"/>
      <c r="DD230" s="12"/>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c r="EB230" s="12"/>
      <c r="EC230" s="12"/>
      <c r="ED230" s="12"/>
      <c r="EE230" s="12"/>
      <c r="EF230" s="12"/>
      <c r="EG230" s="12"/>
      <c r="EH230" s="12"/>
      <c r="EI230" s="12"/>
      <c r="EJ230" s="12"/>
      <c r="EK230" s="12"/>
      <c r="EL230" s="12"/>
      <c r="EM230" s="12"/>
      <c r="EN230" s="12"/>
      <c r="EO230" s="12"/>
      <c r="EP230" s="12"/>
      <c r="EQ230" s="12"/>
      <c r="ER230" s="12"/>
      <c r="ES230" s="12"/>
      <c r="ET230" s="12"/>
      <c r="EU230" s="12"/>
      <c r="EV230" s="12"/>
      <c r="EW230" s="12"/>
      <c r="EX230" s="12"/>
      <c r="EY230" s="12"/>
      <c r="EZ230" s="12"/>
      <c r="FA230" s="12"/>
      <c r="FB230" s="12"/>
      <c r="FC230" s="12"/>
      <c r="FD230" s="12"/>
      <c r="FE230" s="12"/>
      <c r="FF230" s="12"/>
      <c r="FG230" s="12"/>
    </row>
    <row r="231" spans="1:163" ht="12.75" x14ac:dyDescent="0.2">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12"/>
      <c r="BH231" s="12"/>
      <c r="BI231" s="12"/>
      <c r="BJ231" s="12"/>
      <c r="BK231" s="12"/>
      <c r="BL231" s="117">
        <f>'Youth population'!AU231</f>
        <v>0</v>
      </c>
      <c r="BM231" s="12"/>
      <c r="BN231" s="12"/>
      <c r="BO231" s="12"/>
      <c r="BP231" s="12"/>
      <c r="BQ231" s="12"/>
      <c r="BR231" s="12"/>
      <c r="BS231" s="12"/>
      <c r="BT231" s="12"/>
      <c r="BU231" s="12"/>
      <c r="BV231" s="12"/>
      <c r="BW231" s="12"/>
      <c r="BX231" s="12"/>
      <c r="BY231" s="12"/>
      <c r="BZ231" s="12"/>
      <c r="CA231" s="12"/>
      <c r="CB231" s="141"/>
      <c r="CC231" s="12"/>
      <c r="CD231" s="12"/>
      <c r="CE231" s="12"/>
      <c r="CF231" s="12"/>
      <c r="CG231" s="12"/>
      <c r="CH231" s="12"/>
      <c r="CI231" s="12"/>
      <c r="CJ231" s="12"/>
      <c r="CK231" s="12"/>
      <c r="CL231" s="12"/>
      <c r="CM231" s="12"/>
      <c r="CN231" s="12"/>
      <c r="CO231" s="12"/>
      <c r="CP231" s="12"/>
      <c r="CQ231" s="12"/>
      <c r="CR231" s="12"/>
      <c r="CS231" s="12"/>
      <c r="CT231" s="12"/>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2"/>
      <c r="EB231" s="12"/>
      <c r="EC231" s="12"/>
      <c r="ED231" s="12"/>
      <c r="EE231" s="12"/>
      <c r="EF231" s="12"/>
      <c r="EG231" s="12"/>
      <c r="EH231" s="12"/>
      <c r="EI231" s="12"/>
      <c r="EJ231" s="12"/>
      <c r="EK231" s="12"/>
      <c r="EL231" s="12"/>
      <c r="EM231" s="12"/>
      <c r="EN231" s="12"/>
      <c r="EO231" s="12"/>
      <c r="EP231" s="12"/>
      <c r="EQ231" s="12"/>
      <c r="ER231" s="12"/>
      <c r="ES231" s="12"/>
      <c r="ET231" s="12"/>
      <c r="EU231" s="12"/>
      <c r="EV231" s="12"/>
      <c r="EW231" s="12"/>
      <c r="EX231" s="12"/>
      <c r="EY231" s="12"/>
      <c r="EZ231" s="12"/>
      <c r="FA231" s="12"/>
      <c r="FB231" s="12"/>
      <c r="FC231" s="12"/>
      <c r="FD231" s="12"/>
      <c r="FE231" s="12"/>
      <c r="FF231" s="12"/>
      <c r="FG231" s="12"/>
    </row>
    <row r="232" spans="1:163" ht="12.75" x14ac:dyDescent="0.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12"/>
      <c r="BH232" s="12"/>
      <c r="BI232" s="12"/>
      <c r="BJ232" s="12"/>
      <c r="BK232" s="12"/>
      <c r="BL232" s="81">
        <f>'Youth population'!AU232</f>
        <v>0</v>
      </c>
      <c r="BM232" s="12"/>
      <c r="BN232" s="12"/>
      <c r="BO232" s="12"/>
      <c r="BP232" s="12"/>
      <c r="BQ232" s="12"/>
      <c r="BR232" s="12"/>
      <c r="BS232" s="12"/>
      <c r="BT232" s="12"/>
      <c r="BU232" s="12"/>
      <c r="BV232" s="12"/>
      <c r="BW232" s="12"/>
      <c r="BX232" s="12"/>
      <c r="BY232" s="12"/>
      <c r="BZ232" s="12"/>
      <c r="CA232" s="12"/>
      <c r="CB232" s="141"/>
      <c r="CC232" s="12"/>
      <c r="CD232" s="12"/>
      <c r="CE232" s="12"/>
      <c r="CF232" s="12"/>
      <c r="CG232" s="12"/>
      <c r="CH232" s="12"/>
      <c r="CI232" s="12"/>
      <c r="CJ232" s="12"/>
      <c r="CK232" s="12"/>
      <c r="CL232" s="12"/>
      <c r="CM232" s="12"/>
      <c r="CN232" s="12"/>
      <c r="CO232" s="12"/>
      <c r="CP232" s="12"/>
      <c r="CQ232" s="12"/>
      <c r="CR232" s="12"/>
      <c r="CS232" s="12"/>
      <c r="CT232" s="12"/>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c r="EA232" s="12"/>
      <c r="EB232" s="12"/>
      <c r="EC232" s="12"/>
      <c r="ED232" s="12"/>
      <c r="EE232" s="12"/>
      <c r="EF232" s="12"/>
      <c r="EG232" s="12"/>
      <c r="EH232" s="12"/>
      <c r="EI232" s="12"/>
      <c r="EJ232" s="12"/>
      <c r="EK232" s="12"/>
      <c r="EL232" s="12"/>
      <c r="EM232" s="12"/>
      <c r="EN232" s="12"/>
      <c r="EO232" s="12"/>
      <c r="EP232" s="12"/>
      <c r="EQ232" s="12"/>
      <c r="ER232" s="12"/>
      <c r="ES232" s="12"/>
      <c r="ET232" s="12"/>
      <c r="EU232" s="12"/>
      <c r="EV232" s="12"/>
      <c r="EW232" s="12"/>
      <c r="EX232" s="12"/>
      <c r="EY232" s="12"/>
      <c r="EZ232" s="12"/>
      <c r="FA232" s="12"/>
      <c r="FB232" s="12"/>
      <c r="FC232" s="12"/>
      <c r="FD232" s="12"/>
      <c r="FE232" s="12"/>
      <c r="FF232" s="12"/>
      <c r="FG232" s="12"/>
    </row>
    <row r="233" spans="1:163" ht="12.75" x14ac:dyDescent="0.2">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12"/>
      <c r="BH233" s="12"/>
      <c r="BI233" s="12"/>
      <c r="BJ233" s="12"/>
      <c r="BK233" s="12"/>
      <c r="BL233" s="81">
        <f>'Youth population'!AU233</f>
        <v>0</v>
      </c>
      <c r="BM233" s="12"/>
      <c r="BN233" s="12"/>
      <c r="BO233" s="12"/>
      <c r="BP233" s="12"/>
      <c r="BQ233" s="12"/>
      <c r="BR233" s="12"/>
      <c r="BS233" s="12"/>
      <c r="BT233" s="12"/>
      <c r="BU233" s="12"/>
      <c r="BV233" s="12"/>
      <c r="BW233" s="12"/>
      <c r="BX233" s="12"/>
      <c r="BY233" s="12"/>
      <c r="BZ233" s="12"/>
      <c r="CA233" s="12"/>
      <c r="CB233" s="141"/>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c r="EB233" s="12"/>
      <c r="EC233" s="12"/>
      <c r="ED233" s="12"/>
      <c r="EE233" s="12"/>
      <c r="EF233" s="12"/>
      <c r="EG233" s="12"/>
      <c r="EH233" s="12"/>
      <c r="EI233" s="12"/>
      <c r="EJ233" s="12"/>
      <c r="EK233" s="12"/>
      <c r="EL233" s="12"/>
      <c r="EM233" s="12"/>
      <c r="EN233" s="12"/>
      <c r="EO233" s="12"/>
      <c r="EP233" s="12"/>
      <c r="EQ233" s="12"/>
      <c r="ER233" s="12"/>
      <c r="ES233" s="12"/>
      <c r="ET233" s="12"/>
      <c r="EU233" s="12"/>
      <c r="EV233" s="12"/>
      <c r="EW233" s="12"/>
      <c r="EX233" s="12"/>
      <c r="EY233" s="12"/>
      <c r="EZ233" s="12"/>
      <c r="FA233" s="12"/>
      <c r="FB233" s="12"/>
      <c r="FC233" s="12"/>
      <c r="FD233" s="12"/>
      <c r="FE233" s="12"/>
      <c r="FF233" s="12"/>
      <c r="FG233" s="12"/>
    </row>
    <row r="234" spans="1:163" ht="12.75" x14ac:dyDescent="0.2">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12"/>
      <c r="BH234" s="12"/>
      <c r="BI234" s="12"/>
      <c r="BJ234" s="12"/>
      <c r="BK234" s="12"/>
      <c r="BL234" s="69">
        <f>'Youth population'!AU234</f>
        <v>0</v>
      </c>
      <c r="BM234" s="12"/>
      <c r="BN234" s="12"/>
      <c r="BO234" s="12"/>
      <c r="BP234" s="12"/>
      <c r="BQ234" s="12"/>
      <c r="BR234" s="12"/>
      <c r="BS234" s="12"/>
      <c r="BT234" s="12"/>
      <c r="BU234" s="12"/>
      <c r="BV234" s="12"/>
      <c r="BW234" s="12"/>
      <c r="BX234" s="12"/>
      <c r="BY234" s="12"/>
      <c r="BZ234" s="12"/>
      <c r="CA234" s="12"/>
      <c r="CB234" s="141"/>
      <c r="CC234" s="12"/>
      <c r="CD234" s="12"/>
      <c r="CE234" s="12"/>
      <c r="CF234" s="12"/>
      <c r="CG234" s="12"/>
      <c r="CH234" s="12"/>
      <c r="CI234" s="12"/>
      <c r="CJ234" s="12"/>
      <c r="CK234" s="12"/>
      <c r="CL234" s="12"/>
      <c r="CM234" s="12"/>
      <c r="CN234" s="12"/>
      <c r="CO234" s="12"/>
      <c r="CP234" s="12"/>
      <c r="CQ234" s="12"/>
      <c r="CR234" s="12"/>
      <c r="CS234" s="12"/>
      <c r="CT234" s="12"/>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c r="EA234" s="12"/>
      <c r="EB234" s="12"/>
      <c r="EC234" s="12"/>
      <c r="ED234" s="12"/>
      <c r="EE234" s="12"/>
      <c r="EF234" s="12"/>
      <c r="EG234" s="12"/>
      <c r="EH234" s="12"/>
      <c r="EI234" s="12"/>
      <c r="EJ234" s="12"/>
      <c r="EK234" s="12"/>
      <c r="EL234" s="12"/>
      <c r="EM234" s="12"/>
      <c r="EN234" s="12"/>
      <c r="EO234" s="12"/>
      <c r="EP234" s="12"/>
      <c r="EQ234" s="12"/>
      <c r="ER234" s="12"/>
      <c r="ES234" s="12"/>
      <c r="ET234" s="12"/>
      <c r="EU234" s="12"/>
      <c r="EV234" s="12"/>
      <c r="EW234" s="12"/>
      <c r="EX234" s="12"/>
      <c r="EY234" s="12"/>
      <c r="EZ234" s="12"/>
      <c r="FA234" s="12"/>
      <c r="FB234" s="12"/>
      <c r="FC234" s="12"/>
      <c r="FD234" s="12"/>
      <c r="FE234" s="12"/>
      <c r="FF234" s="12"/>
      <c r="FG234" s="12"/>
    </row>
    <row r="235" spans="1:163" ht="12.75" x14ac:dyDescent="0.2">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12"/>
      <c r="BH235" s="12"/>
      <c r="BI235" s="12"/>
      <c r="BJ235" s="12"/>
      <c r="BK235" s="12"/>
      <c r="BL235" s="81">
        <f>'Youth population'!AU235</f>
        <v>0</v>
      </c>
      <c r="BM235" s="12"/>
      <c r="BN235" s="12"/>
      <c r="BO235" s="12"/>
      <c r="BP235" s="12"/>
      <c r="BQ235" s="12"/>
      <c r="BR235" s="12"/>
      <c r="BS235" s="12"/>
      <c r="BT235" s="12"/>
      <c r="BU235" s="12"/>
      <c r="BV235" s="12"/>
      <c r="BW235" s="12"/>
      <c r="BX235" s="12"/>
      <c r="BY235" s="12"/>
      <c r="BZ235" s="12"/>
      <c r="CA235" s="12"/>
      <c r="CB235" s="141"/>
      <c r="CC235" s="12"/>
      <c r="CD235" s="12"/>
      <c r="CE235" s="12"/>
      <c r="CF235" s="12"/>
      <c r="CG235" s="12"/>
      <c r="CH235" s="12"/>
      <c r="CI235" s="12"/>
      <c r="CJ235" s="12"/>
      <c r="CK235" s="12"/>
      <c r="CL235" s="12"/>
      <c r="CM235" s="12"/>
      <c r="CN235" s="12"/>
      <c r="CO235" s="12"/>
      <c r="CP235" s="12"/>
      <c r="CQ235" s="12"/>
      <c r="CR235" s="12"/>
      <c r="CS235" s="12"/>
      <c r="CT235" s="12"/>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c r="EA235" s="12"/>
      <c r="EB235" s="12"/>
      <c r="EC235" s="12"/>
      <c r="ED235" s="12"/>
      <c r="EE235" s="12"/>
      <c r="EF235" s="12"/>
      <c r="EG235" s="12"/>
      <c r="EH235" s="12"/>
      <c r="EI235" s="12"/>
      <c r="EJ235" s="12"/>
      <c r="EK235" s="12"/>
      <c r="EL235" s="12"/>
      <c r="EM235" s="12"/>
      <c r="EN235" s="12"/>
      <c r="EO235" s="12"/>
      <c r="EP235" s="12"/>
      <c r="EQ235" s="12"/>
      <c r="ER235" s="12"/>
      <c r="ES235" s="12"/>
      <c r="ET235" s="12"/>
      <c r="EU235" s="12"/>
      <c r="EV235" s="12"/>
      <c r="EW235" s="12"/>
      <c r="EX235" s="12"/>
      <c r="EY235" s="12"/>
      <c r="EZ235" s="12"/>
      <c r="FA235" s="12"/>
      <c r="FB235" s="12"/>
      <c r="FC235" s="12"/>
      <c r="FD235" s="12"/>
      <c r="FE235" s="12"/>
      <c r="FF235" s="12"/>
      <c r="FG235" s="12"/>
    </row>
    <row r="236" spans="1:163" ht="12.75" x14ac:dyDescent="0.2">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12"/>
      <c r="BH236" s="12"/>
      <c r="BI236" s="12"/>
      <c r="BJ236" s="12"/>
      <c r="BK236" s="12"/>
      <c r="BL236" s="12"/>
      <c r="BM236" s="12"/>
      <c r="BN236" s="12"/>
      <c r="BO236" s="12"/>
      <c r="BP236" s="12"/>
      <c r="BQ236" s="12"/>
      <c r="BR236" s="12"/>
      <c r="BS236" s="12"/>
      <c r="BT236" s="12"/>
      <c r="BU236" s="12"/>
      <c r="BV236" s="12"/>
      <c r="BW236" s="12"/>
      <c r="BX236" s="12"/>
      <c r="BY236" s="12"/>
      <c r="BZ236" s="12"/>
      <c r="CA236" s="12"/>
      <c r="CB236" s="141"/>
      <c r="CC236" s="12"/>
      <c r="CD236" s="12"/>
      <c r="CE236" s="12"/>
      <c r="CF236" s="12"/>
      <c r="CG236" s="12"/>
      <c r="CH236" s="12"/>
      <c r="CI236" s="12"/>
      <c r="CJ236" s="12"/>
      <c r="CK236" s="12"/>
      <c r="CL236" s="12"/>
      <c r="CM236" s="12"/>
      <c r="CN236" s="12"/>
      <c r="CO236" s="12"/>
      <c r="CP236" s="12"/>
      <c r="CQ236" s="12"/>
      <c r="CR236" s="12"/>
      <c r="CS236" s="12"/>
      <c r="CT236" s="12"/>
      <c r="CU236" s="12"/>
      <c r="CV236" s="12"/>
      <c r="CW236" s="12"/>
      <c r="CX236" s="12"/>
      <c r="CY236" s="12"/>
      <c r="CZ236" s="12"/>
      <c r="DA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c r="EA236" s="12"/>
      <c r="EB236" s="12"/>
      <c r="EC236" s="12"/>
      <c r="ED236" s="12"/>
      <c r="EE236" s="12"/>
      <c r="EF236" s="12"/>
      <c r="EG236" s="12"/>
      <c r="EH236" s="12"/>
      <c r="EI236" s="12"/>
      <c r="EJ236" s="12"/>
      <c r="EK236" s="12"/>
      <c r="EL236" s="12"/>
      <c r="EM236" s="12"/>
      <c r="EN236" s="12"/>
      <c r="EO236" s="12"/>
      <c r="EP236" s="12"/>
      <c r="EQ236" s="12"/>
      <c r="ER236" s="12"/>
      <c r="ES236" s="12"/>
      <c r="ET236" s="12"/>
      <c r="EU236" s="12"/>
      <c r="EV236" s="12"/>
      <c r="EW236" s="12"/>
      <c r="EX236" s="12"/>
      <c r="EY236" s="12"/>
      <c r="EZ236" s="12"/>
      <c r="FA236" s="12"/>
      <c r="FB236" s="12"/>
      <c r="FC236" s="12"/>
      <c r="FD236" s="12"/>
      <c r="FE236" s="12"/>
      <c r="FF236" s="12"/>
      <c r="FG236" s="12"/>
    </row>
    <row r="237" spans="1:163" ht="12.75" x14ac:dyDescent="0.2">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12"/>
      <c r="BH237" s="12"/>
      <c r="BI237" s="12"/>
      <c r="BJ237" s="12"/>
      <c r="BK237" s="12"/>
      <c r="BL237" s="10"/>
      <c r="BM237" s="12"/>
      <c r="BN237" s="12"/>
      <c r="BO237" s="12"/>
      <c r="BP237" s="12"/>
      <c r="BQ237" s="12"/>
      <c r="BR237" s="12"/>
      <c r="BS237" s="12"/>
      <c r="BT237" s="12"/>
      <c r="BU237" s="12"/>
      <c r="BV237" s="12"/>
      <c r="BW237" s="12"/>
      <c r="BX237" s="12"/>
      <c r="BY237" s="12"/>
      <c r="BZ237" s="12"/>
      <c r="CA237" s="12"/>
      <c r="CB237" s="141"/>
      <c r="CC237" s="12"/>
      <c r="CD237" s="12"/>
      <c r="CE237" s="12"/>
      <c r="CF237" s="12"/>
      <c r="CG237" s="12"/>
      <c r="CH237" s="12"/>
      <c r="CI237" s="12"/>
      <c r="CJ237" s="12"/>
      <c r="CK237" s="12"/>
      <c r="CL237" s="12"/>
      <c r="CM237" s="12"/>
      <c r="CN237" s="12"/>
      <c r="CO237" s="12"/>
      <c r="CP237" s="12"/>
      <c r="CQ237" s="12"/>
      <c r="CR237" s="12"/>
      <c r="CS237" s="12"/>
      <c r="CT237" s="12"/>
      <c r="CU237" s="12"/>
      <c r="CV237" s="12"/>
      <c r="CW237" s="12"/>
      <c r="CX237" s="12"/>
      <c r="CY237" s="12"/>
      <c r="CZ237" s="12"/>
      <c r="DA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c r="EA237" s="12"/>
      <c r="EB237" s="12"/>
      <c r="EC237" s="12"/>
      <c r="ED237" s="12"/>
      <c r="EE237" s="12"/>
      <c r="EF237" s="12"/>
      <c r="EG237" s="12"/>
      <c r="EH237" s="12"/>
      <c r="EI237" s="12"/>
      <c r="EJ237" s="12"/>
      <c r="EK237" s="12"/>
      <c r="EL237" s="12"/>
      <c r="EM237" s="12"/>
      <c r="EN237" s="12"/>
      <c r="EO237" s="12"/>
      <c r="EP237" s="12"/>
      <c r="EQ237" s="12"/>
      <c r="ER237" s="12"/>
      <c r="ES237" s="12"/>
      <c r="ET237" s="12"/>
      <c r="EU237" s="12"/>
      <c r="EV237" s="12"/>
      <c r="EW237" s="12"/>
      <c r="EX237" s="12"/>
      <c r="EY237" s="12"/>
      <c r="EZ237" s="12"/>
      <c r="FA237" s="12"/>
      <c r="FB237" s="12"/>
      <c r="FC237" s="12"/>
      <c r="FD237" s="12"/>
      <c r="FE237" s="12"/>
      <c r="FF237" s="12"/>
      <c r="FG237" s="12"/>
    </row>
    <row r="238" spans="1:163" ht="12.75" x14ac:dyDescent="0.2">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12"/>
      <c r="BH238" s="12"/>
      <c r="BI238" s="12"/>
      <c r="BJ238" s="12"/>
      <c r="BK238" s="12"/>
      <c r="BL238" s="10"/>
      <c r="BM238" s="12"/>
      <c r="BN238" s="12"/>
      <c r="BO238" s="12"/>
      <c r="BP238" s="12"/>
      <c r="BQ238" s="12"/>
      <c r="BR238" s="12"/>
      <c r="BS238" s="12"/>
      <c r="BT238" s="12"/>
      <c r="BU238" s="12"/>
      <c r="BV238" s="12"/>
      <c r="BW238" s="12"/>
      <c r="BX238" s="12"/>
      <c r="BY238" s="12"/>
      <c r="BZ238" s="12"/>
      <c r="CA238" s="12"/>
      <c r="CB238" s="141"/>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row>
    <row r="239" spans="1:163" ht="25.5" x14ac:dyDescent="0.2">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12"/>
      <c r="BH239" s="12"/>
      <c r="BI239" s="12"/>
      <c r="BJ239" s="12"/>
      <c r="BK239" s="12"/>
      <c r="BL239" s="29" t="s">
        <v>43</v>
      </c>
      <c r="BM239" s="12"/>
      <c r="BN239" s="12"/>
      <c r="BO239" s="12"/>
      <c r="BP239" s="12"/>
      <c r="BQ239" s="12"/>
      <c r="BR239" s="12"/>
      <c r="BS239" s="12"/>
      <c r="BT239" s="12"/>
      <c r="BU239" s="12"/>
      <c r="BV239" s="12"/>
      <c r="BW239" s="12"/>
      <c r="BX239" s="12"/>
      <c r="BY239" s="12"/>
      <c r="BZ239" s="12"/>
      <c r="CA239" s="12"/>
      <c r="CB239" s="141"/>
      <c r="CC239" s="12"/>
      <c r="CD239" s="12"/>
      <c r="CE239" s="12"/>
      <c r="CF239" s="12"/>
      <c r="CG239" s="12"/>
      <c r="CH239" s="12"/>
      <c r="CI239" s="12"/>
      <c r="CJ239" s="12"/>
      <c r="CK239" s="12"/>
      <c r="CL239" s="12"/>
      <c r="CM239" s="12"/>
      <c r="CN239" s="12"/>
      <c r="CO239" s="12"/>
      <c r="CP239" s="12"/>
      <c r="CQ239" s="12"/>
      <c r="CR239" s="12"/>
      <c r="CS239" s="12"/>
      <c r="CT239" s="12"/>
      <c r="CU239" s="12"/>
      <c r="CV239" s="12"/>
      <c r="CW239" s="12"/>
      <c r="CX239" s="12"/>
      <c r="CY239" s="12"/>
      <c r="CZ239" s="12"/>
      <c r="DA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c r="EA239" s="12"/>
      <c r="EB239" s="12"/>
      <c r="EC239" s="12"/>
      <c r="ED239" s="12"/>
      <c r="EE239" s="12"/>
      <c r="EF239" s="12"/>
      <c r="EG239" s="12"/>
      <c r="EH239" s="12"/>
      <c r="EI239" s="12"/>
      <c r="EJ239" s="12"/>
      <c r="EK239" s="12"/>
      <c r="EL239" s="12"/>
      <c r="EM239" s="12"/>
      <c r="EN239" s="12"/>
      <c r="EO239" s="12"/>
      <c r="EP239" s="12"/>
      <c r="EQ239" s="12"/>
      <c r="ER239" s="12"/>
      <c r="ES239" s="12"/>
      <c r="ET239" s="12"/>
      <c r="EU239" s="12"/>
      <c r="EV239" s="12"/>
      <c r="EW239" s="12"/>
      <c r="EX239" s="12"/>
      <c r="EY239" s="12"/>
      <c r="EZ239" s="12"/>
      <c r="FA239" s="12"/>
      <c r="FB239" s="12"/>
      <c r="FC239" s="12"/>
      <c r="FD239" s="12"/>
      <c r="FE239" s="12"/>
      <c r="FF239" s="12"/>
      <c r="FG239" s="12"/>
    </row>
    <row r="240" spans="1:163" ht="12.75" x14ac:dyDescent="0.2">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12"/>
      <c r="BH240" s="12"/>
      <c r="BI240" s="12"/>
      <c r="BJ240" s="12"/>
      <c r="BK240" s="12"/>
      <c r="BL240" s="35">
        <f>'Youth population'!AU240</f>
        <v>0</v>
      </c>
      <c r="BM240" s="12"/>
      <c r="BN240" s="12"/>
      <c r="BO240" s="12"/>
      <c r="BP240" s="12"/>
      <c r="BQ240" s="12"/>
      <c r="BR240" s="12"/>
      <c r="BS240" s="12"/>
      <c r="BT240" s="12"/>
      <c r="BU240" s="12"/>
      <c r="BV240" s="12"/>
      <c r="BW240" s="12"/>
      <c r="BX240" s="12"/>
      <c r="BY240" s="12"/>
      <c r="BZ240" s="12"/>
      <c r="CA240" s="12"/>
      <c r="CB240" s="141"/>
      <c r="CC240" s="12"/>
      <c r="CD240" s="12"/>
      <c r="CE240" s="12"/>
      <c r="CF240" s="12"/>
      <c r="CG240" s="12"/>
      <c r="CH240" s="12"/>
      <c r="CI240" s="12"/>
      <c r="CJ240" s="12"/>
      <c r="CK240" s="12"/>
      <c r="CL240" s="12"/>
      <c r="CM240" s="12"/>
      <c r="CN240" s="12"/>
      <c r="CO240" s="12"/>
      <c r="CP240" s="12"/>
      <c r="CQ240" s="12"/>
      <c r="CR240" s="12"/>
      <c r="CS240" s="12"/>
      <c r="CT240" s="12"/>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c r="EB240" s="12"/>
      <c r="EC240" s="12"/>
      <c r="ED240" s="12"/>
      <c r="EE240" s="12"/>
      <c r="EF240" s="12"/>
      <c r="EG240" s="12"/>
      <c r="EH240" s="12"/>
      <c r="EI240" s="12"/>
      <c r="EJ240" s="12"/>
      <c r="EK240" s="12"/>
      <c r="EL240" s="12"/>
      <c r="EM240" s="12"/>
      <c r="EN240" s="12"/>
      <c r="EO240" s="12"/>
      <c r="EP240" s="12"/>
      <c r="EQ240" s="12"/>
      <c r="ER240" s="12"/>
      <c r="ES240" s="12"/>
      <c r="ET240" s="12"/>
      <c r="EU240" s="12"/>
      <c r="EV240" s="12"/>
      <c r="EW240" s="12"/>
      <c r="EX240" s="12"/>
      <c r="EY240" s="12"/>
      <c r="EZ240" s="12"/>
      <c r="FA240" s="12"/>
      <c r="FB240" s="12"/>
      <c r="FC240" s="12"/>
      <c r="FD240" s="12"/>
      <c r="FE240" s="12"/>
      <c r="FF240" s="12"/>
      <c r="FG240" s="12"/>
    </row>
    <row r="241" spans="1:163" ht="12.75" x14ac:dyDescent="0.2">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12"/>
      <c r="BH241" s="12"/>
      <c r="BI241" s="12"/>
      <c r="BJ241" s="12"/>
      <c r="BK241" s="12"/>
      <c r="BL241" s="69">
        <f>'Youth population'!AU241</f>
        <v>0</v>
      </c>
      <c r="BM241" s="12"/>
      <c r="BN241" s="12"/>
      <c r="BO241" s="12"/>
      <c r="BP241" s="12"/>
      <c r="BQ241" s="12"/>
      <c r="BR241" s="12"/>
      <c r="BS241" s="12"/>
      <c r="BT241" s="12"/>
      <c r="BU241" s="12"/>
      <c r="BV241" s="12"/>
      <c r="BW241" s="12"/>
      <c r="BX241" s="12"/>
      <c r="BY241" s="12"/>
      <c r="BZ241" s="12"/>
      <c r="CA241" s="12"/>
      <c r="CB241" s="141"/>
      <c r="CC241" s="12"/>
      <c r="CD241" s="12"/>
      <c r="CE241" s="12"/>
      <c r="CF241" s="12"/>
      <c r="CG241" s="12"/>
      <c r="CH241" s="12"/>
      <c r="CI241" s="12"/>
      <c r="CJ241" s="12"/>
      <c r="CK241" s="12"/>
      <c r="CL241" s="12"/>
      <c r="CM241" s="12"/>
      <c r="CN241" s="12"/>
      <c r="CO241" s="12"/>
      <c r="CP241" s="12"/>
      <c r="CQ241" s="12"/>
      <c r="CR241" s="12"/>
      <c r="CS241" s="12"/>
      <c r="CT241" s="12"/>
      <c r="CU241" s="12"/>
      <c r="CV241" s="12"/>
      <c r="CW241" s="12"/>
      <c r="CX241" s="12"/>
      <c r="CY241" s="12"/>
      <c r="CZ241" s="12"/>
      <c r="DA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c r="EA241" s="12"/>
      <c r="EB241" s="12"/>
      <c r="EC241" s="12"/>
      <c r="ED241" s="12"/>
      <c r="EE241" s="12"/>
      <c r="EF241" s="12"/>
      <c r="EG241" s="12"/>
      <c r="EH241" s="12"/>
      <c r="EI241" s="12"/>
      <c r="EJ241" s="12"/>
      <c r="EK241" s="12"/>
      <c r="EL241" s="12"/>
      <c r="EM241" s="12"/>
      <c r="EN241" s="12"/>
      <c r="EO241" s="12"/>
      <c r="EP241" s="12"/>
      <c r="EQ241" s="12"/>
      <c r="ER241" s="12"/>
      <c r="ES241" s="12"/>
      <c r="ET241" s="12"/>
      <c r="EU241" s="12"/>
      <c r="EV241" s="12"/>
      <c r="EW241" s="12"/>
      <c r="EX241" s="12"/>
      <c r="EY241" s="12"/>
      <c r="EZ241" s="12"/>
      <c r="FA241" s="12"/>
      <c r="FB241" s="12"/>
      <c r="FC241" s="12"/>
      <c r="FD241" s="12"/>
      <c r="FE241" s="12"/>
      <c r="FF241" s="12"/>
      <c r="FG241" s="12"/>
    </row>
    <row r="242" spans="1:163" ht="12.75" x14ac:dyDescent="0.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12"/>
      <c r="BH242" s="12"/>
      <c r="BI242" s="12"/>
      <c r="BJ242" s="12"/>
      <c r="BK242" s="12"/>
      <c r="BL242" s="117">
        <f>'Youth population'!AU242</f>
        <v>0</v>
      </c>
      <c r="BM242" s="12"/>
      <c r="BN242" s="12"/>
      <c r="BO242" s="12"/>
      <c r="BP242" s="12"/>
      <c r="BQ242" s="12"/>
      <c r="BR242" s="12"/>
      <c r="BS242" s="12"/>
      <c r="BT242" s="12"/>
      <c r="BU242" s="12"/>
      <c r="BV242" s="12"/>
      <c r="BW242" s="12"/>
      <c r="BX242" s="12"/>
      <c r="BY242" s="12"/>
      <c r="BZ242" s="12"/>
      <c r="CA242" s="12"/>
      <c r="CB242" s="141"/>
      <c r="CC242" s="12"/>
      <c r="CD242" s="12"/>
      <c r="CE242" s="12"/>
      <c r="CF242" s="12"/>
      <c r="CG242" s="12"/>
      <c r="CH242" s="12"/>
      <c r="CI242" s="12"/>
      <c r="CJ242" s="12"/>
      <c r="CK242" s="12"/>
      <c r="CL242" s="12"/>
      <c r="CM242" s="12"/>
      <c r="CN242" s="12"/>
      <c r="CO242" s="12"/>
      <c r="CP242" s="12"/>
      <c r="CQ242" s="12"/>
      <c r="CR242" s="12"/>
      <c r="CS242" s="12"/>
      <c r="CT242" s="12"/>
      <c r="CU242" s="12"/>
      <c r="CV242" s="12"/>
      <c r="CW242" s="12"/>
      <c r="CX242" s="12"/>
      <c r="CY242" s="12"/>
      <c r="CZ242" s="12"/>
      <c r="DA242" s="12"/>
      <c r="DB242" s="12"/>
      <c r="DC242" s="12"/>
      <c r="DD242" s="12"/>
      <c r="DE242" s="12"/>
      <c r="DF242" s="12"/>
      <c r="DG242" s="12"/>
      <c r="DH242" s="12"/>
      <c r="DI242" s="12"/>
      <c r="DJ242" s="12"/>
      <c r="DK242" s="12"/>
      <c r="DL242" s="12"/>
      <c r="DM242" s="12"/>
      <c r="DN242" s="12"/>
      <c r="DO242" s="12"/>
      <c r="DP242" s="12"/>
      <c r="DQ242" s="12"/>
      <c r="DR242" s="12"/>
      <c r="DS242" s="12"/>
      <c r="DT242" s="12"/>
      <c r="DU242" s="12"/>
      <c r="DV242" s="12"/>
      <c r="DW242" s="12"/>
      <c r="DX242" s="12"/>
      <c r="DY242" s="12"/>
      <c r="DZ242" s="12"/>
      <c r="EA242" s="12"/>
      <c r="EB242" s="12"/>
      <c r="EC242" s="12"/>
      <c r="ED242" s="12"/>
      <c r="EE242" s="12"/>
      <c r="EF242" s="12"/>
      <c r="EG242" s="12"/>
      <c r="EH242" s="12"/>
      <c r="EI242" s="12"/>
      <c r="EJ242" s="12"/>
      <c r="EK242" s="12"/>
      <c r="EL242" s="12"/>
      <c r="EM242" s="12"/>
      <c r="EN242" s="12"/>
      <c r="EO242" s="12"/>
      <c r="EP242" s="12"/>
      <c r="EQ242" s="12"/>
      <c r="ER242" s="12"/>
      <c r="ES242" s="12"/>
      <c r="ET242" s="12"/>
      <c r="EU242" s="12"/>
      <c r="EV242" s="12"/>
      <c r="EW242" s="12"/>
      <c r="EX242" s="12"/>
      <c r="EY242" s="12"/>
      <c r="EZ242" s="12"/>
      <c r="FA242" s="12"/>
      <c r="FB242" s="12"/>
      <c r="FC242" s="12"/>
      <c r="FD242" s="12"/>
      <c r="FE242" s="12"/>
      <c r="FF242" s="12"/>
      <c r="FG242" s="12"/>
    </row>
    <row r="243" spans="1:163" ht="12.75" x14ac:dyDescent="0.2">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12"/>
      <c r="BH243" s="12"/>
      <c r="BI243" s="12"/>
      <c r="BJ243" s="12"/>
      <c r="BK243" s="12"/>
      <c r="BL243" s="73">
        <f>'Youth population'!AU243</f>
        <v>0</v>
      </c>
      <c r="BM243" s="12"/>
      <c r="BN243" s="12"/>
      <c r="BO243" s="12"/>
      <c r="BP243" s="12"/>
      <c r="BQ243" s="12"/>
      <c r="BR243" s="12"/>
      <c r="BS243" s="12"/>
      <c r="BT243" s="12"/>
      <c r="BU243" s="12"/>
      <c r="BV243" s="12"/>
      <c r="BW243" s="12"/>
      <c r="BX243" s="12"/>
      <c r="BY243" s="12"/>
      <c r="BZ243" s="12"/>
      <c r="CA243" s="12"/>
      <c r="CB243" s="141"/>
      <c r="CC243" s="12"/>
      <c r="CD243" s="12"/>
      <c r="CE243" s="12"/>
      <c r="CF243" s="12"/>
      <c r="CG243" s="12"/>
      <c r="CH243" s="12"/>
      <c r="CI243" s="12"/>
      <c r="CJ243" s="12"/>
      <c r="CK243" s="12"/>
      <c r="CL243" s="12"/>
      <c r="CM243" s="12"/>
      <c r="CN243" s="12"/>
      <c r="CO243" s="12"/>
      <c r="CP243" s="12"/>
      <c r="CQ243" s="12"/>
      <c r="CR243" s="12"/>
      <c r="CS243" s="12"/>
      <c r="CT243" s="12"/>
      <c r="CU243" s="12"/>
      <c r="CV243" s="12"/>
      <c r="CW243" s="12"/>
      <c r="CX243" s="12"/>
      <c r="CY243" s="12"/>
      <c r="CZ243" s="12"/>
      <c r="DA243" s="12"/>
      <c r="DB243" s="12"/>
      <c r="DC243" s="12"/>
      <c r="DD243" s="12"/>
      <c r="DE243" s="12"/>
      <c r="DF243" s="12"/>
      <c r="DG243" s="12"/>
      <c r="DH243" s="12"/>
      <c r="DI243" s="12"/>
      <c r="DJ243" s="12"/>
      <c r="DK243" s="12"/>
      <c r="DL243" s="12"/>
      <c r="DM243" s="12"/>
      <c r="DN243" s="12"/>
      <c r="DO243" s="12"/>
      <c r="DP243" s="12"/>
      <c r="DQ243" s="12"/>
      <c r="DR243" s="12"/>
      <c r="DS243" s="12"/>
      <c r="DT243" s="12"/>
      <c r="DU243" s="12"/>
      <c r="DV243" s="12"/>
      <c r="DW243" s="12"/>
      <c r="DX243" s="12"/>
      <c r="DY243" s="12"/>
      <c r="DZ243" s="12"/>
      <c r="EA243" s="12"/>
      <c r="EB243" s="12"/>
      <c r="EC243" s="12"/>
      <c r="ED243" s="12"/>
      <c r="EE243" s="12"/>
      <c r="EF243" s="12"/>
      <c r="EG243" s="12"/>
      <c r="EH243" s="12"/>
      <c r="EI243" s="12"/>
      <c r="EJ243" s="12"/>
      <c r="EK243" s="12"/>
      <c r="EL243" s="12"/>
      <c r="EM243" s="12"/>
      <c r="EN243" s="12"/>
      <c r="EO243" s="12"/>
      <c r="EP243" s="12"/>
      <c r="EQ243" s="12"/>
      <c r="ER243" s="12"/>
      <c r="ES243" s="12"/>
      <c r="ET243" s="12"/>
      <c r="EU243" s="12"/>
      <c r="EV243" s="12"/>
      <c r="EW243" s="12"/>
      <c r="EX243" s="12"/>
      <c r="EY243" s="12"/>
      <c r="EZ243" s="12"/>
      <c r="FA243" s="12"/>
      <c r="FB243" s="12"/>
      <c r="FC243" s="12"/>
      <c r="FD243" s="12"/>
      <c r="FE243" s="12"/>
      <c r="FF243" s="12"/>
      <c r="FG243" s="12"/>
    </row>
    <row r="244" spans="1:163" ht="12.75" x14ac:dyDescent="0.2">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12"/>
      <c r="BH244" s="12"/>
      <c r="BI244" s="12"/>
      <c r="BJ244" s="12"/>
      <c r="BK244" s="12"/>
      <c r="BL244" s="69">
        <f>'Youth population'!AU244</f>
        <v>0</v>
      </c>
      <c r="BM244" s="12"/>
      <c r="BN244" s="12"/>
      <c r="BO244" s="12"/>
      <c r="BP244" s="12"/>
      <c r="BQ244" s="12"/>
      <c r="BR244" s="12"/>
      <c r="BS244" s="12"/>
      <c r="BT244" s="12"/>
      <c r="BU244" s="12"/>
      <c r="BV244" s="12"/>
      <c r="BW244" s="12"/>
      <c r="BX244" s="12"/>
      <c r="BY244" s="12"/>
      <c r="BZ244" s="12"/>
      <c r="CA244" s="12"/>
      <c r="CB244" s="141"/>
      <c r="CC244" s="12"/>
      <c r="CD244" s="12"/>
      <c r="CE244" s="12"/>
      <c r="CF244" s="12"/>
      <c r="CG244" s="12"/>
      <c r="CH244" s="12"/>
      <c r="CI244" s="12"/>
      <c r="CJ244" s="12"/>
      <c r="CK244" s="12"/>
      <c r="CL244" s="12"/>
      <c r="CM244" s="12"/>
      <c r="CN244" s="12"/>
      <c r="CO244" s="12"/>
      <c r="CP244" s="12"/>
      <c r="CQ244" s="12"/>
      <c r="CR244" s="12"/>
      <c r="CS244" s="12"/>
      <c r="CT244" s="12"/>
      <c r="CU244" s="12"/>
      <c r="CV244" s="12"/>
      <c r="CW244" s="12"/>
      <c r="CX244" s="12"/>
      <c r="CY244" s="12"/>
      <c r="CZ244" s="12"/>
      <c r="DA244" s="12"/>
      <c r="DB244" s="12"/>
      <c r="DC244" s="12"/>
      <c r="DD244" s="12"/>
      <c r="DE244" s="12"/>
      <c r="DF244" s="12"/>
      <c r="DG244" s="12"/>
      <c r="DH244" s="12"/>
      <c r="DI244" s="12"/>
      <c r="DJ244" s="12"/>
      <c r="DK244" s="12"/>
      <c r="DL244" s="12"/>
      <c r="DM244" s="12"/>
      <c r="DN244" s="12"/>
      <c r="DO244" s="12"/>
      <c r="DP244" s="12"/>
      <c r="DQ244" s="12"/>
      <c r="DR244" s="12"/>
      <c r="DS244" s="12"/>
      <c r="DT244" s="12"/>
      <c r="DU244" s="12"/>
      <c r="DV244" s="12"/>
      <c r="DW244" s="12"/>
      <c r="DX244" s="12"/>
      <c r="DY244" s="12"/>
      <c r="DZ244" s="12"/>
      <c r="EA244" s="12"/>
      <c r="EB244" s="12"/>
      <c r="EC244" s="12"/>
      <c r="ED244" s="12"/>
      <c r="EE244" s="12"/>
      <c r="EF244" s="12"/>
      <c r="EG244" s="12"/>
      <c r="EH244" s="12"/>
      <c r="EI244" s="12"/>
      <c r="EJ244" s="12"/>
      <c r="EK244" s="12"/>
      <c r="EL244" s="12"/>
      <c r="EM244" s="12"/>
      <c r="EN244" s="12"/>
      <c r="EO244" s="12"/>
      <c r="EP244" s="12"/>
      <c r="EQ244" s="12"/>
      <c r="ER244" s="12"/>
      <c r="ES244" s="12"/>
      <c r="ET244" s="12"/>
      <c r="EU244" s="12"/>
      <c r="EV244" s="12"/>
      <c r="EW244" s="12"/>
      <c r="EX244" s="12"/>
      <c r="EY244" s="12"/>
      <c r="EZ244" s="12"/>
      <c r="FA244" s="12"/>
      <c r="FB244" s="12"/>
      <c r="FC244" s="12"/>
      <c r="FD244" s="12"/>
      <c r="FE244" s="12"/>
      <c r="FF244" s="12"/>
      <c r="FG244" s="12"/>
    </row>
    <row r="245" spans="1:163" ht="12.75" x14ac:dyDescent="0.2">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12"/>
      <c r="BH245" s="12"/>
      <c r="BI245" s="12"/>
      <c r="BJ245" s="12"/>
      <c r="BK245" s="12"/>
      <c r="BL245" s="310">
        <f>'Youth population'!AU245</f>
        <v>0</v>
      </c>
      <c r="BM245" s="12"/>
      <c r="BN245" s="12"/>
      <c r="BO245" s="12"/>
      <c r="BP245" s="12"/>
      <c r="BQ245" s="12"/>
      <c r="BR245" s="12"/>
      <c r="BS245" s="12"/>
      <c r="BT245" s="12"/>
      <c r="BU245" s="12"/>
      <c r="BV245" s="12"/>
      <c r="BW245" s="12"/>
      <c r="BX245" s="12"/>
      <c r="BY245" s="12"/>
      <c r="BZ245" s="12"/>
      <c r="CA245" s="12"/>
      <c r="CB245" s="141"/>
      <c r="CC245" s="12"/>
      <c r="CD245" s="12"/>
      <c r="CE245" s="12"/>
      <c r="CF245" s="12"/>
      <c r="CG245" s="12"/>
      <c r="CH245" s="12"/>
      <c r="CI245" s="12"/>
      <c r="CJ245" s="12"/>
      <c r="CK245" s="12"/>
      <c r="CL245" s="12"/>
      <c r="CM245" s="12"/>
      <c r="CN245" s="12"/>
      <c r="CO245" s="12"/>
      <c r="CP245" s="12"/>
      <c r="CQ245" s="12"/>
      <c r="CR245" s="12"/>
      <c r="CS245" s="12"/>
      <c r="CT245" s="12"/>
      <c r="CU245" s="12"/>
      <c r="CV245" s="12"/>
      <c r="CW245" s="12"/>
      <c r="CX245" s="12"/>
      <c r="CY245" s="12"/>
      <c r="CZ245" s="12"/>
      <c r="DA245" s="12"/>
      <c r="DB245" s="12"/>
      <c r="DC245" s="12"/>
      <c r="DD245" s="12"/>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c r="EA245" s="12"/>
      <c r="EB245" s="12"/>
      <c r="EC245" s="12"/>
      <c r="ED245" s="12"/>
      <c r="EE245" s="12"/>
      <c r="EF245" s="12"/>
      <c r="EG245" s="12"/>
      <c r="EH245" s="12"/>
      <c r="EI245" s="12"/>
      <c r="EJ245" s="12"/>
      <c r="EK245" s="12"/>
      <c r="EL245" s="12"/>
      <c r="EM245" s="12"/>
      <c r="EN245" s="12"/>
      <c r="EO245" s="12"/>
      <c r="EP245" s="12"/>
      <c r="EQ245" s="12"/>
      <c r="ER245" s="12"/>
      <c r="ES245" s="12"/>
      <c r="ET245" s="12"/>
      <c r="EU245" s="12"/>
      <c r="EV245" s="12"/>
      <c r="EW245" s="12"/>
      <c r="EX245" s="12"/>
      <c r="EY245" s="12"/>
      <c r="EZ245" s="12"/>
      <c r="FA245" s="12"/>
      <c r="FB245" s="12"/>
      <c r="FC245" s="12"/>
      <c r="FD245" s="12"/>
      <c r="FE245" s="12"/>
      <c r="FF245" s="12"/>
      <c r="FG245" s="12"/>
    </row>
    <row r="246" spans="1:163" ht="12.75" x14ac:dyDescent="0.2">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81">
        <f>'Youth population'!AU246</f>
        <v>0</v>
      </c>
      <c r="BM246" s="12"/>
      <c r="BN246" s="12"/>
      <c r="BO246" s="12"/>
      <c r="BP246" s="12"/>
      <c r="BQ246" s="12"/>
      <c r="BR246" s="12"/>
      <c r="BS246" s="12"/>
      <c r="BT246" s="12"/>
      <c r="BU246" s="12"/>
      <c r="BV246" s="12"/>
      <c r="BW246" s="12"/>
      <c r="BX246" s="12"/>
      <c r="BY246" s="12"/>
      <c r="BZ246" s="12"/>
      <c r="CA246" s="12"/>
      <c r="CB246" s="141"/>
      <c r="CC246" s="12"/>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row>
    <row r="247" spans="1:163" ht="12.75" x14ac:dyDescent="0.2">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12"/>
      <c r="BH247" s="12"/>
      <c r="BI247" s="12"/>
      <c r="BJ247" s="12"/>
      <c r="BK247" s="12"/>
      <c r="BL247" s="310">
        <f>'Youth population'!AU247</f>
        <v>0</v>
      </c>
      <c r="BM247" s="12"/>
      <c r="BN247" s="12"/>
      <c r="BO247" s="12"/>
      <c r="BP247" s="12"/>
      <c r="BQ247" s="12"/>
      <c r="BR247" s="12"/>
      <c r="BS247" s="12"/>
      <c r="BT247" s="12"/>
      <c r="BU247" s="12"/>
      <c r="BV247" s="12"/>
      <c r="BW247" s="12"/>
      <c r="BX247" s="12"/>
      <c r="BY247" s="12"/>
      <c r="BZ247" s="12"/>
      <c r="CA247" s="12"/>
      <c r="CB247" s="141"/>
      <c r="CC247" s="12"/>
      <c r="CD247" s="12"/>
      <c r="CE247" s="12"/>
      <c r="CF247" s="12"/>
      <c r="CG247" s="12"/>
      <c r="CH247" s="12"/>
      <c r="CI247" s="12"/>
      <c r="CJ247" s="12"/>
      <c r="CK247" s="12"/>
      <c r="CL247" s="12"/>
      <c r="CM247" s="12"/>
      <c r="CN247" s="12"/>
      <c r="CO247" s="12"/>
      <c r="CP247" s="12"/>
      <c r="CQ247" s="12"/>
      <c r="CR247" s="12"/>
      <c r="CS247" s="12"/>
      <c r="CT247" s="12"/>
      <c r="CU247" s="12"/>
      <c r="CV247" s="12"/>
      <c r="CW247" s="12"/>
      <c r="CX247" s="12"/>
      <c r="CY247" s="12"/>
      <c r="CZ247" s="12"/>
      <c r="DA247" s="12"/>
      <c r="DB247" s="12"/>
      <c r="DC247" s="12"/>
      <c r="DD247" s="12"/>
      <c r="DE247" s="12"/>
      <c r="DF247" s="12"/>
      <c r="DG247" s="12"/>
      <c r="DH247" s="12"/>
      <c r="DI247" s="12"/>
      <c r="DJ247" s="12"/>
      <c r="DK247" s="12"/>
      <c r="DL247" s="12"/>
      <c r="DM247" s="12"/>
      <c r="DN247" s="12"/>
      <c r="DO247" s="12"/>
      <c r="DP247" s="12"/>
      <c r="DQ247" s="12"/>
      <c r="DR247" s="12"/>
      <c r="DS247" s="12"/>
      <c r="DT247" s="12"/>
      <c r="DU247" s="12"/>
      <c r="DV247" s="12"/>
      <c r="DW247" s="12"/>
      <c r="DX247" s="12"/>
      <c r="DY247" s="12"/>
      <c r="DZ247" s="12"/>
      <c r="EA247" s="12"/>
      <c r="EB247" s="12"/>
      <c r="EC247" s="12"/>
      <c r="ED247" s="12"/>
      <c r="EE247" s="12"/>
      <c r="EF247" s="12"/>
      <c r="EG247" s="12"/>
      <c r="EH247" s="12"/>
      <c r="EI247" s="12"/>
      <c r="EJ247" s="12"/>
      <c r="EK247" s="12"/>
      <c r="EL247" s="12"/>
      <c r="EM247" s="12"/>
      <c r="EN247" s="12"/>
      <c r="EO247" s="12"/>
      <c r="EP247" s="12"/>
      <c r="EQ247" s="12"/>
      <c r="ER247" s="12"/>
      <c r="ES247" s="12"/>
      <c r="ET247" s="12"/>
      <c r="EU247" s="12"/>
      <c r="EV247" s="12"/>
      <c r="EW247" s="12"/>
      <c r="EX247" s="12"/>
      <c r="EY247" s="12"/>
      <c r="EZ247" s="12"/>
      <c r="FA247" s="12"/>
      <c r="FB247" s="12"/>
      <c r="FC247" s="12"/>
      <c r="FD247" s="12"/>
      <c r="FE247" s="12"/>
      <c r="FF247" s="12"/>
      <c r="FG247" s="12"/>
    </row>
    <row r="248" spans="1:163" ht="12.75" x14ac:dyDescent="0.2">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12"/>
      <c r="BH248" s="12"/>
      <c r="BI248" s="12"/>
      <c r="BJ248" s="12"/>
      <c r="BK248" s="12"/>
      <c r="BL248" s="35">
        <f>'Youth population'!AU248</f>
        <v>0</v>
      </c>
      <c r="BM248" s="12"/>
      <c r="BN248" s="12"/>
      <c r="BO248" s="12"/>
      <c r="BP248" s="12"/>
      <c r="BQ248" s="12"/>
      <c r="BR248" s="12"/>
      <c r="BS248" s="12"/>
      <c r="BT248" s="12"/>
      <c r="BU248" s="12"/>
      <c r="BV248" s="12"/>
      <c r="BW248" s="12"/>
      <c r="BX248" s="12"/>
      <c r="BY248" s="12"/>
      <c r="BZ248" s="12"/>
      <c r="CA248" s="12"/>
      <c r="CB248" s="141"/>
      <c r="CC248" s="12"/>
      <c r="CD248" s="12"/>
      <c r="CE248" s="12"/>
      <c r="CF248" s="12"/>
      <c r="CG248" s="12"/>
      <c r="CH248" s="12"/>
      <c r="CI248" s="12"/>
      <c r="CJ248" s="12"/>
      <c r="CK248" s="12"/>
      <c r="CL248" s="12"/>
      <c r="CM248" s="12"/>
      <c r="CN248" s="12"/>
      <c r="CO248" s="12"/>
      <c r="CP248" s="12"/>
      <c r="CQ248" s="12"/>
      <c r="CR248" s="12"/>
      <c r="CS248" s="12"/>
      <c r="CT248" s="12"/>
      <c r="CU248" s="12"/>
      <c r="CV248" s="12"/>
      <c r="CW248" s="12"/>
      <c r="CX248" s="12"/>
      <c r="CY248" s="12"/>
      <c r="CZ248" s="12"/>
      <c r="DA248" s="12"/>
      <c r="DB248" s="12"/>
      <c r="DC248" s="12"/>
      <c r="DD248" s="12"/>
      <c r="DE248" s="12"/>
      <c r="DF248" s="12"/>
      <c r="DG248" s="12"/>
      <c r="DH248" s="12"/>
      <c r="DI248" s="12"/>
      <c r="DJ248" s="12"/>
      <c r="DK248" s="12"/>
      <c r="DL248" s="12"/>
      <c r="DM248" s="12"/>
      <c r="DN248" s="12"/>
      <c r="DO248" s="12"/>
      <c r="DP248" s="12"/>
      <c r="DQ248" s="12"/>
      <c r="DR248" s="12"/>
      <c r="DS248" s="12"/>
      <c r="DT248" s="12"/>
      <c r="DU248" s="12"/>
      <c r="DV248" s="12"/>
      <c r="DW248" s="12"/>
      <c r="DX248" s="12"/>
      <c r="DY248" s="12"/>
      <c r="DZ248" s="12"/>
      <c r="EA248" s="12"/>
      <c r="EB248" s="12"/>
      <c r="EC248" s="12"/>
      <c r="ED248" s="12"/>
      <c r="EE248" s="12"/>
      <c r="EF248" s="12"/>
      <c r="EG248" s="12"/>
      <c r="EH248" s="12"/>
      <c r="EI248" s="12"/>
      <c r="EJ248" s="12"/>
      <c r="EK248" s="12"/>
      <c r="EL248" s="12"/>
      <c r="EM248" s="12"/>
      <c r="EN248" s="12"/>
      <c r="EO248" s="12"/>
      <c r="EP248" s="12"/>
      <c r="EQ248" s="12"/>
      <c r="ER248" s="12"/>
      <c r="ES248" s="12"/>
      <c r="ET248" s="12"/>
      <c r="EU248" s="12"/>
      <c r="EV248" s="12"/>
      <c r="EW248" s="12"/>
      <c r="EX248" s="12"/>
      <c r="EY248" s="12"/>
      <c r="EZ248" s="12"/>
      <c r="FA248" s="12"/>
      <c r="FB248" s="12"/>
      <c r="FC248" s="12"/>
      <c r="FD248" s="12"/>
      <c r="FE248" s="12"/>
      <c r="FF248" s="12"/>
      <c r="FG248" s="12"/>
    </row>
    <row r="249" spans="1:163" ht="12.75" x14ac:dyDescent="0.2">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12"/>
      <c r="BH249" s="12"/>
      <c r="BI249" s="12"/>
      <c r="BJ249" s="12"/>
      <c r="BK249" s="12"/>
      <c r="BL249" s="310">
        <f>'Youth population'!AU249</f>
        <v>0</v>
      </c>
      <c r="BM249" s="12"/>
      <c r="BN249" s="12"/>
      <c r="BO249" s="12"/>
      <c r="BP249" s="12"/>
      <c r="BQ249" s="12"/>
      <c r="BR249" s="12"/>
      <c r="BS249" s="12"/>
      <c r="BT249" s="12"/>
      <c r="BU249" s="12"/>
      <c r="BV249" s="12"/>
      <c r="BW249" s="12"/>
      <c r="BX249" s="12"/>
      <c r="BY249" s="12"/>
      <c r="BZ249" s="12"/>
      <c r="CA249" s="12"/>
      <c r="CB249" s="141"/>
      <c r="CC249" s="12"/>
      <c r="CD249" s="12"/>
      <c r="CE249" s="12"/>
      <c r="CF249" s="12"/>
      <c r="CG249" s="12"/>
      <c r="CH249" s="12"/>
      <c r="CI249" s="12"/>
      <c r="CJ249" s="12"/>
      <c r="CK249" s="12"/>
      <c r="CL249" s="12"/>
      <c r="CM249" s="12"/>
      <c r="CN249" s="12"/>
      <c r="CO249" s="12"/>
      <c r="CP249" s="12"/>
      <c r="CQ249" s="12"/>
      <c r="CR249" s="12"/>
      <c r="CS249" s="12"/>
      <c r="CT249" s="12"/>
      <c r="CU249" s="12"/>
      <c r="CV249" s="12"/>
      <c r="CW249" s="12"/>
      <c r="CX249" s="12"/>
      <c r="CY249" s="12"/>
      <c r="CZ249" s="12"/>
      <c r="DA249" s="12"/>
      <c r="DB249" s="12"/>
      <c r="DC249" s="12"/>
      <c r="DD249" s="12"/>
      <c r="DE249" s="12"/>
      <c r="DF249" s="12"/>
      <c r="DG249" s="12"/>
      <c r="DH249" s="12"/>
      <c r="DI249" s="12"/>
      <c r="DJ249" s="12"/>
      <c r="DK249" s="12"/>
      <c r="DL249" s="12"/>
      <c r="DM249" s="12"/>
      <c r="DN249" s="12"/>
      <c r="DO249" s="12"/>
      <c r="DP249" s="12"/>
      <c r="DQ249" s="12"/>
      <c r="DR249" s="12"/>
      <c r="DS249" s="12"/>
      <c r="DT249" s="12"/>
      <c r="DU249" s="12"/>
      <c r="DV249" s="12"/>
      <c r="DW249" s="12"/>
      <c r="DX249" s="12"/>
      <c r="DY249" s="12"/>
      <c r="DZ249" s="12"/>
      <c r="EA249" s="12"/>
      <c r="EB249" s="12"/>
      <c r="EC249" s="12"/>
      <c r="ED249" s="12"/>
      <c r="EE249" s="12"/>
      <c r="EF249" s="12"/>
      <c r="EG249" s="12"/>
      <c r="EH249" s="12"/>
      <c r="EI249" s="12"/>
      <c r="EJ249" s="12"/>
      <c r="EK249" s="12"/>
      <c r="EL249" s="12"/>
      <c r="EM249" s="12"/>
      <c r="EN249" s="12"/>
      <c r="EO249" s="12"/>
      <c r="EP249" s="12"/>
      <c r="EQ249" s="12"/>
      <c r="ER249" s="12"/>
      <c r="ES249" s="12"/>
      <c r="ET249" s="12"/>
      <c r="EU249" s="12"/>
      <c r="EV249" s="12"/>
      <c r="EW249" s="12"/>
      <c r="EX249" s="12"/>
      <c r="EY249" s="12"/>
      <c r="EZ249" s="12"/>
      <c r="FA249" s="12"/>
      <c r="FB249" s="12"/>
      <c r="FC249" s="12"/>
      <c r="FD249" s="12"/>
      <c r="FE249" s="12"/>
      <c r="FF249" s="12"/>
      <c r="FG249" s="12"/>
    </row>
    <row r="250" spans="1:163" ht="12.75" x14ac:dyDescent="0.2">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12"/>
      <c r="BH250" s="12"/>
      <c r="BI250" s="12"/>
      <c r="BJ250" s="12"/>
      <c r="BK250" s="12"/>
      <c r="BL250" s="35">
        <f>'Youth population'!AU250</f>
        <v>0</v>
      </c>
      <c r="BM250" s="12"/>
      <c r="BN250" s="12"/>
      <c r="BO250" s="12"/>
      <c r="BP250" s="12"/>
      <c r="BQ250" s="12"/>
      <c r="BR250" s="12"/>
      <c r="BS250" s="12"/>
      <c r="BT250" s="12"/>
      <c r="BU250" s="12"/>
      <c r="BV250" s="12"/>
      <c r="BW250" s="12"/>
      <c r="BX250" s="12"/>
      <c r="BY250" s="12"/>
      <c r="BZ250" s="12"/>
      <c r="CA250" s="12"/>
      <c r="CB250" s="141"/>
      <c r="CC250" s="12"/>
      <c r="CD250" s="12"/>
      <c r="CE250" s="12"/>
      <c r="CF250" s="12"/>
      <c r="CG250" s="12"/>
      <c r="CH250" s="12"/>
      <c r="CI250" s="12"/>
      <c r="CJ250" s="12"/>
      <c r="CK250" s="12"/>
      <c r="CL250" s="12"/>
      <c r="CM250" s="12"/>
      <c r="CN250" s="12"/>
      <c r="CO250" s="12"/>
      <c r="CP250" s="12"/>
      <c r="CQ250" s="12"/>
      <c r="CR250" s="12"/>
      <c r="CS250" s="12"/>
      <c r="CT250" s="12"/>
      <c r="CU250" s="12"/>
      <c r="CV250" s="12"/>
      <c r="CW250" s="12"/>
      <c r="CX250" s="12"/>
      <c r="CY250" s="12"/>
      <c r="CZ250" s="12"/>
      <c r="DA250" s="12"/>
      <c r="DB250" s="12"/>
      <c r="DC250" s="12"/>
      <c r="DD250" s="12"/>
      <c r="DE250" s="12"/>
      <c r="DF250" s="12"/>
      <c r="DG250" s="12"/>
      <c r="DH250" s="12"/>
      <c r="DI250" s="12"/>
      <c r="DJ250" s="12"/>
      <c r="DK250" s="12"/>
      <c r="DL250" s="12"/>
      <c r="DM250" s="12"/>
      <c r="DN250" s="12"/>
      <c r="DO250" s="12"/>
      <c r="DP250" s="12"/>
      <c r="DQ250" s="12"/>
      <c r="DR250" s="12"/>
      <c r="DS250" s="12"/>
      <c r="DT250" s="12"/>
      <c r="DU250" s="12"/>
      <c r="DV250" s="12"/>
      <c r="DW250" s="12"/>
      <c r="DX250" s="12"/>
      <c r="DY250" s="12"/>
      <c r="DZ250" s="12"/>
      <c r="EA250" s="12"/>
      <c r="EB250" s="12"/>
      <c r="EC250" s="12"/>
      <c r="ED250" s="12"/>
      <c r="EE250" s="12"/>
      <c r="EF250" s="12"/>
      <c r="EG250" s="12"/>
      <c r="EH250" s="12"/>
      <c r="EI250" s="12"/>
      <c r="EJ250" s="12"/>
      <c r="EK250" s="12"/>
      <c r="EL250" s="12"/>
      <c r="EM250" s="12"/>
      <c r="EN250" s="12"/>
      <c r="EO250" s="12"/>
      <c r="EP250" s="12"/>
      <c r="EQ250" s="12"/>
      <c r="ER250" s="12"/>
      <c r="ES250" s="12"/>
      <c r="ET250" s="12"/>
      <c r="EU250" s="12"/>
      <c r="EV250" s="12"/>
      <c r="EW250" s="12"/>
      <c r="EX250" s="12"/>
      <c r="EY250" s="12"/>
      <c r="EZ250" s="12"/>
      <c r="FA250" s="12"/>
      <c r="FB250" s="12"/>
      <c r="FC250" s="12"/>
      <c r="FD250" s="12"/>
      <c r="FE250" s="12"/>
      <c r="FF250" s="12"/>
      <c r="FG250" s="12"/>
    </row>
    <row r="251" spans="1:163" ht="12.75" x14ac:dyDescent="0.2">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12"/>
      <c r="BH251" s="12"/>
      <c r="BI251" s="12"/>
      <c r="BJ251" s="12"/>
      <c r="BK251" s="12"/>
      <c r="BL251" s="81">
        <f>'Youth population'!AU251</f>
        <v>0</v>
      </c>
      <c r="BM251" s="12"/>
      <c r="BN251" s="12"/>
      <c r="BO251" s="12"/>
      <c r="BP251" s="12"/>
      <c r="BQ251" s="12"/>
      <c r="BR251" s="12"/>
      <c r="BS251" s="12"/>
      <c r="BT251" s="12"/>
      <c r="BU251" s="12"/>
      <c r="BV251" s="12"/>
      <c r="BW251" s="12"/>
      <c r="BX251" s="12"/>
      <c r="BY251" s="12"/>
      <c r="BZ251" s="12"/>
      <c r="CA251" s="12"/>
      <c r="CB251" s="141"/>
      <c r="CC251" s="12"/>
      <c r="CD251" s="12"/>
      <c r="CE251" s="12"/>
      <c r="CF251" s="12"/>
      <c r="CG251" s="12"/>
      <c r="CH251" s="12"/>
      <c r="CI251" s="12"/>
      <c r="CJ251" s="12"/>
      <c r="CK251" s="12"/>
      <c r="CL251" s="12"/>
      <c r="CM251" s="12"/>
      <c r="CN251" s="12"/>
      <c r="CO251" s="12"/>
      <c r="CP251" s="12"/>
      <c r="CQ251" s="12"/>
      <c r="CR251" s="12"/>
      <c r="CS251" s="12"/>
      <c r="CT251" s="12"/>
      <c r="CU251" s="12"/>
      <c r="CV251" s="12"/>
      <c r="CW251" s="12"/>
      <c r="CX251" s="12"/>
      <c r="CY251" s="12"/>
      <c r="CZ251" s="12"/>
      <c r="DA251" s="12"/>
      <c r="DB251" s="12"/>
      <c r="DC251" s="12"/>
      <c r="DD251" s="12"/>
      <c r="DE251" s="12"/>
      <c r="DF251" s="12"/>
      <c r="DG251" s="12"/>
      <c r="DH251" s="12"/>
      <c r="DI251" s="12"/>
      <c r="DJ251" s="12"/>
      <c r="DK251" s="12"/>
      <c r="DL251" s="12"/>
      <c r="DM251" s="12"/>
      <c r="DN251" s="12"/>
      <c r="DO251" s="12"/>
      <c r="DP251" s="12"/>
      <c r="DQ251" s="12"/>
      <c r="DR251" s="12"/>
      <c r="DS251" s="12"/>
      <c r="DT251" s="12"/>
      <c r="DU251" s="12"/>
      <c r="DV251" s="12"/>
      <c r="DW251" s="12"/>
      <c r="DX251" s="12"/>
      <c r="DY251" s="12"/>
      <c r="DZ251" s="12"/>
      <c r="EA251" s="12"/>
      <c r="EB251" s="12"/>
      <c r="EC251" s="12"/>
      <c r="ED251" s="12"/>
      <c r="EE251" s="12"/>
      <c r="EF251" s="12"/>
      <c r="EG251" s="12"/>
      <c r="EH251" s="12"/>
      <c r="EI251" s="12"/>
      <c r="EJ251" s="12"/>
      <c r="EK251" s="12"/>
      <c r="EL251" s="12"/>
      <c r="EM251" s="12"/>
      <c r="EN251" s="12"/>
      <c r="EO251" s="12"/>
      <c r="EP251" s="12"/>
      <c r="EQ251" s="12"/>
      <c r="ER251" s="12"/>
      <c r="ES251" s="12"/>
      <c r="ET251" s="12"/>
      <c r="EU251" s="12"/>
      <c r="EV251" s="12"/>
      <c r="EW251" s="12"/>
      <c r="EX251" s="12"/>
      <c r="EY251" s="12"/>
      <c r="EZ251" s="12"/>
      <c r="FA251" s="12"/>
      <c r="FB251" s="12"/>
      <c r="FC251" s="12"/>
      <c r="FD251" s="12"/>
      <c r="FE251" s="12"/>
      <c r="FF251" s="12"/>
      <c r="FG251" s="12"/>
    </row>
    <row r="252" spans="1:163" ht="12.75" x14ac:dyDescent="0.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12"/>
      <c r="BH252" s="12"/>
      <c r="BI252" s="12"/>
      <c r="BJ252" s="12"/>
      <c r="BK252" s="12"/>
      <c r="BL252" s="81">
        <f>'Youth population'!AU252</f>
        <v>0</v>
      </c>
      <c r="BM252" s="12"/>
      <c r="BN252" s="12"/>
      <c r="BO252" s="12"/>
      <c r="BP252" s="12"/>
      <c r="BQ252" s="12"/>
      <c r="BR252" s="12"/>
      <c r="BS252" s="12"/>
      <c r="BT252" s="12"/>
      <c r="BU252" s="12"/>
      <c r="BV252" s="12"/>
      <c r="BW252" s="12"/>
      <c r="BX252" s="12"/>
      <c r="BY252" s="12"/>
      <c r="BZ252" s="12"/>
      <c r="CA252" s="12"/>
      <c r="CB252" s="141"/>
      <c r="CC252" s="12"/>
      <c r="CD252" s="12"/>
      <c r="CE252" s="12"/>
      <c r="CF252" s="12"/>
      <c r="CG252" s="12"/>
      <c r="CH252" s="12"/>
      <c r="CI252" s="12"/>
      <c r="CJ252" s="12"/>
      <c r="CK252" s="12"/>
      <c r="CL252" s="12"/>
      <c r="CM252" s="12"/>
      <c r="CN252" s="12"/>
      <c r="CO252" s="12"/>
      <c r="CP252" s="12"/>
      <c r="CQ252" s="12"/>
      <c r="CR252" s="12"/>
      <c r="CS252" s="12"/>
      <c r="CT252" s="12"/>
      <c r="CU252" s="12"/>
      <c r="CV252" s="12"/>
      <c r="CW252" s="12"/>
      <c r="CX252" s="12"/>
      <c r="CY252" s="12"/>
      <c r="CZ252" s="12"/>
      <c r="DA252" s="12"/>
      <c r="DB252" s="12"/>
      <c r="DC252" s="12"/>
      <c r="DD252" s="12"/>
      <c r="DE252" s="12"/>
      <c r="DF252" s="12"/>
      <c r="DG252" s="12"/>
      <c r="DH252" s="12"/>
      <c r="DI252" s="12"/>
      <c r="DJ252" s="12"/>
      <c r="DK252" s="12"/>
      <c r="DL252" s="12"/>
      <c r="DM252" s="12"/>
      <c r="DN252" s="12"/>
      <c r="DO252" s="12"/>
      <c r="DP252" s="12"/>
      <c r="DQ252" s="12"/>
      <c r="DR252" s="12"/>
      <c r="DS252" s="12"/>
      <c r="DT252" s="12"/>
      <c r="DU252" s="12"/>
      <c r="DV252" s="12"/>
      <c r="DW252" s="12"/>
      <c r="DX252" s="12"/>
      <c r="DY252" s="12"/>
      <c r="DZ252" s="12"/>
      <c r="EA252" s="12"/>
      <c r="EB252" s="12"/>
      <c r="EC252" s="12"/>
      <c r="ED252" s="12"/>
      <c r="EE252" s="12"/>
      <c r="EF252" s="12"/>
      <c r="EG252" s="12"/>
      <c r="EH252" s="12"/>
      <c r="EI252" s="12"/>
      <c r="EJ252" s="12"/>
      <c r="EK252" s="12"/>
      <c r="EL252" s="12"/>
      <c r="EM252" s="12"/>
      <c r="EN252" s="12"/>
      <c r="EO252" s="12"/>
      <c r="EP252" s="12"/>
      <c r="EQ252" s="12"/>
      <c r="ER252" s="12"/>
      <c r="ES252" s="12"/>
      <c r="ET252" s="12"/>
      <c r="EU252" s="12"/>
      <c r="EV252" s="12"/>
      <c r="EW252" s="12"/>
      <c r="EX252" s="12"/>
      <c r="EY252" s="12"/>
      <c r="EZ252" s="12"/>
      <c r="FA252" s="12"/>
      <c r="FB252" s="12"/>
      <c r="FC252" s="12"/>
      <c r="FD252" s="12"/>
      <c r="FE252" s="12"/>
      <c r="FF252" s="12"/>
      <c r="FG252" s="12"/>
    </row>
    <row r="253" spans="1:163" ht="12.75" x14ac:dyDescent="0.2">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12"/>
      <c r="BH253" s="12"/>
      <c r="BI253" s="12"/>
      <c r="BJ253" s="12"/>
      <c r="BK253" s="12"/>
      <c r="BL253" s="35">
        <f>'Youth population'!AU253</f>
        <v>0</v>
      </c>
      <c r="BM253" s="12"/>
      <c r="BN253" s="12"/>
      <c r="BO253" s="12"/>
      <c r="BP253" s="12"/>
      <c r="BQ253" s="12"/>
      <c r="BR253" s="12"/>
      <c r="BS253" s="12"/>
      <c r="BT253" s="12"/>
      <c r="BU253" s="12"/>
      <c r="BV253" s="12"/>
      <c r="BW253" s="12"/>
      <c r="BX253" s="12"/>
      <c r="BY253" s="12"/>
      <c r="BZ253" s="12"/>
      <c r="CA253" s="12"/>
      <c r="CB253" s="141"/>
      <c r="CC253" s="12"/>
      <c r="CD253" s="12"/>
      <c r="CE253" s="12"/>
      <c r="CF253" s="12"/>
      <c r="CG253" s="12"/>
      <c r="CH253" s="12"/>
      <c r="CI253" s="12"/>
      <c r="CJ253" s="12"/>
      <c r="CK253" s="12"/>
      <c r="CL253" s="12"/>
      <c r="CM253" s="12"/>
      <c r="CN253" s="12"/>
      <c r="CO253" s="12"/>
      <c r="CP253" s="12"/>
      <c r="CQ253" s="12"/>
      <c r="CR253" s="12"/>
      <c r="CS253" s="12"/>
      <c r="CT253" s="12"/>
      <c r="CU253" s="12"/>
      <c r="CV253" s="12"/>
      <c r="CW253" s="12"/>
      <c r="CX253" s="12"/>
      <c r="CY253" s="12"/>
      <c r="CZ253" s="12"/>
      <c r="DA253" s="12"/>
      <c r="DB253" s="12"/>
      <c r="DC253" s="12"/>
      <c r="DD253" s="12"/>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c r="EA253" s="12"/>
      <c r="EB253" s="12"/>
      <c r="EC253" s="12"/>
      <c r="ED253" s="12"/>
      <c r="EE253" s="12"/>
      <c r="EF253" s="12"/>
      <c r="EG253" s="12"/>
      <c r="EH253" s="12"/>
      <c r="EI253" s="12"/>
      <c r="EJ253" s="12"/>
      <c r="EK253" s="12"/>
      <c r="EL253" s="12"/>
      <c r="EM253" s="12"/>
      <c r="EN253" s="12"/>
      <c r="EO253" s="12"/>
      <c r="EP253" s="12"/>
      <c r="EQ253" s="12"/>
      <c r="ER253" s="12"/>
      <c r="ES253" s="12"/>
      <c r="ET253" s="12"/>
      <c r="EU253" s="12"/>
      <c r="EV253" s="12"/>
      <c r="EW253" s="12"/>
      <c r="EX253" s="12"/>
      <c r="EY253" s="12"/>
      <c r="EZ253" s="12"/>
      <c r="FA253" s="12"/>
      <c r="FB253" s="12"/>
      <c r="FC253" s="12"/>
      <c r="FD253" s="12"/>
      <c r="FE253" s="12"/>
      <c r="FF253" s="12"/>
      <c r="FG253" s="12"/>
    </row>
    <row r="254" spans="1:163" ht="12.75" x14ac:dyDescent="0.2">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12"/>
      <c r="BH254" s="12"/>
      <c r="BI254" s="12"/>
      <c r="BJ254" s="12"/>
      <c r="BK254" s="12"/>
      <c r="BL254" s="81">
        <f>'Youth population'!AU254</f>
        <v>0</v>
      </c>
      <c r="BM254" s="12"/>
      <c r="BN254" s="12"/>
      <c r="BO254" s="12"/>
      <c r="BP254" s="12"/>
      <c r="BQ254" s="12"/>
      <c r="BR254" s="12"/>
      <c r="BS254" s="12"/>
      <c r="BT254" s="12"/>
      <c r="BU254" s="12"/>
      <c r="BV254" s="12"/>
      <c r="BW254" s="12"/>
      <c r="BX254" s="12"/>
      <c r="BY254" s="12"/>
      <c r="BZ254" s="12"/>
      <c r="CA254" s="12"/>
      <c r="CB254" s="141"/>
      <c r="CC254" s="12"/>
      <c r="CD254" s="12"/>
      <c r="CE254" s="12"/>
      <c r="CF254" s="12"/>
      <c r="CG254" s="12"/>
      <c r="CH254" s="12"/>
      <c r="CI254" s="12"/>
      <c r="CJ254" s="12"/>
      <c r="CK254" s="12"/>
      <c r="CL254" s="12"/>
      <c r="CM254" s="12"/>
      <c r="CN254" s="12"/>
      <c r="CO254" s="12"/>
      <c r="CP254" s="12"/>
      <c r="CQ254" s="12"/>
      <c r="CR254" s="12"/>
      <c r="CS254" s="12"/>
      <c r="CT254" s="12"/>
      <c r="CU254" s="12"/>
      <c r="CV254" s="12"/>
      <c r="CW254" s="12"/>
      <c r="CX254" s="12"/>
      <c r="CY254" s="12"/>
      <c r="CZ254" s="12"/>
      <c r="DA254" s="12"/>
      <c r="DB254" s="12"/>
      <c r="DC254" s="12"/>
      <c r="DD254" s="12"/>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c r="EA254" s="12"/>
      <c r="EB254" s="12"/>
      <c r="EC254" s="12"/>
      <c r="ED254" s="12"/>
      <c r="EE254" s="12"/>
      <c r="EF254" s="12"/>
      <c r="EG254" s="12"/>
      <c r="EH254" s="12"/>
      <c r="EI254" s="12"/>
      <c r="EJ254" s="12"/>
      <c r="EK254" s="12"/>
      <c r="EL254" s="12"/>
      <c r="EM254" s="12"/>
      <c r="EN254" s="12"/>
      <c r="EO254" s="12"/>
      <c r="EP254" s="12"/>
      <c r="EQ254" s="12"/>
      <c r="ER254" s="12"/>
      <c r="ES254" s="12"/>
      <c r="ET254" s="12"/>
      <c r="EU254" s="12"/>
      <c r="EV254" s="12"/>
      <c r="EW254" s="12"/>
      <c r="EX254" s="12"/>
      <c r="EY254" s="12"/>
      <c r="EZ254" s="12"/>
      <c r="FA254" s="12"/>
      <c r="FB254" s="12"/>
      <c r="FC254" s="12"/>
      <c r="FD254" s="12"/>
      <c r="FE254" s="12"/>
      <c r="FF254" s="12"/>
      <c r="FG254" s="12"/>
    </row>
    <row r="255" spans="1:163" ht="12.75" x14ac:dyDescent="0.2">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12"/>
      <c r="BH255" s="12"/>
      <c r="BI255" s="12"/>
      <c r="BJ255" s="12"/>
      <c r="BK255" s="12"/>
      <c r="BL255" s="73">
        <f>'Youth population'!AU255</f>
        <v>0</v>
      </c>
      <c r="BM255" s="12"/>
      <c r="BN255" s="12"/>
      <c r="BO255" s="12"/>
      <c r="BP255" s="12"/>
      <c r="BQ255" s="12"/>
      <c r="BR255" s="12"/>
      <c r="BS255" s="12"/>
      <c r="BT255" s="12"/>
      <c r="BU255" s="12"/>
      <c r="BV255" s="12"/>
      <c r="BW255" s="12"/>
      <c r="BX255" s="12"/>
      <c r="BY255" s="12"/>
      <c r="BZ255" s="12"/>
      <c r="CA255" s="12"/>
      <c r="CB255" s="141"/>
      <c r="CC255" s="12"/>
      <c r="CD255" s="12"/>
      <c r="CE255" s="12"/>
      <c r="CF255" s="12"/>
      <c r="CG255" s="12"/>
      <c r="CH255" s="12"/>
      <c r="CI255" s="12"/>
      <c r="CJ255" s="12"/>
      <c r="CK255" s="12"/>
      <c r="CL255" s="12"/>
      <c r="CM255" s="12"/>
      <c r="CN255" s="12"/>
      <c r="CO255" s="12"/>
      <c r="CP255" s="12"/>
      <c r="CQ255" s="12"/>
      <c r="CR255" s="12"/>
      <c r="CS255" s="12"/>
      <c r="CT255" s="12"/>
      <c r="CU255" s="12"/>
      <c r="CV255" s="12"/>
      <c r="CW255" s="12"/>
      <c r="CX255" s="12"/>
      <c r="CY255" s="12"/>
      <c r="CZ255" s="12"/>
      <c r="DA255" s="12"/>
      <c r="DB255" s="12"/>
      <c r="DC255" s="12"/>
      <c r="DD255" s="12"/>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c r="EA255" s="12"/>
      <c r="EB255" s="12"/>
      <c r="EC255" s="12"/>
      <c r="ED255" s="12"/>
      <c r="EE255" s="12"/>
      <c r="EF255" s="12"/>
      <c r="EG255" s="12"/>
      <c r="EH255" s="12"/>
      <c r="EI255" s="12"/>
      <c r="EJ255" s="12"/>
      <c r="EK255" s="12"/>
      <c r="EL255" s="12"/>
      <c r="EM255" s="12"/>
      <c r="EN255" s="12"/>
      <c r="EO255" s="12"/>
      <c r="EP255" s="12"/>
      <c r="EQ255" s="12"/>
      <c r="ER255" s="12"/>
      <c r="ES255" s="12"/>
      <c r="ET255" s="12"/>
      <c r="EU255" s="12"/>
      <c r="EV255" s="12"/>
      <c r="EW255" s="12"/>
      <c r="EX255" s="12"/>
      <c r="EY255" s="12"/>
      <c r="EZ255" s="12"/>
      <c r="FA255" s="12"/>
      <c r="FB255" s="12"/>
      <c r="FC255" s="12"/>
      <c r="FD255" s="12"/>
      <c r="FE255" s="12"/>
      <c r="FF255" s="12"/>
      <c r="FG255" s="12"/>
    </row>
    <row r="256" spans="1:163" ht="12.75" x14ac:dyDescent="0.2">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12"/>
      <c r="BH256" s="12"/>
      <c r="BI256" s="12"/>
      <c r="BJ256" s="12"/>
      <c r="BK256" s="12"/>
      <c r="BL256" s="35">
        <f>'Youth population'!AU256</f>
        <v>0</v>
      </c>
      <c r="BM256" s="12"/>
      <c r="BN256" s="12"/>
      <c r="BO256" s="12"/>
      <c r="BP256" s="12"/>
      <c r="BQ256" s="12"/>
      <c r="BR256" s="12"/>
      <c r="BS256" s="12"/>
      <c r="BT256" s="12"/>
      <c r="BU256" s="12"/>
      <c r="BV256" s="12"/>
      <c r="BW256" s="12"/>
      <c r="BX256" s="12"/>
      <c r="BY256" s="12"/>
      <c r="BZ256" s="12"/>
      <c r="CA256" s="12"/>
      <c r="CB256" s="141"/>
      <c r="CC256" s="12"/>
      <c r="CD256" s="12"/>
      <c r="CE256" s="12"/>
      <c r="CF256" s="12"/>
      <c r="CG256" s="12"/>
      <c r="CH256" s="12"/>
      <c r="CI256" s="12"/>
      <c r="CJ256" s="12"/>
      <c r="CK256" s="12"/>
      <c r="CL256" s="12"/>
      <c r="CM256" s="12"/>
      <c r="CN256" s="12"/>
      <c r="CO256" s="12"/>
      <c r="CP256" s="12"/>
      <c r="CQ256" s="12"/>
      <c r="CR256" s="12"/>
      <c r="CS256" s="12"/>
      <c r="CT256" s="12"/>
      <c r="CU256" s="12"/>
      <c r="CV256" s="12"/>
      <c r="CW256" s="12"/>
      <c r="CX256" s="12"/>
      <c r="CY256" s="12"/>
      <c r="CZ256" s="12"/>
      <c r="DA256" s="12"/>
      <c r="DB256" s="12"/>
      <c r="DC256" s="12"/>
      <c r="DD256" s="12"/>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c r="EA256" s="12"/>
      <c r="EB256" s="12"/>
      <c r="EC256" s="12"/>
      <c r="ED256" s="12"/>
      <c r="EE256" s="12"/>
      <c r="EF256" s="12"/>
      <c r="EG256" s="12"/>
      <c r="EH256" s="12"/>
      <c r="EI256" s="12"/>
      <c r="EJ256" s="12"/>
      <c r="EK256" s="12"/>
      <c r="EL256" s="12"/>
      <c r="EM256" s="12"/>
      <c r="EN256" s="12"/>
      <c r="EO256" s="12"/>
      <c r="EP256" s="12"/>
      <c r="EQ256" s="12"/>
      <c r="ER256" s="12"/>
      <c r="ES256" s="12"/>
      <c r="ET256" s="12"/>
      <c r="EU256" s="12"/>
      <c r="EV256" s="12"/>
      <c r="EW256" s="12"/>
      <c r="EX256" s="12"/>
      <c r="EY256" s="12"/>
      <c r="EZ256" s="12"/>
      <c r="FA256" s="12"/>
      <c r="FB256" s="12"/>
      <c r="FC256" s="12"/>
      <c r="FD256" s="12"/>
      <c r="FE256" s="12"/>
      <c r="FF256" s="12"/>
      <c r="FG256" s="12"/>
    </row>
    <row r="257" spans="1:163" ht="12.75" x14ac:dyDescent="0.2">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12"/>
      <c r="BH257" s="12"/>
      <c r="BI257" s="12"/>
      <c r="BJ257" s="12"/>
      <c r="BK257" s="12"/>
      <c r="BL257" s="117">
        <f>'Youth population'!AU257</f>
        <v>0</v>
      </c>
      <c r="BM257" s="12"/>
      <c r="BN257" s="12"/>
      <c r="BO257" s="12"/>
      <c r="BP257" s="12"/>
      <c r="BQ257" s="12"/>
      <c r="BR257" s="12"/>
      <c r="BS257" s="12"/>
      <c r="BT257" s="12"/>
      <c r="BU257" s="12"/>
      <c r="BV257" s="12"/>
      <c r="BW257" s="12"/>
      <c r="BX257" s="12"/>
      <c r="BY257" s="12"/>
      <c r="BZ257" s="12"/>
      <c r="CA257" s="12"/>
      <c r="CB257" s="141"/>
      <c r="CC257" s="12"/>
      <c r="CD257" s="12"/>
      <c r="CE257" s="12"/>
      <c r="CF257" s="12"/>
      <c r="CG257" s="12"/>
      <c r="CH257" s="12"/>
      <c r="CI257" s="12"/>
      <c r="CJ257" s="12"/>
      <c r="CK257" s="12"/>
      <c r="CL257" s="12"/>
      <c r="CM257" s="12"/>
      <c r="CN257" s="12"/>
      <c r="CO257" s="12"/>
      <c r="CP257" s="12"/>
      <c r="CQ257" s="12"/>
      <c r="CR257" s="12"/>
      <c r="CS257" s="12"/>
      <c r="CT257" s="12"/>
      <c r="CU257" s="12"/>
      <c r="CV257" s="12"/>
      <c r="CW257" s="12"/>
      <c r="CX257" s="12"/>
      <c r="CY257" s="12"/>
      <c r="CZ257" s="12"/>
      <c r="DA257" s="12"/>
      <c r="DB257" s="12"/>
      <c r="DC257" s="12"/>
      <c r="DD257" s="12"/>
      <c r="DE257" s="12"/>
      <c r="DF257" s="12"/>
      <c r="DG257" s="12"/>
      <c r="DH257" s="12"/>
      <c r="DI257" s="12"/>
      <c r="DJ257" s="12"/>
      <c r="DK257" s="12"/>
      <c r="DL257" s="12"/>
      <c r="DM257" s="12"/>
      <c r="DN257" s="12"/>
      <c r="DO257" s="12"/>
      <c r="DP257" s="12"/>
      <c r="DQ257" s="12"/>
      <c r="DR257" s="12"/>
      <c r="DS257" s="12"/>
      <c r="DT257" s="12"/>
      <c r="DU257" s="12"/>
      <c r="DV257" s="12"/>
      <c r="DW257" s="12"/>
      <c r="DX257" s="12"/>
      <c r="DY257" s="12"/>
      <c r="DZ257" s="12"/>
      <c r="EA257" s="12"/>
      <c r="EB257" s="12"/>
      <c r="EC257" s="12"/>
      <c r="ED257" s="12"/>
      <c r="EE257" s="12"/>
      <c r="EF257" s="12"/>
      <c r="EG257" s="12"/>
      <c r="EH257" s="12"/>
      <c r="EI257" s="12"/>
      <c r="EJ257" s="12"/>
      <c r="EK257" s="12"/>
      <c r="EL257" s="12"/>
      <c r="EM257" s="12"/>
      <c r="EN257" s="12"/>
      <c r="EO257" s="12"/>
      <c r="EP257" s="12"/>
      <c r="EQ257" s="12"/>
      <c r="ER257" s="12"/>
      <c r="ES257" s="12"/>
      <c r="ET257" s="12"/>
      <c r="EU257" s="12"/>
      <c r="EV257" s="12"/>
      <c r="EW257" s="12"/>
      <c r="EX257" s="12"/>
      <c r="EY257" s="12"/>
      <c r="EZ257" s="12"/>
      <c r="FA257" s="12"/>
      <c r="FB257" s="12"/>
      <c r="FC257" s="12"/>
      <c r="FD257" s="12"/>
      <c r="FE257" s="12"/>
      <c r="FF257" s="12"/>
      <c r="FG257" s="12"/>
    </row>
    <row r="258" spans="1:163" ht="12.75" x14ac:dyDescent="0.2">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12"/>
      <c r="BH258" s="12"/>
      <c r="BI258" s="12"/>
      <c r="BJ258" s="12"/>
      <c r="BK258" s="12"/>
      <c r="BL258" s="69">
        <f>'Youth population'!AU258</f>
        <v>0</v>
      </c>
      <c r="BM258" s="12"/>
      <c r="BN258" s="12"/>
      <c r="BO258" s="12"/>
      <c r="BP258" s="12"/>
      <c r="BQ258" s="12"/>
      <c r="BR258" s="12"/>
      <c r="BS258" s="12"/>
      <c r="BT258" s="12"/>
      <c r="BU258" s="12"/>
      <c r="BV258" s="12"/>
      <c r="BW258" s="12"/>
      <c r="BX258" s="12"/>
      <c r="BY258" s="12"/>
      <c r="BZ258" s="12"/>
      <c r="CA258" s="12"/>
      <c r="CB258" s="141"/>
      <c r="CC258" s="12"/>
      <c r="CD258" s="12"/>
      <c r="CE258" s="12"/>
      <c r="CF258" s="12"/>
      <c r="CG258" s="12"/>
      <c r="CH258" s="12"/>
      <c r="CI258" s="12"/>
      <c r="CJ258" s="12"/>
      <c r="CK258" s="12"/>
      <c r="CL258" s="12"/>
      <c r="CM258" s="12"/>
      <c r="CN258" s="12"/>
      <c r="CO258" s="12"/>
      <c r="CP258" s="12"/>
      <c r="CQ258" s="12"/>
      <c r="CR258" s="12"/>
      <c r="CS258" s="12"/>
      <c r="CT258" s="12"/>
      <c r="CU258" s="12"/>
      <c r="CV258" s="12"/>
      <c r="CW258" s="12"/>
      <c r="CX258" s="12"/>
      <c r="CY258" s="12"/>
      <c r="CZ258" s="12"/>
      <c r="DA258" s="12"/>
      <c r="DB258" s="12"/>
      <c r="DC258" s="12"/>
      <c r="DD258" s="12"/>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c r="EA258" s="12"/>
      <c r="EB258" s="12"/>
      <c r="EC258" s="12"/>
      <c r="ED258" s="12"/>
      <c r="EE258" s="12"/>
      <c r="EF258" s="12"/>
      <c r="EG258" s="12"/>
      <c r="EH258" s="12"/>
      <c r="EI258" s="12"/>
      <c r="EJ258" s="12"/>
      <c r="EK258" s="12"/>
      <c r="EL258" s="12"/>
      <c r="EM258" s="12"/>
      <c r="EN258" s="12"/>
      <c r="EO258" s="12"/>
      <c r="EP258" s="12"/>
      <c r="EQ258" s="12"/>
      <c r="ER258" s="12"/>
      <c r="ES258" s="12"/>
      <c r="ET258" s="12"/>
      <c r="EU258" s="12"/>
      <c r="EV258" s="12"/>
      <c r="EW258" s="12"/>
      <c r="EX258" s="12"/>
      <c r="EY258" s="12"/>
      <c r="EZ258" s="12"/>
      <c r="FA258" s="12"/>
      <c r="FB258" s="12"/>
      <c r="FC258" s="12"/>
      <c r="FD258" s="12"/>
      <c r="FE258" s="12"/>
      <c r="FF258" s="12"/>
      <c r="FG258" s="12"/>
    </row>
    <row r="259" spans="1:163" ht="12.75" x14ac:dyDescent="0.2">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12"/>
      <c r="BH259" s="12"/>
      <c r="BI259" s="12"/>
      <c r="BJ259" s="12"/>
      <c r="BK259" s="12"/>
      <c r="BL259" s="117">
        <f>'Youth population'!AU259</f>
        <v>0</v>
      </c>
      <c r="BM259" s="12"/>
      <c r="BN259" s="12"/>
      <c r="BO259" s="12"/>
      <c r="BP259" s="12"/>
      <c r="BQ259" s="12"/>
      <c r="BR259" s="12"/>
      <c r="BS259" s="12"/>
      <c r="BT259" s="12"/>
      <c r="BU259" s="12"/>
      <c r="BV259" s="12"/>
      <c r="BW259" s="12"/>
      <c r="BX259" s="12"/>
      <c r="BY259" s="12"/>
      <c r="BZ259" s="12"/>
      <c r="CA259" s="12"/>
      <c r="CB259" s="141"/>
      <c r="CC259" s="12"/>
      <c r="CD259" s="12"/>
      <c r="CE259" s="12"/>
      <c r="CF259" s="12"/>
      <c r="CG259" s="12"/>
      <c r="CH259" s="12"/>
      <c r="CI259" s="12"/>
      <c r="CJ259" s="12"/>
      <c r="CK259" s="12"/>
      <c r="CL259" s="12"/>
      <c r="CM259" s="12"/>
      <c r="CN259" s="12"/>
      <c r="CO259" s="12"/>
      <c r="CP259" s="12"/>
      <c r="CQ259" s="12"/>
      <c r="CR259" s="12"/>
      <c r="CS259" s="12"/>
      <c r="CT259" s="12"/>
      <c r="CU259" s="12"/>
      <c r="CV259" s="12"/>
      <c r="CW259" s="12"/>
      <c r="CX259" s="12"/>
      <c r="CY259" s="12"/>
      <c r="CZ259" s="12"/>
      <c r="DA259" s="12"/>
      <c r="DB259" s="12"/>
      <c r="DC259" s="12"/>
      <c r="DD259" s="12"/>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c r="EA259" s="12"/>
      <c r="EB259" s="12"/>
      <c r="EC259" s="12"/>
      <c r="ED259" s="12"/>
      <c r="EE259" s="12"/>
      <c r="EF259" s="12"/>
      <c r="EG259" s="12"/>
      <c r="EH259" s="12"/>
      <c r="EI259" s="12"/>
      <c r="EJ259" s="12"/>
      <c r="EK259" s="12"/>
      <c r="EL259" s="12"/>
      <c r="EM259" s="12"/>
      <c r="EN259" s="12"/>
      <c r="EO259" s="12"/>
      <c r="EP259" s="12"/>
      <c r="EQ259" s="12"/>
      <c r="ER259" s="12"/>
      <c r="ES259" s="12"/>
      <c r="ET259" s="12"/>
      <c r="EU259" s="12"/>
      <c r="EV259" s="12"/>
      <c r="EW259" s="12"/>
      <c r="EX259" s="12"/>
      <c r="EY259" s="12"/>
      <c r="EZ259" s="12"/>
      <c r="FA259" s="12"/>
      <c r="FB259" s="12"/>
      <c r="FC259" s="12"/>
      <c r="FD259" s="12"/>
      <c r="FE259" s="12"/>
      <c r="FF259" s="12"/>
      <c r="FG259" s="12"/>
    </row>
    <row r="260" spans="1:163" ht="12.75" x14ac:dyDescent="0.2">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35">
        <f>'Youth population'!AU260</f>
        <v>0</v>
      </c>
      <c r="BM260" s="12"/>
      <c r="BN260" s="12"/>
      <c r="BO260" s="12"/>
      <c r="BP260" s="12"/>
      <c r="BQ260" s="12"/>
      <c r="BR260" s="12"/>
      <c r="BS260" s="12"/>
      <c r="BT260" s="12"/>
      <c r="BU260" s="12"/>
      <c r="BV260" s="12"/>
      <c r="BW260" s="12"/>
      <c r="BX260" s="12"/>
      <c r="BY260" s="12"/>
      <c r="BZ260" s="12"/>
      <c r="CA260" s="12"/>
      <c r="CB260" s="141"/>
      <c r="CC260" s="12"/>
      <c r="CD260" s="12"/>
      <c r="CE260" s="12"/>
      <c r="CF260" s="12"/>
      <c r="CG260" s="12"/>
      <c r="CH260" s="12"/>
      <c r="CI260" s="12"/>
      <c r="CJ260" s="12"/>
      <c r="CK260" s="12"/>
      <c r="CL260" s="12"/>
      <c r="CM260" s="12"/>
      <c r="CN260" s="12"/>
      <c r="CO260" s="12"/>
      <c r="CP260" s="12"/>
      <c r="CQ260" s="12"/>
      <c r="CR260" s="12"/>
      <c r="CS260" s="12"/>
      <c r="CT260" s="12"/>
      <c r="CU260" s="12"/>
      <c r="CV260" s="12"/>
      <c r="CW260" s="12"/>
      <c r="CX260" s="12"/>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row>
    <row r="261" spans="1:163" ht="12.75" x14ac:dyDescent="0.2">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12"/>
      <c r="BH261" s="12"/>
      <c r="BI261" s="12"/>
      <c r="BJ261" s="12"/>
      <c r="BK261" s="12"/>
      <c r="BL261" s="117">
        <f>'Youth population'!AU261</f>
        <v>0</v>
      </c>
      <c r="BM261" s="12"/>
      <c r="BN261" s="12"/>
      <c r="BO261" s="12"/>
      <c r="BP261" s="12"/>
      <c r="BQ261" s="12"/>
      <c r="BR261" s="12"/>
      <c r="BS261" s="12"/>
      <c r="BT261" s="12"/>
      <c r="BU261" s="12"/>
      <c r="BV261" s="12"/>
      <c r="BW261" s="12"/>
      <c r="BX261" s="12"/>
      <c r="BY261" s="12"/>
      <c r="BZ261" s="12"/>
      <c r="CA261" s="12"/>
      <c r="CB261" s="141"/>
      <c r="CC261" s="12"/>
      <c r="CD261" s="12"/>
      <c r="CE261" s="12"/>
      <c r="CF261" s="12"/>
      <c r="CG261" s="12"/>
      <c r="CH261" s="12"/>
      <c r="CI261" s="12"/>
      <c r="CJ261" s="12"/>
      <c r="CK261" s="12"/>
      <c r="CL261" s="12"/>
      <c r="CM261" s="12"/>
      <c r="CN261" s="12"/>
      <c r="CO261" s="12"/>
      <c r="CP261" s="12"/>
      <c r="CQ261" s="12"/>
      <c r="CR261" s="12"/>
      <c r="CS261" s="12"/>
      <c r="CT261" s="12"/>
      <c r="CU261" s="12"/>
      <c r="CV261" s="12"/>
      <c r="CW261" s="12"/>
      <c r="CX261" s="12"/>
      <c r="CY261" s="12"/>
      <c r="CZ261" s="12"/>
      <c r="DA261" s="12"/>
      <c r="DB261" s="12"/>
      <c r="DC261" s="12"/>
      <c r="DD261" s="12"/>
      <c r="DE261" s="12"/>
      <c r="DF261" s="12"/>
      <c r="DG261" s="12"/>
      <c r="DH261" s="12"/>
      <c r="DI261" s="12"/>
      <c r="DJ261" s="12"/>
      <c r="DK261" s="12"/>
      <c r="DL261" s="12"/>
      <c r="DM261" s="12"/>
      <c r="DN261" s="12"/>
      <c r="DO261" s="12"/>
      <c r="DP261" s="12"/>
      <c r="DQ261" s="12"/>
      <c r="DR261" s="12"/>
      <c r="DS261" s="12"/>
      <c r="DT261" s="12"/>
      <c r="DU261" s="12"/>
      <c r="DV261" s="12"/>
      <c r="DW261" s="12"/>
      <c r="DX261" s="12"/>
      <c r="DY261" s="12"/>
      <c r="DZ261" s="12"/>
      <c r="EA261" s="12"/>
      <c r="EB261" s="12"/>
      <c r="EC261" s="12"/>
      <c r="ED261" s="12"/>
      <c r="EE261" s="12"/>
      <c r="EF261" s="12"/>
      <c r="EG261" s="12"/>
      <c r="EH261" s="12"/>
      <c r="EI261" s="12"/>
      <c r="EJ261" s="12"/>
      <c r="EK261" s="12"/>
      <c r="EL261" s="12"/>
      <c r="EM261" s="12"/>
      <c r="EN261" s="12"/>
      <c r="EO261" s="12"/>
      <c r="EP261" s="12"/>
      <c r="EQ261" s="12"/>
      <c r="ER261" s="12"/>
      <c r="ES261" s="12"/>
      <c r="ET261" s="12"/>
      <c r="EU261" s="12"/>
      <c r="EV261" s="12"/>
      <c r="EW261" s="12"/>
      <c r="EX261" s="12"/>
      <c r="EY261" s="12"/>
      <c r="EZ261" s="12"/>
      <c r="FA261" s="12"/>
      <c r="FB261" s="12"/>
      <c r="FC261" s="12"/>
      <c r="FD261" s="12"/>
      <c r="FE261" s="12"/>
      <c r="FF261" s="12"/>
      <c r="FG261" s="12"/>
    </row>
    <row r="262" spans="1:163" ht="12.75" x14ac:dyDescent="0.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12"/>
      <c r="BH262" s="12"/>
      <c r="BI262" s="12"/>
      <c r="BJ262" s="12"/>
      <c r="BK262" s="12"/>
      <c r="BL262" s="35">
        <f>'Youth population'!AU262</f>
        <v>0</v>
      </c>
      <c r="BM262" s="12"/>
      <c r="BN262" s="12"/>
      <c r="BO262" s="12"/>
      <c r="BP262" s="12"/>
      <c r="BQ262" s="12"/>
      <c r="BR262" s="12"/>
      <c r="BS262" s="12"/>
      <c r="BT262" s="12"/>
      <c r="BU262" s="12"/>
      <c r="BV262" s="12"/>
      <c r="BW262" s="12"/>
      <c r="BX262" s="12"/>
      <c r="BY262" s="12"/>
      <c r="BZ262" s="12"/>
      <c r="CA262" s="12"/>
      <c r="CB262" s="141"/>
      <c r="CC262" s="12"/>
      <c r="CD262" s="12"/>
      <c r="CE262" s="12"/>
      <c r="CF262" s="12"/>
      <c r="CG262" s="12"/>
      <c r="CH262" s="12"/>
      <c r="CI262" s="12"/>
      <c r="CJ262" s="12"/>
      <c r="CK262" s="12"/>
      <c r="CL262" s="12"/>
      <c r="CM262" s="12"/>
      <c r="CN262" s="12"/>
      <c r="CO262" s="12"/>
      <c r="CP262" s="12"/>
      <c r="CQ262" s="12"/>
      <c r="CR262" s="12"/>
      <c r="CS262" s="12"/>
      <c r="CT262" s="12"/>
      <c r="CU262" s="12"/>
      <c r="CV262" s="12"/>
      <c r="CW262" s="12"/>
      <c r="CX262" s="12"/>
      <c r="CY262" s="12"/>
      <c r="CZ262" s="12"/>
      <c r="DA262" s="12"/>
      <c r="DB262" s="12"/>
      <c r="DC262" s="12"/>
      <c r="DD262" s="12"/>
      <c r="DE262" s="12"/>
      <c r="DF262" s="12"/>
      <c r="DG262" s="12"/>
      <c r="DH262" s="12"/>
      <c r="DI262" s="12"/>
      <c r="DJ262" s="12"/>
      <c r="DK262" s="12"/>
      <c r="DL262" s="12"/>
      <c r="DM262" s="12"/>
      <c r="DN262" s="12"/>
      <c r="DO262" s="12"/>
      <c r="DP262" s="12"/>
      <c r="DQ262" s="12"/>
      <c r="DR262" s="12"/>
      <c r="DS262" s="12"/>
      <c r="DT262" s="12"/>
      <c r="DU262" s="12"/>
      <c r="DV262" s="12"/>
      <c r="DW262" s="12"/>
      <c r="DX262" s="12"/>
      <c r="DY262" s="12"/>
      <c r="DZ262" s="12"/>
      <c r="EA262" s="12"/>
      <c r="EB262" s="12"/>
      <c r="EC262" s="12"/>
      <c r="ED262" s="12"/>
      <c r="EE262" s="12"/>
      <c r="EF262" s="12"/>
      <c r="EG262" s="12"/>
      <c r="EH262" s="12"/>
      <c r="EI262" s="12"/>
      <c r="EJ262" s="12"/>
      <c r="EK262" s="12"/>
      <c r="EL262" s="12"/>
      <c r="EM262" s="12"/>
      <c r="EN262" s="12"/>
      <c r="EO262" s="12"/>
      <c r="EP262" s="12"/>
      <c r="EQ262" s="12"/>
      <c r="ER262" s="12"/>
      <c r="ES262" s="12"/>
      <c r="ET262" s="12"/>
      <c r="EU262" s="12"/>
      <c r="EV262" s="12"/>
      <c r="EW262" s="12"/>
      <c r="EX262" s="12"/>
      <c r="EY262" s="12"/>
      <c r="EZ262" s="12"/>
      <c r="FA262" s="12"/>
      <c r="FB262" s="12"/>
      <c r="FC262" s="12"/>
      <c r="FD262" s="12"/>
      <c r="FE262" s="12"/>
      <c r="FF262" s="12"/>
      <c r="FG262" s="12"/>
    </row>
    <row r="263" spans="1:163" ht="12.75" x14ac:dyDescent="0.2">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12"/>
      <c r="BH263" s="12"/>
      <c r="BI263" s="12"/>
      <c r="BJ263" s="12"/>
      <c r="BK263" s="12"/>
      <c r="BL263" s="310">
        <f>'Youth population'!AU263</f>
        <v>0</v>
      </c>
      <c r="BM263" s="12"/>
      <c r="BN263" s="12"/>
      <c r="BO263" s="12"/>
      <c r="BP263" s="12"/>
      <c r="BQ263" s="12"/>
      <c r="BR263" s="12"/>
      <c r="BS263" s="12"/>
      <c r="BT263" s="12"/>
      <c r="BU263" s="12"/>
      <c r="BV263" s="12"/>
      <c r="BW263" s="12"/>
      <c r="BX263" s="12"/>
      <c r="BY263" s="12"/>
      <c r="BZ263" s="12"/>
      <c r="CA263" s="12"/>
      <c r="CB263" s="141"/>
      <c r="CC263" s="12"/>
      <c r="CD263" s="12"/>
      <c r="CE263" s="12"/>
      <c r="CF263" s="12"/>
      <c r="CG263" s="12"/>
      <c r="CH263" s="12"/>
      <c r="CI263" s="12"/>
      <c r="CJ263" s="12"/>
      <c r="CK263" s="12"/>
      <c r="CL263" s="12"/>
      <c r="CM263" s="12"/>
      <c r="CN263" s="12"/>
      <c r="CO263" s="12"/>
      <c r="CP263" s="12"/>
      <c r="CQ263" s="12"/>
      <c r="CR263" s="12"/>
      <c r="CS263" s="12"/>
      <c r="CT263" s="12"/>
      <c r="CU263" s="12"/>
      <c r="CV263" s="12"/>
      <c r="CW263" s="12"/>
      <c r="CX263" s="12"/>
      <c r="CY263" s="12"/>
      <c r="CZ263" s="12"/>
      <c r="DA263" s="12"/>
      <c r="DB263" s="12"/>
      <c r="DC263" s="12"/>
      <c r="DD263" s="12"/>
      <c r="DE263" s="12"/>
      <c r="DF263" s="12"/>
      <c r="DG263" s="12"/>
      <c r="DH263" s="12"/>
      <c r="DI263" s="12"/>
      <c r="DJ263" s="12"/>
      <c r="DK263" s="12"/>
      <c r="DL263" s="12"/>
      <c r="DM263" s="12"/>
      <c r="DN263" s="12"/>
      <c r="DO263" s="12"/>
      <c r="DP263" s="12"/>
      <c r="DQ263" s="12"/>
      <c r="DR263" s="12"/>
      <c r="DS263" s="12"/>
      <c r="DT263" s="12"/>
      <c r="DU263" s="12"/>
      <c r="DV263" s="12"/>
      <c r="DW263" s="12"/>
      <c r="DX263" s="12"/>
      <c r="DY263" s="12"/>
      <c r="DZ263" s="12"/>
      <c r="EA263" s="12"/>
      <c r="EB263" s="12"/>
      <c r="EC263" s="12"/>
      <c r="ED263" s="12"/>
      <c r="EE263" s="12"/>
      <c r="EF263" s="12"/>
      <c r="EG263" s="12"/>
      <c r="EH263" s="12"/>
      <c r="EI263" s="12"/>
      <c r="EJ263" s="12"/>
      <c r="EK263" s="12"/>
      <c r="EL263" s="12"/>
      <c r="EM263" s="12"/>
      <c r="EN263" s="12"/>
      <c r="EO263" s="12"/>
      <c r="EP263" s="12"/>
      <c r="EQ263" s="12"/>
      <c r="ER263" s="12"/>
      <c r="ES263" s="12"/>
      <c r="ET263" s="12"/>
      <c r="EU263" s="12"/>
      <c r="EV263" s="12"/>
      <c r="EW263" s="12"/>
      <c r="EX263" s="12"/>
      <c r="EY263" s="12"/>
      <c r="EZ263" s="12"/>
      <c r="FA263" s="12"/>
      <c r="FB263" s="12"/>
      <c r="FC263" s="12"/>
      <c r="FD263" s="12"/>
      <c r="FE263" s="12"/>
      <c r="FF263" s="12"/>
      <c r="FG263" s="12"/>
    </row>
    <row r="264" spans="1:163" ht="12.75" x14ac:dyDescent="0.2">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12"/>
      <c r="BH264" s="12"/>
      <c r="BI264" s="12"/>
      <c r="BJ264" s="12"/>
      <c r="BK264" s="12"/>
      <c r="BL264" s="69">
        <f>'Youth population'!AU264</f>
        <v>0</v>
      </c>
      <c r="BM264" s="12"/>
      <c r="BN264" s="12"/>
      <c r="BO264" s="12"/>
      <c r="BP264" s="12"/>
      <c r="BQ264" s="12"/>
      <c r="BR264" s="12"/>
      <c r="BS264" s="12"/>
      <c r="BT264" s="12"/>
      <c r="BU264" s="12"/>
      <c r="BV264" s="12"/>
      <c r="BW264" s="12"/>
      <c r="BX264" s="12"/>
      <c r="BY264" s="12"/>
      <c r="BZ264" s="12"/>
      <c r="CA264" s="12"/>
      <c r="CB264" s="141"/>
      <c r="CC264" s="12"/>
      <c r="CD264" s="12"/>
      <c r="CE264" s="12"/>
      <c r="CF264" s="12"/>
      <c r="CG264" s="12"/>
      <c r="CH264" s="12"/>
      <c r="CI264" s="12"/>
      <c r="CJ264" s="12"/>
      <c r="CK264" s="12"/>
      <c r="CL264" s="12"/>
      <c r="CM264" s="12"/>
      <c r="CN264" s="12"/>
      <c r="CO264" s="12"/>
      <c r="CP264" s="12"/>
      <c r="CQ264" s="12"/>
      <c r="CR264" s="12"/>
      <c r="CS264" s="12"/>
      <c r="CT264" s="12"/>
      <c r="CU264" s="12"/>
      <c r="CV264" s="12"/>
      <c r="CW264" s="12"/>
      <c r="CX264" s="12"/>
      <c r="CY264" s="12"/>
      <c r="CZ264" s="12"/>
      <c r="DA264" s="12"/>
      <c r="DB264" s="12"/>
      <c r="DC264" s="12"/>
      <c r="DD264" s="12"/>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c r="EA264" s="12"/>
      <c r="EB264" s="12"/>
      <c r="EC264" s="12"/>
      <c r="ED264" s="12"/>
      <c r="EE264" s="12"/>
      <c r="EF264" s="12"/>
      <c r="EG264" s="12"/>
      <c r="EH264" s="12"/>
      <c r="EI264" s="12"/>
      <c r="EJ264" s="12"/>
      <c r="EK264" s="12"/>
      <c r="EL264" s="12"/>
      <c r="EM264" s="12"/>
      <c r="EN264" s="12"/>
      <c r="EO264" s="12"/>
      <c r="EP264" s="12"/>
      <c r="EQ264" s="12"/>
      <c r="ER264" s="12"/>
      <c r="ES264" s="12"/>
      <c r="ET264" s="12"/>
      <c r="EU264" s="12"/>
      <c r="EV264" s="12"/>
      <c r="EW264" s="12"/>
      <c r="EX264" s="12"/>
      <c r="EY264" s="12"/>
      <c r="EZ264" s="12"/>
      <c r="FA264" s="12"/>
      <c r="FB264" s="12"/>
      <c r="FC264" s="12"/>
      <c r="FD264" s="12"/>
      <c r="FE264" s="12"/>
      <c r="FF264" s="12"/>
      <c r="FG264" s="12"/>
    </row>
    <row r="265" spans="1:163" ht="12.75" x14ac:dyDescent="0.2">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12"/>
      <c r="BH265" s="12"/>
      <c r="BI265" s="12"/>
      <c r="BJ265" s="12"/>
      <c r="BK265" s="12"/>
      <c r="BL265" s="81">
        <f>'Youth population'!AU265</f>
        <v>0</v>
      </c>
      <c r="BM265" s="12"/>
      <c r="BN265" s="12"/>
      <c r="BO265" s="12"/>
      <c r="BP265" s="12"/>
      <c r="BQ265" s="12"/>
      <c r="BR265" s="12"/>
      <c r="BS265" s="12"/>
      <c r="BT265" s="12"/>
      <c r="BU265" s="12"/>
      <c r="BV265" s="12"/>
      <c r="BW265" s="12"/>
      <c r="BX265" s="12"/>
      <c r="BY265" s="12"/>
      <c r="BZ265" s="12"/>
      <c r="CA265" s="12"/>
      <c r="CB265" s="141"/>
      <c r="CC265" s="12"/>
      <c r="CD265" s="12"/>
      <c r="CE265" s="12"/>
      <c r="CF265" s="12"/>
      <c r="CG265" s="12"/>
      <c r="CH265" s="12"/>
      <c r="CI265" s="12"/>
      <c r="CJ265" s="12"/>
      <c r="CK265" s="12"/>
      <c r="CL265" s="12"/>
      <c r="CM265" s="12"/>
      <c r="CN265" s="12"/>
      <c r="CO265" s="12"/>
      <c r="CP265" s="12"/>
      <c r="CQ265" s="12"/>
      <c r="CR265" s="12"/>
      <c r="CS265" s="12"/>
      <c r="CT265" s="12"/>
      <c r="CU265" s="12"/>
      <c r="CV265" s="12"/>
      <c r="CW265" s="12"/>
      <c r="CX265" s="12"/>
      <c r="CY265" s="12"/>
      <c r="CZ265" s="12"/>
      <c r="DA265" s="12"/>
      <c r="DB265" s="12"/>
      <c r="DC265" s="12"/>
      <c r="DD265" s="12"/>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c r="EA265" s="12"/>
      <c r="EB265" s="12"/>
      <c r="EC265" s="12"/>
      <c r="ED265" s="12"/>
      <c r="EE265" s="12"/>
      <c r="EF265" s="12"/>
      <c r="EG265" s="12"/>
      <c r="EH265" s="12"/>
      <c r="EI265" s="12"/>
      <c r="EJ265" s="12"/>
      <c r="EK265" s="12"/>
      <c r="EL265" s="12"/>
      <c r="EM265" s="12"/>
      <c r="EN265" s="12"/>
      <c r="EO265" s="12"/>
      <c r="EP265" s="12"/>
      <c r="EQ265" s="12"/>
      <c r="ER265" s="12"/>
      <c r="ES265" s="12"/>
      <c r="ET265" s="12"/>
      <c r="EU265" s="12"/>
      <c r="EV265" s="12"/>
      <c r="EW265" s="12"/>
      <c r="EX265" s="12"/>
      <c r="EY265" s="12"/>
      <c r="EZ265" s="12"/>
      <c r="FA265" s="12"/>
      <c r="FB265" s="12"/>
      <c r="FC265" s="12"/>
      <c r="FD265" s="12"/>
      <c r="FE265" s="12"/>
      <c r="FF265" s="12"/>
      <c r="FG265" s="12"/>
    </row>
    <row r="266" spans="1:163" ht="12.75" x14ac:dyDescent="0.2">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12"/>
      <c r="BH266" s="12"/>
      <c r="BI266" s="12"/>
      <c r="BJ266" s="12"/>
      <c r="BK266" s="12"/>
      <c r="BL266" s="69">
        <f>'Youth population'!AU266</f>
        <v>0</v>
      </c>
      <c r="BM266" s="12"/>
      <c r="BN266" s="12"/>
      <c r="BO266" s="12"/>
      <c r="BP266" s="12"/>
      <c r="BQ266" s="12"/>
      <c r="BR266" s="12"/>
      <c r="BS266" s="12"/>
      <c r="BT266" s="12"/>
      <c r="BU266" s="12"/>
      <c r="BV266" s="12"/>
      <c r="BW266" s="12"/>
      <c r="BX266" s="12"/>
      <c r="BY266" s="12"/>
      <c r="BZ266" s="12"/>
      <c r="CA266" s="12"/>
      <c r="CB266" s="141"/>
      <c r="CC266" s="12"/>
      <c r="CD266" s="12"/>
      <c r="CE266" s="12"/>
      <c r="CF266" s="12"/>
      <c r="CG266" s="12"/>
      <c r="CH266" s="12"/>
      <c r="CI266" s="12"/>
      <c r="CJ266" s="12"/>
      <c r="CK266" s="12"/>
      <c r="CL266" s="12"/>
      <c r="CM266" s="12"/>
      <c r="CN266" s="12"/>
      <c r="CO266" s="12"/>
      <c r="CP266" s="12"/>
      <c r="CQ266" s="12"/>
      <c r="CR266" s="12"/>
      <c r="CS266" s="12"/>
      <c r="CT266" s="12"/>
      <c r="CU266" s="12"/>
      <c r="CV266" s="12"/>
      <c r="CW266" s="12"/>
      <c r="CX266" s="12"/>
      <c r="CY266" s="12"/>
      <c r="CZ266" s="12"/>
      <c r="DA266" s="12"/>
      <c r="DB266" s="12"/>
      <c r="DC266" s="12"/>
      <c r="DD266" s="12"/>
      <c r="DE266" s="12"/>
      <c r="DF266" s="12"/>
      <c r="DG266" s="12"/>
      <c r="DH266" s="12"/>
      <c r="DI266" s="12"/>
      <c r="DJ266" s="12"/>
      <c r="DK266" s="12"/>
      <c r="DL266" s="12"/>
      <c r="DM266" s="12"/>
      <c r="DN266" s="12"/>
      <c r="DO266" s="12"/>
      <c r="DP266" s="12"/>
      <c r="DQ266" s="12"/>
      <c r="DR266" s="12"/>
      <c r="DS266" s="12"/>
      <c r="DT266" s="12"/>
      <c r="DU266" s="12"/>
      <c r="DV266" s="12"/>
      <c r="DW266" s="12"/>
      <c r="DX266" s="12"/>
      <c r="DY266" s="12"/>
      <c r="DZ266" s="12"/>
      <c r="EA266" s="12"/>
      <c r="EB266" s="12"/>
      <c r="EC266" s="12"/>
      <c r="ED266" s="12"/>
      <c r="EE266" s="12"/>
      <c r="EF266" s="12"/>
      <c r="EG266" s="12"/>
      <c r="EH266" s="12"/>
      <c r="EI266" s="12"/>
      <c r="EJ266" s="12"/>
      <c r="EK266" s="12"/>
      <c r="EL266" s="12"/>
      <c r="EM266" s="12"/>
      <c r="EN266" s="12"/>
      <c r="EO266" s="12"/>
      <c r="EP266" s="12"/>
      <c r="EQ266" s="12"/>
      <c r="ER266" s="12"/>
      <c r="ES266" s="12"/>
      <c r="ET266" s="12"/>
      <c r="EU266" s="12"/>
      <c r="EV266" s="12"/>
      <c r="EW266" s="12"/>
      <c r="EX266" s="12"/>
      <c r="EY266" s="12"/>
      <c r="EZ266" s="12"/>
      <c r="FA266" s="12"/>
      <c r="FB266" s="12"/>
      <c r="FC266" s="12"/>
      <c r="FD266" s="12"/>
      <c r="FE266" s="12"/>
      <c r="FF266" s="12"/>
      <c r="FG266" s="12"/>
    </row>
    <row r="267" spans="1:163" ht="12.75" x14ac:dyDescent="0.2">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12"/>
      <c r="BH267" s="12"/>
      <c r="BI267" s="12"/>
      <c r="BJ267" s="12"/>
      <c r="BK267" s="12"/>
      <c r="BL267" s="117">
        <f>'Youth population'!AU267</f>
        <v>0</v>
      </c>
      <c r="BM267" s="12"/>
      <c r="BN267" s="12"/>
      <c r="BO267" s="12"/>
      <c r="BP267" s="12"/>
      <c r="BQ267" s="12"/>
      <c r="BR267" s="12"/>
      <c r="BS267" s="12"/>
      <c r="BT267" s="12"/>
      <c r="BU267" s="12"/>
      <c r="BV267" s="12"/>
      <c r="BW267" s="12"/>
      <c r="BX267" s="12"/>
      <c r="BY267" s="12"/>
      <c r="BZ267" s="12"/>
      <c r="CA267" s="12"/>
      <c r="CB267" s="141"/>
      <c r="CC267" s="12"/>
      <c r="CD267" s="12"/>
      <c r="CE267" s="12"/>
      <c r="CF267" s="12"/>
      <c r="CG267" s="12"/>
      <c r="CH267" s="12"/>
      <c r="CI267" s="12"/>
      <c r="CJ267" s="12"/>
      <c r="CK267" s="12"/>
      <c r="CL267" s="12"/>
      <c r="CM267" s="12"/>
      <c r="CN267" s="12"/>
      <c r="CO267" s="12"/>
      <c r="CP267" s="12"/>
      <c r="CQ267" s="12"/>
      <c r="CR267" s="12"/>
      <c r="CS267" s="12"/>
      <c r="CT267" s="12"/>
      <c r="CU267" s="12"/>
      <c r="CV267" s="12"/>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c r="EB267" s="12"/>
      <c r="EC267" s="12"/>
      <c r="ED267" s="12"/>
      <c r="EE267" s="12"/>
      <c r="EF267" s="12"/>
      <c r="EG267" s="12"/>
      <c r="EH267" s="12"/>
      <c r="EI267" s="12"/>
      <c r="EJ267" s="12"/>
      <c r="EK267" s="12"/>
      <c r="EL267" s="12"/>
      <c r="EM267" s="12"/>
      <c r="EN267" s="12"/>
      <c r="EO267" s="12"/>
      <c r="EP267" s="12"/>
      <c r="EQ267" s="12"/>
      <c r="ER267" s="12"/>
      <c r="ES267" s="12"/>
      <c r="ET267" s="12"/>
      <c r="EU267" s="12"/>
      <c r="EV267" s="12"/>
      <c r="EW267" s="12"/>
      <c r="EX267" s="12"/>
      <c r="EY267" s="12"/>
      <c r="EZ267" s="12"/>
      <c r="FA267" s="12"/>
      <c r="FB267" s="12"/>
      <c r="FC267" s="12"/>
      <c r="FD267" s="12"/>
      <c r="FE267" s="12"/>
      <c r="FF267" s="12"/>
      <c r="FG267" s="12"/>
    </row>
    <row r="268" spans="1:163" ht="12.75" x14ac:dyDescent="0.2">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12"/>
      <c r="BH268" s="12"/>
      <c r="BI268" s="12"/>
      <c r="BJ268" s="12"/>
      <c r="BK268" s="12"/>
      <c r="BL268" s="310">
        <f>'Youth population'!AU268</f>
        <v>0</v>
      </c>
      <c r="BM268" s="12"/>
      <c r="BN268" s="12"/>
      <c r="BO268" s="12"/>
      <c r="BP268" s="12"/>
      <c r="BQ268" s="12"/>
      <c r="BR268" s="12"/>
      <c r="BS268" s="12"/>
      <c r="BT268" s="12"/>
      <c r="BU268" s="12"/>
      <c r="BV268" s="12"/>
      <c r="BW268" s="12"/>
      <c r="BX268" s="12"/>
      <c r="BY268" s="12"/>
      <c r="BZ268" s="12"/>
      <c r="CA268" s="12"/>
      <c r="CB268" s="141"/>
      <c r="CC268" s="12"/>
      <c r="CD268" s="12"/>
      <c r="CE268" s="12"/>
      <c r="CF268" s="12"/>
      <c r="CG268" s="12"/>
      <c r="CH268" s="12"/>
      <c r="CI268" s="12"/>
      <c r="CJ268" s="12"/>
      <c r="CK268" s="12"/>
      <c r="CL268" s="12"/>
      <c r="CM268" s="12"/>
      <c r="CN268" s="12"/>
      <c r="CO268" s="12"/>
      <c r="CP268" s="12"/>
      <c r="CQ268" s="12"/>
      <c r="CR268" s="12"/>
      <c r="CS268" s="12"/>
      <c r="CT268" s="12"/>
      <c r="CU268" s="12"/>
      <c r="CV268" s="12"/>
      <c r="CW268" s="12"/>
      <c r="CX268" s="12"/>
      <c r="CY268" s="12"/>
      <c r="CZ268" s="12"/>
      <c r="DA268" s="12"/>
      <c r="DB268" s="12"/>
      <c r="DC268" s="12"/>
      <c r="DD268" s="12"/>
      <c r="DE268" s="12"/>
      <c r="DF268" s="12"/>
      <c r="DG268" s="12"/>
      <c r="DH268" s="12"/>
      <c r="DI268" s="12"/>
      <c r="DJ268" s="12"/>
      <c r="DK268" s="12"/>
      <c r="DL268" s="12"/>
      <c r="DM268" s="12"/>
      <c r="DN268" s="12"/>
      <c r="DO268" s="12"/>
      <c r="DP268" s="12"/>
      <c r="DQ268" s="12"/>
      <c r="DR268" s="12"/>
      <c r="DS268" s="12"/>
      <c r="DT268" s="12"/>
      <c r="DU268" s="12"/>
      <c r="DV268" s="12"/>
      <c r="DW268" s="12"/>
      <c r="DX268" s="12"/>
      <c r="DY268" s="12"/>
      <c r="DZ268" s="12"/>
      <c r="EA268" s="12"/>
      <c r="EB268" s="12"/>
      <c r="EC268" s="12"/>
      <c r="ED268" s="12"/>
      <c r="EE268" s="12"/>
      <c r="EF268" s="12"/>
      <c r="EG268" s="12"/>
      <c r="EH268" s="12"/>
      <c r="EI268" s="12"/>
      <c r="EJ268" s="12"/>
      <c r="EK268" s="12"/>
      <c r="EL268" s="12"/>
      <c r="EM268" s="12"/>
      <c r="EN268" s="12"/>
      <c r="EO268" s="12"/>
      <c r="EP268" s="12"/>
      <c r="EQ268" s="12"/>
      <c r="ER268" s="12"/>
      <c r="ES268" s="12"/>
      <c r="ET268" s="12"/>
      <c r="EU268" s="12"/>
      <c r="EV268" s="12"/>
      <c r="EW268" s="12"/>
      <c r="EX268" s="12"/>
      <c r="EY268" s="12"/>
      <c r="EZ268" s="12"/>
      <c r="FA268" s="12"/>
      <c r="FB268" s="12"/>
      <c r="FC268" s="12"/>
      <c r="FD268" s="12"/>
      <c r="FE268" s="12"/>
      <c r="FF268" s="12"/>
      <c r="FG268" s="12"/>
    </row>
    <row r="269" spans="1:163" ht="12.75" x14ac:dyDescent="0.2">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12"/>
      <c r="BH269" s="12"/>
      <c r="BI269" s="12"/>
      <c r="BJ269" s="12"/>
      <c r="BK269" s="12"/>
      <c r="BL269" s="81">
        <f>'Youth population'!AU269</f>
        <v>0</v>
      </c>
      <c r="BM269" s="12"/>
      <c r="BN269" s="12"/>
      <c r="BO269" s="12"/>
      <c r="BP269" s="12"/>
      <c r="BQ269" s="12"/>
      <c r="BR269" s="12"/>
      <c r="BS269" s="12"/>
      <c r="BT269" s="12"/>
      <c r="BU269" s="12"/>
      <c r="BV269" s="12"/>
      <c r="BW269" s="12"/>
      <c r="BX269" s="12"/>
      <c r="BY269" s="12"/>
      <c r="BZ269" s="12"/>
      <c r="CA269" s="12"/>
      <c r="CB269" s="141"/>
      <c r="CC269" s="12"/>
      <c r="CD269" s="12"/>
      <c r="CE269" s="12"/>
      <c r="CF269" s="12"/>
      <c r="CG269" s="12"/>
      <c r="CH269" s="12"/>
      <c r="CI269" s="12"/>
      <c r="CJ269" s="12"/>
      <c r="CK269" s="12"/>
      <c r="CL269" s="12"/>
      <c r="CM269" s="12"/>
      <c r="CN269" s="12"/>
      <c r="CO269" s="12"/>
      <c r="CP269" s="12"/>
      <c r="CQ269" s="12"/>
      <c r="CR269" s="12"/>
      <c r="CS269" s="12"/>
      <c r="CT269" s="12"/>
      <c r="CU269" s="12"/>
      <c r="CV269" s="12"/>
      <c r="CW269" s="12"/>
      <c r="CX269" s="12"/>
      <c r="CY269" s="12"/>
      <c r="CZ269" s="12"/>
      <c r="DA269" s="12"/>
      <c r="DB269" s="12"/>
      <c r="DC269" s="12"/>
      <c r="DD269" s="12"/>
      <c r="DE269" s="12"/>
      <c r="DF269" s="12"/>
      <c r="DG269" s="12"/>
      <c r="DH269" s="12"/>
      <c r="DI269" s="12"/>
      <c r="DJ269" s="12"/>
      <c r="DK269" s="12"/>
      <c r="DL269" s="12"/>
      <c r="DM269" s="12"/>
      <c r="DN269" s="12"/>
      <c r="DO269" s="12"/>
      <c r="DP269" s="12"/>
      <c r="DQ269" s="12"/>
      <c r="DR269" s="12"/>
      <c r="DS269" s="12"/>
      <c r="DT269" s="12"/>
      <c r="DU269" s="12"/>
      <c r="DV269" s="12"/>
      <c r="DW269" s="12"/>
      <c r="DX269" s="12"/>
      <c r="DY269" s="12"/>
      <c r="DZ269" s="12"/>
      <c r="EA269" s="12"/>
      <c r="EB269" s="12"/>
      <c r="EC269" s="12"/>
      <c r="ED269" s="12"/>
      <c r="EE269" s="12"/>
      <c r="EF269" s="12"/>
      <c r="EG269" s="12"/>
      <c r="EH269" s="12"/>
      <c r="EI269" s="12"/>
      <c r="EJ269" s="12"/>
      <c r="EK269" s="12"/>
      <c r="EL269" s="12"/>
      <c r="EM269" s="12"/>
      <c r="EN269" s="12"/>
      <c r="EO269" s="12"/>
      <c r="EP269" s="12"/>
      <c r="EQ269" s="12"/>
      <c r="ER269" s="12"/>
      <c r="ES269" s="12"/>
      <c r="ET269" s="12"/>
      <c r="EU269" s="12"/>
      <c r="EV269" s="12"/>
      <c r="EW269" s="12"/>
      <c r="EX269" s="12"/>
      <c r="EY269" s="12"/>
      <c r="EZ269" s="12"/>
      <c r="FA269" s="12"/>
      <c r="FB269" s="12"/>
      <c r="FC269" s="12"/>
      <c r="FD269" s="12"/>
      <c r="FE269" s="12"/>
      <c r="FF269" s="12"/>
      <c r="FG269" s="12"/>
    </row>
    <row r="270" spans="1:163" ht="12.75" x14ac:dyDescent="0.2">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12"/>
      <c r="BH270" s="12"/>
      <c r="BI270" s="12"/>
      <c r="BJ270" s="12"/>
      <c r="BK270" s="12"/>
      <c r="BL270" s="81">
        <f>'Youth population'!AU270</f>
        <v>0</v>
      </c>
      <c r="BM270" s="12"/>
      <c r="BN270" s="12"/>
      <c r="BO270" s="12"/>
      <c r="BP270" s="12"/>
      <c r="BQ270" s="12"/>
      <c r="BR270" s="12"/>
      <c r="BS270" s="12"/>
      <c r="BT270" s="12"/>
      <c r="BU270" s="12"/>
      <c r="BV270" s="12"/>
      <c r="BW270" s="12"/>
      <c r="BX270" s="12"/>
      <c r="BY270" s="12"/>
      <c r="BZ270" s="12"/>
      <c r="CA270" s="12"/>
      <c r="CB270" s="141"/>
      <c r="CC270" s="12"/>
      <c r="CD270" s="12"/>
      <c r="CE270" s="12"/>
      <c r="CF270" s="12"/>
      <c r="CG270" s="12"/>
      <c r="CH270" s="12"/>
      <c r="CI270" s="12"/>
      <c r="CJ270" s="12"/>
      <c r="CK270" s="12"/>
      <c r="CL270" s="12"/>
      <c r="CM270" s="12"/>
      <c r="CN270" s="12"/>
      <c r="CO270" s="12"/>
      <c r="CP270" s="12"/>
      <c r="CQ270" s="12"/>
      <c r="CR270" s="12"/>
      <c r="CS270" s="12"/>
      <c r="CT270" s="12"/>
      <c r="CU270" s="12"/>
      <c r="CV270" s="12"/>
      <c r="CW270" s="12"/>
      <c r="CX270" s="12"/>
      <c r="CY270" s="12"/>
      <c r="CZ270" s="12"/>
      <c r="DA270" s="12"/>
      <c r="DB270" s="12"/>
      <c r="DC270" s="12"/>
      <c r="DD270" s="12"/>
      <c r="DE270" s="12"/>
      <c r="DF270" s="12"/>
      <c r="DG270" s="12"/>
      <c r="DH270" s="12"/>
      <c r="DI270" s="12"/>
      <c r="DJ270" s="12"/>
      <c r="DK270" s="12"/>
      <c r="DL270" s="12"/>
      <c r="DM270" s="12"/>
      <c r="DN270" s="12"/>
      <c r="DO270" s="12"/>
      <c r="DP270" s="12"/>
      <c r="DQ270" s="12"/>
      <c r="DR270" s="12"/>
      <c r="DS270" s="12"/>
      <c r="DT270" s="12"/>
      <c r="DU270" s="12"/>
      <c r="DV270" s="12"/>
      <c r="DW270" s="12"/>
      <c r="DX270" s="12"/>
      <c r="DY270" s="12"/>
      <c r="DZ270" s="12"/>
      <c r="EA270" s="12"/>
      <c r="EB270" s="12"/>
      <c r="EC270" s="12"/>
      <c r="ED270" s="12"/>
      <c r="EE270" s="12"/>
      <c r="EF270" s="12"/>
      <c r="EG270" s="12"/>
      <c r="EH270" s="12"/>
      <c r="EI270" s="12"/>
      <c r="EJ270" s="12"/>
      <c r="EK270" s="12"/>
      <c r="EL270" s="12"/>
      <c r="EM270" s="12"/>
      <c r="EN270" s="12"/>
      <c r="EO270" s="12"/>
      <c r="EP270" s="12"/>
      <c r="EQ270" s="12"/>
      <c r="ER270" s="12"/>
      <c r="ES270" s="12"/>
      <c r="ET270" s="12"/>
      <c r="EU270" s="12"/>
      <c r="EV270" s="12"/>
      <c r="EW270" s="12"/>
      <c r="EX270" s="12"/>
      <c r="EY270" s="12"/>
      <c r="EZ270" s="12"/>
      <c r="FA270" s="12"/>
      <c r="FB270" s="12"/>
      <c r="FC270" s="12"/>
      <c r="FD270" s="12"/>
      <c r="FE270" s="12"/>
      <c r="FF270" s="12"/>
      <c r="FG270" s="12"/>
    </row>
    <row r="271" spans="1:163" ht="12.75" x14ac:dyDescent="0.2">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12"/>
      <c r="BH271" s="12"/>
      <c r="BI271" s="12"/>
      <c r="BJ271" s="12"/>
      <c r="BK271" s="12"/>
      <c r="BL271" s="69">
        <f>'Youth population'!AU271</f>
        <v>0</v>
      </c>
      <c r="BM271" s="12"/>
      <c r="BN271" s="12"/>
      <c r="BO271" s="12"/>
      <c r="BP271" s="12"/>
      <c r="BQ271" s="12"/>
      <c r="BR271" s="12"/>
      <c r="BS271" s="12"/>
      <c r="BT271" s="12"/>
      <c r="BU271" s="12"/>
      <c r="BV271" s="12"/>
      <c r="BW271" s="12"/>
      <c r="BX271" s="12"/>
      <c r="BY271" s="12"/>
      <c r="BZ271" s="12"/>
      <c r="CA271" s="12"/>
      <c r="CB271" s="141"/>
      <c r="CC271" s="12"/>
      <c r="CD271" s="12"/>
      <c r="CE271" s="12"/>
      <c r="CF271" s="12"/>
      <c r="CG271" s="12"/>
      <c r="CH271" s="12"/>
      <c r="CI271" s="12"/>
      <c r="CJ271" s="12"/>
      <c r="CK271" s="12"/>
      <c r="CL271" s="12"/>
      <c r="CM271" s="12"/>
      <c r="CN271" s="12"/>
      <c r="CO271" s="12"/>
      <c r="CP271" s="12"/>
      <c r="CQ271" s="12"/>
      <c r="CR271" s="12"/>
      <c r="CS271" s="12"/>
      <c r="CT271" s="12"/>
      <c r="CU271" s="12"/>
      <c r="CV271" s="12"/>
      <c r="CW271" s="12"/>
      <c r="CX271" s="12"/>
      <c r="CY271" s="12"/>
      <c r="CZ271" s="12"/>
      <c r="DA271" s="12"/>
      <c r="DB271" s="12"/>
      <c r="DC271" s="12"/>
      <c r="DD271" s="12"/>
      <c r="DE271" s="12"/>
      <c r="DF271" s="12"/>
      <c r="DG271" s="12"/>
      <c r="DH271" s="12"/>
      <c r="DI271" s="12"/>
      <c r="DJ271" s="12"/>
      <c r="DK271" s="12"/>
      <c r="DL271" s="12"/>
      <c r="DM271" s="12"/>
      <c r="DN271" s="12"/>
      <c r="DO271" s="12"/>
      <c r="DP271" s="12"/>
      <c r="DQ271" s="12"/>
      <c r="DR271" s="12"/>
      <c r="DS271" s="12"/>
      <c r="DT271" s="12"/>
      <c r="DU271" s="12"/>
      <c r="DV271" s="12"/>
      <c r="DW271" s="12"/>
      <c r="DX271" s="12"/>
      <c r="DY271" s="12"/>
      <c r="DZ271" s="12"/>
      <c r="EA271" s="12"/>
      <c r="EB271" s="12"/>
      <c r="EC271" s="12"/>
      <c r="ED271" s="12"/>
      <c r="EE271" s="12"/>
      <c r="EF271" s="12"/>
      <c r="EG271" s="12"/>
      <c r="EH271" s="12"/>
      <c r="EI271" s="12"/>
      <c r="EJ271" s="12"/>
      <c r="EK271" s="12"/>
      <c r="EL271" s="12"/>
      <c r="EM271" s="12"/>
      <c r="EN271" s="12"/>
      <c r="EO271" s="12"/>
      <c r="EP271" s="12"/>
      <c r="EQ271" s="12"/>
      <c r="ER271" s="12"/>
      <c r="ES271" s="12"/>
      <c r="ET271" s="12"/>
      <c r="EU271" s="12"/>
      <c r="EV271" s="12"/>
      <c r="EW271" s="12"/>
      <c r="EX271" s="12"/>
      <c r="EY271" s="12"/>
      <c r="EZ271" s="12"/>
      <c r="FA271" s="12"/>
      <c r="FB271" s="12"/>
      <c r="FC271" s="12"/>
      <c r="FD271" s="12"/>
      <c r="FE271" s="12"/>
      <c r="FF271" s="12"/>
      <c r="FG271" s="12"/>
    </row>
    <row r="272" spans="1:163" ht="12.75" x14ac:dyDescent="0.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12"/>
      <c r="BH272" s="12"/>
      <c r="BI272" s="12"/>
      <c r="BJ272" s="12"/>
      <c r="BK272" s="12"/>
      <c r="BL272" s="117">
        <f>'Youth population'!AU272</f>
        <v>0</v>
      </c>
      <c r="BM272" s="12"/>
      <c r="BN272" s="12"/>
      <c r="BO272" s="12"/>
      <c r="BP272" s="12"/>
      <c r="BQ272" s="12"/>
      <c r="BR272" s="12"/>
      <c r="BS272" s="12"/>
      <c r="BT272" s="12"/>
      <c r="BU272" s="12"/>
      <c r="BV272" s="12"/>
      <c r="BW272" s="12"/>
      <c r="BX272" s="12"/>
      <c r="BY272" s="12"/>
      <c r="BZ272" s="12"/>
      <c r="CA272" s="12"/>
      <c r="CB272" s="141"/>
      <c r="CC272" s="12"/>
      <c r="CD272" s="12"/>
      <c r="CE272" s="12"/>
      <c r="CF272" s="12"/>
      <c r="CG272" s="12"/>
      <c r="CH272" s="12"/>
      <c r="CI272" s="12"/>
      <c r="CJ272" s="12"/>
      <c r="CK272" s="12"/>
      <c r="CL272" s="12"/>
      <c r="CM272" s="12"/>
      <c r="CN272" s="12"/>
      <c r="CO272" s="12"/>
      <c r="CP272" s="12"/>
      <c r="CQ272" s="12"/>
      <c r="CR272" s="12"/>
      <c r="CS272" s="12"/>
      <c r="CT272" s="12"/>
      <c r="CU272" s="12"/>
      <c r="CV272" s="12"/>
      <c r="CW272" s="12"/>
      <c r="CX272" s="12"/>
      <c r="CY272" s="12"/>
      <c r="CZ272" s="12"/>
      <c r="DA272" s="12"/>
      <c r="DB272" s="12"/>
      <c r="DC272" s="12"/>
      <c r="DD272" s="12"/>
      <c r="DE272" s="12"/>
      <c r="DF272" s="12"/>
      <c r="DG272" s="12"/>
      <c r="DH272" s="12"/>
      <c r="DI272" s="12"/>
      <c r="DJ272" s="12"/>
      <c r="DK272" s="12"/>
      <c r="DL272" s="12"/>
      <c r="DM272" s="12"/>
      <c r="DN272" s="12"/>
      <c r="DO272" s="12"/>
      <c r="DP272" s="12"/>
      <c r="DQ272" s="12"/>
      <c r="DR272" s="12"/>
      <c r="DS272" s="12"/>
      <c r="DT272" s="12"/>
      <c r="DU272" s="12"/>
      <c r="DV272" s="12"/>
      <c r="DW272" s="12"/>
      <c r="DX272" s="12"/>
      <c r="DY272" s="12"/>
      <c r="DZ272" s="12"/>
      <c r="EA272" s="12"/>
      <c r="EB272" s="12"/>
      <c r="EC272" s="12"/>
      <c r="ED272" s="12"/>
      <c r="EE272" s="12"/>
      <c r="EF272" s="12"/>
      <c r="EG272" s="12"/>
      <c r="EH272" s="12"/>
      <c r="EI272" s="12"/>
      <c r="EJ272" s="12"/>
      <c r="EK272" s="12"/>
      <c r="EL272" s="12"/>
      <c r="EM272" s="12"/>
      <c r="EN272" s="12"/>
      <c r="EO272" s="12"/>
      <c r="EP272" s="12"/>
      <c r="EQ272" s="12"/>
      <c r="ER272" s="12"/>
      <c r="ES272" s="12"/>
      <c r="ET272" s="12"/>
      <c r="EU272" s="12"/>
      <c r="EV272" s="12"/>
      <c r="EW272" s="12"/>
      <c r="EX272" s="12"/>
      <c r="EY272" s="12"/>
      <c r="EZ272" s="12"/>
      <c r="FA272" s="12"/>
      <c r="FB272" s="12"/>
      <c r="FC272" s="12"/>
      <c r="FD272" s="12"/>
      <c r="FE272" s="12"/>
      <c r="FF272" s="12"/>
      <c r="FG272" s="12"/>
    </row>
    <row r="273" spans="1:163" ht="12.75" x14ac:dyDescent="0.2">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35">
        <f>'Youth population'!AU273</f>
        <v>0</v>
      </c>
      <c r="BM273" s="12"/>
      <c r="BN273" s="12"/>
      <c r="BO273" s="12"/>
      <c r="BP273" s="12"/>
      <c r="BQ273" s="12"/>
      <c r="BR273" s="12"/>
      <c r="BS273" s="12"/>
      <c r="BT273" s="12"/>
      <c r="BU273" s="12"/>
      <c r="BV273" s="12"/>
      <c r="BW273" s="12"/>
      <c r="BX273" s="12"/>
      <c r="BY273" s="12"/>
      <c r="BZ273" s="12"/>
      <c r="CA273" s="12"/>
      <c r="CB273" s="141"/>
      <c r="CC273" s="12"/>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row>
    <row r="274" spans="1:163" ht="12.75" x14ac:dyDescent="0.2">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12"/>
      <c r="BH274" s="12"/>
      <c r="BI274" s="12"/>
      <c r="BJ274" s="12"/>
      <c r="BK274" s="12"/>
      <c r="BL274" s="117">
        <f>'Youth population'!AU274</f>
        <v>0</v>
      </c>
      <c r="BM274" s="12"/>
      <c r="BN274" s="12"/>
      <c r="BO274" s="12"/>
      <c r="BP274" s="12"/>
      <c r="BQ274" s="12"/>
      <c r="BR274" s="12"/>
      <c r="BS274" s="12"/>
      <c r="BT274" s="12"/>
      <c r="BU274" s="12"/>
      <c r="BV274" s="12"/>
      <c r="BW274" s="12"/>
      <c r="BX274" s="12"/>
      <c r="BY274" s="12"/>
      <c r="BZ274" s="12"/>
      <c r="CA274" s="12"/>
      <c r="CB274" s="141"/>
      <c r="CC274" s="12"/>
      <c r="CD274" s="12"/>
      <c r="CE274" s="12"/>
      <c r="CF274" s="12"/>
      <c r="CG274" s="12"/>
      <c r="CH274" s="12"/>
      <c r="CI274" s="12"/>
      <c r="CJ274" s="12"/>
      <c r="CK274" s="12"/>
      <c r="CL274" s="12"/>
      <c r="CM274" s="12"/>
      <c r="CN274" s="12"/>
      <c r="CO274" s="12"/>
      <c r="CP274" s="12"/>
      <c r="CQ274" s="12"/>
      <c r="CR274" s="12"/>
      <c r="CS274" s="12"/>
      <c r="CT274" s="12"/>
      <c r="CU274" s="12"/>
      <c r="CV274" s="12"/>
      <c r="CW274" s="12"/>
      <c r="CX274" s="12"/>
      <c r="CY274" s="12"/>
      <c r="CZ274" s="12"/>
      <c r="DA274" s="12"/>
      <c r="DB274" s="12"/>
      <c r="DC274" s="12"/>
      <c r="DD274" s="12"/>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c r="EA274" s="12"/>
      <c r="EB274" s="12"/>
      <c r="EC274" s="12"/>
      <c r="ED274" s="12"/>
      <c r="EE274" s="12"/>
      <c r="EF274" s="12"/>
      <c r="EG274" s="12"/>
      <c r="EH274" s="12"/>
      <c r="EI274" s="12"/>
      <c r="EJ274" s="12"/>
      <c r="EK274" s="12"/>
      <c r="EL274" s="12"/>
      <c r="EM274" s="12"/>
      <c r="EN274" s="12"/>
      <c r="EO274" s="12"/>
      <c r="EP274" s="12"/>
      <c r="EQ274" s="12"/>
      <c r="ER274" s="12"/>
      <c r="ES274" s="12"/>
      <c r="ET274" s="12"/>
      <c r="EU274" s="12"/>
      <c r="EV274" s="12"/>
      <c r="EW274" s="12"/>
      <c r="EX274" s="12"/>
      <c r="EY274" s="12"/>
      <c r="EZ274" s="12"/>
      <c r="FA274" s="12"/>
      <c r="FB274" s="12"/>
      <c r="FC274" s="12"/>
      <c r="FD274" s="12"/>
      <c r="FE274" s="12"/>
      <c r="FF274" s="12"/>
      <c r="FG274" s="12"/>
    </row>
    <row r="275" spans="1:163" ht="12.75" x14ac:dyDescent="0.2">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12"/>
      <c r="BH275" s="12"/>
      <c r="BI275" s="12"/>
      <c r="BJ275" s="12"/>
      <c r="BK275" s="12"/>
      <c r="BL275" s="81">
        <f>'Youth population'!AU275</f>
        <v>0</v>
      </c>
      <c r="BM275" s="12"/>
      <c r="BN275" s="12"/>
      <c r="BO275" s="12"/>
      <c r="BP275" s="12"/>
      <c r="BQ275" s="12"/>
      <c r="BR275" s="12"/>
      <c r="BS275" s="12"/>
      <c r="BT275" s="12"/>
      <c r="BU275" s="12"/>
      <c r="BV275" s="12"/>
      <c r="BW275" s="12"/>
      <c r="BX275" s="12"/>
      <c r="BY275" s="12"/>
      <c r="BZ275" s="12"/>
      <c r="CA275" s="12"/>
      <c r="CB275" s="141"/>
      <c r="CC275" s="12"/>
      <c r="CD275" s="12"/>
      <c r="CE275" s="12"/>
      <c r="CF275" s="12"/>
      <c r="CG275" s="12"/>
      <c r="CH275" s="12"/>
      <c r="CI275" s="12"/>
      <c r="CJ275" s="12"/>
      <c r="CK275" s="12"/>
      <c r="CL275" s="12"/>
      <c r="CM275" s="12"/>
      <c r="CN275" s="12"/>
      <c r="CO275" s="12"/>
      <c r="CP275" s="12"/>
      <c r="CQ275" s="12"/>
      <c r="CR275" s="12"/>
      <c r="CS275" s="12"/>
      <c r="CT275" s="12"/>
      <c r="CU275" s="12"/>
      <c r="CV275" s="12"/>
      <c r="CW275" s="12"/>
      <c r="CX275" s="12"/>
      <c r="CY275" s="12"/>
      <c r="CZ275" s="12"/>
      <c r="DA275" s="12"/>
      <c r="DB275" s="12"/>
      <c r="DC275" s="12"/>
      <c r="DD275" s="12"/>
      <c r="DE275" s="12"/>
      <c r="DF275" s="12"/>
      <c r="DG275" s="12"/>
      <c r="DH275" s="12"/>
      <c r="DI275" s="12"/>
      <c r="DJ275" s="12"/>
      <c r="DK275" s="12"/>
      <c r="DL275" s="12"/>
      <c r="DM275" s="12"/>
      <c r="DN275" s="12"/>
      <c r="DO275" s="12"/>
      <c r="DP275" s="12"/>
      <c r="DQ275" s="12"/>
      <c r="DR275" s="12"/>
      <c r="DS275" s="12"/>
      <c r="DT275" s="12"/>
      <c r="DU275" s="12"/>
      <c r="DV275" s="12"/>
      <c r="DW275" s="12"/>
      <c r="DX275" s="12"/>
      <c r="DY275" s="12"/>
      <c r="DZ275" s="12"/>
      <c r="EA275" s="12"/>
      <c r="EB275" s="12"/>
      <c r="EC275" s="12"/>
      <c r="ED275" s="12"/>
      <c r="EE275" s="12"/>
      <c r="EF275" s="12"/>
      <c r="EG275" s="12"/>
      <c r="EH275" s="12"/>
      <c r="EI275" s="12"/>
      <c r="EJ275" s="12"/>
      <c r="EK275" s="12"/>
      <c r="EL275" s="12"/>
      <c r="EM275" s="12"/>
      <c r="EN275" s="12"/>
      <c r="EO275" s="12"/>
      <c r="EP275" s="12"/>
      <c r="EQ275" s="12"/>
      <c r="ER275" s="12"/>
      <c r="ES275" s="12"/>
      <c r="ET275" s="12"/>
      <c r="EU275" s="12"/>
      <c r="EV275" s="12"/>
      <c r="EW275" s="12"/>
      <c r="EX275" s="12"/>
      <c r="EY275" s="12"/>
      <c r="EZ275" s="12"/>
      <c r="FA275" s="12"/>
      <c r="FB275" s="12"/>
      <c r="FC275" s="12"/>
      <c r="FD275" s="12"/>
      <c r="FE275" s="12"/>
      <c r="FF275" s="12"/>
      <c r="FG275" s="12"/>
    </row>
    <row r="276" spans="1:163" ht="12.75" x14ac:dyDescent="0.2">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12"/>
      <c r="BH276" s="12"/>
      <c r="BI276" s="12"/>
      <c r="BJ276" s="12"/>
      <c r="BK276" s="12"/>
      <c r="BL276" s="117">
        <f>'Youth population'!AU276</f>
        <v>0</v>
      </c>
      <c r="BM276" s="12"/>
      <c r="BN276" s="12"/>
      <c r="BO276" s="12"/>
      <c r="BP276" s="12"/>
      <c r="BQ276" s="12"/>
      <c r="BR276" s="12"/>
      <c r="BS276" s="12"/>
      <c r="BT276" s="12"/>
      <c r="BU276" s="12"/>
      <c r="BV276" s="12"/>
      <c r="BW276" s="12"/>
      <c r="BX276" s="12"/>
      <c r="BY276" s="12"/>
      <c r="BZ276" s="12"/>
      <c r="CA276" s="12"/>
      <c r="CB276" s="141"/>
      <c r="CC276" s="12"/>
      <c r="CD276" s="12"/>
      <c r="CE276" s="12"/>
      <c r="CF276" s="12"/>
      <c r="CG276" s="12"/>
      <c r="CH276" s="12"/>
      <c r="CI276" s="12"/>
      <c r="CJ276" s="12"/>
      <c r="CK276" s="12"/>
      <c r="CL276" s="12"/>
      <c r="CM276" s="12"/>
      <c r="CN276" s="12"/>
      <c r="CO276" s="12"/>
      <c r="CP276" s="12"/>
      <c r="CQ276" s="12"/>
      <c r="CR276" s="12"/>
      <c r="CS276" s="12"/>
      <c r="CT276" s="12"/>
      <c r="CU276" s="12"/>
      <c r="CV276" s="12"/>
      <c r="CW276" s="12"/>
      <c r="CX276" s="12"/>
      <c r="CY276" s="12"/>
      <c r="CZ276" s="12"/>
      <c r="DA276" s="12"/>
      <c r="DB276" s="12"/>
      <c r="DC276" s="12"/>
      <c r="DD276" s="12"/>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c r="EA276" s="12"/>
      <c r="EB276" s="12"/>
      <c r="EC276" s="12"/>
      <c r="ED276" s="12"/>
      <c r="EE276" s="12"/>
      <c r="EF276" s="12"/>
      <c r="EG276" s="12"/>
      <c r="EH276" s="12"/>
      <c r="EI276" s="12"/>
      <c r="EJ276" s="12"/>
      <c r="EK276" s="12"/>
      <c r="EL276" s="12"/>
      <c r="EM276" s="12"/>
      <c r="EN276" s="12"/>
      <c r="EO276" s="12"/>
      <c r="EP276" s="12"/>
      <c r="EQ276" s="12"/>
      <c r="ER276" s="12"/>
      <c r="ES276" s="12"/>
      <c r="ET276" s="12"/>
      <c r="EU276" s="12"/>
      <c r="EV276" s="12"/>
      <c r="EW276" s="12"/>
      <c r="EX276" s="12"/>
      <c r="EY276" s="12"/>
      <c r="EZ276" s="12"/>
      <c r="FA276" s="12"/>
      <c r="FB276" s="12"/>
      <c r="FC276" s="12"/>
      <c r="FD276" s="12"/>
      <c r="FE276" s="12"/>
      <c r="FF276" s="12"/>
      <c r="FG276" s="12"/>
    </row>
    <row r="277" spans="1:163" ht="12.75" x14ac:dyDescent="0.2">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12"/>
      <c r="BH277" s="12"/>
      <c r="BI277" s="12"/>
      <c r="BJ277" s="12"/>
      <c r="BK277" s="12"/>
      <c r="BL277" s="69">
        <f>'Youth population'!AU277</f>
        <v>0</v>
      </c>
      <c r="BM277" s="12"/>
      <c r="BN277" s="12"/>
      <c r="BO277" s="12"/>
      <c r="BP277" s="12"/>
      <c r="BQ277" s="12"/>
      <c r="BR277" s="12"/>
      <c r="BS277" s="12"/>
      <c r="BT277" s="12"/>
      <c r="BU277" s="12"/>
      <c r="BV277" s="12"/>
      <c r="BW277" s="12"/>
      <c r="BX277" s="12"/>
      <c r="BY277" s="12"/>
      <c r="BZ277" s="12"/>
      <c r="CA277" s="12"/>
      <c r="CB277" s="141"/>
      <c r="CC277" s="12"/>
      <c r="CD277" s="12"/>
      <c r="CE277" s="12"/>
      <c r="CF277" s="12"/>
      <c r="CG277" s="12"/>
      <c r="CH277" s="12"/>
      <c r="CI277" s="12"/>
      <c r="CJ277" s="12"/>
      <c r="CK277" s="12"/>
      <c r="CL277" s="12"/>
      <c r="CM277" s="12"/>
      <c r="CN277" s="12"/>
      <c r="CO277" s="12"/>
      <c r="CP277" s="12"/>
      <c r="CQ277" s="12"/>
      <c r="CR277" s="12"/>
      <c r="CS277" s="12"/>
      <c r="CT277" s="12"/>
      <c r="CU277" s="12"/>
      <c r="CV277" s="12"/>
      <c r="CW277" s="12"/>
      <c r="CX277" s="12"/>
      <c r="CY277" s="12"/>
      <c r="CZ277" s="12"/>
      <c r="DA277" s="12"/>
      <c r="DB277" s="12"/>
      <c r="DC277" s="12"/>
      <c r="DD277" s="12"/>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c r="EA277" s="12"/>
      <c r="EB277" s="12"/>
      <c r="EC277" s="12"/>
      <c r="ED277" s="12"/>
      <c r="EE277" s="12"/>
      <c r="EF277" s="12"/>
      <c r="EG277" s="12"/>
      <c r="EH277" s="12"/>
      <c r="EI277" s="12"/>
      <c r="EJ277" s="12"/>
      <c r="EK277" s="12"/>
      <c r="EL277" s="12"/>
      <c r="EM277" s="12"/>
      <c r="EN277" s="12"/>
      <c r="EO277" s="12"/>
      <c r="EP277" s="12"/>
      <c r="EQ277" s="12"/>
      <c r="ER277" s="12"/>
      <c r="ES277" s="12"/>
      <c r="ET277" s="12"/>
      <c r="EU277" s="12"/>
      <c r="EV277" s="12"/>
      <c r="EW277" s="12"/>
      <c r="EX277" s="12"/>
      <c r="EY277" s="12"/>
      <c r="EZ277" s="12"/>
      <c r="FA277" s="12"/>
      <c r="FB277" s="12"/>
      <c r="FC277" s="12"/>
      <c r="FD277" s="12"/>
      <c r="FE277" s="12"/>
      <c r="FF277" s="12"/>
      <c r="FG277" s="12"/>
    </row>
    <row r="278" spans="1:163" ht="12.75" x14ac:dyDescent="0.2">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12"/>
      <c r="BH278" s="12"/>
      <c r="BI278" s="12"/>
      <c r="BJ278" s="12"/>
      <c r="BK278" s="12"/>
      <c r="BL278" s="310">
        <f>'Youth population'!AU278</f>
        <v>0</v>
      </c>
      <c r="BM278" s="12"/>
      <c r="BN278" s="12"/>
      <c r="BO278" s="12"/>
      <c r="BP278" s="12"/>
      <c r="BQ278" s="12"/>
      <c r="BR278" s="12"/>
      <c r="BS278" s="12"/>
      <c r="BT278" s="12"/>
      <c r="BU278" s="12"/>
      <c r="BV278" s="12"/>
      <c r="BW278" s="12"/>
      <c r="BX278" s="12"/>
      <c r="BY278" s="12"/>
      <c r="BZ278" s="12"/>
      <c r="CA278" s="12"/>
      <c r="CB278" s="141"/>
      <c r="CC278" s="12"/>
      <c r="CD278" s="12"/>
      <c r="CE278" s="12"/>
      <c r="CF278" s="12"/>
      <c r="CG278" s="12"/>
      <c r="CH278" s="12"/>
      <c r="CI278" s="12"/>
      <c r="CJ278" s="12"/>
      <c r="CK278" s="12"/>
      <c r="CL278" s="12"/>
      <c r="CM278" s="12"/>
      <c r="CN278" s="12"/>
      <c r="CO278" s="12"/>
      <c r="CP278" s="12"/>
      <c r="CQ278" s="12"/>
      <c r="CR278" s="12"/>
      <c r="CS278" s="12"/>
      <c r="CT278" s="12"/>
      <c r="CU278" s="12"/>
      <c r="CV278" s="12"/>
      <c r="CW278" s="12"/>
      <c r="CX278" s="12"/>
      <c r="CY278" s="12"/>
      <c r="CZ278" s="12"/>
      <c r="DA278" s="12"/>
      <c r="DB278" s="12"/>
      <c r="DC278" s="12"/>
      <c r="DD278" s="12"/>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c r="EA278" s="12"/>
      <c r="EB278" s="12"/>
      <c r="EC278" s="12"/>
      <c r="ED278" s="12"/>
      <c r="EE278" s="12"/>
      <c r="EF278" s="12"/>
      <c r="EG278" s="12"/>
      <c r="EH278" s="12"/>
      <c r="EI278" s="12"/>
      <c r="EJ278" s="12"/>
      <c r="EK278" s="12"/>
      <c r="EL278" s="12"/>
      <c r="EM278" s="12"/>
      <c r="EN278" s="12"/>
      <c r="EO278" s="12"/>
      <c r="EP278" s="12"/>
      <c r="EQ278" s="12"/>
      <c r="ER278" s="12"/>
      <c r="ES278" s="12"/>
      <c r="ET278" s="12"/>
      <c r="EU278" s="12"/>
      <c r="EV278" s="12"/>
      <c r="EW278" s="12"/>
      <c r="EX278" s="12"/>
      <c r="EY278" s="12"/>
      <c r="EZ278" s="12"/>
      <c r="FA278" s="12"/>
      <c r="FB278" s="12"/>
      <c r="FC278" s="12"/>
      <c r="FD278" s="12"/>
      <c r="FE278" s="12"/>
      <c r="FF278" s="12"/>
      <c r="FG278" s="12"/>
    </row>
    <row r="279" spans="1:163" ht="12.75" x14ac:dyDescent="0.2">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12"/>
      <c r="BH279" s="12"/>
      <c r="BI279" s="12"/>
      <c r="BJ279" s="12"/>
      <c r="BK279" s="12"/>
      <c r="BL279" s="310">
        <f>'Youth population'!AU279</f>
        <v>0</v>
      </c>
      <c r="BM279" s="12"/>
      <c r="BN279" s="12"/>
      <c r="BO279" s="12"/>
      <c r="BP279" s="12"/>
      <c r="BQ279" s="12"/>
      <c r="BR279" s="12"/>
      <c r="BS279" s="12"/>
      <c r="BT279" s="12"/>
      <c r="BU279" s="12"/>
      <c r="BV279" s="12"/>
      <c r="BW279" s="12"/>
      <c r="BX279" s="12"/>
      <c r="BY279" s="12"/>
      <c r="BZ279" s="12"/>
      <c r="CA279" s="12"/>
      <c r="CB279" s="141"/>
      <c r="CC279" s="12"/>
      <c r="CD279" s="12"/>
      <c r="CE279" s="12"/>
      <c r="CF279" s="12"/>
      <c r="CG279" s="12"/>
      <c r="CH279" s="12"/>
      <c r="CI279" s="12"/>
      <c r="CJ279" s="12"/>
      <c r="CK279" s="12"/>
      <c r="CL279" s="12"/>
      <c r="CM279" s="12"/>
      <c r="CN279" s="12"/>
      <c r="CO279" s="12"/>
      <c r="CP279" s="12"/>
      <c r="CQ279" s="12"/>
      <c r="CR279" s="12"/>
      <c r="CS279" s="12"/>
      <c r="CT279" s="12"/>
      <c r="CU279" s="12"/>
      <c r="CV279" s="12"/>
      <c r="CW279" s="12"/>
      <c r="CX279" s="12"/>
      <c r="CY279" s="12"/>
      <c r="CZ279" s="12"/>
      <c r="DA279" s="12"/>
      <c r="DB279" s="12"/>
      <c r="DC279" s="12"/>
      <c r="DD279" s="12"/>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c r="EA279" s="12"/>
      <c r="EB279" s="12"/>
      <c r="EC279" s="12"/>
      <c r="ED279" s="12"/>
      <c r="EE279" s="12"/>
      <c r="EF279" s="12"/>
      <c r="EG279" s="12"/>
      <c r="EH279" s="12"/>
      <c r="EI279" s="12"/>
      <c r="EJ279" s="12"/>
      <c r="EK279" s="12"/>
      <c r="EL279" s="12"/>
      <c r="EM279" s="12"/>
      <c r="EN279" s="12"/>
      <c r="EO279" s="12"/>
      <c r="EP279" s="12"/>
      <c r="EQ279" s="12"/>
      <c r="ER279" s="12"/>
      <c r="ES279" s="12"/>
      <c r="ET279" s="12"/>
      <c r="EU279" s="12"/>
      <c r="EV279" s="12"/>
      <c r="EW279" s="12"/>
      <c r="EX279" s="12"/>
      <c r="EY279" s="12"/>
      <c r="EZ279" s="12"/>
      <c r="FA279" s="12"/>
      <c r="FB279" s="12"/>
      <c r="FC279" s="12"/>
      <c r="FD279" s="12"/>
      <c r="FE279" s="12"/>
      <c r="FF279" s="12"/>
      <c r="FG279" s="12"/>
    </row>
    <row r="280" spans="1:163" ht="12.75" x14ac:dyDescent="0.2">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12"/>
      <c r="BH280" s="12"/>
      <c r="BI280" s="12"/>
      <c r="BJ280" s="12"/>
      <c r="BK280" s="12"/>
      <c r="BL280" s="69">
        <f>'Youth population'!AU280</f>
        <v>0</v>
      </c>
      <c r="BM280" s="12"/>
      <c r="BN280" s="12"/>
      <c r="BO280" s="12"/>
      <c r="BP280" s="12"/>
      <c r="BQ280" s="12"/>
      <c r="BR280" s="12"/>
      <c r="BS280" s="12"/>
      <c r="BT280" s="12"/>
      <c r="BU280" s="12"/>
      <c r="BV280" s="12"/>
      <c r="BW280" s="12"/>
      <c r="BX280" s="12"/>
      <c r="BY280" s="12"/>
      <c r="BZ280" s="12"/>
      <c r="CA280" s="12"/>
      <c r="CB280" s="141"/>
      <c r="CC280" s="12"/>
      <c r="CD280" s="12"/>
      <c r="CE280" s="12"/>
      <c r="CF280" s="12"/>
      <c r="CG280" s="12"/>
      <c r="CH280" s="12"/>
      <c r="CI280" s="12"/>
      <c r="CJ280" s="12"/>
      <c r="CK280" s="12"/>
      <c r="CL280" s="12"/>
      <c r="CM280" s="12"/>
      <c r="CN280" s="12"/>
      <c r="CO280" s="12"/>
      <c r="CP280" s="12"/>
      <c r="CQ280" s="12"/>
      <c r="CR280" s="12"/>
      <c r="CS280" s="12"/>
      <c r="CT280" s="12"/>
      <c r="CU280" s="12"/>
      <c r="CV280" s="12"/>
      <c r="CW280" s="12"/>
      <c r="CX280" s="12"/>
      <c r="CY280" s="12"/>
      <c r="CZ280" s="12"/>
      <c r="DA280" s="12"/>
      <c r="DB280" s="12"/>
      <c r="DC280" s="12"/>
      <c r="DD280" s="12"/>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c r="EA280" s="12"/>
      <c r="EB280" s="12"/>
      <c r="EC280" s="12"/>
      <c r="ED280" s="12"/>
      <c r="EE280" s="12"/>
      <c r="EF280" s="12"/>
      <c r="EG280" s="12"/>
      <c r="EH280" s="12"/>
      <c r="EI280" s="12"/>
      <c r="EJ280" s="12"/>
      <c r="EK280" s="12"/>
      <c r="EL280" s="12"/>
      <c r="EM280" s="12"/>
      <c r="EN280" s="12"/>
      <c r="EO280" s="12"/>
      <c r="EP280" s="12"/>
      <c r="EQ280" s="12"/>
      <c r="ER280" s="12"/>
      <c r="ES280" s="12"/>
      <c r="ET280" s="12"/>
      <c r="EU280" s="12"/>
      <c r="EV280" s="12"/>
      <c r="EW280" s="12"/>
      <c r="EX280" s="12"/>
      <c r="EY280" s="12"/>
      <c r="EZ280" s="12"/>
      <c r="FA280" s="12"/>
      <c r="FB280" s="12"/>
      <c r="FC280" s="12"/>
      <c r="FD280" s="12"/>
      <c r="FE280" s="12"/>
      <c r="FF280" s="12"/>
      <c r="FG280" s="12"/>
    </row>
    <row r="281" spans="1:163" ht="12.75" x14ac:dyDescent="0.2">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12"/>
      <c r="BH281" s="12"/>
      <c r="BI281" s="12"/>
      <c r="BJ281" s="12"/>
      <c r="BK281" s="12"/>
      <c r="BL281" s="81">
        <f>'Youth population'!AU281</f>
        <v>0</v>
      </c>
      <c r="BM281" s="12"/>
      <c r="BN281" s="12"/>
      <c r="BO281" s="12"/>
      <c r="BP281" s="12"/>
      <c r="BQ281" s="12"/>
      <c r="BR281" s="12"/>
      <c r="BS281" s="12"/>
      <c r="BT281" s="12"/>
      <c r="BU281" s="12"/>
      <c r="BV281" s="12"/>
      <c r="BW281" s="12"/>
      <c r="BX281" s="12"/>
      <c r="BY281" s="12"/>
      <c r="BZ281" s="12"/>
      <c r="CA281" s="12"/>
      <c r="CB281" s="141"/>
      <c r="CC281" s="12"/>
      <c r="CD281" s="12"/>
      <c r="CE281" s="12"/>
      <c r="CF281" s="12"/>
      <c r="CG281" s="12"/>
      <c r="CH281" s="12"/>
      <c r="CI281" s="12"/>
      <c r="CJ281" s="12"/>
      <c r="CK281" s="12"/>
      <c r="CL281" s="12"/>
      <c r="CM281" s="12"/>
      <c r="CN281" s="12"/>
      <c r="CO281" s="12"/>
      <c r="CP281" s="12"/>
      <c r="CQ281" s="12"/>
      <c r="CR281" s="12"/>
      <c r="CS281" s="12"/>
      <c r="CT281" s="12"/>
      <c r="CU281" s="12"/>
      <c r="CV281" s="12"/>
      <c r="CW281" s="12"/>
      <c r="CX281" s="12"/>
      <c r="CY281" s="12"/>
      <c r="CZ281" s="12"/>
      <c r="DA281" s="12"/>
      <c r="DB281" s="12"/>
      <c r="DC281" s="12"/>
      <c r="DD281" s="12"/>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c r="EA281" s="12"/>
      <c r="EB281" s="12"/>
      <c r="EC281" s="12"/>
      <c r="ED281" s="12"/>
      <c r="EE281" s="12"/>
      <c r="EF281" s="12"/>
      <c r="EG281" s="12"/>
      <c r="EH281" s="12"/>
      <c r="EI281" s="12"/>
      <c r="EJ281" s="12"/>
      <c r="EK281" s="12"/>
      <c r="EL281" s="12"/>
      <c r="EM281" s="12"/>
      <c r="EN281" s="12"/>
      <c r="EO281" s="12"/>
      <c r="EP281" s="12"/>
      <c r="EQ281" s="12"/>
      <c r="ER281" s="12"/>
      <c r="ES281" s="12"/>
      <c r="ET281" s="12"/>
      <c r="EU281" s="12"/>
      <c r="EV281" s="12"/>
      <c r="EW281" s="12"/>
      <c r="EX281" s="12"/>
      <c r="EY281" s="12"/>
      <c r="EZ281" s="12"/>
      <c r="FA281" s="12"/>
      <c r="FB281" s="12"/>
      <c r="FC281" s="12"/>
      <c r="FD281" s="12"/>
      <c r="FE281" s="12"/>
      <c r="FF281" s="12"/>
      <c r="FG281" s="12"/>
    </row>
    <row r="282" spans="1:163" ht="12.75" x14ac:dyDescent="0.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12"/>
      <c r="BH282" s="12"/>
      <c r="BI282" s="12"/>
      <c r="BJ282" s="12"/>
      <c r="BK282" s="12"/>
      <c r="BL282" s="310">
        <f>'Youth population'!AU282</f>
        <v>0</v>
      </c>
      <c r="BM282" s="12"/>
      <c r="BN282" s="12"/>
      <c r="BO282" s="12"/>
      <c r="BP282" s="12"/>
      <c r="BQ282" s="12"/>
      <c r="BR282" s="12"/>
      <c r="BS282" s="12"/>
      <c r="BT282" s="12"/>
      <c r="BU282" s="12"/>
      <c r="BV282" s="12"/>
      <c r="BW282" s="12"/>
      <c r="BX282" s="12"/>
      <c r="BY282" s="12"/>
      <c r="BZ282" s="12"/>
      <c r="CA282" s="12"/>
      <c r="CB282" s="141"/>
      <c r="CC282" s="12"/>
      <c r="CD282" s="12"/>
      <c r="CE282" s="12"/>
      <c r="CF282" s="12"/>
      <c r="CG282" s="12"/>
      <c r="CH282" s="12"/>
      <c r="CI282" s="12"/>
      <c r="CJ282" s="12"/>
      <c r="CK282" s="12"/>
      <c r="CL282" s="12"/>
      <c r="CM282" s="12"/>
      <c r="CN282" s="12"/>
      <c r="CO282" s="12"/>
      <c r="CP282" s="12"/>
      <c r="CQ282" s="12"/>
      <c r="CR282" s="12"/>
      <c r="CS282" s="12"/>
      <c r="CT282" s="12"/>
      <c r="CU282" s="12"/>
      <c r="CV282" s="12"/>
      <c r="CW282" s="12"/>
      <c r="CX282" s="12"/>
      <c r="CY282" s="12"/>
      <c r="CZ282" s="12"/>
      <c r="DA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c r="EA282" s="12"/>
      <c r="EB282" s="12"/>
      <c r="EC282" s="12"/>
      <c r="ED282" s="12"/>
      <c r="EE282" s="12"/>
      <c r="EF282" s="12"/>
      <c r="EG282" s="12"/>
      <c r="EH282" s="12"/>
      <c r="EI282" s="12"/>
      <c r="EJ282" s="12"/>
      <c r="EK282" s="12"/>
      <c r="EL282" s="12"/>
      <c r="EM282" s="12"/>
      <c r="EN282" s="12"/>
      <c r="EO282" s="12"/>
      <c r="EP282" s="12"/>
      <c r="EQ282" s="12"/>
      <c r="ER282" s="12"/>
      <c r="ES282" s="12"/>
      <c r="ET282" s="12"/>
      <c r="EU282" s="12"/>
      <c r="EV282" s="12"/>
      <c r="EW282" s="12"/>
      <c r="EX282" s="12"/>
      <c r="EY282" s="12"/>
      <c r="EZ282" s="12"/>
      <c r="FA282" s="12"/>
      <c r="FB282" s="12"/>
      <c r="FC282" s="12"/>
      <c r="FD282" s="12"/>
      <c r="FE282" s="12"/>
      <c r="FF282" s="12"/>
      <c r="FG282" s="12"/>
    </row>
    <row r="283" spans="1:163" ht="12.75" x14ac:dyDescent="0.2">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12"/>
      <c r="BH283" s="12"/>
      <c r="BI283" s="12"/>
      <c r="BJ283" s="12"/>
      <c r="BK283" s="12"/>
      <c r="BL283" s="310">
        <f>'Youth population'!AU283</f>
        <v>0</v>
      </c>
      <c r="BM283" s="12"/>
      <c r="BN283" s="12"/>
      <c r="BO283" s="12"/>
      <c r="BP283" s="12"/>
      <c r="BQ283" s="12"/>
      <c r="BR283" s="12"/>
      <c r="BS283" s="12"/>
      <c r="BT283" s="12"/>
      <c r="BU283" s="12"/>
      <c r="BV283" s="12"/>
      <c r="BW283" s="12"/>
      <c r="BX283" s="12"/>
      <c r="BY283" s="12"/>
      <c r="BZ283" s="12"/>
      <c r="CA283" s="12"/>
      <c r="CB283" s="141"/>
      <c r="CC283" s="12"/>
      <c r="CD283" s="12"/>
      <c r="CE283" s="12"/>
      <c r="CF283" s="12"/>
      <c r="CG283" s="12"/>
      <c r="CH283" s="12"/>
      <c r="CI283" s="12"/>
      <c r="CJ283" s="12"/>
      <c r="CK283" s="12"/>
      <c r="CL283" s="12"/>
      <c r="CM283" s="12"/>
      <c r="CN283" s="12"/>
      <c r="CO283" s="12"/>
      <c r="CP283" s="12"/>
      <c r="CQ283" s="12"/>
      <c r="CR283" s="12"/>
      <c r="CS283" s="12"/>
      <c r="CT283" s="12"/>
      <c r="CU283" s="12"/>
      <c r="CV283" s="12"/>
      <c r="CW283" s="12"/>
      <c r="CX283" s="12"/>
      <c r="CY283" s="12"/>
      <c r="CZ283" s="12"/>
      <c r="DA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c r="EA283" s="12"/>
      <c r="EB283" s="12"/>
      <c r="EC283" s="12"/>
      <c r="ED283" s="12"/>
      <c r="EE283" s="12"/>
      <c r="EF283" s="12"/>
      <c r="EG283" s="12"/>
      <c r="EH283" s="12"/>
      <c r="EI283" s="12"/>
      <c r="EJ283" s="12"/>
      <c r="EK283" s="12"/>
      <c r="EL283" s="12"/>
      <c r="EM283" s="12"/>
      <c r="EN283" s="12"/>
      <c r="EO283" s="12"/>
      <c r="EP283" s="12"/>
      <c r="EQ283" s="12"/>
      <c r="ER283" s="12"/>
      <c r="ES283" s="12"/>
      <c r="ET283" s="12"/>
      <c r="EU283" s="12"/>
      <c r="EV283" s="12"/>
      <c r="EW283" s="12"/>
      <c r="EX283" s="12"/>
      <c r="EY283" s="12"/>
      <c r="EZ283" s="12"/>
      <c r="FA283" s="12"/>
      <c r="FB283" s="12"/>
      <c r="FC283" s="12"/>
      <c r="FD283" s="12"/>
      <c r="FE283" s="12"/>
      <c r="FF283" s="12"/>
      <c r="FG283" s="12"/>
    </row>
    <row r="284" spans="1:163" ht="12.75" x14ac:dyDescent="0.2">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12"/>
      <c r="BH284" s="12"/>
      <c r="BI284" s="12"/>
      <c r="BJ284" s="12"/>
      <c r="BK284" s="12"/>
      <c r="BL284" s="117">
        <f>'Youth population'!AU284</f>
        <v>0</v>
      </c>
      <c r="BM284" s="12"/>
      <c r="BN284" s="12"/>
      <c r="BO284" s="12"/>
      <c r="BP284" s="12"/>
      <c r="BQ284" s="12"/>
      <c r="BR284" s="12"/>
      <c r="BS284" s="12"/>
      <c r="BT284" s="12"/>
      <c r="BU284" s="12"/>
      <c r="BV284" s="12"/>
      <c r="BW284" s="12"/>
      <c r="BX284" s="12"/>
      <c r="BY284" s="12"/>
      <c r="BZ284" s="12"/>
      <c r="CA284" s="12"/>
      <c r="CB284" s="141"/>
      <c r="CC284" s="12"/>
      <c r="CD284" s="12"/>
      <c r="CE284" s="12"/>
      <c r="CF284" s="12"/>
      <c r="CG284" s="12"/>
      <c r="CH284" s="12"/>
      <c r="CI284" s="12"/>
      <c r="CJ284" s="12"/>
      <c r="CK284" s="12"/>
      <c r="CL284" s="12"/>
      <c r="CM284" s="12"/>
      <c r="CN284" s="12"/>
      <c r="CO284" s="12"/>
      <c r="CP284" s="12"/>
      <c r="CQ284" s="12"/>
      <c r="CR284" s="12"/>
      <c r="CS284" s="12"/>
      <c r="CT284" s="12"/>
      <c r="CU284" s="12"/>
      <c r="CV284" s="12"/>
      <c r="CW284" s="12"/>
      <c r="CX284" s="12"/>
      <c r="CY284" s="12"/>
      <c r="CZ284" s="12"/>
      <c r="DA284" s="12"/>
      <c r="DB284" s="12"/>
      <c r="DC284" s="12"/>
      <c r="DD284" s="12"/>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c r="EA284" s="12"/>
      <c r="EB284" s="12"/>
      <c r="EC284" s="12"/>
      <c r="ED284" s="12"/>
      <c r="EE284" s="12"/>
      <c r="EF284" s="12"/>
      <c r="EG284" s="12"/>
      <c r="EH284" s="12"/>
      <c r="EI284" s="12"/>
      <c r="EJ284" s="12"/>
      <c r="EK284" s="12"/>
      <c r="EL284" s="12"/>
      <c r="EM284" s="12"/>
      <c r="EN284" s="12"/>
      <c r="EO284" s="12"/>
      <c r="EP284" s="12"/>
      <c r="EQ284" s="12"/>
      <c r="ER284" s="12"/>
      <c r="ES284" s="12"/>
      <c r="ET284" s="12"/>
      <c r="EU284" s="12"/>
      <c r="EV284" s="12"/>
      <c r="EW284" s="12"/>
      <c r="EX284" s="12"/>
      <c r="EY284" s="12"/>
      <c r="EZ284" s="12"/>
      <c r="FA284" s="12"/>
      <c r="FB284" s="12"/>
      <c r="FC284" s="12"/>
      <c r="FD284" s="12"/>
      <c r="FE284" s="12"/>
      <c r="FF284" s="12"/>
      <c r="FG284" s="12"/>
    </row>
    <row r="285" spans="1:163" ht="12.75" x14ac:dyDescent="0.2">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12"/>
      <c r="BH285" s="12"/>
      <c r="BI285" s="12"/>
      <c r="BJ285" s="12"/>
      <c r="BK285" s="12"/>
      <c r="BL285" s="117">
        <f>'Youth population'!AU285</f>
        <v>0</v>
      </c>
      <c r="BM285" s="12"/>
      <c r="BN285" s="12"/>
      <c r="BO285" s="12"/>
      <c r="BP285" s="12"/>
      <c r="BQ285" s="12"/>
      <c r="BR285" s="12"/>
      <c r="BS285" s="12"/>
      <c r="BT285" s="12"/>
      <c r="BU285" s="12"/>
      <c r="BV285" s="12"/>
      <c r="BW285" s="12"/>
      <c r="BX285" s="12"/>
      <c r="BY285" s="12"/>
      <c r="BZ285" s="12"/>
      <c r="CA285" s="12"/>
      <c r="CB285" s="141"/>
      <c r="CC285" s="12"/>
      <c r="CD285" s="12"/>
      <c r="CE285" s="12"/>
      <c r="CF285" s="12"/>
      <c r="CG285" s="12"/>
      <c r="CH285" s="12"/>
      <c r="CI285" s="12"/>
      <c r="CJ285" s="12"/>
      <c r="CK285" s="12"/>
      <c r="CL285" s="12"/>
      <c r="CM285" s="12"/>
      <c r="CN285" s="12"/>
      <c r="CO285" s="12"/>
      <c r="CP285" s="12"/>
      <c r="CQ285" s="12"/>
      <c r="CR285" s="12"/>
      <c r="CS285" s="12"/>
      <c r="CT285" s="12"/>
      <c r="CU285" s="12"/>
      <c r="CV285" s="12"/>
      <c r="CW285" s="12"/>
      <c r="CX285" s="12"/>
      <c r="CY285" s="12"/>
      <c r="CZ285" s="12"/>
      <c r="DA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c r="EA285" s="12"/>
      <c r="EB285" s="12"/>
      <c r="EC285" s="12"/>
      <c r="ED285" s="12"/>
      <c r="EE285" s="12"/>
      <c r="EF285" s="12"/>
      <c r="EG285" s="12"/>
      <c r="EH285" s="12"/>
      <c r="EI285" s="12"/>
      <c r="EJ285" s="12"/>
      <c r="EK285" s="12"/>
      <c r="EL285" s="12"/>
      <c r="EM285" s="12"/>
      <c r="EN285" s="12"/>
      <c r="EO285" s="12"/>
      <c r="EP285" s="12"/>
      <c r="EQ285" s="12"/>
      <c r="ER285" s="12"/>
      <c r="ES285" s="12"/>
      <c r="ET285" s="12"/>
      <c r="EU285" s="12"/>
      <c r="EV285" s="12"/>
      <c r="EW285" s="12"/>
      <c r="EX285" s="12"/>
      <c r="EY285" s="12"/>
      <c r="EZ285" s="12"/>
      <c r="FA285" s="12"/>
      <c r="FB285" s="12"/>
      <c r="FC285" s="12"/>
      <c r="FD285" s="12"/>
      <c r="FE285" s="12"/>
      <c r="FF285" s="12"/>
      <c r="FG285" s="12"/>
    </row>
    <row r="286" spans="1:163" ht="12.75" x14ac:dyDescent="0.2">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17">
        <f>'Youth population'!AU286</f>
        <v>0</v>
      </c>
      <c r="BM286" s="12"/>
      <c r="BN286" s="12"/>
      <c r="BO286" s="12"/>
      <c r="BP286" s="12"/>
      <c r="BQ286" s="12"/>
      <c r="BR286" s="12"/>
      <c r="BS286" s="12"/>
      <c r="BT286" s="12"/>
      <c r="BU286" s="12"/>
      <c r="BV286" s="12"/>
      <c r="BW286" s="12"/>
      <c r="BX286" s="12"/>
      <c r="BY286" s="12"/>
      <c r="BZ286" s="12"/>
      <c r="CA286" s="12"/>
      <c r="CB286" s="141"/>
      <c r="CC286" s="12"/>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row>
    <row r="287" spans="1:163" ht="12.75" x14ac:dyDescent="0.2">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12"/>
      <c r="BH287" s="12"/>
      <c r="BI287" s="12"/>
      <c r="BJ287" s="12"/>
      <c r="BK287" s="12"/>
      <c r="BL287" s="117">
        <f>'Youth population'!AU287</f>
        <v>0</v>
      </c>
      <c r="BM287" s="12"/>
      <c r="BN287" s="12"/>
      <c r="BO287" s="12"/>
      <c r="BP287" s="12"/>
      <c r="BQ287" s="12"/>
      <c r="BR287" s="12"/>
      <c r="BS287" s="12"/>
      <c r="BT287" s="12"/>
      <c r="BU287" s="12"/>
      <c r="BV287" s="12"/>
      <c r="BW287" s="12"/>
      <c r="BX287" s="12"/>
      <c r="BY287" s="12"/>
      <c r="BZ287" s="12"/>
      <c r="CA287" s="12"/>
      <c r="CB287" s="141"/>
      <c r="CC287" s="12"/>
      <c r="CD287" s="12"/>
      <c r="CE287" s="12"/>
      <c r="CF287" s="12"/>
      <c r="CG287" s="12"/>
      <c r="CH287" s="12"/>
      <c r="CI287" s="12"/>
      <c r="CJ287" s="12"/>
      <c r="CK287" s="12"/>
      <c r="CL287" s="12"/>
      <c r="CM287" s="12"/>
      <c r="CN287" s="12"/>
      <c r="CO287" s="12"/>
      <c r="CP287" s="12"/>
      <c r="CQ287" s="12"/>
      <c r="CR287" s="12"/>
      <c r="CS287" s="12"/>
      <c r="CT287" s="12"/>
      <c r="CU287" s="12"/>
      <c r="CV287" s="12"/>
      <c r="CW287" s="12"/>
      <c r="CX287" s="12"/>
      <c r="CY287" s="12"/>
      <c r="CZ287" s="12"/>
      <c r="DA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c r="EA287" s="12"/>
      <c r="EB287" s="12"/>
      <c r="EC287" s="12"/>
      <c r="ED287" s="12"/>
      <c r="EE287" s="12"/>
      <c r="EF287" s="12"/>
      <c r="EG287" s="12"/>
      <c r="EH287" s="12"/>
      <c r="EI287" s="12"/>
      <c r="EJ287" s="12"/>
      <c r="EK287" s="12"/>
      <c r="EL287" s="12"/>
      <c r="EM287" s="12"/>
      <c r="EN287" s="12"/>
      <c r="EO287" s="12"/>
      <c r="EP287" s="12"/>
      <c r="EQ287" s="12"/>
      <c r="ER287" s="12"/>
      <c r="ES287" s="12"/>
      <c r="ET287" s="12"/>
      <c r="EU287" s="12"/>
      <c r="EV287" s="12"/>
      <c r="EW287" s="12"/>
      <c r="EX287" s="12"/>
      <c r="EY287" s="12"/>
      <c r="EZ287" s="12"/>
      <c r="FA287" s="12"/>
      <c r="FB287" s="12"/>
      <c r="FC287" s="12"/>
      <c r="FD287" s="12"/>
      <c r="FE287" s="12"/>
      <c r="FF287" s="12"/>
      <c r="FG287" s="12"/>
    </row>
    <row r="288" spans="1:163" ht="12.75" x14ac:dyDescent="0.2">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12"/>
      <c r="BH288" s="12"/>
      <c r="BI288" s="12"/>
      <c r="BJ288" s="12"/>
      <c r="BK288" s="12"/>
      <c r="BL288" s="73">
        <f>'Youth population'!AU288</f>
        <v>0</v>
      </c>
      <c r="BM288" s="12"/>
      <c r="BN288" s="12"/>
      <c r="BO288" s="12"/>
      <c r="BP288" s="12"/>
      <c r="BQ288" s="12"/>
      <c r="BR288" s="12"/>
      <c r="BS288" s="12"/>
      <c r="BT288" s="12"/>
      <c r="BU288" s="12"/>
      <c r="BV288" s="12"/>
      <c r="BW288" s="12"/>
      <c r="BX288" s="12"/>
      <c r="BY288" s="12"/>
      <c r="BZ288" s="12"/>
      <c r="CA288" s="12"/>
      <c r="CB288" s="141"/>
      <c r="CC288" s="12"/>
      <c r="CD288" s="12"/>
      <c r="CE288" s="12"/>
      <c r="CF288" s="12"/>
      <c r="CG288" s="12"/>
      <c r="CH288" s="12"/>
      <c r="CI288" s="12"/>
      <c r="CJ288" s="12"/>
      <c r="CK288" s="12"/>
      <c r="CL288" s="12"/>
      <c r="CM288" s="12"/>
      <c r="CN288" s="12"/>
      <c r="CO288" s="12"/>
      <c r="CP288" s="12"/>
      <c r="CQ288" s="12"/>
      <c r="CR288" s="12"/>
      <c r="CS288" s="12"/>
      <c r="CT288" s="12"/>
      <c r="CU288" s="12"/>
      <c r="CV288" s="12"/>
      <c r="CW288" s="12"/>
      <c r="CX288" s="12"/>
      <c r="CY288" s="12"/>
      <c r="CZ288" s="12"/>
      <c r="DA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c r="EA288" s="12"/>
      <c r="EB288" s="12"/>
      <c r="EC288" s="12"/>
      <c r="ED288" s="12"/>
      <c r="EE288" s="12"/>
      <c r="EF288" s="12"/>
      <c r="EG288" s="12"/>
      <c r="EH288" s="12"/>
      <c r="EI288" s="12"/>
      <c r="EJ288" s="12"/>
      <c r="EK288" s="12"/>
      <c r="EL288" s="12"/>
      <c r="EM288" s="12"/>
      <c r="EN288" s="12"/>
      <c r="EO288" s="12"/>
      <c r="EP288" s="12"/>
      <c r="EQ288" s="12"/>
      <c r="ER288" s="12"/>
      <c r="ES288" s="12"/>
      <c r="ET288" s="12"/>
      <c r="EU288" s="12"/>
      <c r="EV288" s="12"/>
      <c r="EW288" s="12"/>
      <c r="EX288" s="12"/>
      <c r="EY288" s="12"/>
      <c r="EZ288" s="12"/>
      <c r="FA288" s="12"/>
      <c r="FB288" s="12"/>
      <c r="FC288" s="12"/>
      <c r="FD288" s="12"/>
      <c r="FE288" s="12"/>
      <c r="FF288" s="12"/>
      <c r="FG288" s="12"/>
    </row>
    <row r="289" spans="1:163" ht="12.75" x14ac:dyDescent="0.2">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12"/>
      <c r="BH289" s="12"/>
      <c r="BI289" s="12"/>
      <c r="BJ289" s="12"/>
      <c r="BK289" s="12"/>
      <c r="BL289" s="73">
        <f>'Youth population'!AU289</f>
        <v>0</v>
      </c>
      <c r="BM289" s="12"/>
      <c r="BN289" s="12"/>
      <c r="BO289" s="12"/>
      <c r="BP289" s="12"/>
      <c r="BQ289" s="12"/>
      <c r="BR289" s="12"/>
      <c r="BS289" s="12"/>
      <c r="BT289" s="12"/>
      <c r="BU289" s="12"/>
      <c r="BV289" s="12"/>
      <c r="BW289" s="12"/>
      <c r="BX289" s="12"/>
      <c r="BY289" s="12"/>
      <c r="BZ289" s="12"/>
      <c r="CA289" s="12"/>
      <c r="CB289" s="141"/>
      <c r="CC289" s="12"/>
      <c r="CD289" s="12"/>
      <c r="CE289" s="12"/>
      <c r="CF289" s="12"/>
      <c r="CG289" s="12"/>
      <c r="CH289" s="12"/>
      <c r="CI289" s="12"/>
      <c r="CJ289" s="12"/>
      <c r="CK289" s="12"/>
      <c r="CL289" s="12"/>
      <c r="CM289" s="12"/>
      <c r="CN289" s="12"/>
      <c r="CO289" s="12"/>
      <c r="CP289" s="12"/>
      <c r="CQ289" s="12"/>
      <c r="CR289" s="12"/>
      <c r="CS289" s="12"/>
      <c r="CT289" s="12"/>
      <c r="CU289" s="12"/>
      <c r="CV289" s="12"/>
      <c r="CW289" s="12"/>
      <c r="CX289" s="12"/>
      <c r="CY289" s="12"/>
      <c r="CZ289" s="12"/>
      <c r="DA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c r="EA289" s="12"/>
      <c r="EB289" s="12"/>
      <c r="EC289" s="12"/>
      <c r="ED289" s="12"/>
      <c r="EE289" s="12"/>
      <c r="EF289" s="12"/>
      <c r="EG289" s="12"/>
      <c r="EH289" s="12"/>
      <c r="EI289" s="12"/>
      <c r="EJ289" s="12"/>
      <c r="EK289" s="12"/>
      <c r="EL289" s="12"/>
      <c r="EM289" s="12"/>
      <c r="EN289" s="12"/>
      <c r="EO289" s="12"/>
      <c r="EP289" s="12"/>
      <c r="EQ289" s="12"/>
      <c r="ER289" s="12"/>
      <c r="ES289" s="12"/>
      <c r="ET289" s="12"/>
      <c r="EU289" s="12"/>
      <c r="EV289" s="12"/>
      <c r="EW289" s="12"/>
      <c r="EX289" s="12"/>
      <c r="EY289" s="12"/>
      <c r="EZ289" s="12"/>
      <c r="FA289" s="12"/>
      <c r="FB289" s="12"/>
      <c r="FC289" s="12"/>
      <c r="FD289" s="12"/>
      <c r="FE289" s="12"/>
      <c r="FF289" s="12"/>
      <c r="FG289" s="12"/>
    </row>
    <row r="290" spans="1:163" ht="12.75" x14ac:dyDescent="0.2">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12"/>
      <c r="BH290" s="12"/>
      <c r="BI290" s="12"/>
      <c r="BJ290" s="12"/>
      <c r="BK290" s="12"/>
      <c r="BL290" s="117">
        <f>'Youth population'!AU290</f>
        <v>0</v>
      </c>
      <c r="BM290" s="12"/>
      <c r="BN290" s="12"/>
      <c r="BO290" s="12"/>
      <c r="BP290" s="12"/>
      <c r="BQ290" s="12"/>
      <c r="BR290" s="12"/>
      <c r="BS290" s="12"/>
      <c r="BT290" s="12"/>
      <c r="BU290" s="12"/>
      <c r="BV290" s="12"/>
      <c r="BW290" s="12"/>
      <c r="BX290" s="12"/>
      <c r="BY290" s="12"/>
      <c r="BZ290" s="12"/>
      <c r="CA290" s="12"/>
      <c r="CB290" s="141"/>
      <c r="CC290" s="12"/>
      <c r="CD290" s="12"/>
      <c r="CE290" s="12"/>
      <c r="CF290" s="12"/>
      <c r="CG290" s="12"/>
      <c r="CH290" s="12"/>
      <c r="CI290" s="12"/>
      <c r="CJ290" s="12"/>
      <c r="CK290" s="12"/>
      <c r="CL290" s="12"/>
      <c r="CM290" s="12"/>
      <c r="CN290" s="12"/>
      <c r="CO290" s="12"/>
      <c r="CP290" s="12"/>
      <c r="CQ290" s="12"/>
      <c r="CR290" s="12"/>
      <c r="CS290" s="12"/>
      <c r="CT290" s="12"/>
      <c r="CU290" s="12"/>
      <c r="CV290" s="12"/>
      <c r="CW290" s="12"/>
      <c r="CX290" s="12"/>
      <c r="CY290" s="12"/>
      <c r="CZ290" s="12"/>
      <c r="DA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c r="EA290" s="12"/>
      <c r="EB290" s="12"/>
      <c r="EC290" s="12"/>
      <c r="ED290" s="12"/>
      <c r="EE290" s="12"/>
      <c r="EF290" s="12"/>
      <c r="EG290" s="12"/>
      <c r="EH290" s="12"/>
      <c r="EI290" s="12"/>
      <c r="EJ290" s="12"/>
      <c r="EK290" s="12"/>
      <c r="EL290" s="12"/>
      <c r="EM290" s="12"/>
      <c r="EN290" s="12"/>
      <c r="EO290" s="12"/>
      <c r="EP290" s="12"/>
      <c r="EQ290" s="12"/>
      <c r="ER290" s="12"/>
      <c r="ES290" s="12"/>
      <c r="ET290" s="12"/>
      <c r="EU290" s="12"/>
      <c r="EV290" s="12"/>
      <c r="EW290" s="12"/>
      <c r="EX290" s="12"/>
      <c r="EY290" s="12"/>
      <c r="EZ290" s="12"/>
      <c r="FA290" s="12"/>
      <c r="FB290" s="12"/>
      <c r="FC290" s="12"/>
      <c r="FD290" s="12"/>
      <c r="FE290" s="12"/>
      <c r="FF290" s="12"/>
      <c r="FG290" s="12"/>
    </row>
    <row r="291" spans="1:163" ht="12.75" x14ac:dyDescent="0.2">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12"/>
      <c r="BH291" s="12"/>
      <c r="BI291" s="12"/>
      <c r="BJ291" s="12"/>
      <c r="BK291" s="12"/>
      <c r="BL291" s="81">
        <f>'Youth population'!AU291</f>
        <v>0</v>
      </c>
      <c r="BM291" s="12"/>
      <c r="BN291" s="12"/>
      <c r="BO291" s="12"/>
      <c r="BP291" s="12"/>
      <c r="BQ291" s="12"/>
      <c r="BR291" s="12"/>
      <c r="BS291" s="12"/>
      <c r="BT291" s="12"/>
      <c r="BU291" s="12"/>
      <c r="BV291" s="12"/>
      <c r="BW291" s="12"/>
      <c r="BX291" s="12"/>
      <c r="BY291" s="12"/>
      <c r="BZ291" s="12"/>
      <c r="CA291" s="12"/>
      <c r="CB291" s="141"/>
      <c r="CC291" s="12"/>
      <c r="CD291" s="12"/>
      <c r="CE291" s="12"/>
      <c r="CF291" s="12"/>
      <c r="CG291" s="12"/>
      <c r="CH291" s="12"/>
      <c r="CI291" s="12"/>
      <c r="CJ291" s="12"/>
      <c r="CK291" s="12"/>
      <c r="CL291" s="12"/>
      <c r="CM291" s="12"/>
      <c r="CN291" s="12"/>
      <c r="CO291" s="12"/>
      <c r="CP291" s="12"/>
      <c r="CQ291" s="12"/>
      <c r="CR291" s="12"/>
      <c r="CS291" s="12"/>
      <c r="CT291" s="12"/>
      <c r="CU291" s="12"/>
      <c r="CV291" s="12"/>
      <c r="CW291" s="12"/>
      <c r="CX291" s="12"/>
      <c r="CY291" s="12"/>
      <c r="CZ291" s="12"/>
      <c r="DA291" s="12"/>
      <c r="DB291" s="12"/>
      <c r="DC291" s="12"/>
      <c r="DD291" s="12"/>
      <c r="DE291" s="12"/>
      <c r="DF291" s="12"/>
      <c r="DG291" s="12"/>
      <c r="DH291" s="12"/>
      <c r="DI291" s="12"/>
      <c r="DJ291" s="12"/>
      <c r="DK291" s="12"/>
      <c r="DL291" s="12"/>
      <c r="DM291" s="12"/>
      <c r="DN291" s="12"/>
      <c r="DO291" s="12"/>
      <c r="DP291" s="12"/>
      <c r="DQ291" s="12"/>
      <c r="DR291" s="12"/>
      <c r="DS291" s="12"/>
      <c r="DT291" s="12"/>
      <c r="DU291" s="12"/>
      <c r="DV291" s="12"/>
      <c r="DW291" s="12"/>
      <c r="DX291" s="12"/>
      <c r="DY291" s="12"/>
      <c r="DZ291" s="12"/>
      <c r="EA291" s="12"/>
      <c r="EB291" s="12"/>
      <c r="EC291" s="12"/>
      <c r="ED291" s="12"/>
      <c r="EE291" s="12"/>
      <c r="EF291" s="12"/>
      <c r="EG291" s="12"/>
      <c r="EH291" s="12"/>
      <c r="EI291" s="12"/>
      <c r="EJ291" s="12"/>
      <c r="EK291" s="12"/>
      <c r="EL291" s="12"/>
      <c r="EM291" s="12"/>
      <c r="EN291" s="12"/>
      <c r="EO291" s="12"/>
      <c r="EP291" s="12"/>
      <c r="EQ291" s="12"/>
      <c r="ER291" s="12"/>
      <c r="ES291" s="12"/>
      <c r="ET291" s="12"/>
      <c r="EU291" s="12"/>
      <c r="EV291" s="12"/>
      <c r="EW291" s="12"/>
      <c r="EX291" s="12"/>
      <c r="EY291" s="12"/>
      <c r="EZ291" s="12"/>
      <c r="FA291" s="12"/>
      <c r="FB291" s="12"/>
      <c r="FC291" s="12"/>
      <c r="FD291" s="12"/>
      <c r="FE291" s="12"/>
      <c r="FF291" s="12"/>
      <c r="FG291" s="12"/>
    </row>
    <row r="292" spans="1:163" ht="12.75" x14ac:dyDescent="0.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12"/>
      <c r="BH292" s="12"/>
      <c r="BI292" s="12"/>
      <c r="BJ292" s="12"/>
      <c r="BK292" s="12"/>
      <c r="BL292" s="81">
        <f>'Youth population'!AU292</f>
        <v>0</v>
      </c>
      <c r="BM292" s="12"/>
      <c r="BN292" s="12"/>
      <c r="BO292" s="12"/>
      <c r="BP292" s="12"/>
      <c r="BQ292" s="12"/>
      <c r="BR292" s="12"/>
      <c r="BS292" s="12"/>
      <c r="BT292" s="12"/>
      <c r="BU292" s="12"/>
      <c r="BV292" s="12"/>
      <c r="BW292" s="12"/>
      <c r="BX292" s="12"/>
      <c r="BY292" s="12"/>
      <c r="BZ292" s="12"/>
      <c r="CA292" s="12"/>
      <c r="CB292" s="141"/>
      <c r="CC292" s="12"/>
      <c r="CD292" s="12"/>
      <c r="CE292" s="12"/>
      <c r="CF292" s="12"/>
      <c r="CG292" s="12"/>
      <c r="CH292" s="12"/>
      <c r="CI292" s="12"/>
      <c r="CJ292" s="12"/>
      <c r="CK292" s="12"/>
      <c r="CL292" s="12"/>
      <c r="CM292" s="12"/>
      <c r="CN292" s="12"/>
      <c r="CO292" s="12"/>
      <c r="CP292" s="12"/>
      <c r="CQ292" s="12"/>
      <c r="CR292" s="12"/>
      <c r="CS292" s="12"/>
      <c r="CT292" s="12"/>
      <c r="CU292" s="12"/>
      <c r="CV292" s="12"/>
      <c r="CW292" s="12"/>
      <c r="CX292" s="12"/>
      <c r="CY292" s="12"/>
      <c r="CZ292" s="12"/>
      <c r="DA292" s="12"/>
      <c r="DB292" s="12"/>
      <c r="DC292" s="12"/>
      <c r="DD292" s="12"/>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c r="EA292" s="12"/>
      <c r="EB292" s="12"/>
      <c r="EC292" s="12"/>
      <c r="ED292" s="12"/>
      <c r="EE292" s="12"/>
      <c r="EF292" s="12"/>
      <c r="EG292" s="12"/>
      <c r="EH292" s="12"/>
      <c r="EI292" s="12"/>
      <c r="EJ292" s="12"/>
      <c r="EK292" s="12"/>
      <c r="EL292" s="12"/>
      <c r="EM292" s="12"/>
      <c r="EN292" s="12"/>
      <c r="EO292" s="12"/>
      <c r="EP292" s="12"/>
      <c r="EQ292" s="12"/>
      <c r="ER292" s="12"/>
      <c r="ES292" s="12"/>
      <c r="ET292" s="12"/>
      <c r="EU292" s="12"/>
      <c r="EV292" s="12"/>
      <c r="EW292" s="12"/>
      <c r="EX292" s="12"/>
      <c r="EY292" s="12"/>
      <c r="EZ292" s="12"/>
      <c r="FA292" s="12"/>
      <c r="FB292" s="12"/>
      <c r="FC292" s="12"/>
      <c r="FD292" s="12"/>
      <c r="FE292" s="12"/>
      <c r="FF292" s="12"/>
      <c r="FG292" s="12"/>
    </row>
    <row r="293" spans="1:163" ht="12.75" x14ac:dyDescent="0.2">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12"/>
      <c r="BH293" s="12"/>
      <c r="BI293" s="12"/>
      <c r="BJ293" s="12"/>
      <c r="BK293" s="12"/>
      <c r="BL293" s="69">
        <f>'Youth population'!AU293</f>
        <v>0</v>
      </c>
      <c r="BM293" s="12"/>
      <c r="BN293" s="12"/>
      <c r="BO293" s="12"/>
      <c r="BP293" s="12"/>
      <c r="BQ293" s="12"/>
      <c r="BR293" s="12"/>
      <c r="BS293" s="12"/>
      <c r="BT293" s="12"/>
      <c r="BU293" s="12"/>
      <c r="BV293" s="12"/>
      <c r="BW293" s="12"/>
      <c r="BX293" s="12"/>
      <c r="BY293" s="12"/>
      <c r="BZ293" s="12"/>
      <c r="CA293" s="12"/>
      <c r="CB293" s="141"/>
      <c r="CC293" s="12"/>
      <c r="CD293" s="12"/>
      <c r="CE293" s="12"/>
      <c r="CF293" s="12"/>
      <c r="CG293" s="12"/>
      <c r="CH293" s="12"/>
      <c r="CI293" s="12"/>
      <c r="CJ293" s="12"/>
      <c r="CK293" s="12"/>
      <c r="CL293" s="12"/>
      <c r="CM293" s="12"/>
      <c r="CN293" s="12"/>
      <c r="CO293" s="12"/>
      <c r="CP293" s="12"/>
      <c r="CQ293" s="12"/>
      <c r="CR293" s="12"/>
      <c r="CS293" s="12"/>
      <c r="CT293" s="12"/>
      <c r="CU293" s="12"/>
      <c r="CV293" s="12"/>
      <c r="CW293" s="12"/>
      <c r="CX293" s="12"/>
      <c r="CY293" s="12"/>
      <c r="CZ293" s="12"/>
      <c r="DA293" s="12"/>
      <c r="DB293" s="12"/>
      <c r="DC293" s="12"/>
      <c r="DD293" s="12"/>
      <c r="DE293" s="12"/>
      <c r="DF293" s="12"/>
      <c r="DG293" s="12"/>
      <c r="DH293" s="12"/>
      <c r="DI293" s="12"/>
      <c r="DJ293" s="12"/>
      <c r="DK293" s="12"/>
      <c r="DL293" s="12"/>
      <c r="DM293" s="12"/>
      <c r="DN293" s="12"/>
      <c r="DO293" s="12"/>
      <c r="DP293" s="12"/>
      <c r="DQ293" s="12"/>
      <c r="DR293" s="12"/>
      <c r="DS293" s="12"/>
      <c r="DT293" s="12"/>
      <c r="DU293" s="12"/>
      <c r="DV293" s="12"/>
      <c r="DW293" s="12"/>
      <c r="DX293" s="12"/>
      <c r="DY293" s="12"/>
      <c r="DZ293" s="12"/>
      <c r="EA293" s="12"/>
      <c r="EB293" s="12"/>
      <c r="EC293" s="12"/>
      <c r="ED293" s="12"/>
      <c r="EE293" s="12"/>
      <c r="EF293" s="12"/>
      <c r="EG293" s="12"/>
      <c r="EH293" s="12"/>
      <c r="EI293" s="12"/>
      <c r="EJ293" s="12"/>
      <c r="EK293" s="12"/>
      <c r="EL293" s="12"/>
      <c r="EM293" s="12"/>
      <c r="EN293" s="12"/>
      <c r="EO293" s="12"/>
      <c r="EP293" s="12"/>
      <c r="EQ293" s="12"/>
      <c r="ER293" s="12"/>
      <c r="ES293" s="12"/>
      <c r="ET293" s="12"/>
      <c r="EU293" s="12"/>
      <c r="EV293" s="12"/>
      <c r="EW293" s="12"/>
      <c r="EX293" s="12"/>
      <c r="EY293" s="12"/>
      <c r="EZ293" s="12"/>
      <c r="FA293" s="12"/>
      <c r="FB293" s="12"/>
      <c r="FC293" s="12"/>
      <c r="FD293" s="12"/>
      <c r="FE293" s="12"/>
      <c r="FF293" s="12"/>
      <c r="FG293" s="12"/>
    </row>
    <row r="294" spans="1:163" ht="12.75" x14ac:dyDescent="0.2">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12"/>
      <c r="BH294" s="12"/>
      <c r="BI294" s="12"/>
      <c r="BJ294" s="12"/>
      <c r="BK294" s="12"/>
      <c r="BL294" s="81">
        <f>'Youth population'!AU294</f>
        <v>0</v>
      </c>
      <c r="BM294" s="12"/>
      <c r="BN294" s="12"/>
      <c r="BO294" s="12"/>
      <c r="BP294" s="12"/>
      <c r="BQ294" s="12"/>
      <c r="BR294" s="12"/>
      <c r="BS294" s="12"/>
      <c r="BT294" s="12"/>
      <c r="BU294" s="12"/>
      <c r="BV294" s="12"/>
      <c r="BW294" s="12"/>
      <c r="BX294" s="12"/>
      <c r="BY294" s="12"/>
      <c r="BZ294" s="12"/>
      <c r="CA294" s="12"/>
      <c r="CB294" s="141"/>
      <c r="CC294" s="12"/>
      <c r="CD294" s="12"/>
      <c r="CE294" s="12"/>
      <c r="CF294" s="12"/>
      <c r="CG294" s="12"/>
      <c r="CH294" s="12"/>
      <c r="CI294" s="12"/>
      <c r="CJ294" s="12"/>
      <c r="CK294" s="12"/>
      <c r="CL294" s="12"/>
      <c r="CM294" s="12"/>
      <c r="CN294" s="12"/>
      <c r="CO294" s="12"/>
      <c r="CP294" s="12"/>
      <c r="CQ294" s="12"/>
      <c r="CR294" s="12"/>
      <c r="CS294" s="12"/>
      <c r="CT294" s="12"/>
      <c r="CU294" s="12"/>
      <c r="CV294" s="12"/>
      <c r="CW294" s="12"/>
      <c r="CX294" s="12"/>
      <c r="CY294" s="12"/>
      <c r="CZ294" s="12"/>
      <c r="DA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c r="EA294" s="12"/>
      <c r="EB294" s="12"/>
      <c r="EC294" s="12"/>
      <c r="ED294" s="12"/>
      <c r="EE294" s="12"/>
      <c r="EF294" s="12"/>
      <c r="EG294" s="12"/>
      <c r="EH294" s="12"/>
      <c r="EI294" s="12"/>
      <c r="EJ294" s="12"/>
      <c r="EK294" s="12"/>
      <c r="EL294" s="12"/>
      <c r="EM294" s="12"/>
      <c r="EN294" s="12"/>
      <c r="EO294" s="12"/>
      <c r="EP294" s="12"/>
      <c r="EQ294" s="12"/>
      <c r="ER294" s="12"/>
      <c r="ES294" s="12"/>
      <c r="ET294" s="12"/>
      <c r="EU294" s="12"/>
      <c r="EV294" s="12"/>
      <c r="EW294" s="12"/>
      <c r="EX294" s="12"/>
      <c r="EY294" s="12"/>
      <c r="EZ294" s="12"/>
      <c r="FA294" s="12"/>
      <c r="FB294" s="12"/>
      <c r="FC294" s="12"/>
      <c r="FD294" s="12"/>
      <c r="FE294" s="12"/>
      <c r="FF294" s="12"/>
      <c r="FG294" s="12"/>
    </row>
    <row r="295" spans="1:163" ht="12.75" x14ac:dyDescent="0.2">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2"/>
      <c r="BU295" s="12"/>
      <c r="BV295" s="12"/>
      <c r="BW295" s="12"/>
      <c r="BX295" s="12"/>
      <c r="BY295" s="12"/>
      <c r="BZ295" s="12"/>
      <c r="CA295" s="12"/>
      <c r="CB295" s="141"/>
      <c r="CC295" s="12"/>
      <c r="CD295" s="12"/>
      <c r="CE295" s="12"/>
      <c r="CF295" s="12"/>
      <c r="CG295" s="12"/>
      <c r="CH295" s="12"/>
      <c r="CI295" s="12"/>
      <c r="CJ295" s="12"/>
      <c r="CK295" s="12"/>
      <c r="CL295" s="12"/>
      <c r="CM295" s="12"/>
      <c r="CN295" s="12"/>
      <c r="CO295" s="12"/>
      <c r="CP295" s="12"/>
      <c r="CQ295" s="12"/>
      <c r="CR295" s="12"/>
      <c r="CS295" s="12"/>
      <c r="CT295" s="12"/>
      <c r="CU295" s="12"/>
      <c r="CV295" s="12"/>
      <c r="CW295" s="12"/>
      <c r="CX295" s="12"/>
      <c r="CY295" s="12"/>
      <c r="CZ295" s="12"/>
      <c r="DA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c r="EA295" s="12"/>
      <c r="EB295" s="12"/>
      <c r="EC295" s="12"/>
      <c r="ED295" s="12"/>
      <c r="EE295" s="12"/>
      <c r="EF295" s="12"/>
      <c r="EG295" s="12"/>
      <c r="EH295" s="12"/>
      <c r="EI295" s="12"/>
      <c r="EJ295" s="12"/>
      <c r="EK295" s="12"/>
      <c r="EL295" s="12"/>
      <c r="EM295" s="12"/>
      <c r="EN295" s="12"/>
      <c r="EO295" s="12"/>
      <c r="EP295" s="12"/>
      <c r="EQ295" s="12"/>
      <c r="ER295" s="12"/>
      <c r="ES295" s="12"/>
      <c r="ET295" s="12"/>
      <c r="EU295" s="12"/>
      <c r="EV295" s="12"/>
      <c r="EW295" s="12"/>
      <c r="EX295" s="12"/>
      <c r="EY295" s="12"/>
      <c r="EZ295" s="12"/>
      <c r="FA295" s="12"/>
      <c r="FB295" s="12"/>
      <c r="FC295" s="12"/>
      <c r="FD295" s="12"/>
      <c r="FE295" s="12"/>
      <c r="FF295" s="12"/>
      <c r="FG295" s="12"/>
    </row>
    <row r="296" spans="1:163" ht="12.75" x14ac:dyDescent="0.2">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12"/>
      <c r="BH296" s="12"/>
      <c r="BI296" s="12"/>
      <c r="BJ296" s="12"/>
      <c r="BK296" s="12"/>
      <c r="BL296" s="10"/>
      <c r="BM296" s="12"/>
      <c r="BN296" s="12"/>
      <c r="BO296" s="12"/>
      <c r="BP296" s="12"/>
      <c r="BQ296" s="12"/>
      <c r="BR296" s="12"/>
      <c r="BS296" s="12"/>
      <c r="BT296" s="12"/>
      <c r="BU296" s="12"/>
      <c r="BV296" s="12"/>
      <c r="BW296" s="12"/>
      <c r="BX296" s="12"/>
      <c r="BY296" s="12"/>
      <c r="BZ296" s="12"/>
      <c r="CA296" s="12"/>
      <c r="CB296" s="141"/>
      <c r="CC296" s="12"/>
      <c r="CD296" s="12"/>
      <c r="CE296" s="12"/>
      <c r="CF296" s="12"/>
      <c r="CG296" s="12"/>
      <c r="CH296" s="12"/>
      <c r="CI296" s="12"/>
      <c r="CJ296" s="12"/>
      <c r="CK296" s="12"/>
      <c r="CL296" s="12"/>
      <c r="CM296" s="12"/>
      <c r="CN296" s="12"/>
      <c r="CO296" s="12"/>
      <c r="CP296" s="12"/>
      <c r="CQ296" s="12"/>
      <c r="CR296" s="12"/>
      <c r="CS296" s="12"/>
      <c r="CT296" s="12"/>
      <c r="CU296" s="12"/>
      <c r="CV296" s="12"/>
      <c r="CW296" s="12"/>
      <c r="CX296" s="12"/>
      <c r="CY296" s="12"/>
      <c r="CZ296" s="12"/>
      <c r="DA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c r="EA296" s="12"/>
      <c r="EB296" s="12"/>
      <c r="EC296" s="12"/>
      <c r="ED296" s="12"/>
      <c r="EE296" s="12"/>
      <c r="EF296" s="12"/>
      <c r="EG296" s="12"/>
      <c r="EH296" s="12"/>
      <c r="EI296" s="12"/>
      <c r="EJ296" s="12"/>
      <c r="EK296" s="12"/>
      <c r="EL296" s="12"/>
      <c r="EM296" s="12"/>
      <c r="EN296" s="12"/>
      <c r="EO296" s="12"/>
      <c r="EP296" s="12"/>
      <c r="EQ296" s="12"/>
      <c r="ER296" s="12"/>
      <c r="ES296" s="12"/>
      <c r="ET296" s="12"/>
      <c r="EU296" s="12"/>
      <c r="EV296" s="12"/>
      <c r="EW296" s="12"/>
      <c r="EX296" s="12"/>
      <c r="EY296" s="12"/>
      <c r="EZ296" s="12"/>
      <c r="FA296" s="12"/>
      <c r="FB296" s="12"/>
      <c r="FC296" s="12"/>
      <c r="FD296" s="12"/>
      <c r="FE296" s="12"/>
      <c r="FF296" s="12"/>
      <c r="FG296" s="12"/>
    </row>
    <row r="297" spans="1:163" ht="12.75" x14ac:dyDescent="0.2">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12"/>
      <c r="BH297" s="12"/>
      <c r="BI297" s="12"/>
      <c r="BJ297" s="12"/>
      <c r="BK297" s="12"/>
      <c r="BL297" s="10"/>
      <c r="BM297" s="12"/>
      <c r="BN297" s="12"/>
      <c r="BO297" s="12"/>
      <c r="BP297" s="12"/>
      <c r="BQ297" s="12"/>
      <c r="BR297" s="12"/>
      <c r="BS297" s="12"/>
      <c r="BT297" s="12"/>
      <c r="BU297" s="12"/>
      <c r="BV297" s="12"/>
      <c r="BW297" s="12"/>
      <c r="BX297" s="12"/>
      <c r="BY297" s="12"/>
      <c r="BZ297" s="12"/>
      <c r="CA297" s="12"/>
      <c r="CB297" s="141"/>
      <c r="CC297" s="12"/>
      <c r="CD297" s="12"/>
      <c r="CE297" s="12"/>
      <c r="CF297" s="12"/>
      <c r="CG297" s="12"/>
      <c r="CH297" s="12"/>
      <c r="CI297" s="12"/>
      <c r="CJ297" s="12"/>
      <c r="CK297" s="12"/>
      <c r="CL297" s="12"/>
      <c r="CM297" s="12"/>
      <c r="CN297" s="12"/>
      <c r="CO297" s="12"/>
      <c r="CP297" s="12"/>
      <c r="CQ297" s="12"/>
      <c r="CR297" s="12"/>
      <c r="CS297" s="12"/>
      <c r="CT297" s="12"/>
      <c r="CU297" s="12"/>
      <c r="CV297" s="12"/>
      <c r="CW297" s="12"/>
      <c r="CX297" s="12"/>
      <c r="CY297" s="12"/>
      <c r="CZ297" s="12"/>
      <c r="DA297" s="12"/>
      <c r="DB297" s="12"/>
      <c r="DC297" s="12"/>
      <c r="DD297" s="12"/>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c r="EA297" s="12"/>
      <c r="EB297" s="12"/>
      <c r="EC297" s="12"/>
      <c r="ED297" s="12"/>
      <c r="EE297" s="12"/>
      <c r="EF297" s="12"/>
      <c r="EG297" s="12"/>
      <c r="EH297" s="12"/>
      <c r="EI297" s="12"/>
      <c r="EJ297" s="12"/>
      <c r="EK297" s="12"/>
      <c r="EL297" s="12"/>
      <c r="EM297" s="12"/>
      <c r="EN297" s="12"/>
      <c r="EO297" s="12"/>
      <c r="EP297" s="12"/>
      <c r="EQ297" s="12"/>
      <c r="ER297" s="12"/>
      <c r="ES297" s="12"/>
      <c r="ET297" s="12"/>
      <c r="EU297" s="12"/>
      <c r="EV297" s="12"/>
      <c r="EW297" s="12"/>
      <c r="EX297" s="12"/>
      <c r="EY297" s="12"/>
      <c r="EZ297" s="12"/>
      <c r="FA297" s="12"/>
      <c r="FB297" s="12"/>
      <c r="FC297" s="12"/>
      <c r="FD297" s="12"/>
      <c r="FE297" s="12"/>
      <c r="FF297" s="12"/>
      <c r="FG297" s="12"/>
    </row>
    <row r="298" spans="1:163" ht="25.5" x14ac:dyDescent="0.2">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12"/>
      <c r="BH298" s="12"/>
      <c r="BI298" s="12"/>
      <c r="BJ298" s="12"/>
      <c r="BK298" s="12"/>
      <c r="BL298" s="29" t="s">
        <v>43</v>
      </c>
      <c r="BM298" s="12"/>
      <c r="BN298" s="12"/>
      <c r="BO298" s="12"/>
      <c r="BP298" s="12"/>
      <c r="BQ298" s="12"/>
      <c r="BR298" s="12"/>
      <c r="BS298" s="12"/>
      <c r="BT298" s="12"/>
      <c r="BU298" s="12"/>
      <c r="BV298" s="12"/>
      <c r="BW298" s="12"/>
      <c r="BX298" s="12"/>
      <c r="BY298" s="12"/>
      <c r="BZ298" s="12"/>
      <c r="CA298" s="12"/>
      <c r="CB298" s="141"/>
      <c r="CC298" s="12"/>
      <c r="CD298" s="12"/>
      <c r="CE298" s="12"/>
      <c r="CF298" s="12"/>
      <c r="CG298" s="12"/>
      <c r="CH298" s="12"/>
      <c r="CI298" s="12"/>
      <c r="CJ298" s="12"/>
      <c r="CK298" s="12"/>
      <c r="CL298" s="12"/>
      <c r="CM298" s="12"/>
      <c r="CN298" s="12"/>
      <c r="CO298" s="12"/>
      <c r="CP298" s="12"/>
      <c r="CQ298" s="12"/>
      <c r="CR298" s="12"/>
      <c r="CS298" s="12"/>
      <c r="CT298" s="12"/>
      <c r="CU298" s="12"/>
      <c r="CV298" s="12"/>
      <c r="CW298" s="12"/>
      <c r="CX298" s="12"/>
      <c r="CY298" s="12"/>
      <c r="CZ298" s="12"/>
      <c r="DA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c r="EA298" s="12"/>
      <c r="EB298" s="12"/>
      <c r="EC298" s="12"/>
      <c r="ED298" s="12"/>
      <c r="EE298" s="12"/>
      <c r="EF298" s="12"/>
      <c r="EG298" s="12"/>
      <c r="EH298" s="12"/>
      <c r="EI298" s="12"/>
      <c r="EJ298" s="12"/>
      <c r="EK298" s="12"/>
      <c r="EL298" s="12"/>
      <c r="EM298" s="12"/>
      <c r="EN298" s="12"/>
      <c r="EO298" s="12"/>
      <c r="EP298" s="12"/>
      <c r="EQ298" s="12"/>
      <c r="ER298" s="12"/>
      <c r="ES298" s="12"/>
      <c r="ET298" s="12"/>
      <c r="EU298" s="12"/>
      <c r="EV298" s="12"/>
      <c r="EW298" s="12"/>
      <c r="EX298" s="12"/>
      <c r="EY298" s="12"/>
      <c r="EZ298" s="12"/>
      <c r="FA298" s="12"/>
      <c r="FB298" s="12"/>
      <c r="FC298" s="12"/>
      <c r="FD298" s="12"/>
      <c r="FE298" s="12"/>
      <c r="FF298" s="12"/>
      <c r="FG298" s="12"/>
    </row>
    <row r="299" spans="1:163" ht="12.75" x14ac:dyDescent="0.2">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35">
        <f>'Youth population'!AU299</f>
        <v>0</v>
      </c>
      <c r="BM299" s="12"/>
      <c r="BN299" s="12"/>
      <c r="BO299" s="12"/>
      <c r="BP299" s="12"/>
      <c r="BQ299" s="12"/>
      <c r="BR299" s="12"/>
      <c r="BS299" s="12"/>
      <c r="BT299" s="12"/>
      <c r="BU299" s="12"/>
      <c r="BV299" s="12"/>
      <c r="BW299" s="12"/>
      <c r="BX299" s="12"/>
      <c r="BY299" s="12"/>
      <c r="BZ299" s="12"/>
      <c r="CA299" s="12"/>
      <c r="CB299" s="141"/>
      <c r="CC299" s="12"/>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row>
    <row r="300" spans="1:163" ht="12.75" x14ac:dyDescent="0.2">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12"/>
      <c r="BH300" s="12"/>
      <c r="BI300" s="12"/>
      <c r="BJ300" s="12"/>
      <c r="BK300" s="12"/>
      <c r="BL300" s="69">
        <f>'Youth population'!AU300</f>
        <v>0</v>
      </c>
      <c r="BM300" s="12"/>
      <c r="BN300" s="12"/>
      <c r="BO300" s="12"/>
      <c r="BP300" s="12"/>
      <c r="BQ300" s="12"/>
      <c r="BR300" s="12"/>
      <c r="BS300" s="12"/>
      <c r="BT300" s="12"/>
      <c r="BU300" s="12"/>
      <c r="BV300" s="12"/>
      <c r="BW300" s="12"/>
      <c r="BX300" s="12"/>
      <c r="BY300" s="12"/>
      <c r="BZ300" s="12"/>
      <c r="CA300" s="12"/>
      <c r="CB300" s="141"/>
      <c r="CC300" s="12"/>
      <c r="CD300" s="12"/>
      <c r="CE300" s="12"/>
      <c r="CF300" s="12"/>
      <c r="CG300" s="12"/>
      <c r="CH300" s="12"/>
      <c r="CI300" s="12"/>
      <c r="CJ300" s="12"/>
      <c r="CK300" s="12"/>
      <c r="CL300" s="12"/>
      <c r="CM300" s="12"/>
      <c r="CN300" s="12"/>
      <c r="CO300" s="12"/>
      <c r="CP300" s="12"/>
      <c r="CQ300" s="12"/>
      <c r="CR300" s="12"/>
      <c r="CS300" s="12"/>
      <c r="CT300" s="12"/>
      <c r="CU300" s="12"/>
      <c r="CV300" s="12"/>
      <c r="CW300" s="12"/>
      <c r="CX300" s="12"/>
      <c r="CY300" s="12"/>
      <c r="CZ300" s="12"/>
      <c r="DA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c r="EA300" s="12"/>
      <c r="EB300" s="12"/>
      <c r="EC300" s="12"/>
      <c r="ED300" s="12"/>
      <c r="EE300" s="12"/>
      <c r="EF300" s="12"/>
      <c r="EG300" s="12"/>
      <c r="EH300" s="12"/>
      <c r="EI300" s="12"/>
      <c r="EJ300" s="12"/>
      <c r="EK300" s="12"/>
      <c r="EL300" s="12"/>
      <c r="EM300" s="12"/>
      <c r="EN300" s="12"/>
      <c r="EO300" s="12"/>
      <c r="EP300" s="12"/>
      <c r="EQ300" s="12"/>
      <c r="ER300" s="12"/>
      <c r="ES300" s="12"/>
      <c r="ET300" s="12"/>
      <c r="EU300" s="12"/>
      <c r="EV300" s="12"/>
      <c r="EW300" s="12"/>
      <c r="EX300" s="12"/>
      <c r="EY300" s="12"/>
      <c r="EZ300" s="12"/>
      <c r="FA300" s="12"/>
      <c r="FB300" s="12"/>
      <c r="FC300" s="12"/>
      <c r="FD300" s="12"/>
      <c r="FE300" s="12"/>
      <c r="FF300" s="12"/>
      <c r="FG300" s="12"/>
    </row>
    <row r="301" spans="1:163" ht="12.75" x14ac:dyDescent="0.2">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12"/>
      <c r="BH301" s="12"/>
      <c r="BI301" s="12"/>
      <c r="BJ301" s="12"/>
      <c r="BK301" s="12"/>
      <c r="BL301" s="117">
        <f>'Youth population'!AU301</f>
        <v>0</v>
      </c>
      <c r="BM301" s="12"/>
      <c r="BN301" s="12"/>
      <c r="BO301" s="12"/>
      <c r="BP301" s="12"/>
      <c r="BQ301" s="12"/>
      <c r="BR301" s="12"/>
      <c r="BS301" s="12"/>
      <c r="BT301" s="12"/>
      <c r="BU301" s="12"/>
      <c r="BV301" s="12"/>
      <c r="BW301" s="12"/>
      <c r="BX301" s="12"/>
      <c r="BY301" s="12"/>
      <c r="BZ301" s="12"/>
      <c r="CA301" s="12"/>
      <c r="CB301" s="141"/>
      <c r="CC301" s="12"/>
      <c r="CD301" s="12"/>
      <c r="CE301" s="12"/>
      <c r="CF301" s="12"/>
      <c r="CG301" s="12"/>
      <c r="CH301" s="12"/>
      <c r="CI301" s="12"/>
      <c r="CJ301" s="12"/>
      <c r="CK301" s="12"/>
      <c r="CL301" s="12"/>
      <c r="CM301" s="12"/>
      <c r="CN301" s="12"/>
      <c r="CO301" s="12"/>
      <c r="CP301" s="12"/>
      <c r="CQ301" s="12"/>
      <c r="CR301" s="12"/>
      <c r="CS301" s="12"/>
      <c r="CT301" s="12"/>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c r="EB301" s="12"/>
      <c r="EC301" s="12"/>
      <c r="ED301" s="12"/>
      <c r="EE301" s="12"/>
      <c r="EF301" s="12"/>
      <c r="EG301" s="12"/>
      <c r="EH301" s="12"/>
      <c r="EI301" s="12"/>
      <c r="EJ301" s="12"/>
      <c r="EK301" s="12"/>
      <c r="EL301" s="12"/>
      <c r="EM301" s="12"/>
      <c r="EN301" s="12"/>
      <c r="EO301" s="12"/>
      <c r="EP301" s="12"/>
      <c r="EQ301" s="12"/>
      <c r="ER301" s="12"/>
      <c r="ES301" s="12"/>
      <c r="ET301" s="12"/>
      <c r="EU301" s="12"/>
      <c r="EV301" s="12"/>
      <c r="EW301" s="12"/>
      <c r="EX301" s="12"/>
      <c r="EY301" s="12"/>
      <c r="EZ301" s="12"/>
      <c r="FA301" s="12"/>
      <c r="FB301" s="12"/>
      <c r="FC301" s="12"/>
      <c r="FD301" s="12"/>
      <c r="FE301" s="12"/>
      <c r="FF301" s="12"/>
      <c r="FG301" s="12"/>
    </row>
    <row r="302" spans="1:163" ht="12.75" x14ac:dyDescent="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12"/>
      <c r="BH302" s="12"/>
      <c r="BI302" s="12"/>
      <c r="BJ302" s="12"/>
      <c r="BK302" s="12"/>
      <c r="BL302" s="73">
        <f>'Youth population'!AU302</f>
        <v>0</v>
      </c>
      <c r="BM302" s="12"/>
      <c r="BN302" s="12"/>
      <c r="BO302" s="12"/>
      <c r="BP302" s="12"/>
      <c r="BQ302" s="12"/>
      <c r="BR302" s="12"/>
      <c r="BS302" s="12"/>
      <c r="BT302" s="12"/>
      <c r="BU302" s="12"/>
      <c r="BV302" s="12"/>
      <c r="BW302" s="12"/>
      <c r="BX302" s="12"/>
      <c r="BY302" s="12"/>
      <c r="BZ302" s="12"/>
      <c r="CA302" s="12"/>
      <c r="CB302" s="141"/>
      <c r="CC302" s="12"/>
      <c r="CD302" s="12"/>
      <c r="CE302" s="12"/>
      <c r="CF302" s="12"/>
      <c r="CG302" s="12"/>
      <c r="CH302" s="12"/>
      <c r="CI302" s="12"/>
      <c r="CJ302" s="12"/>
      <c r="CK302" s="12"/>
      <c r="CL302" s="12"/>
      <c r="CM302" s="12"/>
      <c r="CN302" s="12"/>
      <c r="CO302" s="12"/>
      <c r="CP302" s="12"/>
      <c r="CQ302" s="12"/>
      <c r="CR302" s="12"/>
      <c r="CS302" s="12"/>
      <c r="CT302" s="12"/>
      <c r="CU302" s="12"/>
      <c r="CV302" s="12"/>
      <c r="CW302" s="12"/>
      <c r="CX302" s="12"/>
      <c r="CY302" s="12"/>
      <c r="CZ302" s="12"/>
      <c r="DA302" s="12"/>
      <c r="DB302" s="12"/>
      <c r="DC302" s="12"/>
      <c r="DD302" s="12"/>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c r="EA302" s="12"/>
      <c r="EB302" s="12"/>
      <c r="EC302" s="12"/>
      <c r="ED302" s="12"/>
      <c r="EE302" s="12"/>
      <c r="EF302" s="12"/>
      <c r="EG302" s="12"/>
      <c r="EH302" s="12"/>
      <c r="EI302" s="12"/>
      <c r="EJ302" s="12"/>
      <c r="EK302" s="12"/>
      <c r="EL302" s="12"/>
      <c r="EM302" s="12"/>
      <c r="EN302" s="12"/>
      <c r="EO302" s="12"/>
      <c r="EP302" s="12"/>
      <c r="EQ302" s="12"/>
      <c r="ER302" s="12"/>
      <c r="ES302" s="12"/>
      <c r="ET302" s="12"/>
      <c r="EU302" s="12"/>
      <c r="EV302" s="12"/>
      <c r="EW302" s="12"/>
      <c r="EX302" s="12"/>
      <c r="EY302" s="12"/>
      <c r="EZ302" s="12"/>
      <c r="FA302" s="12"/>
      <c r="FB302" s="12"/>
      <c r="FC302" s="12"/>
      <c r="FD302" s="12"/>
      <c r="FE302" s="12"/>
      <c r="FF302" s="12"/>
      <c r="FG302" s="12"/>
    </row>
    <row r="303" spans="1:163" ht="12.75" x14ac:dyDescent="0.2">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12"/>
      <c r="BH303" s="12"/>
      <c r="BI303" s="12"/>
      <c r="BJ303" s="12"/>
      <c r="BK303" s="12"/>
      <c r="BL303" s="69">
        <f>'Youth population'!AU303</f>
        <v>0</v>
      </c>
      <c r="BM303" s="12"/>
      <c r="BN303" s="12"/>
      <c r="BO303" s="12"/>
      <c r="BP303" s="12"/>
      <c r="BQ303" s="12"/>
      <c r="BR303" s="12"/>
      <c r="BS303" s="12"/>
      <c r="BT303" s="12"/>
      <c r="BU303" s="12"/>
      <c r="BV303" s="12"/>
      <c r="BW303" s="12"/>
      <c r="BX303" s="12"/>
      <c r="BY303" s="12"/>
      <c r="BZ303" s="12"/>
      <c r="CA303" s="12"/>
      <c r="CB303" s="141"/>
      <c r="CC303" s="12"/>
      <c r="CD303" s="12"/>
      <c r="CE303" s="12"/>
      <c r="CF303" s="12"/>
      <c r="CG303" s="12"/>
      <c r="CH303" s="12"/>
      <c r="CI303" s="12"/>
      <c r="CJ303" s="12"/>
      <c r="CK303" s="12"/>
      <c r="CL303" s="12"/>
      <c r="CM303" s="12"/>
      <c r="CN303" s="12"/>
      <c r="CO303" s="12"/>
      <c r="CP303" s="12"/>
      <c r="CQ303" s="12"/>
      <c r="CR303" s="12"/>
      <c r="CS303" s="12"/>
      <c r="CT303" s="12"/>
      <c r="CU303" s="12"/>
      <c r="CV303" s="12"/>
      <c r="CW303" s="12"/>
      <c r="CX303" s="12"/>
      <c r="CY303" s="12"/>
      <c r="CZ303" s="12"/>
      <c r="DA303" s="12"/>
      <c r="DB303" s="12"/>
      <c r="DC303" s="12"/>
      <c r="DD303" s="12"/>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c r="EA303" s="12"/>
      <c r="EB303" s="12"/>
      <c r="EC303" s="12"/>
      <c r="ED303" s="12"/>
      <c r="EE303" s="12"/>
      <c r="EF303" s="12"/>
      <c r="EG303" s="12"/>
      <c r="EH303" s="12"/>
      <c r="EI303" s="12"/>
      <c r="EJ303" s="12"/>
      <c r="EK303" s="12"/>
      <c r="EL303" s="12"/>
      <c r="EM303" s="12"/>
      <c r="EN303" s="12"/>
      <c r="EO303" s="12"/>
      <c r="EP303" s="12"/>
      <c r="EQ303" s="12"/>
      <c r="ER303" s="12"/>
      <c r="ES303" s="12"/>
      <c r="ET303" s="12"/>
      <c r="EU303" s="12"/>
      <c r="EV303" s="12"/>
      <c r="EW303" s="12"/>
      <c r="EX303" s="12"/>
      <c r="EY303" s="12"/>
      <c r="EZ303" s="12"/>
      <c r="FA303" s="12"/>
      <c r="FB303" s="12"/>
      <c r="FC303" s="12"/>
      <c r="FD303" s="12"/>
      <c r="FE303" s="12"/>
      <c r="FF303" s="12"/>
      <c r="FG303" s="12"/>
    </row>
    <row r="304" spans="1:163" ht="12.75" x14ac:dyDescent="0.2">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12"/>
      <c r="BH304" s="12"/>
      <c r="BI304" s="12"/>
      <c r="BJ304" s="12"/>
      <c r="BK304" s="12"/>
      <c r="BL304" s="310">
        <f>'Youth population'!AU304</f>
        <v>0</v>
      </c>
      <c r="BM304" s="12"/>
      <c r="BN304" s="12"/>
      <c r="BO304" s="12"/>
      <c r="BP304" s="12"/>
      <c r="BQ304" s="12"/>
      <c r="BR304" s="12"/>
      <c r="BS304" s="12"/>
      <c r="BT304" s="12"/>
      <c r="BU304" s="12"/>
      <c r="BV304" s="12"/>
      <c r="BW304" s="12"/>
      <c r="BX304" s="12"/>
      <c r="BY304" s="12"/>
      <c r="BZ304" s="12"/>
      <c r="CA304" s="12"/>
      <c r="CB304" s="141"/>
      <c r="CC304" s="12"/>
      <c r="CD304" s="12"/>
      <c r="CE304" s="12"/>
      <c r="CF304" s="12"/>
      <c r="CG304" s="12"/>
      <c r="CH304" s="12"/>
      <c r="CI304" s="12"/>
      <c r="CJ304" s="12"/>
      <c r="CK304" s="12"/>
      <c r="CL304" s="12"/>
      <c r="CM304" s="12"/>
      <c r="CN304" s="12"/>
      <c r="CO304" s="12"/>
      <c r="CP304" s="12"/>
      <c r="CQ304" s="12"/>
      <c r="CR304" s="12"/>
      <c r="CS304" s="12"/>
      <c r="CT304" s="12"/>
      <c r="CU304" s="12"/>
      <c r="CV304" s="12"/>
      <c r="CW304" s="12"/>
      <c r="CX304" s="12"/>
      <c r="CY304" s="12"/>
      <c r="CZ304" s="12"/>
      <c r="DA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c r="EB304" s="12"/>
      <c r="EC304" s="12"/>
      <c r="ED304" s="12"/>
      <c r="EE304" s="12"/>
      <c r="EF304" s="12"/>
      <c r="EG304" s="12"/>
      <c r="EH304" s="12"/>
      <c r="EI304" s="12"/>
      <c r="EJ304" s="12"/>
      <c r="EK304" s="12"/>
      <c r="EL304" s="12"/>
      <c r="EM304" s="12"/>
      <c r="EN304" s="12"/>
      <c r="EO304" s="12"/>
      <c r="EP304" s="12"/>
      <c r="EQ304" s="12"/>
      <c r="ER304" s="12"/>
      <c r="ES304" s="12"/>
      <c r="ET304" s="12"/>
      <c r="EU304" s="12"/>
      <c r="EV304" s="12"/>
      <c r="EW304" s="12"/>
      <c r="EX304" s="12"/>
      <c r="EY304" s="12"/>
      <c r="EZ304" s="12"/>
      <c r="FA304" s="12"/>
      <c r="FB304" s="12"/>
      <c r="FC304" s="12"/>
      <c r="FD304" s="12"/>
      <c r="FE304" s="12"/>
      <c r="FF304" s="12"/>
      <c r="FG304" s="12"/>
    </row>
    <row r="305" spans="1:163" ht="12.75" x14ac:dyDescent="0.2">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12"/>
      <c r="BH305" s="12"/>
      <c r="BI305" s="12"/>
      <c r="BJ305" s="12"/>
      <c r="BK305" s="12"/>
      <c r="BL305" s="81">
        <f>'Youth population'!AU305</f>
        <v>0</v>
      </c>
      <c r="BM305" s="12"/>
      <c r="BN305" s="12"/>
      <c r="BO305" s="12"/>
      <c r="BP305" s="12"/>
      <c r="BQ305" s="12"/>
      <c r="BR305" s="12"/>
      <c r="BS305" s="12"/>
      <c r="BT305" s="12"/>
      <c r="BU305" s="12"/>
      <c r="BV305" s="12"/>
      <c r="BW305" s="12"/>
      <c r="BX305" s="12"/>
      <c r="BY305" s="12"/>
      <c r="BZ305" s="12"/>
      <c r="CA305" s="12"/>
      <c r="CB305" s="141"/>
      <c r="CC305" s="12"/>
      <c r="CD305" s="12"/>
      <c r="CE305" s="12"/>
      <c r="CF305" s="12"/>
      <c r="CG305" s="12"/>
      <c r="CH305" s="12"/>
      <c r="CI305" s="12"/>
      <c r="CJ305" s="12"/>
      <c r="CK305" s="12"/>
      <c r="CL305" s="12"/>
      <c r="CM305" s="12"/>
      <c r="CN305" s="12"/>
      <c r="CO305" s="12"/>
      <c r="CP305" s="12"/>
      <c r="CQ305" s="12"/>
      <c r="CR305" s="12"/>
      <c r="CS305" s="12"/>
      <c r="CT305" s="12"/>
      <c r="CU305" s="12"/>
      <c r="CV305" s="12"/>
      <c r="CW305" s="12"/>
      <c r="CX305" s="12"/>
      <c r="CY305" s="12"/>
      <c r="CZ305" s="12"/>
      <c r="DA305" s="12"/>
      <c r="DB305" s="12"/>
      <c r="DC305" s="12"/>
      <c r="DD305" s="12"/>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c r="EA305" s="12"/>
      <c r="EB305" s="12"/>
      <c r="EC305" s="12"/>
      <c r="ED305" s="12"/>
      <c r="EE305" s="12"/>
      <c r="EF305" s="12"/>
      <c r="EG305" s="12"/>
      <c r="EH305" s="12"/>
      <c r="EI305" s="12"/>
      <c r="EJ305" s="12"/>
      <c r="EK305" s="12"/>
      <c r="EL305" s="12"/>
      <c r="EM305" s="12"/>
      <c r="EN305" s="12"/>
      <c r="EO305" s="12"/>
      <c r="EP305" s="12"/>
      <c r="EQ305" s="12"/>
      <c r="ER305" s="12"/>
      <c r="ES305" s="12"/>
      <c r="ET305" s="12"/>
      <c r="EU305" s="12"/>
      <c r="EV305" s="12"/>
      <c r="EW305" s="12"/>
      <c r="EX305" s="12"/>
      <c r="EY305" s="12"/>
      <c r="EZ305" s="12"/>
      <c r="FA305" s="12"/>
      <c r="FB305" s="12"/>
      <c r="FC305" s="12"/>
      <c r="FD305" s="12"/>
      <c r="FE305" s="12"/>
      <c r="FF305" s="12"/>
      <c r="FG305" s="12"/>
    </row>
    <row r="306" spans="1:163" ht="12.75" x14ac:dyDescent="0.2">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12"/>
      <c r="BH306" s="12"/>
      <c r="BI306" s="12"/>
      <c r="BJ306" s="12"/>
      <c r="BK306" s="12"/>
      <c r="BL306" s="310">
        <f>'Youth population'!AU306</f>
        <v>0</v>
      </c>
      <c r="BM306" s="12"/>
      <c r="BN306" s="12"/>
      <c r="BO306" s="12"/>
      <c r="BP306" s="12"/>
      <c r="BQ306" s="12"/>
      <c r="BR306" s="12"/>
      <c r="BS306" s="12"/>
      <c r="BT306" s="12"/>
      <c r="BU306" s="12"/>
      <c r="BV306" s="12"/>
      <c r="BW306" s="12"/>
      <c r="BX306" s="12"/>
      <c r="BY306" s="12"/>
      <c r="BZ306" s="12"/>
      <c r="CA306" s="12"/>
      <c r="CB306" s="141"/>
      <c r="CC306" s="12"/>
      <c r="CD306" s="12"/>
      <c r="CE306" s="12"/>
      <c r="CF306" s="12"/>
      <c r="CG306" s="12"/>
      <c r="CH306" s="12"/>
      <c r="CI306" s="12"/>
      <c r="CJ306" s="12"/>
      <c r="CK306" s="12"/>
      <c r="CL306" s="12"/>
      <c r="CM306" s="12"/>
      <c r="CN306" s="12"/>
      <c r="CO306" s="12"/>
      <c r="CP306" s="12"/>
      <c r="CQ306" s="12"/>
      <c r="CR306" s="12"/>
      <c r="CS306" s="12"/>
      <c r="CT306" s="12"/>
      <c r="CU306" s="12"/>
      <c r="CV306" s="12"/>
      <c r="CW306" s="12"/>
      <c r="CX306" s="12"/>
      <c r="CY306" s="12"/>
      <c r="CZ306" s="12"/>
      <c r="DA306" s="12"/>
      <c r="DB306" s="12"/>
      <c r="DC306" s="12"/>
      <c r="DD306" s="12"/>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c r="EA306" s="12"/>
      <c r="EB306" s="12"/>
      <c r="EC306" s="12"/>
      <c r="ED306" s="12"/>
      <c r="EE306" s="12"/>
      <c r="EF306" s="12"/>
      <c r="EG306" s="12"/>
      <c r="EH306" s="12"/>
      <c r="EI306" s="12"/>
      <c r="EJ306" s="12"/>
      <c r="EK306" s="12"/>
      <c r="EL306" s="12"/>
      <c r="EM306" s="12"/>
      <c r="EN306" s="12"/>
      <c r="EO306" s="12"/>
      <c r="EP306" s="12"/>
      <c r="EQ306" s="12"/>
      <c r="ER306" s="12"/>
      <c r="ES306" s="12"/>
      <c r="ET306" s="12"/>
      <c r="EU306" s="12"/>
      <c r="EV306" s="12"/>
      <c r="EW306" s="12"/>
      <c r="EX306" s="12"/>
      <c r="EY306" s="12"/>
      <c r="EZ306" s="12"/>
      <c r="FA306" s="12"/>
      <c r="FB306" s="12"/>
      <c r="FC306" s="12"/>
      <c r="FD306" s="12"/>
      <c r="FE306" s="12"/>
      <c r="FF306" s="12"/>
      <c r="FG306" s="12"/>
    </row>
    <row r="307" spans="1:163" ht="12.75" x14ac:dyDescent="0.2">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12"/>
      <c r="BH307" s="12"/>
      <c r="BI307" s="12"/>
      <c r="BJ307" s="12"/>
      <c r="BK307" s="12"/>
      <c r="BL307" s="35">
        <f>'Youth population'!AU307</f>
        <v>0</v>
      </c>
      <c r="BM307" s="12"/>
      <c r="BN307" s="12"/>
      <c r="BO307" s="12"/>
      <c r="BP307" s="12"/>
      <c r="BQ307" s="12"/>
      <c r="BR307" s="12"/>
      <c r="BS307" s="12"/>
      <c r="BT307" s="12"/>
      <c r="BU307" s="12"/>
      <c r="BV307" s="12"/>
      <c r="BW307" s="12"/>
      <c r="BX307" s="12"/>
      <c r="BY307" s="12"/>
      <c r="BZ307" s="12"/>
      <c r="CA307" s="12"/>
      <c r="CB307" s="141"/>
      <c r="CC307" s="12"/>
      <c r="CD307" s="12"/>
      <c r="CE307" s="12"/>
      <c r="CF307" s="12"/>
      <c r="CG307" s="12"/>
      <c r="CH307" s="12"/>
      <c r="CI307" s="12"/>
      <c r="CJ307" s="12"/>
      <c r="CK307" s="12"/>
      <c r="CL307" s="12"/>
      <c r="CM307" s="12"/>
      <c r="CN307" s="12"/>
      <c r="CO307" s="12"/>
      <c r="CP307" s="12"/>
      <c r="CQ307" s="12"/>
      <c r="CR307" s="12"/>
      <c r="CS307" s="12"/>
      <c r="CT307" s="12"/>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c r="EB307" s="12"/>
      <c r="EC307" s="12"/>
      <c r="ED307" s="12"/>
      <c r="EE307" s="12"/>
      <c r="EF307" s="12"/>
      <c r="EG307" s="12"/>
      <c r="EH307" s="12"/>
      <c r="EI307" s="12"/>
      <c r="EJ307" s="12"/>
      <c r="EK307" s="12"/>
      <c r="EL307" s="12"/>
      <c r="EM307" s="12"/>
      <c r="EN307" s="12"/>
      <c r="EO307" s="12"/>
      <c r="EP307" s="12"/>
      <c r="EQ307" s="12"/>
      <c r="ER307" s="12"/>
      <c r="ES307" s="12"/>
      <c r="ET307" s="12"/>
      <c r="EU307" s="12"/>
      <c r="EV307" s="12"/>
      <c r="EW307" s="12"/>
      <c r="EX307" s="12"/>
      <c r="EY307" s="12"/>
      <c r="EZ307" s="12"/>
      <c r="FA307" s="12"/>
      <c r="FB307" s="12"/>
      <c r="FC307" s="12"/>
      <c r="FD307" s="12"/>
      <c r="FE307" s="12"/>
      <c r="FF307" s="12"/>
      <c r="FG307" s="12"/>
    </row>
    <row r="308" spans="1:163" ht="12.75" x14ac:dyDescent="0.2">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12"/>
      <c r="BH308" s="12"/>
      <c r="BI308" s="12"/>
      <c r="BJ308" s="12"/>
      <c r="BK308" s="12"/>
      <c r="BL308" s="310">
        <f>'Youth population'!AU308</f>
        <v>0</v>
      </c>
      <c r="BM308" s="12"/>
      <c r="BN308" s="12"/>
      <c r="BO308" s="12"/>
      <c r="BP308" s="12"/>
      <c r="BQ308" s="12"/>
      <c r="BR308" s="12"/>
      <c r="BS308" s="12"/>
      <c r="BT308" s="12"/>
      <c r="BU308" s="12"/>
      <c r="BV308" s="12"/>
      <c r="BW308" s="12"/>
      <c r="BX308" s="12"/>
      <c r="BY308" s="12"/>
      <c r="BZ308" s="12"/>
      <c r="CA308" s="12"/>
      <c r="CB308" s="141"/>
      <c r="CC308" s="12"/>
      <c r="CD308" s="12"/>
      <c r="CE308" s="12"/>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c r="EB308" s="12"/>
      <c r="EC308" s="12"/>
      <c r="ED308" s="12"/>
      <c r="EE308" s="12"/>
      <c r="EF308" s="12"/>
      <c r="EG308" s="12"/>
      <c r="EH308" s="12"/>
      <c r="EI308" s="12"/>
      <c r="EJ308" s="12"/>
      <c r="EK308" s="12"/>
      <c r="EL308" s="12"/>
      <c r="EM308" s="12"/>
      <c r="EN308" s="12"/>
      <c r="EO308" s="12"/>
      <c r="EP308" s="12"/>
      <c r="EQ308" s="12"/>
      <c r="ER308" s="12"/>
      <c r="ES308" s="12"/>
      <c r="ET308" s="12"/>
      <c r="EU308" s="12"/>
      <c r="EV308" s="12"/>
      <c r="EW308" s="12"/>
      <c r="EX308" s="12"/>
      <c r="EY308" s="12"/>
      <c r="EZ308" s="12"/>
      <c r="FA308" s="12"/>
      <c r="FB308" s="12"/>
      <c r="FC308" s="12"/>
      <c r="FD308" s="12"/>
      <c r="FE308" s="12"/>
      <c r="FF308" s="12"/>
      <c r="FG308" s="12"/>
    </row>
    <row r="309" spans="1:163" ht="12.75" x14ac:dyDescent="0.2">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12"/>
      <c r="BH309" s="12"/>
      <c r="BI309" s="12"/>
      <c r="BJ309" s="12"/>
      <c r="BK309" s="12"/>
      <c r="BL309" s="35">
        <f>'Youth population'!AU309</f>
        <v>0</v>
      </c>
      <c r="BM309" s="12"/>
      <c r="BN309" s="12"/>
      <c r="BO309" s="12"/>
      <c r="BP309" s="12"/>
      <c r="BQ309" s="12"/>
      <c r="BR309" s="12"/>
      <c r="BS309" s="12"/>
      <c r="BT309" s="12"/>
      <c r="BU309" s="12"/>
      <c r="BV309" s="12"/>
      <c r="BW309" s="12"/>
      <c r="BX309" s="12"/>
      <c r="BY309" s="12"/>
      <c r="BZ309" s="12"/>
      <c r="CA309" s="12"/>
      <c r="CB309" s="141"/>
      <c r="CC309" s="12"/>
      <c r="CD309" s="12"/>
      <c r="CE309" s="12"/>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c r="EA309" s="12"/>
      <c r="EB309" s="12"/>
      <c r="EC309" s="12"/>
      <c r="ED309" s="12"/>
      <c r="EE309" s="12"/>
      <c r="EF309" s="12"/>
      <c r="EG309" s="12"/>
      <c r="EH309" s="12"/>
      <c r="EI309" s="12"/>
      <c r="EJ309" s="12"/>
      <c r="EK309" s="12"/>
      <c r="EL309" s="12"/>
      <c r="EM309" s="12"/>
      <c r="EN309" s="12"/>
      <c r="EO309" s="12"/>
      <c r="EP309" s="12"/>
      <c r="EQ309" s="12"/>
      <c r="ER309" s="12"/>
      <c r="ES309" s="12"/>
      <c r="ET309" s="12"/>
      <c r="EU309" s="12"/>
      <c r="EV309" s="12"/>
      <c r="EW309" s="12"/>
      <c r="EX309" s="12"/>
      <c r="EY309" s="12"/>
      <c r="EZ309" s="12"/>
      <c r="FA309" s="12"/>
      <c r="FB309" s="12"/>
      <c r="FC309" s="12"/>
      <c r="FD309" s="12"/>
      <c r="FE309" s="12"/>
      <c r="FF309" s="12"/>
      <c r="FG309" s="12"/>
    </row>
    <row r="310" spans="1:163" ht="12.75" x14ac:dyDescent="0.2">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12"/>
      <c r="BH310" s="12"/>
      <c r="BI310" s="12"/>
      <c r="BJ310" s="12"/>
      <c r="BK310" s="12"/>
      <c r="BL310" s="81">
        <f>'Youth population'!AU310</f>
        <v>0</v>
      </c>
      <c r="BM310" s="12"/>
      <c r="BN310" s="12"/>
      <c r="BO310" s="12"/>
      <c r="BP310" s="12"/>
      <c r="BQ310" s="12"/>
      <c r="BR310" s="12"/>
      <c r="BS310" s="12"/>
      <c r="BT310" s="12"/>
      <c r="BU310" s="12"/>
      <c r="BV310" s="12"/>
      <c r="BW310" s="12"/>
      <c r="BX310" s="12"/>
      <c r="BY310" s="12"/>
      <c r="BZ310" s="12"/>
      <c r="CA310" s="12"/>
      <c r="CB310" s="141"/>
      <c r="CC310" s="12"/>
      <c r="CD310" s="12"/>
      <c r="CE310" s="12"/>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c r="EA310" s="12"/>
      <c r="EB310" s="12"/>
      <c r="EC310" s="12"/>
      <c r="ED310" s="12"/>
      <c r="EE310" s="12"/>
      <c r="EF310" s="12"/>
      <c r="EG310" s="12"/>
      <c r="EH310" s="12"/>
      <c r="EI310" s="12"/>
      <c r="EJ310" s="12"/>
      <c r="EK310" s="12"/>
      <c r="EL310" s="12"/>
      <c r="EM310" s="12"/>
      <c r="EN310" s="12"/>
      <c r="EO310" s="12"/>
      <c r="EP310" s="12"/>
      <c r="EQ310" s="12"/>
      <c r="ER310" s="12"/>
      <c r="ES310" s="12"/>
      <c r="ET310" s="12"/>
      <c r="EU310" s="12"/>
      <c r="EV310" s="12"/>
      <c r="EW310" s="12"/>
      <c r="EX310" s="12"/>
      <c r="EY310" s="12"/>
      <c r="EZ310" s="12"/>
      <c r="FA310" s="12"/>
      <c r="FB310" s="12"/>
      <c r="FC310" s="12"/>
      <c r="FD310" s="12"/>
      <c r="FE310" s="12"/>
      <c r="FF310" s="12"/>
      <c r="FG310" s="12"/>
    </row>
    <row r="311" spans="1:163" ht="12.75" x14ac:dyDescent="0.2">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12"/>
      <c r="BH311" s="12"/>
      <c r="BI311" s="12"/>
      <c r="BJ311" s="12"/>
      <c r="BK311" s="12"/>
      <c r="BL311" s="81">
        <f>'Youth population'!AU311</f>
        <v>0</v>
      </c>
      <c r="BM311" s="12"/>
      <c r="BN311" s="12"/>
      <c r="BO311" s="12"/>
      <c r="BP311" s="12"/>
      <c r="BQ311" s="12"/>
      <c r="BR311" s="12"/>
      <c r="BS311" s="12"/>
      <c r="BT311" s="12"/>
      <c r="BU311" s="12"/>
      <c r="BV311" s="12"/>
      <c r="BW311" s="12"/>
      <c r="BX311" s="12"/>
      <c r="BY311" s="12"/>
      <c r="BZ311" s="12"/>
      <c r="CA311" s="12"/>
      <c r="CB311" s="141"/>
      <c r="CC311" s="12"/>
      <c r="CD311" s="12"/>
      <c r="CE311" s="12"/>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c r="EB311" s="12"/>
      <c r="EC311" s="12"/>
      <c r="ED311" s="12"/>
      <c r="EE311" s="12"/>
      <c r="EF311" s="12"/>
      <c r="EG311" s="12"/>
      <c r="EH311" s="12"/>
      <c r="EI311" s="12"/>
      <c r="EJ311" s="12"/>
      <c r="EK311" s="12"/>
      <c r="EL311" s="12"/>
      <c r="EM311" s="12"/>
      <c r="EN311" s="12"/>
      <c r="EO311" s="12"/>
      <c r="EP311" s="12"/>
      <c r="EQ311" s="12"/>
      <c r="ER311" s="12"/>
      <c r="ES311" s="12"/>
      <c r="ET311" s="12"/>
      <c r="EU311" s="12"/>
      <c r="EV311" s="12"/>
      <c r="EW311" s="12"/>
      <c r="EX311" s="12"/>
      <c r="EY311" s="12"/>
      <c r="EZ311" s="12"/>
      <c r="FA311" s="12"/>
      <c r="FB311" s="12"/>
      <c r="FC311" s="12"/>
      <c r="FD311" s="12"/>
      <c r="FE311" s="12"/>
      <c r="FF311" s="12"/>
      <c r="FG311" s="12"/>
    </row>
    <row r="312" spans="1:163" ht="12.75" x14ac:dyDescent="0.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35">
        <f>'Youth population'!AU312</f>
        <v>0</v>
      </c>
      <c r="BM312" s="12"/>
      <c r="BN312" s="12"/>
      <c r="BO312" s="12"/>
      <c r="BP312" s="12"/>
      <c r="BQ312" s="12"/>
      <c r="BR312" s="12"/>
      <c r="BS312" s="12"/>
      <c r="BT312" s="12"/>
      <c r="BU312" s="12"/>
      <c r="BV312" s="12"/>
      <c r="BW312" s="12"/>
      <c r="BX312" s="12"/>
      <c r="BY312" s="12"/>
      <c r="BZ312" s="12"/>
      <c r="CA312" s="12"/>
      <c r="CB312" s="141"/>
      <c r="CC312" s="12"/>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row>
    <row r="313" spans="1:163" ht="12.75" x14ac:dyDescent="0.2">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12"/>
      <c r="BH313" s="12"/>
      <c r="BI313" s="12"/>
      <c r="BJ313" s="12"/>
      <c r="BK313" s="12"/>
      <c r="BL313" s="81">
        <f>'Youth population'!AU313</f>
        <v>0</v>
      </c>
      <c r="BM313" s="12"/>
      <c r="BN313" s="12"/>
      <c r="BO313" s="12"/>
      <c r="BP313" s="12"/>
      <c r="BQ313" s="12"/>
      <c r="BR313" s="12"/>
      <c r="BS313" s="12"/>
      <c r="BT313" s="12"/>
      <c r="BU313" s="12"/>
      <c r="BV313" s="12"/>
      <c r="BW313" s="12"/>
      <c r="BX313" s="12"/>
      <c r="BY313" s="12"/>
      <c r="BZ313" s="12"/>
      <c r="CA313" s="12"/>
      <c r="CB313" s="141"/>
      <c r="CC313" s="12"/>
      <c r="CD313" s="12"/>
      <c r="CE313" s="12"/>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c r="EB313" s="12"/>
      <c r="EC313" s="12"/>
      <c r="ED313" s="12"/>
      <c r="EE313" s="12"/>
      <c r="EF313" s="12"/>
      <c r="EG313" s="12"/>
      <c r="EH313" s="12"/>
      <c r="EI313" s="12"/>
      <c r="EJ313" s="12"/>
      <c r="EK313" s="12"/>
      <c r="EL313" s="12"/>
      <c r="EM313" s="12"/>
      <c r="EN313" s="12"/>
      <c r="EO313" s="12"/>
      <c r="EP313" s="12"/>
      <c r="EQ313" s="12"/>
      <c r="ER313" s="12"/>
      <c r="ES313" s="12"/>
      <c r="ET313" s="12"/>
      <c r="EU313" s="12"/>
      <c r="EV313" s="12"/>
      <c r="EW313" s="12"/>
      <c r="EX313" s="12"/>
      <c r="EY313" s="12"/>
      <c r="EZ313" s="12"/>
      <c r="FA313" s="12"/>
      <c r="FB313" s="12"/>
      <c r="FC313" s="12"/>
      <c r="FD313" s="12"/>
      <c r="FE313" s="12"/>
      <c r="FF313" s="12"/>
      <c r="FG313" s="12"/>
    </row>
    <row r="314" spans="1:163" ht="12.75" x14ac:dyDescent="0.2">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12"/>
      <c r="BH314" s="12"/>
      <c r="BI314" s="12"/>
      <c r="BJ314" s="12"/>
      <c r="BK314" s="12"/>
      <c r="BL314" s="73">
        <f>'Youth population'!AU314</f>
        <v>0</v>
      </c>
      <c r="BM314" s="12"/>
      <c r="BN314" s="12"/>
      <c r="BO314" s="12"/>
      <c r="BP314" s="12"/>
      <c r="BQ314" s="12"/>
      <c r="BR314" s="12"/>
      <c r="BS314" s="12"/>
      <c r="BT314" s="12"/>
      <c r="BU314" s="12"/>
      <c r="BV314" s="12"/>
      <c r="BW314" s="12"/>
      <c r="BX314" s="12"/>
      <c r="BY314" s="12"/>
      <c r="BZ314" s="12"/>
      <c r="CA314" s="12"/>
      <c r="CB314" s="141"/>
      <c r="CC314" s="12"/>
      <c r="CD314" s="12"/>
      <c r="CE314" s="12"/>
      <c r="CF314" s="12"/>
      <c r="CG314" s="12"/>
      <c r="CH314" s="12"/>
      <c r="CI314" s="12"/>
      <c r="CJ314" s="12"/>
      <c r="CK314" s="12"/>
      <c r="CL314" s="12"/>
      <c r="CM314" s="12"/>
      <c r="CN314" s="12"/>
      <c r="CO314" s="12"/>
      <c r="CP314" s="12"/>
      <c r="CQ314" s="12"/>
      <c r="CR314" s="12"/>
      <c r="CS314" s="12"/>
      <c r="CT314" s="12"/>
      <c r="CU314" s="12"/>
      <c r="CV314" s="12"/>
      <c r="CW314" s="12"/>
      <c r="CX314" s="12"/>
      <c r="CY314" s="12"/>
      <c r="CZ314" s="12"/>
      <c r="DA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c r="EA314" s="12"/>
      <c r="EB314" s="12"/>
      <c r="EC314" s="12"/>
      <c r="ED314" s="12"/>
      <c r="EE314" s="12"/>
      <c r="EF314" s="12"/>
      <c r="EG314" s="12"/>
      <c r="EH314" s="12"/>
      <c r="EI314" s="12"/>
      <c r="EJ314" s="12"/>
      <c r="EK314" s="12"/>
      <c r="EL314" s="12"/>
      <c r="EM314" s="12"/>
      <c r="EN314" s="12"/>
      <c r="EO314" s="12"/>
      <c r="EP314" s="12"/>
      <c r="EQ314" s="12"/>
      <c r="ER314" s="12"/>
      <c r="ES314" s="12"/>
      <c r="ET314" s="12"/>
      <c r="EU314" s="12"/>
      <c r="EV314" s="12"/>
      <c r="EW314" s="12"/>
      <c r="EX314" s="12"/>
      <c r="EY314" s="12"/>
      <c r="EZ314" s="12"/>
      <c r="FA314" s="12"/>
      <c r="FB314" s="12"/>
      <c r="FC314" s="12"/>
      <c r="FD314" s="12"/>
      <c r="FE314" s="12"/>
      <c r="FF314" s="12"/>
      <c r="FG314" s="12"/>
    </row>
    <row r="315" spans="1:163" ht="12.75" x14ac:dyDescent="0.2">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12"/>
      <c r="BH315" s="12"/>
      <c r="BI315" s="12"/>
      <c r="BJ315" s="12"/>
      <c r="BK315" s="12"/>
      <c r="BL315" s="35">
        <f>'Youth population'!AU315</f>
        <v>0</v>
      </c>
      <c r="BM315" s="12"/>
      <c r="BN315" s="12"/>
      <c r="BO315" s="12"/>
      <c r="BP315" s="12"/>
      <c r="BQ315" s="12"/>
      <c r="BR315" s="12"/>
      <c r="BS315" s="12"/>
      <c r="BT315" s="12"/>
      <c r="BU315" s="12"/>
      <c r="BV315" s="12"/>
      <c r="BW315" s="12"/>
      <c r="BX315" s="12"/>
      <c r="BY315" s="12"/>
      <c r="BZ315" s="12"/>
      <c r="CA315" s="12"/>
      <c r="CB315" s="141"/>
      <c r="CC315" s="12"/>
      <c r="CD315" s="12"/>
      <c r="CE315" s="12"/>
      <c r="CF315" s="12"/>
      <c r="CG315" s="12"/>
      <c r="CH315" s="12"/>
      <c r="CI315" s="12"/>
      <c r="CJ315" s="12"/>
      <c r="CK315" s="12"/>
      <c r="CL315" s="12"/>
      <c r="CM315" s="12"/>
      <c r="CN315" s="12"/>
      <c r="CO315" s="12"/>
      <c r="CP315" s="12"/>
      <c r="CQ315" s="12"/>
      <c r="CR315" s="12"/>
      <c r="CS315" s="12"/>
      <c r="CT315" s="12"/>
      <c r="CU315" s="12"/>
      <c r="CV315" s="12"/>
      <c r="CW315" s="12"/>
      <c r="CX315" s="12"/>
      <c r="CY315" s="12"/>
      <c r="CZ315" s="12"/>
      <c r="DA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c r="EB315" s="12"/>
      <c r="EC315" s="12"/>
      <c r="ED315" s="12"/>
      <c r="EE315" s="12"/>
      <c r="EF315" s="12"/>
      <c r="EG315" s="12"/>
      <c r="EH315" s="12"/>
      <c r="EI315" s="12"/>
      <c r="EJ315" s="12"/>
      <c r="EK315" s="12"/>
      <c r="EL315" s="12"/>
      <c r="EM315" s="12"/>
      <c r="EN315" s="12"/>
      <c r="EO315" s="12"/>
      <c r="EP315" s="12"/>
      <c r="EQ315" s="12"/>
      <c r="ER315" s="12"/>
      <c r="ES315" s="12"/>
      <c r="ET315" s="12"/>
      <c r="EU315" s="12"/>
      <c r="EV315" s="12"/>
      <c r="EW315" s="12"/>
      <c r="EX315" s="12"/>
      <c r="EY315" s="12"/>
      <c r="EZ315" s="12"/>
      <c r="FA315" s="12"/>
      <c r="FB315" s="12"/>
      <c r="FC315" s="12"/>
      <c r="FD315" s="12"/>
      <c r="FE315" s="12"/>
      <c r="FF315" s="12"/>
      <c r="FG315" s="12"/>
    </row>
    <row r="316" spans="1:163" ht="12.75" x14ac:dyDescent="0.2">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12"/>
      <c r="BH316" s="12"/>
      <c r="BI316" s="12"/>
      <c r="BJ316" s="12"/>
      <c r="BK316" s="12"/>
      <c r="BL316" s="117">
        <f>'Youth population'!AU316</f>
        <v>0</v>
      </c>
      <c r="BM316" s="12"/>
      <c r="BN316" s="12"/>
      <c r="BO316" s="12"/>
      <c r="BP316" s="12"/>
      <c r="BQ316" s="12"/>
      <c r="BR316" s="12"/>
      <c r="BS316" s="12"/>
      <c r="BT316" s="12"/>
      <c r="BU316" s="12"/>
      <c r="BV316" s="12"/>
      <c r="BW316" s="12"/>
      <c r="BX316" s="12"/>
      <c r="BY316" s="12"/>
      <c r="BZ316" s="12"/>
      <c r="CA316" s="12"/>
      <c r="CB316" s="141"/>
      <c r="CC316" s="12"/>
      <c r="CD316" s="12"/>
      <c r="CE316" s="12"/>
      <c r="CF316" s="12"/>
      <c r="CG316" s="12"/>
      <c r="CH316" s="12"/>
      <c r="CI316" s="12"/>
      <c r="CJ316" s="12"/>
      <c r="CK316" s="12"/>
      <c r="CL316" s="12"/>
      <c r="CM316" s="12"/>
      <c r="CN316" s="12"/>
      <c r="CO316" s="12"/>
      <c r="CP316" s="12"/>
      <c r="CQ316" s="12"/>
      <c r="CR316" s="12"/>
      <c r="CS316" s="12"/>
      <c r="CT316" s="12"/>
      <c r="CU316" s="12"/>
      <c r="CV316" s="12"/>
      <c r="CW316" s="12"/>
      <c r="CX316" s="12"/>
      <c r="CY316" s="12"/>
      <c r="CZ316" s="12"/>
      <c r="DA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c r="EB316" s="12"/>
      <c r="EC316" s="12"/>
      <c r="ED316" s="12"/>
      <c r="EE316" s="12"/>
      <c r="EF316" s="12"/>
      <c r="EG316" s="12"/>
      <c r="EH316" s="12"/>
      <c r="EI316" s="12"/>
      <c r="EJ316" s="12"/>
      <c r="EK316" s="12"/>
      <c r="EL316" s="12"/>
      <c r="EM316" s="12"/>
      <c r="EN316" s="12"/>
      <c r="EO316" s="12"/>
      <c r="EP316" s="12"/>
      <c r="EQ316" s="12"/>
      <c r="ER316" s="12"/>
      <c r="ES316" s="12"/>
      <c r="ET316" s="12"/>
      <c r="EU316" s="12"/>
      <c r="EV316" s="12"/>
      <c r="EW316" s="12"/>
      <c r="EX316" s="12"/>
      <c r="EY316" s="12"/>
      <c r="EZ316" s="12"/>
      <c r="FA316" s="12"/>
      <c r="FB316" s="12"/>
      <c r="FC316" s="12"/>
      <c r="FD316" s="12"/>
      <c r="FE316" s="12"/>
      <c r="FF316" s="12"/>
      <c r="FG316" s="12"/>
    </row>
    <row r="317" spans="1:163" ht="12.75" x14ac:dyDescent="0.2">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12"/>
      <c r="BH317" s="12"/>
      <c r="BI317" s="12"/>
      <c r="BJ317" s="12"/>
      <c r="BK317" s="12"/>
      <c r="BL317" s="69">
        <f>'Youth population'!AU317</f>
        <v>0</v>
      </c>
      <c r="BM317" s="12"/>
      <c r="BN317" s="12"/>
      <c r="BO317" s="12"/>
      <c r="BP317" s="12"/>
      <c r="BQ317" s="12"/>
      <c r="BR317" s="12"/>
      <c r="BS317" s="12"/>
      <c r="BT317" s="12"/>
      <c r="BU317" s="12"/>
      <c r="BV317" s="12"/>
      <c r="BW317" s="12"/>
      <c r="BX317" s="12"/>
      <c r="BY317" s="12"/>
      <c r="BZ317" s="12"/>
      <c r="CA317" s="12"/>
      <c r="CB317" s="141"/>
      <c r="CC317" s="12"/>
      <c r="CD317" s="12"/>
      <c r="CE317" s="12"/>
      <c r="CF317" s="12"/>
      <c r="CG317" s="12"/>
      <c r="CH317" s="12"/>
      <c r="CI317" s="12"/>
      <c r="CJ317" s="12"/>
      <c r="CK317" s="12"/>
      <c r="CL317" s="12"/>
      <c r="CM317" s="12"/>
      <c r="CN317" s="12"/>
      <c r="CO317" s="12"/>
      <c r="CP317" s="12"/>
      <c r="CQ317" s="12"/>
      <c r="CR317" s="12"/>
      <c r="CS317" s="12"/>
      <c r="CT317" s="12"/>
      <c r="CU317" s="12"/>
      <c r="CV317" s="12"/>
      <c r="CW317" s="12"/>
      <c r="CX317" s="12"/>
      <c r="CY317" s="12"/>
      <c r="CZ317" s="12"/>
      <c r="DA317" s="12"/>
      <c r="DB317" s="12"/>
      <c r="DC317" s="12"/>
      <c r="DD317" s="12"/>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c r="EA317" s="12"/>
      <c r="EB317" s="12"/>
      <c r="EC317" s="12"/>
      <c r="ED317" s="12"/>
      <c r="EE317" s="12"/>
      <c r="EF317" s="12"/>
      <c r="EG317" s="12"/>
      <c r="EH317" s="12"/>
      <c r="EI317" s="12"/>
      <c r="EJ317" s="12"/>
      <c r="EK317" s="12"/>
      <c r="EL317" s="12"/>
      <c r="EM317" s="12"/>
      <c r="EN317" s="12"/>
      <c r="EO317" s="12"/>
      <c r="EP317" s="12"/>
      <c r="EQ317" s="12"/>
      <c r="ER317" s="12"/>
      <c r="ES317" s="12"/>
      <c r="ET317" s="12"/>
      <c r="EU317" s="12"/>
      <c r="EV317" s="12"/>
      <c r="EW317" s="12"/>
      <c r="EX317" s="12"/>
      <c r="EY317" s="12"/>
      <c r="EZ317" s="12"/>
      <c r="FA317" s="12"/>
      <c r="FB317" s="12"/>
      <c r="FC317" s="12"/>
      <c r="FD317" s="12"/>
      <c r="FE317" s="12"/>
      <c r="FF317" s="12"/>
      <c r="FG317" s="12"/>
    </row>
    <row r="318" spans="1:163" ht="12.75" x14ac:dyDescent="0.2">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12"/>
      <c r="BH318" s="12"/>
      <c r="BI318" s="12"/>
      <c r="BJ318" s="12"/>
      <c r="BK318" s="12"/>
      <c r="BL318" s="117">
        <f>'Youth population'!AU318</f>
        <v>0</v>
      </c>
      <c r="BM318" s="12"/>
      <c r="BN318" s="12"/>
      <c r="BO318" s="12"/>
      <c r="BP318" s="12"/>
      <c r="BQ318" s="12"/>
      <c r="BR318" s="12"/>
      <c r="BS318" s="12"/>
      <c r="BT318" s="12"/>
      <c r="BU318" s="12"/>
      <c r="BV318" s="12"/>
      <c r="BW318" s="12"/>
      <c r="BX318" s="12"/>
      <c r="BY318" s="12"/>
      <c r="BZ318" s="12"/>
      <c r="CA318" s="12"/>
      <c r="CB318" s="141"/>
      <c r="CC318" s="12"/>
      <c r="CD318" s="12"/>
      <c r="CE318" s="12"/>
      <c r="CF318" s="12"/>
      <c r="CG318" s="12"/>
      <c r="CH318" s="12"/>
      <c r="CI318" s="12"/>
      <c r="CJ318" s="12"/>
      <c r="CK318" s="12"/>
      <c r="CL318" s="12"/>
      <c r="CM318" s="12"/>
      <c r="CN318" s="12"/>
      <c r="CO318" s="12"/>
      <c r="CP318" s="12"/>
      <c r="CQ318" s="12"/>
      <c r="CR318" s="12"/>
      <c r="CS318" s="12"/>
      <c r="CT318" s="12"/>
      <c r="CU318" s="12"/>
      <c r="CV318" s="12"/>
      <c r="CW318" s="12"/>
      <c r="CX318" s="12"/>
      <c r="CY318" s="12"/>
      <c r="CZ318" s="12"/>
      <c r="DA318" s="12"/>
      <c r="DB318" s="12"/>
      <c r="DC318" s="12"/>
      <c r="DD318" s="12"/>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c r="EB318" s="12"/>
      <c r="EC318" s="12"/>
      <c r="ED318" s="12"/>
      <c r="EE318" s="12"/>
      <c r="EF318" s="12"/>
      <c r="EG318" s="12"/>
      <c r="EH318" s="12"/>
      <c r="EI318" s="12"/>
      <c r="EJ318" s="12"/>
      <c r="EK318" s="12"/>
      <c r="EL318" s="12"/>
      <c r="EM318" s="12"/>
      <c r="EN318" s="12"/>
      <c r="EO318" s="12"/>
      <c r="EP318" s="12"/>
      <c r="EQ318" s="12"/>
      <c r="ER318" s="12"/>
      <c r="ES318" s="12"/>
      <c r="ET318" s="12"/>
      <c r="EU318" s="12"/>
      <c r="EV318" s="12"/>
      <c r="EW318" s="12"/>
      <c r="EX318" s="12"/>
      <c r="EY318" s="12"/>
      <c r="EZ318" s="12"/>
      <c r="FA318" s="12"/>
      <c r="FB318" s="12"/>
      <c r="FC318" s="12"/>
      <c r="FD318" s="12"/>
      <c r="FE318" s="12"/>
      <c r="FF318" s="12"/>
      <c r="FG318" s="12"/>
    </row>
    <row r="319" spans="1:163" ht="12.75" x14ac:dyDescent="0.2">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12"/>
      <c r="BH319" s="12"/>
      <c r="BI319" s="12"/>
      <c r="BJ319" s="12"/>
      <c r="BK319" s="12"/>
      <c r="BL319" s="35">
        <f>'Youth population'!AU319</f>
        <v>0</v>
      </c>
      <c r="BM319" s="12"/>
      <c r="BN319" s="12"/>
      <c r="BO319" s="12"/>
      <c r="BP319" s="12"/>
      <c r="BQ319" s="12"/>
      <c r="BR319" s="12"/>
      <c r="BS319" s="12"/>
      <c r="BT319" s="12"/>
      <c r="BU319" s="12"/>
      <c r="BV319" s="12"/>
      <c r="BW319" s="12"/>
      <c r="BX319" s="12"/>
      <c r="BY319" s="12"/>
      <c r="BZ319" s="12"/>
      <c r="CA319" s="12"/>
      <c r="CB319" s="141"/>
      <c r="CC319" s="12"/>
      <c r="CD319" s="12"/>
      <c r="CE319" s="12"/>
      <c r="CF319" s="12"/>
      <c r="CG319" s="12"/>
      <c r="CH319" s="12"/>
      <c r="CI319" s="12"/>
      <c r="CJ319" s="12"/>
      <c r="CK319" s="12"/>
      <c r="CL319" s="12"/>
      <c r="CM319" s="12"/>
      <c r="CN319" s="12"/>
      <c r="CO319" s="12"/>
      <c r="CP319" s="12"/>
      <c r="CQ319" s="12"/>
      <c r="CR319" s="12"/>
      <c r="CS319" s="12"/>
      <c r="CT319" s="12"/>
      <c r="CU319" s="12"/>
      <c r="CV319" s="12"/>
      <c r="CW319" s="12"/>
      <c r="CX319" s="12"/>
      <c r="CY319" s="12"/>
      <c r="CZ319" s="12"/>
      <c r="DA319" s="12"/>
      <c r="DB319" s="12"/>
      <c r="DC319" s="12"/>
      <c r="DD319" s="12"/>
      <c r="DE319" s="12"/>
      <c r="DF319" s="12"/>
      <c r="DG319" s="12"/>
      <c r="DH319" s="12"/>
      <c r="DI319" s="12"/>
      <c r="DJ319" s="12"/>
      <c r="DK319" s="12"/>
      <c r="DL319" s="12"/>
      <c r="DM319" s="12"/>
      <c r="DN319" s="12"/>
      <c r="DO319" s="12"/>
      <c r="DP319" s="12"/>
      <c r="DQ319" s="12"/>
      <c r="DR319" s="12"/>
      <c r="DS319" s="12"/>
      <c r="DT319" s="12"/>
      <c r="DU319" s="12"/>
      <c r="DV319" s="12"/>
      <c r="DW319" s="12"/>
      <c r="DX319" s="12"/>
      <c r="DY319" s="12"/>
      <c r="DZ319" s="12"/>
      <c r="EA319" s="12"/>
      <c r="EB319" s="12"/>
      <c r="EC319" s="12"/>
      <c r="ED319" s="12"/>
      <c r="EE319" s="12"/>
      <c r="EF319" s="12"/>
      <c r="EG319" s="12"/>
      <c r="EH319" s="12"/>
      <c r="EI319" s="12"/>
      <c r="EJ319" s="12"/>
      <c r="EK319" s="12"/>
      <c r="EL319" s="12"/>
      <c r="EM319" s="12"/>
      <c r="EN319" s="12"/>
      <c r="EO319" s="12"/>
      <c r="EP319" s="12"/>
      <c r="EQ319" s="12"/>
      <c r="ER319" s="12"/>
      <c r="ES319" s="12"/>
      <c r="ET319" s="12"/>
      <c r="EU319" s="12"/>
      <c r="EV319" s="12"/>
      <c r="EW319" s="12"/>
      <c r="EX319" s="12"/>
      <c r="EY319" s="12"/>
      <c r="EZ319" s="12"/>
      <c r="FA319" s="12"/>
      <c r="FB319" s="12"/>
      <c r="FC319" s="12"/>
      <c r="FD319" s="12"/>
      <c r="FE319" s="12"/>
      <c r="FF319" s="12"/>
      <c r="FG319" s="12"/>
    </row>
    <row r="320" spans="1:163" ht="12.75" x14ac:dyDescent="0.2">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12"/>
      <c r="BH320" s="12"/>
      <c r="BI320" s="12"/>
      <c r="BJ320" s="12"/>
      <c r="BK320" s="12"/>
      <c r="BL320" s="117">
        <f>'Youth population'!AU320</f>
        <v>0</v>
      </c>
      <c r="BM320" s="12"/>
      <c r="BN320" s="12"/>
      <c r="BO320" s="12"/>
      <c r="BP320" s="12"/>
      <c r="BQ320" s="12"/>
      <c r="BR320" s="12"/>
      <c r="BS320" s="12"/>
      <c r="BT320" s="12"/>
      <c r="BU320" s="12"/>
      <c r="BV320" s="12"/>
      <c r="BW320" s="12"/>
      <c r="BX320" s="12"/>
      <c r="BY320" s="12"/>
      <c r="BZ320" s="12"/>
      <c r="CA320" s="12"/>
      <c r="CB320" s="141"/>
      <c r="CC320" s="12"/>
      <c r="CD320" s="12"/>
      <c r="CE320" s="12"/>
      <c r="CF320" s="12"/>
      <c r="CG320" s="12"/>
      <c r="CH320" s="12"/>
      <c r="CI320" s="12"/>
      <c r="CJ320" s="12"/>
      <c r="CK320" s="12"/>
      <c r="CL320" s="12"/>
      <c r="CM320" s="12"/>
      <c r="CN320" s="12"/>
      <c r="CO320" s="12"/>
      <c r="CP320" s="12"/>
      <c r="CQ320" s="12"/>
      <c r="CR320" s="12"/>
      <c r="CS320" s="12"/>
      <c r="CT320" s="12"/>
      <c r="CU320" s="12"/>
      <c r="CV320" s="12"/>
      <c r="CW320" s="12"/>
      <c r="CX320" s="12"/>
      <c r="CY320" s="12"/>
      <c r="CZ320" s="12"/>
      <c r="DA320" s="12"/>
      <c r="DB320" s="12"/>
      <c r="DC320" s="12"/>
      <c r="DD320" s="12"/>
      <c r="DE320" s="12"/>
      <c r="DF320" s="12"/>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c r="ED320" s="12"/>
      <c r="EE320" s="12"/>
      <c r="EF320" s="12"/>
      <c r="EG320" s="12"/>
      <c r="EH320" s="12"/>
      <c r="EI320" s="12"/>
      <c r="EJ320" s="12"/>
      <c r="EK320" s="12"/>
      <c r="EL320" s="12"/>
      <c r="EM320" s="12"/>
      <c r="EN320" s="12"/>
      <c r="EO320" s="12"/>
      <c r="EP320" s="12"/>
      <c r="EQ320" s="12"/>
      <c r="ER320" s="12"/>
      <c r="ES320" s="12"/>
      <c r="ET320" s="12"/>
      <c r="EU320" s="12"/>
      <c r="EV320" s="12"/>
      <c r="EW320" s="12"/>
      <c r="EX320" s="12"/>
      <c r="EY320" s="12"/>
      <c r="EZ320" s="12"/>
      <c r="FA320" s="12"/>
      <c r="FB320" s="12"/>
      <c r="FC320" s="12"/>
      <c r="FD320" s="12"/>
      <c r="FE320" s="12"/>
      <c r="FF320" s="12"/>
      <c r="FG320" s="12"/>
    </row>
    <row r="321" spans="1:163" ht="12.75" x14ac:dyDescent="0.2">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35">
        <f>'Youth population'!AU321</f>
        <v>0</v>
      </c>
      <c r="BM321" s="12"/>
      <c r="BN321" s="12"/>
      <c r="BO321" s="12"/>
      <c r="BP321" s="12"/>
      <c r="BQ321" s="12"/>
      <c r="BR321" s="12"/>
      <c r="BS321" s="12"/>
      <c r="BT321" s="12"/>
      <c r="BU321" s="12"/>
      <c r="BV321" s="12"/>
      <c r="BW321" s="12"/>
      <c r="BX321" s="12"/>
      <c r="BY321" s="12"/>
      <c r="BZ321" s="12"/>
      <c r="CA321" s="12"/>
      <c r="CB321" s="141"/>
      <c r="CC321" s="12"/>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row>
    <row r="322" spans="1:163" ht="12.75" x14ac:dyDescent="0.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12"/>
      <c r="BH322" s="12"/>
      <c r="BI322" s="12"/>
      <c r="BJ322" s="12"/>
      <c r="BK322" s="12"/>
      <c r="BL322" s="310">
        <f>'Youth population'!AU322</f>
        <v>0</v>
      </c>
      <c r="BM322" s="12"/>
      <c r="BN322" s="12"/>
      <c r="BO322" s="12"/>
      <c r="BP322" s="12"/>
      <c r="BQ322" s="12"/>
      <c r="BR322" s="12"/>
      <c r="BS322" s="12"/>
      <c r="BT322" s="12"/>
      <c r="BU322" s="12"/>
      <c r="BV322" s="12"/>
      <c r="BW322" s="12"/>
      <c r="BX322" s="12"/>
      <c r="BY322" s="12"/>
      <c r="BZ322" s="12"/>
      <c r="CA322" s="12"/>
      <c r="CB322" s="141"/>
      <c r="CC322" s="12"/>
      <c r="CD322" s="12"/>
      <c r="CE322" s="12"/>
      <c r="CF322" s="12"/>
      <c r="CG322" s="12"/>
      <c r="CH322" s="12"/>
      <c r="CI322" s="12"/>
      <c r="CJ322" s="12"/>
      <c r="CK322" s="12"/>
      <c r="CL322" s="12"/>
      <c r="CM322" s="12"/>
      <c r="CN322" s="12"/>
      <c r="CO322" s="12"/>
      <c r="CP322" s="12"/>
      <c r="CQ322" s="12"/>
      <c r="CR322" s="12"/>
      <c r="CS322" s="12"/>
      <c r="CT322" s="12"/>
      <c r="CU322" s="12"/>
      <c r="CV322" s="12"/>
      <c r="CW322" s="12"/>
      <c r="CX322" s="12"/>
      <c r="CY322" s="12"/>
      <c r="CZ322" s="12"/>
      <c r="DA322" s="12"/>
      <c r="DB322" s="12"/>
      <c r="DC322" s="12"/>
      <c r="DD322" s="12"/>
      <c r="DE322" s="12"/>
      <c r="DF322" s="12"/>
      <c r="DG322" s="12"/>
      <c r="DH322" s="12"/>
      <c r="DI322" s="12"/>
      <c r="DJ322" s="12"/>
      <c r="DK322" s="12"/>
      <c r="DL322" s="12"/>
      <c r="DM322" s="12"/>
      <c r="DN322" s="12"/>
      <c r="DO322" s="12"/>
      <c r="DP322" s="12"/>
      <c r="DQ322" s="12"/>
      <c r="DR322" s="12"/>
      <c r="DS322" s="12"/>
      <c r="DT322" s="12"/>
      <c r="DU322" s="12"/>
      <c r="DV322" s="12"/>
      <c r="DW322" s="12"/>
      <c r="DX322" s="12"/>
      <c r="DY322" s="12"/>
      <c r="DZ322" s="12"/>
      <c r="EA322" s="12"/>
      <c r="EB322" s="12"/>
      <c r="EC322" s="12"/>
      <c r="ED322" s="12"/>
      <c r="EE322" s="12"/>
      <c r="EF322" s="12"/>
      <c r="EG322" s="12"/>
      <c r="EH322" s="12"/>
      <c r="EI322" s="12"/>
      <c r="EJ322" s="12"/>
      <c r="EK322" s="12"/>
      <c r="EL322" s="12"/>
      <c r="EM322" s="12"/>
      <c r="EN322" s="12"/>
      <c r="EO322" s="12"/>
      <c r="EP322" s="12"/>
      <c r="EQ322" s="12"/>
      <c r="ER322" s="12"/>
      <c r="ES322" s="12"/>
      <c r="ET322" s="12"/>
      <c r="EU322" s="12"/>
      <c r="EV322" s="12"/>
      <c r="EW322" s="12"/>
      <c r="EX322" s="12"/>
      <c r="EY322" s="12"/>
      <c r="EZ322" s="12"/>
      <c r="FA322" s="12"/>
      <c r="FB322" s="12"/>
      <c r="FC322" s="12"/>
      <c r="FD322" s="12"/>
      <c r="FE322" s="12"/>
      <c r="FF322" s="12"/>
      <c r="FG322" s="12"/>
    </row>
    <row r="323" spans="1:163" ht="12.75" x14ac:dyDescent="0.2">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12"/>
      <c r="BH323" s="12"/>
      <c r="BI323" s="12"/>
      <c r="BJ323" s="12"/>
      <c r="BK323" s="12"/>
      <c r="BL323" s="69">
        <f>'Youth population'!AU323</f>
        <v>0</v>
      </c>
      <c r="BM323" s="12"/>
      <c r="BN323" s="12"/>
      <c r="BO323" s="12"/>
      <c r="BP323" s="12"/>
      <c r="BQ323" s="12"/>
      <c r="BR323" s="12"/>
      <c r="BS323" s="12"/>
      <c r="BT323" s="12"/>
      <c r="BU323" s="12"/>
      <c r="BV323" s="12"/>
      <c r="BW323" s="12"/>
      <c r="BX323" s="12"/>
      <c r="BY323" s="12"/>
      <c r="BZ323" s="12"/>
      <c r="CA323" s="12"/>
      <c r="CB323" s="141"/>
      <c r="CC323" s="12"/>
      <c r="CD323" s="12"/>
      <c r="CE323" s="12"/>
      <c r="CF323" s="12"/>
      <c r="CG323" s="12"/>
      <c r="CH323" s="12"/>
      <c r="CI323" s="12"/>
      <c r="CJ323" s="12"/>
      <c r="CK323" s="12"/>
      <c r="CL323" s="12"/>
      <c r="CM323" s="12"/>
      <c r="CN323" s="12"/>
      <c r="CO323" s="12"/>
      <c r="CP323" s="12"/>
      <c r="CQ323" s="12"/>
      <c r="CR323" s="12"/>
      <c r="CS323" s="12"/>
      <c r="CT323" s="12"/>
      <c r="CU323" s="12"/>
      <c r="CV323" s="12"/>
      <c r="CW323" s="12"/>
      <c r="CX323" s="12"/>
      <c r="CY323" s="12"/>
      <c r="CZ323" s="12"/>
      <c r="DA323" s="12"/>
      <c r="DB323" s="12"/>
      <c r="DC323" s="12"/>
      <c r="DD323" s="12"/>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c r="EB323" s="12"/>
      <c r="EC323" s="12"/>
      <c r="ED323" s="12"/>
      <c r="EE323" s="12"/>
      <c r="EF323" s="12"/>
      <c r="EG323" s="12"/>
      <c r="EH323" s="12"/>
      <c r="EI323" s="12"/>
      <c r="EJ323" s="12"/>
      <c r="EK323" s="12"/>
      <c r="EL323" s="12"/>
      <c r="EM323" s="12"/>
      <c r="EN323" s="12"/>
      <c r="EO323" s="12"/>
      <c r="EP323" s="12"/>
      <c r="EQ323" s="12"/>
      <c r="ER323" s="12"/>
      <c r="ES323" s="12"/>
      <c r="ET323" s="12"/>
      <c r="EU323" s="12"/>
      <c r="EV323" s="12"/>
      <c r="EW323" s="12"/>
      <c r="EX323" s="12"/>
      <c r="EY323" s="12"/>
      <c r="EZ323" s="12"/>
      <c r="FA323" s="12"/>
      <c r="FB323" s="12"/>
      <c r="FC323" s="12"/>
      <c r="FD323" s="12"/>
      <c r="FE323" s="12"/>
      <c r="FF323" s="12"/>
      <c r="FG323" s="12"/>
    </row>
    <row r="324" spans="1:163" ht="12.75" x14ac:dyDescent="0.2">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12"/>
      <c r="BH324" s="12"/>
      <c r="BI324" s="12"/>
      <c r="BJ324" s="12"/>
      <c r="BK324" s="12"/>
      <c r="BL324" s="81">
        <f>'Youth population'!AU324</f>
        <v>0</v>
      </c>
      <c r="BM324" s="12"/>
      <c r="BN324" s="12"/>
      <c r="BO324" s="12"/>
      <c r="BP324" s="12"/>
      <c r="BQ324" s="12"/>
      <c r="BR324" s="12"/>
      <c r="BS324" s="12"/>
      <c r="BT324" s="12"/>
      <c r="BU324" s="12"/>
      <c r="BV324" s="12"/>
      <c r="BW324" s="12"/>
      <c r="BX324" s="12"/>
      <c r="BY324" s="12"/>
      <c r="BZ324" s="12"/>
      <c r="CA324" s="12"/>
      <c r="CB324" s="141"/>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c r="EB324" s="12"/>
      <c r="EC324" s="12"/>
      <c r="ED324" s="12"/>
      <c r="EE324" s="12"/>
      <c r="EF324" s="12"/>
      <c r="EG324" s="12"/>
      <c r="EH324" s="12"/>
      <c r="EI324" s="12"/>
      <c r="EJ324" s="12"/>
      <c r="EK324" s="12"/>
      <c r="EL324" s="12"/>
      <c r="EM324" s="12"/>
      <c r="EN324" s="12"/>
      <c r="EO324" s="12"/>
      <c r="EP324" s="12"/>
      <c r="EQ324" s="12"/>
      <c r="ER324" s="12"/>
      <c r="ES324" s="12"/>
      <c r="ET324" s="12"/>
      <c r="EU324" s="12"/>
      <c r="EV324" s="12"/>
      <c r="EW324" s="12"/>
      <c r="EX324" s="12"/>
      <c r="EY324" s="12"/>
      <c r="EZ324" s="12"/>
      <c r="FA324" s="12"/>
      <c r="FB324" s="12"/>
      <c r="FC324" s="12"/>
      <c r="FD324" s="12"/>
      <c r="FE324" s="12"/>
      <c r="FF324" s="12"/>
      <c r="FG324" s="12"/>
    </row>
    <row r="325" spans="1:163" ht="12.75" x14ac:dyDescent="0.2">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12"/>
      <c r="BH325" s="12"/>
      <c r="BI325" s="12"/>
      <c r="BJ325" s="12"/>
      <c r="BK325" s="12"/>
      <c r="BL325" s="69">
        <f>'Youth population'!AU325</f>
        <v>0</v>
      </c>
      <c r="BM325" s="12"/>
      <c r="BN325" s="12"/>
      <c r="BO325" s="12"/>
      <c r="BP325" s="12"/>
      <c r="BQ325" s="12"/>
      <c r="BR325" s="12"/>
      <c r="BS325" s="12"/>
      <c r="BT325" s="12"/>
      <c r="BU325" s="12"/>
      <c r="BV325" s="12"/>
      <c r="BW325" s="12"/>
      <c r="BX325" s="12"/>
      <c r="BY325" s="12"/>
      <c r="BZ325" s="12"/>
      <c r="CA325" s="12"/>
      <c r="CB325" s="141"/>
      <c r="CC325" s="12"/>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c r="EB325" s="12"/>
      <c r="EC325" s="12"/>
      <c r="ED325" s="12"/>
      <c r="EE325" s="12"/>
      <c r="EF325" s="12"/>
      <c r="EG325" s="12"/>
      <c r="EH325" s="12"/>
      <c r="EI325" s="12"/>
      <c r="EJ325" s="12"/>
      <c r="EK325" s="12"/>
      <c r="EL325" s="12"/>
      <c r="EM325" s="12"/>
      <c r="EN325" s="12"/>
      <c r="EO325" s="12"/>
      <c r="EP325" s="12"/>
      <c r="EQ325" s="12"/>
      <c r="ER325" s="12"/>
      <c r="ES325" s="12"/>
      <c r="ET325" s="12"/>
      <c r="EU325" s="12"/>
      <c r="EV325" s="12"/>
      <c r="EW325" s="12"/>
      <c r="EX325" s="12"/>
      <c r="EY325" s="12"/>
      <c r="EZ325" s="12"/>
      <c r="FA325" s="12"/>
      <c r="FB325" s="12"/>
      <c r="FC325" s="12"/>
      <c r="FD325" s="12"/>
      <c r="FE325" s="12"/>
      <c r="FF325" s="12"/>
      <c r="FG325" s="12"/>
    </row>
    <row r="326" spans="1:163" ht="12.75" x14ac:dyDescent="0.2">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12"/>
      <c r="BH326" s="12"/>
      <c r="BI326" s="12"/>
      <c r="BJ326" s="12"/>
      <c r="BK326" s="12"/>
      <c r="BL326" s="117">
        <f>'Youth population'!AU326</f>
        <v>0</v>
      </c>
      <c r="BM326" s="12"/>
      <c r="BN326" s="12"/>
      <c r="BO326" s="12"/>
      <c r="BP326" s="12"/>
      <c r="BQ326" s="12"/>
      <c r="BR326" s="12"/>
      <c r="BS326" s="12"/>
      <c r="BT326" s="12"/>
      <c r="BU326" s="12"/>
      <c r="BV326" s="12"/>
      <c r="BW326" s="12"/>
      <c r="BX326" s="12"/>
      <c r="BY326" s="12"/>
      <c r="BZ326" s="12"/>
      <c r="CA326" s="12"/>
      <c r="CB326" s="141"/>
      <c r="CC326" s="12"/>
      <c r="CD326" s="12"/>
      <c r="CE326" s="12"/>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c r="EB326" s="12"/>
      <c r="EC326" s="12"/>
      <c r="ED326" s="12"/>
      <c r="EE326" s="12"/>
      <c r="EF326" s="12"/>
      <c r="EG326" s="12"/>
      <c r="EH326" s="12"/>
      <c r="EI326" s="12"/>
      <c r="EJ326" s="12"/>
      <c r="EK326" s="12"/>
      <c r="EL326" s="12"/>
      <c r="EM326" s="12"/>
      <c r="EN326" s="12"/>
      <c r="EO326" s="12"/>
      <c r="EP326" s="12"/>
      <c r="EQ326" s="12"/>
      <c r="ER326" s="12"/>
      <c r="ES326" s="12"/>
      <c r="ET326" s="12"/>
      <c r="EU326" s="12"/>
      <c r="EV326" s="12"/>
      <c r="EW326" s="12"/>
      <c r="EX326" s="12"/>
      <c r="EY326" s="12"/>
      <c r="EZ326" s="12"/>
      <c r="FA326" s="12"/>
      <c r="FB326" s="12"/>
      <c r="FC326" s="12"/>
      <c r="FD326" s="12"/>
      <c r="FE326" s="12"/>
      <c r="FF326" s="12"/>
      <c r="FG326" s="12"/>
    </row>
    <row r="327" spans="1:163" ht="12.75" x14ac:dyDescent="0.2">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12"/>
      <c r="BJ327" s="12"/>
      <c r="BK327" s="12"/>
      <c r="BL327" s="310">
        <f>'Youth population'!AU327</f>
        <v>0</v>
      </c>
      <c r="BM327" s="12"/>
      <c r="BN327" s="12"/>
      <c r="BO327" s="12"/>
      <c r="BP327" s="12"/>
      <c r="BQ327" s="12"/>
      <c r="BR327" s="12"/>
      <c r="BS327" s="12"/>
      <c r="BT327" s="12"/>
      <c r="BU327" s="12"/>
      <c r="BV327" s="12"/>
      <c r="BW327" s="12"/>
      <c r="BX327" s="12"/>
      <c r="BY327" s="12"/>
      <c r="BZ327" s="12"/>
      <c r="CA327" s="12"/>
      <c r="CB327" s="141"/>
      <c r="CC327" s="12"/>
      <c r="CD327" s="12"/>
      <c r="CE327" s="12"/>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c r="EA327" s="12"/>
      <c r="EB327" s="12"/>
      <c r="EC327" s="12"/>
      <c r="ED327" s="12"/>
      <c r="EE327" s="12"/>
      <c r="EF327" s="12"/>
      <c r="EG327" s="12"/>
      <c r="EH327" s="12"/>
      <c r="EI327" s="12"/>
      <c r="EJ327" s="12"/>
      <c r="EK327" s="12"/>
      <c r="EL327" s="12"/>
      <c r="EM327" s="12"/>
      <c r="EN327" s="12"/>
      <c r="EO327" s="12"/>
      <c r="EP327" s="12"/>
      <c r="EQ327" s="12"/>
      <c r="ER327" s="12"/>
      <c r="ES327" s="12"/>
      <c r="ET327" s="12"/>
      <c r="EU327" s="12"/>
      <c r="EV327" s="12"/>
      <c r="EW327" s="12"/>
      <c r="EX327" s="12"/>
      <c r="EY327" s="12"/>
      <c r="EZ327" s="12"/>
      <c r="FA327" s="12"/>
      <c r="FB327" s="12"/>
      <c r="FC327" s="12"/>
      <c r="FD327" s="12"/>
      <c r="FE327" s="12"/>
      <c r="FF327" s="12"/>
      <c r="FG327" s="12"/>
    </row>
    <row r="328" spans="1:163" ht="12.75" x14ac:dyDescent="0.2">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12"/>
      <c r="BH328" s="12"/>
      <c r="BI328" s="12"/>
      <c r="BJ328" s="12"/>
      <c r="BK328" s="12"/>
      <c r="BL328" s="81">
        <f>'Youth population'!AU328</f>
        <v>0</v>
      </c>
      <c r="BM328" s="12"/>
      <c r="BN328" s="12"/>
      <c r="BO328" s="12"/>
      <c r="BP328" s="12"/>
      <c r="BQ328" s="12"/>
      <c r="BR328" s="12"/>
      <c r="BS328" s="12"/>
      <c r="BT328" s="12"/>
      <c r="BU328" s="12"/>
      <c r="BV328" s="12"/>
      <c r="BW328" s="12"/>
      <c r="BX328" s="12"/>
      <c r="BY328" s="12"/>
      <c r="BZ328" s="12"/>
      <c r="CA328" s="12"/>
      <c r="CB328" s="141"/>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c r="ED328" s="12"/>
      <c r="EE328" s="12"/>
      <c r="EF328" s="12"/>
      <c r="EG328" s="12"/>
      <c r="EH328" s="12"/>
      <c r="EI328" s="12"/>
      <c r="EJ328" s="12"/>
      <c r="EK328" s="12"/>
      <c r="EL328" s="12"/>
      <c r="EM328" s="12"/>
      <c r="EN328" s="12"/>
      <c r="EO328" s="12"/>
      <c r="EP328" s="12"/>
      <c r="EQ328" s="12"/>
      <c r="ER328" s="12"/>
      <c r="ES328" s="12"/>
      <c r="ET328" s="12"/>
      <c r="EU328" s="12"/>
      <c r="EV328" s="12"/>
      <c r="EW328" s="12"/>
      <c r="EX328" s="12"/>
      <c r="EY328" s="12"/>
      <c r="EZ328" s="12"/>
      <c r="FA328" s="12"/>
      <c r="FB328" s="12"/>
      <c r="FC328" s="12"/>
      <c r="FD328" s="12"/>
      <c r="FE328" s="12"/>
      <c r="FF328" s="12"/>
      <c r="FG328" s="12"/>
    </row>
    <row r="329" spans="1:163" ht="12.75" x14ac:dyDescent="0.2">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81">
        <f>'Youth population'!AU329</f>
        <v>0</v>
      </c>
      <c r="BM329" s="12"/>
      <c r="BN329" s="12"/>
      <c r="BO329" s="12"/>
      <c r="BP329" s="12"/>
      <c r="BQ329" s="12"/>
      <c r="BR329" s="12"/>
      <c r="BS329" s="12"/>
      <c r="BT329" s="12"/>
      <c r="BU329" s="12"/>
      <c r="BV329" s="12"/>
      <c r="BW329" s="12"/>
      <c r="BX329" s="12"/>
      <c r="BY329" s="12"/>
      <c r="BZ329" s="12"/>
      <c r="CA329" s="12"/>
      <c r="CB329" s="141"/>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row>
    <row r="330" spans="1:163" ht="12.75" x14ac:dyDescent="0.2">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12"/>
      <c r="BH330" s="12"/>
      <c r="BI330" s="12"/>
      <c r="BJ330" s="12"/>
      <c r="BK330" s="12"/>
      <c r="BL330" s="69">
        <f>'Youth population'!AU330</f>
        <v>0</v>
      </c>
      <c r="BM330" s="12"/>
      <c r="BN330" s="12"/>
      <c r="BO330" s="12"/>
      <c r="BP330" s="12"/>
      <c r="BQ330" s="12"/>
      <c r="BR330" s="12"/>
      <c r="BS330" s="12"/>
      <c r="BT330" s="12"/>
      <c r="BU330" s="12"/>
      <c r="BV330" s="12"/>
      <c r="BW330" s="12"/>
      <c r="BX330" s="12"/>
      <c r="BY330" s="12"/>
      <c r="BZ330" s="12"/>
      <c r="CA330" s="12"/>
      <c r="CB330" s="141"/>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c r="EB330" s="12"/>
      <c r="EC330" s="12"/>
      <c r="ED330" s="12"/>
      <c r="EE330" s="12"/>
      <c r="EF330" s="12"/>
      <c r="EG330" s="12"/>
      <c r="EH330" s="12"/>
      <c r="EI330" s="12"/>
      <c r="EJ330" s="12"/>
      <c r="EK330" s="12"/>
      <c r="EL330" s="12"/>
      <c r="EM330" s="12"/>
      <c r="EN330" s="12"/>
      <c r="EO330" s="12"/>
      <c r="EP330" s="12"/>
      <c r="EQ330" s="12"/>
      <c r="ER330" s="12"/>
      <c r="ES330" s="12"/>
      <c r="ET330" s="12"/>
      <c r="EU330" s="12"/>
      <c r="EV330" s="12"/>
      <c r="EW330" s="12"/>
      <c r="EX330" s="12"/>
      <c r="EY330" s="12"/>
      <c r="EZ330" s="12"/>
      <c r="FA330" s="12"/>
      <c r="FB330" s="12"/>
      <c r="FC330" s="12"/>
      <c r="FD330" s="12"/>
      <c r="FE330" s="12"/>
      <c r="FF330" s="12"/>
      <c r="FG330" s="12"/>
    </row>
    <row r="331" spans="1:163" ht="12.75" x14ac:dyDescent="0.2">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12"/>
      <c r="BH331" s="12"/>
      <c r="BI331" s="12"/>
      <c r="BJ331" s="12"/>
      <c r="BK331" s="12"/>
      <c r="BL331" s="117">
        <f>'Youth population'!AU331</f>
        <v>0</v>
      </c>
      <c r="BM331" s="12"/>
      <c r="BN331" s="12"/>
      <c r="BO331" s="12"/>
      <c r="BP331" s="12"/>
      <c r="BQ331" s="12"/>
      <c r="BR331" s="12"/>
      <c r="BS331" s="12"/>
      <c r="BT331" s="12"/>
      <c r="BU331" s="12"/>
      <c r="BV331" s="12"/>
      <c r="BW331" s="12"/>
      <c r="BX331" s="12"/>
      <c r="BY331" s="12"/>
      <c r="BZ331" s="12"/>
      <c r="CA331" s="12"/>
      <c r="CB331" s="141"/>
      <c r="CC331" s="12"/>
      <c r="CD331" s="12"/>
      <c r="CE331" s="12"/>
      <c r="CF331" s="12"/>
      <c r="CG331" s="12"/>
      <c r="CH331" s="12"/>
      <c r="CI331" s="12"/>
      <c r="CJ331" s="12"/>
      <c r="CK331" s="12"/>
      <c r="CL331" s="12"/>
      <c r="CM331" s="12"/>
      <c r="CN331" s="12"/>
      <c r="CO331" s="12"/>
      <c r="CP331" s="12"/>
      <c r="CQ331" s="12"/>
      <c r="CR331" s="12"/>
      <c r="CS331" s="12"/>
      <c r="CT331" s="12"/>
      <c r="CU331" s="12"/>
      <c r="CV331" s="12"/>
      <c r="CW331" s="12"/>
      <c r="CX331" s="12"/>
      <c r="CY331" s="12"/>
      <c r="CZ331" s="12"/>
      <c r="DA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c r="EA331" s="12"/>
      <c r="EB331" s="12"/>
      <c r="EC331" s="12"/>
      <c r="ED331" s="12"/>
      <c r="EE331" s="12"/>
      <c r="EF331" s="12"/>
      <c r="EG331" s="12"/>
      <c r="EH331" s="12"/>
      <c r="EI331" s="12"/>
      <c r="EJ331" s="12"/>
      <c r="EK331" s="12"/>
      <c r="EL331" s="12"/>
      <c r="EM331" s="12"/>
      <c r="EN331" s="12"/>
      <c r="EO331" s="12"/>
      <c r="EP331" s="12"/>
      <c r="EQ331" s="12"/>
      <c r="ER331" s="12"/>
      <c r="ES331" s="12"/>
      <c r="ET331" s="12"/>
      <c r="EU331" s="12"/>
      <c r="EV331" s="12"/>
      <c r="EW331" s="12"/>
      <c r="EX331" s="12"/>
      <c r="EY331" s="12"/>
      <c r="EZ331" s="12"/>
      <c r="FA331" s="12"/>
      <c r="FB331" s="12"/>
      <c r="FC331" s="12"/>
      <c r="FD331" s="12"/>
      <c r="FE331" s="12"/>
      <c r="FF331" s="12"/>
      <c r="FG331" s="12"/>
    </row>
    <row r="332" spans="1:163" ht="12.75" x14ac:dyDescent="0.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12"/>
      <c r="BH332" s="12"/>
      <c r="BI332" s="12"/>
      <c r="BJ332" s="12"/>
      <c r="BK332" s="12"/>
      <c r="BL332" s="35">
        <f>'Youth population'!AU332</f>
        <v>0</v>
      </c>
      <c r="BM332" s="12"/>
      <c r="BN332" s="12"/>
      <c r="BO332" s="12"/>
      <c r="BP332" s="12"/>
      <c r="BQ332" s="12"/>
      <c r="BR332" s="12"/>
      <c r="BS332" s="12"/>
      <c r="BT332" s="12"/>
      <c r="BU332" s="12"/>
      <c r="BV332" s="12"/>
      <c r="BW332" s="12"/>
      <c r="BX332" s="12"/>
      <c r="BY332" s="12"/>
      <c r="BZ332" s="12"/>
      <c r="CA332" s="12"/>
      <c r="CB332" s="141"/>
      <c r="CC332" s="12"/>
      <c r="CD332" s="12"/>
      <c r="CE332" s="12"/>
      <c r="CF332" s="12"/>
      <c r="CG332" s="12"/>
      <c r="CH332" s="12"/>
      <c r="CI332" s="12"/>
      <c r="CJ332" s="12"/>
      <c r="CK332" s="12"/>
      <c r="CL332" s="12"/>
      <c r="CM332" s="12"/>
      <c r="CN332" s="12"/>
      <c r="CO332" s="12"/>
      <c r="CP332" s="12"/>
      <c r="CQ332" s="12"/>
      <c r="CR332" s="12"/>
      <c r="CS332" s="12"/>
      <c r="CT332" s="12"/>
      <c r="CU332" s="12"/>
      <c r="CV332" s="12"/>
      <c r="CW332" s="12"/>
      <c r="CX332" s="12"/>
      <c r="CY332" s="12"/>
      <c r="CZ332" s="12"/>
      <c r="DA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c r="EA332" s="12"/>
      <c r="EB332" s="12"/>
      <c r="EC332" s="12"/>
      <c r="ED332" s="12"/>
      <c r="EE332" s="12"/>
      <c r="EF332" s="12"/>
      <c r="EG332" s="12"/>
      <c r="EH332" s="12"/>
      <c r="EI332" s="12"/>
      <c r="EJ332" s="12"/>
      <c r="EK332" s="12"/>
      <c r="EL332" s="12"/>
      <c r="EM332" s="12"/>
      <c r="EN332" s="12"/>
      <c r="EO332" s="12"/>
      <c r="EP332" s="12"/>
      <c r="EQ332" s="12"/>
      <c r="ER332" s="12"/>
      <c r="ES332" s="12"/>
      <c r="ET332" s="12"/>
      <c r="EU332" s="12"/>
      <c r="EV332" s="12"/>
      <c r="EW332" s="12"/>
      <c r="EX332" s="12"/>
      <c r="EY332" s="12"/>
      <c r="EZ332" s="12"/>
      <c r="FA332" s="12"/>
      <c r="FB332" s="12"/>
      <c r="FC332" s="12"/>
      <c r="FD332" s="12"/>
      <c r="FE332" s="12"/>
      <c r="FF332" s="12"/>
      <c r="FG332" s="12"/>
    </row>
    <row r="333" spans="1:163" ht="12.75" x14ac:dyDescent="0.2">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12"/>
      <c r="BH333" s="12"/>
      <c r="BI333" s="12"/>
      <c r="BJ333" s="12"/>
      <c r="BK333" s="12"/>
      <c r="BL333" s="117">
        <f>'Youth population'!AU333</f>
        <v>0</v>
      </c>
      <c r="BM333" s="12"/>
      <c r="BN333" s="12"/>
      <c r="BO333" s="12"/>
      <c r="BP333" s="12"/>
      <c r="BQ333" s="12"/>
      <c r="BR333" s="12"/>
      <c r="BS333" s="12"/>
      <c r="BT333" s="12"/>
      <c r="BU333" s="12"/>
      <c r="BV333" s="12"/>
      <c r="BW333" s="12"/>
      <c r="BX333" s="12"/>
      <c r="BY333" s="12"/>
      <c r="BZ333" s="12"/>
      <c r="CA333" s="12"/>
      <c r="CB333" s="141"/>
      <c r="CC333" s="12"/>
      <c r="CD333" s="12"/>
      <c r="CE333" s="12"/>
      <c r="CF333" s="12"/>
      <c r="CG333" s="12"/>
      <c r="CH333" s="12"/>
      <c r="CI333" s="12"/>
      <c r="CJ333" s="12"/>
      <c r="CK333" s="12"/>
      <c r="CL333" s="12"/>
      <c r="CM333" s="12"/>
      <c r="CN333" s="12"/>
      <c r="CO333" s="12"/>
      <c r="CP333" s="12"/>
      <c r="CQ333" s="12"/>
      <c r="CR333" s="12"/>
      <c r="CS333" s="12"/>
      <c r="CT333" s="12"/>
      <c r="CU333" s="12"/>
      <c r="CV333" s="12"/>
      <c r="CW333" s="12"/>
      <c r="CX333" s="12"/>
      <c r="CY333" s="12"/>
      <c r="CZ333" s="12"/>
      <c r="DA333" s="12"/>
      <c r="DB333" s="12"/>
      <c r="DC333" s="12"/>
      <c r="DD333" s="12"/>
      <c r="DE333" s="12"/>
      <c r="DF333" s="12"/>
      <c r="DG333" s="12"/>
      <c r="DH333" s="12"/>
      <c r="DI333" s="12"/>
      <c r="DJ333" s="12"/>
      <c r="DK333" s="12"/>
      <c r="DL333" s="12"/>
      <c r="DM333" s="12"/>
      <c r="DN333" s="12"/>
      <c r="DO333" s="12"/>
      <c r="DP333" s="12"/>
      <c r="DQ333" s="12"/>
      <c r="DR333" s="12"/>
      <c r="DS333" s="12"/>
      <c r="DT333" s="12"/>
      <c r="DU333" s="12"/>
      <c r="DV333" s="12"/>
      <c r="DW333" s="12"/>
      <c r="DX333" s="12"/>
      <c r="DY333" s="12"/>
      <c r="DZ333" s="12"/>
      <c r="EA333" s="12"/>
      <c r="EB333" s="12"/>
      <c r="EC333" s="12"/>
      <c r="ED333" s="12"/>
      <c r="EE333" s="12"/>
      <c r="EF333" s="12"/>
      <c r="EG333" s="12"/>
      <c r="EH333" s="12"/>
      <c r="EI333" s="12"/>
      <c r="EJ333" s="12"/>
      <c r="EK333" s="12"/>
      <c r="EL333" s="12"/>
      <c r="EM333" s="12"/>
      <c r="EN333" s="12"/>
      <c r="EO333" s="12"/>
      <c r="EP333" s="12"/>
      <c r="EQ333" s="12"/>
      <c r="ER333" s="12"/>
      <c r="ES333" s="12"/>
      <c r="ET333" s="12"/>
      <c r="EU333" s="12"/>
      <c r="EV333" s="12"/>
      <c r="EW333" s="12"/>
      <c r="EX333" s="12"/>
      <c r="EY333" s="12"/>
      <c r="EZ333" s="12"/>
      <c r="FA333" s="12"/>
      <c r="FB333" s="12"/>
      <c r="FC333" s="12"/>
      <c r="FD333" s="12"/>
      <c r="FE333" s="12"/>
      <c r="FF333" s="12"/>
      <c r="FG333" s="12"/>
    </row>
    <row r="334" spans="1:163" ht="12.75" x14ac:dyDescent="0.2">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12"/>
      <c r="BH334" s="12"/>
      <c r="BI334" s="12"/>
      <c r="BJ334" s="12"/>
      <c r="BK334" s="12"/>
      <c r="BL334" s="81">
        <f>'Youth population'!AU334</f>
        <v>0</v>
      </c>
      <c r="BM334" s="12"/>
      <c r="BN334" s="12"/>
      <c r="BO334" s="12"/>
      <c r="BP334" s="12"/>
      <c r="BQ334" s="12"/>
      <c r="BR334" s="12"/>
      <c r="BS334" s="12"/>
      <c r="BT334" s="12"/>
      <c r="BU334" s="12"/>
      <c r="BV334" s="12"/>
      <c r="BW334" s="12"/>
      <c r="BX334" s="12"/>
      <c r="BY334" s="12"/>
      <c r="BZ334" s="12"/>
      <c r="CA334" s="12"/>
      <c r="CB334" s="141"/>
      <c r="CC334" s="12"/>
      <c r="CD334" s="12"/>
      <c r="CE334" s="12"/>
      <c r="CF334" s="12"/>
      <c r="CG334" s="12"/>
      <c r="CH334" s="12"/>
      <c r="CI334" s="12"/>
      <c r="CJ334" s="12"/>
      <c r="CK334" s="12"/>
      <c r="CL334" s="12"/>
      <c r="CM334" s="12"/>
      <c r="CN334" s="12"/>
      <c r="CO334" s="12"/>
      <c r="CP334" s="12"/>
      <c r="CQ334" s="12"/>
      <c r="CR334" s="12"/>
      <c r="CS334" s="12"/>
      <c r="CT334" s="12"/>
      <c r="CU334" s="12"/>
      <c r="CV334" s="12"/>
      <c r="CW334" s="12"/>
      <c r="CX334" s="12"/>
      <c r="CY334" s="12"/>
      <c r="CZ334" s="12"/>
      <c r="DA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c r="EA334" s="12"/>
      <c r="EB334" s="12"/>
      <c r="EC334" s="12"/>
      <c r="ED334" s="12"/>
      <c r="EE334" s="12"/>
      <c r="EF334" s="12"/>
      <c r="EG334" s="12"/>
      <c r="EH334" s="12"/>
      <c r="EI334" s="12"/>
      <c r="EJ334" s="12"/>
      <c r="EK334" s="12"/>
      <c r="EL334" s="12"/>
      <c r="EM334" s="12"/>
      <c r="EN334" s="12"/>
      <c r="EO334" s="12"/>
      <c r="EP334" s="12"/>
      <c r="EQ334" s="12"/>
      <c r="ER334" s="12"/>
      <c r="ES334" s="12"/>
      <c r="ET334" s="12"/>
      <c r="EU334" s="12"/>
      <c r="EV334" s="12"/>
      <c r="EW334" s="12"/>
      <c r="EX334" s="12"/>
      <c r="EY334" s="12"/>
      <c r="EZ334" s="12"/>
      <c r="FA334" s="12"/>
      <c r="FB334" s="12"/>
      <c r="FC334" s="12"/>
      <c r="FD334" s="12"/>
      <c r="FE334" s="12"/>
      <c r="FF334" s="12"/>
      <c r="FG334" s="12"/>
    </row>
    <row r="335" spans="1:163" ht="12.75" x14ac:dyDescent="0.2">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12"/>
      <c r="BH335" s="12"/>
      <c r="BI335" s="12"/>
      <c r="BJ335" s="12"/>
      <c r="BK335" s="12"/>
      <c r="BL335" s="117">
        <f>'Youth population'!AU335</f>
        <v>0</v>
      </c>
      <c r="BM335" s="12"/>
      <c r="BN335" s="12"/>
      <c r="BO335" s="12"/>
      <c r="BP335" s="12"/>
      <c r="BQ335" s="12"/>
      <c r="BR335" s="12"/>
      <c r="BS335" s="12"/>
      <c r="BT335" s="12"/>
      <c r="BU335" s="12"/>
      <c r="BV335" s="12"/>
      <c r="BW335" s="12"/>
      <c r="BX335" s="12"/>
      <c r="BY335" s="12"/>
      <c r="BZ335" s="12"/>
      <c r="CA335" s="12"/>
      <c r="CB335" s="141"/>
      <c r="CC335" s="12"/>
      <c r="CD335" s="12"/>
      <c r="CE335" s="12"/>
      <c r="CF335" s="12"/>
      <c r="CG335" s="12"/>
      <c r="CH335" s="12"/>
      <c r="CI335" s="12"/>
      <c r="CJ335" s="12"/>
      <c r="CK335" s="12"/>
      <c r="CL335" s="12"/>
      <c r="CM335" s="12"/>
      <c r="CN335" s="12"/>
      <c r="CO335" s="12"/>
      <c r="CP335" s="12"/>
      <c r="CQ335" s="12"/>
      <c r="CR335" s="12"/>
      <c r="CS335" s="12"/>
      <c r="CT335" s="12"/>
      <c r="CU335" s="12"/>
      <c r="CV335" s="12"/>
      <c r="CW335" s="12"/>
      <c r="CX335" s="12"/>
      <c r="CY335" s="12"/>
      <c r="CZ335" s="12"/>
      <c r="DA335" s="12"/>
      <c r="DB335" s="12"/>
      <c r="DC335" s="12"/>
      <c r="DD335" s="12"/>
      <c r="DE335" s="12"/>
      <c r="DF335" s="12"/>
      <c r="DG335" s="12"/>
      <c r="DH335" s="12"/>
      <c r="DI335" s="12"/>
      <c r="DJ335" s="12"/>
      <c r="DK335" s="12"/>
      <c r="DL335" s="12"/>
      <c r="DM335" s="12"/>
      <c r="DN335" s="12"/>
      <c r="DO335" s="12"/>
      <c r="DP335" s="12"/>
      <c r="DQ335" s="12"/>
      <c r="DR335" s="12"/>
      <c r="DS335" s="12"/>
      <c r="DT335" s="12"/>
      <c r="DU335" s="12"/>
      <c r="DV335" s="12"/>
      <c r="DW335" s="12"/>
      <c r="DX335" s="12"/>
      <c r="DY335" s="12"/>
      <c r="DZ335" s="12"/>
      <c r="EA335" s="12"/>
      <c r="EB335" s="12"/>
      <c r="EC335" s="12"/>
      <c r="ED335" s="12"/>
      <c r="EE335" s="12"/>
      <c r="EF335" s="12"/>
      <c r="EG335" s="12"/>
      <c r="EH335" s="12"/>
      <c r="EI335" s="12"/>
      <c r="EJ335" s="12"/>
      <c r="EK335" s="12"/>
      <c r="EL335" s="12"/>
      <c r="EM335" s="12"/>
      <c r="EN335" s="12"/>
      <c r="EO335" s="12"/>
      <c r="EP335" s="12"/>
      <c r="EQ335" s="12"/>
      <c r="ER335" s="12"/>
      <c r="ES335" s="12"/>
      <c r="ET335" s="12"/>
      <c r="EU335" s="12"/>
      <c r="EV335" s="12"/>
      <c r="EW335" s="12"/>
      <c r="EX335" s="12"/>
      <c r="EY335" s="12"/>
      <c r="EZ335" s="12"/>
      <c r="FA335" s="12"/>
      <c r="FB335" s="12"/>
      <c r="FC335" s="12"/>
      <c r="FD335" s="12"/>
      <c r="FE335" s="12"/>
      <c r="FF335" s="12"/>
      <c r="FG335" s="12"/>
    </row>
    <row r="336" spans="1:163" ht="12.75" x14ac:dyDescent="0.2">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12"/>
      <c r="BH336" s="12"/>
      <c r="BI336" s="12"/>
      <c r="BJ336" s="12"/>
      <c r="BK336" s="12"/>
      <c r="BL336" s="69">
        <f>'Youth population'!AU336</f>
        <v>0</v>
      </c>
      <c r="BM336" s="12"/>
      <c r="BN336" s="12"/>
      <c r="BO336" s="12"/>
      <c r="BP336" s="12"/>
      <c r="BQ336" s="12"/>
      <c r="BR336" s="12"/>
      <c r="BS336" s="12"/>
      <c r="BT336" s="12"/>
      <c r="BU336" s="12"/>
      <c r="BV336" s="12"/>
      <c r="BW336" s="12"/>
      <c r="BX336" s="12"/>
      <c r="BY336" s="12"/>
      <c r="BZ336" s="12"/>
      <c r="CA336" s="12"/>
      <c r="CB336" s="141"/>
      <c r="CC336" s="12"/>
      <c r="CD336" s="12"/>
      <c r="CE336" s="12"/>
      <c r="CF336" s="12"/>
      <c r="CG336" s="12"/>
      <c r="CH336" s="12"/>
      <c r="CI336" s="12"/>
      <c r="CJ336" s="12"/>
      <c r="CK336" s="12"/>
      <c r="CL336" s="12"/>
      <c r="CM336" s="12"/>
      <c r="CN336" s="12"/>
      <c r="CO336" s="12"/>
      <c r="CP336" s="12"/>
      <c r="CQ336" s="12"/>
      <c r="CR336" s="12"/>
      <c r="CS336" s="12"/>
      <c r="CT336" s="12"/>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c r="EA336" s="12"/>
      <c r="EB336" s="12"/>
      <c r="EC336" s="12"/>
      <c r="ED336" s="12"/>
      <c r="EE336" s="12"/>
      <c r="EF336" s="12"/>
      <c r="EG336" s="12"/>
      <c r="EH336" s="12"/>
      <c r="EI336" s="12"/>
      <c r="EJ336" s="12"/>
      <c r="EK336" s="12"/>
      <c r="EL336" s="12"/>
      <c r="EM336" s="12"/>
      <c r="EN336" s="12"/>
      <c r="EO336" s="12"/>
      <c r="EP336" s="12"/>
      <c r="EQ336" s="12"/>
      <c r="ER336" s="12"/>
      <c r="ES336" s="12"/>
      <c r="ET336" s="12"/>
      <c r="EU336" s="12"/>
      <c r="EV336" s="12"/>
      <c r="EW336" s="12"/>
      <c r="EX336" s="12"/>
      <c r="EY336" s="12"/>
      <c r="EZ336" s="12"/>
      <c r="FA336" s="12"/>
      <c r="FB336" s="12"/>
      <c r="FC336" s="12"/>
      <c r="FD336" s="12"/>
      <c r="FE336" s="12"/>
      <c r="FF336" s="12"/>
      <c r="FG336" s="12"/>
    </row>
    <row r="337" spans="1:163" ht="12.75" x14ac:dyDescent="0.2">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310">
        <f>'Youth population'!AU337</f>
        <v>0</v>
      </c>
      <c r="BM337" s="12"/>
      <c r="BN337" s="12"/>
      <c r="BO337" s="12"/>
      <c r="BP337" s="12"/>
      <c r="BQ337" s="12"/>
      <c r="BR337" s="12"/>
      <c r="BS337" s="12"/>
      <c r="BT337" s="12"/>
      <c r="BU337" s="12"/>
      <c r="BV337" s="12"/>
      <c r="BW337" s="12"/>
      <c r="BX337" s="12"/>
      <c r="BY337" s="12"/>
      <c r="BZ337" s="12"/>
      <c r="CA337" s="12"/>
      <c r="CB337" s="141"/>
      <c r="CC337" s="12"/>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row>
    <row r="338" spans="1:163" ht="12.75" x14ac:dyDescent="0.2">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12"/>
      <c r="BH338" s="12"/>
      <c r="BI338" s="12"/>
      <c r="BJ338" s="12"/>
      <c r="BK338" s="12"/>
      <c r="BL338" s="310">
        <f>'Youth population'!AU338</f>
        <v>0</v>
      </c>
      <c r="BM338" s="12"/>
      <c r="BN338" s="12"/>
      <c r="BO338" s="12"/>
      <c r="BP338" s="12"/>
      <c r="BQ338" s="12"/>
      <c r="BR338" s="12"/>
      <c r="BS338" s="12"/>
      <c r="BT338" s="12"/>
      <c r="BU338" s="12"/>
      <c r="BV338" s="12"/>
      <c r="BW338" s="12"/>
      <c r="BX338" s="12"/>
      <c r="BY338" s="12"/>
      <c r="BZ338" s="12"/>
      <c r="CA338" s="12"/>
      <c r="CB338" s="141"/>
      <c r="CC338" s="12"/>
      <c r="CD338" s="12"/>
      <c r="CE338" s="12"/>
      <c r="CF338" s="12"/>
      <c r="CG338" s="12"/>
      <c r="CH338" s="12"/>
      <c r="CI338" s="12"/>
      <c r="CJ338" s="12"/>
      <c r="CK338" s="12"/>
      <c r="CL338" s="12"/>
      <c r="CM338" s="12"/>
      <c r="CN338" s="12"/>
      <c r="CO338" s="12"/>
      <c r="CP338" s="12"/>
      <c r="CQ338" s="12"/>
      <c r="CR338" s="12"/>
      <c r="CS338" s="12"/>
      <c r="CT338" s="12"/>
      <c r="CU338" s="12"/>
      <c r="CV338" s="12"/>
      <c r="CW338" s="12"/>
      <c r="CX338" s="12"/>
      <c r="CY338" s="12"/>
      <c r="CZ338" s="12"/>
      <c r="DA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c r="EA338" s="12"/>
      <c r="EB338" s="12"/>
      <c r="EC338" s="12"/>
      <c r="ED338" s="12"/>
      <c r="EE338" s="12"/>
      <c r="EF338" s="12"/>
      <c r="EG338" s="12"/>
      <c r="EH338" s="12"/>
      <c r="EI338" s="12"/>
      <c r="EJ338" s="12"/>
      <c r="EK338" s="12"/>
      <c r="EL338" s="12"/>
      <c r="EM338" s="12"/>
      <c r="EN338" s="12"/>
      <c r="EO338" s="12"/>
      <c r="EP338" s="12"/>
      <c r="EQ338" s="12"/>
      <c r="ER338" s="12"/>
      <c r="ES338" s="12"/>
      <c r="ET338" s="12"/>
      <c r="EU338" s="12"/>
      <c r="EV338" s="12"/>
      <c r="EW338" s="12"/>
      <c r="EX338" s="12"/>
      <c r="EY338" s="12"/>
      <c r="EZ338" s="12"/>
      <c r="FA338" s="12"/>
      <c r="FB338" s="12"/>
      <c r="FC338" s="12"/>
      <c r="FD338" s="12"/>
      <c r="FE338" s="12"/>
      <c r="FF338" s="12"/>
      <c r="FG338" s="12"/>
    </row>
    <row r="339" spans="1:163" ht="12.75" x14ac:dyDescent="0.2">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12"/>
      <c r="BH339" s="12"/>
      <c r="BI339" s="12"/>
      <c r="BJ339" s="12"/>
      <c r="BK339" s="12"/>
      <c r="BL339" s="69">
        <f>'Youth population'!AU339</f>
        <v>0</v>
      </c>
      <c r="BM339" s="12"/>
      <c r="BN339" s="12"/>
      <c r="BO339" s="12"/>
      <c r="BP339" s="12"/>
      <c r="BQ339" s="12"/>
      <c r="BR339" s="12"/>
      <c r="BS339" s="12"/>
      <c r="BT339" s="12"/>
      <c r="BU339" s="12"/>
      <c r="BV339" s="12"/>
      <c r="BW339" s="12"/>
      <c r="BX339" s="12"/>
      <c r="BY339" s="12"/>
      <c r="BZ339" s="12"/>
      <c r="CA339" s="12"/>
      <c r="CB339" s="141"/>
      <c r="CC339" s="12"/>
      <c r="CD339" s="12"/>
      <c r="CE339" s="12"/>
      <c r="CF339" s="12"/>
      <c r="CG339" s="12"/>
      <c r="CH339" s="12"/>
      <c r="CI339" s="12"/>
      <c r="CJ339" s="12"/>
      <c r="CK339" s="12"/>
      <c r="CL339" s="12"/>
      <c r="CM339" s="12"/>
      <c r="CN339" s="12"/>
      <c r="CO339" s="12"/>
      <c r="CP339" s="12"/>
      <c r="CQ339" s="12"/>
      <c r="CR339" s="12"/>
      <c r="CS339" s="12"/>
      <c r="CT339" s="12"/>
      <c r="CU339" s="12"/>
      <c r="CV339" s="12"/>
      <c r="CW339" s="12"/>
      <c r="CX339" s="12"/>
      <c r="CY339" s="12"/>
      <c r="CZ339" s="12"/>
      <c r="DA339" s="12"/>
      <c r="DB339" s="12"/>
      <c r="DC339" s="12"/>
      <c r="DD339" s="12"/>
      <c r="DE339" s="12"/>
      <c r="DF339" s="12"/>
      <c r="DG339" s="12"/>
      <c r="DH339" s="12"/>
      <c r="DI339" s="12"/>
      <c r="DJ339" s="12"/>
      <c r="DK339" s="12"/>
      <c r="DL339" s="12"/>
      <c r="DM339" s="12"/>
      <c r="DN339" s="12"/>
      <c r="DO339" s="12"/>
      <c r="DP339" s="12"/>
      <c r="DQ339" s="12"/>
      <c r="DR339" s="12"/>
      <c r="DS339" s="12"/>
      <c r="DT339" s="12"/>
      <c r="DU339" s="12"/>
      <c r="DV339" s="12"/>
      <c r="DW339" s="12"/>
      <c r="DX339" s="12"/>
      <c r="DY339" s="12"/>
      <c r="DZ339" s="12"/>
      <c r="EA339" s="12"/>
      <c r="EB339" s="12"/>
      <c r="EC339" s="12"/>
      <c r="ED339" s="12"/>
      <c r="EE339" s="12"/>
      <c r="EF339" s="12"/>
      <c r="EG339" s="12"/>
      <c r="EH339" s="12"/>
      <c r="EI339" s="12"/>
      <c r="EJ339" s="12"/>
      <c r="EK339" s="12"/>
      <c r="EL339" s="12"/>
      <c r="EM339" s="12"/>
      <c r="EN339" s="12"/>
      <c r="EO339" s="12"/>
      <c r="EP339" s="12"/>
      <c r="EQ339" s="12"/>
      <c r="ER339" s="12"/>
      <c r="ES339" s="12"/>
      <c r="ET339" s="12"/>
      <c r="EU339" s="12"/>
      <c r="EV339" s="12"/>
      <c r="EW339" s="12"/>
      <c r="EX339" s="12"/>
      <c r="EY339" s="12"/>
      <c r="EZ339" s="12"/>
      <c r="FA339" s="12"/>
      <c r="FB339" s="12"/>
      <c r="FC339" s="12"/>
      <c r="FD339" s="12"/>
      <c r="FE339" s="12"/>
      <c r="FF339" s="12"/>
      <c r="FG339" s="12"/>
    </row>
    <row r="340" spans="1:163" ht="12.75" x14ac:dyDescent="0.2">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12"/>
      <c r="BH340" s="12"/>
      <c r="BI340" s="12"/>
      <c r="BJ340" s="12"/>
      <c r="BK340" s="12"/>
      <c r="BL340" s="81">
        <f>'Youth population'!AU340</f>
        <v>0</v>
      </c>
      <c r="BM340" s="12"/>
      <c r="BN340" s="12"/>
      <c r="BO340" s="12"/>
      <c r="BP340" s="12"/>
      <c r="BQ340" s="12"/>
      <c r="BR340" s="12"/>
      <c r="BS340" s="12"/>
      <c r="BT340" s="12"/>
      <c r="BU340" s="12"/>
      <c r="BV340" s="12"/>
      <c r="BW340" s="12"/>
      <c r="BX340" s="12"/>
      <c r="BY340" s="12"/>
      <c r="BZ340" s="12"/>
      <c r="CA340" s="12"/>
      <c r="CB340" s="141"/>
      <c r="CC340" s="12"/>
      <c r="CD340" s="12"/>
      <c r="CE340" s="12"/>
      <c r="CF340" s="12"/>
      <c r="CG340" s="12"/>
      <c r="CH340" s="12"/>
      <c r="CI340" s="12"/>
      <c r="CJ340" s="12"/>
      <c r="CK340" s="12"/>
      <c r="CL340" s="12"/>
      <c r="CM340" s="12"/>
      <c r="CN340" s="12"/>
      <c r="CO340" s="12"/>
      <c r="CP340" s="12"/>
      <c r="CQ340" s="12"/>
      <c r="CR340" s="12"/>
      <c r="CS340" s="12"/>
      <c r="CT340" s="12"/>
      <c r="CU340" s="12"/>
      <c r="CV340" s="12"/>
      <c r="CW340" s="12"/>
      <c r="CX340" s="12"/>
      <c r="CY340" s="12"/>
      <c r="CZ340" s="12"/>
      <c r="DA340" s="12"/>
      <c r="DB340" s="12"/>
      <c r="DC340" s="12"/>
      <c r="DD340" s="12"/>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c r="EA340" s="12"/>
      <c r="EB340" s="12"/>
      <c r="EC340" s="12"/>
      <c r="ED340" s="12"/>
      <c r="EE340" s="12"/>
      <c r="EF340" s="12"/>
      <c r="EG340" s="12"/>
      <c r="EH340" s="12"/>
      <c r="EI340" s="12"/>
      <c r="EJ340" s="12"/>
      <c r="EK340" s="12"/>
      <c r="EL340" s="12"/>
      <c r="EM340" s="12"/>
      <c r="EN340" s="12"/>
      <c r="EO340" s="12"/>
      <c r="EP340" s="12"/>
      <c r="EQ340" s="12"/>
      <c r="ER340" s="12"/>
      <c r="ES340" s="12"/>
      <c r="ET340" s="12"/>
      <c r="EU340" s="12"/>
      <c r="EV340" s="12"/>
      <c r="EW340" s="12"/>
      <c r="EX340" s="12"/>
      <c r="EY340" s="12"/>
      <c r="EZ340" s="12"/>
      <c r="FA340" s="12"/>
      <c r="FB340" s="12"/>
      <c r="FC340" s="12"/>
      <c r="FD340" s="12"/>
      <c r="FE340" s="12"/>
      <c r="FF340" s="12"/>
      <c r="FG340" s="12"/>
    </row>
    <row r="341" spans="1:163" ht="12.75" x14ac:dyDescent="0.2">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12"/>
      <c r="BH341" s="12"/>
      <c r="BI341" s="12"/>
      <c r="BJ341" s="12"/>
      <c r="BK341" s="12"/>
      <c r="BL341" s="310">
        <f>'Youth population'!AU341</f>
        <v>0</v>
      </c>
      <c r="BM341" s="12"/>
      <c r="BN341" s="12"/>
      <c r="BO341" s="12"/>
      <c r="BP341" s="12"/>
      <c r="BQ341" s="12"/>
      <c r="BR341" s="12"/>
      <c r="BS341" s="12"/>
      <c r="BT341" s="12"/>
      <c r="BU341" s="12"/>
      <c r="BV341" s="12"/>
      <c r="BW341" s="12"/>
      <c r="BX341" s="12"/>
      <c r="BY341" s="12"/>
      <c r="BZ341" s="12"/>
      <c r="CA341" s="12"/>
      <c r="CB341" s="141"/>
      <c r="CC341" s="12"/>
      <c r="CD341" s="12"/>
      <c r="CE341" s="12"/>
      <c r="CF341" s="12"/>
      <c r="CG341" s="12"/>
      <c r="CH341" s="12"/>
      <c r="CI341" s="12"/>
      <c r="CJ341" s="12"/>
      <c r="CK341" s="12"/>
      <c r="CL341" s="12"/>
      <c r="CM341" s="12"/>
      <c r="CN341" s="12"/>
      <c r="CO341" s="12"/>
      <c r="CP341" s="12"/>
      <c r="CQ341" s="12"/>
      <c r="CR341" s="12"/>
      <c r="CS341" s="12"/>
      <c r="CT341" s="12"/>
      <c r="CU341" s="12"/>
      <c r="CV341" s="12"/>
      <c r="CW341" s="12"/>
      <c r="CX341" s="12"/>
      <c r="CY341" s="12"/>
      <c r="CZ341" s="12"/>
      <c r="DA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c r="EA341" s="12"/>
      <c r="EB341" s="12"/>
      <c r="EC341" s="12"/>
      <c r="ED341" s="12"/>
      <c r="EE341" s="12"/>
      <c r="EF341" s="12"/>
      <c r="EG341" s="12"/>
      <c r="EH341" s="12"/>
      <c r="EI341" s="12"/>
      <c r="EJ341" s="12"/>
      <c r="EK341" s="12"/>
      <c r="EL341" s="12"/>
      <c r="EM341" s="12"/>
      <c r="EN341" s="12"/>
      <c r="EO341" s="12"/>
      <c r="EP341" s="12"/>
      <c r="EQ341" s="12"/>
      <c r="ER341" s="12"/>
      <c r="ES341" s="12"/>
      <c r="ET341" s="12"/>
      <c r="EU341" s="12"/>
      <c r="EV341" s="12"/>
      <c r="EW341" s="12"/>
      <c r="EX341" s="12"/>
      <c r="EY341" s="12"/>
      <c r="EZ341" s="12"/>
      <c r="FA341" s="12"/>
      <c r="FB341" s="12"/>
      <c r="FC341" s="12"/>
      <c r="FD341" s="12"/>
      <c r="FE341" s="12"/>
      <c r="FF341" s="12"/>
      <c r="FG341" s="12"/>
    </row>
    <row r="342" spans="1:163" ht="12.75" x14ac:dyDescent="0.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12"/>
      <c r="BH342" s="12"/>
      <c r="BI342" s="12"/>
      <c r="BJ342" s="12"/>
      <c r="BK342" s="12"/>
      <c r="BL342" s="310">
        <f>'Youth population'!AU342</f>
        <v>0</v>
      </c>
      <c r="BM342" s="12"/>
      <c r="BN342" s="12"/>
      <c r="BO342" s="12"/>
      <c r="BP342" s="12"/>
      <c r="BQ342" s="12"/>
      <c r="BR342" s="12"/>
      <c r="BS342" s="12"/>
      <c r="BT342" s="12"/>
      <c r="BU342" s="12"/>
      <c r="BV342" s="12"/>
      <c r="BW342" s="12"/>
      <c r="BX342" s="12"/>
      <c r="BY342" s="12"/>
      <c r="BZ342" s="12"/>
      <c r="CA342" s="12"/>
      <c r="CB342" s="141"/>
      <c r="CC342" s="12"/>
      <c r="CD342" s="12"/>
      <c r="CE342" s="12"/>
      <c r="CF342" s="12"/>
      <c r="CG342" s="12"/>
      <c r="CH342" s="12"/>
      <c r="CI342" s="12"/>
      <c r="CJ342" s="12"/>
      <c r="CK342" s="12"/>
      <c r="CL342" s="12"/>
      <c r="CM342" s="12"/>
      <c r="CN342" s="12"/>
      <c r="CO342" s="12"/>
      <c r="CP342" s="12"/>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c r="EA342" s="12"/>
      <c r="EB342" s="12"/>
      <c r="EC342" s="12"/>
      <c r="ED342" s="12"/>
      <c r="EE342" s="12"/>
      <c r="EF342" s="12"/>
      <c r="EG342" s="12"/>
      <c r="EH342" s="12"/>
      <c r="EI342" s="12"/>
      <c r="EJ342" s="12"/>
      <c r="EK342" s="12"/>
      <c r="EL342" s="12"/>
      <c r="EM342" s="12"/>
      <c r="EN342" s="12"/>
      <c r="EO342" s="12"/>
      <c r="EP342" s="12"/>
      <c r="EQ342" s="12"/>
      <c r="ER342" s="12"/>
      <c r="ES342" s="12"/>
      <c r="ET342" s="12"/>
      <c r="EU342" s="12"/>
      <c r="EV342" s="12"/>
      <c r="EW342" s="12"/>
      <c r="EX342" s="12"/>
      <c r="EY342" s="12"/>
      <c r="EZ342" s="12"/>
      <c r="FA342" s="12"/>
      <c r="FB342" s="12"/>
      <c r="FC342" s="12"/>
      <c r="FD342" s="12"/>
      <c r="FE342" s="12"/>
      <c r="FF342" s="12"/>
      <c r="FG342" s="12"/>
    </row>
    <row r="343" spans="1:163" ht="12.75" x14ac:dyDescent="0.2">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12"/>
      <c r="BH343" s="12"/>
      <c r="BI343" s="12"/>
      <c r="BJ343" s="12"/>
      <c r="BK343" s="12"/>
      <c r="BL343" s="117">
        <f>'Youth population'!AU343</f>
        <v>0</v>
      </c>
      <c r="BM343" s="12"/>
      <c r="BN343" s="12"/>
      <c r="BO343" s="12"/>
      <c r="BP343" s="12"/>
      <c r="BQ343" s="12"/>
      <c r="BR343" s="12"/>
      <c r="BS343" s="12"/>
      <c r="BT343" s="12"/>
      <c r="BU343" s="12"/>
      <c r="BV343" s="12"/>
      <c r="BW343" s="12"/>
      <c r="BX343" s="12"/>
      <c r="BY343" s="12"/>
      <c r="BZ343" s="12"/>
      <c r="CA343" s="12"/>
      <c r="CB343" s="141"/>
      <c r="CC343" s="12"/>
      <c r="CD343" s="12"/>
      <c r="CE343" s="12"/>
      <c r="CF343" s="12"/>
      <c r="CG343" s="12"/>
      <c r="CH343" s="12"/>
      <c r="CI343" s="12"/>
      <c r="CJ343" s="12"/>
      <c r="CK343" s="12"/>
      <c r="CL343" s="12"/>
      <c r="CM343" s="12"/>
      <c r="CN343" s="12"/>
      <c r="CO343" s="12"/>
      <c r="CP343" s="12"/>
      <c r="CQ343" s="12"/>
      <c r="CR343" s="12"/>
      <c r="CS343" s="12"/>
      <c r="CT343" s="12"/>
      <c r="CU343" s="12"/>
      <c r="CV343" s="12"/>
      <c r="CW343" s="12"/>
      <c r="CX343" s="12"/>
      <c r="CY343" s="12"/>
      <c r="CZ343" s="12"/>
      <c r="DA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c r="EA343" s="12"/>
      <c r="EB343" s="12"/>
      <c r="EC343" s="12"/>
      <c r="ED343" s="12"/>
      <c r="EE343" s="12"/>
      <c r="EF343" s="12"/>
      <c r="EG343" s="12"/>
      <c r="EH343" s="12"/>
      <c r="EI343" s="12"/>
      <c r="EJ343" s="12"/>
      <c r="EK343" s="12"/>
      <c r="EL343" s="12"/>
      <c r="EM343" s="12"/>
      <c r="EN343" s="12"/>
      <c r="EO343" s="12"/>
      <c r="EP343" s="12"/>
      <c r="EQ343" s="12"/>
      <c r="ER343" s="12"/>
      <c r="ES343" s="12"/>
      <c r="ET343" s="12"/>
      <c r="EU343" s="12"/>
      <c r="EV343" s="12"/>
      <c r="EW343" s="12"/>
      <c r="EX343" s="12"/>
      <c r="EY343" s="12"/>
      <c r="EZ343" s="12"/>
      <c r="FA343" s="12"/>
      <c r="FB343" s="12"/>
      <c r="FC343" s="12"/>
      <c r="FD343" s="12"/>
      <c r="FE343" s="12"/>
      <c r="FF343" s="12"/>
      <c r="FG343" s="12"/>
    </row>
    <row r="344" spans="1:163" ht="12.75" x14ac:dyDescent="0.2">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17">
        <f>'Youth population'!AU344</f>
        <v>0</v>
      </c>
      <c r="BM344" s="12"/>
      <c r="BN344" s="12"/>
      <c r="BO344" s="12"/>
      <c r="BP344" s="12"/>
      <c r="BQ344" s="12"/>
      <c r="BR344" s="12"/>
      <c r="BS344" s="12"/>
      <c r="BT344" s="12"/>
      <c r="BU344" s="12"/>
      <c r="BV344" s="12"/>
      <c r="BW344" s="12"/>
      <c r="BX344" s="12"/>
      <c r="BY344" s="12"/>
      <c r="BZ344" s="12"/>
      <c r="CA344" s="12"/>
      <c r="CB344" s="141"/>
      <c r="CC344" s="12"/>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row>
    <row r="345" spans="1:163" ht="12.75" x14ac:dyDescent="0.2">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12"/>
      <c r="BH345" s="12"/>
      <c r="BI345" s="12"/>
      <c r="BJ345" s="12"/>
      <c r="BK345" s="12"/>
      <c r="BL345" s="117">
        <f>'Youth population'!AU345</f>
        <v>0</v>
      </c>
      <c r="BM345" s="12"/>
      <c r="BN345" s="12"/>
      <c r="BO345" s="12"/>
      <c r="BP345" s="12"/>
      <c r="BQ345" s="12"/>
      <c r="BR345" s="12"/>
      <c r="BS345" s="12"/>
      <c r="BT345" s="12"/>
      <c r="BU345" s="12"/>
      <c r="BV345" s="12"/>
      <c r="BW345" s="12"/>
      <c r="BX345" s="12"/>
      <c r="BY345" s="12"/>
      <c r="BZ345" s="12"/>
      <c r="CA345" s="12"/>
      <c r="CB345" s="141"/>
      <c r="CC345" s="12"/>
      <c r="CD345" s="12"/>
      <c r="CE345" s="12"/>
      <c r="CF345" s="12"/>
      <c r="CG345" s="12"/>
      <c r="CH345" s="12"/>
      <c r="CI345" s="12"/>
      <c r="CJ345" s="12"/>
      <c r="CK345" s="12"/>
      <c r="CL345" s="12"/>
      <c r="CM345" s="12"/>
      <c r="CN345" s="12"/>
      <c r="CO345" s="12"/>
      <c r="CP345" s="12"/>
      <c r="CQ345" s="12"/>
      <c r="CR345" s="12"/>
      <c r="CS345" s="12"/>
      <c r="CT345" s="12"/>
      <c r="CU345" s="12"/>
      <c r="CV345" s="12"/>
      <c r="CW345" s="12"/>
      <c r="CX345" s="12"/>
      <c r="CY345" s="12"/>
      <c r="CZ345" s="12"/>
      <c r="DA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c r="EA345" s="12"/>
      <c r="EB345" s="12"/>
      <c r="EC345" s="12"/>
      <c r="ED345" s="12"/>
      <c r="EE345" s="12"/>
      <c r="EF345" s="12"/>
      <c r="EG345" s="12"/>
      <c r="EH345" s="12"/>
      <c r="EI345" s="12"/>
      <c r="EJ345" s="12"/>
      <c r="EK345" s="12"/>
      <c r="EL345" s="12"/>
      <c r="EM345" s="12"/>
      <c r="EN345" s="12"/>
      <c r="EO345" s="12"/>
      <c r="EP345" s="12"/>
      <c r="EQ345" s="12"/>
      <c r="ER345" s="12"/>
      <c r="ES345" s="12"/>
      <c r="ET345" s="12"/>
      <c r="EU345" s="12"/>
      <c r="EV345" s="12"/>
      <c r="EW345" s="12"/>
      <c r="EX345" s="12"/>
      <c r="EY345" s="12"/>
      <c r="EZ345" s="12"/>
      <c r="FA345" s="12"/>
      <c r="FB345" s="12"/>
      <c r="FC345" s="12"/>
      <c r="FD345" s="12"/>
      <c r="FE345" s="12"/>
      <c r="FF345" s="12"/>
      <c r="FG345" s="12"/>
    </row>
    <row r="346" spans="1:163" ht="12.75" x14ac:dyDescent="0.2">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12"/>
      <c r="BH346" s="12"/>
      <c r="BI346" s="12"/>
      <c r="BJ346" s="12"/>
      <c r="BK346" s="12"/>
      <c r="BL346" s="117">
        <f>'Youth population'!AU346</f>
        <v>0</v>
      </c>
      <c r="BM346" s="12"/>
      <c r="BN346" s="12"/>
      <c r="BO346" s="12"/>
      <c r="BP346" s="12"/>
      <c r="BQ346" s="12"/>
      <c r="BR346" s="12"/>
      <c r="BS346" s="12"/>
      <c r="BT346" s="12"/>
      <c r="BU346" s="12"/>
      <c r="BV346" s="12"/>
      <c r="BW346" s="12"/>
      <c r="BX346" s="12"/>
      <c r="BY346" s="12"/>
      <c r="BZ346" s="12"/>
      <c r="CA346" s="12"/>
      <c r="CB346" s="141"/>
      <c r="CC346" s="12"/>
      <c r="CD346" s="12"/>
      <c r="CE346" s="12"/>
      <c r="CF346" s="12"/>
      <c r="CG346" s="12"/>
      <c r="CH346" s="12"/>
      <c r="CI346" s="12"/>
      <c r="CJ346" s="12"/>
      <c r="CK346" s="12"/>
      <c r="CL346" s="12"/>
      <c r="CM346" s="12"/>
      <c r="CN346" s="12"/>
      <c r="CO346" s="12"/>
      <c r="CP346" s="12"/>
      <c r="CQ346" s="12"/>
      <c r="CR346" s="12"/>
      <c r="CS346" s="12"/>
      <c r="CT346" s="12"/>
      <c r="CU346" s="12"/>
      <c r="CV346" s="12"/>
      <c r="CW346" s="12"/>
      <c r="CX346" s="12"/>
      <c r="CY346" s="12"/>
      <c r="CZ346" s="12"/>
      <c r="DA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c r="EA346" s="12"/>
      <c r="EB346" s="12"/>
      <c r="EC346" s="12"/>
      <c r="ED346" s="12"/>
      <c r="EE346" s="12"/>
      <c r="EF346" s="12"/>
      <c r="EG346" s="12"/>
      <c r="EH346" s="12"/>
      <c r="EI346" s="12"/>
      <c r="EJ346" s="12"/>
      <c r="EK346" s="12"/>
      <c r="EL346" s="12"/>
      <c r="EM346" s="12"/>
      <c r="EN346" s="12"/>
      <c r="EO346" s="12"/>
      <c r="EP346" s="12"/>
      <c r="EQ346" s="12"/>
      <c r="ER346" s="12"/>
      <c r="ES346" s="12"/>
      <c r="ET346" s="12"/>
      <c r="EU346" s="12"/>
      <c r="EV346" s="12"/>
      <c r="EW346" s="12"/>
      <c r="EX346" s="12"/>
      <c r="EY346" s="12"/>
      <c r="EZ346" s="12"/>
      <c r="FA346" s="12"/>
      <c r="FB346" s="12"/>
      <c r="FC346" s="12"/>
      <c r="FD346" s="12"/>
      <c r="FE346" s="12"/>
      <c r="FF346" s="12"/>
      <c r="FG346" s="12"/>
    </row>
    <row r="347" spans="1:163" ht="12.75" x14ac:dyDescent="0.2">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12"/>
      <c r="BH347" s="12"/>
      <c r="BI347" s="12"/>
      <c r="BJ347" s="12"/>
      <c r="BK347" s="12"/>
      <c r="BL347" s="73">
        <f>'Youth population'!AU347</f>
        <v>0</v>
      </c>
      <c r="BM347" s="12"/>
      <c r="BN347" s="12"/>
      <c r="BO347" s="12"/>
      <c r="BP347" s="12"/>
      <c r="BQ347" s="12"/>
      <c r="BR347" s="12"/>
      <c r="BS347" s="12"/>
      <c r="BT347" s="12"/>
      <c r="BU347" s="12"/>
      <c r="BV347" s="12"/>
      <c r="BW347" s="12"/>
      <c r="BX347" s="12"/>
      <c r="BY347" s="12"/>
      <c r="BZ347" s="12"/>
      <c r="CA347" s="12"/>
      <c r="CB347" s="141"/>
      <c r="CC347" s="12"/>
      <c r="CD347" s="12"/>
      <c r="CE347" s="12"/>
      <c r="CF347" s="12"/>
      <c r="CG347" s="12"/>
      <c r="CH347" s="12"/>
      <c r="CI347" s="12"/>
      <c r="CJ347" s="12"/>
      <c r="CK347" s="12"/>
      <c r="CL347" s="12"/>
      <c r="CM347" s="12"/>
      <c r="CN347" s="12"/>
      <c r="CO347" s="12"/>
      <c r="CP347" s="12"/>
      <c r="CQ347" s="12"/>
      <c r="CR347" s="12"/>
      <c r="CS347" s="12"/>
      <c r="CT347" s="12"/>
      <c r="CU347" s="12"/>
      <c r="CV347" s="12"/>
      <c r="CW347" s="12"/>
      <c r="CX347" s="12"/>
      <c r="CY347" s="12"/>
      <c r="CZ347" s="12"/>
      <c r="DA347" s="12"/>
      <c r="DB347" s="12"/>
      <c r="DC347" s="12"/>
      <c r="DD347" s="12"/>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c r="EA347" s="12"/>
      <c r="EB347" s="12"/>
      <c r="EC347" s="12"/>
      <c r="ED347" s="12"/>
      <c r="EE347" s="12"/>
      <c r="EF347" s="12"/>
      <c r="EG347" s="12"/>
      <c r="EH347" s="12"/>
      <c r="EI347" s="12"/>
      <c r="EJ347" s="12"/>
      <c r="EK347" s="12"/>
      <c r="EL347" s="12"/>
      <c r="EM347" s="12"/>
      <c r="EN347" s="12"/>
      <c r="EO347" s="12"/>
      <c r="EP347" s="12"/>
      <c r="EQ347" s="12"/>
      <c r="ER347" s="12"/>
      <c r="ES347" s="12"/>
      <c r="ET347" s="12"/>
      <c r="EU347" s="12"/>
      <c r="EV347" s="12"/>
      <c r="EW347" s="12"/>
      <c r="EX347" s="12"/>
      <c r="EY347" s="12"/>
      <c r="EZ347" s="12"/>
      <c r="FA347" s="12"/>
      <c r="FB347" s="12"/>
      <c r="FC347" s="12"/>
      <c r="FD347" s="12"/>
      <c r="FE347" s="12"/>
      <c r="FF347" s="12"/>
      <c r="FG347" s="12"/>
    </row>
    <row r="348" spans="1:163" ht="12.75" x14ac:dyDescent="0.2">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12"/>
      <c r="BH348" s="12"/>
      <c r="BI348" s="12"/>
      <c r="BJ348" s="12"/>
      <c r="BK348" s="12"/>
      <c r="BL348" s="73">
        <f>'Youth population'!AU348</f>
        <v>0</v>
      </c>
      <c r="BM348" s="12"/>
      <c r="BN348" s="12"/>
      <c r="BO348" s="12"/>
      <c r="BP348" s="12"/>
      <c r="BQ348" s="12"/>
      <c r="BR348" s="12"/>
      <c r="BS348" s="12"/>
      <c r="BT348" s="12"/>
      <c r="BU348" s="12"/>
      <c r="BV348" s="12"/>
      <c r="BW348" s="12"/>
      <c r="BX348" s="12"/>
      <c r="BY348" s="12"/>
      <c r="BZ348" s="12"/>
      <c r="CA348" s="12"/>
      <c r="CB348" s="141"/>
      <c r="CC348" s="12"/>
      <c r="CD348" s="12"/>
      <c r="CE348" s="12"/>
      <c r="CF348" s="12"/>
      <c r="CG348" s="12"/>
      <c r="CH348" s="12"/>
      <c r="CI348" s="12"/>
      <c r="CJ348" s="12"/>
      <c r="CK348" s="12"/>
      <c r="CL348" s="12"/>
      <c r="CM348" s="12"/>
      <c r="CN348" s="12"/>
      <c r="CO348" s="12"/>
      <c r="CP348" s="12"/>
      <c r="CQ348" s="12"/>
      <c r="CR348" s="12"/>
      <c r="CS348" s="12"/>
      <c r="CT348" s="12"/>
      <c r="CU348" s="12"/>
      <c r="CV348" s="12"/>
      <c r="CW348" s="12"/>
      <c r="CX348" s="12"/>
      <c r="CY348" s="12"/>
      <c r="CZ348" s="12"/>
      <c r="DA348" s="12"/>
      <c r="DB348" s="12"/>
      <c r="DC348" s="12"/>
      <c r="DD348" s="12"/>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c r="EA348" s="12"/>
      <c r="EB348" s="12"/>
      <c r="EC348" s="12"/>
      <c r="ED348" s="12"/>
      <c r="EE348" s="12"/>
      <c r="EF348" s="12"/>
      <c r="EG348" s="12"/>
      <c r="EH348" s="12"/>
      <c r="EI348" s="12"/>
      <c r="EJ348" s="12"/>
      <c r="EK348" s="12"/>
      <c r="EL348" s="12"/>
      <c r="EM348" s="12"/>
      <c r="EN348" s="12"/>
      <c r="EO348" s="12"/>
      <c r="EP348" s="12"/>
      <c r="EQ348" s="12"/>
      <c r="ER348" s="12"/>
      <c r="ES348" s="12"/>
      <c r="ET348" s="12"/>
      <c r="EU348" s="12"/>
      <c r="EV348" s="12"/>
      <c r="EW348" s="12"/>
      <c r="EX348" s="12"/>
      <c r="EY348" s="12"/>
      <c r="EZ348" s="12"/>
      <c r="FA348" s="12"/>
      <c r="FB348" s="12"/>
      <c r="FC348" s="12"/>
      <c r="FD348" s="12"/>
      <c r="FE348" s="12"/>
      <c r="FF348" s="12"/>
      <c r="FG348" s="12"/>
    </row>
    <row r="349" spans="1:163" ht="12.75" x14ac:dyDescent="0.2">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12"/>
      <c r="BH349" s="12"/>
      <c r="BI349" s="12"/>
      <c r="BJ349" s="12"/>
      <c r="BK349" s="12"/>
      <c r="BL349" s="117">
        <f>'Youth population'!AU349</f>
        <v>0</v>
      </c>
      <c r="BM349" s="12"/>
      <c r="BN349" s="12"/>
      <c r="BO349" s="12"/>
      <c r="BP349" s="12"/>
      <c r="BQ349" s="12"/>
      <c r="BR349" s="12"/>
      <c r="BS349" s="12"/>
      <c r="BT349" s="12"/>
      <c r="BU349" s="12"/>
      <c r="BV349" s="12"/>
      <c r="BW349" s="12"/>
      <c r="BX349" s="12"/>
      <c r="BY349" s="12"/>
      <c r="BZ349" s="12"/>
      <c r="CA349" s="12"/>
      <c r="CB349" s="141"/>
      <c r="CC349" s="12"/>
      <c r="CD349" s="12"/>
      <c r="CE349" s="12"/>
      <c r="CF349" s="12"/>
      <c r="CG349" s="12"/>
      <c r="CH349" s="12"/>
      <c r="CI349" s="12"/>
      <c r="CJ349" s="12"/>
      <c r="CK349" s="12"/>
      <c r="CL349" s="12"/>
      <c r="CM349" s="12"/>
      <c r="CN349" s="12"/>
      <c r="CO349" s="12"/>
      <c r="CP349" s="12"/>
      <c r="CQ349" s="12"/>
      <c r="CR349" s="12"/>
      <c r="CS349" s="12"/>
      <c r="CT349" s="12"/>
      <c r="CU349" s="12"/>
      <c r="CV349" s="12"/>
      <c r="CW349" s="12"/>
      <c r="CX349" s="12"/>
      <c r="CY349" s="12"/>
      <c r="CZ349" s="12"/>
      <c r="DA349" s="12"/>
      <c r="DB349" s="12"/>
      <c r="DC349" s="12"/>
      <c r="DD349" s="12"/>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c r="EA349" s="12"/>
      <c r="EB349" s="12"/>
      <c r="EC349" s="12"/>
      <c r="ED349" s="12"/>
      <c r="EE349" s="12"/>
      <c r="EF349" s="12"/>
      <c r="EG349" s="12"/>
      <c r="EH349" s="12"/>
      <c r="EI349" s="12"/>
      <c r="EJ349" s="12"/>
      <c r="EK349" s="12"/>
      <c r="EL349" s="12"/>
      <c r="EM349" s="12"/>
      <c r="EN349" s="12"/>
      <c r="EO349" s="12"/>
      <c r="EP349" s="12"/>
      <c r="EQ349" s="12"/>
      <c r="ER349" s="12"/>
      <c r="ES349" s="12"/>
      <c r="ET349" s="12"/>
      <c r="EU349" s="12"/>
      <c r="EV349" s="12"/>
      <c r="EW349" s="12"/>
      <c r="EX349" s="12"/>
      <c r="EY349" s="12"/>
      <c r="EZ349" s="12"/>
      <c r="FA349" s="12"/>
      <c r="FB349" s="12"/>
      <c r="FC349" s="12"/>
      <c r="FD349" s="12"/>
      <c r="FE349" s="12"/>
      <c r="FF349" s="12"/>
      <c r="FG349" s="12"/>
    </row>
    <row r="350" spans="1:163" ht="12.75" x14ac:dyDescent="0.2">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12"/>
      <c r="BH350" s="12"/>
      <c r="BI350" s="12"/>
      <c r="BJ350" s="12"/>
      <c r="BK350" s="12"/>
      <c r="BL350" s="81">
        <f>'Youth population'!AU350</f>
        <v>0</v>
      </c>
      <c r="BM350" s="12"/>
      <c r="BN350" s="12"/>
      <c r="BO350" s="12"/>
      <c r="BP350" s="12"/>
      <c r="BQ350" s="12"/>
      <c r="BR350" s="12"/>
      <c r="BS350" s="12"/>
      <c r="BT350" s="12"/>
      <c r="BU350" s="12"/>
      <c r="BV350" s="12"/>
      <c r="BW350" s="12"/>
      <c r="BX350" s="12"/>
      <c r="BY350" s="12"/>
      <c r="BZ350" s="12"/>
      <c r="CA350" s="12"/>
      <c r="CB350" s="141"/>
      <c r="CC350" s="12"/>
      <c r="CD350" s="12"/>
      <c r="CE350" s="12"/>
      <c r="CF350" s="12"/>
      <c r="CG350" s="12"/>
      <c r="CH350" s="12"/>
      <c r="CI350" s="12"/>
      <c r="CJ350" s="12"/>
      <c r="CK350" s="12"/>
      <c r="CL350" s="12"/>
      <c r="CM350" s="12"/>
      <c r="CN350" s="12"/>
      <c r="CO350" s="12"/>
      <c r="CP350" s="12"/>
      <c r="CQ350" s="12"/>
      <c r="CR350" s="12"/>
      <c r="CS350" s="12"/>
      <c r="CT350" s="12"/>
      <c r="CU350" s="12"/>
      <c r="CV350" s="12"/>
      <c r="CW350" s="12"/>
      <c r="CX350" s="12"/>
      <c r="CY350" s="12"/>
      <c r="CZ350" s="12"/>
      <c r="DA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c r="EA350" s="12"/>
      <c r="EB350" s="12"/>
      <c r="EC350" s="12"/>
      <c r="ED350" s="12"/>
      <c r="EE350" s="12"/>
      <c r="EF350" s="12"/>
      <c r="EG350" s="12"/>
      <c r="EH350" s="12"/>
      <c r="EI350" s="12"/>
      <c r="EJ350" s="12"/>
      <c r="EK350" s="12"/>
      <c r="EL350" s="12"/>
      <c r="EM350" s="12"/>
      <c r="EN350" s="12"/>
      <c r="EO350" s="12"/>
      <c r="EP350" s="12"/>
      <c r="EQ350" s="12"/>
      <c r="ER350" s="12"/>
      <c r="ES350" s="12"/>
      <c r="ET350" s="12"/>
      <c r="EU350" s="12"/>
      <c r="EV350" s="12"/>
      <c r="EW350" s="12"/>
      <c r="EX350" s="12"/>
      <c r="EY350" s="12"/>
      <c r="EZ350" s="12"/>
      <c r="FA350" s="12"/>
      <c r="FB350" s="12"/>
      <c r="FC350" s="12"/>
      <c r="FD350" s="12"/>
      <c r="FE350" s="12"/>
      <c r="FF350" s="12"/>
      <c r="FG350" s="12"/>
    </row>
    <row r="351" spans="1:163" ht="12.75" x14ac:dyDescent="0.2">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81">
        <f>'Youth population'!AU351</f>
        <v>0</v>
      </c>
      <c r="BM351" s="12"/>
      <c r="BN351" s="12"/>
      <c r="BO351" s="12"/>
      <c r="BP351" s="12"/>
      <c r="BQ351" s="12"/>
      <c r="BR351" s="12"/>
      <c r="BS351" s="12"/>
      <c r="BT351" s="12"/>
      <c r="BU351" s="12"/>
      <c r="BV351" s="12"/>
      <c r="BW351" s="12"/>
      <c r="BX351" s="12"/>
      <c r="BY351" s="12"/>
      <c r="BZ351" s="12"/>
      <c r="CA351" s="12"/>
      <c r="CB351" s="141"/>
      <c r="CC351" s="12"/>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row>
    <row r="352" spans="1:163" ht="12.75" x14ac:dyDescent="0.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12"/>
      <c r="BH352" s="12"/>
      <c r="BI352" s="12"/>
      <c r="BJ352" s="12"/>
      <c r="BK352" s="12"/>
      <c r="BL352" s="69">
        <f>'Youth population'!AU352</f>
        <v>0</v>
      </c>
      <c r="BM352" s="12"/>
      <c r="BN352" s="12"/>
      <c r="BO352" s="12"/>
      <c r="BP352" s="12"/>
      <c r="BQ352" s="12"/>
      <c r="BR352" s="12"/>
      <c r="BS352" s="12"/>
      <c r="BT352" s="12"/>
      <c r="BU352" s="12"/>
      <c r="BV352" s="12"/>
      <c r="BW352" s="12"/>
      <c r="BX352" s="12"/>
      <c r="BY352" s="12"/>
      <c r="BZ352" s="12"/>
      <c r="CA352" s="12"/>
      <c r="CB352" s="141"/>
      <c r="CC352" s="12"/>
      <c r="CD352" s="12"/>
      <c r="CE352" s="12"/>
      <c r="CF352" s="12"/>
      <c r="CG352" s="12"/>
      <c r="CH352" s="12"/>
      <c r="CI352" s="12"/>
      <c r="CJ352" s="12"/>
      <c r="CK352" s="12"/>
      <c r="CL352" s="12"/>
      <c r="CM352" s="12"/>
      <c r="CN352" s="12"/>
      <c r="CO352" s="12"/>
      <c r="CP352" s="12"/>
      <c r="CQ352" s="12"/>
      <c r="CR352" s="12"/>
      <c r="CS352" s="12"/>
      <c r="CT352" s="12"/>
      <c r="CU352" s="12"/>
      <c r="CV352" s="12"/>
      <c r="CW352" s="12"/>
      <c r="CX352" s="12"/>
      <c r="CY352" s="12"/>
      <c r="CZ352" s="12"/>
      <c r="DA352" s="12"/>
      <c r="DB352" s="12"/>
      <c r="DC352" s="12"/>
      <c r="DD352" s="12"/>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c r="EA352" s="12"/>
      <c r="EB352" s="12"/>
      <c r="EC352" s="12"/>
      <c r="ED352" s="12"/>
      <c r="EE352" s="12"/>
      <c r="EF352" s="12"/>
      <c r="EG352" s="12"/>
      <c r="EH352" s="12"/>
      <c r="EI352" s="12"/>
      <c r="EJ352" s="12"/>
      <c r="EK352" s="12"/>
      <c r="EL352" s="12"/>
      <c r="EM352" s="12"/>
      <c r="EN352" s="12"/>
      <c r="EO352" s="12"/>
      <c r="EP352" s="12"/>
      <c r="EQ352" s="12"/>
      <c r="ER352" s="12"/>
      <c r="ES352" s="12"/>
      <c r="ET352" s="12"/>
      <c r="EU352" s="12"/>
      <c r="EV352" s="12"/>
      <c r="EW352" s="12"/>
      <c r="EX352" s="12"/>
      <c r="EY352" s="12"/>
      <c r="EZ352" s="12"/>
      <c r="FA352" s="12"/>
      <c r="FB352" s="12"/>
      <c r="FC352" s="12"/>
      <c r="FD352" s="12"/>
      <c r="FE352" s="12"/>
      <c r="FF352" s="12"/>
      <c r="FG352" s="12"/>
    </row>
    <row r="353" spans="1:163" ht="12.75" x14ac:dyDescent="0.2">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12"/>
      <c r="BH353" s="12"/>
      <c r="BI353" s="12"/>
      <c r="BJ353" s="12"/>
      <c r="BK353" s="12"/>
      <c r="BL353" s="81">
        <f>'Youth population'!AU353</f>
        <v>0</v>
      </c>
      <c r="BM353" s="12"/>
      <c r="BN353" s="12"/>
      <c r="BO353" s="12"/>
      <c r="BP353" s="12"/>
      <c r="BQ353" s="12"/>
      <c r="BR353" s="12"/>
      <c r="BS353" s="12"/>
      <c r="BT353" s="12"/>
      <c r="BU353" s="12"/>
      <c r="BV353" s="12"/>
      <c r="BW353" s="12"/>
      <c r="BX353" s="12"/>
      <c r="BY353" s="12"/>
      <c r="BZ353" s="12"/>
      <c r="CA353" s="12"/>
      <c r="CB353" s="141"/>
      <c r="CC353" s="12"/>
      <c r="CD353" s="12"/>
      <c r="CE353" s="12"/>
      <c r="CF353" s="12"/>
      <c r="CG353" s="12"/>
      <c r="CH353" s="12"/>
      <c r="CI353" s="12"/>
      <c r="CJ353" s="12"/>
      <c r="CK353" s="12"/>
      <c r="CL353" s="12"/>
      <c r="CM353" s="12"/>
      <c r="CN353" s="12"/>
      <c r="CO353" s="12"/>
      <c r="CP353" s="12"/>
      <c r="CQ353" s="12"/>
      <c r="CR353" s="12"/>
      <c r="CS353" s="12"/>
      <c r="CT353" s="12"/>
      <c r="CU353" s="12"/>
      <c r="CV353" s="12"/>
      <c r="CW353" s="12"/>
      <c r="CX353" s="12"/>
      <c r="CY353" s="12"/>
      <c r="CZ353" s="12"/>
      <c r="DA353" s="12"/>
      <c r="DB353" s="12"/>
      <c r="DC353" s="12"/>
      <c r="DD353" s="12"/>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c r="EA353" s="12"/>
      <c r="EB353" s="12"/>
      <c r="EC353" s="12"/>
      <c r="ED353" s="12"/>
      <c r="EE353" s="12"/>
      <c r="EF353" s="12"/>
      <c r="EG353" s="12"/>
      <c r="EH353" s="12"/>
      <c r="EI353" s="12"/>
      <c r="EJ353" s="12"/>
      <c r="EK353" s="12"/>
      <c r="EL353" s="12"/>
      <c r="EM353" s="12"/>
      <c r="EN353" s="12"/>
      <c r="EO353" s="12"/>
      <c r="EP353" s="12"/>
      <c r="EQ353" s="12"/>
      <c r="ER353" s="12"/>
      <c r="ES353" s="12"/>
      <c r="ET353" s="12"/>
      <c r="EU353" s="12"/>
      <c r="EV353" s="12"/>
      <c r="EW353" s="12"/>
      <c r="EX353" s="12"/>
      <c r="EY353" s="12"/>
      <c r="EZ353" s="12"/>
      <c r="FA353" s="12"/>
      <c r="FB353" s="12"/>
      <c r="FC353" s="12"/>
      <c r="FD353" s="12"/>
      <c r="FE353" s="12"/>
      <c r="FF353" s="12"/>
      <c r="FG353" s="12"/>
    </row>
    <row r="354" spans="1:163" ht="12.75" x14ac:dyDescent="0.2">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12"/>
      <c r="BH354" s="12"/>
      <c r="BI354" s="12"/>
      <c r="BJ354" s="12"/>
      <c r="BK354" s="12"/>
      <c r="BL354" s="12"/>
      <c r="BM354" s="12"/>
      <c r="BN354" s="12"/>
      <c r="BO354" s="12"/>
      <c r="BP354" s="12"/>
      <c r="BQ354" s="12"/>
      <c r="BR354" s="12"/>
      <c r="BS354" s="12"/>
      <c r="BT354" s="12"/>
      <c r="BU354" s="12"/>
      <c r="BV354" s="12"/>
      <c r="BW354" s="12"/>
      <c r="BX354" s="12"/>
      <c r="BY354" s="12"/>
      <c r="BZ354" s="12"/>
      <c r="CA354" s="12"/>
      <c r="CB354" s="141"/>
      <c r="CC354" s="12"/>
      <c r="CD354" s="12"/>
      <c r="CE354" s="12"/>
      <c r="CF354" s="12"/>
      <c r="CG354" s="12"/>
      <c r="CH354" s="12"/>
      <c r="CI354" s="12"/>
      <c r="CJ354" s="12"/>
      <c r="CK354" s="12"/>
      <c r="CL354" s="12"/>
      <c r="CM354" s="12"/>
      <c r="CN354" s="12"/>
      <c r="CO354" s="12"/>
      <c r="CP354" s="12"/>
      <c r="CQ354" s="12"/>
      <c r="CR354" s="12"/>
      <c r="CS354" s="12"/>
      <c r="CT354" s="12"/>
      <c r="CU354" s="12"/>
      <c r="CV354" s="12"/>
      <c r="CW354" s="12"/>
      <c r="CX354" s="12"/>
      <c r="CY354" s="12"/>
      <c r="CZ354" s="12"/>
      <c r="DA354" s="12"/>
      <c r="DB354" s="12"/>
      <c r="DC354" s="12"/>
      <c r="DD354" s="12"/>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c r="EA354" s="12"/>
      <c r="EB354" s="12"/>
      <c r="EC354" s="12"/>
      <c r="ED354" s="12"/>
      <c r="EE354" s="12"/>
      <c r="EF354" s="12"/>
      <c r="EG354" s="12"/>
      <c r="EH354" s="12"/>
      <c r="EI354" s="12"/>
      <c r="EJ354" s="12"/>
      <c r="EK354" s="12"/>
      <c r="EL354" s="12"/>
      <c r="EM354" s="12"/>
      <c r="EN354" s="12"/>
      <c r="EO354" s="12"/>
      <c r="EP354" s="12"/>
      <c r="EQ354" s="12"/>
      <c r="ER354" s="12"/>
      <c r="ES354" s="12"/>
      <c r="ET354" s="12"/>
      <c r="EU354" s="12"/>
      <c r="EV354" s="12"/>
      <c r="EW354" s="12"/>
      <c r="EX354" s="12"/>
      <c r="EY354" s="12"/>
      <c r="EZ354" s="12"/>
      <c r="FA354" s="12"/>
      <c r="FB354" s="12"/>
      <c r="FC354" s="12"/>
      <c r="FD354" s="12"/>
      <c r="FE354" s="12"/>
      <c r="FF354" s="12"/>
      <c r="FG354" s="12"/>
    </row>
    <row r="355" spans="1:163" ht="12.75" x14ac:dyDescent="0.2">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12"/>
      <c r="BH355" s="12"/>
      <c r="BI355" s="12"/>
      <c r="BJ355" s="12"/>
      <c r="BK355" s="12"/>
      <c r="BL355" s="10"/>
      <c r="BM355" s="12"/>
      <c r="BN355" s="12"/>
      <c r="BO355" s="12"/>
      <c r="BP355" s="12"/>
      <c r="BQ355" s="12"/>
      <c r="BR355" s="12"/>
      <c r="BS355" s="12"/>
      <c r="BT355" s="12"/>
      <c r="BU355" s="12"/>
      <c r="BV355" s="12"/>
      <c r="BW355" s="12"/>
      <c r="BX355" s="12"/>
      <c r="BY355" s="12"/>
      <c r="BZ355" s="12"/>
      <c r="CA355" s="12"/>
      <c r="CB355" s="141"/>
      <c r="CC355" s="12"/>
      <c r="CD355" s="12"/>
      <c r="CE355" s="12"/>
      <c r="CF355" s="12"/>
      <c r="CG355" s="12"/>
      <c r="CH355" s="12"/>
      <c r="CI355" s="12"/>
      <c r="CJ355" s="12"/>
      <c r="CK355" s="12"/>
      <c r="CL355" s="12"/>
      <c r="CM355" s="12"/>
      <c r="CN355" s="12"/>
      <c r="CO355" s="12"/>
      <c r="CP355" s="12"/>
      <c r="CQ355" s="12"/>
      <c r="CR355" s="12"/>
      <c r="CS355" s="12"/>
      <c r="CT355" s="12"/>
      <c r="CU355" s="12"/>
      <c r="CV355" s="12"/>
      <c r="CW355" s="12"/>
      <c r="CX355" s="12"/>
      <c r="CY355" s="12"/>
      <c r="CZ355" s="12"/>
      <c r="DA355" s="12"/>
      <c r="DB355" s="12"/>
      <c r="DC355" s="12"/>
      <c r="DD355" s="12"/>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c r="EA355" s="12"/>
      <c r="EB355" s="12"/>
      <c r="EC355" s="12"/>
      <c r="ED355" s="12"/>
      <c r="EE355" s="12"/>
      <c r="EF355" s="12"/>
      <c r="EG355" s="12"/>
      <c r="EH355" s="12"/>
      <c r="EI355" s="12"/>
      <c r="EJ355" s="12"/>
      <c r="EK355" s="12"/>
      <c r="EL355" s="12"/>
      <c r="EM355" s="12"/>
      <c r="EN355" s="12"/>
      <c r="EO355" s="12"/>
      <c r="EP355" s="12"/>
      <c r="EQ355" s="12"/>
      <c r="ER355" s="12"/>
      <c r="ES355" s="12"/>
      <c r="ET355" s="12"/>
      <c r="EU355" s="12"/>
      <c r="EV355" s="12"/>
      <c r="EW355" s="12"/>
      <c r="EX355" s="12"/>
      <c r="EY355" s="12"/>
      <c r="EZ355" s="12"/>
      <c r="FA355" s="12"/>
      <c r="FB355" s="12"/>
      <c r="FC355" s="12"/>
      <c r="FD355" s="12"/>
      <c r="FE355" s="12"/>
      <c r="FF355" s="12"/>
      <c r="FG355" s="12"/>
    </row>
    <row r="356" spans="1:163" ht="12.75" x14ac:dyDescent="0.2">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12"/>
      <c r="BH356" s="12"/>
      <c r="BI356" s="12"/>
      <c r="BJ356" s="12"/>
      <c r="BK356" s="12"/>
      <c r="BL356" s="10"/>
      <c r="BM356" s="12"/>
      <c r="BN356" s="12"/>
      <c r="BO356" s="12"/>
      <c r="BP356" s="12"/>
      <c r="BQ356" s="12"/>
      <c r="BR356" s="12"/>
      <c r="BS356" s="12"/>
      <c r="BT356" s="12"/>
      <c r="BU356" s="12"/>
      <c r="BV356" s="12"/>
      <c r="BW356" s="12"/>
      <c r="BX356" s="12"/>
      <c r="BY356" s="12"/>
      <c r="BZ356" s="12"/>
      <c r="CA356" s="12"/>
      <c r="CB356" s="141"/>
      <c r="CC356" s="12"/>
      <c r="CD356" s="12"/>
      <c r="CE356" s="12"/>
      <c r="CF356" s="12"/>
      <c r="CG356" s="12"/>
      <c r="CH356" s="12"/>
      <c r="CI356" s="12"/>
      <c r="CJ356" s="12"/>
      <c r="CK356" s="12"/>
      <c r="CL356" s="12"/>
      <c r="CM356" s="12"/>
      <c r="CN356" s="12"/>
      <c r="CO356" s="12"/>
      <c r="CP356" s="12"/>
      <c r="CQ356" s="12"/>
      <c r="CR356" s="12"/>
      <c r="CS356" s="12"/>
      <c r="CT356" s="12"/>
      <c r="CU356" s="12"/>
      <c r="CV356" s="12"/>
      <c r="CW356" s="12"/>
      <c r="CX356" s="12"/>
      <c r="CY356" s="12"/>
      <c r="CZ356" s="12"/>
      <c r="DA356" s="12"/>
      <c r="DB356" s="12"/>
      <c r="DC356" s="12"/>
      <c r="DD356" s="12"/>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c r="EA356" s="12"/>
      <c r="EB356" s="12"/>
      <c r="EC356" s="12"/>
      <c r="ED356" s="12"/>
      <c r="EE356" s="12"/>
      <c r="EF356" s="12"/>
      <c r="EG356" s="12"/>
      <c r="EH356" s="12"/>
      <c r="EI356" s="12"/>
      <c r="EJ356" s="12"/>
      <c r="EK356" s="12"/>
      <c r="EL356" s="12"/>
      <c r="EM356" s="12"/>
      <c r="EN356" s="12"/>
      <c r="EO356" s="12"/>
      <c r="EP356" s="12"/>
      <c r="EQ356" s="12"/>
      <c r="ER356" s="12"/>
      <c r="ES356" s="12"/>
      <c r="ET356" s="12"/>
      <c r="EU356" s="12"/>
      <c r="EV356" s="12"/>
      <c r="EW356" s="12"/>
      <c r="EX356" s="12"/>
      <c r="EY356" s="12"/>
      <c r="EZ356" s="12"/>
      <c r="FA356" s="12"/>
      <c r="FB356" s="12"/>
      <c r="FC356" s="12"/>
      <c r="FD356" s="12"/>
      <c r="FE356" s="12"/>
      <c r="FF356" s="12"/>
      <c r="FG356" s="12"/>
    </row>
    <row r="357" spans="1:163" ht="25.5" x14ac:dyDescent="0.2">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12"/>
      <c r="BH357" s="12"/>
      <c r="BI357" s="12"/>
      <c r="BJ357" s="12"/>
      <c r="BK357" s="12"/>
      <c r="BL357" s="29" t="s">
        <v>43</v>
      </c>
      <c r="BM357" s="12"/>
      <c r="BN357" s="12"/>
      <c r="BO357" s="12"/>
      <c r="BP357" s="12"/>
      <c r="BQ357" s="12"/>
      <c r="BR357" s="12"/>
      <c r="BS357" s="12"/>
      <c r="BT357" s="12"/>
      <c r="BU357" s="12"/>
      <c r="BV357" s="12"/>
      <c r="BW357" s="12"/>
      <c r="BX357" s="12"/>
      <c r="BY357" s="12"/>
      <c r="BZ357" s="12"/>
      <c r="CA357" s="12"/>
      <c r="CB357" s="141"/>
      <c r="CC357" s="12"/>
      <c r="CD357" s="12"/>
      <c r="CE357" s="12"/>
      <c r="CF357" s="12"/>
      <c r="CG357" s="12"/>
      <c r="CH357" s="12"/>
      <c r="CI357" s="12"/>
      <c r="CJ357" s="12"/>
      <c r="CK357" s="12"/>
      <c r="CL357" s="12"/>
      <c r="CM357" s="12"/>
      <c r="CN357" s="12"/>
      <c r="CO357" s="12"/>
      <c r="CP357" s="12"/>
      <c r="CQ357" s="12"/>
      <c r="CR357" s="12"/>
      <c r="CS357" s="12"/>
      <c r="CT357" s="12"/>
      <c r="CU357" s="12"/>
      <c r="CV357" s="12"/>
      <c r="CW357" s="12"/>
      <c r="CX357" s="12"/>
      <c r="CY357" s="12"/>
      <c r="CZ357" s="12"/>
      <c r="DA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c r="EA357" s="12"/>
      <c r="EB357" s="12"/>
      <c r="EC357" s="12"/>
      <c r="ED357" s="12"/>
      <c r="EE357" s="12"/>
      <c r="EF357" s="12"/>
      <c r="EG357" s="12"/>
      <c r="EH357" s="12"/>
      <c r="EI357" s="12"/>
      <c r="EJ357" s="12"/>
      <c r="EK357" s="12"/>
      <c r="EL357" s="12"/>
      <c r="EM357" s="12"/>
      <c r="EN357" s="12"/>
      <c r="EO357" s="12"/>
      <c r="EP357" s="12"/>
      <c r="EQ357" s="12"/>
      <c r="ER357" s="12"/>
      <c r="ES357" s="12"/>
      <c r="ET357" s="12"/>
      <c r="EU357" s="12"/>
      <c r="EV357" s="12"/>
      <c r="EW357" s="12"/>
      <c r="EX357" s="12"/>
      <c r="EY357" s="12"/>
      <c r="EZ357" s="12"/>
      <c r="FA357" s="12"/>
      <c r="FB357" s="12"/>
      <c r="FC357" s="12"/>
      <c r="FD357" s="12"/>
      <c r="FE357" s="12"/>
      <c r="FF357" s="12"/>
      <c r="FG357" s="12"/>
    </row>
    <row r="358" spans="1:163" ht="12.75" x14ac:dyDescent="0.2">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35">
        <f>'Youth population'!AU358</f>
        <v>0</v>
      </c>
      <c r="BM358" s="12"/>
      <c r="BN358" s="12"/>
      <c r="BO358" s="12"/>
      <c r="BP358" s="12"/>
      <c r="BQ358" s="12"/>
      <c r="BR358" s="12"/>
      <c r="BS358" s="12"/>
      <c r="BT358" s="12"/>
      <c r="BU358" s="12"/>
      <c r="BV358" s="12"/>
      <c r="BW358" s="12"/>
      <c r="BX358" s="12"/>
      <c r="BY358" s="12"/>
      <c r="BZ358" s="12"/>
      <c r="CA358" s="12"/>
      <c r="CB358" s="141"/>
      <c r="CC358" s="12"/>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row>
    <row r="359" spans="1:163" ht="12.75" x14ac:dyDescent="0.2">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12"/>
      <c r="BH359" s="12"/>
      <c r="BI359" s="12"/>
      <c r="BJ359" s="12"/>
      <c r="BK359" s="12"/>
      <c r="BL359" s="69">
        <f>'Youth population'!AU359</f>
        <v>0</v>
      </c>
      <c r="BM359" s="12"/>
      <c r="BN359" s="12"/>
      <c r="BO359" s="12"/>
      <c r="BP359" s="12"/>
      <c r="BQ359" s="12"/>
      <c r="BR359" s="12"/>
      <c r="BS359" s="12"/>
      <c r="BT359" s="12"/>
      <c r="BU359" s="12"/>
      <c r="BV359" s="12"/>
      <c r="BW359" s="12"/>
      <c r="BX359" s="12"/>
      <c r="BY359" s="12"/>
      <c r="BZ359" s="12"/>
      <c r="CA359" s="12"/>
      <c r="CB359" s="141"/>
      <c r="CC359" s="12"/>
      <c r="CD359" s="12"/>
      <c r="CE359" s="12"/>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c r="EA359" s="12"/>
      <c r="EB359" s="12"/>
      <c r="EC359" s="12"/>
      <c r="ED359" s="12"/>
      <c r="EE359" s="12"/>
      <c r="EF359" s="12"/>
      <c r="EG359" s="12"/>
      <c r="EH359" s="12"/>
      <c r="EI359" s="12"/>
      <c r="EJ359" s="12"/>
      <c r="EK359" s="12"/>
      <c r="EL359" s="12"/>
      <c r="EM359" s="12"/>
      <c r="EN359" s="12"/>
      <c r="EO359" s="12"/>
      <c r="EP359" s="12"/>
      <c r="EQ359" s="12"/>
      <c r="ER359" s="12"/>
      <c r="ES359" s="12"/>
      <c r="ET359" s="12"/>
      <c r="EU359" s="12"/>
      <c r="EV359" s="12"/>
      <c r="EW359" s="12"/>
      <c r="EX359" s="12"/>
      <c r="EY359" s="12"/>
      <c r="EZ359" s="12"/>
      <c r="FA359" s="12"/>
      <c r="FB359" s="12"/>
      <c r="FC359" s="12"/>
      <c r="FD359" s="12"/>
      <c r="FE359" s="12"/>
      <c r="FF359" s="12"/>
      <c r="FG359" s="12"/>
    </row>
    <row r="360" spans="1:163" ht="12.75" x14ac:dyDescent="0.2">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12"/>
      <c r="BH360" s="12"/>
      <c r="BI360" s="12"/>
      <c r="BJ360" s="12"/>
      <c r="BK360" s="12"/>
      <c r="BL360" s="117">
        <f>'Youth population'!AU360</f>
        <v>0</v>
      </c>
      <c r="BM360" s="12"/>
      <c r="BN360" s="12"/>
      <c r="BO360" s="12"/>
      <c r="BP360" s="12"/>
      <c r="BQ360" s="12"/>
      <c r="BR360" s="12"/>
      <c r="BS360" s="12"/>
      <c r="BT360" s="12"/>
      <c r="BU360" s="12"/>
      <c r="BV360" s="12"/>
      <c r="BW360" s="12"/>
      <c r="BX360" s="12"/>
      <c r="BY360" s="12"/>
      <c r="BZ360" s="12"/>
      <c r="CA360" s="12"/>
      <c r="CB360" s="141"/>
      <c r="CC360" s="12"/>
      <c r="CD360" s="12"/>
      <c r="CE360" s="12"/>
      <c r="CF360" s="12"/>
      <c r="CG360" s="12"/>
      <c r="CH360" s="12"/>
      <c r="CI360" s="12"/>
      <c r="CJ360" s="12"/>
      <c r="CK360" s="12"/>
      <c r="CL360" s="12"/>
      <c r="CM360" s="12"/>
      <c r="CN360" s="12"/>
      <c r="CO360" s="12"/>
      <c r="CP360" s="12"/>
      <c r="CQ360" s="12"/>
      <c r="CR360" s="12"/>
      <c r="CS360" s="12"/>
      <c r="CT360" s="12"/>
      <c r="CU360" s="12"/>
      <c r="CV360" s="12"/>
      <c r="CW360" s="12"/>
      <c r="CX360" s="12"/>
      <c r="CY360" s="12"/>
      <c r="CZ360" s="12"/>
      <c r="DA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c r="EA360" s="12"/>
      <c r="EB360" s="12"/>
      <c r="EC360" s="12"/>
      <c r="ED360" s="12"/>
      <c r="EE360" s="12"/>
      <c r="EF360" s="12"/>
      <c r="EG360" s="12"/>
      <c r="EH360" s="12"/>
      <c r="EI360" s="12"/>
      <c r="EJ360" s="12"/>
      <c r="EK360" s="12"/>
      <c r="EL360" s="12"/>
      <c r="EM360" s="12"/>
      <c r="EN360" s="12"/>
      <c r="EO360" s="12"/>
      <c r="EP360" s="12"/>
      <c r="EQ360" s="12"/>
      <c r="ER360" s="12"/>
      <c r="ES360" s="12"/>
      <c r="ET360" s="12"/>
      <c r="EU360" s="12"/>
      <c r="EV360" s="12"/>
      <c r="EW360" s="12"/>
      <c r="EX360" s="12"/>
      <c r="EY360" s="12"/>
      <c r="EZ360" s="12"/>
      <c r="FA360" s="12"/>
      <c r="FB360" s="12"/>
      <c r="FC360" s="12"/>
      <c r="FD360" s="12"/>
      <c r="FE360" s="12"/>
      <c r="FF360" s="12"/>
      <c r="FG360" s="12"/>
    </row>
    <row r="361" spans="1:163" ht="12.75" x14ac:dyDescent="0.2">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12"/>
      <c r="BH361" s="12"/>
      <c r="BI361" s="12"/>
      <c r="BJ361" s="12"/>
      <c r="BK361" s="12"/>
      <c r="BL361" s="73">
        <f>'Youth population'!AU361</f>
        <v>0</v>
      </c>
      <c r="BM361" s="12"/>
      <c r="BN361" s="12"/>
      <c r="BO361" s="12"/>
      <c r="BP361" s="12"/>
      <c r="BQ361" s="12"/>
      <c r="BR361" s="12"/>
      <c r="BS361" s="12"/>
      <c r="BT361" s="12"/>
      <c r="BU361" s="12"/>
      <c r="BV361" s="12"/>
      <c r="BW361" s="12"/>
      <c r="BX361" s="12"/>
      <c r="BY361" s="12"/>
      <c r="BZ361" s="12"/>
      <c r="CA361" s="12"/>
      <c r="CB361" s="141"/>
      <c r="CC361" s="12"/>
      <c r="CD361" s="12"/>
      <c r="CE361" s="12"/>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c r="EA361" s="12"/>
      <c r="EB361" s="12"/>
      <c r="EC361" s="12"/>
      <c r="ED361" s="12"/>
      <c r="EE361" s="12"/>
      <c r="EF361" s="12"/>
      <c r="EG361" s="12"/>
      <c r="EH361" s="12"/>
      <c r="EI361" s="12"/>
      <c r="EJ361" s="12"/>
      <c r="EK361" s="12"/>
      <c r="EL361" s="12"/>
      <c r="EM361" s="12"/>
      <c r="EN361" s="12"/>
      <c r="EO361" s="12"/>
      <c r="EP361" s="12"/>
      <c r="EQ361" s="12"/>
      <c r="ER361" s="12"/>
      <c r="ES361" s="12"/>
      <c r="ET361" s="12"/>
      <c r="EU361" s="12"/>
      <c r="EV361" s="12"/>
      <c r="EW361" s="12"/>
      <c r="EX361" s="12"/>
      <c r="EY361" s="12"/>
      <c r="EZ361" s="12"/>
      <c r="FA361" s="12"/>
      <c r="FB361" s="12"/>
      <c r="FC361" s="12"/>
      <c r="FD361" s="12"/>
      <c r="FE361" s="12"/>
      <c r="FF361" s="12"/>
      <c r="FG361" s="12"/>
    </row>
    <row r="362" spans="1:163" ht="12.75" x14ac:dyDescent="0.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12"/>
      <c r="BH362" s="12"/>
      <c r="BI362" s="12"/>
      <c r="BJ362" s="12"/>
      <c r="BK362" s="12"/>
      <c r="BL362" s="69">
        <f>'Youth population'!AU362</f>
        <v>0</v>
      </c>
      <c r="BM362" s="12"/>
      <c r="BN362" s="12"/>
      <c r="BO362" s="12"/>
      <c r="BP362" s="12"/>
      <c r="BQ362" s="12"/>
      <c r="BR362" s="12"/>
      <c r="BS362" s="12"/>
      <c r="BT362" s="12"/>
      <c r="BU362" s="12"/>
      <c r="BV362" s="12"/>
      <c r="BW362" s="12"/>
      <c r="BX362" s="12"/>
      <c r="BY362" s="12"/>
      <c r="BZ362" s="12"/>
      <c r="CA362" s="12"/>
      <c r="CB362" s="141"/>
      <c r="CC362" s="12"/>
      <c r="CD362" s="12"/>
      <c r="CE362" s="12"/>
      <c r="CF362" s="12"/>
      <c r="CG362" s="12"/>
      <c r="CH362" s="12"/>
      <c r="CI362" s="12"/>
      <c r="CJ362" s="12"/>
      <c r="CK362" s="12"/>
      <c r="CL362" s="12"/>
      <c r="CM362" s="12"/>
      <c r="CN362" s="12"/>
      <c r="CO362" s="12"/>
      <c r="CP362" s="12"/>
      <c r="CQ362" s="12"/>
      <c r="CR362" s="12"/>
      <c r="CS362" s="12"/>
      <c r="CT362" s="12"/>
      <c r="CU362" s="12"/>
      <c r="CV362" s="12"/>
      <c r="CW362" s="12"/>
      <c r="CX362" s="12"/>
      <c r="CY362" s="12"/>
      <c r="CZ362" s="12"/>
      <c r="DA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c r="EA362" s="12"/>
      <c r="EB362" s="12"/>
      <c r="EC362" s="12"/>
      <c r="ED362" s="12"/>
      <c r="EE362" s="12"/>
      <c r="EF362" s="12"/>
      <c r="EG362" s="12"/>
      <c r="EH362" s="12"/>
      <c r="EI362" s="12"/>
      <c r="EJ362" s="12"/>
      <c r="EK362" s="12"/>
      <c r="EL362" s="12"/>
      <c r="EM362" s="12"/>
      <c r="EN362" s="12"/>
      <c r="EO362" s="12"/>
      <c r="EP362" s="12"/>
      <c r="EQ362" s="12"/>
      <c r="ER362" s="12"/>
      <c r="ES362" s="12"/>
      <c r="ET362" s="12"/>
      <c r="EU362" s="12"/>
      <c r="EV362" s="12"/>
      <c r="EW362" s="12"/>
      <c r="EX362" s="12"/>
      <c r="EY362" s="12"/>
      <c r="EZ362" s="12"/>
      <c r="FA362" s="12"/>
      <c r="FB362" s="12"/>
      <c r="FC362" s="12"/>
      <c r="FD362" s="12"/>
      <c r="FE362" s="12"/>
      <c r="FF362" s="12"/>
      <c r="FG362" s="12"/>
    </row>
    <row r="363" spans="1:163" ht="12.75" x14ac:dyDescent="0.2">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12"/>
      <c r="BH363" s="12"/>
      <c r="BI363" s="12"/>
      <c r="BJ363" s="12"/>
      <c r="BK363" s="12"/>
      <c r="BL363" s="310">
        <f>'Youth population'!AU363</f>
        <v>0</v>
      </c>
      <c r="BM363" s="12"/>
      <c r="BN363" s="12"/>
      <c r="BO363" s="12"/>
      <c r="BP363" s="12"/>
      <c r="BQ363" s="12"/>
      <c r="BR363" s="12"/>
      <c r="BS363" s="12"/>
      <c r="BT363" s="12"/>
      <c r="BU363" s="12"/>
      <c r="BV363" s="12"/>
      <c r="BW363" s="12"/>
      <c r="BX363" s="12"/>
      <c r="BY363" s="12"/>
      <c r="BZ363" s="12"/>
      <c r="CA363" s="12"/>
      <c r="CB363" s="141"/>
      <c r="CC363" s="12"/>
      <c r="CD363" s="12"/>
      <c r="CE363" s="12"/>
      <c r="CF363" s="12"/>
      <c r="CG363" s="12"/>
      <c r="CH363" s="12"/>
      <c r="CI363" s="12"/>
      <c r="CJ363" s="12"/>
      <c r="CK363" s="12"/>
      <c r="CL363" s="12"/>
      <c r="CM363" s="12"/>
      <c r="CN363" s="12"/>
      <c r="CO363" s="12"/>
      <c r="CP363" s="12"/>
      <c r="CQ363" s="12"/>
      <c r="CR363" s="12"/>
      <c r="CS363" s="12"/>
      <c r="CT363" s="12"/>
      <c r="CU363" s="12"/>
      <c r="CV363" s="12"/>
      <c r="CW363" s="12"/>
      <c r="CX363" s="12"/>
      <c r="CY363" s="12"/>
      <c r="CZ363" s="12"/>
      <c r="DA363" s="12"/>
      <c r="DB363" s="12"/>
      <c r="DC363" s="12"/>
      <c r="DD363" s="12"/>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c r="EA363" s="12"/>
      <c r="EB363" s="12"/>
      <c r="EC363" s="12"/>
      <c r="ED363" s="12"/>
      <c r="EE363" s="12"/>
      <c r="EF363" s="12"/>
      <c r="EG363" s="12"/>
      <c r="EH363" s="12"/>
      <c r="EI363" s="12"/>
      <c r="EJ363" s="12"/>
      <c r="EK363" s="12"/>
      <c r="EL363" s="12"/>
      <c r="EM363" s="12"/>
      <c r="EN363" s="12"/>
      <c r="EO363" s="12"/>
      <c r="EP363" s="12"/>
      <c r="EQ363" s="12"/>
      <c r="ER363" s="12"/>
      <c r="ES363" s="12"/>
      <c r="ET363" s="12"/>
      <c r="EU363" s="12"/>
      <c r="EV363" s="12"/>
      <c r="EW363" s="12"/>
      <c r="EX363" s="12"/>
      <c r="EY363" s="12"/>
      <c r="EZ363" s="12"/>
      <c r="FA363" s="12"/>
      <c r="FB363" s="12"/>
      <c r="FC363" s="12"/>
      <c r="FD363" s="12"/>
      <c r="FE363" s="12"/>
      <c r="FF363" s="12"/>
      <c r="FG363" s="12"/>
    </row>
    <row r="364" spans="1:163" ht="12.75" x14ac:dyDescent="0.2">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12"/>
      <c r="BH364" s="12"/>
      <c r="BI364" s="12"/>
      <c r="BJ364" s="12"/>
      <c r="BK364" s="12"/>
      <c r="BL364" s="81">
        <f>'Youth population'!AU364</f>
        <v>0</v>
      </c>
      <c r="BM364" s="12"/>
      <c r="BN364" s="12"/>
      <c r="BO364" s="12"/>
      <c r="BP364" s="12"/>
      <c r="BQ364" s="12"/>
      <c r="BR364" s="12"/>
      <c r="BS364" s="12"/>
      <c r="BT364" s="12"/>
      <c r="BU364" s="12"/>
      <c r="BV364" s="12"/>
      <c r="BW364" s="12"/>
      <c r="BX364" s="12"/>
      <c r="BY364" s="12"/>
      <c r="BZ364" s="12"/>
      <c r="CA364" s="12"/>
      <c r="CB364" s="141"/>
      <c r="CC364" s="12"/>
      <c r="CD364" s="12"/>
      <c r="CE364" s="12"/>
      <c r="CF364" s="12"/>
      <c r="CG364" s="12"/>
      <c r="CH364" s="12"/>
      <c r="CI364" s="12"/>
      <c r="CJ364" s="12"/>
      <c r="CK364" s="12"/>
      <c r="CL364" s="12"/>
      <c r="CM364" s="12"/>
      <c r="CN364" s="12"/>
      <c r="CO364" s="12"/>
      <c r="CP364" s="12"/>
      <c r="CQ364" s="12"/>
      <c r="CR364" s="12"/>
      <c r="CS364" s="12"/>
      <c r="CT364" s="12"/>
      <c r="CU364" s="12"/>
      <c r="CV364" s="12"/>
      <c r="CW364" s="12"/>
      <c r="CX364" s="12"/>
      <c r="CY364" s="12"/>
      <c r="CZ364" s="12"/>
      <c r="DA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c r="EA364" s="12"/>
      <c r="EB364" s="12"/>
      <c r="EC364" s="12"/>
      <c r="ED364" s="12"/>
      <c r="EE364" s="12"/>
      <c r="EF364" s="12"/>
      <c r="EG364" s="12"/>
      <c r="EH364" s="12"/>
      <c r="EI364" s="12"/>
      <c r="EJ364" s="12"/>
      <c r="EK364" s="12"/>
      <c r="EL364" s="12"/>
      <c r="EM364" s="12"/>
      <c r="EN364" s="12"/>
      <c r="EO364" s="12"/>
      <c r="EP364" s="12"/>
      <c r="EQ364" s="12"/>
      <c r="ER364" s="12"/>
      <c r="ES364" s="12"/>
      <c r="ET364" s="12"/>
      <c r="EU364" s="12"/>
      <c r="EV364" s="12"/>
      <c r="EW364" s="12"/>
      <c r="EX364" s="12"/>
      <c r="EY364" s="12"/>
      <c r="EZ364" s="12"/>
      <c r="FA364" s="12"/>
      <c r="FB364" s="12"/>
      <c r="FC364" s="12"/>
      <c r="FD364" s="12"/>
      <c r="FE364" s="12"/>
      <c r="FF364" s="12"/>
      <c r="FG364" s="12"/>
    </row>
    <row r="365" spans="1:163" ht="12.75" x14ac:dyDescent="0.2">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310">
        <f>'Youth population'!AU365</f>
        <v>0</v>
      </c>
      <c r="BM365" s="12"/>
      <c r="BN365" s="12"/>
      <c r="BO365" s="12"/>
      <c r="BP365" s="12"/>
      <c r="BQ365" s="12"/>
      <c r="BR365" s="12"/>
      <c r="BS365" s="12"/>
      <c r="BT365" s="12"/>
      <c r="BU365" s="12"/>
      <c r="BV365" s="12"/>
      <c r="BW365" s="12"/>
      <c r="BX365" s="12"/>
      <c r="BY365" s="12"/>
      <c r="BZ365" s="12"/>
      <c r="CA365" s="12"/>
      <c r="CB365" s="141"/>
      <c r="CC365" s="12"/>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row>
    <row r="366" spans="1:163" ht="12.75" x14ac:dyDescent="0.2">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12"/>
      <c r="BH366" s="12"/>
      <c r="BI366" s="12"/>
      <c r="BJ366" s="12"/>
      <c r="BK366" s="12"/>
      <c r="BL366" s="35">
        <f>'Youth population'!AU366</f>
        <v>0</v>
      </c>
      <c r="BM366" s="12"/>
      <c r="BN366" s="12"/>
      <c r="BO366" s="12"/>
      <c r="BP366" s="12"/>
      <c r="BQ366" s="12"/>
      <c r="BR366" s="12"/>
      <c r="BS366" s="12"/>
      <c r="BT366" s="12"/>
      <c r="BU366" s="12"/>
      <c r="BV366" s="12"/>
      <c r="BW366" s="12"/>
      <c r="BX366" s="12"/>
      <c r="BY366" s="12"/>
      <c r="BZ366" s="12"/>
      <c r="CA366" s="12"/>
      <c r="CB366" s="141"/>
      <c r="CC366" s="12"/>
      <c r="CD366" s="12"/>
      <c r="CE366" s="12"/>
      <c r="CF366" s="12"/>
      <c r="CG366" s="12"/>
      <c r="CH366" s="12"/>
      <c r="CI366" s="12"/>
      <c r="CJ366" s="12"/>
      <c r="CK366" s="12"/>
      <c r="CL366" s="12"/>
      <c r="CM366" s="12"/>
      <c r="CN366" s="12"/>
      <c r="CO366" s="12"/>
      <c r="CP366" s="12"/>
      <c r="CQ366" s="12"/>
      <c r="CR366" s="12"/>
      <c r="CS366" s="12"/>
      <c r="CT366" s="12"/>
      <c r="CU366" s="12"/>
      <c r="CV366" s="12"/>
      <c r="CW366" s="12"/>
      <c r="CX366" s="12"/>
      <c r="CY366" s="12"/>
      <c r="CZ366" s="12"/>
      <c r="DA366" s="12"/>
      <c r="DB366" s="12"/>
      <c r="DC366" s="12"/>
      <c r="DD366" s="12"/>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c r="EA366" s="12"/>
      <c r="EB366" s="12"/>
      <c r="EC366" s="12"/>
      <c r="ED366" s="12"/>
      <c r="EE366" s="12"/>
      <c r="EF366" s="12"/>
      <c r="EG366" s="12"/>
      <c r="EH366" s="12"/>
      <c r="EI366" s="12"/>
      <c r="EJ366" s="12"/>
      <c r="EK366" s="12"/>
      <c r="EL366" s="12"/>
      <c r="EM366" s="12"/>
      <c r="EN366" s="12"/>
      <c r="EO366" s="12"/>
      <c r="EP366" s="12"/>
      <c r="EQ366" s="12"/>
      <c r="ER366" s="12"/>
      <c r="ES366" s="12"/>
      <c r="ET366" s="12"/>
      <c r="EU366" s="12"/>
      <c r="EV366" s="12"/>
      <c r="EW366" s="12"/>
      <c r="EX366" s="12"/>
      <c r="EY366" s="12"/>
      <c r="EZ366" s="12"/>
      <c r="FA366" s="12"/>
      <c r="FB366" s="12"/>
      <c r="FC366" s="12"/>
      <c r="FD366" s="12"/>
      <c r="FE366" s="12"/>
      <c r="FF366" s="12"/>
      <c r="FG366" s="12"/>
    </row>
    <row r="367" spans="1:163" ht="12.75" x14ac:dyDescent="0.2">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12"/>
      <c r="BH367" s="12"/>
      <c r="BI367" s="12"/>
      <c r="BJ367" s="12"/>
      <c r="BK367" s="12"/>
      <c r="BL367" s="310">
        <f>'Youth population'!AU367</f>
        <v>0</v>
      </c>
      <c r="BM367" s="12"/>
      <c r="BN367" s="12"/>
      <c r="BO367" s="12"/>
      <c r="BP367" s="12"/>
      <c r="BQ367" s="12"/>
      <c r="BR367" s="12"/>
      <c r="BS367" s="12"/>
      <c r="BT367" s="12"/>
      <c r="BU367" s="12"/>
      <c r="BV367" s="12"/>
      <c r="BW367" s="12"/>
      <c r="BX367" s="12"/>
      <c r="BY367" s="12"/>
      <c r="BZ367" s="12"/>
      <c r="CA367" s="12"/>
      <c r="CB367" s="141"/>
      <c r="CC367" s="12"/>
      <c r="CD367" s="12"/>
      <c r="CE367" s="12"/>
      <c r="CF367" s="12"/>
      <c r="CG367" s="12"/>
      <c r="CH367" s="12"/>
      <c r="CI367" s="12"/>
      <c r="CJ367" s="12"/>
      <c r="CK367" s="12"/>
      <c r="CL367" s="12"/>
      <c r="CM367" s="12"/>
      <c r="CN367" s="12"/>
      <c r="CO367" s="12"/>
      <c r="CP367" s="12"/>
      <c r="CQ367" s="12"/>
      <c r="CR367" s="12"/>
      <c r="CS367" s="12"/>
      <c r="CT367" s="12"/>
      <c r="CU367" s="12"/>
      <c r="CV367" s="12"/>
      <c r="CW367" s="12"/>
      <c r="CX367" s="12"/>
      <c r="CY367" s="12"/>
      <c r="CZ367" s="12"/>
      <c r="DA367" s="12"/>
      <c r="DB367" s="12"/>
      <c r="DC367" s="12"/>
      <c r="DD367" s="12"/>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c r="EA367" s="12"/>
      <c r="EB367" s="12"/>
      <c r="EC367" s="12"/>
      <c r="ED367" s="12"/>
      <c r="EE367" s="12"/>
      <c r="EF367" s="12"/>
      <c r="EG367" s="12"/>
      <c r="EH367" s="12"/>
      <c r="EI367" s="12"/>
      <c r="EJ367" s="12"/>
      <c r="EK367" s="12"/>
      <c r="EL367" s="12"/>
      <c r="EM367" s="12"/>
      <c r="EN367" s="12"/>
      <c r="EO367" s="12"/>
      <c r="EP367" s="12"/>
      <c r="EQ367" s="12"/>
      <c r="ER367" s="12"/>
      <c r="ES367" s="12"/>
      <c r="ET367" s="12"/>
      <c r="EU367" s="12"/>
      <c r="EV367" s="12"/>
      <c r="EW367" s="12"/>
      <c r="EX367" s="12"/>
      <c r="EY367" s="12"/>
      <c r="EZ367" s="12"/>
      <c r="FA367" s="12"/>
      <c r="FB367" s="12"/>
      <c r="FC367" s="12"/>
      <c r="FD367" s="12"/>
      <c r="FE367" s="12"/>
      <c r="FF367" s="12"/>
      <c r="FG367" s="12"/>
    </row>
    <row r="368" spans="1:163" ht="12.75" x14ac:dyDescent="0.2">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12"/>
      <c r="BH368" s="12"/>
      <c r="BI368" s="12"/>
      <c r="BJ368" s="12"/>
      <c r="BK368" s="12"/>
      <c r="BL368" s="35">
        <f>'Youth population'!AU368</f>
        <v>0</v>
      </c>
      <c r="BM368" s="12"/>
      <c r="BN368" s="12"/>
      <c r="BO368" s="12"/>
      <c r="BP368" s="12"/>
      <c r="BQ368" s="12"/>
      <c r="BR368" s="12"/>
      <c r="BS368" s="12"/>
      <c r="BT368" s="12"/>
      <c r="BU368" s="12"/>
      <c r="BV368" s="12"/>
      <c r="BW368" s="12"/>
      <c r="BX368" s="12"/>
      <c r="BY368" s="12"/>
      <c r="BZ368" s="12"/>
      <c r="CA368" s="12"/>
      <c r="CB368" s="141"/>
      <c r="CC368" s="12"/>
      <c r="CD368" s="12"/>
      <c r="CE368" s="12"/>
      <c r="CF368" s="12"/>
      <c r="CG368" s="12"/>
      <c r="CH368" s="12"/>
      <c r="CI368" s="12"/>
      <c r="CJ368" s="12"/>
      <c r="CK368" s="12"/>
      <c r="CL368" s="12"/>
      <c r="CM368" s="12"/>
      <c r="CN368" s="12"/>
      <c r="CO368" s="12"/>
      <c r="CP368" s="12"/>
      <c r="CQ368" s="12"/>
      <c r="CR368" s="12"/>
      <c r="CS368" s="12"/>
      <c r="CT368" s="12"/>
      <c r="CU368" s="12"/>
      <c r="CV368" s="12"/>
      <c r="CW368" s="12"/>
      <c r="CX368" s="12"/>
      <c r="CY368" s="12"/>
      <c r="CZ368" s="12"/>
      <c r="DA368" s="12"/>
      <c r="DB368" s="12"/>
      <c r="DC368" s="12"/>
      <c r="DD368" s="12"/>
      <c r="DE368" s="12"/>
      <c r="DF368" s="12"/>
      <c r="DG368" s="12"/>
      <c r="DH368" s="12"/>
      <c r="DI368" s="12"/>
      <c r="DJ368" s="12"/>
      <c r="DK368" s="12"/>
      <c r="DL368" s="12"/>
      <c r="DM368" s="12"/>
      <c r="DN368" s="12"/>
      <c r="DO368" s="12"/>
      <c r="DP368" s="12"/>
      <c r="DQ368" s="12"/>
      <c r="DR368" s="12"/>
      <c r="DS368" s="12"/>
      <c r="DT368" s="12"/>
      <c r="DU368" s="12"/>
      <c r="DV368" s="12"/>
      <c r="DW368" s="12"/>
      <c r="DX368" s="12"/>
      <c r="DY368" s="12"/>
      <c r="DZ368" s="12"/>
      <c r="EA368" s="12"/>
      <c r="EB368" s="12"/>
      <c r="EC368" s="12"/>
      <c r="ED368" s="12"/>
      <c r="EE368" s="12"/>
      <c r="EF368" s="12"/>
      <c r="EG368" s="12"/>
      <c r="EH368" s="12"/>
      <c r="EI368" s="12"/>
      <c r="EJ368" s="12"/>
      <c r="EK368" s="12"/>
      <c r="EL368" s="12"/>
      <c r="EM368" s="12"/>
      <c r="EN368" s="12"/>
      <c r="EO368" s="12"/>
      <c r="EP368" s="12"/>
      <c r="EQ368" s="12"/>
      <c r="ER368" s="12"/>
      <c r="ES368" s="12"/>
      <c r="ET368" s="12"/>
      <c r="EU368" s="12"/>
      <c r="EV368" s="12"/>
      <c r="EW368" s="12"/>
      <c r="EX368" s="12"/>
      <c r="EY368" s="12"/>
      <c r="EZ368" s="12"/>
      <c r="FA368" s="12"/>
      <c r="FB368" s="12"/>
      <c r="FC368" s="12"/>
      <c r="FD368" s="12"/>
      <c r="FE368" s="12"/>
      <c r="FF368" s="12"/>
      <c r="FG368" s="12"/>
    </row>
    <row r="369" spans="1:163" ht="12.75" x14ac:dyDescent="0.2">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12"/>
      <c r="BH369" s="12"/>
      <c r="BI369" s="12"/>
      <c r="BJ369" s="12"/>
      <c r="BK369" s="12"/>
      <c r="BL369" s="81">
        <f>'Youth population'!AU369</f>
        <v>0</v>
      </c>
      <c r="BM369" s="12"/>
      <c r="BN369" s="12"/>
      <c r="BO369" s="12"/>
      <c r="BP369" s="12"/>
      <c r="BQ369" s="12"/>
      <c r="BR369" s="12"/>
      <c r="BS369" s="12"/>
      <c r="BT369" s="12"/>
      <c r="BU369" s="12"/>
      <c r="BV369" s="12"/>
      <c r="BW369" s="12"/>
      <c r="BX369" s="12"/>
      <c r="BY369" s="12"/>
      <c r="BZ369" s="12"/>
      <c r="CA369" s="12"/>
      <c r="CB369" s="141"/>
      <c r="CC369" s="12"/>
      <c r="CD369" s="12"/>
      <c r="CE369" s="12"/>
      <c r="CF369" s="12"/>
      <c r="CG369" s="12"/>
      <c r="CH369" s="12"/>
      <c r="CI369" s="12"/>
      <c r="CJ369" s="12"/>
      <c r="CK369" s="12"/>
      <c r="CL369" s="12"/>
      <c r="CM369" s="12"/>
      <c r="CN369" s="12"/>
      <c r="CO369" s="12"/>
      <c r="CP369" s="12"/>
      <c r="CQ369" s="12"/>
      <c r="CR369" s="12"/>
      <c r="CS369" s="12"/>
      <c r="CT369" s="12"/>
      <c r="CU369" s="12"/>
      <c r="CV369" s="12"/>
      <c r="CW369" s="12"/>
      <c r="CX369" s="12"/>
      <c r="CY369" s="12"/>
      <c r="CZ369" s="12"/>
      <c r="DA369" s="12"/>
      <c r="DB369" s="12"/>
      <c r="DC369" s="12"/>
      <c r="DD369" s="12"/>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c r="EA369" s="12"/>
      <c r="EB369" s="12"/>
      <c r="EC369" s="12"/>
      <c r="ED369" s="12"/>
      <c r="EE369" s="12"/>
      <c r="EF369" s="12"/>
      <c r="EG369" s="12"/>
      <c r="EH369" s="12"/>
      <c r="EI369" s="12"/>
      <c r="EJ369" s="12"/>
      <c r="EK369" s="12"/>
      <c r="EL369" s="12"/>
      <c r="EM369" s="12"/>
      <c r="EN369" s="12"/>
      <c r="EO369" s="12"/>
      <c r="EP369" s="12"/>
      <c r="EQ369" s="12"/>
      <c r="ER369" s="12"/>
      <c r="ES369" s="12"/>
      <c r="ET369" s="12"/>
      <c r="EU369" s="12"/>
      <c r="EV369" s="12"/>
      <c r="EW369" s="12"/>
      <c r="EX369" s="12"/>
      <c r="EY369" s="12"/>
      <c r="EZ369" s="12"/>
      <c r="FA369" s="12"/>
      <c r="FB369" s="12"/>
      <c r="FC369" s="12"/>
      <c r="FD369" s="12"/>
      <c r="FE369" s="12"/>
      <c r="FF369" s="12"/>
      <c r="FG369" s="12"/>
    </row>
    <row r="370" spans="1:163" ht="12.75" x14ac:dyDescent="0.2">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12"/>
      <c r="BH370" s="12"/>
      <c r="BI370" s="12"/>
      <c r="BJ370" s="12"/>
      <c r="BK370" s="12"/>
      <c r="BL370" s="81">
        <f>'Youth population'!AU370</f>
        <v>0</v>
      </c>
      <c r="BM370" s="12"/>
      <c r="BN370" s="12"/>
      <c r="BO370" s="12"/>
      <c r="BP370" s="12"/>
      <c r="BQ370" s="12"/>
      <c r="BR370" s="12"/>
      <c r="BS370" s="12"/>
      <c r="BT370" s="12"/>
      <c r="BU370" s="12"/>
      <c r="BV370" s="12"/>
      <c r="BW370" s="12"/>
      <c r="BX370" s="12"/>
      <c r="BY370" s="12"/>
      <c r="BZ370" s="12"/>
      <c r="CA370" s="12"/>
      <c r="CB370" s="141"/>
      <c r="CC370" s="12"/>
      <c r="CD370" s="12"/>
      <c r="CE370" s="12"/>
      <c r="CF370" s="12"/>
      <c r="CG370" s="12"/>
      <c r="CH370" s="12"/>
      <c r="CI370" s="12"/>
      <c r="CJ370" s="12"/>
      <c r="CK370" s="12"/>
      <c r="CL370" s="12"/>
      <c r="CM370" s="12"/>
      <c r="CN370" s="12"/>
      <c r="CO370" s="12"/>
      <c r="CP370" s="12"/>
      <c r="CQ370" s="12"/>
      <c r="CR370" s="12"/>
      <c r="CS370" s="12"/>
      <c r="CT370" s="12"/>
      <c r="CU370" s="12"/>
      <c r="CV370" s="12"/>
      <c r="CW370" s="12"/>
      <c r="CX370" s="12"/>
      <c r="CY370" s="12"/>
      <c r="CZ370" s="12"/>
      <c r="DA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c r="EA370" s="12"/>
      <c r="EB370" s="12"/>
      <c r="EC370" s="12"/>
      <c r="ED370" s="12"/>
      <c r="EE370" s="12"/>
      <c r="EF370" s="12"/>
      <c r="EG370" s="12"/>
      <c r="EH370" s="12"/>
      <c r="EI370" s="12"/>
      <c r="EJ370" s="12"/>
      <c r="EK370" s="12"/>
      <c r="EL370" s="12"/>
      <c r="EM370" s="12"/>
      <c r="EN370" s="12"/>
      <c r="EO370" s="12"/>
      <c r="EP370" s="12"/>
      <c r="EQ370" s="12"/>
      <c r="ER370" s="12"/>
      <c r="ES370" s="12"/>
      <c r="ET370" s="12"/>
      <c r="EU370" s="12"/>
      <c r="EV370" s="12"/>
      <c r="EW370" s="12"/>
      <c r="EX370" s="12"/>
      <c r="EY370" s="12"/>
      <c r="EZ370" s="12"/>
      <c r="FA370" s="12"/>
      <c r="FB370" s="12"/>
      <c r="FC370" s="12"/>
      <c r="FD370" s="12"/>
      <c r="FE370" s="12"/>
      <c r="FF370" s="12"/>
      <c r="FG370" s="12"/>
    </row>
    <row r="371" spans="1:163" ht="12.75" x14ac:dyDescent="0.2">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35">
        <f>'Youth population'!AU371</f>
        <v>0</v>
      </c>
      <c r="BM371" s="12"/>
      <c r="BN371" s="12"/>
      <c r="BO371" s="12"/>
      <c r="BP371" s="12"/>
      <c r="BQ371" s="12"/>
      <c r="BR371" s="12"/>
      <c r="BS371" s="12"/>
      <c r="BT371" s="12"/>
      <c r="BU371" s="12"/>
      <c r="BV371" s="12"/>
      <c r="BW371" s="12"/>
      <c r="BX371" s="12"/>
      <c r="BY371" s="12"/>
      <c r="BZ371" s="12"/>
      <c r="CA371" s="12"/>
      <c r="CB371" s="141"/>
      <c r="CC371" s="12"/>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row>
    <row r="372" spans="1:163" ht="12.75" x14ac:dyDescent="0.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12"/>
      <c r="BH372" s="12"/>
      <c r="BI372" s="12"/>
      <c r="BJ372" s="12"/>
      <c r="BK372" s="12"/>
      <c r="BL372" s="81">
        <f>'Youth population'!AU372</f>
        <v>0</v>
      </c>
      <c r="BM372" s="12"/>
      <c r="BN372" s="12"/>
      <c r="BO372" s="12"/>
      <c r="BP372" s="12"/>
      <c r="BQ372" s="12"/>
      <c r="BR372" s="12"/>
      <c r="BS372" s="12"/>
      <c r="BT372" s="12"/>
      <c r="BU372" s="12"/>
      <c r="BV372" s="12"/>
      <c r="BW372" s="12"/>
      <c r="BX372" s="12"/>
      <c r="BY372" s="12"/>
      <c r="BZ372" s="12"/>
      <c r="CA372" s="12"/>
      <c r="CB372" s="141"/>
      <c r="CC372" s="12"/>
      <c r="CD372" s="12"/>
      <c r="CE372" s="12"/>
      <c r="CF372" s="12"/>
      <c r="CG372" s="12"/>
      <c r="CH372" s="12"/>
      <c r="CI372" s="12"/>
      <c r="CJ372" s="12"/>
      <c r="CK372" s="12"/>
      <c r="CL372" s="12"/>
      <c r="CM372" s="12"/>
      <c r="CN372" s="12"/>
      <c r="CO372" s="12"/>
      <c r="CP372" s="12"/>
      <c r="CQ372" s="12"/>
      <c r="CR372" s="12"/>
      <c r="CS372" s="12"/>
      <c r="CT372" s="12"/>
      <c r="CU372" s="12"/>
      <c r="CV372" s="12"/>
      <c r="CW372" s="12"/>
      <c r="CX372" s="12"/>
      <c r="CY372" s="12"/>
      <c r="CZ372" s="12"/>
      <c r="DA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c r="EA372" s="12"/>
      <c r="EB372" s="12"/>
      <c r="EC372" s="12"/>
      <c r="ED372" s="12"/>
      <c r="EE372" s="12"/>
      <c r="EF372" s="12"/>
      <c r="EG372" s="12"/>
      <c r="EH372" s="12"/>
      <c r="EI372" s="12"/>
      <c r="EJ372" s="12"/>
      <c r="EK372" s="12"/>
      <c r="EL372" s="12"/>
      <c r="EM372" s="12"/>
      <c r="EN372" s="12"/>
      <c r="EO372" s="12"/>
      <c r="EP372" s="12"/>
      <c r="EQ372" s="12"/>
      <c r="ER372" s="12"/>
      <c r="ES372" s="12"/>
      <c r="ET372" s="12"/>
      <c r="EU372" s="12"/>
      <c r="EV372" s="12"/>
      <c r="EW372" s="12"/>
      <c r="EX372" s="12"/>
      <c r="EY372" s="12"/>
      <c r="EZ372" s="12"/>
      <c r="FA372" s="12"/>
      <c r="FB372" s="12"/>
      <c r="FC372" s="12"/>
      <c r="FD372" s="12"/>
      <c r="FE372" s="12"/>
      <c r="FF372" s="12"/>
      <c r="FG372" s="12"/>
    </row>
    <row r="373" spans="1:163" ht="12.75" x14ac:dyDescent="0.2">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12"/>
      <c r="BH373" s="12"/>
      <c r="BI373" s="12"/>
      <c r="BJ373" s="12"/>
      <c r="BK373" s="12"/>
      <c r="BL373" s="73">
        <f>'Youth population'!AU373</f>
        <v>0</v>
      </c>
      <c r="BM373" s="12"/>
      <c r="BN373" s="12"/>
      <c r="BO373" s="12"/>
      <c r="BP373" s="12"/>
      <c r="BQ373" s="12"/>
      <c r="BR373" s="12"/>
      <c r="BS373" s="12"/>
      <c r="BT373" s="12"/>
      <c r="BU373" s="12"/>
      <c r="BV373" s="12"/>
      <c r="BW373" s="12"/>
      <c r="BX373" s="12"/>
      <c r="BY373" s="12"/>
      <c r="BZ373" s="12"/>
      <c r="CA373" s="12"/>
      <c r="CB373" s="141"/>
      <c r="CC373" s="12"/>
      <c r="CD373" s="12"/>
      <c r="CE373" s="12"/>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c r="EA373" s="12"/>
      <c r="EB373" s="12"/>
      <c r="EC373" s="12"/>
      <c r="ED373" s="12"/>
      <c r="EE373" s="12"/>
      <c r="EF373" s="12"/>
      <c r="EG373" s="12"/>
      <c r="EH373" s="12"/>
      <c r="EI373" s="12"/>
      <c r="EJ373" s="12"/>
      <c r="EK373" s="12"/>
      <c r="EL373" s="12"/>
      <c r="EM373" s="12"/>
      <c r="EN373" s="12"/>
      <c r="EO373" s="12"/>
      <c r="EP373" s="12"/>
      <c r="EQ373" s="12"/>
      <c r="ER373" s="12"/>
      <c r="ES373" s="12"/>
      <c r="ET373" s="12"/>
      <c r="EU373" s="12"/>
      <c r="EV373" s="12"/>
      <c r="EW373" s="12"/>
      <c r="EX373" s="12"/>
      <c r="EY373" s="12"/>
      <c r="EZ373" s="12"/>
      <c r="FA373" s="12"/>
      <c r="FB373" s="12"/>
      <c r="FC373" s="12"/>
      <c r="FD373" s="12"/>
      <c r="FE373" s="12"/>
      <c r="FF373" s="12"/>
      <c r="FG373" s="12"/>
    </row>
    <row r="374" spans="1:163" ht="12.75" x14ac:dyDescent="0.2">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12"/>
      <c r="BH374" s="12"/>
      <c r="BI374" s="12"/>
      <c r="BJ374" s="12"/>
      <c r="BK374" s="12"/>
      <c r="BL374" s="35">
        <f>'Youth population'!AU374</f>
        <v>0</v>
      </c>
      <c r="BM374" s="12"/>
      <c r="BN374" s="12"/>
      <c r="BO374" s="12"/>
      <c r="BP374" s="12"/>
      <c r="BQ374" s="12"/>
      <c r="BR374" s="12"/>
      <c r="BS374" s="12"/>
      <c r="BT374" s="12"/>
      <c r="BU374" s="12"/>
      <c r="BV374" s="12"/>
      <c r="BW374" s="12"/>
      <c r="BX374" s="12"/>
      <c r="BY374" s="12"/>
      <c r="BZ374" s="12"/>
      <c r="CA374" s="12"/>
      <c r="CB374" s="141"/>
      <c r="CC374" s="12"/>
      <c r="CD374" s="12"/>
      <c r="CE374" s="12"/>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12"/>
      <c r="DQ374" s="12"/>
      <c r="DR374" s="12"/>
      <c r="DS374" s="12"/>
      <c r="DT374" s="12"/>
      <c r="DU374" s="12"/>
      <c r="DV374" s="12"/>
      <c r="DW374" s="12"/>
      <c r="DX374" s="12"/>
      <c r="DY374" s="12"/>
      <c r="DZ374" s="12"/>
      <c r="EA374" s="12"/>
      <c r="EB374" s="12"/>
      <c r="EC374" s="12"/>
      <c r="ED374" s="12"/>
      <c r="EE374" s="12"/>
      <c r="EF374" s="12"/>
      <c r="EG374" s="12"/>
      <c r="EH374" s="12"/>
      <c r="EI374" s="12"/>
      <c r="EJ374" s="12"/>
      <c r="EK374" s="12"/>
      <c r="EL374" s="12"/>
      <c r="EM374" s="12"/>
      <c r="EN374" s="12"/>
      <c r="EO374" s="12"/>
      <c r="EP374" s="12"/>
      <c r="EQ374" s="12"/>
      <c r="ER374" s="12"/>
      <c r="ES374" s="12"/>
      <c r="ET374" s="12"/>
      <c r="EU374" s="12"/>
      <c r="EV374" s="12"/>
      <c r="EW374" s="12"/>
      <c r="EX374" s="12"/>
      <c r="EY374" s="12"/>
      <c r="EZ374" s="12"/>
      <c r="FA374" s="12"/>
      <c r="FB374" s="12"/>
      <c r="FC374" s="12"/>
      <c r="FD374" s="12"/>
      <c r="FE374" s="12"/>
      <c r="FF374" s="12"/>
      <c r="FG374" s="12"/>
    </row>
    <row r="375" spans="1:163" ht="12.75" x14ac:dyDescent="0.2">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12"/>
      <c r="BH375" s="12"/>
      <c r="BI375" s="12"/>
      <c r="BJ375" s="12"/>
      <c r="BK375" s="12"/>
      <c r="BL375" s="117">
        <f>'Youth population'!AU375</f>
        <v>0</v>
      </c>
      <c r="BM375" s="12"/>
      <c r="BN375" s="12"/>
      <c r="BO375" s="12"/>
      <c r="BP375" s="12"/>
      <c r="BQ375" s="12"/>
      <c r="BR375" s="12"/>
      <c r="BS375" s="12"/>
      <c r="BT375" s="12"/>
      <c r="BU375" s="12"/>
      <c r="BV375" s="12"/>
      <c r="BW375" s="12"/>
      <c r="BX375" s="12"/>
      <c r="BY375" s="12"/>
      <c r="BZ375" s="12"/>
      <c r="CA375" s="12"/>
      <c r="CB375" s="141"/>
      <c r="CC375" s="12"/>
      <c r="CD375" s="12"/>
      <c r="CE375" s="12"/>
      <c r="CF375" s="12"/>
      <c r="CG375" s="12"/>
      <c r="CH375" s="12"/>
      <c r="CI375" s="12"/>
      <c r="CJ375" s="12"/>
      <c r="CK375" s="12"/>
      <c r="CL375" s="12"/>
      <c r="CM375" s="12"/>
      <c r="CN375" s="12"/>
      <c r="CO375" s="12"/>
      <c r="CP375" s="12"/>
      <c r="CQ375" s="12"/>
      <c r="CR375" s="12"/>
      <c r="CS375" s="12"/>
      <c r="CT375" s="12"/>
      <c r="CU375" s="12"/>
      <c r="CV375" s="12"/>
      <c r="CW375" s="12"/>
      <c r="CX375" s="12"/>
      <c r="CY375" s="12"/>
      <c r="CZ375" s="12"/>
      <c r="DA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c r="EA375" s="12"/>
      <c r="EB375" s="12"/>
      <c r="EC375" s="12"/>
      <c r="ED375" s="12"/>
      <c r="EE375" s="12"/>
      <c r="EF375" s="12"/>
      <c r="EG375" s="12"/>
      <c r="EH375" s="12"/>
      <c r="EI375" s="12"/>
      <c r="EJ375" s="12"/>
      <c r="EK375" s="12"/>
      <c r="EL375" s="12"/>
      <c r="EM375" s="12"/>
      <c r="EN375" s="12"/>
      <c r="EO375" s="12"/>
      <c r="EP375" s="12"/>
      <c r="EQ375" s="12"/>
      <c r="ER375" s="12"/>
      <c r="ES375" s="12"/>
      <c r="ET375" s="12"/>
      <c r="EU375" s="12"/>
      <c r="EV375" s="12"/>
      <c r="EW375" s="12"/>
      <c r="EX375" s="12"/>
      <c r="EY375" s="12"/>
      <c r="EZ375" s="12"/>
      <c r="FA375" s="12"/>
      <c r="FB375" s="12"/>
      <c r="FC375" s="12"/>
      <c r="FD375" s="12"/>
      <c r="FE375" s="12"/>
      <c r="FF375" s="12"/>
      <c r="FG375" s="12"/>
    </row>
    <row r="376" spans="1:163" ht="12.75" x14ac:dyDescent="0.2">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12"/>
      <c r="BH376" s="12"/>
      <c r="BI376" s="12"/>
      <c r="BJ376" s="12"/>
      <c r="BK376" s="12"/>
      <c r="BL376" s="69">
        <f>'Youth population'!AU376</f>
        <v>0</v>
      </c>
      <c r="BM376" s="12"/>
      <c r="BN376" s="12"/>
      <c r="BO376" s="12"/>
      <c r="BP376" s="12"/>
      <c r="BQ376" s="12"/>
      <c r="BR376" s="12"/>
      <c r="BS376" s="12"/>
      <c r="BT376" s="12"/>
      <c r="BU376" s="12"/>
      <c r="BV376" s="12"/>
      <c r="BW376" s="12"/>
      <c r="BX376" s="12"/>
      <c r="BY376" s="12"/>
      <c r="BZ376" s="12"/>
      <c r="CA376" s="12"/>
      <c r="CB376" s="141"/>
      <c r="CC376" s="12"/>
      <c r="CD376" s="12"/>
      <c r="CE376" s="12"/>
      <c r="CF376" s="12"/>
      <c r="CG376" s="12"/>
      <c r="CH376" s="12"/>
      <c r="CI376" s="12"/>
      <c r="CJ376" s="12"/>
      <c r="CK376" s="12"/>
      <c r="CL376" s="12"/>
      <c r="CM376" s="12"/>
      <c r="CN376" s="12"/>
      <c r="CO376" s="12"/>
      <c r="CP376" s="12"/>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c r="EI376" s="12"/>
      <c r="EJ376" s="12"/>
      <c r="EK376" s="12"/>
      <c r="EL376" s="12"/>
      <c r="EM376" s="12"/>
      <c r="EN376" s="12"/>
      <c r="EO376" s="12"/>
      <c r="EP376" s="12"/>
      <c r="EQ376" s="12"/>
      <c r="ER376" s="12"/>
      <c r="ES376" s="12"/>
      <c r="ET376" s="12"/>
      <c r="EU376" s="12"/>
      <c r="EV376" s="12"/>
      <c r="EW376" s="12"/>
      <c r="EX376" s="12"/>
      <c r="EY376" s="12"/>
      <c r="EZ376" s="12"/>
      <c r="FA376" s="12"/>
      <c r="FB376" s="12"/>
      <c r="FC376" s="12"/>
      <c r="FD376" s="12"/>
      <c r="FE376" s="12"/>
      <c r="FF376" s="12"/>
      <c r="FG376" s="12"/>
    </row>
    <row r="377" spans="1:163" ht="12.75" x14ac:dyDescent="0.2">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17">
        <f>'Youth population'!AU377</f>
        <v>0</v>
      </c>
      <c r="BM377" s="12"/>
      <c r="BN377" s="12"/>
      <c r="BO377" s="12"/>
      <c r="BP377" s="12"/>
      <c r="BQ377" s="12"/>
      <c r="BR377" s="12"/>
      <c r="BS377" s="12"/>
      <c r="BT377" s="12"/>
      <c r="BU377" s="12"/>
      <c r="BV377" s="12"/>
      <c r="BW377" s="12"/>
      <c r="BX377" s="12"/>
      <c r="BY377" s="12"/>
      <c r="BZ377" s="12"/>
      <c r="CA377" s="12"/>
      <c r="CB377" s="141"/>
      <c r="CC377" s="12"/>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row>
    <row r="378" spans="1:163" ht="12.75" x14ac:dyDescent="0.2">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12"/>
      <c r="BH378" s="12"/>
      <c r="BI378" s="12"/>
      <c r="BJ378" s="12"/>
      <c r="BK378" s="12"/>
      <c r="BL378" s="35">
        <f>'Youth population'!AU378</f>
        <v>0</v>
      </c>
      <c r="BM378" s="12"/>
      <c r="BN378" s="12"/>
      <c r="BO378" s="12"/>
      <c r="BP378" s="12"/>
      <c r="BQ378" s="12"/>
      <c r="BR378" s="12"/>
      <c r="BS378" s="12"/>
      <c r="BT378" s="12"/>
      <c r="BU378" s="12"/>
      <c r="BV378" s="12"/>
      <c r="BW378" s="12"/>
      <c r="BX378" s="12"/>
      <c r="BY378" s="12"/>
      <c r="BZ378" s="12"/>
      <c r="CA378" s="12"/>
      <c r="CB378" s="141"/>
      <c r="CC378" s="12"/>
      <c r="CD378" s="12"/>
      <c r="CE378" s="12"/>
      <c r="CF378" s="12"/>
      <c r="CG378" s="12"/>
      <c r="CH378" s="12"/>
      <c r="CI378" s="12"/>
      <c r="CJ378" s="12"/>
      <c r="CK378" s="12"/>
      <c r="CL378" s="12"/>
      <c r="CM378" s="12"/>
      <c r="CN378" s="12"/>
      <c r="CO378" s="12"/>
      <c r="CP378" s="12"/>
      <c r="CQ378" s="12"/>
      <c r="CR378" s="12"/>
      <c r="CS378" s="12"/>
      <c r="CT378" s="12"/>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c r="EB378" s="12"/>
      <c r="EC378" s="12"/>
      <c r="ED378" s="12"/>
      <c r="EE378" s="12"/>
      <c r="EF378" s="12"/>
      <c r="EG378" s="12"/>
      <c r="EH378" s="12"/>
      <c r="EI378" s="12"/>
      <c r="EJ378" s="12"/>
      <c r="EK378" s="12"/>
      <c r="EL378" s="12"/>
      <c r="EM378" s="12"/>
      <c r="EN378" s="12"/>
      <c r="EO378" s="12"/>
      <c r="EP378" s="12"/>
      <c r="EQ378" s="12"/>
      <c r="ER378" s="12"/>
      <c r="ES378" s="12"/>
      <c r="ET378" s="12"/>
      <c r="EU378" s="12"/>
      <c r="EV378" s="12"/>
      <c r="EW378" s="12"/>
      <c r="EX378" s="12"/>
      <c r="EY378" s="12"/>
      <c r="EZ378" s="12"/>
      <c r="FA378" s="12"/>
      <c r="FB378" s="12"/>
      <c r="FC378" s="12"/>
      <c r="FD378" s="12"/>
      <c r="FE378" s="12"/>
      <c r="FF378" s="12"/>
      <c r="FG378" s="12"/>
    </row>
    <row r="379" spans="1:163" ht="12.75" x14ac:dyDescent="0.2">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12"/>
      <c r="BH379" s="12"/>
      <c r="BI379" s="12"/>
      <c r="BJ379" s="12"/>
      <c r="BK379" s="12"/>
      <c r="BL379" s="117">
        <f>'Youth population'!AU379</f>
        <v>0</v>
      </c>
      <c r="BM379" s="12"/>
      <c r="BN379" s="12"/>
      <c r="BO379" s="12"/>
      <c r="BP379" s="12"/>
      <c r="BQ379" s="12"/>
      <c r="BR379" s="12"/>
      <c r="BS379" s="12"/>
      <c r="BT379" s="12"/>
      <c r="BU379" s="12"/>
      <c r="BV379" s="12"/>
      <c r="BW379" s="12"/>
      <c r="BX379" s="12"/>
      <c r="BY379" s="12"/>
      <c r="BZ379" s="12"/>
      <c r="CA379" s="12"/>
      <c r="CB379" s="141"/>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c r="EB379" s="12"/>
      <c r="EC379" s="12"/>
      <c r="ED379" s="12"/>
      <c r="EE379" s="12"/>
      <c r="EF379" s="12"/>
      <c r="EG379" s="12"/>
      <c r="EH379" s="12"/>
      <c r="EI379" s="12"/>
      <c r="EJ379" s="12"/>
      <c r="EK379" s="12"/>
      <c r="EL379" s="12"/>
      <c r="EM379" s="12"/>
      <c r="EN379" s="12"/>
      <c r="EO379" s="12"/>
      <c r="EP379" s="12"/>
      <c r="EQ379" s="12"/>
      <c r="ER379" s="12"/>
      <c r="ES379" s="12"/>
      <c r="ET379" s="12"/>
      <c r="EU379" s="12"/>
      <c r="EV379" s="12"/>
      <c r="EW379" s="12"/>
      <c r="EX379" s="12"/>
      <c r="EY379" s="12"/>
      <c r="EZ379" s="12"/>
      <c r="FA379" s="12"/>
      <c r="FB379" s="12"/>
      <c r="FC379" s="12"/>
      <c r="FD379" s="12"/>
      <c r="FE379" s="12"/>
      <c r="FF379" s="12"/>
      <c r="FG379" s="12"/>
    </row>
    <row r="380" spans="1:163" ht="12.75" x14ac:dyDescent="0.2">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12"/>
      <c r="BH380" s="12"/>
      <c r="BI380" s="12"/>
      <c r="BJ380" s="12"/>
      <c r="BK380" s="12"/>
      <c r="BL380" s="35">
        <f>'Youth population'!AU380</f>
        <v>0</v>
      </c>
      <c r="BM380" s="12"/>
      <c r="BN380" s="12"/>
      <c r="BO380" s="12"/>
      <c r="BP380" s="12"/>
      <c r="BQ380" s="12"/>
      <c r="BR380" s="12"/>
      <c r="BS380" s="12"/>
      <c r="BT380" s="12"/>
      <c r="BU380" s="12"/>
      <c r="BV380" s="12"/>
      <c r="BW380" s="12"/>
      <c r="BX380" s="12"/>
      <c r="BY380" s="12"/>
      <c r="BZ380" s="12"/>
      <c r="CA380" s="12"/>
      <c r="CB380" s="141"/>
      <c r="CC380" s="12"/>
      <c r="CD380" s="12"/>
      <c r="CE380" s="12"/>
      <c r="CF380" s="12"/>
      <c r="CG380" s="12"/>
      <c r="CH380" s="12"/>
      <c r="CI380" s="12"/>
      <c r="CJ380" s="12"/>
      <c r="CK380" s="12"/>
      <c r="CL380" s="12"/>
      <c r="CM380" s="12"/>
      <c r="CN380" s="12"/>
      <c r="CO380" s="12"/>
      <c r="CP380" s="12"/>
      <c r="CQ380" s="12"/>
      <c r="CR380" s="12"/>
      <c r="CS380" s="12"/>
      <c r="CT380" s="12"/>
      <c r="CU380" s="12"/>
      <c r="CV380" s="12"/>
      <c r="CW380" s="12"/>
      <c r="CX380" s="12"/>
      <c r="CY380" s="12"/>
      <c r="CZ380" s="12"/>
      <c r="DA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c r="EA380" s="12"/>
      <c r="EB380" s="12"/>
      <c r="EC380" s="12"/>
      <c r="ED380" s="12"/>
      <c r="EE380" s="12"/>
      <c r="EF380" s="12"/>
      <c r="EG380" s="12"/>
      <c r="EH380" s="12"/>
      <c r="EI380" s="12"/>
      <c r="EJ380" s="12"/>
      <c r="EK380" s="12"/>
      <c r="EL380" s="12"/>
      <c r="EM380" s="12"/>
      <c r="EN380" s="12"/>
      <c r="EO380" s="12"/>
      <c r="EP380" s="12"/>
      <c r="EQ380" s="12"/>
      <c r="ER380" s="12"/>
      <c r="ES380" s="12"/>
      <c r="ET380" s="12"/>
      <c r="EU380" s="12"/>
      <c r="EV380" s="12"/>
      <c r="EW380" s="12"/>
      <c r="EX380" s="12"/>
      <c r="EY380" s="12"/>
      <c r="EZ380" s="12"/>
      <c r="FA380" s="12"/>
      <c r="FB380" s="12"/>
      <c r="FC380" s="12"/>
      <c r="FD380" s="12"/>
      <c r="FE380" s="12"/>
      <c r="FF380" s="12"/>
      <c r="FG380" s="12"/>
    </row>
    <row r="381" spans="1:163" ht="12.75" x14ac:dyDescent="0.2">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12"/>
      <c r="BH381" s="12"/>
      <c r="BI381" s="12"/>
      <c r="BJ381" s="12"/>
      <c r="BK381" s="12"/>
      <c r="BL381" s="310">
        <f>'Youth population'!AU381</f>
        <v>0</v>
      </c>
      <c r="BM381" s="12"/>
      <c r="BN381" s="12"/>
      <c r="BO381" s="12"/>
      <c r="BP381" s="12"/>
      <c r="BQ381" s="12"/>
      <c r="BR381" s="12"/>
      <c r="BS381" s="12"/>
      <c r="BT381" s="12"/>
      <c r="BU381" s="12"/>
      <c r="BV381" s="12"/>
      <c r="BW381" s="12"/>
      <c r="BX381" s="12"/>
      <c r="BY381" s="12"/>
      <c r="BZ381" s="12"/>
      <c r="CA381" s="12"/>
      <c r="CB381" s="141"/>
      <c r="CC381" s="12"/>
      <c r="CD381" s="12"/>
      <c r="CE381" s="12"/>
      <c r="CF381" s="12"/>
      <c r="CG381" s="12"/>
      <c r="CH381" s="12"/>
      <c r="CI381" s="12"/>
      <c r="CJ381" s="12"/>
      <c r="CK381" s="12"/>
      <c r="CL381" s="12"/>
      <c r="CM381" s="12"/>
      <c r="CN381" s="12"/>
      <c r="CO381" s="12"/>
      <c r="CP381" s="12"/>
      <c r="CQ381" s="12"/>
      <c r="CR381" s="12"/>
      <c r="CS381" s="12"/>
      <c r="CT381" s="12"/>
      <c r="CU381" s="12"/>
      <c r="CV381" s="12"/>
      <c r="CW381" s="12"/>
      <c r="CX381" s="12"/>
      <c r="CY381" s="12"/>
      <c r="CZ381" s="12"/>
      <c r="DA381" s="12"/>
      <c r="DB381" s="12"/>
      <c r="DC381" s="12"/>
      <c r="DD381" s="12"/>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c r="EA381" s="12"/>
      <c r="EB381" s="12"/>
      <c r="EC381" s="12"/>
      <c r="ED381" s="12"/>
      <c r="EE381" s="12"/>
      <c r="EF381" s="12"/>
      <c r="EG381" s="12"/>
      <c r="EH381" s="12"/>
      <c r="EI381" s="12"/>
      <c r="EJ381" s="12"/>
      <c r="EK381" s="12"/>
      <c r="EL381" s="12"/>
      <c r="EM381" s="12"/>
      <c r="EN381" s="12"/>
      <c r="EO381" s="12"/>
      <c r="EP381" s="12"/>
      <c r="EQ381" s="12"/>
      <c r="ER381" s="12"/>
      <c r="ES381" s="12"/>
      <c r="ET381" s="12"/>
      <c r="EU381" s="12"/>
      <c r="EV381" s="12"/>
      <c r="EW381" s="12"/>
      <c r="EX381" s="12"/>
      <c r="EY381" s="12"/>
      <c r="EZ381" s="12"/>
      <c r="FA381" s="12"/>
      <c r="FB381" s="12"/>
      <c r="FC381" s="12"/>
      <c r="FD381" s="12"/>
      <c r="FE381" s="12"/>
      <c r="FF381" s="12"/>
      <c r="FG381" s="12"/>
    </row>
    <row r="382" spans="1:163" ht="12.75" x14ac:dyDescent="0.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12"/>
      <c r="BH382" s="12"/>
      <c r="BI382" s="12"/>
      <c r="BJ382" s="12"/>
      <c r="BK382" s="12"/>
      <c r="BL382" s="69">
        <f>'Youth population'!AU382</f>
        <v>0</v>
      </c>
      <c r="BM382" s="12"/>
      <c r="BN382" s="12"/>
      <c r="BO382" s="12"/>
      <c r="BP382" s="12"/>
      <c r="BQ382" s="12"/>
      <c r="BR382" s="12"/>
      <c r="BS382" s="12"/>
      <c r="BT382" s="12"/>
      <c r="BU382" s="12"/>
      <c r="BV382" s="12"/>
      <c r="BW382" s="12"/>
      <c r="BX382" s="12"/>
      <c r="BY382" s="12"/>
      <c r="BZ382" s="12"/>
      <c r="CA382" s="12"/>
      <c r="CB382" s="141"/>
      <c r="CC382" s="12"/>
      <c r="CD382" s="12"/>
      <c r="CE382" s="12"/>
      <c r="CF382" s="12"/>
      <c r="CG382" s="12"/>
      <c r="CH382" s="12"/>
      <c r="CI382" s="12"/>
      <c r="CJ382" s="12"/>
      <c r="CK382" s="12"/>
      <c r="CL382" s="12"/>
      <c r="CM382" s="12"/>
      <c r="CN382" s="12"/>
      <c r="CO382" s="12"/>
      <c r="CP382" s="12"/>
      <c r="CQ382" s="12"/>
      <c r="CR382" s="12"/>
      <c r="CS382" s="12"/>
      <c r="CT382" s="12"/>
      <c r="CU382" s="12"/>
      <c r="CV382" s="12"/>
      <c r="CW382" s="12"/>
      <c r="CX382" s="12"/>
      <c r="CY382" s="12"/>
      <c r="CZ382" s="12"/>
      <c r="DA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c r="EA382" s="12"/>
      <c r="EB382" s="12"/>
      <c r="EC382" s="12"/>
      <c r="ED382" s="12"/>
      <c r="EE382" s="12"/>
      <c r="EF382" s="12"/>
      <c r="EG382" s="12"/>
      <c r="EH382" s="12"/>
      <c r="EI382" s="12"/>
      <c r="EJ382" s="12"/>
      <c r="EK382" s="12"/>
      <c r="EL382" s="12"/>
      <c r="EM382" s="12"/>
      <c r="EN382" s="12"/>
      <c r="EO382" s="12"/>
      <c r="EP382" s="12"/>
      <c r="EQ382" s="12"/>
      <c r="ER382" s="12"/>
      <c r="ES382" s="12"/>
      <c r="ET382" s="12"/>
      <c r="EU382" s="12"/>
      <c r="EV382" s="12"/>
      <c r="EW382" s="12"/>
      <c r="EX382" s="12"/>
      <c r="EY382" s="12"/>
      <c r="EZ382" s="12"/>
      <c r="FA382" s="12"/>
      <c r="FB382" s="12"/>
      <c r="FC382" s="12"/>
      <c r="FD382" s="12"/>
      <c r="FE382" s="12"/>
      <c r="FF382" s="12"/>
      <c r="FG382" s="12"/>
    </row>
    <row r="383" spans="1:163" ht="12.75" x14ac:dyDescent="0.2">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81">
        <f>'Youth population'!AU383</f>
        <v>0</v>
      </c>
      <c r="BM383" s="12"/>
      <c r="BN383" s="12"/>
      <c r="BO383" s="12"/>
      <c r="BP383" s="12"/>
      <c r="BQ383" s="12"/>
      <c r="BR383" s="12"/>
      <c r="BS383" s="12"/>
      <c r="BT383" s="12"/>
      <c r="BU383" s="12"/>
      <c r="BV383" s="12"/>
      <c r="BW383" s="12"/>
      <c r="BX383" s="12"/>
      <c r="BY383" s="12"/>
      <c r="BZ383" s="12"/>
      <c r="CA383" s="12"/>
      <c r="CB383" s="141"/>
      <c r="CC383" s="12"/>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row>
    <row r="384" spans="1:163" ht="12.75" x14ac:dyDescent="0.2">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12"/>
      <c r="BH384" s="12"/>
      <c r="BI384" s="12"/>
      <c r="BJ384" s="12"/>
      <c r="BK384" s="12"/>
      <c r="BL384" s="69">
        <f>'Youth population'!AU384</f>
        <v>0</v>
      </c>
      <c r="BM384" s="12"/>
      <c r="BN384" s="12"/>
      <c r="BO384" s="12"/>
      <c r="BP384" s="12"/>
      <c r="BQ384" s="12"/>
      <c r="BR384" s="12"/>
      <c r="BS384" s="12"/>
      <c r="BT384" s="12"/>
      <c r="BU384" s="12"/>
      <c r="BV384" s="12"/>
      <c r="BW384" s="12"/>
      <c r="BX384" s="12"/>
      <c r="BY384" s="12"/>
      <c r="BZ384" s="12"/>
      <c r="CA384" s="12"/>
      <c r="CB384" s="141"/>
      <c r="CC384" s="12"/>
      <c r="CD384" s="12"/>
      <c r="CE384" s="12"/>
      <c r="CF384" s="12"/>
      <c r="CG384" s="12"/>
      <c r="CH384" s="12"/>
      <c r="CI384" s="12"/>
      <c r="CJ384" s="12"/>
      <c r="CK384" s="12"/>
      <c r="CL384" s="12"/>
      <c r="CM384" s="12"/>
      <c r="CN384" s="12"/>
      <c r="CO384" s="12"/>
      <c r="CP384" s="12"/>
      <c r="CQ384" s="12"/>
      <c r="CR384" s="12"/>
      <c r="CS384" s="12"/>
      <c r="CT384" s="12"/>
      <c r="CU384" s="12"/>
      <c r="CV384" s="12"/>
      <c r="CW384" s="12"/>
      <c r="CX384" s="12"/>
      <c r="CY384" s="12"/>
      <c r="CZ384" s="12"/>
      <c r="DA384" s="12"/>
      <c r="DB384" s="12"/>
      <c r="DC384" s="12"/>
      <c r="DD384" s="12"/>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c r="EA384" s="12"/>
      <c r="EB384" s="12"/>
      <c r="EC384" s="12"/>
      <c r="ED384" s="12"/>
      <c r="EE384" s="12"/>
      <c r="EF384" s="12"/>
      <c r="EG384" s="12"/>
      <c r="EH384" s="12"/>
      <c r="EI384" s="12"/>
      <c r="EJ384" s="12"/>
      <c r="EK384" s="12"/>
      <c r="EL384" s="12"/>
      <c r="EM384" s="12"/>
      <c r="EN384" s="12"/>
      <c r="EO384" s="12"/>
      <c r="EP384" s="12"/>
      <c r="EQ384" s="12"/>
      <c r="ER384" s="12"/>
      <c r="ES384" s="12"/>
      <c r="ET384" s="12"/>
      <c r="EU384" s="12"/>
      <c r="EV384" s="12"/>
      <c r="EW384" s="12"/>
      <c r="EX384" s="12"/>
      <c r="EY384" s="12"/>
      <c r="EZ384" s="12"/>
      <c r="FA384" s="12"/>
      <c r="FB384" s="12"/>
      <c r="FC384" s="12"/>
      <c r="FD384" s="12"/>
      <c r="FE384" s="12"/>
      <c r="FF384" s="12"/>
      <c r="FG384" s="12"/>
    </row>
    <row r="385" spans="1:163" ht="12.75" x14ac:dyDescent="0.2">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12"/>
      <c r="BH385" s="12"/>
      <c r="BI385" s="12"/>
      <c r="BJ385" s="12"/>
      <c r="BK385" s="12"/>
      <c r="BL385" s="117">
        <f>'Youth population'!AU385</f>
        <v>0</v>
      </c>
      <c r="BM385" s="12"/>
      <c r="BN385" s="12"/>
      <c r="BO385" s="12"/>
      <c r="BP385" s="12"/>
      <c r="BQ385" s="12"/>
      <c r="BR385" s="12"/>
      <c r="BS385" s="12"/>
      <c r="BT385" s="12"/>
      <c r="BU385" s="12"/>
      <c r="BV385" s="12"/>
      <c r="BW385" s="12"/>
      <c r="BX385" s="12"/>
      <c r="BY385" s="12"/>
      <c r="BZ385" s="12"/>
      <c r="CA385" s="12"/>
      <c r="CB385" s="141"/>
      <c r="CC385" s="12"/>
      <c r="CD385" s="12"/>
      <c r="CE385" s="12"/>
      <c r="CF385" s="12"/>
      <c r="CG385" s="12"/>
      <c r="CH385" s="12"/>
      <c r="CI385" s="12"/>
      <c r="CJ385" s="12"/>
      <c r="CK385" s="12"/>
      <c r="CL385" s="12"/>
      <c r="CM385" s="12"/>
      <c r="CN385" s="12"/>
      <c r="CO385" s="12"/>
      <c r="CP385" s="12"/>
      <c r="CQ385" s="12"/>
      <c r="CR385" s="12"/>
      <c r="CS385" s="12"/>
      <c r="CT385" s="12"/>
      <c r="CU385" s="12"/>
      <c r="CV385" s="12"/>
      <c r="CW385" s="12"/>
      <c r="CX385" s="12"/>
      <c r="CY385" s="12"/>
      <c r="CZ385" s="12"/>
      <c r="DA385" s="12"/>
      <c r="DB385" s="12"/>
      <c r="DC385" s="12"/>
      <c r="DD385" s="12"/>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c r="EA385" s="12"/>
      <c r="EB385" s="12"/>
      <c r="EC385" s="12"/>
      <c r="ED385" s="12"/>
      <c r="EE385" s="12"/>
      <c r="EF385" s="12"/>
      <c r="EG385" s="12"/>
      <c r="EH385" s="12"/>
      <c r="EI385" s="12"/>
      <c r="EJ385" s="12"/>
      <c r="EK385" s="12"/>
      <c r="EL385" s="12"/>
      <c r="EM385" s="12"/>
      <c r="EN385" s="12"/>
      <c r="EO385" s="12"/>
      <c r="EP385" s="12"/>
      <c r="EQ385" s="12"/>
      <c r="ER385" s="12"/>
      <c r="ES385" s="12"/>
      <c r="ET385" s="12"/>
      <c r="EU385" s="12"/>
      <c r="EV385" s="12"/>
      <c r="EW385" s="12"/>
      <c r="EX385" s="12"/>
      <c r="EY385" s="12"/>
      <c r="EZ385" s="12"/>
      <c r="FA385" s="12"/>
      <c r="FB385" s="12"/>
      <c r="FC385" s="12"/>
      <c r="FD385" s="12"/>
      <c r="FE385" s="12"/>
      <c r="FF385" s="12"/>
      <c r="FG385" s="12"/>
    </row>
    <row r="386" spans="1:163" ht="12.75" x14ac:dyDescent="0.2">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12"/>
      <c r="BH386" s="12"/>
      <c r="BI386" s="12"/>
      <c r="BJ386" s="12"/>
      <c r="BK386" s="12"/>
      <c r="BL386" s="310">
        <f>'Youth population'!AU386</f>
        <v>0</v>
      </c>
      <c r="BM386" s="12"/>
      <c r="BN386" s="12"/>
      <c r="BO386" s="12"/>
      <c r="BP386" s="12"/>
      <c r="BQ386" s="12"/>
      <c r="BR386" s="12"/>
      <c r="BS386" s="12"/>
      <c r="BT386" s="12"/>
      <c r="BU386" s="12"/>
      <c r="BV386" s="12"/>
      <c r="BW386" s="12"/>
      <c r="BX386" s="12"/>
      <c r="BY386" s="12"/>
      <c r="BZ386" s="12"/>
      <c r="CA386" s="12"/>
      <c r="CB386" s="141"/>
      <c r="CC386" s="12"/>
      <c r="CD386" s="12"/>
      <c r="CE386" s="12"/>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c r="EA386" s="12"/>
      <c r="EB386" s="12"/>
      <c r="EC386" s="12"/>
      <c r="ED386" s="12"/>
      <c r="EE386" s="12"/>
      <c r="EF386" s="12"/>
      <c r="EG386" s="12"/>
      <c r="EH386" s="12"/>
      <c r="EI386" s="12"/>
      <c r="EJ386" s="12"/>
      <c r="EK386" s="12"/>
      <c r="EL386" s="12"/>
      <c r="EM386" s="12"/>
      <c r="EN386" s="12"/>
      <c r="EO386" s="12"/>
      <c r="EP386" s="12"/>
      <c r="EQ386" s="12"/>
      <c r="ER386" s="12"/>
      <c r="ES386" s="12"/>
      <c r="ET386" s="12"/>
      <c r="EU386" s="12"/>
      <c r="EV386" s="12"/>
      <c r="EW386" s="12"/>
      <c r="EX386" s="12"/>
      <c r="EY386" s="12"/>
      <c r="EZ386" s="12"/>
      <c r="FA386" s="12"/>
      <c r="FB386" s="12"/>
      <c r="FC386" s="12"/>
      <c r="FD386" s="12"/>
      <c r="FE386" s="12"/>
      <c r="FF386" s="12"/>
      <c r="FG386" s="12"/>
    </row>
    <row r="387" spans="1:163" ht="12.75" x14ac:dyDescent="0.2">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12"/>
      <c r="BH387" s="12"/>
      <c r="BI387" s="12"/>
      <c r="BJ387" s="12"/>
      <c r="BK387" s="12"/>
      <c r="BL387" s="81">
        <f>'Youth population'!AU387</f>
        <v>0</v>
      </c>
      <c r="BM387" s="12"/>
      <c r="BN387" s="12"/>
      <c r="BO387" s="12"/>
      <c r="BP387" s="12"/>
      <c r="BQ387" s="12"/>
      <c r="BR387" s="12"/>
      <c r="BS387" s="12"/>
      <c r="BT387" s="12"/>
      <c r="BU387" s="12"/>
      <c r="BV387" s="12"/>
      <c r="BW387" s="12"/>
      <c r="BX387" s="12"/>
      <c r="BY387" s="12"/>
      <c r="BZ387" s="12"/>
      <c r="CA387" s="12"/>
      <c r="CB387" s="141"/>
      <c r="CC387" s="12"/>
      <c r="CD387" s="12"/>
      <c r="CE387" s="12"/>
      <c r="CF387" s="12"/>
      <c r="CG387" s="12"/>
      <c r="CH387" s="12"/>
      <c r="CI387" s="12"/>
      <c r="CJ387" s="12"/>
      <c r="CK387" s="12"/>
      <c r="CL387" s="12"/>
      <c r="CM387" s="12"/>
      <c r="CN387" s="12"/>
      <c r="CO387" s="12"/>
      <c r="CP387" s="12"/>
      <c r="CQ387" s="12"/>
      <c r="CR387" s="12"/>
      <c r="CS387" s="12"/>
      <c r="CT387" s="12"/>
      <c r="CU387" s="12"/>
      <c r="CV387" s="12"/>
      <c r="CW387" s="12"/>
      <c r="CX387" s="12"/>
      <c r="CY387" s="12"/>
      <c r="CZ387" s="12"/>
      <c r="DA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c r="EA387" s="12"/>
      <c r="EB387" s="12"/>
      <c r="EC387" s="12"/>
      <c r="ED387" s="12"/>
      <c r="EE387" s="12"/>
      <c r="EF387" s="12"/>
      <c r="EG387" s="12"/>
      <c r="EH387" s="12"/>
      <c r="EI387" s="12"/>
      <c r="EJ387" s="12"/>
      <c r="EK387" s="12"/>
      <c r="EL387" s="12"/>
      <c r="EM387" s="12"/>
      <c r="EN387" s="12"/>
      <c r="EO387" s="12"/>
      <c r="EP387" s="12"/>
      <c r="EQ387" s="12"/>
      <c r="ER387" s="12"/>
      <c r="ES387" s="12"/>
      <c r="ET387" s="12"/>
      <c r="EU387" s="12"/>
      <c r="EV387" s="12"/>
      <c r="EW387" s="12"/>
      <c r="EX387" s="12"/>
      <c r="EY387" s="12"/>
      <c r="EZ387" s="12"/>
      <c r="FA387" s="12"/>
      <c r="FB387" s="12"/>
      <c r="FC387" s="12"/>
      <c r="FD387" s="12"/>
      <c r="FE387" s="12"/>
      <c r="FF387" s="12"/>
      <c r="FG387" s="12"/>
    </row>
    <row r="388" spans="1:163" ht="12.75" x14ac:dyDescent="0.2">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12"/>
      <c r="BH388" s="12"/>
      <c r="BI388" s="12"/>
      <c r="BJ388" s="12"/>
      <c r="BK388" s="12"/>
      <c r="BL388" s="81">
        <f>'Youth population'!AU388</f>
        <v>0</v>
      </c>
      <c r="BM388" s="12"/>
      <c r="BN388" s="12"/>
      <c r="BO388" s="12"/>
      <c r="BP388" s="12"/>
      <c r="BQ388" s="12"/>
      <c r="BR388" s="12"/>
      <c r="BS388" s="12"/>
      <c r="BT388" s="12"/>
      <c r="BU388" s="12"/>
      <c r="BV388" s="12"/>
      <c r="BW388" s="12"/>
      <c r="BX388" s="12"/>
      <c r="BY388" s="12"/>
      <c r="BZ388" s="12"/>
      <c r="CA388" s="12"/>
      <c r="CB388" s="141"/>
      <c r="CC388" s="12"/>
      <c r="CD388" s="12"/>
      <c r="CE388" s="12"/>
      <c r="CF388" s="12"/>
      <c r="CG388" s="12"/>
      <c r="CH388" s="12"/>
      <c r="CI388" s="12"/>
      <c r="CJ388" s="12"/>
      <c r="CK388" s="12"/>
      <c r="CL388" s="12"/>
      <c r="CM388" s="12"/>
      <c r="CN388" s="12"/>
      <c r="CO388" s="12"/>
      <c r="CP388" s="12"/>
      <c r="CQ388" s="12"/>
      <c r="CR388" s="12"/>
      <c r="CS388" s="12"/>
      <c r="CT388" s="12"/>
      <c r="CU388" s="12"/>
      <c r="CV388" s="12"/>
      <c r="CW388" s="12"/>
      <c r="CX388" s="12"/>
      <c r="CY388" s="12"/>
      <c r="CZ388" s="12"/>
      <c r="DA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c r="EA388" s="12"/>
      <c r="EB388" s="12"/>
      <c r="EC388" s="12"/>
      <c r="ED388" s="12"/>
      <c r="EE388" s="12"/>
      <c r="EF388" s="12"/>
      <c r="EG388" s="12"/>
      <c r="EH388" s="12"/>
      <c r="EI388" s="12"/>
      <c r="EJ388" s="12"/>
      <c r="EK388" s="12"/>
      <c r="EL388" s="12"/>
      <c r="EM388" s="12"/>
      <c r="EN388" s="12"/>
      <c r="EO388" s="12"/>
      <c r="EP388" s="12"/>
      <c r="EQ388" s="12"/>
      <c r="ER388" s="12"/>
      <c r="ES388" s="12"/>
      <c r="ET388" s="12"/>
      <c r="EU388" s="12"/>
      <c r="EV388" s="12"/>
      <c r="EW388" s="12"/>
      <c r="EX388" s="12"/>
      <c r="EY388" s="12"/>
      <c r="EZ388" s="12"/>
      <c r="FA388" s="12"/>
      <c r="FB388" s="12"/>
      <c r="FC388" s="12"/>
      <c r="FD388" s="12"/>
      <c r="FE388" s="12"/>
      <c r="FF388" s="12"/>
      <c r="FG388" s="12"/>
    </row>
    <row r="389" spans="1:163" ht="12.75" x14ac:dyDescent="0.2">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69">
        <f>'Youth population'!AU389</f>
        <v>0</v>
      </c>
      <c r="BM389" s="12"/>
      <c r="BN389" s="12"/>
      <c r="BO389" s="12"/>
      <c r="BP389" s="12"/>
      <c r="BQ389" s="12"/>
      <c r="BR389" s="12"/>
      <c r="BS389" s="12"/>
      <c r="BT389" s="12"/>
      <c r="BU389" s="12"/>
      <c r="BV389" s="12"/>
      <c r="BW389" s="12"/>
      <c r="BX389" s="12"/>
      <c r="BY389" s="12"/>
      <c r="BZ389" s="12"/>
      <c r="CA389" s="12"/>
      <c r="CB389" s="141"/>
      <c r="CC389" s="12"/>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row>
    <row r="390" spans="1:163" ht="12.75" x14ac:dyDescent="0.2">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12"/>
      <c r="BH390" s="12"/>
      <c r="BI390" s="12"/>
      <c r="BJ390" s="12"/>
      <c r="BK390" s="12"/>
      <c r="BL390" s="117">
        <f>'Youth population'!AU390</f>
        <v>0</v>
      </c>
      <c r="BM390" s="12"/>
      <c r="BN390" s="12"/>
      <c r="BO390" s="12"/>
      <c r="BP390" s="12"/>
      <c r="BQ390" s="12"/>
      <c r="BR390" s="12"/>
      <c r="BS390" s="12"/>
      <c r="BT390" s="12"/>
      <c r="BU390" s="12"/>
      <c r="BV390" s="12"/>
      <c r="BW390" s="12"/>
      <c r="BX390" s="12"/>
      <c r="BY390" s="12"/>
      <c r="BZ390" s="12"/>
      <c r="CA390" s="12"/>
      <c r="CB390" s="141"/>
      <c r="CC390" s="12"/>
      <c r="CD390" s="12"/>
      <c r="CE390" s="12"/>
      <c r="CF390" s="12"/>
      <c r="CG390" s="12"/>
      <c r="CH390" s="12"/>
      <c r="CI390" s="12"/>
      <c r="CJ390" s="12"/>
      <c r="CK390" s="12"/>
      <c r="CL390" s="12"/>
      <c r="CM390" s="12"/>
      <c r="CN390" s="12"/>
      <c r="CO390" s="12"/>
      <c r="CP390" s="12"/>
      <c r="CQ390" s="12"/>
      <c r="CR390" s="12"/>
      <c r="CS390" s="12"/>
      <c r="CT390" s="12"/>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c r="EI390" s="12"/>
      <c r="EJ390" s="12"/>
      <c r="EK390" s="12"/>
      <c r="EL390" s="12"/>
      <c r="EM390" s="12"/>
      <c r="EN390" s="12"/>
      <c r="EO390" s="12"/>
      <c r="EP390" s="12"/>
      <c r="EQ390" s="12"/>
      <c r="ER390" s="12"/>
      <c r="ES390" s="12"/>
      <c r="ET390" s="12"/>
      <c r="EU390" s="12"/>
      <c r="EV390" s="12"/>
      <c r="EW390" s="12"/>
      <c r="EX390" s="12"/>
      <c r="EY390" s="12"/>
      <c r="EZ390" s="12"/>
      <c r="FA390" s="12"/>
      <c r="FB390" s="12"/>
      <c r="FC390" s="12"/>
      <c r="FD390" s="12"/>
      <c r="FE390" s="12"/>
      <c r="FF390" s="12"/>
      <c r="FG390" s="12"/>
    </row>
    <row r="391" spans="1:163" ht="12.75" x14ac:dyDescent="0.2">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12"/>
      <c r="BH391" s="12"/>
      <c r="BI391" s="12"/>
      <c r="BJ391" s="12"/>
      <c r="BK391" s="12"/>
      <c r="BL391" s="35">
        <f>'Youth population'!AU391</f>
        <v>0</v>
      </c>
      <c r="BM391" s="12"/>
      <c r="BN391" s="12"/>
      <c r="BO391" s="12"/>
      <c r="BP391" s="12"/>
      <c r="BQ391" s="12"/>
      <c r="BR391" s="12"/>
      <c r="BS391" s="12"/>
      <c r="BT391" s="12"/>
      <c r="BU391" s="12"/>
      <c r="BV391" s="12"/>
      <c r="BW391" s="12"/>
      <c r="BX391" s="12"/>
      <c r="BY391" s="12"/>
      <c r="BZ391" s="12"/>
      <c r="CA391" s="12"/>
      <c r="CB391" s="141"/>
      <c r="CC391" s="12"/>
      <c r="CD391" s="12"/>
      <c r="CE391" s="12"/>
      <c r="CF391" s="12"/>
      <c r="CG391" s="12"/>
      <c r="CH391" s="12"/>
      <c r="CI391" s="12"/>
      <c r="CJ391" s="12"/>
      <c r="CK391" s="12"/>
      <c r="CL391" s="12"/>
      <c r="CM391" s="12"/>
      <c r="CN391" s="12"/>
      <c r="CO391" s="12"/>
      <c r="CP391" s="12"/>
      <c r="CQ391" s="12"/>
      <c r="CR391" s="12"/>
      <c r="CS391" s="12"/>
      <c r="CT391" s="12"/>
      <c r="CU391" s="12"/>
      <c r="CV391" s="12"/>
      <c r="CW391" s="12"/>
      <c r="CX391" s="12"/>
      <c r="CY391" s="12"/>
      <c r="CZ391" s="12"/>
      <c r="DA391" s="12"/>
      <c r="DB391" s="12"/>
      <c r="DC391" s="12"/>
      <c r="DD391" s="12"/>
      <c r="DE391" s="12"/>
      <c r="DF391" s="12"/>
      <c r="DG391" s="12"/>
      <c r="DH391" s="12"/>
      <c r="DI391" s="12"/>
      <c r="DJ391" s="12"/>
      <c r="DK391" s="12"/>
      <c r="DL391" s="12"/>
      <c r="DM391" s="12"/>
      <c r="DN391" s="12"/>
      <c r="DO391" s="12"/>
      <c r="DP391" s="12"/>
      <c r="DQ391" s="12"/>
      <c r="DR391" s="12"/>
      <c r="DS391" s="12"/>
      <c r="DT391" s="12"/>
      <c r="DU391" s="12"/>
      <c r="DV391" s="12"/>
      <c r="DW391" s="12"/>
      <c r="DX391" s="12"/>
      <c r="DY391" s="12"/>
      <c r="DZ391" s="12"/>
      <c r="EA391" s="12"/>
      <c r="EB391" s="12"/>
      <c r="EC391" s="12"/>
      <c r="ED391" s="12"/>
      <c r="EE391" s="12"/>
      <c r="EF391" s="12"/>
      <c r="EG391" s="12"/>
      <c r="EH391" s="12"/>
      <c r="EI391" s="12"/>
      <c r="EJ391" s="12"/>
      <c r="EK391" s="12"/>
      <c r="EL391" s="12"/>
      <c r="EM391" s="12"/>
      <c r="EN391" s="12"/>
      <c r="EO391" s="12"/>
      <c r="EP391" s="12"/>
      <c r="EQ391" s="12"/>
      <c r="ER391" s="12"/>
      <c r="ES391" s="12"/>
      <c r="ET391" s="12"/>
      <c r="EU391" s="12"/>
      <c r="EV391" s="12"/>
      <c r="EW391" s="12"/>
      <c r="EX391" s="12"/>
      <c r="EY391" s="12"/>
      <c r="EZ391" s="12"/>
      <c r="FA391" s="12"/>
      <c r="FB391" s="12"/>
      <c r="FC391" s="12"/>
      <c r="FD391" s="12"/>
      <c r="FE391" s="12"/>
      <c r="FF391" s="12"/>
      <c r="FG391" s="12"/>
    </row>
    <row r="392" spans="1:163" ht="12.75" x14ac:dyDescent="0.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12"/>
      <c r="BH392" s="12"/>
      <c r="BI392" s="12"/>
      <c r="BJ392" s="12"/>
      <c r="BK392" s="12"/>
      <c r="BL392" s="117">
        <f>'Youth population'!AU392</f>
        <v>0</v>
      </c>
      <c r="BM392" s="12"/>
      <c r="BN392" s="12"/>
      <c r="BO392" s="12"/>
      <c r="BP392" s="12"/>
      <c r="BQ392" s="12"/>
      <c r="BR392" s="12"/>
      <c r="BS392" s="12"/>
      <c r="BT392" s="12"/>
      <c r="BU392" s="12"/>
      <c r="BV392" s="12"/>
      <c r="BW392" s="12"/>
      <c r="BX392" s="12"/>
      <c r="BY392" s="12"/>
      <c r="BZ392" s="12"/>
      <c r="CA392" s="12"/>
      <c r="CB392" s="141"/>
      <c r="CC392" s="12"/>
      <c r="CD392" s="12"/>
      <c r="CE392" s="12"/>
      <c r="CF392" s="12"/>
      <c r="CG392" s="12"/>
      <c r="CH392" s="12"/>
      <c r="CI392" s="12"/>
      <c r="CJ392" s="12"/>
      <c r="CK392" s="12"/>
      <c r="CL392" s="12"/>
      <c r="CM392" s="12"/>
      <c r="CN392" s="12"/>
      <c r="CO392" s="12"/>
      <c r="CP392" s="12"/>
      <c r="CQ392" s="12"/>
      <c r="CR392" s="12"/>
      <c r="CS392" s="12"/>
      <c r="CT392" s="12"/>
      <c r="CU392" s="12"/>
      <c r="CV392" s="12"/>
      <c r="CW392" s="12"/>
      <c r="CX392" s="12"/>
      <c r="CY392" s="12"/>
      <c r="CZ392" s="12"/>
      <c r="DA392" s="12"/>
      <c r="DB392" s="12"/>
      <c r="DC392" s="12"/>
      <c r="DD392" s="12"/>
      <c r="DE392" s="12"/>
      <c r="DF392" s="12"/>
      <c r="DG392" s="12"/>
      <c r="DH392" s="12"/>
      <c r="DI392" s="12"/>
      <c r="DJ392" s="12"/>
      <c r="DK392" s="12"/>
      <c r="DL392" s="12"/>
      <c r="DM392" s="12"/>
      <c r="DN392" s="12"/>
      <c r="DO392" s="12"/>
      <c r="DP392" s="12"/>
      <c r="DQ392" s="12"/>
      <c r="DR392" s="12"/>
      <c r="DS392" s="12"/>
      <c r="DT392" s="12"/>
      <c r="DU392" s="12"/>
      <c r="DV392" s="12"/>
      <c r="DW392" s="12"/>
      <c r="DX392" s="12"/>
      <c r="DY392" s="12"/>
      <c r="DZ392" s="12"/>
      <c r="EA392" s="12"/>
      <c r="EB392" s="12"/>
      <c r="EC392" s="12"/>
      <c r="ED392" s="12"/>
      <c r="EE392" s="12"/>
      <c r="EF392" s="12"/>
      <c r="EG392" s="12"/>
      <c r="EH392" s="12"/>
      <c r="EI392" s="12"/>
      <c r="EJ392" s="12"/>
      <c r="EK392" s="12"/>
      <c r="EL392" s="12"/>
      <c r="EM392" s="12"/>
      <c r="EN392" s="12"/>
      <c r="EO392" s="12"/>
      <c r="EP392" s="12"/>
      <c r="EQ392" s="12"/>
      <c r="ER392" s="12"/>
      <c r="ES392" s="12"/>
      <c r="ET392" s="12"/>
      <c r="EU392" s="12"/>
      <c r="EV392" s="12"/>
      <c r="EW392" s="12"/>
      <c r="EX392" s="12"/>
      <c r="EY392" s="12"/>
      <c r="EZ392" s="12"/>
      <c r="FA392" s="12"/>
      <c r="FB392" s="12"/>
      <c r="FC392" s="12"/>
      <c r="FD392" s="12"/>
      <c r="FE392" s="12"/>
      <c r="FF392" s="12"/>
      <c r="FG392" s="12"/>
    </row>
    <row r="393" spans="1:163" ht="12.75" x14ac:dyDescent="0.2">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12"/>
      <c r="BH393" s="12"/>
      <c r="BI393" s="12"/>
      <c r="BJ393" s="12"/>
      <c r="BK393" s="12"/>
      <c r="BL393" s="81">
        <f>'Youth population'!AU393</f>
        <v>0</v>
      </c>
      <c r="BM393" s="12"/>
      <c r="BN393" s="12"/>
      <c r="BO393" s="12"/>
      <c r="BP393" s="12"/>
      <c r="BQ393" s="12"/>
      <c r="BR393" s="12"/>
      <c r="BS393" s="12"/>
      <c r="BT393" s="12"/>
      <c r="BU393" s="12"/>
      <c r="BV393" s="12"/>
      <c r="BW393" s="12"/>
      <c r="BX393" s="12"/>
      <c r="BY393" s="12"/>
      <c r="BZ393" s="12"/>
      <c r="CA393" s="12"/>
      <c r="CB393" s="141"/>
      <c r="CC393" s="12"/>
      <c r="CD393" s="12"/>
      <c r="CE393" s="12"/>
      <c r="CF393" s="12"/>
      <c r="CG393" s="12"/>
      <c r="CH393" s="12"/>
      <c r="CI393" s="12"/>
      <c r="CJ393" s="12"/>
      <c r="CK393" s="12"/>
      <c r="CL393" s="12"/>
      <c r="CM393" s="12"/>
      <c r="CN393" s="12"/>
      <c r="CO393" s="12"/>
      <c r="CP393" s="12"/>
      <c r="CQ393" s="12"/>
      <c r="CR393" s="12"/>
      <c r="CS393" s="12"/>
      <c r="CT393" s="12"/>
      <c r="CU393" s="12"/>
      <c r="CV393" s="12"/>
      <c r="CW393" s="12"/>
      <c r="CX393" s="12"/>
      <c r="CY393" s="12"/>
      <c r="CZ393" s="12"/>
      <c r="DA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c r="EA393" s="12"/>
      <c r="EB393" s="12"/>
      <c r="EC393" s="12"/>
      <c r="ED393" s="12"/>
      <c r="EE393" s="12"/>
      <c r="EF393" s="12"/>
      <c r="EG393" s="12"/>
      <c r="EH393" s="12"/>
      <c r="EI393" s="12"/>
      <c r="EJ393" s="12"/>
      <c r="EK393" s="12"/>
      <c r="EL393" s="12"/>
      <c r="EM393" s="12"/>
      <c r="EN393" s="12"/>
      <c r="EO393" s="12"/>
      <c r="EP393" s="12"/>
      <c r="EQ393" s="12"/>
      <c r="ER393" s="12"/>
      <c r="ES393" s="12"/>
      <c r="ET393" s="12"/>
      <c r="EU393" s="12"/>
      <c r="EV393" s="12"/>
      <c r="EW393" s="12"/>
      <c r="EX393" s="12"/>
      <c r="EY393" s="12"/>
      <c r="EZ393" s="12"/>
      <c r="FA393" s="12"/>
      <c r="FB393" s="12"/>
      <c r="FC393" s="12"/>
      <c r="FD393" s="12"/>
      <c r="FE393" s="12"/>
      <c r="FF393" s="12"/>
      <c r="FG393" s="12"/>
    </row>
    <row r="394" spans="1:163" ht="12.75" x14ac:dyDescent="0.2">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12"/>
      <c r="BH394" s="12"/>
      <c r="BI394" s="12"/>
      <c r="BJ394" s="12"/>
      <c r="BK394" s="12"/>
      <c r="BL394" s="117">
        <f>'Youth population'!AU394</f>
        <v>0</v>
      </c>
      <c r="BM394" s="12"/>
      <c r="BN394" s="12"/>
      <c r="BO394" s="12"/>
      <c r="BP394" s="12"/>
      <c r="BQ394" s="12"/>
      <c r="BR394" s="12"/>
      <c r="BS394" s="12"/>
      <c r="BT394" s="12"/>
      <c r="BU394" s="12"/>
      <c r="BV394" s="12"/>
      <c r="BW394" s="12"/>
      <c r="BX394" s="12"/>
      <c r="BY394" s="12"/>
      <c r="BZ394" s="12"/>
      <c r="CA394" s="12"/>
      <c r="CB394" s="141"/>
      <c r="CC394" s="12"/>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c r="EI394" s="12"/>
      <c r="EJ394" s="12"/>
      <c r="EK394" s="12"/>
      <c r="EL394" s="12"/>
      <c r="EM394" s="12"/>
      <c r="EN394" s="12"/>
      <c r="EO394" s="12"/>
      <c r="EP394" s="12"/>
      <c r="EQ394" s="12"/>
      <c r="ER394" s="12"/>
      <c r="ES394" s="12"/>
      <c r="ET394" s="12"/>
      <c r="EU394" s="12"/>
      <c r="EV394" s="12"/>
      <c r="EW394" s="12"/>
      <c r="EX394" s="12"/>
      <c r="EY394" s="12"/>
      <c r="EZ394" s="12"/>
      <c r="FA394" s="12"/>
      <c r="FB394" s="12"/>
      <c r="FC394" s="12"/>
      <c r="FD394" s="12"/>
      <c r="FE394" s="12"/>
      <c r="FF394" s="12"/>
      <c r="FG394" s="12"/>
    </row>
    <row r="395" spans="1:163" ht="12.75" x14ac:dyDescent="0.2">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69">
        <f>'Youth population'!AU395</f>
        <v>0</v>
      </c>
      <c r="BM395" s="12"/>
      <c r="BN395" s="12"/>
      <c r="BO395" s="12"/>
      <c r="BP395" s="12"/>
      <c r="BQ395" s="12"/>
      <c r="BR395" s="12"/>
      <c r="BS395" s="12"/>
      <c r="BT395" s="12"/>
      <c r="BU395" s="12"/>
      <c r="BV395" s="12"/>
      <c r="BW395" s="12"/>
      <c r="BX395" s="12"/>
      <c r="BY395" s="12"/>
      <c r="BZ395" s="12"/>
      <c r="CA395" s="12"/>
      <c r="CB395" s="141"/>
      <c r="CC395" s="12"/>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row>
    <row r="396" spans="1:163" ht="12.75" x14ac:dyDescent="0.2">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12"/>
      <c r="BH396" s="12"/>
      <c r="BI396" s="12"/>
      <c r="BJ396" s="12"/>
      <c r="BK396" s="12"/>
      <c r="BL396" s="310">
        <f>'Youth population'!AU396</f>
        <v>0</v>
      </c>
      <c r="BM396" s="12"/>
      <c r="BN396" s="12"/>
      <c r="BO396" s="12"/>
      <c r="BP396" s="12"/>
      <c r="BQ396" s="12"/>
      <c r="BR396" s="12"/>
      <c r="BS396" s="12"/>
      <c r="BT396" s="12"/>
      <c r="BU396" s="12"/>
      <c r="BV396" s="12"/>
      <c r="BW396" s="12"/>
      <c r="BX396" s="12"/>
      <c r="BY396" s="12"/>
      <c r="BZ396" s="12"/>
      <c r="CA396" s="12"/>
      <c r="CB396" s="141"/>
      <c r="CC396" s="12"/>
      <c r="CD396" s="12"/>
      <c r="CE396" s="12"/>
      <c r="CF396" s="12"/>
      <c r="CG396" s="12"/>
      <c r="CH396" s="12"/>
      <c r="CI396" s="12"/>
      <c r="CJ396" s="12"/>
      <c r="CK396" s="12"/>
      <c r="CL396" s="12"/>
      <c r="CM396" s="12"/>
      <c r="CN396" s="12"/>
      <c r="CO396" s="12"/>
      <c r="CP396" s="12"/>
      <c r="CQ396" s="12"/>
      <c r="CR396" s="12"/>
      <c r="CS396" s="12"/>
      <c r="CT396" s="12"/>
      <c r="CU396" s="12"/>
      <c r="CV396" s="12"/>
      <c r="CW396" s="12"/>
      <c r="CX396" s="12"/>
      <c r="CY396" s="12"/>
      <c r="CZ396" s="12"/>
      <c r="DA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2"/>
      <c r="EA396" s="12"/>
      <c r="EB396" s="12"/>
      <c r="EC396" s="12"/>
      <c r="ED396" s="12"/>
      <c r="EE396" s="12"/>
      <c r="EF396" s="12"/>
      <c r="EG396" s="12"/>
      <c r="EH396" s="12"/>
      <c r="EI396" s="12"/>
      <c r="EJ396" s="12"/>
      <c r="EK396" s="12"/>
      <c r="EL396" s="12"/>
      <c r="EM396" s="12"/>
      <c r="EN396" s="12"/>
      <c r="EO396" s="12"/>
      <c r="EP396" s="12"/>
      <c r="EQ396" s="12"/>
      <c r="ER396" s="12"/>
      <c r="ES396" s="12"/>
      <c r="ET396" s="12"/>
      <c r="EU396" s="12"/>
      <c r="EV396" s="12"/>
      <c r="EW396" s="12"/>
      <c r="EX396" s="12"/>
      <c r="EY396" s="12"/>
      <c r="EZ396" s="12"/>
      <c r="FA396" s="12"/>
      <c r="FB396" s="12"/>
      <c r="FC396" s="12"/>
      <c r="FD396" s="12"/>
      <c r="FE396" s="12"/>
      <c r="FF396" s="12"/>
      <c r="FG396" s="12"/>
    </row>
    <row r="397" spans="1:163" ht="12.75" x14ac:dyDescent="0.2">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12"/>
      <c r="BH397" s="12"/>
      <c r="BI397" s="12"/>
      <c r="BJ397" s="12"/>
      <c r="BK397" s="12"/>
      <c r="BL397" s="310">
        <f>'Youth population'!AU397</f>
        <v>0</v>
      </c>
      <c r="BM397" s="12"/>
      <c r="BN397" s="12"/>
      <c r="BO397" s="12"/>
      <c r="BP397" s="12"/>
      <c r="BQ397" s="12"/>
      <c r="BR397" s="12"/>
      <c r="BS397" s="12"/>
      <c r="BT397" s="12"/>
      <c r="BU397" s="12"/>
      <c r="BV397" s="12"/>
      <c r="BW397" s="12"/>
      <c r="BX397" s="12"/>
      <c r="BY397" s="12"/>
      <c r="BZ397" s="12"/>
      <c r="CA397" s="12"/>
      <c r="CB397" s="141"/>
      <c r="CC397" s="12"/>
      <c r="CD397" s="12"/>
      <c r="CE397" s="12"/>
      <c r="CF397" s="12"/>
      <c r="CG397" s="12"/>
      <c r="CH397" s="12"/>
      <c r="CI397" s="12"/>
      <c r="CJ397" s="12"/>
      <c r="CK397" s="12"/>
      <c r="CL397" s="12"/>
      <c r="CM397" s="12"/>
      <c r="CN397" s="12"/>
      <c r="CO397" s="12"/>
      <c r="CP397" s="12"/>
      <c r="CQ397" s="12"/>
      <c r="CR397" s="12"/>
      <c r="CS397" s="12"/>
      <c r="CT397" s="12"/>
      <c r="CU397" s="12"/>
      <c r="CV397" s="12"/>
      <c r="CW397" s="12"/>
      <c r="CX397" s="12"/>
      <c r="CY397" s="12"/>
      <c r="CZ397" s="12"/>
      <c r="DA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2"/>
      <c r="EA397" s="12"/>
      <c r="EB397" s="12"/>
      <c r="EC397" s="12"/>
      <c r="ED397" s="12"/>
      <c r="EE397" s="12"/>
      <c r="EF397" s="12"/>
      <c r="EG397" s="12"/>
      <c r="EH397" s="12"/>
      <c r="EI397" s="12"/>
      <c r="EJ397" s="12"/>
      <c r="EK397" s="12"/>
      <c r="EL397" s="12"/>
      <c r="EM397" s="12"/>
      <c r="EN397" s="12"/>
      <c r="EO397" s="12"/>
      <c r="EP397" s="12"/>
      <c r="EQ397" s="12"/>
      <c r="ER397" s="12"/>
      <c r="ES397" s="12"/>
      <c r="ET397" s="12"/>
      <c r="EU397" s="12"/>
      <c r="EV397" s="12"/>
      <c r="EW397" s="12"/>
      <c r="EX397" s="12"/>
      <c r="EY397" s="12"/>
      <c r="EZ397" s="12"/>
      <c r="FA397" s="12"/>
      <c r="FB397" s="12"/>
      <c r="FC397" s="12"/>
      <c r="FD397" s="12"/>
      <c r="FE397" s="12"/>
      <c r="FF397" s="12"/>
      <c r="FG397" s="12"/>
    </row>
    <row r="398" spans="1:163" ht="12.75" x14ac:dyDescent="0.2">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12"/>
      <c r="BH398" s="12"/>
      <c r="BI398" s="12"/>
      <c r="BJ398" s="12"/>
      <c r="BK398" s="12"/>
      <c r="BL398" s="69">
        <f>'Youth population'!AU398</f>
        <v>0</v>
      </c>
      <c r="BM398" s="12"/>
      <c r="BN398" s="12"/>
      <c r="BO398" s="12"/>
      <c r="BP398" s="12"/>
      <c r="BQ398" s="12"/>
      <c r="BR398" s="12"/>
      <c r="BS398" s="12"/>
      <c r="BT398" s="12"/>
      <c r="BU398" s="12"/>
      <c r="BV398" s="12"/>
      <c r="BW398" s="12"/>
      <c r="BX398" s="12"/>
      <c r="BY398" s="12"/>
      <c r="BZ398" s="12"/>
      <c r="CA398" s="12"/>
      <c r="CB398" s="141"/>
      <c r="CC398" s="12"/>
      <c r="CD398" s="12"/>
      <c r="CE398" s="12"/>
      <c r="CF398" s="12"/>
      <c r="CG398" s="12"/>
      <c r="CH398" s="12"/>
      <c r="CI398" s="12"/>
      <c r="CJ398" s="12"/>
      <c r="CK398" s="12"/>
      <c r="CL398" s="12"/>
      <c r="CM398" s="12"/>
      <c r="CN398" s="12"/>
      <c r="CO398" s="12"/>
      <c r="CP398" s="12"/>
      <c r="CQ398" s="12"/>
      <c r="CR398" s="12"/>
      <c r="CS398" s="12"/>
      <c r="CT398" s="12"/>
      <c r="CU398" s="12"/>
      <c r="CV398" s="12"/>
      <c r="CW398" s="12"/>
      <c r="CX398" s="12"/>
      <c r="CY398" s="12"/>
      <c r="CZ398" s="12"/>
      <c r="DA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c r="EA398" s="12"/>
      <c r="EB398" s="12"/>
      <c r="EC398" s="12"/>
      <c r="ED398" s="12"/>
      <c r="EE398" s="12"/>
      <c r="EF398" s="12"/>
      <c r="EG398" s="12"/>
      <c r="EH398" s="12"/>
      <c r="EI398" s="12"/>
      <c r="EJ398" s="12"/>
      <c r="EK398" s="12"/>
      <c r="EL398" s="12"/>
      <c r="EM398" s="12"/>
      <c r="EN398" s="12"/>
      <c r="EO398" s="12"/>
      <c r="EP398" s="12"/>
      <c r="EQ398" s="12"/>
      <c r="ER398" s="12"/>
      <c r="ES398" s="12"/>
      <c r="ET398" s="12"/>
      <c r="EU398" s="12"/>
      <c r="EV398" s="12"/>
      <c r="EW398" s="12"/>
      <c r="EX398" s="12"/>
      <c r="EY398" s="12"/>
      <c r="EZ398" s="12"/>
      <c r="FA398" s="12"/>
      <c r="FB398" s="12"/>
      <c r="FC398" s="12"/>
      <c r="FD398" s="12"/>
      <c r="FE398" s="12"/>
      <c r="FF398" s="12"/>
      <c r="FG398" s="12"/>
    </row>
    <row r="399" spans="1:163" ht="12.75" x14ac:dyDescent="0.2">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12"/>
      <c r="BH399" s="12"/>
      <c r="BI399" s="12"/>
      <c r="BJ399" s="12"/>
      <c r="BK399" s="12"/>
      <c r="BL399" s="81">
        <f>'Youth population'!AU399</f>
        <v>0</v>
      </c>
      <c r="BM399" s="12"/>
      <c r="BN399" s="12"/>
      <c r="BO399" s="12"/>
      <c r="BP399" s="12"/>
      <c r="BQ399" s="12"/>
      <c r="BR399" s="12"/>
      <c r="BS399" s="12"/>
      <c r="BT399" s="12"/>
      <c r="BU399" s="12"/>
      <c r="BV399" s="12"/>
      <c r="BW399" s="12"/>
      <c r="BX399" s="12"/>
      <c r="BY399" s="12"/>
      <c r="BZ399" s="12"/>
      <c r="CA399" s="12"/>
      <c r="CB399" s="141"/>
      <c r="CC399" s="12"/>
      <c r="CD399" s="12"/>
      <c r="CE399" s="12"/>
      <c r="CF399" s="12"/>
      <c r="CG399" s="12"/>
      <c r="CH399" s="12"/>
      <c r="CI399" s="12"/>
      <c r="CJ399" s="12"/>
      <c r="CK399" s="12"/>
      <c r="CL399" s="12"/>
      <c r="CM399" s="12"/>
      <c r="CN399" s="12"/>
      <c r="CO399" s="12"/>
      <c r="CP399" s="12"/>
      <c r="CQ399" s="12"/>
      <c r="CR399" s="12"/>
      <c r="CS399" s="12"/>
      <c r="CT399" s="12"/>
      <c r="CU399" s="12"/>
      <c r="CV399" s="12"/>
      <c r="CW399" s="12"/>
      <c r="CX399" s="12"/>
      <c r="CY399" s="12"/>
      <c r="CZ399" s="12"/>
      <c r="DA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c r="EA399" s="12"/>
      <c r="EB399" s="12"/>
      <c r="EC399" s="12"/>
      <c r="ED399" s="12"/>
      <c r="EE399" s="12"/>
      <c r="EF399" s="12"/>
      <c r="EG399" s="12"/>
      <c r="EH399" s="12"/>
      <c r="EI399" s="12"/>
      <c r="EJ399" s="12"/>
      <c r="EK399" s="12"/>
      <c r="EL399" s="12"/>
      <c r="EM399" s="12"/>
      <c r="EN399" s="12"/>
      <c r="EO399" s="12"/>
      <c r="EP399" s="12"/>
      <c r="EQ399" s="12"/>
      <c r="ER399" s="12"/>
      <c r="ES399" s="12"/>
      <c r="ET399" s="12"/>
      <c r="EU399" s="12"/>
      <c r="EV399" s="12"/>
      <c r="EW399" s="12"/>
      <c r="EX399" s="12"/>
      <c r="EY399" s="12"/>
      <c r="EZ399" s="12"/>
      <c r="FA399" s="12"/>
      <c r="FB399" s="12"/>
      <c r="FC399" s="12"/>
      <c r="FD399" s="12"/>
      <c r="FE399" s="12"/>
      <c r="FF399" s="12"/>
      <c r="FG399" s="12"/>
    </row>
    <row r="400" spans="1:163" ht="12.75" x14ac:dyDescent="0.2">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12"/>
      <c r="BH400" s="12"/>
      <c r="BI400" s="12"/>
      <c r="BJ400" s="12"/>
      <c r="BK400" s="12"/>
      <c r="BL400" s="310">
        <f>'Youth population'!AU400</f>
        <v>0</v>
      </c>
      <c r="BM400" s="12"/>
      <c r="BN400" s="12"/>
      <c r="BO400" s="12"/>
      <c r="BP400" s="12"/>
      <c r="BQ400" s="12"/>
      <c r="BR400" s="12"/>
      <c r="BS400" s="12"/>
      <c r="BT400" s="12"/>
      <c r="BU400" s="12"/>
      <c r="BV400" s="12"/>
      <c r="BW400" s="12"/>
      <c r="BX400" s="12"/>
      <c r="BY400" s="12"/>
      <c r="BZ400" s="12"/>
      <c r="CA400" s="12"/>
      <c r="CB400" s="141"/>
      <c r="CC400" s="12"/>
      <c r="CD400" s="12"/>
      <c r="CE400" s="12"/>
      <c r="CF400" s="12"/>
      <c r="CG400" s="12"/>
      <c r="CH400" s="12"/>
      <c r="CI400" s="12"/>
      <c r="CJ400" s="12"/>
      <c r="CK400" s="12"/>
      <c r="CL400" s="12"/>
      <c r="CM400" s="12"/>
      <c r="CN400" s="12"/>
      <c r="CO400" s="12"/>
      <c r="CP400" s="12"/>
      <c r="CQ400" s="12"/>
      <c r="CR400" s="12"/>
      <c r="CS400" s="12"/>
      <c r="CT400" s="12"/>
      <c r="CU400" s="12"/>
      <c r="CV400" s="12"/>
      <c r="CW400" s="12"/>
      <c r="CX400" s="12"/>
      <c r="CY400" s="12"/>
      <c r="CZ400" s="12"/>
      <c r="DA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c r="EA400" s="12"/>
      <c r="EB400" s="12"/>
      <c r="EC400" s="12"/>
      <c r="ED400" s="12"/>
      <c r="EE400" s="12"/>
      <c r="EF400" s="12"/>
      <c r="EG400" s="12"/>
      <c r="EH400" s="12"/>
      <c r="EI400" s="12"/>
      <c r="EJ400" s="12"/>
      <c r="EK400" s="12"/>
      <c r="EL400" s="12"/>
      <c r="EM400" s="12"/>
      <c r="EN400" s="12"/>
      <c r="EO400" s="12"/>
      <c r="EP400" s="12"/>
      <c r="EQ400" s="12"/>
      <c r="ER400" s="12"/>
      <c r="ES400" s="12"/>
      <c r="ET400" s="12"/>
      <c r="EU400" s="12"/>
      <c r="EV400" s="12"/>
      <c r="EW400" s="12"/>
      <c r="EX400" s="12"/>
      <c r="EY400" s="12"/>
      <c r="EZ400" s="12"/>
      <c r="FA400" s="12"/>
      <c r="FB400" s="12"/>
      <c r="FC400" s="12"/>
      <c r="FD400" s="12"/>
      <c r="FE400" s="12"/>
      <c r="FF400" s="12"/>
      <c r="FG400" s="12"/>
    </row>
    <row r="401" spans="1:163" ht="12.75" x14ac:dyDescent="0.2">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310">
        <f>'Youth population'!AU401</f>
        <v>0</v>
      </c>
      <c r="BM401" s="12"/>
      <c r="BN401" s="12"/>
      <c r="BO401" s="12"/>
      <c r="BP401" s="12"/>
      <c r="BQ401" s="12"/>
      <c r="BR401" s="12"/>
      <c r="BS401" s="12"/>
      <c r="BT401" s="12"/>
      <c r="BU401" s="12"/>
      <c r="BV401" s="12"/>
      <c r="BW401" s="12"/>
      <c r="BX401" s="12"/>
      <c r="BY401" s="12"/>
      <c r="BZ401" s="12"/>
      <c r="CA401" s="12"/>
      <c r="CB401" s="141"/>
      <c r="CC401" s="12"/>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row>
    <row r="402" spans="1:163" ht="12.75" x14ac:dyDescent="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12"/>
      <c r="BH402" s="12"/>
      <c r="BI402" s="12"/>
      <c r="BJ402" s="12"/>
      <c r="BK402" s="12"/>
      <c r="BL402" s="117">
        <f>'Youth population'!AU402</f>
        <v>0</v>
      </c>
      <c r="BM402" s="12"/>
      <c r="BN402" s="12"/>
      <c r="BO402" s="12"/>
      <c r="BP402" s="12"/>
      <c r="BQ402" s="12"/>
      <c r="BR402" s="12"/>
      <c r="BS402" s="12"/>
      <c r="BT402" s="12"/>
      <c r="BU402" s="12"/>
      <c r="BV402" s="12"/>
      <c r="BW402" s="12"/>
      <c r="BX402" s="12"/>
      <c r="BY402" s="12"/>
      <c r="BZ402" s="12"/>
      <c r="CA402" s="12"/>
      <c r="CB402" s="141"/>
      <c r="CC402" s="12"/>
      <c r="CD402" s="12"/>
      <c r="CE402" s="12"/>
      <c r="CF402" s="12"/>
      <c r="CG402" s="12"/>
      <c r="CH402" s="12"/>
      <c r="CI402" s="12"/>
      <c r="CJ402" s="12"/>
      <c r="CK402" s="12"/>
      <c r="CL402" s="12"/>
      <c r="CM402" s="12"/>
      <c r="CN402" s="12"/>
      <c r="CO402" s="12"/>
      <c r="CP402" s="12"/>
      <c r="CQ402" s="12"/>
      <c r="CR402" s="12"/>
      <c r="CS402" s="12"/>
      <c r="CT402" s="12"/>
      <c r="CU402" s="12"/>
      <c r="CV402" s="12"/>
      <c r="CW402" s="12"/>
      <c r="CX402" s="12"/>
      <c r="CY402" s="12"/>
      <c r="CZ402" s="12"/>
      <c r="DA402" s="12"/>
      <c r="DB402" s="12"/>
      <c r="DC402" s="12"/>
      <c r="DD402" s="12"/>
      <c r="DE402" s="12"/>
      <c r="DF402" s="12"/>
      <c r="DG402" s="12"/>
      <c r="DH402" s="12"/>
      <c r="DI402" s="12"/>
      <c r="DJ402" s="12"/>
      <c r="DK402" s="12"/>
      <c r="DL402" s="12"/>
      <c r="DM402" s="12"/>
      <c r="DN402" s="12"/>
      <c r="DO402" s="12"/>
      <c r="DP402" s="12"/>
      <c r="DQ402" s="12"/>
      <c r="DR402" s="12"/>
      <c r="DS402" s="12"/>
      <c r="DT402" s="12"/>
      <c r="DU402" s="12"/>
      <c r="DV402" s="12"/>
      <c r="DW402" s="12"/>
      <c r="DX402" s="12"/>
      <c r="DY402" s="12"/>
      <c r="DZ402" s="12"/>
      <c r="EA402" s="12"/>
      <c r="EB402" s="12"/>
      <c r="EC402" s="12"/>
      <c r="ED402" s="12"/>
      <c r="EE402" s="12"/>
      <c r="EF402" s="12"/>
      <c r="EG402" s="12"/>
      <c r="EH402" s="12"/>
      <c r="EI402" s="12"/>
      <c r="EJ402" s="12"/>
      <c r="EK402" s="12"/>
      <c r="EL402" s="12"/>
      <c r="EM402" s="12"/>
      <c r="EN402" s="12"/>
      <c r="EO402" s="12"/>
      <c r="EP402" s="12"/>
      <c r="EQ402" s="12"/>
      <c r="ER402" s="12"/>
      <c r="ES402" s="12"/>
      <c r="ET402" s="12"/>
      <c r="EU402" s="12"/>
      <c r="EV402" s="12"/>
      <c r="EW402" s="12"/>
      <c r="EX402" s="12"/>
      <c r="EY402" s="12"/>
      <c r="EZ402" s="12"/>
      <c r="FA402" s="12"/>
      <c r="FB402" s="12"/>
      <c r="FC402" s="12"/>
      <c r="FD402" s="12"/>
      <c r="FE402" s="12"/>
      <c r="FF402" s="12"/>
      <c r="FG402" s="12"/>
    </row>
    <row r="403" spans="1:163" ht="12.75" x14ac:dyDescent="0.2">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12"/>
      <c r="BH403" s="12"/>
      <c r="BI403" s="12"/>
      <c r="BJ403" s="12"/>
      <c r="BK403" s="12"/>
      <c r="BL403" s="117">
        <f>'Youth population'!AU403</f>
        <v>0</v>
      </c>
      <c r="BM403" s="12"/>
      <c r="BN403" s="12"/>
      <c r="BO403" s="12"/>
      <c r="BP403" s="12"/>
      <c r="BQ403" s="12"/>
      <c r="BR403" s="12"/>
      <c r="BS403" s="12"/>
      <c r="BT403" s="12"/>
      <c r="BU403" s="12"/>
      <c r="BV403" s="12"/>
      <c r="BW403" s="12"/>
      <c r="BX403" s="12"/>
      <c r="BY403" s="12"/>
      <c r="BZ403" s="12"/>
      <c r="CA403" s="12"/>
      <c r="CB403" s="141"/>
      <c r="CC403" s="12"/>
      <c r="CD403" s="12"/>
      <c r="CE403" s="12"/>
      <c r="CF403" s="12"/>
      <c r="CG403" s="12"/>
      <c r="CH403" s="12"/>
      <c r="CI403" s="12"/>
      <c r="CJ403" s="12"/>
      <c r="CK403" s="12"/>
      <c r="CL403" s="12"/>
      <c r="CM403" s="12"/>
      <c r="CN403" s="12"/>
      <c r="CO403" s="12"/>
      <c r="CP403" s="12"/>
      <c r="CQ403" s="12"/>
      <c r="CR403" s="12"/>
      <c r="CS403" s="12"/>
      <c r="CT403" s="12"/>
      <c r="CU403" s="12"/>
      <c r="CV403" s="12"/>
      <c r="CW403" s="12"/>
      <c r="CX403" s="12"/>
      <c r="CY403" s="12"/>
      <c r="CZ403" s="12"/>
      <c r="DA403" s="12"/>
      <c r="DB403" s="12"/>
      <c r="DC403" s="12"/>
      <c r="DD403" s="12"/>
      <c r="DE403" s="12"/>
      <c r="DF403" s="12"/>
      <c r="DG403" s="12"/>
      <c r="DH403" s="12"/>
      <c r="DI403" s="12"/>
      <c r="DJ403" s="12"/>
      <c r="DK403" s="12"/>
      <c r="DL403" s="12"/>
      <c r="DM403" s="12"/>
      <c r="DN403" s="12"/>
      <c r="DO403" s="12"/>
      <c r="DP403" s="12"/>
      <c r="DQ403" s="12"/>
      <c r="DR403" s="12"/>
      <c r="DS403" s="12"/>
      <c r="DT403" s="12"/>
      <c r="DU403" s="12"/>
      <c r="DV403" s="12"/>
      <c r="DW403" s="12"/>
      <c r="DX403" s="12"/>
      <c r="DY403" s="12"/>
      <c r="DZ403" s="12"/>
      <c r="EA403" s="12"/>
      <c r="EB403" s="12"/>
      <c r="EC403" s="12"/>
      <c r="ED403" s="12"/>
      <c r="EE403" s="12"/>
      <c r="EF403" s="12"/>
      <c r="EG403" s="12"/>
      <c r="EH403" s="12"/>
      <c r="EI403" s="12"/>
      <c r="EJ403" s="12"/>
      <c r="EK403" s="12"/>
      <c r="EL403" s="12"/>
      <c r="EM403" s="12"/>
      <c r="EN403" s="12"/>
      <c r="EO403" s="12"/>
      <c r="EP403" s="12"/>
      <c r="EQ403" s="12"/>
      <c r="ER403" s="12"/>
      <c r="ES403" s="12"/>
      <c r="ET403" s="12"/>
      <c r="EU403" s="12"/>
      <c r="EV403" s="12"/>
      <c r="EW403" s="12"/>
      <c r="EX403" s="12"/>
      <c r="EY403" s="12"/>
      <c r="EZ403" s="12"/>
      <c r="FA403" s="12"/>
      <c r="FB403" s="12"/>
      <c r="FC403" s="12"/>
      <c r="FD403" s="12"/>
      <c r="FE403" s="12"/>
      <c r="FF403" s="12"/>
      <c r="FG403" s="12"/>
    </row>
    <row r="404" spans="1:163" ht="12.75" x14ac:dyDescent="0.2">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12"/>
      <c r="BH404" s="12"/>
      <c r="BI404" s="12"/>
      <c r="BJ404" s="12"/>
      <c r="BK404" s="12"/>
      <c r="BL404" s="117">
        <f>'Youth population'!AU404</f>
        <v>0</v>
      </c>
      <c r="BM404" s="12"/>
      <c r="BN404" s="12"/>
      <c r="BO404" s="12"/>
      <c r="BP404" s="12"/>
      <c r="BQ404" s="12"/>
      <c r="BR404" s="12"/>
      <c r="BS404" s="12"/>
      <c r="BT404" s="12"/>
      <c r="BU404" s="12"/>
      <c r="BV404" s="12"/>
      <c r="BW404" s="12"/>
      <c r="BX404" s="12"/>
      <c r="BY404" s="12"/>
      <c r="BZ404" s="12"/>
      <c r="CA404" s="12"/>
      <c r="CB404" s="141"/>
      <c r="CC404" s="12"/>
      <c r="CD404" s="12"/>
      <c r="CE404" s="12"/>
      <c r="CF404" s="12"/>
      <c r="CG404" s="12"/>
      <c r="CH404" s="12"/>
      <c r="CI404" s="12"/>
      <c r="CJ404" s="12"/>
      <c r="CK404" s="12"/>
      <c r="CL404" s="12"/>
      <c r="CM404" s="12"/>
      <c r="CN404" s="12"/>
      <c r="CO404" s="12"/>
      <c r="CP404" s="12"/>
      <c r="CQ404" s="12"/>
      <c r="CR404" s="12"/>
      <c r="CS404" s="12"/>
      <c r="CT404" s="12"/>
      <c r="CU404" s="12"/>
      <c r="CV404" s="12"/>
      <c r="CW404" s="12"/>
      <c r="CX404" s="12"/>
      <c r="CY404" s="12"/>
      <c r="CZ404" s="12"/>
      <c r="DA404" s="12"/>
      <c r="DB404" s="12"/>
      <c r="DC404" s="12"/>
      <c r="DD404" s="12"/>
      <c r="DE404" s="12"/>
      <c r="DF404" s="12"/>
      <c r="DG404" s="12"/>
      <c r="DH404" s="12"/>
      <c r="DI404" s="12"/>
      <c r="DJ404" s="12"/>
      <c r="DK404" s="12"/>
      <c r="DL404" s="12"/>
      <c r="DM404" s="12"/>
      <c r="DN404" s="12"/>
      <c r="DO404" s="12"/>
      <c r="DP404" s="12"/>
      <c r="DQ404" s="12"/>
      <c r="DR404" s="12"/>
      <c r="DS404" s="12"/>
      <c r="DT404" s="12"/>
      <c r="DU404" s="12"/>
      <c r="DV404" s="12"/>
      <c r="DW404" s="12"/>
      <c r="DX404" s="12"/>
      <c r="DY404" s="12"/>
      <c r="DZ404" s="12"/>
      <c r="EA404" s="12"/>
      <c r="EB404" s="12"/>
      <c r="EC404" s="12"/>
      <c r="ED404" s="12"/>
      <c r="EE404" s="12"/>
      <c r="EF404" s="12"/>
      <c r="EG404" s="12"/>
      <c r="EH404" s="12"/>
      <c r="EI404" s="12"/>
      <c r="EJ404" s="12"/>
      <c r="EK404" s="12"/>
      <c r="EL404" s="12"/>
      <c r="EM404" s="12"/>
      <c r="EN404" s="12"/>
      <c r="EO404" s="12"/>
      <c r="EP404" s="12"/>
      <c r="EQ404" s="12"/>
      <c r="ER404" s="12"/>
      <c r="ES404" s="12"/>
      <c r="ET404" s="12"/>
      <c r="EU404" s="12"/>
      <c r="EV404" s="12"/>
      <c r="EW404" s="12"/>
      <c r="EX404" s="12"/>
      <c r="EY404" s="12"/>
      <c r="EZ404" s="12"/>
      <c r="FA404" s="12"/>
      <c r="FB404" s="12"/>
      <c r="FC404" s="12"/>
      <c r="FD404" s="12"/>
      <c r="FE404" s="12"/>
      <c r="FF404" s="12"/>
      <c r="FG404" s="12"/>
    </row>
    <row r="405" spans="1:163" ht="12.75" x14ac:dyDescent="0.2">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12"/>
      <c r="BH405" s="12"/>
      <c r="BI405" s="12"/>
      <c r="BJ405" s="12"/>
      <c r="BK405" s="12"/>
      <c r="BL405" s="117">
        <f>'Youth population'!AU405</f>
        <v>0</v>
      </c>
      <c r="BM405" s="12"/>
      <c r="BN405" s="12"/>
      <c r="BO405" s="12"/>
      <c r="BP405" s="12"/>
      <c r="BQ405" s="12"/>
      <c r="BR405" s="12"/>
      <c r="BS405" s="12"/>
      <c r="BT405" s="12"/>
      <c r="BU405" s="12"/>
      <c r="BV405" s="12"/>
      <c r="BW405" s="12"/>
      <c r="BX405" s="12"/>
      <c r="BY405" s="12"/>
      <c r="BZ405" s="12"/>
      <c r="CA405" s="12"/>
      <c r="CB405" s="141"/>
      <c r="CC405" s="12"/>
      <c r="CD405" s="12"/>
      <c r="CE405" s="12"/>
      <c r="CF405" s="12"/>
      <c r="CG405" s="12"/>
      <c r="CH405" s="12"/>
      <c r="CI405" s="12"/>
      <c r="CJ405" s="12"/>
      <c r="CK405" s="12"/>
      <c r="CL405" s="12"/>
      <c r="CM405" s="12"/>
      <c r="CN405" s="12"/>
      <c r="CO405" s="12"/>
      <c r="CP405" s="12"/>
      <c r="CQ405" s="12"/>
      <c r="CR405" s="12"/>
      <c r="CS405" s="12"/>
      <c r="CT405" s="12"/>
      <c r="CU405" s="12"/>
      <c r="CV405" s="12"/>
      <c r="CW405" s="12"/>
      <c r="CX405" s="12"/>
      <c r="CY405" s="12"/>
      <c r="CZ405" s="12"/>
      <c r="DA405" s="12"/>
      <c r="DB405" s="12"/>
      <c r="DC405" s="12"/>
      <c r="DD405" s="12"/>
      <c r="DE405" s="12"/>
      <c r="DF405" s="12"/>
      <c r="DG405" s="12"/>
      <c r="DH405" s="12"/>
      <c r="DI405" s="12"/>
      <c r="DJ405" s="12"/>
      <c r="DK405" s="12"/>
      <c r="DL405" s="12"/>
      <c r="DM405" s="12"/>
      <c r="DN405" s="12"/>
      <c r="DO405" s="12"/>
      <c r="DP405" s="12"/>
      <c r="DQ405" s="12"/>
      <c r="DR405" s="12"/>
      <c r="DS405" s="12"/>
      <c r="DT405" s="12"/>
      <c r="DU405" s="12"/>
      <c r="DV405" s="12"/>
      <c r="DW405" s="12"/>
      <c r="DX405" s="12"/>
      <c r="DY405" s="12"/>
      <c r="DZ405" s="12"/>
      <c r="EA405" s="12"/>
      <c r="EB405" s="12"/>
      <c r="EC405" s="12"/>
      <c r="ED405" s="12"/>
      <c r="EE405" s="12"/>
      <c r="EF405" s="12"/>
      <c r="EG405" s="12"/>
      <c r="EH405" s="12"/>
      <c r="EI405" s="12"/>
      <c r="EJ405" s="12"/>
      <c r="EK405" s="12"/>
      <c r="EL405" s="12"/>
      <c r="EM405" s="12"/>
      <c r="EN405" s="12"/>
      <c r="EO405" s="12"/>
      <c r="EP405" s="12"/>
      <c r="EQ405" s="12"/>
      <c r="ER405" s="12"/>
      <c r="ES405" s="12"/>
      <c r="ET405" s="12"/>
      <c r="EU405" s="12"/>
      <c r="EV405" s="12"/>
      <c r="EW405" s="12"/>
      <c r="EX405" s="12"/>
      <c r="EY405" s="12"/>
      <c r="EZ405" s="12"/>
      <c r="FA405" s="12"/>
      <c r="FB405" s="12"/>
      <c r="FC405" s="12"/>
      <c r="FD405" s="12"/>
      <c r="FE405" s="12"/>
      <c r="FF405" s="12"/>
      <c r="FG405" s="12"/>
    </row>
    <row r="406" spans="1:163" ht="12.75" x14ac:dyDescent="0.2">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12"/>
      <c r="BH406" s="12"/>
      <c r="BI406" s="12"/>
      <c r="BJ406" s="12"/>
      <c r="BK406" s="12"/>
      <c r="BL406" s="73">
        <f>'Youth population'!AU406</f>
        <v>0</v>
      </c>
      <c r="BM406" s="12"/>
      <c r="BN406" s="12"/>
      <c r="BO406" s="12"/>
      <c r="BP406" s="12"/>
      <c r="BQ406" s="12"/>
      <c r="BR406" s="12"/>
      <c r="BS406" s="12"/>
      <c r="BT406" s="12"/>
      <c r="BU406" s="12"/>
      <c r="BV406" s="12"/>
      <c r="BW406" s="12"/>
      <c r="BX406" s="12"/>
      <c r="BY406" s="12"/>
      <c r="BZ406" s="12"/>
      <c r="CA406" s="12"/>
      <c r="CB406" s="141"/>
      <c r="CC406" s="12"/>
      <c r="CD406" s="12"/>
      <c r="CE406" s="12"/>
      <c r="CF406" s="12"/>
      <c r="CG406" s="12"/>
      <c r="CH406" s="12"/>
      <c r="CI406" s="12"/>
      <c r="CJ406" s="12"/>
      <c r="CK406" s="12"/>
      <c r="CL406" s="12"/>
      <c r="CM406" s="12"/>
      <c r="CN406" s="12"/>
      <c r="CO406" s="12"/>
      <c r="CP406" s="12"/>
      <c r="CQ406" s="12"/>
      <c r="CR406" s="12"/>
      <c r="CS406" s="12"/>
      <c r="CT406" s="12"/>
      <c r="CU406" s="12"/>
      <c r="CV406" s="12"/>
      <c r="CW406" s="12"/>
      <c r="CX406" s="12"/>
      <c r="CY406" s="12"/>
      <c r="CZ406" s="12"/>
      <c r="DA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c r="EA406" s="12"/>
      <c r="EB406" s="12"/>
      <c r="EC406" s="12"/>
      <c r="ED406" s="12"/>
      <c r="EE406" s="12"/>
      <c r="EF406" s="12"/>
      <c r="EG406" s="12"/>
      <c r="EH406" s="12"/>
      <c r="EI406" s="12"/>
      <c r="EJ406" s="12"/>
      <c r="EK406" s="12"/>
      <c r="EL406" s="12"/>
      <c r="EM406" s="12"/>
      <c r="EN406" s="12"/>
      <c r="EO406" s="12"/>
      <c r="EP406" s="12"/>
      <c r="EQ406" s="12"/>
      <c r="ER406" s="12"/>
      <c r="ES406" s="12"/>
      <c r="ET406" s="12"/>
      <c r="EU406" s="12"/>
      <c r="EV406" s="12"/>
      <c r="EW406" s="12"/>
      <c r="EX406" s="12"/>
      <c r="EY406" s="12"/>
      <c r="EZ406" s="12"/>
      <c r="FA406" s="12"/>
      <c r="FB406" s="12"/>
      <c r="FC406" s="12"/>
      <c r="FD406" s="12"/>
      <c r="FE406" s="12"/>
      <c r="FF406" s="12"/>
      <c r="FG406" s="12"/>
    </row>
    <row r="407" spans="1:163" ht="12.75" x14ac:dyDescent="0.2">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73">
        <f>'Youth population'!AU407</f>
        <v>0</v>
      </c>
      <c r="BM407" s="12"/>
      <c r="BN407" s="12"/>
      <c r="BO407" s="12"/>
      <c r="BP407" s="12"/>
      <c r="BQ407" s="12"/>
      <c r="BR407" s="12"/>
      <c r="BS407" s="12"/>
      <c r="BT407" s="12"/>
      <c r="BU407" s="12"/>
      <c r="BV407" s="12"/>
      <c r="BW407" s="12"/>
      <c r="BX407" s="12"/>
      <c r="BY407" s="12"/>
      <c r="BZ407" s="12"/>
      <c r="CA407" s="12"/>
      <c r="CB407" s="141"/>
      <c r="CC407" s="12"/>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row>
    <row r="408" spans="1:163" ht="12.75" x14ac:dyDescent="0.2">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12"/>
      <c r="BH408" s="12"/>
      <c r="BI408" s="12"/>
      <c r="BJ408" s="12"/>
      <c r="BK408" s="12"/>
      <c r="BL408" s="117">
        <f>'Youth population'!AU408</f>
        <v>0</v>
      </c>
      <c r="BM408" s="12"/>
      <c r="BN408" s="12"/>
      <c r="BO408" s="12"/>
      <c r="BP408" s="12"/>
      <c r="BQ408" s="12"/>
      <c r="BR408" s="12"/>
      <c r="BS408" s="12"/>
      <c r="BT408" s="12"/>
      <c r="BU408" s="12"/>
      <c r="BV408" s="12"/>
      <c r="BW408" s="12"/>
      <c r="BX408" s="12"/>
      <c r="BY408" s="12"/>
      <c r="BZ408" s="12"/>
      <c r="CA408" s="12"/>
      <c r="CB408" s="141"/>
      <c r="CC408" s="12"/>
      <c r="CD408" s="12"/>
      <c r="CE408" s="12"/>
      <c r="CF408" s="12"/>
      <c r="CG408" s="12"/>
      <c r="CH408" s="12"/>
      <c r="CI408" s="12"/>
      <c r="CJ408" s="12"/>
      <c r="CK408" s="12"/>
      <c r="CL408" s="12"/>
      <c r="CM408" s="12"/>
      <c r="CN408" s="12"/>
      <c r="CO408" s="12"/>
      <c r="CP408" s="12"/>
      <c r="CQ408" s="12"/>
      <c r="CR408" s="12"/>
      <c r="CS408" s="12"/>
      <c r="CT408" s="12"/>
      <c r="CU408" s="12"/>
      <c r="CV408" s="12"/>
      <c r="CW408" s="12"/>
      <c r="CX408" s="12"/>
      <c r="CY408" s="12"/>
      <c r="CZ408" s="12"/>
      <c r="DA408" s="12"/>
      <c r="DB408" s="12"/>
      <c r="DC408" s="12"/>
      <c r="DD408" s="12"/>
      <c r="DE408" s="12"/>
      <c r="DF408" s="12"/>
      <c r="DG408" s="12"/>
      <c r="DH408" s="12"/>
      <c r="DI408" s="12"/>
      <c r="DJ408" s="12"/>
      <c r="DK408" s="12"/>
      <c r="DL408" s="12"/>
      <c r="DM408" s="12"/>
      <c r="DN408" s="12"/>
      <c r="DO408" s="12"/>
      <c r="DP408" s="12"/>
      <c r="DQ408" s="12"/>
      <c r="DR408" s="12"/>
      <c r="DS408" s="12"/>
      <c r="DT408" s="12"/>
      <c r="DU408" s="12"/>
      <c r="DV408" s="12"/>
      <c r="DW408" s="12"/>
      <c r="DX408" s="12"/>
      <c r="DY408" s="12"/>
      <c r="DZ408" s="12"/>
      <c r="EA408" s="12"/>
      <c r="EB408" s="12"/>
      <c r="EC408" s="12"/>
      <c r="ED408" s="12"/>
      <c r="EE408" s="12"/>
      <c r="EF408" s="12"/>
      <c r="EG408" s="12"/>
      <c r="EH408" s="12"/>
      <c r="EI408" s="12"/>
      <c r="EJ408" s="12"/>
      <c r="EK408" s="12"/>
      <c r="EL408" s="12"/>
      <c r="EM408" s="12"/>
      <c r="EN408" s="12"/>
      <c r="EO408" s="12"/>
      <c r="EP408" s="12"/>
      <c r="EQ408" s="12"/>
      <c r="ER408" s="12"/>
      <c r="ES408" s="12"/>
      <c r="ET408" s="12"/>
      <c r="EU408" s="12"/>
      <c r="EV408" s="12"/>
      <c r="EW408" s="12"/>
      <c r="EX408" s="12"/>
      <c r="EY408" s="12"/>
      <c r="EZ408" s="12"/>
      <c r="FA408" s="12"/>
      <c r="FB408" s="12"/>
      <c r="FC408" s="12"/>
      <c r="FD408" s="12"/>
      <c r="FE408" s="12"/>
      <c r="FF408" s="12"/>
      <c r="FG408" s="12"/>
    </row>
    <row r="409" spans="1:163" ht="12.75" x14ac:dyDescent="0.2">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12"/>
      <c r="BH409" s="12"/>
      <c r="BI409" s="12"/>
      <c r="BJ409" s="12"/>
      <c r="BK409" s="12"/>
      <c r="BL409" s="81">
        <f>'Youth population'!AU409</f>
        <v>0</v>
      </c>
      <c r="BM409" s="12"/>
      <c r="BN409" s="12"/>
      <c r="BO409" s="12"/>
      <c r="BP409" s="12"/>
      <c r="BQ409" s="12"/>
      <c r="BR409" s="12"/>
      <c r="BS409" s="12"/>
      <c r="BT409" s="12"/>
      <c r="BU409" s="12"/>
      <c r="BV409" s="12"/>
      <c r="BW409" s="12"/>
      <c r="BX409" s="12"/>
      <c r="BY409" s="12"/>
      <c r="BZ409" s="12"/>
      <c r="CA409" s="12"/>
      <c r="CB409" s="141"/>
      <c r="CC409" s="12"/>
      <c r="CD409" s="12"/>
      <c r="CE409" s="12"/>
      <c r="CF409" s="12"/>
      <c r="CG409" s="12"/>
      <c r="CH409" s="12"/>
      <c r="CI409" s="12"/>
      <c r="CJ409" s="12"/>
      <c r="CK409" s="12"/>
      <c r="CL409" s="12"/>
      <c r="CM409" s="12"/>
      <c r="CN409" s="12"/>
      <c r="CO409" s="12"/>
      <c r="CP409" s="12"/>
      <c r="CQ409" s="12"/>
      <c r="CR409" s="12"/>
      <c r="CS409" s="12"/>
      <c r="CT409" s="12"/>
      <c r="CU409" s="12"/>
      <c r="CV409" s="12"/>
      <c r="CW409" s="12"/>
      <c r="CX409" s="12"/>
      <c r="CY409" s="12"/>
      <c r="CZ409" s="12"/>
      <c r="DA409" s="12"/>
      <c r="DB409" s="12"/>
      <c r="DC409" s="12"/>
      <c r="DD409" s="12"/>
      <c r="DE409" s="12"/>
      <c r="DF409" s="12"/>
      <c r="DG409" s="12"/>
      <c r="DH409" s="12"/>
      <c r="DI409" s="12"/>
      <c r="DJ409" s="12"/>
      <c r="DK409" s="12"/>
      <c r="DL409" s="12"/>
      <c r="DM409" s="12"/>
      <c r="DN409" s="12"/>
      <c r="DO409" s="12"/>
      <c r="DP409" s="12"/>
      <c r="DQ409" s="12"/>
      <c r="DR409" s="12"/>
      <c r="DS409" s="12"/>
      <c r="DT409" s="12"/>
      <c r="DU409" s="12"/>
      <c r="DV409" s="12"/>
      <c r="DW409" s="12"/>
      <c r="DX409" s="12"/>
      <c r="DY409" s="12"/>
      <c r="DZ409" s="12"/>
      <c r="EA409" s="12"/>
      <c r="EB409" s="12"/>
      <c r="EC409" s="12"/>
      <c r="ED409" s="12"/>
      <c r="EE409" s="12"/>
      <c r="EF409" s="12"/>
      <c r="EG409" s="12"/>
      <c r="EH409" s="12"/>
      <c r="EI409" s="12"/>
      <c r="EJ409" s="12"/>
      <c r="EK409" s="12"/>
      <c r="EL409" s="12"/>
      <c r="EM409" s="12"/>
      <c r="EN409" s="12"/>
      <c r="EO409" s="12"/>
      <c r="EP409" s="12"/>
      <c r="EQ409" s="12"/>
      <c r="ER409" s="12"/>
      <c r="ES409" s="12"/>
      <c r="ET409" s="12"/>
      <c r="EU409" s="12"/>
      <c r="EV409" s="12"/>
      <c r="EW409" s="12"/>
      <c r="EX409" s="12"/>
      <c r="EY409" s="12"/>
      <c r="EZ409" s="12"/>
      <c r="FA409" s="12"/>
      <c r="FB409" s="12"/>
      <c r="FC409" s="12"/>
      <c r="FD409" s="12"/>
      <c r="FE409" s="12"/>
      <c r="FF409" s="12"/>
      <c r="FG409" s="12"/>
    </row>
    <row r="410" spans="1:163" ht="12.75" x14ac:dyDescent="0.2">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12"/>
      <c r="BH410" s="12"/>
      <c r="BI410" s="12"/>
      <c r="BJ410" s="12"/>
      <c r="BK410" s="12"/>
      <c r="BL410" s="81">
        <f>'Youth population'!AU410</f>
        <v>0</v>
      </c>
      <c r="BM410" s="12"/>
      <c r="BN410" s="12"/>
      <c r="BO410" s="12"/>
      <c r="BP410" s="12"/>
      <c r="BQ410" s="12"/>
      <c r="BR410" s="12"/>
      <c r="BS410" s="12"/>
      <c r="BT410" s="12"/>
      <c r="BU410" s="12"/>
      <c r="BV410" s="12"/>
      <c r="BW410" s="12"/>
      <c r="BX410" s="12"/>
      <c r="BY410" s="12"/>
      <c r="BZ410" s="12"/>
      <c r="CA410" s="12"/>
      <c r="CB410" s="141"/>
      <c r="CC410" s="12"/>
      <c r="CD410" s="12"/>
      <c r="CE410" s="12"/>
      <c r="CF410" s="12"/>
      <c r="CG410" s="12"/>
      <c r="CH410" s="12"/>
      <c r="CI410" s="12"/>
      <c r="CJ410" s="12"/>
      <c r="CK410" s="12"/>
      <c r="CL410" s="12"/>
      <c r="CM410" s="12"/>
      <c r="CN410" s="12"/>
      <c r="CO410" s="12"/>
      <c r="CP410" s="12"/>
      <c r="CQ410" s="12"/>
      <c r="CR410" s="12"/>
      <c r="CS410" s="12"/>
      <c r="CT410" s="12"/>
      <c r="CU410" s="12"/>
      <c r="CV410" s="12"/>
      <c r="CW410" s="12"/>
      <c r="CX410" s="12"/>
      <c r="CY410" s="12"/>
      <c r="CZ410" s="12"/>
      <c r="DA410" s="12"/>
      <c r="DB410" s="12"/>
      <c r="DC410" s="12"/>
      <c r="DD410" s="12"/>
      <c r="DE410" s="12"/>
      <c r="DF410" s="12"/>
      <c r="DG410" s="12"/>
      <c r="DH410" s="12"/>
      <c r="DI410" s="12"/>
      <c r="DJ410" s="12"/>
      <c r="DK410" s="12"/>
      <c r="DL410" s="12"/>
      <c r="DM410" s="12"/>
      <c r="DN410" s="12"/>
      <c r="DO410" s="12"/>
      <c r="DP410" s="12"/>
      <c r="DQ410" s="12"/>
      <c r="DR410" s="12"/>
      <c r="DS410" s="12"/>
      <c r="DT410" s="12"/>
      <c r="DU410" s="12"/>
      <c r="DV410" s="12"/>
      <c r="DW410" s="12"/>
      <c r="DX410" s="12"/>
      <c r="DY410" s="12"/>
      <c r="DZ410" s="12"/>
      <c r="EA410" s="12"/>
      <c r="EB410" s="12"/>
      <c r="EC410" s="12"/>
      <c r="ED410" s="12"/>
      <c r="EE410" s="12"/>
      <c r="EF410" s="12"/>
      <c r="EG410" s="12"/>
      <c r="EH410" s="12"/>
      <c r="EI410" s="12"/>
      <c r="EJ410" s="12"/>
      <c r="EK410" s="12"/>
      <c r="EL410" s="12"/>
      <c r="EM410" s="12"/>
      <c r="EN410" s="12"/>
      <c r="EO410" s="12"/>
      <c r="EP410" s="12"/>
      <c r="EQ410" s="12"/>
      <c r="ER410" s="12"/>
      <c r="ES410" s="12"/>
      <c r="ET410" s="12"/>
      <c r="EU410" s="12"/>
      <c r="EV410" s="12"/>
      <c r="EW410" s="12"/>
      <c r="EX410" s="12"/>
      <c r="EY410" s="12"/>
      <c r="EZ410" s="12"/>
      <c r="FA410" s="12"/>
      <c r="FB410" s="12"/>
      <c r="FC410" s="12"/>
      <c r="FD410" s="12"/>
      <c r="FE410" s="12"/>
      <c r="FF410" s="12"/>
      <c r="FG410" s="12"/>
    </row>
    <row r="411" spans="1:163" ht="12.75" x14ac:dyDescent="0.2">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12"/>
      <c r="BH411" s="12"/>
      <c r="BI411" s="12"/>
      <c r="BJ411" s="12"/>
      <c r="BK411" s="12"/>
      <c r="BL411" s="69">
        <f>'Youth population'!AU411</f>
        <v>0</v>
      </c>
      <c r="BM411" s="12"/>
      <c r="BN411" s="12"/>
      <c r="BO411" s="12"/>
      <c r="BP411" s="12"/>
      <c r="BQ411" s="12"/>
      <c r="BR411" s="12"/>
      <c r="BS411" s="12"/>
      <c r="BT411" s="12"/>
      <c r="BU411" s="12"/>
      <c r="BV411" s="12"/>
      <c r="BW411" s="12"/>
      <c r="BX411" s="12"/>
      <c r="BY411" s="12"/>
      <c r="BZ411" s="12"/>
      <c r="CA411" s="12"/>
      <c r="CB411" s="141"/>
      <c r="CC411" s="12"/>
      <c r="CD411" s="12"/>
      <c r="CE411" s="12"/>
      <c r="CF411" s="12"/>
      <c r="CG411" s="12"/>
      <c r="CH411" s="12"/>
      <c r="CI411" s="12"/>
      <c r="CJ411" s="12"/>
      <c r="CK411" s="12"/>
      <c r="CL411" s="12"/>
      <c r="CM411" s="12"/>
      <c r="CN411" s="12"/>
      <c r="CO411" s="12"/>
      <c r="CP411" s="12"/>
      <c r="CQ411" s="12"/>
      <c r="CR411" s="12"/>
      <c r="CS411" s="12"/>
      <c r="CT411" s="12"/>
      <c r="CU411" s="12"/>
      <c r="CV411" s="12"/>
      <c r="CW411" s="12"/>
      <c r="CX411" s="12"/>
      <c r="CY411" s="12"/>
      <c r="CZ411" s="12"/>
      <c r="DA411" s="12"/>
      <c r="DB411" s="12"/>
      <c r="DC411" s="12"/>
      <c r="DD411" s="12"/>
      <c r="DE411" s="12"/>
      <c r="DF411" s="12"/>
      <c r="DG411" s="12"/>
      <c r="DH411" s="12"/>
      <c r="DI411" s="12"/>
      <c r="DJ411" s="12"/>
      <c r="DK411" s="12"/>
      <c r="DL411" s="12"/>
      <c r="DM411" s="12"/>
      <c r="DN411" s="12"/>
      <c r="DO411" s="12"/>
      <c r="DP411" s="12"/>
      <c r="DQ411" s="12"/>
      <c r="DR411" s="12"/>
      <c r="DS411" s="12"/>
      <c r="DT411" s="12"/>
      <c r="DU411" s="12"/>
      <c r="DV411" s="12"/>
      <c r="DW411" s="12"/>
      <c r="DX411" s="12"/>
      <c r="DY411" s="12"/>
      <c r="DZ411" s="12"/>
      <c r="EA411" s="12"/>
      <c r="EB411" s="12"/>
      <c r="EC411" s="12"/>
      <c r="ED411" s="12"/>
      <c r="EE411" s="12"/>
      <c r="EF411" s="12"/>
      <c r="EG411" s="12"/>
      <c r="EH411" s="12"/>
      <c r="EI411" s="12"/>
      <c r="EJ411" s="12"/>
      <c r="EK411" s="12"/>
      <c r="EL411" s="12"/>
      <c r="EM411" s="12"/>
      <c r="EN411" s="12"/>
      <c r="EO411" s="12"/>
      <c r="EP411" s="12"/>
      <c r="EQ411" s="12"/>
      <c r="ER411" s="12"/>
      <c r="ES411" s="12"/>
      <c r="ET411" s="12"/>
      <c r="EU411" s="12"/>
      <c r="EV411" s="12"/>
      <c r="EW411" s="12"/>
      <c r="EX411" s="12"/>
      <c r="EY411" s="12"/>
      <c r="EZ411" s="12"/>
      <c r="FA411" s="12"/>
      <c r="FB411" s="12"/>
      <c r="FC411" s="12"/>
      <c r="FD411" s="12"/>
      <c r="FE411" s="12"/>
      <c r="FF411" s="12"/>
      <c r="FG411" s="12"/>
    </row>
    <row r="412" spans="1:163" ht="12.75" x14ac:dyDescent="0.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12"/>
      <c r="BH412" s="12"/>
      <c r="BI412" s="12"/>
      <c r="BJ412" s="12"/>
      <c r="BK412" s="12"/>
      <c r="BL412" s="81">
        <f>'Youth population'!AU412</f>
        <v>0</v>
      </c>
      <c r="BM412" s="12"/>
      <c r="BN412" s="12"/>
      <c r="BO412" s="12"/>
      <c r="BP412" s="12"/>
      <c r="BQ412" s="12"/>
      <c r="BR412" s="12"/>
      <c r="BS412" s="12"/>
      <c r="BT412" s="12"/>
      <c r="BU412" s="12"/>
      <c r="BV412" s="12"/>
      <c r="BW412" s="12"/>
      <c r="BX412" s="12"/>
      <c r="BY412" s="12"/>
      <c r="BZ412" s="12"/>
      <c r="CA412" s="12"/>
      <c r="CB412" s="141"/>
      <c r="CC412" s="12"/>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c r="FB412" s="12"/>
      <c r="FC412" s="12"/>
      <c r="FD412" s="12"/>
      <c r="FE412" s="12"/>
      <c r="FF412" s="12"/>
      <c r="FG412" s="12"/>
    </row>
    <row r="413" spans="1:163" ht="12.75" x14ac:dyDescent="0.2">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41"/>
      <c r="CC413" s="12"/>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row>
    <row r="414" spans="1:163" ht="12.75" x14ac:dyDescent="0.2">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12"/>
      <c r="BH414" s="12"/>
      <c r="BI414" s="12"/>
      <c r="BJ414" s="12"/>
      <c r="BK414" s="12"/>
      <c r="BL414" s="10"/>
      <c r="BM414" s="12"/>
      <c r="BN414" s="12"/>
      <c r="BO414" s="12"/>
      <c r="BP414" s="12"/>
      <c r="BQ414" s="12"/>
      <c r="BR414" s="12"/>
      <c r="BS414" s="12"/>
      <c r="BT414" s="12"/>
      <c r="BU414" s="12"/>
      <c r="BV414" s="12"/>
      <c r="BW414" s="12"/>
      <c r="BX414" s="12"/>
      <c r="BY414" s="12"/>
      <c r="BZ414" s="12"/>
      <c r="CA414" s="12"/>
      <c r="CB414" s="141"/>
      <c r="CC414" s="12"/>
      <c r="CD414" s="12"/>
      <c r="CE414" s="12"/>
      <c r="CF414" s="12"/>
      <c r="CG414" s="12"/>
      <c r="CH414" s="12"/>
      <c r="CI414" s="12"/>
      <c r="CJ414" s="12"/>
      <c r="CK414" s="12"/>
      <c r="CL414" s="12"/>
      <c r="CM414" s="12"/>
      <c r="CN414" s="12"/>
      <c r="CO414" s="12"/>
      <c r="CP414" s="12"/>
      <c r="CQ414" s="12"/>
      <c r="CR414" s="12"/>
      <c r="CS414" s="12"/>
      <c r="CT414" s="12"/>
      <c r="CU414" s="12"/>
      <c r="CV414" s="12"/>
      <c r="CW414" s="12"/>
      <c r="CX414" s="12"/>
      <c r="CY414" s="12"/>
      <c r="CZ414" s="12"/>
      <c r="DA414" s="12"/>
      <c r="DB414" s="12"/>
      <c r="DC414" s="12"/>
      <c r="DD414" s="12"/>
      <c r="DE414" s="12"/>
      <c r="DF414" s="12"/>
      <c r="DG414" s="12"/>
      <c r="DH414" s="12"/>
      <c r="DI414" s="12"/>
      <c r="DJ414" s="12"/>
      <c r="DK414" s="12"/>
      <c r="DL414" s="12"/>
      <c r="DM414" s="12"/>
      <c r="DN414" s="12"/>
      <c r="DO414" s="12"/>
      <c r="DP414" s="12"/>
      <c r="DQ414" s="12"/>
      <c r="DR414" s="12"/>
      <c r="DS414" s="12"/>
      <c r="DT414" s="12"/>
      <c r="DU414" s="12"/>
      <c r="DV414" s="12"/>
      <c r="DW414" s="12"/>
      <c r="DX414" s="12"/>
      <c r="DY414" s="12"/>
      <c r="DZ414" s="12"/>
      <c r="EA414" s="12"/>
      <c r="EB414" s="12"/>
      <c r="EC414" s="12"/>
      <c r="ED414" s="12"/>
      <c r="EE414" s="12"/>
      <c r="EF414" s="12"/>
      <c r="EG414" s="12"/>
      <c r="EH414" s="12"/>
      <c r="EI414" s="12"/>
      <c r="EJ414" s="12"/>
      <c r="EK414" s="12"/>
      <c r="EL414" s="12"/>
      <c r="EM414" s="12"/>
      <c r="EN414" s="12"/>
      <c r="EO414" s="12"/>
      <c r="EP414" s="12"/>
      <c r="EQ414" s="12"/>
      <c r="ER414" s="12"/>
      <c r="ES414" s="12"/>
      <c r="ET414" s="12"/>
      <c r="EU414" s="12"/>
      <c r="EV414" s="12"/>
      <c r="EW414" s="12"/>
      <c r="EX414" s="12"/>
      <c r="EY414" s="12"/>
      <c r="EZ414" s="12"/>
      <c r="FA414" s="12"/>
      <c r="FB414" s="12"/>
      <c r="FC414" s="12"/>
      <c r="FD414" s="12"/>
      <c r="FE414" s="12"/>
      <c r="FF414" s="12"/>
      <c r="FG414" s="12"/>
    </row>
    <row r="415" spans="1:163" ht="12.75" x14ac:dyDescent="0.2">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12"/>
      <c r="BH415" s="12"/>
      <c r="BI415" s="12"/>
      <c r="BJ415" s="12"/>
      <c r="BK415" s="12"/>
      <c r="BL415" s="10"/>
      <c r="BM415" s="12"/>
      <c r="BN415" s="12"/>
      <c r="BO415" s="12"/>
      <c r="BP415" s="12"/>
      <c r="BQ415" s="12"/>
      <c r="BR415" s="12"/>
      <c r="BS415" s="12"/>
      <c r="BT415" s="12"/>
      <c r="BU415" s="12"/>
      <c r="BV415" s="12"/>
      <c r="BW415" s="12"/>
      <c r="BX415" s="12"/>
      <c r="BY415" s="12"/>
      <c r="BZ415" s="12"/>
      <c r="CA415" s="12"/>
      <c r="CB415" s="141"/>
      <c r="CC415" s="12"/>
      <c r="CD415" s="12"/>
      <c r="CE415" s="12"/>
      <c r="CF415" s="12"/>
      <c r="CG415" s="12"/>
      <c r="CH415" s="12"/>
      <c r="CI415" s="12"/>
      <c r="CJ415" s="12"/>
      <c r="CK415" s="12"/>
      <c r="CL415" s="12"/>
      <c r="CM415" s="12"/>
      <c r="CN415" s="12"/>
      <c r="CO415" s="12"/>
      <c r="CP415" s="12"/>
      <c r="CQ415" s="12"/>
      <c r="CR415" s="12"/>
      <c r="CS415" s="12"/>
      <c r="CT415" s="12"/>
      <c r="CU415" s="12"/>
      <c r="CV415" s="12"/>
      <c r="CW415" s="12"/>
      <c r="CX415" s="12"/>
      <c r="CY415" s="12"/>
      <c r="CZ415" s="12"/>
      <c r="DA415" s="12"/>
      <c r="DB415" s="12"/>
      <c r="DC415" s="12"/>
      <c r="DD415" s="12"/>
      <c r="DE415" s="12"/>
      <c r="DF415" s="12"/>
      <c r="DG415" s="12"/>
      <c r="DH415" s="12"/>
      <c r="DI415" s="12"/>
      <c r="DJ415" s="12"/>
      <c r="DK415" s="12"/>
      <c r="DL415" s="12"/>
      <c r="DM415" s="12"/>
      <c r="DN415" s="12"/>
      <c r="DO415" s="12"/>
      <c r="DP415" s="12"/>
      <c r="DQ415" s="12"/>
      <c r="DR415" s="12"/>
      <c r="DS415" s="12"/>
      <c r="DT415" s="12"/>
      <c r="DU415" s="12"/>
      <c r="DV415" s="12"/>
      <c r="DW415" s="12"/>
      <c r="DX415" s="12"/>
      <c r="DY415" s="12"/>
      <c r="DZ415" s="12"/>
      <c r="EA415" s="12"/>
      <c r="EB415" s="12"/>
      <c r="EC415" s="12"/>
      <c r="ED415" s="12"/>
      <c r="EE415" s="12"/>
      <c r="EF415" s="12"/>
      <c r="EG415" s="12"/>
      <c r="EH415" s="12"/>
      <c r="EI415" s="12"/>
      <c r="EJ415" s="12"/>
      <c r="EK415" s="12"/>
      <c r="EL415" s="12"/>
      <c r="EM415" s="12"/>
      <c r="EN415" s="12"/>
      <c r="EO415" s="12"/>
      <c r="EP415" s="12"/>
      <c r="EQ415" s="12"/>
      <c r="ER415" s="12"/>
      <c r="ES415" s="12"/>
      <c r="ET415" s="12"/>
      <c r="EU415" s="12"/>
      <c r="EV415" s="12"/>
      <c r="EW415" s="12"/>
      <c r="EX415" s="12"/>
      <c r="EY415" s="12"/>
      <c r="EZ415" s="12"/>
      <c r="FA415" s="12"/>
      <c r="FB415" s="12"/>
      <c r="FC415" s="12"/>
      <c r="FD415" s="12"/>
      <c r="FE415" s="12"/>
      <c r="FF415" s="12"/>
      <c r="FG415" s="12"/>
    </row>
    <row r="416" spans="1:163" ht="25.5" x14ac:dyDescent="0.2">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12"/>
      <c r="BH416" s="12"/>
      <c r="BI416" s="12"/>
      <c r="BJ416" s="12"/>
      <c r="BK416" s="12"/>
      <c r="BL416" s="29" t="s">
        <v>43</v>
      </c>
      <c r="BM416" s="12"/>
      <c r="BN416" s="12"/>
      <c r="BO416" s="12"/>
      <c r="BP416" s="12"/>
      <c r="BQ416" s="12"/>
      <c r="BR416" s="12"/>
      <c r="BS416" s="12"/>
      <c r="BT416" s="12"/>
      <c r="BU416" s="12"/>
      <c r="BV416" s="12"/>
      <c r="BW416" s="12"/>
      <c r="BX416" s="12"/>
      <c r="BY416" s="12"/>
      <c r="BZ416" s="12"/>
      <c r="CA416" s="12"/>
      <c r="CB416" s="141"/>
      <c r="CC416" s="12"/>
      <c r="CD416" s="12"/>
      <c r="CE416" s="12"/>
      <c r="CF416" s="12"/>
      <c r="CG416" s="12"/>
      <c r="CH416" s="12"/>
      <c r="CI416" s="12"/>
      <c r="CJ416" s="12"/>
      <c r="CK416" s="12"/>
      <c r="CL416" s="12"/>
      <c r="CM416" s="12"/>
      <c r="CN416" s="12"/>
      <c r="CO416" s="12"/>
      <c r="CP416" s="12"/>
      <c r="CQ416" s="12"/>
      <c r="CR416" s="12"/>
      <c r="CS416" s="12"/>
      <c r="CT416" s="12"/>
      <c r="CU416" s="12"/>
      <c r="CV416" s="12"/>
      <c r="CW416" s="12"/>
      <c r="CX416" s="12"/>
      <c r="CY416" s="12"/>
      <c r="CZ416" s="12"/>
      <c r="DA416" s="12"/>
      <c r="DB416" s="12"/>
      <c r="DC416" s="12"/>
      <c r="DD416" s="12"/>
      <c r="DE416" s="12"/>
      <c r="DF416" s="12"/>
      <c r="DG416" s="12"/>
      <c r="DH416" s="12"/>
      <c r="DI416" s="12"/>
      <c r="DJ416" s="12"/>
      <c r="DK416" s="12"/>
      <c r="DL416" s="12"/>
      <c r="DM416" s="12"/>
      <c r="DN416" s="12"/>
      <c r="DO416" s="12"/>
      <c r="DP416" s="12"/>
      <c r="DQ416" s="12"/>
      <c r="DR416" s="12"/>
      <c r="DS416" s="12"/>
      <c r="DT416" s="12"/>
      <c r="DU416" s="12"/>
      <c r="DV416" s="12"/>
      <c r="DW416" s="12"/>
      <c r="DX416" s="12"/>
      <c r="DY416" s="12"/>
      <c r="DZ416" s="12"/>
      <c r="EA416" s="12"/>
      <c r="EB416" s="12"/>
      <c r="EC416" s="12"/>
      <c r="ED416" s="12"/>
      <c r="EE416" s="12"/>
      <c r="EF416" s="12"/>
      <c r="EG416" s="12"/>
      <c r="EH416" s="12"/>
      <c r="EI416" s="12"/>
      <c r="EJ416" s="12"/>
      <c r="EK416" s="12"/>
      <c r="EL416" s="12"/>
      <c r="EM416" s="12"/>
      <c r="EN416" s="12"/>
      <c r="EO416" s="12"/>
      <c r="EP416" s="12"/>
      <c r="EQ416" s="12"/>
      <c r="ER416" s="12"/>
      <c r="ES416" s="12"/>
      <c r="ET416" s="12"/>
      <c r="EU416" s="12"/>
      <c r="EV416" s="12"/>
      <c r="EW416" s="12"/>
      <c r="EX416" s="12"/>
      <c r="EY416" s="12"/>
      <c r="EZ416" s="12"/>
      <c r="FA416" s="12"/>
      <c r="FB416" s="12"/>
      <c r="FC416" s="12"/>
      <c r="FD416" s="12"/>
      <c r="FE416" s="12"/>
      <c r="FF416" s="12"/>
      <c r="FG416" s="12"/>
    </row>
    <row r="417" spans="1:163" ht="12.75" x14ac:dyDescent="0.2">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12"/>
      <c r="BH417" s="12"/>
      <c r="BI417" s="12"/>
      <c r="BJ417" s="12"/>
      <c r="BK417" s="12"/>
      <c r="BL417" s="35">
        <f>'Youth population'!AU417</f>
        <v>0</v>
      </c>
      <c r="BM417" s="12"/>
      <c r="BN417" s="12"/>
      <c r="BO417" s="12"/>
      <c r="BP417" s="12"/>
      <c r="BQ417" s="12"/>
      <c r="BR417" s="12"/>
      <c r="BS417" s="12"/>
      <c r="BT417" s="12"/>
      <c r="BU417" s="12"/>
      <c r="BV417" s="12"/>
      <c r="BW417" s="12"/>
      <c r="BX417" s="12"/>
      <c r="BY417" s="12"/>
      <c r="BZ417" s="12"/>
      <c r="CA417" s="12"/>
      <c r="CB417" s="141"/>
      <c r="CC417" s="12"/>
      <c r="CD417" s="12"/>
      <c r="CE417" s="12"/>
      <c r="CF417" s="12"/>
      <c r="CG417" s="12"/>
      <c r="CH417" s="12"/>
      <c r="CI417" s="12"/>
      <c r="CJ417" s="12"/>
      <c r="CK417" s="12"/>
      <c r="CL417" s="12"/>
      <c r="CM417" s="12"/>
      <c r="CN417" s="12"/>
      <c r="CO417" s="12"/>
      <c r="CP417" s="12"/>
      <c r="CQ417" s="12"/>
      <c r="CR417" s="12"/>
      <c r="CS417" s="12"/>
      <c r="CT417" s="12"/>
      <c r="CU417" s="12"/>
      <c r="CV417" s="12"/>
      <c r="CW417" s="12"/>
      <c r="CX417" s="12"/>
      <c r="CY417" s="12"/>
      <c r="CZ417" s="12"/>
      <c r="DA417" s="12"/>
      <c r="DB417" s="12"/>
      <c r="DC417" s="12"/>
      <c r="DD417" s="12"/>
      <c r="DE417" s="12"/>
      <c r="DF417" s="12"/>
      <c r="DG417" s="12"/>
      <c r="DH417" s="12"/>
      <c r="DI417" s="12"/>
      <c r="DJ417" s="12"/>
      <c r="DK417" s="12"/>
      <c r="DL417" s="12"/>
      <c r="DM417" s="12"/>
      <c r="DN417" s="12"/>
      <c r="DO417" s="12"/>
      <c r="DP417" s="12"/>
      <c r="DQ417" s="12"/>
      <c r="DR417" s="12"/>
      <c r="DS417" s="12"/>
      <c r="DT417" s="12"/>
      <c r="DU417" s="12"/>
      <c r="DV417" s="12"/>
      <c r="DW417" s="12"/>
      <c r="DX417" s="12"/>
      <c r="DY417" s="12"/>
      <c r="DZ417" s="12"/>
      <c r="EA417" s="12"/>
      <c r="EB417" s="12"/>
      <c r="EC417" s="12"/>
      <c r="ED417" s="12"/>
      <c r="EE417" s="12"/>
      <c r="EF417" s="12"/>
      <c r="EG417" s="12"/>
      <c r="EH417" s="12"/>
      <c r="EI417" s="12"/>
      <c r="EJ417" s="12"/>
      <c r="EK417" s="12"/>
      <c r="EL417" s="12"/>
      <c r="EM417" s="12"/>
      <c r="EN417" s="12"/>
      <c r="EO417" s="12"/>
      <c r="EP417" s="12"/>
      <c r="EQ417" s="12"/>
      <c r="ER417" s="12"/>
      <c r="ES417" s="12"/>
      <c r="ET417" s="12"/>
      <c r="EU417" s="12"/>
      <c r="EV417" s="12"/>
      <c r="EW417" s="12"/>
      <c r="EX417" s="12"/>
      <c r="EY417" s="12"/>
      <c r="EZ417" s="12"/>
      <c r="FA417" s="12"/>
      <c r="FB417" s="12"/>
      <c r="FC417" s="12"/>
      <c r="FD417" s="12"/>
      <c r="FE417" s="12"/>
      <c r="FF417" s="12"/>
      <c r="FG417" s="12"/>
    </row>
    <row r="418" spans="1:163" ht="12.75" x14ac:dyDescent="0.2">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12"/>
      <c r="BH418" s="12"/>
      <c r="BI418" s="12"/>
      <c r="BJ418" s="12"/>
      <c r="BK418" s="12"/>
      <c r="BL418" s="69">
        <f>'Youth population'!AU418</f>
        <v>0</v>
      </c>
      <c r="BM418" s="12"/>
      <c r="BN418" s="12"/>
      <c r="BO418" s="12"/>
      <c r="BP418" s="12"/>
      <c r="BQ418" s="12"/>
      <c r="BR418" s="12"/>
      <c r="BS418" s="12"/>
      <c r="BT418" s="12"/>
      <c r="BU418" s="12"/>
      <c r="BV418" s="12"/>
      <c r="BW418" s="12"/>
      <c r="BX418" s="12"/>
      <c r="BY418" s="12"/>
      <c r="BZ418" s="12"/>
      <c r="CA418" s="12"/>
      <c r="CB418" s="141"/>
      <c r="CC418" s="12"/>
      <c r="CD418" s="12"/>
      <c r="CE418" s="12"/>
      <c r="CF418" s="12"/>
      <c r="CG418" s="12"/>
      <c r="CH418" s="12"/>
      <c r="CI418" s="12"/>
      <c r="CJ418" s="12"/>
      <c r="CK418" s="12"/>
      <c r="CL418" s="12"/>
      <c r="CM418" s="12"/>
      <c r="CN418" s="12"/>
      <c r="CO418" s="12"/>
      <c r="CP418" s="12"/>
      <c r="CQ418" s="12"/>
      <c r="CR418" s="12"/>
      <c r="CS418" s="12"/>
      <c r="CT418" s="12"/>
      <c r="CU418" s="12"/>
      <c r="CV418" s="12"/>
      <c r="CW418" s="12"/>
      <c r="CX418" s="12"/>
      <c r="CY418" s="12"/>
      <c r="CZ418" s="12"/>
      <c r="DA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c r="EA418" s="12"/>
      <c r="EB418" s="12"/>
      <c r="EC418" s="12"/>
      <c r="ED418" s="12"/>
      <c r="EE418" s="12"/>
      <c r="EF418" s="12"/>
      <c r="EG418" s="12"/>
      <c r="EH418" s="12"/>
      <c r="EI418" s="12"/>
      <c r="EJ418" s="12"/>
      <c r="EK418" s="12"/>
      <c r="EL418" s="12"/>
      <c r="EM418" s="12"/>
      <c r="EN418" s="12"/>
      <c r="EO418" s="12"/>
      <c r="EP418" s="12"/>
      <c r="EQ418" s="12"/>
      <c r="ER418" s="12"/>
      <c r="ES418" s="12"/>
      <c r="ET418" s="12"/>
      <c r="EU418" s="12"/>
      <c r="EV418" s="12"/>
      <c r="EW418" s="12"/>
      <c r="EX418" s="12"/>
      <c r="EY418" s="12"/>
      <c r="EZ418" s="12"/>
      <c r="FA418" s="12"/>
      <c r="FB418" s="12"/>
      <c r="FC418" s="12"/>
      <c r="FD418" s="12"/>
      <c r="FE418" s="12"/>
      <c r="FF418" s="12"/>
      <c r="FG418" s="12"/>
    </row>
    <row r="419" spans="1:163" ht="12.75" x14ac:dyDescent="0.2">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17">
        <f>'Youth population'!AU419</f>
        <v>0</v>
      </c>
      <c r="BM419" s="12"/>
      <c r="BN419" s="12"/>
      <c r="BO419" s="12"/>
      <c r="BP419" s="12"/>
      <c r="BQ419" s="12"/>
      <c r="BR419" s="12"/>
      <c r="BS419" s="12"/>
      <c r="BT419" s="12"/>
      <c r="BU419" s="12"/>
      <c r="BV419" s="12"/>
      <c r="BW419" s="12"/>
      <c r="BX419" s="12"/>
      <c r="BY419" s="12"/>
      <c r="BZ419" s="12"/>
      <c r="CA419" s="12"/>
      <c r="CB419" s="141"/>
      <c r="CC419" s="12"/>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row>
    <row r="420" spans="1:163" ht="12.75" x14ac:dyDescent="0.2">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12"/>
      <c r="BH420" s="12"/>
      <c r="BI420" s="12"/>
      <c r="BJ420" s="12"/>
      <c r="BK420" s="12"/>
      <c r="BL420" s="73">
        <f>'Youth population'!AU420</f>
        <v>0</v>
      </c>
      <c r="BM420" s="12"/>
      <c r="BN420" s="12"/>
      <c r="BO420" s="12"/>
      <c r="BP420" s="12"/>
      <c r="BQ420" s="12"/>
      <c r="BR420" s="12"/>
      <c r="BS420" s="12"/>
      <c r="BT420" s="12"/>
      <c r="BU420" s="12"/>
      <c r="BV420" s="12"/>
      <c r="BW420" s="12"/>
      <c r="BX420" s="12"/>
      <c r="BY420" s="12"/>
      <c r="BZ420" s="12"/>
      <c r="CA420" s="12"/>
      <c r="CB420" s="141"/>
      <c r="CC420" s="12"/>
      <c r="CD420" s="12"/>
      <c r="CE420" s="12"/>
      <c r="CF420" s="12"/>
      <c r="CG420" s="12"/>
      <c r="CH420" s="12"/>
      <c r="CI420" s="12"/>
      <c r="CJ420" s="12"/>
      <c r="CK420" s="12"/>
      <c r="CL420" s="12"/>
      <c r="CM420" s="12"/>
      <c r="CN420" s="12"/>
      <c r="CO420" s="12"/>
      <c r="CP420" s="12"/>
      <c r="CQ420" s="12"/>
      <c r="CR420" s="12"/>
      <c r="CS420" s="12"/>
      <c r="CT420" s="12"/>
      <c r="CU420" s="12"/>
      <c r="CV420" s="12"/>
      <c r="CW420" s="12"/>
      <c r="CX420" s="12"/>
      <c r="CY420" s="12"/>
      <c r="CZ420" s="12"/>
      <c r="DA420" s="12"/>
      <c r="DB420" s="12"/>
      <c r="DC420" s="12"/>
      <c r="DD420" s="12"/>
      <c r="DE420" s="12"/>
      <c r="DF420" s="12"/>
      <c r="DG420" s="12"/>
      <c r="DH420" s="12"/>
      <c r="DI420" s="12"/>
      <c r="DJ420" s="12"/>
      <c r="DK420" s="12"/>
      <c r="DL420" s="12"/>
      <c r="DM420" s="12"/>
      <c r="DN420" s="12"/>
      <c r="DO420" s="12"/>
      <c r="DP420" s="12"/>
      <c r="DQ420" s="12"/>
      <c r="DR420" s="12"/>
      <c r="DS420" s="12"/>
      <c r="DT420" s="12"/>
      <c r="DU420" s="12"/>
      <c r="DV420" s="12"/>
      <c r="DW420" s="12"/>
      <c r="DX420" s="12"/>
      <c r="DY420" s="12"/>
      <c r="DZ420" s="12"/>
      <c r="EA420" s="12"/>
      <c r="EB420" s="12"/>
      <c r="EC420" s="12"/>
      <c r="ED420" s="12"/>
      <c r="EE420" s="12"/>
      <c r="EF420" s="12"/>
      <c r="EG420" s="12"/>
      <c r="EH420" s="12"/>
      <c r="EI420" s="12"/>
      <c r="EJ420" s="12"/>
      <c r="EK420" s="12"/>
      <c r="EL420" s="12"/>
      <c r="EM420" s="12"/>
      <c r="EN420" s="12"/>
      <c r="EO420" s="12"/>
      <c r="EP420" s="12"/>
      <c r="EQ420" s="12"/>
      <c r="ER420" s="12"/>
      <c r="ES420" s="12"/>
      <c r="ET420" s="12"/>
      <c r="EU420" s="12"/>
      <c r="EV420" s="12"/>
      <c r="EW420" s="12"/>
      <c r="EX420" s="12"/>
      <c r="EY420" s="12"/>
      <c r="EZ420" s="12"/>
      <c r="FA420" s="12"/>
      <c r="FB420" s="12"/>
      <c r="FC420" s="12"/>
      <c r="FD420" s="12"/>
      <c r="FE420" s="12"/>
      <c r="FF420" s="12"/>
      <c r="FG420" s="12"/>
    </row>
    <row r="421" spans="1:163" ht="12.75" x14ac:dyDescent="0.2">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12"/>
      <c r="BH421" s="12"/>
      <c r="BI421" s="12"/>
      <c r="BJ421" s="12"/>
      <c r="BK421" s="12"/>
      <c r="BL421" s="69">
        <f>'Youth population'!AU421</f>
        <v>0</v>
      </c>
      <c r="BM421" s="12"/>
      <c r="BN421" s="12"/>
      <c r="BO421" s="12"/>
      <c r="BP421" s="12"/>
      <c r="BQ421" s="12"/>
      <c r="BR421" s="12"/>
      <c r="BS421" s="12"/>
      <c r="BT421" s="12"/>
      <c r="BU421" s="12"/>
      <c r="BV421" s="12"/>
      <c r="BW421" s="12"/>
      <c r="BX421" s="12"/>
      <c r="BY421" s="12"/>
      <c r="BZ421" s="12"/>
      <c r="CA421" s="12"/>
      <c r="CB421" s="141"/>
      <c r="CC421" s="12"/>
      <c r="CD421" s="12"/>
      <c r="CE421" s="12"/>
      <c r="CF421" s="12"/>
      <c r="CG421" s="12"/>
      <c r="CH421" s="12"/>
      <c r="CI421" s="12"/>
      <c r="CJ421" s="12"/>
      <c r="CK421" s="12"/>
      <c r="CL421" s="12"/>
      <c r="CM421" s="12"/>
      <c r="CN421" s="12"/>
      <c r="CO421" s="12"/>
      <c r="CP421" s="12"/>
      <c r="CQ421" s="12"/>
      <c r="CR421" s="12"/>
      <c r="CS421" s="12"/>
      <c r="CT421" s="12"/>
      <c r="CU421" s="12"/>
      <c r="CV421" s="12"/>
      <c r="CW421" s="12"/>
      <c r="CX421" s="12"/>
      <c r="CY421" s="12"/>
      <c r="CZ421" s="12"/>
      <c r="DA421" s="12"/>
      <c r="DB421" s="12"/>
      <c r="DC421" s="12"/>
      <c r="DD421" s="12"/>
      <c r="DE421" s="12"/>
      <c r="DF421" s="12"/>
      <c r="DG421" s="12"/>
      <c r="DH421" s="12"/>
      <c r="DI421" s="12"/>
      <c r="DJ421" s="12"/>
      <c r="DK421" s="12"/>
      <c r="DL421" s="12"/>
      <c r="DM421" s="12"/>
      <c r="DN421" s="12"/>
      <c r="DO421" s="12"/>
      <c r="DP421" s="12"/>
      <c r="DQ421" s="12"/>
      <c r="DR421" s="12"/>
      <c r="DS421" s="12"/>
      <c r="DT421" s="12"/>
      <c r="DU421" s="12"/>
      <c r="DV421" s="12"/>
      <c r="DW421" s="12"/>
      <c r="DX421" s="12"/>
      <c r="DY421" s="12"/>
      <c r="DZ421" s="12"/>
      <c r="EA421" s="12"/>
      <c r="EB421" s="12"/>
      <c r="EC421" s="12"/>
      <c r="ED421" s="12"/>
      <c r="EE421" s="12"/>
      <c r="EF421" s="12"/>
      <c r="EG421" s="12"/>
      <c r="EH421" s="12"/>
      <c r="EI421" s="12"/>
      <c r="EJ421" s="12"/>
      <c r="EK421" s="12"/>
      <c r="EL421" s="12"/>
      <c r="EM421" s="12"/>
      <c r="EN421" s="12"/>
      <c r="EO421" s="12"/>
      <c r="EP421" s="12"/>
      <c r="EQ421" s="12"/>
      <c r="ER421" s="12"/>
      <c r="ES421" s="12"/>
      <c r="ET421" s="12"/>
      <c r="EU421" s="12"/>
      <c r="EV421" s="12"/>
      <c r="EW421" s="12"/>
      <c r="EX421" s="12"/>
      <c r="EY421" s="12"/>
      <c r="EZ421" s="12"/>
      <c r="FA421" s="12"/>
      <c r="FB421" s="12"/>
      <c r="FC421" s="12"/>
      <c r="FD421" s="12"/>
      <c r="FE421" s="12"/>
      <c r="FF421" s="12"/>
      <c r="FG421" s="12"/>
    </row>
    <row r="422" spans="1:163" ht="12.75" x14ac:dyDescent="0.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12"/>
      <c r="BH422" s="12"/>
      <c r="BI422" s="12"/>
      <c r="BJ422" s="12"/>
      <c r="BK422" s="12"/>
      <c r="BL422" s="310">
        <f>'Youth population'!AU422</f>
        <v>0</v>
      </c>
      <c r="BM422" s="12"/>
      <c r="BN422" s="12"/>
      <c r="BO422" s="12"/>
      <c r="BP422" s="12"/>
      <c r="BQ422" s="12"/>
      <c r="BR422" s="12"/>
      <c r="BS422" s="12"/>
      <c r="BT422" s="12"/>
      <c r="BU422" s="12"/>
      <c r="BV422" s="12"/>
      <c r="BW422" s="12"/>
      <c r="BX422" s="12"/>
      <c r="BY422" s="12"/>
      <c r="BZ422" s="12"/>
      <c r="CA422" s="12"/>
      <c r="CB422" s="141"/>
      <c r="CC422" s="12"/>
      <c r="CD422" s="12"/>
      <c r="CE422" s="12"/>
      <c r="CF422" s="12"/>
      <c r="CG422" s="12"/>
      <c r="CH422" s="12"/>
      <c r="CI422" s="12"/>
      <c r="CJ422" s="12"/>
      <c r="CK422" s="12"/>
      <c r="CL422" s="12"/>
      <c r="CM422" s="12"/>
      <c r="CN422" s="12"/>
      <c r="CO422" s="12"/>
      <c r="CP422" s="12"/>
      <c r="CQ422" s="12"/>
      <c r="CR422" s="12"/>
      <c r="CS422" s="12"/>
      <c r="CT422" s="12"/>
      <c r="CU422" s="12"/>
      <c r="CV422" s="12"/>
      <c r="CW422" s="12"/>
      <c r="CX422" s="12"/>
      <c r="CY422" s="12"/>
      <c r="CZ422" s="12"/>
      <c r="DA422" s="12"/>
      <c r="DB422" s="12"/>
      <c r="DC422" s="12"/>
      <c r="DD422" s="12"/>
      <c r="DE422" s="12"/>
      <c r="DF422" s="12"/>
      <c r="DG422" s="12"/>
      <c r="DH422" s="12"/>
      <c r="DI422" s="12"/>
      <c r="DJ422" s="12"/>
      <c r="DK422" s="12"/>
      <c r="DL422" s="12"/>
      <c r="DM422" s="12"/>
      <c r="DN422" s="12"/>
      <c r="DO422" s="12"/>
      <c r="DP422" s="12"/>
      <c r="DQ422" s="12"/>
      <c r="DR422" s="12"/>
      <c r="DS422" s="12"/>
      <c r="DT422" s="12"/>
      <c r="DU422" s="12"/>
      <c r="DV422" s="12"/>
      <c r="DW422" s="12"/>
      <c r="DX422" s="12"/>
      <c r="DY422" s="12"/>
      <c r="DZ422" s="12"/>
      <c r="EA422" s="12"/>
      <c r="EB422" s="12"/>
      <c r="EC422" s="12"/>
      <c r="ED422" s="12"/>
      <c r="EE422" s="12"/>
      <c r="EF422" s="12"/>
      <c r="EG422" s="12"/>
      <c r="EH422" s="12"/>
      <c r="EI422" s="12"/>
      <c r="EJ422" s="12"/>
      <c r="EK422" s="12"/>
      <c r="EL422" s="12"/>
      <c r="EM422" s="12"/>
      <c r="EN422" s="12"/>
      <c r="EO422" s="12"/>
      <c r="EP422" s="12"/>
      <c r="EQ422" s="12"/>
      <c r="ER422" s="12"/>
      <c r="ES422" s="12"/>
      <c r="ET422" s="12"/>
      <c r="EU422" s="12"/>
      <c r="EV422" s="12"/>
      <c r="EW422" s="12"/>
      <c r="EX422" s="12"/>
      <c r="EY422" s="12"/>
      <c r="EZ422" s="12"/>
      <c r="FA422" s="12"/>
      <c r="FB422" s="12"/>
      <c r="FC422" s="12"/>
      <c r="FD422" s="12"/>
      <c r="FE422" s="12"/>
      <c r="FF422" s="12"/>
      <c r="FG422" s="12"/>
    </row>
    <row r="423" spans="1:163" ht="12.75" x14ac:dyDescent="0.2">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12"/>
      <c r="BH423" s="12"/>
      <c r="BI423" s="12"/>
      <c r="BJ423" s="12"/>
      <c r="BK423" s="12"/>
      <c r="BL423" s="81">
        <f>'Youth population'!AU423</f>
        <v>0</v>
      </c>
      <c r="BM423" s="12"/>
      <c r="BN423" s="12"/>
      <c r="BO423" s="12"/>
      <c r="BP423" s="12"/>
      <c r="BQ423" s="12"/>
      <c r="BR423" s="12"/>
      <c r="BS423" s="12"/>
      <c r="BT423" s="12"/>
      <c r="BU423" s="12"/>
      <c r="BV423" s="12"/>
      <c r="BW423" s="12"/>
      <c r="BX423" s="12"/>
      <c r="BY423" s="12"/>
      <c r="BZ423" s="12"/>
      <c r="CA423" s="12"/>
      <c r="CB423" s="141"/>
      <c r="CC423" s="12"/>
      <c r="CD423" s="12"/>
      <c r="CE423" s="12"/>
      <c r="CF423" s="12"/>
      <c r="CG423" s="12"/>
      <c r="CH423" s="12"/>
      <c r="CI423" s="12"/>
      <c r="CJ423" s="12"/>
      <c r="CK423" s="12"/>
      <c r="CL423" s="12"/>
      <c r="CM423" s="12"/>
      <c r="CN423" s="12"/>
      <c r="CO423" s="12"/>
      <c r="CP423" s="12"/>
      <c r="CQ423" s="12"/>
      <c r="CR423" s="12"/>
      <c r="CS423" s="12"/>
      <c r="CT423" s="12"/>
      <c r="CU423" s="12"/>
      <c r="CV423" s="12"/>
      <c r="CW423" s="12"/>
      <c r="CX423" s="12"/>
      <c r="CY423" s="12"/>
      <c r="CZ423" s="12"/>
      <c r="DA423" s="12"/>
      <c r="DB423" s="12"/>
      <c r="DC423" s="12"/>
      <c r="DD423" s="12"/>
      <c r="DE423" s="12"/>
      <c r="DF423" s="12"/>
      <c r="DG423" s="12"/>
      <c r="DH423" s="12"/>
      <c r="DI423" s="12"/>
      <c r="DJ423" s="12"/>
      <c r="DK423" s="12"/>
      <c r="DL423" s="12"/>
      <c r="DM423" s="12"/>
      <c r="DN423" s="12"/>
      <c r="DO423" s="12"/>
      <c r="DP423" s="12"/>
      <c r="DQ423" s="12"/>
      <c r="DR423" s="12"/>
      <c r="DS423" s="12"/>
      <c r="DT423" s="12"/>
      <c r="DU423" s="12"/>
      <c r="DV423" s="12"/>
      <c r="DW423" s="12"/>
      <c r="DX423" s="12"/>
      <c r="DY423" s="12"/>
      <c r="DZ423" s="12"/>
      <c r="EA423" s="12"/>
      <c r="EB423" s="12"/>
      <c r="EC423" s="12"/>
      <c r="ED423" s="12"/>
      <c r="EE423" s="12"/>
      <c r="EF423" s="12"/>
      <c r="EG423" s="12"/>
      <c r="EH423" s="12"/>
      <c r="EI423" s="12"/>
      <c r="EJ423" s="12"/>
      <c r="EK423" s="12"/>
      <c r="EL423" s="12"/>
      <c r="EM423" s="12"/>
      <c r="EN423" s="12"/>
      <c r="EO423" s="12"/>
      <c r="EP423" s="12"/>
      <c r="EQ423" s="12"/>
      <c r="ER423" s="12"/>
      <c r="ES423" s="12"/>
      <c r="ET423" s="12"/>
      <c r="EU423" s="12"/>
      <c r="EV423" s="12"/>
      <c r="EW423" s="12"/>
      <c r="EX423" s="12"/>
      <c r="EY423" s="12"/>
      <c r="EZ423" s="12"/>
      <c r="FA423" s="12"/>
      <c r="FB423" s="12"/>
      <c r="FC423" s="12"/>
      <c r="FD423" s="12"/>
      <c r="FE423" s="12"/>
      <c r="FF423" s="12"/>
      <c r="FG423" s="12"/>
    </row>
    <row r="424" spans="1:163" ht="12.75" x14ac:dyDescent="0.2">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12"/>
      <c r="BH424" s="12"/>
      <c r="BI424" s="12"/>
      <c r="BJ424" s="12"/>
      <c r="BK424" s="12"/>
      <c r="BL424" s="310">
        <f>'Youth population'!AU424</f>
        <v>0</v>
      </c>
      <c r="BM424" s="12"/>
      <c r="BN424" s="12"/>
      <c r="BO424" s="12"/>
      <c r="BP424" s="12"/>
      <c r="BQ424" s="12"/>
      <c r="BR424" s="12"/>
      <c r="BS424" s="12"/>
      <c r="BT424" s="12"/>
      <c r="BU424" s="12"/>
      <c r="BV424" s="12"/>
      <c r="BW424" s="12"/>
      <c r="BX424" s="12"/>
      <c r="BY424" s="12"/>
      <c r="BZ424" s="12"/>
      <c r="CA424" s="12"/>
      <c r="CB424" s="141"/>
      <c r="CC424" s="12"/>
      <c r="CD424" s="12"/>
      <c r="CE424" s="12"/>
      <c r="CF424" s="12"/>
      <c r="CG424" s="12"/>
      <c r="CH424" s="12"/>
      <c r="CI424" s="12"/>
      <c r="CJ424" s="12"/>
      <c r="CK424" s="12"/>
      <c r="CL424" s="12"/>
      <c r="CM424" s="12"/>
      <c r="CN424" s="12"/>
      <c r="CO424" s="12"/>
      <c r="CP424" s="12"/>
      <c r="CQ424" s="12"/>
      <c r="CR424" s="12"/>
      <c r="CS424" s="12"/>
      <c r="CT424" s="12"/>
      <c r="CU424" s="12"/>
      <c r="CV424" s="12"/>
      <c r="CW424" s="12"/>
      <c r="CX424" s="12"/>
      <c r="CY424" s="12"/>
      <c r="CZ424" s="12"/>
      <c r="DA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c r="EA424" s="12"/>
      <c r="EB424" s="12"/>
      <c r="EC424" s="12"/>
      <c r="ED424" s="12"/>
      <c r="EE424" s="12"/>
      <c r="EF424" s="12"/>
      <c r="EG424" s="12"/>
      <c r="EH424" s="12"/>
      <c r="EI424" s="12"/>
      <c r="EJ424" s="12"/>
      <c r="EK424" s="12"/>
      <c r="EL424" s="12"/>
      <c r="EM424" s="12"/>
      <c r="EN424" s="12"/>
      <c r="EO424" s="12"/>
      <c r="EP424" s="12"/>
      <c r="EQ424" s="12"/>
      <c r="ER424" s="12"/>
      <c r="ES424" s="12"/>
      <c r="ET424" s="12"/>
      <c r="EU424" s="12"/>
      <c r="EV424" s="12"/>
      <c r="EW424" s="12"/>
      <c r="EX424" s="12"/>
      <c r="EY424" s="12"/>
      <c r="EZ424" s="12"/>
      <c r="FA424" s="12"/>
      <c r="FB424" s="12"/>
      <c r="FC424" s="12"/>
      <c r="FD424" s="12"/>
      <c r="FE424" s="12"/>
      <c r="FF424" s="12"/>
      <c r="FG424" s="12"/>
    </row>
    <row r="425" spans="1:163" ht="12.75" x14ac:dyDescent="0.2">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35">
        <f>'Youth population'!AU425</f>
        <v>0</v>
      </c>
      <c r="BM425" s="12"/>
      <c r="BN425" s="12"/>
      <c r="BO425" s="12"/>
      <c r="BP425" s="12"/>
      <c r="BQ425" s="12"/>
      <c r="BR425" s="12"/>
      <c r="BS425" s="12"/>
      <c r="BT425" s="12"/>
      <c r="BU425" s="12"/>
      <c r="BV425" s="12"/>
      <c r="BW425" s="12"/>
      <c r="BX425" s="12"/>
      <c r="BY425" s="12"/>
      <c r="BZ425" s="12"/>
      <c r="CA425" s="12"/>
      <c r="CB425" s="141"/>
      <c r="CC425" s="12"/>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row>
    <row r="426" spans="1:163" ht="12.75" x14ac:dyDescent="0.2">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12"/>
      <c r="BH426" s="12"/>
      <c r="BI426" s="12"/>
      <c r="BJ426" s="12"/>
      <c r="BK426" s="12"/>
      <c r="BL426" s="310">
        <f>'Youth population'!AU426</f>
        <v>0</v>
      </c>
      <c r="BM426" s="12"/>
      <c r="BN426" s="12"/>
      <c r="BO426" s="12"/>
      <c r="BP426" s="12"/>
      <c r="BQ426" s="12"/>
      <c r="BR426" s="12"/>
      <c r="BS426" s="12"/>
      <c r="BT426" s="12"/>
      <c r="BU426" s="12"/>
      <c r="BV426" s="12"/>
      <c r="BW426" s="12"/>
      <c r="BX426" s="12"/>
      <c r="BY426" s="12"/>
      <c r="BZ426" s="12"/>
      <c r="CA426" s="12"/>
      <c r="CB426" s="141"/>
      <c r="CC426" s="12"/>
      <c r="CD426" s="12"/>
      <c r="CE426" s="12"/>
      <c r="CF426" s="12"/>
      <c r="CG426" s="12"/>
      <c r="CH426" s="12"/>
      <c r="CI426" s="12"/>
      <c r="CJ426" s="12"/>
      <c r="CK426" s="12"/>
      <c r="CL426" s="12"/>
      <c r="CM426" s="12"/>
      <c r="CN426" s="12"/>
      <c r="CO426" s="12"/>
      <c r="CP426" s="12"/>
      <c r="CQ426" s="12"/>
      <c r="CR426" s="12"/>
      <c r="CS426" s="12"/>
      <c r="CT426" s="12"/>
      <c r="CU426" s="12"/>
      <c r="CV426" s="12"/>
      <c r="CW426" s="12"/>
      <c r="CX426" s="12"/>
      <c r="CY426" s="12"/>
      <c r="CZ426" s="12"/>
      <c r="DA426" s="12"/>
      <c r="DB426" s="12"/>
      <c r="DC426" s="12"/>
      <c r="DD426" s="12"/>
      <c r="DE426" s="12"/>
      <c r="DF426" s="12"/>
      <c r="DG426" s="12"/>
      <c r="DH426" s="12"/>
      <c r="DI426" s="12"/>
      <c r="DJ426" s="12"/>
      <c r="DK426" s="12"/>
      <c r="DL426" s="12"/>
      <c r="DM426" s="12"/>
      <c r="DN426" s="12"/>
      <c r="DO426" s="12"/>
      <c r="DP426" s="12"/>
      <c r="DQ426" s="12"/>
      <c r="DR426" s="12"/>
      <c r="DS426" s="12"/>
      <c r="DT426" s="12"/>
      <c r="DU426" s="12"/>
      <c r="DV426" s="12"/>
      <c r="DW426" s="12"/>
      <c r="DX426" s="12"/>
      <c r="DY426" s="12"/>
      <c r="DZ426" s="12"/>
      <c r="EA426" s="12"/>
      <c r="EB426" s="12"/>
      <c r="EC426" s="12"/>
      <c r="ED426" s="12"/>
      <c r="EE426" s="12"/>
      <c r="EF426" s="12"/>
      <c r="EG426" s="12"/>
      <c r="EH426" s="12"/>
      <c r="EI426" s="12"/>
      <c r="EJ426" s="12"/>
      <c r="EK426" s="12"/>
      <c r="EL426" s="12"/>
      <c r="EM426" s="12"/>
      <c r="EN426" s="12"/>
      <c r="EO426" s="12"/>
      <c r="EP426" s="12"/>
      <c r="EQ426" s="12"/>
      <c r="ER426" s="12"/>
      <c r="ES426" s="12"/>
      <c r="ET426" s="12"/>
      <c r="EU426" s="12"/>
      <c r="EV426" s="12"/>
      <c r="EW426" s="12"/>
      <c r="EX426" s="12"/>
      <c r="EY426" s="12"/>
      <c r="EZ426" s="12"/>
      <c r="FA426" s="12"/>
      <c r="FB426" s="12"/>
      <c r="FC426" s="12"/>
      <c r="FD426" s="12"/>
      <c r="FE426" s="12"/>
      <c r="FF426" s="12"/>
      <c r="FG426" s="12"/>
    </row>
    <row r="427" spans="1:163" ht="12.75" x14ac:dyDescent="0.2">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12"/>
      <c r="BH427" s="12"/>
      <c r="BI427" s="12"/>
      <c r="BJ427" s="12"/>
      <c r="BK427" s="12"/>
      <c r="BL427" s="35">
        <f>'Youth population'!AU427</f>
        <v>0</v>
      </c>
      <c r="BM427" s="12"/>
      <c r="BN427" s="12"/>
      <c r="BO427" s="12"/>
      <c r="BP427" s="12"/>
      <c r="BQ427" s="12"/>
      <c r="BR427" s="12"/>
      <c r="BS427" s="12"/>
      <c r="BT427" s="12"/>
      <c r="BU427" s="12"/>
      <c r="BV427" s="12"/>
      <c r="BW427" s="12"/>
      <c r="BX427" s="12"/>
      <c r="BY427" s="12"/>
      <c r="BZ427" s="12"/>
      <c r="CA427" s="12"/>
      <c r="CB427" s="141"/>
      <c r="CC427" s="12"/>
      <c r="CD427" s="12"/>
      <c r="CE427" s="12"/>
      <c r="CF427" s="12"/>
      <c r="CG427" s="12"/>
      <c r="CH427" s="12"/>
      <c r="CI427" s="12"/>
      <c r="CJ427" s="12"/>
      <c r="CK427" s="12"/>
      <c r="CL427" s="12"/>
      <c r="CM427" s="12"/>
      <c r="CN427" s="12"/>
      <c r="CO427" s="12"/>
      <c r="CP427" s="12"/>
      <c r="CQ427" s="12"/>
      <c r="CR427" s="12"/>
      <c r="CS427" s="12"/>
      <c r="CT427" s="12"/>
      <c r="CU427" s="12"/>
      <c r="CV427" s="12"/>
      <c r="CW427" s="12"/>
      <c r="CX427" s="12"/>
      <c r="CY427" s="12"/>
      <c r="CZ427" s="12"/>
      <c r="DA427" s="12"/>
      <c r="DB427" s="12"/>
      <c r="DC427" s="12"/>
      <c r="DD427" s="12"/>
      <c r="DE427" s="12"/>
      <c r="DF427" s="12"/>
      <c r="DG427" s="12"/>
      <c r="DH427" s="12"/>
      <c r="DI427" s="12"/>
      <c r="DJ427" s="12"/>
      <c r="DK427" s="12"/>
      <c r="DL427" s="12"/>
      <c r="DM427" s="12"/>
      <c r="DN427" s="12"/>
      <c r="DO427" s="12"/>
      <c r="DP427" s="12"/>
      <c r="DQ427" s="12"/>
      <c r="DR427" s="12"/>
      <c r="DS427" s="12"/>
      <c r="DT427" s="12"/>
      <c r="DU427" s="12"/>
      <c r="DV427" s="12"/>
      <c r="DW427" s="12"/>
      <c r="DX427" s="12"/>
      <c r="DY427" s="12"/>
      <c r="DZ427" s="12"/>
      <c r="EA427" s="12"/>
      <c r="EB427" s="12"/>
      <c r="EC427" s="12"/>
      <c r="ED427" s="12"/>
      <c r="EE427" s="12"/>
      <c r="EF427" s="12"/>
      <c r="EG427" s="12"/>
      <c r="EH427" s="12"/>
      <c r="EI427" s="12"/>
      <c r="EJ427" s="12"/>
      <c r="EK427" s="12"/>
      <c r="EL427" s="12"/>
      <c r="EM427" s="12"/>
      <c r="EN427" s="12"/>
      <c r="EO427" s="12"/>
      <c r="EP427" s="12"/>
      <c r="EQ427" s="12"/>
      <c r="ER427" s="12"/>
      <c r="ES427" s="12"/>
      <c r="ET427" s="12"/>
      <c r="EU427" s="12"/>
      <c r="EV427" s="12"/>
      <c r="EW427" s="12"/>
      <c r="EX427" s="12"/>
      <c r="EY427" s="12"/>
      <c r="EZ427" s="12"/>
      <c r="FA427" s="12"/>
      <c r="FB427" s="12"/>
      <c r="FC427" s="12"/>
      <c r="FD427" s="12"/>
      <c r="FE427" s="12"/>
      <c r="FF427" s="12"/>
      <c r="FG427" s="12"/>
    </row>
    <row r="428" spans="1:163" ht="12.75" x14ac:dyDescent="0.2">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12"/>
      <c r="BH428" s="12"/>
      <c r="BI428" s="12"/>
      <c r="BJ428" s="12"/>
      <c r="BK428" s="12"/>
      <c r="BL428" s="81">
        <f>'Youth population'!AU428</f>
        <v>0</v>
      </c>
      <c r="BM428" s="12"/>
      <c r="BN428" s="12"/>
      <c r="BO428" s="12"/>
      <c r="BP428" s="12"/>
      <c r="BQ428" s="12"/>
      <c r="BR428" s="12"/>
      <c r="BS428" s="12"/>
      <c r="BT428" s="12"/>
      <c r="BU428" s="12"/>
      <c r="BV428" s="12"/>
      <c r="BW428" s="12"/>
      <c r="BX428" s="12"/>
      <c r="BY428" s="12"/>
      <c r="BZ428" s="12"/>
      <c r="CA428" s="12"/>
      <c r="CB428" s="141"/>
      <c r="CC428" s="12"/>
      <c r="CD428" s="12"/>
      <c r="CE428" s="12"/>
      <c r="CF428" s="12"/>
      <c r="CG428" s="12"/>
      <c r="CH428" s="12"/>
      <c r="CI428" s="12"/>
      <c r="CJ428" s="12"/>
      <c r="CK428" s="12"/>
      <c r="CL428" s="12"/>
      <c r="CM428" s="12"/>
      <c r="CN428" s="12"/>
      <c r="CO428" s="12"/>
      <c r="CP428" s="12"/>
      <c r="CQ428" s="12"/>
      <c r="CR428" s="12"/>
      <c r="CS428" s="12"/>
      <c r="CT428" s="12"/>
      <c r="CU428" s="12"/>
      <c r="CV428" s="12"/>
      <c r="CW428" s="12"/>
      <c r="CX428" s="12"/>
      <c r="CY428" s="12"/>
      <c r="CZ428" s="12"/>
      <c r="DA428" s="12"/>
      <c r="DB428" s="12"/>
      <c r="DC428" s="12"/>
      <c r="DD428" s="12"/>
      <c r="DE428" s="12"/>
      <c r="DF428" s="12"/>
      <c r="DG428" s="12"/>
      <c r="DH428" s="12"/>
      <c r="DI428" s="12"/>
      <c r="DJ428" s="12"/>
      <c r="DK428" s="12"/>
      <c r="DL428" s="12"/>
      <c r="DM428" s="12"/>
      <c r="DN428" s="12"/>
      <c r="DO428" s="12"/>
      <c r="DP428" s="12"/>
      <c r="DQ428" s="12"/>
      <c r="DR428" s="12"/>
      <c r="DS428" s="12"/>
      <c r="DT428" s="12"/>
      <c r="DU428" s="12"/>
      <c r="DV428" s="12"/>
      <c r="DW428" s="12"/>
      <c r="DX428" s="12"/>
      <c r="DY428" s="12"/>
      <c r="DZ428" s="12"/>
      <c r="EA428" s="12"/>
      <c r="EB428" s="12"/>
      <c r="EC428" s="12"/>
      <c r="ED428" s="12"/>
      <c r="EE428" s="12"/>
      <c r="EF428" s="12"/>
      <c r="EG428" s="12"/>
      <c r="EH428" s="12"/>
      <c r="EI428" s="12"/>
      <c r="EJ428" s="12"/>
      <c r="EK428" s="12"/>
      <c r="EL428" s="12"/>
      <c r="EM428" s="12"/>
      <c r="EN428" s="12"/>
      <c r="EO428" s="12"/>
      <c r="EP428" s="12"/>
      <c r="EQ428" s="12"/>
      <c r="ER428" s="12"/>
      <c r="ES428" s="12"/>
      <c r="ET428" s="12"/>
      <c r="EU428" s="12"/>
      <c r="EV428" s="12"/>
      <c r="EW428" s="12"/>
      <c r="EX428" s="12"/>
      <c r="EY428" s="12"/>
      <c r="EZ428" s="12"/>
      <c r="FA428" s="12"/>
      <c r="FB428" s="12"/>
      <c r="FC428" s="12"/>
      <c r="FD428" s="12"/>
      <c r="FE428" s="12"/>
      <c r="FF428" s="12"/>
      <c r="FG428" s="12"/>
    </row>
    <row r="429" spans="1:163" ht="12.75" x14ac:dyDescent="0.2">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12"/>
      <c r="BH429" s="12"/>
      <c r="BI429" s="12"/>
      <c r="BJ429" s="12"/>
      <c r="BK429" s="12"/>
      <c r="BL429" s="81">
        <f>'Youth population'!AU429</f>
        <v>0</v>
      </c>
      <c r="BM429" s="12"/>
      <c r="BN429" s="12"/>
      <c r="BO429" s="12"/>
      <c r="BP429" s="12"/>
      <c r="BQ429" s="12"/>
      <c r="BR429" s="12"/>
      <c r="BS429" s="12"/>
      <c r="BT429" s="12"/>
      <c r="BU429" s="12"/>
      <c r="BV429" s="12"/>
      <c r="BW429" s="12"/>
      <c r="BX429" s="12"/>
      <c r="BY429" s="12"/>
      <c r="BZ429" s="12"/>
      <c r="CA429" s="12"/>
      <c r="CB429" s="141"/>
      <c r="CC429" s="12"/>
      <c r="CD429" s="12"/>
      <c r="CE429" s="12"/>
      <c r="CF429" s="12"/>
      <c r="CG429" s="12"/>
      <c r="CH429" s="12"/>
      <c r="CI429" s="12"/>
      <c r="CJ429" s="12"/>
      <c r="CK429" s="12"/>
      <c r="CL429" s="12"/>
      <c r="CM429" s="12"/>
      <c r="CN429" s="12"/>
      <c r="CO429" s="12"/>
      <c r="CP429" s="12"/>
      <c r="CQ429" s="12"/>
      <c r="CR429" s="12"/>
      <c r="CS429" s="12"/>
      <c r="CT429" s="12"/>
      <c r="CU429" s="12"/>
      <c r="CV429" s="12"/>
      <c r="CW429" s="12"/>
      <c r="CX429" s="12"/>
      <c r="CY429" s="12"/>
      <c r="CZ429" s="12"/>
      <c r="DA429" s="12"/>
      <c r="DB429" s="12"/>
      <c r="DC429" s="12"/>
      <c r="DD429" s="12"/>
      <c r="DE429" s="12"/>
      <c r="DF429" s="12"/>
      <c r="DG429" s="12"/>
      <c r="DH429" s="12"/>
      <c r="DI429" s="12"/>
      <c r="DJ429" s="12"/>
      <c r="DK429" s="12"/>
      <c r="DL429" s="12"/>
      <c r="DM429" s="12"/>
      <c r="DN429" s="12"/>
      <c r="DO429" s="12"/>
      <c r="DP429" s="12"/>
      <c r="DQ429" s="12"/>
      <c r="DR429" s="12"/>
      <c r="DS429" s="12"/>
      <c r="DT429" s="12"/>
      <c r="DU429" s="12"/>
      <c r="DV429" s="12"/>
      <c r="DW429" s="12"/>
      <c r="DX429" s="12"/>
      <c r="DY429" s="12"/>
      <c r="DZ429" s="12"/>
      <c r="EA429" s="12"/>
      <c r="EB429" s="12"/>
      <c r="EC429" s="12"/>
      <c r="ED429" s="12"/>
      <c r="EE429" s="12"/>
      <c r="EF429" s="12"/>
      <c r="EG429" s="12"/>
      <c r="EH429" s="12"/>
      <c r="EI429" s="12"/>
      <c r="EJ429" s="12"/>
      <c r="EK429" s="12"/>
      <c r="EL429" s="12"/>
      <c r="EM429" s="12"/>
      <c r="EN429" s="12"/>
      <c r="EO429" s="12"/>
      <c r="EP429" s="12"/>
      <c r="EQ429" s="12"/>
      <c r="ER429" s="12"/>
      <c r="ES429" s="12"/>
      <c r="ET429" s="12"/>
      <c r="EU429" s="12"/>
      <c r="EV429" s="12"/>
      <c r="EW429" s="12"/>
      <c r="EX429" s="12"/>
      <c r="EY429" s="12"/>
      <c r="EZ429" s="12"/>
      <c r="FA429" s="12"/>
      <c r="FB429" s="12"/>
      <c r="FC429" s="12"/>
      <c r="FD429" s="12"/>
      <c r="FE429" s="12"/>
      <c r="FF429" s="12"/>
      <c r="FG429" s="12"/>
    </row>
    <row r="430" spans="1:163" ht="12.75" x14ac:dyDescent="0.2">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12"/>
      <c r="BH430" s="12"/>
      <c r="BI430" s="12"/>
      <c r="BJ430" s="12"/>
      <c r="BK430" s="12"/>
      <c r="BL430" s="35">
        <f>'Youth population'!AU430</f>
        <v>0</v>
      </c>
      <c r="BM430" s="12"/>
      <c r="BN430" s="12"/>
      <c r="BO430" s="12"/>
      <c r="BP430" s="12"/>
      <c r="BQ430" s="12"/>
      <c r="BR430" s="12"/>
      <c r="BS430" s="12"/>
      <c r="BT430" s="12"/>
      <c r="BU430" s="12"/>
      <c r="BV430" s="12"/>
      <c r="BW430" s="12"/>
      <c r="BX430" s="12"/>
      <c r="BY430" s="12"/>
      <c r="BZ430" s="12"/>
      <c r="CA430" s="12"/>
      <c r="CB430" s="141"/>
      <c r="CC430" s="12"/>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c r="EA430" s="12"/>
      <c r="EB430" s="12"/>
      <c r="EC430" s="12"/>
      <c r="ED430" s="12"/>
      <c r="EE430" s="12"/>
      <c r="EF430" s="12"/>
      <c r="EG430" s="12"/>
      <c r="EH430" s="12"/>
      <c r="EI430" s="12"/>
      <c r="EJ430" s="12"/>
      <c r="EK430" s="12"/>
      <c r="EL430" s="12"/>
      <c r="EM430" s="12"/>
      <c r="EN430" s="12"/>
      <c r="EO430" s="12"/>
      <c r="EP430" s="12"/>
      <c r="EQ430" s="12"/>
      <c r="ER430" s="12"/>
      <c r="ES430" s="12"/>
      <c r="ET430" s="12"/>
      <c r="EU430" s="12"/>
      <c r="EV430" s="12"/>
      <c r="EW430" s="12"/>
      <c r="EX430" s="12"/>
      <c r="EY430" s="12"/>
      <c r="EZ430" s="12"/>
      <c r="FA430" s="12"/>
      <c r="FB430" s="12"/>
      <c r="FC430" s="12"/>
      <c r="FD430" s="12"/>
      <c r="FE430" s="12"/>
      <c r="FF430" s="12"/>
      <c r="FG430" s="12"/>
    </row>
    <row r="431" spans="1:163" ht="12.75" x14ac:dyDescent="0.2">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81">
        <f>'Youth population'!AU431</f>
        <v>0</v>
      </c>
      <c r="BM431" s="12"/>
      <c r="BN431" s="12"/>
      <c r="BO431" s="12"/>
      <c r="BP431" s="12"/>
      <c r="BQ431" s="12"/>
      <c r="BR431" s="12"/>
      <c r="BS431" s="12"/>
      <c r="BT431" s="12"/>
      <c r="BU431" s="12"/>
      <c r="BV431" s="12"/>
      <c r="BW431" s="12"/>
      <c r="BX431" s="12"/>
      <c r="BY431" s="12"/>
      <c r="BZ431" s="12"/>
      <c r="CA431" s="12"/>
      <c r="CB431" s="141"/>
      <c r="CC431" s="12"/>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row>
    <row r="432" spans="1:163" ht="12.75" x14ac:dyDescent="0.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12"/>
      <c r="BH432" s="12"/>
      <c r="BI432" s="12"/>
      <c r="BJ432" s="12"/>
      <c r="BK432" s="12"/>
      <c r="BL432" s="73">
        <f>'Youth population'!AU432</f>
        <v>0</v>
      </c>
      <c r="BM432" s="12"/>
      <c r="BN432" s="12"/>
      <c r="BO432" s="12"/>
      <c r="BP432" s="12"/>
      <c r="BQ432" s="12"/>
      <c r="BR432" s="12"/>
      <c r="BS432" s="12"/>
      <c r="BT432" s="12"/>
      <c r="BU432" s="12"/>
      <c r="BV432" s="12"/>
      <c r="BW432" s="12"/>
      <c r="BX432" s="12"/>
      <c r="BY432" s="12"/>
      <c r="BZ432" s="12"/>
      <c r="CA432" s="12"/>
      <c r="CB432" s="141"/>
      <c r="CC432" s="12"/>
      <c r="CD432" s="12"/>
      <c r="CE432" s="12"/>
      <c r="CF432" s="12"/>
      <c r="CG432" s="12"/>
      <c r="CH432" s="12"/>
      <c r="CI432" s="12"/>
      <c r="CJ432" s="12"/>
      <c r="CK432" s="12"/>
      <c r="CL432" s="12"/>
      <c r="CM432" s="12"/>
      <c r="CN432" s="12"/>
      <c r="CO432" s="12"/>
      <c r="CP432" s="12"/>
      <c r="CQ432" s="12"/>
      <c r="CR432" s="12"/>
      <c r="CS432" s="12"/>
      <c r="CT432" s="12"/>
      <c r="CU432" s="12"/>
      <c r="CV432" s="12"/>
      <c r="CW432" s="12"/>
      <c r="CX432" s="12"/>
      <c r="CY432" s="12"/>
      <c r="CZ432" s="12"/>
      <c r="DA432" s="12"/>
      <c r="DB432" s="12"/>
      <c r="DC432" s="12"/>
      <c r="DD432" s="12"/>
      <c r="DE432" s="12"/>
      <c r="DF432" s="12"/>
      <c r="DG432" s="12"/>
      <c r="DH432" s="12"/>
      <c r="DI432" s="12"/>
      <c r="DJ432" s="12"/>
      <c r="DK432" s="12"/>
      <c r="DL432" s="12"/>
      <c r="DM432" s="12"/>
      <c r="DN432" s="12"/>
      <c r="DO432" s="12"/>
      <c r="DP432" s="12"/>
      <c r="DQ432" s="12"/>
      <c r="DR432" s="12"/>
      <c r="DS432" s="12"/>
      <c r="DT432" s="12"/>
      <c r="DU432" s="12"/>
      <c r="DV432" s="12"/>
      <c r="DW432" s="12"/>
      <c r="DX432" s="12"/>
      <c r="DY432" s="12"/>
      <c r="DZ432" s="12"/>
      <c r="EA432" s="12"/>
      <c r="EB432" s="12"/>
      <c r="EC432" s="12"/>
      <c r="ED432" s="12"/>
      <c r="EE432" s="12"/>
      <c r="EF432" s="12"/>
      <c r="EG432" s="12"/>
      <c r="EH432" s="12"/>
      <c r="EI432" s="12"/>
      <c r="EJ432" s="12"/>
      <c r="EK432" s="12"/>
      <c r="EL432" s="12"/>
      <c r="EM432" s="12"/>
      <c r="EN432" s="12"/>
      <c r="EO432" s="12"/>
      <c r="EP432" s="12"/>
      <c r="EQ432" s="12"/>
      <c r="ER432" s="12"/>
      <c r="ES432" s="12"/>
      <c r="ET432" s="12"/>
      <c r="EU432" s="12"/>
      <c r="EV432" s="12"/>
      <c r="EW432" s="12"/>
      <c r="EX432" s="12"/>
      <c r="EY432" s="12"/>
      <c r="EZ432" s="12"/>
      <c r="FA432" s="12"/>
      <c r="FB432" s="12"/>
      <c r="FC432" s="12"/>
      <c r="FD432" s="12"/>
      <c r="FE432" s="12"/>
      <c r="FF432" s="12"/>
      <c r="FG432" s="12"/>
    </row>
    <row r="433" spans="1:163" ht="12.75" x14ac:dyDescent="0.2">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12"/>
      <c r="BH433" s="12"/>
      <c r="BI433" s="12"/>
      <c r="BJ433" s="12"/>
      <c r="BK433" s="12"/>
      <c r="BL433" s="35">
        <f>'Youth population'!AU433</f>
        <v>0</v>
      </c>
      <c r="BM433" s="12"/>
      <c r="BN433" s="12"/>
      <c r="BO433" s="12"/>
      <c r="BP433" s="12"/>
      <c r="BQ433" s="12"/>
      <c r="BR433" s="12"/>
      <c r="BS433" s="12"/>
      <c r="BT433" s="12"/>
      <c r="BU433" s="12"/>
      <c r="BV433" s="12"/>
      <c r="BW433" s="12"/>
      <c r="BX433" s="12"/>
      <c r="BY433" s="12"/>
      <c r="BZ433" s="12"/>
      <c r="CA433" s="12"/>
      <c r="CB433" s="141"/>
      <c r="CC433" s="12"/>
      <c r="CD433" s="12"/>
      <c r="CE433" s="12"/>
      <c r="CF433" s="12"/>
      <c r="CG433" s="12"/>
      <c r="CH433" s="12"/>
      <c r="CI433" s="12"/>
      <c r="CJ433" s="12"/>
      <c r="CK433" s="12"/>
      <c r="CL433" s="12"/>
      <c r="CM433" s="12"/>
      <c r="CN433" s="12"/>
      <c r="CO433" s="12"/>
      <c r="CP433" s="12"/>
      <c r="CQ433" s="12"/>
      <c r="CR433" s="12"/>
      <c r="CS433" s="12"/>
      <c r="CT433" s="12"/>
      <c r="CU433" s="12"/>
      <c r="CV433" s="12"/>
      <c r="CW433" s="12"/>
      <c r="CX433" s="12"/>
      <c r="CY433" s="12"/>
      <c r="CZ433" s="12"/>
      <c r="DA433" s="12"/>
      <c r="DB433" s="12"/>
      <c r="DC433" s="12"/>
      <c r="DD433" s="12"/>
      <c r="DE433" s="12"/>
      <c r="DF433" s="12"/>
      <c r="DG433" s="12"/>
      <c r="DH433" s="12"/>
      <c r="DI433" s="12"/>
      <c r="DJ433" s="12"/>
      <c r="DK433" s="12"/>
      <c r="DL433" s="12"/>
      <c r="DM433" s="12"/>
      <c r="DN433" s="12"/>
      <c r="DO433" s="12"/>
      <c r="DP433" s="12"/>
      <c r="DQ433" s="12"/>
      <c r="DR433" s="12"/>
      <c r="DS433" s="12"/>
      <c r="DT433" s="12"/>
      <c r="DU433" s="12"/>
      <c r="DV433" s="12"/>
      <c r="DW433" s="12"/>
      <c r="DX433" s="12"/>
      <c r="DY433" s="12"/>
      <c r="DZ433" s="12"/>
      <c r="EA433" s="12"/>
      <c r="EB433" s="12"/>
      <c r="EC433" s="12"/>
      <c r="ED433" s="12"/>
      <c r="EE433" s="12"/>
      <c r="EF433" s="12"/>
      <c r="EG433" s="12"/>
      <c r="EH433" s="12"/>
      <c r="EI433" s="12"/>
      <c r="EJ433" s="12"/>
      <c r="EK433" s="12"/>
      <c r="EL433" s="12"/>
      <c r="EM433" s="12"/>
      <c r="EN433" s="12"/>
      <c r="EO433" s="12"/>
      <c r="EP433" s="12"/>
      <c r="EQ433" s="12"/>
      <c r="ER433" s="12"/>
      <c r="ES433" s="12"/>
      <c r="ET433" s="12"/>
      <c r="EU433" s="12"/>
      <c r="EV433" s="12"/>
      <c r="EW433" s="12"/>
      <c r="EX433" s="12"/>
      <c r="EY433" s="12"/>
      <c r="EZ433" s="12"/>
      <c r="FA433" s="12"/>
      <c r="FB433" s="12"/>
      <c r="FC433" s="12"/>
      <c r="FD433" s="12"/>
      <c r="FE433" s="12"/>
      <c r="FF433" s="12"/>
      <c r="FG433" s="12"/>
    </row>
    <row r="434" spans="1:163" ht="12.75" x14ac:dyDescent="0.2">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12"/>
      <c r="BH434" s="12"/>
      <c r="BI434" s="12"/>
      <c r="BJ434" s="12"/>
      <c r="BK434" s="12"/>
      <c r="BL434" s="117">
        <f>'Youth population'!AU434</f>
        <v>0</v>
      </c>
      <c r="BM434" s="12"/>
      <c r="BN434" s="12"/>
      <c r="BO434" s="12"/>
      <c r="BP434" s="12"/>
      <c r="BQ434" s="12"/>
      <c r="BR434" s="12"/>
      <c r="BS434" s="12"/>
      <c r="BT434" s="12"/>
      <c r="BU434" s="12"/>
      <c r="BV434" s="12"/>
      <c r="BW434" s="12"/>
      <c r="BX434" s="12"/>
      <c r="BY434" s="12"/>
      <c r="BZ434" s="12"/>
      <c r="CA434" s="12"/>
      <c r="CB434" s="141"/>
      <c r="CC434" s="12"/>
      <c r="CD434" s="12"/>
      <c r="CE434" s="12"/>
      <c r="CF434" s="12"/>
      <c r="CG434" s="12"/>
      <c r="CH434" s="12"/>
      <c r="CI434" s="12"/>
      <c r="CJ434" s="12"/>
      <c r="CK434" s="12"/>
      <c r="CL434" s="12"/>
      <c r="CM434" s="12"/>
      <c r="CN434" s="12"/>
      <c r="CO434" s="12"/>
      <c r="CP434" s="12"/>
      <c r="CQ434" s="12"/>
      <c r="CR434" s="12"/>
      <c r="CS434" s="12"/>
      <c r="CT434" s="12"/>
      <c r="CU434" s="12"/>
      <c r="CV434" s="12"/>
      <c r="CW434" s="12"/>
      <c r="CX434" s="12"/>
      <c r="CY434" s="12"/>
      <c r="CZ434" s="12"/>
      <c r="DA434" s="12"/>
      <c r="DB434" s="12"/>
      <c r="DC434" s="12"/>
      <c r="DD434" s="12"/>
      <c r="DE434" s="12"/>
      <c r="DF434" s="12"/>
      <c r="DG434" s="12"/>
      <c r="DH434" s="12"/>
      <c r="DI434" s="12"/>
      <c r="DJ434" s="12"/>
      <c r="DK434" s="12"/>
      <c r="DL434" s="12"/>
      <c r="DM434" s="12"/>
      <c r="DN434" s="12"/>
      <c r="DO434" s="12"/>
      <c r="DP434" s="12"/>
      <c r="DQ434" s="12"/>
      <c r="DR434" s="12"/>
      <c r="DS434" s="12"/>
      <c r="DT434" s="12"/>
      <c r="DU434" s="12"/>
      <c r="DV434" s="12"/>
      <c r="DW434" s="12"/>
      <c r="DX434" s="12"/>
      <c r="DY434" s="12"/>
      <c r="DZ434" s="12"/>
      <c r="EA434" s="12"/>
      <c r="EB434" s="12"/>
      <c r="EC434" s="12"/>
      <c r="ED434" s="12"/>
      <c r="EE434" s="12"/>
      <c r="EF434" s="12"/>
      <c r="EG434" s="12"/>
      <c r="EH434" s="12"/>
      <c r="EI434" s="12"/>
      <c r="EJ434" s="12"/>
      <c r="EK434" s="12"/>
      <c r="EL434" s="12"/>
      <c r="EM434" s="12"/>
      <c r="EN434" s="12"/>
      <c r="EO434" s="12"/>
      <c r="EP434" s="12"/>
      <c r="EQ434" s="12"/>
      <c r="ER434" s="12"/>
      <c r="ES434" s="12"/>
      <c r="ET434" s="12"/>
      <c r="EU434" s="12"/>
      <c r="EV434" s="12"/>
      <c r="EW434" s="12"/>
      <c r="EX434" s="12"/>
      <c r="EY434" s="12"/>
      <c r="EZ434" s="12"/>
      <c r="FA434" s="12"/>
      <c r="FB434" s="12"/>
      <c r="FC434" s="12"/>
      <c r="FD434" s="12"/>
      <c r="FE434" s="12"/>
      <c r="FF434" s="12"/>
      <c r="FG434" s="12"/>
    </row>
    <row r="435" spans="1:163" ht="12.75" x14ac:dyDescent="0.2">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12"/>
      <c r="BH435" s="12"/>
      <c r="BI435" s="12"/>
      <c r="BJ435" s="12"/>
      <c r="BK435" s="12"/>
      <c r="BL435" s="69">
        <f>'Youth population'!AU435</f>
        <v>0</v>
      </c>
      <c r="BM435" s="12"/>
      <c r="BN435" s="12"/>
      <c r="BO435" s="12"/>
      <c r="BP435" s="12"/>
      <c r="BQ435" s="12"/>
      <c r="BR435" s="12"/>
      <c r="BS435" s="12"/>
      <c r="BT435" s="12"/>
      <c r="BU435" s="12"/>
      <c r="BV435" s="12"/>
      <c r="BW435" s="12"/>
      <c r="BX435" s="12"/>
      <c r="BY435" s="12"/>
      <c r="BZ435" s="12"/>
      <c r="CA435" s="12"/>
      <c r="CB435" s="141"/>
      <c r="CC435" s="12"/>
      <c r="CD435" s="12"/>
      <c r="CE435" s="12"/>
      <c r="CF435" s="12"/>
      <c r="CG435" s="12"/>
      <c r="CH435" s="12"/>
      <c r="CI435" s="12"/>
      <c r="CJ435" s="12"/>
      <c r="CK435" s="12"/>
      <c r="CL435" s="12"/>
      <c r="CM435" s="12"/>
      <c r="CN435" s="12"/>
      <c r="CO435" s="12"/>
      <c r="CP435" s="12"/>
      <c r="CQ435" s="12"/>
      <c r="CR435" s="12"/>
      <c r="CS435" s="12"/>
      <c r="CT435" s="12"/>
      <c r="CU435" s="12"/>
      <c r="CV435" s="12"/>
      <c r="CW435" s="12"/>
      <c r="CX435" s="12"/>
      <c r="CY435" s="12"/>
      <c r="CZ435" s="12"/>
      <c r="DA435" s="12"/>
      <c r="DB435" s="12"/>
      <c r="DC435" s="12"/>
      <c r="DD435" s="12"/>
      <c r="DE435" s="12"/>
      <c r="DF435" s="12"/>
      <c r="DG435" s="12"/>
      <c r="DH435" s="12"/>
      <c r="DI435" s="12"/>
      <c r="DJ435" s="12"/>
      <c r="DK435" s="12"/>
      <c r="DL435" s="12"/>
      <c r="DM435" s="12"/>
      <c r="DN435" s="12"/>
      <c r="DO435" s="12"/>
      <c r="DP435" s="12"/>
      <c r="DQ435" s="12"/>
      <c r="DR435" s="12"/>
      <c r="DS435" s="12"/>
      <c r="DT435" s="12"/>
      <c r="DU435" s="12"/>
      <c r="DV435" s="12"/>
      <c r="DW435" s="12"/>
      <c r="DX435" s="12"/>
      <c r="DY435" s="12"/>
      <c r="DZ435" s="12"/>
      <c r="EA435" s="12"/>
      <c r="EB435" s="12"/>
      <c r="EC435" s="12"/>
      <c r="ED435" s="12"/>
      <c r="EE435" s="12"/>
      <c r="EF435" s="12"/>
      <c r="EG435" s="12"/>
      <c r="EH435" s="12"/>
      <c r="EI435" s="12"/>
      <c r="EJ435" s="12"/>
      <c r="EK435" s="12"/>
      <c r="EL435" s="12"/>
      <c r="EM435" s="12"/>
      <c r="EN435" s="12"/>
      <c r="EO435" s="12"/>
      <c r="EP435" s="12"/>
      <c r="EQ435" s="12"/>
      <c r="ER435" s="12"/>
      <c r="ES435" s="12"/>
      <c r="ET435" s="12"/>
      <c r="EU435" s="12"/>
      <c r="EV435" s="12"/>
      <c r="EW435" s="12"/>
      <c r="EX435" s="12"/>
      <c r="EY435" s="12"/>
      <c r="EZ435" s="12"/>
      <c r="FA435" s="12"/>
      <c r="FB435" s="12"/>
      <c r="FC435" s="12"/>
      <c r="FD435" s="12"/>
      <c r="FE435" s="12"/>
      <c r="FF435" s="12"/>
      <c r="FG435" s="12"/>
    </row>
    <row r="436" spans="1:163" ht="12.75" x14ac:dyDescent="0.2">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12"/>
      <c r="BH436" s="12"/>
      <c r="BI436" s="12"/>
      <c r="BJ436" s="12"/>
      <c r="BK436" s="12"/>
      <c r="BL436" s="117">
        <f>'Youth population'!AU436</f>
        <v>0</v>
      </c>
      <c r="BM436" s="12"/>
      <c r="BN436" s="12"/>
      <c r="BO436" s="12"/>
      <c r="BP436" s="12"/>
      <c r="BQ436" s="12"/>
      <c r="BR436" s="12"/>
      <c r="BS436" s="12"/>
      <c r="BT436" s="12"/>
      <c r="BU436" s="12"/>
      <c r="BV436" s="12"/>
      <c r="BW436" s="12"/>
      <c r="BX436" s="12"/>
      <c r="BY436" s="12"/>
      <c r="BZ436" s="12"/>
      <c r="CA436" s="12"/>
      <c r="CB436" s="141"/>
      <c r="CC436" s="12"/>
      <c r="CD436" s="12"/>
      <c r="CE436" s="12"/>
      <c r="CF436" s="12"/>
      <c r="CG436" s="12"/>
      <c r="CH436" s="12"/>
      <c r="CI436" s="12"/>
      <c r="CJ436" s="12"/>
      <c r="CK436" s="12"/>
      <c r="CL436" s="12"/>
      <c r="CM436" s="12"/>
      <c r="CN436" s="12"/>
      <c r="CO436" s="12"/>
      <c r="CP436" s="12"/>
      <c r="CQ436" s="12"/>
      <c r="CR436" s="12"/>
      <c r="CS436" s="12"/>
      <c r="CT436" s="12"/>
      <c r="CU436" s="12"/>
      <c r="CV436" s="12"/>
      <c r="CW436" s="12"/>
      <c r="CX436" s="12"/>
      <c r="CY436" s="12"/>
      <c r="CZ436" s="12"/>
      <c r="DA436" s="12"/>
      <c r="DB436" s="12"/>
      <c r="DC436" s="12"/>
      <c r="DD436" s="12"/>
      <c r="DE436" s="12"/>
      <c r="DF436" s="12"/>
      <c r="DG436" s="12"/>
      <c r="DH436" s="12"/>
      <c r="DI436" s="12"/>
      <c r="DJ436" s="12"/>
      <c r="DK436" s="12"/>
      <c r="DL436" s="12"/>
      <c r="DM436" s="12"/>
      <c r="DN436" s="12"/>
      <c r="DO436" s="12"/>
      <c r="DP436" s="12"/>
      <c r="DQ436" s="12"/>
      <c r="DR436" s="12"/>
      <c r="DS436" s="12"/>
      <c r="DT436" s="12"/>
      <c r="DU436" s="12"/>
      <c r="DV436" s="12"/>
      <c r="DW436" s="12"/>
      <c r="DX436" s="12"/>
      <c r="DY436" s="12"/>
      <c r="DZ436" s="12"/>
      <c r="EA436" s="12"/>
      <c r="EB436" s="12"/>
      <c r="EC436" s="12"/>
      <c r="ED436" s="12"/>
      <c r="EE436" s="12"/>
      <c r="EF436" s="12"/>
      <c r="EG436" s="12"/>
      <c r="EH436" s="12"/>
      <c r="EI436" s="12"/>
      <c r="EJ436" s="12"/>
      <c r="EK436" s="12"/>
      <c r="EL436" s="12"/>
      <c r="EM436" s="12"/>
      <c r="EN436" s="12"/>
      <c r="EO436" s="12"/>
      <c r="EP436" s="12"/>
      <c r="EQ436" s="12"/>
      <c r="ER436" s="12"/>
      <c r="ES436" s="12"/>
      <c r="ET436" s="12"/>
      <c r="EU436" s="12"/>
      <c r="EV436" s="12"/>
      <c r="EW436" s="12"/>
      <c r="EX436" s="12"/>
      <c r="EY436" s="12"/>
      <c r="EZ436" s="12"/>
      <c r="FA436" s="12"/>
      <c r="FB436" s="12"/>
      <c r="FC436" s="12"/>
      <c r="FD436" s="12"/>
      <c r="FE436" s="12"/>
      <c r="FF436" s="12"/>
      <c r="FG436" s="12"/>
    </row>
    <row r="437" spans="1:163" ht="12.75" x14ac:dyDescent="0.2">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35">
        <f>'Youth population'!AU437</f>
        <v>0</v>
      </c>
      <c r="BM437" s="12"/>
      <c r="BN437" s="12"/>
      <c r="BO437" s="12"/>
      <c r="BP437" s="12"/>
      <c r="BQ437" s="12"/>
      <c r="BR437" s="12"/>
      <c r="BS437" s="12"/>
      <c r="BT437" s="12"/>
      <c r="BU437" s="12"/>
      <c r="BV437" s="12"/>
      <c r="BW437" s="12"/>
      <c r="BX437" s="12"/>
      <c r="BY437" s="12"/>
      <c r="BZ437" s="12"/>
      <c r="CA437" s="12"/>
      <c r="CB437" s="141"/>
      <c r="CC437" s="12"/>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row>
    <row r="438" spans="1:163" ht="12.75" x14ac:dyDescent="0.2">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12"/>
      <c r="BH438" s="12"/>
      <c r="BI438" s="12"/>
      <c r="BJ438" s="12"/>
      <c r="BK438" s="12"/>
      <c r="BL438" s="117">
        <f>'Youth population'!AU438</f>
        <v>0</v>
      </c>
      <c r="BM438" s="12"/>
      <c r="BN438" s="12"/>
      <c r="BO438" s="12"/>
      <c r="BP438" s="12"/>
      <c r="BQ438" s="12"/>
      <c r="BR438" s="12"/>
      <c r="BS438" s="12"/>
      <c r="BT438" s="12"/>
      <c r="BU438" s="12"/>
      <c r="BV438" s="12"/>
      <c r="BW438" s="12"/>
      <c r="BX438" s="12"/>
      <c r="BY438" s="12"/>
      <c r="BZ438" s="12"/>
      <c r="CA438" s="12"/>
      <c r="CB438" s="141"/>
      <c r="CC438" s="12"/>
      <c r="CD438" s="12"/>
      <c r="CE438" s="12"/>
      <c r="CF438" s="12"/>
      <c r="CG438" s="12"/>
      <c r="CH438" s="12"/>
      <c r="CI438" s="12"/>
      <c r="CJ438" s="12"/>
      <c r="CK438" s="12"/>
      <c r="CL438" s="12"/>
      <c r="CM438" s="12"/>
      <c r="CN438" s="12"/>
      <c r="CO438" s="12"/>
      <c r="CP438" s="12"/>
      <c r="CQ438" s="12"/>
      <c r="CR438" s="12"/>
      <c r="CS438" s="12"/>
      <c r="CT438" s="12"/>
      <c r="CU438" s="12"/>
      <c r="CV438" s="12"/>
      <c r="CW438" s="12"/>
      <c r="CX438" s="12"/>
      <c r="CY438" s="12"/>
      <c r="CZ438" s="12"/>
      <c r="DA438" s="12"/>
      <c r="DB438" s="12"/>
      <c r="DC438" s="12"/>
      <c r="DD438" s="12"/>
      <c r="DE438" s="12"/>
      <c r="DF438" s="12"/>
      <c r="DG438" s="12"/>
      <c r="DH438" s="12"/>
      <c r="DI438" s="12"/>
      <c r="DJ438" s="12"/>
      <c r="DK438" s="12"/>
      <c r="DL438" s="12"/>
      <c r="DM438" s="12"/>
      <c r="DN438" s="12"/>
      <c r="DO438" s="12"/>
      <c r="DP438" s="12"/>
      <c r="DQ438" s="12"/>
      <c r="DR438" s="12"/>
      <c r="DS438" s="12"/>
      <c r="DT438" s="12"/>
      <c r="DU438" s="12"/>
      <c r="DV438" s="12"/>
      <c r="DW438" s="12"/>
      <c r="DX438" s="12"/>
      <c r="DY438" s="12"/>
      <c r="DZ438" s="12"/>
      <c r="EA438" s="12"/>
      <c r="EB438" s="12"/>
      <c r="EC438" s="12"/>
      <c r="ED438" s="12"/>
      <c r="EE438" s="12"/>
      <c r="EF438" s="12"/>
      <c r="EG438" s="12"/>
      <c r="EH438" s="12"/>
      <c r="EI438" s="12"/>
      <c r="EJ438" s="12"/>
      <c r="EK438" s="12"/>
      <c r="EL438" s="12"/>
      <c r="EM438" s="12"/>
      <c r="EN438" s="12"/>
      <c r="EO438" s="12"/>
      <c r="EP438" s="12"/>
      <c r="EQ438" s="12"/>
      <c r="ER438" s="12"/>
      <c r="ES438" s="12"/>
      <c r="ET438" s="12"/>
      <c r="EU438" s="12"/>
      <c r="EV438" s="12"/>
      <c r="EW438" s="12"/>
      <c r="EX438" s="12"/>
      <c r="EY438" s="12"/>
      <c r="EZ438" s="12"/>
      <c r="FA438" s="12"/>
      <c r="FB438" s="12"/>
      <c r="FC438" s="12"/>
      <c r="FD438" s="12"/>
      <c r="FE438" s="12"/>
      <c r="FF438" s="12"/>
      <c r="FG438" s="12"/>
    </row>
    <row r="439" spans="1:163" ht="12.75" x14ac:dyDescent="0.2">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12"/>
      <c r="BH439" s="12"/>
      <c r="BI439" s="12"/>
      <c r="BJ439" s="12"/>
      <c r="BK439" s="12"/>
      <c r="BL439" s="35">
        <f>'Youth population'!AU439</f>
        <v>0</v>
      </c>
      <c r="BM439" s="12"/>
      <c r="BN439" s="12"/>
      <c r="BO439" s="12"/>
      <c r="BP439" s="12"/>
      <c r="BQ439" s="12"/>
      <c r="BR439" s="12"/>
      <c r="BS439" s="12"/>
      <c r="BT439" s="12"/>
      <c r="BU439" s="12"/>
      <c r="BV439" s="12"/>
      <c r="BW439" s="12"/>
      <c r="BX439" s="12"/>
      <c r="BY439" s="12"/>
      <c r="BZ439" s="12"/>
      <c r="CA439" s="12"/>
      <c r="CB439" s="141"/>
      <c r="CC439" s="12"/>
      <c r="CD439" s="12"/>
      <c r="CE439" s="12"/>
      <c r="CF439" s="12"/>
      <c r="CG439" s="12"/>
      <c r="CH439" s="12"/>
      <c r="CI439" s="12"/>
      <c r="CJ439" s="12"/>
      <c r="CK439" s="12"/>
      <c r="CL439" s="12"/>
      <c r="CM439" s="12"/>
      <c r="CN439" s="12"/>
      <c r="CO439" s="12"/>
      <c r="CP439" s="12"/>
      <c r="CQ439" s="12"/>
      <c r="CR439" s="12"/>
      <c r="CS439" s="12"/>
      <c r="CT439" s="12"/>
      <c r="CU439" s="12"/>
      <c r="CV439" s="12"/>
      <c r="CW439" s="12"/>
      <c r="CX439" s="12"/>
      <c r="CY439" s="12"/>
      <c r="CZ439" s="12"/>
      <c r="DA439" s="12"/>
      <c r="DB439" s="12"/>
      <c r="DC439" s="12"/>
      <c r="DD439" s="12"/>
      <c r="DE439" s="12"/>
      <c r="DF439" s="12"/>
      <c r="DG439" s="12"/>
      <c r="DH439" s="12"/>
      <c r="DI439" s="12"/>
      <c r="DJ439" s="12"/>
      <c r="DK439" s="12"/>
      <c r="DL439" s="12"/>
      <c r="DM439" s="12"/>
      <c r="DN439" s="12"/>
      <c r="DO439" s="12"/>
      <c r="DP439" s="12"/>
      <c r="DQ439" s="12"/>
      <c r="DR439" s="12"/>
      <c r="DS439" s="12"/>
      <c r="DT439" s="12"/>
      <c r="DU439" s="12"/>
      <c r="DV439" s="12"/>
      <c r="DW439" s="12"/>
      <c r="DX439" s="12"/>
      <c r="DY439" s="12"/>
      <c r="DZ439" s="12"/>
      <c r="EA439" s="12"/>
      <c r="EB439" s="12"/>
      <c r="EC439" s="12"/>
      <c r="ED439" s="12"/>
      <c r="EE439" s="12"/>
      <c r="EF439" s="12"/>
      <c r="EG439" s="12"/>
      <c r="EH439" s="12"/>
      <c r="EI439" s="12"/>
      <c r="EJ439" s="12"/>
      <c r="EK439" s="12"/>
      <c r="EL439" s="12"/>
      <c r="EM439" s="12"/>
      <c r="EN439" s="12"/>
      <c r="EO439" s="12"/>
      <c r="EP439" s="12"/>
      <c r="EQ439" s="12"/>
      <c r="ER439" s="12"/>
      <c r="ES439" s="12"/>
      <c r="ET439" s="12"/>
      <c r="EU439" s="12"/>
      <c r="EV439" s="12"/>
      <c r="EW439" s="12"/>
      <c r="EX439" s="12"/>
      <c r="EY439" s="12"/>
      <c r="EZ439" s="12"/>
      <c r="FA439" s="12"/>
      <c r="FB439" s="12"/>
      <c r="FC439" s="12"/>
      <c r="FD439" s="12"/>
      <c r="FE439" s="12"/>
      <c r="FF439" s="12"/>
      <c r="FG439" s="12"/>
    </row>
    <row r="440" spans="1:163" ht="12.75" x14ac:dyDescent="0.2">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12"/>
      <c r="BH440" s="12"/>
      <c r="BI440" s="12"/>
      <c r="BJ440" s="12"/>
      <c r="BK440" s="12"/>
      <c r="BL440" s="310">
        <f>'Youth population'!AU440</f>
        <v>0</v>
      </c>
      <c r="BM440" s="12"/>
      <c r="BN440" s="12"/>
      <c r="BO440" s="12"/>
      <c r="BP440" s="12"/>
      <c r="BQ440" s="12"/>
      <c r="BR440" s="12"/>
      <c r="BS440" s="12"/>
      <c r="BT440" s="12"/>
      <c r="BU440" s="12"/>
      <c r="BV440" s="12"/>
      <c r="BW440" s="12"/>
      <c r="BX440" s="12"/>
      <c r="BY440" s="12"/>
      <c r="BZ440" s="12"/>
      <c r="CA440" s="12"/>
      <c r="CB440" s="141"/>
      <c r="CC440" s="12"/>
      <c r="CD440" s="12"/>
      <c r="CE440" s="12"/>
      <c r="CF440" s="12"/>
      <c r="CG440" s="12"/>
      <c r="CH440" s="12"/>
      <c r="CI440" s="12"/>
      <c r="CJ440" s="12"/>
      <c r="CK440" s="12"/>
      <c r="CL440" s="12"/>
      <c r="CM440" s="12"/>
      <c r="CN440" s="12"/>
      <c r="CO440" s="12"/>
      <c r="CP440" s="12"/>
      <c r="CQ440" s="12"/>
      <c r="CR440" s="12"/>
      <c r="CS440" s="12"/>
      <c r="CT440" s="12"/>
      <c r="CU440" s="12"/>
      <c r="CV440" s="12"/>
      <c r="CW440" s="12"/>
      <c r="CX440" s="12"/>
      <c r="CY440" s="12"/>
      <c r="CZ440" s="12"/>
      <c r="DA440" s="12"/>
      <c r="DB440" s="12"/>
      <c r="DC440" s="12"/>
      <c r="DD440" s="12"/>
      <c r="DE440" s="12"/>
      <c r="DF440" s="12"/>
      <c r="DG440" s="12"/>
      <c r="DH440" s="12"/>
      <c r="DI440" s="12"/>
      <c r="DJ440" s="12"/>
      <c r="DK440" s="12"/>
      <c r="DL440" s="12"/>
      <c r="DM440" s="12"/>
      <c r="DN440" s="12"/>
      <c r="DO440" s="12"/>
      <c r="DP440" s="12"/>
      <c r="DQ440" s="12"/>
      <c r="DR440" s="12"/>
      <c r="DS440" s="12"/>
      <c r="DT440" s="12"/>
      <c r="DU440" s="12"/>
      <c r="DV440" s="12"/>
      <c r="DW440" s="12"/>
      <c r="DX440" s="12"/>
      <c r="DY440" s="12"/>
      <c r="DZ440" s="12"/>
      <c r="EA440" s="12"/>
      <c r="EB440" s="12"/>
      <c r="EC440" s="12"/>
      <c r="ED440" s="12"/>
      <c r="EE440" s="12"/>
      <c r="EF440" s="12"/>
      <c r="EG440" s="12"/>
      <c r="EH440" s="12"/>
      <c r="EI440" s="12"/>
      <c r="EJ440" s="12"/>
      <c r="EK440" s="12"/>
      <c r="EL440" s="12"/>
      <c r="EM440" s="12"/>
      <c r="EN440" s="12"/>
      <c r="EO440" s="12"/>
      <c r="EP440" s="12"/>
      <c r="EQ440" s="12"/>
      <c r="ER440" s="12"/>
      <c r="ES440" s="12"/>
      <c r="ET440" s="12"/>
      <c r="EU440" s="12"/>
      <c r="EV440" s="12"/>
      <c r="EW440" s="12"/>
      <c r="EX440" s="12"/>
      <c r="EY440" s="12"/>
      <c r="EZ440" s="12"/>
      <c r="FA440" s="12"/>
      <c r="FB440" s="12"/>
      <c r="FC440" s="12"/>
      <c r="FD440" s="12"/>
      <c r="FE440" s="12"/>
      <c r="FF440" s="12"/>
      <c r="FG440" s="12"/>
    </row>
    <row r="441" spans="1:163" ht="12.75" x14ac:dyDescent="0.2">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12"/>
      <c r="BH441" s="12"/>
      <c r="BI441" s="12"/>
      <c r="BJ441" s="12"/>
      <c r="BK441" s="12"/>
      <c r="BL441" s="69">
        <f>'Youth population'!AU441</f>
        <v>0</v>
      </c>
      <c r="BM441" s="12"/>
      <c r="BN441" s="12"/>
      <c r="BO441" s="12"/>
      <c r="BP441" s="12"/>
      <c r="BQ441" s="12"/>
      <c r="BR441" s="12"/>
      <c r="BS441" s="12"/>
      <c r="BT441" s="12"/>
      <c r="BU441" s="12"/>
      <c r="BV441" s="12"/>
      <c r="BW441" s="12"/>
      <c r="BX441" s="12"/>
      <c r="BY441" s="12"/>
      <c r="BZ441" s="12"/>
      <c r="CA441" s="12"/>
      <c r="CB441" s="141"/>
      <c r="CC441" s="12"/>
      <c r="CD441" s="12"/>
      <c r="CE441" s="12"/>
      <c r="CF441" s="12"/>
      <c r="CG441" s="12"/>
      <c r="CH441" s="12"/>
      <c r="CI441" s="12"/>
      <c r="CJ441" s="12"/>
      <c r="CK441" s="12"/>
      <c r="CL441" s="12"/>
      <c r="CM441" s="12"/>
      <c r="CN441" s="12"/>
      <c r="CO441" s="12"/>
      <c r="CP441" s="12"/>
      <c r="CQ441" s="12"/>
      <c r="CR441" s="12"/>
      <c r="CS441" s="12"/>
      <c r="CT441" s="12"/>
      <c r="CU441" s="12"/>
      <c r="CV441" s="12"/>
      <c r="CW441" s="12"/>
      <c r="CX441" s="12"/>
      <c r="CY441" s="12"/>
      <c r="CZ441" s="12"/>
      <c r="DA441" s="12"/>
      <c r="DB441" s="12"/>
      <c r="DC441" s="12"/>
      <c r="DD441" s="12"/>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c r="EA441" s="12"/>
      <c r="EB441" s="12"/>
      <c r="EC441" s="12"/>
      <c r="ED441" s="12"/>
      <c r="EE441" s="12"/>
      <c r="EF441" s="12"/>
      <c r="EG441" s="12"/>
      <c r="EH441" s="12"/>
      <c r="EI441" s="12"/>
      <c r="EJ441" s="12"/>
      <c r="EK441" s="12"/>
      <c r="EL441" s="12"/>
      <c r="EM441" s="12"/>
      <c r="EN441" s="12"/>
      <c r="EO441" s="12"/>
      <c r="EP441" s="12"/>
      <c r="EQ441" s="12"/>
      <c r="ER441" s="12"/>
      <c r="ES441" s="12"/>
      <c r="ET441" s="12"/>
      <c r="EU441" s="12"/>
      <c r="EV441" s="12"/>
      <c r="EW441" s="12"/>
      <c r="EX441" s="12"/>
      <c r="EY441" s="12"/>
      <c r="EZ441" s="12"/>
      <c r="FA441" s="12"/>
      <c r="FB441" s="12"/>
      <c r="FC441" s="12"/>
      <c r="FD441" s="12"/>
      <c r="FE441" s="12"/>
      <c r="FF441" s="12"/>
      <c r="FG441" s="12"/>
    </row>
    <row r="442" spans="1:163" ht="12.75" x14ac:dyDescent="0.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12"/>
      <c r="BH442" s="12"/>
      <c r="BI442" s="12"/>
      <c r="BJ442" s="12"/>
      <c r="BK442" s="12"/>
      <c r="BL442" s="81">
        <f>'Youth population'!AU442</f>
        <v>0</v>
      </c>
      <c r="BM442" s="12"/>
      <c r="BN442" s="12"/>
      <c r="BO442" s="12"/>
      <c r="BP442" s="12"/>
      <c r="BQ442" s="12"/>
      <c r="BR442" s="12"/>
      <c r="BS442" s="12"/>
      <c r="BT442" s="12"/>
      <c r="BU442" s="12"/>
      <c r="BV442" s="12"/>
      <c r="BW442" s="12"/>
      <c r="BX442" s="12"/>
      <c r="BY442" s="12"/>
      <c r="BZ442" s="12"/>
      <c r="CA442" s="12"/>
      <c r="CB442" s="141"/>
      <c r="CC442" s="12"/>
      <c r="CD442" s="12"/>
      <c r="CE442" s="12"/>
      <c r="CF442" s="12"/>
      <c r="CG442" s="12"/>
      <c r="CH442" s="12"/>
      <c r="CI442" s="12"/>
      <c r="CJ442" s="12"/>
      <c r="CK442" s="12"/>
      <c r="CL442" s="12"/>
      <c r="CM442" s="12"/>
      <c r="CN442" s="12"/>
      <c r="CO442" s="12"/>
      <c r="CP442" s="12"/>
      <c r="CQ442" s="12"/>
      <c r="CR442" s="12"/>
      <c r="CS442" s="12"/>
      <c r="CT442" s="12"/>
      <c r="CU442" s="12"/>
      <c r="CV442" s="12"/>
      <c r="CW442" s="12"/>
      <c r="CX442" s="12"/>
      <c r="CY442" s="12"/>
      <c r="CZ442" s="12"/>
      <c r="DA442" s="12"/>
      <c r="DB442" s="12"/>
      <c r="DC442" s="12"/>
      <c r="DD442" s="12"/>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c r="EA442" s="12"/>
      <c r="EB442" s="12"/>
      <c r="EC442" s="12"/>
      <c r="ED442" s="12"/>
      <c r="EE442" s="12"/>
      <c r="EF442" s="12"/>
      <c r="EG442" s="12"/>
      <c r="EH442" s="12"/>
      <c r="EI442" s="12"/>
      <c r="EJ442" s="12"/>
      <c r="EK442" s="12"/>
      <c r="EL442" s="12"/>
      <c r="EM442" s="12"/>
      <c r="EN442" s="12"/>
      <c r="EO442" s="12"/>
      <c r="EP442" s="12"/>
      <c r="EQ442" s="12"/>
      <c r="ER442" s="12"/>
      <c r="ES442" s="12"/>
      <c r="ET442" s="12"/>
      <c r="EU442" s="12"/>
      <c r="EV442" s="12"/>
      <c r="EW442" s="12"/>
      <c r="EX442" s="12"/>
      <c r="EY442" s="12"/>
      <c r="EZ442" s="12"/>
      <c r="FA442" s="12"/>
      <c r="FB442" s="12"/>
      <c r="FC442" s="12"/>
      <c r="FD442" s="12"/>
      <c r="FE442" s="12"/>
      <c r="FF442" s="12"/>
      <c r="FG442" s="12"/>
    </row>
    <row r="443" spans="1:163" ht="12.75" x14ac:dyDescent="0.2">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12"/>
      <c r="BH443" s="12"/>
      <c r="BI443" s="12"/>
      <c r="BJ443" s="12"/>
      <c r="BK443" s="12"/>
      <c r="BL443" s="69">
        <f>'Youth population'!AU443</f>
        <v>0</v>
      </c>
      <c r="BM443" s="12"/>
      <c r="BN443" s="12"/>
      <c r="BO443" s="12"/>
      <c r="BP443" s="12"/>
      <c r="BQ443" s="12"/>
      <c r="BR443" s="12"/>
      <c r="BS443" s="12"/>
      <c r="BT443" s="12"/>
      <c r="BU443" s="12"/>
      <c r="BV443" s="12"/>
      <c r="BW443" s="12"/>
      <c r="BX443" s="12"/>
      <c r="BY443" s="12"/>
      <c r="BZ443" s="12"/>
      <c r="CA443" s="12"/>
      <c r="CB443" s="141"/>
      <c r="CC443" s="12"/>
      <c r="CD443" s="12"/>
      <c r="CE443" s="12"/>
      <c r="CF443" s="12"/>
      <c r="CG443" s="12"/>
      <c r="CH443" s="12"/>
      <c r="CI443" s="12"/>
      <c r="CJ443" s="12"/>
      <c r="CK443" s="12"/>
      <c r="CL443" s="12"/>
      <c r="CM443" s="12"/>
      <c r="CN443" s="12"/>
      <c r="CO443" s="12"/>
      <c r="CP443" s="12"/>
      <c r="CQ443" s="12"/>
      <c r="CR443" s="12"/>
      <c r="CS443" s="12"/>
      <c r="CT443" s="12"/>
      <c r="CU443" s="12"/>
      <c r="CV443" s="12"/>
      <c r="CW443" s="12"/>
      <c r="CX443" s="12"/>
      <c r="CY443" s="12"/>
      <c r="CZ443" s="12"/>
      <c r="DA443" s="12"/>
      <c r="DB443" s="12"/>
      <c r="DC443" s="12"/>
      <c r="DD443" s="12"/>
      <c r="DE443" s="12"/>
      <c r="DF443" s="12"/>
      <c r="DG443" s="12"/>
      <c r="DH443" s="12"/>
      <c r="DI443" s="12"/>
      <c r="DJ443" s="12"/>
      <c r="DK443" s="12"/>
      <c r="DL443" s="12"/>
      <c r="DM443" s="12"/>
      <c r="DN443" s="12"/>
      <c r="DO443" s="12"/>
      <c r="DP443" s="12"/>
      <c r="DQ443" s="12"/>
      <c r="DR443" s="12"/>
      <c r="DS443" s="12"/>
      <c r="DT443" s="12"/>
      <c r="DU443" s="12"/>
      <c r="DV443" s="12"/>
      <c r="DW443" s="12"/>
      <c r="DX443" s="12"/>
      <c r="DY443" s="12"/>
      <c r="DZ443" s="12"/>
      <c r="EA443" s="12"/>
      <c r="EB443" s="12"/>
      <c r="EC443" s="12"/>
      <c r="ED443" s="12"/>
      <c r="EE443" s="12"/>
      <c r="EF443" s="12"/>
      <c r="EG443" s="12"/>
      <c r="EH443" s="12"/>
      <c r="EI443" s="12"/>
      <c r="EJ443" s="12"/>
      <c r="EK443" s="12"/>
      <c r="EL443" s="12"/>
      <c r="EM443" s="12"/>
      <c r="EN443" s="12"/>
      <c r="EO443" s="12"/>
      <c r="EP443" s="12"/>
      <c r="EQ443" s="12"/>
      <c r="ER443" s="12"/>
      <c r="ES443" s="12"/>
      <c r="ET443" s="12"/>
      <c r="EU443" s="12"/>
      <c r="EV443" s="12"/>
      <c r="EW443" s="12"/>
      <c r="EX443" s="12"/>
      <c r="EY443" s="12"/>
      <c r="EZ443" s="12"/>
      <c r="FA443" s="12"/>
      <c r="FB443" s="12"/>
      <c r="FC443" s="12"/>
      <c r="FD443" s="12"/>
      <c r="FE443" s="12"/>
      <c r="FF443" s="12"/>
      <c r="FG443" s="12"/>
    </row>
    <row r="444" spans="1:163" ht="12.75" x14ac:dyDescent="0.2">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12"/>
      <c r="BH444" s="12"/>
      <c r="BI444" s="12"/>
      <c r="BJ444" s="12"/>
      <c r="BK444" s="12"/>
      <c r="BL444" s="117">
        <f>'Youth population'!AU444</f>
        <v>0</v>
      </c>
      <c r="BM444" s="12"/>
      <c r="BN444" s="12"/>
      <c r="BO444" s="12"/>
      <c r="BP444" s="12"/>
      <c r="BQ444" s="12"/>
      <c r="BR444" s="12"/>
      <c r="BS444" s="12"/>
      <c r="BT444" s="12"/>
      <c r="BU444" s="12"/>
      <c r="BV444" s="12"/>
      <c r="BW444" s="12"/>
      <c r="BX444" s="12"/>
      <c r="BY444" s="12"/>
      <c r="BZ444" s="12"/>
      <c r="CA444" s="12"/>
      <c r="CB444" s="141"/>
      <c r="CC444" s="12"/>
      <c r="CD444" s="12"/>
      <c r="CE444" s="12"/>
      <c r="CF444" s="12"/>
      <c r="CG444" s="12"/>
      <c r="CH444" s="12"/>
      <c r="CI444" s="12"/>
      <c r="CJ444" s="12"/>
      <c r="CK444" s="12"/>
      <c r="CL444" s="12"/>
      <c r="CM444" s="12"/>
      <c r="CN444" s="12"/>
      <c r="CO444" s="12"/>
      <c r="CP444" s="12"/>
      <c r="CQ444" s="12"/>
      <c r="CR444" s="12"/>
      <c r="CS444" s="12"/>
      <c r="CT444" s="12"/>
      <c r="CU444" s="12"/>
      <c r="CV444" s="12"/>
      <c r="CW444" s="12"/>
      <c r="CX444" s="12"/>
      <c r="CY444" s="12"/>
      <c r="CZ444" s="12"/>
      <c r="DA444" s="12"/>
      <c r="DB444" s="12"/>
      <c r="DC444" s="12"/>
      <c r="DD444" s="12"/>
      <c r="DE444" s="12"/>
      <c r="DF444" s="12"/>
      <c r="DG444" s="12"/>
      <c r="DH444" s="12"/>
      <c r="DI444" s="12"/>
      <c r="DJ444" s="12"/>
      <c r="DK444" s="12"/>
      <c r="DL444" s="12"/>
      <c r="DM444" s="12"/>
      <c r="DN444" s="12"/>
      <c r="DO444" s="12"/>
      <c r="DP444" s="12"/>
      <c r="DQ444" s="12"/>
      <c r="DR444" s="12"/>
      <c r="DS444" s="12"/>
      <c r="DT444" s="12"/>
      <c r="DU444" s="12"/>
      <c r="DV444" s="12"/>
      <c r="DW444" s="12"/>
      <c r="DX444" s="12"/>
      <c r="DY444" s="12"/>
      <c r="DZ444" s="12"/>
      <c r="EA444" s="12"/>
      <c r="EB444" s="12"/>
      <c r="EC444" s="12"/>
      <c r="ED444" s="12"/>
      <c r="EE444" s="12"/>
      <c r="EF444" s="12"/>
      <c r="EG444" s="12"/>
      <c r="EH444" s="12"/>
      <c r="EI444" s="12"/>
      <c r="EJ444" s="12"/>
      <c r="EK444" s="12"/>
      <c r="EL444" s="12"/>
      <c r="EM444" s="12"/>
      <c r="EN444" s="12"/>
      <c r="EO444" s="12"/>
      <c r="EP444" s="12"/>
      <c r="EQ444" s="12"/>
      <c r="ER444" s="12"/>
      <c r="ES444" s="12"/>
      <c r="ET444" s="12"/>
      <c r="EU444" s="12"/>
      <c r="EV444" s="12"/>
      <c r="EW444" s="12"/>
      <c r="EX444" s="12"/>
      <c r="EY444" s="12"/>
      <c r="EZ444" s="12"/>
      <c r="FA444" s="12"/>
      <c r="FB444" s="12"/>
      <c r="FC444" s="12"/>
      <c r="FD444" s="12"/>
      <c r="FE444" s="12"/>
      <c r="FF444" s="12"/>
      <c r="FG444" s="12"/>
    </row>
    <row r="445" spans="1:163" ht="12.75" x14ac:dyDescent="0.2">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12"/>
      <c r="BH445" s="12"/>
      <c r="BI445" s="12"/>
      <c r="BJ445" s="12"/>
      <c r="BK445" s="12"/>
      <c r="BL445" s="310">
        <f>'Youth population'!AU445</f>
        <v>0</v>
      </c>
      <c r="BM445" s="12"/>
      <c r="BN445" s="12"/>
      <c r="BO445" s="12"/>
      <c r="BP445" s="12"/>
      <c r="BQ445" s="12"/>
      <c r="BR445" s="12"/>
      <c r="BS445" s="12"/>
      <c r="BT445" s="12"/>
      <c r="BU445" s="12"/>
      <c r="BV445" s="12"/>
      <c r="BW445" s="12"/>
      <c r="BX445" s="12"/>
      <c r="BY445" s="12"/>
      <c r="BZ445" s="12"/>
      <c r="CA445" s="12"/>
      <c r="CB445" s="141"/>
      <c r="CC445" s="12"/>
      <c r="CD445" s="12"/>
      <c r="CE445" s="12"/>
      <c r="CF445" s="12"/>
      <c r="CG445" s="12"/>
      <c r="CH445" s="12"/>
      <c r="CI445" s="12"/>
      <c r="CJ445" s="12"/>
      <c r="CK445" s="12"/>
      <c r="CL445" s="12"/>
      <c r="CM445" s="12"/>
      <c r="CN445" s="12"/>
      <c r="CO445" s="12"/>
      <c r="CP445" s="12"/>
      <c r="CQ445" s="12"/>
      <c r="CR445" s="12"/>
      <c r="CS445" s="12"/>
      <c r="CT445" s="12"/>
      <c r="CU445" s="12"/>
      <c r="CV445" s="12"/>
      <c r="CW445" s="12"/>
      <c r="CX445" s="12"/>
      <c r="CY445" s="12"/>
      <c r="CZ445" s="12"/>
      <c r="DA445" s="12"/>
      <c r="DB445" s="12"/>
      <c r="DC445" s="12"/>
      <c r="DD445" s="12"/>
      <c r="DE445" s="12"/>
      <c r="DF445" s="12"/>
      <c r="DG445" s="12"/>
      <c r="DH445" s="12"/>
      <c r="DI445" s="12"/>
      <c r="DJ445" s="12"/>
      <c r="DK445" s="12"/>
      <c r="DL445" s="12"/>
      <c r="DM445" s="12"/>
      <c r="DN445" s="12"/>
      <c r="DO445" s="12"/>
      <c r="DP445" s="12"/>
      <c r="DQ445" s="12"/>
      <c r="DR445" s="12"/>
      <c r="DS445" s="12"/>
      <c r="DT445" s="12"/>
      <c r="DU445" s="12"/>
      <c r="DV445" s="12"/>
      <c r="DW445" s="12"/>
      <c r="DX445" s="12"/>
      <c r="DY445" s="12"/>
      <c r="DZ445" s="12"/>
      <c r="EA445" s="12"/>
      <c r="EB445" s="12"/>
      <c r="EC445" s="12"/>
      <c r="ED445" s="12"/>
      <c r="EE445" s="12"/>
      <c r="EF445" s="12"/>
      <c r="EG445" s="12"/>
      <c r="EH445" s="12"/>
      <c r="EI445" s="12"/>
      <c r="EJ445" s="12"/>
      <c r="EK445" s="12"/>
      <c r="EL445" s="12"/>
      <c r="EM445" s="12"/>
      <c r="EN445" s="12"/>
      <c r="EO445" s="12"/>
      <c r="EP445" s="12"/>
      <c r="EQ445" s="12"/>
      <c r="ER445" s="12"/>
      <c r="ES445" s="12"/>
      <c r="ET445" s="12"/>
      <c r="EU445" s="12"/>
      <c r="EV445" s="12"/>
      <c r="EW445" s="12"/>
      <c r="EX445" s="12"/>
      <c r="EY445" s="12"/>
      <c r="EZ445" s="12"/>
      <c r="FA445" s="12"/>
      <c r="FB445" s="12"/>
      <c r="FC445" s="12"/>
      <c r="FD445" s="12"/>
      <c r="FE445" s="12"/>
      <c r="FF445" s="12"/>
      <c r="FG445" s="12"/>
    </row>
    <row r="446" spans="1:163" ht="12.75" x14ac:dyDescent="0.2">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12"/>
      <c r="BH446" s="12"/>
      <c r="BI446" s="12"/>
      <c r="BJ446" s="12"/>
      <c r="BK446" s="12"/>
      <c r="BL446" s="81">
        <f>'Youth population'!AU446</f>
        <v>0</v>
      </c>
      <c r="BM446" s="12"/>
      <c r="BN446" s="12"/>
      <c r="BO446" s="12"/>
      <c r="BP446" s="12"/>
      <c r="BQ446" s="12"/>
      <c r="BR446" s="12"/>
      <c r="BS446" s="12"/>
      <c r="BT446" s="12"/>
      <c r="BU446" s="12"/>
      <c r="BV446" s="12"/>
      <c r="BW446" s="12"/>
      <c r="BX446" s="12"/>
      <c r="BY446" s="12"/>
      <c r="BZ446" s="12"/>
      <c r="CA446" s="12"/>
      <c r="CB446" s="141"/>
      <c r="CC446" s="12"/>
      <c r="CD446" s="12"/>
      <c r="CE446" s="12"/>
      <c r="CF446" s="12"/>
      <c r="CG446" s="12"/>
      <c r="CH446" s="12"/>
      <c r="CI446" s="12"/>
      <c r="CJ446" s="12"/>
      <c r="CK446" s="12"/>
      <c r="CL446" s="12"/>
      <c r="CM446" s="12"/>
      <c r="CN446" s="12"/>
      <c r="CO446" s="12"/>
      <c r="CP446" s="12"/>
      <c r="CQ446" s="12"/>
      <c r="CR446" s="12"/>
      <c r="CS446" s="12"/>
      <c r="CT446" s="12"/>
      <c r="CU446" s="12"/>
      <c r="CV446" s="12"/>
      <c r="CW446" s="12"/>
      <c r="CX446" s="12"/>
      <c r="CY446" s="12"/>
      <c r="CZ446" s="12"/>
      <c r="DA446" s="12"/>
      <c r="DB446" s="12"/>
      <c r="DC446" s="12"/>
      <c r="DD446" s="12"/>
      <c r="DE446" s="12"/>
      <c r="DF446" s="12"/>
      <c r="DG446" s="12"/>
      <c r="DH446" s="12"/>
      <c r="DI446" s="12"/>
      <c r="DJ446" s="12"/>
      <c r="DK446" s="12"/>
      <c r="DL446" s="12"/>
      <c r="DM446" s="12"/>
      <c r="DN446" s="12"/>
      <c r="DO446" s="12"/>
      <c r="DP446" s="12"/>
      <c r="DQ446" s="12"/>
      <c r="DR446" s="12"/>
      <c r="DS446" s="12"/>
      <c r="DT446" s="12"/>
      <c r="DU446" s="12"/>
      <c r="DV446" s="12"/>
      <c r="DW446" s="12"/>
      <c r="DX446" s="12"/>
      <c r="DY446" s="12"/>
      <c r="DZ446" s="12"/>
      <c r="EA446" s="12"/>
      <c r="EB446" s="12"/>
      <c r="EC446" s="12"/>
      <c r="ED446" s="12"/>
      <c r="EE446" s="12"/>
      <c r="EF446" s="12"/>
      <c r="EG446" s="12"/>
      <c r="EH446" s="12"/>
      <c r="EI446" s="12"/>
      <c r="EJ446" s="12"/>
      <c r="EK446" s="12"/>
      <c r="EL446" s="12"/>
      <c r="EM446" s="12"/>
      <c r="EN446" s="12"/>
      <c r="EO446" s="12"/>
      <c r="EP446" s="12"/>
      <c r="EQ446" s="12"/>
      <c r="ER446" s="12"/>
      <c r="ES446" s="12"/>
      <c r="ET446" s="12"/>
      <c r="EU446" s="12"/>
      <c r="EV446" s="12"/>
      <c r="EW446" s="12"/>
      <c r="EX446" s="12"/>
      <c r="EY446" s="12"/>
      <c r="EZ446" s="12"/>
      <c r="FA446" s="12"/>
      <c r="FB446" s="12"/>
      <c r="FC446" s="12"/>
      <c r="FD446" s="12"/>
      <c r="FE446" s="12"/>
      <c r="FF446" s="12"/>
      <c r="FG446" s="12"/>
    </row>
    <row r="447" spans="1:163" ht="12.75" x14ac:dyDescent="0.2">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12"/>
      <c r="BH447" s="12"/>
      <c r="BI447" s="12"/>
      <c r="BJ447" s="12"/>
      <c r="BK447" s="12"/>
      <c r="BL447" s="81">
        <f>'Youth population'!AU447</f>
        <v>0</v>
      </c>
      <c r="BM447" s="12"/>
      <c r="BN447" s="12"/>
      <c r="BO447" s="12"/>
      <c r="BP447" s="12"/>
      <c r="BQ447" s="12"/>
      <c r="BR447" s="12"/>
      <c r="BS447" s="12"/>
      <c r="BT447" s="12"/>
      <c r="BU447" s="12"/>
      <c r="BV447" s="12"/>
      <c r="BW447" s="12"/>
      <c r="BX447" s="12"/>
      <c r="BY447" s="12"/>
      <c r="BZ447" s="12"/>
      <c r="CA447" s="12"/>
      <c r="CB447" s="141"/>
      <c r="CC447" s="12"/>
      <c r="CD447" s="12"/>
      <c r="CE447" s="12"/>
      <c r="CF447" s="12"/>
      <c r="CG447" s="12"/>
      <c r="CH447" s="12"/>
      <c r="CI447" s="12"/>
      <c r="CJ447" s="12"/>
      <c r="CK447" s="12"/>
      <c r="CL447" s="12"/>
      <c r="CM447" s="12"/>
      <c r="CN447" s="12"/>
      <c r="CO447" s="12"/>
      <c r="CP447" s="12"/>
      <c r="CQ447" s="12"/>
      <c r="CR447" s="12"/>
      <c r="CS447" s="12"/>
      <c r="CT447" s="12"/>
      <c r="CU447" s="12"/>
      <c r="CV447" s="12"/>
      <c r="CW447" s="12"/>
      <c r="CX447" s="12"/>
      <c r="CY447" s="12"/>
      <c r="CZ447" s="12"/>
      <c r="DA447" s="12"/>
      <c r="DB447" s="12"/>
      <c r="DC447" s="12"/>
      <c r="DD447" s="12"/>
      <c r="DE447" s="12"/>
      <c r="DF447" s="12"/>
      <c r="DG447" s="12"/>
      <c r="DH447" s="12"/>
      <c r="DI447" s="12"/>
      <c r="DJ447" s="12"/>
      <c r="DK447" s="12"/>
      <c r="DL447" s="12"/>
      <c r="DM447" s="12"/>
      <c r="DN447" s="12"/>
      <c r="DO447" s="12"/>
      <c r="DP447" s="12"/>
      <c r="DQ447" s="12"/>
      <c r="DR447" s="12"/>
      <c r="DS447" s="12"/>
      <c r="DT447" s="12"/>
      <c r="DU447" s="12"/>
      <c r="DV447" s="12"/>
      <c r="DW447" s="12"/>
      <c r="DX447" s="12"/>
      <c r="DY447" s="12"/>
      <c r="DZ447" s="12"/>
      <c r="EA447" s="12"/>
      <c r="EB447" s="12"/>
      <c r="EC447" s="12"/>
      <c r="ED447" s="12"/>
      <c r="EE447" s="12"/>
      <c r="EF447" s="12"/>
      <c r="EG447" s="12"/>
      <c r="EH447" s="12"/>
      <c r="EI447" s="12"/>
      <c r="EJ447" s="12"/>
      <c r="EK447" s="12"/>
      <c r="EL447" s="12"/>
      <c r="EM447" s="12"/>
      <c r="EN447" s="12"/>
      <c r="EO447" s="12"/>
      <c r="EP447" s="12"/>
      <c r="EQ447" s="12"/>
      <c r="ER447" s="12"/>
      <c r="ES447" s="12"/>
      <c r="ET447" s="12"/>
      <c r="EU447" s="12"/>
      <c r="EV447" s="12"/>
      <c r="EW447" s="12"/>
      <c r="EX447" s="12"/>
      <c r="EY447" s="12"/>
      <c r="EZ447" s="12"/>
      <c r="FA447" s="12"/>
      <c r="FB447" s="12"/>
      <c r="FC447" s="12"/>
      <c r="FD447" s="12"/>
      <c r="FE447" s="12"/>
      <c r="FF447" s="12"/>
      <c r="FG447" s="12"/>
    </row>
    <row r="448" spans="1:163" ht="12.75" x14ac:dyDescent="0.2">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12"/>
      <c r="BH448" s="12"/>
      <c r="BI448" s="12"/>
      <c r="BJ448" s="12"/>
      <c r="BK448" s="12"/>
      <c r="BL448" s="69">
        <f>'Youth population'!AU448</f>
        <v>0</v>
      </c>
      <c r="BM448" s="12"/>
      <c r="BN448" s="12"/>
      <c r="BO448" s="12"/>
      <c r="BP448" s="12"/>
      <c r="BQ448" s="12"/>
      <c r="BR448" s="12"/>
      <c r="BS448" s="12"/>
      <c r="BT448" s="12"/>
      <c r="BU448" s="12"/>
      <c r="BV448" s="12"/>
      <c r="BW448" s="12"/>
      <c r="BX448" s="12"/>
      <c r="BY448" s="12"/>
      <c r="BZ448" s="12"/>
      <c r="CA448" s="12"/>
      <c r="CB448" s="141"/>
      <c r="CC448" s="12"/>
      <c r="CD448" s="12"/>
      <c r="CE448" s="12"/>
      <c r="CF448" s="12"/>
      <c r="CG448" s="12"/>
      <c r="CH448" s="12"/>
      <c r="CI448" s="12"/>
      <c r="CJ448" s="12"/>
      <c r="CK448" s="12"/>
      <c r="CL448" s="12"/>
      <c r="CM448" s="12"/>
      <c r="CN448" s="12"/>
      <c r="CO448" s="12"/>
      <c r="CP448" s="12"/>
      <c r="CQ448" s="12"/>
      <c r="CR448" s="12"/>
      <c r="CS448" s="12"/>
      <c r="CT448" s="12"/>
      <c r="CU448" s="12"/>
      <c r="CV448" s="12"/>
      <c r="CW448" s="12"/>
      <c r="CX448" s="12"/>
      <c r="CY448" s="12"/>
      <c r="CZ448" s="12"/>
      <c r="DA448" s="12"/>
      <c r="DB448" s="12"/>
      <c r="DC448" s="12"/>
      <c r="DD448" s="12"/>
      <c r="DE448" s="12"/>
      <c r="DF448" s="12"/>
      <c r="DG448" s="12"/>
      <c r="DH448" s="12"/>
      <c r="DI448" s="12"/>
      <c r="DJ448" s="12"/>
      <c r="DK448" s="12"/>
      <c r="DL448" s="12"/>
      <c r="DM448" s="12"/>
      <c r="DN448" s="12"/>
      <c r="DO448" s="12"/>
      <c r="DP448" s="12"/>
      <c r="DQ448" s="12"/>
      <c r="DR448" s="12"/>
      <c r="DS448" s="12"/>
      <c r="DT448" s="12"/>
      <c r="DU448" s="12"/>
      <c r="DV448" s="12"/>
      <c r="DW448" s="12"/>
      <c r="DX448" s="12"/>
      <c r="DY448" s="12"/>
      <c r="DZ448" s="12"/>
      <c r="EA448" s="12"/>
      <c r="EB448" s="12"/>
      <c r="EC448" s="12"/>
      <c r="ED448" s="12"/>
      <c r="EE448" s="12"/>
      <c r="EF448" s="12"/>
      <c r="EG448" s="12"/>
      <c r="EH448" s="12"/>
      <c r="EI448" s="12"/>
      <c r="EJ448" s="12"/>
      <c r="EK448" s="12"/>
      <c r="EL448" s="12"/>
      <c r="EM448" s="12"/>
      <c r="EN448" s="12"/>
      <c r="EO448" s="12"/>
      <c r="EP448" s="12"/>
      <c r="EQ448" s="12"/>
      <c r="ER448" s="12"/>
      <c r="ES448" s="12"/>
      <c r="ET448" s="12"/>
      <c r="EU448" s="12"/>
      <c r="EV448" s="12"/>
      <c r="EW448" s="12"/>
      <c r="EX448" s="12"/>
      <c r="EY448" s="12"/>
      <c r="EZ448" s="12"/>
      <c r="FA448" s="12"/>
      <c r="FB448" s="12"/>
      <c r="FC448" s="12"/>
      <c r="FD448" s="12"/>
      <c r="FE448" s="12"/>
      <c r="FF448" s="12"/>
      <c r="FG448" s="12"/>
    </row>
    <row r="449" spans="1:163" ht="12.75" x14ac:dyDescent="0.2">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12"/>
      <c r="BH449" s="12"/>
      <c r="BI449" s="12"/>
      <c r="BJ449" s="12"/>
      <c r="BK449" s="12"/>
      <c r="BL449" s="117">
        <f>'Youth population'!AU449</f>
        <v>0</v>
      </c>
      <c r="BM449" s="12"/>
      <c r="BN449" s="12"/>
      <c r="BO449" s="12"/>
      <c r="BP449" s="12"/>
      <c r="BQ449" s="12"/>
      <c r="BR449" s="12"/>
      <c r="BS449" s="12"/>
      <c r="BT449" s="12"/>
      <c r="BU449" s="12"/>
      <c r="BV449" s="12"/>
      <c r="BW449" s="12"/>
      <c r="BX449" s="12"/>
      <c r="BY449" s="12"/>
      <c r="BZ449" s="12"/>
      <c r="CA449" s="12"/>
      <c r="CB449" s="141"/>
      <c r="CC449" s="12"/>
      <c r="CD449" s="12"/>
      <c r="CE449" s="12"/>
      <c r="CF449" s="12"/>
      <c r="CG449" s="12"/>
      <c r="CH449" s="12"/>
      <c r="CI449" s="12"/>
      <c r="CJ449" s="12"/>
      <c r="CK449" s="12"/>
      <c r="CL449" s="12"/>
      <c r="CM449" s="12"/>
      <c r="CN449" s="12"/>
      <c r="CO449" s="12"/>
      <c r="CP449" s="12"/>
      <c r="CQ449" s="12"/>
      <c r="CR449" s="12"/>
      <c r="CS449" s="12"/>
      <c r="CT449" s="12"/>
      <c r="CU449" s="12"/>
      <c r="CV449" s="12"/>
      <c r="CW449" s="12"/>
      <c r="CX449" s="12"/>
      <c r="CY449" s="12"/>
      <c r="CZ449" s="12"/>
      <c r="DA449" s="12"/>
      <c r="DB449" s="12"/>
      <c r="DC449" s="12"/>
      <c r="DD449" s="12"/>
      <c r="DE449" s="12"/>
      <c r="DF449" s="12"/>
      <c r="DG449" s="12"/>
      <c r="DH449" s="12"/>
      <c r="DI449" s="12"/>
      <c r="DJ449" s="12"/>
      <c r="DK449" s="12"/>
      <c r="DL449" s="12"/>
      <c r="DM449" s="12"/>
      <c r="DN449" s="12"/>
      <c r="DO449" s="12"/>
      <c r="DP449" s="12"/>
      <c r="DQ449" s="12"/>
      <c r="DR449" s="12"/>
      <c r="DS449" s="12"/>
      <c r="DT449" s="12"/>
      <c r="DU449" s="12"/>
      <c r="DV449" s="12"/>
      <c r="DW449" s="12"/>
      <c r="DX449" s="12"/>
      <c r="DY449" s="12"/>
      <c r="DZ449" s="12"/>
      <c r="EA449" s="12"/>
      <c r="EB449" s="12"/>
      <c r="EC449" s="12"/>
      <c r="ED449" s="12"/>
      <c r="EE449" s="12"/>
      <c r="EF449" s="12"/>
      <c r="EG449" s="12"/>
      <c r="EH449" s="12"/>
      <c r="EI449" s="12"/>
      <c r="EJ449" s="12"/>
      <c r="EK449" s="12"/>
      <c r="EL449" s="12"/>
      <c r="EM449" s="12"/>
      <c r="EN449" s="12"/>
      <c r="EO449" s="12"/>
      <c r="EP449" s="12"/>
      <c r="EQ449" s="12"/>
      <c r="ER449" s="12"/>
      <c r="ES449" s="12"/>
      <c r="ET449" s="12"/>
      <c r="EU449" s="12"/>
      <c r="EV449" s="12"/>
      <c r="EW449" s="12"/>
      <c r="EX449" s="12"/>
      <c r="EY449" s="12"/>
      <c r="EZ449" s="12"/>
      <c r="FA449" s="12"/>
      <c r="FB449" s="12"/>
      <c r="FC449" s="12"/>
      <c r="FD449" s="12"/>
      <c r="FE449" s="12"/>
      <c r="FF449" s="12"/>
      <c r="FG449" s="12"/>
    </row>
    <row r="450" spans="1:163" ht="12.75" x14ac:dyDescent="0.2">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12"/>
      <c r="BH450" s="12"/>
      <c r="BI450" s="12"/>
      <c r="BJ450" s="12"/>
      <c r="BK450" s="12"/>
      <c r="BL450" s="35">
        <f>'Youth population'!AU450</f>
        <v>0</v>
      </c>
      <c r="BM450" s="12"/>
      <c r="BN450" s="12"/>
      <c r="BO450" s="12"/>
      <c r="BP450" s="12"/>
      <c r="BQ450" s="12"/>
      <c r="BR450" s="12"/>
      <c r="BS450" s="12"/>
      <c r="BT450" s="12"/>
      <c r="BU450" s="12"/>
      <c r="BV450" s="12"/>
      <c r="BW450" s="12"/>
      <c r="BX450" s="12"/>
      <c r="BY450" s="12"/>
      <c r="BZ450" s="12"/>
      <c r="CA450" s="12"/>
      <c r="CB450" s="141"/>
      <c r="CC450" s="12"/>
      <c r="CD450" s="12"/>
      <c r="CE450" s="12"/>
      <c r="CF450" s="12"/>
      <c r="CG450" s="12"/>
      <c r="CH450" s="12"/>
      <c r="CI450" s="12"/>
      <c r="CJ450" s="12"/>
      <c r="CK450" s="12"/>
      <c r="CL450" s="12"/>
      <c r="CM450" s="12"/>
      <c r="CN450" s="12"/>
      <c r="CO450" s="12"/>
      <c r="CP450" s="12"/>
      <c r="CQ450" s="12"/>
      <c r="CR450" s="12"/>
      <c r="CS450" s="12"/>
      <c r="CT450" s="12"/>
      <c r="CU450" s="12"/>
      <c r="CV450" s="12"/>
      <c r="CW450" s="12"/>
      <c r="CX450" s="12"/>
      <c r="CY450" s="12"/>
      <c r="CZ450" s="12"/>
      <c r="DA450" s="12"/>
      <c r="DB450" s="12"/>
      <c r="DC450" s="12"/>
      <c r="DD450" s="12"/>
      <c r="DE450" s="12"/>
      <c r="DF450" s="12"/>
      <c r="DG450" s="12"/>
      <c r="DH450" s="12"/>
      <c r="DI450" s="12"/>
      <c r="DJ450" s="12"/>
      <c r="DK450" s="12"/>
      <c r="DL450" s="12"/>
      <c r="DM450" s="12"/>
      <c r="DN450" s="12"/>
      <c r="DO450" s="12"/>
      <c r="DP450" s="12"/>
      <c r="DQ450" s="12"/>
      <c r="DR450" s="12"/>
      <c r="DS450" s="12"/>
      <c r="DT450" s="12"/>
      <c r="DU450" s="12"/>
      <c r="DV450" s="12"/>
      <c r="DW450" s="12"/>
      <c r="DX450" s="12"/>
      <c r="DY450" s="12"/>
      <c r="DZ450" s="12"/>
      <c r="EA450" s="12"/>
      <c r="EB450" s="12"/>
      <c r="EC450" s="12"/>
      <c r="ED450" s="12"/>
      <c r="EE450" s="12"/>
      <c r="EF450" s="12"/>
      <c r="EG450" s="12"/>
      <c r="EH450" s="12"/>
      <c r="EI450" s="12"/>
      <c r="EJ450" s="12"/>
      <c r="EK450" s="12"/>
      <c r="EL450" s="12"/>
      <c r="EM450" s="12"/>
      <c r="EN450" s="12"/>
      <c r="EO450" s="12"/>
      <c r="EP450" s="12"/>
      <c r="EQ450" s="12"/>
      <c r="ER450" s="12"/>
      <c r="ES450" s="12"/>
      <c r="ET450" s="12"/>
      <c r="EU450" s="12"/>
      <c r="EV450" s="12"/>
      <c r="EW450" s="12"/>
      <c r="EX450" s="12"/>
      <c r="EY450" s="12"/>
      <c r="EZ450" s="12"/>
      <c r="FA450" s="12"/>
      <c r="FB450" s="12"/>
      <c r="FC450" s="12"/>
      <c r="FD450" s="12"/>
      <c r="FE450" s="12"/>
      <c r="FF450" s="12"/>
      <c r="FG450" s="12"/>
    </row>
    <row r="451" spans="1:163" ht="12.75" x14ac:dyDescent="0.2">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12"/>
      <c r="BH451" s="12"/>
      <c r="BI451" s="12"/>
      <c r="BJ451" s="12"/>
      <c r="BK451" s="12"/>
      <c r="BL451" s="117">
        <f>'Youth population'!AU451</f>
        <v>0</v>
      </c>
      <c r="BM451" s="12"/>
      <c r="BN451" s="12"/>
      <c r="BO451" s="12"/>
      <c r="BP451" s="12"/>
      <c r="BQ451" s="12"/>
      <c r="BR451" s="12"/>
      <c r="BS451" s="12"/>
      <c r="BT451" s="12"/>
      <c r="BU451" s="12"/>
      <c r="BV451" s="12"/>
      <c r="BW451" s="12"/>
      <c r="BX451" s="12"/>
      <c r="BY451" s="12"/>
      <c r="BZ451" s="12"/>
      <c r="CA451" s="12"/>
      <c r="CB451" s="141"/>
      <c r="CC451" s="12"/>
      <c r="CD451" s="12"/>
      <c r="CE451" s="12"/>
      <c r="CF451" s="12"/>
      <c r="CG451" s="12"/>
      <c r="CH451" s="12"/>
      <c r="CI451" s="12"/>
      <c r="CJ451" s="12"/>
      <c r="CK451" s="12"/>
      <c r="CL451" s="12"/>
      <c r="CM451" s="12"/>
      <c r="CN451" s="12"/>
      <c r="CO451" s="12"/>
      <c r="CP451" s="12"/>
      <c r="CQ451" s="12"/>
      <c r="CR451" s="12"/>
      <c r="CS451" s="12"/>
      <c r="CT451" s="12"/>
      <c r="CU451" s="12"/>
      <c r="CV451" s="12"/>
      <c r="CW451" s="12"/>
      <c r="CX451" s="12"/>
      <c r="CY451" s="12"/>
      <c r="CZ451" s="12"/>
      <c r="DA451" s="12"/>
      <c r="DB451" s="12"/>
      <c r="DC451" s="12"/>
      <c r="DD451" s="12"/>
      <c r="DE451" s="12"/>
      <c r="DF451" s="12"/>
      <c r="DG451" s="12"/>
      <c r="DH451" s="12"/>
      <c r="DI451" s="12"/>
      <c r="DJ451" s="12"/>
      <c r="DK451" s="12"/>
      <c r="DL451" s="12"/>
      <c r="DM451" s="12"/>
      <c r="DN451" s="12"/>
      <c r="DO451" s="12"/>
      <c r="DP451" s="12"/>
      <c r="DQ451" s="12"/>
      <c r="DR451" s="12"/>
      <c r="DS451" s="12"/>
      <c r="DT451" s="12"/>
      <c r="DU451" s="12"/>
      <c r="DV451" s="12"/>
      <c r="DW451" s="12"/>
      <c r="DX451" s="12"/>
      <c r="DY451" s="12"/>
      <c r="DZ451" s="12"/>
      <c r="EA451" s="12"/>
      <c r="EB451" s="12"/>
      <c r="EC451" s="12"/>
      <c r="ED451" s="12"/>
      <c r="EE451" s="12"/>
      <c r="EF451" s="12"/>
      <c r="EG451" s="12"/>
      <c r="EH451" s="12"/>
      <c r="EI451" s="12"/>
      <c r="EJ451" s="12"/>
      <c r="EK451" s="12"/>
      <c r="EL451" s="12"/>
      <c r="EM451" s="12"/>
      <c r="EN451" s="12"/>
      <c r="EO451" s="12"/>
      <c r="EP451" s="12"/>
      <c r="EQ451" s="12"/>
      <c r="ER451" s="12"/>
      <c r="ES451" s="12"/>
      <c r="ET451" s="12"/>
      <c r="EU451" s="12"/>
      <c r="EV451" s="12"/>
      <c r="EW451" s="12"/>
      <c r="EX451" s="12"/>
      <c r="EY451" s="12"/>
      <c r="EZ451" s="12"/>
      <c r="FA451" s="12"/>
      <c r="FB451" s="12"/>
      <c r="FC451" s="12"/>
      <c r="FD451" s="12"/>
      <c r="FE451" s="12"/>
      <c r="FF451" s="12"/>
      <c r="FG451" s="12"/>
    </row>
    <row r="452" spans="1:163" ht="12.75" x14ac:dyDescent="0.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12"/>
      <c r="BH452" s="12"/>
      <c r="BI452" s="12"/>
      <c r="BJ452" s="12"/>
      <c r="BK452" s="12"/>
      <c r="BL452" s="81">
        <f>'Youth population'!AU452</f>
        <v>0</v>
      </c>
      <c r="BM452" s="12"/>
      <c r="BN452" s="12"/>
      <c r="BO452" s="12"/>
      <c r="BP452" s="12"/>
      <c r="BQ452" s="12"/>
      <c r="BR452" s="12"/>
      <c r="BS452" s="12"/>
      <c r="BT452" s="12"/>
      <c r="BU452" s="12"/>
      <c r="BV452" s="12"/>
      <c r="BW452" s="12"/>
      <c r="BX452" s="12"/>
      <c r="BY452" s="12"/>
      <c r="BZ452" s="12"/>
      <c r="CA452" s="12"/>
      <c r="CB452" s="141"/>
      <c r="CC452" s="12"/>
      <c r="CD452" s="12"/>
      <c r="CE452" s="12"/>
      <c r="CF452" s="12"/>
      <c r="CG452" s="12"/>
      <c r="CH452" s="12"/>
      <c r="CI452" s="12"/>
      <c r="CJ452" s="12"/>
      <c r="CK452" s="12"/>
      <c r="CL452" s="12"/>
      <c r="CM452" s="12"/>
      <c r="CN452" s="12"/>
      <c r="CO452" s="12"/>
      <c r="CP452" s="12"/>
      <c r="CQ452" s="12"/>
      <c r="CR452" s="12"/>
      <c r="CS452" s="12"/>
      <c r="CT452" s="12"/>
      <c r="CU452" s="12"/>
      <c r="CV452" s="12"/>
      <c r="CW452" s="12"/>
      <c r="CX452" s="12"/>
      <c r="CY452" s="12"/>
      <c r="CZ452" s="12"/>
      <c r="DA452" s="12"/>
      <c r="DB452" s="12"/>
      <c r="DC452" s="12"/>
      <c r="DD452" s="12"/>
      <c r="DE452" s="12"/>
      <c r="DF452" s="12"/>
      <c r="DG452" s="12"/>
      <c r="DH452" s="12"/>
      <c r="DI452" s="12"/>
      <c r="DJ452" s="12"/>
      <c r="DK452" s="12"/>
      <c r="DL452" s="12"/>
      <c r="DM452" s="12"/>
      <c r="DN452" s="12"/>
      <c r="DO452" s="12"/>
      <c r="DP452" s="12"/>
      <c r="DQ452" s="12"/>
      <c r="DR452" s="12"/>
      <c r="DS452" s="12"/>
      <c r="DT452" s="12"/>
      <c r="DU452" s="12"/>
      <c r="DV452" s="12"/>
      <c r="DW452" s="12"/>
      <c r="DX452" s="12"/>
      <c r="DY452" s="12"/>
      <c r="DZ452" s="12"/>
      <c r="EA452" s="12"/>
      <c r="EB452" s="12"/>
      <c r="EC452" s="12"/>
      <c r="ED452" s="12"/>
      <c r="EE452" s="12"/>
      <c r="EF452" s="12"/>
      <c r="EG452" s="12"/>
      <c r="EH452" s="12"/>
      <c r="EI452" s="12"/>
      <c r="EJ452" s="12"/>
      <c r="EK452" s="12"/>
      <c r="EL452" s="12"/>
      <c r="EM452" s="12"/>
      <c r="EN452" s="12"/>
      <c r="EO452" s="12"/>
      <c r="EP452" s="12"/>
      <c r="EQ452" s="12"/>
      <c r="ER452" s="12"/>
      <c r="ES452" s="12"/>
      <c r="ET452" s="12"/>
      <c r="EU452" s="12"/>
      <c r="EV452" s="12"/>
      <c r="EW452" s="12"/>
      <c r="EX452" s="12"/>
      <c r="EY452" s="12"/>
      <c r="EZ452" s="12"/>
      <c r="FA452" s="12"/>
      <c r="FB452" s="12"/>
      <c r="FC452" s="12"/>
      <c r="FD452" s="12"/>
      <c r="FE452" s="12"/>
      <c r="FF452" s="12"/>
      <c r="FG452" s="12"/>
    </row>
    <row r="453" spans="1:163" ht="12.75" x14ac:dyDescent="0.2">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12"/>
      <c r="BH453" s="12"/>
      <c r="BI453" s="12"/>
      <c r="BJ453" s="12"/>
      <c r="BK453" s="12"/>
      <c r="BL453" s="117">
        <f>'Youth population'!AU453</f>
        <v>0</v>
      </c>
      <c r="BM453" s="12"/>
      <c r="BN453" s="12"/>
      <c r="BO453" s="12"/>
      <c r="BP453" s="12"/>
      <c r="BQ453" s="12"/>
      <c r="BR453" s="12"/>
      <c r="BS453" s="12"/>
      <c r="BT453" s="12"/>
      <c r="BU453" s="12"/>
      <c r="BV453" s="12"/>
      <c r="BW453" s="12"/>
      <c r="BX453" s="12"/>
      <c r="BY453" s="12"/>
      <c r="BZ453" s="12"/>
      <c r="CA453" s="12"/>
      <c r="CB453" s="141"/>
      <c r="CC453" s="12"/>
      <c r="CD453" s="12"/>
      <c r="CE453" s="12"/>
      <c r="CF453" s="12"/>
      <c r="CG453" s="12"/>
      <c r="CH453" s="12"/>
      <c r="CI453" s="12"/>
      <c r="CJ453" s="12"/>
      <c r="CK453" s="12"/>
      <c r="CL453" s="12"/>
      <c r="CM453" s="12"/>
      <c r="CN453" s="12"/>
      <c r="CO453" s="12"/>
      <c r="CP453" s="12"/>
      <c r="CQ453" s="12"/>
      <c r="CR453" s="12"/>
      <c r="CS453" s="12"/>
      <c r="CT453" s="12"/>
      <c r="CU453" s="12"/>
      <c r="CV453" s="12"/>
      <c r="CW453" s="12"/>
      <c r="CX453" s="12"/>
      <c r="CY453" s="12"/>
      <c r="CZ453" s="12"/>
      <c r="DA453" s="12"/>
      <c r="DB453" s="12"/>
      <c r="DC453" s="12"/>
      <c r="DD453" s="12"/>
      <c r="DE453" s="12"/>
      <c r="DF453" s="12"/>
      <c r="DG453" s="12"/>
      <c r="DH453" s="12"/>
      <c r="DI453" s="12"/>
      <c r="DJ453" s="12"/>
      <c r="DK453" s="12"/>
      <c r="DL453" s="12"/>
      <c r="DM453" s="12"/>
      <c r="DN453" s="12"/>
      <c r="DO453" s="12"/>
      <c r="DP453" s="12"/>
      <c r="DQ453" s="12"/>
      <c r="DR453" s="12"/>
      <c r="DS453" s="12"/>
      <c r="DT453" s="12"/>
      <c r="DU453" s="12"/>
      <c r="DV453" s="12"/>
      <c r="DW453" s="12"/>
      <c r="DX453" s="12"/>
      <c r="DY453" s="12"/>
      <c r="DZ453" s="12"/>
      <c r="EA453" s="12"/>
      <c r="EB453" s="12"/>
      <c r="EC453" s="12"/>
      <c r="ED453" s="12"/>
      <c r="EE453" s="12"/>
      <c r="EF453" s="12"/>
      <c r="EG453" s="12"/>
      <c r="EH453" s="12"/>
      <c r="EI453" s="12"/>
      <c r="EJ453" s="12"/>
      <c r="EK453" s="12"/>
      <c r="EL453" s="12"/>
      <c r="EM453" s="12"/>
      <c r="EN453" s="12"/>
      <c r="EO453" s="12"/>
      <c r="EP453" s="12"/>
      <c r="EQ453" s="12"/>
      <c r="ER453" s="12"/>
      <c r="ES453" s="12"/>
      <c r="ET453" s="12"/>
      <c r="EU453" s="12"/>
      <c r="EV453" s="12"/>
      <c r="EW453" s="12"/>
      <c r="EX453" s="12"/>
      <c r="EY453" s="12"/>
      <c r="EZ453" s="12"/>
      <c r="FA453" s="12"/>
      <c r="FB453" s="12"/>
      <c r="FC453" s="12"/>
      <c r="FD453" s="12"/>
      <c r="FE453" s="12"/>
      <c r="FF453" s="12"/>
      <c r="FG453" s="12"/>
    </row>
    <row r="454" spans="1:163" ht="12.75" x14ac:dyDescent="0.2">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12"/>
      <c r="BH454" s="12"/>
      <c r="BI454" s="12"/>
      <c r="BJ454" s="12"/>
      <c r="BK454" s="12"/>
      <c r="BL454" s="69">
        <f>'Youth population'!AU454</f>
        <v>0</v>
      </c>
      <c r="BM454" s="12"/>
      <c r="BN454" s="12"/>
      <c r="BO454" s="12"/>
      <c r="BP454" s="12"/>
      <c r="BQ454" s="12"/>
      <c r="BR454" s="12"/>
      <c r="BS454" s="12"/>
      <c r="BT454" s="12"/>
      <c r="BU454" s="12"/>
      <c r="BV454" s="12"/>
      <c r="BW454" s="12"/>
      <c r="BX454" s="12"/>
      <c r="BY454" s="12"/>
      <c r="BZ454" s="12"/>
      <c r="CA454" s="12"/>
      <c r="CB454" s="141"/>
      <c r="CC454" s="12"/>
      <c r="CD454" s="12"/>
      <c r="CE454" s="12"/>
      <c r="CF454" s="12"/>
      <c r="CG454" s="12"/>
      <c r="CH454" s="12"/>
      <c r="CI454" s="12"/>
      <c r="CJ454" s="12"/>
      <c r="CK454" s="12"/>
      <c r="CL454" s="12"/>
      <c r="CM454" s="12"/>
      <c r="CN454" s="12"/>
      <c r="CO454" s="12"/>
      <c r="CP454" s="12"/>
      <c r="CQ454" s="12"/>
      <c r="CR454" s="12"/>
      <c r="CS454" s="12"/>
      <c r="CT454" s="12"/>
      <c r="CU454" s="12"/>
      <c r="CV454" s="12"/>
      <c r="CW454" s="12"/>
      <c r="CX454" s="12"/>
      <c r="CY454" s="12"/>
      <c r="CZ454" s="12"/>
      <c r="DA454" s="12"/>
      <c r="DB454" s="12"/>
      <c r="DC454" s="12"/>
      <c r="DD454" s="12"/>
      <c r="DE454" s="12"/>
      <c r="DF454" s="12"/>
      <c r="DG454" s="12"/>
      <c r="DH454" s="12"/>
      <c r="DI454" s="12"/>
      <c r="DJ454" s="12"/>
      <c r="DK454" s="12"/>
      <c r="DL454" s="12"/>
      <c r="DM454" s="12"/>
      <c r="DN454" s="12"/>
      <c r="DO454" s="12"/>
      <c r="DP454" s="12"/>
      <c r="DQ454" s="12"/>
      <c r="DR454" s="12"/>
      <c r="DS454" s="12"/>
      <c r="DT454" s="12"/>
      <c r="DU454" s="12"/>
      <c r="DV454" s="12"/>
      <c r="DW454" s="12"/>
      <c r="DX454" s="12"/>
      <c r="DY454" s="12"/>
      <c r="DZ454" s="12"/>
      <c r="EA454" s="12"/>
      <c r="EB454" s="12"/>
      <c r="EC454" s="12"/>
      <c r="ED454" s="12"/>
      <c r="EE454" s="12"/>
      <c r="EF454" s="12"/>
      <c r="EG454" s="12"/>
      <c r="EH454" s="12"/>
      <c r="EI454" s="12"/>
      <c r="EJ454" s="12"/>
      <c r="EK454" s="12"/>
      <c r="EL454" s="12"/>
      <c r="EM454" s="12"/>
      <c r="EN454" s="12"/>
      <c r="EO454" s="12"/>
      <c r="EP454" s="12"/>
      <c r="EQ454" s="12"/>
      <c r="ER454" s="12"/>
      <c r="ES454" s="12"/>
      <c r="ET454" s="12"/>
      <c r="EU454" s="12"/>
      <c r="EV454" s="12"/>
      <c r="EW454" s="12"/>
      <c r="EX454" s="12"/>
      <c r="EY454" s="12"/>
      <c r="EZ454" s="12"/>
      <c r="FA454" s="12"/>
      <c r="FB454" s="12"/>
      <c r="FC454" s="12"/>
      <c r="FD454" s="12"/>
      <c r="FE454" s="12"/>
      <c r="FF454" s="12"/>
      <c r="FG454" s="12"/>
    </row>
    <row r="455" spans="1:163" ht="12.75" x14ac:dyDescent="0.2">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12"/>
      <c r="BH455" s="12"/>
      <c r="BI455" s="12"/>
      <c r="BJ455" s="12"/>
      <c r="BK455" s="12"/>
      <c r="BL455" s="310">
        <f>'Youth population'!AU455</f>
        <v>0</v>
      </c>
      <c r="BM455" s="12"/>
      <c r="BN455" s="12"/>
      <c r="BO455" s="12"/>
      <c r="BP455" s="12"/>
      <c r="BQ455" s="12"/>
      <c r="BR455" s="12"/>
      <c r="BS455" s="12"/>
      <c r="BT455" s="12"/>
      <c r="BU455" s="12"/>
      <c r="BV455" s="12"/>
      <c r="BW455" s="12"/>
      <c r="BX455" s="12"/>
      <c r="BY455" s="12"/>
      <c r="BZ455" s="12"/>
      <c r="CA455" s="12"/>
      <c r="CB455" s="141"/>
      <c r="CC455" s="12"/>
      <c r="CD455" s="12"/>
      <c r="CE455" s="12"/>
      <c r="CF455" s="12"/>
      <c r="CG455" s="12"/>
      <c r="CH455" s="12"/>
      <c r="CI455" s="12"/>
      <c r="CJ455" s="12"/>
      <c r="CK455" s="12"/>
      <c r="CL455" s="12"/>
      <c r="CM455" s="12"/>
      <c r="CN455" s="12"/>
      <c r="CO455" s="12"/>
      <c r="CP455" s="12"/>
      <c r="CQ455" s="12"/>
      <c r="CR455" s="12"/>
      <c r="CS455" s="12"/>
      <c r="CT455" s="12"/>
      <c r="CU455" s="12"/>
      <c r="CV455" s="12"/>
      <c r="CW455" s="12"/>
      <c r="CX455" s="12"/>
      <c r="CY455" s="12"/>
      <c r="CZ455" s="12"/>
      <c r="DA455" s="12"/>
      <c r="DB455" s="12"/>
      <c r="DC455" s="12"/>
      <c r="DD455" s="12"/>
      <c r="DE455" s="12"/>
      <c r="DF455" s="12"/>
      <c r="DG455" s="12"/>
      <c r="DH455" s="12"/>
      <c r="DI455" s="12"/>
      <c r="DJ455" s="12"/>
      <c r="DK455" s="12"/>
      <c r="DL455" s="12"/>
      <c r="DM455" s="12"/>
      <c r="DN455" s="12"/>
      <c r="DO455" s="12"/>
      <c r="DP455" s="12"/>
      <c r="DQ455" s="12"/>
      <c r="DR455" s="12"/>
      <c r="DS455" s="12"/>
      <c r="DT455" s="12"/>
      <c r="DU455" s="12"/>
      <c r="DV455" s="12"/>
      <c r="DW455" s="12"/>
      <c r="DX455" s="12"/>
      <c r="DY455" s="12"/>
      <c r="DZ455" s="12"/>
      <c r="EA455" s="12"/>
      <c r="EB455" s="12"/>
      <c r="EC455" s="12"/>
      <c r="ED455" s="12"/>
      <c r="EE455" s="12"/>
      <c r="EF455" s="12"/>
      <c r="EG455" s="12"/>
      <c r="EH455" s="12"/>
      <c r="EI455" s="12"/>
      <c r="EJ455" s="12"/>
      <c r="EK455" s="12"/>
      <c r="EL455" s="12"/>
      <c r="EM455" s="12"/>
      <c r="EN455" s="12"/>
      <c r="EO455" s="12"/>
      <c r="EP455" s="12"/>
      <c r="EQ455" s="12"/>
      <c r="ER455" s="12"/>
      <c r="ES455" s="12"/>
      <c r="ET455" s="12"/>
      <c r="EU455" s="12"/>
      <c r="EV455" s="12"/>
      <c r="EW455" s="12"/>
      <c r="EX455" s="12"/>
      <c r="EY455" s="12"/>
      <c r="EZ455" s="12"/>
      <c r="FA455" s="12"/>
      <c r="FB455" s="12"/>
      <c r="FC455" s="12"/>
      <c r="FD455" s="12"/>
      <c r="FE455" s="12"/>
      <c r="FF455" s="12"/>
      <c r="FG455" s="12"/>
    </row>
    <row r="456" spans="1:163" ht="12.75" x14ac:dyDescent="0.2">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12"/>
      <c r="BH456" s="12"/>
      <c r="BI456" s="12"/>
      <c r="BJ456" s="12"/>
      <c r="BK456" s="12"/>
      <c r="BL456" s="310">
        <f>'Youth population'!AU456</f>
        <v>0</v>
      </c>
      <c r="BM456" s="12"/>
      <c r="BN456" s="12"/>
      <c r="BO456" s="12"/>
      <c r="BP456" s="12"/>
      <c r="BQ456" s="12"/>
      <c r="BR456" s="12"/>
      <c r="BS456" s="12"/>
      <c r="BT456" s="12"/>
      <c r="BU456" s="12"/>
      <c r="BV456" s="12"/>
      <c r="BW456" s="12"/>
      <c r="BX456" s="12"/>
      <c r="BY456" s="12"/>
      <c r="BZ456" s="12"/>
      <c r="CA456" s="12"/>
      <c r="CB456" s="141"/>
      <c r="CC456" s="12"/>
      <c r="CD456" s="12"/>
      <c r="CE456" s="12"/>
      <c r="CF456" s="12"/>
      <c r="CG456" s="12"/>
      <c r="CH456" s="12"/>
      <c r="CI456" s="12"/>
      <c r="CJ456" s="12"/>
      <c r="CK456" s="12"/>
      <c r="CL456" s="12"/>
      <c r="CM456" s="12"/>
      <c r="CN456" s="12"/>
      <c r="CO456" s="12"/>
      <c r="CP456" s="12"/>
      <c r="CQ456" s="12"/>
      <c r="CR456" s="12"/>
      <c r="CS456" s="12"/>
      <c r="CT456" s="12"/>
      <c r="CU456" s="12"/>
      <c r="CV456" s="12"/>
      <c r="CW456" s="12"/>
      <c r="CX456" s="12"/>
      <c r="CY456" s="12"/>
      <c r="CZ456" s="12"/>
      <c r="DA456" s="12"/>
      <c r="DB456" s="12"/>
      <c r="DC456" s="12"/>
      <c r="DD456" s="12"/>
      <c r="DE456" s="12"/>
      <c r="DF456" s="12"/>
      <c r="DG456" s="12"/>
      <c r="DH456" s="12"/>
      <c r="DI456" s="12"/>
      <c r="DJ456" s="12"/>
      <c r="DK456" s="12"/>
      <c r="DL456" s="12"/>
      <c r="DM456" s="12"/>
      <c r="DN456" s="12"/>
      <c r="DO456" s="12"/>
      <c r="DP456" s="12"/>
      <c r="DQ456" s="12"/>
      <c r="DR456" s="12"/>
      <c r="DS456" s="12"/>
      <c r="DT456" s="12"/>
      <c r="DU456" s="12"/>
      <c r="DV456" s="12"/>
      <c r="DW456" s="12"/>
      <c r="DX456" s="12"/>
      <c r="DY456" s="12"/>
      <c r="DZ456" s="12"/>
      <c r="EA456" s="12"/>
      <c r="EB456" s="12"/>
      <c r="EC456" s="12"/>
      <c r="ED456" s="12"/>
      <c r="EE456" s="12"/>
      <c r="EF456" s="12"/>
      <c r="EG456" s="12"/>
      <c r="EH456" s="12"/>
      <c r="EI456" s="12"/>
      <c r="EJ456" s="12"/>
      <c r="EK456" s="12"/>
      <c r="EL456" s="12"/>
      <c r="EM456" s="12"/>
      <c r="EN456" s="12"/>
      <c r="EO456" s="12"/>
      <c r="EP456" s="12"/>
      <c r="EQ456" s="12"/>
      <c r="ER456" s="12"/>
      <c r="ES456" s="12"/>
      <c r="ET456" s="12"/>
      <c r="EU456" s="12"/>
      <c r="EV456" s="12"/>
      <c r="EW456" s="12"/>
      <c r="EX456" s="12"/>
      <c r="EY456" s="12"/>
      <c r="EZ456" s="12"/>
      <c r="FA456" s="12"/>
      <c r="FB456" s="12"/>
      <c r="FC456" s="12"/>
      <c r="FD456" s="12"/>
      <c r="FE456" s="12"/>
      <c r="FF456" s="12"/>
      <c r="FG456" s="12"/>
    </row>
    <row r="457" spans="1:163" ht="12.75" x14ac:dyDescent="0.2">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12"/>
      <c r="BH457" s="12"/>
      <c r="BI457" s="12"/>
      <c r="BJ457" s="12"/>
      <c r="BK457" s="12"/>
      <c r="BL457" s="69">
        <f>'Youth population'!AU457</f>
        <v>0</v>
      </c>
      <c r="BM457" s="12"/>
      <c r="BN457" s="12"/>
      <c r="BO457" s="12"/>
      <c r="BP457" s="12"/>
      <c r="BQ457" s="12"/>
      <c r="BR457" s="12"/>
      <c r="BS457" s="12"/>
      <c r="BT457" s="12"/>
      <c r="BU457" s="12"/>
      <c r="BV457" s="12"/>
      <c r="BW457" s="12"/>
      <c r="BX457" s="12"/>
      <c r="BY457" s="12"/>
      <c r="BZ457" s="12"/>
      <c r="CA457" s="12"/>
      <c r="CB457" s="141"/>
      <c r="CC457" s="12"/>
      <c r="CD457" s="12"/>
      <c r="CE457" s="12"/>
      <c r="CF457" s="12"/>
      <c r="CG457" s="12"/>
      <c r="CH457" s="12"/>
      <c r="CI457" s="12"/>
      <c r="CJ457" s="12"/>
      <c r="CK457" s="12"/>
      <c r="CL457" s="12"/>
      <c r="CM457" s="12"/>
      <c r="CN457" s="12"/>
      <c r="CO457" s="12"/>
      <c r="CP457" s="12"/>
      <c r="CQ457" s="12"/>
      <c r="CR457" s="12"/>
      <c r="CS457" s="12"/>
      <c r="CT457" s="12"/>
      <c r="CU457" s="12"/>
      <c r="CV457" s="12"/>
      <c r="CW457" s="12"/>
      <c r="CX457" s="12"/>
      <c r="CY457" s="12"/>
      <c r="CZ457" s="12"/>
      <c r="DA457" s="12"/>
      <c r="DB457" s="12"/>
      <c r="DC457" s="12"/>
      <c r="DD457" s="12"/>
      <c r="DE457" s="12"/>
      <c r="DF457" s="12"/>
      <c r="DG457" s="12"/>
      <c r="DH457" s="12"/>
      <c r="DI457" s="12"/>
      <c r="DJ457" s="12"/>
      <c r="DK457" s="12"/>
      <c r="DL457" s="12"/>
      <c r="DM457" s="12"/>
      <c r="DN457" s="12"/>
      <c r="DO457" s="12"/>
      <c r="DP457" s="12"/>
      <c r="DQ457" s="12"/>
      <c r="DR457" s="12"/>
      <c r="DS457" s="12"/>
      <c r="DT457" s="12"/>
      <c r="DU457" s="12"/>
      <c r="DV457" s="12"/>
      <c r="DW457" s="12"/>
      <c r="DX457" s="12"/>
      <c r="DY457" s="12"/>
      <c r="DZ457" s="12"/>
      <c r="EA457" s="12"/>
      <c r="EB457" s="12"/>
      <c r="EC457" s="12"/>
      <c r="ED457" s="12"/>
      <c r="EE457" s="12"/>
      <c r="EF457" s="12"/>
      <c r="EG457" s="12"/>
      <c r="EH457" s="12"/>
      <c r="EI457" s="12"/>
      <c r="EJ457" s="12"/>
      <c r="EK457" s="12"/>
      <c r="EL457" s="12"/>
      <c r="EM457" s="12"/>
      <c r="EN457" s="12"/>
      <c r="EO457" s="12"/>
      <c r="EP457" s="12"/>
      <c r="EQ457" s="12"/>
      <c r="ER457" s="12"/>
      <c r="ES457" s="12"/>
      <c r="ET457" s="12"/>
      <c r="EU457" s="12"/>
      <c r="EV457" s="12"/>
      <c r="EW457" s="12"/>
      <c r="EX457" s="12"/>
      <c r="EY457" s="12"/>
      <c r="EZ457" s="12"/>
      <c r="FA457" s="12"/>
      <c r="FB457" s="12"/>
      <c r="FC457" s="12"/>
      <c r="FD457" s="12"/>
      <c r="FE457" s="12"/>
      <c r="FF457" s="12"/>
      <c r="FG457" s="12"/>
    </row>
    <row r="458" spans="1:163" ht="12.75" x14ac:dyDescent="0.2">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12"/>
      <c r="BH458" s="12"/>
      <c r="BI458" s="12"/>
      <c r="BJ458" s="12"/>
      <c r="BK458" s="12"/>
      <c r="BL458" s="81">
        <f>'Youth population'!AU458</f>
        <v>0</v>
      </c>
      <c r="BM458" s="12"/>
      <c r="BN458" s="12"/>
      <c r="BO458" s="12"/>
      <c r="BP458" s="12"/>
      <c r="BQ458" s="12"/>
      <c r="BR458" s="12"/>
      <c r="BS458" s="12"/>
      <c r="BT458" s="12"/>
      <c r="BU458" s="12"/>
      <c r="BV458" s="12"/>
      <c r="BW458" s="12"/>
      <c r="BX458" s="12"/>
      <c r="BY458" s="12"/>
      <c r="BZ458" s="12"/>
      <c r="CA458" s="12"/>
      <c r="CB458" s="141"/>
      <c r="CC458" s="12"/>
      <c r="CD458" s="12"/>
      <c r="CE458" s="12"/>
      <c r="CF458" s="12"/>
      <c r="CG458" s="12"/>
      <c r="CH458" s="12"/>
      <c r="CI458" s="12"/>
      <c r="CJ458" s="12"/>
      <c r="CK458" s="12"/>
      <c r="CL458" s="12"/>
      <c r="CM458" s="12"/>
      <c r="CN458" s="12"/>
      <c r="CO458" s="12"/>
      <c r="CP458" s="12"/>
      <c r="CQ458" s="12"/>
      <c r="CR458" s="12"/>
      <c r="CS458" s="12"/>
      <c r="CT458" s="12"/>
      <c r="CU458" s="12"/>
      <c r="CV458" s="12"/>
      <c r="CW458" s="12"/>
      <c r="CX458" s="12"/>
      <c r="CY458" s="12"/>
      <c r="CZ458" s="12"/>
      <c r="DA458" s="12"/>
      <c r="DB458" s="12"/>
      <c r="DC458" s="12"/>
      <c r="DD458" s="12"/>
      <c r="DE458" s="12"/>
      <c r="DF458" s="12"/>
      <c r="DG458" s="12"/>
      <c r="DH458" s="12"/>
      <c r="DI458" s="12"/>
      <c r="DJ458" s="12"/>
      <c r="DK458" s="12"/>
      <c r="DL458" s="12"/>
      <c r="DM458" s="12"/>
      <c r="DN458" s="12"/>
      <c r="DO458" s="12"/>
      <c r="DP458" s="12"/>
      <c r="DQ458" s="12"/>
      <c r="DR458" s="12"/>
      <c r="DS458" s="12"/>
      <c r="DT458" s="12"/>
      <c r="DU458" s="12"/>
      <c r="DV458" s="12"/>
      <c r="DW458" s="12"/>
      <c r="DX458" s="12"/>
      <c r="DY458" s="12"/>
      <c r="DZ458" s="12"/>
      <c r="EA458" s="12"/>
      <c r="EB458" s="12"/>
      <c r="EC458" s="12"/>
      <c r="ED458" s="12"/>
      <c r="EE458" s="12"/>
      <c r="EF458" s="12"/>
      <c r="EG458" s="12"/>
      <c r="EH458" s="12"/>
      <c r="EI458" s="12"/>
      <c r="EJ458" s="12"/>
      <c r="EK458" s="12"/>
      <c r="EL458" s="12"/>
      <c r="EM458" s="12"/>
      <c r="EN458" s="12"/>
      <c r="EO458" s="12"/>
      <c r="EP458" s="12"/>
      <c r="EQ458" s="12"/>
      <c r="ER458" s="12"/>
      <c r="ES458" s="12"/>
      <c r="ET458" s="12"/>
      <c r="EU458" s="12"/>
      <c r="EV458" s="12"/>
      <c r="EW458" s="12"/>
      <c r="EX458" s="12"/>
      <c r="EY458" s="12"/>
      <c r="EZ458" s="12"/>
      <c r="FA458" s="12"/>
      <c r="FB458" s="12"/>
      <c r="FC458" s="12"/>
      <c r="FD458" s="12"/>
      <c r="FE458" s="12"/>
      <c r="FF458" s="12"/>
      <c r="FG458" s="12"/>
    </row>
    <row r="459" spans="1:163" ht="12.75" x14ac:dyDescent="0.2">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12"/>
      <c r="BH459" s="12"/>
      <c r="BI459" s="12"/>
      <c r="BJ459" s="12"/>
      <c r="BK459" s="12"/>
      <c r="BL459" s="310">
        <f>'Youth population'!AU459</f>
        <v>0</v>
      </c>
      <c r="BM459" s="12"/>
      <c r="BN459" s="12"/>
      <c r="BO459" s="12"/>
      <c r="BP459" s="12"/>
      <c r="BQ459" s="12"/>
      <c r="BR459" s="12"/>
      <c r="BS459" s="12"/>
      <c r="BT459" s="12"/>
      <c r="BU459" s="12"/>
      <c r="BV459" s="12"/>
      <c r="BW459" s="12"/>
      <c r="BX459" s="12"/>
      <c r="BY459" s="12"/>
      <c r="BZ459" s="12"/>
      <c r="CA459" s="12"/>
      <c r="CB459" s="141"/>
      <c r="CC459" s="12"/>
      <c r="CD459" s="12"/>
      <c r="CE459" s="12"/>
      <c r="CF459" s="12"/>
      <c r="CG459" s="12"/>
      <c r="CH459" s="12"/>
      <c r="CI459" s="12"/>
      <c r="CJ459" s="12"/>
      <c r="CK459" s="12"/>
      <c r="CL459" s="12"/>
      <c r="CM459" s="12"/>
      <c r="CN459" s="12"/>
      <c r="CO459" s="12"/>
      <c r="CP459" s="12"/>
      <c r="CQ459" s="12"/>
      <c r="CR459" s="12"/>
      <c r="CS459" s="12"/>
      <c r="CT459" s="12"/>
      <c r="CU459" s="12"/>
      <c r="CV459" s="12"/>
      <c r="CW459" s="12"/>
      <c r="CX459" s="12"/>
      <c r="CY459" s="12"/>
      <c r="CZ459" s="12"/>
      <c r="DA459" s="12"/>
      <c r="DB459" s="12"/>
      <c r="DC459" s="12"/>
      <c r="DD459" s="12"/>
      <c r="DE459" s="12"/>
      <c r="DF459" s="12"/>
      <c r="DG459" s="12"/>
      <c r="DH459" s="12"/>
      <c r="DI459" s="12"/>
      <c r="DJ459" s="12"/>
      <c r="DK459" s="12"/>
      <c r="DL459" s="12"/>
      <c r="DM459" s="12"/>
      <c r="DN459" s="12"/>
      <c r="DO459" s="12"/>
      <c r="DP459" s="12"/>
      <c r="DQ459" s="12"/>
      <c r="DR459" s="12"/>
      <c r="DS459" s="12"/>
      <c r="DT459" s="12"/>
      <c r="DU459" s="12"/>
      <c r="DV459" s="12"/>
      <c r="DW459" s="12"/>
      <c r="DX459" s="12"/>
      <c r="DY459" s="12"/>
      <c r="DZ459" s="12"/>
      <c r="EA459" s="12"/>
      <c r="EB459" s="12"/>
      <c r="EC459" s="12"/>
      <c r="ED459" s="12"/>
      <c r="EE459" s="12"/>
      <c r="EF459" s="12"/>
      <c r="EG459" s="12"/>
      <c r="EH459" s="12"/>
      <c r="EI459" s="12"/>
      <c r="EJ459" s="12"/>
      <c r="EK459" s="12"/>
      <c r="EL459" s="12"/>
      <c r="EM459" s="12"/>
      <c r="EN459" s="12"/>
      <c r="EO459" s="12"/>
      <c r="EP459" s="12"/>
      <c r="EQ459" s="12"/>
      <c r="ER459" s="12"/>
      <c r="ES459" s="12"/>
      <c r="ET459" s="12"/>
      <c r="EU459" s="12"/>
      <c r="EV459" s="12"/>
      <c r="EW459" s="12"/>
      <c r="EX459" s="12"/>
      <c r="EY459" s="12"/>
      <c r="EZ459" s="12"/>
      <c r="FA459" s="12"/>
      <c r="FB459" s="12"/>
      <c r="FC459" s="12"/>
      <c r="FD459" s="12"/>
      <c r="FE459" s="12"/>
      <c r="FF459" s="12"/>
      <c r="FG459" s="12"/>
    </row>
    <row r="460" spans="1:163" ht="12.75" x14ac:dyDescent="0.2">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12"/>
      <c r="BH460" s="12"/>
      <c r="BI460" s="12"/>
      <c r="BJ460" s="12"/>
      <c r="BK460" s="12"/>
      <c r="BL460" s="310">
        <f>'Youth population'!AU460</f>
        <v>0</v>
      </c>
      <c r="BM460" s="12"/>
      <c r="BN460" s="12"/>
      <c r="BO460" s="12"/>
      <c r="BP460" s="12"/>
      <c r="BQ460" s="12"/>
      <c r="BR460" s="12"/>
      <c r="BS460" s="12"/>
      <c r="BT460" s="12"/>
      <c r="BU460" s="12"/>
      <c r="BV460" s="12"/>
      <c r="BW460" s="12"/>
      <c r="BX460" s="12"/>
      <c r="BY460" s="12"/>
      <c r="BZ460" s="12"/>
      <c r="CA460" s="12"/>
      <c r="CB460" s="141"/>
      <c r="CC460" s="12"/>
      <c r="CD460" s="12"/>
      <c r="CE460" s="12"/>
      <c r="CF460" s="12"/>
      <c r="CG460" s="12"/>
      <c r="CH460" s="12"/>
      <c r="CI460" s="12"/>
      <c r="CJ460" s="12"/>
      <c r="CK460" s="12"/>
      <c r="CL460" s="12"/>
      <c r="CM460" s="12"/>
      <c r="CN460" s="12"/>
      <c r="CO460" s="12"/>
      <c r="CP460" s="12"/>
      <c r="CQ460" s="12"/>
      <c r="CR460" s="12"/>
      <c r="CS460" s="12"/>
      <c r="CT460" s="12"/>
      <c r="CU460" s="12"/>
      <c r="CV460" s="12"/>
      <c r="CW460" s="12"/>
      <c r="CX460" s="12"/>
      <c r="CY460" s="12"/>
      <c r="CZ460" s="12"/>
      <c r="DA460" s="12"/>
      <c r="DB460" s="12"/>
      <c r="DC460" s="12"/>
      <c r="DD460" s="12"/>
      <c r="DE460" s="12"/>
      <c r="DF460" s="12"/>
      <c r="DG460" s="12"/>
      <c r="DH460" s="12"/>
      <c r="DI460" s="12"/>
      <c r="DJ460" s="12"/>
      <c r="DK460" s="12"/>
      <c r="DL460" s="12"/>
      <c r="DM460" s="12"/>
      <c r="DN460" s="12"/>
      <c r="DO460" s="12"/>
      <c r="DP460" s="12"/>
      <c r="DQ460" s="12"/>
      <c r="DR460" s="12"/>
      <c r="DS460" s="12"/>
      <c r="DT460" s="12"/>
      <c r="DU460" s="12"/>
      <c r="DV460" s="12"/>
      <c r="DW460" s="12"/>
      <c r="DX460" s="12"/>
      <c r="DY460" s="12"/>
      <c r="DZ460" s="12"/>
      <c r="EA460" s="12"/>
      <c r="EB460" s="12"/>
      <c r="EC460" s="12"/>
      <c r="ED460" s="12"/>
      <c r="EE460" s="12"/>
      <c r="EF460" s="12"/>
      <c r="EG460" s="12"/>
      <c r="EH460" s="12"/>
      <c r="EI460" s="12"/>
      <c r="EJ460" s="12"/>
      <c r="EK460" s="12"/>
      <c r="EL460" s="12"/>
      <c r="EM460" s="12"/>
      <c r="EN460" s="12"/>
      <c r="EO460" s="12"/>
      <c r="EP460" s="12"/>
      <c r="EQ460" s="12"/>
      <c r="ER460" s="12"/>
      <c r="ES460" s="12"/>
      <c r="ET460" s="12"/>
      <c r="EU460" s="12"/>
      <c r="EV460" s="12"/>
      <c r="EW460" s="12"/>
      <c r="EX460" s="12"/>
      <c r="EY460" s="12"/>
      <c r="EZ460" s="12"/>
      <c r="FA460" s="12"/>
      <c r="FB460" s="12"/>
      <c r="FC460" s="12"/>
      <c r="FD460" s="12"/>
      <c r="FE460" s="12"/>
      <c r="FF460" s="12"/>
      <c r="FG460" s="12"/>
    </row>
    <row r="461" spans="1:163" ht="12.75" x14ac:dyDescent="0.2">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12"/>
      <c r="BH461" s="12"/>
      <c r="BI461" s="12"/>
      <c r="BJ461" s="12"/>
      <c r="BK461" s="12"/>
      <c r="BL461" s="117">
        <f>'Youth population'!AU461</f>
        <v>0</v>
      </c>
      <c r="BM461" s="12"/>
      <c r="BN461" s="12"/>
      <c r="BO461" s="12"/>
      <c r="BP461" s="12"/>
      <c r="BQ461" s="12"/>
      <c r="BR461" s="12"/>
      <c r="BS461" s="12"/>
      <c r="BT461" s="12"/>
      <c r="BU461" s="12"/>
      <c r="BV461" s="12"/>
      <c r="BW461" s="12"/>
      <c r="BX461" s="12"/>
      <c r="BY461" s="12"/>
      <c r="BZ461" s="12"/>
      <c r="CA461" s="12"/>
      <c r="CB461" s="141"/>
      <c r="CC461" s="12"/>
      <c r="CD461" s="12"/>
      <c r="CE461" s="12"/>
      <c r="CF461" s="12"/>
      <c r="CG461" s="12"/>
      <c r="CH461" s="12"/>
      <c r="CI461" s="12"/>
      <c r="CJ461" s="12"/>
      <c r="CK461" s="12"/>
      <c r="CL461" s="12"/>
      <c r="CM461" s="12"/>
      <c r="CN461" s="12"/>
      <c r="CO461" s="12"/>
      <c r="CP461" s="12"/>
      <c r="CQ461" s="12"/>
      <c r="CR461" s="12"/>
      <c r="CS461" s="12"/>
      <c r="CT461" s="12"/>
      <c r="CU461" s="12"/>
      <c r="CV461" s="12"/>
      <c r="CW461" s="12"/>
      <c r="CX461" s="12"/>
      <c r="CY461" s="12"/>
      <c r="CZ461" s="12"/>
      <c r="DA461" s="12"/>
      <c r="DB461" s="12"/>
      <c r="DC461" s="12"/>
      <c r="DD461" s="12"/>
      <c r="DE461" s="12"/>
      <c r="DF461" s="12"/>
      <c r="DG461" s="12"/>
      <c r="DH461" s="12"/>
      <c r="DI461" s="12"/>
      <c r="DJ461" s="12"/>
      <c r="DK461" s="12"/>
      <c r="DL461" s="12"/>
      <c r="DM461" s="12"/>
      <c r="DN461" s="12"/>
      <c r="DO461" s="12"/>
      <c r="DP461" s="12"/>
      <c r="DQ461" s="12"/>
      <c r="DR461" s="12"/>
      <c r="DS461" s="12"/>
      <c r="DT461" s="12"/>
      <c r="DU461" s="12"/>
      <c r="DV461" s="12"/>
      <c r="DW461" s="12"/>
      <c r="DX461" s="12"/>
      <c r="DY461" s="12"/>
      <c r="DZ461" s="12"/>
      <c r="EA461" s="12"/>
      <c r="EB461" s="12"/>
      <c r="EC461" s="12"/>
      <c r="ED461" s="12"/>
      <c r="EE461" s="12"/>
      <c r="EF461" s="12"/>
      <c r="EG461" s="12"/>
      <c r="EH461" s="12"/>
      <c r="EI461" s="12"/>
      <c r="EJ461" s="12"/>
      <c r="EK461" s="12"/>
      <c r="EL461" s="12"/>
      <c r="EM461" s="12"/>
      <c r="EN461" s="12"/>
      <c r="EO461" s="12"/>
      <c r="EP461" s="12"/>
      <c r="EQ461" s="12"/>
      <c r="ER461" s="12"/>
      <c r="ES461" s="12"/>
      <c r="ET461" s="12"/>
      <c r="EU461" s="12"/>
      <c r="EV461" s="12"/>
      <c r="EW461" s="12"/>
      <c r="EX461" s="12"/>
      <c r="EY461" s="12"/>
      <c r="EZ461" s="12"/>
      <c r="FA461" s="12"/>
      <c r="FB461" s="12"/>
      <c r="FC461" s="12"/>
      <c r="FD461" s="12"/>
      <c r="FE461" s="12"/>
      <c r="FF461" s="12"/>
      <c r="FG461" s="12"/>
    </row>
    <row r="462" spans="1:163" ht="12.75" x14ac:dyDescent="0.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12"/>
      <c r="BH462" s="12"/>
      <c r="BI462" s="12"/>
      <c r="BJ462" s="12"/>
      <c r="BK462" s="12"/>
      <c r="BL462" s="117">
        <f>'Youth population'!AU462</f>
        <v>0</v>
      </c>
      <c r="BM462" s="12"/>
      <c r="BN462" s="12"/>
      <c r="BO462" s="12"/>
      <c r="BP462" s="12"/>
      <c r="BQ462" s="12"/>
      <c r="BR462" s="12"/>
      <c r="BS462" s="12"/>
      <c r="BT462" s="12"/>
      <c r="BU462" s="12"/>
      <c r="BV462" s="12"/>
      <c r="BW462" s="12"/>
      <c r="BX462" s="12"/>
      <c r="BY462" s="12"/>
      <c r="BZ462" s="12"/>
      <c r="CA462" s="12"/>
      <c r="CB462" s="141"/>
      <c r="CC462" s="12"/>
      <c r="CD462" s="12"/>
      <c r="CE462" s="12"/>
      <c r="CF462" s="12"/>
      <c r="CG462" s="12"/>
      <c r="CH462" s="12"/>
      <c r="CI462" s="12"/>
      <c r="CJ462" s="12"/>
      <c r="CK462" s="12"/>
      <c r="CL462" s="12"/>
      <c r="CM462" s="12"/>
      <c r="CN462" s="12"/>
      <c r="CO462" s="12"/>
      <c r="CP462" s="12"/>
      <c r="CQ462" s="12"/>
      <c r="CR462" s="12"/>
      <c r="CS462" s="12"/>
      <c r="CT462" s="12"/>
      <c r="CU462" s="12"/>
      <c r="CV462" s="12"/>
      <c r="CW462" s="12"/>
      <c r="CX462" s="12"/>
      <c r="CY462" s="12"/>
      <c r="CZ462" s="12"/>
      <c r="DA462" s="12"/>
      <c r="DB462" s="12"/>
      <c r="DC462" s="12"/>
      <c r="DD462" s="12"/>
      <c r="DE462" s="12"/>
      <c r="DF462" s="12"/>
      <c r="DG462" s="12"/>
      <c r="DH462" s="12"/>
      <c r="DI462" s="12"/>
      <c r="DJ462" s="12"/>
      <c r="DK462" s="12"/>
      <c r="DL462" s="12"/>
      <c r="DM462" s="12"/>
      <c r="DN462" s="12"/>
      <c r="DO462" s="12"/>
      <c r="DP462" s="12"/>
      <c r="DQ462" s="12"/>
      <c r="DR462" s="12"/>
      <c r="DS462" s="12"/>
      <c r="DT462" s="12"/>
      <c r="DU462" s="12"/>
      <c r="DV462" s="12"/>
      <c r="DW462" s="12"/>
      <c r="DX462" s="12"/>
      <c r="DY462" s="12"/>
      <c r="DZ462" s="12"/>
      <c r="EA462" s="12"/>
      <c r="EB462" s="12"/>
      <c r="EC462" s="12"/>
      <c r="ED462" s="12"/>
      <c r="EE462" s="12"/>
      <c r="EF462" s="12"/>
      <c r="EG462" s="12"/>
      <c r="EH462" s="12"/>
      <c r="EI462" s="12"/>
      <c r="EJ462" s="12"/>
      <c r="EK462" s="12"/>
      <c r="EL462" s="12"/>
      <c r="EM462" s="12"/>
      <c r="EN462" s="12"/>
      <c r="EO462" s="12"/>
      <c r="EP462" s="12"/>
      <c r="EQ462" s="12"/>
      <c r="ER462" s="12"/>
      <c r="ES462" s="12"/>
      <c r="ET462" s="12"/>
      <c r="EU462" s="12"/>
      <c r="EV462" s="12"/>
      <c r="EW462" s="12"/>
      <c r="EX462" s="12"/>
      <c r="EY462" s="12"/>
      <c r="EZ462" s="12"/>
      <c r="FA462" s="12"/>
      <c r="FB462" s="12"/>
      <c r="FC462" s="12"/>
      <c r="FD462" s="12"/>
      <c r="FE462" s="12"/>
      <c r="FF462" s="12"/>
      <c r="FG462" s="12"/>
    </row>
    <row r="463" spans="1:163" ht="12.75" x14ac:dyDescent="0.2">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12"/>
      <c r="BH463" s="12"/>
      <c r="BI463" s="12"/>
      <c r="BJ463" s="12"/>
      <c r="BK463" s="12"/>
      <c r="BL463" s="117">
        <f>'Youth population'!AU463</f>
        <v>0</v>
      </c>
      <c r="BM463" s="12"/>
      <c r="BN463" s="12"/>
      <c r="BO463" s="12"/>
      <c r="BP463" s="12"/>
      <c r="BQ463" s="12"/>
      <c r="BR463" s="12"/>
      <c r="BS463" s="12"/>
      <c r="BT463" s="12"/>
      <c r="BU463" s="12"/>
      <c r="BV463" s="12"/>
      <c r="BW463" s="12"/>
      <c r="BX463" s="12"/>
      <c r="BY463" s="12"/>
      <c r="BZ463" s="12"/>
      <c r="CA463" s="12"/>
      <c r="CB463" s="141"/>
      <c r="CC463" s="12"/>
      <c r="CD463" s="12"/>
      <c r="CE463" s="12"/>
      <c r="CF463" s="12"/>
      <c r="CG463" s="12"/>
      <c r="CH463" s="12"/>
      <c r="CI463" s="12"/>
      <c r="CJ463" s="12"/>
      <c r="CK463" s="12"/>
      <c r="CL463" s="12"/>
      <c r="CM463" s="12"/>
      <c r="CN463" s="12"/>
      <c r="CO463" s="12"/>
      <c r="CP463" s="12"/>
      <c r="CQ463" s="12"/>
      <c r="CR463" s="12"/>
      <c r="CS463" s="12"/>
      <c r="CT463" s="12"/>
      <c r="CU463" s="12"/>
      <c r="CV463" s="12"/>
      <c r="CW463" s="12"/>
      <c r="CX463" s="12"/>
      <c r="CY463" s="12"/>
      <c r="CZ463" s="12"/>
      <c r="DA463" s="12"/>
      <c r="DB463" s="12"/>
      <c r="DC463" s="12"/>
      <c r="DD463" s="12"/>
      <c r="DE463" s="12"/>
      <c r="DF463" s="12"/>
      <c r="DG463" s="12"/>
      <c r="DH463" s="12"/>
      <c r="DI463" s="12"/>
      <c r="DJ463" s="12"/>
      <c r="DK463" s="12"/>
      <c r="DL463" s="12"/>
      <c r="DM463" s="12"/>
      <c r="DN463" s="12"/>
      <c r="DO463" s="12"/>
      <c r="DP463" s="12"/>
      <c r="DQ463" s="12"/>
      <c r="DR463" s="12"/>
      <c r="DS463" s="12"/>
      <c r="DT463" s="12"/>
      <c r="DU463" s="12"/>
      <c r="DV463" s="12"/>
      <c r="DW463" s="12"/>
      <c r="DX463" s="12"/>
      <c r="DY463" s="12"/>
      <c r="DZ463" s="12"/>
      <c r="EA463" s="12"/>
      <c r="EB463" s="12"/>
      <c r="EC463" s="12"/>
      <c r="ED463" s="12"/>
      <c r="EE463" s="12"/>
      <c r="EF463" s="12"/>
      <c r="EG463" s="12"/>
      <c r="EH463" s="12"/>
      <c r="EI463" s="12"/>
      <c r="EJ463" s="12"/>
      <c r="EK463" s="12"/>
      <c r="EL463" s="12"/>
      <c r="EM463" s="12"/>
      <c r="EN463" s="12"/>
      <c r="EO463" s="12"/>
      <c r="EP463" s="12"/>
      <c r="EQ463" s="12"/>
      <c r="ER463" s="12"/>
      <c r="ES463" s="12"/>
      <c r="ET463" s="12"/>
      <c r="EU463" s="12"/>
      <c r="EV463" s="12"/>
      <c r="EW463" s="12"/>
      <c r="EX463" s="12"/>
      <c r="EY463" s="12"/>
      <c r="EZ463" s="12"/>
      <c r="FA463" s="12"/>
      <c r="FB463" s="12"/>
      <c r="FC463" s="12"/>
      <c r="FD463" s="12"/>
      <c r="FE463" s="12"/>
      <c r="FF463" s="12"/>
      <c r="FG463" s="12"/>
    </row>
    <row r="464" spans="1:163" ht="12.75" x14ac:dyDescent="0.2">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12"/>
      <c r="BH464" s="12"/>
      <c r="BI464" s="12"/>
      <c r="BJ464" s="12"/>
      <c r="BK464" s="12"/>
      <c r="BL464" s="117">
        <f>'Youth population'!AU464</f>
        <v>0</v>
      </c>
      <c r="BM464" s="12"/>
      <c r="BN464" s="12"/>
      <c r="BO464" s="12"/>
      <c r="BP464" s="12"/>
      <c r="BQ464" s="12"/>
      <c r="BR464" s="12"/>
      <c r="BS464" s="12"/>
      <c r="BT464" s="12"/>
      <c r="BU464" s="12"/>
      <c r="BV464" s="12"/>
      <c r="BW464" s="12"/>
      <c r="BX464" s="12"/>
      <c r="BY464" s="12"/>
      <c r="BZ464" s="12"/>
      <c r="CA464" s="12"/>
      <c r="CB464" s="141"/>
      <c r="CC464" s="12"/>
      <c r="CD464" s="12"/>
      <c r="CE464" s="12"/>
      <c r="CF464" s="12"/>
      <c r="CG464" s="12"/>
      <c r="CH464" s="12"/>
      <c r="CI464" s="12"/>
      <c r="CJ464" s="12"/>
      <c r="CK464" s="12"/>
      <c r="CL464" s="12"/>
      <c r="CM464" s="12"/>
      <c r="CN464" s="12"/>
      <c r="CO464" s="12"/>
      <c r="CP464" s="12"/>
      <c r="CQ464" s="12"/>
      <c r="CR464" s="12"/>
      <c r="CS464" s="12"/>
      <c r="CT464" s="12"/>
      <c r="CU464" s="12"/>
      <c r="CV464" s="12"/>
      <c r="CW464" s="12"/>
      <c r="CX464" s="12"/>
      <c r="CY464" s="12"/>
      <c r="CZ464" s="12"/>
      <c r="DA464" s="12"/>
      <c r="DB464" s="12"/>
      <c r="DC464" s="12"/>
      <c r="DD464" s="12"/>
      <c r="DE464" s="12"/>
      <c r="DF464" s="12"/>
      <c r="DG464" s="12"/>
      <c r="DH464" s="12"/>
      <c r="DI464" s="12"/>
      <c r="DJ464" s="12"/>
      <c r="DK464" s="12"/>
      <c r="DL464" s="12"/>
      <c r="DM464" s="12"/>
      <c r="DN464" s="12"/>
      <c r="DO464" s="12"/>
      <c r="DP464" s="12"/>
      <c r="DQ464" s="12"/>
      <c r="DR464" s="12"/>
      <c r="DS464" s="12"/>
      <c r="DT464" s="12"/>
      <c r="DU464" s="12"/>
      <c r="DV464" s="12"/>
      <c r="DW464" s="12"/>
      <c r="DX464" s="12"/>
      <c r="DY464" s="12"/>
      <c r="DZ464" s="12"/>
      <c r="EA464" s="12"/>
      <c r="EB464" s="12"/>
      <c r="EC464" s="12"/>
      <c r="ED464" s="12"/>
      <c r="EE464" s="12"/>
      <c r="EF464" s="12"/>
      <c r="EG464" s="12"/>
      <c r="EH464" s="12"/>
      <c r="EI464" s="12"/>
      <c r="EJ464" s="12"/>
      <c r="EK464" s="12"/>
      <c r="EL464" s="12"/>
      <c r="EM464" s="12"/>
      <c r="EN464" s="12"/>
      <c r="EO464" s="12"/>
      <c r="EP464" s="12"/>
      <c r="EQ464" s="12"/>
      <c r="ER464" s="12"/>
      <c r="ES464" s="12"/>
      <c r="ET464" s="12"/>
      <c r="EU464" s="12"/>
      <c r="EV464" s="12"/>
      <c r="EW464" s="12"/>
      <c r="EX464" s="12"/>
      <c r="EY464" s="12"/>
      <c r="EZ464" s="12"/>
      <c r="FA464" s="12"/>
      <c r="FB464" s="12"/>
      <c r="FC464" s="12"/>
      <c r="FD464" s="12"/>
      <c r="FE464" s="12"/>
      <c r="FF464" s="12"/>
      <c r="FG464" s="12"/>
    </row>
    <row r="465" spans="1:163" ht="12.75" x14ac:dyDescent="0.2">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12"/>
      <c r="BH465" s="12"/>
      <c r="BI465" s="12"/>
      <c r="BJ465" s="12"/>
      <c r="BK465" s="12"/>
      <c r="BL465" s="73">
        <f>'Youth population'!AU465</f>
        <v>0</v>
      </c>
      <c r="BM465" s="12"/>
      <c r="BN465" s="12"/>
      <c r="BO465" s="12"/>
      <c r="BP465" s="12"/>
      <c r="BQ465" s="12"/>
      <c r="BR465" s="12"/>
      <c r="BS465" s="12"/>
      <c r="BT465" s="12"/>
      <c r="BU465" s="12"/>
      <c r="BV465" s="12"/>
      <c r="BW465" s="12"/>
      <c r="BX465" s="12"/>
      <c r="BY465" s="12"/>
      <c r="BZ465" s="12"/>
      <c r="CA465" s="12"/>
      <c r="CB465" s="141"/>
      <c r="CC465" s="12"/>
      <c r="CD465" s="12"/>
      <c r="CE465" s="12"/>
      <c r="CF465" s="12"/>
      <c r="CG465" s="12"/>
      <c r="CH465" s="12"/>
      <c r="CI465" s="12"/>
      <c r="CJ465" s="12"/>
      <c r="CK465" s="12"/>
      <c r="CL465" s="12"/>
      <c r="CM465" s="12"/>
      <c r="CN465" s="12"/>
      <c r="CO465" s="12"/>
      <c r="CP465" s="12"/>
      <c r="CQ465" s="12"/>
      <c r="CR465" s="12"/>
      <c r="CS465" s="12"/>
      <c r="CT465" s="12"/>
      <c r="CU465" s="12"/>
      <c r="CV465" s="12"/>
      <c r="CW465" s="12"/>
      <c r="CX465" s="12"/>
      <c r="CY465" s="12"/>
      <c r="CZ465" s="12"/>
      <c r="DA465" s="12"/>
      <c r="DB465" s="12"/>
      <c r="DC465" s="12"/>
      <c r="DD465" s="12"/>
      <c r="DE465" s="12"/>
      <c r="DF465" s="12"/>
      <c r="DG465" s="12"/>
      <c r="DH465" s="12"/>
      <c r="DI465" s="12"/>
      <c r="DJ465" s="12"/>
      <c r="DK465" s="12"/>
      <c r="DL465" s="12"/>
      <c r="DM465" s="12"/>
      <c r="DN465" s="12"/>
      <c r="DO465" s="12"/>
      <c r="DP465" s="12"/>
      <c r="DQ465" s="12"/>
      <c r="DR465" s="12"/>
      <c r="DS465" s="12"/>
      <c r="DT465" s="12"/>
      <c r="DU465" s="12"/>
      <c r="DV465" s="12"/>
      <c r="DW465" s="12"/>
      <c r="DX465" s="12"/>
      <c r="DY465" s="12"/>
      <c r="DZ465" s="12"/>
      <c r="EA465" s="12"/>
      <c r="EB465" s="12"/>
      <c r="EC465" s="12"/>
      <c r="ED465" s="12"/>
      <c r="EE465" s="12"/>
      <c r="EF465" s="12"/>
      <c r="EG465" s="12"/>
      <c r="EH465" s="12"/>
      <c r="EI465" s="12"/>
      <c r="EJ465" s="12"/>
      <c r="EK465" s="12"/>
      <c r="EL465" s="12"/>
      <c r="EM465" s="12"/>
      <c r="EN465" s="12"/>
      <c r="EO465" s="12"/>
      <c r="EP465" s="12"/>
      <c r="EQ465" s="12"/>
      <c r="ER465" s="12"/>
      <c r="ES465" s="12"/>
      <c r="ET465" s="12"/>
      <c r="EU465" s="12"/>
      <c r="EV465" s="12"/>
      <c r="EW465" s="12"/>
      <c r="EX465" s="12"/>
      <c r="EY465" s="12"/>
      <c r="EZ465" s="12"/>
      <c r="FA465" s="12"/>
      <c r="FB465" s="12"/>
      <c r="FC465" s="12"/>
      <c r="FD465" s="12"/>
      <c r="FE465" s="12"/>
      <c r="FF465" s="12"/>
      <c r="FG465" s="12"/>
    </row>
    <row r="466" spans="1:163" ht="12.75" x14ac:dyDescent="0.2">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12"/>
      <c r="BH466" s="12"/>
      <c r="BI466" s="12"/>
      <c r="BJ466" s="12"/>
      <c r="BK466" s="12"/>
      <c r="BL466" s="73">
        <f>'Youth population'!AU466</f>
        <v>0</v>
      </c>
      <c r="BM466" s="12"/>
      <c r="BN466" s="12"/>
      <c r="BO466" s="12"/>
      <c r="BP466" s="12"/>
      <c r="BQ466" s="12"/>
      <c r="BR466" s="12"/>
      <c r="BS466" s="12"/>
      <c r="BT466" s="12"/>
      <c r="BU466" s="12"/>
      <c r="BV466" s="12"/>
      <c r="BW466" s="12"/>
      <c r="BX466" s="12"/>
      <c r="BY466" s="12"/>
      <c r="BZ466" s="12"/>
      <c r="CA466" s="12"/>
      <c r="CB466" s="141"/>
      <c r="CC466" s="12"/>
      <c r="CD466" s="12"/>
      <c r="CE466" s="12"/>
      <c r="CF466" s="12"/>
      <c r="CG466" s="12"/>
      <c r="CH466" s="12"/>
      <c r="CI466" s="12"/>
      <c r="CJ466" s="12"/>
      <c r="CK466" s="12"/>
      <c r="CL466" s="12"/>
      <c r="CM466" s="12"/>
      <c r="CN466" s="12"/>
      <c r="CO466" s="12"/>
      <c r="CP466" s="12"/>
      <c r="CQ466" s="12"/>
      <c r="CR466" s="12"/>
      <c r="CS466" s="12"/>
      <c r="CT466" s="12"/>
      <c r="CU466" s="12"/>
      <c r="CV466" s="12"/>
      <c r="CW466" s="12"/>
      <c r="CX466" s="12"/>
      <c r="CY466" s="12"/>
      <c r="CZ466" s="12"/>
      <c r="DA466" s="12"/>
      <c r="DB466" s="12"/>
      <c r="DC466" s="12"/>
      <c r="DD466" s="12"/>
      <c r="DE466" s="12"/>
      <c r="DF466" s="12"/>
      <c r="DG466" s="12"/>
      <c r="DH466" s="12"/>
      <c r="DI466" s="12"/>
      <c r="DJ466" s="12"/>
      <c r="DK466" s="12"/>
      <c r="DL466" s="12"/>
      <c r="DM466" s="12"/>
      <c r="DN466" s="12"/>
      <c r="DO466" s="12"/>
      <c r="DP466" s="12"/>
      <c r="DQ466" s="12"/>
      <c r="DR466" s="12"/>
      <c r="DS466" s="12"/>
      <c r="DT466" s="12"/>
      <c r="DU466" s="12"/>
      <c r="DV466" s="12"/>
      <c r="DW466" s="12"/>
      <c r="DX466" s="12"/>
      <c r="DY466" s="12"/>
      <c r="DZ466" s="12"/>
      <c r="EA466" s="12"/>
      <c r="EB466" s="12"/>
      <c r="EC466" s="12"/>
      <c r="ED466" s="12"/>
      <c r="EE466" s="12"/>
      <c r="EF466" s="12"/>
      <c r="EG466" s="12"/>
      <c r="EH466" s="12"/>
      <c r="EI466" s="12"/>
      <c r="EJ466" s="12"/>
      <c r="EK466" s="12"/>
      <c r="EL466" s="12"/>
      <c r="EM466" s="12"/>
      <c r="EN466" s="12"/>
      <c r="EO466" s="12"/>
      <c r="EP466" s="12"/>
      <c r="EQ466" s="12"/>
      <c r="ER466" s="12"/>
      <c r="ES466" s="12"/>
      <c r="ET466" s="12"/>
      <c r="EU466" s="12"/>
      <c r="EV466" s="12"/>
      <c r="EW466" s="12"/>
      <c r="EX466" s="12"/>
      <c r="EY466" s="12"/>
      <c r="EZ466" s="12"/>
      <c r="FA466" s="12"/>
      <c r="FB466" s="12"/>
      <c r="FC466" s="12"/>
      <c r="FD466" s="12"/>
      <c r="FE466" s="12"/>
      <c r="FF466" s="12"/>
      <c r="FG466" s="12"/>
    </row>
    <row r="467" spans="1:163" ht="12.75" x14ac:dyDescent="0.2">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12"/>
      <c r="BH467" s="12"/>
      <c r="BI467" s="12"/>
      <c r="BJ467" s="12"/>
      <c r="BK467" s="12"/>
      <c r="BL467" s="117">
        <f>'Youth population'!AU467</f>
        <v>0</v>
      </c>
      <c r="BM467" s="12"/>
      <c r="BN467" s="12"/>
      <c r="BO467" s="12"/>
      <c r="BP467" s="12"/>
      <c r="BQ467" s="12"/>
      <c r="BR467" s="12"/>
      <c r="BS467" s="12"/>
      <c r="BT467" s="12"/>
      <c r="BU467" s="12"/>
      <c r="BV467" s="12"/>
      <c r="BW467" s="12"/>
      <c r="BX467" s="12"/>
      <c r="BY467" s="12"/>
      <c r="BZ467" s="12"/>
      <c r="CA467" s="12"/>
      <c r="CB467" s="141"/>
      <c r="CC467" s="12"/>
      <c r="CD467" s="12"/>
      <c r="CE467" s="12"/>
      <c r="CF467" s="12"/>
      <c r="CG467" s="12"/>
      <c r="CH467" s="12"/>
      <c r="CI467" s="12"/>
      <c r="CJ467" s="12"/>
      <c r="CK467" s="12"/>
      <c r="CL467" s="12"/>
      <c r="CM467" s="12"/>
      <c r="CN467" s="12"/>
      <c r="CO467" s="12"/>
      <c r="CP467" s="12"/>
      <c r="CQ467" s="12"/>
      <c r="CR467" s="12"/>
      <c r="CS467" s="12"/>
      <c r="CT467" s="12"/>
      <c r="CU467" s="12"/>
      <c r="CV467" s="12"/>
      <c r="CW467" s="12"/>
      <c r="CX467" s="12"/>
      <c r="CY467" s="12"/>
      <c r="CZ467" s="12"/>
      <c r="DA467" s="12"/>
      <c r="DB467" s="12"/>
      <c r="DC467" s="12"/>
      <c r="DD467" s="12"/>
      <c r="DE467" s="12"/>
      <c r="DF467" s="12"/>
      <c r="DG467" s="12"/>
      <c r="DH467" s="12"/>
      <c r="DI467" s="12"/>
      <c r="DJ467" s="12"/>
      <c r="DK467" s="12"/>
      <c r="DL467" s="12"/>
      <c r="DM467" s="12"/>
      <c r="DN467" s="12"/>
      <c r="DO467" s="12"/>
      <c r="DP467" s="12"/>
      <c r="DQ467" s="12"/>
      <c r="DR467" s="12"/>
      <c r="DS467" s="12"/>
      <c r="DT467" s="12"/>
      <c r="DU467" s="12"/>
      <c r="DV467" s="12"/>
      <c r="DW467" s="12"/>
      <c r="DX467" s="12"/>
      <c r="DY467" s="12"/>
      <c r="DZ467" s="12"/>
      <c r="EA467" s="12"/>
      <c r="EB467" s="12"/>
      <c r="EC467" s="12"/>
      <c r="ED467" s="12"/>
      <c r="EE467" s="12"/>
      <c r="EF467" s="12"/>
      <c r="EG467" s="12"/>
      <c r="EH467" s="12"/>
      <c r="EI467" s="12"/>
      <c r="EJ467" s="12"/>
      <c r="EK467" s="12"/>
      <c r="EL467" s="12"/>
      <c r="EM467" s="12"/>
      <c r="EN467" s="12"/>
      <c r="EO467" s="12"/>
      <c r="EP467" s="12"/>
      <c r="EQ467" s="12"/>
      <c r="ER467" s="12"/>
      <c r="ES467" s="12"/>
      <c r="ET467" s="12"/>
      <c r="EU467" s="12"/>
      <c r="EV467" s="12"/>
      <c r="EW467" s="12"/>
      <c r="EX467" s="12"/>
      <c r="EY467" s="12"/>
      <c r="EZ467" s="12"/>
      <c r="FA467" s="12"/>
      <c r="FB467" s="12"/>
      <c r="FC467" s="12"/>
      <c r="FD467" s="12"/>
      <c r="FE467" s="12"/>
      <c r="FF467" s="12"/>
      <c r="FG467" s="12"/>
    </row>
    <row r="468" spans="1:163" ht="12.75" x14ac:dyDescent="0.2">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12"/>
      <c r="BH468" s="12"/>
      <c r="BI468" s="12"/>
      <c r="BJ468" s="12"/>
      <c r="BK468" s="12"/>
      <c r="BL468" s="81">
        <f>'Youth population'!AU468</f>
        <v>0</v>
      </c>
      <c r="BM468" s="12"/>
      <c r="BN468" s="12"/>
      <c r="BO468" s="12"/>
      <c r="BP468" s="12"/>
      <c r="BQ468" s="12"/>
      <c r="BR468" s="12"/>
      <c r="BS468" s="12"/>
      <c r="BT468" s="12"/>
      <c r="BU468" s="12"/>
      <c r="BV468" s="12"/>
      <c r="BW468" s="12"/>
      <c r="BX468" s="12"/>
      <c r="BY468" s="12"/>
      <c r="BZ468" s="12"/>
      <c r="CA468" s="12"/>
      <c r="CB468" s="141"/>
      <c r="CC468" s="12"/>
      <c r="CD468" s="12"/>
      <c r="CE468" s="12"/>
      <c r="CF468" s="12"/>
      <c r="CG468" s="12"/>
      <c r="CH468" s="12"/>
      <c r="CI468" s="12"/>
      <c r="CJ468" s="12"/>
      <c r="CK468" s="12"/>
      <c r="CL468" s="12"/>
      <c r="CM468" s="12"/>
      <c r="CN468" s="12"/>
      <c r="CO468" s="12"/>
      <c r="CP468" s="12"/>
      <c r="CQ468" s="12"/>
      <c r="CR468" s="12"/>
      <c r="CS468" s="12"/>
      <c r="CT468" s="12"/>
      <c r="CU468" s="12"/>
      <c r="CV468" s="12"/>
      <c r="CW468" s="12"/>
      <c r="CX468" s="12"/>
      <c r="CY468" s="12"/>
      <c r="CZ468" s="12"/>
      <c r="DA468" s="12"/>
      <c r="DB468" s="12"/>
      <c r="DC468" s="12"/>
      <c r="DD468" s="12"/>
      <c r="DE468" s="12"/>
      <c r="DF468" s="12"/>
      <c r="DG468" s="12"/>
      <c r="DH468" s="12"/>
      <c r="DI468" s="12"/>
      <c r="DJ468" s="12"/>
      <c r="DK468" s="12"/>
      <c r="DL468" s="12"/>
      <c r="DM468" s="12"/>
      <c r="DN468" s="12"/>
      <c r="DO468" s="12"/>
      <c r="DP468" s="12"/>
      <c r="DQ468" s="12"/>
      <c r="DR468" s="12"/>
      <c r="DS468" s="12"/>
      <c r="DT468" s="12"/>
      <c r="DU468" s="12"/>
      <c r="DV468" s="12"/>
      <c r="DW468" s="12"/>
      <c r="DX468" s="12"/>
      <c r="DY468" s="12"/>
      <c r="DZ468" s="12"/>
      <c r="EA468" s="12"/>
      <c r="EB468" s="12"/>
      <c r="EC468" s="12"/>
      <c r="ED468" s="12"/>
      <c r="EE468" s="12"/>
      <c r="EF468" s="12"/>
      <c r="EG468" s="12"/>
      <c r="EH468" s="12"/>
      <c r="EI468" s="12"/>
      <c r="EJ468" s="12"/>
      <c r="EK468" s="12"/>
      <c r="EL468" s="12"/>
      <c r="EM468" s="12"/>
      <c r="EN468" s="12"/>
      <c r="EO468" s="12"/>
      <c r="EP468" s="12"/>
      <c r="EQ468" s="12"/>
      <c r="ER468" s="12"/>
      <c r="ES468" s="12"/>
      <c r="ET468" s="12"/>
      <c r="EU468" s="12"/>
      <c r="EV468" s="12"/>
      <c r="EW468" s="12"/>
      <c r="EX468" s="12"/>
      <c r="EY468" s="12"/>
      <c r="EZ468" s="12"/>
      <c r="FA468" s="12"/>
      <c r="FB468" s="12"/>
      <c r="FC468" s="12"/>
      <c r="FD468" s="12"/>
      <c r="FE468" s="12"/>
      <c r="FF468" s="12"/>
      <c r="FG468" s="12"/>
    </row>
    <row r="469" spans="1:163" ht="12.75" x14ac:dyDescent="0.2">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12"/>
      <c r="BH469" s="12"/>
      <c r="BI469" s="12"/>
      <c r="BJ469" s="12"/>
      <c r="BK469" s="12"/>
      <c r="BL469" s="81">
        <f>'Youth population'!AU469</f>
        <v>0</v>
      </c>
      <c r="BM469" s="12"/>
      <c r="BN469" s="12"/>
      <c r="BO469" s="12"/>
      <c r="BP469" s="12"/>
      <c r="BQ469" s="12"/>
      <c r="BR469" s="12"/>
      <c r="BS469" s="12"/>
      <c r="BT469" s="12"/>
      <c r="BU469" s="12"/>
      <c r="BV469" s="12"/>
      <c r="BW469" s="12"/>
      <c r="BX469" s="12"/>
      <c r="BY469" s="12"/>
      <c r="BZ469" s="12"/>
      <c r="CA469" s="12"/>
      <c r="CB469" s="141"/>
      <c r="CC469" s="12"/>
      <c r="CD469" s="12"/>
      <c r="CE469" s="12"/>
      <c r="CF469" s="12"/>
      <c r="CG469" s="12"/>
      <c r="CH469" s="12"/>
      <c r="CI469" s="12"/>
      <c r="CJ469" s="12"/>
      <c r="CK469" s="12"/>
      <c r="CL469" s="12"/>
      <c r="CM469" s="12"/>
      <c r="CN469" s="12"/>
      <c r="CO469" s="12"/>
      <c r="CP469" s="12"/>
      <c r="CQ469" s="12"/>
      <c r="CR469" s="12"/>
      <c r="CS469" s="12"/>
      <c r="CT469" s="12"/>
      <c r="CU469" s="12"/>
      <c r="CV469" s="12"/>
      <c r="CW469" s="12"/>
      <c r="CX469" s="12"/>
      <c r="CY469" s="12"/>
      <c r="CZ469" s="12"/>
      <c r="DA469" s="12"/>
      <c r="DB469" s="12"/>
      <c r="DC469" s="12"/>
      <c r="DD469" s="12"/>
      <c r="DE469" s="12"/>
      <c r="DF469" s="12"/>
      <c r="DG469" s="12"/>
      <c r="DH469" s="12"/>
      <c r="DI469" s="12"/>
      <c r="DJ469" s="12"/>
      <c r="DK469" s="12"/>
      <c r="DL469" s="12"/>
      <c r="DM469" s="12"/>
      <c r="DN469" s="12"/>
      <c r="DO469" s="12"/>
      <c r="DP469" s="12"/>
      <c r="DQ469" s="12"/>
      <c r="DR469" s="12"/>
      <c r="DS469" s="12"/>
      <c r="DT469" s="12"/>
      <c r="DU469" s="12"/>
      <c r="DV469" s="12"/>
      <c r="DW469" s="12"/>
      <c r="DX469" s="12"/>
      <c r="DY469" s="12"/>
      <c r="DZ469" s="12"/>
      <c r="EA469" s="12"/>
      <c r="EB469" s="12"/>
      <c r="EC469" s="12"/>
      <c r="ED469" s="12"/>
      <c r="EE469" s="12"/>
      <c r="EF469" s="12"/>
      <c r="EG469" s="12"/>
      <c r="EH469" s="12"/>
      <c r="EI469" s="12"/>
      <c r="EJ469" s="12"/>
      <c r="EK469" s="12"/>
      <c r="EL469" s="12"/>
      <c r="EM469" s="12"/>
      <c r="EN469" s="12"/>
      <c r="EO469" s="12"/>
      <c r="EP469" s="12"/>
      <c r="EQ469" s="12"/>
      <c r="ER469" s="12"/>
      <c r="ES469" s="12"/>
      <c r="ET469" s="12"/>
      <c r="EU469" s="12"/>
      <c r="EV469" s="12"/>
      <c r="EW469" s="12"/>
      <c r="EX469" s="12"/>
      <c r="EY469" s="12"/>
      <c r="EZ469" s="12"/>
      <c r="FA469" s="12"/>
      <c r="FB469" s="12"/>
      <c r="FC469" s="12"/>
      <c r="FD469" s="12"/>
      <c r="FE469" s="12"/>
      <c r="FF469" s="12"/>
      <c r="FG469" s="12"/>
    </row>
    <row r="470" spans="1:163" ht="12.75" x14ac:dyDescent="0.2">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12"/>
      <c r="BH470" s="12"/>
      <c r="BI470" s="12"/>
      <c r="BJ470" s="12"/>
      <c r="BK470" s="12"/>
      <c r="BL470" s="69">
        <f>'Youth population'!AU470</f>
        <v>0</v>
      </c>
      <c r="BM470" s="12"/>
      <c r="BN470" s="12"/>
      <c r="BO470" s="12"/>
      <c r="BP470" s="12"/>
      <c r="BQ470" s="12"/>
      <c r="BR470" s="12"/>
      <c r="BS470" s="12"/>
      <c r="BT470" s="12"/>
      <c r="BU470" s="12"/>
      <c r="BV470" s="12"/>
      <c r="BW470" s="12"/>
      <c r="BX470" s="12"/>
      <c r="BY470" s="12"/>
      <c r="BZ470" s="12"/>
      <c r="CA470" s="12"/>
      <c r="CB470" s="141"/>
      <c r="CC470" s="12"/>
      <c r="CD470" s="12"/>
      <c r="CE470" s="12"/>
      <c r="CF470" s="12"/>
      <c r="CG470" s="12"/>
      <c r="CH470" s="12"/>
      <c r="CI470" s="12"/>
      <c r="CJ470" s="12"/>
      <c r="CK470" s="12"/>
      <c r="CL470" s="12"/>
      <c r="CM470" s="12"/>
      <c r="CN470" s="12"/>
      <c r="CO470" s="12"/>
      <c r="CP470" s="12"/>
      <c r="CQ470" s="12"/>
      <c r="CR470" s="12"/>
      <c r="CS470" s="12"/>
      <c r="CT470" s="12"/>
      <c r="CU470" s="12"/>
      <c r="CV470" s="12"/>
      <c r="CW470" s="12"/>
      <c r="CX470" s="12"/>
      <c r="CY470" s="12"/>
      <c r="CZ470" s="12"/>
      <c r="DA470" s="12"/>
      <c r="DB470" s="12"/>
      <c r="DC470" s="12"/>
      <c r="DD470" s="12"/>
      <c r="DE470" s="12"/>
      <c r="DF470" s="12"/>
      <c r="DG470" s="12"/>
      <c r="DH470" s="12"/>
      <c r="DI470" s="12"/>
      <c r="DJ470" s="12"/>
      <c r="DK470" s="12"/>
      <c r="DL470" s="12"/>
      <c r="DM470" s="12"/>
      <c r="DN470" s="12"/>
      <c r="DO470" s="12"/>
      <c r="DP470" s="12"/>
      <c r="DQ470" s="12"/>
      <c r="DR470" s="12"/>
      <c r="DS470" s="12"/>
      <c r="DT470" s="12"/>
      <c r="DU470" s="12"/>
      <c r="DV470" s="12"/>
      <c r="DW470" s="12"/>
      <c r="DX470" s="12"/>
      <c r="DY470" s="12"/>
      <c r="DZ470" s="12"/>
      <c r="EA470" s="12"/>
      <c r="EB470" s="12"/>
      <c r="EC470" s="12"/>
      <c r="ED470" s="12"/>
      <c r="EE470" s="12"/>
      <c r="EF470" s="12"/>
      <c r="EG470" s="12"/>
      <c r="EH470" s="12"/>
      <c r="EI470" s="12"/>
      <c r="EJ470" s="12"/>
      <c r="EK470" s="12"/>
      <c r="EL470" s="12"/>
      <c r="EM470" s="12"/>
      <c r="EN470" s="12"/>
      <c r="EO470" s="12"/>
      <c r="EP470" s="12"/>
      <c r="EQ470" s="12"/>
      <c r="ER470" s="12"/>
      <c r="ES470" s="12"/>
      <c r="ET470" s="12"/>
      <c r="EU470" s="12"/>
      <c r="EV470" s="12"/>
      <c r="EW470" s="12"/>
      <c r="EX470" s="12"/>
      <c r="EY470" s="12"/>
      <c r="EZ470" s="12"/>
      <c r="FA470" s="12"/>
      <c r="FB470" s="12"/>
      <c r="FC470" s="12"/>
      <c r="FD470" s="12"/>
      <c r="FE470" s="12"/>
      <c r="FF470" s="12"/>
      <c r="FG470" s="12"/>
    </row>
    <row r="471" spans="1:163" ht="12.75" x14ac:dyDescent="0.2">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12"/>
      <c r="BH471" s="12"/>
      <c r="BI471" s="12"/>
      <c r="BJ471" s="12"/>
      <c r="BK471" s="12"/>
      <c r="BL471" s="81">
        <f>'Youth population'!AU471</f>
        <v>0</v>
      </c>
      <c r="BM471" s="12"/>
      <c r="BN471" s="12"/>
      <c r="BO471" s="12"/>
      <c r="BP471" s="12"/>
      <c r="BQ471" s="12"/>
      <c r="BR471" s="12"/>
      <c r="BS471" s="12"/>
      <c r="BT471" s="12"/>
      <c r="BU471" s="12"/>
      <c r="BV471" s="12"/>
      <c r="BW471" s="12"/>
      <c r="BX471" s="12"/>
      <c r="BY471" s="12"/>
      <c r="BZ471" s="12"/>
      <c r="CA471" s="12"/>
      <c r="CB471" s="141"/>
      <c r="CC471" s="12"/>
      <c r="CD471" s="12"/>
      <c r="CE471" s="12"/>
      <c r="CF471" s="12"/>
      <c r="CG471" s="12"/>
      <c r="CH471" s="12"/>
      <c r="CI471" s="12"/>
      <c r="CJ471" s="12"/>
      <c r="CK471" s="12"/>
      <c r="CL471" s="12"/>
      <c r="CM471" s="12"/>
      <c r="CN471" s="12"/>
      <c r="CO471" s="12"/>
      <c r="CP471" s="12"/>
      <c r="CQ471" s="12"/>
      <c r="CR471" s="12"/>
      <c r="CS471" s="12"/>
      <c r="CT471" s="12"/>
      <c r="CU471" s="12"/>
      <c r="CV471" s="12"/>
      <c r="CW471" s="12"/>
      <c r="CX471" s="12"/>
      <c r="CY471" s="12"/>
      <c r="CZ471" s="12"/>
      <c r="DA471" s="12"/>
      <c r="DB471" s="12"/>
      <c r="DC471" s="12"/>
      <c r="DD471" s="12"/>
      <c r="DE471" s="12"/>
      <c r="DF471" s="12"/>
      <c r="DG471" s="12"/>
      <c r="DH471" s="12"/>
      <c r="DI471" s="12"/>
      <c r="DJ471" s="12"/>
      <c r="DK471" s="12"/>
      <c r="DL471" s="12"/>
      <c r="DM471" s="12"/>
      <c r="DN471" s="12"/>
      <c r="DO471" s="12"/>
      <c r="DP471" s="12"/>
      <c r="DQ471" s="12"/>
      <c r="DR471" s="12"/>
      <c r="DS471" s="12"/>
      <c r="DT471" s="12"/>
      <c r="DU471" s="12"/>
      <c r="DV471" s="12"/>
      <c r="DW471" s="12"/>
      <c r="DX471" s="12"/>
      <c r="DY471" s="12"/>
      <c r="DZ471" s="12"/>
      <c r="EA471" s="12"/>
      <c r="EB471" s="12"/>
      <c r="EC471" s="12"/>
      <c r="ED471" s="12"/>
      <c r="EE471" s="12"/>
      <c r="EF471" s="12"/>
      <c r="EG471" s="12"/>
      <c r="EH471" s="12"/>
      <c r="EI471" s="12"/>
      <c r="EJ471" s="12"/>
      <c r="EK471" s="12"/>
      <c r="EL471" s="12"/>
      <c r="EM471" s="12"/>
      <c r="EN471" s="12"/>
      <c r="EO471" s="12"/>
      <c r="EP471" s="12"/>
      <c r="EQ471" s="12"/>
      <c r="ER471" s="12"/>
      <c r="ES471" s="12"/>
      <c r="ET471" s="12"/>
      <c r="EU471" s="12"/>
      <c r="EV471" s="12"/>
      <c r="EW471" s="12"/>
      <c r="EX471" s="12"/>
      <c r="EY471" s="12"/>
      <c r="EZ471" s="12"/>
      <c r="FA471" s="12"/>
      <c r="FB471" s="12"/>
      <c r="FC471" s="12"/>
      <c r="FD471" s="12"/>
      <c r="FE471" s="12"/>
      <c r="FF471" s="12"/>
      <c r="FG471" s="12"/>
    </row>
    <row r="472" spans="1:163" ht="12.75" x14ac:dyDescent="0.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12"/>
      <c r="BH472" s="12"/>
      <c r="BI472" s="12"/>
      <c r="BJ472" s="12"/>
      <c r="BK472" s="12"/>
      <c r="BL472" s="12"/>
      <c r="BM472" s="12"/>
      <c r="BN472" s="12"/>
      <c r="BO472" s="12"/>
      <c r="BP472" s="12"/>
      <c r="BQ472" s="12"/>
      <c r="BR472" s="12"/>
      <c r="BS472" s="12"/>
      <c r="BT472" s="12"/>
      <c r="BU472" s="12"/>
      <c r="BV472" s="12"/>
      <c r="BW472" s="12"/>
      <c r="BX472" s="12"/>
      <c r="BY472" s="12"/>
      <c r="BZ472" s="12"/>
      <c r="CA472" s="12"/>
      <c r="CB472" s="141"/>
      <c r="CC472" s="12"/>
      <c r="CD472" s="12"/>
      <c r="CE472" s="12"/>
      <c r="CF472" s="12"/>
      <c r="CG472" s="12"/>
      <c r="CH472" s="12"/>
      <c r="CI472" s="12"/>
      <c r="CJ472" s="12"/>
      <c r="CK472" s="12"/>
      <c r="CL472" s="12"/>
      <c r="CM472" s="12"/>
      <c r="CN472" s="12"/>
      <c r="CO472" s="12"/>
      <c r="CP472" s="12"/>
      <c r="CQ472" s="12"/>
      <c r="CR472" s="12"/>
      <c r="CS472" s="12"/>
      <c r="CT472" s="12"/>
      <c r="CU472" s="12"/>
      <c r="CV472" s="12"/>
      <c r="CW472" s="12"/>
      <c r="CX472" s="12"/>
      <c r="CY472" s="12"/>
      <c r="CZ472" s="12"/>
      <c r="DA472" s="12"/>
      <c r="DB472" s="12"/>
      <c r="DC472" s="12"/>
      <c r="DD472" s="12"/>
      <c r="DE472" s="12"/>
      <c r="DF472" s="12"/>
      <c r="DG472" s="12"/>
      <c r="DH472" s="12"/>
      <c r="DI472" s="12"/>
      <c r="DJ472" s="12"/>
      <c r="DK472" s="12"/>
      <c r="DL472" s="12"/>
      <c r="DM472" s="12"/>
      <c r="DN472" s="12"/>
      <c r="DO472" s="12"/>
      <c r="DP472" s="12"/>
      <c r="DQ472" s="12"/>
      <c r="DR472" s="12"/>
      <c r="DS472" s="12"/>
      <c r="DT472" s="12"/>
      <c r="DU472" s="12"/>
      <c r="DV472" s="12"/>
      <c r="DW472" s="12"/>
      <c r="DX472" s="12"/>
      <c r="DY472" s="12"/>
      <c r="DZ472" s="12"/>
      <c r="EA472" s="12"/>
      <c r="EB472" s="12"/>
      <c r="EC472" s="12"/>
      <c r="ED472" s="12"/>
      <c r="EE472" s="12"/>
      <c r="EF472" s="12"/>
      <c r="EG472" s="12"/>
      <c r="EH472" s="12"/>
      <c r="EI472" s="12"/>
      <c r="EJ472" s="12"/>
      <c r="EK472" s="12"/>
      <c r="EL472" s="12"/>
      <c r="EM472" s="12"/>
      <c r="EN472" s="12"/>
      <c r="EO472" s="12"/>
      <c r="EP472" s="12"/>
      <c r="EQ472" s="12"/>
      <c r="ER472" s="12"/>
      <c r="ES472" s="12"/>
      <c r="ET472" s="12"/>
      <c r="EU472" s="12"/>
      <c r="EV472" s="12"/>
      <c r="EW472" s="12"/>
      <c r="EX472" s="12"/>
      <c r="EY472" s="12"/>
      <c r="EZ472" s="12"/>
      <c r="FA472" s="12"/>
      <c r="FB472" s="12"/>
      <c r="FC472" s="12"/>
      <c r="FD472" s="12"/>
      <c r="FE472" s="12"/>
      <c r="FF472" s="12"/>
      <c r="FG472" s="12"/>
    </row>
    <row r="473" spans="1:163" ht="12.75" x14ac:dyDescent="0.2">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12"/>
      <c r="BH473" s="12"/>
      <c r="BI473" s="12"/>
      <c r="BJ473" s="12"/>
      <c r="BK473" s="12"/>
      <c r="BL473" s="10"/>
      <c r="BM473" s="12"/>
      <c r="BN473" s="12"/>
      <c r="BO473" s="12"/>
      <c r="BP473" s="12"/>
      <c r="BQ473" s="12"/>
      <c r="BR473" s="12"/>
      <c r="BS473" s="12"/>
      <c r="BT473" s="12"/>
      <c r="BU473" s="12"/>
      <c r="BV473" s="12"/>
      <c r="BW473" s="12"/>
      <c r="BX473" s="12"/>
      <c r="BY473" s="12"/>
      <c r="BZ473" s="12"/>
      <c r="CA473" s="12"/>
      <c r="CB473" s="141"/>
      <c r="CC473" s="12"/>
      <c r="CD473" s="12"/>
      <c r="CE473" s="12"/>
      <c r="CF473" s="12"/>
      <c r="CG473" s="12"/>
      <c r="CH473" s="12"/>
      <c r="CI473" s="12"/>
      <c r="CJ473" s="12"/>
      <c r="CK473" s="12"/>
      <c r="CL473" s="12"/>
      <c r="CM473" s="12"/>
      <c r="CN473" s="12"/>
      <c r="CO473" s="12"/>
      <c r="CP473" s="12"/>
      <c r="CQ473" s="12"/>
      <c r="CR473" s="12"/>
      <c r="CS473" s="12"/>
      <c r="CT473" s="12"/>
      <c r="CU473" s="12"/>
      <c r="CV473" s="12"/>
      <c r="CW473" s="12"/>
      <c r="CX473" s="12"/>
      <c r="CY473" s="12"/>
      <c r="CZ473" s="12"/>
      <c r="DA473" s="12"/>
      <c r="DB473" s="12"/>
      <c r="DC473" s="12"/>
      <c r="DD473" s="12"/>
      <c r="DE473" s="12"/>
      <c r="DF473" s="12"/>
      <c r="DG473" s="12"/>
      <c r="DH473" s="12"/>
      <c r="DI473" s="12"/>
      <c r="DJ473" s="12"/>
      <c r="DK473" s="12"/>
      <c r="DL473" s="12"/>
      <c r="DM473" s="12"/>
      <c r="DN473" s="12"/>
      <c r="DO473" s="12"/>
      <c r="DP473" s="12"/>
      <c r="DQ473" s="12"/>
      <c r="DR473" s="12"/>
      <c r="DS473" s="12"/>
      <c r="DT473" s="12"/>
      <c r="DU473" s="12"/>
      <c r="DV473" s="12"/>
      <c r="DW473" s="12"/>
      <c r="DX473" s="12"/>
      <c r="DY473" s="12"/>
      <c r="DZ473" s="12"/>
      <c r="EA473" s="12"/>
      <c r="EB473" s="12"/>
      <c r="EC473" s="12"/>
      <c r="ED473" s="12"/>
      <c r="EE473" s="12"/>
      <c r="EF473" s="12"/>
      <c r="EG473" s="12"/>
      <c r="EH473" s="12"/>
      <c r="EI473" s="12"/>
      <c r="EJ473" s="12"/>
      <c r="EK473" s="12"/>
      <c r="EL473" s="12"/>
      <c r="EM473" s="12"/>
      <c r="EN473" s="12"/>
      <c r="EO473" s="12"/>
      <c r="EP473" s="12"/>
      <c r="EQ473" s="12"/>
      <c r="ER473" s="12"/>
      <c r="ES473" s="12"/>
      <c r="ET473" s="12"/>
      <c r="EU473" s="12"/>
      <c r="EV473" s="12"/>
      <c r="EW473" s="12"/>
      <c r="EX473" s="12"/>
      <c r="EY473" s="12"/>
      <c r="EZ473" s="12"/>
      <c r="FA473" s="12"/>
      <c r="FB473" s="12"/>
      <c r="FC473" s="12"/>
      <c r="FD473" s="12"/>
      <c r="FE473" s="12"/>
      <c r="FF473" s="12"/>
      <c r="FG473" s="12"/>
    </row>
    <row r="474" spans="1:163" ht="12.75" x14ac:dyDescent="0.2">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12"/>
      <c r="BH474" s="12"/>
      <c r="BI474" s="12"/>
      <c r="BJ474" s="12"/>
      <c r="BK474" s="12"/>
      <c r="BL474" s="10"/>
      <c r="BM474" s="12"/>
      <c r="BN474" s="12"/>
      <c r="BO474" s="12"/>
      <c r="BP474" s="12"/>
      <c r="BQ474" s="12"/>
      <c r="BR474" s="12"/>
      <c r="BS474" s="12"/>
      <c r="BT474" s="12"/>
      <c r="BU474" s="12"/>
      <c r="BV474" s="12"/>
      <c r="BW474" s="12"/>
      <c r="BX474" s="12"/>
      <c r="BY474" s="12"/>
      <c r="BZ474" s="12"/>
      <c r="CA474" s="12"/>
      <c r="CB474" s="141"/>
      <c r="CC474" s="12"/>
      <c r="CD474" s="12"/>
      <c r="CE474" s="12"/>
      <c r="CF474" s="12"/>
      <c r="CG474" s="12"/>
      <c r="CH474" s="12"/>
      <c r="CI474" s="12"/>
      <c r="CJ474" s="12"/>
      <c r="CK474" s="12"/>
      <c r="CL474" s="12"/>
      <c r="CM474" s="12"/>
      <c r="CN474" s="12"/>
      <c r="CO474" s="12"/>
      <c r="CP474" s="12"/>
      <c r="CQ474" s="12"/>
      <c r="CR474" s="12"/>
      <c r="CS474" s="12"/>
      <c r="CT474" s="12"/>
      <c r="CU474" s="12"/>
      <c r="CV474" s="12"/>
      <c r="CW474" s="12"/>
      <c r="CX474" s="12"/>
      <c r="CY474" s="12"/>
      <c r="CZ474" s="12"/>
      <c r="DA474" s="12"/>
      <c r="DB474" s="12"/>
      <c r="DC474" s="12"/>
      <c r="DD474" s="12"/>
      <c r="DE474" s="12"/>
      <c r="DF474" s="12"/>
      <c r="DG474" s="12"/>
      <c r="DH474" s="12"/>
      <c r="DI474" s="12"/>
      <c r="DJ474" s="12"/>
      <c r="DK474" s="12"/>
      <c r="DL474" s="12"/>
      <c r="DM474" s="12"/>
      <c r="DN474" s="12"/>
      <c r="DO474" s="12"/>
      <c r="DP474" s="12"/>
      <c r="DQ474" s="12"/>
      <c r="DR474" s="12"/>
      <c r="DS474" s="12"/>
      <c r="DT474" s="12"/>
      <c r="DU474" s="12"/>
      <c r="DV474" s="12"/>
      <c r="DW474" s="12"/>
      <c r="DX474" s="12"/>
      <c r="DY474" s="12"/>
      <c r="DZ474" s="12"/>
      <c r="EA474" s="12"/>
      <c r="EB474" s="12"/>
      <c r="EC474" s="12"/>
      <c r="ED474" s="12"/>
      <c r="EE474" s="12"/>
      <c r="EF474" s="12"/>
      <c r="EG474" s="12"/>
      <c r="EH474" s="12"/>
      <c r="EI474" s="12"/>
      <c r="EJ474" s="12"/>
      <c r="EK474" s="12"/>
      <c r="EL474" s="12"/>
      <c r="EM474" s="12"/>
      <c r="EN474" s="12"/>
      <c r="EO474" s="12"/>
      <c r="EP474" s="12"/>
      <c r="EQ474" s="12"/>
      <c r="ER474" s="12"/>
      <c r="ES474" s="12"/>
      <c r="ET474" s="12"/>
      <c r="EU474" s="12"/>
      <c r="EV474" s="12"/>
      <c r="EW474" s="12"/>
      <c r="EX474" s="12"/>
      <c r="EY474" s="12"/>
      <c r="EZ474" s="12"/>
      <c r="FA474" s="12"/>
      <c r="FB474" s="12"/>
      <c r="FC474" s="12"/>
      <c r="FD474" s="12"/>
      <c r="FE474" s="12"/>
      <c r="FF474" s="12"/>
      <c r="FG474" s="12"/>
    </row>
    <row r="475" spans="1:163" ht="25.5" x14ac:dyDescent="0.2">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12"/>
      <c r="BH475" s="12"/>
      <c r="BI475" s="12"/>
      <c r="BJ475" s="12"/>
      <c r="BK475" s="12"/>
      <c r="BL475" s="29" t="s">
        <v>43</v>
      </c>
      <c r="BM475" s="12"/>
      <c r="BN475" s="12"/>
      <c r="BO475" s="12"/>
      <c r="BP475" s="12"/>
      <c r="BQ475" s="12"/>
      <c r="BR475" s="12"/>
      <c r="BS475" s="12"/>
      <c r="BT475" s="12"/>
      <c r="BU475" s="12"/>
      <c r="BV475" s="12"/>
      <c r="BW475" s="12"/>
      <c r="BX475" s="12"/>
      <c r="BY475" s="12"/>
      <c r="BZ475" s="12"/>
      <c r="CA475" s="12"/>
      <c r="CB475" s="141"/>
      <c r="CC475" s="12"/>
      <c r="CD475" s="12"/>
      <c r="CE475" s="12"/>
      <c r="CF475" s="12"/>
      <c r="CG475" s="12"/>
      <c r="CH475" s="12"/>
      <c r="CI475" s="12"/>
      <c r="CJ475" s="12"/>
      <c r="CK475" s="12"/>
      <c r="CL475" s="12"/>
      <c r="CM475" s="12"/>
      <c r="CN475" s="12"/>
      <c r="CO475" s="12"/>
      <c r="CP475" s="12"/>
      <c r="CQ475" s="12"/>
      <c r="CR475" s="12"/>
      <c r="CS475" s="12"/>
      <c r="CT475" s="12"/>
      <c r="CU475" s="12"/>
      <c r="CV475" s="12"/>
      <c r="CW475" s="12"/>
      <c r="CX475" s="12"/>
      <c r="CY475" s="12"/>
      <c r="CZ475" s="12"/>
      <c r="DA475" s="12"/>
      <c r="DB475" s="12"/>
      <c r="DC475" s="12"/>
      <c r="DD475" s="12"/>
      <c r="DE475" s="12"/>
      <c r="DF475" s="12"/>
      <c r="DG475" s="12"/>
      <c r="DH475" s="12"/>
      <c r="DI475" s="12"/>
      <c r="DJ475" s="12"/>
      <c r="DK475" s="12"/>
      <c r="DL475" s="12"/>
      <c r="DM475" s="12"/>
      <c r="DN475" s="12"/>
      <c r="DO475" s="12"/>
      <c r="DP475" s="12"/>
      <c r="DQ475" s="12"/>
      <c r="DR475" s="12"/>
      <c r="DS475" s="12"/>
      <c r="DT475" s="12"/>
      <c r="DU475" s="12"/>
      <c r="DV475" s="12"/>
      <c r="DW475" s="12"/>
      <c r="DX475" s="12"/>
      <c r="DY475" s="12"/>
      <c r="DZ475" s="12"/>
      <c r="EA475" s="12"/>
      <c r="EB475" s="12"/>
      <c r="EC475" s="12"/>
      <c r="ED475" s="12"/>
      <c r="EE475" s="12"/>
      <c r="EF475" s="12"/>
      <c r="EG475" s="12"/>
      <c r="EH475" s="12"/>
      <c r="EI475" s="12"/>
      <c r="EJ475" s="12"/>
      <c r="EK475" s="12"/>
      <c r="EL475" s="12"/>
      <c r="EM475" s="12"/>
      <c r="EN475" s="12"/>
      <c r="EO475" s="12"/>
      <c r="EP475" s="12"/>
      <c r="EQ475" s="12"/>
      <c r="ER475" s="12"/>
      <c r="ES475" s="12"/>
      <c r="ET475" s="12"/>
      <c r="EU475" s="12"/>
      <c r="EV475" s="12"/>
      <c r="EW475" s="12"/>
      <c r="EX475" s="12"/>
      <c r="EY475" s="12"/>
      <c r="EZ475" s="12"/>
      <c r="FA475" s="12"/>
      <c r="FB475" s="12"/>
      <c r="FC475" s="12"/>
      <c r="FD475" s="12"/>
      <c r="FE475" s="12"/>
      <c r="FF475" s="12"/>
      <c r="FG475" s="12"/>
    </row>
    <row r="476" spans="1:163" ht="12.75" x14ac:dyDescent="0.2">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12"/>
      <c r="BH476" s="12"/>
      <c r="BI476" s="12"/>
      <c r="BJ476" s="12"/>
      <c r="BK476" s="12"/>
      <c r="BL476" s="35">
        <f>'Youth population'!AU476</f>
        <v>0</v>
      </c>
      <c r="BM476" s="12"/>
      <c r="BN476" s="12"/>
      <c r="BO476" s="12"/>
      <c r="BP476" s="12"/>
      <c r="BQ476" s="12"/>
      <c r="BR476" s="12"/>
      <c r="BS476" s="12"/>
      <c r="BT476" s="12"/>
      <c r="BU476" s="12"/>
      <c r="BV476" s="12"/>
      <c r="BW476" s="12"/>
      <c r="BX476" s="12"/>
      <c r="BY476" s="12"/>
      <c r="BZ476" s="12"/>
      <c r="CA476" s="12"/>
      <c r="CB476" s="141"/>
      <c r="CC476" s="12"/>
      <c r="CD476" s="12"/>
      <c r="CE476" s="12"/>
      <c r="CF476" s="12"/>
      <c r="CG476" s="12"/>
      <c r="CH476" s="12"/>
      <c r="CI476" s="12"/>
      <c r="CJ476" s="12"/>
      <c r="CK476" s="12"/>
      <c r="CL476" s="12"/>
      <c r="CM476" s="12"/>
      <c r="CN476" s="12"/>
      <c r="CO476" s="12"/>
      <c r="CP476" s="12"/>
      <c r="CQ476" s="12"/>
      <c r="CR476" s="12"/>
      <c r="CS476" s="12"/>
      <c r="CT476" s="12"/>
      <c r="CU476" s="12"/>
      <c r="CV476" s="12"/>
      <c r="CW476" s="12"/>
      <c r="CX476" s="12"/>
      <c r="CY476" s="12"/>
      <c r="CZ476" s="12"/>
      <c r="DA476" s="12"/>
      <c r="DB476" s="12"/>
      <c r="DC476" s="12"/>
      <c r="DD476" s="12"/>
      <c r="DE476" s="12"/>
      <c r="DF476" s="12"/>
      <c r="DG476" s="12"/>
      <c r="DH476" s="12"/>
      <c r="DI476" s="12"/>
      <c r="DJ476" s="12"/>
      <c r="DK476" s="12"/>
      <c r="DL476" s="12"/>
      <c r="DM476" s="12"/>
      <c r="DN476" s="12"/>
      <c r="DO476" s="12"/>
      <c r="DP476" s="12"/>
      <c r="DQ476" s="12"/>
      <c r="DR476" s="12"/>
      <c r="DS476" s="12"/>
      <c r="DT476" s="12"/>
      <c r="DU476" s="12"/>
      <c r="DV476" s="12"/>
      <c r="DW476" s="12"/>
      <c r="DX476" s="12"/>
      <c r="DY476" s="12"/>
      <c r="DZ476" s="12"/>
      <c r="EA476" s="12"/>
      <c r="EB476" s="12"/>
      <c r="EC476" s="12"/>
      <c r="ED476" s="12"/>
      <c r="EE476" s="12"/>
      <c r="EF476" s="12"/>
      <c r="EG476" s="12"/>
      <c r="EH476" s="12"/>
      <c r="EI476" s="12"/>
      <c r="EJ476" s="12"/>
      <c r="EK476" s="12"/>
      <c r="EL476" s="12"/>
      <c r="EM476" s="12"/>
      <c r="EN476" s="12"/>
      <c r="EO476" s="12"/>
      <c r="EP476" s="12"/>
      <c r="EQ476" s="12"/>
      <c r="ER476" s="12"/>
      <c r="ES476" s="12"/>
      <c r="ET476" s="12"/>
      <c r="EU476" s="12"/>
      <c r="EV476" s="12"/>
      <c r="EW476" s="12"/>
      <c r="EX476" s="12"/>
      <c r="EY476" s="12"/>
      <c r="EZ476" s="12"/>
      <c r="FA476" s="12"/>
      <c r="FB476" s="12"/>
      <c r="FC476" s="12"/>
      <c r="FD476" s="12"/>
      <c r="FE476" s="12"/>
      <c r="FF476" s="12"/>
      <c r="FG476" s="12"/>
    </row>
    <row r="477" spans="1:163" ht="12.75" x14ac:dyDescent="0.2">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12"/>
      <c r="BH477" s="12"/>
      <c r="BI477" s="12"/>
      <c r="BJ477" s="12"/>
      <c r="BK477" s="12"/>
      <c r="BL477" s="69">
        <f>'Youth population'!AU477</f>
        <v>0</v>
      </c>
      <c r="BM477" s="12"/>
      <c r="BN477" s="12"/>
      <c r="BO477" s="12"/>
      <c r="BP477" s="12"/>
      <c r="BQ477" s="12"/>
      <c r="BR477" s="12"/>
      <c r="BS477" s="12"/>
      <c r="BT477" s="12"/>
      <c r="BU477" s="12"/>
      <c r="BV477" s="12"/>
      <c r="BW477" s="12"/>
      <c r="BX477" s="12"/>
      <c r="BY477" s="12"/>
      <c r="BZ477" s="12"/>
      <c r="CA477" s="12"/>
      <c r="CB477" s="141"/>
      <c r="CC477" s="12"/>
      <c r="CD477" s="12"/>
      <c r="CE477" s="12"/>
      <c r="CF477" s="12"/>
      <c r="CG477" s="12"/>
      <c r="CH477" s="12"/>
      <c r="CI477" s="12"/>
      <c r="CJ477" s="12"/>
      <c r="CK477" s="12"/>
      <c r="CL477" s="12"/>
      <c r="CM477" s="12"/>
      <c r="CN477" s="12"/>
      <c r="CO477" s="12"/>
      <c r="CP477" s="12"/>
      <c r="CQ477" s="12"/>
      <c r="CR477" s="12"/>
      <c r="CS477" s="12"/>
      <c r="CT477" s="12"/>
      <c r="CU477" s="12"/>
      <c r="CV477" s="12"/>
      <c r="CW477" s="12"/>
      <c r="CX477" s="12"/>
      <c r="CY477" s="12"/>
      <c r="CZ477" s="12"/>
      <c r="DA477" s="12"/>
      <c r="DB477" s="12"/>
      <c r="DC477" s="12"/>
      <c r="DD477" s="12"/>
      <c r="DE477" s="12"/>
      <c r="DF477" s="12"/>
      <c r="DG477" s="12"/>
      <c r="DH477" s="12"/>
      <c r="DI477" s="12"/>
      <c r="DJ477" s="12"/>
      <c r="DK477" s="12"/>
      <c r="DL477" s="12"/>
      <c r="DM477" s="12"/>
      <c r="DN477" s="12"/>
      <c r="DO477" s="12"/>
      <c r="DP477" s="12"/>
      <c r="DQ477" s="12"/>
      <c r="DR477" s="12"/>
      <c r="DS477" s="12"/>
      <c r="DT477" s="12"/>
      <c r="DU477" s="12"/>
      <c r="DV477" s="12"/>
      <c r="DW477" s="12"/>
      <c r="DX477" s="12"/>
      <c r="DY477" s="12"/>
      <c r="DZ477" s="12"/>
      <c r="EA477" s="12"/>
      <c r="EB477" s="12"/>
      <c r="EC477" s="12"/>
      <c r="ED477" s="12"/>
      <c r="EE477" s="12"/>
      <c r="EF477" s="12"/>
      <c r="EG477" s="12"/>
      <c r="EH477" s="12"/>
      <c r="EI477" s="12"/>
      <c r="EJ477" s="12"/>
      <c r="EK477" s="12"/>
      <c r="EL477" s="12"/>
      <c r="EM477" s="12"/>
      <c r="EN477" s="12"/>
      <c r="EO477" s="12"/>
      <c r="EP477" s="12"/>
      <c r="EQ477" s="12"/>
      <c r="ER477" s="12"/>
      <c r="ES477" s="12"/>
      <c r="ET477" s="12"/>
      <c r="EU477" s="12"/>
      <c r="EV477" s="12"/>
      <c r="EW477" s="12"/>
      <c r="EX477" s="12"/>
      <c r="EY477" s="12"/>
      <c r="EZ477" s="12"/>
      <c r="FA477" s="12"/>
      <c r="FB477" s="12"/>
      <c r="FC477" s="12"/>
      <c r="FD477" s="12"/>
      <c r="FE477" s="12"/>
      <c r="FF477" s="12"/>
      <c r="FG477" s="12"/>
    </row>
    <row r="478" spans="1:163" ht="12.75" x14ac:dyDescent="0.2">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12"/>
      <c r="BH478" s="12"/>
      <c r="BI478" s="12"/>
      <c r="BJ478" s="12"/>
      <c r="BK478" s="12"/>
      <c r="BL478" s="117">
        <f>'Youth population'!AU478</f>
        <v>0</v>
      </c>
      <c r="BM478" s="12"/>
      <c r="BN478" s="12"/>
      <c r="BO478" s="12"/>
      <c r="BP478" s="12"/>
      <c r="BQ478" s="12"/>
      <c r="BR478" s="12"/>
      <c r="BS478" s="12"/>
      <c r="BT478" s="12"/>
      <c r="BU478" s="12"/>
      <c r="BV478" s="12"/>
      <c r="BW478" s="12"/>
      <c r="BX478" s="12"/>
      <c r="BY478" s="12"/>
      <c r="BZ478" s="12"/>
      <c r="CA478" s="12"/>
      <c r="CB478" s="141"/>
      <c r="CC478" s="12"/>
      <c r="CD478" s="12"/>
      <c r="CE478" s="12"/>
      <c r="CF478" s="12"/>
      <c r="CG478" s="12"/>
      <c r="CH478" s="12"/>
      <c r="CI478" s="12"/>
      <c r="CJ478" s="12"/>
      <c r="CK478" s="12"/>
      <c r="CL478" s="12"/>
      <c r="CM478" s="12"/>
      <c r="CN478" s="12"/>
      <c r="CO478" s="12"/>
      <c r="CP478" s="12"/>
      <c r="CQ478" s="12"/>
      <c r="CR478" s="12"/>
      <c r="CS478" s="12"/>
      <c r="CT478" s="12"/>
      <c r="CU478" s="12"/>
      <c r="CV478" s="12"/>
      <c r="CW478" s="12"/>
      <c r="CX478" s="12"/>
      <c r="CY478" s="12"/>
      <c r="CZ478" s="12"/>
      <c r="DA478" s="12"/>
      <c r="DB478" s="12"/>
      <c r="DC478" s="12"/>
      <c r="DD478" s="12"/>
      <c r="DE478" s="12"/>
      <c r="DF478" s="12"/>
      <c r="DG478" s="12"/>
      <c r="DH478" s="12"/>
      <c r="DI478" s="12"/>
      <c r="DJ478" s="12"/>
      <c r="DK478" s="12"/>
      <c r="DL478" s="12"/>
      <c r="DM478" s="12"/>
      <c r="DN478" s="12"/>
      <c r="DO478" s="12"/>
      <c r="DP478" s="12"/>
      <c r="DQ478" s="12"/>
      <c r="DR478" s="12"/>
      <c r="DS478" s="12"/>
      <c r="DT478" s="12"/>
      <c r="DU478" s="12"/>
      <c r="DV478" s="12"/>
      <c r="DW478" s="12"/>
      <c r="DX478" s="12"/>
      <c r="DY478" s="12"/>
      <c r="DZ478" s="12"/>
      <c r="EA478" s="12"/>
      <c r="EB478" s="12"/>
      <c r="EC478" s="12"/>
      <c r="ED478" s="12"/>
      <c r="EE478" s="12"/>
      <c r="EF478" s="12"/>
      <c r="EG478" s="12"/>
      <c r="EH478" s="12"/>
      <c r="EI478" s="12"/>
      <c r="EJ478" s="12"/>
      <c r="EK478" s="12"/>
      <c r="EL478" s="12"/>
      <c r="EM478" s="12"/>
      <c r="EN478" s="12"/>
      <c r="EO478" s="12"/>
      <c r="EP478" s="12"/>
      <c r="EQ478" s="12"/>
      <c r="ER478" s="12"/>
      <c r="ES478" s="12"/>
      <c r="ET478" s="12"/>
      <c r="EU478" s="12"/>
      <c r="EV478" s="12"/>
      <c r="EW478" s="12"/>
      <c r="EX478" s="12"/>
      <c r="EY478" s="12"/>
      <c r="EZ478" s="12"/>
      <c r="FA478" s="12"/>
      <c r="FB478" s="12"/>
      <c r="FC478" s="12"/>
      <c r="FD478" s="12"/>
      <c r="FE478" s="12"/>
      <c r="FF478" s="12"/>
      <c r="FG478" s="12"/>
    </row>
    <row r="479" spans="1:163" ht="12.75" x14ac:dyDescent="0.2">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12"/>
      <c r="BH479" s="12"/>
      <c r="BI479" s="12"/>
      <c r="BJ479" s="12"/>
      <c r="BK479" s="12"/>
      <c r="BL479" s="73">
        <f>'Youth population'!AU479</f>
        <v>0</v>
      </c>
      <c r="BM479" s="12"/>
      <c r="BN479" s="12"/>
      <c r="BO479" s="12"/>
      <c r="BP479" s="12"/>
      <c r="BQ479" s="12"/>
      <c r="BR479" s="12"/>
      <c r="BS479" s="12"/>
      <c r="BT479" s="12"/>
      <c r="BU479" s="12"/>
      <c r="BV479" s="12"/>
      <c r="BW479" s="12"/>
      <c r="BX479" s="12"/>
      <c r="BY479" s="12"/>
      <c r="BZ479" s="12"/>
      <c r="CA479" s="12"/>
      <c r="CB479" s="141"/>
      <c r="CC479" s="12"/>
      <c r="CD479" s="12"/>
      <c r="CE479" s="12"/>
      <c r="CF479" s="12"/>
      <c r="CG479" s="12"/>
      <c r="CH479" s="12"/>
      <c r="CI479" s="12"/>
      <c r="CJ479" s="12"/>
      <c r="CK479" s="12"/>
      <c r="CL479" s="12"/>
      <c r="CM479" s="12"/>
      <c r="CN479" s="12"/>
      <c r="CO479" s="12"/>
      <c r="CP479" s="12"/>
      <c r="CQ479" s="12"/>
      <c r="CR479" s="12"/>
      <c r="CS479" s="12"/>
      <c r="CT479" s="12"/>
      <c r="CU479" s="12"/>
      <c r="CV479" s="12"/>
      <c r="CW479" s="12"/>
      <c r="CX479" s="12"/>
      <c r="CY479" s="12"/>
      <c r="CZ479" s="12"/>
      <c r="DA479" s="12"/>
      <c r="DB479" s="12"/>
      <c r="DC479" s="12"/>
      <c r="DD479" s="12"/>
      <c r="DE479" s="12"/>
      <c r="DF479" s="12"/>
      <c r="DG479" s="12"/>
      <c r="DH479" s="12"/>
      <c r="DI479" s="12"/>
      <c r="DJ479" s="12"/>
      <c r="DK479" s="12"/>
      <c r="DL479" s="12"/>
      <c r="DM479" s="12"/>
      <c r="DN479" s="12"/>
      <c r="DO479" s="12"/>
      <c r="DP479" s="12"/>
      <c r="DQ479" s="12"/>
      <c r="DR479" s="12"/>
      <c r="DS479" s="12"/>
      <c r="DT479" s="12"/>
      <c r="DU479" s="12"/>
      <c r="DV479" s="12"/>
      <c r="DW479" s="12"/>
      <c r="DX479" s="12"/>
      <c r="DY479" s="12"/>
      <c r="DZ479" s="12"/>
      <c r="EA479" s="12"/>
      <c r="EB479" s="12"/>
      <c r="EC479" s="12"/>
      <c r="ED479" s="12"/>
      <c r="EE479" s="12"/>
      <c r="EF479" s="12"/>
      <c r="EG479" s="12"/>
      <c r="EH479" s="12"/>
      <c r="EI479" s="12"/>
      <c r="EJ479" s="12"/>
      <c r="EK479" s="12"/>
      <c r="EL479" s="12"/>
      <c r="EM479" s="12"/>
      <c r="EN479" s="12"/>
      <c r="EO479" s="12"/>
      <c r="EP479" s="12"/>
      <c r="EQ479" s="12"/>
      <c r="ER479" s="12"/>
      <c r="ES479" s="12"/>
      <c r="ET479" s="12"/>
      <c r="EU479" s="12"/>
      <c r="EV479" s="12"/>
      <c r="EW479" s="12"/>
      <c r="EX479" s="12"/>
      <c r="EY479" s="12"/>
      <c r="EZ479" s="12"/>
      <c r="FA479" s="12"/>
      <c r="FB479" s="12"/>
      <c r="FC479" s="12"/>
      <c r="FD479" s="12"/>
      <c r="FE479" s="12"/>
      <c r="FF479" s="12"/>
      <c r="FG479" s="12"/>
    </row>
    <row r="480" spans="1:163" ht="12.75" x14ac:dyDescent="0.2">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12"/>
      <c r="BH480" s="12"/>
      <c r="BI480" s="12"/>
      <c r="BJ480" s="12"/>
      <c r="BK480" s="12"/>
      <c r="BL480" s="69">
        <f>'Youth population'!AU480</f>
        <v>0</v>
      </c>
      <c r="BM480" s="12"/>
      <c r="BN480" s="12"/>
      <c r="BO480" s="12"/>
      <c r="BP480" s="12"/>
      <c r="BQ480" s="12"/>
      <c r="BR480" s="12"/>
      <c r="BS480" s="12"/>
      <c r="BT480" s="12"/>
      <c r="BU480" s="12"/>
      <c r="BV480" s="12"/>
      <c r="BW480" s="12"/>
      <c r="BX480" s="12"/>
      <c r="BY480" s="12"/>
      <c r="BZ480" s="12"/>
      <c r="CA480" s="12"/>
      <c r="CB480" s="141"/>
      <c r="CC480" s="12"/>
      <c r="CD480" s="12"/>
      <c r="CE480" s="12"/>
      <c r="CF480" s="12"/>
      <c r="CG480" s="12"/>
      <c r="CH480" s="12"/>
      <c r="CI480" s="12"/>
      <c r="CJ480" s="12"/>
      <c r="CK480" s="12"/>
      <c r="CL480" s="12"/>
      <c r="CM480" s="12"/>
      <c r="CN480" s="12"/>
      <c r="CO480" s="12"/>
      <c r="CP480" s="12"/>
      <c r="CQ480" s="12"/>
      <c r="CR480" s="12"/>
      <c r="CS480" s="12"/>
      <c r="CT480" s="12"/>
      <c r="CU480" s="12"/>
      <c r="CV480" s="12"/>
      <c r="CW480" s="12"/>
      <c r="CX480" s="12"/>
      <c r="CY480" s="12"/>
      <c r="CZ480" s="12"/>
      <c r="DA480" s="12"/>
      <c r="DB480" s="12"/>
      <c r="DC480" s="12"/>
      <c r="DD480" s="12"/>
      <c r="DE480" s="12"/>
      <c r="DF480" s="12"/>
      <c r="DG480" s="12"/>
      <c r="DH480" s="12"/>
      <c r="DI480" s="12"/>
      <c r="DJ480" s="12"/>
      <c r="DK480" s="12"/>
      <c r="DL480" s="12"/>
      <c r="DM480" s="12"/>
      <c r="DN480" s="12"/>
      <c r="DO480" s="12"/>
      <c r="DP480" s="12"/>
      <c r="DQ480" s="12"/>
      <c r="DR480" s="12"/>
      <c r="DS480" s="12"/>
      <c r="DT480" s="12"/>
      <c r="DU480" s="12"/>
      <c r="DV480" s="12"/>
      <c r="DW480" s="12"/>
      <c r="DX480" s="12"/>
      <c r="DY480" s="12"/>
      <c r="DZ480" s="12"/>
      <c r="EA480" s="12"/>
      <c r="EB480" s="12"/>
      <c r="EC480" s="12"/>
      <c r="ED480" s="12"/>
      <c r="EE480" s="12"/>
      <c r="EF480" s="12"/>
      <c r="EG480" s="12"/>
      <c r="EH480" s="12"/>
      <c r="EI480" s="12"/>
      <c r="EJ480" s="12"/>
      <c r="EK480" s="12"/>
      <c r="EL480" s="12"/>
      <c r="EM480" s="12"/>
      <c r="EN480" s="12"/>
      <c r="EO480" s="12"/>
      <c r="EP480" s="12"/>
      <c r="EQ480" s="12"/>
      <c r="ER480" s="12"/>
      <c r="ES480" s="12"/>
      <c r="ET480" s="12"/>
      <c r="EU480" s="12"/>
      <c r="EV480" s="12"/>
      <c r="EW480" s="12"/>
      <c r="EX480" s="12"/>
      <c r="EY480" s="12"/>
      <c r="EZ480" s="12"/>
      <c r="FA480" s="12"/>
      <c r="FB480" s="12"/>
      <c r="FC480" s="12"/>
      <c r="FD480" s="12"/>
      <c r="FE480" s="12"/>
      <c r="FF480" s="12"/>
      <c r="FG480" s="12"/>
    </row>
    <row r="481" spans="1:163" ht="12.75" x14ac:dyDescent="0.2">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12"/>
      <c r="BH481" s="12"/>
      <c r="BI481" s="12"/>
      <c r="BJ481" s="12"/>
      <c r="BK481" s="12"/>
      <c r="BL481" s="310">
        <f>'Youth population'!AU481</f>
        <v>0</v>
      </c>
      <c r="BM481" s="12"/>
      <c r="BN481" s="12"/>
      <c r="BO481" s="12"/>
      <c r="BP481" s="12"/>
      <c r="BQ481" s="12"/>
      <c r="BR481" s="12"/>
      <c r="BS481" s="12"/>
      <c r="BT481" s="12"/>
      <c r="BU481" s="12"/>
      <c r="BV481" s="12"/>
      <c r="BW481" s="12"/>
      <c r="BX481" s="12"/>
      <c r="BY481" s="12"/>
      <c r="BZ481" s="12"/>
      <c r="CA481" s="12"/>
      <c r="CB481" s="141"/>
      <c r="CC481" s="12"/>
      <c r="CD481" s="12"/>
      <c r="CE481" s="12"/>
      <c r="CF481" s="12"/>
      <c r="CG481" s="12"/>
      <c r="CH481" s="12"/>
      <c r="CI481" s="12"/>
      <c r="CJ481" s="12"/>
      <c r="CK481" s="12"/>
      <c r="CL481" s="12"/>
      <c r="CM481" s="12"/>
      <c r="CN481" s="12"/>
      <c r="CO481" s="12"/>
      <c r="CP481" s="12"/>
      <c r="CQ481" s="12"/>
      <c r="CR481" s="12"/>
      <c r="CS481" s="12"/>
      <c r="CT481" s="12"/>
      <c r="CU481" s="12"/>
      <c r="CV481" s="12"/>
      <c r="CW481" s="12"/>
      <c r="CX481" s="12"/>
      <c r="CY481" s="12"/>
      <c r="CZ481" s="12"/>
      <c r="DA481" s="12"/>
      <c r="DB481" s="12"/>
      <c r="DC481" s="12"/>
      <c r="DD481" s="12"/>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c r="EA481" s="12"/>
      <c r="EB481" s="12"/>
      <c r="EC481" s="12"/>
      <c r="ED481" s="12"/>
      <c r="EE481" s="12"/>
      <c r="EF481" s="12"/>
      <c r="EG481" s="12"/>
      <c r="EH481" s="12"/>
      <c r="EI481" s="12"/>
      <c r="EJ481" s="12"/>
      <c r="EK481" s="12"/>
      <c r="EL481" s="12"/>
      <c r="EM481" s="12"/>
      <c r="EN481" s="12"/>
      <c r="EO481" s="12"/>
      <c r="EP481" s="12"/>
      <c r="EQ481" s="12"/>
      <c r="ER481" s="12"/>
      <c r="ES481" s="12"/>
      <c r="ET481" s="12"/>
      <c r="EU481" s="12"/>
      <c r="EV481" s="12"/>
      <c r="EW481" s="12"/>
      <c r="EX481" s="12"/>
      <c r="EY481" s="12"/>
      <c r="EZ481" s="12"/>
      <c r="FA481" s="12"/>
      <c r="FB481" s="12"/>
      <c r="FC481" s="12"/>
      <c r="FD481" s="12"/>
      <c r="FE481" s="12"/>
      <c r="FF481" s="12"/>
      <c r="FG481" s="12"/>
    </row>
    <row r="482" spans="1:163" ht="12.75" x14ac:dyDescent="0.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12"/>
      <c r="BH482" s="12"/>
      <c r="BI482" s="12"/>
      <c r="BJ482" s="12"/>
      <c r="BK482" s="12"/>
      <c r="BL482" s="81">
        <f>'Youth population'!AU482</f>
        <v>0</v>
      </c>
      <c r="BM482" s="12"/>
      <c r="BN482" s="12"/>
      <c r="BO482" s="12"/>
      <c r="BP482" s="12"/>
      <c r="BQ482" s="12"/>
      <c r="BR482" s="12"/>
      <c r="BS482" s="12"/>
      <c r="BT482" s="12"/>
      <c r="BU482" s="12"/>
      <c r="BV482" s="12"/>
      <c r="BW482" s="12"/>
      <c r="BX482" s="12"/>
      <c r="BY482" s="12"/>
      <c r="BZ482" s="12"/>
      <c r="CA482" s="12"/>
      <c r="CB482" s="141"/>
      <c r="CC482" s="12"/>
      <c r="CD482" s="12"/>
      <c r="CE482" s="12"/>
      <c r="CF482" s="12"/>
      <c r="CG482" s="12"/>
      <c r="CH482" s="12"/>
      <c r="CI482" s="12"/>
      <c r="CJ482" s="12"/>
      <c r="CK482" s="12"/>
      <c r="CL482" s="12"/>
      <c r="CM482" s="12"/>
      <c r="CN482" s="12"/>
      <c r="CO482" s="12"/>
      <c r="CP482" s="12"/>
      <c r="CQ482" s="12"/>
      <c r="CR482" s="12"/>
      <c r="CS482" s="12"/>
      <c r="CT482" s="12"/>
      <c r="CU482" s="12"/>
      <c r="CV482" s="12"/>
      <c r="CW482" s="12"/>
      <c r="CX482" s="12"/>
      <c r="CY482" s="12"/>
      <c r="CZ482" s="12"/>
      <c r="DA482" s="12"/>
      <c r="DB482" s="12"/>
      <c r="DC482" s="12"/>
      <c r="DD482" s="12"/>
      <c r="DE482" s="12"/>
      <c r="DF482" s="12"/>
      <c r="DG482" s="12"/>
      <c r="DH482" s="12"/>
      <c r="DI482" s="12"/>
      <c r="DJ482" s="12"/>
      <c r="DK482" s="12"/>
      <c r="DL482" s="12"/>
      <c r="DM482" s="12"/>
      <c r="DN482" s="12"/>
      <c r="DO482" s="12"/>
      <c r="DP482" s="12"/>
      <c r="DQ482" s="12"/>
      <c r="DR482" s="12"/>
      <c r="DS482" s="12"/>
      <c r="DT482" s="12"/>
      <c r="DU482" s="12"/>
      <c r="DV482" s="12"/>
      <c r="DW482" s="12"/>
      <c r="DX482" s="12"/>
      <c r="DY482" s="12"/>
      <c r="DZ482" s="12"/>
      <c r="EA482" s="12"/>
      <c r="EB482" s="12"/>
      <c r="EC482" s="12"/>
      <c r="ED482" s="12"/>
      <c r="EE482" s="12"/>
      <c r="EF482" s="12"/>
      <c r="EG482" s="12"/>
      <c r="EH482" s="12"/>
      <c r="EI482" s="12"/>
      <c r="EJ482" s="12"/>
      <c r="EK482" s="12"/>
      <c r="EL482" s="12"/>
      <c r="EM482" s="12"/>
      <c r="EN482" s="12"/>
      <c r="EO482" s="12"/>
      <c r="EP482" s="12"/>
      <c r="EQ482" s="12"/>
      <c r="ER482" s="12"/>
      <c r="ES482" s="12"/>
      <c r="ET482" s="12"/>
      <c r="EU482" s="12"/>
      <c r="EV482" s="12"/>
      <c r="EW482" s="12"/>
      <c r="EX482" s="12"/>
      <c r="EY482" s="12"/>
      <c r="EZ482" s="12"/>
      <c r="FA482" s="12"/>
      <c r="FB482" s="12"/>
      <c r="FC482" s="12"/>
      <c r="FD482" s="12"/>
      <c r="FE482" s="12"/>
      <c r="FF482" s="12"/>
      <c r="FG482" s="12"/>
    </row>
    <row r="483" spans="1:163" ht="12.75" x14ac:dyDescent="0.2">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12"/>
      <c r="BH483" s="12"/>
      <c r="BI483" s="12"/>
      <c r="BJ483" s="12"/>
      <c r="BK483" s="12"/>
      <c r="BL483" s="310">
        <f>'Youth population'!AU483</f>
        <v>0</v>
      </c>
      <c r="BM483" s="12"/>
      <c r="BN483" s="12"/>
      <c r="BO483" s="12"/>
      <c r="BP483" s="12"/>
      <c r="BQ483" s="12"/>
      <c r="BR483" s="12"/>
      <c r="BS483" s="12"/>
      <c r="BT483" s="12"/>
      <c r="BU483" s="12"/>
      <c r="BV483" s="12"/>
      <c r="BW483" s="12"/>
      <c r="BX483" s="12"/>
      <c r="BY483" s="12"/>
      <c r="BZ483" s="12"/>
      <c r="CA483" s="12"/>
      <c r="CB483" s="141"/>
      <c r="CC483" s="12"/>
      <c r="CD483" s="12"/>
      <c r="CE483" s="12"/>
      <c r="CF483" s="12"/>
      <c r="CG483" s="12"/>
      <c r="CH483" s="12"/>
      <c r="CI483" s="12"/>
      <c r="CJ483" s="12"/>
      <c r="CK483" s="12"/>
      <c r="CL483" s="12"/>
      <c r="CM483" s="12"/>
      <c r="CN483" s="12"/>
      <c r="CO483" s="12"/>
      <c r="CP483" s="12"/>
      <c r="CQ483" s="12"/>
      <c r="CR483" s="12"/>
      <c r="CS483" s="12"/>
      <c r="CT483" s="12"/>
      <c r="CU483" s="12"/>
      <c r="CV483" s="12"/>
      <c r="CW483" s="12"/>
      <c r="CX483" s="12"/>
      <c r="CY483" s="12"/>
      <c r="CZ483" s="12"/>
      <c r="DA483" s="12"/>
      <c r="DB483" s="12"/>
      <c r="DC483" s="12"/>
      <c r="DD483" s="12"/>
      <c r="DE483" s="12"/>
      <c r="DF483" s="12"/>
      <c r="DG483" s="12"/>
      <c r="DH483" s="12"/>
      <c r="DI483" s="12"/>
      <c r="DJ483" s="12"/>
      <c r="DK483" s="12"/>
      <c r="DL483" s="12"/>
      <c r="DM483" s="12"/>
      <c r="DN483" s="12"/>
      <c r="DO483" s="12"/>
      <c r="DP483" s="12"/>
      <c r="DQ483" s="12"/>
      <c r="DR483" s="12"/>
      <c r="DS483" s="12"/>
      <c r="DT483" s="12"/>
      <c r="DU483" s="12"/>
      <c r="DV483" s="12"/>
      <c r="DW483" s="12"/>
      <c r="DX483" s="12"/>
      <c r="DY483" s="12"/>
      <c r="DZ483" s="12"/>
      <c r="EA483" s="12"/>
      <c r="EB483" s="12"/>
      <c r="EC483" s="12"/>
      <c r="ED483" s="12"/>
      <c r="EE483" s="12"/>
      <c r="EF483" s="12"/>
      <c r="EG483" s="12"/>
      <c r="EH483" s="12"/>
      <c r="EI483" s="12"/>
      <c r="EJ483" s="12"/>
      <c r="EK483" s="12"/>
      <c r="EL483" s="12"/>
      <c r="EM483" s="12"/>
      <c r="EN483" s="12"/>
      <c r="EO483" s="12"/>
      <c r="EP483" s="12"/>
      <c r="EQ483" s="12"/>
      <c r="ER483" s="12"/>
      <c r="ES483" s="12"/>
      <c r="ET483" s="12"/>
      <c r="EU483" s="12"/>
      <c r="EV483" s="12"/>
      <c r="EW483" s="12"/>
      <c r="EX483" s="12"/>
      <c r="EY483" s="12"/>
      <c r="EZ483" s="12"/>
      <c r="FA483" s="12"/>
      <c r="FB483" s="12"/>
      <c r="FC483" s="12"/>
      <c r="FD483" s="12"/>
      <c r="FE483" s="12"/>
      <c r="FF483" s="12"/>
      <c r="FG483" s="12"/>
    </row>
    <row r="484" spans="1:163" ht="12.75" x14ac:dyDescent="0.2">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12"/>
      <c r="BH484" s="12"/>
      <c r="BI484" s="12"/>
      <c r="BJ484" s="12"/>
      <c r="BK484" s="12"/>
      <c r="BL484" s="35">
        <f>'Youth population'!AU484</f>
        <v>0</v>
      </c>
      <c r="BM484" s="12"/>
      <c r="BN484" s="12"/>
      <c r="BO484" s="12"/>
      <c r="BP484" s="12"/>
      <c r="BQ484" s="12"/>
      <c r="BR484" s="12"/>
      <c r="BS484" s="12"/>
      <c r="BT484" s="12"/>
      <c r="BU484" s="12"/>
      <c r="BV484" s="12"/>
      <c r="BW484" s="12"/>
      <c r="BX484" s="12"/>
      <c r="BY484" s="12"/>
      <c r="BZ484" s="12"/>
      <c r="CA484" s="12"/>
      <c r="CB484" s="141"/>
      <c r="CC484" s="12"/>
      <c r="CD484" s="12"/>
      <c r="CE484" s="12"/>
      <c r="CF484" s="12"/>
      <c r="CG484" s="12"/>
      <c r="CH484" s="12"/>
      <c r="CI484" s="12"/>
      <c r="CJ484" s="12"/>
      <c r="CK484" s="12"/>
      <c r="CL484" s="12"/>
      <c r="CM484" s="12"/>
      <c r="CN484" s="12"/>
      <c r="CO484" s="12"/>
      <c r="CP484" s="12"/>
      <c r="CQ484" s="12"/>
      <c r="CR484" s="12"/>
      <c r="CS484" s="12"/>
      <c r="CT484" s="12"/>
      <c r="CU484" s="12"/>
      <c r="CV484" s="12"/>
      <c r="CW484" s="12"/>
      <c r="CX484" s="12"/>
      <c r="CY484" s="12"/>
      <c r="CZ484" s="12"/>
      <c r="DA484" s="12"/>
      <c r="DB484" s="12"/>
      <c r="DC484" s="12"/>
      <c r="DD484" s="12"/>
      <c r="DE484" s="12"/>
      <c r="DF484" s="12"/>
      <c r="DG484" s="12"/>
      <c r="DH484" s="12"/>
      <c r="DI484" s="12"/>
      <c r="DJ484" s="12"/>
      <c r="DK484" s="12"/>
      <c r="DL484" s="12"/>
      <c r="DM484" s="12"/>
      <c r="DN484" s="12"/>
      <c r="DO484" s="12"/>
      <c r="DP484" s="12"/>
      <c r="DQ484" s="12"/>
      <c r="DR484" s="12"/>
      <c r="DS484" s="12"/>
      <c r="DT484" s="12"/>
      <c r="DU484" s="12"/>
      <c r="DV484" s="12"/>
      <c r="DW484" s="12"/>
      <c r="DX484" s="12"/>
      <c r="DY484" s="12"/>
      <c r="DZ484" s="12"/>
      <c r="EA484" s="12"/>
      <c r="EB484" s="12"/>
      <c r="EC484" s="12"/>
      <c r="ED484" s="12"/>
      <c r="EE484" s="12"/>
      <c r="EF484" s="12"/>
      <c r="EG484" s="12"/>
      <c r="EH484" s="12"/>
      <c r="EI484" s="12"/>
      <c r="EJ484" s="12"/>
      <c r="EK484" s="12"/>
      <c r="EL484" s="12"/>
      <c r="EM484" s="12"/>
      <c r="EN484" s="12"/>
      <c r="EO484" s="12"/>
      <c r="EP484" s="12"/>
      <c r="EQ484" s="12"/>
      <c r="ER484" s="12"/>
      <c r="ES484" s="12"/>
      <c r="ET484" s="12"/>
      <c r="EU484" s="12"/>
      <c r="EV484" s="12"/>
      <c r="EW484" s="12"/>
      <c r="EX484" s="12"/>
      <c r="EY484" s="12"/>
      <c r="EZ484" s="12"/>
      <c r="FA484" s="12"/>
      <c r="FB484" s="12"/>
      <c r="FC484" s="12"/>
      <c r="FD484" s="12"/>
      <c r="FE484" s="12"/>
      <c r="FF484" s="12"/>
      <c r="FG484" s="12"/>
    </row>
    <row r="485" spans="1:163" ht="12.75" x14ac:dyDescent="0.2">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12"/>
      <c r="BH485" s="12"/>
      <c r="BI485" s="12"/>
      <c r="BJ485" s="12"/>
      <c r="BK485" s="12"/>
      <c r="BL485" s="310">
        <f>'Youth population'!AU485</f>
        <v>0</v>
      </c>
      <c r="BM485" s="12"/>
      <c r="BN485" s="12"/>
      <c r="BO485" s="12"/>
      <c r="BP485" s="12"/>
      <c r="BQ485" s="12"/>
      <c r="BR485" s="12"/>
      <c r="BS485" s="12"/>
      <c r="BT485" s="12"/>
      <c r="BU485" s="12"/>
      <c r="BV485" s="12"/>
      <c r="BW485" s="12"/>
      <c r="BX485" s="12"/>
      <c r="BY485" s="12"/>
      <c r="BZ485" s="12"/>
      <c r="CA485" s="12"/>
      <c r="CB485" s="141"/>
      <c r="CC485" s="12"/>
      <c r="CD485" s="12"/>
      <c r="CE485" s="12"/>
      <c r="CF485" s="12"/>
      <c r="CG485" s="12"/>
      <c r="CH485" s="12"/>
      <c r="CI485" s="12"/>
      <c r="CJ485" s="12"/>
      <c r="CK485" s="12"/>
      <c r="CL485" s="12"/>
      <c r="CM485" s="12"/>
      <c r="CN485" s="12"/>
      <c r="CO485" s="12"/>
      <c r="CP485" s="12"/>
      <c r="CQ485" s="12"/>
      <c r="CR485" s="12"/>
      <c r="CS485" s="12"/>
      <c r="CT485" s="12"/>
      <c r="CU485" s="12"/>
      <c r="CV485" s="12"/>
      <c r="CW485" s="12"/>
      <c r="CX485" s="12"/>
      <c r="CY485" s="12"/>
      <c r="CZ485" s="12"/>
      <c r="DA485" s="12"/>
      <c r="DB485" s="12"/>
      <c r="DC485" s="12"/>
      <c r="DD485" s="12"/>
      <c r="DE485" s="12"/>
      <c r="DF485" s="12"/>
      <c r="DG485" s="12"/>
      <c r="DH485" s="12"/>
      <c r="DI485" s="12"/>
      <c r="DJ485" s="12"/>
      <c r="DK485" s="12"/>
      <c r="DL485" s="12"/>
      <c r="DM485" s="12"/>
      <c r="DN485" s="12"/>
      <c r="DO485" s="12"/>
      <c r="DP485" s="12"/>
      <c r="DQ485" s="12"/>
      <c r="DR485" s="12"/>
      <c r="DS485" s="12"/>
      <c r="DT485" s="12"/>
      <c r="DU485" s="12"/>
      <c r="DV485" s="12"/>
      <c r="DW485" s="12"/>
      <c r="DX485" s="12"/>
      <c r="DY485" s="12"/>
      <c r="DZ485" s="12"/>
      <c r="EA485" s="12"/>
      <c r="EB485" s="12"/>
      <c r="EC485" s="12"/>
      <c r="ED485" s="12"/>
      <c r="EE485" s="12"/>
      <c r="EF485" s="12"/>
      <c r="EG485" s="12"/>
      <c r="EH485" s="12"/>
      <c r="EI485" s="12"/>
      <c r="EJ485" s="12"/>
      <c r="EK485" s="12"/>
      <c r="EL485" s="12"/>
      <c r="EM485" s="12"/>
      <c r="EN485" s="12"/>
      <c r="EO485" s="12"/>
      <c r="EP485" s="12"/>
      <c r="EQ485" s="12"/>
      <c r="ER485" s="12"/>
      <c r="ES485" s="12"/>
      <c r="ET485" s="12"/>
      <c r="EU485" s="12"/>
      <c r="EV485" s="12"/>
      <c r="EW485" s="12"/>
      <c r="EX485" s="12"/>
      <c r="EY485" s="12"/>
      <c r="EZ485" s="12"/>
      <c r="FA485" s="12"/>
      <c r="FB485" s="12"/>
      <c r="FC485" s="12"/>
      <c r="FD485" s="12"/>
      <c r="FE485" s="12"/>
      <c r="FF485" s="12"/>
      <c r="FG485" s="12"/>
    </row>
    <row r="486" spans="1:163" ht="12.75" x14ac:dyDescent="0.2">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12"/>
      <c r="BH486" s="12"/>
      <c r="BI486" s="12"/>
      <c r="BJ486" s="12"/>
      <c r="BK486" s="12"/>
      <c r="BL486" s="35">
        <f>'Youth population'!AU486</f>
        <v>0</v>
      </c>
      <c r="BM486" s="12"/>
      <c r="BN486" s="12"/>
      <c r="BO486" s="12"/>
      <c r="BP486" s="12"/>
      <c r="BQ486" s="12"/>
      <c r="BR486" s="12"/>
      <c r="BS486" s="12"/>
      <c r="BT486" s="12"/>
      <c r="BU486" s="12"/>
      <c r="BV486" s="12"/>
      <c r="BW486" s="12"/>
      <c r="BX486" s="12"/>
      <c r="BY486" s="12"/>
      <c r="BZ486" s="12"/>
      <c r="CA486" s="12"/>
      <c r="CB486" s="141"/>
      <c r="CC486" s="12"/>
      <c r="CD486" s="12"/>
      <c r="CE486" s="12"/>
      <c r="CF486" s="12"/>
      <c r="CG486" s="12"/>
      <c r="CH486" s="12"/>
      <c r="CI486" s="12"/>
      <c r="CJ486" s="12"/>
      <c r="CK486" s="12"/>
      <c r="CL486" s="12"/>
      <c r="CM486" s="12"/>
      <c r="CN486" s="12"/>
      <c r="CO486" s="12"/>
      <c r="CP486" s="12"/>
      <c r="CQ486" s="12"/>
      <c r="CR486" s="12"/>
      <c r="CS486" s="12"/>
      <c r="CT486" s="12"/>
      <c r="CU486" s="12"/>
      <c r="CV486" s="12"/>
      <c r="CW486" s="12"/>
      <c r="CX486" s="12"/>
      <c r="CY486" s="12"/>
      <c r="CZ486" s="12"/>
      <c r="DA486" s="12"/>
      <c r="DB486" s="12"/>
      <c r="DC486" s="12"/>
      <c r="DD486" s="12"/>
      <c r="DE486" s="12"/>
      <c r="DF486" s="12"/>
      <c r="DG486" s="12"/>
      <c r="DH486" s="12"/>
      <c r="DI486" s="12"/>
      <c r="DJ486" s="12"/>
      <c r="DK486" s="12"/>
      <c r="DL486" s="12"/>
      <c r="DM486" s="12"/>
      <c r="DN486" s="12"/>
      <c r="DO486" s="12"/>
      <c r="DP486" s="12"/>
      <c r="DQ486" s="12"/>
      <c r="DR486" s="12"/>
      <c r="DS486" s="12"/>
      <c r="DT486" s="12"/>
      <c r="DU486" s="12"/>
      <c r="DV486" s="12"/>
      <c r="DW486" s="12"/>
      <c r="DX486" s="12"/>
      <c r="DY486" s="12"/>
      <c r="DZ486" s="12"/>
      <c r="EA486" s="12"/>
      <c r="EB486" s="12"/>
      <c r="EC486" s="12"/>
      <c r="ED486" s="12"/>
      <c r="EE486" s="12"/>
      <c r="EF486" s="12"/>
      <c r="EG486" s="12"/>
      <c r="EH486" s="12"/>
      <c r="EI486" s="12"/>
      <c r="EJ486" s="12"/>
      <c r="EK486" s="12"/>
      <c r="EL486" s="12"/>
      <c r="EM486" s="12"/>
      <c r="EN486" s="12"/>
      <c r="EO486" s="12"/>
      <c r="EP486" s="12"/>
      <c r="EQ486" s="12"/>
      <c r="ER486" s="12"/>
      <c r="ES486" s="12"/>
      <c r="ET486" s="12"/>
      <c r="EU486" s="12"/>
      <c r="EV486" s="12"/>
      <c r="EW486" s="12"/>
      <c r="EX486" s="12"/>
      <c r="EY486" s="12"/>
      <c r="EZ486" s="12"/>
      <c r="FA486" s="12"/>
      <c r="FB486" s="12"/>
      <c r="FC486" s="12"/>
      <c r="FD486" s="12"/>
      <c r="FE486" s="12"/>
      <c r="FF486" s="12"/>
      <c r="FG486" s="12"/>
    </row>
    <row r="487" spans="1:163" ht="12.75" x14ac:dyDescent="0.2">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12"/>
      <c r="BH487" s="12"/>
      <c r="BI487" s="12"/>
      <c r="BJ487" s="12"/>
      <c r="BK487" s="12"/>
      <c r="BL487" s="81">
        <f>'Youth population'!AU487</f>
        <v>0</v>
      </c>
      <c r="BM487" s="12"/>
      <c r="BN487" s="12"/>
      <c r="BO487" s="12"/>
      <c r="BP487" s="12"/>
      <c r="BQ487" s="12"/>
      <c r="BR487" s="12"/>
      <c r="BS487" s="12"/>
      <c r="BT487" s="12"/>
      <c r="BU487" s="12"/>
      <c r="BV487" s="12"/>
      <c r="BW487" s="12"/>
      <c r="BX487" s="12"/>
      <c r="BY487" s="12"/>
      <c r="BZ487" s="12"/>
      <c r="CA487" s="12"/>
      <c r="CB487" s="141"/>
      <c r="CC487" s="12"/>
      <c r="CD487" s="12"/>
      <c r="CE487" s="12"/>
      <c r="CF487" s="12"/>
      <c r="CG487" s="12"/>
      <c r="CH487" s="12"/>
      <c r="CI487" s="12"/>
      <c r="CJ487" s="12"/>
      <c r="CK487" s="12"/>
      <c r="CL487" s="12"/>
      <c r="CM487" s="12"/>
      <c r="CN487" s="12"/>
      <c r="CO487" s="12"/>
      <c r="CP487" s="12"/>
      <c r="CQ487" s="12"/>
      <c r="CR487" s="12"/>
      <c r="CS487" s="12"/>
      <c r="CT487" s="12"/>
      <c r="CU487" s="12"/>
      <c r="CV487" s="12"/>
      <c r="CW487" s="12"/>
      <c r="CX487" s="12"/>
      <c r="CY487" s="12"/>
      <c r="CZ487" s="12"/>
      <c r="DA487" s="12"/>
      <c r="DB487" s="12"/>
      <c r="DC487" s="12"/>
      <c r="DD487" s="12"/>
      <c r="DE487" s="12"/>
      <c r="DF487" s="12"/>
      <c r="DG487" s="12"/>
      <c r="DH487" s="12"/>
      <c r="DI487" s="12"/>
      <c r="DJ487" s="12"/>
      <c r="DK487" s="12"/>
      <c r="DL487" s="12"/>
      <c r="DM487" s="12"/>
      <c r="DN487" s="12"/>
      <c r="DO487" s="12"/>
      <c r="DP487" s="12"/>
      <c r="DQ487" s="12"/>
      <c r="DR487" s="12"/>
      <c r="DS487" s="12"/>
      <c r="DT487" s="12"/>
      <c r="DU487" s="12"/>
      <c r="DV487" s="12"/>
      <c r="DW487" s="12"/>
      <c r="DX487" s="12"/>
      <c r="DY487" s="12"/>
      <c r="DZ487" s="12"/>
      <c r="EA487" s="12"/>
      <c r="EB487" s="12"/>
      <c r="EC487" s="12"/>
      <c r="ED487" s="12"/>
      <c r="EE487" s="12"/>
      <c r="EF487" s="12"/>
      <c r="EG487" s="12"/>
      <c r="EH487" s="12"/>
      <c r="EI487" s="12"/>
      <c r="EJ487" s="12"/>
      <c r="EK487" s="12"/>
      <c r="EL487" s="12"/>
      <c r="EM487" s="12"/>
      <c r="EN487" s="12"/>
      <c r="EO487" s="12"/>
      <c r="EP487" s="12"/>
      <c r="EQ487" s="12"/>
      <c r="ER487" s="12"/>
      <c r="ES487" s="12"/>
      <c r="ET487" s="12"/>
      <c r="EU487" s="12"/>
      <c r="EV487" s="12"/>
      <c r="EW487" s="12"/>
      <c r="EX487" s="12"/>
      <c r="EY487" s="12"/>
      <c r="EZ487" s="12"/>
      <c r="FA487" s="12"/>
      <c r="FB487" s="12"/>
      <c r="FC487" s="12"/>
      <c r="FD487" s="12"/>
      <c r="FE487" s="12"/>
      <c r="FF487" s="12"/>
      <c r="FG487" s="12"/>
    </row>
    <row r="488" spans="1:163" ht="12.75" x14ac:dyDescent="0.2">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12"/>
      <c r="BH488" s="12"/>
      <c r="BI488" s="12"/>
      <c r="BJ488" s="12"/>
      <c r="BK488" s="12"/>
      <c r="BL488" s="81">
        <f>'Youth population'!AU488</f>
        <v>0</v>
      </c>
      <c r="BM488" s="12"/>
      <c r="BN488" s="12"/>
      <c r="BO488" s="12"/>
      <c r="BP488" s="12"/>
      <c r="BQ488" s="12"/>
      <c r="BR488" s="12"/>
      <c r="BS488" s="12"/>
      <c r="BT488" s="12"/>
      <c r="BU488" s="12"/>
      <c r="BV488" s="12"/>
      <c r="BW488" s="12"/>
      <c r="BX488" s="12"/>
      <c r="BY488" s="12"/>
      <c r="BZ488" s="12"/>
      <c r="CA488" s="12"/>
      <c r="CB488" s="141"/>
      <c r="CC488" s="12"/>
      <c r="CD488" s="12"/>
      <c r="CE488" s="12"/>
      <c r="CF488" s="12"/>
      <c r="CG488" s="12"/>
      <c r="CH488" s="12"/>
      <c r="CI488" s="12"/>
      <c r="CJ488" s="12"/>
      <c r="CK488" s="12"/>
      <c r="CL488" s="12"/>
      <c r="CM488" s="12"/>
      <c r="CN488" s="12"/>
      <c r="CO488" s="12"/>
      <c r="CP488" s="12"/>
      <c r="CQ488" s="12"/>
      <c r="CR488" s="12"/>
      <c r="CS488" s="12"/>
      <c r="CT488" s="12"/>
      <c r="CU488" s="12"/>
      <c r="CV488" s="12"/>
      <c r="CW488" s="12"/>
      <c r="CX488" s="12"/>
      <c r="CY488" s="12"/>
      <c r="CZ488" s="12"/>
      <c r="DA488" s="12"/>
      <c r="DB488" s="12"/>
      <c r="DC488" s="12"/>
      <c r="DD488" s="12"/>
      <c r="DE488" s="12"/>
      <c r="DF488" s="12"/>
      <c r="DG488" s="12"/>
      <c r="DH488" s="12"/>
      <c r="DI488" s="12"/>
      <c r="DJ488" s="12"/>
      <c r="DK488" s="12"/>
      <c r="DL488" s="12"/>
      <c r="DM488" s="12"/>
      <c r="DN488" s="12"/>
      <c r="DO488" s="12"/>
      <c r="DP488" s="12"/>
      <c r="DQ488" s="12"/>
      <c r="DR488" s="12"/>
      <c r="DS488" s="12"/>
      <c r="DT488" s="12"/>
      <c r="DU488" s="12"/>
      <c r="DV488" s="12"/>
      <c r="DW488" s="12"/>
      <c r="DX488" s="12"/>
      <c r="DY488" s="12"/>
      <c r="DZ488" s="12"/>
      <c r="EA488" s="12"/>
      <c r="EB488" s="12"/>
      <c r="EC488" s="12"/>
      <c r="ED488" s="12"/>
      <c r="EE488" s="12"/>
      <c r="EF488" s="12"/>
      <c r="EG488" s="12"/>
      <c r="EH488" s="12"/>
      <c r="EI488" s="12"/>
      <c r="EJ488" s="12"/>
      <c r="EK488" s="12"/>
      <c r="EL488" s="12"/>
      <c r="EM488" s="12"/>
      <c r="EN488" s="12"/>
      <c r="EO488" s="12"/>
      <c r="EP488" s="12"/>
      <c r="EQ488" s="12"/>
      <c r="ER488" s="12"/>
      <c r="ES488" s="12"/>
      <c r="ET488" s="12"/>
      <c r="EU488" s="12"/>
      <c r="EV488" s="12"/>
      <c r="EW488" s="12"/>
      <c r="EX488" s="12"/>
      <c r="EY488" s="12"/>
      <c r="EZ488" s="12"/>
      <c r="FA488" s="12"/>
      <c r="FB488" s="12"/>
      <c r="FC488" s="12"/>
      <c r="FD488" s="12"/>
      <c r="FE488" s="12"/>
      <c r="FF488" s="12"/>
      <c r="FG488" s="12"/>
    </row>
    <row r="489" spans="1:163" ht="12.75" x14ac:dyDescent="0.2">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12"/>
      <c r="BH489" s="12"/>
      <c r="BI489" s="12"/>
      <c r="BJ489" s="12"/>
      <c r="BK489" s="12"/>
      <c r="BL489" s="35">
        <f>'Youth population'!AU489</f>
        <v>0</v>
      </c>
      <c r="BM489" s="12"/>
      <c r="BN489" s="12"/>
      <c r="BO489" s="12"/>
      <c r="BP489" s="12"/>
      <c r="BQ489" s="12"/>
      <c r="BR489" s="12"/>
      <c r="BS489" s="12"/>
      <c r="BT489" s="12"/>
      <c r="BU489" s="12"/>
      <c r="BV489" s="12"/>
      <c r="BW489" s="12"/>
      <c r="BX489" s="12"/>
      <c r="BY489" s="12"/>
      <c r="BZ489" s="12"/>
      <c r="CA489" s="12"/>
      <c r="CB489" s="141"/>
      <c r="CC489" s="12"/>
      <c r="CD489" s="12"/>
      <c r="CE489" s="12"/>
      <c r="CF489" s="12"/>
      <c r="CG489" s="12"/>
      <c r="CH489" s="12"/>
      <c r="CI489" s="12"/>
      <c r="CJ489" s="12"/>
      <c r="CK489" s="12"/>
      <c r="CL489" s="12"/>
      <c r="CM489" s="12"/>
      <c r="CN489" s="12"/>
      <c r="CO489" s="12"/>
      <c r="CP489" s="12"/>
      <c r="CQ489" s="12"/>
      <c r="CR489" s="12"/>
      <c r="CS489" s="12"/>
      <c r="CT489" s="12"/>
      <c r="CU489" s="12"/>
      <c r="CV489" s="12"/>
      <c r="CW489" s="12"/>
      <c r="CX489" s="12"/>
      <c r="CY489" s="12"/>
      <c r="CZ489" s="12"/>
      <c r="DA489" s="12"/>
      <c r="DB489" s="12"/>
      <c r="DC489" s="12"/>
      <c r="DD489" s="12"/>
      <c r="DE489" s="12"/>
      <c r="DF489" s="12"/>
      <c r="DG489" s="12"/>
      <c r="DH489" s="12"/>
      <c r="DI489" s="12"/>
      <c r="DJ489" s="12"/>
      <c r="DK489" s="12"/>
      <c r="DL489" s="12"/>
      <c r="DM489" s="12"/>
      <c r="DN489" s="12"/>
      <c r="DO489" s="12"/>
      <c r="DP489" s="12"/>
      <c r="DQ489" s="12"/>
      <c r="DR489" s="12"/>
      <c r="DS489" s="12"/>
      <c r="DT489" s="12"/>
      <c r="DU489" s="12"/>
      <c r="DV489" s="12"/>
      <c r="DW489" s="12"/>
      <c r="DX489" s="12"/>
      <c r="DY489" s="12"/>
      <c r="DZ489" s="12"/>
      <c r="EA489" s="12"/>
      <c r="EB489" s="12"/>
      <c r="EC489" s="12"/>
      <c r="ED489" s="12"/>
      <c r="EE489" s="12"/>
      <c r="EF489" s="12"/>
      <c r="EG489" s="12"/>
      <c r="EH489" s="12"/>
      <c r="EI489" s="12"/>
      <c r="EJ489" s="12"/>
      <c r="EK489" s="12"/>
      <c r="EL489" s="12"/>
      <c r="EM489" s="12"/>
      <c r="EN489" s="12"/>
      <c r="EO489" s="12"/>
      <c r="EP489" s="12"/>
      <c r="EQ489" s="12"/>
      <c r="ER489" s="12"/>
      <c r="ES489" s="12"/>
      <c r="ET489" s="12"/>
      <c r="EU489" s="12"/>
      <c r="EV489" s="12"/>
      <c r="EW489" s="12"/>
      <c r="EX489" s="12"/>
      <c r="EY489" s="12"/>
      <c r="EZ489" s="12"/>
      <c r="FA489" s="12"/>
      <c r="FB489" s="12"/>
      <c r="FC489" s="12"/>
      <c r="FD489" s="12"/>
      <c r="FE489" s="12"/>
      <c r="FF489" s="12"/>
      <c r="FG489" s="12"/>
    </row>
    <row r="490" spans="1:163" ht="12.75" x14ac:dyDescent="0.2">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12"/>
      <c r="BH490" s="12"/>
      <c r="BI490" s="12"/>
      <c r="BJ490" s="12"/>
      <c r="BK490" s="12"/>
      <c r="BL490" s="81">
        <f>'Youth population'!AU490</f>
        <v>0</v>
      </c>
      <c r="BM490" s="12"/>
      <c r="BN490" s="12"/>
      <c r="BO490" s="12"/>
      <c r="BP490" s="12"/>
      <c r="BQ490" s="12"/>
      <c r="BR490" s="12"/>
      <c r="BS490" s="12"/>
      <c r="BT490" s="12"/>
      <c r="BU490" s="12"/>
      <c r="BV490" s="12"/>
      <c r="BW490" s="12"/>
      <c r="BX490" s="12"/>
      <c r="BY490" s="12"/>
      <c r="BZ490" s="12"/>
      <c r="CA490" s="12"/>
      <c r="CB490" s="141"/>
      <c r="CC490" s="12"/>
      <c r="CD490" s="12"/>
      <c r="CE490" s="12"/>
      <c r="CF490" s="12"/>
      <c r="CG490" s="12"/>
      <c r="CH490" s="12"/>
      <c r="CI490" s="12"/>
      <c r="CJ490" s="12"/>
      <c r="CK490" s="12"/>
      <c r="CL490" s="12"/>
      <c r="CM490" s="12"/>
      <c r="CN490" s="12"/>
      <c r="CO490" s="12"/>
      <c r="CP490" s="12"/>
      <c r="CQ490" s="12"/>
      <c r="CR490" s="12"/>
      <c r="CS490" s="12"/>
      <c r="CT490" s="12"/>
      <c r="CU490" s="12"/>
      <c r="CV490" s="12"/>
      <c r="CW490" s="12"/>
      <c r="CX490" s="12"/>
      <c r="CY490" s="12"/>
      <c r="CZ490" s="12"/>
      <c r="DA490" s="12"/>
      <c r="DB490" s="12"/>
      <c r="DC490" s="12"/>
      <c r="DD490" s="12"/>
      <c r="DE490" s="12"/>
      <c r="DF490" s="12"/>
      <c r="DG490" s="12"/>
      <c r="DH490" s="12"/>
      <c r="DI490" s="12"/>
      <c r="DJ490" s="12"/>
      <c r="DK490" s="12"/>
      <c r="DL490" s="12"/>
      <c r="DM490" s="12"/>
      <c r="DN490" s="12"/>
      <c r="DO490" s="12"/>
      <c r="DP490" s="12"/>
      <c r="DQ490" s="12"/>
      <c r="DR490" s="12"/>
      <c r="DS490" s="12"/>
      <c r="DT490" s="12"/>
      <c r="DU490" s="12"/>
      <c r="DV490" s="12"/>
      <c r="DW490" s="12"/>
      <c r="DX490" s="12"/>
      <c r="DY490" s="12"/>
      <c r="DZ490" s="12"/>
      <c r="EA490" s="12"/>
      <c r="EB490" s="12"/>
      <c r="EC490" s="12"/>
      <c r="ED490" s="12"/>
      <c r="EE490" s="12"/>
      <c r="EF490" s="12"/>
      <c r="EG490" s="12"/>
      <c r="EH490" s="12"/>
      <c r="EI490" s="12"/>
      <c r="EJ490" s="12"/>
      <c r="EK490" s="12"/>
      <c r="EL490" s="12"/>
      <c r="EM490" s="12"/>
      <c r="EN490" s="12"/>
      <c r="EO490" s="12"/>
      <c r="EP490" s="12"/>
      <c r="EQ490" s="12"/>
      <c r="ER490" s="12"/>
      <c r="ES490" s="12"/>
      <c r="ET490" s="12"/>
      <c r="EU490" s="12"/>
      <c r="EV490" s="12"/>
      <c r="EW490" s="12"/>
      <c r="EX490" s="12"/>
      <c r="EY490" s="12"/>
      <c r="EZ490" s="12"/>
      <c r="FA490" s="12"/>
      <c r="FB490" s="12"/>
      <c r="FC490" s="12"/>
      <c r="FD490" s="12"/>
      <c r="FE490" s="12"/>
      <c r="FF490" s="12"/>
      <c r="FG490" s="12"/>
    </row>
    <row r="491" spans="1:163" ht="12.75" x14ac:dyDescent="0.2">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12"/>
      <c r="BH491" s="12"/>
      <c r="BI491" s="12"/>
      <c r="BJ491" s="12"/>
      <c r="BK491" s="12"/>
      <c r="BL491" s="73">
        <f>'Youth population'!AU491</f>
        <v>0</v>
      </c>
      <c r="BM491" s="12"/>
      <c r="BN491" s="12"/>
      <c r="BO491" s="12"/>
      <c r="BP491" s="12"/>
      <c r="BQ491" s="12"/>
      <c r="BR491" s="12"/>
      <c r="BS491" s="12"/>
      <c r="BT491" s="12"/>
      <c r="BU491" s="12"/>
      <c r="BV491" s="12"/>
      <c r="BW491" s="12"/>
      <c r="BX491" s="12"/>
      <c r="BY491" s="12"/>
      <c r="BZ491" s="12"/>
      <c r="CA491" s="12"/>
      <c r="CB491" s="141"/>
      <c r="CC491" s="12"/>
      <c r="CD491" s="12"/>
      <c r="CE491" s="12"/>
      <c r="CF491" s="12"/>
      <c r="CG491" s="12"/>
      <c r="CH491" s="12"/>
      <c r="CI491" s="12"/>
      <c r="CJ491" s="12"/>
      <c r="CK491" s="12"/>
      <c r="CL491" s="12"/>
      <c r="CM491" s="12"/>
      <c r="CN491" s="12"/>
      <c r="CO491" s="12"/>
      <c r="CP491" s="12"/>
      <c r="CQ491" s="12"/>
      <c r="CR491" s="12"/>
      <c r="CS491" s="12"/>
      <c r="CT491" s="12"/>
      <c r="CU491" s="12"/>
      <c r="CV491" s="12"/>
      <c r="CW491" s="12"/>
      <c r="CX491" s="12"/>
      <c r="CY491" s="12"/>
      <c r="CZ491" s="12"/>
      <c r="DA491" s="12"/>
      <c r="DB491" s="12"/>
      <c r="DC491" s="12"/>
      <c r="DD491" s="12"/>
      <c r="DE491" s="12"/>
      <c r="DF491" s="12"/>
      <c r="DG491" s="12"/>
      <c r="DH491" s="12"/>
      <c r="DI491" s="12"/>
      <c r="DJ491" s="12"/>
      <c r="DK491" s="12"/>
      <c r="DL491" s="12"/>
      <c r="DM491" s="12"/>
      <c r="DN491" s="12"/>
      <c r="DO491" s="12"/>
      <c r="DP491" s="12"/>
      <c r="DQ491" s="12"/>
      <c r="DR491" s="12"/>
      <c r="DS491" s="12"/>
      <c r="DT491" s="12"/>
      <c r="DU491" s="12"/>
      <c r="DV491" s="12"/>
      <c r="DW491" s="12"/>
      <c r="DX491" s="12"/>
      <c r="DY491" s="12"/>
      <c r="DZ491" s="12"/>
      <c r="EA491" s="12"/>
      <c r="EB491" s="12"/>
      <c r="EC491" s="12"/>
      <c r="ED491" s="12"/>
      <c r="EE491" s="12"/>
      <c r="EF491" s="12"/>
      <c r="EG491" s="12"/>
      <c r="EH491" s="12"/>
      <c r="EI491" s="12"/>
      <c r="EJ491" s="12"/>
      <c r="EK491" s="12"/>
      <c r="EL491" s="12"/>
      <c r="EM491" s="12"/>
      <c r="EN491" s="12"/>
      <c r="EO491" s="12"/>
      <c r="EP491" s="12"/>
      <c r="EQ491" s="12"/>
      <c r="ER491" s="12"/>
      <c r="ES491" s="12"/>
      <c r="ET491" s="12"/>
      <c r="EU491" s="12"/>
      <c r="EV491" s="12"/>
      <c r="EW491" s="12"/>
      <c r="EX491" s="12"/>
      <c r="EY491" s="12"/>
      <c r="EZ491" s="12"/>
      <c r="FA491" s="12"/>
      <c r="FB491" s="12"/>
      <c r="FC491" s="12"/>
      <c r="FD491" s="12"/>
      <c r="FE491" s="12"/>
      <c r="FF491" s="12"/>
      <c r="FG491" s="12"/>
    </row>
    <row r="492" spans="1:163" ht="12.75" x14ac:dyDescent="0.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12"/>
      <c r="BH492" s="12"/>
      <c r="BI492" s="12"/>
      <c r="BJ492" s="12"/>
      <c r="BK492" s="12"/>
      <c r="BL492" s="35">
        <f>'Youth population'!AU492</f>
        <v>0</v>
      </c>
      <c r="BM492" s="12"/>
      <c r="BN492" s="12"/>
      <c r="BO492" s="12"/>
      <c r="BP492" s="12"/>
      <c r="BQ492" s="12"/>
      <c r="BR492" s="12"/>
      <c r="BS492" s="12"/>
      <c r="BT492" s="12"/>
      <c r="BU492" s="12"/>
      <c r="BV492" s="12"/>
      <c r="BW492" s="12"/>
      <c r="BX492" s="12"/>
      <c r="BY492" s="12"/>
      <c r="BZ492" s="12"/>
      <c r="CA492" s="12"/>
      <c r="CB492" s="141"/>
      <c r="CC492" s="12"/>
      <c r="CD492" s="12"/>
      <c r="CE492" s="12"/>
      <c r="CF492" s="12"/>
      <c r="CG492" s="12"/>
      <c r="CH492" s="12"/>
      <c r="CI492" s="12"/>
      <c r="CJ492" s="12"/>
      <c r="CK492" s="12"/>
      <c r="CL492" s="12"/>
      <c r="CM492" s="12"/>
      <c r="CN492" s="12"/>
      <c r="CO492" s="12"/>
      <c r="CP492" s="12"/>
      <c r="CQ492" s="12"/>
      <c r="CR492" s="12"/>
      <c r="CS492" s="12"/>
      <c r="CT492" s="12"/>
      <c r="CU492" s="12"/>
      <c r="CV492" s="12"/>
      <c r="CW492" s="12"/>
      <c r="CX492" s="12"/>
      <c r="CY492" s="12"/>
      <c r="CZ492" s="12"/>
      <c r="DA492" s="12"/>
      <c r="DB492" s="12"/>
      <c r="DC492" s="12"/>
      <c r="DD492" s="12"/>
      <c r="DE492" s="12"/>
      <c r="DF492" s="12"/>
      <c r="DG492" s="12"/>
      <c r="DH492" s="12"/>
      <c r="DI492" s="12"/>
      <c r="DJ492" s="12"/>
      <c r="DK492" s="12"/>
      <c r="DL492" s="12"/>
      <c r="DM492" s="12"/>
      <c r="DN492" s="12"/>
      <c r="DO492" s="12"/>
      <c r="DP492" s="12"/>
      <c r="DQ492" s="12"/>
      <c r="DR492" s="12"/>
      <c r="DS492" s="12"/>
      <c r="DT492" s="12"/>
      <c r="DU492" s="12"/>
      <c r="DV492" s="12"/>
      <c r="DW492" s="12"/>
      <c r="DX492" s="12"/>
      <c r="DY492" s="12"/>
      <c r="DZ492" s="12"/>
      <c r="EA492" s="12"/>
      <c r="EB492" s="12"/>
      <c r="EC492" s="12"/>
      <c r="ED492" s="12"/>
      <c r="EE492" s="12"/>
      <c r="EF492" s="12"/>
      <c r="EG492" s="12"/>
      <c r="EH492" s="12"/>
      <c r="EI492" s="12"/>
      <c r="EJ492" s="12"/>
      <c r="EK492" s="12"/>
      <c r="EL492" s="12"/>
      <c r="EM492" s="12"/>
      <c r="EN492" s="12"/>
      <c r="EO492" s="12"/>
      <c r="EP492" s="12"/>
      <c r="EQ492" s="12"/>
      <c r="ER492" s="12"/>
      <c r="ES492" s="12"/>
      <c r="ET492" s="12"/>
      <c r="EU492" s="12"/>
      <c r="EV492" s="12"/>
      <c r="EW492" s="12"/>
      <c r="EX492" s="12"/>
      <c r="EY492" s="12"/>
      <c r="EZ492" s="12"/>
      <c r="FA492" s="12"/>
      <c r="FB492" s="12"/>
      <c r="FC492" s="12"/>
      <c r="FD492" s="12"/>
      <c r="FE492" s="12"/>
      <c r="FF492" s="12"/>
      <c r="FG492" s="12"/>
    </row>
    <row r="493" spans="1:163" ht="12.75" x14ac:dyDescent="0.2">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12"/>
      <c r="BH493" s="12"/>
      <c r="BI493" s="12"/>
      <c r="BJ493" s="12"/>
      <c r="BK493" s="12"/>
      <c r="BL493" s="117">
        <f>'Youth population'!AU493</f>
        <v>0</v>
      </c>
      <c r="BM493" s="12"/>
      <c r="BN493" s="12"/>
      <c r="BO493" s="12"/>
      <c r="BP493" s="12"/>
      <c r="BQ493" s="12"/>
      <c r="BR493" s="12"/>
      <c r="BS493" s="12"/>
      <c r="BT493" s="12"/>
      <c r="BU493" s="12"/>
      <c r="BV493" s="12"/>
      <c r="BW493" s="12"/>
      <c r="BX493" s="12"/>
      <c r="BY493" s="12"/>
      <c r="BZ493" s="12"/>
      <c r="CA493" s="12"/>
      <c r="CB493" s="141"/>
      <c r="CC493" s="12"/>
      <c r="CD493" s="12"/>
      <c r="CE493" s="12"/>
      <c r="CF493" s="12"/>
      <c r="CG493" s="12"/>
      <c r="CH493" s="12"/>
      <c r="CI493" s="12"/>
      <c r="CJ493" s="12"/>
      <c r="CK493" s="12"/>
      <c r="CL493" s="12"/>
      <c r="CM493" s="12"/>
      <c r="CN493" s="12"/>
      <c r="CO493" s="12"/>
      <c r="CP493" s="12"/>
      <c r="CQ493" s="12"/>
      <c r="CR493" s="12"/>
      <c r="CS493" s="12"/>
      <c r="CT493" s="12"/>
      <c r="CU493" s="12"/>
      <c r="CV493" s="12"/>
      <c r="CW493" s="12"/>
      <c r="CX493" s="12"/>
      <c r="CY493" s="12"/>
      <c r="CZ493" s="12"/>
      <c r="DA493" s="12"/>
      <c r="DB493" s="12"/>
      <c r="DC493" s="12"/>
      <c r="DD493" s="12"/>
      <c r="DE493" s="12"/>
      <c r="DF493" s="12"/>
      <c r="DG493" s="12"/>
      <c r="DH493" s="12"/>
      <c r="DI493" s="12"/>
      <c r="DJ493" s="12"/>
      <c r="DK493" s="12"/>
      <c r="DL493" s="12"/>
      <c r="DM493" s="12"/>
      <c r="DN493" s="12"/>
      <c r="DO493" s="12"/>
      <c r="DP493" s="12"/>
      <c r="DQ493" s="12"/>
      <c r="DR493" s="12"/>
      <c r="DS493" s="12"/>
      <c r="DT493" s="12"/>
      <c r="DU493" s="12"/>
      <c r="DV493" s="12"/>
      <c r="DW493" s="12"/>
      <c r="DX493" s="12"/>
      <c r="DY493" s="12"/>
      <c r="DZ493" s="12"/>
      <c r="EA493" s="12"/>
      <c r="EB493" s="12"/>
      <c r="EC493" s="12"/>
      <c r="ED493" s="12"/>
      <c r="EE493" s="12"/>
      <c r="EF493" s="12"/>
      <c r="EG493" s="12"/>
      <c r="EH493" s="12"/>
      <c r="EI493" s="12"/>
      <c r="EJ493" s="12"/>
      <c r="EK493" s="12"/>
      <c r="EL493" s="12"/>
      <c r="EM493" s="12"/>
      <c r="EN493" s="12"/>
      <c r="EO493" s="12"/>
      <c r="EP493" s="12"/>
      <c r="EQ493" s="12"/>
      <c r="ER493" s="12"/>
      <c r="ES493" s="12"/>
      <c r="ET493" s="12"/>
      <c r="EU493" s="12"/>
      <c r="EV493" s="12"/>
      <c r="EW493" s="12"/>
      <c r="EX493" s="12"/>
      <c r="EY493" s="12"/>
      <c r="EZ493" s="12"/>
      <c r="FA493" s="12"/>
      <c r="FB493" s="12"/>
      <c r="FC493" s="12"/>
      <c r="FD493" s="12"/>
      <c r="FE493" s="12"/>
      <c r="FF493" s="12"/>
      <c r="FG493" s="12"/>
    </row>
    <row r="494" spans="1:163" ht="12.75" x14ac:dyDescent="0.2">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12"/>
      <c r="BH494" s="12"/>
      <c r="BI494" s="12"/>
      <c r="BJ494" s="12"/>
      <c r="BK494" s="12"/>
      <c r="BL494" s="69">
        <f>'Youth population'!AU494</f>
        <v>0</v>
      </c>
      <c r="BM494" s="12"/>
      <c r="BN494" s="12"/>
      <c r="BO494" s="12"/>
      <c r="BP494" s="12"/>
      <c r="BQ494" s="12"/>
      <c r="BR494" s="12"/>
      <c r="BS494" s="12"/>
      <c r="BT494" s="12"/>
      <c r="BU494" s="12"/>
      <c r="BV494" s="12"/>
      <c r="BW494" s="12"/>
      <c r="BX494" s="12"/>
      <c r="BY494" s="12"/>
      <c r="BZ494" s="12"/>
      <c r="CA494" s="12"/>
      <c r="CB494" s="141"/>
      <c r="CC494" s="12"/>
      <c r="CD494" s="12"/>
      <c r="CE494" s="12"/>
      <c r="CF494" s="12"/>
      <c r="CG494" s="12"/>
      <c r="CH494" s="12"/>
      <c r="CI494" s="12"/>
      <c r="CJ494" s="12"/>
      <c r="CK494" s="12"/>
      <c r="CL494" s="12"/>
      <c r="CM494" s="12"/>
      <c r="CN494" s="12"/>
      <c r="CO494" s="12"/>
      <c r="CP494" s="12"/>
      <c r="CQ494" s="12"/>
      <c r="CR494" s="12"/>
      <c r="CS494" s="12"/>
      <c r="CT494" s="12"/>
      <c r="CU494" s="12"/>
      <c r="CV494" s="12"/>
      <c r="CW494" s="12"/>
      <c r="CX494" s="12"/>
      <c r="CY494" s="12"/>
      <c r="CZ494" s="12"/>
      <c r="DA494" s="12"/>
      <c r="DB494" s="12"/>
      <c r="DC494" s="12"/>
      <c r="DD494" s="12"/>
      <c r="DE494" s="12"/>
      <c r="DF494" s="12"/>
      <c r="DG494" s="12"/>
      <c r="DH494" s="12"/>
      <c r="DI494" s="12"/>
      <c r="DJ494" s="12"/>
      <c r="DK494" s="12"/>
      <c r="DL494" s="12"/>
      <c r="DM494" s="12"/>
      <c r="DN494" s="12"/>
      <c r="DO494" s="12"/>
      <c r="DP494" s="12"/>
      <c r="DQ494" s="12"/>
      <c r="DR494" s="12"/>
      <c r="DS494" s="12"/>
      <c r="DT494" s="12"/>
      <c r="DU494" s="12"/>
      <c r="DV494" s="12"/>
      <c r="DW494" s="12"/>
      <c r="DX494" s="12"/>
      <c r="DY494" s="12"/>
      <c r="DZ494" s="12"/>
      <c r="EA494" s="12"/>
      <c r="EB494" s="12"/>
      <c r="EC494" s="12"/>
      <c r="ED494" s="12"/>
      <c r="EE494" s="12"/>
      <c r="EF494" s="12"/>
      <c r="EG494" s="12"/>
      <c r="EH494" s="12"/>
      <c r="EI494" s="12"/>
      <c r="EJ494" s="12"/>
      <c r="EK494" s="12"/>
      <c r="EL494" s="12"/>
      <c r="EM494" s="12"/>
      <c r="EN494" s="12"/>
      <c r="EO494" s="12"/>
      <c r="EP494" s="12"/>
      <c r="EQ494" s="12"/>
      <c r="ER494" s="12"/>
      <c r="ES494" s="12"/>
      <c r="ET494" s="12"/>
      <c r="EU494" s="12"/>
      <c r="EV494" s="12"/>
      <c r="EW494" s="12"/>
      <c r="EX494" s="12"/>
      <c r="EY494" s="12"/>
      <c r="EZ494" s="12"/>
      <c r="FA494" s="12"/>
      <c r="FB494" s="12"/>
      <c r="FC494" s="12"/>
      <c r="FD494" s="12"/>
      <c r="FE494" s="12"/>
      <c r="FF494" s="12"/>
      <c r="FG494" s="12"/>
    </row>
    <row r="495" spans="1:163" ht="12.75" x14ac:dyDescent="0.2">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12"/>
      <c r="BH495" s="12"/>
      <c r="BI495" s="12"/>
      <c r="BJ495" s="12"/>
      <c r="BK495" s="12"/>
      <c r="BL495" s="117">
        <f>'Youth population'!AU495</f>
        <v>0</v>
      </c>
      <c r="BM495" s="12"/>
      <c r="BN495" s="12"/>
      <c r="BO495" s="12"/>
      <c r="BP495" s="12"/>
      <c r="BQ495" s="12"/>
      <c r="BR495" s="12"/>
      <c r="BS495" s="12"/>
      <c r="BT495" s="12"/>
      <c r="BU495" s="12"/>
      <c r="BV495" s="12"/>
      <c r="BW495" s="12"/>
      <c r="BX495" s="12"/>
      <c r="BY495" s="12"/>
      <c r="BZ495" s="12"/>
      <c r="CA495" s="12"/>
      <c r="CB495" s="141"/>
      <c r="CC495" s="12"/>
      <c r="CD495" s="12"/>
      <c r="CE495" s="12"/>
      <c r="CF495" s="12"/>
      <c r="CG495" s="12"/>
      <c r="CH495" s="12"/>
      <c r="CI495" s="12"/>
      <c r="CJ495" s="12"/>
      <c r="CK495" s="12"/>
      <c r="CL495" s="12"/>
      <c r="CM495" s="12"/>
      <c r="CN495" s="12"/>
      <c r="CO495" s="12"/>
      <c r="CP495" s="12"/>
      <c r="CQ495" s="12"/>
      <c r="CR495" s="12"/>
      <c r="CS495" s="12"/>
      <c r="CT495" s="12"/>
      <c r="CU495" s="12"/>
      <c r="CV495" s="12"/>
      <c r="CW495" s="12"/>
      <c r="CX495" s="12"/>
      <c r="CY495" s="12"/>
      <c r="CZ495" s="12"/>
      <c r="DA495" s="12"/>
      <c r="DB495" s="12"/>
      <c r="DC495" s="12"/>
      <c r="DD495" s="12"/>
      <c r="DE495" s="12"/>
      <c r="DF495" s="12"/>
      <c r="DG495" s="12"/>
      <c r="DH495" s="12"/>
      <c r="DI495" s="12"/>
      <c r="DJ495" s="12"/>
      <c r="DK495" s="12"/>
      <c r="DL495" s="12"/>
      <c r="DM495" s="12"/>
      <c r="DN495" s="12"/>
      <c r="DO495" s="12"/>
      <c r="DP495" s="12"/>
      <c r="DQ495" s="12"/>
      <c r="DR495" s="12"/>
      <c r="DS495" s="12"/>
      <c r="DT495" s="12"/>
      <c r="DU495" s="12"/>
      <c r="DV495" s="12"/>
      <c r="DW495" s="12"/>
      <c r="DX495" s="12"/>
      <c r="DY495" s="12"/>
      <c r="DZ495" s="12"/>
      <c r="EA495" s="12"/>
      <c r="EB495" s="12"/>
      <c r="EC495" s="12"/>
      <c r="ED495" s="12"/>
      <c r="EE495" s="12"/>
      <c r="EF495" s="12"/>
      <c r="EG495" s="12"/>
      <c r="EH495" s="12"/>
      <c r="EI495" s="12"/>
      <c r="EJ495" s="12"/>
      <c r="EK495" s="12"/>
      <c r="EL495" s="12"/>
      <c r="EM495" s="12"/>
      <c r="EN495" s="12"/>
      <c r="EO495" s="12"/>
      <c r="EP495" s="12"/>
      <c r="EQ495" s="12"/>
      <c r="ER495" s="12"/>
      <c r="ES495" s="12"/>
      <c r="ET495" s="12"/>
      <c r="EU495" s="12"/>
      <c r="EV495" s="12"/>
      <c r="EW495" s="12"/>
      <c r="EX495" s="12"/>
      <c r="EY495" s="12"/>
      <c r="EZ495" s="12"/>
      <c r="FA495" s="12"/>
      <c r="FB495" s="12"/>
      <c r="FC495" s="12"/>
      <c r="FD495" s="12"/>
      <c r="FE495" s="12"/>
      <c r="FF495" s="12"/>
      <c r="FG495" s="12"/>
    </row>
    <row r="496" spans="1:163" ht="12.75" x14ac:dyDescent="0.2">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12"/>
      <c r="BH496" s="12"/>
      <c r="BI496" s="12"/>
      <c r="BJ496" s="12"/>
      <c r="BK496" s="12"/>
      <c r="BL496" s="35">
        <f>'Youth population'!AU496</f>
        <v>0</v>
      </c>
      <c r="BM496" s="12"/>
      <c r="BN496" s="12"/>
      <c r="BO496" s="12"/>
      <c r="BP496" s="12"/>
      <c r="BQ496" s="12"/>
      <c r="BR496" s="12"/>
      <c r="BS496" s="12"/>
      <c r="BT496" s="12"/>
      <c r="BU496" s="12"/>
      <c r="BV496" s="12"/>
      <c r="BW496" s="12"/>
      <c r="BX496" s="12"/>
      <c r="BY496" s="12"/>
      <c r="BZ496" s="12"/>
      <c r="CA496" s="12"/>
      <c r="CB496" s="141"/>
      <c r="CC496" s="12"/>
      <c r="CD496" s="12"/>
      <c r="CE496" s="12"/>
      <c r="CF496" s="12"/>
      <c r="CG496" s="12"/>
      <c r="CH496" s="12"/>
      <c r="CI496" s="12"/>
      <c r="CJ496" s="12"/>
      <c r="CK496" s="12"/>
      <c r="CL496" s="12"/>
      <c r="CM496" s="12"/>
      <c r="CN496" s="12"/>
      <c r="CO496" s="12"/>
      <c r="CP496" s="12"/>
      <c r="CQ496" s="12"/>
      <c r="CR496" s="12"/>
      <c r="CS496" s="12"/>
      <c r="CT496" s="12"/>
      <c r="CU496" s="12"/>
      <c r="CV496" s="12"/>
      <c r="CW496" s="12"/>
      <c r="CX496" s="12"/>
      <c r="CY496" s="12"/>
      <c r="CZ496" s="12"/>
      <c r="DA496" s="12"/>
      <c r="DB496" s="12"/>
      <c r="DC496" s="12"/>
      <c r="DD496" s="12"/>
      <c r="DE496" s="12"/>
      <c r="DF496" s="12"/>
      <c r="DG496" s="12"/>
      <c r="DH496" s="12"/>
      <c r="DI496" s="12"/>
      <c r="DJ496" s="12"/>
      <c r="DK496" s="12"/>
      <c r="DL496" s="12"/>
      <c r="DM496" s="12"/>
      <c r="DN496" s="12"/>
      <c r="DO496" s="12"/>
      <c r="DP496" s="12"/>
      <c r="DQ496" s="12"/>
      <c r="DR496" s="12"/>
      <c r="DS496" s="12"/>
      <c r="DT496" s="12"/>
      <c r="DU496" s="12"/>
      <c r="DV496" s="12"/>
      <c r="DW496" s="12"/>
      <c r="DX496" s="12"/>
      <c r="DY496" s="12"/>
      <c r="DZ496" s="12"/>
      <c r="EA496" s="12"/>
      <c r="EB496" s="12"/>
      <c r="EC496" s="12"/>
      <c r="ED496" s="12"/>
      <c r="EE496" s="12"/>
      <c r="EF496" s="12"/>
      <c r="EG496" s="12"/>
      <c r="EH496" s="12"/>
      <c r="EI496" s="12"/>
      <c r="EJ496" s="12"/>
      <c r="EK496" s="12"/>
      <c r="EL496" s="12"/>
      <c r="EM496" s="12"/>
      <c r="EN496" s="12"/>
      <c r="EO496" s="12"/>
      <c r="EP496" s="12"/>
      <c r="EQ496" s="12"/>
      <c r="ER496" s="12"/>
      <c r="ES496" s="12"/>
      <c r="ET496" s="12"/>
      <c r="EU496" s="12"/>
      <c r="EV496" s="12"/>
      <c r="EW496" s="12"/>
      <c r="EX496" s="12"/>
      <c r="EY496" s="12"/>
      <c r="EZ496" s="12"/>
      <c r="FA496" s="12"/>
      <c r="FB496" s="12"/>
      <c r="FC496" s="12"/>
      <c r="FD496" s="12"/>
      <c r="FE496" s="12"/>
      <c r="FF496" s="12"/>
      <c r="FG496" s="12"/>
    </row>
    <row r="497" spans="1:163" ht="12.75" x14ac:dyDescent="0.2">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12"/>
      <c r="BH497" s="12"/>
      <c r="BI497" s="12"/>
      <c r="BJ497" s="12"/>
      <c r="BK497" s="12"/>
      <c r="BL497" s="117">
        <f>'Youth population'!AU497</f>
        <v>0</v>
      </c>
      <c r="BM497" s="12"/>
      <c r="BN497" s="12"/>
      <c r="BO497" s="12"/>
      <c r="BP497" s="12"/>
      <c r="BQ497" s="12"/>
      <c r="BR497" s="12"/>
      <c r="BS497" s="12"/>
      <c r="BT497" s="12"/>
      <c r="BU497" s="12"/>
      <c r="BV497" s="12"/>
      <c r="BW497" s="12"/>
      <c r="BX497" s="12"/>
      <c r="BY497" s="12"/>
      <c r="BZ497" s="12"/>
      <c r="CA497" s="12"/>
      <c r="CB497" s="141"/>
      <c r="CC497" s="12"/>
      <c r="CD497" s="12"/>
      <c r="CE497" s="12"/>
      <c r="CF497" s="12"/>
      <c r="CG497" s="12"/>
      <c r="CH497" s="12"/>
      <c r="CI497" s="12"/>
      <c r="CJ497" s="12"/>
      <c r="CK497" s="12"/>
      <c r="CL497" s="12"/>
      <c r="CM497" s="12"/>
      <c r="CN497" s="12"/>
      <c r="CO497" s="12"/>
      <c r="CP497" s="12"/>
      <c r="CQ497" s="12"/>
      <c r="CR497" s="12"/>
      <c r="CS497" s="12"/>
      <c r="CT497" s="12"/>
      <c r="CU497" s="12"/>
      <c r="CV497" s="12"/>
      <c r="CW497" s="12"/>
      <c r="CX497" s="12"/>
      <c r="CY497" s="12"/>
      <c r="CZ497" s="12"/>
      <c r="DA497" s="12"/>
      <c r="DB497" s="12"/>
      <c r="DC497" s="12"/>
      <c r="DD497" s="12"/>
      <c r="DE497" s="12"/>
      <c r="DF497" s="12"/>
      <c r="DG497" s="12"/>
      <c r="DH497" s="12"/>
      <c r="DI497" s="12"/>
      <c r="DJ497" s="12"/>
      <c r="DK497" s="12"/>
      <c r="DL497" s="12"/>
      <c r="DM497" s="12"/>
      <c r="DN497" s="12"/>
      <c r="DO497" s="12"/>
      <c r="DP497" s="12"/>
      <c r="DQ497" s="12"/>
      <c r="DR497" s="12"/>
      <c r="DS497" s="12"/>
      <c r="DT497" s="12"/>
      <c r="DU497" s="12"/>
      <c r="DV497" s="12"/>
      <c r="DW497" s="12"/>
      <c r="DX497" s="12"/>
      <c r="DY497" s="12"/>
      <c r="DZ497" s="12"/>
      <c r="EA497" s="12"/>
      <c r="EB497" s="12"/>
      <c r="EC497" s="12"/>
      <c r="ED497" s="12"/>
      <c r="EE497" s="12"/>
      <c r="EF497" s="12"/>
      <c r="EG497" s="12"/>
      <c r="EH497" s="12"/>
      <c r="EI497" s="12"/>
      <c r="EJ497" s="12"/>
      <c r="EK497" s="12"/>
      <c r="EL497" s="12"/>
      <c r="EM497" s="12"/>
      <c r="EN497" s="12"/>
      <c r="EO497" s="12"/>
      <c r="EP497" s="12"/>
      <c r="EQ497" s="12"/>
      <c r="ER497" s="12"/>
      <c r="ES497" s="12"/>
      <c r="ET497" s="12"/>
      <c r="EU497" s="12"/>
      <c r="EV497" s="12"/>
      <c r="EW497" s="12"/>
      <c r="EX497" s="12"/>
      <c r="EY497" s="12"/>
      <c r="EZ497" s="12"/>
      <c r="FA497" s="12"/>
      <c r="FB497" s="12"/>
      <c r="FC497" s="12"/>
      <c r="FD497" s="12"/>
      <c r="FE497" s="12"/>
      <c r="FF497" s="12"/>
      <c r="FG497" s="12"/>
    </row>
    <row r="498" spans="1:163" ht="12.75" x14ac:dyDescent="0.2">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12"/>
      <c r="BH498" s="12"/>
      <c r="BI498" s="12"/>
      <c r="BJ498" s="12"/>
      <c r="BK498" s="12"/>
      <c r="BL498" s="35">
        <f>'Youth population'!AU498</f>
        <v>0</v>
      </c>
      <c r="BM498" s="12"/>
      <c r="BN498" s="12"/>
      <c r="BO498" s="12"/>
      <c r="BP498" s="12"/>
      <c r="BQ498" s="12"/>
      <c r="BR498" s="12"/>
      <c r="BS498" s="12"/>
      <c r="BT498" s="12"/>
      <c r="BU498" s="12"/>
      <c r="BV498" s="12"/>
      <c r="BW498" s="12"/>
      <c r="BX498" s="12"/>
      <c r="BY498" s="12"/>
      <c r="BZ498" s="12"/>
      <c r="CA498" s="12"/>
      <c r="CB498" s="141"/>
      <c r="CC498" s="12"/>
      <c r="CD498" s="12"/>
      <c r="CE498" s="12"/>
      <c r="CF498" s="12"/>
      <c r="CG498" s="12"/>
      <c r="CH498" s="12"/>
      <c r="CI498" s="12"/>
      <c r="CJ498" s="12"/>
      <c r="CK498" s="12"/>
      <c r="CL498" s="12"/>
      <c r="CM498" s="12"/>
      <c r="CN498" s="12"/>
      <c r="CO498" s="12"/>
      <c r="CP498" s="12"/>
      <c r="CQ498" s="12"/>
      <c r="CR498" s="12"/>
      <c r="CS498" s="12"/>
      <c r="CT498" s="12"/>
      <c r="CU498" s="12"/>
      <c r="CV498" s="12"/>
      <c r="CW498" s="12"/>
      <c r="CX498" s="12"/>
      <c r="CY498" s="12"/>
      <c r="CZ498" s="12"/>
      <c r="DA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c r="EB498" s="12"/>
      <c r="EC498" s="12"/>
      <c r="ED498" s="12"/>
      <c r="EE498" s="12"/>
      <c r="EF498" s="12"/>
      <c r="EG498" s="12"/>
      <c r="EH498" s="12"/>
      <c r="EI498" s="12"/>
      <c r="EJ498" s="12"/>
      <c r="EK498" s="12"/>
      <c r="EL498" s="12"/>
      <c r="EM498" s="12"/>
      <c r="EN498" s="12"/>
      <c r="EO498" s="12"/>
      <c r="EP498" s="12"/>
      <c r="EQ498" s="12"/>
      <c r="ER498" s="12"/>
      <c r="ES498" s="12"/>
      <c r="ET498" s="12"/>
      <c r="EU498" s="12"/>
      <c r="EV498" s="12"/>
      <c r="EW498" s="12"/>
      <c r="EX498" s="12"/>
      <c r="EY498" s="12"/>
      <c r="EZ498" s="12"/>
      <c r="FA498" s="12"/>
      <c r="FB498" s="12"/>
      <c r="FC498" s="12"/>
      <c r="FD498" s="12"/>
      <c r="FE498" s="12"/>
      <c r="FF498" s="12"/>
      <c r="FG498" s="12"/>
    </row>
    <row r="499" spans="1:163" ht="12.75" x14ac:dyDescent="0.2">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12"/>
      <c r="BH499" s="12"/>
      <c r="BI499" s="12"/>
      <c r="BJ499" s="12"/>
      <c r="BK499" s="12"/>
      <c r="BL499" s="310">
        <f>'Youth population'!AU499</f>
        <v>0</v>
      </c>
      <c r="BM499" s="12"/>
      <c r="BN499" s="12"/>
      <c r="BO499" s="12"/>
      <c r="BP499" s="12"/>
      <c r="BQ499" s="12"/>
      <c r="BR499" s="12"/>
      <c r="BS499" s="12"/>
      <c r="BT499" s="12"/>
      <c r="BU499" s="12"/>
      <c r="BV499" s="12"/>
      <c r="BW499" s="12"/>
      <c r="BX499" s="12"/>
      <c r="BY499" s="12"/>
      <c r="BZ499" s="12"/>
      <c r="CA499" s="12"/>
      <c r="CB499" s="141"/>
      <c r="CC499" s="12"/>
      <c r="CD499" s="12"/>
      <c r="CE499" s="12"/>
      <c r="CF499" s="12"/>
      <c r="CG499" s="12"/>
      <c r="CH499" s="12"/>
      <c r="CI499" s="12"/>
      <c r="CJ499" s="12"/>
      <c r="CK499" s="12"/>
      <c r="CL499" s="12"/>
      <c r="CM499" s="12"/>
      <c r="CN499" s="12"/>
      <c r="CO499" s="12"/>
      <c r="CP499" s="12"/>
      <c r="CQ499" s="12"/>
      <c r="CR499" s="12"/>
      <c r="CS499" s="12"/>
      <c r="CT499" s="12"/>
      <c r="CU499" s="12"/>
      <c r="CV499" s="12"/>
      <c r="CW499" s="12"/>
      <c r="CX499" s="12"/>
      <c r="CY499" s="12"/>
      <c r="CZ499" s="12"/>
      <c r="DA499" s="12"/>
      <c r="DB499" s="12"/>
      <c r="DC499" s="12"/>
      <c r="DD499" s="12"/>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c r="EB499" s="12"/>
      <c r="EC499" s="12"/>
      <c r="ED499" s="12"/>
      <c r="EE499" s="12"/>
      <c r="EF499" s="12"/>
      <c r="EG499" s="12"/>
      <c r="EH499" s="12"/>
      <c r="EI499" s="12"/>
      <c r="EJ499" s="12"/>
      <c r="EK499" s="12"/>
      <c r="EL499" s="12"/>
      <c r="EM499" s="12"/>
      <c r="EN499" s="12"/>
      <c r="EO499" s="12"/>
      <c r="EP499" s="12"/>
      <c r="EQ499" s="12"/>
      <c r="ER499" s="12"/>
      <c r="ES499" s="12"/>
      <c r="ET499" s="12"/>
      <c r="EU499" s="12"/>
      <c r="EV499" s="12"/>
      <c r="EW499" s="12"/>
      <c r="EX499" s="12"/>
      <c r="EY499" s="12"/>
      <c r="EZ499" s="12"/>
      <c r="FA499" s="12"/>
      <c r="FB499" s="12"/>
      <c r="FC499" s="12"/>
      <c r="FD499" s="12"/>
      <c r="FE499" s="12"/>
      <c r="FF499" s="12"/>
      <c r="FG499" s="12"/>
    </row>
    <row r="500" spans="1:163" ht="12.75" x14ac:dyDescent="0.2">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12"/>
      <c r="BH500" s="12"/>
      <c r="BI500" s="12"/>
      <c r="BJ500" s="12"/>
      <c r="BK500" s="12"/>
      <c r="BL500" s="69">
        <f>'Youth population'!AU500</f>
        <v>0</v>
      </c>
      <c r="BM500" s="12"/>
      <c r="BN500" s="12"/>
      <c r="BO500" s="12"/>
      <c r="BP500" s="12"/>
      <c r="BQ500" s="12"/>
      <c r="BR500" s="12"/>
      <c r="BS500" s="12"/>
      <c r="BT500" s="12"/>
      <c r="BU500" s="12"/>
      <c r="BV500" s="12"/>
      <c r="BW500" s="12"/>
      <c r="BX500" s="12"/>
      <c r="BY500" s="12"/>
      <c r="BZ500" s="12"/>
      <c r="CA500" s="12"/>
      <c r="CB500" s="141"/>
      <c r="CC500" s="12"/>
      <c r="CD500" s="12"/>
      <c r="CE500" s="12"/>
      <c r="CF500" s="12"/>
      <c r="CG500" s="12"/>
      <c r="CH500" s="12"/>
      <c r="CI500" s="12"/>
      <c r="CJ500" s="12"/>
      <c r="CK500" s="12"/>
      <c r="CL500" s="12"/>
      <c r="CM500" s="12"/>
      <c r="CN500" s="12"/>
      <c r="CO500" s="12"/>
      <c r="CP500" s="12"/>
      <c r="CQ500" s="12"/>
      <c r="CR500" s="12"/>
      <c r="CS500" s="12"/>
      <c r="CT500" s="12"/>
      <c r="CU500" s="12"/>
      <c r="CV500" s="12"/>
      <c r="CW500" s="12"/>
      <c r="CX500" s="12"/>
      <c r="CY500" s="12"/>
      <c r="CZ500" s="12"/>
      <c r="DA500" s="12"/>
      <c r="DB500" s="12"/>
      <c r="DC500" s="12"/>
      <c r="DD500" s="12"/>
      <c r="DE500" s="12"/>
      <c r="DF500" s="12"/>
      <c r="DG500" s="12"/>
      <c r="DH500" s="12"/>
      <c r="DI500" s="12"/>
      <c r="DJ500" s="12"/>
      <c r="DK500" s="12"/>
      <c r="DL500" s="12"/>
      <c r="DM500" s="12"/>
      <c r="DN500" s="12"/>
      <c r="DO500" s="12"/>
      <c r="DP500" s="12"/>
      <c r="DQ500" s="12"/>
      <c r="DR500" s="12"/>
      <c r="DS500" s="12"/>
      <c r="DT500" s="12"/>
      <c r="DU500" s="12"/>
      <c r="DV500" s="12"/>
      <c r="DW500" s="12"/>
      <c r="DX500" s="12"/>
      <c r="DY500" s="12"/>
      <c r="DZ500" s="12"/>
      <c r="EA500" s="12"/>
      <c r="EB500" s="12"/>
      <c r="EC500" s="12"/>
      <c r="ED500" s="12"/>
      <c r="EE500" s="12"/>
      <c r="EF500" s="12"/>
      <c r="EG500" s="12"/>
      <c r="EH500" s="12"/>
      <c r="EI500" s="12"/>
      <c r="EJ500" s="12"/>
      <c r="EK500" s="12"/>
      <c r="EL500" s="12"/>
      <c r="EM500" s="12"/>
      <c r="EN500" s="12"/>
      <c r="EO500" s="12"/>
      <c r="EP500" s="12"/>
      <c r="EQ500" s="12"/>
      <c r="ER500" s="12"/>
      <c r="ES500" s="12"/>
      <c r="ET500" s="12"/>
      <c r="EU500" s="12"/>
      <c r="EV500" s="12"/>
      <c r="EW500" s="12"/>
      <c r="EX500" s="12"/>
      <c r="EY500" s="12"/>
      <c r="EZ500" s="12"/>
      <c r="FA500" s="12"/>
      <c r="FB500" s="12"/>
      <c r="FC500" s="12"/>
      <c r="FD500" s="12"/>
      <c r="FE500" s="12"/>
      <c r="FF500" s="12"/>
      <c r="FG500" s="12"/>
    </row>
    <row r="501" spans="1:163" ht="12.75" x14ac:dyDescent="0.2">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12"/>
      <c r="BH501" s="12"/>
      <c r="BI501" s="12"/>
      <c r="BJ501" s="12"/>
      <c r="BK501" s="12"/>
      <c r="BL501" s="81">
        <f>'Youth population'!AU501</f>
        <v>0</v>
      </c>
      <c r="BM501" s="12"/>
      <c r="BN501" s="12"/>
      <c r="BO501" s="12"/>
      <c r="BP501" s="12"/>
      <c r="BQ501" s="12"/>
      <c r="BR501" s="12"/>
      <c r="BS501" s="12"/>
      <c r="BT501" s="12"/>
      <c r="BU501" s="12"/>
      <c r="BV501" s="12"/>
      <c r="BW501" s="12"/>
      <c r="BX501" s="12"/>
      <c r="BY501" s="12"/>
      <c r="BZ501" s="12"/>
      <c r="CA501" s="12"/>
      <c r="CB501" s="141"/>
      <c r="CC501" s="12"/>
      <c r="CD501" s="12"/>
      <c r="CE501" s="12"/>
      <c r="CF501" s="12"/>
      <c r="CG501" s="12"/>
      <c r="CH501" s="12"/>
      <c r="CI501" s="12"/>
      <c r="CJ501" s="12"/>
      <c r="CK501" s="12"/>
      <c r="CL501" s="12"/>
      <c r="CM501" s="12"/>
      <c r="CN501" s="12"/>
      <c r="CO501" s="12"/>
      <c r="CP501" s="12"/>
      <c r="CQ501" s="12"/>
      <c r="CR501" s="12"/>
      <c r="CS501" s="12"/>
      <c r="CT501" s="12"/>
      <c r="CU501" s="12"/>
      <c r="CV501" s="12"/>
      <c r="CW501" s="12"/>
      <c r="CX501" s="12"/>
      <c r="CY501" s="12"/>
      <c r="CZ501" s="12"/>
      <c r="DA501" s="12"/>
      <c r="DB501" s="12"/>
      <c r="DC501" s="12"/>
      <c r="DD501" s="12"/>
      <c r="DE501" s="12"/>
      <c r="DF501" s="12"/>
      <c r="DG501" s="12"/>
      <c r="DH501" s="12"/>
      <c r="DI501" s="12"/>
      <c r="DJ501" s="12"/>
      <c r="DK501" s="12"/>
      <c r="DL501" s="12"/>
      <c r="DM501" s="12"/>
      <c r="DN501" s="12"/>
      <c r="DO501" s="12"/>
      <c r="DP501" s="12"/>
      <c r="DQ501" s="12"/>
      <c r="DR501" s="12"/>
      <c r="DS501" s="12"/>
      <c r="DT501" s="12"/>
      <c r="DU501" s="12"/>
      <c r="DV501" s="12"/>
      <c r="DW501" s="12"/>
      <c r="DX501" s="12"/>
      <c r="DY501" s="12"/>
      <c r="DZ501" s="12"/>
      <c r="EA501" s="12"/>
      <c r="EB501" s="12"/>
      <c r="EC501" s="12"/>
      <c r="ED501" s="12"/>
      <c r="EE501" s="12"/>
      <c r="EF501" s="12"/>
      <c r="EG501" s="12"/>
      <c r="EH501" s="12"/>
      <c r="EI501" s="12"/>
      <c r="EJ501" s="12"/>
      <c r="EK501" s="12"/>
      <c r="EL501" s="12"/>
      <c r="EM501" s="12"/>
      <c r="EN501" s="12"/>
      <c r="EO501" s="12"/>
      <c r="EP501" s="12"/>
      <c r="EQ501" s="12"/>
      <c r="ER501" s="12"/>
      <c r="ES501" s="12"/>
      <c r="ET501" s="12"/>
      <c r="EU501" s="12"/>
      <c r="EV501" s="12"/>
      <c r="EW501" s="12"/>
      <c r="EX501" s="12"/>
      <c r="EY501" s="12"/>
      <c r="EZ501" s="12"/>
      <c r="FA501" s="12"/>
      <c r="FB501" s="12"/>
      <c r="FC501" s="12"/>
      <c r="FD501" s="12"/>
      <c r="FE501" s="12"/>
      <c r="FF501" s="12"/>
      <c r="FG501" s="12"/>
    </row>
    <row r="502" spans="1:163" ht="12.75" x14ac:dyDescent="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12"/>
      <c r="BH502" s="12"/>
      <c r="BI502" s="12"/>
      <c r="BJ502" s="12"/>
      <c r="BK502" s="12"/>
      <c r="BL502" s="69">
        <f>'Youth population'!AU502</f>
        <v>0</v>
      </c>
      <c r="BM502" s="12"/>
      <c r="BN502" s="12"/>
      <c r="BO502" s="12"/>
      <c r="BP502" s="12"/>
      <c r="BQ502" s="12"/>
      <c r="BR502" s="12"/>
      <c r="BS502" s="12"/>
      <c r="BT502" s="12"/>
      <c r="BU502" s="12"/>
      <c r="BV502" s="12"/>
      <c r="BW502" s="12"/>
      <c r="BX502" s="12"/>
      <c r="BY502" s="12"/>
      <c r="BZ502" s="12"/>
      <c r="CA502" s="12"/>
      <c r="CB502" s="141"/>
      <c r="CC502" s="12"/>
      <c r="CD502" s="12"/>
      <c r="CE502" s="12"/>
      <c r="CF502" s="12"/>
      <c r="CG502" s="12"/>
      <c r="CH502" s="12"/>
      <c r="CI502" s="12"/>
      <c r="CJ502" s="12"/>
      <c r="CK502" s="12"/>
      <c r="CL502" s="12"/>
      <c r="CM502" s="12"/>
      <c r="CN502" s="12"/>
      <c r="CO502" s="12"/>
      <c r="CP502" s="12"/>
      <c r="CQ502" s="12"/>
      <c r="CR502" s="12"/>
      <c r="CS502" s="12"/>
      <c r="CT502" s="12"/>
      <c r="CU502" s="12"/>
      <c r="CV502" s="12"/>
      <c r="CW502" s="12"/>
      <c r="CX502" s="12"/>
      <c r="CY502" s="12"/>
      <c r="CZ502" s="12"/>
      <c r="DA502" s="12"/>
      <c r="DB502" s="12"/>
      <c r="DC502" s="12"/>
      <c r="DD502" s="12"/>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c r="EA502" s="12"/>
      <c r="EB502" s="12"/>
      <c r="EC502" s="12"/>
      <c r="ED502" s="12"/>
      <c r="EE502" s="12"/>
      <c r="EF502" s="12"/>
      <c r="EG502" s="12"/>
      <c r="EH502" s="12"/>
      <c r="EI502" s="12"/>
      <c r="EJ502" s="12"/>
      <c r="EK502" s="12"/>
      <c r="EL502" s="12"/>
      <c r="EM502" s="12"/>
      <c r="EN502" s="12"/>
      <c r="EO502" s="12"/>
      <c r="EP502" s="12"/>
      <c r="EQ502" s="12"/>
      <c r="ER502" s="12"/>
      <c r="ES502" s="12"/>
      <c r="ET502" s="12"/>
      <c r="EU502" s="12"/>
      <c r="EV502" s="12"/>
      <c r="EW502" s="12"/>
      <c r="EX502" s="12"/>
      <c r="EY502" s="12"/>
      <c r="EZ502" s="12"/>
      <c r="FA502" s="12"/>
      <c r="FB502" s="12"/>
      <c r="FC502" s="12"/>
      <c r="FD502" s="12"/>
      <c r="FE502" s="12"/>
      <c r="FF502" s="12"/>
      <c r="FG502" s="12"/>
    </row>
    <row r="503" spans="1:163" ht="12.75" x14ac:dyDescent="0.2">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12"/>
      <c r="BH503" s="12"/>
      <c r="BI503" s="12"/>
      <c r="BJ503" s="12"/>
      <c r="BK503" s="12"/>
      <c r="BL503" s="117">
        <f>'Youth population'!AU503</f>
        <v>0</v>
      </c>
      <c r="BM503" s="12"/>
      <c r="BN503" s="12"/>
      <c r="BO503" s="12"/>
      <c r="BP503" s="12"/>
      <c r="BQ503" s="12"/>
      <c r="BR503" s="12"/>
      <c r="BS503" s="12"/>
      <c r="BT503" s="12"/>
      <c r="BU503" s="12"/>
      <c r="BV503" s="12"/>
      <c r="BW503" s="12"/>
      <c r="BX503" s="12"/>
      <c r="BY503" s="12"/>
      <c r="BZ503" s="12"/>
      <c r="CA503" s="12"/>
      <c r="CB503" s="141"/>
      <c r="CC503" s="12"/>
      <c r="CD503" s="12"/>
      <c r="CE503" s="12"/>
      <c r="CF503" s="12"/>
      <c r="CG503" s="12"/>
      <c r="CH503" s="12"/>
      <c r="CI503" s="12"/>
      <c r="CJ503" s="12"/>
      <c r="CK503" s="12"/>
      <c r="CL503" s="12"/>
      <c r="CM503" s="12"/>
      <c r="CN503" s="12"/>
      <c r="CO503" s="12"/>
      <c r="CP503" s="12"/>
      <c r="CQ503" s="12"/>
      <c r="CR503" s="12"/>
      <c r="CS503" s="12"/>
      <c r="CT503" s="12"/>
      <c r="CU503" s="12"/>
      <c r="CV503" s="12"/>
      <c r="CW503" s="12"/>
      <c r="CX503" s="12"/>
      <c r="CY503" s="12"/>
      <c r="CZ503" s="12"/>
      <c r="DA503" s="12"/>
      <c r="DB503" s="12"/>
      <c r="DC503" s="12"/>
      <c r="DD503" s="12"/>
      <c r="DE503" s="12"/>
      <c r="DF503" s="12"/>
      <c r="DG503" s="12"/>
      <c r="DH503" s="12"/>
      <c r="DI503" s="12"/>
      <c r="DJ503" s="12"/>
      <c r="DK503" s="12"/>
      <c r="DL503" s="12"/>
      <c r="DM503" s="12"/>
      <c r="DN503" s="12"/>
      <c r="DO503" s="12"/>
      <c r="DP503" s="12"/>
      <c r="DQ503" s="12"/>
      <c r="DR503" s="12"/>
      <c r="DS503" s="12"/>
      <c r="DT503" s="12"/>
      <c r="DU503" s="12"/>
      <c r="DV503" s="12"/>
      <c r="DW503" s="12"/>
      <c r="DX503" s="12"/>
      <c r="DY503" s="12"/>
      <c r="DZ503" s="12"/>
      <c r="EA503" s="12"/>
      <c r="EB503" s="12"/>
      <c r="EC503" s="12"/>
      <c r="ED503" s="12"/>
      <c r="EE503" s="12"/>
      <c r="EF503" s="12"/>
      <c r="EG503" s="12"/>
      <c r="EH503" s="12"/>
      <c r="EI503" s="12"/>
      <c r="EJ503" s="12"/>
      <c r="EK503" s="12"/>
      <c r="EL503" s="12"/>
      <c r="EM503" s="12"/>
      <c r="EN503" s="12"/>
      <c r="EO503" s="12"/>
      <c r="EP503" s="12"/>
      <c r="EQ503" s="12"/>
      <c r="ER503" s="12"/>
      <c r="ES503" s="12"/>
      <c r="ET503" s="12"/>
      <c r="EU503" s="12"/>
      <c r="EV503" s="12"/>
      <c r="EW503" s="12"/>
      <c r="EX503" s="12"/>
      <c r="EY503" s="12"/>
      <c r="EZ503" s="12"/>
      <c r="FA503" s="12"/>
      <c r="FB503" s="12"/>
      <c r="FC503" s="12"/>
      <c r="FD503" s="12"/>
      <c r="FE503" s="12"/>
      <c r="FF503" s="12"/>
      <c r="FG503" s="12"/>
    </row>
    <row r="504" spans="1:163" ht="12.75" x14ac:dyDescent="0.2">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12"/>
      <c r="BH504" s="12"/>
      <c r="BI504" s="12"/>
      <c r="BJ504" s="12"/>
      <c r="BK504" s="12"/>
      <c r="BL504" s="310">
        <f>'Youth population'!AU504</f>
        <v>0</v>
      </c>
      <c r="BM504" s="12"/>
      <c r="BN504" s="12"/>
      <c r="BO504" s="12"/>
      <c r="BP504" s="12"/>
      <c r="BQ504" s="12"/>
      <c r="BR504" s="12"/>
      <c r="BS504" s="12"/>
      <c r="BT504" s="12"/>
      <c r="BU504" s="12"/>
      <c r="BV504" s="12"/>
      <c r="BW504" s="12"/>
      <c r="BX504" s="12"/>
      <c r="BY504" s="12"/>
      <c r="BZ504" s="12"/>
      <c r="CA504" s="12"/>
      <c r="CB504" s="141"/>
      <c r="CC504" s="12"/>
      <c r="CD504" s="12"/>
      <c r="CE504" s="12"/>
      <c r="CF504" s="12"/>
      <c r="CG504" s="12"/>
      <c r="CH504" s="12"/>
      <c r="CI504" s="12"/>
      <c r="CJ504" s="12"/>
      <c r="CK504" s="12"/>
      <c r="CL504" s="12"/>
      <c r="CM504" s="12"/>
      <c r="CN504" s="12"/>
      <c r="CO504" s="12"/>
      <c r="CP504" s="12"/>
      <c r="CQ504" s="12"/>
      <c r="CR504" s="12"/>
      <c r="CS504" s="12"/>
      <c r="CT504" s="12"/>
      <c r="CU504" s="12"/>
      <c r="CV504" s="12"/>
      <c r="CW504" s="12"/>
      <c r="CX504" s="12"/>
      <c r="CY504" s="12"/>
      <c r="CZ504" s="12"/>
      <c r="DA504" s="12"/>
      <c r="DB504" s="12"/>
      <c r="DC504" s="12"/>
      <c r="DD504" s="12"/>
      <c r="DE504" s="12"/>
      <c r="DF504" s="12"/>
      <c r="DG504" s="12"/>
      <c r="DH504" s="12"/>
      <c r="DI504" s="12"/>
      <c r="DJ504" s="12"/>
      <c r="DK504" s="12"/>
      <c r="DL504" s="12"/>
      <c r="DM504" s="12"/>
      <c r="DN504" s="12"/>
      <c r="DO504" s="12"/>
      <c r="DP504" s="12"/>
      <c r="DQ504" s="12"/>
      <c r="DR504" s="12"/>
      <c r="DS504" s="12"/>
      <c r="DT504" s="12"/>
      <c r="DU504" s="12"/>
      <c r="DV504" s="12"/>
      <c r="DW504" s="12"/>
      <c r="DX504" s="12"/>
      <c r="DY504" s="12"/>
      <c r="DZ504" s="12"/>
      <c r="EA504" s="12"/>
      <c r="EB504" s="12"/>
      <c r="EC504" s="12"/>
      <c r="ED504" s="12"/>
      <c r="EE504" s="12"/>
      <c r="EF504" s="12"/>
      <c r="EG504" s="12"/>
      <c r="EH504" s="12"/>
      <c r="EI504" s="12"/>
      <c r="EJ504" s="12"/>
      <c r="EK504" s="12"/>
      <c r="EL504" s="12"/>
      <c r="EM504" s="12"/>
      <c r="EN504" s="12"/>
      <c r="EO504" s="12"/>
      <c r="EP504" s="12"/>
      <c r="EQ504" s="12"/>
      <c r="ER504" s="12"/>
      <c r="ES504" s="12"/>
      <c r="ET504" s="12"/>
      <c r="EU504" s="12"/>
      <c r="EV504" s="12"/>
      <c r="EW504" s="12"/>
      <c r="EX504" s="12"/>
      <c r="EY504" s="12"/>
      <c r="EZ504" s="12"/>
      <c r="FA504" s="12"/>
      <c r="FB504" s="12"/>
      <c r="FC504" s="12"/>
      <c r="FD504" s="12"/>
      <c r="FE504" s="12"/>
      <c r="FF504" s="12"/>
      <c r="FG504" s="12"/>
    </row>
    <row r="505" spans="1:163" ht="12.75" x14ac:dyDescent="0.2">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12"/>
      <c r="BH505" s="12"/>
      <c r="BI505" s="12"/>
      <c r="BJ505" s="12"/>
      <c r="BK505" s="12"/>
      <c r="BL505" s="81">
        <f>'Youth population'!AU505</f>
        <v>0</v>
      </c>
      <c r="BM505" s="12"/>
      <c r="BN505" s="12"/>
      <c r="BO505" s="12"/>
      <c r="BP505" s="12"/>
      <c r="BQ505" s="12"/>
      <c r="BR505" s="12"/>
      <c r="BS505" s="12"/>
      <c r="BT505" s="12"/>
      <c r="BU505" s="12"/>
      <c r="BV505" s="12"/>
      <c r="BW505" s="12"/>
      <c r="BX505" s="12"/>
      <c r="BY505" s="12"/>
      <c r="BZ505" s="12"/>
      <c r="CA505" s="12"/>
      <c r="CB505" s="141"/>
      <c r="CC505" s="12"/>
      <c r="CD505" s="12"/>
      <c r="CE505" s="12"/>
      <c r="CF505" s="12"/>
      <c r="CG505" s="12"/>
      <c r="CH505" s="12"/>
      <c r="CI505" s="12"/>
      <c r="CJ505" s="12"/>
      <c r="CK505" s="12"/>
      <c r="CL505" s="12"/>
      <c r="CM505" s="12"/>
      <c r="CN505" s="12"/>
      <c r="CO505" s="12"/>
      <c r="CP505" s="12"/>
      <c r="CQ505" s="12"/>
      <c r="CR505" s="12"/>
      <c r="CS505" s="12"/>
      <c r="CT505" s="12"/>
      <c r="CU505" s="12"/>
      <c r="CV505" s="12"/>
      <c r="CW505" s="12"/>
      <c r="CX505" s="12"/>
      <c r="CY505" s="12"/>
      <c r="CZ505" s="12"/>
      <c r="DA505" s="12"/>
      <c r="DB505" s="12"/>
      <c r="DC505" s="12"/>
      <c r="DD505" s="12"/>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c r="EA505" s="12"/>
      <c r="EB505" s="12"/>
      <c r="EC505" s="12"/>
      <c r="ED505" s="12"/>
      <c r="EE505" s="12"/>
      <c r="EF505" s="12"/>
      <c r="EG505" s="12"/>
      <c r="EH505" s="12"/>
      <c r="EI505" s="12"/>
      <c r="EJ505" s="12"/>
      <c r="EK505" s="12"/>
      <c r="EL505" s="12"/>
      <c r="EM505" s="12"/>
      <c r="EN505" s="12"/>
      <c r="EO505" s="12"/>
      <c r="EP505" s="12"/>
      <c r="EQ505" s="12"/>
      <c r="ER505" s="12"/>
      <c r="ES505" s="12"/>
      <c r="ET505" s="12"/>
      <c r="EU505" s="12"/>
      <c r="EV505" s="12"/>
      <c r="EW505" s="12"/>
      <c r="EX505" s="12"/>
      <c r="EY505" s="12"/>
      <c r="EZ505" s="12"/>
      <c r="FA505" s="12"/>
      <c r="FB505" s="12"/>
      <c r="FC505" s="12"/>
      <c r="FD505" s="12"/>
      <c r="FE505" s="12"/>
      <c r="FF505" s="12"/>
      <c r="FG505" s="12"/>
    </row>
    <row r="506" spans="1:163" ht="12.75" x14ac:dyDescent="0.2">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12"/>
      <c r="BH506" s="12"/>
      <c r="BI506" s="12"/>
      <c r="BJ506" s="12"/>
      <c r="BK506" s="12"/>
      <c r="BL506" s="81">
        <f>'Youth population'!AU506</f>
        <v>0</v>
      </c>
      <c r="BM506" s="12"/>
      <c r="BN506" s="12"/>
      <c r="BO506" s="12"/>
      <c r="BP506" s="12"/>
      <c r="BQ506" s="12"/>
      <c r="BR506" s="12"/>
      <c r="BS506" s="12"/>
      <c r="BT506" s="12"/>
      <c r="BU506" s="12"/>
      <c r="BV506" s="12"/>
      <c r="BW506" s="12"/>
      <c r="BX506" s="12"/>
      <c r="BY506" s="12"/>
      <c r="BZ506" s="12"/>
      <c r="CA506" s="12"/>
      <c r="CB506" s="141"/>
      <c r="CC506" s="12"/>
      <c r="CD506" s="12"/>
      <c r="CE506" s="12"/>
      <c r="CF506" s="12"/>
      <c r="CG506" s="12"/>
      <c r="CH506" s="12"/>
      <c r="CI506" s="12"/>
      <c r="CJ506" s="12"/>
      <c r="CK506" s="12"/>
      <c r="CL506" s="12"/>
      <c r="CM506" s="12"/>
      <c r="CN506" s="12"/>
      <c r="CO506" s="12"/>
      <c r="CP506" s="12"/>
      <c r="CQ506" s="12"/>
      <c r="CR506" s="12"/>
      <c r="CS506" s="12"/>
      <c r="CT506" s="12"/>
      <c r="CU506" s="12"/>
      <c r="CV506" s="12"/>
      <c r="CW506" s="12"/>
      <c r="CX506" s="12"/>
      <c r="CY506" s="12"/>
      <c r="CZ506" s="12"/>
      <c r="DA506" s="12"/>
      <c r="DB506" s="12"/>
      <c r="DC506" s="12"/>
      <c r="DD506" s="12"/>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c r="EA506" s="12"/>
      <c r="EB506" s="12"/>
      <c r="EC506" s="12"/>
      <c r="ED506" s="12"/>
      <c r="EE506" s="12"/>
      <c r="EF506" s="12"/>
      <c r="EG506" s="12"/>
      <c r="EH506" s="12"/>
      <c r="EI506" s="12"/>
      <c r="EJ506" s="12"/>
      <c r="EK506" s="12"/>
      <c r="EL506" s="12"/>
      <c r="EM506" s="12"/>
      <c r="EN506" s="12"/>
      <c r="EO506" s="12"/>
      <c r="EP506" s="12"/>
      <c r="EQ506" s="12"/>
      <c r="ER506" s="12"/>
      <c r="ES506" s="12"/>
      <c r="ET506" s="12"/>
      <c r="EU506" s="12"/>
      <c r="EV506" s="12"/>
      <c r="EW506" s="12"/>
      <c r="EX506" s="12"/>
      <c r="EY506" s="12"/>
      <c r="EZ506" s="12"/>
      <c r="FA506" s="12"/>
      <c r="FB506" s="12"/>
      <c r="FC506" s="12"/>
      <c r="FD506" s="12"/>
      <c r="FE506" s="12"/>
      <c r="FF506" s="12"/>
      <c r="FG506" s="12"/>
    </row>
    <row r="507" spans="1:163" ht="12.75" x14ac:dyDescent="0.2">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12"/>
      <c r="BH507" s="12"/>
      <c r="BI507" s="12"/>
      <c r="BJ507" s="12"/>
      <c r="BK507" s="12"/>
      <c r="BL507" s="69">
        <f>'Youth population'!AU507</f>
        <v>0</v>
      </c>
      <c r="BM507" s="12"/>
      <c r="BN507" s="12"/>
      <c r="BO507" s="12"/>
      <c r="BP507" s="12"/>
      <c r="BQ507" s="12"/>
      <c r="BR507" s="12"/>
      <c r="BS507" s="12"/>
      <c r="BT507" s="12"/>
      <c r="BU507" s="12"/>
      <c r="BV507" s="12"/>
      <c r="BW507" s="12"/>
      <c r="BX507" s="12"/>
      <c r="BY507" s="12"/>
      <c r="BZ507" s="12"/>
      <c r="CA507" s="12"/>
      <c r="CB507" s="141"/>
      <c r="CC507" s="12"/>
      <c r="CD507" s="12"/>
      <c r="CE507" s="12"/>
      <c r="CF507" s="12"/>
      <c r="CG507" s="12"/>
      <c r="CH507" s="12"/>
      <c r="CI507" s="12"/>
      <c r="CJ507" s="12"/>
      <c r="CK507" s="12"/>
      <c r="CL507" s="12"/>
      <c r="CM507" s="12"/>
      <c r="CN507" s="12"/>
      <c r="CO507" s="12"/>
      <c r="CP507" s="12"/>
      <c r="CQ507" s="12"/>
      <c r="CR507" s="12"/>
      <c r="CS507" s="12"/>
      <c r="CT507" s="12"/>
      <c r="CU507" s="12"/>
      <c r="CV507" s="12"/>
      <c r="CW507" s="12"/>
      <c r="CX507" s="12"/>
      <c r="CY507" s="12"/>
      <c r="CZ507" s="12"/>
      <c r="DA507" s="12"/>
      <c r="DB507" s="12"/>
      <c r="DC507" s="12"/>
      <c r="DD507" s="12"/>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c r="EA507" s="12"/>
      <c r="EB507" s="12"/>
      <c r="EC507" s="12"/>
      <c r="ED507" s="12"/>
      <c r="EE507" s="12"/>
      <c r="EF507" s="12"/>
      <c r="EG507" s="12"/>
      <c r="EH507" s="12"/>
      <c r="EI507" s="12"/>
      <c r="EJ507" s="12"/>
      <c r="EK507" s="12"/>
      <c r="EL507" s="12"/>
      <c r="EM507" s="12"/>
      <c r="EN507" s="12"/>
      <c r="EO507" s="12"/>
      <c r="EP507" s="12"/>
      <c r="EQ507" s="12"/>
      <c r="ER507" s="12"/>
      <c r="ES507" s="12"/>
      <c r="ET507" s="12"/>
      <c r="EU507" s="12"/>
      <c r="EV507" s="12"/>
      <c r="EW507" s="12"/>
      <c r="EX507" s="12"/>
      <c r="EY507" s="12"/>
      <c r="EZ507" s="12"/>
      <c r="FA507" s="12"/>
      <c r="FB507" s="12"/>
      <c r="FC507" s="12"/>
      <c r="FD507" s="12"/>
      <c r="FE507" s="12"/>
      <c r="FF507" s="12"/>
      <c r="FG507" s="12"/>
    </row>
    <row r="508" spans="1:163" ht="12.75" x14ac:dyDescent="0.2">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12"/>
      <c r="BH508" s="12"/>
      <c r="BI508" s="12"/>
      <c r="BJ508" s="12"/>
      <c r="BK508" s="12"/>
      <c r="BL508" s="117">
        <f>'Youth population'!AU508</f>
        <v>0</v>
      </c>
      <c r="BM508" s="12"/>
      <c r="BN508" s="12"/>
      <c r="BO508" s="12"/>
      <c r="BP508" s="12"/>
      <c r="BQ508" s="12"/>
      <c r="BR508" s="12"/>
      <c r="BS508" s="12"/>
      <c r="BT508" s="12"/>
      <c r="BU508" s="12"/>
      <c r="BV508" s="12"/>
      <c r="BW508" s="12"/>
      <c r="BX508" s="12"/>
      <c r="BY508" s="12"/>
      <c r="BZ508" s="12"/>
      <c r="CA508" s="12"/>
      <c r="CB508" s="141"/>
      <c r="CC508" s="12"/>
      <c r="CD508" s="12"/>
      <c r="CE508" s="12"/>
      <c r="CF508" s="12"/>
      <c r="CG508" s="12"/>
      <c r="CH508" s="12"/>
      <c r="CI508" s="12"/>
      <c r="CJ508" s="12"/>
      <c r="CK508" s="12"/>
      <c r="CL508" s="12"/>
      <c r="CM508" s="12"/>
      <c r="CN508" s="12"/>
      <c r="CO508" s="12"/>
      <c r="CP508" s="12"/>
      <c r="CQ508" s="12"/>
      <c r="CR508" s="12"/>
      <c r="CS508" s="12"/>
      <c r="CT508" s="12"/>
      <c r="CU508" s="12"/>
      <c r="CV508" s="12"/>
      <c r="CW508" s="12"/>
      <c r="CX508" s="12"/>
      <c r="CY508" s="12"/>
      <c r="CZ508" s="12"/>
      <c r="DA508" s="12"/>
      <c r="DB508" s="12"/>
      <c r="DC508" s="12"/>
      <c r="DD508" s="12"/>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c r="EA508" s="12"/>
      <c r="EB508" s="12"/>
      <c r="EC508" s="12"/>
      <c r="ED508" s="12"/>
      <c r="EE508" s="12"/>
      <c r="EF508" s="12"/>
      <c r="EG508" s="12"/>
      <c r="EH508" s="12"/>
      <c r="EI508" s="12"/>
      <c r="EJ508" s="12"/>
      <c r="EK508" s="12"/>
      <c r="EL508" s="12"/>
      <c r="EM508" s="12"/>
      <c r="EN508" s="12"/>
      <c r="EO508" s="12"/>
      <c r="EP508" s="12"/>
      <c r="EQ508" s="12"/>
      <c r="ER508" s="12"/>
      <c r="ES508" s="12"/>
      <c r="ET508" s="12"/>
      <c r="EU508" s="12"/>
      <c r="EV508" s="12"/>
      <c r="EW508" s="12"/>
      <c r="EX508" s="12"/>
      <c r="EY508" s="12"/>
      <c r="EZ508" s="12"/>
      <c r="FA508" s="12"/>
      <c r="FB508" s="12"/>
      <c r="FC508" s="12"/>
      <c r="FD508" s="12"/>
      <c r="FE508" s="12"/>
      <c r="FF508" s="12"/>
      <c r="FG508" s="12"/>
    </row>
    <row r="509" spans="1:163" ht="12.75" x14ac:dyDescent="0.2">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12"/>
      <c r="BH509" s="12"/>
      <c r="BI509" s="12"/>
      <c r="BJ509" s="12"/>
      <c r="BK509" s="12"/>
      <c r="BL509" s="35">
        <f>'Youth population'!AU509</f>
        <v>0</v>
      </c>
      <c r="BM509" s="12"/>
      <c r="BN509" s="12"/>
      <c r="BO509" s="12"/>
      <c r="BP509" s="12"/>
      <c r="BQ509" s="12"/>
      <c r="BR509" s="12"/>
      <c r="BS509" s="12"/>
      <c r="BT509" s="12"/>
      <c r="BU509" s="12"/>
      <c r="BV509" s="12"/>
      <c r="BW509" s="12"/>
      <c r="BX509" s="12"/>
      <c r="BY509" s="12"/>
      <c r="BZ509" s="12"/>
      <c r="CA509" s="12"/>
      <c r="CB509" s="141"/>
      <c r="CC509" s="12"/>
      <c r="CD509" s="12"/>
      <c r="CE509" s="12"/>
      <c r="CF509" s="12"/>
      <c r="CG509" s="12"/>
      <c r="CH509" s="12"/>
      <c r="CI509" s="12"/>
      <c r="CJ509" s="12"/>
      <c r="CK509" s="12"/>
      <c r="CL509" s="12"/>
      <c r="CM509" s="12"/>
      <c r="CN509" s="12"/>
      <c r="CO509" s="12"/>
      <c r="CP509" s="12"/>
      <c r="CQ509" s="12"/>
      <c r="CR509" s="12"/>
      <c r="CS509" s="12"/>
      <c r="CT509" s="12"/>
      <c r="CU509" s="12"/>
      <c r="CV509" s="12"/>
      <c r="CW509" s="12"/>
      <c r="CX509" s="12"/>
      <c r="CY509" s="12"/>
      <c r="CZ509" s="12"/>
      <c r="DA509" s="12"/>
      <c r="DB509" s="12"/>
      <c r="DC509" s="12"/>
      <c r="DD509" s="12"/>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c r="EA509" s="12"/>
      <c r="EB509" s="12"/>
      <c r="EC509" s="12"/>
      <c r="ED509" s="12"/>
      <c r="EE509" s="12"/>
      <c r="EF509" s="12"/>
      <c r="EG509" s="12"/>
      <c r="EH509" s="12"/>
      <c r="EI509" s="12"/>
      <c r="EJ509" s="12"/>
      <c r="EK509" s="12"/>
      <c r="EL509" s="12"/>
      <c r="EM509" s="12"/>
      <c r="EN509" s="12"/>
      <c r="EO509" s="12"/>
      <c r="EP509" s="12"/>
      <c r="EQ509" s="12"/>
      <c r="ER509" s="12"/>
      <c r="ES509" s="12"/>
      <c r="ET509" s="12"/>
      <c r="EU509" s="12"/>
      <c r="EV509" s="12"/>
      <c r="EW509" s="12"/>
      <c r="EX509" s="12"/>
      <c r="EY509" s="12"/>
      <c r="EZ509" s="12"/>
      <c r="FA509" s="12"/>
      <c r="FB509" s="12"/>
      <c r="FC509" s="12"/>
      <c r="FD509" s="12"/>
      <c r="FE509" s="12"/>
      <c r="FF509" s="12"/>
      <c r="FG509" s="12"/>
    </row>
    <row r="510" spans="1:163" ht="12.75" x14ac:dyDescent="0.2">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12"/>
      <c r="BH510" s="12"/>
      <c r="BI510" s="12"/>
      <c r="BJ510" s="12"/>
      <c r="BK510" s="12"/>
      <c r="BL510" s="117">
        <f>'Youth population'!AU510</f>
        <v>0</v>
      </c>
      <c r="BM510" s="12"/>
      <c r="BN510" s="12"/>
      <c r="BO510" s="12"/>
      <c r="BP510" s="12"/>
      <c r="BQ510" s="12"/>
      <c r="BR510" s="12"/>
      <c r="BS510" s="12"/>
      <c r="BT510" s="12"/>
      <c r="BU510" s="12"/>
      <c r="BV510" s="12"/>
      <c r="BW510" s="12"/>
      <c r="BX510" s="12"/>
      <c r="BY510" s="12"/>
      <c r="BZ510" s="12"/>
      <c r="CA510" s="12"/>
      <c r="CB510" s="141"/>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c r="EB510" s="12"/>
      <c r="EC510" s="12"/>
      <c r="ED510" s="12"/>
      <c r="EE510" s="12"/>
      <c r="EF510" s="12"/>
      <c r="EG510" s="12"/>
      <c r="EH510" s="12"/>
      <c r="EI510" s="12"/>
      <c r="EJ510" s="12"/>
      <c r="EK510" s="12"/>
      <c r="EL510" s="12"/>
      <c r="EM510" s="12"/>
      <c r="EN510" s="12"/>
      <c r="EO510" s="12"/>
      <c r="EP510" s="12"/>
      <c r="EQ510" s="12"/>
      <c r="ER510" s="12"/>
      <c r="ES510" s="12"/>
      <c r="ET510" s="12"/>
      <c r="EU510" s="12"/>
      <c r="EV510" s="12"/>
      <c r="EW510" s="12"/>
      <c r="EX510" s="12"/>
      <c r="EY510" s="12"/>
      <c r="EZ510" s="12"/>
      <c r="FA510" s="12"/>
      <c r="FB510" s="12"/>
      <c r="FC510" s="12"/>
      <c r="FD510" s="12"/>
      <c r="FE510" s="12"/>
      <c r="FF510" s="12"/>
      <c r="FG510" s="12"/>
    </row>
    <row r="511" spans="1:163" ht="12.75" x14ac:dyDescent="0.2">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12"/>
      <c r="BH511" s="12"/>
      <c r="BI511" s="12"/>
      <c r="BJ511" s="12"/>
      <c r="BK511" s="12"/>
      <c r="BL511" s="81">
        <f>'Youth population'!AU511</f>
        <v>0</v>
      </c>
      <c r="BM511" s="12"/>
      <c r="BN511" s="12"/>
      <c r="BO511" s="12"/>
      <c r="BP511" s="12"/>
      <c r="BQ511" s="12"/>
      <c r="BR511" s="12"/>
      <c r="BS511" s="12"/>
      <c r="BT511" s="12"/>
      <c r="BU511" s="12"/>
      <c r="BV511" s="12"/>
      <c r="BW511" s="12"/>
      <c r="BX511" s="12"/>
      <c r="BY511" s="12"/>
      <c r="BZ511" s="12"/>
      <c r="CA511" s="12"/>
      <c r="CB511" s="141"/>
      <c r="CC511" s="12"/>
      <c r="CD511" s="12"/>
      <c r="CE511" s="12"/>
      <c r="CF511" s="12"/>
      <c r="CG511" s="12"/>
      <c r="CH511" s="12"/>
      <c r="CI511" s="12"/>
      <c r="CJ511" s="12"/>
      <c r="CK511" s="12"/>
      <c r="CL511" s="12"/>
      <c r="CM511" s="12"/>
      <c r="CN511" s="12"/>
      <c r="CO511" s="12"/>
      <c r="CP511" s="12"/>
      <c r="CQ511" s="12"/>
      <c r="CR511" s="12"/>
      <c r="CS511" s="12"/>
      <c r="CT511" s="12"/>
      <c r="CU511" s="12"/>
      <c r="CV511" s="12"/>
      <c r="CW511" s="12"/>
      <c r="CX511" s="12"/>
      <c r="CY511" s="12"/>
      <c r="CZ511" s="12"/>
      <c r="DA511" s="12"/>
      <c r="DB511" s="12"/>
      <c r="DC511" s="12"/>
      <c r="DD511" s="12"/>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c r="EA511" s="12"/>
      <c r="EB511" s="12"/>
      <c r="EC511" s="12"/>
      <c r="ED511" s="12"/>
      <c r="EE511" s="12"/>
      <c r="EF511" s="12"/>
      <c r="EG511" s="12"/>
      <c r="EH511" s="12"/>
      <c r="EI511" s="12"/>
      <c r="EJ511" s="12"/>
      <c r="EK511" s="12"/>
      <c r="EL511" s="12"/>
      <c r="EM511" s="12"/>
      <c r="EN511" s="12"/>
      <c r="EO511" s="12"/>
      <c r="EP511" s="12"/>
      <c r="EQ511" s="12"/>
      <c r="ER511" s="12"/>
      <c r="ES511" s="12"/>
      <c r="ET511" s="12"/>
      <c r="EU511" s="12"/>
      <c r="EV511" s="12"/>
      <c r="EW511" s="12"/>
      <c r="EX511" s="12"/>
      <c r="EY511" s="12"/>
      <c r="EZ511" s="12"/>
      <c r="FA511" s="12"/>
      <c r="FB511" s="12"/>
      <c r="FC511" s="12"/>
      <c r="FD511" s="12"/>
      <c r="FE511" s="12"/>
      <c r="FF511" s="12"/>
      <c r="FG511" s="12"/>
    </row>
    <row r="512" spans="1:163" ht="12.75" x14ac:dyDescent="0.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12"/>
      <c r="BH512" s="12"/>
      <c r="BI512" s="12"/>
      <c r="BJ512" s="12"/>
      <c r="BK512" s="12"/>
      <c r="BL512" s="117">
        <f>'Youth population'!AU512</f>
        <v>0</v>
      </c>
      <c r="BM512" s="12"/>
      <c r="BN512" s="12"/>
      <c r="BO512" s="12"/>
      <c r="BP512" s="12"/>
      <c r="BQ512" s="12"/>
      <c r="BR512" s="12"/>
      <c r="BS512" s="12"/>
      <c r="BT512" s="12"/>
      <c r="BU512" s="12"/>
      <c r="BV512" s="12"/>
      <c r="BW512" s="12"/>
      <c r="BX512" s="12"/>
      <c r="BY512" s="12"/>
      <c r="BZ512" s="12"/>
      <c r="CA512" s="12"/>
      <c r="CB512" s="141"/>
      <c r="CC512" s="12"/>
      <c r="CD512" s="12"/>
      <c r="CE512" s="12"/>
      <c r="CF512" s="12"/>
      <c r="CG512" s="12"/>
      <c r="CH512" s="12"/>
      <c r="CI512" s="12"/>
      <c r="CJ512" s="12"/>
      <c r="CK512" s="12"/>
      <c r="CL512" s="12"/>
      <c r="CM512" s="12"/>
      <c r="CN512" s="12"/>
      <c r="CO512" s="12"/>
      <c r="CP512" s="12"/>
      <c r="CQ512" s="12"/>
      <c r="CR512" s="12"/>
      <c r="CS512" s="12"/>
      <c r="CT512" s="12"/>
      <c r="CU512" s="12"/>
      <c r="CV512" s="12"/>
      <c r="CW512" s="12"/>
      <c r="CX512" s="12"/>
      <c r="CY512" s="12"/>
      <c r="CZ512" s="12"/>
      <c r="DA512" s="12"/>
      <c r="DB512" s="12"/>
      <c r="DC512" s="12"/>
      <c r="DD512" s="12"/>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c r="EA512" s="12"/>
      <c r="EB512" s="12"/>
      <c r="EC512" s="12"/>
      <c r="ED512" s="12"/>
      <c r="EE512" s="12"/>
      <c r="EF512" s="12"/>
      <c r="EG512" s="12"/>
      <c r="EH512" s="12"/>
      <c r="EI512" s="12"/>
      <c r="EJ512" s="12"/>
      <c r="EK512" s="12"/>
      <c r="EL512" s="12"/>
      <c r="EM512" s="12"/>
      <c r="EN512" s="12"/>
      <c r="EO512" s="12"/>
      <c r="EP512" s="12"/>
      <c r="EQ512" s="12"/>
      <c r="ER512" s="12"/>
      <c r="ES512" s="12"/>
      <c r="ET512" s="12"/>
      <c r="EU512" s="12"/>
      <c r="EV512" s="12"/>
      <c r="EW512" s="12"/>
      <c r="EX512" s="12"/>
      <c r="EY512" s="12"/>
      <c r="EZ512" s="12"/>
      <c r="FA512" s="12"/>
      <c r="FB512" s="12"/>
      <c r="FC512" s="12"/>
      <c r="FD512" s="12"/>
      <c r="FE512" s="12"/>
      <c r="FF512" s="12"/>
      <c r="FG512" s="12"/>
    </row>
    <row r="513" spans="1:163" ht="12.75" x14ac:dyDescent="0.2">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12"/>
      <c r="BH513" s="12"/>
      <c r="BI513" s="12"/>
      <c r="BJ513" s="12"/>
      <c r="BK513" s="12"/>
      <c r="BL513" s="69">
        <f>'Youth population'!AU513</f>
        <v>0</v>
      </c>
      <c r="BM513" s="12"/>
      <c r="BN513" s="12"/>
      <c r="BO513" s="12"/>
      <c r="BP513" s="12"/>
      <c r="BQ513" s="12"/>
      <c r="BR513" s="12"/>
      <c r="BS513" s="12"/>
      <c r="BT513" s="12"/>
      <c r="BU513" s="12"/>
      <c r="BV513" s="12"/>
      <c r="BW513" s="12"/>
      <c r="BX513" s="12"/>
      <c r="BY513" s="12"/>
      <c r="BZ513" s="12"/>
      <c r="CA513" s="12"/>
      <c r="CB513" s="141"/>
      <c r="CC513" s="12"/>
      <c r="CD513" s="12"/>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c r="EB513" s="12"/>
      <c r="EC513" s="12"/>
      <c r="ED513" s="12"/>
      <c r="EE513" s="12"/>
      <c r="EF513" s="12"/>
      <c r="EG513" s="12"/>
      <c r="EH513" s="12"/>
      <c r="EI513" s="12"/>
      <c r="EJ513" s="12"/>
      <c r="EK513" s="12"/>
      <c r="EL513" s="12"/>
      <c r="EM513" s="12"/>
      <c r="EN513" s="12"/>
      <c r="EO513" s="12"/>
      <c r="EP513" s="12"/>
      <c r="EQ513" s="12"/>
      <c r="ER513" s="12"/>
      <c r="ES513" s="12"/>
      <c r="ET513" s="12"/>
      <c r="EU513" s="12"/>
      <c r="EV513" s="12"/>
      <c r="EW513" s="12"/>
      <c r="EX513" s="12"/>
      <c r="EY513" s="12"/>
      <c r="EZ513" s="12"/>
      <c r="FA513" s="12"/>
      <c r="FB513" s="12"/>
      <c r="FC513" s="12"/>
      <c r="FD513" s="12"/>
      <c r="FE513" s="12"/>
      <c r="FF513" s="12"/>
      <c r="FG513" s="12"/>
    </row>
    <row r="514" spans="1:163" ht="12.75" x14ac:dyDescent="0.2">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12"/>
      <c r="BH514" s="12"/>
      <c r="BI514" s="12"/>
      <c r="BJ514" s="12"/>
      <c r="BK514" s="12"/>
      <c r="BL514" s="310">
        <f>'Youth population'!AU514</f>
        <v>0</v>
      </c>
      <c r="BM514" s="12"/>
      <c r="BN514" s="12"/>
      <c r="BO514" s="12"/>
      <c r="BP514" s="12"/>
      <c r="BQ514" s="12"/>
      <c r="BR514" s="12"/>
      <c r="BS514" s="12"/>
      <c r="BT514" s="12"/>
      <c r="BU514" s="12"/>
      <c r="BV514" s="12"/>
      <c r="BW514" s="12"/>
      <c r="BX514" s="12"/>
      <c r="BY514" s="12"/>
      <c r="BZ514" s="12"/>
      <c r="CA514" s="12"/>
      <c r="CB514" s="141"/>
      <c r="CC514" s="12"/>
      <c r="CD514" s="12"/>
      <c r="CE514" s="12"/>
      <c r="CF514" s="12"/>
      <c r="CG514" s="12"/>
      <c r="CH514" s="12"/>
      <c r="CI514" s="12"/>
      <c r="CJ514" s="12"/>
      <c r="CK514" s="12"/>
      <c r="CL514" s="12"/>
      <c r="CM514" s="12"/>
      <c r="CN514" s="12"/>
      <c r="CO514" s="12"/>
      <c r="CP514" s="12"/>
      <c r="CQ514" s="12"/>
      <c r="CR514" s="12"/>
      <c r="CS514" s="12"/>
      <c r="CT514" s="12"/>
      <c r="CU514" s="12"/>
      <c r="CV514" s="12"/>
      <c r="CW514" s="12"/>
      <c r="CX514" s="12"/>
      <c r="CY514" s="12"/>
      <c r="CZ514" s="12"/>
      <c r="DA514" s="12"/>
      <c r="DB514" s="12"/>
      <c r="DC514" s="12"/>
      <c r="DD514" s="12"/>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c r="EA514" s="12"/>
      <c r="EB514" s="12"/>
      <c r="EC514" s="12"/>
      <c r="ED514" s="12"/>
      <c r="EE514" s="12"/>
      <c r="EF514" s="12"/>
      <c r="EG514" s="12"/>
      <c r="EH514" s="12"/>
      <c r="EI514" s="12"/>
      <c r="EJ514" s="12"/>
      <c r="EK514" s="12"/>
      <c r="EL514" s="12"/>
      <c r="EM514" s="12"/>
      <c r="EN514" s="12"/>
      <c r="EO514" s="12"/>
      <c r="EP514" s="12"/>
      <c r="EQ514" s="12"/>
      <c r="ER514" s="12"/>
      <c r="ES514" s="12"/>
      <c r="ET514" s="12"/>
      <c r="EU514" s="12"/>
      <c r="EV514" s="12"/>
      <c r="EW514" s="12"/>
      <c r="EX514" s="12"/>
      <c r="EY514" s="12"/>
      <c r="EZ514" s="12"/>
      <c r="FA514" s="12"/>
      <c r="FB514" s="12"/>
      <c r="FC514" s="12"/>
      <c r="FD514" s="12"/>
      <c r="FE514" s="12"/>
      <c r="FF514" s="12"/>
      <c r="FG514" s="12"/>
    </row>
    <row r="515" spans="1:163" ht="12.75" x14ac:dyDescent="0.2">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12"/>
      <c r="BH515" s="12"/>
      <c r="BI515" s="12"/>
      <c r="BJ515" s="12"/>
      <c r="BK515" s="12"/>
      <c r="BL515" s="310">
        <f>'Youth population'!AU515</f>
        <v>0</v>
      </c>
      <c r="BM515" s="12"/>
      <c r="BN515" s="12"/>
      <c r="BO515" s="12"/>
      <c r="BP515" s="12"/>
      <c r="BQ515" s="12"/>
      <c r="BR515" s="12"/>
      <c r="BS515" s="12"/>
      <c r="BT515" s="12"/>
      <c r="BU515" s="12"/>
      <c r="BV515" s="12"/>
      <c r="BW515" s="12"/>
      <c r="BX515" s="12"/>
      <c r="BY515" s="12"/>
      <c r="BZ515" s="12"/>
      <c r="CA515" s="12"/>
      <c r="CB515" s="141"/>
      <c r="CC515" s="12"/>
      <c r="CD515" s="12"/>
      <c r="CE515" s="12"/>
      <c r="CF515" s="12"/>
      <c r="CG515" s="12"/>
      <c r="CH515" s="12"/>
      <c r="CI515" s="12"/>
      <c r="CJ515" s="12"/>
      <c r="CK515" s="12"/>
      <c r="CL515" s="12"/>
      <c r="CM515" s="12"/>
      <c r="CN515" s="12"/>
      <c r="CO515" s="12"/>
      <c r="CP515" s="12"/>
      <c r="CQ515" s="12"/>
      <c r="CR515" s="12"/>
      <c r="CS515" s="12"/>
      <c r="CT515" s="12"/>
      <c r="CU515" s="12"/>
      <c r="CV515" s="12"/>
      <c r="CW515" s="12"/>
      <c r="CX515" s="12"/>
      <c r="CY515" s="12"/>
      <c r="CZ515" s="12"/>
      <c r="DA515" s="12"/>
      <c r="DB515" s="12"/>
      <c r="DC515" s="12"/>
      <c r="DD515" s="12"/>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2"/>
      <c r="EA515" s="12"/>
      <c r="EB515" s="12"/>
      <c r="EC515" s="12"/>
      <c r="ED515" s="12"/>
      <c r="EE515" s="12"/>
      <c r="EF515" s="12"/>
      <c r="EG515" s="12"/>
      <c r="EH515" s="12"/>
      <c r="EI515" s="12"/>
      <c r="EJ515" s="12"/>
      <c r="EK515" s="12"/>
      <c r="EL515" s="12"/>
      <c r="EM515" s="12"/>
      <c r="EN515" s="12"/>
      <c r="EO515" s="12"/>
      <c r="EP515" s="12"/>
      <c r="EQ515" s="12"/>
      <c r="ER515" s="12"/>
      <c r="ES515" s="12"/>
      <c r="ET515" s="12"/>
      <c r="EU515" s="12"/>
      <c r="EV515" s="12"/>
      <c r="EW515" s="12"/>
      <c r="EX515" s="12"/>
      <c r="EY515" s="12"/>
      <c r="EZ515" s="12"/>
      <c r="FA515" s="12"/>
      <c r="FB515" s="12"/>
      <c r="FC515" s="12"/>
      <c r="FD515" s="12"/>
      <c r="FE515" s="12"/>
      <c r="FF515" s="12"/>
      <c r="FG515" s="12"/>
    </row>
    <row r="516" spans="1:163" ht="12.75" x14ac:dyDescent="0.2">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12"/>
      <c r="BH516" s="12"/>
      <c r="BI516" s="12"/>
      <c r="BJ516" s="12"/>
      <c r="BK516" s="12"/>
      <c r="BL516" s="69">
        <f>'Youth population'!AU516</f>
        <v>0</v>
      </c>
      <c r="BM516" s="12"/>
      <c r="BN516" s="12"/>
      <c r="BO516" s="12"/>
      <c r="BP516" s="12"/>
      <c r="BQ516" s="12"/>
      <c r="BR516" s="12"/>
      <c r="BS516" s="12"/>
      <c r="BT516" s="12"/>
      <c r="BU516" s="12"/>
      <c r="BV516" s="12"/>
      <c r="BW516" s="12"/>
      <c r="BX516" s="12"/>
      <c r="BY516" s="12"/>
      <c r="BZ516" s="12"/>
      <c r="CA516" s="12"/>
      <c r="CB516" s="141"/>
      <c r="CC516" s="12"/>
      <c r="CD516" s="12"/>
      <c r="CE516" s="12"/>
      <c r="CF516" s="12"/>
      <c r="CG516" s="12"/>
      <c r="CH516" s="12"/>
      <c r="CI516" s="12"/>
      <c r="CJ516" s="12"/>
      <c r="CK516" s="12"/>
      <c r="CL516" s="12"/>
      <c r="CM516" s="12"/>
      <c r="CN516" s="12"/>
      <c r="CO516" s="12"/>
      <c r="CP516" s="12"/>
      <c r="CQ516" s="12"/>
      <c r="CR516" s="12"/>
      <c r="CS516" s="12"/>
      <c r="CT516" s="12"/>
      <c r="CU516" s="12"/>
      <c r="CV516" s="12"/>
      <c r="CW516" s="12"/>
      <c r="CX516" s="12"/>
      <c r="CY516" s="12"/>
      <c r="CZ516" s="12"/>
      <c r="DA516" s="12"/>
      <c r="DB516" s="12"/>
      <c r="DC516" s="12"/>
      <c r="DD516" s="12"/>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c r="EA516" s="12"/>
      <c r="EB516" s="12"/>
      <c r="EC516" s="12"/>
      <c r="ED516" s="12"/>
      <c r="EE516" s="12"/>
      <c r="EF516" s="12"/>
      <c r="EG516" s="12"/>
      <c r="EH516" s="12"/>
      <c r="EI516" s="12"/>
      <c r="EJ516" s="12"/>
      <c r="EK516" s="12"/>
      <c r="EL516" s="12"/>
      <c r="EM516" s="12"/>
      <c r="EN516" s="12"/>
      <c r="EO516" s="12"/>
      <c r="EP516" s="12"/>
      <c r="EQ516" s="12"/>
      <c r="ER516" s="12"/>
      <c r="ES516" s="12"/>
      <c r="ET516" s="12"/>
      <c r="EU516" s="12"/>
      <c r="EV516" s="12"/>
      <c r="EW516" s="12"/>
      <c r="EX516" s="12"/>
      <c r="EY516" s="12"/>
      <c r="EZ516" s="12"/>
      <c r="FA516" s="12"/>
      <c r="FB516" s="12"/>
      <c r="FC516" s="12"/>
      <c r="FD516" s="12"/>
      <c r="FE516" s="12"/>
      <c r="FF516" s="12"/>
      <c r="FG516" s="12"/>
    </row>
    <row r="517" spans="1:163" ht="12.75" x14ac:dyDescent="0.2">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12"/>
      <c r="BH517" s="12"/>
      <c r="BI517" s="12"/>
      <c r="BJ517" s="12"/>
      <c r="BK517" s="12"/>
      <c r="BL517" s="81">
        <f>'Youth population'!AU517</f>
        <v>0</v>
      </c>
      <c r="BM517" s="12"/>
      <c r="BN517" s="12"/>
      <c r="BO517" s="12"/>
      <c r="BP517" s="12"/>
      <c r="BQ517" s="12"/>
      <c r="BR517" s="12"/>
      <c r="BS517" s="12"/>
      <c r="BT517" s="12"/>
      <c r="BU517" s="12"/>
      <c r="BV517" s="12"/>
      <c r="BW517" s="12"/>
      <c r="BX517" s="12"/>
      <c r="BY517" s="12"/>
      <c r="BZ517" s="12"/>
      <c r="CA517" s="12"/>
      <c r="CB517" s="141"/>
      <c r="CC517" s="12"/>
      <c r="CD517" s="12"/>
      <c r="CE517" s="12"/>
      <c r="CF517" s="12"/>
      <c r="CG517" s="12"/>
      <c r="CH517" s="12"/>
      <c r="CI517" s="12"/>
      <c r="CJ517" s="12"/>
      <c r="CK517" s="12"/>
      <c r="CL517" s="12"/>
      <c r="CM517" s="12"/>
      <c r="CN517" s="12"/>
      <c r="CO517" s="12"/>
      <c r="CP517" s="12"/>
      <c r="CQ517" s="12"/>
      <c r="CR517" s="12"/>
      <c r="CS517" s="12"/>
      <c r="CT517" s="12"/>
      <c r="CU517" s="12"/>
      <c r="CV517" s="12"/>
      <c r="CW517" s="12"/>
      <c r="CX517" s="12"/>
      <c r="CY517" s="12"/>
      <c r="CZ517" s="12"/>
      <c r="DA517" s="12"/>
      <c r="DB517" s="12"/>
      <c r="DC517" s="12"/>
      <c r="DD517" s="12"/>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c r="EA517" s="12"/>
      <c r="EB517" s="12"/>
      <c r="EC517" s="12"/>
      <c r="ED517" s="12"/>
      <c r="EE517" s="12"/>
      <c r="EF517" s="12"/>
      <c r="EG517" s="12"/>
      <c r="EH517" s="12"/>
      <c r="EI517" s="12"/>
      <c r="EJ517" s="12"/>
      <c r="EK517" s="12"/>
      <c r="EL517" s="12"/>
      <c r="EM517" s="12"/>
      <c r="EN517" s="12"/>
      <c r="EO517" s="12"/>
      <c r="EP517" s="12"/>
      <c r="EQ517" s="12"/>
      <c r="ER517" s="12"/>
      <c r="ES517" s="12"/>
      <c r="ET517" s="12"/>
      <c r="EU517" s="12"/>
      <c r="EV517" s="12"/>
      <c r="EW517" s="12"/>
      <c r="EX517" s="12"/>
      <c r="EY517" s="12"/>
      <c r="EZ517" s="12"/>
      <c r="FA517" s="12"/>
      <c r="FB517" s="12"/>
      <c r="FC517" s="12"/>
      <c r="FD517" s="12"/>
      <c r="FE517" s="12"/>
      <c r="FF517" s="12"/>
      <c r="FG517" s="12"/>
    </row>
    <row r="518" spans="1:163" ht="12.75" x14ac:dyDescent="0.2">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12"/>
      <c r="BH518" s="12"/>
      <c r="BI518" s="12"/>
      <c r="BJ518" s="12"/>
      <c r="BK518" s="12"/>
      <c r="BL518" s="310">
        <f>'Youth population'!AU518</f>
        <v>0</v>
      </c>
      <c r="BM518" s="12"/>
      <c r="BN518" s="12"/>
      <c r="BO518" s="12"/>
      <c r="BP518" s="12"/>
      <c r="BQ518" s="12"/>
      <c r="BR518" s="12"/>
      <c r="BS518" s="12"/>
      <c r="BT518" s="12"/>
      <c r="BU518" s="12"/>
      <c r="BV518" s="12"/>
      <c r="BW518" s="12"/>
      <c r="BX518" s="12"/>
      <c r="BY518" s="12"/>
      <c r="BZ518" s="12"/>
      <c r="CA518" s="12"/>
      <c r="CB518" s="141"/>
      <c r="CC518" s="12"/>
      <c r="CD518" s="12"/>
      <c r="CE518" s="12"/>
      <c r="CF518" s="12"/>
      <c r="CG518" s="12"/>
      <c r="CH518" s="12"/>
      <c r="CI518" s="12"/>
      <c r="CJ518" s="12"/>
      <c r="CK518" s="12"/>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c r="EC518" s="12"/>
      <c r="ED518" s="12"/>
      <c r="EE518" s="12"/>
      <c r="EF518" s="12"/>
      <c r="EG518" s="12"/>
      <c r="EH518" s="12"/>
      <c r="EI518" s="12"/>
      <c r="EJ518" s="12"/>
      <c r="EK518" s="12"/>
      <c r="EL518" s="12"/>
      <c r="EM518" s="12"/>
      <c r="EN518" s="12"/>
      <c r="EO518" s="12"/>
      <c r="EP518" s="12"/>
      <c r="EQ518" s="12"/>
      <c r="ER518" s="12"/>
      <c r="ES518" s="12"/>
      <c r="ET518" s="12"/>
      <c r="EU518" s="12"/>
      <c r="EV518" s="12"/>
      <c r="EW518" s="12"/>
      <c r="EX518" s="12"/>
      <c r="EY518" s="12"/>
      <c r="EZ518" s="12"/>
      <c r="FA518" s="12"/>
      <c r="FB518" s="12"/>
      <c r="FC518" s="12"/>
      <c r="FD518" s="12"/>
      <c r="FE518" s="12"/>
      <c r="FF518" s="12"/>
      <c r="FG518" s="12"/>
    </row>
    <row r="519" spans="1:163" ht="12.75" x14ac:dyDescent="0.2">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12"/>
      <c r="BH519" s="12"/>
      <c r="BI519" s="12"/>
      <c r="BJ519" s="12"/>
      <c r="BK519" s="12"/>
      <c r="BL519" s="310">
        <f>'Youth population'!AU519</f>
        <v>0</v>
      </c>
      <c r="BM519" s="12"/>
      <c r="BN519" s="12"/>
      <c r="BO519" s="12"/>
      <c r="BP519" s="12"/>
      <c r="BQ519" s="12"/>
      <c r="BR519" s="12"/>
      <c r="BS519" s="12"/>
      <c r="BT519" s="12"/>
      <c r="BU519" s="12"/>
      <c r="BV519" s="12"/>
      <c r="BW519" s="12"/>
      <c r="BX519" s="12"/>
      <c r="BY519" s="12"/>
      <c r="BZ519" s="12"/>
      <c r="CA519" s="12"/>
      <c r="CB519" s="141"/>
      <c r="CC519" s="12"/>
      <c r="CD519" s="12"/>
      <c r="CE519" s="12"/>
      <c r="CF519" s="12"/>
      <c r="CG519" s="12"/>
      <c r="CH519" s="12"/>
      <c r="CI519" s="12"/>
      <c r="CJ519" s="12"/>
      <c r="CK519" s="12"/>
      <c r="CL519" s="12"/>
      <c r="CM519" s="12"/>
      <c r="CN519" s="12"/>
      <c r="CO519" s="12"/>
      <c r="CP519" s="12"/>
      <c r="CQ519" s="12"/>
      <c r="CR519" s="12"/>
      <c r="CS519" s="12"/>
      <c r="CT519" s="12"/>
      <c r="CU519" s="12"/>
      <c r="CV519" s="12"/>
      <c r="CW519" s="12"/>
      <c r="CX519" s="12"/>
      <c r="CY519" s="12"/>
      <c r="CZ519" s="12"/>
      <c r="DA519" s="12"/>
      <c r="DB519" s="12"/>
      <c r="DC519" s="12"/>
      <c r="DD519" s="12"/>
      <c r="DE519" s="12"/>
      <c r="DF519" s="12"/>
      <c r="DG519" s="12"/>
      <c r="DH519" s="12"/>
      <c r="DI519" s="12"/>
      <c r="DJ519" s="12"/>
      <c r="DK519" s="12"/>
      <c r="DL519" s="12"/>
      <c r="DM519" s="12"/>
      <c r="DN519" s="12"/>
      <c r="DO519" s="12"/>
      <c r="DP519" s="12"/>
      <c r="DQ519" s="12"/>
      <c r="DR519" s="12"/>
      <c r="DS519" s="12"/>
      <c r="DT519" s="12"/>
      <c r="DU519" s="12"/>
      <c r="DV519" s="12"/>
      <c r="DW519" s="12"/>
      <c r="DX519" s="12"/>
      <c r="DY519" s="12"/>
      <c r="DZ519" s="12"/>
      <c r="EA519" s="12"/>
      <c r="EB519" s="12"/>
      <c r="EC519" s="12"/>
      <c r="ED519" s="12"/>
      <c r="EE519" s="12"/>
      <c r="EF519" s="12"/>
      <c r="EG519" s="12"/>
      <c r="EH519" s="12"/>
      <c r="EI519" s="12"/>
      <c r="EJ519" s="12"/>
      <c r="EK519" s="12"/>
      <c r="EL519" s="12"/>
      <c r="EM519" s="12"/>
      <c r="EN519" s="12"/>
      <c r="EO519" s="12"/>
      <c r="EP519" s="12"/>
      <c r="EQ519" s="12"/>
      <c r="ER519" s="12"/>
      <c r="ES519" s="12"/>
      <c r="ET519" s="12"/>
      <c r="EU519" s="12"/>
      <c r="EV519" s="12"/>
      <c r="EW519" s="12"/>
      <c r="EX519" s="12"/>
      <c r="EY519" s="12"/>
      <c r="EZ519" s="12"/>
      <c r="FA519" s="12"/>
      <c r="FB519" s="12"/>
      <c r="FC519" s="12"/>
      <c r="FD519" s="12"/>
      <c r="FE519" s="12"/>
      <c r="FF519" s="12"/>
      <c r="FG519" s="12"/>
    </row>
    <row r="520" spans="1:163" ht="12.75" x14ac:dyDescent="0.2">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12"/>
      <c r="BH520" s="12"/>
      <c r="BI520" s="12"/>
      <c r="BJ520" s="12"/>
      <c r="BK520" s="12"/>
      <c r="BL520" s="117">
        <f>'Youth population'!AU520</f>
        <v>0</v>
      </c>
      <c r="BM520" s="12"/>
      <c r="BN520" s="12"/>
      <c r="BO520" s="12"/>
      <c r="BP520" s="12"/>
      <c r="BQ520" s="12"/>
      <c r="BR520" s="12"/>
      <c r="BS520" s="12"/>
      <c r="BT520" s="12"/>
      <c r="BU520" s="12"/>
      <c r="BV520" s="12"/>
      <c r="BW520" s="12"/>
      <c r="BX520" s="12"/>
      <c r="BY520" s="12"/>
      <c r="BZ520" s="12"/>
      <c r="CA520" s="12"/>
      <c r="CB520" s="141"/>
      <c r="CC520" s="12"/>
      <c r="CD520" s="12"/>
      <c r="CE520" s="12"/>
      <c r="CF520" s="12"/>
      <c r="CG520" s="12"/>
      <c r="CH520" s="12"/>
      <c r="CI520" s="12"/>
      <c r="CJ520" s="12"/>
      <c r="CK520" s="12"/>
      <c r="CL520" s="12"/>
      <c r="CM520" s="12"/>
      <c r="CN520" s="12"/>
      <c r="CO520" s="12"/>
      <c r="CP520" s="12"/>
      <c r="CQ520" s="12"/>
      <c r="CR520" s="12"/>
      <c r="CS520" s="12"/>
      <c r="CT520" s="12"/>
      <c r="CU520" s="12"/>
      <c r="CV520" s="12"/>
      <c r="CW520" s="12"/>
      <c r="CX520" s="12"/>
      <c r="CY520" s="12"/>
      <c r="CZ520" s="12"/>
      <c r="DA520" s="12"/>
      <c r="DB520" s="12"/>
      <c r="DC520" s="12"/>
      <c r="DD520" s="12"/>
      <c r="DE520" s="12"/>
      <c r="DF520" s="12"/>
      <c r="DG520" s="12"/>
      <c r="DH520" s="12"/>
      <c r="DI520" s="12"/>
      <c r="DJ520" s="12"/>
      <c r="DK520" s="12"/>
      <c r="DL520" s="12"/>
      <c r="DM520" s="12"/>
      <c r="DN520" s="12"/>
      <c r="DO520" s="12"/>
      <c r="DP520" s="12"/>
      <c r="DQ520" s="12"/>
      <c r="DR520" s="12"/>
      <c r="DS520" s="12"/>
      <c r="DT520" s="12"/>
      <c r="DU520" s="12"/>
      <c r="DV520" s="12"/>
      <c r="DW520" s="12"/>
      <c r="DX520" s="12"/>
      <c r="DY520" s="12"/>
      <c r="DZ520" s="12"/>
      <c r="EA520" s="12"/>
      <c r="EB520" s="12"/>
      <c r="EC520" s="12"/>
      <c r="ED520" s="12"/>
      <c r="EE520" s="12"/>
      <c r="EF520" s="12"/>
      <c r="EG520" s="12"/>
      <c r="EH520" s="12"/>
      <c r="EI520" s="12"/>
      <c r="EJ520" s="12"/>
      <c r="EK520" s="12"/>
      <c r="EL520" s="12"/>
      <c r="EM520" s="12"/>
      <c r="EN520" s="12"/>
      <c r="EO520" s="12"/>
      <c r="EP520" s="12"/>
      <c r="EQ520" s="12"/>
      <c r="ER520" s="12"/>
      <c r="ES520" s="12"/>
      <c r="ET520" s="12"/>
      <c r="EU520" s="12"/>
      <c r="EV520" s="12"/>
      <c r="EW520" s="12"/>
      <c r="EX520" s="12"/>
      <c r="EY520" s="12"/>
      <c r="EZ520" s="12"/>
      <c r="FA520" s="12"/>
      <c r="FB520" s="12"/>
      <c r="FC520" s="12"/>
      <c r="FD520" s="12"/>
      <c r="FE520" s="12"/>
      <c r="FF520" s="12"/>
      <c r="FG520" s="12"/>
    </row>
    <row r="521" spans="1:163" ht="12.75" x14ac:dyDescent="0.2">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12"/>
      <c r="BH521" s="12"/>
      <c r="BI521" s="12"/>
      <c r="BJ521" s="12"/>
      <c r="BK521" s="12"/>
      <c r="BL521" s="117">
        <f>'Youth population'!AU521</f>
        <v>0</v>
      </c>
      <c r="BM521" s="12"/>
      <c r="BN521" s="12"/>
      <c r="BO521" s="12"/>
      <c r="BP521" s="12"/>
      <c r="BQ521" s="12"/>
      <c r="BR521" s="12"/>
      <c r="BS521" s="12"/>
      <c r="BT521" s="12"/>
      <c r="BU521" s="12"/>
      <c r="BV521" s="12"/>
      <c r="BW521" s="12"/>
      <c r="BX521" s="12"/>
      <c r="BY521" s="12"/>
      <c r="BZ521" s="12"/>
      <c r="CA521" s="12"/>
      <c r="CB521" s="141"/>
      <c r="CC521" s="12"/>
      <c r="CD521" s="12"/>
      <c r="CE521" s="12"/>
      <c r="CF521" s="12"/>
      <c r="CG521" s="12"/>
      <c r="CH521" s="12"/>
      <c r="CI521" s="12"/>
      <c r="CJ521" s="12"/>
      <c r="CK521" s="12"/>
      <c r="CL521" s="12"/>
      <c r="CM521" s="12"/>
      <c r="CN521" s="12"/>
      <c r="CO521" s="12"/>
      <c r="CP521" s="12"/>
      <c r="CQ521" s="12"/>
      <c r="CR521" s="12"/>
      <c r="CS521" s="12"/>
      <c r="CT521" s="12"/>
      <c r="CU521" s="12"/>
      <c r="CV521" s="12"/>
      <c r="CW521" s="12"/>
      <c r="CX521" s="12"/>
      <c r="CY521" s="12"/>
      <c r="CZ521" s="12"/>
      <c r="DA521" s="12"/>
      <c r="DB521" s="12"/>
      <c r="DC521" s="12"/>
      <c r="DD521" s="12"/>
      <c r="DE521" s="12"/>
      <c r="DF521" s="12"/>
      <c r="DG521" s="12"/>
      <c r="DH521" s="12"/>
      <c r="DI521" s="12"/>
      <c r="DJ521" s="12"/>
      <c r="DK521" s="12"/>
      <c r="DL521" s="12"/>
      <c r="DM521" s="12"/>
      <c r="DN521" s="12"/>
      <c r="DO521" s="12"/>
      <c r="DP521" s="12"/>
      <c r="DQ521" s="12"/>
      <c r="DR521" s="12"/>
      <c r="DS521" s="12"/>
      <c r="DT521" s="12"/>
      <c r="DU521" s="12"/>
      <c r="DV521" s="12"/>
      <c r="DW521" s="12"/>
      <c r="DX521" s="12"/>
      <c r="DY521" s="12"/>
      <c r="DZ521" s="12"/>
      <c r="EA521" s="12"/>
      <c r="EB521" s="12"/>
      <c r="EC521" s="12"/>
      <c r="ED521" s="12"/>
      <c r="EE521" s="12"/>
      <c r="EF521" s="12"/>
      <c r="EG521" s="12"/>
      <c r="EH521" s="12"/>
      <c r="EI521" s="12"/>
      <c r="EJ521" s="12"/>
      <c r="EK521" s="12"/>
      <c r="EL521" s="12"/>
      <c r="EM521" s="12"/>
      <c r="EN521" s="12"/>
      <c r="EO521" s="12"/>
      <c r="EP521" s="12"/>
      <c r="EQ521" s="12"/>
      <c r="ER521" s="12"/>
      <c r="ES521" s="12"/>
      <c r="ET521" s="12"/>
      <c r="EU521" s="12"/>
      <c r="EV521" s="12"/>
      <c r="EW521" s="12"/>
      <c r="EX521" s="12"/>
      <c r="EY521" s="12"/>
      <c r="EZ521" s="12"/>
      <c r="FA521" s="12"/>
      <c r="FB521" s="12"/>
      <c r="FC521" s="12"/>
      <c r="FD521" s="12"/>
      <c r="FE521" s="12"/>
      <c r="FF521" s="12"/>
      <c r="FG521" s="12"/>
    </row>
    <row r="522" spans="1:163" ht="12.75" x14ac:dyDescent="0.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12"/>
      <c r="BH522" s="12"/>
      <c r="BI522" s="12"/>
      <c r="BJ522" s="12"/>
      <c r="BK522" s="12"/>
      <c r="BL522" s="117">
        <f>'Youth population'!AU522</f>
        <v>0</v>
      </c>
      <c r="BM522" s="12"/>
      <c r="BN522" s="12"/>
      <c r="BO522" s="12"/>
      <c r="BP522" s="12"/>
      <c r="BQ522" s="12"/>
      <c r="BR522" s="12"/>
      <c r="BS522" s="12"/>
      <c r="BT522" s="12"/>
      <c r="BU522" s="12"/>
      <c r="BV522" s="12"/>
      <c r="BW522" s="12"/>
      <c r="BX522" s="12"/>
      <c r="BY522" s="12"/>
      <c r="BZ522" s="12"/>
      <c r="CA522" s="12"/>
      <c r="CB522" s="141"/>
      <c r="CC522" s="12"/>
      <c r="CD522" s="12"/>
      <c r="CE522" s="12"/>
      <c r="CF522" s="12"/>
      <c r="CG522" s="12"/>
      <c r="CH522" s="12"/>
      <c r="CI522" s="12"/>
      <c r="CJ522" s="12"/>
      <c r="CK522" s="12"/>
      <c r="CL522" s="12"/>
      <c r="CM522" s="12"/>
      <c r="CN522" s="12"/>
      <c r="CO522" s="12"/>
      <c r="CP522" s="12"/>
      <c r="CQ522" s="12"/>
      <c r="CR522" s="12"/>
      <c r="CS522" s="12"/>
      <c r="CT522" s="12"/>
      <c r="CU522" s="12"/>
      <c r="CV522" s="12"/>
      <c r="CW522" s="12"/>
      <c r="CX522" s="12"/>
      <c r="CY522" s="12"/>
      <c r="CZ522" s="12"/>
      <c r="DA522" s="12"/>
      <c r="DB522" s="12"/>
      <c r="DC522" s="12"/>
      <c r="DD522" s="12"/>
      <c r="DE522" s="12"/>
      <c r="DF522" s="12"/>
      <c r="DG522" s="12"/>
      <c r="DH522" s="12"/>
      <c r="DI522" s="12"/>
      <c r="DJ522" s="12"/>
      <c r="DK522" s="12"/>
      <c r="DL522" s="12"/>
      <c r="DM522" s="12"/>
      <c r="DN522" s="12"/>
      <c r="DO522" s="12"/>
      <c r="DP522" s="12"/>
      <c r="DQ522" s="12"/>
      <c r="DR522" s="12"/>
      <c r="DS522" s="12"/>
      <c r="DT522" s="12"/>
      <c r="DU522" s="12"/>
      <c r="DV522" s="12"/>
      <c r="DW522" s="12"/>
      <c r="DX522" s="12"/>
      <c r="DY522" s="12"/>
      <c r="DZ522" s="12"/>
      <c r="EA522" s="12"/>
      <c r="EB522" s="12"/>
      <c r="EC522" s="12"/>
      <c r="ED522" s="12"/>
      <c r="EE522" s="12"/>
      <c r="EF522" s="12"/>
      <c r="EG522" s="12"/>
      <c r="EH522" s="12"/>
      <c r="EI522" s="12"/>
      <c r="EJ522" s="12"/>
      <c r="EK522" s="12"/>
      <c r="EL522" s="12"/>
      <c r="EM522" s="12"/>
      <c r="EN522" s="12"/>
      <c r="EO522" s="12"/>
      <c r="EP522" s="12"/>
      <c r="EQ522" s="12"/>
      <c r="ER522" s="12"/>
      <c r="ES522" s="12"/>
      <c r="ET522" s="12"/>
      <c r="EU522" s="12"/>
      <c r="EV522" s="12"/>
      <c r="EW522" s="12"/>
      <c r="EX522" s="12"/>
      <c r="EY522" s="12"/>
      <c r="EZ522" s="12"/>
      <c r="FA522" s="12"/>
      <c r="FB522" s="12"/>
      <c r="FC522" s="12"/>
      <c r="FD522" s="12"/>
      <c r="FE522" s="12"/>
      <c r="FF522" s="12"/>
      <c r="FG522" s="12"/>
    </row>
    <row r="523" spans="1:163" ht="12.75" x14ac:dyDescent="0.2">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12"/>
      <c r="BH523" s="12"/>
      <c r="BI523" s="12"/>
      <c r="BJ523" s="12"/>
      <c r="BK523" s="12"/>
      <c r="BL523" s="117">
        <f>'Youth population'!AU523</f>
        <v>0</v>
      </c>
      <c r="BM523" s="12"/>
      <c r="BN523" s="12"/>
      <c r="BO523" s="12"/>
      <c r="BP523" s="12"/>
      <c r="BQ523" s="12"/>
      <c r="BR523" s="12"/>
      <c r="BS523" s="12"/>
      <c r="BT523" s="12"/>
      <c r="BU523" s="12"/>
      <c r="BV523" s="12"/>
      <c r="BW523" s="12"/>
      <c r="BX523" s="12"/>
      <c r="BY523" s="12"/>
      <c r="BZ523" s="12"/>
      <c r="CA523" s="12"/>
      <c r="CB523" s="141"/>
      <c r="CC523" s="12"/>
      <c r="CD523" s="12"/>
      <c r="CE523" s="12"/>
      <c r="CF523" s="12"/>
      <c r="CG523" s="12"/>
      <c r="CH523" s="12"/>
      <c r="CI523" s="12"/>
      <c r="CJ523" s="12"/>
      <c r="CK523" s="12"/>
      <c r="CL523" s="12"/>
      <c r="CM523" s="12"/>
      <c r="CN523" s="12"/>
      <c r="CO523" s="12"/>
      <c r="CP523" s="12"/>
      <c r="CQ523" s="12"/>
      <c r="CR523" s="12"/>
      <c r="CS523" s="12"/>
      <c r="CT523" s="12"/>
      <c r="CU523" s="12"/>
      <c r="CV523" s="12"/>
      <c r="CW523" s="12"/>
      <c r="CX523" s="12"/>
      <c r="CY523" s="12"/>
      <c r="CZ523" s="12"/>
      <c r="DA523" s="12"/>
      <c r="DB523" s="12"/>
      <c r="DC523" s="12"/>
      <c r="DD523" s="12"/>
      <c r="DE523" s="12"/>
      <c r="DF523" s="12"/>
      <c r="DG523" s="12"/>
      <c r="DH523" s="12"/>
      <c r="DI523" s="12"/>
      <c r="DJ523" s="12"/>
      <c r="DK523" s="12"/>
      <c r="DL523" s="12"/>
      <c r="DM523" s="12"/>
      <c r="DN523" s="12"/>
      <c r="DO523" s="12"/>
      <c r="DP523" s="12"/>
      <c r="DQ523" s="12"/>
      <c r="DR523" s="12"/>
      <c r="DS523" s="12"/>
      <c r="DT523" s="12"/>
      <c r="DU523" s="12"/>
      <c r="DV523" s="12"/>
      <c r="DW523" s="12"/>
      <c r="DX523" s="12"/>
      <c r="DY523" s="12"/>
      <c r="DZ523" s="12"/>
      <c r="EA523" s="12"/>
      <c r="EB523" s="12"/>
      <c r="EC523" s="12"/>
      <c r="ED523" s="12"/>
      <c r="EE523" s="12"/>
      <c r="EF523" s="12"/>
      <c r="EG523" s="12"/>
      <c r="EH523" s="12"/>
      <c r="EI523" s="12"/>
      <c r="EJ523" s="12"/>
      <c r="EK523" s="12"/>
      <c r="EL523" s="12"/>
      <c r="EM523" s="12"/>
      <c r="EN523" s="12"/>
      <c r="EO523" s="12"/>
      <c r="EP523" s="12"/>
      <c r="EQ523" s="12"/>
      <c r="ER523" s="12"/>
      <c r="ES523" s="12"/>
      <c r="ET523" s="12"/>
      <c r="EU523" s="12"/>
      <c r="EV523" s="12"/>
      <c r="EW523" s="12"/>
      <c r="EX523" s="12"/>
      <c r="EY523" s="12"/>
      <c r="EZ523" s="12"/>
      <c r="FA523" s="12"/>
      <c r="FB523" s="12"/>
      <c r="FC523" s="12"/>
      <c r="FD523" s="12"/>
      <c r="FE523" s="12"/>
      <c r="FF523" s="12"/>
      <c r="FG523" s="12"/>
    </row>
    <row r="524" spans="1:163" ht="12.75" x14ac:dyDescent="0.2">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12"/>
      <c r="BH524" s="12"/>
      <c r="BI524" s="12"/>
      <c r="BJ524" s="12"/>
      <c r="BK524" s="12"/>
      <c r="BL524" s="73">
        <f>'Youth population'!AU524</f>
        <v>0</v>
      </c>
      <c r="BM524" s="12"/>
      <c r="BN524" s="12"/>
      <c r="BO524" s="12"/>
      <c r="BP524" s="12"/>
      <c r="BQ524" s="12"/>
      <c r="BR524" s="12"/>
      <c r="BS524" s="12"/>
      <c r="BT524" s="12"/>
      <c r="BU524" s="12"/>
      <c r="BV524" s="12"/>
      <c r="BW524" s="12"/>
      <c r="BX524" s="12"/>
      <c r="BY524" s="12"/>
      <c r="BZ524" s="12"/>
      <c r="CA524" s="12"/>
      <c r="CB524" s="141"/>
      <c r="CC524" s="12"/>
      <c r="CD524" s="12"/>
      <c r="CE524" s="12"/>
      <c r="CF524" s="12"/>
      <c r="CG524" s="12"/>
      <c r="CH524" s="12"/>
      <c r="CI524" s="12"/>
      <c r="CJ524" s="12"/>
      <c r="CK524" s="12"/>
      <c r="CL524" s="12"/>
      <c r="CM524" s="12"/>
      <c r="CN524" s="12"/>
      <c r="CO524" s="12"/>
      <c r="CP524" s="12"/>
      <c r="CQ524" s="12"/>
      <c r="CR524" s="12"/>
      <c r="CS524" s="12"/>
      <c r="CT524" s="12"/>
      <c r="CU524" s="12"/>
      <c r="CV524" s="12"/>
      <c r="CW524" s="12"/>
      <c r="CX524" s="12"/>
      <c r="CY524" s="12"/>
      <c r="CZ524" s="12"/>
      <c r="DA524" s="12"/>
      <c r="DB524" s="12"/>
      <c r="DC524" s="12"/>
      <c r="DD524" s="12"/>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c r="EA524" s="12"/>
      <c r="EB524" s="12"/>
      <c r="EC524" s="12"/>
      <c r="ED524" s="12"/>
      <c r="EE524" s="12"/>
      <c r="EF524" s="12"/>
      <c r="EG524" s="12"/>
      <c r="EH524" s="12"/>
      <c r="EI524" s="12"/>
      <c r="EJ524" s="12"/>
      <c r="EK524" s="12"/>
      <c r="EL524" s="12"/>
      <c r="EM524" s="12"/>
      <c r="EN524" s="12"/>
      <c r="EO524" s="12"/>
      <c r="EP524" s="12"/>
      <c r="EQ524" s="12"/>
      <c r="ER524" s="12"/>
      <c r="ES524" s="12"/>
      <c r="ET524" s="12"/>
      <c r="EU524" s="12"/>
      <c r="EV524" s="12"/>
      <c r="EW524" s="12"/>
      <c r="EX524" s="12"/>
      <c r="EY524" s="12"/>
      <c r="EZ524" s="12"/>
      <c r="FA524" s="12"/>
      <c r="FB524" s="12"/>
      <c r="FC524" s="12"/>
      <c r="FD524" s="12"/>
      <c r="FE524" s="12"/>
      <c r="FF524" s="12"/>
      <c r="FG524" s="12"/>
    </row>
    <row r="525" spans="1:163" ht="12.75" x14ac:dyDescent="0.2">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12"/>
      <c r="BH525" s="12"/>
      <c r="BI525" s="12"/>
      <c r="BJ525" s="12"/>
      <c r="BK525" s="12"/>
      <c r="BL525" s="73">
        <f>'Youth population'!AU525</f>
        <v>0</v>
      </c>
      <c r="BM525" s="12"/>
      <c r="BN525" s="12"/>
      <c r="BO525" s="12"/>
      <c r="BP525" s="12"/>
      <c r="BQ525" s="12"/>
      <c r="BR525" s="12"/>
      <c r="BS525" s="12"/>
      <c r="BT525" s="12"/>
      <c r="BU525" s="12"/>
      <c r="BV525" s="12"/>
      <c r="BW525" s="12"/>
      <c r="BX525" s="12"/>
      <c r="BY525" s="12"/>
      <c r="BZ525" s="12"/>
      <c r="CA525" s="12"/>
      <c r="CB525" s="141"/>
      <c r="CC525" s="12"/>
      <c r="CD525" s="12"/>
      <c r="CE525" s="12"/>
      <c r="CF525" s="12"/>
      <c r="CG525" s="12"/>
      <c r="CH525" s="12"/>
      <c r="CI525" s="12"/>
      <c r="CJ525" s="12"/>
      <c r="CK525" s="12"/>
      <c r="CL525" s="12"/>
      <c r="CM525" s="12"/>
      <c r="CN525" s="12"/>
      <c r="CO525" s="12"/>
      <c r="CP525" s="12"/>
      <c r="CQ525" s="12"/>
      <c r="CR525" s="12"/>
      <c r="CS525" s="12"/>
      <c r="CT525" s="12"/>
      <c r="CU525" s="12"/>
      <c r="CV525" s="12"/>
      <c r="CW525" s="12"/>
      <c r="CX525" s="12"/>
      <c r="CY525" s="12"/>
      <c r="CZ525" s="12"/>
      <c r="DA525" s="12"/>
      <c r="DB525" s="12"/>
      <c r="DC525" s="12"/>
      <c r="DD525" s="12"/>
      <c r="DE525" s="12"/>
      <c r="DF525" s="12"/>
      <c r="DG525" s="12"/>
      <c r="DH525" s="12"/>
      <c r="DI525" s="12"/>
      <c r="DJ525" s="12"/>
      <c r="DK525" s="12"/>
      <c r="DL525" s="12"/>
      <c r="DM525" s="12"/>
      <c r="DN525" s="12"/>
      <c r="DO525" s="12"/>
      <c r="DP525" s="12"/>
      <c r="DQ525" s="12"/>
      <c r="DR525" s="12"/>
      <c r="DS525" s="12"/>
      <c r="DT525" s="12"/>
      <c r="DU525" s="12"/>
      <c r="DV525" s="12"/>
      <c r="DW525" s="12"/>
      <c r="DX525" s="12"/>
      <c r="DY525" s="12"/>
      <c r="DZ525" s="12"/>
      <c r="EA525" s="12"/>
      <c r="EB525" s="12"/>
      <c r="EC525" s="12"/>
      <c r="ED525" s="12"/>
      <c r="EE525" s="12"/>
      <c r="EF525" s="12"/>
      <c r="EG525" s="12"/>
      <c r="EH525" s="12"/>
      <c r="EI525" s="12"/>
      <c r="EJ525" s="12"/>
      <c r="EK525" s="12"/>
      <c r="EL525" s="12"/>
      <c r="EM525" s="12"/>
      <c r="EN525" s="12"/>
      <c r="EO525" s="12"/>
      <c r="EP525" s="12"/>
      <c r="EQ525" s="12"/>
      <c r="ER525" s="12"/>
      <c r="ES525" s="12"/>
      <c r="ET525" s="12"/>
      <c r="EU525" s="12"/>
      <c r="EV525" s="12"/>
      <c r="EW525" s="12"/>
      <c r="EX525" s="12"/>
      <c r="EY525" s="12"/>
      <c r="EZ525" s="12"/>
      <c r="FA525" s="12"/>
      <c r="FB525" s="12"/>
      <c r="FC525" s="12"/>
      <c r="FD525" s="12"/>
      <c r="FE525" s="12"/>
      <c r="FF525" s="12"/>
      <c r="FG525" s="12"/>
    </row>
    <row r="526" spans="1:163" ht="12.75" x14ac:dyDescent="0.2">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12"/>
      <c r="BH526" s="12"/>
      <c r="BI526" s="12"/>
      <c r="BJ526" s="12"/>
      <c r="BK526" s="12"/>
      <c r="BL526" s="117">
        <f>'Youth population'!AU526</f>
        <v>0</v>
      </c>
      <c r="BM526" s="12"/>
      <c r="BN526" s="12"/>
      <c r="BO526" s="12"/>
      <c r="BP526" s="12"/>
      <c r="BQ526" s="12"/>
      <c r="BR526" s="12"/>
      <c r="BS526" s="12"/>
      <c r="BT526" s="12"/>
      <c r="BU526" s="12"/>
      <c r="BV526" s="12"/>
      <c r="BW526" s="12"/>
      <c r="BX526" s="12"/>
      <c r="BY526" s="12"/>
      <c r="BZ526" s="12"/>
      <c r="CA526" s="12"/>
      <c r="CB526" s="141"/>
      <c r="CC526" s="12"/>
      <c r="CD526" s="12"/>
      <c r="CE526" s="12"/>
      <c r="CF526" s="12"/>
      <c r="CG526" s="12"/>
      <c r="CH526" s="12"/>
      <c r="CI526" s="12"/>
      <c r="CJ526" s="12"/>
      <c r="CK526" s="12"/>
      <c r="CL526" s="12"/>
      <c r="CM526" s="12"/>
      <c r="CN526" s="12"/>
      <c r="CO526" s="12"/>
      <c r="CP526" s="12"/>
      <c r="CQ526" s="12"/>
      <c r="CR526" s="12"/>
      <c r="CS526" s="12"/>
      <c r="CT526" s="12"/>
      <c r="CU526" s="12"/>
      <c r="CV526" s="12"/>
      <c r="CW526" s="12"/>
      <c r="CX526" s="12"/>
      <c r="CY526" s="12"/>
      <c r="CZ526" s="12"/>
      <c r="DA526" s="12"/>
      <c r="DB526" s="12"/>
      <c r="DC526" s="12"/>
      <c r="DD526" s="12"/>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c r="EA526" s="12"/>
      <c r="EB526" s="12"/>
      <c r="EC526" s="12"/>
      <c r="ED526" s="12"/>
      <c r="EE526" s="12"/>
      <c r="EF526" s="12"/>
      <c r="EG526" s="12"/>
      <c r="EH526" s="12"/>
      <c r="EI526" s="12"/>
      <c r="EJ526" s="12"/>
      <c r="EK526" s="12"/>
      <c r="EL526" s="12"/>
      <c r="EM526" s="12"/>
      <c r="EN526" s="12"/>
      <c r="EO526" s="12"/>
      <c r="EP526" s="12"/>
      <c r="EQ526" s="12"/>
      <c r="ER526" s="12"/>
      <c r="ES526" s="12"/>
      <c r="ET526" s="12"/>
      <c r="EU526" s="12"/>
      <c r="EV526" s="12"/>
      <c r="EW526" s="12"/>
      <c r="EX526" s="12"/>
      <c r="EY526" s="12"/>
      <c r="EZ526" s="12"/>
      <c r="FA526" s="12"/>
      <c r="FB526" s="12"/>
      <c r="FC526" s="12"/>
      <c r="FD526" s="12"/>
      <c r="FE526" s="12"/>
      <c r="FF526" s="12"/>
      <c r="FG526" s="12"/>
    </row>
    <row r="527" spans="1:163" ht="12.75" x14ac:dyDescent="0.2">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12"/>
      <c r="BH527" s="12"/>
      <c r="BI527" s="12"/>
      <c r="BJ527" s="12"/>
      <c r="BK527" s="12"/>
      <c r="BL527" s="81">
        <f>'Youth population'!AU527</f>
        <v>0</v>
      </c>
      <c r="BM527" s="12"/>
      <c r="BN527" s="12"/>
      <c r="BO527" s="12"/>
      <c r="BP527" s="12"/>
      <c r="BQ527" s="12"/>
      <c r="BR527" s="12"/>
      <c r="BS527" s="12"/>
      <c r="BT527" s="12"/>
      <c r="BU527" s="12"/>
      <c r="BV527" s="12"/>
      <c r="BW527" s="12"/>
      <c r="BX527" s="12"/>
      <c r="BY527" s="12"/>
      <c r="BZ527" s="12"/>
      <c r="CA527" s="12"/>
      <c r="CB527" s="141"/>
      <c r="CC527" s="12"/>
      <c r="CD527" s="12"/>
      <c r="CE527" s="12"/>
      <c r="CF527" s="12"/>
      <c r="CG527" s="12"/>
      <c r="CH527" s="12"/>
      <c r="CI527" s="12"/>
      <c r="CJ527" s="12"/>
      <c r="CK527" s="12"/>
      <c r="CL527" s="12"/>
      <c r="CM527" s="12"/>
      <c r="CN527" s="12"/>
      <c r="CO527" s="12"/>
      <c r="CP527" s="12"/>
      <c r="CQ527" s="12"/>
      <c r="CR527" s="12"/>
      <c r="CS527" s="12"/>
      <c r="CT527" s="12"/>
      <c r="CU527" s="12"/>
      <c r="CV527" s="12"/>
      <c r="CW527" s="12"/>
      <c r="CX527" s="12"/>
      <c r="CY527" s="12"/>
      <c r="CZ527" s="12"/>
      <c r="DA527" s="12"/>
      <c r="DB527" s="12"/>
      <c r="DC527" s="12"/>
      <c r="DD527" s="12"/>
      <c r="DE527" s="12"/>
      <c r="DF527" s="12"/>
      <c r="DG527" s="12"/>
      <c r="DH527" s="12"/>
      <c r="DI527" s="12"/>
      <c r="DJ527" s="12"/>
      <c r="DK527" s="12"/>
      <c r="DL527" s="12"/>
      <c r="DM527" s="12"/>
      <c r="DN527" s="12"/>
      <c r="DO527" s="12"/>
      <c r="DP527" s="12"/>
      <c r="DQ527" s="12"/>
      <c r="DR527" s="12"/>
      <c r="DS527" s="12"/>
      <c r="DT527" s="12"/>
      <c r="DU527" s="12"/>
      <c r="DV527" s="12"/>
      <c r="DW527" s="12"/>
      <c r="DX527" s="12"/>
      <c r="DY527" s="12"/>
      <c r="DZ527" s="12"/>
      <c r="EA527" s="12"/>
      <c r="EB527" s="12"/>
      <c r="EC527" s="12"/>
      <c r="ED527" s="12"/>
      <c r="EE527" s="12"/>
      <c r="EF527" s="12"/>
      <c r="EG527" s="12"/>
      <c r="EH527" s="12"/>
      <c r="EI527" s="12"/>
      <c r="EJ527" s="12"/>
      <c r="EK527" s="12"/>
      <c r="EL527" s="12"/>
      <c r="EM527" s="12"/>
      <c r="EN527" s="12"/>
      <c r="EO527" s="12"/>
      <c r="EP527" s="12"/>
      <c r="EQ527" s="12"/>
      <c r="ER527" s="12"/>
      <c r="ES527" s="12"/>
      <c r="ET527" s="12"/>
      <c r="EU527" s="12"/>
      <c r="EV527" s="12"/>
      <c r="EW527" s="12"/>
      <c r="EX527" s="12"/>
      <c r="EY527" s="12"/>
      <c r="EZ527" s="12"/>
      <c r="FA527" s="12"/>
      <c r="FB527" s="12"/>
      <c r="FC527" s="12"/>
      <c r="FD527" s="12"/>
      <c r="FE527" s="12"/>
      <c r="FF527" s="12"/>
      <c r="FG527" s="12"/>
    </row>
    <row r="528" spans="1:163" ht="12.75" x14ac:dyDescent="0.2">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12"/>
      <c r="BH528" s="12"/>
      <c r="BI528" s="12"/>
      <c r="BJ528" s="12"/>
      <c r="BK528" s="12"/>
      <c r="BL528" s="81">
        <f>'Youth population'!AU528</f>
        <v>0</v>
      </c>
      <c r="BM528" s="12"/>
      <c r="BN528" s="12"/>
      <c r="BO528" s="12"/>
      <c r="BP528" s="12"/>
      <c r="BQ528" s="12"/>
      <c r="BR528" s="12"/>
      <c r="BS528" s="12"/>
      <c r="BT528" s="12"/>
      <c r="BU528" s="12"/>
      <c r="BV528" s="12"/>
      <c r="BW528" s="12"/>
      <c r="BX528" s="12"/>
      <c r="BY528" s="12"/>
      <c r="BZ528" s="12"/>
      <c r="CA528" s="12"/>
      <c r="CB528" s="141"/>
      <c r="CC528" s="12"/>
      <c r="CD528" s="12"/>
      <c r="CE528" s="12"/>
      <c r="CF528" s="12"/>
      <c r="CG528" s="12"/>
      <c r="CH528" s="12"/>
      <c r="CI528" s="12"/>
      <c r="CJ528" s="12"/>
      <c r="CK528" s="12"/>
      <c r="CL528" s="12"/>
      <c r="CM528" s="12"/>
      <c r="CN528" s="12"/>
      <c r="CO528" s="12"/>
      <c r="CP528" s="12"/>
      <c r="CQ528" s="12"/>
      <c r="CR528" s="12"/>
      <c r="CS528" s="12"/>
      <c r="CT528" s="12"/>
      <c r="CU528" s="12"/>
      <c r="CV528" s="12"/>
      <c r="CW528" s="12"/>
      <c r="CX528" s="12"/>
      <c r="CY528" s="12"/>
      <c r="CZ528" s="12"/>
      <c r="DA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c r="EB528" s="12"/>
      <c r="EC528" s="12"/>
      <c r="ED528" s="12"/>
      <c r="EE528" s="12"/>
      <c r="EF528" s="12"/>
      <c r="EG528" s="12"/>
      <c r="EH528" s="12"/>
      <c r="EI528" s="12"/>
      <c r="EJ528" s="12"/>
      <c r="EK528" s="12"/>
      <c r="EL528" s="12"/>
      <c r="EM528" s="12"/>
      <c r="EN528" s="12"/>
      <c r="EO528" s="12"/>
      <c r="EP528" s="12"/>
      <c r="EQ528" s="12"/>
      <c r="ER528" s="12"/>
      <c r="ES528" s="12"/>
      <c r="ET528" s="12"/>
      <c r="EU528" s="12"/>
      <c r="EV528" s="12"/>
      <c r="EW528" s="12"/>
      <c r="EX528" s="12"/>
      <c r="EY528" s="12"/>
      <c r="EZ528" s="12"/>
      <c r="FA528" s="12"/>
      <c r="FB528" s="12"/>
      <c r="FC528" s="12"/>
      <c r="FD528" s="12"/>
      <c r="FE528" s="12"/>
      <c r="FF528" s="12"/>
      <c r="FG528" s="12"/>
    </row>
    <row r="529" spans="1:163" ht="12.75" x14ac:dyDescent="0.2">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12"/>
      <c r="BH529" s="12"/>
      <c r="BI529" s="12"/>
      <c r="BJ529" s="12"/>
      <c r="BK529" s="12"/>
      <c r="BL529" s="69">
        <f>'Youth population'!AU529</f>
        <v>0</v>
      </c>
      <c r="BM529" s="12"/>
      <c r="BN529" s="12"/>
      <c r="BO529" s="12"/>
      <c r="BP529" s="12"/>
      <c r="BQ529" s="12"/>
      <c r="BR529" s="12"/>
      <c r="BS529" s="12"/>
      <c r="BT529" s="12"/>
      <c r="BU529" s="12"/>
      <c r="BV529" s="12"/>
      <c r="BW529" s="12"/>
      <c r="BX529" s="12"/>
      <c r="BY529" s="12"/>
      <c r="BZ529" s="12"/>
      <c r="CA529" s="12"/>
      <c r="CB529" s="141"/>
      <c r="CC529" s="12"/>
      <c r="CD529" s="12"/>
      <c r="CE529" s="12"/>
      <c r="CF529" s="12"/>
      <c r="CG529" s="12"/>
      <c r="CH529" s="12"/>
      <c r="CI529" s="12"/>
      <c r="CJ529" s="12"/>
      <c r="CK529" s="12"/>
      <c r="CL529" s="12"/>
      <c r="CM529" s="12"/>
      <c r="CN529" s="12"/>
      <c r="CO529" s="12"/>
      <c r="CP529" s="12"/>
      <c r="CQ529" s="12"/>
      <c r="CR529" s="12"/>
      <c r="CS529" s="12"/>
      <c r="CT529" s="12"/>
      <c r="CU529" s="12"/>
      <c r="CV529" s="12"/>
      <c r="CW529" s="12"/>
      <c r="CX529" s="12"/>
      <c r="CY529" s="12"/>
      <c r="CZ529" s="12"/>
      <c r="DA529" s="12"/>
      <c r="DB529" s="12"/>
      <c r="DC529" s="12"/>
      <c r="DD529" s="12"/>
      <c r="DE529" s="12"/>
      <c r="DF529" s="12"/>
      <c r="DG529" s="12"/>
      <c r="DH529" s="12"/>
      <c r="DI529" s="12"/>
      <c r="DJ529" s="12"/>
      <c r="DK529" s="12"/>
      <c r="DL529" s="12"/>
      <c r="DM529" s="12"/>
      <c r="DN529" s="12"/>
      <c r="DO529" s="12"/>
      <c r="DP529" s="12"/>
      <c r="DQ529" s="12"/>
      <c r="DR529" s="12"/>
      <c r="DS529" s="12"/>
      <c r="DT529" s="12"/>
      <c r="DU529" s="12"/>
      <c r="DV529" s="12"/>
      <c r="DW529" s="12"/>
      <c r="DX529" s="12"/>
      <c r="DY529" s="12"/>
      <c r="DZ529" s="12"/>
      <c r="EA529" s="12"/>
      <c r="EB529" s="12"/>
      <c r="EC529" s="12"/>
      <c r="ED529" s="12"/>
      <c r="EE529" s="12"/>
      <c r="EF529" s="12"/>
      <c r="EG529" s="12"/>
      <c r="EH529" s="12"/>
      <c r="EI529" s="12"/>
      <c r="EJ529" s="12"/>
      <c r="EK529" s="12"/>
      <c r="EL529" s="12"/>
      <c r="EM529" s="12"/>
      <c r="EN529" s="12"/>
      <c r="EO529" s="12"/>
      <c r="EP529" s="12"/>
      <c r="EQ529" s="12"/>
      <c r="ER529" s="12"/>
      <c r="ES529" s="12"/>
      <c r="ET529" s="12"/>
      <c r="EU529" s="12"/>
      <c r="EV529" s="12"/>
      <c r="EW529" s="12"/>
      <c r="EX529" s="12"/>
      <c r="EY529" s="12"/>
      <c r="EZ529" s="12"/>
      <c r="FA529" s="12"/>
      <c r="FB529" s="12"/>
      <c r="FC529" s="12"/>
      <c r="FD529" s="12"/>
      <c r="FE529" s="12"/>
      <c r="FF529" s="12"/>
      <c r="FG529" s="12"/>
    </row>
    <row r="530" spans="1:163" ht="12.75" x14ac:dyDescent="0.2">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12"/>
      <c r="BH530" s="12"/>
      <c r="BI530" s="12"/>
      <c r="BJ530" s="12"/>
      <c r="BK530" s="12"/>
      <c r="BL530" s="81">
        <f>'Youth population'!AU530</f>
        <v>0</v>
      </c>
      <c r="BM530" s="12"/>
      <c r="BN530" s="12"/>
      <c r="BO530" s="12"/>
      <c r="BP530" s="12"/>
      <c r="BQ530" s="12"/>
      <c r="BR530" s="12"/>
      <c r="BS530" s="12"/>
      <c r="BT530" s="12"/>
      <c r="BU530" s="12"/>
      <c r="BV530" s="12"/>
      <c r="BW530" s="12"/>
      <c r="BX530" s="12"/>
      <c r="BY530" s="12"/>
      <c r="BZ530" s="12"/>
      <c r="CA530" s="12"/>
      <c r="CB530" s="141"/>
      <c r="CC530" s="12"/>
      <c r="CD530" s="12"/>
      <c r="CE530" s="12"/>
      <c r="CF530" s="12"/>
      <c r="CG530" s="12"/>
      <c r="CH530" s="12"/>
      <c r="CI530" s="12"/>
      <c r="CJ530" s="12"/>
      <c r="CK530" s="12"/>
      <c r="CL530" s="12"/>
      <c r="CM530" s="12"/>
      <c r="CN530" s="12"/>
      <c r="CO530" s="12"/>
      <c r="CP530" s="12"/>
      <c r="CQ530" s="12"/>
      <c r="CR530" s="12"/>
      <c r="CS530" s="12"/>
      <c r="CT530" s="12"/>
      <c r="CU530" s="12"/>
      <c r="CV530" s="12"/>
      <c r="CW530" s="12"/>
      <c r="CX530" s="12"/>
      <c r="CY530" s="12"/>
      <c r="CZ530" s="12"/>
      <c r="DA530" s="12"/>
      <c r="DB530" s="12"/>
      <c r="DC530" s="12"/>
      <c r="DD530" s="12"/>
      <c r="DE530" s="12"/>
      <c r="DF530" s="12"/>
      <c r="DG530" s="12"/>
      <c r="DH530" s="12"/>
      <c r="DI530" s="12"/>
      <c r="DJ530" s="12"/>
      <c r="DK530" s="12"/>
      <c r="DL530" s="12"/>
      <c r="DM530" s="12"/>
      <c r="DN530" s="12"/>
      <c r="DO530" s="12"/>
      <c r="DP530" s="12"/>
      <c r="DQ530" s="12"/>
      <c r="DR530" s="12"/>
      <c r="DS530" s="12"/>
      <c r="DT530" s="12"/>
      <c r="DU530" s="12"/>
      <c r="DV530" s="12"/>
      <c r="DW530" s="12"/>
      <c r="DX530" s="12"/>
      <c r="DY530" s="12"/>
      <c r="DZ530" s="12"/>
      <c r="EA530" s="12"/>
      <c r="EB530" s="12"/>
      <c r="EC530" s="12"/>
      <c r="ED530" s="12"/>
      <c r="EE530" s="12"/>
      <c r="EF530" s="12"/>
      <c r="EG530" s="12"/>
      <c r="EH530" s="12"/>
      <c r="EI530" s="12"/>
      <c r="EJ530" s="12"/>
      <c r="EK530" s="12"/>
      <c r="EL530" s="12"/>
      <c r="EM530" s="12"/>
      <c r="EN530" s="12"/>
      <c r="EO530" s="12"/>
      <c r="EP530" s="12"/>
      <c r="EQ530" s="12"/>
      <c r="ER530" s="12"/>
      <c r="ES530" s="12"/>
      <c r="ET530" s="12"/>
      <c r="EU530" s="12"/>
      <c r="EV530" s="12"/>
      <c r="EW530" s="12"/>
      <c r="EX530" s="12"/>
      <c r="EY530" s="12"/>
      <c r="EZ530" s="12"/>
      <c r="FA530" s="12"/>
      <c r="FB530" s="12"/>
      <c r="FC530" s="12"/>
      <c r="FD530" s="12"/>
      <c r="FE530" s="12"/>
      <c r="FF530" s="12"/>
      <c r="FG530" s="12"/>
    </row>
    <row r="531" spans="1:163" ht="12.75" x14ac:dyDescent="0.2">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2"/>
      <c r="BW531" s="12"/>
      <c r="BX531" s="12"/>
      <c r="BY531" s="12"/>
      <c r="BZ531" s="12"/>
      <c r="CA531" s="12"/>
      <c r="CB531" s="141"/>
      <c r="CC531" s="12"/>
      <c r="CD531" s="12"/>
      <c r="CE531" s="12"/>
      <c r="CF531" s="12"/>
      <c r="CG531" s="12"/>
      <c r="CH531" s="12"/>
      <c r="CI531" s="12"/>
      <c r="CJ531" s="12"/>
      <c r="CK531" s="12"/>
      <c r="CL531" s="12"/>
      <c r="CM531" s="12"/>
      <c r="CN531" s="12"/>
      <c r="CO531" s="12"/>
      <c r="CP531" s="12"/>
      <c r="CQ531" s="12"/>
      <c r="CR531" s="12"/>
      <c r="CS531" s="12"/>
      <c r="CT531" s="12"/>
      <c r="CU531" s="12"/>
      <c r="CV531" s="12"/>
      <c r="CW531" s="12"/>
      <c r="CX531" s="12"/>
      <c r="CY531" s="12"/>
      <c r="CZ531" s="12"/>
      <c r="DA531" s="12"/>
      <c r="DB531" s="12"/>
      <c r="DC531" s="12"/>
      <c r="DD531" s="12"/>
      <c r="DE531" s="12"/>
      <c r="DF531" s="12"/>
      <c r="DG531" s="12"/>
      <c r="DH531" s="12"/>
      <c r="DI531" s="12"/>
      <c r="DJ531" s="12"/>
      <c r="DK531" s="12"/>
      <c r="DL531" s="12"/>
      <c r="DM531" s="12"/>
      <c r="DN531" s="12"/>
      <c r="DO531" s="12"/>
      <c r="DP531" s="12"/>
      <c r="DQ531" s="12"/>
      <c r="DR531" s="12"/>
      <c r="DS531" s="12"/>
      <c r="DT531" s="12"/>
      <c r="DU531" s="12"/>
      <c r="DV531" s="12"/>
      <c r="DW531" s="12"/>
      <c r="DX531" s="12"/>
      <c r="DY531" s="12"/>
      <c r="DZ531" s="12"/>
      <c r="EA531" s="12"/>
      <c r="EB531" s="12"/>
      <c r="EC531" s="12"/>
      <c r="ED531" s="12"/>
      <c r="EE531" s="12"/>
      <c r="EF531" s="12"/>
      <c r="EG531" s="12"/>
      <c r="EH531" s="12"/>
      <c r="EI531" s="12"/>
      <c r="EJ531" s="12"/>
      <c r="EK531" s="12"/>
      <c r="EL531" s="12"/>
      <c r="EM531" s="12"/>
      <c r="EN531" s="12"/>
      <c r="EO531" s="12"/>
      <c r="EP531" s="12"/>
      <c r="EQ531" s="12"/>
      <c r="ER531" s="12"/>
      <c r="ES531" s="12"/>
      <c r="ET531" s="12"/>
      <c r="EU531" s="12"/>
      <c r="EV531" s="12"/>
      <c r="EW531" s="12"/>
      <c r="EX531" s="12"/>
      <c r="EY531" s="12"/>
      <c r="EZ531" s="12"/>
      <c r="FA531" s="12"/>
      <c r="FB531" s="12"/>
      <c r="FC531" s="12"/>
      <c r="FD531" s="12"/>
      <c r="FE531" s="12"/>
      <c r="FF531" s="12"/>
      <c r="FG531" s="12"/>
    </row>
    <row r="532" spans="1:163" ht="12.75" x14ac:dyDescent="0.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12"/>
      <c r="BH532" s="12"/>
      <c r="BI532" s="12"/>
      <c r="BJ532" s="12"/>
      <c r="BK532" s="12"/>
      <c r="BL532" s="10"/>
      <c r="BM532" s="12"/>
      <c r="BN532" s="12"/>
      <c r="BO532" s="12"/>
      <c r="BP532" s="12"/>
      <c r="BQ532" s="12"/>
      <c r="BR532" s="12"/>
      <c r="BS532" s="12"/>
      <c r="BT532" s="12"/>
      <c r="BU532" s="12"/>
      <c r="BV532" s="12"/>
      <c r="BW532" s="12"/>
      <c r="BX532" s="12"/>
      <c r="BY532" s="12"/>
      <c r="BZ532" s="12"/>
      <c r="CA532" s="12"/>
      <c r="CB532" s="141"/>
      <c r="CC532" s="12"/>
      <c r="CD532" s="12"/>
      <c r="CE532" s="12"/>
      <c r="CF532" s="12"/>
      <c r="CG532" s="12"/>
      <c r="CH532" s="12"/>
      <c r="CI532" s="12"/>
      <c r="CJ532" s="12"/>
      <c r="CK532" s="12"/>
      <c r="CL532" s="12"/>
      <c r="CM532" s="12"/>
      <c r="CN532" s="12"/>
      <c r="CO532" s="12"/>
      <c r="CP532" s="12"/>
      <c r="CQ532" s="12"/>
      <c r="CR532" s="12"/>
      <c r="CS532" s="12"/>
      <c r="CT532" s="12"/>
      <c r="CU532" s="12"/>
      <c r="CV532" s="12"/>
      <c r="CW532" s="12"/>
      <c r="CX532" s="12"/>
      <c r="CY532" s="12"/>
      <c r="CZ532" s="12"/>
      <c r="DA532" s="12"/>
      <c r="DB532" s="12"/>
      <c r="DC532" s="12"/>
      <c r="DD532" s="12"/>
      <c r="DE532" s="12"/>
      <c r="DF532" s="12"/>
      <c r="DG532" s="12"/>
      <c r="DH532" s="12"/>
      <c r="DI532" s="12"/>
      <c r="DJ532" s="12"/>
      <c r="DK532" s="12"/>
      <c r="DL532" s="12"/>
      <c r="DM532" s="12"/>
      <c r="DN532" s="12"/>
      <c r="DO532" s="12"/>
      <c r="DP532" s="12"/>
      <c r="DQ532" s="12"/>
      <c r="DR532" s="12"/>
      <c r="DS532" s="12"/>
      <c r="DT532" s="12"/>
      <c r="DU532" s="12"/>
      <c r="DV532" s="12"/>
      <c r="DW532" s="12"/>
      <c r="DX532" s="12"/>
      <c r="DY532" s="12"/>
      <c r="DZ532" s="12"/>
      <c r="EA532" s="12"/>
      <c r="EB532" s="12"/>
      <c r="EC532" s="12"/>
      <c r="ED532" s="12"/>
      <c r="EE532" s="12"/>
      <c r="EF532" s="12"/>
      <c r="EG532" s="12"/>
      <c r="EH532" s="12"/>
      <c r="EI532" s="12"/>
      <c r="EJ532" s="12"/>
      <c r="EK532" s="12"/>
      <c r="EL532" s="12"/>
      <c r="EM532" s="12"/>
      <c r="EN532" s="12"/>
      <c r="EO532" s="12"/>
      <c r="EP532" s="12"/>
      <c r="EQ532" s="12"/>
      <c r="ER532" s="12"/>
      <c r="ES532" s="12"/>
      <c r="ET532" s="12"/>
      <c r="EU532" s="12"/>
      <c r="EV532" s="12"/>
      <c r="EW532" s="12"/>
      <c r="EX532" s="12"/>
      <c r="EY532" s="12"/>
      <c r="EZ532" s="12"/>
      <c r="FA532" s="12"/>
      <c r="FB532" s="12"/>
      <c r="FC532" s="12"/>
      <c r="FD532" s="12"/>
      <c r="FE532" s="12"/>
      <c r="FF532" s="12"/>
      <c r="FG532" s="12"/>
    </row>
    <row r="533" spans="1:163" ht="12.75" x14ac:dyDescent="0.2">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12"/>
      <c r="BH533" s="12"/>
      <c r="BI533" s="12"/>
      <c r="BJ533" s="12"/>
      <c r="BK533" s="12"/>
      <c r="BL533" s="10"/>
      <c r="BM533" s="12"/>
      <c r="BN533" s="12"/>
      <c r="BO533" s="12"/>
      <c r="BP533" s="12"/>
      <c r="BQ533" s="12"/>
      <c r="BR533" s="12"/>
      <c r="BS533" s="12"/>
      <c r="BT533" s="12"/>
      <c r="BU533" s="12"/>
      <c r="BV533" s="12"/>
      <c r="BW533" s="12"/>
      <c r="BX533" s="12"/>
      <c r="BY533" s="12"/>
      <c r="BZ533" s="12"/>
      <c r="CA533" s="12"/>
      <c r="CB533" s="141"/>
      <c r="CC533" s="12"/>
      <c r="CD533" s="12"/>
      <c r="CE533" s="12"/>
      <c r="CF533" s="12"/>
      <c r="CG533" s="12"/>
      <c r="CH533" s="12"/>
      <c r="CI533" s="12"/>
      <c r="CJ533" s="12"/>
      <c r="CK533" s="12"/>
      <c r="CL533" s="12"/>
      <c r="CM533" s="12"/>
      <c r="CN533" s="12"/>
      <c r="CO533" s="12"/>
      <c r="CP533" s="12"/>
      <c r="CQ533" s="12"/>
      <c r="CR533" s="12"/>
      <c r="CS533" s="12"/>
      <c r="CT533" s="12"/>
      <c r="CU533" s="12"/>
      <c r="CV533" s="12"/>
      <c r="CW533" s="12"/>
      <c r="CX533" s="12"/>
      <c r="CY533" s="12"/>
      <c r="CZ533" s="12"/>
      <c r="DA533" s="12"/>
      <c r="DB533" s="12"/>
      <c r="DC533" s="12"/>
      <c r="DD533" s="12"/>
      <c r="DE533" s="12"/>
      <c r="DF533" s="12"/>
      <c r="DG533" s="12"/>
      <c r="DH533" s="12"/>
      <c r="DI533" s="12"/>
      <c r="DJ533" s="12"/>
      <c r="DK533" s="12"/>
      <c r="DL533" s="12"/>
      <c r="DM533" s="12"/>
      <c r="DN533" s="12"/>
      <c r="DO533" s="12"/>
      <c r="DP533" s="12"/>
      <c r="DQ533" s="12"/>
      <c r="DR533" s="12"/>
      <c r="DS533" s="12"/>
      <c r="DT533" s="12"/>
      <c r="DU533" s="12"/>
      <c r="DV533" s="12"/>
      <c r="DW533" s="12"/>
      <c r="DX533" s="12"/>
      <c r="DY533" s="12"/>
      <c r="DZ533" s="12"/>
      <c r="EA533" s="12"/>
      <c r="EB533" s="12"/>
      <c r="EC533" s="12"/>
      <c r="ED533" s="12"/>
      <c r="EE533" s="12"/>
      <c r="EF533" s="12"/>
      <c r="EG533" s="12"/>
      <c r="EH533" s="12"/>
      <c r="EI533" s="12"/>
      <c r="EJ533" s="12"/>
      <c r="EK533" s="12"/>
      <c r="EL533" s="12"/>
      <c r="EM533" s="12"/>
      <c r="EN533" s="12"/>
      <c r="EO533" s="12"/>
      <c r="EP533" s="12"/>
      <c r="EQ533" s="12"/>
      <c r="ER533" s="12"/>
      <c r="ES533" s="12"/>
      <c r="ET533" s="12"/>
      <c r="EU533" s="12"/>
      <c r="EV533" s="12"/>
      <c r="EW533" s="12"/>
      <c r="EX533" s="12"/>
      <c r="EY533" s="12"/>
      <c r="EZ533" s="12"/>
      <c r="FA533" s="12"/>
      <c r="FB533" s="12"/>
      <c r="FC533" s="12"/>
      <c r="FD533" s="12"/>
      <c r="FE533" s="12"/>
      <c r="FF533" s="12"/>
      <c r="FG533" s="12"/>
    </row>
    <row r="534" spans="1:163" ht="25.5" x14ac:dyDescent="0.2">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29" t="s">
        <v>43</v>
      </c>
      <c r="BM534" s="12"/>
      <c r="BN534" s="12"/>
      <c r="BO534" s="12"/>
      <c r="BP534" s="12"/>
      <c r="BQ534" s="12"/>
      <c r="BR534" s="12"/>
      <c r="BS534" s="12"/>
      <c r="BT534" s="12"/>
      <c r="BU534" s="12"/>
      <c r="BV534" s="12"/>
      <c r="BW534" s="12"/>
      <c r="BX534" s="12"/>
      <c r="BY534" s="12"/>
      <c r="BZ534" s="12"/>
      <c r="CA534" s="12"/>
      <c r="CB534" s="141"/>
      <c r="CC534" s="12"/>
      <c r="CD534" s="12"/>
      <c r="CE534" s="12"/>
      <c r="CF534" s="12"/>
      <c r="CG534" s="12"/>
      <c r="CH534" s="12"/>
      <c r="CI534" s="12"/>
      <c r="CJ534" s="12"/>
      <c r="CK534" s="12"/>
      <c r="CL534" s="12"/>
      <c r="CM534" s="12"/>
      <c r="CN534" s="12"/>
      <c r="CO534" s="12"/>
      <c r="CP534" s="12"/>
      <c r="CQ534" s="12"/>
      <c r="CR534" s="12"/>
      <c r="CS534" s="12"/>
      <c r="CT534" s="12"/>
      <c r="CU534" s="12"/>
      <c r="CV534" s="12"/>
      <c r="CW534" s="12"/>
      <c r="CX534" s="12"/>
      <c r="CY534" s="12"/>
      <c r="CZ534" s="12"/>
      <c r="DA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c r="EC534" s="12"/>
      <c r="ED534" s="12"/>
      <c r="EE534" s="12"/>
      <c r="EF534" s="12"/>
      <c r="EG534" s="12"/>
      <c r="EH534" s="12"/>
      <c r="EI534" s="12"/>
      <c r="EJ534" s="12"/>
      <c r="EK534" s="12"/>
      <c r="EL534" s="12"/>
      <c r="EM534" s="12"/>
      <c r="EN534" s="12"/>
      <c r="EO534" s="12"/>
      <c r="EP534" s="12"/>
      <c r="EQ534" s="12"/>
      <c r="ER534" s="12"/>
      <c r="ES534" s="12"/>
      <c r="ET534" s="12"/>
      <c r="EU534" s="12"/>
      <c r="EV534" s="12"/>
      <c r="EW534" s="12"/>
      <c r="EX534" s="12"/>
      <c r="EY534" s="12"/>
      <c r="EZ534" s="12"/>
      <c r="FA534" s="12"/>
      <c r="FB534" s="12"/>
      <c r="FC534" s="12"/>
      <c r="FD534" s="12"/>
      <c r="FE534" s="12"/>
      <c r="FF534" s="12"/>
      <c r="FG534" s="12"/>
    </row>
    <row r="535" spans="1:163" ht="12.75" x14ac:dyDescent="0.2">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12"/>
      <c r="BH535" s="12"/>
      <c r="BI535" s="12"/>
      <c r="BJ535" s="12"/>
      <c r="BK535" s="12"/>
      <c r="BL535" s="35">
        <f>'Youth population'!AU535</f>
        <v>0</v>
      </c>
      <c r="BM535" s="12"/>
      <c r="BN535" s="12"/>
      <c r="BO535" s="12"/>
      <c r="BP535" s="12"/>
      <c r="BQ535" s="12"/>
      <c r="BR535" s="12"/>
      <c r="BS535" s="12"/>
      <c r="BT535" s="12"/>
      <c r="BU535" s="12"/>
      <c r="BV535" s="12"/>
      <c r="BW535" s="12"/>
      <c r="BX535" s="12"/>
      <c r="BY535" s="12"/>
      <c r="BZ535" s="12"/>
      <c r="CA535" s="12"/>
      <c r="CB535" s="141"/>
      <c r="CC535" s="12"/>
      <c r="CD535" s="12"/>
      <c r="CE535" s="12"/>
      <c r="CF535" s="12"/>
      <c r="CG535" s="12"/>
      <c r="CH535" s="12"/>
      <c r="CI535" s="12"/>
      <c r="CJ535" s="12"/>
      <c r="CK535" s="12"/>
      <c r="CL535" s="12"/>
      <c r="CM535" s="12"/>
      <c r="CN535" s="12"/>
      <c r="CO535" s="12"/>
      <c r="CP535" s="12"/>
      <c r="CQ535" s="12"/>
      <c r="CR535" s="12"/>
      <c r="CS535" s="12"/>
      <c r="CT535" s="12"/>
      <c r="CU535" s="12"/>
      <c r="CV535" s="12"/>
      <c r="CW535" s="12"/>
      <c r="CX535" s="12"/>
      <c r="CY535" s="12"/>
      <c r="CZ535" s="12"/>
      <c r="DA535" s="12"/>
      <c r="DB535" s="12"/>
      <c r="DC535" s="12"/>
      <c r="DD535" s="12"/>
      <c r="DE535" s="12"/>
      <c r="DF535" s="12"/>
      <c r="DG535" s="12"/>
      <c r="DH535" s="12"/>
      <c r="DI535" s="12"/>
      <c r="DJ535" s="12"/>
      <c r="DK535" s="12"/>
      <c r="DL535" s="12"/>
      <c r="DM535" s="12"/>
      <c r="DN535" s="12"/>
      <c r="DO535" s="12"/>
      <c r="DP535" s="12"/>
      <c r="DQ535" s="12"/>
      <c r="DR535" s="12"/>
      <c r="DS535" s="12"/>
      <c r="DT535" s="12"/>
      <c r="DU535" s="12"/>
      <c r="DV535" s="12"/>
      <c r="DW535" s="12"/>
      <c r="DX535" s="12"/>
      <c r="DY535" s="12"/>
      <c r="DZ535" s="12"/>
      <c r="EA535" s="12"/>
      <c r="EB535" s="12"/>
      <c r="EC535" s="12"/>
      <c r="ED535" s="12"/>
      <c r="EE535" s="12"/>
      <c r="EF535" s="12"/>
      <c r="EG535" s="12"/>
      <c r="EH535" s="12"/>
      <c r="EI535" s="12"/>
      <c r="EJ535" s="12"/>
      <c r="EK535" s="12"/>
      <c r="EL535" s="12"/>
      <c r="EM535" s="12"/>
      <c r="EN535" s="12"/>
      <c r="EO535" s="12"/>
      <c r="EP535" s="12"/>
      <c r="EQ535" s="12"/>
      <c r="ER535" s="12"/>
      <c r="ES535" s="12"/>
      <c r="ET535" s="12"/>
      <c r="EU535" s="12"/>
      <c r="EV535" s="12"/>
      <c r="EW535" s="12"/>
      <c r="EX535" s="12"/>
      <c r="EY535" s="12"/>
      <c r="EZ535" s="12"/>
      <c r="FA535" s="12"/>
      <c r="FB535" s="12"/>
      <c r="FC535" s="12"/>
      <c r="FD535" s="12"/>
      <c r="FE535" s="12"/>
      <c r="FF535" s="12"/>
      <c r="FG535" s="12"/>
    </row>
    <row r="536" spans="1:163" ht="12.75" x14ac:dyDescent="0.2">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12"/>
      <c r="BH536" s="12"/>
      <c r="BI536" s="12"/>
      <c r="BJ536" s="12"/>
      <c r="BK536" s="12"/>
      <c r="BL536" s="69">
        <f>'Youth population'!AU536</f>
        <v>0</v>
      </c>
      <c r="BM536" s="12"/>
      <c r="BN536" s="12"/>
      <c r="BO536" s="12"/>
      <c r="BP536" s="12"/>
      <c r="BQ536" s="12"/>
      <c r="BR536" s="12"/>
      <c r="BS536" s="12"/>
      <c r="BT536" s="12"/>
      <c r="BU536" s="12"/>
      <c r="BV536" s="12"/>
      <c r="BW536" s="12"/>
      <c r="BX536" s="12"/>
      <c r="BY536" s="12"/>
      <c r="BZ536" s="12"/>
      <c r="CA536" s="12"/>
      <c r="CB536" s="141"/>
      <c r="CC536" s="12"/>
      <c r="CD536" s="12"/>
      <c r="CE536" s="12"/>
      <c r="CF536" s="12"/>
      <c r="CG536" s="12"/>
      <c r="CH536" s="12"/>
      <c r="CI536" s="12"/>
      <c r="CJ536" s="12"/>
      <c r="CK536" s="12"/>
      <c r="CL536" s="12"/>
      <c r="CM536" s="12"/>
      <c r="CN536" s="12"/>
      <c r="CO536" s="12"/>
      <c r="CP536" s="12"/>
      <c r="CQ536" s="12"/>
      <c r="CR536" s="12"/>
      <c r="CS536" s="12"/>
      <c r="CT536" s="12"/>
      <c r="CU536" s="12"/>
      <c r="CV536" s="12"/>
      <c r="CW536" s="12"/>
      <c r="CX536" s="12"/>
      <c r="CY536" s="12"/>
      <c r="CZ536" s="12"/>
      <c r="DA536" s="12"/>
      <c r="DB536" s="12"/>
      <c r="DC536" s="12"/>
      <c r="DD536" s="12"/>
      <c r="DE536" s="12"/>
      <c r="DF536" s="12"/>
      <c r="DG536" s="12"/>
      <c r="DH536" s="12"/>
      <c r="DI536" s="12"/>
      <c r="DJ536" s="12"/>
      <c r="DK536" s="12"/>
      <c r="DL536" s="12"/>
      <c r="DM536" s="12"/>
      <c r="DN536" s="12"/>
      <c r="DO536" s="12"/>
      <c r="DP536" s="12"/>
      <c r="DQ536" s="12"/>
      <c r="DR536" s="12"/>
      <c r="DS536" s="12"/>
      <c r="DT536" s="12"/>
      <c r="DU536" s="12"/>
      <c r="DV536" s="12"/>
      <c r="DW536" s="12"/>
      <c r="DX536" s="12"/>
      <c r="DY536" s="12"/>
      <c r="DZ536" s="12"/>
      <c r="EA536" s="12"/>
      <c r="EB536" s="12"/>
      <c r="EC536" s="12"/>
      <c r="ED536" s="12"/>
      <c r="EE536" s="12"/>
      <c r="EF536" s="12"/>
      <c r="EG536" s="12"/>
      <c r="EH536" s="12"/>
      <c r="EI536" s="12"/>
      <c r="EJ536" s="12"/>
      <c r="EK536" s="12"/>
      <c r="EL536" s="12"/>
      <c r="EM536" s="12"/>
      <c r="EN536" s="12"/>
      <c r="EO536" s="12"/>
      <c r="EP536" s="12"/>
      <c r="EQ536" s="12"/>
      <c r="ER536" s="12"/>
      <c r="ES536" s="12"/>
      <c r="ET536" s="12"/>
      <c r="EU536" s="12"/>
      <c r="EV536" s="12"/>
      <c r="EW536" s="12"/>
      <c r="EX536" s="12"/>
      <c r="EY536" s="12"/>
      <c r="EZ536" s="12"/>
      <c r="FA536" s="12"/>
      <c r="FB536" s="12"/>
      <c r="FC536" s="12"/>
      <c r="FD536" s="12"/>
      <c r="FE536" s="12"/>
      <c r="FF536" s="12"/>
      <c r="FG536" s="12"/>
    </row>
    <row r="537" spans="1:163" ht="12.75" x14ac:dyDescent="0.2">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12"/>
      <c r="BH537" s="12"/>
      <c r="BI537" s="12"/>
      <c r="BJ537" s="12"/>
      <c r="BK537" s="12"/>
      <c r="BL537" s="117">
        <f>'Youth population'!AU537</f>
        <v>0</v>
      </c>
      <c r="BM537" s="12"/>
      <c r="BN537" s="12"/>
      <c r="BO537" s="12"/>
      <c r="BP537" s="12"/>
      <c r="BQ537" s="12"/>
      <c r="BR537" s="12"/>
      <c r="BS537" s="12"/>
      <c r="BT537" s="12"/>
      <c r="BU537" s="12"/>
      <c r="BV537" s="12"/>
      <c r="BW537" s="12"/>
      <c r="BX537" s="12"/>
      <c r="BY537" s="12"/>
      <c r="BZ537" s="12"/>
      <c r="CA537" s="12"/>
      <c r="CB537" s="141"/>
      <c r="CC537" s="12"/>
      <c r="CD537" s="12"/>
      <c r="CE537" s="12"/>
      <c r="CF537" s="12"/>
      <c r="CG537" s="12"/>
      <c r="CH537" s="12"/>
      <c r="CI537" s="12"/>
      <c r="CJ537" s="12"/>
      <c r="CK537" s="12"/>
      <c r="CL537" s="12"/>
      <c r="CM537" s="12"/>
      <c r="CN537" s="12"/>
      <c r="CO537" s="12"/>
      <c r="CP537" s="12"/>
      <c r="CQ537" s="12"/>
      <c r="CR537" s="12"/>
      <c r="CS537" s="12"/>
      <c r="CT537" s="12"/>
      <c r="CU537" s="12"/>
      <c r="CV537" s="12"/>
      <c r="CW537" s="12"/>
      <c r="CX537" s="12"/>
      <c r="CY537" s="12"/>
      <c r="CZ537" s="12"/>
      <c r="DA537" s="12"/>
      <c r="DB537" s="12"/>
      <c r="DC537" s="12"/>
      <c r="DD537" s="12"/>
      <c r="DE537" s="12"/>
      <c r="DF537" s="12"/>
      <c r="DG537" s="12"/>
      <c r="DH537" s="12"/>
      <c r="DI537" s="12"/>
      <c r="DJ537" s="12"/>
      <c r="DK537" s="12"/>
      <c r="DL537" s="12"/>
      <c r="DM537" s="12"/>
      <c r="DN537" s="12"/>
      <c r="DO537" s="12"/>
      <c r="DP537" s="12"/>
      <c r="DQ537" s="12"/>
      <c r="DR537" s="12"/>
      <c r="DS537" s="12"/>
      <c r="DT537" s="12"/>
      <c r="DU537" s="12"/>
      <c r="DV537" s="12"/>
      <c r="DW537" s="12"/>
      <c r="DX537" s="12"/>
      <c r="DY537" s="12"/>
      <c r="DZ537" s="12"/>
      <c r="EA537" s="12"/>
      <c r="EB537" s="12"/>
      <c r="EC537" s="12"/>
      <c r="ED537" s="12"/>
      <c r="EE537" s="12"/>
      <c r="EF537" s="12"/>
      <c r="EG537" s="12"/>
      <c r="EH537" s="12"/>
      <c r="EI537" s="12"/>
      <c r="EJ537" s="12"/>
      <c r="EK537" s="12"/>
      <c r="EL537" s="12"/>
      <c r="EM537" s="12"/>
      <c r="EN537" s="12"/>
      <c r="EO537" s="12"/>
      <c r="EP537" s="12"/>
      <c r="EQ537" s="12"/>
      <c r="ER537" s="12"/>
      <c r="ES537" s="12"/>
      <c r="ET537" s="12"/>
      <c r="EU537" s="12"/>
      <c r="EV537" s="12"/>
      <c r="EW537" s="12"/>
      <c r="EX537" s="12"/>
      <c r="EY537" s="12"/>
      <c r="EZ537" s="12"/>
      <c r="FA537" s="12"/>
      <c r="FB537" s="12"/>
      <c r="FC537" s="12"/>
      <c r="FD537" s="12"/>
      <c r="FE537" s="12"/>
      <c r="FF537" s="12"/>
      <c r="FG537" s="12"/>
    </row>
    <row r="538" spans="1:163" ht="12.75" x14ac:dyDescent="0.2">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12"/>
      <c r="BH538" s="12"/>
      <c r="BI538" s="12"/>
      <c r="BJ538" s="12"/>
      <c r="BK538" s="12"/>
      <c r="BL538" s="73">
        <f>'Youth population'!AU538</f>
        <v>0</v>
      </c>
      <c r="BM538" s="12"/>
      <c r="BN538" s="12"/>
      <c r="BO538" s="12"/>
      <c r="BP538" s="12"/>
      <c r="BQ538" s="12"/>
      <c r="BR538" s="12"/>
      <c r="BS538" s="12"/>
      <c r="BT538" s="12"/>
      <c r="BU538" s="12"/>
      <c r="BV538" s="12"/>
      <c r="BW538" s="12"/>
      <c r="BX538" s="12"/>
      <c r="BY538" s="12"/>
      <c r="BZ538" s="12"/>
      <c r="CA538" s="12"/>
      <c r="CB538" s="141"/>
      <c r="CC538" s="12"/>
      <c r="CD538" s="12"/>
      <c r="CE538" s="12"/>
      <c r="CF538" s="12"/>
      <c r="CG538" s="12"/>
      <c r="CH538" s="12"/>
      <c r="CI538" s="12"/>
      <c r="CJ538" s="12"/>
      <c r="CK538" s="12"/>
      <c r="CL538" s="12"/>
      <c r="CM538" s="12"/>
      <c r="CN538" s="12"/>
      <c r="CO538" s="12"/>
      <c r="CP538" s="12"/>
      <c r="CQ538" s="12"/>
      <c r="CR538" s="12"/>
      <c r="CS538" s="12"/>
      <c r="CT538" s="12"/>
      <c r="CU538" s="12"/>
      <c r="CV538" s="12"/>
      <c r="CW538" s="12"/>
      <c r="CX538" s="12"/>
      <c r="CY538" s="12"/>
      <c r="CZ538" s="12"/>
      <c r="DA538" s="12"/>
      <c r="DB538" s="12"/>
      <c r="DC538" s="12"/>
      <c r="DD538" s="12"/>
      <c r="DE538" s="12"/>
      <c r="DF538" s="12"/>
      <c r="DG538" s="12"/>
      <c r="DH538" s="12"/>
      <c r="DI538" s="12"/>
      <c r="DJ538" s="12"/>
      <c r="DK538" s="12"/>
      <c r="DL538" s="12"/>
      <c r="DM538" s="12"/>
      <c r="DN538" s="12"/>
      <c r="DO538" s="12"/>
      <c r="DP538" s="12"/>
      <c r="DQ538" s="12"/>
      <c r="DR538" s="12"/>
      <c r="DS538" s="12"/>
      <c r="DT538" s="12"/>
      <c r="DU538" s="12"/>
      <c r="DV538" s="12"/>
      <c r="DW538" s="12"/>
      <c r="DX538" s="12"/>
      <c r="DY538" s="12"/>
      <c r="DZ538" s="12"/>
      <c r="EA538" s="12"/>
      <c r="EB538" s="12"/>
      <c r="EC538" s="12"/>
      <c r="ED538" s="12"/>
      <c r="EE538" s="12"/>
      <c r="EF538" s="12"/>
      <c r="EG538" s="12"/>
      <c r="EH538" s="12"/>
      <c r="EI538" s="12"/>
      <c r="EJ538" s="12"/>
      <c r="EK538" s="12"/>
      <c r="EL538" s="12"/>
      <c r="EM538" s="12"/>
      <c r="EN538" s="12"/>
      <c r="EO538" s="12"/>
      <c r="EP538" s="12"/>
      <c r="EQ538" s="12"/>
      <c r="ER538" s="12"/>
      <c r="ES538" s="12"/>
      <c r="ET538" s="12"/>
      <c r="EU538" s="12"/>
      <c r="EV538" s="12"/>
      <c r="EW538" s="12"/>
      <c r="EX538" s="12"/>
      <c r="EY538" s="12"/>
      <c r="EZ538" s="12"/>
      <c r="FA538" s="12"/>
      <c r="FB538" s="12"/>
      <c r="FC538" s="12"/>
      <c r="FD538" s="12"/>
      <c r="FE538" s="12"/>
      <c r="FF538" s="12"/>
      <c r="FG538" s="12"/>
    </row>
    <row r="539" spans="1:163" ht="12.75" x14ac:dyDescent="0.2">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12"/>
      <c r="BH539" s="12"/>
      <c r="BI539" s="12"/>
      <c r="BJ539" s="12"/>
      <c r="BK539" s="12"/>
      <c r="BL539" s="69">
        <f>'Youth population'!AU539</f>
        <v>0</v>
      </c>
      <c r="BM539" s="12"/>
      <c r="BN539" s="12"/>
      <c r="BO539" s="12"/>
      <c r="BP539" s="12"/>
      <c r="BQ539" s="12"/>
      <c r="BR539" s="12"/>
      <c r="BS539" s="12"/>
      <c r="BT539" s="12"/>
      <c r="BU539" s="12"/>
      <c r="BV539" s="12"/>
      <c r="BW539" s="12"/>
      <c r="BX539" s="12"/>
      <c r="BY539" s="12"/>
      <c r="BZ539" s="12"/>
      <c r="CA539" s="12"/>
      <c r="CB539" s="141"/>
      <c r="CC539" s="12"/>
      <c r="CD539" s="12"/>
      <c r="CE539" s="12"/>
      <c r="CF539" s="12"/>
      <c r="CG539" s="12"/>
      <c r="CH539" s="12"/>
      <c r="CI539" s="12"/>
      <c r="CJ539" s="12"/>
      <c r="CK539" s="12"/>
      <c r="CL539" s="12"/>
      <c r="CM539" s="12"/>
      <c r="CN539" s="12"/>
      <c r="CO539" s="12"/>
      <c r="CP539" s="12"/>
      <c r="CQ539" s="12"/>
      <c r="CR539" s="12"/>
      <c r="CS539" s="12"/>
      <c r="CT539" s="12"/>
      <c r="CU539" s="12"/>
      <c r="CV539" s="12"/>
      <c r="CW539" s="12"/>
      <c r="CX539" s="12"/>
      <c r="CY539" s="12"/>
      <c r="CZ539" s="12"/>
      <c r="DA539" s="12"/>
      <c r="DB539" s="12"/>
      <c r="DC539" s="12"/>
      <c r="DD539" s="12"/>
      <c r="DE539" s="12"/>
      <c r="DF539" s="12"/>
      <c r="DG539" s="12"/>
      <c r="DH539" s="12"/>
      <c r="DI539" s="12"/>
      <c r="DJ539" s="12"/>
      <c r="DK539" s="12"/>
      <c r="DL539" s="12"/>
      <c r="DM539" s="12"/>
      <c r="DN539" s="12"/>
      <c r="DO539" s="12"/>
      <c r="DP539" s="12"/>
      <c r="DQ539" s="12"/>
      <c r="DR539" s="12"/>
      <c r="DS539" s="12"/>
      <c r="DT539" s="12"/>
      <c r="DU539" s="12"/>
      <c r="DV539" s="12"/>
      <c r="DW539" s="12"/>
      <c r="DX539" s="12"/>
      <c r="DY539" s="12"/>
      <c r="DZ539" s="12"/>
      <c r="EA539" s="12"/>
      <c r="EB539" s="12"/>
      <c r="EC539" s="12"/>
      <c r="ED539" s="12"/>
      <c r="EE539" s="12"/>
      <c r="EF539" s="12"/>
      <c r="EG539" s="12"/>
      <c r="EH539" s="12"/>
      <c r="EI539" s="12"/>
      <c r="EJ539" s="12"/>
      <c r="EK539" s="12"/>
      <c r="EL539" s="12"/>
      <c r="EM539" s="12"/>
      <c r="EN539" s="12"/>
      <c r="EO539" s="12"/>
      <c r="EP539" s="12"/>
      <c r="EQ539" s="12"/>
      <c r="ER539" s="12"/>
      <c r="ES539" s="12"/>
      <c r="ET539" s="12"/>
      <c r="EU539" s="12"/>
      <c r="EV539" s="12"/>
      <c r="EW539" s="12"/>
      <c r="EX539" s="12"/>
      <c r="EY539" s="12"/>
      <c r="EZ539" s="12"/>
      <c r="FA539" s="12"/>
      <c r="FB539" s="12"/>
      <c r="FC539" s="12"/>
      <c r="FD539" s="12"/>
      <c r="FE539" s="12"/>
      <c r="FF539" s="12"/>
      <c r="FG539" s="12"/>
    </row>
    <row r="540" spans="1:163" ht="12.75" x14ac:dyDescent="0.2">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12"/>
      <c r="BH540" s="12"/>
      <c r="BI540" s="12"/>
      <c r="BJ540" s="12"/>
      <c r="BK540" s="12"/>
      <c r="BL540" s="310">
        <f>'Youth population'!AU540</f>
        <v>0</v>
      </c>
      <c r="BM540" s="12"/>
      <c r="BN540" s="12"/>
      <c r="BO540" s="12"/>
      <c r="BP540" s="12"/>
      <c r="BQ540" s="12"/>
      <c r="BR540" s="12"/>
      <c r="BS540" s="12"/>
      <c r="BT540" s="12"/>
      <c r="BU540" s="12"/>
      <c r="BV540" s="12"/>
      <c r="BW540" s="12"/>
      <c r="BX540" s="12"/>
      <c r="BY540" s="12"/>
      <c r="BZ540" s="12"/>
      <c r="CA540" s="12"/>
      <c r="CB540" s="141"/>
      <c r="CC540" s="12"/>
      <c r="CD540" s="12"/>
      <c r="CE540" s="12"/>
      <c r="CF540" s="12"/>
      <c r="CG540" s="12"/>
      <c r="CH540" s="12"/>
      <c r="CI540" s="12"/>
      <c r="CJ540" s="12"/>
      <c r="CK540" s="12"/>
      <c r="CL540" s="12"/>
      <c r="CM540" s="12"/>
      <c r="CN540" s="12"/>
      <c r="CO540" s="12"/>
      <c r="CP540" s="12"/>
      <c r="CQ540" s="12"/>
      <c r="CR540" s="12"/>
      <c r="CS540" s="12"/>
      <c r="CT540" s="12"/>
      <c r="CU540" s="12"/>
      <c r="CV540" s="12"/>
      <c r="CW540" s="12"/>
      <c r="CX540" s="12"/>
      <c r="CY540" s="12"/>
      <c r="CZ540" s="12"/>
      <c r="DA540" s="12"/>
      <c r="DB540" s="12"/>
      <c r="DC540" s="12"/>
      <c r="DD540" s="12"/>
      <c r="DE540" s="12"/>
      <c r="DF540" s="12"/>
      <c r="DG540" s="12"/>
      <c r="DH540" s="12"/>
      <c r="DI540" s="12"/>
      <c r="DJ540" s="12"/>
      <c r="DK540" s="12"/>
      <c r="DL540" s="12"/>
      <c r="DM540" s="12"/>
      <c r="DN540" s="12"/>
      <c r="DO540" s="12"/>
      <c r="DP540" s="12"/>
      <c r="DQ540" s="12"/>
      <c r="DR540" s="12"/>
      <c r="DS540" s="12"/>
      <c r="DT540" s="12"/>
      <c r="DU540" s="12"/>
      <c r="DV540" s="12"/>
      <c r="DW540" s="12"/>
      <c r="DX540" s="12"/>
      <c r="DY540" s="12"/>
      <c r="DZ540" s="12"/>
      <c r="EA540" s="12"/>
      <c r="EB540" s="12"/>
      <c r="EC540" s="12"/>
      <c r="ED540" s="12"/>
      <c r="EE540" s="12"/>
      <c r="EF540" s="12"/>
      <c r="EG540" s="12"/>
      <c r="EH540" s="12"/>
      <c r="EI540" s="12"/>
      <c r="EJ540" s="12"/>
      <c r="EK540" s="12"/>
      <c r="EL540" s="12"/>
      <c r="EM540" s="12"/>
      <c r="EN540" s="12"/>
      <c r="EO540" s="12"/>
      <c r="EP540" s="12"/>
      <c r="EQ540" s="12"/>
      <c r="ER540" s="12"/>
      <c r="ES540" s="12"/>
      <c r="ET540" s="12"/>
      <c r="EU540" s="12"/>
      <c r="EV540" s="12"/>
      <c r="EW540" s="12"/>
      <c r="EX540" s="12"/>
      <c r="EY540" s="12"/>
      <c r="EZ540" s="12"/>
      <c r="FA540" s="12"/>
      <c r="FB540" s="12"/>
      <c r="FC540" s="12"/>
      <c r="FD540" s="12"/>
      <c r="FE540" s="12"/>
      <c r="FF540" s="12"/>
      <c r="FG540" s="12"/>
    </row>
    <row r="541" spans="1:163" ht="12.75" x14ac:dyDescent="0.2">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12"/>
      <c r="BH541" s="12"/>
      <c r="BI541" s="12"/>
      <c r="BJ541" s="12"/>
      <c r="BK541" s="12"/>
      <c r="BL541" s="81">
        <f>'Youth population'!AU541</f>
        <v>0</v>
      </c>
      <c r="BM541" s="12"/>
      <c r="BN541" s="12"/>
      <c r="BO541" s="12"/>
      <c r="BP541" s="12"/>
      <c r="BQ541" s="12"/>
      <c r="BR541" s="12"/>
      <c r="BS541" s="12"/>
      <c r="BT541" s="12"/>
      <c r="BU541" s="12"/>
      <c r="BV541" s="12"/>
      <c r="BW541" s="12"/>
      <c r="BX541" s="12"/>
      <c r="BY541" s="12"/>
      <c r="BZ541" s="12"/>
      <c r="CA541" s="12"/>
      <c r="CB541" s="141"/>
      <c r="CC541" s="12"/>
      <c r="CD541" s="12"/>
      <c r="CE541" s="12"/>
      <c r="CF541" s="12"/>
      <c r="CG541" s="12"/>
      <c r="CH541" s="12"/>
      <c r="CI541" s="12"/>
      <c r="CJ541" s="12"/>
      <c r="CK541" s="12"/>
      <c r="CL541" s="12"/>
      <c r="CM541" s="12"/>
      <c r="CN541" s="12"/>
      <c r="CO541" s="12"/>
      <c r="CP541" s="12"/>
      <c r="CQ541" s="12"/>
      <c r="CR541" s="12"/>
      <c r="CS541" s="12"/>
      <c r="CT541" s="12"/>
      <c r="CU541" s="12"/>
      <c r="CV541" s="12"/>
      <c r="CW541" s="12"/>
      <c r="CX541" s="12"/>
      <c r="CY541" s="12"/>
      <c r="CZ541" s="12"/>
      <c r="DA541" s="12"/>
      <c r="DB541" s="12"/>
      <c r="DC541" s="12"/>
      <c r="DD541" s="12"/>
      <c r="DE541" s="12"/>
      <c r="DF541" s="12"/>
      <c r="DG541" s="12"/>
      <c r="DH541" s="12"/>
      <c r="DI541" s="12"/>
      <c r="DJ541" s="12"/>
      <c r="DK541" s="12"/>
      <c r="DL541" s="12"/>
      <c r="DM541" s="12"/>
      <c r="DN541" s="12"/>
      <c r="DO541" s="12"/>
      <c r="DP541" s="12"/>
      <c r="DQ541" s="12"/>
      <c r="DR541" s="12"/>
      <c r="DS541" s="12"/>
      <c r="DT541" s="12"/>
      <c r="DU541" s="12"/>
      <c r="DV541" s="12"/>
      <c r="DW541" s="12"/>
      <c r="DX541" s="12"/>
      <c r="DY541" s="12"/>
      <c r="DZ541" s="12"/>
      <c r="EA541" s="12"/>
      <c r="EB541" s="12"/>
      <c r="EC541" s="12"/>
      <c r="ED541" s="12"/>
      <c r="EE541" s="12"/>
      <c r="EF541" s="12"/>
      <c r="EG541" s="12"/>
      <c r="EH541" s="12"/>
      <c r="EI541" s="12"/>
      <c r="EJ541" s="12"/>
      <c r="EK541" s="12"/>
      <c r="EL541" s="12"/>
      <c r="EM541" s="12"/>
      <c r="EN541" s="12"/>
      <c r="EO541" s="12"/>
      <c r="EP541" s="12"/>
      <c r="EQ541" s="12"/>
      <c r="ER541" s="12"/>
      <c r="ES541" s="12"/>
      <c r="ET541" s="12"/>
      <c r="EU541" s="12"/>
      <c r="EV541" s="12"/>
      <c r="EW541" s="12"/>
      <c r="EX541" s="12"/>
      <c r="EY541" s="12"/>
      <c r="EZ541" s="12"/>
      <c r="FA541" s="12"/>
      <c r="FB541" s="12"/>
      <c r="FC541" s="12"/>
      <c r="FD541" s="12"/>
      <c r="FE541" s="12"/>
      <c r="FF541" s="12"/>
      <c r="FG541" s="12"/>
    </row>
    <row r="542" spans="1:163" ht="12.75" x14ac:dyDescent="0.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12"/>
      <c r="BH542" s="12"/>
      <c r="BI542" s="12"/>
      <c r="BJ542" s="12"/>
      <c r="BK542" s="12"/>
      <c r="BL542" s="310">
        <f>'Youth population'!AU542</f>
        <v>0</v>
      </c>
      <c r="BM542" s="12"/>
      <c r="BN542" s="12"/>
      <c r="BO542" s="12"/>
      <c r="BP542" s="12"/>
      <c r="BQ542" s="12"/>
      <c r="BR542" s="12"/>
      <c r="BS542" s="12"/>
      <c r="BT542" s="12"/>
      <c r="BU542" s="12"/>
      <c r="BV542" s="12"/>
      <c r="BW542" s="12"/>
      <c r="BX542" s="12"/>
      <c r="BY542" s="12"/>
      <c r="BZ542" s="12"/>
      <c r="CA542" s="12"/>
      <c r="CB542" s="141"/>
      <c r="CC542" s="12"/>
      <c r="CD542" s="12"/>
      <c r="CE542" s="12"/>
      <c r="CF542" s="12"/>
      <c r="CG542" s="12"/>
      <c r="CH542" s="12"/>
      <c r="CI542" s="12"/>
      <c r="CJ542" s="12"/>
      <c r="CK542" s="12"/>
      <c r="CL542" s="12"/>
      <c r="CM542" s="12"/>
      <c r="CN542" s="12"/>
      <c r="CO542" s="12"/>
      <c r="CP542" s="12"/>
      <c r="CQ542" s="12"/>
      <c r="CR542" s="12"/>
      <c r="CS542" s="12"/>
      <c r="CT542" s="12"/>
      <c r="CU542" s="12"/>
      <c r="CV542" s="12"/>
      <c r="CW542" s="12"/>
      <c r="CX542" s="12"/>
      <c r="CY542" s="12"/>
      <c r="CZ542" s="12"/>
      <c r="DA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c r="EB542" s="12"/>
      <c r="EC542" s="12"/>
      <c r="ED542" s="12"/>
      <c r="EE542" s="12"/>
      <c r="EF542" s="12"/>
      <c r="EG542" s="12"/>
      <c r="EH542" s="12"/>
      <c r="EI542" s="12"/>
      <c r="EJ542" s="12"/>
      <c r="EK542" s="12"/>
      <c r="EL542" s="12"/>
      <c r="EM542" s="12"/>
      <c r="EN542" s="12"/>
      <c r="EO542" s="12"/>
      <c r="EP542" s="12"/>
      <c r="EQ542" s="12"/>
      <c r="ER542" s="12"/>
      <c r="ES542" s="12"/>
      <c r="ET542" s="12"/>
      <c r="EU542" s="12"/>
      <c r="EV542" s="12"/>
      <c r="EW542" s="12"/>
      <c r="EX542" s="12"/>
      <c r="EY542" s="12"/>
      <c r="EZ542" s="12"/>
      <c r="FA542" s="12"/>
      <c r="FB542" s="12"/>
      <c r="FC542" s="12"/>
      <c r="FD542" s="12"/>
      <c r="FE542" s="12"/>
      <c r="FF542" s="12"/>
      <c r="FG542" s="12"/>
    </row>
    <row r="543" spans="1:163" ht="12.75" x14ac:dyDescent="0.2">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12"/>
      <c r="BH543" s="12"/>
      <c r="BI543" s="12"/>
      <c r="BJ543" s="12"/>
      <c r="BK543" s="12"/>
      <c r="BL543" s="35">
        <f>'Youth population'!AU543</f>
        <v>0</v>
      </c>
      <c r="BM543" s="12"/>
      <c r="BN543" s="12"/>
      <c r="BO543" s="12"/>
      <c r="BP543" s="12"/>
      <c r="BQ543" s="12"/>
      <c r="BR543" s="12"/>
      <c r="BS543" s="12"/>
      <c r="BT543" s="12"/>
      <c r="BU543" s="12"/>
      <c r="BV543" s="12"/>
      <c r="BW543" s="12"/>
      <c r="BX543" s="12"/>
      <c r="BY543" s="12"/>
      <c r="BZ543" s="12"/>
      <c r="CA543" s="12"/>
      <c r="CB543" s="141"/>
      <c r="CC543" s="12"/>
      <c r="CD543" s="12"/>
      <c r="CE543" s="12"/>
      <c r="CF543" s="12"/>
      <c r="CG543" s="12"/>
      <c r="CH543" s="12"/>
      <c r="CI543" s="12"/>
      <c r="CJ543" s="12"/>
      <c r="CK543" s="12"/>
      <c r="CL543" s="12"/>
      <c r="CM543" s="12"/>
      <c r="CN543" s="12"/>
      <c r="CO543" s="12"/>
      <c r="CP543" s="12"/>
      <c r="CQ543" s="12"/>
      <c r="CR543" s="12"/>
      <c r="CS543" s="12"/>
      <c r="CT543" s="12"/>
      <c r="CU543" s="12"/>
      <c r="CV543" s="12"/>
      <c r="CW543" s="12"/>
      <c r="CX543" s="12"/>
      <c r="CY543" s="12"/>
      <c r="CZ543" s="12"/>
      <c r="DA543" s="12"/>
      <c r="DB543" s="12"/>
      <c r="DC543" s="12"/>
      <c r="DD543" s="12"/>
      <c r="DE543" s="12"/>
      <c r="DF543" s="12"/>
      <c r="DG543" s="12"/>
      <c r="DH543" s="12"/>
      <c r="DI543" s="12"/>
      <c r="DJ543" s="12"/>
      <c r="DK543" s="12"/>
      <c r="DL543" s="12"/>
      <c r="DM543" s="12"/>
      <c r="DN543" s="12"/>
      <c r="DO543" s="12"/>
      <c r="DP543" s="12"/>
      <c r="DQ543" s="12"/>
      <c r="DR543" s="12"/>
      <c r="DS543" s="12"/>
      <c r="DT543" s="12"/>
      <c r="DU543" s="12"/>
      <c r="DV543" s="12"/>
      <c r="DW543" s="12"/>
      <c r="DX543" s="12"/>
      <c r="DY543" s="12"/>
      <c r="DZ543" s="12"/>
      <c r="EA543" s="12"/>
      <c r="EB543" s="12"/>
      <c r="EC543" s="12"/>
      <c r="ED543" s="12"/>
      <c r="EE543" s="12"/>
      <c r="EF543" s="12"/>
      <c r="EG543" s="12"/>
      <c r="EH543" s="12"/>
      <c r="EI543" s="12"/>
      <c r="EJ543" s="12"/>
      <c r="EK543" s="12"/>
      <c r="EL543" s="12"/>
      <c r="EM543" s="12"/>
      <c r="EN543" s="12"/>
      <c r="EO543" s="12"/>
      <c r="EP543" s="12"/>
      <c r="EQ543" s="12"/>
      <c r="ER543" s="12"/>
      <c r="ES543" s="12"/>
      <c r="ET543" s="12"/>
      <c r="EU543" s="12"/>
      <c r="EV543" s="12"/>
      <c r="EW543" s="12"/>
      <c r="EX543" s="12"/>
      <c r="EY543" s="12"/>
      <c r="EZ543" s="12"/>
      <c r="FA543" s="12"/>
      <c r="FB543" s="12"/>
      <c r="FC543" s="12"/>
      <c r="FD543" s="12"/>
      <c r="FE543" s="12"/>
      <c r="FF543" s="12"/>
      <c r="FG543" s="12"/>
    </row>
    <row r="544" spans="1:163" ht="12.75" x14ac:dyDescent="0.2">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12"/>
      <c r="BH544" s="12"/>
      <c r="BI544" s="12"/>
      <c r="BJ544" s="12"/>
      <c r="BK544" s="12"/>
      <c r="BL544" s="310">
        <f>'Youth population'!AU544</f>
        <v>0</v>
      </c>
      <c r="BM544" s="12"/>
      <c r="BN544" s="12"/>
      <c r="BO544" s="12"/>
      <c r="BP544" s="12"/>
      <c r="BQ544" s="12"/>
      <c r="BR544" s="12"/>
      <c r="BS544" s="12"/>
      <c r="BT544" s="12"/>
      <c r="BU544" s="12"/>
      <c r="BV544" s="12"/>
      <c r="BW544" s="12"/>
      <c r="BX544" s="12"/>
      <c r="BY544" s="12"/>
      <c r="BZ544" s="12"/>
      <c r="CA544" s="12"/>
      <c r="CB544" s="141"/>
      <c r="CC544" s="12"/>
      <c r="CD544" s="12"/>
      <c r="CE544" s="12"/>
      <c r="CF544" s="12"/>
      <c r="CG544" s="12"/>
      <c r="CH544" s="12"/>
      <c r="CI544" s="12"/>
      <c r="CJ544" s="12"/>
      <c r="CK544" s="12"/>
      <c r="CL544" s="12"/>
      <c r="CM544" s="12"/>
      <c r="CN544" s="12"/>
      <c r="CO544" s="12"/>
      <c r="CP544" s="12"/>
      <c r="CQ544" s="12"/>
      <c r="CR544" s="12"/>
      <c r="CS544" s="12"/>
      <c r="CT544" s="12"/>
      <c r="CU544" s="12"/>
      <c r="CV544" s="12"/>
      <c r="CW544" s="12"/>
      <c r="CX544" s="12"/>
      <c r="CY544" s="12"/>
      <c r="CZ544" s="12"/>
      <c r="DA544" s="12"/>
      <c r="DB544" s="12"/>
      <c r="DC544" s="12"/>
      <c r="DD544" s="12"/>
      <c r="DE544" s="12"/>
      <c r="DF544" s="12"/>
      <c r="DG544" s="12"/>
      <c r="DH544" s="12"/>
      <c r="DI544" s="12"/>
      <c r="DJ544" s="12"/>
      <c r="DK544" s="12"/>
      <c r="DL544" s="12"/>
      <c r="DM544" s="12"/>
      <c r="DN544" s="12"/>
      <c r="DO544" s="12"/>
      <c r="DP544" s="12"/>
      <c r="DQ544" s="12"/>
      <c r="DR544" s="12"/>
      <c r="DS544" s="12"/>
      <c r="DT544" s="12"/>
      <c r="DU544" s="12"/>
      <c r="DV544" s="12"/>
      <c r="DW544" s="12"/>
      <c r="DX544" s="12"/>
      <c r="DY544" s="12"/>
      <c r="DZ544" s="12"/>
      <c r="EA544" s="12"/>
      <c r="EB544" s="12"/>
      <c r="EC544" s="12"/>
      <c r="ED544" s="12"/>
      <c r="EE544" s="12"/>
      <c r="EF544" s="12"/>
      <c r="EG544" s="12"/>
      <c r="EH544" s="12"/>
      <c r="EI544" s="12"/>
      <c r="EJ544" s="12"/>
      <c r="EK544" s="12"/>
      <c r="EL544" s="12"/>
      <c r="EM544" s="12"/>
      <c r="EN544" s="12"/>
      <c r="EO544" s="12"/>
      <c r="EP544" s="12"/>
      <c r="EQ544" s="12"/>
      <c r="ER544" s="12"/>
      <c r="ES544" s="12"/>
      <c r="ET544" s="12"/>
      <c r="EU544" s="12"/>
      <c r="EV544" s="12"/>
      <c r="EW544" s="12"/>
      <c r="EX544" s="12"/>
      <c r="EY544" s="12"/>
      <c r="EZ544" s="12"/>
      <c r="FA544" s="12"/>
      <c r="FB544" s="12"/>
      <c r="FC544" s="12"/>
      <c r="FD544" s="12"/>
      <c r="FE544" s="12"/>
      <c r="FF544" s="12"/>
      <c r="FG544" s="12"/>
    </row>
    <row r="545" spans="1:163" ht="12.75" x14ac:dyDescent="0.2">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35">
        <f>'Youth population'!AU545</f>
        <v>0</v>
      </c>
      <c r="BM545" s="12"/>
      <c r="BN545" s="12"/>
      <c r="BO545" s="12"/>
      <c r="BP545" s="12"/>
      <c r="BQ545" s="12"/>
      <c r="BR545" s="12"/>
      <c r="BS545" s="12"/>
      <c r="BT545" s="12"/>
      <c r="BU545" s="12"/>
      <c r="BV545" s="12"/>
      <c r="BW545" s="12"/>
      <c r="BX545" s="12"/>
      <c r="BY545" s="12"/>
      <c r="BZ545" s="12"/>
      <c r="CA545" s="12"/>
      <c r="CB545" s="141"/>
      <c r="CC545" s="12"/>
      <c r="CD545" s="12"/>
      <c r="CE545" s="12"/>
      <c r="CF545" s="12"/>
      <c r="CG545" s="12"/>
      <c r="CH545" s="12"/>
      <c r="CI545" s="12"/>
      <c r="CJ545" s="12"/>
      <c r="CK545" s="12"/>
      <c r="CL545" s="12"/>
      <c r="CM545" s="12"/>
      <c r="CN545" s="12"/>
      <c r="CO545" s="12"/>
      <c r="CP545" s="12"/>
      <c r="CQ545" s="12"/>
      <c r="CR545" s="12"/>
      <c r="CS545" s="12"/>
      <c r="CT545" s="12"/>
      <c r="CU545" s="12"/>
      <c r="CV545" s="12"/>
      <c r="CW545" s="12"/>
      <c r="CX545" s="12"/>
      <c r="CY545" s="12"/>
      <c r="CZ545" s="12"/>
      <c r="DA545" s="12"/>
      <c r="DB545" s="12"/>
      <c r="DC545" s="12"/>
      <c r="DD545" s="12"/>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12"/>
      <c r="EI545" s="12"/>
      <c r="EJ545" s="12"/>
      <c r="EK545" s="12"/>
      <c r="EL545" s="12"/>
      <c r="EM545" s="12"/>
      <c r="EN545" s="12"/>
      <c r="EO545" s="12"/>
      <c r="EP545" s="12"/>
      <c r="EQ545" s="12"/>
      <c r="ER545" s="12"/>
      <c r="ES545" s="12"/>
      <c r="ET545" s="12"/>
      <c r="EU545" s="12"/>
      <c r="EV545" s="12"/>
      <c r="EW545" s="12"/>
      <c r="EX545" s="12"/>
      <c r="EY545" s="12"/>
      <c r="EZ545" s="12"/>
      <c r="FA545" s="12"/>
      <c r="FB545" s="12"/>
      <c r="FC545" s="12"/>
      <c r="FD545" s="12"/>
      <c r="FE545" s="12"/>
      <c r="FF545" s="12"/>
      <c r="FG545" s="12"/>
    </row>
    <row r="546" spans="1:163" ht="12.75" x14ac:dyDescent="0.2">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12"/>
      <c r="BH546" s="12"/>
      <c r="BI546" s="12"/>
      <c r="BJ546" s="12"/>
      <c r="BK546" s="12"/>
      <c r="BL546" s="81">
        <f>'Youth population'!AU546</f>
        <v>0</v>
      </c>
      <c r="BM546" s="12"/>
      <c r="BN546" s="12"/>
      <c r="BO546" s="12"/>
      <c r="BP546" s="12"/>
      <c r="BQ546" s="12"/>
      <c r="BR546" s="12"/>
      <c r="BS546" s="12"/>
      <c r="BT546" s="12"/>
      <c r="BU546" s="12"/>
      <c r="BV546" s="12"/>
      <c r="BW546" s="12"/>
      <c r="BX546" s="12"/>
      <c r="BY546" s="12"/>
      <c r="BZ546" s="12"/>
      <c r="CA546" s="12"/>
      <c r="CB546" s="141"/>
      <c r="CC546" s="12"/>
      <c r="CD546" s="12"/>
      <c r="CE546" s="12"/>
      <c r="CF546" s="12"/>
      <c r="CG546" s="12"/>
      <c r="CH546" s="12"/>
      <c r="CI546" s="12"/>
      <c r="CJ546" s="12"/>
      <c r="CK546" s="12"/>
      <c r="CL546" s="12"/>
      <c r="CM546" s="12"/>
      <c r="CN546" s="12"/>
      <c r="CO546" s="12"/>
      <c r="CP546" s="12"/>
      <c r="CQ546" s="12"/>
      <c r="CR546" s="12"/>
      <c r="CS546" s="12"/>
      <c r="CT546" s="12"/>
      <c r="CU546" s="12"/>
      <c r="CV546" s="12"/>
      <c r="CW546" s="12"/>
      <c r="CX546" s="12"/>
      <c r="CY546" s="12"/>
      <c r="CZ546" s="12"/>
      <c r="DA546" s="12"/>
      <c r="DB546" s="12"/>
      <c r="DC546" s="12"/>
      <c r="DD546" s="12"/>
      <c r="DE546" s="12"/>
      <c r="DF546" s="12"/>
      <c r="DG546" s="12"/>
      <c r="DH546" s="12"/>
      <c r="DI546" s="12"/>
      <c r="DJ546" s="12"/>
      <c r="DK546" s="12"/>
      <c r="DL546" s="12"/>
      <c r="DM546" s="12"/>
      <c r="DN546" s="12"/>
      <c r="DO546" s="12"/>
      <c r="DP546" s="12"/>
      <c r="DQ546" s="12"/>
      <c r="DR546" s="12"/>
      <c r="DS546" s="12"/>
      <c r="DT546" s="12"/>
      <c r="DU546" s="12"/>
      <c r="DV546" s="12"/>
      <c r="DW546" s="12"/>
      <c r="DX546" s="12"/>
      <c r="DY546" s="12"/>
      <c r="DZ546" s="12"/>
      <c r="EA546" s="12"/>
      <c r="EB546" s="12"/>
      <c r="EC546" s="12"/>
      <c r="ED546" s="12"/>
      <c r="EE546" s="12"/>
      <c r="EF546" s="12"/>
      <c r="EG546" s="12"/>
      <c r="EH546" s="12"/>
      <c r="EI546" s="12"/>
      <c r="EJ546" s="12"/>
      <c r="EK546" s="12"/>
      <c r="EL546" s="12"/>
      <c r="EM546" s="12"/>
      <c r="EN546" s="12"/>
      <c r="EO546" s="12"/>
      <c r="EP546" s="12"/>
      <c r="EQ546" s="12"/>
      <c r="ER546" s="12"/>
      <c r="ES546" s="12"/>
      <c r="ET546" s="12"/>
      <c r="EU546" s="12"/>
      <c r="EV546" s="12"/>
      <c r="EW546" s="12"/>
      <c r="EX546" s="12"/>
      <c r="EY546" s="12"/>
      <c r="EZ546" s="12"/>
      <c r="FA546" s="12"/>
      <c r="FB546" s="12"/>
      <c r="FC546" s="12"/>
      <c r="FD546" s="12"/>
      <c r="FE546" s="12"/>
      <c r="FF546" s="12"/>
      <c r="FG546" s="12"/>
    </row>
    <row r="547" spans="1:163" ht="12.75" x14ac:dyDescent="0.2">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12"/>
      <c r="BH547" s="12"/>
      <c r="BI547" s="12"/>
      <c r="BJ547" s="12"/>
      <c r="BK547" s="12"/>
      <c r="BL547" s="81">
        <f>'Youth population'!AU547</f>
        <v>0</v>
      </c>
      <c r="BM547" s="12"/>
      <c r="BN547" s="12"/>
      <c r="BO547" s="12"/>
      <c r="BP547" s="12"/>
      <c r="BQ547" s="12"/>
      <c r="BR547" s="12"/>
      <c r="BS547" s="12"/>
      <c r="BT547" s="12"/>
      <c r="BU547" s="12"/>
      <c r="BV547" s="12"/>
      <c r="BW547" s="12"/>
      <c r="BX547" s="12"/>
      <c r="BY547" s="12"/>
      <c r="BZ547" s="12"/>
      <c r="CA547" s="12"/>
      <c r="CB547" s="141"/>
      <c r="CC547" s="12"/>
      <c r="CD547" s="12"/>
      <c r="CE547" s="12"/>
      <c r="CF547" s="12"/>
      <c r="CG547" s="12"/>
      <c r="CH547" s="12"/>
      <c r="CI547" s="12"/>
      <c r="CJ547" s="12"/>
      <c r="CK547" s="12"/>
      <c r="CL547" s="12"/>
      <c r="CM547" s="12"/>
      <c r="CN547" s="12"/>
      <c r="CO547" s="12"/>
      <c r="CP547" s="12"/>
      <c r="CQ547" s="12"/>
      <c r="CR547" s="12"/>
      <c r="CS547" s="12"/>
      <c r="CT547" s="12"/>
      <c r="CU547" s="12"/>
      <c r="CV547" s="12"/>
      <c r="CW547" s="12"/>
      <c r="CX547" s="12"/>
      <c r="CY547" s="12"/>
      <c r="CZ547" s="12"/>
      <c r="DA547" s="12"/>
      <c r="DB547" s="12"/>
      <c r="DC547" s="12"/>
      <c r="DD547" s="12"/>
      <c r="DE547" s="12"/>
      <c r="DF547" s="12"/>
      <c r="DG547" s="12"/>
      <c r="DH547" s="12"/>
      <c r="DI547" s="12"/>
      <c r="DJ547" s="12"/>
      <c r="DK547" s="12"/>
      <c r="DL547" s="12"/>
      <c r="DM547" s="12"/>
      <c r="DN547" s="12"/>
      <c r="DO547" s="12"/>
      <c r="DP547" s="12"/>
      <c r="DQ547" s="12"/>
      <c r="DR547" s="12"/>
      <c r="DS547" s="12"/>
      <c r="DT547" s="12"/>
      <c r="DU547" s="12"/>
      <c r="DV547" s="12"/>
      <c r="DW547" s="12"/>
      <c r="DX547" s="12"/>
      <c r="DY547" s="12"/>
      <c r="DZ547" s="12"/>
      <c r="EA547" s="12"/>
      <c r="EB547" s="12"/>
      <c r="EC547" s="12"/>
      <c r="ED547" s="12"/>
      <c r="EE547" s="12"/>
      <c r="EF547" s="12"/>
      <c r="EG547" s="12"/>
      <c r="EH547" s="12"/>
      <c r="EI547" s="12"/>
      <c r="EJ547" s="12"/>
      <c r="EK547" s="12"/>
      <c r="EL547" s="12"/>
      <c r="EM547" s="12"/>
      <c r="EN547" s="12"/>
      <c r="EO547" s="12"/>
      <c r="EP547" s="12"/>
      <c r="EQ547" s="12"/>
      <c r="ER547" s="12"/>
      <c r="ES547" s="12"/>
      <c r="ET547" s="12"/>
      <c r="EU547" s="12"/>
      <c r="EV547" s="12"/>
      <c r="EW547" s="12"/>
      <c r="EX547" s="12"/>
      <c r="EY547" s="12"/>
      <c r="EZ547" s="12"/>
      <c r="FA547" s="12"/>
      <c r="FB547" s="12"/>
      <c r="FC547" s="12"/>
      <c r="FD547" s="12"/>
      <c r="FE547" s="12"/>
      <c r="FF547" s="12"/>
      <c r="FG547" s="12"/>
    </row>
    <row r="548" spans="1:163" ht="12.75" x14ac:dyDescent="0.2">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12"/>
      <c r="BH548" s="12"/>
      <c r="BI548" s="12"/>
      <c r="BJ548" s="12"/>
      <c r="BK548" s="12"/>
      <c r="BL548" s="35">
        <f>'Youth population'!AU548</f>
        <v>0</v>
      </c>
      <c r="BM548" s="12"/>
      <c r="BN548" s="12"/>
      <c r="BO548" s="12"/>
      <c r="BP548" s="12"/>
      <c r="BQ548" s="12"/>
      <c r="BR548" s="12"/>
      <c r="BS548" s="12"/>
      <c r="BT548" s="12"/>
      <c r="BU548" s="12"/>
      <c r="BV548" s="12"/>
      <c r="BW548" s="12"/>
      <c r="BX548" s="12"/>
      <c r="BY548" s="12"/>
      <c r="BZ548" s="12"/>
      <c r="CA548" s="12"/>
      <c r="CB548" s="141"/>
      <c r="CC548" s="12"/>
      <c r="CD548" s="12"/>
      <c r="CE548" s="12"/>
      <c r="CF548" s="12"/>
      <c r="CG548" s="12"/>
      <c r="CH548" s="12"/>
      <c r="CI548" s="12"/>
      <c r="CJ548" s="12"/>
      <c r="CK548" s="12"/>
      <c r="CL548" s="12"/>
      <c r="CM548" s="12"/>
      <c r="CN548" s="12"/>
      <c r="CO548" s="12"/>
      <c r="CP548" s="12"/>
      <c r="CQ548" s="12"/>
      <c r="CR548" s="12"/>
      <c r="CS548" s="12"/>
      <c r="CT548" s="12"/>
      <c r="CU548" s="12"/>
      <c r="CV548" s="12"/>
      <c r="CW548" s="12"/>
      <c r="CX548" s="12"/>
      <c r="CY548" s="12"/>
      <c r="CZ548" s="12"/>
      <c r="DA548" s="12"/>
      <c r="DB548" s="12"/>
      <c r="DC548" s="12"/>
      <c r="DD548" s="12"/>
      <c r="DE548" s="12"/>
      <c r="DF548" s="12"/>
      <c r="DG548" s="12"/>
      <c r="DH548" s="12"/>
      <c r="DI548" s="12"/>
      <c r="DJ548" s="12"/>
      <c r="DK548" s="12"/>
      <c r="DL548" s="12"/>
      <c r="DM548" s="12"/>
      <c r="DN548" s="12"/>
      <c r="DO548" s="12"/>
      <c r="DP548" s="12"/>
      <c r="DQ548" s="12"/>
      <c r="DR548" s="12"/>
      <c r="DS548" s="12"/>
      <c r="DT548" s="12"/>
      <c r="DU548" s="12"/>
      <c r="DV548" s="12"/>
      <c r="DW548" s="12"/>
      <c r="DX548" s="12"/>
      <c r="DY548" s="12"/>
      <c r="DZ548" s="12"/>
      <c r="EA548" s="12"/>
      <c r="EB548" s="12"/>
      <c r="EC548" s="12"/>
      <c r="ED548" s="12"/>
      <c r="EE548" s="12"/>
      <c r="EF548" s="12"/>
      <c r="EG548" s="12"/>
      <c r="EH548" s="12"/>
      <c r="EI548" s="12"/>
      <c r="EJ548" s="12"/>
      <c r="EK548" s="12"/>
      <c r="EL548" s="12"/>
      <c r="EM548" s="12"/>
      <c r="EN548" s="12"/>
      <c r="EO548" s="12"/>
      <c r="EP548" s="12"/>
      <c r="EQ548" s="12"/>
      <c r="ER548" s="12"/>
      <c r="ES548" s="12"/>
      <c r="ET548" s="12"/>
      <c r="EU548" s="12"/>
      <c r="EV548" s="12"/>
      <c r="EW548" s="12"/>
      <c r="EX548" s="12"/>
      <c r="EY548" s="12"/>
      <c r="EZ548" s="12"/>
      <c r="FA548" s="12"/>
      <c r="FB548" s="12"/>
      <c r="FC548" s="12"/>
      <c r="FD548" s="12"/>
      <c r="FE548" s="12"/>
      <c r="FF548" s="12"/>
      <c r="FG548" s="12"/>
    </row>
    <row r="549" spans="1:163" ht="12.75" x14ac:dyDescent="0.2">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12"/>
      <c r="BH549" s="12"/>
      <c r="BI549" s="12"/>
      <c r="BJ549" s="12"/>
      <c r="BK549" s="12"/>
      <c r="BL549" s="81">
        <f>'Youth population'!AU549</f>
        <v>0</v>
      </c>
      <c r="BM549" s="12"/>
      <c r="BN549" s="12"/>
      <c r="BO549" s="12"/>
      <c r="BP549" s="12"/>
      <c r="BQ549" s="12"/>
      <c r="BR549" s="12"/>
      <c r="BS549" s="12"/>
      <c r="BT549" s="12"/>
      <c r="BU549" s="12"/>
      <c r="BV549" s="12"/>
      <c r="BW549" s="12"/>
      <c r="BX549" s="12"/>
      <c r="BY549" s="12"/>
      <c r="BZ549" s="12"/>
      <c r="CA549" s="12"/>
      <c r="CB549" s="141"/>
      <c r="CC549" s="12"/>
      <c r="CD549" s="12"/>
      <c r="CE549" s="12"/>
      <c r="CF549" s="12"/>
      <c r="CG549" s="12"/>
      <c r="CH549" s="12"/>
      <c r="CI549" s="12"/>
      <c r="CJ549" s="12"/>
      <c r="CK549" s="12"/>
      <c r="CL549" s="12"/>
      <c r="CM549" s="12"/>
      <c r="CN549" s="12"/>
      <c r="CO549" s="12"/>
      <c r="CP549" s="12"/>
      <c r="CQ549" s="12"/>
      <c r="CR549" s="12"/>
      <c r="CS549" s="12"/>
      <c r="CT549" s="12"/>
      <c r="CU549" s="12"/>
      <c r="CV549" s="12"/>
      <c r="CW549" s="12"/>
      <c r="CX549" s="12"/>
      <c r="CY549" s="12"/>
      <c r="CZ549" s="12"/>
      <c r="DA549" s="12"/>
      <c r="DB549" s="12"/>
      <c r="DC549" s="12"/>
      <c r="DD549" s="12"/>
      <c r="DE549" s="12"/>
      <c r="DF549" s="12"/>
      <c r="DG549" s="12"/>
      <c r="DH549" s="12"/>
      <c r="DI549" s="12"/>
      <c r="DJ549" s="12"/>
      <c r="DK549" s="12"/>
      <c r="DL549" s="12"/>
      <c r="DM549" s="12"/>
      <c r="DN549" s="12"/>
      <c r="DO549" s="12"/>
      <c r="DP549" s="12"/>
      <c r="DQ549" s="12"/>
      <c r="DR549" s="12"/>
      <c r="DS549" s="12"/>
      <c r="DT549" s="12"/>
      <c r="DU549" s="12"/>
      <c r="DV549" s="12"/>
      <c r="DW549" s="12"/>
      <c r="DX549" s="12"/>
      <c r="DY549" s="12"/>
      <c r="DZ549" s="12"/>
      <c r="EA549" s="12"/>
      <c r="EB549" s="12"/>
      <c r="EC549" s="12"/>
      <c r="ED549" s="12"/>
      <c r="EE549" s="12"/>
      <c r="EF549" s="12"/>
      <c r="EG549" s="12"/>
      <c r="EH549" s="12"/>
      <c r="EI549" s="12"/>
      <c r="EJ549" s="12"/>
      <c r="EK549" s="12"/>
      <c r="EL549" s="12"/>
      <c r="EM549" s="12"/>
      <c r="EN549" s="12"/>
      <c r="EO549" s="12"/>
      <c r="EP549" s="12"/>
      <c r="EQ549" s="12"/>
      <c r="ER549" s="12"/>
      <c r="ES549" s="12"/>
      <c r="ET549" s="12"/>
      <c r="EU549" s="12"/>
      <c r="EV549" s="12"/>
      <c r="EW549" s="12"/>
      <c r="EX549" s="12"/>
      <c r="EY549" s="12"/>
      <c r="EZ549" s="12"/>
      <c r="FA549" s="12"/>
      <c r="FB549" s="12"/>
      <c r="FC549" s="12"/>
      <c r="FD549" s="12"/>
      <c r="FE549" s="12"/>
      <c r="FF549" s="12"/>
      <c r="FG549" s="12"/>
    </row>
    <row r="550" spans="1:163" ht="12.75" x14ac:dyDescent="0.2">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12"/>
      <c r="BH550" s="12"/>
      <c r="BI550" s="12"/>
      <c r="BJ550" s="12"/>
      <c r="BK550" s="12"/>
      <c r="BL550" s="73">
        <f>'Youth population'!AU550</f>
        <v>0</v>
      </c>
      <c r="BM550" s="12"/>
      <c r="BN550" s="12"/>
      <c r="BO550" s="12"/>
      <c r="BP550" s="12"/>
      <c r="BQ550" s="12"/>
      <c r="BR550" s="12"/>
      <c r="BS550" s="12"/>
      <c r="BT550" s="12"/>
      <c r="BU550" s="12"/>
      <c r="BV550" s="12"/>
      <c r="BW550" s="12"/>
      <c r="BX550" s="12"/>
      <c r="BY550" s="12"/>
      <c r="BZ550" s="12"/>
      <c r="CA550" s="12"/>
      <c r="CB550" s="141"/>
      <c r="CC550" s="12"/>
      <c r="CD550" s="12"/>
      <c r="CE550" s="12"/>
      <c r="CF550" s="12"/>
      <c r="CG550" s="12"/>
      <c r="CH550" s="12"/>
      <c r="CI550" s="12"/>
      <c r="CJ550" s="12"/>
      <c r="CK550" s="12"/>
      <c r="CL550" s="12"/>
      <c r="CM550" s="12"/>
      <c r="CN550" s="12"/>
      <c r="CO550" s="12"/>
      <c r="CP550" s="12"/>
      <c r="CQ550" s="12"/>
      <c r="CR550" s="12"/>
      <c r="CS550" s="12"/>
      <c r="CT550" s="12"/>
      <c r="CU550" s="12"/>
      <c r="CV550" s="12"/>
      <c r="CW550" s="12"/>
      <c r="CX550" s="12"/>
      <c r="CY550" s="12"/>
      <c r="CZ550" s="12"/>
      <c r="DA550" s="12"/>
      <c r="DB550" s="12"/>
      <c r="DC550" s="12"/>
      <c r="DD550" s="12"/>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c r="EB550" s="12"/>
      <c r="EC550" s="12"/>
      <c r="ED550" s="12"/>
      <c r="EE550" s="12"/>
      <c r="EF550" s="12"/>
      <c r="EG550" s="12"/>
      <c r="EH550" s="12"/>
      <c r="EI550" s="12"/>
      <c r="EJ550" s="12"/>
      <c r="EK550" s="12"/>
      <c r="EL550" s="12"/>
      <c r="EM550" s="12"/>
      <c r="EN550" s="12"/>
      <c r="EO550" s="12"/>
      <c r="EP550" s="12"/>
      <c r="EQ550" s="12"/>
      <c r="ER550" s="12"/>
      <c r="ES550" s="12"/>
      <c r="ET550" s="12"/>
      <c r="EU550" s="12"/>
      <c r="EV550" s="12"/>
      <c r="EW550" s="12"/>
      <c r="EX550" s="12"/>
      <c r="EY550" s="12"/>
      <c r="EZ550" s="12"/>
      <c r="FA550" s="12"/>
      <c r="FB550" s="12"/>
      <c r="FC550" s="12"/>
      <c r="FD550" s="12"/>
      <c r="FE550" s="12"/>
      <c r="FF550" s="12"/>
      <c r="FG550" s="12"/>
    </row>
    <row r="551" spans="1:163" ht="12.75" x14ac:dyDescent="0.2">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12"/>
      <c r="BH551" s="12"/>
      <c r="BI551" s="12"/>
      <c r="BJ551" s="12"/>
      <c r="BK551" s="12"/>
      <c r="BL551" s="35">
        <f>'Youth population'!AU551</f>
        <v>0</v>
      </c>
      <c r="BM551" s="12"/>
      <c r="BN551" s="12"/>
      <c r="BO551" s="12"/>
      <c r="BP551" s="12"/>
      <c r="BQ551" s="12"/>
      <c r="BR551" s="12"/>
      <c r="BS551" s="12"/>
      <c r="BT551" s="12"/>
      <c r="BU551" s="12"/>
      <c r="BV551" s="12"/>
      <c r="BW551" s="12"/>
      <c r="BX551" s="12"/>
      <c r="BY551" s="12"/>
      <c r="BZ551" s="12"/>
      <c r="CA551" s="12"/>
      <c r="CB551" s="141"/>
      <c r="CC551" s="12"/>
      <c r="CD551" s="12"/>
      <c r="CE551" s="12"/>
      <c r="CF551" s="12"/>
      <c r="CG551" s="12"/>
      <c r="CH551" s="12"/>
      <c r="CI551" s="12"/>
      <c r="CJ551" s="12"/>
      <c r="CK551" s="12"/>
      <c r="CL551" s="12"/>
      <c r="CM551" s="12"/>
      <c r="CN551" s="12"/>
      <c r="CO551" s="12"/>
      <c r="CP551" s="12"/>
      <c r="CQ551" s="12"/>
      <c r="CR551" s="12"/>
      <c r="CS551" s="12"/>
      <c r="CT551" s="12"/>
      <c r="CU551" s="12"/>
      <c r="CV551" s="12"/>
      <c r="CW551" s="12"/>
      <c r="CX551" s="12"/>
      <c r="CY551" s="12"/>
      <c r="CZ551" s="12"/>
      <c r="DA551" s="12"/>
      <c r="DB551" s="12"/>
      <c r="DC551" s="12"/>
      <c r="DD551" s="12"/>
      <c r="DE551" s="12"/>
      <c r="DF551" s="12"/>
      <c r="DG551" s="12"/>
      <c r="DH551" s="12"/>
      <c r="DI551" s="12"/>
      <c r="DJ551" s="12"/>
      <c r="DK551" s="12"/>
      <c r="DL551" s="12"/>
      <c r="DM551" s="12"/>
      <c r="DN551" s="12"/>
      <c r="DO551" s="12"/>
      <c r="DP551" s="12"/>
      <c r="DQ551" s="12"/>
      <c r="DR551" s="12"/>
      <c r="DS551" s="12"/>
      <c r="DT551" s="12"/>
      <c r="DU551" s="12"/>
      <c r="DV551" s="12"/>
      <c r="DW551" s="12"/>
      <c r="DX551" s="12"/>
      <c r="DY551" s="12"/>
      <c r="DZ551" s="12"/>
      <c r="EA551" s="12"/>
      <c r="EB551" s="12"/>
      <c r="EC551" s="12"/>
      <c r="ED551" s="12"/>
      <c r="EE551" s="12"/>
      <c r="EF551" s="12"/>
      <c r="EG551" s="12"/>
      <c r="EH551" s="12"/>
      <c r="EI551" s="12"/>
      <c r="EJ551" s="12"/>
      <c r="EK551" s="12"/>
      <c r="EL551" s="12"/>
      <c r="EM551" s="12"/>
      <c r="EN551" s="12"/>
      <c r="EO551" s="12"/>
      <c r="EP551" s="12"/>
      <c r="EQ551" s="12"/>
      <c r="ER551" s="12"/>
      <c r="ES551" s="12"/>
      <c r="ET551" s="12"/>
      <c r="EU551" s="12"/>
      <c r="EV551" s="12"/>
      <c r="EW551" s="12"/>
      <c r="EX551" s="12"/>
      <c r="EY551" s="12"/>
      <c r="EZ551" s="12"/>
      <c r="FA551" s="12"/>
      <c r="FB551" s="12"/>
      <c r="FC551" s="12"/>
      <c r="FD551" s="12"/>
      <c r="FE551" s="12"/>
      <c r="FF551" s="12"/>
      <c r="FG551" s="12"/>
    </row>
    <row r="552" spans="1:163" ht="12.75" x14ac:dyDescent="0.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12"/>
      <c r="BH552" s="12"/>
      <c r="BI552" s="12"/>
      <c r="BJ552" s="12"/>
      <c r="BK552" s="12"/>
      <c r="BL552" s="117">
        <f>'Youth population'!AU552</f>
        <v>0</v>
      </c>
      <c r="BM552" s="12"/>
      <c r="BN552" s="12"/>
      <c r="BO552" s="12"/>
      <c r="BP552" s="12"/>
      <c r="BQ552" s="12"/>
      <c r="BR552" s="12"/>
      <c r="BS552" s="12"/>
      <c r="BT552" s="12"/>
      <c r="BU552" s="12"/>
      <c r="BV552" s="12"/>
      <c r="BW552" s="12"/>
      <c r="BX552" s="12"/>
      <c r="BY552" s="12"/>
      <c r="BZ552" s="12"/>
      <c r="CA552" s="12"/>
      <c r="CB552" s="141"/>
      <c r="CC552" s="12"/>
      <c r="CD552" s="12"/>
      <c r="CE552" s="12"/>
      <c r="CF552" s="12"/>
      <c r="CG552" s="12"/>
      <c r="CH552" s="12"/>
      <c r="CI552" s="12"/>
      <c r="CJ552" s="12"/>
      <c r="CK552" s="12"/>
      <c r="CL552" s="12"/>
      <c r="CM552" s="12"/>
      <c r="CN552" s="12"/>
      <c r="CO552" s="12"/>
      <c r="CP552" s="12"/>
      <c r="CQ552" s="12"/>
      <c r="CR552" s="12"/>
      <c r="CS552" s="12"/>
      <c r="CT552" s="12"/>
      <c r="CU552" s="12"/>
      <c r="CV552" s="12"/>
      <c r="CW552" s="12"/>
      <c r="CX552" s="12"/>
      <c r="CY552" s="12"/>
      <c r="CZ552" s="12"/>
      <c r="DA552" s="12"/>
      <c r="DB552" s="12"/>
      <c r="DC552" s="12"/>
      <c r="DD552" s="12"/>
      <c r="DE552" s="12"/>
      <c r="DF552" s="12"/>
      <c r="DG552" s="12"/>
      <c r="DH552" s="12"/>
      <c r="DI552" s="12"/>
      <c r="DJ552" s="12"/>
      <c r="DK552" s="12"/>
      <c r="DL552" s="12"/>
      <c r="DM552" s="12"/>
      <c r="DN552" s="12"/>
      <c r="DO552" s="12"/>
      <c r="DP552" s="12"/>
      <c r="DQ552" s="12"/>
      <c r="DR552" s="12"/>
      <c r="DS552" s="12"/>
      <c r="DT552" s="12"/>
      <c r="DU552" s="12"/>
      <c r="DV552" s="12"/>
      <c r="DW552" s="12"/>
      <c r="DX552" s="12"/>
      <c r="DY552" s="12"/>
      <c r="DZ552" s="12"/>
      <c r="EA552" s="12"/>
      <c r="EB552" s="12"/>
      <c r="EC552" s="12"/>
      <c r="ED552" s="12"/>
      <c r="EE552" s="12"/>
      <c r="EF552" s="12"/>
      <c r="EG552" s="12"/>
      <c r="EH552" s="12"/>
      <c r="EI552" s="12"/>
      <c r="EJ552" s="12"/>
      <c r="EK552" s="12"/>
      <c r="EL552" s="12"/>
      <c r="EM552" s="12"/>
      <c r="EN552" s="12"/>
      <c r="EO552" s="12"/>
      <c r="EP552" s="12"/>
      <c r="EQ552" s="12"/>
      <c r="ER552" s="12"/>
      <c r="ES552" s="12"/>
      <c r="ET552" s="12"/>
      <c r="EU552" s="12"/>
      <c r="EV552" s="12"/>
      <c r="EW552" s="12"/>
      <c r="EX552" s="12"/>
      <c r="EY552" s="12"/>
      <c r="EZ552" s="12"/>
      <c r="FA552" s="12"/>
      <c r="FB552" s="12"/>
      <c r="FC552" s="12"/>
      <c r="FD552" s="12"/>
      <c r="FE552" s="12"/>
      <c r="FF552" s="12"/>
      <c r="FG552" s="12"/>
    </row>
    <row r="553" spans="1:163" ht="12.75" x14ac:dyDescent="0.2">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12"/>
      <c r="BH553" s="12"/>
      <c r="BI553" s="12"/>
      <c r="BJ553" s="12"/>
      <c r="BK553" s="12"/>
      <c r="BL553" s="69">
        <f>'Youth population'!AU553</f>
        <v>0</v>
      </c>
      <c r="BM553" s="12"/>
      <c r="BN553" s="12"/>
      <c r="BO553" s="12"/>
      <c r="BP553" s="12"/>
      <c r="BQ553" s="12"/>
      <c r="BR553" s="12"/>
      <c r="BS553" s="12"/>
      <c r="BT553" s="12"/>
      <c r="BU553" s="12"/>
      <c r="BV553" s="12"/>
      <c r="BW553" s="12"/>
      <c r="BX553" s="12"/>
      <c r="BY553" s="12"/>
      <c r="BZ553" s="12"/>
      <c r="CA553" s="12"/>
      <c r="CB553" s="141"/>
      <c r="CC553" s="12"/>
      <c r="CD553" s="12"/>
      <c r="CE553" s="12"/>
      <c r="CF553" s="12"/>
      <c r="CG553" s="12"/>
      <c r="CH553" s="12"/>
      <c r="CI553" s="12"/>
      <c r="CJ553" s="12"/>
      <c r="CK553" s="12"/>
      <c r="CL553" s="12"/>
      <c r="CM553" s="12"/>
      <c r="CN553" s="12"/>
      <c r="CO553" s="12"/>
      <c r="CP553" s="12"/>
      <c r="CQ553" s="12"/>
      <c r="CR553" s="12"/>
      <c r="CS553" s="12"/>
      <c r="CT553" s="12"/>
      <c r="CU553" s="12"/>
      <c r="CV553" s="12"/>
      <c r="CW553" s="12"/>
      <c r="CX553" s="12"/>
      <c r="CY553" s="12"/>
      <c r="CZ553" s="12"/>
      <c r="DA553" s="12"/>
      <c r="DB553" s="12"/>
      <c r="DC553" s="12"/>
      <c r="DD553" s="12"/>
      <c r="DE553" s="12"/>
      <c r="DF553" s="12"/>
      <c r="DG553" s="12"/>
      <c r="DH553" s="12"/>
      <c r="DI553" s="12"/>
      <c r="DJ553" s="12"/>
      <c r="DK553" s="12"/>
      <c r="DL553" s="12"/>
      <c r="DM553" s="12"/>
      <c r="DN553" s="12"/>
      <c r="DO553" s="12"/>
      <c r="DP553" s="12"/>
      <c r="DQ553" s="12"/>
      <c r="DR553" s="12"/>
      <c r="DS553" s="12"/>
      <c r="DT553" s="12"/>
      <c r="DU553" s="12"/>
      <c r="DV553" s="12"/>
      <c r="DW553" s="12"/>
      <c r="DX553" s="12"/>
      <c r="DY553" s="12"/>
      <c r="DZ553" s="12"/>
      <c r="EA553" s="12"/>
      <c r="EB553" s="12"/>
      <c r="EC553" s="12"/>
      <c r="ED553" s="12"/>
      <c r="EE553" s="12"/>
      <c r="EF553" s="12"/>
      <c r="EG553" s="12"/>
      <c r="EH553" s="12"/>
      <c r="EI553" s="12"/>
      <c r="EJ553" s="12"/>
      <c r="EK553" s="12"/>
      <c r="EL553" s="12"/>
      <c r="EM553" s="12"/>
      <c r="EN553" s="12"/>
      <c r="EO553" s="12"/>
      <c r="EP553" s="12"/>
      <c r="EQ553" s="12"/>
      <c r="ER553" s="12"/>
      <c r="ES553" s="12"/>
      <c r="ET553" s="12"/>
      <c r="EU553" s="12"/>
      <c r="EV553" s="12"/>
      <c r="EW553" s="12"/>
      <c r="EX553" s="12"/>
      <c r="EY553" s="12"/>
      <c r="EZ553" s="12"/>
      <c r="FA553" s="12"/>
      <c r="FB553" s="12"/>
      <c r="FC553" s="12"/>
      <c r="FD553" s="12"/>
      <c r="FE553" s="12"/>
      <c r="FF553" s="12"/>
      <c r="FG553" s="12"/>
    </row>
    <row r="554" spans="1:163" ht="12.75" x14ac:dyDescent="0.2">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12"/>
      <c r="BH554" s="12"/>
      <c r="BI554" s="12"/>
      <c r="BJ554" s="12"/>
      <c r="BK554" s="12"/>
      <c r="BL554" s="117">
        <f>'Youth population'!AU554</f>
        <v>0</v>
      </c>
      <c r="BM554" s="12"/>
      <c r="BN554" s="12"/>
      <c r="BO554" s="12"/>
      <c r="BP554" s="12"/>
      <c r="BQ554" s="12"/>
      <c r="BR554" s="12"/>
      <c r="BS554" s="12"/>
      <c r="BT554" s="12"/>
      <c r="BU554" s="12"/>
      <c r="BV554" s="12"/>
      <c r="BW554" s="12"/>
      <c r="BX554" s="12"/>
      <c r="BY554" s="12"/>
      <c r="BZ554" s="12"/>
      <c r="CA554" s="12"/>
      <c r="CB554" s="141"/>
      <c r="CC554" s="12"/>
      <c r="CD554" s="12"/>
      <c r="CE554" s="12"/>
      <c r="CF554" s="12"/>
      <c r="CG554" s="12"/>
      <c r="CH554" s="12"/>
      <c r="CI554" s="12"/>
      <c r="CJ554" s="12"/>
      <c r="CK554" s="12"/>
      <c r="CL554" s="12"/>
      <c r="CM554" s="12"/>
      <c r="CN554" s="12"/>
      <c r="CO554" s="12"/>
      <c r="CP554" s="12"/>
      <c r="CQ554" s="12"/>
      <c r="CR554" s="12"/>
      <c r="CS554" s="12"/>
      <c r="CT554" s="12"/>
      <c r="CU554" s="12"/>
      <c r="CV554" s="12"/>
      <c r="CW554" s="12"/>
      <c r="CX554" s="12"/>
      <c r="CY554" s="12"/>
      <c r="CZ554" s="12"/>
      <c r="DA554" s="12"/>
      <c r="DB554" s="12"/>
      <c r="DC554" s="12"/>
      <c r="DD554" s="12"/>
      <c r="DE554" s="12"/>
      <c r="DF554" s="12"/>
      <c r="DG554" s="12"/>
      <c r="DH554" s="12"/>
      <c r="DI554" s="12"/>
      <c r="DJ554" s="12"/>
      <c r="DK554" s="12"/>
      <c r="DL554" s="12"/>
      <c r="DM554" s="12"/>
      <c r="DN554" s="12"/>
      <c r="DO554" s="12"/>
      <c r="DP554" s="12"/>
      <c r="DQ554" s="12"/>
      <c r="DR554" s="12"/>
      <c r="DS554" s="12"/>
      <c r="DT554" s="12"/>
      <c r="DU554" s="12"/>
      <c r="DV554" s="12"/>
      <c r="DW554" s="12"/>
      <c r="DX554" s="12"/>
      <c r="DY554" s="12"/>
      <c r="DZ554" s="12"/>
      <c r="EA554" s="12"/>
      <c r="EB554" s="12"/>
      <c r="EC554" s="12"/>
      <c r="ED554" s="12"/>
      <c r="EE554" s="12"/>
      <c r="EF554" s="12"/>
      <c r="EG554" s="12"/>
      <c r="EH554" s="12"/>
      <c r="EI554" s="12"/>
      <c r="EJ554" s="12"/>
      <c r="EK554" s="12"/>
      <c r="EL554" s="12"/>
      <c r="EM554" s="12"/>
      <c r="EN554" s="12"/>
      <c r="EO554" s="12"/>
      <c r="EP554" s="12"/>
      <c r="EQ554" s="12"/>
      <c r="ER554" s="12"/>
      <c r="ES554" s="12"/>
      <c r="ET554" s="12"/>
      <c r="EU554" s="12"/>
      <c r="EV554" s="12"/>
      <c r="EW554" s="12"/>
      <c r="EX554" s="12"/>
      <c r="EY554" s="12"/>
      <c r="EZ554" s="12"/>
      <c r="FA554" s="12"/>
      <c r="FB554" s="12"/>
      <c r="FC554" s="12"/>
      <c r="FD554" s="12"/>
      <c r="FE554" s="12"/>
      <c r="FF554" s="12"/>
      <c r="FG554" s="12"/>
    </row>
    <row r="555" spans="1:163" ht="12.75" x14ac:dyDescent="0.2">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12"/>
      <c r="BH555" s="12"/>
      <c r="BI555" s="12"/>
      <c r="BJ555" s="12"/>
      <c r="BK555" s="12"/>
      <c r="BL555" s="35">
        <f>'Youth population'!AU555</f>
        <v>0</v>
      </c>
      <c r="BM555" s="12"/>
      <c r="BN555" s="12"/>
      <c r="BO555" s="12"/>
      <c r="BP555" s="12"/>
      <c r="BQ555" s="12"/>
      <c r="BR555" s="12"/>
      <c r="BS555" s="12"/>
      <c r="BT555" s="12"/>
      <c r="BU555" s="12"/>
      <c r="BV555" s="12"/>
      <c r="BW555" s="12"/>
      <c r="BX555" s="12"/>
      <c r="BY555" s="12"/>
      <c r="BZ555" s="12"/>
      <c r="CA555" s="12"/>
      <c r="CB555" s="141"/>
      <c r="CC555" s="12"/>
      <c r="CD555" s="12"/>
      <c r="CE555" s="12"/>
      <c r="CF555" s="12"/>
      <c r="CG555" s="12"/>
      <c r="CH555" s="12"/>
      <c r="CI555" s="12"/>
      <c r="CJ555" s="12"/>
      <c r="CK555" s="12"/>
      <c r="CL555" s="12"/>
      <c r="CM555" s="12"/>
      <c r="CN555" s="12"/>
      <c r="CO555" s="12"/>
      <c r="CP555" s="12"/>
      <c r="CQ555" s="12"/>
      <c r="CR555" s="12"/>
      <c r="CS555" s="12"/>
      <c r="CT555" s="12"/>
      <c r="CU555" s="12"/>
      <c r="CV555" s="12"/>
      <c r="CW555" s="12"/>
      <c r="CX555" s="12"/>
      <c r="CY555" s="12"/>
      <c r="CZ555" s="12"/>
      <c r="DA555" s="12"/>
      <c r="DB555" s="12"/>
      <c r="DC555" s="12"/>
      <c r="DD555" s="12"/>
      <c r="DE555" s="12"/>
      <c r="DF555" s="12"/>
      <c r="DG555" s="12"/>
      <c r="DH555" s="12"/>
      <c r="DI555" s="12"/>
      <c r="DJ555" s="12"/>
      <c r="DK555" s="12"/>
      <c r="DL555" s="12"/>
      <c r="DM555" s="12"/>
      <c r="DN555" s="12"/>
      <c r="DO555" s="12"/>
      <c r="DP555" s="12"/>
      <c r="DQ555" s="12"/>
      <c r="DR555" s="12"/>
      <c r="DS555" s="12"/>
      <c r="DT555" s="12"/>
      <c r="DU555" s="12"/>
      <c r="DV555" s="12"/>
      <c r="DW555" s="12"/>
      <c r="DX555" s="12"/>
      <c r="DY555" s="12"/>
      <c r="DZ555" s="12"/>
      <c r="EA555" s="12"/>
      <c r="EB555" s="12"/>
      <c r="EC555" s="12"/>
      <c r="ED555" s="12"/>
      <c r="EE555" s="12"/>
      <c r="EF555" s="12"/>
      <c r="EG555" s="12"/>
      <c r="EH555" s="12"/>
      <c r="EI555" s="12"/>
      <c r="EJ555" s="12"/>
      <c r="EK555" s="12"/>
      <c r="EL555" s="12"/>
      <c r="EM555" s="12"/>
      <c r="EN555" s="12"/>
      <c r="EO555" s="12"/>
      <c r="EP555" s="12"/>
      <c r="EQ555" s="12"/>
      <c r="ER555" s="12"/>
      <c r="ES555" s="12"/>
      <c r="ET555" s="12"/>
      <c r="EU555" s="12"/>
      <c r="EV555" s="12"/>
      <c r="EW555" s="12"/>
      <c r="EX555" s="12"/>
      <c r="EY555" s="12"/>
      <c r="EZ555" s="12"/>
      <c r="FA555" s="12"/>
      <c r="FB555" s="12"/>
      <c r="FC555" s="12"/>
      <c r="FD555" s="12"/>
      <c r="FE555" s="12"/>
      <c r="FF555" s="12"/>
      <c r="FG555" s="12"/>
    </row>
    <row r="556" spans="1:163" ht="12.75" x14ac:dyDescent="0.2">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12"/>
      <c r="BH556" s="12"/>
      <c r="BI556" s="12"/>
      <c r="BJ556" s="12"/>
      <c r="BK556" s="12"/>
      <c r="BL556" s="117">
        <f>'Youth population'!AU556</f>
        <v>0</v>
      </c>
      <c r="BM556" s="12"/>
      <c r="BN556" s="12"/>
      <c r="BO556" s="12"/>
      <c r="BP556" s="12"/>
      <c r="BQ556" s="12"/>
      <c r="BR556" s="12"/>
      <c r="BS556" s="12"/>
      <c r="BT556" s="12"/>
      <c r="BU556" s="12"/>
      <c r="BV556" s="12"/>
      <c r="BW556" s="12"/>
      <c r="BX556" s="12"/>
      <c r="BY556" s="12"/>
      <c r="BZ556" s="12"/>
      <c r="CA556" s="12"/>
      <c r="CB556" s="141"/>
      <c r="CC556" s="12"/>
      <c r="CD556" s="12"/>
      <c r="CE556" s="12"/>
      <c r="CF556" s="12"/>
      <c r="CG556" s="12"/>
      <c r="CH556" s="12"/>
      <c r="CI556" s="12"/>
      <c r="CJ556" s="12"/>
      <c r="CK556" s="12"/>
      <c r="CL556" s="12"/>
      <c r="CM556" s="12"/>
      <c r="CN556" s="12"/>
      <c r="CO556" s="12"/>
      <c r="CP556" s="12"/>
      <c r="CQ556" s="12"/>
      <c r="CR556" s="12"/>
      <c r="CS556" s="12"/>
      <c r="CT556" s="12"/>
      <c r="CU556" s="12"/>
      <c r="CV556" s="12"/>
      <c r="CW556" s="12"/>
      <c r="CX556" s="12"/>
      <c r="CY556" s="12"/>
      <c r="CZ556" s="12"/>
      <c r="DA556" s="12"/>
      <c r="DB556" s="12"/>
      <c r="DC556" s="12"/>
      <c r="DD556" s="12"/>
      <c r="DE556" s="12"/>
      <c r="DF556" s="12"/>
      <c r="DG556" s="12"/>
      <c r="DH556" s="12"/>
      <c r="DI556" s="12"/>
      <c r="DJ556" s="12"/>
      <c r="DK556" s="12"/>
      <c r="DL556" s="12"/>
      <c r="DM556" s="12"/>
      <c r="DN556" s="12"/>
      <c r="DO556" s="12"/>
      <c r="DP556" s="12"/>
      <c r="DQ556" s="12"/>
      <c r="DR556" s="12"/>
      <c r="DS556" s="12"/>
      <c r="DT556" s="12"/>
      <c r="DU556" s="12"/>
      <c r="DV556" s="12"/>
      <c r="DW556" s="12"/>
      <c r="DX556" s="12"/>
      <c r="DY556" s="12"/>
      <c r="DZ556" s="12"/>
      <c r="EA556" s="12"/>
      <c r="EB556" s="12"/>
      <c r="EC556" s="12"/>
      <c r="ED556" s="12"/>
      <c r="EE556" s="12"/>
      <c r="EF556" s="12"/>
      <c r="EG556" s="12"/>
      <c r="EH556" s="12"/>
      <c r="EI556" s="12"/>
      <c r="EJ556" s="12"/>
      <c r="EK556" s="12"/>
      <c r="EL556" s="12"/>
      <c r="EM556" s="12"/>
      <c r="EN556" s="12"/>
      <c r="EO556" s="12"/>
      <c r="EP556" s="12"/>
      <c r="EQ556" s="12"/>
      <c r="ER556" s="12"/>
      <c r="ES556" s="12"/>
      <c r="ET556" s="12"/>
      <c r="EU556" s="12"/>
      <c r="EV556" s="12"/>
      <c r="EW556" s="12"/>
      <c r="EX556" s="12"/>
      <c r="EY556" s="12"/>
      <c r="EZ556" s="12"/>
      <c r="FA556" s="12"/>
      <c r="FB556" s="12"/>
      <c r="FC556" s="12"/>
      <c r="FD556" s="12"/>
      <c r="FE556" s="12"/>
      <c r="FF556" s="12"/>
      <c r="FG556" s="12"/>
    </row>
    <row r="557" spans="1:163" ht="12.75" x14ac:dyDescent="0.2">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12"/>
      <c r="BH557" s="12"/>
      <c r="BI557" s="12"/>
      <c r="BJ557" s="12"/>
      <c r="BK557" s="12"/>
      <c r="BL557" s="35">
        <f>'Youth population'!AU557</f>
        <v>0</v>
      </c>
      <c r="BM557" s="12"/>
      <c r="BN557" s="12"/>
      <c r="BO557" s="12"/>
      <c r="BP557" s="12"/>
      <c r="BQ557" s="12"/>
      <c r="BR557" s="12"/>
      <c r="BS557" s="12"/>
      <c r="BT557" s="12"/>
      <c r="BU557" s="12"/>
      <c r="BV557" s="12"/>
      <c r="BW557" s="12"/>
      <c r="BX557" s="12"/>
      <c r="BY557" s="12"/>
      <c r="BZ557" s="12"/>
      <c r="CA557" s="12"/>
      <c r="CB557" s="141"/>
      <c r="CC557" s="12"/>
      <c r="CD557" s="12"/>
      <c r="CE557" s="12"/>
      <c r="CF557" s="12"/>
      <c r="CG557" s="12"/>
      <c r="CH557" s="12"/>
      <c r="CI557" s="12"/>
      <c r="CJ557" s="12"/>
      <c r="CK557" s="12"/>
      <c r="CL557" s="12"/>
      <c r="CM557" s="12"/>
      <c r="CN557" s="12"/>
      <c r="CO557" s="12"/>
      <c r="CP557" s="12"/>
      <c r="CQ557" s="12"/>
      <c r="CR557" s="12"/>
      <c r="CS557" s="12"/>
      <c r="CT557" s="12"/>
      <c r="CU557" s="12"/>
      <c r="CV557" s="12"/>
      <c r="CW557" s="12"/>
      <c r="CX557" s="12"/>
      <c r="CY557" s="12"/>
      <c r="CZ557" s="12"/>
      <c r="DA557" s="12"/>
      <c r="DB557" s="12"/>
      <c r="DC557" s="12"/>
      <c r="DD557" s="12"/>
      <c r="DE557" s="12"/>
      <c r="DF557" s="12"/>
      <c r="DG557" s="12"/>
      <c r="DH557" s="12"/>
      <c r="DI557" s="12"/>
      <c r="DJ557" s="12"/>
      <c r="DK557" s="12"/>
      <c r="DL557" s="12"/>
      <c r="DM557" s="12"/>
      <c r="DN557" s="12"/>
      <c r="DO557" s="12"/>
      <c r="DP557" s="12"/>
      <c r="DQ557" s="12"/>
      <c r="DR557" s="12"/>
      <c r="DS557" s="12"/>
      <c r="DT557" s="12"/>
      <c r="DU557" s="12"/>
      <c r="DV557" s="12"/>
      <c r="DW557" s="12"/>
      <c r="DX557" s="12"/>
      <c r="DY557" s="12"/>
      <c r="DZ557" s="12"/>
      <c r="EA557" s="12"/>
      <c r="EB557" s="12"/>
      <c r="EC557" s="12"/>
      <c r="ED557" s="12"/>
      <c r="EE557" s="12"/>
      <c r="EF557" s="12"/>
      <c r="EG557" s="12"/>
      <c r="EH557" s="12"/>
      <c r="EI557" s="12"/>
      <c r="EJ557" s="12"/>
      <c r="EK557" s="12"/>
      <c r="EL557" s="12"/>
      <c r="EM557" s="12"/>
      <c r="EN557" s="12"/>
      <c r="EO557" s="12"/>
      <c r="EP557" s="12"/>
      <c r="EQ557" s="12"/>
      <c r="ER557" s="12"/>
      <c r="ES557" s="12"/>
      <c r="ET557" s="12"/>
      <c r="EU557" s="12"/>
      <c r="EV557" s="12"/>
      <c r="EW557" s="12"/>
      <c r="EX557" s="12"/>
      <c r="EY557" s="12"/>
      <c r="EZ557" s="12"/>
      <c r="FA557" s="12"/>
      <c r="FB557" s="12"/>
      <c r="FC557" s="12"/>
      <c r="FD557" s="12"/>
      <c r="FE557" s="12"/>
      <c r="FF557" s="12"/>
      <c r="FG557" s="12"/>
    </row>
    <row r="558" spans="1:163" ht="12.75" x14ac:dyDescent="0.2">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12"/>
      <c r="BH558" s="12"/>
      <c r="BI558" s="12"/>
      <c r="BJ558" s="12"/>
      <c r="BK558" s="12"/>
      <c r="BL558" s="310">
        <f>'Youth population'!AU558</f>
        <v>0</v>
      </c>
      <c r="BM558" s="12"/>
      <c r="BN558" s="12"/>
      <c r="BO558" s="12"/>
      <c r="BP558" s="12"/>
      <c r="BQ558" s="12"/>
      <c r="BR558" s="12"/>
      <c r="BS558" s="12"/>
      <c r="BT558" s="12"/>
      <c r="BU558" s="12"/>
      <c r="BV558" s="12"/>
      <c r="BW558" s="12"/>
      <c r="BX558" s="12"/>
      <c r="BY558" s="12"/>
      <c r="BZ558" s="12"/>
      <c r="CA558" s="12"/>
      <c r="CB558" s="141"/>
      <c r="CC558" s="12"/>
      <c r="CD558" s="12"/>
      <c r="CE558" s="12"/>
      <c r="CF558" s="12"/>
      <c r="CG558" s="12"/>
      <c r="CH558" s="12"/>
      <c r="CI558" s="12"/>
      <c r="CJ558" s="12"/>
      <c r="CK558" s="12"/>
      <c r="CL558" s="12"/>
      <c r="CM558" s="12"/>
      <c r="CN558" s="12"/>
      <c r="CO558" s="12"/>
      <c r="CP558" s="12"/>
      <c r="CQ558" s="12"/>
      <c r="CR558" s="12"/>
      <c r="CS558" s="12"/>
      <c r="CT558" s="12"/>
      <c r="CU558" s="12"/>
      <c r="CV558" s="12"/>
      <c r="CW558" s="12"/>
      <c r="CX558" s="12"/>
      <c r="CY558" s="12"/>
      <c r="CZ558" s="12"/>
      <c r="DA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c r="EB558" s="12"/>
      <c r="EC558" s="12"/>
      <c r="ED558" s="12"/>
      <c r="EE558" s="12"/>
      <c r="EF558" s="12"/>
      <c r="EG558" s="12"/>
      <c r="EH558" s="12"/>
      <c r="EI558" s="12"/>
      <c r="EJ558" s="12"/>
      <c r="EK558" s="12"/>
      <c r="EL558" s="12"/>
      <c r="EM558" s="12"/>
      <c r="EN558" s="12"/>
      <c r="EO558" s="12"/>
      <c r="EP558" s="12"/>
      <c r="EQ558" s="12"/>
      <c r="ER558" s="12"/>
      <c r="ES558" s="12"/>
      <c r="ET558" s="12"/>
      <c r="EU558" s="12"/>
      <c r="EV558" s="12"/>
      <c r="EW558" s="12"/>
      <c r="EX558" s="12"/>
      <c r="EY558" s="12"/>
      <c r="EZ558" s="12"/>
      <c r="FA558" s="12"/>
      <c r="FB558" s="12"/>
      <c r="FC558" s="12"/>
      <c r="FD558" s="12"/>
      <c r="FE558" s="12"/>
      <c r="FF558" s="12"/>
      <c r="FG558" s="12"/>
    </row>
    <row r="559" spans="1:163" ht="12.75" x14ac:dyDescent="0.2">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12"/>
      <c r="BH559" s="12"/>
      <c r="BI559" s="12"/>
      <c r="BJ559" s="12"/>
      <c r="BK559" s="12"/>
      <c r="BL559" s="69">
        <f>'Youth population'!AU559</f>
        <v>0</v>
      </c>
      <c r="BM559" s="12"/>
      <c r="BN559" s="12"/>
      <c r="BO559" s="12"/>
      <c r="BP559" s="12"/>
      <c r="BQ559" s="12"/>
      <c r="BR559" s="12"/>
      <c r="BS559" s="12"/>
      <c r="BT559" s="12"/>
      <c r="BU559" s="12"/>
      <c r="BV559" s="12"/>
      <c r="BW559" s="12"/>
      <c r="BX559" s="12"/>
      <c r="BY559" s="12"/>
      <c r="BZ559" s="12"/>
      <c r="CA559" s="12"/>
      <c r="CB559" s="141"/>
      <c r="CC559" s="12"/>
      <c r="CD559" s="12"/>
      <c r="CE559" s="12"/>
      <c r="CF559" s="12"/>
      <c r="CG559" s="12"/>
      <c r="CH559" s="12"/>
      <c r="CI559" s="12"/>
      <c r="CJ559" s="12"/>
      <c r="CK559" s="12"/>
      <c r="CL559" s="12"/>
      <c r="CM559" s="12"/>
      <c r="CN559" s="12"/>
      <c r="CO559" s="12"/>
      <c r="CP559" s="12"/>
      <c r="CQ559" s="12"/>
      <c r="CR559" s="12"/>
      <c r="CS559" s="12"/>
      <c r="CT559" s="12"/>
      <c r="CU559" s="12"/>
      <c r="CV559" s="12"/>
      <c r="CW559" s="12"/>
      <c r="CX559" s="12"/>
      <c r="CY559" s="12"/>
      <c r="CZ559" s="12"/>
      <c r="DA559" s="12"/>
      <c r="DB559" s="12"/>
      <c r="DC559" s="12"/>
      <c r="DD559" s="12"/>
      <c r="DE559" s="12"/>
      <c r="DF559" s="12"/>
      <c r="DG559" s="12"/>
      <c r="DH559" s="12"/>
      <c r="DI559" s="12"/>
      <c r="DJ559" s="12"/>
      <c r="DK559" s="12"/>
      <c r="DL559" s="12"/>
      <c r="DM559" s="12"/>
      <c r="DN559" s="12"/>
      <c r="DO559" s="12"/>
      <c r="DP559" s="12"/>
      <c r="DQ559" s="12"/>
      <c r="DR559" s="12"/>
      <c r="DS559" s="12"/>
      <c r="DT559" s="12"/>
      <c r="DU559" s="12"/>
      <c r="DV559" s="12"/>
      <c r="DW559" s="12"/>
      <c r="DX559" s="12"/>
      <c r="DY559" s="12"/>
      <c r="DZ559" s="12"/>
      <c r="EA559" s="12"/>
      <c r="EB559" s="12"/>
      <c r="EC559" s="12"/>
      <c r="ED559" s="12"/>
      <c r="EE559" s="12"/>
      <c r="EF559" s="12"/>
      <c r="EG559" s="12"/>
      <c r="EH559" s="12"/>
      <c r="EI559" s="12"/>
      <c r="EJ559" s="12"/>
      <c r="EK559" s="12"/>
      <c r="EL559" s="12"/>
      <c r="EM559" s="12"/>
      <c r="EN559" s="12"/>
      <c r="EO559" s="12"/>
      <c r="EP559" s="12"/>
      <c r="EQ559" s="12"/>
      <c r="ER559" s="12"/>
      <c r="ES559" s="12"/>
      <c r="ET559" s="12"/>
      <c r="EU559" s="12"/>
      <c r="EV559" s="12"/>
      <c r="EW559" s="12"/>
      <c r="EX559" s="12"/>
      <c r="EY559" s="12"/>
      <c r="EZ559" s="12"/>
      <c r="FA559" s="12"/>
      <c r="FB559" s="12"/>
      <c r="FC559" s="12"/>
      <c r="FD559" s="12"/>
      <c r="FE559" s="12"/>
      <c r="FF559" s="12"/>
      <c r="FG559" s="12"/>
    </row>
    <row r="560" spans="1:163" ht="12.75" x14ac:dyDescent="0.2">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12"/>
      <c r="BH560" s="12"/>
      <c r="BI560" s="12"/>
      <c r="BJ560" s="12"/>
      <c r="BK560" s="12"/>
      <c r="BL560" s="81">
        <f>'Youth population'!AU560</f>
        <v>0</v>
      </c>
      <c r="BM560" s="12"/>
      <c r="BN560" s="12"/>
      <c r="BO560" s="12"/>
      <c r="BP560" s="12"/>
      <c r="BQ560" s="12"/>
      <c r="BR560" s="12"/>
      <c r="BS560" s="12"/>
      <c r="BT560" s="12"/>
      <c r="BU560" s="12"/>
      <c r="BV560" s="12"/>
      <c r="BW560" s="12"/>
      <c r="BX560" s="12"/>
      <c r="BY560" s="12"/>
      <c r="BZ560" s="12"/>
      <c r="CA560" s="12"/>
      <c r="CB560" s="141"/>
      <c r="CC560" s="12"/>
      <c r="CD560" s="12"/>
      <c r="CE560" s="12"/>
      <c r="CF560" s="12"/>
      <c r="CG560" s="12"/>
      <c r="CH560" s="12"/>
      <c r="CI560" s="12"/>
      <c r="CJ560" s="12"/>
      <c r="CK560" s="12"/>
      <c r="CL560" s="12"/>
      <c r="CM560" s="12"/>
      <c r="CN560" s="12"/>
      <c r="CO560" s="12"/>
      <c r="CP560" s="12"/>
      <c r="CQ560" s="12"/>
      <c r="CR560" s="12"/>
      <c r="CS560" s="12"/>
      <c r="CT560" s="12"/>
      <c r="CU560" s="12"/>
      <c r="CV560" s="12"/>
      <c r="CW560" s="12"/>
      <c r="CX560" s="12"/>
      <c r="CY560" s="12"/>
      <c r="CZ560" s="12"/>
      <c r="DA560" s="12"/>
      <c r="DB560" s="12"/>
      <c r="DC560" s="12"/>
      <c r="DD560" s="12"/>
      <c r="DE560" s="12"/>
      <c r="DF560" s="12"/>
      <c r="DG560" s="12"/>
      <c r="DH560" s="12"/>
      <c r="DI560" s="12"/>
      <c r="DJ560" s="12"/>
      <c r="DK560" s="12"/>
      <c r="DL560" s="12"/>
      <c r="DM560" s="12"/>
      <c r="DN560" s="12"/>
      <c r="DO560" s="12"/>
      <c r="DP560" s="12"/>
      <c r="DQ560" s="12"/>
      <c r="DR560" s="12"/>
      <c r="DS560" s="12"/>
      <c r="DT560" s="12"/>
      <c r="DU560" s="12"/>
      <c r="DV560" s="12"/>
      <c r="DW560" s="12"/>
      <c r="DX560" s="12"/>
      <c r="DY560" s="12"/>
      <c r="DZ560" s="12"/>
      <c r="EA560" s="12"/>
      <c r="EB560" s="12"/>
      <c r="EC560" s="12"/>
      <c r="ED560" s="12"/>
      <c r="EE560" s="12"/>
      <c r="EF560" s="12"/>
      <c r="EG560" s="12"/>
      <c r="EH560" s="12"/>
      <c r="EI560" s="12"/>
      <c r="EJ560" s="12"/>
      <c r="EK560" s="12"/>
      <c r="EL560" s="12"/>
      <c r="EM560" s="12"/>
      <c r="EN560" s="12"/>
      <c r="EO560" s="12"/>
      <c r="EP560" s="12"/>
      <c r="EQ560" s="12"/>
      <c r="ER560" s="12"/>
      <c r="ES560" s="12"/>
      <c r="ET560" s="12"/>
      <c r="EU560" s="12"/>
      <c r="EV560" s="12"/>
      <c r="EW560" s="12"/>
      <c r="EX560" s="12"/>
      <c r="EY560" s="12"/>
      <c r="EZ560" s="12"/>
      <c r="FA560" s="12"/>
      <c r="FB560" s="12"/>
      <c r="FC560" s="12"/>
      <c r="FD560" s="12"/>
      <c r="FE560" s="12"/>
      <c r="FF560" s="12"/>
      <c r="FG560" s="12"/>
    </row>
    <row r="561" spans="1:163" ht="12.75" x14ac:dyDescent="0.2">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12"/>
      <c r="BH561" s="12"/>
      <c r="BI561" s="12"/>
      <c r="BJ561" s="12"/>
      <c r="BK561" s="12"/>
      <c r="BL561" s="69">
        <f>'Youth population'!AU561</f>
        <v>0</v>
      </c>
      <c r="BM561" s="12"/>
      <c r="BN561" s="12"/>
      <c r="BO561" s="12"/>
      <c r="BP561" s="12"/>
      <c r="BQ561" s="12"/>
      <c r="BR561" s="12"/>
      <c r="BS561" s="12"/>
      <c r="BT561" s="12"/>
      <c r="BU561" s="12"/>
      <c r="BV561" s="12"/>
      <c r="BW561" s="12"/>
      <c r="BX561" s="12"/>
      <c r="BY561" s="12"/>
      <c r="BZ561" s="12"/>
      <c r="CA561" s="12"/>
      <c r="CB561" s="141"/>
      <c r="CC561" s="12"/>
      <c r="CD561" s="12"/>
      <c r="CE561" s="12"/>
      <c r="CF561" s="12"/>
      <c r="CG561" s="12"/>
      <c r="CH561" s="12"/>
      <c r="CI561" s="12"/>
      <c r="CJ561" s="12"/>
      <c r="CK561" s="12"/>
      <c r="CL561" s="12"/>
      <c r="CM561" s="12"/>
      <c r="CN561" s="12"/>
      <c r="CO561" s="12"/>
      <c r="CP561" s="12"/>
      <c r="CQ561" s="12"/>
      <c r="CR561" s="12"/>
      <c r="CS561" s="12"/>
      <c r="CT561" s="12"/>
      <c r="CU561" s="12"/>
      <c r="CV561" s="12"/>
      <c r="CW561" s="12"/>
      <c r="CX561" s="12"/>
      <c r="CY561" s="12"/>
      <c r="CZ561" s="12"/>
      <c r="DA561" s="12"/>
      <c r="DB561" s="12"/>
      <c r="DC561" s="12"/>
      <c r="DD561" s="12"/>
      <c r="DE561" s="12"/>
      <c r="DF561" s="12"/>
      <c r="DG561" s="12"/>
      <c r="DH561" s="12"/>
      <c r="DI561" s="12"/>
      <c r="DJ561" s="12"/>
      <c r="DK561" s="12"/>
      <c r="DL561" s="12"/>
      <c r="DM561" s="12"/>
      <c r="DN561" s="12"/>
      <c r="DO561" s="12"/>
      <c r="DP561" s="12"/>
      <c r="DQ561" s="12"/>
      <c r="DR561" s="12"/>
      <c r="DS561" s="12"/>
      <c r="DT561" s="12"/>
      <c r="DU561" s="12"/>
      <c r="DV561" s="12"/>
      <c r="DW561" s="12"/>
      <c r="DX561" s="12"/>
      <c r="DY561" s="12"/>
      <c r="DZ561" s="12"/>
      <c r="EA561" s="12"/>
      <c r="EB561" s="12"/>
      <c r="EC561" s="12"/>
      <c r="ED561" s="12"/>
      <c r="EE561" s="12"/>
      <c r="EF561" s="12"/>
      <c r="EG561" s="12"/>
      <c r="EH561" s="12"/>
      <c r="EI561" s="12"/>
      <c r="EJ561" s="12"/>
      <c r="EK561" s="12"/>
      <c r="EL561" s="12"/>
      <c r="EM561" s="12"/>
      <c r="EN561" s="12"/>
      <c r="EO561" s="12"/>
      <c r="EP561" s="12"/>
      <c r="EQ561" s="12"/>
      <c r="ER561" s="12"/>
      <c r="ES561" s="12"/>
      <c r="ET561" s="12"/>
      <c r="EU561" s="12"/>
      <c r="EV561" s="12"/>
      <c r="EW561" s="12"/>
      <c r="EX561" s="12"/>
      <c r="EY561" s="12"/>
      <c r="EZ561" s="12"/>
      <c r="FA561" s="12"/>
      <c r="FB561" s="12"/>
      <c r="FC561" s="12"/>
      <c r="FD561" s="12"/>
      <c r="FE561" s="12"/>
      <c r="FF561" s="12"/>
      <c r="FG561" s="12"/>
    </row>
    <row r="562" spans="1:163" ht="12.75" x14ac:dyDescent="0.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12"/>
      <c r="BH562" s="12"/>
      <c r="BI562" s="12"/>
      <c r="BJ562" s="12"/>
      <c r="BK562" s="12"/>
      <c r="BL562" s="117">
        <f>'Youth population'!AU562</f>
        <v>0</v>
      </c>
      <c r="BM562" s="12"/>
      <c r="BN562" s="12"/>
      <c r="BO562" s="12"/>
      <c r="BP562" s="12"/>
      <c r="BQ562" s="12"/>
      <c r="BR562" s="12"/>
      <c r="BS562" s="12"/>
      <c r="BT562" s="12"/>
      <c r="BU562" s="12"/>
      <c r="BV562" s="12"/>
      <c r="BW562" s="12"/>
      <c r="BX562" s="12"/>
      <c r="BY562" s="12"/>
      <c r="BZ562" s="12"/>
      <c r="CA562" s="12"/>
      <c r="CB562" s="141"/>
      <c r="CC562" s="12"/>
      <c r="CD562" s="12"/>
      <c r="CE562" s="12"/>
      <c r="CF562" s="12"/>
      <c r="CG562" s="12"/>
      <c r="CH562" s="12"/>
      <c r="CI562" s="12"/>
      <c r="CJ562" s="12"/>
      <c r="CK562" s="12"/>
      <c r="CL562" s="12"/>
      <c r="CM562" s="12"/>
      <c r="CN562" s="12"/>
      <c r="CO562" s="12"/>
      <c r="CP562" s="12"/>
      <c r="CQ562" s="12"/>
      <c r="CR562" s="12"/>
      <c r="CS562" s="12"/>
      <c r="CT562" s="12"/>
      <c r="CU562" s="12"/>
      <c r="CV562" s="12"/>
      <c r="CW562" s="12"/>
      <c r="CX562" s="12"/>
      <c r="CY562" s="12"/>
      <c r="CZ562" s="12"/>
      <c r="DA562" s="12"/>
      <c r="DB562" s="12"/>
      <c r="DC562" s="12"/>
      <c r="DD562" s="12"/>
      <c r="DE562" s="12"/>
      <c r="DF562" s="12"/>
      <c r="DG562" s="12"/>
      <c r="DH562" s="12"/>
      <c r="DI562" s="12"/>
      <c r="DJ562" s="12"/>
      <c r="DK562" s="12"/>
      <c r="DL562" s="12"/>
      <c r="DM562" s="12"/>
      <c r="DN562" s="12"/>
      <c r="DO562" s="12"/>
      <c r="DP562" s="12"/>
      <c r="DQ562" s="12"/>
      <c r="DR562" s="12"/>
      <c r="DS562" s="12"/>
      <c r="DT562" s="12"/>
      <c r="DU562" s="12"/>
      <c r="DV562" s="12"/>
      <c r="DW562" s="12"/>
      <c r="DX562" s="12"/>
      <c r="DY562" s="12"/>
      <c r="DZ562" s="12"/>
      <c r="EA562" s="12"/>
      <c r="EB562" s="12"/>
      <c r="EC562" s="12"/>
      <c r="ED562" s="12"/>
      <c r="EE562" s="12"/>
      <c r="EF562" s="12"/>
      <c r="EG562" s="12"/>
      <c r="EH562" s="12"/>
      <c r="EI562" s="12"/>
      <c r="EJ562" s="12"/>
      <c r="EK562" s="12"/>
      <c r="EL562" s="12"/>
      <c r="EM562" s="12"/>
      <c r="EN562" s="12"/>
      <c r="EO562" s="12"/>
      <c r="EP562" s="12"/>
      <c r="EQ562" s="12"/>
      <c r="ER562" s="12"/>
      <c r="ES562" s="12"/>
      <c r="ET562" s="12"/>
      <c r="EU562" s="12"/>
      <c r="EV562" s="12"/>
      <c r="EW562" s="12"/>
      <c r="EX562" s="12"/>
      <c r="EY562" s="12"/>
      <c r="EZ562" s="12"/>
      <c r="FA562" s="12"/>
      <c r="FB562" s="12"/>
      <c r="FC562" s="12"/>
      <c r="FD562" s="12"/>
      <c r="FE562" s="12"/>
      <c r="FF562" s="12"/>
      <c r="FG562" s="12"/>
    </row>
    <row r="563" spans="1:163" ht="12.75" x14ac:dyDescent="0.2">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12"/>
      <c r="BH563" s="12"/>
      <c r="BI563" s="12"/>
      <c r="BJ563" s="12"/>
      <c r="BK563" s="12"/>
      <c r="BL563" s="310">
        <f>'Youth population'!AU563</f>
        <v>0</v>
      </c>
      <c r="BM563" s="12"/>
      <c r="BN563" s="12"/>
      <c r="BO563" s="12"/>
      <c r="BP563" s="12"/>
      <c r="BQ563" s="12"/>
      <c r="BR563" s="12"/>
      <c r="BS563" s="12"/>
      <c r="BT563" s="12"/>
      <c r="BU563" s="12"/>
      <c r="BV563" s="12"/>
      <c r="BW563" s="12"/>
      <c r="BX563" s="12"/>
      <c r="BY563" s="12"/>
      <c r="BZ563" s="12"/>
      <c r="CA563" s="12"/>
      <c r="CB563" s="141"/>
      <c r="CC563" s="12"/>
      <c r="CD563" s="12"/>
      <c r="CE563" s="12"/>
      <c r="CF563" s="12"/>
      <c r="CG563" s="12"/>
      <c r="CH563" s="12"/>
      <c r="CI563" s="12"/>
      <c r="CJ563" s="12"/>
      <c r="CK563" s="12"/>
      <c r="CL563" s="12"/>
      <c r="CM563" s="12"/>
      <c r="CN563" s="12"/>
      <c r="CO563" s="12"/>
      <c r="CP563" s="12"/>
      <c r="CQ563" s="12"/>
      <c r="CR563" s="12"/>
      <c r="CS563" s="12"/>
      <c r="CT563" s="12"/>
      <c r="CU563" s="12"/>
      <c r="CV563" s="12"/>
      <c r="CW563" s="12"/>
      <c r="CX563" s="12"/>
      <c r="CY563" s="12"/>
      <c r="CZ563" s="12"/>
      <c r="DA563" s="12"/>
      <c r="DB563" s="12"/>
      <c r="DC563" s="12"/>
      <c r="DD563" s="12"/>
      <c r="DE563" s="12"/>
      <c r="DF563" s="12"/>
      <c r="DG563" s="12"/>
      <c r="DH563" s="12"/>
      <c r="DI563" s="12"/>
      <c r="DJ563" s="12"/>
      <c r="DK563" s="12"/>
      <c r="DL563" s="12"/>
      <c r="DM563" s="12"/>
      <c r="DN563" s="12"/>
      <c r="DO563" s="12"/>
      <c r="DP563" s="12"/>
      <c r="DQ563" s="12"/>
      <c r="DR563" s="12"/>
      <c r="DS563" s="12"/>
      <c r="DT563" s="12"/>
      <c r="DU563" s="12"/>
      <c r="DV563" s="12"/>
      <c r="DW563" s="12"/>
      <c r="DX563" s="12"/>
      <c r="DY563" s="12"/>
      <c r="DZ563" s="12"/>
      <c r="EA563" s="12"/>
      <c r="EB563" s="12"/>
      <c r="EC563" s="12"/>
      <c r="ED563" s="12"/>
      <c r="EE563" s="12"/>
      <c r="EF563" s="12"/>
      <c r="EG563" s="12"/>
      <c r="EH563" s="12"/>
      <c r="EI563" s="12"/>
      <c r="EJ563" s="12"/>
      <c r="EK563" s="12"/>
      <c r="EL563" s="12"/>
      <c r="EM563" s="12"/>
      <c r="EN563" s="12"/>
      <c r="EO563" s="12"/>
      <c r="EP563" s="12"/>
      <c r="EQ563" s="12"/>
      <c r="ER563" s="12"/>
      <c r="ES563" s="12"/>
      <c r="ET563" s="12"/>
      <c r="EU563" s="12"/>
      <c r="EV563" s="12"/>
      <c r="EW563" s="12"/>
      <c r="EX563" s="12"/>
      <c r="EY563" s="12"/>
      <c r="EZ563" s="12"/>
      <c r="FA563" s="12"/>
      <c r="FB563" s="12"/>
      <c r="FC563" s="12"/>
      <c r="FD563" s="12"/>
      <c r="FE563" s="12"/>
      <c r="FF563" s="12"/>
      <c r="FG563" s="12"/>
    </row>
    <row r="564" spans="1:163" ht="12.75" x14ac:dyDescent="0.2">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12"/>
      <c r="BH564" s="12"/>
      <c r="BI564" s="12"/>
      <c r="BJ564" s="12"/>
      <c r="BK564" s="12"/>
      <c r="BL564" s="81">
        <f>'Youth population'!AU564</f>
        <v>0</v>
      </c>
      <c r="BM564" s="12"/>
      <c r="BN564" s="12"/>
      <c r="BO564" s="12"/>
      <c r="BP564" s="12"/>
      <c r="BQ564" s="12"/>
      <c r="BR564" s="12"/>
      <c r="BS564" s="12"/>
      <c r="BT564" s="12"/>
      <c r="BU564" s="12"/>
      <c r="BV564" s="12"/>
      <c r="BW564" s="12"/>
      <c r="BX564" s="12"/>
      <c r="BY564" s="12"/>
      <c r="BZ564" s="12"/>
      <c r="CA564" s="12"/>
      <c r="CB564" s="141"/>
      <c r="CC564" s="12"/>
      <c r="CD564" s="12"/>
      <c r="CE564" s="12"/>
      <c r="CF564" s="12"/>
      <c r="CG564" s="12"/>
      <c r="CH564" s="12"/>
      <c r="CI564" s="12"/>
      <c r="CJ564" s="12"/>
      <c r="CK564" s="12"/>
      <c r="CL564" s="12"/>
      <c r="CM564" s="12"/>
      <c r="CN564" s="12"/>
      <c r="CO564" s="12"/>
      <c r="CP564" s="12"/>
      <c r="CQ564" s="12"/>
      <c r="CR564" s="12"/>
      <c r="CS564" s="12"/>
      <c r="CT564" s="12"/>
      <c r="CU564" s="12"/>
      <c r="CV564" s="12"/>
      <c r="CW564" s="12"/>
      <c r="CX564" s="12"/>
      <c r="CY564" s="12"/>
      <c r="CZ564" s="12"/>
      <c r="DA564" s="12"/>
      <c r="DB564" s="12"/>
      <c r="DC564" s="12"/>
      <c r="DD564" s="12"/>
      <c r="DE564" s="12"/>
      <c r="DF564" s="12"/>
      <c r="DG564" s="12"/>
      <c r="DH564" s="12"/>
      <c r="DI564" s="12"/>
      <c r="DJ564" s="12"/>
      <c r="DK564" s="12"/>
      <c r="DL564" s="12"/>
      <c r="DM564" s="12"/>
      <c r="DN564" s="12"/>
      <c r="DO564" s="12"/>
      <c r="DP564" s="12"/>
      <c r="DQ564" s="12"/>
      <c r="DR564" s="12"/>
      <c r="DS564" s="12"/>
      <c r="DT564" s="12"/>
      <c r="DU564" s="12"/>
      <c r="DV564" s="12"/>
      <c r="DW564" s="12"/>
      <c r="DX564" s="12"/>
      <c r="DY564" s="12"/>
      <c r="DZ564" s="12"/>
      <c r="EA564" s="12"/>
      <c r="EB564" s="12"/>
      <c r="EC564" s="12"/>
      <c r="ED564" s="12"/>
      <c r="EE564" s="12"/>
      <c r="EF564" s="12"/>
      <c r="EG564" s="12"/>
      <c r="EH564" s="12"/>
      <c r="EI564" s="12"/>
      <c r="EJ564" s="12"/>
      <c r="EK564" s="12"/>
      <c r="EL564" s="12"/>
      <c r="EM564" s="12"/>
      <c r="EN564" s="12"/>
      <c r="EO564" s="12"/>
      <c r="EP564" s="12"/>
      <c r="EQ564" s="12"/>
      <c r="ER564" s="12"/>
      <c r="ES564" s="12"/>
      <c r="ET564" s="12"/>
      <c r="EU564" s="12"/>
      <c r="EV564" s="12"/>
      <c r="EW564" s="12"/>
      <c r="EX564" s="12"/>
      <c r="EY564" s="12"/>
      <c r="EZ564" s="12"/>
      <c r="FA564" s="12"/>
      <c r="FB564" s="12"/>
      <c r="FC564" s="12"/>
      <c r="FD564" s="12"/>
      <c r="FE564" s="12"/>
      <c r="FF564" s="12"/>
      <c r="FG564" s="12"/>
    </row>
    <row r="565" spans="1:163" ht="12.75" x14ac:dyDescent="0.2">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12"/>
      <c r="BH565" s="12"/>
      <c r="BI565" s="12"/>
      <c r="BJ565" s="12"/>
      <c r="BK565" s="12"/>
      <c r="BL565" s="81">
        <f>'Youth population'!AU565</f>
        <v>0</v>
      </c>
      <c r="BM565" s="12"/>
      <c r="BN565" s="12"/>
      <c r="BO565" s="12"/>
      <c r="BP565" s="12"/>
      <c r="BQ565" s="12"/>
      <c r="BR565" s="12"/>
      <c r="BS565" s="12"/>
      <c r="BT565" s="12"/>
      <c r="BU565" s="12"/>
      <c r="BV565" s="12"/>
      <c r="BW565" s="12"/>
      <c r="BX565" s="12"/>
      <c r="BY565" s="12"/>
      <c r="BZ565" s="12"/>
      <c r="CA565" s="12"/>
      <c r="CB565" s="141"/>
      <c r="CC565" s="12"/>
      <c r="CD565" s="12"/>
      <c r="CE565" s="12"/>
      <c r="CF565" s="12"/>
      <c r="CG565" s="12"/>
      <c r="CH565" s="12"/>
      <c r="CI565" s="12"/>
      <c r="CJ565" s="12"/>
      <c r="CK565" s="12"/>
      <c r="CL565" s="12"/>
      <c r="CM565" s="12"/>
      <c r="CN565" s="12"/>
      <c r="CO565" s="12"/>
      <c r="CP565" s="12"/>
      <c r="CQ565" s="12"/>
      <c r="CR565" s="12"/>
      <c r="CS565" s="12"/>
      <c r="CT565" s="12"/>
      <c r="CU565" s="12"/>
      <c r="CV565" s="12"/>
      <c r="CW565" s="12"/>
      <c r="CX565" s="12"/>
      <c r="CY565" s="12"/>
      <c r="CZ565" s="12"/>
      <c r="DA565" s="12"/>
      <c r="DB565" s="12"/>
      <c r="DC565" s="12"/>
      <c r="DD565" s="12"/>
      <c r="DE565" s="12"/>
      <c r="DF565" s="12"/>
      <c r="DG565" s="12"/>
      <c r="DH565" s="12"/>
      <c r="DI565" s="12"/>
      <c r="DJ565" s="12"/>
      <c r="DK565" s="12"/>
      <c r="DL565" s="12"/>
      <c r="DM565" s="12"/>
      <c r="DN565" s="12"/>
      <c r="DO565" s="12"/>
      <c r="DP565" s="12"/>
      <c r="DQ565" s="12"/>
      <c r="DR565" s="12"/>
      <c r="DS565" s="12"/>
      <c r="DT565" s="12"/>
      <c r="DU565" s="12"/>
      <c r="DV565" s="12"/>
      <c r="DW565" s="12"/>
      <c r="DX565" s="12"/>
      <c r="DY565" s="12"/>
      <c r="DZ565" s="12"/>
      <c r="EA565" s="12"/>
      <c r="EB565" s="12"/>
      <c r="EC565" s="12"/>
      <c r="ED565" s="12"/>
      <c r="EE565" s="12"/>
      <c r="EF565" s="12"/>
      <c r="EG565" s="12"/>
      <c r="EH565" s="12"/>
      <c r="EI565" s="12"/>
      <c r="EJ565" s="12"/>
      <c r="EK565" s="12"/>
      <c r="EL565" s="12"/>
      <c r="EM565" s="12"/>
      <c r="EN565" s="12"/>
      <c r="EO565" s="12"/>
      <c r="EP565" s="12"/>
      <c r="EQ565" s="12"/>
      <c r="ER565" s="12"/>
      <c r="ES565" s="12"/>
      <c r="ET565" s="12"/>
      <c r="EU565" s="12"/>
      <c r="EV565" s="12"/>
      <c r="EW565" s="12"/>
      <c r="EX565" s="12"/>
      <c r="EY565" s="12"/>
      <c r="EZ565" s="12"/>
      <c r="FA565" s="12"/>
      <c r="FB565" s="12"/>
      <c r="FC565" s="12"/>
      <c r="FD565" s="12"/>
      <c r="FE565" s="12"/>
      <c r="FF565" s="12"/>
      <c r="FG565" s="12"/>
    </row>
    <row r="566" spans="1:163" ht="12.75" x14ac:dyDescent="0.2">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69">
        <f>'Youth population'!AU566</f>
        <v>0</v>
      </c>
      <c r="BM566" s="12"/>
      <c r="BN566" s="12"/>
      <c r="BO566" s="12"/>
      <c r="BP566" s="12"/>
      <c r="BQ566" s="12"/>
      <c r="BR566" s="12"/>
      <c r="BS566" s="12"/>
      <c r="BT566" s="12"/>
      <c r="BU566" s="12"/>
      <c r="BV566" s="12"/>
      <c r="BW566" s="12"/>
      <c r="BX566" s="12"/>
      <c r="BY566" s="12"/>
      <c r="BZ566" s="12"/>
      <c r="CA566" s="12"/>
      <c r="CB566" s="141"/>
      <c r="CC566" s="12"/>
      <c r="CD566" s="12"/>
      <c r="CE566" s="12"/>
      <c r="CF566" s="12"/>
      <c r="CG566" s="12"/>
      <c r="CH566" s="12"/>
      <c r="CI566" s="12"/>
      <c r="CJ566" s="12"/>
      <c r="CK566" s="12"/>
      <c r="CL566" s="12"/>
      <c r="CM566" s="12"/>
      <c r="CN566" s="12"/>
      <c r="CO566" s="12"/>
      <c r="CP566" s="12"/>
      <c r="CQ566" s="12"/>
      <c r="CR566" s="12"/>
      <c r="CS566" s="12"/>
      <c r="CT566" s="12"/>
      <c r="CU566" s="12"/>
      <c r="CV566" s="12"/>
      <c r="CW566" s="12"/>
      <c r="CX566" s="12"/>
      <c r="CY566" s="12"/>
      <c r="CZ566" s="12"/>
      <c r="DA566" s="12"/>
      <c r="DB566" s="12"/>
      <c r="DC566" s="12"/>
      <c r="DD566" s="12"/>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c r="EA566" s="12"/>
      <c r="EB566" s="12"/>
      <c r="EC566" s="12"/>
      <c r="ED566" s="12"/>
      <c r="EE566" s="12"/>
      <c r="EF566" s="12"/>
      <c r="EG566" s="12"/>
      <c r="EH566" s="12"/>
      <c r="EI566" s="12"/>
      <c r="EJ566" s="12"/>
      <c r="EK566" s="12"/>
      <c r="EL566" s="12"/>
      <c r="EM566" s="12"/>
      <c r="EN566" s="12"/>
      <c r="EO566" s="12"/>
      <c r="EP566" s="12"/>
      <c r="EQ566" s="12"/>
      <c r="ER566" s="12"/>
      <c r="ES566" s="12"/>
      <c r="ET566" s="12"/>
      <c r="EU566" s="12"/>
      <c r="EV566" s="12"/>
      <c r="EW566" s="12"/>
      <c r="EX566" s="12"/>
      <c r="EY566" s="12"/>
      <c r="EZ566" s="12"/>
      <c r="FA566" s="12"/>
      <c r="FB566" s="12"/>
      <c r="FC566" s="12"/>
      <c r="FD566" s="12"/>
      <c r="FE566" s="12"/>
      <c r="FF566" s="12"/>
      <c r="FG566" s="12"/>
    </row>
    <row r="567" spans="1:163" ht="12.75" x14ac:dyDescent="0.2">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12"/>
      <c r="BH567" s="12"/>
      <c r="BI567" s="12"/>
      <c r="BJ567" s="12"/>
      <c r="BK567" s="12"/>
      <c r="BL567" s="117">
        <f>'Youth population'!AU567</f>
        <v>0</v>
      </c>
      <c r="BM567" s="12"/>
      <c r="BN567" s="12"/>
      <c r="BO567" s="12"/>
      <c r="BP567" s="12"/>
      <c r="BQ567" s="12"/>
      <c r="BR567" s="12"/>
      <c r="BS567" s="12"/>
      <c r="BT567" s="12"/>
      <c r="BU567" s="12"/>
      <c r="BV567" s="12"/>
      <c r="BW567" s="12"/>
      <c r="BX567" s="12"/>
      <c r="BY567" s="12"/>
      <c r="BZ567" s="12"/>
      <c r="CA567" s="12"/>
      <c r="CB567" s="141"/>
      <c r="CC567" s="12"/>
      <c r="CD567" s="12"/>
      <c r="CE567" s="12"/>
      <c r="CF567" s="12"/>
      <c r="CG567" s="12"/>
      <c r="CH567" s="12"/>
      <c r="CI567" s="12"/>
      <c r="CJ567" s="12"/>
      <c r="CK567" s="12"/>
      <c r="CL567" s="12"/>
      <c r="CM567" s="12"/>
      <c r="CN567" s="12"/>
      <c r="CO567" s="12"/>
      <c r="CP567" s="12"/>
      <c r="CQ567" s="12"/>
      <c r="CR567" s="12"/>
      <c r="CS567" s="12"/>
      <c r="CT567" s="12"/>
      <c r="CU567" s="12"/>
      <c r="CV567" s="12"/>
      <c r="CW567" s="12"/>
      <c r="CX567" s="12"/>
      <c r="CY567" s="12"/>
      <c r="CZ567" s="12"/>
      <c r="DA567" s="12"/>
      <c r="DB567" s="12"/>
      <c r="DC567" s="12"/>
      <c r="DD567" s="12"/>
      <c r="DE567" s="12"/>
      <c r="DF567" s="12"/>
      <c r="DG567" s="12"/>
      <c r="DH567" s="12"/>
      <c r="DI567" s="12"/>
      <c r="DJ567" s="12"/>
      <c r="DK567" s="12"/>
      <c r="DL567" s="12"/>
      <c r="DM567" s="12"/>
      <c r="DN567" s="12"/>
      <c r="DO567" s="12"/>
      <c r="DP567" s="12"/>
      <c r="DQ567" s="12"/>
      <c r="DR567" s="12"/>
      <c r="DS567" s="12"/>
      <c r="DT567" s="12"/>
      <c r="DU567" s="12"/>
      <c r="DV567" s="12"/>
      <c r="DW567" s="12"/>
      <c r="DX567" s="12"/>
      <c r="DY567" s="12"/>
      <c r="DZ567" s="12"/>
      <c r="EA567" s="12"/>
      <c r="EB567" s="12"/>
      <c r="EC567" s="12"/>
      <c r="ED567" s="12"/>
      <c r="EE567" s="12"/>
      <c r="EF567" s="12"/>
      <c r="EG567" s="12"/>
      <c r="EH567" s="12"/>
      <c r="EI567" s="12"/>
      <c r="EJ567" s="12"/>
      <c r="EK567" s="12"/>
      <c r="EL567" s="12"/>
      <c r="EM567" s="12"/>
      <c r="EN567" s="12"/>
      <c r="EO567" s="12"/>
      <c r="EP567" s="12"/>
      <c r="EQ567" s="12"/>
      <c r="ER567" s="12"/>
      <c r="ES567" s="12"/>
      <c r="ET567" s="12"/>
      <c r="EU567" s="12"/>
      <c r="EV567" s="12"/>
      <c r="EW567" s="12"/>
      <c r="EX567" s="12"/>
      <c r="EY567" s="12"/>
      <c r="EZ567" s="12"/>
      <c r="FA567" s="12"/>
      <c r="FB567" s="12"/>
      <c r="FC567" s="12"/>
      <c r="FD567" s="12"/>
      <c r="FE567" s="12"/>
      <c r="FF567" s="12"/>
      <c r="FG567" s="12"/>
    </row>
    <row r="568" spans="1:163" ht="12.75" x14ac:dyDescent="0.2">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12"/>
      <c r="BH568" s="12"/>
      <c r="BI568" s="12"/>
      <c r="BJ568" s="12"/>
      <c r="BK568" s="12"/>
      <c r="BL568" s="35">
        <f>'Youth population'!AU568</f>
        <v>0</v>
      </c>
      <c r="BM568" s="12"/>
      <c r="BN568" s="12"/>
      <c r="BO568" s="12"/>
      <c r="BP568" s="12"/>
      <c r="BQ568" s="12"/>
      <c r="BR568" s="12"/>
      <c r="BS568" s="12"/>
      <c r="BT568" s="12"/>
      <c r="BU568" s="12"/>
      <c r="BV568" s="12"/>
      <c r="BW568" s="12"/>
      <c r="BX568" s="12"/>
      <c r="BY568" s="12"/>
      <c r="BZ568" s="12"/>
      <c r="CA568" s="12"/>
      <c r="CB568" s="141"/>
      <c r="CC568" s="12"/>
      <c r="CD568" s="12"/>
      <c r="CE568" s="12"/>
      <c r="CF568" s="12"/>
      <c r="CG568" s="12"/>
      <c r="CH568" s="12"/>
      <c r="CI568" s="12"/>
      <c r="CJ568" s="12"/>
      <c r="CK568" s="12"/>
      <c r="CL568" s="12"/>
      <c r="CM568" s="12"/>
      <c r="CN568" s="12"/>
      <c r="CO568" s="12"/>
      <c r="CP568" s="12"/>
      <c r="CQ568" s="12"/>
      <c r="CR568" s="12"/>
      <c r="CS568" s="12"/>
      <c r="CT568" s="12"/>
      <c r="CU568" s="12"/>
      <c r="CV568" s="12"/>
      <c r="CW568" s="12"/>
      <c r="CX568" s="12"/>
      <c r="CY568" s="12"/>
      <c r="CZ568" s="12"/>
      <c r="DA568" s="12"/>
      <c r="DB568" s="12"/>
      <c r="DC568" s="12"/>
      <c r="DD568" s="12"/>
      <c r="DE568" s="12"/>
      <c r="DF568" s="12"/>
      <c r="DG568" s="12"/>
      <c r="DH568" s="12"/>
      <c r="DI568" s="12"/>
      <c r="DJ568" s="12"/>
      <c r="DK568" s="12"/>
      <c r="DL568" s="12"/>
      <c r="DM568" s="12"/>
      <c r="DN568" s="12"/>
      <c r="DO568" s="12"/>
      <c r="DP568" s="12"/>
      <c r="DQ568" s="12"/>
      <c r="DR568" s="12"/>
      <c r="DS568" s="12"/>
      <c r="DT568" s="12"/>
      <c r="DU568" s="12"/>
      <c r="DV568" s="12"/>
      <c r="DW568" s="12"/>
      <c r="DX568" s="12"/>
      <c r="DY568" s="12"/>
      <c r="DZ568" s="12"/>
      <c r="EA568" s="12"/>
      <c r="EB568" s="12"/>
      <c r="EC568" s="12"/>
      <c r="ED568" s="12"/>
      <c r="EE568" s="12"/>
      <c r="EF568" s="12"/>
      <c r="EG568" s="12"/>
      <c r="EH568" s="12"/>
      <c r="EI568" s="12"/>
      <c r="EJ568" s="12"/>
      <c r="EK568" s="12"/>
      <c r="EL568" s="12"/>
      <c r="EM568" s="12"/>
      <c r="EN568" s="12"/>
      <c r="EO568" s="12"/>
      <c r="EP568" s="12"/>
      <c r="EQ568" s="12"/>
      <c r="ER568" s="12"/>
      <c r="ES568" s="12"/>
      <c r="ET568" s="12"/>
      <c r="EU568" s="12"/>
      <c r="EV568" s="12"/>
      <c r="EW568" s="12"/>
      <c r="EX568" s="12"/>
      <c r="EY568" s="12"/>
      <c r="EZ568" s="12"/>
      <c r="FA568" s="12"/>
      <c r="FB568" s="12"/>
      <c r="FC568" s="12"/>
      <c r="FD568" s="12"/>
      <c r="FE568" s="12"/>
      <c r="FF568" s="12"/>
      <c r="FG568" s="12"/>
    </row>
    <row r="569" spans="1:163" ht="12.75" x14ac:dyDescent="0.2">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12"/>
      <c r="BH569" s="12"/>
      <c r="BI569" s="12"/>
      <c r="BJ569" s="12"/>
      <c r="BK569" s="12"/>
      <c r="BL569" s="117">
        <f>'Youth population'!AU569</f>
        <v>0</v>
      </c>
      <c r="BM569" s="12"/>
      <c r="BN569" s="12"/>
      <c r="BO569" s="12"/>
      <c r="BP569" s="12"/>
      <c r="BQ569" s="12"/>
      <c r="BR569" s="12"/>
      <c r="BS569" s="12"/>
      <c r="BT569" s="12"/>
      <c r="BU569" s="12"/>
      <c r="BV569" s="12"/>
      <c r="BW569" s="12"/>
      <c r="BX569" s="12"/>
      <c r="BY569" s="12"/>
      <c r="BZ569" s="12"/>
      <c r="CA569" s="12"/>
      <c r="CB569" s="141"/>
      <c r="CC569" s="12"/>
      <c r="CD569" s="12"/>
      <c r="CE569" s="12"/>
      <c r="CF569" s="12"/>
      <c r="CG569" s="12"/>
      <c r="CH569" s="12"/>
      <c r="CI569" s="12"/>
      <c r="CJ569" s="12"/>
      <c r="CK569" s="12"/>
      <c r="CL569" s="12"/>
      <c r="CM569" s="12"/>
      <c r="CN569" s="12"/>
      <c r="CO569" s="12"/>
      <c r="CP569" s="12"/>
      <c r="CQ569" s="12"/>
      <c r="CR569" s="12"/>
      <c r="CS569" s="12"/>
      <c r="CT569" s="12"/>
      <c r="CU569" s="12"/>
      <c r="CV569" s="12"/>
      <c r="CW569" s="12"/>
      <c r="CX569" s="12"/>
      <c r="CY569" s="12"/>
      <c r="CZ569" s="12"/>
      <c r="DA569" s="12"/>
      <c r="DB569" s="12"/>
      <c r="DC569" s="12"/>
      <c r="DD569" s="12"/>
      <c r="DE569" s="12"/>
      <c r="DF569" s="12"/>
      <c r="DG569" s="12"/>
      <c r="DH569" s="12"/>
      <c r="DI569" s="12"/>
      <c r="DJ569" s="12"/>
      <c r="DK569" s="12"/>
      <c r="DL569" s="12"/>
      <c r="DM569" s="12"/>
      <c r="DN569" s="12"/>
      <c r="DO569" s="12"/>
      <c r="DP569" s="12"/>
      <c r="DQ569" s="12"/>
      <c r="DR569" s="12"/>
      <c r="DS569" s="12"/>
      <c r="DT569" s="12"/>
      <c r="DU569" s="12"/>
      <c r="DV569" s="12"/>
      <c r="DW569" s="12"/>
      <c r="DX569" s="12"/>
      <c r="DY569" s="12"/>
      <c r="DZ569" s="12"/>
      <c r="EA569" s="12"/>
      <c r="EB569" s="12"/>
      <c r="EC569" s="12"/>
      <c r="ED569" s="12"/>
      <c r="EE569" s="12"/>
      <c r="EF569" s="12"/>
      <c r="EG569" s="12"/>
      <c r="EH569" s="12"/>
      <c r="EI569" s="12"/>
      <c r="EJ569" s="12"/>
      <c r="EK569" s="12"/>
      <c r="EL569" s="12"/>
      <c r="EM569" s="12"/>
      <c r="EN569" s="12"/>
      <c r="EO569" s="12"/>
      <c r="EP569" s="12"/>
      <c r="EQ569" s="12"/>
      <c r="ER569" s="12"/>
      <c r="ES569" s="12"/>
      <c r="ET569" s="12"/>
      <c r="EU569" s="12"/>
      <c r="EV569" s="12"/>
      <c r="EW569" s="12"/>
      <c r="EX569" s="12"/>
      <c r="EY569" s="12"/>
      <c r="EZ569" s="12"/>
      <c r="FA569" s="12"/>
      <c r="FB569" s="12"/>
      <c r="FC569" s="12"/>
      <c r="FD569" s="12"/>
      <c r="FE569" s="12"/>
      <c r="FF569" s="12"/>
      <c r="FG569" s="12"/>
    </row>
    <row r="570" spans="1:163" ht="12.75" x14ac:dyDescent="0.2">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12"/>
      <c r="BH570" s="12"/>
      <c r="BI570" s="12"/>
      <c r="BJ570" s="12"/>
      <c r="BK570" s="12"/>
      <c r="BL570" s="81">
        <f>'Youth population'!AU570</f>
        <v>0</v>
      </c>
      <c r="BM570" s="12"/>
      <c r="BN570" s="12"/>
      <c r="BO570" s="12"/>
      <c r="BP570" s="12"/>
      <c r="BQ570" s="12"/>
      <c r="BR570" s="12"/>
      <c r="BS570" s="12"/>
      <c r="BT570" s="12"/>
      <c r="BU570" s="12"/>
      <c r="BV570" s="12"/>
      <c r="BW570" s="12"/>
      <c r="BX570" s="12"/>
      <c r="BY570" s="12"/>
      <c r="BZ570" s="12"/>
      <c r="CA570" s="12"/>
      <c r="CB570" s="141"/>
      <c r="CC570" s="12"/>
      <c r="CD570" s="12"/>
      <c r="CE570" s="12"/>
      <c r="CF570" s="12"/>
      <c r="CG570" s="12"/>
      <c r="CH570" s="12"/>
      <c r="CI570" s="12"/>
      <c r="CJ570" s="12"/>
      <c r="CK570" s="12"/>
      <c r="CL570" s="12"/>
      <c r="CM570" s="12"/>
      <c r="CN570" s="12"/>
      <c r="CO570" s="12"/>
      <c r="CP570" s="12"/>
      <c r="CQ570" s="12"/>
      <c r="CR570" s="12"/>
      <c r="CS570" s="12"/>
      <c r="CT570" s="12"/>
      <c r="CU570" s="12"/>
      <c r="CV570" s="12"/>
      <c r="CW570" s="12"/>
      <c r="CX570" s="12"/>
      <c r="CY570" s="12"/>
      <c r="CZ570" s="12"/>
      <c r="DA570" s="12"/>
      <c r="DB570" s="12"/>
      <c r="DC570" s="12"/>
      <c r="DD570" s="12"/>
      <c r="DE570" s="12"/>
      <c r="DF570" s="12"/>
      <c r="DG570" s="12"/>
      <c r="DH570" s="12"/>
      <c r="DI570" s="12"/>
      <c r="DJ570" s="12"/>
      <c r="DK570" s="12"/>
      <c r="DL570" s="12"/>
      <c r="DM570" s="12"/>
      <c r="DN570" s="12"/>
      <c r="DO570" s="12"/>
      <c r="DP570" s="12"/>
      <c r="DQ570" s="12"/>
      <c r="DR570" s="12"/>
      <c r="DS570" s="12"/>
      <c r="DT570" s="12"/>
      <c r="DU570" s="12"/>
      <c r="DV570" s="12"/>
      <c r="DW570" s="12"/>
      <c r="DX570" s="12"/>
      <c r="DY570" s="12"/>
      <c r="DZ570" s="12"/>
      <c r="EA570" s="12"/>
      <c r="EB570" s="12"/>
      <c r="EC570" s="12"/>
      <c r="ED570" s="12"/>
      <c r="EE570" s="12"/>
      <c r="EF570" s="12"/>
      <c r="EG570" s="12"/>
      <c r="EH570" s="12"/>
      <c r="EI570" s="12"/>
      <c r="EJ570" s="12"/>
      <c r="EK570" s="12"/>
      <c r="EL570" s="12"/>
      <c r="EM570" s="12"/>
      <c r="EN570" s="12"/>
      <c r="EO570" s="12"/>
      <c r="EP570" s="12"/>
      <c r="EQ570" s="12"/>
      <c r="ER570" s="12"/>
      <c r="ES570" s="12"/>
      <c r="ET570" s="12"/>
      <c r="EU570" s="12"/>
      <c r="EV570" s="12"/>
      <c r="EW570" s="12"/>
      <c r="EX570" s="12"/>
      <c r="EY570" s="12"/>
      <c r="EZ570" s="12"/>
      <c r="FA570" s="12"/>
      <c r="FB570" s="12"/>
      <c r="FC570" s="12"/>
      <c r="FD570" s="12"/>
      <c r="FE570" s="12"/>
      <c r="FF570" s="12"/>
      <c r="FG570" s="12"/>
    </row>
    <row r="571" spans="1:163" ht="12.75" x14ac:dyDescent="0.2">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12"/>
      <c r="BH571" s="12"/>
      <c r="BI571" s="12"/>
      <c r="BJ571" s="12"/>
      <c r="BK571" s="12"/>
      <c r="BL571" s="117">
        <f>'Youth population'!AU571</f>
        <v>0</v>
      </c>
      <c r="BM571" s="12"/>
      <c r="BN571" s="12"/>
      <c r="BO571" s="12"/>
      <c r="BP571" s="12"/>
      <c r="BQ571" s="12"/>
      <c r="BR571" s="12"/>
      <c r="BS571" s="12"/>
      <c r="BT571" s="12"/>
      <c r="BU571" s="12"/>
      <c r="BV571" s="12"/>
      <c r="BW571" s="12"/>
      <c r="BX571" s="12"/>
      <c r="BY571" s="12"/>
      <c r="BZ571" s="12"/>
      <c r="CA571" s="12"/>
      <c r="CB571" s="141"/>
      <c r="CC571" s="12"/>
      <c r="CD571" s="12"/>
      <c r="CE571" s="12"/>
      <c r="CF571" s="12"/>
      <c r="CG571" s="12"/>
      <c r="CH571" s="12"/>
      <c r="CI571" s="12"/>
      <c r="CJ571" s="12"/>
      <c r="CK571" s="12"/>
      <c r="CL571" s="12"/>
      <c r="CM571" s="12"/>
      <c r="CN571" s="12"/>
      <c r="CO571" s="12"/>
      <c r="CP571" s="12"/>
      <c r="CQ571" s="12"/>
      <c r="CR571" s="12"/>
      <c r="CS571" s="12"/>
      <c r="CT571" s="12"/>
      <c r="CU571" s="12"/>
      <c r="CV571" s="12"/>
      <c r="CW571" s="12"/>
      <c r="CX571" s="12"/>
      <c r="CY571" s="12"/>
      <c r="CZ571" s="12"/>
      <c r="DA571" s="12"/>
      <c r="DB571" s="12"/>
      <c r="DC571" s="12"/>
      <c r="DD571" s="12"/>
      <c r="DE571" s="12"/>
      <c r="DF571" s="12"/>
      <c r="DG571" s="12"/>
      <c r="DH571" s="12"/>
      <c r="DI571" s="12"/>
      <c r="DJ571" s="12"/>
      <c r="DK571" s="12"/>
      <c r="DL571" s="12"/>
      <c r="DM571" s="12"/>
      <c r="DN571" s="12"/>
      <c r="DO571" s="12"/>
      <c r="DP571" s="12"/>
      <c r="DQ571" s="12"/>
      <c r="DR571" s="12"/>
      <c r="DS571" s="12"/>
      <c r="DT571" s="12"/>
      <c r="DU571" s="12"/>
      <c r="DV571" s="12"/>
      <c r="DW571" s="12"/>
      <c r="DX571" s="12"/>
      <c r="DY571" s="12"/>
      <c r="DZ571" s="12"/>
      <c r="EA571" s="12"/>
      <c r="EB571" s="12"/>
      <c r="EC571" s="12"/>
      <c r="ED571" s="12"/>
      <c r="EE571" s="12"/>
      <c r="EF571" s="12"/>
      <c r="EG571" s="12"/>
      <c r="EH571" s="12"/>
      <c r="EI571" s="12"/>
      <c r="EJ571" s="12"/>
      <c r="EK571" s="12"/>
      <c r="EL571" s="12"/>
      <c r="EM571" s="12"/>
      <c r="EN571" s="12"/>
      <c r="EO571" s="12"/>
      <c r="EP571" s="12"/>
      <c r="EQ571" s="12"/>
      <c r="ER571" s="12"/>
      <c r="ES571" s="12"/>
      <c r="ET571" s="12"/>
      <c r="EU571" s="12"/>
      <c r="EV571" s="12"/>
      <c r="EW571" s="12"/>
      <c r="EX571" s="12"/>
      <c r="EY571" s="12"/>
      <c r="EZ571" s="12"/>
      <c r="FA571" s="12"/>
      <c r="FB571" s="12"/>
      <c r="FC571" s="12"/>
      <c r="FD571" s="12"/>
      <c r="FE571" s="12"/>
      <c r="FF571" s="12"/>
      <c r="FG571" s="12"/>
    </row>
    <row r="572" spans="1:163" ht="12.75" x14ac:dyDescent="0.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12"/>
      <c r="BH572" s="12"/>
      <c r="BI572" s="12"/>
      <c r="BJ572" s="12"/>
      <c r="BK572" s="12"/>
      <c r="BL572" s="69">
        <f>'Youth population'!AU572</f>
        <v>0</v>
      </c>
      <c r="BM572" s="12"/>
      <c r="BN572" s="12"/>
      <c r="BO572" s="12"/>
      <c r="BP572" s="12"/>
      <c r="BQ572" s="12"/>
      <c r="BR572" s="12"/>
      <c r="BS572" s="12"/>
      <c r="BT572" s="12"/>
      <c r="BU572" s="12"/>
      <c r="BV572" s="12"/>
      <c r="BW572" s="12"/>
      <c r="BX572" s="12"/>
      <c r="BY572" s="12"/>
      <c r="BZ572" s="12"/>
      <c r="CA572" s="12"/>
      <c r="CB572" s="141"/>
      <c r="CC572" s="12"/>
      <c r="CD572" s="12"/>
      <c r="CE572" s="12"/>
      <c r="CF572" s="12"/>
      <c r="CG572" s="12"/>
      <c r="CH572" s="12"/>
      <c r="CI572" s="12"/>
      <c r="CJ572" s="12"/>
      <c r="CK572" s="12"/>
      <c r="CL572" s="12"/>
      <c r="CM572" s="12"/>
      <c r="CN572" s="12"/>
      <c r="CO572" s="12"/>
      <c r="CP572" s="12"/>
      <c r="CQ572" s="12"/>
      <c r="CR572" s="12"/>
      <c r="CS572" s="12"/>
      <c r="CT572" s="12"/>
      <c r="CU572" s="12"/>
      <c r="CV572" s="12"/>
      <c r="CW572" s="12"/>
      <c r="CX572" s="12"/>
      <c r="CY572" s="12"/>
      <c r="CZ572" s="12"/>
      <c r="DA572" s="12"/>
      <c r="DB572" s="12"/>
      <c r="DC572" s="12"/>
      <c r="DD572" s="12"/>
      <c r="DE572" s="12"/>
      <c r="DF572" s="12"/>
      <c r="DG572" s="12"/>
      <c r="DH572" s="12"/>
      <c r="DI572" s="12"/>
      <c r="DJ572" s="12"/>
      <c r="DK572" s="12"/>
      <c r="DL572" s="12"/>
      <c r="DM572" s="12"/>
      <c r="DN572" s="12"/>
      <c r="DO572" s="12"/>
      <c r="DP572" s="12"/>
      <c r="DQ572" s="12"/>
      <c r="DR572" s="12"/>
      <c r="DS572" s="12"/>
      <c r="DT572" s="12"/>
      <c r="DU572" s="12"/>
      <c r="DV572" s="12"/>
      <c r="DW572" s="12"/>
      <c r="DX572" s="12"/>
      <c r="DY572" s="12"/>
      <c r="DZ572" s="12"/>
      <c r="EA572" s="12"/>
      <c r="EB572" s="12"/>
      <c r="EC572" s="12"/>
      <c r="ED572" s="12"/>
      <c r="EE572" s="12"/>
      <c r="EF572" s="12"/>
      <c r="EG572" s="12"/>
      <c r="EH572" s="12"/>
      <c r="EI572" s="12"/>
      <c r="EJ572" s="12"/>
      <c r="EK572" s="12"/>
      <c r="EL572" s="12"/>
      <c r="EM572" s="12"/>
      <c r="EN572" s="12"/>
      <c r="EO572" s="12"/>
      <c r="EP572" s="12"/>
      <c r="EQ572" s="12"/>
      <c r="ER572" s="12"/>
      <c r="ES572" s="12"/>
      <c r="ET572" s="12"/>
      <c r="EU572" s="12"/>
      <c r="EV572" s="12"/>
      <c r="EW572" s="12"/>
      <c r="EX572" s="12"/>
      <c r="EY572" s="12"/>
      <c r="EZ572" s="12"/>
      <c r="FA572" s="12"/>
      <c r="FB572" s="12"/>
      <c r="FC572" s="12"/>
      <c r="FD572" s="12"/>
      <c r="FE572" s="12"/>
      <c r="FF572" s="12"/>
      <c r="FG572" s="12"/>
    </row>
    <row r="573" spans="1:163" ht="12.75" x14ac:dyDescent="0.2">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12"/>
      <c r="BH573" s="12"/>
      <c r="BI573" s="12"/>
      <c r="BJ573" s="12"/>
      <c r="BK573" s="12"/>
      <c r="BL573" s="310">
        <f>'Youth population'!AU573</f>
        <v>0</v>
      </c>
      <c r="BM573" s="12"/>
      <c r="BN573" s="12"/>
      <c r="BO573" s="12"/>
      <c r="BP573" s="12"/>
      <c r="BQ573" s="12"/>
      <c r="BR573" s="12"/>
      <c r="BS573" s="12"/>
      <c r="BT573" s="12"/>
      <c r="BU573" s="12"/>
      <c r="BV573" s="12"/>
      <c r="BW573" s="12"/>
      <c r="BX573" s="12"/>
      <c r="BY573" s="12"/>
      <c r="BZ573" s="12"/>
      <c r="CA573" s="12"/>
      <c r="CB573" s="141"/>
      <c r="CC573" s="12"/>
      <c r="CD573" s="12"/>
      <c r="CE573" s="12"/>
      <c r="CF573" s="12"/>
      <c r="CG573" s="12"/>
      <c r="CH573" s="12"/>
      <c r="CI573" s="12"/>
      <c r="CJ573" s="12"/>
      <c r="CK573" s="12"/>
      <c r="CL573" s="12"/>
      <c r="CM573" s="12"/>
      <c r="CN573" s="12"/>
      <c r="CO573" s="12"/>
      <c r="CP573" s="12"/>
      <c r="CQ573" s="12"/>
      <c r="CR573" s="12"/>
      <c r="CS573" s="12"/>
      <c r="CT573" s="12"/>
      <c r="CU573" s="12"/>
      <c r="CV573" s="12"/>
      <c r="CW573" s="12"/>
      <c r="CX573" s="12"/>
      <c r="CY573" s="12"/>
      <c r="CZ573" s="12"/>
      <c r="DA573" s="12"/>
      <c r="DB573" s="12"/>
      <c r="DC573" s="12"/>
      <c r="DD573" s="12"/>
      <c r="DE573" s="12"/>
      <c r="DF573" s="12"/>
      <c r="DG573" s="12"/>
      <c r="DH573" s="12"/>
      <c r="DI573" s="12"/>
      <c r="DJ573" s="12"/>
      <c r="DK573" s="12"/>
      <c r="DL573" s="12"/>
      <c r="DM573" s="12"/>
      <c r="DN573" s="12"/>
      <c r="DO573" s="12"/>
      <c r="DP573" s="12"/>
      <c r="DQ573" s="12"/>
      <c r="DR573" s="12"/>
      <c r="DS573" s="12"/>
      <c r="DT573" s="12"/>
      <c r="DU573" s="12"/>
      <c r="DV573" s="12"/>
      <c r="DW573" s="12"/>
      <c r="DX573" s="12"/>
      <c r="DY573" s="12"/>
      <c r="DZ573" s="12"/>
      <c r="EA573" s="12"/>
      <c r="EB573" s="12"/>
      <c r="EC573" s="12"/>
      <c r="ED573" s="12"/>
      <c r="EE573" s="12"/>
      <c r="EF573" s="12"/>
      <c r="EG573" s="12"/>
      <c r="EH573" s="12"/>
      <c r="EI573" s="12"/>
      <c r="EJ573" s="12"/>
      <c r="EK573" s="12"/>
      <c r="EL573" s="12"/>
      <c r="EM573" s="12"/>
      <c r="EN573" s="12"/>
      <c r="EO573" s="12"/>
      <c r="EP573" s="12"/>
      <c r="EQ573" s="12"/>
      <c r="ER573" s="12"/>
      <c r="ES573" s="12"/>
      <c r="ET573" s="12"/>
      <c r="EU573" s="12"/>
      <c r="EV573" s="12"/>
      <c r="EW573" s="12"/>
      <c r="EX573" s="12"/>
      <c r="EY573" s="12"/>
      <c r="EZ573" s="12"/>
      <c r="FA573" s="12"/>
      <c r="FB573" s="12"/>
      <c r="FC573" s="12"/>
      <c r="FD573" s="12"/>
      <c r="FE573" s="12"/>
      <c r="FF573" s="12"/>
      <c r="FG573" s="12"/>
    </row>
    <row r="574" spans="1:163" ht="12.75" x14ac:dyDescent="0.2">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12"/>
      <c r="BH574" s="12"/>
      <c r="BI574" s="12"/>
      <c r="BJ574" s="12"/>
      <c r="BK574" s="12"/>
      <c r="BL574" s="310">
        <f>'Youth population'!AU574</f>
        <v>0</v>
      </c>
      <c r="BM574" s="12"/>
      <c r="BN574" s="12"/>
      <c r="BO574" s="12"/>
      <c r="BP574" s="12"/>
      <c r="BQ574" s="12"/>
      <c r="BR574" s="12"/>
      <c r="BS574" s="12"/>
      <c r="BT574" s="12"/>
      <c r="BU574" s="12"/>
      <c r="BV574" s="12"/>
      <c r="BW574" s="12"/>
      <c r="BX574" s="12"/>
      <c r="BY574" s="12"/>
      <c r="BZ574" s="12"/>
      <c r="CA574" s="12"/>
      <c r="CB574" s="141"/>
      <c r="CC574" s="12"/>
      <c r="CD574" s="12"/>
      <c r="CE574" s="12"/>
      <c r="CF574" s="12"/>
      <c r="CG574" s="12"/>
      <c r="CH574" s="12"/>
      <c r="CI574" s="12"/>
      <c r="CJ574" s="12"/>
      <c r="CK574" s="12"/>
      <c r="CL574" s="12"/>
      <c r="CM574" s="12"/>
      <c r="CN574" s="12"/>
      <c r="CO574" s="12"/>
      <c r="CP574" s="12"/>
      <c r="CQ574" s="12"/>
      <c r="CR574" s="12"/>
      <c r="CS574" s="12"/>
      <c r="CT574" s="12"/>
      <c r="CU574" s="12"/>
      <c r="CV574" s="12"/>
      <c r="CW574" s="12"/>
      <c r="CX574" s="12"/>
      <c r="CY574" s="12"/>
      <c r="CZ574" s="12"/>
      <c r="DA574" s="12"/>
      <c r="DB574" s="12"/>
      <c r="DC574" s="12"/>
      <c r="DD574" s="12"/>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c r="EA574" s="12"/>
      <c r="EB574" s="12"/>
      <c r="EC574" s="12"/>
      <c r="ED574" s="12"/>
      <c r="EE574" s="12"/>
      <c r="EF574" s="12"/>
      <c r="EG574" s="12"/>
      <c r="EH574" s="12"/>
      <c r="EI574" s="12"/>
      <c r="EJ574" s="12"/>
      <c r="EK574" s="12"/>
      <c r="EL574" s="12"/>
      <c r="EM574" s="12"/>
      <c r="EN574" s="12"/>
      <c r="EO574" s="12"/>
      <c r="EP574" s="12"/>
      <c r="EQ574" s="12"/>
      <c r="ER574" s="12"/>
      <c r="ES574" s="12"/>
      <c r="ET574" s="12"/>
      <c r="EU574" s="12"/>
      <c r="EV574" s="12"/>
      <c r="EW574" s="12"/>
      <c r="EX574" s="12"/>
      <c r="EY574" s="12"/>
      <c r="EZ574" s="12"/>
      <c r="FA574" s="12"/>
      <c r="FB574" s="12"/>
      <c r="FC574" s="12"/>
      <c r="FD574" s="12"/>
      <c r="FE574" s="12"/>
      <c r="FF574" s="12"/>
      <c r="FG574" s="12"/>
    </row>
    <row r="575" spans="1:163" ht="12.75" x14ac:dyDescent="0.2">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12"/>
      <c r="BH575" s="12"/>
      <c r="BI575" s="12"/>
      <c r="BJ575" s="12"/>
      <c r="BK575" s="12"/>
      <c r="BL575" s="69">
        <f>'Youth population'!AU575</f>
        <v>0</v>
      </c>
      <c r="BM575" s="12"/>
      <c r="BN575" s="12"/>
      <c r="BO575" s="12"/>
      <c r="BP575" s="12"/>
      <c r="BQ575" s="12"/>
      <c r="BR575" s="12"/>
      <c r="BS575" s="12"/>
      <c r="BT575" s="12"/>
      <c r="BU575" s="12"/>
      <c r="BV575" s="12"/>
      <c r="BW575" s="12"/>
      <c r="BX575" s="12"/>
      <c r="BY575" s="12"/>
      <c r="BZ575" s="12"/>
      <c r="CA575" s="12"/>
      <c r="CB575" s="141"/>
      <c r="CC575" s="12"/>
      <c r="CD575" s="12"/>
      <c r="CE575" s="12"/>
      <c r="CF575" s="12"/>
      <c r="CG575" s="12"/>
      <c r="CH575" s="12"/>
      <c r="CI575" s="12"/>
      <c r="CJ575" s="12"/>
      <c r="CK575" s="12"/>
      <c r="CL575" s="12"/>
      <c r="CM575" s="12"/>
      <c r="CN575" s="12"/>
      <c r="CO575" s="12"/>
      <c r="CP575" s="12"/>
      <c r="CQ575" s="12"/>
      <c r="CR575" s="12"/>
      <c r="CS575" s="12"/>
      <c r="CT575" s="12"/>
      <c r="CU575" s="12"/>
      <c r="CV575" s="12"/>
      <c r="CW575" s="12"/>
      <c r="CX575" s="12"/>
      <c r="CY575" s="12"/>
      <c r="CZ575" s="12"/>
      <c r="DA575" s="12"/>
      <c r="DB575" s="12"/>
      <c r="DC575" s="12"/>
      <c r="DD575" s="12"/>
      <c r="DE575" s="12"/>
      <c r="DF575" s="12"/>
      <c r="DG575" s="12"/>
      <c r="DH575" s="12"/>
      <c r="DI575" s="12"/>
      <c r="DJ575" s="12"/>
      <c r="DK575" s="12"/>
      <c r="DL575" s="12"/>
      <c r="DM575" s="12"/>
      <c r="DN575" s="12"/>
      <c r="DO575" s="12"/>
      <c r="DP575" s="12"/>
      <c r="DQ575" s="12"/>
      <c r="DR575" s="12"/>
      <c r="DS575" s="12"/>
      <c r="DT575" s="12"/>
      <c r="DU575" s="12"/>
      <c r="DV575" s="12"/>
      <c r="DW575" s="12"/>
      <c r="DX575" s="12"/>
      <c r="DY575" s="12"/>
      <c r="DZ575" s="12"/>
      <c r="EA575" s="12"/>
      <c r="EB575" s="12"/>
      <c r="EC575" s="12"/>
      <c r="ED575" s="12"/>
      <c r="EE575" s="12"/>
      <c r="EF575" s="12"/>
      <c r="EG575" s="12"/>
      <c r="EH575" s="12"/>
      <c r="EI575" s="12"/>
      <c r="EJ575" s="12"/>
      <c r="EK575" s="12"/>
      <c r="EL575" s="12"/>
      <c r="EM575" s="12"/>
      <c r="EN575" s="12"/>
      <c r="EO575" s="12"/>
      <c r="EP575" s="12"/>
      <c r="EQ575" s="12"/>
      <c r="ER575" s="12"/>
      <c r="ES575" s="12"/>
      <c r="ET575" s="12"/>
      <c r="EU575" s="12"/>
      <c r="EV575" s="12"/>
      <c r="EW575" s="12"/>
      <c r="EX575" s="12"/>
      <c r="EY575" s="12"/>
      <c r="EZ575" s="12"/>
      <c r="FA575" s="12"/>
      <c r="FB575" s="12"/>
      <c r="FC575" s="12"/>
      <c r="FD575" s="12"/>
      <c r="FE575" s="12"/>
      <c r="FF575" s="12"/>
      <c r="FG575" s="12"/>
    </row>
    <row r="576" spans="1:163" ht="12.75" x14ac:dyDescent="0.2">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12"/>
      <c r="BH576" s="12"/>
      <c r="BI576" s="12"/>
      <c r="BJ576" s="12"/>
      <c r="BK576" s="12"/>
      <c r="BL576" s="81">
        <f>'Youth population'!AU576</f>
        <v>0</v>
      </c>
      <c r="BM576" s="12"/>
      <c r="BN576" s="12"/>
      <c r="BO576" s="12"/>
      <c r="BP576" s="12"/>
      <c r="BQ576" s="12"/>
      <c r="BR576" s="12"/>
      <c r="BS576" s="12"/>
      <c r="BT576" s="12"/>
      <c r="BU576" s="12"/>
      <c r="BV576" s="12"/>
      <c r="BW576" s="12"/>
      <c r="BX576" s="12"/>
      <c r="BY576" s="12"/>
      <c r="BZ576" s="12"/>
      <c r="CA576" s="12"/>
      <c r="CB576" s="141"/>
      <c r="CC576" s="12"/>
      <c r="CD576" s="12"/>
      <c r="CE576" s="12"/>
      <c r="CF576" s="12"/>
      <c r="CG576" s="12"/>
      <c r="CH576" s="12"/>
      <c r="CI576" s="12"/>
      <c r="CJ576" s="12"/>
      <c r="CK576" s="12"/>
      <c r="CL576" s="12"/>
      <c r="CM576" s="12"/>
      <c r="CN576" s="12"/>
      <c r="CO576" s="12"/>
      <c r="CP576" s="12"/>
      <c r="CQ576" s="12"/>
      <c r="CR576" s="12"/>
      <c r="CS576" s="12"/>
      <c r="CT576" s="12"/>
      <c r="CU576" s="12"/>
      <c r="CV576" s="12"/>
      <c r="CW576" s="12"/>
      <c r="CX576" s="12"/>
      <c r="CY576" s="12"/>
      <c r="CZ576" s="12"/>
      <c r="DA576" s="12"/>
      <c r="DB576" s="12"/>
      <c r="DC576" s="12"/>
      <c r="DD576" s="12"/>
      <c r="DE576" s="12"/>
      <c r="DF576" s="12"/>
      <c r="DG576" s="12"/>
      <c r="DH576" s="12"/>
      <c r="DI576" s="12"/>
      <c r="DJ576" s="12"/>
      <c r="DK576" s="12"/>
      <c r="DL576" s="12"/>
      <c r="DM576" s="12"/>
      <c r="DN576" s="12"/>
      <c r="DO576" s="12"/>
      <c r="DP576" s="12"/>
      <c r="DQ576" s="12"/>
      <c r="DR576" s="12"/>
      <c r="DS576" s="12"/>
      <c r="DT576" s="12"/>
      <c r="DU576" s="12"/>
      <c r="DV576" s="12"/>
      <c r="DW576" s="12"/>
      <c r="DX576" s="12"/>
      <c r="DY576" s="12"/>
      <c r="DZ576" s="12"/>
      <c r="EA576" s="12"/>
      <c r="EB576" s="12"/>
      <c r="EC576" s="12"/>
      <c r="ED576" s="12"/>
      <c r="EE576" s="12"/>
      <c r="EF576" s="12"/>
      <c r="EG576" s="12"/>
      <c r="EH576" s="12"/>
      <c r="EI576" s="12"/>
      <c r="EJ576" s="12"/>
      <c r="EK576" s="12"/>
      <c r="EL576" s="12"/>
      <c r="EM576" s="12"/>
      <c r="EN576" s="12"/>
      <c r="EO576" s="12"/>
      <c r="EP576" s="12"/>
      <c r="EQ576" s="12"/>
      <c r="ER576" s="12"/>
      <c r="ES576" s="12"/>
      <c r="ET576" s="12"/>
      <c r="EU576" s="12"/>
      <c r="EV576" s="12"/>
      <c r="EW576" s="12"/>
      <c r="EX576" s="12"/>
      <c r="EY576" s="12"/>
      <c r="EZ576" s="12"/>
      <c r="FA576" s="12"/>
      <c r="FB576" s="12"/>
      <c r="FC576" s="12"/>
      <c r="FD576" s="12"/>
      <c r="FE576" s="12"/>
      <c r="FF576" s="12"/>
      <c r="FG576" s="12"/>
    </row>
    <row r="577" spans="1:163" ht="12.75" x14ac:dyDescent="0.2">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12"/>
      <c r="BH577" s="12"/>
      <c r="BI577" s="12"/>
      <c r="BJ577" s="12"/>
      <c r="BK577" s="12"/>
      <c r="BL577" s="310">
        <f>'Youth population'!AU577</f>
        <v>0</v>
      </c>
      <c r="BM577" s="12"/>
      <c r="BN577" s="12"/>
      <c r="BO577" s="12"/>
      <c r="BP577" s="12"/>
      <c r="BQ577" s="12"/>
      <c r="BR577" s="12"/>
      <c r="BS577" s="12"/>
      <c r="BT577" s="12"/>
      <c r="BU577" s="12"/>
      <c r="BV577" s="12"/>
      <c r="BW577" s="12"/>
      <c r="BX577" s="12"/>
      <c r="BY577" s="12"/>
      <c r="BZ577" s="12"/>
      <c r="CA577" s="12"/>
      <c r="CB577" s="141"/>
      <c r="CC577" s="12"/>
      <c r="CD577" s="12"/>
      <c r="CE577" s="12"/>
      <c r="CF577" s="12"/>
      <c r="CG577" s="12"/>
      <c r="CH577" s="12"/>
      <c r="CI577" s="12"/>
      <c r="CJ577" s="12"/>
      <c r="CK577" s="12"/>
      <c r="CL577" s="12"/>
      <c r="CM577" s="12"/>
      <c r="CN577" s="12"/>
      <c r="CO577" s="12"/>
      <c r="CP577" s="12"/>
      <c r="CQ577" s="12"/>
      <c r="CR577" s="12"/>
      <c r="CS577" s="12"/>
      <c r="CT577" s="12"/>
      <c r="CU577" s="12"/>
      <c r="CV577" s="12"/>
      <c r="CW577" s="12"/>
      <c r="CX577" s="12"/>
      <c r="CY577" s="12"/>
      <c r="CZ577" s="12"/>
      <c r="DA577" s="12"/>
      <c r="DB577" s="12"/>
      <c r="DC577" s="12"/>
      <c r="DD577" s="12"/>
      <c r="DE577" s="12"/>
      <c r="DF577" s="12"/>
      <c r="DG577" s="12"/>
      <c r="DH577" s="12"/>
      <c r="DI577" s="12"/>
      <c r="DJ577" s="12"/>
      <c r="DK577" s="12"/>
      <c r="DL577" s="12"/>
      <c r="DM577" s="12"/>
      <c r="DN577" s="12"/>
      <c r="DO577" s="12"/>
      <c r="DP577" s="12"/>
      <c r="DQ577" s="12"/>
      <c r="DR577" s="12"/>
      <c r="DS577" s="12"/>
      <c r="DT577" s="12"/>
      <c r="DU577" s="12"/>
      <c r="DV577" s="12"/>
      <c r="DW577" s="12"/>
      <c r="DX577" s="12"/>
      <c r="DY577" s="12"/>
      <c r="DZ577" s="12"/>
      <c r="EA577" s="12"/>
      <c r="EB577" s="12"/>
      <c r="EC577" s="12"/>
      <c r="ED577" s="12"/>
      <c r="EE577" s="12"/>
      <c r="EF577" s="12"/>
      <c r="EG577" s="12"/>
      <c r="EH577" s="12"/>
      <c r="EI577" s="12"/>
      <c r="EJ577" s="12"/>
      <c r="EK577" s="12"/>
      <c r="EL577" s="12"/>
      <c r="EM577" s="12"/>
      <c r="EN577" s="12"/>
      <c r="EO577" s="12"/>
      <c r="EP577" s="12"/>
      <c r="EQ577" s="12"/>
      <c r="ER577" s="12"/>
      <c r="ES577" s="12"/>
      <c r="ET577" s="12"/>
      <c r="EU577" s="12"/>
      <c r="EV577" s="12"/>
      <c r="EW577" s="12"/>
      <c r="EX577" s="12"/>
      <c r="EY577" s="12"/>
      <c r="EZ577" s="12"/>
      <c r="FA577" s="12"/>
      <c r="FB577" s="12"/>
      <c r="FC577" s="12"/>
      <c r="FD577" s="12"/>
      <c r="FE577" s="12"/>
      <c r="FF577" s="12"/>
      <c r="FG577" s="12"/>
    </row>
    <row r="578" spans="1:163" ht="12.75" x14ac:dyDescent="0.2">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12"/>
      <c r="BH578" s="12"/>
      <c r="BI578" s="12"/>
      <c r="BJ578" s="12"/>
      <c r="BK578" s="12"/>
      <c r="BL578" s="310">
        <f>'Youth population'!AU578</f>
        <v>0</v>
      </c>
      <c r="BM578" s="12"/>
      <c r="BN578" s="12"/>
      <c r="BO578" s="12"/>
      <c r="BP578" s="12"/>
      <c r="BQ578" s="12"/>
      <c r="BR578" s="12"/>
      <c r="BS578" s="12"/>
      <c r="BT578" s="12"/>
      <c r="BU578" s="12"/>
      <c r="BV578" s="12"/>
      <c r="BW578" s="12"/>
      <c r="BX578" s="12"/>
      <c r="BY578" s="12"/>
      <c r="BZ578" s="12"/>
      <c r="CA578" s="12"/>
      <c r="CB578" s="141"/>
      <c r="CC578" s="12"/>
      <c r="CD578" s="12"/>
      <c r="CE578" s="12"/>
      <c r="CF578" s="12"/>
      <c r="CG578" s="12"/>
      <c r="CH578" s="12"/>
      <c r="CI578" s="12"/>
      <c r="CJ578" s="12"/>
      <c r="CK578" s="12"/>
      <c r="CL578" s="12"/>
      <c r="CM578" s="12"/>
      <c r="CN578" s="12"/>
      <c r="CO578" s="12"/>
      <c r="CP578" s="12"/>
      <c r="CQ578" s="12"/>
      <c r="CR578" s="12"/>
      <c r="CS578" s="12"/>
      <c r="CT578" s="12"/>
      <c r="CU578" s="12"/>
      <c r="CV578" s="12"/>
      <c r="CW578" s="12"/>
      <c r="CX578" s="12"/>
      <c r="CY578" s="12"/>
      <c r="CZ578" s="12"/>
      <c r="DA578" s="12"/>
      <c r="DB578" s="12"/>
      <c r="DC578" s="12"/>
      <c r="DD578" s="12"/>
      <c r="DE578" s="12"/>
      <c r="DF578" s="12"/>
      <c r="DG578" s="12"/>
      <c r="DH578" s="12"/>
      <c r="DI578" s="12"/>
      <c r="DJ578" s="12"/>
      <c r="DK578" s="12"/>
      <c r="DL578" s="12"/>
      <c r="DM578" s="12"/>
      <c r="DN578" s="12"/>
      <c r="DO578" s="12"/>
      <c r="DP578" s="12"/>
      <c r="DQ578" s="12"/>
      <c r="DR578" s="12"/>
      <c r="DS578" s="12"/>
      <c r="DT578" s="12"/>
      <c r="DU578" s="12"/>
      <c r="DV578" s="12"/>
      <c r="DW578" s="12"/>
      <c r="DX578" s="12"/>
      <c r="DY578" s="12"/>
      <c r="DZ578" s="12"/>
      <c r="EA578" s="12"/>
      <c r="EB578" s="12"/>
      <c r="EC578" s="12"/>
      <c r="ED578" s="12"/>
      <c r="EE578" s="12"/>
      <c r="EF578" s="12"/>
      <c r="EG578" s="12"/>
      <c r="EH578" s="12"/>
      <c r="EI578" s="12"/>
      <c r="EJ578" s="12"/>
      <c r="EK578" s="12"/>
      <c r="EL578" s="12"/>
      <c r="EM578" s="12"/>
      <c r="EN578" s="12"/>
      <c r="EO578" s="12"/>
      <c r="EP578" s="12"/>
      <c r="EQ578" s="12"/>
      <c r="ER578" s="12"/>
      <c r="ES578" s="12"/>
      <c r="ET578" s="12"/>
      <c r="EU578" s="12"/>
      <c r="EV578" s="12"/>
      <c r="EW578" s="12"/>
      <c r="EX578" s="12"/>
      <c r="EY578" s="12"/>
      <c r="EZ578" s="12"/>
      <c r="FA578" s="12"/>
      <c r="FB578" s="12"/>
      <c r="FC578" s="12"/>
      <c r="FD578" s="12"/>
      <c r="FE578" s="12"/>
      <c r="FF578" s="12"/>
      <c r="FG578" s="12"/>
    </row>
    <row r="579" spans="1:163" ht="12.75" x14ac:dyDescent="0.2">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12"/>
      <c r="BH579" s="12"/>
      <c r="BI579" s="12"/>
      <c r="BJ579" s="12"/>
      <c r="BK579" s="12"/>
      <c r="BL579" s="117">
        <f>'Youth population'!AU579</f>
        <v>0</v>
      </c>
      <c r="BM579" s="12"/>
      <c r="BN579" s="12"/>
      <c r="BO579" s="12"/>
      <c r="BP579" s="12"/>
      <c r="BQ579" s="12"/>
      <c r="BR579" s="12"/>
      <c r="BS579" s="12"/>
      <c r="BT579" s="12"/>
      <c r="BU579" s="12"/>
      <c r="BV579" s="12"/>
      <c r="BW579" s="12"/>
      <c r="BX579" s="12"/>
      <c r="BY579" s="12"/>
      <c r="BZ579" s="12"/>
      <c r="CA579" s="12"/>
      <c r="CB579" s="141"/>
      <c r="CC579" s="12"/>
      <c r="CD579" s="12"/>
      <c r="CE579" s="12"/>
      <c r="CF579" s="12"/>
      <c r="CG579" s="12"/>
      <c r="CH579" s="12"/>
      <c r="CI579" s="12"/>
      <c r="CJ579" s="12"/>
      <c r="CK579" s="12"/>
      <c r="CL579" s="12"/>
      <c r="CM579" s="12"/>
      <c r="CN579" s="12"/>
      <c r="CO579" s="12"/>
      <c r="CP579" s="12"/>
      <c r="CQ579" s="12"/>
      <c r="CR579" s="12"/>
      <c r="CS579" s="12"/>
      <c r="CT579" s="12"/>
      <c r="CU579" s="12"/>
      <c r="CV579" s="12"/>
      <c r="CW579" s="12"/>
      <c r="CX579" s="12"/>
      <c r="CY579" s="12"/>
      <c r="CZ579" s="12"/>
      <c r="DA579" s="12"/>
      <c r="DB579" s="12"/>
      <c r="DC579" s="12"/>
      <c r="DD579" s="12"/>
      <c r="DE579" s="12"/>
      <c r="DF579" s="12"/>
      <c r="DG579" s="12"/>
      <c r="DH579" s="12"/>
      <c r="DI579" s="12"/>
      <c r="DJ579" s="12"/>
      <c r="DK579" s="12"/>
      <c r="DL579" s="12"/>
      <c r="DM579" s="12"/>
      <c r="DN579" s="12"/>
      <c r="DO579" s="12"/>
      <c r="DP579" s="12"/>
      <c r="DQ579" s="12"/>
      <c r="DR579" s="12"/>
      <c r="DS579" s="12"/>
      <c r="DT579" s="12"/>
      <c r="DU579" s="12"/>
      <c r="DV579" s="12"/>
      <c r="DW579" s="12"/>
      <c r="DX579" s="12"/>
      <c r="DY579" s="12"/>
      <c r="DZ579" s="12"/>
      <c r="EA579" s="12"/>
      <c r="EB579" s="12"/>
      <c r="EC579" s="12"/>
      <c r="ED579" s="12"/>
      <c r="EE579" s="12"/>
      <c r="EF579" s="12"/>
      <c r="EG579" s="12"/>
      <c r="EH579" s="12"/>
      <c r="EI579" s="12"/>
      <c r="EJ579" s="12"/>
      <c r="EK579" s="12"/>
      <c r="EL579" s="12"/>
      <c r="EM579" s="12"/>
      <c r="EN579" s="12"/>
      <c r="EO579" s="12"/>
      <c r="EP579" s="12"/>
      <c r="EQ579" s="12"/>
      <c r="ER579" s="12"/>
      <c r="ES579" s="12"/>
      <c r="ET579" s="12"/>
      <c r="EU579" s="12"/>
      <c r="EV579" s="12"/>
      <c r="EW579" s="12"/>
      <c r="EX579" s="12"/>
      <c r="EY579" s="12"/>
      <c r="EZ579" s="12"/>
      <c r="FA579" s="12"/>
      <c r="FB579" s="12"/>
      <c r="FC579" s="12"/>
      <c r="FD579" s="12"/>
      <c r="FE579" s="12"/>
      <c r="FF579" s="12"/>
      <c r="FG579" s="12"/>
    </row>
    <row r="580" spans="1:163" ht="12.75" x14ac:dyDescent="0.2">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12"/>
      <c r="BH580" s="12"/>
      <c r="BI580" s="12"/>
      <c r="BJ580" s="12"/>
      <c r="BK580" s="12"/>
      <c r="BL580" s="117">
        <f>'Youth population'!AU580</f>
        <v>0</v>
      </c>
      <c r="BM580" s="12"/>
      <c r="BN580" s="12"/>
      <c r="BO580" s="12"/>
      <c r="BP580" s="12"/>
      <c r="BQ580" s="12"/>
      <c r="BR580" s="12"/>
      <c r="BS580" s="12"/>
      <c r="BT580" s="12"/>
      <c r="BU580" s="12"/>
      <c r="BV580" s="12"/>
      <c r="BW580" s="12"/>
      <c r="BX580" s="12"/>
      <c r="BY580" s="12"/>
      <c r="BZ580" s="12"/>
      <c r="CA580" s="12"/>
      <c r="CB580" s="141"/>
      <c r="CC580" s="12"/>
      <c r="CD580" s="12"/>
      <c r="CE580" s="12"/>
      <c r="CF580" s="12"/>
      <c r="CG580" s="12"/>
      <c r="CH580" s="12"/>
      <c r="CI580" s="12"/>
      <c r="CJ580" s="12"/>
      <c r="CK580" s="12"/>
      <c r="CL580" s="12"/>
      <c r="CM580" s="12"/>
      <c r="CN580" s="12"/>
      <c r="CO580" s="12"/>
      <c r="CP580" s="12"/>
      <c r="CQ580" s="12"/>
      <c r="CR580" s="12"/>
      <c r="CS580" s="12"/>
      <c r="CT580" s="12"/>
      <c r="CU580" s="12"/>
      <c r="CV580" s="12"/>
      <c r="CW580" s="12"/>
      <c r="CX580" s="12"/>
      <c r="CY580" s="12"/>
      <c r="CZ580" s="12"/>
      <c r="DA580" s="12"/>
      <c r="DB580" s="12"/>
      <c r="DC580" s="12"/>
      <c r="DD580" s="12"/>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c r="EA580" s="12"/>
      <c r="EB580" s="12"/>
      <c r="EC580" s="12"/>
      <c r="ED580" s="12"/>
      <c r="EE580" s="12"/>
      <c r="EF580" s="12"/>
      <c r="EG580" s="12"/>
      <c r="EH580" s="12"/>
      <c r="EI580" s="12"/>
      <c r="EJ580" s="12"/>
      <c r="EK580" s="12"/>
      <c r="EL580" s="12"/>
      <c r="EM580" s="12"/>
      <c r="EN580" s="12"/>
      <c r="EO580" s="12"/>
      <c r="EP580" s="12"/>
      <c r="EQ580" s="12"/>
      <c r="ER580" s="12"/>
      <c r="ES580" s="12"/>
      <c r="ET580" s="12"/>
      <c r="EU580" s="12"/>
      <c r="EV580" s="12"/>
      <c r="EW580" s="12"/>
      <c r="EX580" s="12"/>
      <c r="EY580" s="12"/>
      <c r="EZ580" s="12"/>
      <c r="FA580" s="12"/>
      <c r="FB580" s="12"/>
      <c r="FC580" s="12"/>
      <c r="FD580" s="12"/>
      <c r="FE580" s="12"/>
      <c r="FF580" s="12"/>
      <c r="FG580" s="12"/>
    </row>
    <row r="581" spans="1:163" ht="12.75" x14ac:dyDescent="0.2">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12"/>
      <c r="BH581" s="12"/>
      <c r="BI581" s="12"/>
      <c r="BJ581" s="12"/>
      <c r="BK581" s="12"/>
      <c r="BL581" s="117">
        <f>'Youth population'!AU581</f>
        <v>0</v>
      </c>
      <c r="BM581" s="12"/>
      <c r="BN581" s="12"/>
      <c r="BO581" s="12"/>
      <c r="BP581" s="12"/>
      <c r="BQ581" s="12"/>
      <c r="BR581" s="12"/>
      <c r="BS581" s="12"/>
      <c r="BT581" s="12"/>
      <c r="BU581" s="12"/>
      <c r="BV581" s="12"/>
      <c r="BW581" s="12"/>
      <c r="BX581" s="12"/>
      <c r="BY581" s="12"/>
      <c r="BZ581" s="12"/>
      <c r="CA581" s="12"/>
      <c r="CB581" s="141"/>
      <c r="CC581" s="12"/>
      <c r="CD581" s="12"/>
      <c r="CE581" s="12"/>
      <c r="CF581" s="12"/>
      <c r="CG581" s="12"/>
      <c r="CH581" s="12"/>
      <c r="CI581" s="12"/>
      <c r="CJ581" s="12"/>
      <c r="CK581" s="12"/>
      <c r="CL581" s="12"/>
      <c r="CM581" s="12"/>
      <c r="CN581" s="12"/>
      <c r="CO581" s="12"/>
      <c r="CP581" s="12"/>
      <c r="CQ581" s="12"/>
      <c r="CR581" s="12"/>
      <c r="CS581" s="12"/>
      <c r="CT581" s="12"/>
      <c r="CU581" s="12"/>
      <c r="CV581" s="12"/>
      <c r="CW581" s="12"/>
      <c r="CX581" s="12"/>
      <c r="CY581" s="12"/>
      <c r="CZ581" s="12"/>
      <c r="DA581" s="12"/>
      <c r="DB581" s="12"/>
      <c r="DC581" s="12"/>
      <c r="DD581" s="12"/>
      <c r="DE581" s="12"/>
      <c r="DF581" s="12"/>
      <c r="DG581" s="12"/>
      <c r="DH581" s="12"/>
      <c r="DI581" s="12"/>
      <c r="DJ581" s="12"/>
      <c r="DK581" s="12"/>
      <c r="DL581" s="12"/>
      <c r="DM581" s="12"/>
      <c r="DN581" s="12"/>
      <c r="DO581" s="12"/>
      <c r="DP581" s="12"/>
      <c r="DQ581" s="12"/>
      <c r="DR581" s="12"/>
      <c r="DS581" s="12"/>
      <c r="DT581" s="12"/>
      <c r="DU581" s="12"/>
      <c r="DV581" s="12"/>
      <c r="DW581" s="12"/>
      <c r="DX581" s="12"/>
      <c r="DY581" s="12"/>
      <c r="DZ581" s="12"/>
      <c r="EA581" s="12"/>
      <c r="EB581" s="12"/>
      <c r="EC581" s="12"/>
      <c r="ED581" s="12"/>
      <c r="EE581" s="12"/>
      <c r="EF581" s="12"/>
      <c r="EG581" s="12"/>
      <c r="EH581" s="12"/>
      <c r="EI581" s="12"/>
      <c r="EJ581" s="12"/>
      <c r="EK581" s="12"/>
      <c r="EL581" s="12"/>
      <c r="EM581" s="12"/>
      <c r="EN581" s="12"/>
      <c r="EO581" s="12"/>
      <c r="EP581" s="12"/>
      <c r="EQ581" s="12"/>
      <c r="ER581" s="12"/>
      <c r="ES581" s="12"/>
      <c r="ET581" s="12"/>
      <c r="EU581" s="12"/>
      <c r="EV581" s="12"/>
      <c r="EW581" s="12"/>
      <c r="EX581" s="12"/>
      <c r="EY581" s="12"/>
      <c r="EZ581" s="12"/>
      <c r="FA581" s="12"/>
      <c r="FB581" s="12"/>
      <c r="FC581" s="12"/>
      <c r="FD581" s="12"/>
      <c r="FE581" s="12"/>
      <c r="FF581" s="12"/>
      <c r="FG581" s="12"/>
    </row>
    <row r="582" spans="1:163" ht="12.75" x14ac:dyDescent="0.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12"/>
      <c r="BH582" s="12"/>
      <c r="BI582" s="12"/>
      <c r="BJ582" s="12"/>
      <c r="BK582" s="12"/>
      <c r="BL582" s="117">
        <f>'Youth population'!AU582</f>
        <v>0</v>
      </c>
      <c r="BM582" s="12"/>
      <c r="BN582" s="12"/>
      <c r="BO582" s="12"/>
      <c r="BP582" s="12"/>
      <c r="BQ582" s="12"/>
      <c r="BR582" s="12"/>
      <c r="BS582" s="12"/>
      <c r="BT582" s="12"/>
      <c r="BU582" s="12"/>
      <c r="BV582" s="12"/>
      <c r="BW582" s="12"/>
      <c r="BX582" s="12"/>
      <c r="BY582" s="12"/>
      <c r="BZ582" s="12"/>
      <c r="CA582" s="12"/>
      <c r="CB582" s="141"/>
      <c r="CC582" s="12"/>
      <c r="CD582" s="12"/>
      <c r="CE582" s="12"/>
      <c r="CF582" s="12"/>
      <c r="CG582" s="12"/>
      <c r="CH582" s="12"/>
      <c r="CI582" s="12"/>
      <c r="CJ582" s="12"/>
      <c r="CK582" s="12"/>
      <c r="CL582" s="12"/>
      <c r="CM582" s="12"/>
      <c r="CN582" s="12"/>
      <c r="CO582" s="12"/>
      <c r="CP582" s="12"/>
      <c r="CQ582" s="12"/>
      <c r="CR582" s="12"/>
      <c r="CS582" s="12"/>
      <c r="CT582" s="12"/>
      <c r="CU582" s="12"/>
      <c r="CV582" s="12"/>
      <c r="CW582" s="12"/>
      <c r="CX582" s="12"/>
      <c r="CY582" s="12"/>
      <c r="CZ582" s="12"/>
      <c r="DA582" s="12"/>
      <c r="DB582" s="12"/>
      <c r="DC582" s="12"/>
      <c r="DD582" s="12"/>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12"/>
      <c r="EB582" s="12"/>
      <c r="EC582" s="12"/>
      <c r="ED582" s="12"/>
      <c r="EE582" s="12"/>
      <c r="EF582" s="12"/>
      <c r="EG582" s="12"/>
      <c r="EH582" s="12"/>
      <c r="EI582" s="12"/>
      <c r="EJ582" s="12"/>
      <c r="EK582" s="12"/>
      <c r="EL582" s="12"/>
      <c r="EM582" s="12"/>
      <c r="EN582" s="12"/>
      <c r="EO582" s="12"/>
      <c r="EP582" s="12"/>
      <c r="EQ582" s="12"/>
      <c r="ER582" s="12"/>
      <c r="ES582" s="12"/>
      <c r="ET582" s="12"/>
      <c r="EU582" s="12"/>
      <c r="EV582" s="12"/>
      <c r="EW582" s="12"/>
      <c r="EX582" s="12"/>
      <c r="EY582" s="12"/>
      <c r="EZ582" s="12"/>
      <c r="FA582" s="12"/>
      <c r="FB582" s="12"/>
      <c r="FC582" s="12"/>
      <c r="FD582" s="12"/>
      <c r="FE582" s="12"/>
      <c r="FF582" s="12"/>
      <c r="FG582" s="12"/>
    </row>
    <row r="583" spans="1:163" ht="12.75" x14ac:dyDescent="0.2">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12"/>
      <c r="BH583" s="12"/>
      <c r="BI583" s="12"/>
      <c r="BJ583" s="12"/>
      <c r="BK583" s="12"/>
      <c r="BL583" s="73">
        <f>'Youth population'!AU583</f>
        <v>0</v>
      </c>
      <c r="BM583" s="12"/>
      <c r="BN583" s="12"/>
      <c r="BO583" s="12"/>
      <c r="BP583" s="12"/>
      <c r="BQ583" s="12"/>
      <c r="BR583" s="12"/>
      <c r="BS583" s="12"/>
      <c r="BT583" s="12"/>
      <c r="BU583" s="12"/>
      <c r="BV583" s="12"/>
      <c r="BW583" s="12"/>
      <c r="BX583" s="12"/>
      <c r="BY583" s="12"/>
      <c r="BZ583" s="12"/>
      <c r="CA583" s="12"/>
      <c r="CB583" s="141"/>
      <c r="CC583" s="12"/>
      <c r="CD583" s="12"/>
      <c r="CE583" s="12"/>
      <c r="CF583" s="12"/>
      <c r="CG583" s="12"/>
      <c r="CH583" s="12"/>
      <c r="CI583" s="12"/>
      <c r="CJ583" s="12"/>
      <c r="CK583" s="12"/>
      <c r="CL583" s="12"/>
      <c r="CM583" s="12"/>
      <c r="CN583" s="12"/>
      <c r="CO583" s="12"/>
      <c r="CP583" s="12"/>
      <c r="CQ583" s="12"/>
      <c r="CR583" s="12"/>
      <c r="CS583" s="12"/>
      <c r="CT583" s="12"/>
      <c r="CU583" s="12"/>
      <c r="CV583" s="12"/>
      <c r="CW583" s="12"/>
      <c r="CX583" s="12"/>
      <c r="CY583" s="12"/>
      <c r="CZ583" s="12"/>
      <c r="DA583" s="12"/>
      <c r="DB583" s="12"/>
      <c r="DC583" s="12"/>
      <c r="DD583" s="12"/>
      <c r="DE583" s="12"/>
      <c r="DF583" s="12"/>
      <c r="DG583" s="12"/>
      <c r="DH583" s="12"/>
      <c r="DI583" s="12"/>
      <c r="DJ583" s="12"/>
      <c r="DK583" s="12"/>
      <c r="DL583" s="12"/>
      <c r="DM583" s="12"/>
      <c r="DN583" s="12"/>
      <c r="DO583" s="12"/>
      <c r="DP583" s="12"/>
      <c r="DQ583" s="12"/>
      <c r="DR583" s="12"/>
      <c r="DS583" s="12"/>
      <c r="DT583" s="12"/>
      <c r="DU583" s="12"/>
      <c r="DV583" s="12"/>
      <c r="DW583" s="12"/>
      <c r="DX583" s="12"/>
      <c r="DY583" s="12"/>
      <c r="DZ583" s="12"/>
      <c r="EA583" s="12"/>
      <c r="EB583" s="12"/>
      <c r="EC583" s="12"/>
      <c r="ED583" s="12"/>
      <c r="EE583" s="12"/>
      <c r="EF583" s="12"/>
      <c r="EG583" s="12"/>
      <c r="EH583" s="12"/>
      <c r="EI583" s="12"/>
      <c r="EJ583" s="12"/>
      <c r="EK583" s="12"/>
      <c r="EL583" s="12"/>
      <c r="EM583" s="12"/>
      <c r="EN583" s="12"/>
      <c r="EO583" s="12"/>
      <c r="EP583" s="12"/>
      <c r="EQ583" s="12"/>
      <c r="ER583" s="12"/>
      <c r="ES583" s="12"/>
      <c r="ET583" s="12"/>
      <c r="EU583" s="12"/>
      <c r="EV583" s="12"/>
      <c r="EW583" s="12"/>
      <c r="EX583" s="12"/>
      <c r="EY583" s="12"/>
      <c r="EZ583" s="12"/>
      <c r="FA583" s="12"/>
      <c r="FB583" s="12"/>
      <c r="FC583" s="12"/>
      <c r="FD583" s="12"/>
      <c r="FE583" s="12"/>
      <c r="FF583" s="12"/>
      <c r="FG583" s="12"/>
    </row>
    <row r="584" spans="1:163" ht="12.75" x14ac:dyDescent="0.2">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12"/>
      <c r="BH584" s="12"/>
      <c r="BI584" s="12"/>
      <c r="BJ584" s="12"/>
      <c r="BK584" s="12"/>
      <c r="BL584" s="73">
        <f>'Youth population'!AU584</f>
        <v>0</v>
      </c>
      <c r="BM584" s="12"/>
      <c r="BN584" s="12"/>
      <c r="BO584" s="12"/>
      <c r="BP584" s="12"/>
      <c r="BQ584" s="12"/>
      <c r="BR584" s="12"/>
      <c r="BS584" s="12"/>
      <c r="BT584" s="12"/>
      <c r="BU584" s="12"/>
      <c r="BV584" s="12"/>
      <c r="BW584" s="12"/>
      <c r="BX584" s="12"/>
      <c r="BY584" s="12"/>
      <c r="BZ584" s="12"/>
      <c r="CA584" s="12"/>
      <c r="CB584" s="141"/>
      <c r="CC584" s="12"/>
      <c r="CD584" s="12"/>
      <c r="CE584" s="12"/>
      <c r="CF584" s="12"/>
      <c r="CG584" s="12"/>
      <c r="CH584" s="12"/>
      <c r="CI584" s="12"/>
      <c r="CJ584" s="12"/>
      <c r="CK584" s="12"/>
      <c r="CL584" s="12"/>
      <c r="CM584" s="12"/>
      <c r="CN584" s="12"/>
      <c r="CO584" s="12"/>
      <c r="CP584" s="12"/>
      <c r="CQ584" s="12"/>
      <c r="CR584" s="12"/>
      <c r="CS584" s="12"/>
      <c r="CT584" s="12"/>
      <c r="CU584" s="12"/>
      <c r="CV584" s="12"/>
      <c r="CW584" s="12"/>
      <c r="CX584" s="12"/>
      <c r="CY584" s="12"/>
      <c r="CZ584" s="12"/>
      <c r="DA584" s="12"/>
      <c r="DB584" s="12"/>
      <c r="DC584" s="12"/>
      <c r="DD584" s="12"/>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c r="EA584" s="12"/>
      <c r="EB584" s="12"/>
      <c r="EC584" s="12"/>
      <c r="ED584" s="12"/>
      <c r="EE584" s="12"/>
      <c r="EF584" s="12"/>
      <c r="EG584" s="12"/>
      <c r="EH584" s="12"/>
      <c r="EI584" s="12"/>
      <c r="EJ584" s="12"/>
      <c r="EK584" s="12"/>
      <c r="EL584" s="12"/>
      <c r="EM584" s="12"/>
      <c r="EN584" s="12"/>
      <c r="EO584" s="12"/>
      <c r="EP584" s="12"/>
      <c r="EQ584" s="12"/>
      <c r="ER584" s="12"/>
      <c r="ES584" s="12"/>
      <c r="ET584" s="12"/>
      <c r="EU584" s="12"/>
      <c r="EV584" s="12"/>
      <c r="EW584" s="12"/>
      <c r="EX584" s="12"/>
      <c r="EY584" s="12"/>
      <c r="EZ584" s="12"/>
      <c r="FA584" s="12"/>
      <c r="FB584" s="12"/>
      <c r="FC584" s="12"/>
      <c r="FD584" s="12"/>
      <c r="FE584" s="12"/>
      <c r="FF584" s="12"/>
      <c r="FG584" s="12"/>
    </row>
    <row r="585" spans="1:163" ht="12.75" x14ac:dyDescent="0.2">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12"/>
      <c r="BH585" s="12"/>
      <c r="BI585" s="12"/>
      <c r="BJ585" s="12"/>
      <c r="BK585" s="12"/>
      <c r="BL585" s="117">
        <f>'Youth population'!AU585</f>
        <v>0</v>
      </c>
      <c r="BM585" s="12"/>
      <c r="BN585" s="12"/>
      <c r="BO585" s="12"/>
      <c r="BP585" s="12"/>
      <c r="BQ585" s="12"/>
      <c r="BR585" s="12"/>
      <c r="BS585" s="12"/>
      <c r="BT585" s="12"/>
      <c r="BU585" s="12"/>
      <c r="BV585" s="12"/>
      <c r="BW585" s="12"/>
      <c r="BX585" s="12"/>
      <c r="BY585" s="12"/>
      <c r="BZ585" s="12"/>
      <c r="CA585" s="12"/>
      <c r="CB585" s="141"/>
      <c r="CC585" s="12"/>
      <c r="CD585" s="12"/>
      <c r="CE585" s="12"/>
      <c r="CF585" s="12"/>
      <c r="CG585" s="12"/>
      <c r="CH585" s="12"/>
      <c r="CI585" s="12"/>
      <c r="CJ585" s="12"/>
      <c r="CK585" s="12"/>
      <c r="CL585" s="12"/>
      <c r="CM585" s="12"/>
      <c r="CN585" s="12"/>
      <c r="CO585" s="12"/>
      <c r="CP585" s="12"/>
      <c r="CQ585" s="12"/>
      <c r="CR585" s="12"/>
      <c r="CS585" s="12"/>
      <c r="CT585" s="12"/>
      <c r="CU585" s="12"/>
      <c r="CV585" s="12"/>
      <c r="CW585" s="12"/>
      <c r="CX585" s="12"/>
      <c r="CY585" s="12"/>
      <c r="CZ585" s="12"/>
      <c r="DA585" s="12"/>
      <c r="DB585" s="12"/>
      <c r="DC585" s="12"/>
      <c r="DD585" s="12"/>
      <c r="DE585" s="12"/>
      <c r="DF585" s="12"/>
      <c r="DG585" s="12"/>
      <c r="DH585" s="12"/>
      <c r="DI585" s="12"/>
      <c r="DJ585" s="12"/>
      <c r="DK585" s="12"/>
      <c r="DL585" s="12"/>
      <c r="DM585" s="12"/>
      <c r="DN585" s="12"/>
      <c r="DO585" s="12"/>
      <c r="DP585" s="12"/>
      <c r="DQ585" s="12"/>
      <c r="DR585" s="12"/>
      <c r="DS585" s="12"/>
      <c r="DT585" s="12"/>
      <c r="DU585" s="12"/>
      <c r="DV585" s="12"/>
      <c r="DW585" s="12"/>
      <c r="DX585" s="12"/>
      <c r="DY585" s="12"/>
      <c r="DZ585" s="12"/>
      <c r="EA585" s="12"/>
      <c r="EB585" s="12"/>
      <c r="EC585" s="12"/>
      <c r="ED585" s="12"/>
      <c r="EE585" s="12"/>
      <c r="EF585" s="12"/>
      <c r="EG585" s="12"/>
      <c r="EH585" s="12"/>
      <c r="EI585" s="12"/>
      <c r="EJ585" s="12"/>
      <c r="EK585" s="12"/>
      <c r="EL585" s="12"/>
      <c r="EM585" s="12"/>
      <c r="EN585" s="12"/>
      <c r="EO585" s="12"/>
      <c r="EP585" s="12"/>
      <c r="EQ585" s="12"/>
      <c r="ER585" s="12"/>
      <c r="ES585" s="12"/>
      <c r="ET585" s="12"/>
      <c r="EU585" s="12"/>
      <c r="EV585" s="12"/>
      <c r="EW585" s="12"/>
      <c r="EX585" s="12"/>
      <c r="EY585" s="12"/>
      <c r="EZ585" s="12"/>
      <c r="FA585" s="12"/>
      <c r="FB585" s="12"/>
      <c r="FC585" s="12"/>
      <c r="FD585" s="12"/>
      <c r="FE585" s="12"/>
      <c r="FF585" s="12"/>
      <c r="FG585" s="12"/>
    </row>
    <row r="586" spans="1:163" ht="12.75" x14ac:dyDescent="0.2">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12"/>
      <c r="BH586" s="12"/>
      <c r="BI586" s="12"/>
      <c r="BJ586" s="12"/>
      <c r="BK586" s="12"/>
      <c r="BL586" s="81">
        <f>'Youth population'!AU586</f>
        <v>0</v>
      </c>
      <c r="BM586" s="12"/>
      <c r="BN586" s="12"/>
      <c r="BO586" s="12"/>
      <c r="BP586" s="12"/>
      <c r="BQ586" s="12"/>
      <c r="BR586" s="12"/>
      <c r="BS586" s="12"/>
      <c r="BT586" s="12"/>
      <c r="BU586" s="12"/>
      <c r="BV586" s="12"/>
      <c r="BW586" s="12"/>
      <c r="BX586" s="12"/>
      <c r="BY586" s="12"/>
      <c r="BZ586" s="12"/>
      <c r="CA586" s="12"/>
      <c r="CB586" s="141"/>
      <c r="CC586" s="12"/>
      <c r="CD586" s="12"/>
      <c r="CE586" s="12"/>
      <c r="CF586" s="12"/>
      <c r="CG586" s="12"/>
      <c r="CH586" s="12"/>
      <c r="CI586" s="12"/>
      <c r="CJ586" s="12"/>
      <c r="CK586" s="12"/>
      <c r="CL586" s="12"/>
      <c r="CM586" s="12"/>
      <c r="CN586" s="12"/>
      <c r="CO586" s="12"/>
      <c r="CP586" s="12"/>
      <c r="CQ586" s="12"/>
      <c r="CR586" s="12"/>
      <c r="CS586" s="12"/>
      <c r="CT586" s="12"/>
      <c r="CU586" s="12"/>
      <c r="CV586" s="12"/>
      <c r="CW586" s="12"/>
      <c r="CX586" s="12"/>
      <c r="CY586" s="12"/>
      <c r="CZ586" s="12"/>
      <c r="DA586" s="12"/>
      <c r="DB586" s="12"/>
      <c r="DC586" s="12"/>
      <c r="DD586" s="12"/>
      <c r="DE586" s="12"/>
      <c r="DF586" s="12"/>
      <c r="DG586" s="12"/>
      <c r="DH586" s="12"/>
      <c r="DI586" s="12"/>
      <c r="DJ586" s="12"/>
      <c r="DK586" s="12"/>
      <c r="DL586" s="12"/>
      <c r="DM586" s="12"/>
      <c r="DN586" s="12"/>
      <c r="DO586" s="12"/>
      <c r="DP586" s="12"/>
      <c r="DQ586" s="12"/>
      <c r="DR586" s="12"/>
      <c r="DS586" s="12"/>
      <c r="DT586" s="12"/>
      <c r="DU586" s="12"/>
      <c r="DV586" s="12"/>
      <c r="DW586" s="12"/>
      <c r="DX586" s="12"/>
      <c r="DY586" s="12"/>
      <c r="DZ586" s="12"/>
      <c r="EA586" s="12"/>
      <c r="EB586" s="12"/>
      <c r="EC586" s="12"/>
      <c r="ED586" s="12"/>
      <c r="EE586" s="12"/>
      <c r="EF586" s="12"/>
      <c r="EG586" s="12"/>
      <c r="EH586" s="12"/>
      <c r="EI586" s="12"/>
      <c r="EJ586" s="12"/>
      <c r="EK586" s="12"/>
      <c r="EL586" s="12"/>
      <c r="EM586" s="12"/>
      <c r="EN586" s="12"/>
      <c r="EO586" s="12"/>
      <c r="EP586" s="12"/>
      <c r="EQ586" s="12"/>
      <c r="ER586" s="12"/>
      <c r="ES586" s="12"/>
      <c r="ET586" s="12"/>
      <c r="EU586" s="12"/>
      <c r="EV586" s="12"/>
      <c r="EW586" s="12"/>
      <c r="EX586" s="12"/>
      <c r="EY586" s="12"/>
      <c r="EZ586" s="12"/>
      <c r="FA586" s="12"/>
      <c r="FB586" s="12"/>
      <c r="FC586" s="12"/>
      <c r="FD586" s="12"/>
      <c r="FE586" s="12"/>
      <c r="FF586" s="12"/>
      <c r="FG586" s="12"/>
    </row>
    <row r="587" spans="1:163" ht="12.75" x14ac:dyDescent="0.2">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12"/>
      <c r="BH587" s="12"/>
      <c r="BI587" s="12"/>
      <c r="BJ587" s="12"/>
      <c r="BK587" s="12"/>
      <c r="BL587" s="81">
        <f>'Youth population'!AU587</f>
        <v>0</v>
      </c>
      <c r="BM587" s="12"/>
      <c r="BN587" s="12"/>
      <c r="BO587" s="12"/>
      <c r="BP587" s="12"/>
      <c r="BQ587" s="12"/>
      <c r="BR587" s="12"/>
      <c r="BS587" s="12"/>
      <c r="BT587" s="12"/>
      <c r="BU587" s="12"/>
      <c r="BV587" s="12"/>
      <c r="BW587" s="12"/>
      <c r="BX587" s="12"/>
      <c r="BY587" s="12"/>
      <c r="BZ587" s="12"/>
      <c r="CA587" s="12"/>
      <c r="CB587" s="141"/>
      <c r="CC587" s="12"/>
      <c r="CD587" s="12"/>
      <c r="CE587" s="12"/>
      <c r="CF587" s="12"/>
      <c r="CG587" s="12"/>
      <c r="CH587" s="12"/>
      <c r="CI587" s="12"/>
      <c r="CJ587" s="12"/>
      <c r="CK587" s="12"/>
      <c r="CL587" s="12"/>
      <c r="CM587" s="12"/>
      <c r="CN587" s="12"/>
      <c r="CO587" s="12"/>
      <c r="CP587" s="12"/>
      <c r="CQ587" s="12"/>
      <c r="CR587" s="12"/>
      <c r="CS587" s="12"/>
      <c r="CT587" s="12"/>
      <c r="CU587" s="12"/>
      <c r="CV587" s="12"/>
      <c r="CW587" s="12"/>
      <c r="CX587" s="12"/>
      <c r="CY587" s="12"/>
      <c r="CZ587" s="12"/>
      <c r="DA587" s="12"/>
      <c r="DB587" s="12"/>
      <c r="DC587" s="12"/>
      <c r="DD587" s="12"/>
      <c r="DE587" s="12"/>
      <c r="DF587" s="12"/>
      <c r="DG587" s="12"/>
      <c r="DH587" s="12"/>
      <c r="DI587" s="12"/>
      <c r="DJ587" s="12"/>
      <c r="DK587" s="12"/>
      <c r="DL587" s="12"/>
      <c r="DM587" s="12"/>
      <c r="DN587" s="12"/>
      <c r="DO587" s="12"/>
      <c r="DP587" s="12"/>
      <c r="DQ587" s="12"/>
      <c r="DR587" s="12"/>
      <c r="DS587" s="12"/>
      <c r="DT587" s="12"/>
      <c r="DU587" s="12"/>
      <c r="DV587" s="12"/>
      <c r="DW587" s="12"/>
      <c r="DX587" s="12"/>
      <c r="DY587" s="12"/>
      <c r="DZ587" s="12"/>
      <c r="EA587" s="12"/>
      <c r="EB587" s="12"/>
      <c r="EC587" s="12"/>
      <c r="ED587" s="12"/>
      <c r="EE587" s="12"/>
      <c r="EF587" s="12"/>
      <c r="EG587" s="12"/>
      <c r="EH587" s="12"/>
      <c r="EI587" s="12"/>
      <c r="EJ587" s="12"/>
      <c r="EK587" s="12"/>
      <c r="EL587" s="12"/>
      <c r="EM587" s="12"/>
      <c r="EN587" s="12"/>
      <c r="EO587" s="12"/>
      <c r="EP587" s="12"/>
      <c r="EQ587" s="12"/>
      <c r="ER587" s="12"/>
      <c r="ES587" s="12"/>
      <c r="ET587" s="12"/>
      <c r="EU587" s="12"/>
      <c r="EV587" s="12"/>
      <c r="EW587" s="12"/>
      <c r="EX587" s="12"/>
      <c r="EY587" s="12"/>
      <c r="EZ587" s="12"/>
      <c r="FA587" s="12"/>
      <c r="FB587" s="12"/>
      <c r="FC587" s="12"/>
      <c r="FD587" s="12"/>
      <c r="FE587" s="12"/>
      <c r="FF587" s="12"/>
      <c r="FG587" s="12"/>
    </row>
    <row r="588" spans="1:163" ht="12.75" x14ac:dyDescent="0.2">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12"/>
      <c r="BH588" s="12"/>
      <c r="BI588" s="12"/>
      <c r="BJ588" s="12"/>
      <c r="BK588" s="12"/>
      <c r="BL588" s="69">
        <f>'Youth population'!AU588</f>
        <v>0</v>
      </c>
      <c r="BM588" s="12"/>
      <c r="BN588" s="12"/>
      <c r="BO588" s="12"/>
      <c r="BP588" s="12"/>
      <c r="BQ588" s="12"/>
      <c r="BR588" s="12"/>
      <c r="BS588" s="12"/>
      <c r="BT588" s="12"/>
      <c r="BU588" s="12"/>
      <c r="BV588" s="12"/>
      <c r="BW588" s="12"/>
      <c r="BX588" s="12"/>
      <c r="BY588" s="12"/>
      <c r="BZ588" s="12"/>
      <c r="CA588" s="12"/>
      <c r="CB588" s="141"/>
      <c r="CC588" s="12"/>
      <c r="CD588" s="12"/>
      <c r="CE588" s="12"/>
      <c r="CF588" s="12"/>
      <c r="CG588" s="12"/>
      <c r="CH588" s="12"/>
      <c r="CI588" s="12"/>
      <c r="CJ588" s="12"/>
      <c r="CK588" s="12"/>
      <c r="CL588" s="12"/>
      <c r="CM588" s="12"/>
      <c r="CN588" s="12"/>
      <c r="CO588" s="12"/>
      <c r="CP588" s="12"/>
      <c r="CQ588" s="12"/>
      <c r="CR588" s="12"/>
      <c r="CS588" s="12"/>
      <c r="CT588" s="12"/>
      <c r="CU588" s="12"/>
      <c r="CV588" s="12"/>
      <c r="CW588" s="12"/>
      <c r="CX588" s="12"/>
      <c r="CY588" s="12"/>
      <c r="CZ588" s="12"/>
      <c r="DA588" s="12"/>
      <c r="DB588" s="12"/>
      <c r="DC588" s="12"/>
      <c r="DD588" s="12"/>
      <c r="DE588" s="12"/>
      <c r="DF588" s="12"/>
      <c r="DG588" s="12"/>
      <c r="DH588" s="12"/>
      <c r="DI588" s="12"/>
      <c r="DJ588" s="12"/>
      <c r="DK588" s="12"/>
      <c r="DL588" s="12"/>
      <c r="DM588" s="12"/>
      <c r="DN588" s="12"/>
      <c r="DO588" s="12"/>
      <c r="DP588" s="12"/>
      <c r="DQ588" s="12"/>
      <c r="DR588" s="12"/>
      <c r="DS588" s="12"/>
      <c r="DT588" s="12"/>
      <c r="DU588" s="12"/>
      <c r="DV588" s="12"/>
      <c r="DW588" s="12"/>
      <c r="DX588" s="12"/>
      <c r="DY588" s="12"/>
      <c r="DZ588" s="12"/>
      <c r="EA588" s="12"/>
      <c r="EB588" s="12"/>
      <c r="EC588" s="12"/>
      <c r="ED588" s="12"/>
      <c r="EE588" s="12"/>
      <c r="EF588" s="12"/>
      <c r="EG588" s="12"/>
      <c r="EH588" s="12"/>
      <c r="EI588" s="12"/>
      <c r="EJ588" s="12"/>
      <c r="EK588" s="12"/>
      <c r="EL588" s="12"/>
      <c r="EM588" s="12"/>
      <c r="EN588" s="12"/>
      <c r="EO588" s="12"/>
      <c r="EP588" s="12"/>
      <c r="EQ588" s="12"/>
      <c r="ER588" s="12"/>
      <c r="ES588" s="12"/>
      <c r="ET588" s="12"/>
      <c r="EU588" s="12"/>
      <c r="EV588" s="12"/>
      <c r="EW588" s="12"/>
      <c r="EX588" s="12"/>
      <c r="EY588" s="12"/>
      <c r="EZ588" s="12"/>
      <c r="FA588" s="12"/>
      <c r="FB588" s="12"/>
      <c r="FC588" s="12"/>
      <c r="FD588" s="12"/>
      <c r="FE588" s="12"/>
      <c r="FF588" s="12"/>
      <c r="FG588" s="12"/>
    </row>
    <row r="589" spans="1:163" ht="12.75" x14ac:dyDescent="0.2">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12"/>
      <c r="BH589" s="12"/>
      <c r="BI589" s="12"/>
      <c r="BJ589" s="12"/>
      <c r="BK589" s="12"/>
      <c r="BL589" s="81">
        <f>'Youth population'!AU589</f>
        <v>0</v>
      </c>
      <c r="BM589" s="12"/>
      <c r="BN589" s="12"/>
      <c r="BO589" s="12"/>
      <c r="BP589" s="12"/>
      <c r="BQ589" s="12"/>
      <c r="BR589" s="12"/>
      <c r="BS589" s="12"/>
      <c r="BT589" s="12"/>
      <c r="BU589" s="12"/>
      <c r="BV589" s="12"/>
      <c r="BW589" s="12"/>
      <c r="BX589" s="12"/>
      <c r="BY589" s="12"/>
      <c r="BZ589" s="12"/>
      <c r="CA589" s="12"/>
      <c r="CB589" s="141"/>
      <c r="CC589" s="12"/>
      <c r="CD589" s="12"/>
      <c r="CE589" s="12"/>
      <c r="CF589" s="12"/>
      <c r="CG589" s="12"/>
      <c r="CH589" s="12"/>
      <c r="CI589" s="12"/>
      <c r="CJ589" s="12"/>
      <c r="CK589" s="12"/>
      <c r="CL589" s="12"/>
      <c r="CM589" s="12"/>
      <c r="CN589" s="12"/>
      <c r="CO589" s="12"/>
      <c r="CP589" s="12"/>
      <c r="CQ589" s="12"/>
      <c r="CR589" s="12"/>
      <c r="CS589" s="12"/>
      <c r="CT589" s="12"/>
      <c r="CU589" s="12"/>
      <c r="CV589" s="12"/>
      <c r="CW589" s="12"/>
      <c r="CX589" s="12"/>
      <c r="CY589" s="12"/>
      <c r="CZ589" s="12"/>
      <c r="DA589" s="12"/>
      <c r="DB589" s="12"/>
      <c r="DC589" s="12"/>
      <c r="DD589" s="12"/>
      <c r="DE589" s="12"/>
      <c r="DF589" s="12"/>
      <c r="DG589" s="12"/>
      <c r="DH589" s="12"/>
      <c r="DI589" s="12"/>
      <c r="DJ589" s="12"/>
      <c r="DK589" s="12"/>
      <c r="DL589" s="12"/>
      <c r="DM589" s="12"/>
      <c r="DN589" s="12"/>
      <c r="DO589" s="12"/>
      <c r="DP589" s="12"/>
      <c r="DQ589" s="12"/>
      <c r="DR589" s="12"/>
      <c r="DS589" s="12"/>
      <c r="DT589" s="12"/>
      <c r="DU589" s="12"/>
      <c r="DV589" s="12"/>
      <c r="DW589" s="12"/>
      <c r="DX589" s="12"/>
      <c r="DY589" s="12"/>
      <c r="DZ589" s="12"/>
      <c r="EA589" s="12"/>
      <c r="EB589" s="12"/>
      <c r="EC589" s="12"/>
      <c r="ED589" s="12"/>
      <c r="EE589" s="12"/>
      <c r="EF589" s="12"/>
      <c r="EG589" s="12"/>
      <c r="EH589" s="12"/>
      <c r="EI589" s="12"/>
      <c r="EJ589" s="12"/>
      <c r="EK589" s="12"/>
      <c r="EL589" s="12"/>
      <c r="EM589" s="12"/>
      <c r="EN589" s="12"/>
      <c r="EO589" s="12"/>
      <c r="EP589" s="12"/>
      <c r="EQ589" s="12"/>
      <c r="ER589" s="12"/>
      <c r="ES589" s="12"/>
      <c r="ET589" s="12"/>
      <c r="EU589" s="12"/>
      <c r="EV589" s="12"/>
      <c r="EW589" s="12"/>
      <c r="EX589" s="12"/>
      <c r="EY589" s="12"/>
      <c r="EZ589" s="12"/>
      <c r="FA589" s="12"/>
      <c r="FB589" s="12"/>
      <c r="FC589" s="12"/>
      <c r="FD589" s="12"/>
      <c r="FE589" s="12"/>
      <c r="FF589" s="12"/>
      <c r="FG589" s="12"/>
    </row>
    <row r="590" spans="1:163" ht="12.75" x14ac:dyDescent="0.2">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2"/>
      <c r="BW590" s="12"/>
      <c r="BX590" s="12"/>
      <c r="BY590" s="12"/>
      <c r="BZ590" s="12"/>
      <c r="CA590" s="12"/>
      <c r="CB590" s="141"/>
      <c r="CC590" s="12"/>
      <c r="CD590" s="12"/>
      <c r="CE590" s="12"/>
      <c r="CF590" s="12"/>
      <c r="CG590" s="12"/>
      <c r="CH590" s="12"/>
      <c r="CI590" s="12"/>
      <c r="CJ590" s="12"/>
      <c r="CK590" s="12"/>
      <c r="CL590" s="12"/>
      <c r="CM590" s="12"/>
      <c r="CN590" s="12"/>
      <c r="CO590" s="12"/>
      <c r="CP590" s="12"/>
      <c r="CQ590" s="12"/>
      <c r="CR590" s="12"/>
      <c r="CS590" s="12"/>
      <c r="CT590" s="12"/>
      <c r="CU590" s="12"/>
      <c r="CV590" s="12"/>
      <c r="CW590" s="12"/>
      <c r="CX590" s="12"/>
      <c r="CY590" s="12"/>
      <c r="CZ590" s="12"/>
      <c r="DA590" s="12"/>
      <c r="DB590" s="12"/>
      <c r="DC590" s="12"/>
      <c r="DD590" s="12"/>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c r="EA590" s="12"/>
      <c r="EB590" s="12"/>
      <c r="EC590" s="12"/>
      <c r="ED590" s="12"/>
      <c r="EE590" s="12"/>
      <c r="EF590" s="12"/>
      <c r="EG590" s="12"/>
      <c r="EH590" s="12"/>
      <c r="EI590" s="12"/>
      <c r="EJ590" s="12"/>
      <c r="EK590" s="12"/>
      <c r="EL590" s="12"/>
      <c r="EM590" s="12"/>
      <c r="EN590" s="12"/>
      <c r="EO590" s="12"/>
      <c r="EP590" s="12"/>
      <c r="EQ590" s="12"/>
      <c r="ER590" s="12"/>
      <c r="ES590" s="12"/>
      <c r="ET590" s="12"/>
      <c r="EU590" s="12"/>
      <c r="EV590" s="12"/>
      <c r="EW590" s="12"/>
      <c r="EX590" s="12"/>
      <c r="EY590" s="12"/>
      <c r="EZ590" s="12"/>
      <c r="FA590" s="12"/>
      <c r="FB590" s="12"/>
      <c r="FC590" s="12"/>
      <c r="FD590" s="12"/>
      <c r="FE590" s="12"/>
      <c r="FF590" s="12"/>
      <c r="FG590" s="12"/>
    </row>
    <row r="591" spans="1:163" ht="12.75" x14ac:dyDescent="0.2">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12"/>
      <c r="BH591" s="12"/>
      <c r="BI591" s="12"/>
      <c r="BJ591" s="12"/>
      <c r="BK591" s="12"/>
      <c r="BL591" s="10"/>
      <c r="BM591" s="12"/>
      <c r="BN591" s="12"/>
      <c r="BO591" s="12"/>
      <c r="BP591" s="12"/>
      <c r="BQ591" s="12"/>
      <c r="BR591" s="12"/>
      <c r="BS591" s="12"/>
      <c r="BT591" s="12"/>
      <c r="BU591" s="12"/>
      <c r="BV591" s="12"/>
      <c r="BW591" s="12"/>
      <c r="BX591" s="12"/>
      <c r="BY591" s="12"/>
      <c r="BZ591" s="12"/>
      <c r="CA591" s="12"/>
      <c r="CB591" s="141"/>
      <c r="CC591" s="12"/>
      <c r="CD591" s="12"/>
      <c r="CE591" s="12"/>
      <c r="CF591" s="12"/>
      <c r="CG591" s="12"/>
      <c r="CH591" s="12"/>
      <c r="CI591" s="12"/>
      <c r="CJ591" s="12"/>
      <c r="CK591" s="12"/>
      <c r="CL591" s="12"/>
      <c r="CM591" s="12"/>
      <c r="CN591" s="12"/>
      <c r="CO591" s="12"/>
      <c r="CP591" s="12"/>
      <c r="CQ591" s="12"/>
      <c r="CR591" s="12"/>
      <c r="CS591" s="12"/>
      <c r="CT591" s="12"/>
      <c r="CU591" s="12"/>
      <c r="CV591" s="12"/>
      <c r="CW591" s="12"/>
      <c r="CX591" s="12"/>
      <c r="CY591" s="12"/>
      <c r="CZ591" s="12"/>
      <c r="DA591" s="12"/>
      <c r="DB591" s="12"/>
      <c r="DC591" s="12"/>
      <c r="DD591" s="12"/>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c r="EA591" s="12"/>
      <c r="EB591" s="12"/>
      <c r="EC591" s="12"/>
      <c r="ED591" s="12"/>
      <c r="EE591" s="12"/>
      <c r="EF591" s="12"/>
      <c r="EG591" s="12"/>
      <c r="EH591" s="12"/>
      <c r="EI591" s="12"/>
      <c r="EJ591" s="12"/>
      <c r="EK591" s="12"/>
      <c r="EL591" s="12"/>
      <c r="EM591" s="12"/>
      <c r="EN591" s="12"/>
      <c r="EO591" s="12"/>
      <c r="EP591" s="12"/>
      <c r="EQ591" s="12"/>
      <c r="ER591" s="12"/>
      <c r="ES591" s="12"/>
      <c r="ET591" s="12"/>
      <c r="EU591" s="12"/>
      <c r="EV591" s="12"/>
      <c r="EW591" s="12"/>
      <c r="EX591" s="12"/>
      <c r="EY591" s="12"/>
      <c r="EZ591" s="12"/>
      <c r="FA591" s="12"/>
      <c r="FB591" s="12"/>
      <c r="FC591" s="12"/>
      <c r="FD591" s="12"/>
      <c r="FE591" s="12"/>
      <c r="FF591" s="12"/>
      <c r="FG591" s="12"/>
    </row>
    <row r="592" spans="1:163" ht="12.75" x14ac:dyDescent="0.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0"/>
      <c r="BM592" s="12"/>
      <c r="BN592" s="12"/>
      <c r="BO592" s="12"/>
      <c r="BP592" s="12"/>
      <c r="BQ592" s="12"/>
      <c r="BR592" s="12"/>
      <c r="BS592" s="12"/>
      <c r="BT592" s="12"/>
      <c r="BU592" s="12"/>
      <c r="BV592" s="12"/>
      <c r="BW592" s="12"/>
      <c r="BX592" s="12"/>
      <c r="BY592" s="12"/>
      <c r="BZ592" s="12"/>
      <c r="CA592" s="12"/>
      <c r="CB592" s="141"/>
      <c r="CC592" s="12"/>
      <c r="CD592" s="12"/>
      <c r="CE592" s="12"/>
      <c r="CF592" s="12"/>
      <c r="CG592" s="12"/>
      <c r="CH592" s="12"/>
      <c r="CI592" s="12"/>
      <c r="CJ592" s="12"/>
      <c r="CK592" s="12"/>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row>
    <row r="593" spans="1:163" ht="25.5" x14ac:dyDescent="0.2">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12"/>
      <c r="BH593" s="12"/>
      <c r="BI593" s="12"/>
      <c r="BJ593" s="12"/>
      <c r="BK593" s="12"/>
      <c r="BL593" s="29" t="s">
        <v>43</v>
      </c>
      <c r="BM593" s="12"/>
      <c r="BN593" s="12"/>
      <c r="BO593" s="12"/>
      <c r="BP593" s="12"/>
      <c r="BQ593" s="12"/>
      <c r="BR593" s="12"/>
      <c r="BS593" s="12"/>
      <c r="BT593" s="12"/>
      <c r="BU593" s="12"/>
      <c r="BV593" s="12"/>
      <c r="BW593" s="12"/>
      <c r="BX593" s="12"/>
      <c r="BY593" s="12"/>
      <c r="BZ593" s="12"/>
      <c r="CA593" s="12"/>
      <c r="CB593" s="141"/>
      <c r="CC593" s="12"/>
      <c r="CD593" s="12"/>
      <c r="CE593" s="12"/>
      <c r="CF593" s="12"/>
      <c r="CG593" s="12"/>
      <c r="CH593" s="12"/>
      <c r="CI593" s="12"/>
      <c r="CJ593" s="12"/>
      <c r="CK593" s="12"/>
      <c r="CL593" s="12"/>
      <c r="CM593" s="12"/>
      <c r="CN593" s="12"/>
      <c r="CO593" s="12"/>
      <c r="CP593" s="12"/>
      <c r="CQ593" s="12"/>
      <c r="CR593" s="12"/>
      <c r="CS593" s="12"/>
      <c r="CT593" s="12"/>
      <c r="CU593" s="12"/>
      <c r="CV593" s="12"/>
      <c r="CW593" s="12"/>
      <c r="CX593" s="12"/>
      <c r="CY593" s="12"/>
      <c r="CZ593" s="12"/>
      <c r="DA593" s="12"/>
      <c r="DB593" s="12"/>
      <c r="DC593" s="12"/>
      <c r="DD593" s="12"/>
      <c r="DE593" s="12"/>
      <c r="DF593" s="12"/>
      <c r="DG593" s="12"/>
      <c r="DH593" s="12"/>
      <c r="DI593" s="12"/>
      <c r="DJ593" s="12"/>
      <c r="DK593" s="12"/>
      <c r="DL593" s="12"/>
      <c r="DM593" s="12"/>
      <c r="DN593" s="12"/>
      <c r="DO593" s="12"/>
      <c r="DP593" s="12"/>
      <c r="DQ593" s="12"/>
      <c r="DR593" s="12"/>
      <c r="DS593" s="12"/>
      <c r="DT593" s="12"/>
      <c r="DU593" s="12"/>
      <c r="DV593" s="12"/>
      <c r="DW593" s="12"/>
      <c r="DX593" s="12"/>
      <c r="DY593" s="12"/>
      <c r="DZ593" s="12"/>
      <c r="EA593" s="12"/>
      <c r="EB593" s="12"/>
      <c r="EC593" s="12"/>
      <c r="ED593" s="12"/>
      <c r="EE593" s="12"/>
      <c r="EF593" s="12"/>
      <c r="EG593" s="12"/>
      <c r="EH593" s="12"/>
      <c r="EI593" s="12"/>
      <c r="EJ593" s="12"/>
      <c r="EK593" s="12"/>
      <c r="EL593" s="12"/>
      <c r="EM593" s="12"/>
      <c r="EN593" s="12"/>
      <c r="EO593" s="12"/>
      <c r="EP593" s="12"/>
      <c r="EQ593" s="12"/>
      <c r="ER593" s="12"/>
      <c r="ES593" s="12"/>
      <c r="ET593" s="12"/>
      <c r="EU593" s="12"/>
      <c r="EV593" s="12"/>
      <c r="EW593" s="12"/>
      <c r="EX593" s="12"/>
      <c r="EY593" s="12"/>
      <c r="EZ593" s="12"/>
      <c r="FA593" s="12"/>
      <c r="FB593" s="12"/>
      <c r="FC593" s="12"/>
      <c r="FD593" s="12"/>
      <c r="FE593" s="12"/>
      <c r="FF593" s="12"/>
      <c r="FG593" s="12"/>
    </row>
    <row r="594" spans="1:163" ht="12.75" x14ac:dyDescent="0.2">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12"/>
      <c r="BH594" s="12"/>
      <c r="BI594" s="12"/>
      <c r="BJ594" s="12"/>
      <c r="BK594" s="12"/>
      <c r="BL594" s="35">
        <f>'Youth population'!AU594</f>
        <v>0</v>
      </c>
      <c r="BM594" s="12"/>
      <c r="BN594" s="12"/>
      <c r="BO594" s="12"/>
      <c r="BP594" s="12"/>
      <c r="BQ594" s="12"/>
      <c r="BR594" s="12"/>
      <c r="BS594" s="12"/>
      <c r="BT594" s="12"/>
      <c r="BU594" s="12"/>
      <c r="BV594" s="12"/>
      <c r="BW594" s="12"/>
      <c r="BX594" s="12"/>
      <c r="BY594" s="12"/>
      <c r="BZ594" s="12"/>
      <c r="CA594" s="12"/>
      <c r="CB594" s="141"/>
      <c r="CC594" s="12"/>
      <c r="CD594" s="12"/>
      <c r="CE594" s="12"/>
      <c r="CF594" s="12"/>
      <c r="CG594" s="12"/>
      <c r="CH594" s="12"/>
      <c r="CI594" s="12"/>
      <c r="CJ594" s="12"/>
      <c r="CK594" s="12"/>
      <c r="CL594" s="12"/>
      <c r="CM594" s="12"/>
      <c r="CN594" s="12"/>
      <c r="CO594" s="12"/>
      <c r="CP594" s="12"/>
      <c r="CQ594" s="12"/>
      <c r="CR594" s="12"/>
      <c r="CS594" s="12"/>
      <c r="CT594" s="12"/>
      <c r="CU594" s="12"/>
      <c r="CV594" s="12"/>
      <c r="CW594" s="12"/>
      <c r="CX594" s="12"/>
      <c r="CY594" s="12"/>
      <c r="CZ594" s="12"/>
      <c r="DA594" s="12"/>
      <c r="DB594" s="12"/>
      <c r="DC594" s="12"/>
      <c r="DD594" s="12"/>
      <c r="DE594" s="12"/>
      <c r="DF594" s="12"/>
      <c r="DG594" s="12"/>
      <c r="DH594" s="12"/>
      <c r="DI594" s="12"/>
      <c r="DJ594" s="12"/>
      <c r="DK594" s="12"/>
      <c r="DL594" s="12"/>
      <c r="DM594" s="12"/>
      <c r="DN594" s="12"/>
      <c r="DO594" s="12"/>
      <c r="DP594" s="12"/>
      <c r="DQ594" s="12"/>
      <c r="DR594" s="12"/>
      <c r="DS594" s="12"/>
      <c r="DT594" s="12"/>
      <c r="DU594" s="12"/>
      <c r="DV594" s="12"/>
      <c r="DW594" s="12"/>
      <c r="DX594" s="12"/>
      <c r="DY594" s="12"/>
      <c r="DZ594" s="12"/>
      <c r="EA594" s="12"/>
      <c r="EB594" s="12"/>
      <c r="EC594" s="12"/>
      <c r="ED594" s="12"/>
      <c r="EE594" s="12"/>
      <c r="EF594" s="12"/>
      <c r="EG594" s="12"/>
      <c r="EH594" s="12"/>
      <c r="EI594" s="12"/>
      <c r="EJ594" s="12"/>
      <c r="EK594" s="12"/>
      <c r="EL594" s="12"/>
      <c r="EM594" s="12"/>
      <c r="EN594" s="12"/>
      <c r="EO594" s="12"/>
      <c r="EP594" s="12"/>
      <c r="EQ594" s="12"/>
      <c r="ER594" s="12"/>
      <c r="ES594" s="12"/>
      <c r="ET594" s="12"/>
      <c r="EU594" s="12"/>
      <c r="EV594" s="12"/>
      <c r="EW594" s="12"/>
      <c r="EX594" s="12"/>
      <c r="EY594" s="12"/>
      <c r="EZ594" s="12"/>
      <c r="FA594" s="12"/>
      <c r="FB594" s="12"/>
      <c r="FC594" s="12"/>
      <c r="FD594" s="12"/>
      <c r="FE594" s="12"/>
      <c r="FF594" s="12"/>
      <c r="FG594" s="12"/>
    </row>
    <row r="595" spans="1:163" ht="12.75" x14ac:dyDescent="0.2">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12"/>
      <c r="BH595" s="12"/>
      <c r="BI595" s="12"/>
      <c r="BJ595" s="12"/>
      <c r="BK595" s="12"/>
      <c r="BL595" s="69">
        <f>'Youth population'!AU595</f>
        <v>0</v>
      </c>
      <c r="BM595" s="12"/>
      <c r="BN595" s="12"/>
      <c r="BO595" s="12"/>
      <c r="BP595" s="12"/>
      <c r="BQ595" s="12"/>
      <c r="BR595" s="12"/>
      <c r="BS595" s="12"/>
      <c r="BT595" s="12"/>
      <c r="BU595" s="12"/>
      <c r="BV595" s="12"/>
      <c r="BW595" s="12"/>
      <c r="BX595" s="12"/>
      <c r="BY595" s="12"/>
      <c r="BZ595" s="12"/>
      <c r="CA595" s="12"/>
      <c r="CB595" s="141"/>
      <c r="CC595" s="12"/>
      <c r="CD595" s="12"/>
      <c r="CE595" s="12"/>
      <c r="CF595" s="12"/>
      <c r="CG595" s="12"/>
      <c r="CH595" s="12"/>
      <c r="CI595" s="12"/>
      <c r="CJ595" s="12"/>
      <c r="CK595" s="12"/>
      <c r="CL595" s="12"/>
      <c r="CM595" s="12"/>
      <c r="CN595" s="12"/>
      <c r="CO595" s="12"/>
      <c r="CP595" s="12"/>
      <c r="CQ595" s="12"/>
      <c r="CR595" s="12"/>
      <c r="CS595" s="12"/>
      <c r="CT595" s="12"/>
      <c r="CU595" s="12"/>
      <c r="CV595" s="12"/>
      <c r="CW595" s="12"/>
      <c r="CX595" s="12"/>
      <c r="CY595" s="12"/>
      <c r="CZ595" s="12"/>
      <c r="DA595" s="12"/>
      <c r="DB595" s="12"/>
      <c r="DC595" s="12"/>
      <c r="DD595" s="12"/>
      <c r="DE595" s="12"/>
      <c r="DF595" s="12"/>
      <c r="DG595" s="12"/>
      <c r="DH595" s="12"/>
      <c r="DI595" s="12"/>
      <c r="DJ595" s="12"/>
      <c r="DK595" s="12"/>
      <c r="DL595" s="12"/>
      <c r="DM595" s="12"/>
      <c r="DN595" s="12"/>
      <c r="DO595" s="12"/>
      <c r="DP595" s="12"/>
      <c r="DQ595" s="12"/>
      <c r="DR595" s="12"/>
      <c r="DS595" s="12"/>
      <c r="DT595" s="12"/>
      <c r="DU595" s="12"/>
      <c r="DV595" s="12"/>
      <c r="DW595" s="12"/>
      <c r="DX595" s="12"/>
      <c r="DY595" s="12"/>
      <c r="DZ595" s="12"/>
      <c r="EA595" s="12"/>
      <c r="EB595" s="12"/>
      <c r="EC595" s="12"/>
      <c r="ED595" s="12"/>
      <c r="EE595" s="12"/>
      <c r="EF595" s="12"/>
      <c r="EG595" s="12"/>
      <c r="EH595" s="12"/>
      <c r="EI595" s="12"/>
      <c r="EJ595" s="12"/>
      <c r="EK595" s="12"/>
      <c r="EL595" s="12"/>
      <c r="EM595" s="12"/>
      <c r="EN595" s="12"/>
      <c r="EO595" s="12"/>
      <c r="EP595" s="12"/>
      <c r="EQ595" s="12"/>
      <c r="ER595" s="12"/>
      <c r="ES595" s="12"/>
      <c r="ET595" s="12"/>
      <c r="EU595" s="12"/>
      <c r="EV595" s="12"/>
      <c r="EW595" s="12"/>
      <c r="EX595" s="12"/>
      <c r="EY595" s="12"/>
      <c r="EZ595" s="12"/>
      <c r="FA595" s="12"/>
      <c r="FB595" s="12"/>
      <c r="FC595" s="12"/>
      <c r="FD595" s="12"/>
      <c r="FE595" s="12"/>
      <c r="FF595" s="12"/>
      <c r="FG595" s="12"/>
    </row>
    <row r="596" spans="1:163" ht="12.75" x14ac:dyDescent="0.2">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12"/>
      <c r="BH596" s="12"/>
      <c r="BI596" s="12"/>
      <c r="BJ596" s="12"/>
      <c r="BK596" s="12"/>
      <c r="BL596" s="117">
        <f>'Youth population'!AU596</f>
        <v>0</v>
      </c>
      <c r="BM596" s="12"/>
      <c r="BN596" s="12"/>
      <c r="BO596" s="12"/>
      <c r="BP596" s="12"/>
      <c r="BQ596" s="12"/>
      <c r="BR596" s="12"/>
      <c r="BS596" s="12"/>
      <c r="BT596" s="12"/>
      <c r="BU596" s="12"/>
      <c r="BV596" s="12"/>
      <c r="BW596" s="12"/>
      <c r="BX596" s="12"/>
      <c r="BY596" s="12"/>
      <c r="BZ596" s="12"/>
      <c r="CA596" s="12"/>
      <c r="CB596" s="141"/>
      <c r="CC596" s="12"/>
      <c r="CD596" s="12"/>
      <c r="CE596" s="12"/>
      <c r="CF596" s="12"/>
      <c r="CG596" s="12"/>
      <c r="CH596" s="12"/>
      <c r="CI596" s="12"/>
      <c r="CJ596" s="12"/>
      <c r="CK596" s="12"/>
      <c r="CL596" s="12"/>
      <c r="CM596" s="12"/>
      <c r="CN596" s="12"/>
      <c r="CO596" s="12"/>
      <c r="CP596" s="12"/>
      <c r="CQ596" s="12"/>
      <c r="CR596" s="12"/>
      <c r="CS596" s="12"/>
      <c r="CT596" s="12"/>
      <c r="CU596" s="12"/>
      <c r="CV596" s="12"/>
      <c r="CW596" s="12"/>
      <c r="CX596" s="12"/>
      <c r="CY596" s="12"/>
      <c r="CZ596" s="12"/>
      <c r="DA596" s="12"/>
      <c r="DB596" s="12"/>
      <c r="DC596" s="12"/>
      <c r="DD596" s="12"/>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c r="EA596" s="12"/>
      <c r="EB596" s="12"/>
      <c r="EC596" s="12"/>
      <c r="ED596" s="12"/>
      <c r="EE596" s="12"/>
      <c r="EF596" s="12"/>
      <c r="EG596" s="12"/>
      <c r="EH596" s="12"/>
      <c r="EI596" s="12"/>
      <c r="EJ596" s="12"/>
      <c r="EK596" s="12"/>
      <c r="EL596" s="12"/>
      <c r="EM596" s="12"/>
      <c r="EN596" s="12"/>
      <c r="EO596" s="12"/>
      <c r="EP596" s="12"/>
      <c r="EQ596" s="12"/>
      <c r="ER596" s="12"/>
      <c r="ES596" s="12"/>
      <c r="ET596" s="12"/>
      <c r="EU596" s="12"/>
      <c r="EV596" s="12"/>
      <c r="EW596" s="12"/>
      <c r="EX596" s="12"/>
      <c r="EY596" s="12"/>
      <c r="EZ596" s="12"/>
      <c r="FA596" s="12"/>
      <c r="FB596" s="12"/>
      <c r="FC596" s="12"/>
      <c r="FD596" s="12"/>
      <c r="FE596" s="12"/>
      <c r="FF596" s="12"/>
      <c r="FG596" s="12"/>
    </row>
    <row r="597" spans="1:163" ht="12.75" x14ac:dyDescent="0.2">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12"/>
      <c r="BH597" s="12"/>
      <c r="BI597" s="12"/>
      <c r="BJ597" s="12"/>
      <c r="BK597" s="12"/>
      <c r="BL597" s="73">
        <f>'Youth population'!AU597</f>
        <v>0</v>
      </c>
      <c r="BM597" s="12"/>
      <c r="BN597" s="12"/>
      <c r="BO597" s="12"/>
      <c r="BP597" s="12"/>
      <c r="BQ597" s="12"/>
      <c r="BR597" s="12"/>
      <c r="BS597" s="12"/>
      <c r="BT597" s="12"/>
      <c r="BU597" s="12"/>
      <c r="BV597" s="12"/>
      <c r="BW597" s="12"/>
      <c r="BX597" s="12"/>
      <c r="BY597" s="12"/>
      <c r="BZ597" s="12"/>
      <c r="CA597" s="12"/>
      <c r="CB597" s="141"/>
      <c r="CC597" s="12"/>
      <c r="CD597" s="12"/>
      <c r="CE597" s="12"/>
      <c r="CF597" s="12"/>
      <c r="CG597" s="12"/>
      <c r="CH597" s="12"/>
      <c r="CI597" s="12"/>
      <c r="CJ597" s="12"/>
      <c r="CK597" s="12"/>
      <c r="CL597" s="12"/>
      <c r="CM597" s="12"/>
      <c r="CN597" s="12"/>
      <c r="CO597" s="12"/>
      <c r="CP597" s="12"/>
      <c r="CQ597" s="12"/>
      <c r="CR597" s="12"/>
      <c r="CS597" s="12"/>
      <c r="CT597" s="12"/>
      <c r="CU597" s="12"/>
      <c r="CV597" s="12"/>
      <c r="CW597" s="12"/>
      <c r="CX597" s="12"/>
      <c r="CY597" s="12"/>
      <c r="CZ597" s="12"/>
      <c r="DA597" s="12"/>
      <c r="DB597" s="12"/>
      <c r="DC597" s="12"/>
      <c r="DD597" s="12"/>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c r="EA597" s="12"/>
      <c r="EB597" s="12"/>
      <c r="EC597" s="12"/>
      <c r="ED597" s="12"/>
      <c r="EE597" s="12"/>
      <c r="EF597" s="12"/>
      <c r="EG597" s="12"/>
      <c r="EH597" s="12"/>
      <c r="EI597" s="12"/>
      <c r="EJ597" s="12"/>
      <c r="EK597" s="12"/>
      <c r="EL597" s="12"/>
      <c r="EM597" s="12"/>
      <c r="EN597" s="12"/>
      <c r="EO597" s="12"/>
      <c r="EP597" s="12"/>
      <c r="EQ597" s="12"/>
      <c r="ER597" s="12"/>
      <c r="ES597" s="12"/>
      <c r="ET597" s="12"/>
      <c r="EU597" s="12"/>
      <c r="EV597" s="12"/>
      <c r="EW597" s="12"/>
      <c r="EX597" s="12"/>
      <c r="EY597" s="12"/>
      <c r="EZ597" s="12"/>
      <c r="FA597" s="12"/>
      <c r="FB597" s="12"/>
      <c r="FC597" s="12"/>
      <c r="FD597" s="12"/>
      <c r="FE597" s="12"/>
      <c r="FF597" s="12"/>
      <c r="FG597" s="12"/>
    </row>
    <row r="598" spans="1:163" ht="12.75" x14ac:dyDescent="0.2">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2"/>
      <c r="BH598" s="12"/>
      <c r="BI598" s="12"/>
      <c r="BJ598" s="12"/>
      <c r="BK598" s="12"/>
      <c r="BL598" s="69">
        <f>'Youth population'!AU598</f>
        <v>0</v>
      </c>
      <c r="BM598" s="12"/>
      <c r="BN598" s="12"/>
      <c r="BO598" s="12"/>
      <c r="BP598" s="12"/>
      <c r="BQ598" s="12"/>
      <c r="BR598" s="12"/>
      <c r="BS598" s="12"/>
      <c r="BT598" s="12"/>
      <c r="BU598" s="12"/>
      <c r="BV598" s="12"/>
      <c r="BW598" s="12"/>
      <c r="BX598" s="12"/>
      <c r="BY598" s="12"/>
      <c r="BZ598" s="12"/>
      <c r="CA598" s="12"/>
      <c r="CB598" s="141"/>
      <c r="CC598" s="12"/>
      <c r="CD598" s="12"/>
      <c r="CE598" s="12"/>
      <c r="CF598" s="12"/>
      <c r="CG598" s="12"/>
      <c r="CH598" s="12"/>
      <c r="CI598" s="12"/>
      <c r="CJ598" s="12"/>
      <c r="CK598" s="12"/>
      <c r="CL598" s="12"/>
      <c r="CM598" s="12"/>
      <c r="CN598" s="12"/>
      <c r="CO598" s="12"/>
      <c r="CP598" s="12"/>
      <c r="CQ598" s="12"/>
      <c r="CR598" s="12"/>
      <c r="CS598" s="12"/>
      <c r="CT598" s="12"/>
      <c r="CU598" s="12"/>
      <c r="CV598" s="12"/>
      <c r="CW598" s="12"/>
      <c r="CX598" s="12"/>
      <c r="CY598" s="12"/>
      <c r="CZ598" s="12"/>
      <c r="DA598" s="12"/>
      <c r="DB598" s="12"/>
      <c r="DC598" s="12"/>
      <c r="DD598" s="12"/>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c r="EA598" s="12"/>
      <c r="EB598" s="12"/>
      <c r="EC598" s="12"/>
      <c r="ED598" s="12"/>
      <c r="EE598" s="12"/>
      <c r="EF598" s="12"/>
      <c r="EG598" s="12"/>
      <c r="EH598" s="12"/>
      <c r="EI598" s="12"/>
      <c r="EJ598" s="12"/>
      <c r="EK598" s="12"/>
      <c r="EL598" s="12"/>
      <c r="EM598" s="12"/>
      <c r="EN598" s="12"/>
      <c r="EO598" s="12"/>
      <c r="EP598" s="12"/>
      <c r="EQ598" s="12"/>
      <c r="ER598" s="12"/>
      <c r="ES598" s="12"/>
      <c r="ET598" s="12"/>
      <c r="EU598" s="12"/>
      <c r="EV598" s="12"/>
      <c r="EW598" s="12"/>
      <c r="EX598" s="12"/>
      <c r="EY598" s="12"/>
      <c r="EZ598" s="12"/>
      <c r="FA598" s="12"/>
      <c r="FB598" s="12"/>
      <c r="FC598" s="12"/>
      <c r="FD598" s="12"/>
      <c r="FE598" s="12"/>
      <c r="FF598" s="12"/>
      <c r="FG598" s="12"/>
    </row>
    <row r="599" spans="1:163" ht="12.75" x14ac:dyDescent="0.2">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12"/>
      <c r="BH599" s="12"/>
      <c r="BI599" s="12"/>
      <c r="BJ599" s="12"/>
      <c r="BK599" s="12"/>
      <c r="BL599" s="310">
        <f>'Youth population'!AU599</f>
        <v>0</v>
      </c>
      <c r="BM599" s="12"/>
      <c r="BN599" s="12"/>
      <c r="BO599" s="12"/>
      <c r="BP599" s="12"/>
      <c r="BQ599" s="12"/>
      <c r="BR599" s="12"/>
      <c r="BS599" s="12"/>
      <c r="BT599" s="12"/>
      <c r="BU599" s="12"/>
      <c r="BV599" s="12"/>
      <c r="BW599" s="12"/>
      <c r="BX599" s="12"/>
      <c r="BY599" s="12"/>
      <c r="BZ599" s="12"/>
      <c r="CA599" s="12"/>
      <c r="CB599" s="141"/>
      <c r="CC599" s="12"/>
      <c r="CD599" s="12"/>
      <c r="CE599" s="12"/>
      <c r="CF599" s="12"/>
      <c r="CG599" s="12"/>
      <c r="CH599" s="12"/>
      <c r="CI599" s="12"/>
      <c r="CJ599" s="12"/>
      <c r="CK599" s="12"/>
      <c r="CL599" s="12"/>
      <c r="CM599" s="12"/>
      <c r="CN599" s="12"/>
      <c r="CO599" s="12"/>
      <c r="CP599" s="12"/>
      <c r="CQ599" s="12"/>
      <c r="CR599" s="12"/>
      <c r="CS599" s="12"/>
      <c r="CT599" s="12"/>
      <c r="CU599" s="12"/>
      <c r="CV599" s="12"/>
      <c r="CW599" s="12"/>
      <c r="CX599" s="12"/>
      <c r="CY599" s="12"/>
      <c r="CZ599" s="12"/>
      <c r="DA599" s="12"/>
      <c r="DB599" s="12"/>
      <c r="DC599" s="12"/>
      <c r="DD599" s="12"/>
      <c r="DE599" s="12"/>
      <c r="DF599" s="12"/>
      <c r="DG599" s="12"/>
      <c r="DH599" s="12"/>
      <c r="DI599" s="12"/>
      <c r="DJ599" s="12"/>
      <c r="DK599" s="12"/>
      <c r="DL599" s="12"/>
      <c r="DM599" s="12"/>
      <c r="DN599" s="12"/>
      <c r="DO599" s="12"/>
      <c r="DP599" s="12"/>
      <c r="DQ599" s="12"/>
      <c r="DR599" s="12"/>
      <c r="DS599" s="12"/>
      <c r="DT599" s="12"/>
      <c r="DU599" s="12"/>
      <c r="DV599" s="12"/>
      <c r="DW599" s="12"/>
      <c r="DX599" s="12"/>
      <c r="DY599" s="12"/>
      <c r="DZ599" s="12"/>
      <c r="EA599" s="12"/>
      <c r="EB599" s="12"/>
      <c r="EC599" s="12"/>
      <c r="ED599" s="12"/>
      <c r="EE599" s="12"/>
      <c r="EF599" s="12"/>
      <c r="EG599" s="12"/>
      <c r="EH599" s="12"/>
      <c r="EI599" s="12"/>
      <c r="EJ599" s="12"/>
      <c r="EK599" s="12"/>
      <c r="EL599" s="12"/>
      <c r="EM599" s="12"/>
      <c r="EN599" s="12"/>
      <c r="EO599" s="12"/>
      <c r="EP599" s="12"/>
      <c r="EQ599" s="12"/>
      <c r="ER599" s="12"/>
      <c r="ES599" s="12"/>
      <c r="ET599" s="12"/>
      <c r="EU599" s="12"/>
      <c r="EV599" s="12"/>
      <c r="EW599" s="12"/>
      <c r="EX599" s="12"/>
      <c r="EY599" s="12"/>
      <c r="EZ599" s="12"/>
      <c r="FA599" s="12"/>
      <c r="FB599" s="12"/>
      <c r="FC599" s="12"/>
      <c r="FD599" s="12"/>
      <c r="FE599" s="12"/>
      <c r="FF599" s="12"/>
      <c r="FG599" s="12"/>
    </row>
    <row r="600" spans="1:163" ht="12.75" x14ac:dyDescent="0.2">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12"/>
      <c r="BH600" s="12"/>
      <c r="BI600" s="12"/>
      <c r="BJ600" s="12"/>
      <c r="BK600" s="12"/>
      <c r="BL600" s="81">
        <f>'Youth population'!AU600</f>
        <v>0</v>
      </c>
      <c r="BM600" s="12"/>
      <c r="BN600" s="12"/>
      <c r="BO600" s="12"/>
      <c r="BP600" s="12"/>
      <c r="BQ600" s="12"/>
      <c r="BR600" s="12"/>
      <c r="BS600" s="12"/>
      <c r="BT600" s="12"/>
      <c r="BU600" s="12"/>
      <c r="BV600" s="12"/>
      <c r="BW600" s="12"/>
      <c r="BX600" s="12"/>
      <c r="BY600" s="12"/>
      <c r="BZ600" s="12"/>
      <c r="CA600" s="12"/>
      <c r="CB600" s="141"/>
      <c r="CC600" s="12"/>
      <c r="CD600" s="12"/>
      <c r="CE600" s="12"/>
      <c r="CF600" s="12"/>
      <c r="CG600" s="12"/>
      <c r="CH600" s="12"/>
      <c r="CI600" s="12"/>
      <c r="CJ600" s="12"/>
      <c r="CK600" s="12"/>
      <c r="CL600" s="12"/>
      <c r="CM600" s="12"/>
      <c r="CN600" s="12"/>
      <c r="CO600" s="12"/>
      <c r="CP600" s="12"/>
      <c r="CQ600" s="12"/>
      <c r="CR600" s="12"/>
      <c r="CS600" s="12"/>
      <c r="CT600" s="12"/>
      <c r="CU600" s="12"/>
      <c r="CV600" s="12"/>
      <c r="CW600" s="12"/>
      <c r="CX600" s="12"/>
      <c r="CY600" s="12"/>
      <c r="CZ600" s="12"/>
      <c r="DA600" s="12"/>
      <c r="DB600" s="12"/>
      <c r="DC600" s="12"/>
      <c r="DD600" s="12"/>
      <c r="DE600" s="12"/>
      <c r="DF600" s="12"/>
      <c r="DG600" s="12"/>
      <c r="DH600" s="12"/>
      <c r="DI600" s="12"/>
      <c r="DJ600" s="12"/>
      <c r="DK600" s="12"/>
      <c r="DL600" s="12"/>
      <c r="DM600" s="12"/>
      <c r="DN600" s="12"/>
      <c r="DO600" s="12"/>
      <c r="DP600" s="12"/>
      <c r="DQ600" s="12"/>
      <c r="DR600" s="12"/>
      <c r="DS600" s="12"/>
      <c r="DT600" s="12"/>
      <c r="DU600" s="12"/>
      <c r="DV600" s="12"/>
      <c r="DW600" s="12"/>
      <c r="DX600" s="12"/>
      <c r="DY600" s="12"/>
      <c r="DZ600" s="12"/>
      <c r="EA600" s="12"/>
      <c r="EB600" s="12"/>
      <c r="EC600" s="12"/>
      <c r="ED600" s="12"/>
      <c r="EE600" s="12"/>
      <c r="EF600" s="12"/>
      <c r="EG600" s="12"/>
      <c r="EH600" s="12"/>
      <c r="EI600" s="12"/>
      <c r="EJ600" s="12"/>
      <c r="EK600" s="12"/>
      <c r="EL600" s="12"/>
      <c r="EM600" s="12"/>
      <c r="EN600" s="12"/>
      <c r="EO600" s="12"/>
      <c r="EP600" s="12"/>
      <c r="EQ600" s="12"/>
      <c r="ER600" s="12"/>
      <c r="ES600" s="12"/>
      <c r="ET600" s="12"/>
      <c r="EU600" s="12"/>
      <c r="EV600" s="12"/>
      <c r="EW600" s="12"/>
      <c r="EX600" s="12"/>
      <c r="EY600" s="12"/>
      <c r="EZ600" s="12"/>
      <c r="FA600" s="12"/>
      <c r="FB600" s="12"/>
      <c r="FC600" s="12"/>
      <c r="FD600" s="12"/>
      <c r="FE600" s="12"/>
      <c r="FF600" s="12"/>
      <c r="FG600" s="12"/>
    </row>
    <row r="601" spans="1:163" ht="12.75" x14ac:dyDescent="0.2">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12"/>
      <c r="BH601" s="12"/>
      <c r="BI601" s="12"/>
      <c r="BJ601" s="12"/>
      <c r="BK601" s="12"/>
      <c r="BL601" s="310">
        <f>'Youth population'!AU601</f>
        <v>0</v>
      </c>
      <c r="BM601" s="12"/>
      <c r="BN601" s="12"/>
      <c r="BO601" s="12"/>
      <c r="BP601" s="12"/>
      <c r="BQ601" s="12"/>
      <c r="BR601" s="12"/>
      <c r="BS601" s="12"/>
      <c r="BT601" s="12"/>
      <c r="BU601" s="12"/>
      <c r="BV601" s="12"/>
      <c r="BW601" s="12"/>
      <c r="BX601" s="12"/>
      <c r="BY601" s="12"/>
      <c r="BZ601" s="12"/>
      <c r="CA601" s="12"/>
      <c r="CB601" s="141"/>
      <c r="CC601" s="12"/>
      <c r="CD601" s="12"/>
      <c r="CE601" s="12"/>
      <c r="CF601" s="12"/>
      <c r="CG601" s="12"/>
      <c r="CH601" s="12"/>
      <c r="CI601" s="12"/>
      <c r="CJ601" s="12"/>
      <c r="CK601" s="12"/>
      <c r="CL601" s="12"/>
      <c r="CM601" s="12"/>
      <c r="CN601" s="12"/>
      <c r="CO601" s="12"/>
      <c r="CP601" s="12"/>
      <c r="CQ601" s="12"/>
      <c r="CR601" s="12"/>
      <c r="CS601" s="12"/>
      <c r="CT601" s="12"/>
      <c r="CU601" s="12"/>
      <c r="CV601" s="12"/>
      <c r="CW601" s="12"/>
      <c r="CX601" s="12"/>
      <c r="CY601" s="12"/>
      <c r="CZ601" s="12"/>
      <c r="DA601" s="12"/>
      <c r="DB601" s="12"/>
      <c r="DC601" s="12"/>
      <c r="DD601" s="12"/>
      <c r="DE601" s="12"/>
      <c r="DF601" s="12"/>
      <c r="DG601" s="12"/>
      <c r="DH601" s="12"/>
      <c r="DI601" s="12"/>
      <c r="DJ601" s="12"/>
      <c r="DK601" s="12"/>
      <c r="DL601" s="12"/>
      <c r="DM601" s="12"/>
      <c r="DN601" s="12"/>
      <c r="DO601" s="12"/>
      <c r="DP601" s="12"/>
      <c r="DQ601" s="12"/>
      <c r="DR601" s="12"/>
      <c r="DS601" s="12"/>
      <c r="DT601" s="12"/>
      <c r="DU601" s="12"/>
      <c r="DV601" s="12"/>
      <c r="DW601" s="12"/>
      <c r="DX601" s="12"/>
      <c r="DY601" s="12"/>
      <c r="DZ601" s="12"/>
      <c r="EA601" s="12"/>
      <c r="EB601" s="12"/>
      <c r="EC601" s="12"/>
      <c r="ED601" s="12"/>
      <c r="EE601" s="12"/>
      <c r="EF601" s="12"/>
      <c r="EG601" s="12"/>
      <c r="EH601" s="12"/>
      <c r="EI601" s="12"/>
      <c r="EJ601" s="12"/>
      <c r="EK601" s="12"/>
      <c r="EL601" s="12"/>
      <c r="EM601" s="12"/>
      <c r="EN601" s="12"/>
      <c r="EO601" s="12"/>
      <c r="EP601" s="12"/>
      <c r="EQ601" s="12"/>
      <c r="ER601" s="12"/>
      <c r="ES601" s="12"/>
      <c r="ET601" s="12"/>
      <c r="EU601" s="12"/>
      <c r="EV601" s="12"/>
      <c r="EW601" s="12"/>
      <c r="EX601" s="12"/>
      <c r="EY601" s="12"/>
      <c r="EZ601" s="12"/>
      <c r="FA601" s="12"/>
      <c r="FB601" s="12"/>
      <c r="FC601" s="12"/>
      <c r="FD601" s="12"/>
      <c r="FE601" s="12"/>
      <c r="FF601" s="12"/>
      <c r="FG601" s="12"/>
    </row>
    <row r="602" spans="1:163" ht="12.75" x14ac:dyDescent="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12"/>
      <c r="BH602" s="12"/>
      <c r="BI602" s="12"/>
      <c r="BJ602" s="12"/>
      <c r="BK602" s="12"/>
      <c r="BL602" s="35">
        <f>'Youth population'!AU602</f>
        <v>0</v>
      </c>
      <c r="BM602" s="12"/>
      <c r="BN602" s="12"/>
      <c r="BO602" s="12"/>
      <c r="BP602" s="12"/>
      <c r="BQ602" s="12"/>
      <c r="BR602" s="12"/>
      <c r="BS602" s="12"/>
      <c r="BT602" s="12"/>
      <c r="BU602" s="12"/>
      <c r="BV602" s="12"/>
      <c r="BW602" s="12"/>
      <c r="BX602" s="12"/>
      <c r="BY602" s="12"/>
      <c r="BZ602" s="12"/>
      <c r="CA602" s="12"/>
      <c r="CB602" s="141"/>
      <c r="CC602" s="12"/>
      <c r="CD602" s="12"/>
      <c r="CE602" s="12"/>
      <c r="CF602" s="12"/>
      <c r="CG602" s="12"/>
      <c r="CH602" s="12"/>
      <c r="CI602" s="12"/>
      <c r="CJ602" s="12"/>
      <c r="CK602" s="12"/>
      <c r="CL602" s="12"/>
      <c r="CM602" s="12"/>
      <c r="CN602" s="12"/>
      <c r="CO602" s="12"/>
      <c r="CP602" s="12"/>
      <c r="CQ602" s="12"/>
      <c r="CR602" s="12"/>
      <c r="CS602" s="12"/>
      <c r="CT602" s="12"/>
      <c r="CU602" s="12"/>
      <c r="CV602" s="12"/>
      <c r="CW602" s="12"/>
      <c r="CX602" s="12"/>
      <c r="CY602" s="12"/>
      <c r="CZ602" s="12"/>
      <c r="DA602" s="12"/>
      <c r="DB602" s="12"/>
      <c r="DC602" s="12"/>
      <c r="DD602" s="12"/>
      <c r="DE602" s="12"/>
      <c r="DF602" s="12"/>
      <c r="DG602" s="12"/>
      <c r="DH602" s="12"/>
      <c r="DI602" s="12"/>
      <c r="DJ602" s="12"/>
      <c r="DK602" s="12"/>
      <c r="DL602" s="12"/>
      <c r="DM602" s="12"/>
      <c r="DN602" s="12"/>
      <c r="DO602" s="12"/>
      <c r="DP602" s="12"/>
      <c r="DQ602" s="12"/>
      <c r="DR602" s="12"/>
      <c r="DS602" s="12"/>
      <c r="DT602" s="12"/>
      <c r="DU602" s="12"/>
      <c r="DV602" s="12"/>
      <c r="DW602" s="12"/>
      <c r="DX602" s="12"/>
      <c r="DY602" s="12"/>
      <c r="DZ602" s="12"/>
      <c r="EA602" s="12"/>
      <c r="EB602" s="12"/>
      <c r="EC602" s="12"/>
      <c r="ED602" s="12"/>
      <c r="EE602" s="12"/>
      <c r="EF602" s="12"/>
      <c r="EG602" s="12"/>
      <c r="EH602" s="12"/>
      <c r="EI602" s="12"/>
      <c r="EJ602" s="12"/>
      <c r="EK602" s="12"/>
      <c r="EL602" s="12"/>
      <c r="EM602" s="12"/>
      <c r="EN602" s="12"/>
      <c r="EO602" s="12"/>
      <c r="EP602" s="12"/>
      <c r="EQ602" s="12"/>
      <c r="ER602" s="12"/>
      <c r="ES602" s="12"/>
      <c r="ET602" s="12"/>
      <c r="EU602" s="12"/>
      <c r="EV602" s="12"/>
      <c r="EW602" s="12"/>
      <c r="EX602" s="12"/>
      <c r="EY602" s="12"/>
      <c r="EZ602" s="12"/>
      <c r="FA602" s="12"/>
      <c r="FB602" s="12"/>
      <c r="FC602" s="12"/>
      <c r="FD602" s="12"/>
      <c r="FE602" s="12"/>
      <c r="FF602" s="12"/>
      <c r="FG602" s="12"/>
    </row>
    <row r="603" spans="1:163" ht="12.75" x14ac:dyDescent="0.2">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12"/>
      <c r="BH603" s="12"/>
      <c r="BI603" s="12"/>
      <c r="BJ603" s="12"/>
      <c r="BK603" s="12"/>
      <c r="BL603" s="310">
        <f>'Youth population'!AU603</f>
        <v>0</v>
      </c>
      <c r="BM603" s="12"/>
      <c r="BN603" s="12"/>
      <c r="BO603" s="12"/>
      <c r="BP603" s="12"/>
      <c r="BQ603" s="12"/>
      <c r="BR603" s="12"/>
      <c r="BS603" s="12"/>
      <c r="BT603" s="12"/>
      <c r="BU603" s="12"/>
      <c r="BV603" s="12"/>
      <c r="BW603" s="12"/>
      <c r="BX603" s="12"/>
      <c r="BY603" s="12"/>
      <c r="BZ603" s="12"/>
      <c r="CA603" s="12"/>
      <c r="CB603" s="141"/>
      <c r="CC603" s="12"/>
      <c r="CD603" s="12"/>
      <c r="CE603" s="12"/>
      <c r="CF603" s="12"/>
      <c r="CG603" s="12"/>
      <c r="CH603" s="12"/>
      <c r="CI603" s="12"/>
      <c r="CJ603" s="12"/>
      <c r="CK603" s="12"/>
      <c r="CL603" s="12"/>
      <c r="CM603" s="12"/>
      <c r="CN603" s="12"/>
      <c r="CO603" s="12"/>
      <c r="CP603" s="12"/>
      <c r="CQ603" s="12"/>
      <c r="CR603" s="12"/>
      <c r="CS603" s="12"/>
      <c r="CT603" s="12"/>
      <c r="CU603" s="12"/>
      <c r="CV603" s="12"/>
      <c r="CW603" s="12"/>
      <c r="CX603" s="12"/>
      <c r="CY603" s="12"/>
      <c r="CZ603" s="12"/>
      <c r="DA603" s="12"/>
      <c r="DB603" s="12"/>
      <c r="DC603" s="12"/>
      <c r="DD603" s="12"/>
      <c r="DE603" s="12"/>
      <c r="DF603" s="12"/>
      <c r="DG603" s="12"/>
      <c r="DH603" s="12"/>
      <c r="DI603" s="12"/>
      <c r="DJ603" s="12"/>
      <c r="DK603" s="12"/>
      <c r="DL603" s="12"/>
      <c r="DM603" s="12"/>
      <c r="DN603" s="12"/>
      <c r="DO603" s="12"/>
      <c r="DP603" s="12"/>
      <c r="DQ603" s="12"/>
      <c r="DR603" s="12"/>
      <c r="DS603" s="12"/>
      <c r="DT603" s="12"/>
      <c r="DU603" s="12"/>
      <c r="DV603" s="12"/>
      <c r="DW603" s="12"/>
      <c r="DX603" s="12"/>
      <c r="DY603" s="12"/>
      <c r="DZ603" s="12"/>
      <c r="EA603" s="12"/>
      <c r="EB603" s="12"/>
      <c r="EC603" s="12"/>
      <c r="ED603" s="12"/>
      <c r="EE603" s="12"/>
      <c r="EF603" s="12"/>
      <c r="EG603" s="12"/>
      <c r="EH603" s="12"/>
      <c r="EI603" s="12"/>
      <c r="EJ603" s="12"/>
      <c r="EK603" s="12"/>
      <c r="EL603" s="12"/>
      <c r="EM603" s="12"/>
      <c r="EN603" s="12"/>
      <c r="EO603" s="12"/>
      <c r="EP603" s="12"/>
      <c r="EQ603" s="12"/>
      <c r="ER603" s="12"/>
      <c r="ES603" s="12"/>
      <c r="ET603" s="12"/>
      <c r="EU603" s="12"/>
      <c r="EV603" s="12"/>
      <c r="EW603" s="12"/>
      <c r="EX603" s="12"/>
      <c r="EY603" s="12"/>
      <c r="EZ603" s="12"/>
      <c r="FA603" s="12"/>
      <c r="FB603" s="12"/>
      <c r="FC603" s="12"/>
      <c r="FD603" s="12"/>
      <c r="FE603" s="12"/>
      <c r="FF603" s="12"/>
      <c r="FG603" s="12"/>
    </row>
    <row r="604" spans="1:163" ht="12.75" x14ac:dyDescent="0.2">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12"/>
      <c r="BH604" s="12"/>
      <c r="BI604" s="12"/>
      <c r="BJ604" s="12"/>
      <c r="BK604" s="12"/>
      <c r="BL604" s="35">
        <f>'Youth population'!AU604</f>
        <v>0</v>
      </c>
      <c r="BM604" s="12"/>
      <c r="BN604" s="12"/>
      <c r="BO604" s="12"/>
      <c r="BP604" s="12"/>
      <c r="BQ604" s="12"/>
      <c r="BR604" s="12"/>
      <c r="BS604" s="12"/>
      <c r="BT604" s="12"/>
      <c r="BU604" s="12"/>
      <c r="BV604" s="12"/>
      <c r="BW604" s="12"/>
      <c r="BX604" s="12"/>
      <c r="BY604" s="12"/>
      <c r="BZ604" s="12"/>
      <c r="CA604" s="12"/>
      <c r="CB604" s="141"/>
      <c r="CC604" s="12"/>
      <c r="CD604" s="12"/>
      <c r="CE604" s="12"/>
      <c r="CF604" s="12"/>
      <c r="CG604" s="12"/>
      <c r="CH604" s="12"/>
      <c r="CI604" s="12"/>
      <c r="CJ604" s="12"/>
      <c r="CK604" s="12"/>
      <c r="CL604" s="12"/>
      <c r="CM604" s="12"/>
      <c r="CN604" s="12"/>
      <c r="CO604" s="12"/>
      <c r="CP604" s="12"/>
      <c r="CQ604" s="12"/>
      <c r="CR604" s="12"/>
      <c r="CS604" s="12"/>
      <c r="CT604" s="12"/>
      <c r="CU604" s="12"/>
      <c r="CV604" s="12"/>
      <c r="CW604" s="12"/>
      <c r="CX604" s="12"/>
      <c r="CY604" s="12"/>
      <c r="CZ604" s="12"/>
      <c r="DA604" s="12"/>
      <c r="DB604" s="12"/>
      <c r="DC604" s="12"/>
      <c r="DD604" s="12"/>
      <c r="DE604" s="12"/>
      <c r="DF604" s="12"/>
      <c r="DG604" s="12"/>
      <c r="DH604" s="12"/>
      <c r="DI604" s="12"/>
      <c r="DJ604" s="12"/>
      <c r="DK604" s="12"/>
      <c r="DL604" s="12"/>
      <c r="DM604" s="12"/>
      <c r="DN604" s="12"/>
      <c r="DO604" s="12"/>
      <c r="DP604" s="12"/>
      <c r="DQ604" s="12"/>
      <c r="DR604" s="12"/>
      <c r="DS604" s="12"/>
      <c r="DT604" s="12"/>
      <c r="DU604" s="12"/>
      <c r="DV604" s="12"/>
      <c r="DW604" s="12"/>
      <c r="DX604" s="12"/>
      <c r="DY604" s="12"/>
      <c r="DZ604" s="12"/>
      <c r="EA604" s="12"/>
      <c r="EB604" s="12"/>
      <c r="EC604" s="12"/>
      <c r="ED604" s="12"/>
      <c r="EE604" s="12"/>
      <c r="EF604" s="12"/>
      <c r="EG604" s="12"/>
      <c r="EH604" s="12"/>
      <c r="EI604" s="12"/>
      <c r="EJ604" s="12"/>
      <c r="EK604" s="12"/>
      <c r="EL604" s="12"/>
      <c r="EM604" s="12"/>
      <c r="EN604" s="12"/>
      <c r="EO604" s="12"/>
      <c r="EP604" s="12"/>
      <c r="EQ604" s="12"/>
      <c r="ER604" s="12"/>
      <c r="ES604" s="12"/>
      <c r="ET604" s="12"/>
      <c r="EU604" s="12"/>
      <c r="EV604" s="12"/>
      <c r="EW604" s="12"/>
      <c r="EX604" s="12"/>
      <c r="EY604" s="12"/>
      <c r="EZ604" s="12"/>
      <c r="FA604" s="12"/>
      <c r="FB604" s="12"/>
      <c r="FC604" s="12"/>
      <c r="FD604" s="12"/>
      <c r="FE604" s="12"/>
      <c r="FF604" s="12"/>
      <c r="FG604" s="12"/>
    </row>
    <row r="605" spans="1:163" ht="12.75" x14ac:dyDescent="0.2">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12"/>
      <c r="BH605" s="12"/>
      <c r="BI605" s="12"/>
      <c r="BJ605" s="12"/>
      <c r="BK605" s="12"/>
      <c r="BL605" s="81">
        <f>'Youth population'!AU605</f>
        <v>0</v>
      </c>
      <c r="BM605" s="12"/>
      <c r="BN605" s="12"/>
      <c r="BO605" s="12"/>
      <c r="BP605" s="12"/>
      <c r="BQ605" s="12"/>
      <c r="BR605" s="12"/>
      <c r="BS605" s="12"/>
      <c r="BT605" s="12"/>
      <c r="BU605" s="12"/>
      <c r="BV605" s="12"/>
      <c r="BW605" s="12"/>
      <c r="BX605" s="12"/>
      <c r="BY605" s="12"/>
      <c r="BZ605" s="12"/>
      <c r="CA605" s="12"/>
      <c r="CB605" s="141"/>
      <c r="CC605" s="12"/>
      <c r="CD605" s="12"/>
      <c r="CE605" s="12"/>
      <c r="CF605" s="12"/>
      <c r="CG605" s="12"/>
      <c r="CH605" s="12"/>
      <c r="CI605" s="12"/>
      <c r="CJ605" s="12"/>
      <c r="CK605" s="12"/>
      <c r="CL605" s="12"/>
      <c r="CM605" s="12"/>
      <c r="CN605" s="12"/>
      <c r="CO605" s="12"/>
      <c r="CP605" s="12"/>
      <c r="CQ605" s="12"/>
      <c r="CR605" s="12"/>
      <c r="CS605" s="12"/>
      <c r="CT605" s="12"/>
      <c r="CU605" s="12"/>
      <c r="CV605" s="12"/>
      <c r="CW605" s="12"/>
      <c r="CX605" s="12"/>
      <c r="CY605" s="12"/>
      <c r="CZ605" s="12"/>
      <c r="DA605" s="12"/>
      <c r="DB605" s="12"/>
      <c r="DC605" s="12"/>
      <c r="DD605" s="12"/>
      <c r="DE605" s="12"/>
      <c r="DF605" s="12"/>
      <c r="DG605" s="12"/>
      <c r="DH605" s="12"/>
      <c r="DI605" s="12"/>
      <c r="DJ605" s="12"/>
      <c r="DK605" s="12"/>
      <c r="DL605" s="12"/>
      <c r="DM605" s="12"/>
      <c r="DN605" s="12"/>
      <c r="DO605" s="12"/>
      <c r="DP605" s="12"/>
      <c r="DQ605" s="12"/>
      <c r="DR605" s="12"/>
      <c r="DS605" s="12"/>
      <c r="DT605" s="12"/>
      <c r="DU605" s="12"/>
      <c r="DV605" s="12"/>
      <c r="DW605" s="12"/>
      <c r="DX605" s="12"/>
      <c r="DY605" s="12"/>
      <c r="DZ605" s="12"/>
      <c r="EA605" s="12"/>
      <c r="EB605" s="12"/>
      <c r="EC605" s="12"/>
      <c r="ED605" s="12"/>
      <c r="EE605" s="12"/>
      <c r="EF605" s="12"/>
      <c r="EG605" s="12"/>
      <c r="EH605" s="12"/>
      <c r="EI605" s="12"/>
      <c r="EJ605" s="12"/>
      <c r="EK605" s="12"/>
      <c r="EL605" s="12"/>
      <c r="EM605" s="12"/>
      <c r="EN605" s="12"/>
      <c r="EO605" s="12"/>
      <c r="EP605" s="12"/>
      <c r="EQ605" s="12"/>
      <c r="ER605" s="12"/>
      <c r="ES605" s="12"/>
      <c r="ET605" s="12"/>
      <c r="EU605" s="12"/>
      <c r="EV605" s="12"/>
      <c r="EW605" s="12"/>
      <c r="EX605" s="12"/>
      <c r="EY605" s="12"/>
      <c r="EZ605" s="12"/>
      <c r="FA605" s="12"/>
      <c r="FB605" s="12"/>
      <c r="FC605" s="12"/>
      <c r="FD605" s="12"/>
      <c r="FE605" s="12"/>
      <c r="FF605" s="12"/>
      <c r="FG605" s="12"/>
    </row>
    <row r="606" spans="1:163" ht="12.75" x14ac:dyDescent="0.2">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12"/>
      <c r="BH606" s="12"/>
      <c r="BI606" s="12"/>
      <c r="BJ606" s="12"/>
      <c r="BK606" s="12"/>
      <c r="BL606" s="81">
        <f>'Youth population'!AU606</f>
        <v>0</v>
      </c>
      <c r="BM606" s="12"/>
      <c r="BN606" s="12"/>
      <c r="BO606" s="12"/>
      <c r="BP606" s="12"/>
      <c r="BQ606" s="12"/>
      <c r="BR606" s="12"/>
      <c r="BS606" s="12"/>
      <c r="BT606" s="12"/>
      <c r="BU606" s="12"/>
      <c r="BV606" s="12"/>
      <c r="BW606" s="12"/>
      <c r="BX606" s="12"/>
      <c r="BY606" s="12"/>
      <c r="BZ606" s="12"/>
      <c r="CA606" s="12"/>
      <c r="CB606" s="141"/>
      <c r="CC606" s="12"/>
      <c r="CD606" s="12"/>
      <c r="CE606" s="12"/>
      <c r="CF606" s="12"/>
      <c r="CG606" s="12"/>
      <c r="CH606" s="12"/>
      <c r="CI606" s="12"/>
      <c r="CJ606" s="12"/>
      <c r="CK606" s="12"/>
      <c r="CL606" s="12"/>
      <c r="CM606" s="12"/>
      <c r="CN606" s="12"/>
      <c r="CO606" s="12"/>
      <c r="CP606" s="12"/>
      <c r="CQ606" s="12"/>
      <c r="CR606" s="12"/>
      <c r="CS606" s="12"/>
      <c r="CT606" s="12"/>
      <c r="CU606" s="12"/>
      <c r="CV606" s="12"/>
      <c r="CW606" s="12"/>
      <c r="CX606" s="12"/>
      <c r="CY606" s="12"/>
      <c r="CZ606" s="12"/>
      <c r="DA606" s="12"/>
      <c r="DB606" s="12"/>
      <c r="DC606" s="12"/>
      <c r="DD606" s="12"/>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c r="EA606" s="12"/>
      <c r="EB606" s="12"/>
      <c r="EC606" s="12"/>
      <c r="ED606" s="12"/>
      <c r="EE606" s="12"/>
      <c r="EF606" s="12"/>
      <c r="EG606" s="12"/>
      <c r="EH606" s="12"/>
      <c r="EI606" s="12"/>
      <c r="EJ606" s="12"/>
      <c r="EK606" s="12"/>
      <c r="EL606" s="12"/>
      <c r="EM606" s="12"/>
      <c r="EN606" s="12"/>
      <c r="EO606" s="12"/>
      <c r="EP606" s="12"/>
      <c r="EQ606" s="12"/>
      <c r="ER606" s="12"/>
      <c r="ES606" s="12"/>
      <c r="ET606" s="12"/>
      <c r="EU606" s="12"/>
      <c r="EV606" s="12"/>
      <c r="EW606" s="12"/>
      <c r="EX606" s="12"/>
      <c r="EY606" s="12"/>
      <c r="EZ606" s="12"/>
      <c r="FA606" s="12"/>
      <c r="FB606" s="12"/>
      <c r="FC606" s="12"/>
      <c r="FD606" s="12"/>
      <c r="FE606" s="12"/>
      <c r="FF606" s="12"/>
      <c r="FG606" s="12"/>
    </row>
    <row r="607" spans="1:163" ht="12.75" x14ac:dyDescent="0.2">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12"/>
      <c r="BH607" s="12"/>
      <c r="BI607" s="12"/>
      <c r="BJ607" s="12"/>
      <c r="BK607" s="12"/>
      <c r="BL607" s="35">
        <f>'Youth population'!AU607</f>
        <v>0</v>
      </c>
      <c r="BM607" s="12"/>
      <c r="BN607" s="12"/>
      <c r="BO607" s="12"/>
      <c r="BP607" s="12"/>
      <c r="BQ607" s="12"/>
      <c r="BR607" s="12"/>
      <c r="BS607" s="12"/>
      <c r="BT607" s="12"/>
      <c r="BU607" s="12"/>
      <c r="BV607" s="12"/>
      <c r="BW607" s="12"/>
      <c r="BX607" s="12"/>
      <c r="BY607" s="12"/>
      <c r="BZ607" s="12"/>
      <c r="CA607" s="12"/>
      <c r="CB607" s="141"/>
      <c r="CC607" s="12"/>
      <c r="CD607" s="12"/>
      <c r="CE607" s="12"/>
      <c r="CF607" s="12"/>
      <c r="CG607" s="12"/>
      <c r="CH607" s="12"/>
      <c r="CI607" s="12"/>
      <c r="CJ607" s="12"/>
      <c r="CK607" s="12"/>
      <c r="CL607" s="12"/>
      <c r="CM607" s="12"/>
      <c r="CN607" s="12"/>
      <c r="CO607" s="12"/>
      <c r="CP607" s="12"/>
      <c r="CQ607" s="12"/>
      <c r="CR607" s="12"/>
      <c r="CS607" s="12"/>
      <c r="CT607" s="12"/>
      <c r="CU607" s="12"/>
      <c r="CV607" s="12"/>
      <c r="CW607" s="12"/>
      <c r="CX607" s="12"/>
      <c r="CY607" s="12"/>
      <c r="CZ607" s="12"/>
      <c r="DA607" s="12"/>
      <c r="DB607" s="12"/>
      <c r="DC607" s="12"/>
      <c r="DD607" s="12"/>
      <c r="DE607" s="12"/>
      <c r="DF607" s="12"/>
      <c r="DG607" s="12"/>
      <c r="DH607" s="12"/>
      <c r="DI607" s="12"/>
      <c r="DJ607" s="12"/>
      <c r="DK607" s="12"/>
      <c r="DL607" s="12"/>
      <c r="DM607" s="12"/>
      <c r="DN607" s="12"/>
      <c r="DO607" s="12"/>
      <c r="DP607" s="12"/>
      <c r="DQ607" s="12"/>
      <c r="DR607" s="12"/>
      <c r="DS607" s="12"/>
      <c r="DT607" s="12"/>
      <c r="DU607" s="12"/>
      <c r="DV607" s="12"/>
      <c r="DW607" s="12"/>
      <c r="DX607" s="12"/>
      <c r="DY607" s="12"/>
      <c r="DZ607" s="12"/>
      <c r="EA607" s="12"/>
      <c r="EB607" s="12"/>
      <c r="EC607" s="12"/>
      <c r="ED607" s="12"/>
      <c r="EE607" s="12"/>
      <c r="EF607" s="12"/>
      <c r="EG607" s="12"/>
      <c r="EH607" s="12"/>
      <c r="EI607" s="12"/>
      <c r="EJ607" s="12"/>
      <c r="EK607" s="12"/>
      <c r="EL607" s="12"/>
      <c r="EM607" s="12"/>
      <c r="EN607" s="12"/>
      <c r="EO607" s="12"/>
      <c r="EP607" s="12"/>
      <c r="EQ607" s="12"/>
      <c r="ER607" s="12"/>
      <c r="ES607" s="12"/>
      <c r="ET607" s="12"/>
      <c r="EU607" s="12"/>
      <c r="EV607" s="12"/>
      <c r="EW607" s="12"/>
      <c r="EX607" s="12"/>
      <c r="EY607" s="12"/>
      <c r="EZ607" s="12"/>
      <c r="FA607" s="12"/>
      <c r="FB607" s="12"/>
      <c r="FC607" s="12"/>
      <c r="FD607" s="12"/>
      <c r="FE607" s="12"/>
      <c r="FF607" s="12"/>
      <c r="FG607" s="12"/>
    </row>
    <row r="608" spans="1:163" ht="12.75" x14ac:dyDescent="0.2">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12"/>
      <c r="BH608" s="12"/>
      <c r="BI608" s="12"/>
      <c r="BJ608" s="12"/>
      <c r="BK608" s="12"/>
      <c r="BL608" s="81">
        <f>'Youth population'!AU608</f>
        <v>0</v>
      </c>
      <c r="BM608" s="12"/>
      <c r="BN608" s="12"/>
      <c r="BO608" s="12"/>
      <c r="BP608" s="12"/>
      <c r="BQ608" s="12"/>
      <c r="BR608" s="12"/>
      <c r="BS608" s="12"/>
      <c r="BT608" s="12"/>
      <c r="BU608" s="12"/>
      <c r="BV608" s="12"/>
      <c r="BW608" s="12"/>
      <c r="BX608" s="12"/>
      <c r="BY608" s="12"/>
      <c r="BZ608" s="12"/>
      <c r="CA608" s="12"/>
      <c r="CB608" s="141"/>
      <c r="CC608" s="12"/>
      <c r="CD608" s="12"/>
      <c r="CE608" s="12"/>
      <c r="CF608" s="12"/>
      <c r="CG608" s="12"/>
      <c r="CH608" s="12"/>
      <c r="CI608" s="12"/>
      <c r="CJ608" s="12"/>
      <c r="CK608" s="12"/>
      <c r="CL608" s="12"/>
      <c r="CM608" s="12"/>
      <c r="CN608" s="12"/>
      <c r="CO608" s="12"/>
      <c r="CP608" s="12"/>
      <c r="CQ608" s="12"/>
      <c r="CR608" s="12"/>
      <c r="CS608" s="12"/>
      <c r="CT608" s="12"/>
      <c r="CU608" s="12"/>
      <c r="CV608" s="12"/>
      <c r="CW608" s="12"/>
      <c r="CX608" s="12"/>
      <c r="CY608" s="12"/>
      <c r="CZ608" s="12"/>
      <c r="DA608" s="12"/>
      <c r="DB608" s="12"/>
      <c r="DC608" s="12"/>
      <c r="DD608" s="12"/>
      <c r="DE608" s="12"/>
      <c r="DF608" s="12"/>
      <c r="DG608" s="12"/>
      <c r="DH608" s="12"/>
      <c r="DI608" s="12"/>
      <c r="DJ608" s="12"/>
      <c r="DK608" s="12"/>
      <c r="DL608" s="12"/>
      <c r="DM608" s="12"/>
      <c r="DN608" s="12"/>
      <c r="DO608" s="12"/>
      <c r="DP608" s="12"/>
      <c r="DQ608" s="12"/>
      <c r="DR608" s="12"/>
      <c r="DS608" s="12"/>
      <c r="DT608" s="12"/>
      <c r="DU608" s="12"/>
      <c r="DV608" s="12"/>
      <c r="DW608" s="12"/>
      <c r="DX608" s="12"/>
      <c r="DY608" s="12"/>
      <c r="DZ608" s="12"/>
      <c r="EA608" s="12"/>
      <c r="EB608" s="12"/>
      <c r="EC608" s="12"/>
      <c r="ED608" s="12"/>
      <c r="EE608" s="12"/>
      <c r="EF608" s="12"/>
      <c r="EG608" s="12"/>
      <c r="EH608" s="12"/>
      <c r="EI608" s="12"/>
      <c r="EJ608" s="12"/>
      <c r="EK608" s="12"/>
      <c r="EL608" s="12"/>
      <c r="EM608" s="12"/>
      <c r="EN608" s="12"/>
      <c r="EO608" s="12"/>
      <c r="EP608" s="12"/>
      <c r="EQ608" s="12"/>
      <c r="ER608" s="12"/>
      <c r="ES608" s="12"/>
      <c r="ET608" s="12"/>
      <c r="EU608" s="12"/>
      <c r="EV608" s="12"/>
      <c r="EW608" s="12"/>
      <c r="EX608" s="12"/>
      <c r="EY608" s="12"/>
      <c r="EZ608" s="12"/>
      <c r="FA608" s="12"/>
      <c r="FB608" s="12"/>
      <c r="FC608" s="12"/>
      <c r="FD608" s="12"/>
      <c r="FE608" s="12"/>
      <c r="FF608" s="12"/>
      <c r="FG608" s="12"/>
    </row>
    <row r="609" spans="1:163" ht="12.75" x14ac:dyDescent="0.2">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12"/>
      <c r="BH609" s="12"/>
      <c r="BI609" s="12"/>
      <c r="BJ609" s="12"/>
      <c r="BK609" s="12"/>
      <c r="BL609" s="73">
        <f>'Youth population'!AU609</f>
        <v>0</v>
      </c>
      <c r="BM609" s="12"/>
      <c r="BN609" s="12"/>
      <c r="BO609" s="12"/>
      <c r="BP609" s="12"/>
      <c r="BQ609" s="12"/>
      <c r="BR609" s="12"/>
      <c r="BS609" s="12"/>
      <c r="BT609" s="12"/>
      <c r="BU609" s="12"/>
      <c r="BV609" s="12"/>
      <c r="BW609" s="12"/>
      <c r="BX609" s="12"/>
      <c r="BY609" s="12"/>
      <c r="BZ609" s="12"/>
      <c r="CA609" s="12"/>
      <c r="CB609" s="141"/>
      <c r="CC609" s="12"/>
      <c r="CD609" s="12"/>
      <c r="CE609" s="12"/>
      <c r="CF609" s="12"/>
      <c r="CG609" s="12"/>
      <c r="CH609" s="12"/>
      <c r="CI609" s="12"/>
      <c r="CJ609" s="12"/>
      <c r="CK609" s="12"/>
      <c r="CL609" s="12"/>
      <c r="CM609" s="12"/>
      <c r="CN609" s="12"/>
      <c r="CO609" s="12"/>
      <c r="CP609" s="12"/>
      <c r="CQ609" s="12"/>
      <c r="CR609" s="12"/>
      <c r="CS609" s="12"/>
      <c r="CT609" s="12"/>
      <c r="CU609" s="12"/>
      <c r="CV609" s="12"/>
      <c r="CW609" s="12"/>
      <c r="CX609" s="12"/>
      <c r="CY609" s="12"/>
      <c r="CZ609" s="12"/>
      <c r="DA609" s="12"/>
      <c r="DB609" s="12"/>
      <c r="DC609" s="12"/>
      <c r="DD609" s="12"/>
      <c r="DE609" s="12"/>
      <c r="DF609" s="12"/>
      <c r="DG609" s="12"/>
      <c r="DH609" s="12"/>
      <c r="DI609" s="12"/>
      <c r="DJ609" s="12"/>
      <c r="DK609" s="12"/>
      <c r="DL609" s="12"/>
      <c r="DM609" s="12"/>
      <c r="DN609" s="12"/>
      <c r="DO609" s="12"/>
      <c r="DP609" s="12"/>
      <c r="DQ609" s="12"/>
      <c r="DR609" s="12"/>
      <c r="DS609" s="12"/>
      <c r="DT609" s="12"/>
      <c r="DU609" s="12"/>
      <c r="DV609" s="12"/>
      <c r="DW609" s="12"/>
      <c r="DX609" s="12"/>
      <c r="DY609" s="12"/>
      <c r="DZ609" s="12"/>
      <c r="EA609" s="12"/>
      <c r="EB609" s="12"/>
      <c r="EC609" s="12"/>
      <c r="ED609" s="12"/>
      <c r="EE609" s="12"/>
      <c r="EF609" s="12"/>
      <c r="EG609" s="12"/>
      <c r="EH609" s="12"/>
      <c r="EI609" s="12"/>
      <c r="EJ609" s="12"/>
      <c r="EK609" s="12"/>
      <c r="EL609" s="12"/>
      <c r="EM609" s="12"/>
      <c r="EN609" s="12"/>
      <c r="EO609" s="12"/>
      <c r="EP609" s="12"/>
      <c r="EQ609" s="12"/>
      <c r="ER609" s="12"/>
      <c r="ES609" s="12"/>
      <c r="ET609" s="12"/>
      <c r="EU609" s="12"/>
      <c r="EV609" s="12"/>
      <c r="EW609" s="12"/>
      <c r="EX609" s="12"/>
      <c r="EY609" s="12"/>
      <c r="EZ609" s="12"/>
      <c r="FA609" s="12"/>
      <c r="FB609" s="12"/>
      <c r="FC609" s="12"/>
      <c r="FD609" s="12"/>
      <c r="FE609" s="12"/>
      <c r="FF609" s="12"/>
      <c r="FG609" s="12"/>
    </row>
    <row r="610" spans="1:163" ht="12.75" x14ac:dyDescent="0.2">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12"/>
      <c r="BH610" s="12"/>
      <c r="BI610" s="12"/>
      <c r="BJ610" s="12"/>
      <c r="BK610" s="12"/>
      <c r="BL610" s="35">
        <f>'Youth population'!AU610</f>
        <v>0</v>
      </c>
      <c r="BM610" s="12"/>
      <c r="BN610" s="12"/>
      <c r="BO610" s="12"/>
      <c r="BP610" s="12"/>
      <c r="BQ610" s="12"/>
      <c r="BR610" s="12"/>
      <c r="BS610" s="12"/>
      <c r="BT610" s="12"/>
      <c r="BU610" s="12"/>
      <c r="BV610" s="12"/>
      <c r="BW610" s="12"/>
      <c r="BX610" s="12"/>
      <c r="BY610" s="12"/>
      <c r="BZ610" s="12"/>
      <c r="CA610" s="12"/>
      <c r="CB610" s="141"/>
      <c r="CC610" s="12"/>
      <c r="CD610" s="12"/>
      <c r="CE610" s="12"/>
      <c r="CF610" s="12"/>
      <c r="CG610" s="12"/>
      <c r="CH610" s="12"/>
      <c r="CI610" s="12"/>
      <c r="CJ610" s="12"/>
      <c r="CK610" s="12"/>
      <c r="CL610" s="12"/>
      <c r="CM610" s="12"/>
      <c r="CN610" s="12"/>
      <c r="CO610" s="12"/>
      <c r="CP610" s="12"/>
      <c r="CQ610" s="12"/>
      <c r="CR610" s="12"/>
      <c r="CS610" s="12"/>
      <c r="CT610" s="12"/>
      <c r="CU610" s="12"/>
      <c r="CV610" s="12"/>
      <c r="CW610" s="12"/>
      <c r="CX610" s="12"/>
      <c r="CY610" s="12"/>
      <c r="CZ610" s="12"/>
      <c r="DA610" s="12"/>
      <c r="DB610" s="12"/>
      <c r="DC610" s="12"/>
      <c r="DD610" s="12"/>
      <c r="DE610" s="12"/>
      <c r="DF610" s="12"/>
      <c r="DG610" s="12"/>
      <c r="DH610" s="12"/>
      <c r="DI610" s="12"/>
      <c r="DJ610" s="12"/>
      <c r="DK610" s="12"/>
      <c r="DL610" s="12"/>
      <c r="DM610" s="12"/>
      <c r="DN610" s="12"/>
      <c r="DO610" s="12"/>
      <c r="DP610" s="12"/>
      <c r="DQ610" s="12"/>
      <c r="DR610" s="12"/>
      <c r="DS610" s="12"/>
      <c r="DT610" s="12"/>
      <c r="DU610" s="12"/>
      <c r="DV610" s="12"/>
      <c r="DW610" s="12"/>
      <c r="DX610" s="12"/>
      <c r="DY610" s="12"/>
      <c r="DZ610" s="12"/>
      <c r="EA610" s="12"/>
      <c r="EB610" s="12"/>
      <c r="EC610" s="12"/>
      <c r="ED610" s="12"/>
      <c r="EE610" s="12"/>
      <c r="EF610" s="12"/>
      <c r="EG610" s="12"/>
      <c r="EH610" s="12"/>
      <c r="EI610" s="12"/>
      <c r="EJ610" s="12"/>
      <c r="EK610" s="12"/>
      <c r="EL610" s="12"/>
      <c r="EM610" s="12"/>
      <c r="EN610" s="12"/>
      <c r="EO610" s="12"/>
      <c r="EP610" s="12"/>
      <c r="EQ610" s="12"/>
      <c r="ER610" s="12"/>
      <c r="ES610" s="12"/>
      <c r="ET610" s="12"/>
      <c r="EU610" s="12"/>
      <c r="EV610" s="12"/>
      <c r="EW610" s="12"/>
      <c r="EX610" s="12"/>
      <c r="EY610" s="12"/>
      <c r="EZ610" s="12"/>
      <c r="FA610" s="12"/>
      <c r="FB610" s="12"/>
      <c r="FC610" s="12"/>
      <c r="FD610" s="12"/>
      <c r="FE610" s="12"/>
      <c r="FF610" s="12"/>
      <c r="FG610" s="12"/>
    </row>
    <row r="611" spans="1:163" ht="12.75" x14ac:dyDescent="0.2">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12"/>
      <c r="BH611" s="12"/>
      <c r="BI611" s="12"/>
      <c r="BJ611" s="12"/>
      <c r="BK611" s="12"/>
      <c r="BL611" s="117">
        <f>'Youth population'!AU611</f>
        <v>0</v>
      </c>
      <c r="BM611" s="12"/>
      <c r="BN611" s="12"/>
      <c r="BO611" s="12"/>
      <c r="BP611" s="12"/>
      <c r="BQ611" s="12"/>
      <c r="BR611" s="12"/>
      <c r="BS611" s="12"/>
      <c r="BT611" s="12"/>
      <c r="BU611" s="12"/>
      <c r="BV611" s="12"/>
      <c r="BW611" s="12"/>
      <c r="BX611" s="12"/>
      <c r="BY611" s="12"/>
      <c r="BZ611" s="12"/>
      <c r="CA611" s="12"/>
      <c r="CB611" s="141"/>
      <c r="CC611" s="12"/>
      <c r="CD611" s="12"/>
      <c r="CE611" s="12"/>
      <c r="CF611" s="12"/>
      <c r="CG611" s="12"/>
      <c r="CH611" s="12"/>
      <c r="CI611" s="12"/>
      <c r="CJ611" s="12"/>
      <c r="CK611" s="12"/>
      <c r="CL611" s="12"/>
      <c r="CM611" s="12"/>
      <c r="CN611" s="12"/>
      <c r="CO611" s="12"/>
      <c r="CP611" s="12"/>
      <c r="CQ611" s="12"/>
      <c r="CR611" s="12"/>
      <c r="CS611" s="12"/>
      <c r="CT611" s="12"/>
      <c r="CU611" s="12"/>
      <c r="CV611" s="12"/>
      <c r="CW611" s="12"/>
      <c r="CX611" s="12"/>
      <c r="CY611" s="12"/>
      <c r="CZ611" s="12"/>
      <c r="DA611" s="12"/>
      <c r="DB611" s="12"/>
      <c r="DC611" s="12"/>
      <c r="DD611" s="12"/>
      <c r="DE611" s="12"/>
      <c r="DF611" s="12"/>
      <c r="DG611" s="12"/>
      <c r="DH611" s="12"/>
      <c r="DI611" s="12"/>
      <c r="DJ611" s="12"/>
      <c r="DK611" s="12"/>
      <c r="DL611" s="12"/>
      <c r="DM611" s="12"/>
      <c r="DN611" s="12"/>
      <c r="DO611" s="12"/>
      <c r="DP611" s="12"/>
      <c r="DQ611" s="12"/>
      <c r="DR611" s="12"/>
      <c r="DS611" s="12"/>
      <c r="DT611" s="12"/>
      <c r="DU611" s="12"/>
      <c r="DV611" s="12"/>
      <c r="DW611" s="12"/>
      <c r="DX611" s="12"/>
      <c r="DY611" s="12"/>
      <c r="DZ611" s="12"/>
      <c r="EA611" s="12"/>
      <c r="EB611" s="12"/>
      <c r="EC611" s="12"/>
      <c r="ED611" s="12"/>
      <c r="EE611" s="12"/>
      <c r="EF611" s="12"/>
      <c r="EG611" s="12"/>
      <c r="EH611" s="12"/>
      <c r="EI611" s="12"/>
      <c r="EJ611" s="12"/>
      <c r="EK611" s="12"/>
      <c r="EL611" s="12"/>
      <c r="EM611" s="12"/>
      <c r="EN611" s="12"/>
      <c r="EO611" s="12"/>
      <c r="EP611" s="12"/>
      <c r="EQ611" s="12"/>
      <c r="ER611" s="12"/>
      <c r="ES611" s="12"/>
      <c r="ET611" s="12"/>
      <c r="EU611" s="12"/>
      <c r="EV611" s="12"/>
      <c r="EW611" s="12"/>
      <c r="EX611" s="12"/>
      <c r="EY611" s="12"/>
      <c r="EZ611" s="12"/>
      <c r="FA611" s="12"/>
      <c r="FB611" s="12"/>
      <c r="FC611" s="12"/>
      <c r="FD611" s="12"/>
      <c r="FE611" s="12"/>
      <c r="FF611" s="12"/>
      <c r="FG611" s="12"/>
    </row>
    <row r="612" spans="1:163" ht="12.75" x14ac:dyDescent="0.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12"/>
      <c r="BH612" s="12"/>
      <c r="BI612" s="12"/>
      <c r="BJ612" s="12"/>
      <c r="BK612" s="12"/>
      <c r="BL612" s="69">
        <f>'Youth population'!AU612</f>
        <v>0</v>
      </c>
      <c r="BM612" s="12"/>
      <c r="BN612" s="12"/>
      <c r="BO612" s="12"/>
      <c r="BP612" s="12"/>
      <c r="BQ612" s="12"/>
      <c r="BR612" s="12"/>
      <c r="BS612" s="12"/>
      <c r="BT612" s="12"/>
      <c r="BU612" s="12"/>
      <c r="BV612" s="12"/>
      <c r="BW612" s="12"/>
      <c r="BX612" s="12"/>
      <c r="BY612" s="12"/>
      <c r="BZ612" s="12"/>
      <c r="CA612" s="12"/>
      <c r="CB612" s="141"/>
      <c r="CC612" s="12"/>
      <c r="CD612" s="12"/>
      <c r="CE612" s="12"/>
      <c r="CF612" s="12"/>
      <c r="CG612" s="12"/>
      <c r="CH612" s="12"/>
      <c r="CI612" s="12"/>
      <c r="CJ612" s="12"/>
      <c r="CK612" s="12"/>
      <c r="CL612" s="12"/>
      <c r="CM612" s="12"/>
      <c r="CN612" s="12"/>
      <c r="CO612" s="12"/>
      <c r="CP612" s="12"/>
      <c r="CQ612" s="12"/>
      <c r="CR612" s="12"/>
      <c r="CS612" s="12"/>
      <c r="CT612" s="12"/>
      <c r="CU612" s="12"/>
      <c r="CV612" s="12"/>
      <c r="CW612" s="12"/>
      <c r="CX612" s="12"/>
      <c r="CY612" s="12"/>
      <c r="CZ612" s="12"/>
      <c r="DA612" s="12"/>
      <c r="DB612" s="12"/>
      <c r="DC612" s="12"/>
      <c r="DD612" s="12"/>
      <c r="DE612" s="12"/>
      <c r="DF612" s="12"/>
      <c r="DG612" s="12"/>
      <c r="DH612" s="12"/>
      <c r="DI612" s="12"/>
      <c r="DJ612" s="12"/>
      <c r="DK612" s="12"/>
      <c r="DL612" s="12"/>
      <c r="DM612" s="12"/>
      <c r="DN612" s="12"/>
      <c r="DO612" s="12"/>
      <c r="DP612" s="12"/>
      <c r="DQ612" s="12"/>
      <c r="DR612" s="12"/>
      <c r="DS612" s="12"/>
      <c r="DT612" s="12"/>
      <c r="DU612" s="12"/>
      <c r="DV612" s="12"/>
      <c r="DW612" s="12"/>
      <c r="DX612" s="12"/>
      <c r="DY612" s="12"/>
      <c r="DZ612" s="12"/>
      <c r="EA612" s="12"/>
      <c r="EB612" s="12"/>
      <c r="EC612" s="12"/>
      <c r="ED612" s="12"/>
      <c r="EE612" s="12"/>
      <c r="EF612" s="12"/>
      <c r="EG612" s="12"/>
      <c r="EH612" s="12"/>
      <c r="EI612" s="12"/>
      <c r="EJ612" s="12"/>
      <c r="EK612" s="12"/>
      <c r="EL612" s="12"/>
      <c r="EM612" s="12"/>
      <c r="EN612" s="12"/>
      <c r="EO612" s="12"/>
      <c r="EP612" s="12"/>
      <c r="EQ612" s="12"/>
      <c r="ER612" s="12"/>
      <c r="ES612" s="12"/>
      <c r="ET612" s="12"/>
      <c r="EU612" s="12"/>
      <c r="EV612" s="12"/>
      <c r="EW612" s="12"/>
      <c r="EX612" s="12"/>
      <c r="EY612" s="12"/>
      <c r="EZ612" s="12"/>
      <c r="FA612" s="12"/>
      <c r="FB612" s="12"/>
      <c r="FC612" s="12"/>
      <c r="FD612" s="12"/>
      <c r="FE612" s="12"/>
      <c r="FF612" s="12"/>
      <c r="FG612" s="12"/>
    </row>
    <row r="613" spans="1:163" ht="12.75" x14ac:dyDescent="0.2">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12"/>
      <c r="BH613" s="12"/>
      <c r="BI613" s="12"/>
      <c r="BJ613" s="12"/>
      <c r="BK613" s="12"/>
      <c r="BL613" s="117">
        <f>'Youth population'!AU613</f>
        <v>0</v>
      </c>
      <c r="BM613" s="12"/>
      <c r="BN613" s="12"/>
      <c r="BO613" s="12"/>
      <c r="BP613" s="12"/>
      <c r="BQ613" s="12"/>
      <c r="BR613" s="12"/>
      <c r="BS613" s="12"/>
      <c r="BT613" s="12"/>
      <c r="BU613" s="12"/>
      <c r="BV613" s="12"/>
      <c r="BW613" s="12"/>
      <c r="BX613" s="12"/>
      <c r="BY613" s="12"/>
      <c r="BZ613" s="12"/>
      <c r="CA613" s="12"/>
      <c r="CB613" s="141"/>
      <c r="CC613" s="12"/>
      <c r="CD613" s="12"/>
      <c r="CE613" s="12"/>
      <c r="CF613" s="12"/>
      <c r="CG613" s="12"/>
      <c r="CH613" s="12"/>
      <c r="CI613" s="12"/>
      <c r="CJ613" s="12"/>
      <c r="CK613" s="12"/>
      <c r="CL613" s="12"/>
      <c r="CM613" s="12"/>
      <c r="CN613" s="12"/>
      <c r="CO613" s="12"/>
      <c r="CP613" s="12"/>
      <c r="CQ613" s="12"/>
      <c r="CR613" s="12"/>
      <c r="CS613" s="12"/>
      <c r="CT613" s="12"/>
      <c r="CU613" s="12"/>
      <c r="CV613" s="12"/>
      <c r="CW613" s="12"/>
      <c r="CX613" s="12"/>
      <c r="CY613" s="12"/>
      <c r="CZ613" s="12"/>
      <c r="DA613" s="12"/>
      <c r="DB613" s="12"/>
      <c r="DC613" s="12"/>
      <c r="DD613" s="12"/>
      <c r="DE613" s="12"/>
      <c r="DF613" s="12"/>
      <c r="DG613" s="12"/>
      <c r="DH613" s="12"/>
      <c r="DI613" s="12"/>
      <c r="DJ613" s="12"/>
      <c r="DK613" s="12"/>
      <c r="DL613" s="12"/>
      <c r="DM613" s="12"/>
      <c r="DN613" s="12"/>
      <c r="DO613" s="12"/>
      <c r="DP613" s="12"/>
      <c r="DQ613" s="12"/>
      <c r="DR613" s="12"/>
      <c r="DS613" s="12"/>
      <c r="DT613" s="12"/>
      <c r="DU613" s="12"/>
      <c r="DV613" s="12"/>
      <c r="DW613" s="12"/>
      <c r="DX613" s="12"/>
      <c r="DY613" s="12"/>
      <c r="DZ613" s="12"/>
      <c r="EA613" s="12"/>
      <c r="EB613" s="12"/>
      <c r="EC613" s="12"/>
      <c r="ED613" s="12"/>
      <c r="EE613" s="12"/>
      <c r="EF613" s="12"/>
      <c r="EG613" s="12"/>
      <c r="EH613" s="12"/>
      <c r="EI613" s="12"/>
      <c r="EJ613" s="12"/>
      <c r="EK613" s="12"/>
      <c r="EL613" s="12"/>
      <c r="EM613" s="12"/>
      <c r="EN613" s="12"/>
      <c r="EO613" s="12"/>
      <c r="EP613" s="12"/>
      <c r="EQ613" s="12"/>
      <c r="ER613" s="12"/>
      <c r="ES613" s="12"/>
      <c r="ET613" s="12"/>
      <c r="EU613" s="12"/>
      <c r="EV613" s="12"/>
      <c r="EW613" s="12"/>
      <c r="EX613" s="12"/>
      <c r="EY613" s="12"/>
      <c r="EZ613" s="12"/>
      <c r="FA613" s="12"/>
      <c r="FB613" s="12"/>
      <c r="FC613" s="12"/>
      <c r="FD613" s="12"/>
      <c r="FE613" s="12"/>
      <c r="FF613" s="12"/>
      <c r="FG613" s="12"/>
    </row>
    <row r="614" spans="1:163" ht="12.75" x14ac:dyDescent="0.2">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12"/>
      <c r="BH614" s="12"/>
      <c r="BI614" s="12"/>
      <c r="BJ614" s="12"/>
      <c r="BK614" s="12"/>
      <c r="BL614" s="35">
        <f>'Youth population'!AU614</f>
        <v>0</v>
      </c>
      <c r="BM614" s="12"/>
      <c r="BN614" s="12"/>
      <c r="BO614" s="12"/>
      <c r="BP614" s="12"/>
      <c r="BQ614" s="12"/>
      <c r="BR614" s="12"/>
      <c r="BS614" s="12"/>
      <c r="BT614" s="12"/>
      <c r="BU614" s="12"/>
      <c r="BV614" s="12"/>
      <c r="BW614" s="12"/>
      <c r="BX614" s="12"/>
      <c r="BY614" s="12"/>
      <c r="BZ614" s="12"/>
      <c r="CA614" s="12"/>
      <c r="CB614" s="141"/>
      <c r="CC614" s="12"/>
      <c r="CD614" s="12"/>
      <c r="CE614" s="12"/>
      <c r="CF614" s="12"/>
      <c r="CG614" s="12"/>
      <c r="CH614" s="12"/>
      <c r="CI614" s="12"/>
      <c r="CJ614" s="12"/>
      <c r="CK614" s="12"/>
      <c r="CL614" s="12"/>
      <c r="CM614" s="12"/>
      <c r="CN614" s="12"/>
      <c r="CO614" s="12"/>
      <c r="CP614" s="12"/>
      <c r="CQ614" s="12"/>
      <c r="CR614" s="12"/>
      <c r="CS614" s="12"/>
      <c r="CT614" s="12"/>
      <c r="CU614" s="12"/>
      <c r="CV614" s="12"/>
      <c r="CW614" s="12"/>
      <c r="CX614" s="12"/>
      <c r="CY614" s="12"/>
      <c r="CZ614" s="12"/>
      <c r="DA614" s="12"/>
      <c r="DB614" s="12"/>
      <c r="DC614" s="12"/>
      <c r="DD614" s="12"/>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c r="EA614" s="12"/>
      <c r="EB614" s="12"/>
      <c r="EC614" s="12"/>
      <c r="ED614" s="12"/>
      <c r="EE614" s="12"/>
      <c r="EF614" s="12"/>
      <c r="EG614" s="12"/>
      <c r="EH614" s="12"/>
      <c r="EI614" s="12"/>
      <c r="EJ614" s="12"/>
      <c r="EK614" s="12"/>
      <c r="EL614" s="12"/>
      <c r="EM614" s="12"/>
      <c r="EN614" s="12"/>
      <c r="EO614" s="12"/>
      <c r="EP614" s="12"/>
      <c r="EQ614" s="12"/>
      <c r="ER614" s="12"/>
      <c r="ES614" s="12"/>
      <c r="ET614" s="12"/>
      <c r="EU614" s="12"/>
      <c r="EV614" s="12"/>
      <c r="EW614" s="12"/>
      <c r="EX614" s="12"/>
      <c r="EY614" s="12"/>
      <c r="EZ614" s="12"/>
      <c r="FA614" s="12"/>
      <c r="FB614" s="12"/>
      <c r="FC614" s="12"/>
      <c r="FD614" s="12"/>
      <c r="FE614" s="12"/>
      <c r="FF614" s="12"/>
      <c r="FG614" s="12"/>
    </row>
    <row r="615" spans="1:163" ht="12.75" x14ac:dyDescent="0.2">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12"/>
      <c r="BH615" s="12"/>
      <c r="BI615" s="12"/>
      <c r="BJ615" s="12"/>
      <c r="BK615" s="12"/>
      <c r="BL615" s="117">
        <f>'Youth population'!AU615</f>
        <v>0</v>
      </c>
      <c r="BM615" s="12"/>
      <c r="BN615" s="12"/>
      <c r="BO615" s="12"/>
      <c r="BP615" s="12"/>
      <c r="BQ615" s="12"/>
      <c r="BR615" s="12"/>
      <c r="BS615" s="12"/>
      <c r="BT615" s="12"/>
      <c r="BU615" s="12"/>
      <c r="BV615" s="12"/>
      <c r="BW615" s="12"/>
      <c r="BX615" s="12"/>
      <c r="BY615" s="12"/>
      <c r="BZ615" s="12"/>
      <c r="CA615" s="12"/>
      <c r="CB615" s="141"/>
      <c r="CC615" s="12"/>
      <c r="CD615" s="12"/>
      <c r="CE615" s="12"/>
      <c r="CF615" s="12"/>
      <c r="CG615" s="12"/>
      <c r="CH615" s="12"/>
      <c r="CI615" s="12"/>
      <c r="CJ615" s="12"/>
      <c r="CK615" s="12"/>
      <c r="CL615" s="12"/>
      <c r="CM615" s="12"/>
      <c r="CN615" s="12"/>
      <c r="CO615" s="12"/>
      <c r="CP615" s="12"/>
      <c r="CQ615" s="12"/>
      <c r="CR615" s="12"/>
      <c r="CS615" s="12"/>
      <c r="CT615" s="12"/>
      <c r="CU615" s="12"/>
      <c r="CV615" s="12"/>
      <c r="CW615" s="12"/>
      <c r="CX615" s="12"/>
      <c r="CY615" s="12"/>
      <c r="CZ615" s="12"/>
      <c r="DA615" s="12"/>
      <c r="DB615" s="12"/>
      <c r="DC615" s="12"/>
      <c r="DD615" s="12"/>
      <c r="DE615" s="12"/>
      <c r="DF615" s="12"/>
      <c r="DG615" s="12"/>
      <c r="DH615" s="12"/>
      <c r="DI615" s="12"/>
      <c r="DJ615" s="12"/>
      <c r="DK615" s="12"/>
      <c r="DL615" s="12"/>
      <c r="DM615" s="12"/>
      <c r="DN615" s="12"/>
      <c r="DO615" s="12"/>
      <c r="DP615" s="12"/>
      <c r="DQ615" s="12"/>
      <c r="DR615" s="12"/>
      <c r="DS615" s="12"/>
      <c r="DT615" s="12"/>
      <c r="DU615" s="12"/>
      <c r="DV615" s="12"/>
      <c r="DW615" s="12"/>
      <c r="DX615" s="12"/>
      <c r="DY615" s="12"/>
      <c r="DZ615" s="12"/>
      <c r="EA615" s="12"/>
      <c r="EB615" s="12"/>
      <c r="EC615" s="12"/>
      <c r="ED615" s="12"/>
      <c r="EE615" s="12"/>
      <c r="EF615" s="12"/>
      <c r="EG615" s="12"/>
      <c r="EH615" s="12"/>
      <c r="EI615" s="12"/>
      <c r="EJ615" s="12"/>
      <c r="EK615" s="12"/>
      <c r="EL615" s="12"/>
      <c r="EM615" s="12"/>
      <c r="EN615" s="12"/>
      <c r="EO615" s="12"/>
      <c r="EP615" s="12"/>
      <c r="EQ615" s="12"/>
      <c r="ER615" s="12"/>
      <c r="ES615" s="12"/>
      <c r="ET615" s="12"/>
      <c r="EU615" s="12"/>
      <c r="EV615" s="12"/>
      <c r="EW615" s="12"/>
      <c r="EX615" s="12"/>
      <c r="EY615" s="12"/>
      <c r="EZ615" s="12"/>
      <c r="FA615" s="12"/>
      <c r="FB615" s="12"/>
      <c r="FC615" s="12"/>
      <c r="FD615" s="12"/>
      <c r="FE615" s="12"/>
      <c r="FF615" s="12"/>
      <c r="FG615" s="12"/>
    </row>
    <row r="616" spans="1:163" ht="12.75" x14ac:dyDescent="0.2">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12"/>
      <c r="BH616" s="12"/>
      <c r="BI616" s="12"/>
      <c r="BJ616" s="12"/>
      <c r="BK616" s="12"/>
      <c r="BL616" s="35">
        <f>'Youth population'!AU616</f>
        <v>0</v>
      </c>
      <c r="BM616" s="12"/>
      <c r="BN616" s="12"/>
      <c r="BO616" s="12"/>
      <c r="BP616" s="12"/>
      <c r="BQ616" s="12"/>
      <c r="BR616" s="12"/>
      <c r="BS616" s="12"/>
      <c r="BT616" s="12"/>
      <c r="BU616" s="12"/>
      <c r="BV616" s="12"/>
      <c r="BW616" s="12"/>
      <c r="BX616" s="12"/>
      <c r="BY616" s="12"/>
      <c r="BZ616" s="12"/>
      <c r="CA616" s="12"/>
      <c r="CB616" s="141"/>
      <c r="CC616" s="12"/>
      <c r="CD616" s="12"/>
      <c r="CE616" s="12"/>
      <c r="CF616" s="12"/>
      <c r="CG616" s="12"/>
      <c r="CH616" s="12"/>
      <c r="CI616" s="12"/>
      <c r="CJ616" s="12"/>
      <c r="CK616" s="12"/>
      <c r="CL616" s="12"/>
      <c r="CM616" s="12"/>
      <c r="CN616" s="12"/>
      <c r="CO616" s="12"/>
      <c r="CP616" s="12"/>
      <c r="CQ616" s="12"/>
      <c r="CR616" s="12"/>
      <c r="CS616" s="12"/>
      <c r="CT616" s="12"/>
      <c r="CU616" s="12"/>
      <c r="CV616" s="12"/>
      <c r="CW616" s="12"/>
      <c r="CX616" s="12"/>
      <c r="CY616" s="12"/>
      <c r="CZ616" s="12"/>
      <c r="DA616" s="12"/>
      <c r="DB616" s="12"/>
      <c r="DC616" s="12"/>
      <c r="DD616" s="12"/>
      <c r="DE616" s="12"/>
      <c r="DF616" s="12"/>
      <c r="DG616" s="12"/>
      <c r="DH616" s="12"/>
      <c r="DI616" s="12"/>
      <c r="DJ616" s="12"/>
      <c r="DK616" s="12"/>
      <c r="DL616" s="12"/>
      <c r="DM616" s="12"/>
      <c r="DN616" s="12"/>
      <c r="DO616" s="12"/>
      <c r="DP616" s="12"/>
      <c r="DQ616" s="12"/>
      <c r="DR616" s="12"/>
      <c r="DS616" s="12"/>
      <c r="DT616" s="12"/>
      <c r="DU616" s="12"/>
      <c r="DV616" s="12"/>
      <c r="DW616" s="12"/>
      <c r="DX616" s="12"/>
      <c r="DY616" s="12"/>
      <c r="DZ616" s="12"/>
      <c r="EA616" s="12"/>
      <c r="EB616" s="12"/>
      <c r="EC616" s="12"/>
      <c r="ED616" s="12"/>
      <c r="EE616" s="12"/>
      <c r="EF616" s="12"/>
      <c r="EG616" s="12"/>
      <c r="EH616" s="12"/>
      <c r="EI616" s="12"/>
      <c r="EJ616" s="12"/>
      <c r="EK616" s="12"/>
      <c r="EL616" s="12"/>
      <c r="EM616" s="12"/>
      <c r="EN616" s="12"/>
      <c r="EO616" s="12"/>
      <c r="EP616" s="12"/>
      <c r="EQ616" s="12"/>
      <c r="ER616" s="12"/>
      <c r="ES616" s="12"/>
      <c r="ET616" s="12"/>
      <c r="EU616" s="12"/>
      <c r="EV616" s="12"/>
      <c r="EW616" s="12"/>
      <c r="EX616" s="12"/>
      <c r="EY616" s="12"/>
      <c r="EZ616" s="12"/>
      <c r="FA616" s="12"/>
      <c r="FB616" s="12"/>
      <c r="FC616" s="12"/>
      <c r="FD616" s="12"/>
      <c r="FE616" s="12"/>
      <c r="FF616" s="12"/>
      <c r="FG616" s="12"/>
    </row>
    <row r="617" spans="1:163" ht="12.75" x14ac:dyDescent="0.2">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12"/>
      <c r="BH617" s="12"/>
      <c r="BI617" s="12"/>
      <c r="BJ617" s="12"/>
      <c r="BK617" s="12"/>
      <c r="BL617" s="310">
        <f>'Youth population'!AU617</f>
        <v>0</v>
      </c>
      <c r="BM617" s="12"/>
      <c r="BN617" s="12"/>
      <c r="BO617" s="12"/>
      <c r="BP617" s="12"/>
      <c r="BQ617" s="12"/>
      <c r="BR617" s="12"/>
      <c r="BS617" s="12"/>
      <c r="BT617" s="12"/>
      <c r="BU617" s="12"/>
      <c r="BV617" s="12"/>
      <c r="BW617" s="12"/>
      <c r="BX617" s="12"/>
      <c r="BY617" s="12"/>
      <c r="BZ617" s="12"/>
      <c r="CA617" s="12"/>
      <c r="CB617" s="141"/>
      <c r="CC617" s="12"/>
      <c r="CD617" s="12"/>
      <c r="CE617" s="12"/>
      <c r="CF617" s="12"/>
      <c r="CG617" s="12"/>
      <c r="CH617" s="12"/>
      <c r="CI617" s="12"/>
      <c r="CJ617" s="12"/>
      <c r="CK617" s="12"/>
      <c r="CL617" s="12"/>
      <c r="CM617" s="12"/>
      <c r="CN617" s="12"/>
      <c r="CO617" s="12"/>
      <c r="CP617" s="12"/>
      <c r="CQ617" s="12"/>
      <c r="CR617" s="12"/>
      <c r="CS617" s="12"/>
      <c r="CT617" s="12"/>
      <c r="CU617" s="12"/>
      <c r="CV617" s="12"/>
      <c r="CW617" s="12"/>
      <c r="CX617" s="12"/>
      <c r="CY617" s="12"/>
      <c r="CZ617" s="12"/>
      <c r="DA617" s="12"/>
      <c r="DB617" s="12"/>
      <c r="DC617" s="12"/>
      <c r="DD617" s="12"/>
      <c r="DE617" s="12"/>
      <c r="DF617" s="12"/>
      <c r="DG617" s="12"/>
      <c r="DH617" s="12"/>
      <c r="DI617" s="12"/>
      <c r="DJ617" s="12"/>
      <c r="DK617" s="12"/>
      <c r="DL617" s="12"/>
      <c r="DM617" s="12"/>
      <c r="DN617" s="12"/>
      <c r="DO617" s="12"/>
      <c r="DP617" s="12"/>
      <c r="DQ617" s="12"/>
      <c r="DR617" s="12"/>
      <c r="DS617" s="12"/>
      <c r="DT617" s="12"/>
      <c r="DU617" s="12"/>
      <c r="DV617" s="12"/>
      <c r="DW617" s="12"/>
      <c r="DX617" s="12"/>
      <c r="DY617" s="12"/>
      <c r="DZ617" s="12"/>
      <c r="EA617" s="12"/>
      <c r="EB617" s="12"/>
      <c r="EC617" s="12"/>
      <c r="ED617" s="12"/>
      <c r="EE617" s="12"/>
      <c r="EF617" s="12"/>
      <c r="EG617" s="12"/>
      <c r="EH617" s="12"/>
      <c r="EI617" s="12"/>
      <c r="EJ617" s="12"/>
      <c r="EK617" s="12"/>
      <c r="EL617" s="12"/>
      <c r="EM617" s="12"/>
      <c r="EN617" s="12"/>
      <c r="EO617" s="12"/>
      <c r="EP617" s="12"/>
      <c r="EQ617" s="12"/>
      <c r="ER617" s="12"/>
      <c r="ES617" s="12"/>
      <c r="ET617" s="12"/>
      <c r="EU617" s="12"/>
      <c r="EV617" s="12"/>
      <c r="EW617" s="12"/>
      <c r="EX617" s="12"/>
      <c r="EY617" s="12"/>
      <c r="EZ617" s="12"/>
      <c r="FA617" s="12"/>
      <c r="FB617" s="12"/>
      <c r="FC617" s="12"/>
      <c r="FD617" s="12"/>
      <c r="FE617" s="12"/>
      <c r="FF617" s="12"/>
      <c r="FG617" s="12"/>
    </row>
    <row r="618" spans="1:163" ht="12.75" x14ac:dyDescent="0.2">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12"/>
      <c r="BH618" s="12"/>
      <c r="BI618" s="12"/>
      <c r="BJ618" s="12"/>
      <c r="BK618" s="12"/>
      <c r="BL618" s="69">
        <f>'Youth population'!AU618</f>
        <v>0</v>
      </c>
      <c r="BM618" s="12"/>
      <c r="BN618" s="12"/>
      <c r="BO618" s="12"/>
      <c r="BP618" s="12"/>
      <c r="BQ618" s="12"/>
      <c r="BR618" s="12"/>
      <c r="BS618" s="12"/>
      <c r="BT618" s="12"/>
      <c r="BU618" s="12"/>
      <c r="BV618" s="12"/>
      <c r="BW618" s="12"/>
      <c r="BX618" s="12"/>
      <c r="BY618" s="12"/>
      <c r="BZ618" s="12"/>
      <c r="CA618" s="12"/>
      <c r="CB618" s="141"/>
      <c r="CC618" s="12"/>
      <c r="CD618" s="12"/>
      <c r="CE618" s="12"/>
      <c r="CF618" s="12"/>
      <c r="CG618" s="12"/>
      <c r="CH618" s="12"/>
      <c r="CI618" s="12"/>
      <c r="CJ618" s="12"/>
      <c r="CK618" s="12"/>
      <c r="CL618" s="12"/>
      <c r="CM618" s="12"/>
      <c r="CN618" s="12"/>
      <c r="CO618" s="12"/>
      <c r="CP618" s="12"/>
      <c r="CQ618" s="12"/>
      <c r="CR618" s="12"/>
      <c r="CS618" s="12"/>
      <c r="CT618" s="12"/>
      <c r="CU618" s="12"/>
      <c r="CV618" s="12"/>
      <c r="CW618" s="12"/>
      <c r="CX618" s="12"/>
      <c r="CY618" s="12"/>
      <c r="CZ618" s="12"/>
      <c r="DA618" s="12"/>
      <c r="DB618" s="12"/>
      <c r="DC618" s="12"/>
      <c r="DD618" s="12"/>
      <c r="DE618" s="12"/>
      <c r="DF618" s="12"/>
      <c r="DG618" s="12"/>
      <c r="DH618" s="12"/>
      <c r="DI618" s="12"/>
      <c r="DJ618" s="12"/>
      <c r="DK618" s="12"/>
      <c r="DL618" s="12"/>
      <c r="DM618" s="12"/>
      <c r="DN618" s="12"/>
      <c r="DO618" s="12"/>
      <c r="DP618" s="12"/>
      <c r="DQ618" s="12"/>
      <c r="DR618" s="12"/>
      <c r="DS618" s="12"/>
      <c r="DT618" s="12"/>
      <c r="DU618" s="12"/>
      <c r="DV618" s="12"/>
      <c r="DW618" s="12"/>
      <c r="DX618" s="12"/>
      <c r="DY618" s="12"/>
      <c r="DZ618" s="12"/>
      <c r="EA618" s="12"/>
      <c r="EB618" s="12"/>
      <c r="EC618" s="12"/>
      <c r="ED618" s="12"/>
      <c r="EE618" s="12"/>
      <c r="EF618" s="12"/>
      <c r="EG618" s="12"/>
      <c r="EH618" s="12"/>
      <c r="EI618" s="12"/>
      <c r="EJ618" s="12"/>
      <c r="EK618" s="12"/>
      <c r="EL618" s="12"/>
      <c r="EM618" s="12"/>
      <c r="EN618" s="12"/>
      <c r="EO618" s="12"/>
      <c r="EP618" s="12"/>
      <c r="EQ618" s="12"/>
      <c r="ER618" s="12"/>
      <c r="ES618" s="12"/>
      <c r="ET618" s="12"/>
      <c r="EU618" s="12"/>
      <c r="EV618" s="12"/>
      <c r="EW618" s="12"/>
      <c r="EX618" s="12"/>
      <c r="EY618" s="12"/>
      <c r="EZ618" s="12"/>
      <c r="FA618" s="12"/>
      <c r="FB618" s="12"/>
      <c r="FC618" s="12"/>
      <c r="FD618" s="12"/>
      <c r="FE618" s="12"/>
      <c r="FF618" s="12"/>
      <c r="FG618" s="12"/>
    </row>
    <row r="619" spans="1:163" ht="12.75" x14ac:dyDescent="0.2">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12"/>
      <c r="BH619" s="12"/>
      <c r="BI619" s="12"/>
      <c r="BJ619" s="12"/>
      <c r="BK619" s="12"/>
      <c r="BL619" s="81">
        <f>'Youth population'!AU619</f>
        <v>0</v>
      </c>
      <c r="BM619" s="12"/>
      <c r="BN619" s="12"/>
      <c r="BO619" s="12"/>
      <c r="BP619" s="12"/>
      <c r="BQ619" s="12"/>
      <c r="BR619" s="12"/>
      <c r="BS619" s="12"/>
      <c r="BT619" s="12"/>
      <c r="BU619" s="12"/>
      <c r="BV619" s="12"/>
      <c r="BW619" s="12"/>
      <c r="BX619" s="12"/>
      <c r="BY619" s="12"/>
      <c r="BZ619" s="12"/>
      <c r="CA619" s="12"/>
      <c r="CB619" s="141"/>
      <c r="CC619" s="12"/>
      <c r="CD619" s="12"/>
      <c r="CE619" s="12"/>
      <c r="CF619" s="12"/>
      <c r="CG619" s="12"/>
      <c r="CH619" s="12"/>
      <c r="CI619" s="12"/>
      <c r="CJ619" s="12"/>
      <c r="CK619" s="12"/>
      <c r="CL619" s="12"/>
      <c r="CM619" s="12"/>
      <c r="CN619" s="12"/>
      <c r="CO619" s="12"/>
      <c r="CP619" s="12"/>
      <c r="CQ619" s="12"/>
      <c r="CR619" s="12"/>
      <c r="CS619" s="12"/>
      <c r="CT619" s="12"/>
      <c r="CU619" s="12"/>
      <c r="CV619" s="12"/>
      <c r="CW619" s="12"/>
      <c r="CX619" s="12"/>
      <c r="CY619" s="12"/>
      <c r="CZ619" s="12"/>
      <c r="DA619" s="12"/>
      <c r="DB619" s="12"/>
      <c r="DC619" s="12"/>
      <c r="DD619" s="12"/>
      <c r="DE619" s="12"/>
      <c r="DF619" s="12"/>
      <c r="DG619" s="12"/>
      <c r="DH619" s="12"/>
      <c r="DI619" s="12"/>
      <c r="DJ619" s="12"/>
      <c r="DK619" s="12"/>
      <c r="DL619" s="12"/>
      <c r="DM619" s="12"/>
      <c r="DN619" s="12"/>
      <c r="DO619" s="12"/>
      <c r="DP619" s="12"/>
      <c r="DQ619" s="12"/>
      <c r="DR619" s="12"/>
      <c r="DS619" s="12"/>
      <c r="DT619" s="12"/>
      <c r="DU619" s="12"/>
      <c r="DV619" s="12"/>
      <c r="DW619" s="12"/>
      <c r="DX619" s="12"/>
      <c r="DY619" s="12"/>
      <c r="DZ619" s="12"/>
      <c r="EA619" s="12"/>
      <c r="EB619" s="12"/>
      <c r="EC619" s="12"/>
      <c r="ED619" s="12"/>
      <c r="EE619" s="12"/>
      <c r="EF619" s="12"/>
      <c r="EG619" s="12"/>
      <c r="EH619" s="12"/>
      <c r="EI619" s="12"/>
      <c r="EJ619" s="12"/>
      <c r="EK619" s="12"/>
      <c r="EL619" s="12"/>
      <c r="EM619" s="12"/>
      <c r="EN619" s="12"/>
      <c r="EO619" s="12"/>
      <c r="EP619" s="12"/>
      <c r="EQ619" s="12"/>
      <c r="ER619" s="12"/>
      <c r="ES619" s="12"/>
      <c r="ET619" s="12"/>
      <c r="EU619" s="12"/>
      <c r="EV619" s="12"/>
      <c r="EW619" s="12"/>
      <c r="EX619" s="12"/>
      <c r="EY619" s="12"/>
      <c r="EZ619" s="12"/>
      <c r="FA619" s="12"/>
      <c r="FB619" s="12"/>
      <c r="FC619" s="12"/>
      <c r="FD619" s="12"/>
      <c r="FE619" s="12"/>
      <c r="FF619" s="12"/>
      <c r="FG619" s="12"/>
    </row>
    <row r="620" spans="1:163" ht="12.75" x14ac:dyDescent="0.2">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12"/>
      <c r="BH620" s="12"/>
      <c r="BI620" s="12"/>
      <c r="BJ620" s="12"/>
      <c r="BK620" s="12"/>
      <c r="BL620" s="69">
        <f>'Youth population'!AU620</f>
        <v>0</v>
      </c>
      <c r="BM620" s="12"/>
      <c r="BN620" s="12"/>
      <c r="BO620" s="12"/>
      <c r="BP620" s="12"/>
      <c r="BQ620" s="12"/>
      <c r="BR620" s="12"/>
      <c r="BS620" s="12"/>
      <c r="BT620" s="12"/>
      <c r="BU620" s="12"/>
      <c r="BV620" s="12"/>
      <c r="BW620" s="12"/>
      <c r="BX620" s="12"/>
      <c r="BY620" s="12"/>
      <c r="BZ620" s="12"/>
      <c r="CA620" s="12"/>
      <c r="CB620" s="141"/>
      <c r="CC620" s="12"/>
      <c r="CD620" s="12"/>
      <c r="CE620" s="12"/>
      <c r="CF620" s="12"/>
      <c r="CG620" s="12"/>
      <c r="CH620" s="12"/>
      <c r="CI620" s="12"/>
      <c r="CJ620" s="12"/>
      <c r="CK620" s="12"/>
      <c r="CL620" s="12"/>
      <c r="CM620" s="12"/>
      <c r="CN620" s="12"/>
      <c r="CO620" s="12"/>
      <c r="CP620" s="12"/>
      <c r="CQ620" s="12"/>
      <c r="CR620" s="12"/>
      <c r="CS620" s="12"/>
      <c r="CT620" s="12"/>
      <c r="CU620" s="12"/>
      <c r="CV620" s="12"/>
      <c r="CW620" s="12"/>
      <c r="CX620" s="12"/>
      <c r="CY620" s="12"/>
      <c r="CZ620" s="12"/>
      <c r="DA620" s="12"/>
      <c r="DB620" s="12"/>
      <c r="DC620" s="12"/>
      <c r="DD620" s="12"/>
      <c r="DE620" s="12"/>
      <c r="DF620" s="12"/>
      <c r="DG620" s="12"/>
      <c r="DH620" s="12"/>
      <c r="DI620" s="12"/>
      <c r="DJ620" s="12"/>
      <c r="DK620" s="12"/>
      <c r="DL620" s="12"/>
      <c r="DM620" s="12"/>
      <c r="DN620" s="12"/>
      <c r="DO620" s="12"/>
      <c r="DP620" s="12"/>
      <c r="DQ620" s="12"/>
      <c r="DR620" s="12"/>
      <c r="DS620" s="12"/>
      <c r="DT620" s="12"/>
      <c r="DU620" s="12"/>
      <c r="DV620" s="12"/>
      <c r="DW620" s="12"/>
      <c r="DX620" s="12"/>
      <c r="DY620" s="12"/>
      <c r="DZ620" s="12"/>
      <c r="EA620" s="12"/>
      <c r="EB620" s="12"/>
      <c r="EC620" s="12"/>
      <c r="ED620" s="12"/>
      <c r="EE620" s="12"/>
      <c r="EF620" s="12"/>
      <c r="EG620" s="12"/>
      <c r="EH620" s="12"/>
      <c r="EI620" s="12"/>
      <c r="EJ620" s="12"/>
      <c r="EK620" s="12"/>
      <c r="EL620" s="12"/>
      <c r="EM620" s="12"/>
      <c r="EN620" s="12"/>
      <c r="EO620" s="12"/>
      <c r="EP620" s="12"/>
      <c r="EQ620" s="12"/>
      <c r="ER620" s="12"/>
      <c r="ES620" s="12"/>
      <c r="ET620" s="12"/>
      <c r="EU620" s="12"/>
      <c r="EV620" s="12"/>
      <c r="EW620" s="12"/>
      <c r="EX620" s="12"/>
      <c r="EY620" s="12"/>
      <c r="EZ620" s="12"/>
      <c r="FA620" s="12"/>
      <c r="FB620" s="12"/>
      <c r="FC620" s="12"/>
      <c r="FD620" s="12"/>
      <c r="FE620" s="12"/>
      <c r="FF620" s="12"/>
      <c r="FG620" s="12"/>
    </row>
    <row r="621" spans="1:163" ht="12.75" x14ac:dyDescent="0.2">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12"/>
      <c r="BH621" s="12"/>
      <c r="BI621" s="12"/>
      <c r="BJ621" s="12"/>
      <c r="BK621" s="12"/>
      <c r="BL621" s="117">
        <f>'Youth population'!AU621</f>
        <v>0</v>
      </c>
      <c r="BM621" s="12"/>
      <c r="BN621" s="12"/>
      <c r="BO621" s="12"/>
      <c r="BP621" s="12"/>
      <c r="BQ621" s="12"/>
      <c r="BR621" s="12"/>
      <c r="BS621" s="12"/>
      <c r="BT621" s="12"/>
      <c r="BU621" s="12"/>
      <c r="BV621" s="12"/>
      <c r="BW621" s="12"/>
      <c r="BX621" s="12"/>
      <c r="BY621" s="12"/>
      <c r="BZ621" s="12"/>
      <c r="CA621" s="12"/>
      <c r="CB621" s="141"/>
      <c r="CC621" s="12"/>
      <c r="CD621" s="12"/>
      <c r="CE621" s="12"/>
      <c r="CF621" s="12"/>
      <c r="CG621" s="12"/>
      <c r="CH621" s="12"/>
      <c r="CI621" s="12"/>
      <c r="CJ621" s="12"/>
      <c r="CK621" s="12"/>
      <c r="CL621" s="12"/>
      <c r="CM621" s="12"/>
      <c r="CN621" s="12"/>
      <c r="CO621" s="12"/>
      <c r="CP621" s="12"/>
      <c r="CQ621" s="12"/>
      <c r="CR621" s="12"/>
      <c r="CS621" s="12"/>
      <c r="CT621" s="12"/>
      <c r="CU621" s="12"/>
      <c r="CV621" s="12"/>
      <c r="CW621" s="12"/>
      <c r="CX621" s="12"/>
      <c r="CY621" s="12"/>
      <c r="CZ621" s="12"/>
      <c r="DA621" s="12"/>
      <c r="DB621" s="12"/>
      <c r="DC621" s="12"/>
      <c r="DD621" s="12"/>
      <c r="DE621" s="12"/>
      <c r="DF621" s="12"/>
      <c r="DG621" s="12"/>
      <c r="DH621" s="12"/>
      <c r="DI621" s="12"/>
      <c r="DJ621" s="12"/>
      <c r="DK621" s="12"/>
      <c r="DL621" s="12"/>
      <c r="DM621" s="12"/>
      <c r="DN621" s="12"/>
      <c r="DO621" s="12"/>
      <c r="DP621" s="12"/>
      <c r="DQ621" s="12"/>
      <c r="DR621" s="12"/>
      <c r="DS621" s="12"/>
      <c r="DT621" s="12"/>
      <c r="DU621" s="12"/>
      <c r="DV621" s="12"/>
      <c r="DW621" s="12"/>
      <c r="DX621" s="12"/>
      <c r="DY621" s="12"/>
      <c r="DZ621" s="12"/>
      <c r="EA621" s="12"/>
      <c r="EB621" s="12"/>
      <c r="EC621" s="12"/>
      <c r="ED621" s="12"/>
      <c r="EE621" s="12"/>
      <c r="EF621" s="12"/>
      <c r="EG621" s="12"/>
      <c r="EH621" s="12"/>
      <c r="EI621" s="12"/>
      <c r="EJ621" s="12"/>
      <c r="EK621" s="12"/>
      <c r="EL621" s="12"/>
      <c r="EM621" s="12"/>
      <c r="EN621" s="12"/>
      <c r="EO621" s="12"/>
      <c r="EP621" s="12"/>
      <c r="EQ621" s="12"/>
      <c r="ER621" s="12"/>
      <c r="ES621" s="12"/>
      <c r="ET621" s="12"/>
      <c r="EU621" s="12"/>
      <c r="EV621" s="12"/>
      <c r="EW621" s="12"/>
      <c r="EX621" s="12"/>
      <c r="EY621" s="12"/>
      <c r="EZ621" s="12"/>
      <c r="FA621" s="12"/>
      <c r="FB621" s="12"/>
      <c r="FC621" s="12"/>
      <c r="FD621" s="12"/>
      <c r="FE621" s="12"/>
      <c r="FF621" s="12"/>
      <c r="FG621" s="12"/>
    </row>
    <row r="622" spans="1:163" ht="12.75" x14ac:dyDescent="0.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12"/>
      <c r="BH622" s="12"/>
      <c r="BI622" s="12"/>
      <c r="BJ622" s="12"/>
      <c r="BK622" s="12"/>
      <c r="BL622" s="310">
        <f>'Youth population'!AU622</f>
        <v>0</v>
      </c>
      <c r="BM622" s="12"/>
      <c r="BN622" s="12"/>
      <c r="BO622" s="12"/>
      <c r="BP622" s="12"/>
      <c r="BQ622" s="12"/>
      <c r="BR622" s="12"/>
      <c r="BS622" s="12"/>
      <c r="BT622" s="12"/>
      <c r="BU622" s="12"/>
      <c r="BV622" s="12"/>
      <c r="BW622" s="12"/>
      <c r="BX622" s="12"/>
      <c r="BY622" s="12"/>
      <c r="BZ622" s="12"/>
      <c r="CA622" s="12"/>
      <c r="CB622" s="141"/>
      <c r="CC622" s="12"/>
      <c r="CD622" s="12"/>
      <c r="CE622" s="12"/>
      <c r="CF622" s="12"/>
      <c r="CG622" s="12"/>
      <c r="CH622" s="12"/>
      <c r="CI622" s="12"/>
      <c r="CJ622" s="12"/>
      <c r="CK622" s="12"/>
      <c r="CL622" s="12"/>
      <c r="CM622" s="12"/>
      <c r="CN622" s="12"/>
      <c r="CO622" s="12"/>
      <c r="CP622" s="12"/>
      <c r="CQ622" s="12"/>
      <c r="CR622" s="12"/>
      <c r="CS622" s="12"/>
      <c r="CT622" s="12"/>
      <c r="CU622" s="12"/>
      <c r="CV622" s="12"/>
      <c r="CW622" s="12"/>
      <c r="CX622" s="12"/>
      <c r="CY622" s="12"/>
      <c r="CZ622" s="12"/>
      <c r="DA622" s="12"/>
      <c r="DB622" s="12"/>
      <c r="DC622" s="12"/>
      <c r="DD622" s="12"/>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c r="EA622" s="12"/>
      <c r="EB622" s="12"/>
      <c r="EC622" s="12"/>
      <c r="ED622" s="12"/>
      <c r="EE622" s="12"/>
      <c r="EF622" s="12"/>
      <c r="EG622" s="12"/>
      <c r="EH622" s="12"/>
      <c r="EI622" s="12"/>
      <c r="EJ622" s="12"/>
      <c r="EK622" s="12"/>
      <c r="EL622" s="12"/>
      <c r="EM622" s="12"/>
      <c r="EN622" s="12"/>
      <c r="EO622" s="12"/>
      <c r="EP622" s="12"/>
      <c r="EQ622" s="12"/>
      <c r="ER622" s="12"/>
      <c r="ES622" s="12"/>
      <c r="ET622" s="12"/>
      <c r="EU622" s="12"/>
      <c r="EV622" s="12"/>
      <c r="EW622" s="12"/>
      <c r="EX622" s="12"/>
      <c r="EY622" s="12"/>
      <c r="EZ622" s="12"/>
      <c r="FA622" s="12"/>
      <c r="FB622" s="12"/>
      <c r="FC622" s="12"/>
      <c r="FD622" s="12"/>
      <c r="FE622" s="12"/>
      <c r="FF622" s="12"/>
      <c r="FG622" s="12"/>
    </row>
    <row r="623" spans="1:163" ht="12.75" x14ac:dyDescent="0.2">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12"/>
      <c r="BH623" s="12"/>
      <c r="BI623" s="12"/>
      <c r="BJ623" s="12"/>
      <c r="BK623" s="12"/>
      <c r="BL623" s="81">
        <f>'Youth population'!AU623</f>
        <v>0</v>
      </c>
      <c r="BM623" s="12"/>
      <c r="BN623" s="12"/>
      <c r="BO623" s="12"/>
      <c r="BP623" s="12"/>
      <c r="BQ623" s="12"/>
      <c r="BR623" s="12"/>
      <c r="BS623" s="12"/>
      <c r="BT623" s="12"/>
      <c r="BU623" s="12"/>
      <c r="BV623" s="12"/>
      <c r="BW623" s="12"/>
      <c r="BX623" s="12"/>
      <c r="BY623" s="12"/>
      <c r="BZ623" s="12"/>
      <c r="CA623" s="12"/>
      <c r="CB623" s="141"/>
      <c r="CC623" s="12"/>
      <c r="CD623" s="12"/>
      <c r="CE623" s="12"/>
      <c r="CF623" s="12"/>
      <c r="CG623" s="12"/>
      <c r="CH623" s="12"/>
      <c r="CI623" s="12"/>
      <c r="CJ623" s="12"/>
      <c r="CK623" s="12"/>
      <c r="CL623" s="12"/>
      <c r="CM623" s="12"/>
      <c r="CN623" s="12"/>
      <c r="CO623" s="12"/>
      <c r="CP623" s="12"/>
      <c r="CQ623" s="12"/>
      <c r="CR623" s="12"/>
      <c r="CS623" s="12"/>
      <c r="CT623" s="12"/>
      <c r="CU623" s="12"/>
      <c r="CV623" s="12"/>
      <c r="CW623" s="12"/>
      <c r="CX623" s="12"/>
      <c r="CY623" s="12"/>
      <c r="CZ623" s="12"/>
      <c r="DA623" s="12"/>
      <c r="DB623" s="12"/>
      <c r="DC623" s="12"/>
      <c r="DD623" s="12"/>
      <c r="DE623" s="12"/>
      <c r="DF623" s="12"/>
      <c r="DG623" s="12"/>
      <c r="DH623" s="12"/>
      <c r="DI623" s="12"/>
      <c r="DJ623" s="12"/>
      <c r="DK623" s="12"/>
      <c r="DL623" s="12"/>
      <c r="DM623" s="12"/>
      <c r="DN623" s="12"/>
      <c r="DO623" s="12"/>
      <c r="DP623" s="12"/>
      <c r="DQ623" s="12"/>
      <c r="DR623" s="12"/>
      <c r="DS623" s="12"/>
      <c r="DT623" s="12"/>
      <c r="DU623" s="12"/>
      <c r="DV623" s="12"/>
      <c r="DW623" s="12"/>
      <c r="DX623" s="12"/>
      <c r="DY623" s="12"/>
      <c r="DZ623" s="12"/>
      <c r="EA623" s="12"/>
      <c r="EB623" s="12"/>
      <c r="EC623" s="12"/>
      <c r="ED623" s="12"/>
      <c r="EE623" s="12"/>
      <c r="EF623" s="12"/>
      <c r="EG623" s="12"/>
      <c r="EH623" s="12"/>
      <c r="EI623" s="12"/>
      <c r="EJ623" s="12"/>
      <c r="EK623" s="12"/>
      <c r="EL623" s="12"/>
      <c r="EM623" s="12"/>
      <c r="EN623" s="12"/>
      <c r="EO623" s="12"/>
      <c r="EP623" s="12"/>
      <c r="EQ623" s="12"/>
      <c r="ER623" s="12"/>
      <c r="ES623" s="12"/>
      <c r="ET623" s="12"/>
      <c r="EU623" s="12"/>
      <c r="EV623" s="12"/>
      <c r="EW623" s="12"/>
      <c r="EX623" s="12"/>
      <c r="EY623" s="12"/>
      <c r="EZ623" s="12"/>
      <c r="FA623" s="12"/>
      <c r="FB623" s="12"/>
      <c r="FC623" s="12"/>
      <c r="FD623" s="12"/>
      <c r="FE623" s="12"/>
      <c r="FF623" s="12"/>
      <c r="FG623" s="12"/>
    </row>
    <row r="624" spans="1:163" ht="12.75" x14ac:dyDescent="0.2">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12"/>
      <c r="BH624" s="12"/>
      <c r="BI624" s="12"/>
      <c r="BJ624" s="12"/>
      <c r="BK624" s="12"/>
      <c r="BL624" s="81">
        <f>'Youth population'!AU624</f>
        <v>0</v>
      </c>
      <c r="BM624" s="12"/>
      <c r="BN624" s="12"/>
      <c r="BO624" s="12"/>
      <c r="BP624" s="12"/>
      <c r="BQ624" s="12"/>
      <c r="BR624" s="12"/>
      <c r="BS624" s="12"/>
      <c r="BT624" s="12"/>
      <c r="BU624" s="12"/>
      <c r="BV624" s="12"/>
      <c r="BW624" s="12"/>
      <c r="BX624" s="12"/>
      <c r="BY624" s="12"/>
      <c r="BZ624" s="12"/>
      <c r="CA624" s="12"/>
      <c r="CB624" s="141"/>
      <c r="CC624" s="12"/>
      <c r="CD624" s="12"/>
      <c r="CE624" s="12"/>
      <c r="CF624" s="12"/>
      <c r="CG624" s="12"/>
      <c r="CH624" s="12"/>
      <c r="CI624" s="12"/>
      <c r="CJ624" s="12"/>
      <c r="CK624" s="12"/>
      <c r="CL624" s="12"/>
      <c r="CM624" s="12"/>
      <c r="CN624" s="12"/>
      <c r="CO624" s="12"/>
      <c r="CP624" s="12"/>
      <c r="CQ624" s="12"/>
      <c r="CR624" s="12"/>
      <c r="CS624" s="12"/>
      <c r="CT624" s="12"/>
      <c r="CU624" s="12"/>
      <c r="CV624" s="12"/>
      <c r="CW624" s="12"/>
      <c r="CX624" s="12"/>
      <c r="CY624" s="12"/>
      <c r="CZ624" s="12"/>
      <c r="DA624" s="12"/>
      <c r="DB624" s="12"/>
      <c r="DC624" s="12"/>
      <c r="DD624" s="12"/>
      <c r="DE624" s="12"/>
      <c r="DF624" s="12"/>
      <c r="DG624" s="12"/>
      <c r="DH624" s="12"/>
      <c r="DI624" s="12"/>
      <c r="DJ624" s="12"/>
      <c r="DK624" s="12"/>
      <c r="DL624" s="12"/>
      <c r="DM624" s="12"/>
      <c r="DN624" s="12"/>
      <c r="DO624" s="12"/>
      <c r="DP624" s="12"/>
      <c r="DQ624" s="12"/>
      <c r="DR624" s="12"/>
      <c r="DS624" s="12"/>
      <c r="DT624" s="12"/>
      <c r="DU624" s="12"/>
      <c r="DV624" s="12"/>
      <c r="DW624" s="12"/>
      <c r="DX624" s="12"/>
      <c r="DY624" s="12"/>
      <c r="DZ624" s="12"/>
      <c r="EA624" s="12"/>
      <c r="EB624" s="12"/>
      <c r="EC624" s="12"/>
      <c r="ED624" s="12"/>
      <c r="EE624" s="12"/>
      <c r="EF624" s="12"/>
      <c r="EG624" s="12"/>
      <c r="EH624" s="12"/>
      <c r="EI624" s="12"/>
      <c r="EJ624" s="12"/>
      <c r="EK624" s="12"/>
      <c r="EL624" s="12"/>
      <c r="EM624" s="12"/>
      <c r="EN624" s="12"/>
      <c r="EO624" s="12"/>
      <c r="EP624" s="12"/>
      <c r="EQ624" s="12"/>
      <c r="ER624" s="12"/>
      <c r="ES624" s="12"/>
      <c r="ET624" s="12"/>
      <c r="EU624" s="12"/>
      <c r="EV624" s="12"/>
      <c r="EW624" s="12"/>
      <c r="EX624" s="12"/>
      <c r="EY624" s="12"/>
      <c r="EZ624" s="12"/>
      <c r="FA624" s="12"/>
      <c r="FB624" s="12"/>
      <c r="FC624" s="12"/>
      <c r="FD624" s="12"/>
      <c r="FE624" s="12"/>
      <c r="FF624" s="12"/>
      <c r="FG624" s="12"/>
    </row>
    <row r="625" spans="1:163" ht="12.75" x14ac:dyDescent="0.2">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12"/>
      <c r="BH625" s="12"/>
      <c r="BI625" s="12"/>
      <c r="BJ625" s="12"/>
      <c r="BK625" s="12"/>
      <c r="BL625" s="69">
        <f>'Youth population'!AU625</f>
        <v>0</v>
      </c>
      <c r="BM625" s="12"/>
      <c r="BN625" s="12"/>
      <c r="BO625" s="12"/>
      <c r="BP625" s="12"/>
      <c r="BQ625" s="12"/>
      <c r="BR625" s="12"/>
      <c r="BS625" s="12"/>
      <c r="BT625" s="12"/>
      <c r="BU625" s="12"/>
      <c r="BV625" s="12"/>
      <c r="BW625" s="12"/>
      <c r="BX625" s="12"/>
      <c r="BY625" s="12"/>
      <c r="BZ625" s="12"/>
      <c r="CA625" s="12"/>
      <c r="CB625" s="141"/>
      <c r="CC625" s="12"/>
      <c r="CD625" s="12"/>
      <c r="CE625" s="12"/>
      <c r="CF625" s="12"/>
      <c r="CG625" s="12"/>
      <c r="CH625" s="12"/>
      <c r="CI625" s="12"/>
      <c r="CJ625" s="12"/>
      <c r="CK625" s="12"/>
      <c r="CL625" s="12"/>
      <c r="CM625" s="12"/>
      <c r="CN625" s="12"/>
      <c r="CO625" s="12"/>
      <c r="CP625" s="12"/>
      <c r="CQ625" s="12"/>
      <c r="CR625" s="12"/>
      <c r="CS625" s="12"/>
      <c r="CT625" s="12"/>
      <c r="CU625" s="12"/>
      <c r="CV625" s="12"/>
      <c r="CW625" s="12"/>
      <c r="CX625" s="12"/>
      <c r="CY625" s="12"/>
      <c r="CZ625" s="12"/>
      <c r="DA625" s="12"/>
      <c r="DB625" s="12"/>
      <c r="DC625" s="12"/>
      <c r="DD625" s="12"/>
      <c r="DE625" s="12"/>
      <c r="DF625" s="12"/>
      <c r="DG625" s="12"/>
      <c r="DH625" s="12"/>
      <c r="DI625" s="12"/>
      <c r="DJ625" s="12"/>
      <c r="DK625" s="12"/>
      <c r="DL625" s="12"/>
      <c r="DM625" s="12"/>
      <c r="DN625" s="12"/>
      <c r="DO625" s="12"/>
      <c r="DP625" s="12"/>
      <c r="DQ625" s="12"/>
      <c r="DR625" s="12"/>
      <c r="DS625" s="12"/>
      <c r="DT625" s="12"/>
      <c r="DU625" s="12"/>
      <c r="DV625" s="12"/>
      <c r="DW625" s="12"/>
      <c r="DX625" s="12"/>
      <c r="DY625" s="12"/>
      <c r="DZ625" s="12"/>
      <c r="EA625" s="12"/>
      <c r="EB625" s="12"/>
      <c r="EC625" s="12"/>
      <c r="ED625" s="12"/>
      <c r="EE625" s="12"/>
      <c r="EF625" s="12"/>
      <c r="EG625" s="12"/>
      <c r="EH625" s="12"/>
      <c r="EI625" s="12"/>
      <c r="EJ625" s="12"/>
      <c r="EK625" s="12"/>
      <c r="EL625" s="12"/>
      <c r="EM625" s="12"/>
      <c r="EN625" s="12"/>
      <c r="EO625" s="12"/>
      <c r="EP625" s="12"/>
      <c r="EQ625" s="12"/>
      <c r="ER625" s="12"/>
      <c r="ES625" s="12"/>
      <c r="ET625" s="12"/>
      <c r="EU625" s="12"/>
      <c r="EV625" s="12"/>
      <c r="EW625" s="12"/>
      <c r="EX625" s="12"/>
      <c r="EY625" s="12"/>
      <c r="EZ625" s="12"/>
      <c r="FA625" s="12"/>
      <c r="FB625" s="12"/>
      <c r="FC625" s="12"/>
      <c r="FD625" s="12"/>
      <c r="FE625" s="12"/>
      <c r="FF625" s="12"/>
      <c r="FG625" s="12"/>
    </row>
    <row r="626" spans="1:163" ht="12.75" x14ac:dyDescent="0.2">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12"/>
      <c r="BH626" s="12"/>
      <c r="BI626" s="12"/>
      <c r="BJ626" s="12"/>
      <c r="BK626" s="12"/>
      <c r="BL626" s="117">
        <f>'Youth population'!AU626</f>
        <v>0</v>
      </c>
      <c r="BM626" s="12"/>
      <c r="BN626" s="12"/>
      <c r="BO626" s="12"/>
      <c r="BP626" s="12"/>
      <c r="BQ626" s="12"/>
      <c r="BR626" s="12"/>
      <c r="BS626" s="12"/>
      <c r="BT626" s="12"/>
      <c r="BU626" s="12"/>
      <c r="BV626" s="12"/>
      <c r="BW626" s="12"/>
      <c r="BX626" s="12"/>
      <c r="BY626" s="12"/>
      <c r="BZ626" s="12"/>
      <c r="CA626" s="12"/>
      <c r="CB626" s="141"/>
      <c r="CC626" s="12"/>
      <c r="CD626" s="12"/>
      <c r="CE626" s="12"/>
      <c r="CF626" s="12"/>
      <c r="CG626" s="12"/>
      <c r="CH626" s="12"/>
      <c r="CI626" s="12"/>
      <c r="CJ626" s="12"/>
      <c r="CK626" s="12"/>
      <c r="CL626" s="12"/>
      <c r="CM626" s="12"/>
      <c r="CN626" s="12"/>
      <c r="CO626" s="12"/>
      <c r="CP626" s="12"/>
      <c r="CQ626" s="12"/>
      <c r="CR626" s="12"/>
      <c r="CS626" s="12"/>
      <c r="CT626" s="12"/>
      <c r="CU626" s="12"/>
      <c r="CV626" s="12"/>
      <c r="CW626" s="12"/>
      <c r="CX626" s="12"/>
      <c r="CY626" s="12"/>
      <c r="CZ626" s="12"/>
      <c r="DA626" s="12"/>
      <c r="DB626" s="12"/>
      <c r="DC626" s="12"/>
      <c r="DD626" s="12"/>
      <c r="DE626" s="12"/>
      <c r="DF626" s="12"/>
      <c r="DG626" s="12"/>
      <c r="DH626" s="12"/>
      <c r="DI626" s="12"/>
      <c r="DJ626" s="12"/>
      <c r="DK626" s="12"/>
      <c r="DL626" s="12"/>
      <c r="DM626" s="12"/>
      <c r="DN626" s="12"/>
      <c r="DO626" s="12"/>
      <c r="DP626" s="12"/>
      <c r="DQ626" s="12"/>
      <c r="DR626" s="12"/>
      <c r="DS626" s="12"/>
      <c r="DT626" s="12"/>
      <c r="DU626" s="12"/>
      <c r="DV626" s="12"/>
      <c r="DW626" s="12"/>
      <c r="DX626" s="12"/>
      <c r="DY626" s="12"/>
      <c r="DZ626" s="12"/>
      <c r="EA626" s="12"/>
      <c r="EB626" s="12"/>
      <c r="EC626" s="12"/>
      <c r="ED626" s="12"/>
      <c r="EE626" s="12"/>
      <c r="EF626" s="12"/>
      <c r="EG626" s="12"/>
      <c r="EH626" s="12"/>
      <c r="EI626" s="12"/>
      <c r="EJ626" s="12"/>
      <c r="EK626" s="12"/>
      <c r="EL626" s="12"/>
      <c r="EM626" s="12"/>
      <c r="EN626" s="12"/>
      <c r="EO626" s="12"/>
      <c r="EP626" s="12"/>
      <c r="EQ626" s="12"/>
      <c r="ER626" s="12"/>
      <c r="ES626" s="12"/>
      <c r="ET626" s="12"/>
      <c r="EU626" s="12"/>
      <c r="EV626" s="12"/>
      <c r="EW626" s="12"/>
      <c r="EX626" s="12"/>
      <c r="EY626" s="12"/>
      <c r="EZ626" s="12"/>
      <c r="FA626" s="12"/>
      <c r="FB626" s="12"/>
      <c r="FC626" s="12"/>
      <c r="FD626" s="12"/>
      <c r="FE626" s="12"/>
      <c r="FF626" s="12"/>
      <c r="FG626" s="12"/>
    </row>
    <row r="627" spans="1:163" ht="12.75" x14ac:dyDescent="0.2">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12"/>
      <c r="BH627" s="12"/>
      <c r="BI627" s="12"/>
      <c r="BJ627" s="12"/>
      <c r="BK627" s="12"/>
      <c r="BL627" s="35">
        <f>'Youth population'!AU627</f>
        <v>0</v>
      </c>
      <c r="BM627" s="12"/>
      <c r="BN627" s="12"/>
      <c r="BO627" s="12"/>
      <c r="BP627" s="12"/>
      <c r="BQ627" s="12"/>
      <c r="BR627" s="12"/>
      <c r="BS627" s="12"/>
      <c r="BT627" s="12"/>
      <c r="BU627" s="12"/>
      <c r="BV627" s="12"/>
      <c r="BW627" s="12"/>
      <c r="BX627" s="12"/>
      <c r="BY627" s="12"/>
      <c r="BZ627" s="12"/>
      <c r="CA627" s="12"/>
      <c r="CB627" s="141"/>
      <c r="CC627" s="12"/>
      <c r="CD627" s="12"/>
      <c r="CE627" s="12"/>
      <c r="CF627" s="12"/>
      <c r="CG627" s="12"/>
      <c r="CH627" s="12"/>
      <c r="CI627" s="12"/>
      <c r="CJ627" s="12"/>
      <c r="CK627" s="12"/>
      <c r="CL627" s="12"/>
      <c r="CM627" s="12"/>
      <c r="CN627" s="12"/>
      <c r="CO627" s="12"/>
      <c r="CP627" s="12"/>
      <c r="CQ627" s="12"/>
      <c r="CR627" s="12"/>
      <c r="CS627" s="12"/>
      <c r="CT627" s="12"/>
      <c r="CU627" s="12"/>
      <c r="CV627" s="12"/>
      <c r="CW627" s="12"/>
      <c r="CX627" s="12"/>
      <c r="CY627" s="12"/>
      <c r="CZ627" s="12"/>
      <c r="DA627" s="12"/>
      <c r="DB627" s="12"/>
      <c r="DC627" s="12"/>
      <c r="DD627" s="12"/>
      <c r="DE627" s="12"/>
      <c r="DF627" s="12"/>
      <c r="DG627" s="12"/>
      <c r="DH627" s="12"/>
      <c r="DI627" s="12"/>
      <c r="DJ627" s="12"/>
      <c r="DK627" s="12"/>
      <c r="DL627" s="12"/>
      <c r="DM627" s="12"/>
      <c r="DN627" s="12"/>
      <c r="DO627" s="12"/>
      <c r="DP627" s="12"/>
      <c r="DQ627" s="12"/>
      <c r="DR627" s="12"/>
      <c r="DS627" s="12"/>
      <c r="DT627" s="12"/>
      <c r="DU627" s="12"/>
      <c r="DV627" s="12"/>
      <c r="DW627" s="12"/>
      <c r="DX627" s="12"/>
      <c r="DY627" s="12"/>
      <c r="DZ627" s="12"/>
      <c r="EA627" s="12"/>
      <c r="EB627" s="12"/>
      <c r="EC627" s="12"/>
      <c r="ED627" s="12"/>
      <c r="EE627" s="12"/>
      <c r="EF627" s="12"/>
      <c r="EG627" s="12"/>
      <c r="EH627" s="12"/>
      <c r="EI627" s="12"/>
      <c r="EJ627" s="12"/>
      <c r="EK627" s="12"/>
      <c r="EL627" s="12"/>
      <c r="EM627" s="12"/>
      <c r="EN627" s="12"/>
      <c r="EO627" s="12"/>
      <c r="EP627" s="12"/>
      <c r="EQ627" s="12"/>
      <c r="ER627" s="12"/>
      <c r="ES627" s="12"/>
      <c r="ET627" s="12"/>
      <c r="EU627" s="12"/>
      <c r="EV627" s="12"/>
      <c r="EW627" s="12"/>
      <c r="EX627" s="12"/>
      <c r="EY627" s="12"/>
      <c r="EZ627" s="12"/>
      <c r="FA627" s="12"/>
      <c r="FB627" s="12"/>
      <c r="FC627" s="12"/>
      <c r="FD627" s="12"/>
      <c r="FE627" s="12"/>
      <c r="FF627" s="12"/>
      <c r="FG627" s="12"/>
    </row>
    <row r="628" spans="1:163" ht="12.75" x14ac:dyDescent="0.2">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12"/>
      <c r="BH628" s="12"/>
      <c r="BI628" s="12"/>
      <c r="BJ628" s="12"/>
      <c r="BK628" s="12"/>
      <c r="BL628" s="117">
        <f>'Youth population'!AU628</f>
        <v>0</v>
      </c>
      <c r="BM628" s="12"/>
      <c r="BN628" s="12"/>
      <c r="BO628" s="12"/>
      <c r="BP628" s="12"/>
      <c r="BQ628" s="12"/>
      <c r="BR628" s="12"/>
      <c r="BS628" s="12"/>
      <c r="BT628" s="12"/>
      <c r="BU628" s="12"/>
      <c r="BV628" s="12"/>
      <c r="BW628" s="12"/>
      <c r="BX628" s="12"/>
      <c r="BY628" s="12"/>
      <c r="BZ628" s="12"/>
      <c r="CA628" s="12"/>
      <c r="CB628" s="141"/>
      <c r="CC628" s="12"/>
      <c r="CD628" s="12"/>
      <c r="CE628" s="12"/>
      <c r="CF628" s="12"/>
      <c r="CG628" s="12"/>
      <c r="CH628" s="12"/>
      <c r="CI628" s="12"/>
      <c r="CJ628" s="12"/>
      <c r="CK628" s="12"/>
      <c r="CL628" s="12"/>
      <c r="CM628" s="12"/>
      <c r="CN628" s="12"/>
      <c r="CO628" s="12"/>
      <c r="CP628" s="12"/>
      <c r="CQ628" s="12"/>
      <c r="CR628" s="12"/>
      <c r="CS628" s="12"/>
      <c r="CT628" s="12"/>
      <c r="CU628" s="12"/>
      <c r="CV628" s="12"/>
      <c r="CW628" s="12"/>
      <c r="CX628" s="12"/>
      <c r="CY628" s="12"/>
      <c r="CZ628" s="12"/>
      <c r="DA628" s="12"/>
      <c r="DB628" s="12"/>
      <c r="DC628" s="12"/>
      <c r="DD628" s="12"/>
      <c r="DE628" s="12"/>
      <c r="DF628" s="12"/>
      <c r="DG628" s="12"/>
      <c r="DH628" s="12"/>
      <c r="DI628" s="12"/>
      <c r="DJ628" s="12"/>
      <c r="DK628" s="12"/>
      <c r="DL628" s="12"/>
      <c r="DM628" s="12"/>
      <c r="DN628" s="12"/>
      <c r="DO628" s="12"/>
      <c r="DP628" s="12"/>
      <c r="DQ628" s="12"/>
      <c r="DR628" s="12"/>
      <c r="DS628" s="12"/>
      <c r="DT628" s="12"/>
      <c r="DU628" s="12"/>
      <c r="DV628" s="12"/>
      <c r="DW628" s="12"/>
      <c r="DX628" s="12"/>
      <c r="DY628" s="12"/>
      <c r="DZ628" s="12"/>
      <c r="EA628" s="12"/>
      <c r="EB628" s="12"/>
      <c r="EC628" s="12"/>
      <c r="ED628" s="12"/>
      <c r="EE628" s="12"/>
      <c r="EF628" s="12"/>
      <c r="EG628" s="12"/>
      <c r="EH628" s="12"/>
      <c r="EI628" s="12"/>
      <c r="EJ628" s="12"/>
      <c r="EK628" s="12"/>
      <c r="EL628" s="12"/>
      <c r="EM628" s="12"/>
      <c r="EN628" s="12"/>
      <c r="EO628" s="12"/>
      <c r="EP628" s="12"/>
      <c r="EQ628" s="12"/>
      <c r="ER628" s="12"/>
      <c r="ES628" s="12"/>
      <c r="ET628" s="12"/>
      <c r="EU628" s="12"/>
      <c r="EV628" s="12"/>
      <c r="EW628" s="12"/>
      <c r="EX628" s="12"/>
      <c r="EY628" s="12"/>
      <c r="EZ628" s="12"/>
      <c r="FA628" s="12"/>
      <c r="FB628" s="12"/>
      <c r="FC628" s="12"/>
      <c r="FD628" s="12"/>
      <c r="FE628" s="12"/>
      <c r="FF628" s="12"/>
      <c r="FG628" s="12"/>
    </row>
    <row r="629" spans="1:163" ht="12.75" x14ac:dyDescent="0.2">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12"/>
      <c r="BH629" s="12"/>
      <c r="BI629" s="12"/>
      <c r="BJ629" s="12"/>
      <c r="BK629" s="12"/>
      <c r="BL629" s="81">
        <f>'Youth population'!AU629</f>
        <v>0</v>
      </c>
      <c r="BM629" s="12"/>
      <c r="BN629" s="12"/>
      <c r="BO629" s="12"/>
      <c r="BP629" s="12"/>
      <c r="BQ629" s="12"/>
      <c r="BR629" s="12"/>
      <c r="BS629" s="12"/>
      <c r="BT629" s="12"/>
      <c r="BU629" s="12"/>
      <c r="BV629" s="12"/>
      <c r="BW629" s="12"/>
      <c r="BX629" s="12"/>
      <c r="BY629" s="12"/>
      <c r="BZ629" s="12"/>
      <c r="CA629" s="12"/>
      <c r="CB629" s="141"/>
      <c r="CC629" s="12"/>
      <c r="CD629" s="12"/>
      <c r="CE629" s="12"/>
      <c r="CF629" s="12"/>
      <c r="CG629" s="12"/>
      <c r="CH629" s="12"/>
      <c r="CI629" s="12"/>
      <c r="CJ629" s="12"/>
      <c r="CK629" s="12"/>
      <c r="CL629" s="12"/>
      <c r="CM629" s="12"/>
      <c r="CN629" s="12"/>
      <c r="CO629" s="12"/>
      <c r="CP629" s="12"/>
      <c r="CQ629" s="12"/>
      <c r="CR629" s="12"/>
      <c r="CS629" s="12"/>
      <c r="CT629" s="12"/>
      <c r="CU629" s="12"/>
      <c r="CV629" s="12"/>
      <c r="CW629" s="12"/>
      <c r="CX629" s="12"/>
      <c r="CY629" s="12"/>
      <c r="CZ629" s="12"/>
      <c r="DA629" s="12"/>
      <c r="DB629" s="12"/>
      <c r="DC629" s="12"/>
      <c r="DD629" s="12"/>
      <c r="DE629" s="12"/>
      <c r="DF629" s="12"/>
      <c r="DG629" s="12"/>
      <c r="DH629" s="12"/>
      <c r="DI629" s="12"/>
      <c r="DJ629" s="12"/>
      <c r="DK629" s="12"/>
      <c r="DL629" s="12"/>
      <c r="DM629" s="12"/>
      <c r="DN629" s="12"/>
      <c r="DO629" s="12"/>
      <c r="DP629" s="12"/>
      <c r="DQ629" s="12"/>
      <c r="DR629" s="12"/>
      <c r="DS629" s="12"/>
      <c r="DT629" s="12"/>
      <c r="DU629" s="12"/>
      <c r="DV629" s="12"/>
      <c r="DW629" s="12"/>
      <c r="DX629" s="12"/>
      <c r="DY629" s="12"/>
      <c r="DZ629" s="12"/>
      <c r="EA629" s="12"/>
      <c r="EB629" s="12"/>
      <c r="EC629" s="12"/>
      <c r="ED629" s="12"/>
      <c r="EE629" s="12"/>
      <c r="EF629" s="12"/>
      <c r="EG629" s="12"/>
      <c r="EH629" s="12"/>
      <c r="EI629" s="12"/>
      <c r="EJ629" s="12"/>
      <c r="EK629" s="12"/>
      <c r="EL629" s="12"/>
      <c r="EM629" s="12"/>
      <c r="EN629" s="12"/>
      <c r="EO629" s="12"/>
      <c r="EP629" s="12"/>
      <c r="EQ629" s="12"/>
      <c r="ER629" s="12"/>
      <c r="ES629" s="12"/>
      <c r="ET629" s="12"/>
      <c r="EU629" s="12"/>
      <c r="EV629" s="12"/>
      <c r="EW629" s="12"/>
      <c r="EX629" s="12"/>
      <c r="EY629" s="12"/>
      <c r="EZ629" s="12"/>
      <c r="FA629" s="12"/>
      <c r="FB629" s="12"/>
      <c r="FC629" s="12"/>
      <c r="FD629" s="12"/>
      <c r="FE629" s="12"/>
      <c r="FF629" s="12"/>
      <c r="FG629" s="12"/>
    </row>
    <row r="630" spans="1:163" ht="12.75" x14ac:dyDescent="0.2">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12"/>
      <c r="BH630" s="12"/>
      <c r="BI630" s="12"/>
      <c r="BJ630" s="12"/>
      <c r="BK630" s="12"/>
      <c r="BL630" s="117">
        <f>'Youth population'!AU630</f>
        <v>0</v>
      </c>
      <c r="BM630" s="12"/>
      <c r="BN630" s="12"/>
      <c r="BO630" s="12"/>
      <c r="BP630" s="12"/>
      <c r="BQ630" s="12"/>
      <c r="BR630" s="12"/>
      <c r="BS630" s="12"/>
      <c r="BT630" s="12"/>
      <c r="BU630" s="12"/>
      <c r="BV630" s="12"/>
      <c r="BW630" s="12"/>
      <c r="BX630" s="12"/>
      <c r="BY630" s="12"/>
      <c r="BZ630" s="12"/>
      <c r="CA630" s="12"/>
      <c r="CB630" s="141"/>
      <c r="CC630" s="12"/>
      <c r="CD630" s="12"/>
      <c r="CE630" s="12"/>
      <c r="CF630" s="12"/>
      <c r="CG630" s="12"/>
      <c r="CH630" s="12"/>
      <c r="CI630" s="12"/>
      <c r="CJ630" s="12"/>
      <c r="CK630" s="12"/>
      <c r="CL630" s="12"/>
      <c r="CM630" s="12"/>
      <c r="CN630" s="12"/>
      <c r="CO630" s="12"/>
      <c r="CP630" s="12"/>
      <c r="CQ630" s="12"/>
      <c r="CR630" s="12"/>
      <c r="CS630" s="12"/>
      <c r="CT630" s="12"/>
      <c r="CU630" s="12"/>
      <c r="CV630" s="12"/>
      <c r="CW630" s="12"/>
      <c r="CX630" s="12"/>
      <c r="CY630" s="12"/>
      <c r="CZ630" s="12"/>
      <c r="DA630" s="12"/>
      <c r="DB630" s="12"/>
      <c r="DC630" s="12"/>
      <c r="DD630" s="12"/>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c r="EA630" s="12"/>
      <c r="EB630" s="12"/>
      <c r="EC630" s="12"/>
      <c r="ED630" s="12"/>
      <c r="EE630" s="12"/>
      <c r="EF630" s="12"/>
      <c r="EG630" s="12"/>
      <c r="EH630" s="12"/>
      <c r="EI630" s="12"/>
      <c r="EJ630" s="12"/>
      <c r="EK630" s="12"/>
      <c r="EL630" s="12"/>
      <c r="EM630" s="12"/>
      <c r="EN630" s="12"/>
      <c r="EO630" s="12"/>
      <c r="EP630" s="12"/>
      <c r="EQ630" s="12"/>
      <c r="ER630" s="12"/>
      <c r="ES630" s="12"/>
      <c r="ET630" s="12"/>
      <c r="EU630" s="12"/>
      <c r="EV630" s="12"/>
      <c r="EW630" s="12"/>
      <c r="EX630" s="12"/>
      <c r="EY630" s="12"/>
      <c r="EZ630" s="12"/>
      <c r="FA630" s="12"/>
      <c r="FB630" s="12"/>
      <c r="FC630" s="12"/>
      <c r="FD630" s="12"/>
      <c r="FE630" s="12"/>
      <c r="FF630" s="12"/>
      <c r="FG630" s="12"/>
    </row>
    <row r="631" spans="1:163" ht="12.75" x14ac:dyDescent="0.2">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12"/>
      <c r="BH631" s="12"/>
      <c r="BI631" s="12"/>
      <c r="BJ631" s="12"/>
      <c r="BK631" s="12"/>
      <c r="BL631" s="69">
        <f>'Youth population'!AU631</f>
        <v>0</v>
      </c>
      <c r="BM631" s="12"/>
      <c r="BN631" s="12"/>
      <c r="BO631" s="12"/>
      <c r="BP631" s="12"/>
      <c r="BQ631" s="12"/>
      <c r="BR631" s="12"/>
      <c r="BS631" s="12"/>
      <c r="BT631" s="12"/>
      <c r="BU631" s="12"/>
      <c r="BV631" s="12"/>
      <c r="BW631" s="12"/>
      <c r="BX631" s="12"/>
      <c r="BY631" s="12"/>
      <c r="BZ631" s="12"/>
      <c r="CA631" s="12"/>
      <c r="CB631" s="141"/>
      <c r="CC631" s="12"/>
      <c r="CD631" s="12"/>
      <c r="CE631" s="12"/>
      <c r="CF631" s="12"/>
      <c r="CG631" s="12"/>
      <c r="CH631" s="12"/>
      <c r="CI631" s="12"/>
      <c r="CJ631" s="12"/>
      <c r="CK631" s="12"/>
      <c r="CL631" s="12"/>
      <c r="CM631" s="12"/>
      <c r="CN631" s="12"/>
      <c r="CO631" s="12"/>
      <c r="CP631" s="12"/>
      <c r="CQ631" s="12"/>
      <c r="CR631" s="12"/>
      <c r="CS631" s="12"/>
      <c r="CT631" s="12"/>
      <c r="CU631" s="12"/>
      <c r="CV631" s="12"/>
      <c r="CW631" s="12"/>
      <c r="CX631" s="12"/>
      <c r="CY631" s="12"/>
      <c r="CZ631" s="12"/>
      <c r="DA631" s="12"/>
      <c r="DB631" s="12"/>
      <c r="DC631" s="12"/>
      <c r="DD631" s="12"/>
      <c r="DE631" s="12"/>
      <c r="DF631" s="12"/>
      <c r="DG631" s="12"/>
      <c r="DH631" s="12"/>
      <c r="DI631" s="12"/>
      <c r="DJ631" s="12"/>
      <c r="DK631" s="12"/>
      <c r="DL631" s="12"/>
      <c r="DM631" s="12"/>
      <c r="DN631" s="12"/>
      <c r="DO631" s="12"/>
      <c r="DP631" s="12"/>
      <c r="DQ631" s="12"/>
      <c r="DR631" s="12"/>
      <c r="DS631" s="12"/>
      <c r="DT631" s="12"/>
      <c r="DU631" s="12"/>
      <c r="DV631" s="12"/>
      <c r="DW631" s="12"/>
      <c r="DX631" s="12"/>
      <c r="DY631" s="12"/>
      <c r="DZ631" s="12"/>
      <c r="EA631" s="12"/>
      <c r="EB631" s="12"/>
      <c r="EC631" s="12"/>
      <c r="ED631" s="12"/>
      <c r="EE631" s="12"/>
      <c r="EF631" s="12"/>
      <c r="EG631" s="12"/>
      <c r="EH631" s="12"/>
      <c r="EI631" s="12"/>
      <c r="EJ631" s="12"/>
      <c r="EK631" s="12"/>
      <c r="EL631" s="12"/>
      <c r="EM631" s="12"/>
      <c r="EN631" s="12"/>
      <c r="EO631" s="12"/>
      <c r="EP631" s="12"/>
      <c r="EQ631" s="12"/>
      <c r="ER631" s="12"/>
      <c r="ES631" s="12"/>
      <c r="ET631" s="12"/>
      <c r="EU631" s="12"/>
      <c r="EV631" s="12"/>
      <c r="EW631" s="12"/>
      <c r="EX631" s="12"/>
      <c r="EY631" s="12"/>
      <c r="EZ631" s="12"/>
      <c r="FA631" s="12"/>
      <c r="FB631" s="12"/>
      <c r="FC631" s="12"/>
      <c r="FD631" s="12"/>
      <c r="FE631" s="12"/>
      <c r="FF631" s="12"/>
      <c r="FG631" s="12"/>
    </row>
    <row r="632" spans="1:163" ht="12.75" x14ac:dyDescent="0.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12"/>
      <c r="BH632" s="12"/>
      <c r="BI632" s="12"/>
      <c r="BJ632" s="12"/>
      <c r="BK632" s="12"/>
      <c r="BL632" s="310">
        <f>'Youth population'!AU632</f>
        <v>0</v>
      </c>
      <c r="BM632" s="12"/>
      <c r="BN632" s="12"/>
      <c r="BO632" s="12"/>
      <c r="BP632" s="12"/>
      <c r="BQ632" s="12"/>
      <c r="BR632" s="12"/>
      <c r="BS632" s="12"/>
      <c r="BT632" s="12"/>
      <c r="BU632" s="12"/>
      <c r="BV632" s="12"/>
      <c r="BW632" s="12"/>
      <c r="BX632" s="12"/>
      <c r="BY632" s="12"/>
      <c r="BZ632" s="12"/>
      <c r="CA632" s="12"/>
      <c r="CB632" s="141"/>
      <c r="CC632" s="12"/>
      <c r="CD632" s="12"/>
      <c r="CE632" s="12"/>
      <c r="CF632" s="12"/>
      <c r="CG632" s="12"/>
      <c r="CH632" s="12"/>
      <c r="CI632" s="12"/>
      <c r="CJ632" s="12"/>
      <c r="CK632" s="12"/>
      <c r="CL632" s="12"/>
      <c r="CM632" s="12"/>
      <c r="CN632" s="12"/>
      <c r="CO632" s="12"/>
      <c r="CP632" s="12"/>
      <c r="CQ632" s="12"/>
      <c r="CR632" s="12"/>
      <c r="CS632" s="12"/>
      <c r="CT632" s="12"/>
      <c r="CU632" s="12"/>
      <c r="CV632" s="12"/>
      <c r="CW632" s="12"/>
      <c r="CX632" s="12"/>
      <c r="CY632" s="12"/>
      <c r="CZ632" s="12"/>
      <c r="DA632" s="12"/>
      <c r="DB632" s="12"/>
      <c r="DC632" s="12"/>
      <c r="DD632" s="12"/>
      <c r="DE632" s="12"/>
      <c r="DF632" s="12"/>
      <c r="DG632" s="12"/>
      <c r="DH632" s="12"/>
      <c r="DI632" s="12"/>
      <c r="DJ632" s="12"/>
      <c r="DK632" s="12"/>
      <c r="DL632" s="12"/>
      <c r="DM632" s="12"/>
      <c r="DN632" s="12"/>
      <c r="DO632" s="12"/>
      <c r="DP632" s="12"/>
      <c r="DQ632" s="12"/>
      <c r="DR632" s="12"/>
      <c r="DS632" s="12"/>
      <c r="DT632" s="12"/>
      <c r="DU632" s="12"/>
      <c r="DV632" s="12"/>
      <c r="DW632" s="12"/>
      <c r="DX632" s="12"/>
      <c r="DY632" s="12"/>
      <c r="DZ632" s="12"/>
      <c r="EA632" s="12"/>
      <c r="EB632" s="12"/>
      <c r="EC632" s="12"/>
      <c r="ED632" s="12"/>
      <c r="EE632" s="12"/>
      <c r="EF632" s="12"/>
      <c r="EG632" s="12"/>
      <c r="EH632" s="12"/>
      <c r="EI632" s="12"/>
      <c r="EJ632" s="12"/>
      <c r="EK632" s="12"/>
      <c r="EL632" s="12"/>
      <c r="EM632" s="12"/>
      <c r="EN632" s="12"/>
      <c r="EO632" s="12"/>
      <c r="EP632" s="12"/>
      <c r="EQ632" s="12"/>
      <c r="ER632" s="12"/>
      <c r="ES632" s="12"/>
      <c r="ET632" s="12"/>
      <c r="EU632" s="12"/>
      <c r="EV632" s="12"/>
      <c r="EW632" s="12"/>
      <c r="EX632" s="12"/>
      <c r="EY632" s="12"/>
      <c r="EZ632" s="12"/>
      <c r="FA632" s="12"/>
      <c r="FB632" s="12"/>
      <c r="FC632" s="12"/>
      <c r="FD632" s="12"/>
      <c r="FE632" s="12"/>
      <c r="FF632" s="12"/>
      <c r="FG632" s="12"/>
    </row>
    <row r="633" spans="1:163" ht="12.75" x14ac:dyDescent="0.2">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12"/>
      <c r="BH633" s="12"/>
      <c r="BI633" s="12"/>
      <c r="BJ633" s="12"/>
      <c r="BK633" s="12"/>
      <c r="BL633" s="310">
        <f>'Youth population'!AU633</f>
        <v>0</v>
      </c>
      <c r="BM633" s="12"/>
      <c r="BN633" s="12"/>
      <c r="BO633" s="12"/>
      <c r="BP633" s="12"/>
      <c r="BQ633" s="12"/>
      <c r="BR633" s="12"/>
      <c r="BS633" s="12"/>
      <c r="BT633" s="12"/>
      <c r="BU633" s="12"/>
      <c r="BV633" s="12"/>
      <c r="BW633" s="12"/>
      <c r="BX633" s="12"/>
      <c r="BY633" s="12"/>
      <c r="BZ633" s="12"/>
      <c r="CA633" s="12"/>
      <c r="CB633" s="141"/>
      <c r="CC633" s="12"/>
      <c r="CD633" s="12"/>
      <c r="CE633" s="12"/>
      <c r="CF633" s="12"/>
      <c r="CG633" s="12"/>
      <c r="CH633" s="12"/>
      <c r="CI633" s="12"/>
      <c r="CJ633" s="12"/>
      <c r="CK633" s="12"/>
      <c r="CL633" s="12"/>
      <c r="CM633" s="12"/>
      <c r="CN633" s="12"/>
      <c r="CO633" s="12"/>
      <c r="CP633" s="12"/>
      <c r="CQ633" s="12"/>
      <c r="CR633" s="12"/>
      <c r="CS633" s="12"/>
      <c r="CT633" s="12"/>
      <c r="CU633" s="12"/>
      <c r="CV633" s="12"/>
      <c r="CW633" s="12"/>
      <c r="CX633" s="12"/>
      <c r="CY633" s="12"/>
      <c r="CZ633" s="12"/>
      <c r="DA633" s="12"/>
      <c r="DB633" s="12"/>
      <c r="DC633" s="12"/>
      <c r="DD633" s="12"/>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c r="EA633" s="12"/>
      <c r="EB633" s="12"/>
      <c r="EC633" s="12"/>
      <c r="ED633" s="12"/>
      <c r="EE633" s="12"/>
      <c r="EF633" s="12"/>
      <c r="EG633" s="12"/>
      <c r="EH633" s="12"/>
      <c r="EI633" s="12"/>
      <c r="EJ633" s="12"/>
      <c r="EK633" s="12"/>
      <c r="EL633" s="12"/>
      <c r="EM633" s="12"/>
      <c r="EN633" s="12"/>
      <c r="EO633" s="12"/>
      <c r="EP633" s="12"/>
      <c r="EQ633" s="12"/>
      <c r="ER633" s="12"/>
      <c r="ES633" s="12"/>
      <c r="ET633" s="12"/>
      <c r="EU633" s="12"/>
      <c r="EV633" s="12"/>
      <c r="EW633" s="12"/>
      <c r="EX633" s="12"/>
      <c r="EY633" s="12"/>
      <c r="EZ633" s="12"/>
      <c r="FA633" s="12"/>
      <c r="FB633" s="12"/>
      <c r="FC633" s="12"/>
      <c r="FD633" s="12"/>
      <c r="FE633" s="12"/>
      <c r="FF633" s="12"/>
      <c r="FG633" s="12"/>
    </row>
    <row r="634" spans="1:163" ht="12.75" x14ac:dyDescent="0.2">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12"/>
      <c r="BH634" s="12"/>
      <c r="BI634" s="12"/>
      <c r="BJ634" s="12"/>
      <c r="BK634" s="12"/>
      <c r="BL634" s="69">
        <f>'Youth population'!AU634</f>
        <v>0</v>
      </c>
      <c r="BM634" s="12"/>
      <c r="BN634" s="12"/>
      <c r="BO634" s="12"/>
      <c r="BP634" s="12"/>
      <c r="BQ634" s="12"/>
      <c r="BR634" s="12"/>
      <c r="BS634" s="12"/>
      <c r="BT634" s="12"/>
      <c r="BU634" s="12"/>
      <c r="BV634" s="12"/>
      <c r="BW634" s="12"/>
      <c r="BX634" s="12"/>
      <c r="BY634" s="12"/>
      <c r="BZ634" s="12"/>
      <c r="CA634" s="12"/>
      <c r="CB634" s="141"/>
      <c r="CC634" s="12"/>
      <c r="CD634" s="12"/>
      <c r="CE634" s="12"/>
      <c r="CF634" s="12"/>
      <c r="CG634" s="12"/>
      <c r="CH634" s="12"/>
      <c r="CI634" s="12"/>
      <c r="CJ634" s="12"/>
      <c r="CK634" s="12"/>
      <c r="CL634" s="12"/>
      <c r="CM634" s="12"/>
      <c r="CN634" s="12"/>
      <c r="CO634" s="12"/>
      <c r="CP634" s="12"/>
      <c r="CQ634" s="12"/>
      <c r="CR634" s="12"/>
      <c r="CS634" s="12"/>
      <c r="CT634" s="12"/>
      <c r="CU634" s="12"/>
      <c r="CV634" s="12"/>
      <c r="CW634" s="12"/>
      <c r="CX634" s="12"/>
      <c r="CY634" s="12"/>
      <c r="CZ634" s="12"/>
      <c r="DA634" s="12"/>
      <c r="DB634" s="12"/>
      <c r="DC634" s="12"/>
      <c r="DD634" s="12"/>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c r="EA634" s="12"/>
      <c r="EB634" s="12"/>
      <c r="EC634" s="12"/>
      <c r="ED634" s="12"/>
      <c r="EE634" s="12"/>
      <c r="EF634" s="12"/>
      <c r="EG634" s="12"/>
      <c r="EH634" s="12"/>
      <c r="EI634" s="12"/>
      <c r="EJ634" s="12"/>
      <c r="EK634" s="12"/>
      <c r="EL634" s="12"/>
      <c r="EM634" s="12"/>
      <c r="EN634" s="12"/>
      <c r="EO634" s="12"/>
      <c r="EP634" s="12"/>
      <c r="EQ634" s="12"/>
      <c r="ER634" s="12"/>
      <c r="ES634" s="12"/>
      <c r="ET634" s="12"/>
      <c r="EU634" s="12"/>
      <c r="EV634" s="12"/>
      <c r="EW634" s="12"/>
      <c r="EX634" s="12"/>
      <c r="EY634" s="12"/>
      <c r="EZ634" s="12"/>
      <c r="FA634" s="12"/>
      <c r="FB634" s="12"/>
      <c r="FC634" s="12"/>
      <c r="FD634" s="12"/>
      <c r="FE634" s="12"/>
      <c r="FF634" s="12"/>
      <c r="FG634" s="12"/>
    </row>
    <row r="635" spans="1:163" ht="12.75" x14ac:dyDescent="0.2">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12"/>
      <c r="BH635" s="12"/>
      <c r="BI635" s="12"/>
      <c r="BJ635" s="12"/>
      <c r="BK635" s="12"/>
      <c r="BL635" s="81">
        <f>'Youth population'!AU635</f>
        <v>0</v>
      </c>
      <c r="BM635" s="12"/>
      <c r="BN635" s="12"/>
      <c r="BO635" s="12"/>
      <c r="BP635" s="12"/>
      <c r="BQ635" s="12"/>
      <c r="BR635" s="12"/>
      <c r="BS635" s="12"/>
      <c r="BT635" s="12"/>
      <c r="BU635" s="12"/>
      <c r="BV635" s="12"/>
      <c r="BW635" s="12"/>
      <c r="BX635" s="12"/>
      <c r="BY635" s="12"/>
      <c r="BZ635" s="12"/>
      <c r="CA635" s="12"/>
      <c r="CB635" s="141"/>
      <c r="CC635" s="12"/>
      <c r="CD635" s="12"/>
      <c r="CE635" s="12"/>
      <c r="CF635" s="12"/>
      <c r="CG635" s="12"/>
      <c r="CH635" s="12"/>
      <c r="CI635" s="12"/>
      <c r="CJ635" s="12"/>
      <c r="CK635" s="12"/>
      <c r="CL635" s="12"/>
      <c r="CM635" s="12"/>
      <c r="CN635" s="12"/>
      <c r="CO635" s="12"/>
      <c r="CP635" s="12"/>
      <c r="CQ635" s="12"/>
      <c r="CR635" s="12"/>
      <c r="CS635" s="12"/>
      <c r="CT635" s="12"/>
      <c r="CU635" s="12"/>
      <c r="CV635" s="12"/>
      <c r="CW635" s="12"/>
      <c r="CX635" s="12"/>
      <c r="CY635" s="12"/>
      <c r="CZ635" s="12"/>
      <c r="DA635" s="12"/>
      <c r="DB635" s="12"/>
      <c r="DC635" s="12"/>
      <c r="DD635" s="12"/>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c r="EA635" s="12"/>
      <c r="EB635" s="12"/>
      <c r="EC635" s="12"/>
      <c r="ED635" s="12"/>
      <c r="EE635" s="12"/>
      <c r="EF635" s="12"/>
      <c r="EG635" s="12"/>
      <c r="EH635" s="12"/>
      <c r="EI635" s="12"/>
      <c r="EJ635" s="12"/>
      <c r="EK635" s="12"/>
      <c r="EL635" s="12"/>
      <c r="EM635" s="12"/>
      <c r="EN635" s="12"/>
      <c r="EO635" s="12"/>
      <c r="EP635" s="12"/>
      <c r="EQ635" s="12"/>
      <c r="ER635" s="12"/>
      <c r="ES635" s="12"/>
      <c r="ET635" s="12"/>
      <c r="EU635" s="12"/>
      <c r="EV635" s="12"/>
      <c r="EW635" s="12"/>
      <c r="EX635" s="12"/>
      <c r="EY635" s="12"/>
      <c r="EZ635" s="12"/>
      <c r="FA635" s="12"/>
      <c r="FB635" s="12"/>
      <c r="FC635" s="12"/>
      <c r="FD635" s="12"/>
      <c r="FE635" s="12"/>
      <c r="FF635" s="12"/>
      <c r="FG635" s="12"/>
    </row>
    <row r="636" spans="1:163" ht="12.75" x14ac:dyDescent="0.2">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12"/>
      <c r="BH636" s="12"/>
      <c r="BI636" s="12"/>
      <c r="BJ636" s="12"/>
      <c r="BK636" s="12"/>
      <c r="BL636" s="310">
        <f>'Youth population'!AU636</f>
        <v>0</v>
      </c>
      <c r="BM636" s="12"/>
      <c r="BN636" s="12"/>
      <c r="BO636" s="12"/>
      <c r="BP636" s="12"/>
      <c r="BQ636" s="12"/>
      <c r="BR636" s="12"/>
      <c r="BS636" s="12"/>
      <c r="BT636" s="12"/>
      <c r="BU636" s="12"/>
      <c r="BV636" s="12"/>
      <c r="BW636" s="12"/>
      <c r="BX636" s="12"/>
      <c r="BY636" s="12"/>
      <c r="BZ636" s="12"/>
      <c r="CA636" s="12"/>
      <c r="CB636" s="141"/>
      <c r="CC636" s="12"/>
      <c r="CD636" s="12"/>
      <c r="CE636" s="12"/>
      <c r="CF636" s="12"/>
      <c r="CG636" s="12"/>
      <c r="CH636" s="12"/>
      <c r="CI636" s="12"/>
      <c r="CJ636" s="12"/>
      <c r="CK636" s="12"/>
      <c r="CL636" s="12"/>
      <c r="CM636" s="12"/>
      <c r="CN636" s="12"/>
      <c r="CO636" s="12"/>
      <c r="CP636" s="12"/>
      <c r="CQ636" s="12"/>
      <c r="CR636" s="12"/>
      <c r="CS636" s="12"/>
      <c r="CT636" s="12"/>
      <c r="CU636" s="12"/>
      <c r="CV636" s="12"/>
      <c r="CW636" s="12"/>
      <c r="CX636" s="12"/>
      <c r="CY636" s="12"/>
      <c r="CZ636" s="12"/>
      <c r="DA636" s="12"/>
      <c r="DB636" s="12"/>
      <c r="DC636" s="12"/>
      <c r="DD636" s="12"/>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c r="EA636" s="12"/>
      <c r="EB636" s="12"/>
      <c r="EC636" s="12"/>
      <c r="ED636" s="12"/>
      <c r="EE636" s="12"/>
      <c r="EF636" s="12"/>
      <c r="EG636" s="12"/>
      <c r="EH636" s="12"/>
      <c r="EI636" s="12"/>
      <c r="EJ636" s="12"/>
      <c r="EK636" s="12"/>
      <c r="EL636" s="12"/>
      <c r="EM636" s="12"/>
      <c r="EN636" s="12"/>
      <c r="EO636" s="12"/>
      <c r="EP636" s="12"/>
      <c r="EQ636" s="12"/>
      <c r="ER636" s="12"/>
      <c r="ES636" s="12"/>
      <c r="ET636" s="12"/>
      <c r="EU636" s="12"/>
      <c r="EV636" s="12"/>
      <c r="EW636" s="12"/>
      <c r="EX636" s="12"/>
      <c r="EY636" s="12"/>
      <c r="EZ636" s="12"/>
      <c r="FA636" s="12"/>
      <c r="FB636" s="12"/>
      <c r="FC636" s="12"/>
      <c r="FD636" s="12"/>
      <c r="FE636" s="12"/>
      <c r="FF636" s="12"/>
      <c r="FG636" s="12"/>
    </row>
    <row r="637" spans="1:163" ht="12.75" x14ac:dyDescent="0.2">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12"/>
      <c r="BH637" s="12"/>
      <c r="BI637" s="12"/>
      <c r="BJ637" s="12"/>
      <c r="BK637" s="12"/>
      <c r="BL637" s="310">
        <f>'Youth population'!AU637</f>
        <v>0</v>
      </c>
      <c r="BM637" s="12"/>
      <c r="BN637" s="12"/>
      <c r="BO637" s="12"/>
      <c r="BP637" s="12"/>
      <c r="BQ637" s="12"/>
      <c r="BR637" s="12"/>
      <c r="BS637" s="12"/>
      <c r="BT637" s="12"/>
      <c r="BU637" s="12"/>
      <c r="BV637" s="12"/>
      <c r="BW637" s="12"/>
      <c r="BX637" s="12"/>
      <c r="BY637" s="12"/>
      <c r="BZ637" s="12"/>
      <c r="CA637" s="12"/>
      <c r="CB637" s="141"/>
      <c r="CC637" s="12"/>
      <c r="CD637" s="12"/>
      <c r="CE637" s="12"/>
      <c r="CF637" s="12"/>
      <c r="CG637" s="12"/>
      <c r="CH637" s="12"/>
      <c r="CI637" s="12"/>
      <c r="CJ637" s="12"/>
      <c r="CK637" s="12"/>
      <c r="CL637" s="12"/>
      <c r="CM637" s="12"/>
      <c r="CN637" s="12"/>
      <c r="CO637" s="12"/>
      <c r="CP637" s="12"/>
      <c r="CQ637" s="12"/>
      <c r="CR637" s="12"/>
      <c r="CS637" s="12"/>
      <c r="CT637" s="12"/>
      <c r="CU637" s="12"/>
      <c r="CV637" s="12"/>
      <c r="CW637" s="12"/>
      <c r="CX637" s="12"/>
      <c r="CY637" s="12"/>
      <c r="CZ637" s="12"/>
      <c r="DA637" s="12"/>
      <c r="DB637" s="12"/>
      <c r="DC637" s="12"/>
      <c r="DD637" s="12"/>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c r="EA637" s="12"/>
      <c r="EB637" s="12"/>
      <c r="EC637" s="12"/>
      <c r="ED637" s="12"/>
      <c r="EE637" s="12"/>
      <c r="EF637" s="12"/>
      <c r="EG637" s="12"/>
      <c r="EH637" s="12"/>
      <c r="EI637" s="12"/>
      <c r="EJ637" s="12"/>
      <c r="EK637" s="12"/>
      <c r="EL637" s="12"/>
      <c r="EM637" s="12"/>
      <c r="EN637" s="12"/>
      <c r="EO637" s="12"/>
      <c r="EP637" s="12"/>
      <c r="EQ637" s="12"/>
      <c r="ER637" s="12"/>
      <c r="ES637" s="12"/>
      <c r="ET637" s="12"/>
      <c r="EU637" s="12"/>
      <c r="EV637" s="12"/>
      <c r="EW637" s="12"/>
      <c r="EX637" s="12"/>
      <c r="EY637" s="12"/>
      <c r="EZ637" s="12"/>
      <c r="FA637" s="12"/>
      <c r="FB637" s="12"/>
      <c r="FC637" s="12"/>
      <c r="FD637" s="12"/>
      <c r="FE637" s="12"/>
      <c r="FF637" s="12"/>
      <c r="FG637" s="12"/>
    </row>
    <row r="638" spans="1:163" ht="12.75" x14ac:dyDescent="0.2">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12"/>
      <c r="BH638" s="12"/>
      <c r="BI638" s="12"/>
      <c r="BJ638" s="12"/>
      <c r="BK638" s="12"/>
      <c r="BL638" s="117">
        <f>'Youth population'!AU638</f>
        <v>0</v>
      </c>
      <c r="BM638" s="12"/>
      <c r="BN638" s="12"/>
      <c r="BO638" s="12"/>
      <c r="BP638" s="12"/>
      <c r="BQ638" s="12"/>
      <c r="BR638" s="12"/>
      <c r="BS638" s="12"/>
      <c r="BT638" s="12"/>
      <c r="BU638" s="12"/>
      <c r="BV638" s="12"/>
      <c r="BW638" s="12"/>
      <c r="BX638" s="12"/>
      <c r="BY638" s="12"/>
      <c r="BZ638" s="12"/>
      <c r="CA638" s="12"/>
      <c r="CB638" s="141"/>
      <c r="CC638" s="12"/>
      <c r="CD638" s="12"/>
      <c r="CE638" s="12"/>
      <c r="CF638" s="12"/>
      <c r="CG638" s="12"/>
      <c r="CH638" s="12"/>
      <c r="CI638" s="12"/>
      <c r="CJ638" s="12"/>
      <c r="CK638" s="12"/>
      <c r="CL638" s="12"/>
      <c r="CM638" s="12"/>
      <c r="CN638" s="12"/>
      <c r="CO638" s="12"/>
      <c r="CP638" s="12"/>
      <c r="CQ638" s="12"/>
      <c r="CR638" s="12"/>
      <c r="CS638" s="12"/>
      <c r="CT638" s="12"/>
      <c r="CU638" s="12"/>
      <c r="CV638" s="12"/>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c r="EB638" s="12"/>
      <c r="EC638" s="12"/>
      <c r="ED638" s="12"/>
      <c r="EE638" s="12"/>
      <c r="EF638" s="12"/>
      <c r="EG638" s="12"/>
      <c r="EH638" s="12"/>
      <c r="EI638" s="12"/>
      <c r="EJ638" s="12"/>
      <c r="EK638" s="12"/>
      <c r="EL638" s="12"/>
      <c r="EM638" s="12"/>
      <c r="EN638" s="12"/>
      <c r="EO638" s="12"/>
      <c r="EP638" s="12"/>
      <c r="EQ638" s="12"/>
      <c r="ER638" s="12"/>
      <c r="ES638" s="12"/>
      <c r="ET638" s="12"/>
      <c r="EU638" s="12"/>
      <c r="EV638" s="12"/>
      <c r="EW638" s="12"/>
      <c r="EX638" s="12"/>
      <c r="EY638" s="12"/>
      <c r="EZ638" s="12"/>
      <c r="FA638" s="12"/>
      <c r="FB638" s="12"/>
      <c r="FC638" s="12"/>
      <c r="FD638" s="12"/>
      <c r="FE638" s="12"/>
      <c r="FF638" s="12"/>
      <c r="FG638" s="12"/>
    </row>
    <row r="639" spans="1:163" ht="12.75" x14ac:dyDescent="0.2">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12"/>
      <c r="BH639" s="12"/>
      <c r="BI639" s="12"/>
      <c r="BJ639" s="12"/>
      <c r="BK639" s="12"/>
      <c r="BL639" s="117">
        <f>'Youth population'!AU639</f>
        <v>0</v>
      </c>
      <c r="BM639" s="12"/>
      <c r="BN639" s="12"/>
      <c r="BO639" s="12"/>
      <c r="BP639" s="12"/>
      <c r="BQ639" s="12"/>
      <c r="BR639" s="12"/>
      <c r="BS639" s="12"/>
      <c r="BT639" s="12"/>
      <c r="BU639" s="12"/>
      <c r="BV639" s="12"/>
      <c r="BW639" s="12"/>
      <c r="BX639" s="12"/>
      <c r="BY639" s="12"/>
      <c r="BZ639" s="12"/>
      <c r="CA639" s="12"/>
      <c r="CB639" s="141"/>
      <c r="CC639" s="12"/>
      <c r="CD639" s="12"/>
      <c r="CE639" s="12"/>
      <c r="CF639" s="12"/>
      <c r="CG639" s="12"/>
      <c r="CH639" s="12"/>
      <c r="CI639" s="12"/>
      <c r="CJ639" s="12"/>
      <c r="CK639" s="12"/>
      <c r="CL639" s="12"/>
      <c r="CM639" s="12"/>
      <c r="CN639" s="12"/>
      <c r="CO639" s="12"/>
      <c r="CP639" s="12"/>
      <c r="CQ639" s="12"/>
      <c r="CR639" s="12"/>
      <c r="CS639" s="12"/>
      <c r="CT639" s="12"/>
      <c r="CU639" s="12"/>
      <c r="CV639" s="12"/>
      <c r="CW639" s="12"/>
      <c r="CX639" s="12"/>
      <c r="CY639" s="12"/>
      <c r="CZ639" s="12"/>
      <c r="DA639" s="12"/>
      <c r="DB639" s="12"/>
      <c r="DC639" s="12"/>
      <c r="DD639" s="12"/>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c r="EA639" s="12"/>
      <c r="EB639" s="12"/>
      <c r="EC639" s="12"/>
      <c r="ED639" s="12"/>
      <c r="EE639" s="12"/>
      <c r="EF639" s="12"/>
      <c r="EG639" s="12"/>
      <c r="EH639" s="12"/>
      <c r="EI639" s="12"/>
      <c r="EJ639" s="12"/>
      <c r="EK639" s="12"/>
      <c r="EL639" s="12"/>
      <c r="EM639" s="12"/>
      <c r="EN639" s="12"/>
      <c r="EO639" s="12"/>
      <c r="EP639" s="12"/>
      <c r="EQ639" s="12"/>
      <c r="ER639" s="12"/>
      <c r="ES639" s="12"/>
      <c r="ET639" s="12"/>
      <c r="EU639" s="12"/>
      <c r="EV639" s="12"/>
      <c r="EW639" s="12"/>
      <c r="EX639" s="12"/>
      <c r="EY639" s="12"/>
      <c r="EZ639" s="12"/>
      <c r="FA639" s="12"/>
      <c r="FB639" s="12"/>
      <c r="FC639" s="12"/>
      <c r="FD639" s="12"/>
      <c r="FE639" s="12"/>
      <c r="FF639" s="12"/>
      <c r="FG639" s="12"/>
    </row>
    <row r="640" spans="1:163" ht="12.75" x14ac:dyDescent="0.2">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12"/>
      <c r="BH640" s="12"/>
      <c r="BI640" s="12"/>
      <c r="BJ640" s="12"/>
      <c r="BK640" s="12"/>
      <c r="BL640" s="117">
        <f>'Youth population'!AU640</f>
        <v>0</v>
      </c>
      <c r="BM640" s="12"/>
      <c r="BN640" s="12"/>
      <c r="BO640" s="12"/>
      <c r="BP640" s="12"/>
      <c r="BQ640" s="12"/>
      <c r="BR640" s="12"/>
      <c r="BS640" s="12"/>
      <c r="BT640" s="12"/>
      <c r="BU640" s="12"/>
      <c r="BV640" s="12"/>
      <c r="BW640" s="12"/>
      <c r="BX640" s="12"/>
      <c r="BY640" s="12"/>
      <c r="BZ640" s="12"/>
      <c r="CA640" s="12"/>
      <c r="CB640" s="141"/>
      <c r="CC640" s="12"/>
      <c r="CD640" s="12"/>
      <c r="CE640" s="12"/>
      <c r="CF640" s="12"/>
      <c r="CG640" s="12"/>
      <c r="CH640" s="12"/>
      <c r="CI640" s="12"/>
      <c r="CJ640" s="12"/>
      <c r="CK640" s="12"/>
      <c r="CL640" s="12"/>
      <c r="CM640" s="12"/>
      <c r="CN640" s="12"/>
      <c r="CO640" s="12"/>
      <c r="CP640" s="12"/>
      <c r="CQ640" s="12"/>
      <c r="CR640" s="12"/>
      <c r="CS640" s="12"/>
      <c r="CT640" s="12"/>
      <c r="CU640" s="12"/>
      <c r="CV640" s="12"/>
      <c r="CW640" s="12"/>
      <c r="CX640" s="12"/>
      <c r="CY640" s="12"/>
      <c r="CZ640" s="12"/>
      <c r="DA640" s="12"/>
      <c r="DB640" s="12"/>
      <c r="DC640" s="12"/>
      <c r="DD640" s="12"/>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c r="EA640" s="12"/>
      <c r="EB640" s="12"/>
      <c r="EC640" s="12"/>
      <c r="ED640" s="12"/>
      <c r="EE640" s="12"/>
      <c r="EF640" s="12"/>
      <c r="EG640" s="12"/>
      <c r="EH640" s="12"/>
      <c r="EI640" s="12"/>
      <c r="EJ640" s="12"/>
      <c r="EK640" s="12"/>
      <c r="EL640" s="12"/>
      <c r="EM640" s="12"/>
      <c r="EN640" s="12"/>
      <c r="EO640" s="12"/>
      <c r="EP640" s="12"/>
      <c r="EQ640" s="12"/>
      <c r="ER640" s="12"/>
      <c r="ES640" s="12"/>
      <c r="ET640" s="12"/>
      <c r="EU640" s="12"/>
      <c r="EV640" s="12"/>
      <c r="EW640" s="12"/>
      <c r="EX640" s="12"/>
      <c r="EY640" s="12"/>
      <c r="EZ640" s="12"/>
      <c r="FA640" s="12"/>
      <c r="FB640" s="12"/>
      <c r="FC640" s="12"/>
      <c r="FD640" s="12"/>
      <c r="FE640" s="12"/>
      <c r="FF640" s="12"/>
      <c r="FG640" s="12"/>
    </row>
    <row r="641" spans="1:163" ht="12.75" x14ac:dyDescent="0.2">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12"/>
      <c r="BH641" s="12"/>
      <c r="BI641" s="12"/>
      <c r="BJ641" s="12"/>
      <c r="BK641" s="12"/>
      <c r="BL641" s="117">
        <f>'Youth population'!AU641</f>
        <v>0</v>
      </c>
      <c r="BM641" s="12"/>
      <c r="BN641" s="12"/>
      <c r="BO641" s="12"/>
      <c r="BP641" s="12"/>
      <c r="BQ641" s="12"/>
      <c r="BR641" s="12"/>
      <c r="BS641" s="12"/>
      <c r="BT641" s="12"/>
      <c r="BU641" s="12"/>
      <c r="BV641" s="12"/>
      <c r="BW641" s="12"/>
      <c r="BX641" s="12"/>
      <c r="BY641" s="12"/>
      <c r="BZ641" s="12"/>
      <c r="CA641" s="12"/>
      <c r="CB641" s="141"/>
      <c r="CC641" s="12"/>
      <c r="CD641" s="12"/>
      <c r="CE641" s="12"/>
      <c r="CF641" s="12"/>
      <c r="CG641" s="12"/>
      <c r="CH641" s="12"/>
      <c r="CI641" s="12"/>
      <c r="CJ641" s="12"/>
      <c r="CK641" s="12"/>
      <c r="CL641" s="12"/>
      <c r="CM641" s="12"/>
      <c r="CN641" s="12"/>
      <c r="CO641" s="12"/>
      <c r="CP641" s="12"/>
      <c r="CQ641" s="12"/>
      <c r="CR641" s="12"/>
      <c r="CS641" s="12"/>
      <c r="CT641" s="12"/>
      <c r="CU641" s="12"/>
      <c r="CV641" s="12"/>
      <c r="CW641" s="12"/>
      <c r="CX641" s="12"/>
      <c r="CY641" s="12"/>
      <c r="CZ641" s="12"/>
      <c r="DA641" s="12"/>
      <c r="DB641" s="12"/>
      <c r="DC641" s="12"/>
      <c r="DD641" s="12"/>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c r="EA641" s="12"/>
      <c r="EB641" s="12"/>
      <c r="EC641" s="12"/>
      <c r="ED641" s="12"/>
      <c r="EE641" s="12"/>
      <c r="EF641" s="12"/>
      <c r="EG641" s="12"/>
      <c r="EH641" s="12"/>
      <c r="EI641" s="12"/>
      <c r="EJ641" s="12"/>
      <c r="EK641" s="12"/>
      <c r="EL641" s="12"/>
      <c r="EM641" s="12"/>
      <c r="EN641" s="12"/>
      <c r="EO641" s="12"/>
      <c r="EP641" s="12"/>
      <c r="EQ641" s="12"/>
      <c r="ER641" s="12"/>
      <c r="ES641" s="12"/>
      <c r="ET641" s="12"/>
      <c r="EU641" s="12"/>
      <c r="EV641" s="12"/>
      <c r="EW641" s="12"/>
      <c r="EX641" s="12"/>
      <c r="EY641" s="12"/>
      <c r="EZ641" s="12"/>
      <c r="FA641" s="12"/>
      <c r="FB641" s="12"/>
      <c r="FC641" s="12"/>
      <c r="FD641" s="12"/>
      <c r="FE641" s="12"/>
      <c r="FF641" s="12"/>
      <c r="FG641" s="12"/>
    </row>
    <row r="642" spans="1:163" ht="12.75" x14ac:dyDescent="0.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12"/>
      <c r="BH642" s="12"/>
      <c r="BI642" s="12"/>
      <c r="BJ642" s="12"/>
      <c r="BK642" s="12"/>
      <c r="BL642" s="73">
        <f>'Youth population'!AU642</f>
        <v>0</v>
      </c>
      <c r="BM642" s="12"/>
      <c r="BN642" s="12"/>
      <c r="BO642" s="12"/>
      <c r="BP642" s="12"/>
      <c r="BQ642" s="12"/>
      <c r="BR642" s="12"/>
      <c r="BS642" s="12"/>
      <c r="BT642" s="12"/>
      <c r="BU642" s="12"/>
      <c r="BV642" s="12"/>
      <c r="BW642" s="12"/>
      <c r="BX642" s="12"/>
      <c r="BY642" s="12"/>
      <c r="BZ642" s="12"/>
      <c r="CA642" s="12"/>
      <c r="CB642" s="141"/>
      <c r="CC642" s="12"/>
      <c r="CD642" s="12"/>
      <c r="CE642" s="12"/>
      <c r="CF642" s="12"/>
      <c r="CG642" s="12"/>
      <c r="CH642" s="12"/>
      <c r="CI642" s="12"/>
      <c r="CJ642" s="12"/>
      <c r="CK642" s="12"/>
      <c r="CL642" s="12"/>
      <c r="CM642" s="12"/>
      <c r="CN642" s="12"/>
      <c r="CO642" s="12"/>
      <c r="CP642" s="12"/>
      <c r="CQ642" s="12"/>
      <c r="CR642" s="12"/>
      <c r="CS642" s="12"/>
      <c r="CT642" s="12"/>
      <c r="CU642" s="12"/>
      <c r="CV642" s="12"/>
      <c r="CW642" s="12"/>
      <c r="CX642" s="12"/>
      <c r="CY642" s="12"/>
      <c r="CZ642" s="12"/>
      <c r="DA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c r="EB642" s="12"/>
      <c r="EC642" s="12"/>
      <c r="ED642" s="12"/>
      <c r="EE642" s="12"/>
      <c r="EF642" s="12"/>
      <c r="EG642" s="12"/>
      <c r="EH642" s="12"/>
      <c r="EI642" s="12"/>
      <c r="EJ642" s="12"/>
      <c r="EK642" s="12"/>
      <c r="EL642" s="12"/>
      <c r="EM642" s="12"/>
      <c r="EN642" s="12"/>
      <c r="EO642" s="12"/>
      <c r="EP642" s="12"/>
      <c r="EQ642" s="12"/>
      <c r="ER642" s="12"/>
      <c r="ES642" s="12"/>
      <c r="ET642" s="12"/>
      <c r="EU642" s="12"/>
      <c r="EV642" s="12"/>
      <c r="EW642" s="12"/>
      <c r="EX642" s="12"/>
      <c r="EY642" s="12"/>
      <c r="EZ642" s="12"/>
      <c r="FA642" s="12"/>
      <c r="FB642" s="12"/>
      <c r="FC642" s="12"/>
      <c r="FD642" s="12"/>
      <c r="FE642" s="12"/>
      <c r="FF642" s="12"/>
      <c r="FG642" s="12"/>
    </row>
    <row r="643" spans="1:163" ht="12.75" x14ac:dyDescent="0.2">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12"/>
      <c r="BH643" s="12"/>
      <c r="BI643" s="12"/>
      <c r="BJ643" s="12"/>
      <c r="BK643" s="12"/>
      <c r="BL643" s="73">
        <f>'Youth population'!AU643</f>
        <v>0</v>
      </c>
      <c r="BM643" s="12"/>
      <c r="BN643" s="12"/>
      <c r="BO643" s="12"/>
      <c r="BP643" s="12"/>
      <c r="BQ643" s="12"/>
      <c r="BR643" s="12"/>
      <c r="BS643" s="12"/>
      <c r="BT643" s="12"/>
      <c r="BU643" s="12"/>
      <c r="BV643" s="12"/>
      <c r="BW643" s="12"/>
      <c r="BX643" s="12"/>
      <c r="BY643" s="12"/>
      <c r="BZ643" s="12"/>
      <c r="CA643" s="12"/>
      <c r="CB643" s="141"/>
      <c r="CC643" s="12"/>
      <c r="CD643" s="12"/>
      <c r="CE643" s="12"/>
      <c r="CF643" s="12"/>
      <c r="CG643" s="12"/>
      <c r="CH643" s="12"/>
      <c r="CI643" s="12"/>
      <c r="CJ643" s="12"/>
      <c r="CK643" s="12"/>
      <c r="CL643" s="12"/>
      <c r="CM643" s="12"/>
      <c r="CN643" s="12"/>
      <c r="CO643" s="12"/>
      <c r="CP643" s="12"/>
      <c r="CQ643" s="12"/>
      <c r="CR643" s="12"/>
      <c r="CS643" s="12"/>
      <c r="CT643" s="12"/>
      <c r="CU643" s="12"/>
      <c r="CV643" s="12"/>
      <c r="CW643" s="12"/>
      <c r="CX643" s="12"/>
      <c r="CY643" s="12"/>
      <c r="CZ643" s="12"/>
      <c r="DA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c r="EB643" s="12"/>
      <c r="EC643" s="12"/>
      <c r="ED643" s="12"/>
      <c r="EE643" s="12"/>
      <c r="EF643" s="12"/>
      <c r="EG643" s="12"/>
      <c r="EH643" s="12"/>
      <c r="EI643" s="12"/>
      <c r="EJ643" s="12"/>
      <c r="EK643" s="12"/>
      <c r="EL643" s="12"/>
      <c r="EM643" s="12"/>
      <c r="EN643" s="12"/>
      <c r="EO643" s="12"/>
      <c r="EP643" s="12"/>
      <c r="EQ643" s="12"/>
      <c r="ER643" s="12"/>
      <c r="ES643" s="12"/>
      <c r="ET643" s="12"/>
      <c r="EU643" s="12"/>
      <c r="EV643" s="12"/>
      <c r="EW643" s="12"/>
      <c r="EX643" s="12"/>
      <c r="EY643" s="12"/>
      <c r="EZ643" s="12"/>
      <c r="FA643" s="12"/>
      <c r="FB643" s="12"/>
      <c r="FC643" s="12"/>
      <c r="FD643" s="12"/>
      <c r="FE643" s="12"/>
      <c r="FF643" s="12"/>
      <c r="FG643" s="12"/>
    </row>
    <row r="644" spans="1:163" ht="12.75" x14ac:dyDescent="0.2">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12"/>
      <c r="BH644" s="12"/>
      <c r="BI644" s="12"/>
      <c r="BJ644" s="12"/>
      <c r="BK644" s="12"/>
      <c r="BL644" s="117">
        <f>'Youth population'!AU644</f>
        <v>0</v>
      </c>
      <c r="BM644" s="12"/>
      <c r="BN644" s="12"/>
      <c r="BO644" s="12"/>
      <c r="BP644" s="12"/>
      <c r="BQ644" s="12"/>
      <c r="BR644" s="12"/>
      <c r="BS644" s="12"/>
      <c r="BT644" s="12"/>
      <c r="BU644" s="12"/>
      <c r="BV644" s="12"/>
      <c r="BW644" s="12"/>
      <c r="BX644" s="12"/>
      <c r="BY644" s="12"/>
      <c r="BZ644" s="12"/>
      <c r="CA644" s="12"/>
      <c r="CB644" s="141"/>
      <c r="CC644" s="12"/>
      <c r="CD644" s="12"/>
      <c r="CE644" s="12"/>
      <c r="CF644" s="12"/>
      <c r="CG644" s="12"/>
      <c r="CH644" s="12"/>
      <c r="CI644" s="12"/>
      <c r="CJ644" s="12"/>
      <c r="CK644" s="12"/>
      <c r="CL644" s="12"/>
      <c r="CM644" s="12"/>
      <c r="CN644" s="12"/>
      <c r="CO644" s="12"/>
      <c r="CP644" s="12"/>
      <c r="CQ644" s="12"/>
      <c r="CR644" s="12"/>
      <c r="CS644" s="12"/>
      <c r="CT644" s="12"/>
      <c r="CU644" s="12"/>
      <c r="CV644" s="12"/>
      <c r="CW644" s="12"/>
      <c r="CX644" s="12"/>
      <c r="CY644" s="12"/>
      <c r="CZ644" s="12"/>
      <c r="DA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c r="EB644" s="12"/>
      <c r="EC644" s="12"/>
      <c r="ED644" s="12"/>
      <c r="EE644" s="12"/>
      <c r="EF644" s="12"/>
      <c r="EG644" s="12"/>
      <c r="EH644" s="12"/>
      <c r="EI644" s="12"/>
      <c r="EJ644" s="12"/>
      <c r="EK644" s="12"/>
      <c r="EL644" s="12"/>
      <c r="EM644" s="12"/>
      <c r="EN644" s="12"/>
      <c r="EO644" s="12"/>
      <c r="EP644" s="12"/>
      <c r="EQ644" s="12"/>
      <c r="ER644" s="12"/>
      <c r="ES644" s="12"/>
      <c r="ET644" s="12"/>
      <c r="EU644" s="12"/>
      <c r="EV644" s="12"/>
      <c r="EW644" s="12"/>
      <c r="EX644" s="12"/>
      <c r="EY644" s="12"/>
      <c r="EZ644" s="12"/>
      <c r="FA644" s="12"/>
      <c r="FB644" s="12"/>
      <c r="FC644" s="12"/>
      <c r="FD644" s="12"/>
      <c r="FE644" s="12"/>
      <c r="FF644" s="12"/>
      <c r="FG644" s="12"/>
    </row>
    <row r="645" spans="1:163" ht="12.75" x14ac:dyDescent="0.2">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81">
        <f>'Youth population'!AU645</f>
        <v>0</v>
      </c>
      <c r="BM645" s="12"/>
      <c r="BN645" s="12"/>
      <c r="BO645" s="12"/>
      <c r="BP645" s="12"/>
      <c r="BQ645" s="12"/>
      <c r="BR645" s="12"/>
      <c r="BS645" s="12"/>
      <c r="BT645" s="12"/>
      <c r="BU645" s="12"/>
      <c r="BV645" s="12"/>
      <c r="BW645" s="12"/>
      <c r="BX645" s="12"/>
      <c r="BY645" s="12"/>
      <c r="BZ645" s="12"/>
      <c r="CA645" s="12"/>
      <c r="CB645" s="141"/>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row>
    <row r="646" spans="1:163" ht="12.75" x14ac:dyDescent="0.2">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c r="BK646" s="12"/>
      <c r="BL646" s="81">
        <f>'Youth population'!AU646</f>
        <v>0</v>
      </c>
      <c r="BM646" s="12"/>
      <c r="BN646" s="12"/>
      <c r="BO646" s="12"/>
      <c r="BP646" s="12"/>
      <c r="BQ646" s="12"/>
      <c r="BR646" s="12"/>
      <c r="BS646" s="12"/>
      <c r="BT646" s="12"/>
      <c r="BU646" s="12"/>
      <c r="BV646" s="12"/>
      <c r="BW646" s="12"/>
      <c r="BX646" s="12"/>
      <c r="BY646" s="12"/>
      <c r="BZ646" s="12"/>
      <c r="CA646" s="12"/>
      <c r="CB646" s="141"/>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12"/>
      <c r="EI646" s="12"/>
      <c r="EJ646" s="12"/>
      <c r="EK646" s="12"/>
      <c r="EL646" s="12"/>
      <c r="EM646" s="12"/>
      <c r="EN646" s="12"/>
      <c r="EO646" s="12"/>
      <c r="EP646" s="12"/>
      <c r="EQ646" s="12"/>
      <c r="ER646" s="12"/>
      <c r="ES646" s="12"/>
      <c r="ET646" s="12"/>
      <c r="EU646" s="12"/>
      <c r="EV646" s="12"/>
      <c r="EW646" s="12"/>
      <c r="EX646" s="12"/>
      <c r="EY646" s="12"/>
      <c r="EZ646" s="12"/>
      <c r="FA646" s="12"/>
      <c r="FB646" s="12"/>
      <c r="FC646" s="12"/>
      <c r="FD646" s="12"/>
      <c r="FE646" s="12"/>
      <c r="FF646" s="12"/>
      <c r="FG646" s="12"/>
    </row>
    <row r="647" spans="1:163" ht="12.75" x14ac:dyDescent="0.2">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69">
        <f>'Youth population'!AU647</f>
        <v>0</v>
      </c>
      <c r="BM647" s="12"/>
      <c r="BN647" s="12"/>
      <c r="BO647" s="12"/>
      <c r="BP647" s="12"/>
      <c r="BQ647" s="12"/>
      <c r="BR647" s="12"/>
      <c r="BS647" s="12"/>
      <c r="BT647" s="12"/>
      <c r="BU647" s="12"/>
      <c r="BV647" s="12"/>
      <c r="BW647" s="12"/>
      <c r="BX647" s="12"/>
      <c r="BY647" s="12"/>
      <c r="BZ647" s="12"/>
      <c r="CA647" s="12"/>
      <c r="CB647" s="141"/>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row>
    <row r="648" spans="1:163" ht="12.75" x14ac:dyDescent="0.2">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12"/>
      <c r="BH648" s="12"/>
      <c r="BI648" s="12"/>
      <c r="BJ648" s="12"/>
      <c r="BK648" s="12"/>
      <c r="BL648" s="81">
        <f>'Youth population'!AU648</f>
        <v>0</v>
      </c>
      <c r="BM648" s="12"/>
      <c r="BN648" s="12"/>
      <c r="BO648" s="12"/>
      <c r="BP648" s="12"/>
      <c r="BQ648" s="12"/>
      <c r="BR648" s="12"/>
      <c r="BS648" s="12"/>
      <c r="BT648" s="12"/>
      <c r="BU648" s="12"/>
      <c r="BV648" s="12"/>
      <c r="BW648" s="12"/>
      <c r="BX648" s="12"/>
      <c r="BY648" s="12"/>
      <c r="BZ648" s="12"/>
      <c r="CA648" s="12"/>
      <c r="CB648" s="141"/>
      <c r="CC648" s="12"/>
      <c r="CD648" s="12"/>
      <c r="CE648" s="12"/>
      <c r="CF648" s="12"/>
      <c r="CG648" s="12"/>
      <c r="CH648" s="12"/>
      <c r="CI648" s="12"/>
      <c r="CJ648" s="12"/>
      <c r="CK648" s="12"/>
      <c r="CL648" s="12"/>
      <c r="CM648" s="12"/>
      <c r="CN648" s="12"/>
      <c r="CO648" s="12"/>
      <c r="CP648" s="12"/>
      <c r="CQ648" s="12"/>
      <c r="CR648" s="12"/>
      <c r="CS648" s="12"/>
      <c r="CT648" s="12"/>
      <c r="CU648" s="12"/>
      <c r="CV648" s="12"/>
      <c r="CW648" s="12"/>
      <c r="CX648" s="12"/>
      <c r="CY648" s="12"/>
      <c r="CZ648" s="12"/>
      <c r="DA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c r="EB648" s="12"/>
      <c r="EC648" s="12"/>
      <c r="ED648" s="12"/>
      <c r="EE648" s="12"/>
      <c r="EF648" s="12"/>
      <c r="EG648" s="12"/>
      <c r="EH648" s="12"/>
      <c r="EI648" s="12"/>
      <c r="EJ648" s="12"/>
      <c r="EK648" s="12"/>
      <c r="EL648" s="12"/>
      <c r="EM648" s="12"/>
      <c r="EN648" s="12"/>
      <c r="EO648" s="12"/>
      <c r="EP648" s="12"/>
      <c r="EQ648" s="12"/>
      <c r="ER648" s="12"/>
      <c r="ES648" s="12"/>
      <c r="ET648" s="12"/>
      <c r="EU648" s="12"/>
      <c r="EV648" s="12"/>
      <c r="EW648" s="12"/>
      <c r="EX648" s="12"/>
      <c r="EY648" s="12"/>
      <c r="EZ648" s="12"/>
      <c r="FA648" s="12"/>
      <c r="FB648" s="12"/>
      <c r="FC648" s="12"/>
      <c r="FD648" s="12"/>
      <c r="FE648" s="12"/>
      <c r="FF648" s="12"/>
      <c r="FG648" s="12"/>
    </row>
    <row r="649" spans="1:163" ht="12.75" x14ac:dyDescent="0.2">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41"/>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row>
    <row r="650" spans="1:163" ht="12.75" x14ac:dyDescent="0.2">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12"/>
      <c r="BH650" s="12"/>
      <c r="BI650" s="12"/>
      <c r="BJ650" s="12"/>
      <c r="BK650" s="12"/>
      <c r="BL650" s="10"/>
      <c r="BM650" s="12"/>
      <c r="BN650" s="12"/>
      <c r="BO650" s="12"/>
      <c r="BP650" s="12"/>
      <c r="BQ650" s="12"/>
      <c r="BR650" s="12"/>
      <c r="BS650" s="12"/>
      <c r="BT650" s="12"/>
      <c r="BU650" s="12"/>
      <c r="BV650" s="12"/>
      <c r="BW650" s="12"/>
      <c r="BX650" s="12"/>
      <c r="BY650" s="12"/>
      <c r="BZ650" s="12"/>
      <c r="CA650" s="12"/>
      <c r="CB650" s="141"/>
      <c r="CC650" s="12"/>
      <c r="CD650" s="12"/>
      <c r="CE650" s="12"/>
      <c r="CF650" s="12"/>
      <c r="CG650" s="12"/>
      <c r="CH650" s="12"/>
      <c r="CI650" s="12"/>
      <c r="CJ650" s="12"/>
      <c r="CK650" s="12"/>
      <c r="CL650" s="12"/>
      <c r="CM650" s="12"/>
      <c r="CN650" s="12"/>
      <c r="CO650" s="12"/>
      <c r="CP650" s="12"/>
      <c r="CQ650" s="12"/>
      <c r="CR650" s="12"/>
      <c r="CS650" s="12"/>
      <c r="CT650" s="12"/>
      <c r="CU650" s="12"/>
      <c r="CV650" s="12"/>
      <c r="CW650" s="12"/>
      <c r="CX650" s="12"/>
      <c r="CY650" s="12"/>
      <c r="CZ650" s="12"/>
      <c r="DA650" s="12"/>
      <c r="DB650" s="12"/>
      <c r="DC650" s="12"/>
      <c r="DD650" s="12"/>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c r="EA650" s="12"/>
      <c r="EB650" s="12"/>
      <c r="EC650" s="12"/>
      <c r="ED650" s="12"/>
      <c r="EE650" s="12"/>
      <c r="EF650" s="12"/>
      <c r="EG650" s="12"/>
      <c r="EH650" s="12"/>
      <c r="EI650" s="12"/>
      <c r="EJ650" s="12"/>
      <c r="EK650" s="12"/>
      <c r="EL650" s="12"/>
      <c r="EM650" s="12"/>
      <c r="EN650" s="12"/>
      <c r="EO650" s="12"/>
      <c r="EP650" s="12"/>
      <c r="EQ650" s="12"/>
      <c r="ER650" s="12"/>
      <c r="ES650" s="12"/>
      <c r="ET650" s="12"/>
      <c r="EU650" s="12"/>
      <c r="EV650" s="12"/>
      <c r="EW650" s="12"/>
      <c r="EX650" s="12"/>
      <c r="EY650" s="12"/>
      <c r="EZ650" s="12"/>
      <c r="FA650" s="12"/>
      <c r="FB650" s="12"/>
      <c r="FC650" s="12"/>
      <c r="FD650" s="12"/>
      <c r="FE650" s="12"/>
      <c r="FF650" s="12"/>
      <c r="FG650" s="12"/>
    </row>
    <row r="651" spans="1:163" ht="12.75" x14ac:dyDescent="0.2">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12"/>
      <c r="BH651" s="12"/>
      <c r="BI651" s="12"/>
      <c r="BJ651" s="12"/>
      <c r="BK651" s="12"/>
      <c r="BL651" s="10"/>
      <c r="BM651" s="12"/>
      <c r="BN651" s="12"/>
      <c r="BO651" s="12"/>
      <c r="BP651" s="12"/>
      <c r="BQ651" s="12"/>
      <c r="BR651" s="12"/>
      <c r="BS651" s="12"/>
      <c r="BT651" s="12"/>
      <c r="BU651" s="12"/>
      <c r="BV651" s="12"/>
      <c r="BW651" s="12"/>
      <c r="BX651" s="12"/>
      <c r="BY651" s="12"/>
      <c r="BZ651" s="12"/>
      <c r="CA651" s="12"/>
      <c r="CB651" s="141"/>
      <c r="CC651" s="12"/>
      <c r="CD651" s="12"/>
      <c r="CE651" s="12"/>
      <c r="CF651" s="12"/>
      <c r="CG651" s="12"/>
      <c r="CH651" s="12"/>
      <c r="CI651" s="12"/>
      <c r="CJ651" s="12"/>
      <c r="CK651" s="12"/>
      <c r="CL651" s="12"/>
      <c r="CM651" s="12"/>
      <c r="CN651" s="12"/>
      <c r="CO651" s="12"/>
      <c r="CP651" s="12"/>
      <c r="CQ651" s="12"/>
      <c r="CR651" s="12"/>
      <c r="CS651" s="12"/>
      <c r="CT651" s="12"/>
      <c r="CU651" s="12"/>
      <c r="CV651" s="12"/>
      <c r="CW651" s="12"/>
      <c r="CX651" s="12"/>
      <c r="CY651" s="12"/>
      <c r="CZ651" s="12"/>
      <c r="DA651" s="12"/>
      <c r="DB651" s="12"/>
      <c r="DC651" s="12"/>
      <c r="DD651" s="12"/>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c r="EA651" s="12"/>
      <c r="EB651" s="12"/>
      <c r="EC651" s="12"/>
      <c r="ED651" s="12"/>
      <c r="EE651" s="12"/>
      <c r="EF651" s="12"/>
      <c r="EG651" s="12"/>
      <c r="EH651" s="12"/>
      <c r="EI651" s="12"/>
      <c r="EJ651" s="12"/>
      <c r="EK651" s="12"/>
      <c r="EL651" s="12"/>
      <c r="EM651" s="12"/>
      <c r="EN651" s="12"/>
      <c r="EO651" s="12"/>
      <c r="EP651" s="12"/>
      <c r="EQ651" s="12"/>
      <c r="ER651" s="12"/>
      <c r="ES651" s="12"/>
      <c r="ET651" s="12"/>
      <c r="EU651" s="12"/>
      <c r="EV651" s="12"/>
      <c r="EW651" s="12"/>
      <c r="EX651" s="12"/>
      <c r="EY651" s="12"/>
      <c r="EZ651" s="12"/>
      <c r="FA651" s="12"/>
      <c r="FB651" s="12"/>
      <c r="FC651" s="12"/>
      <c r="FD651" s="12"/>
      <c r="FE651" s="12"/>
      <c r="FF651" s="12"/>
      <c r="FG651" s="12"/>
    </row>
    <row r="652" spans="1:163" ht="25.5" x14ac:dyDescent="0.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12"/>
      <c r="BH652" s="12"/>
      <c r="BI652" s="12"/>
      <c r="BJ652" s="12"/>
      <c r="BK652" s="12"/>
      <c r="BL652" s="29" t="s">
        <v>43</v>
      </c>
      <c r="BM652" s="12"/>
      <c r="BN652" s="12"/>
      <c r="BO652" s="12"/>
      <c r="BP652" s="12"/>
      <c r="BQ652" s="12"/>
      <c r="BR652" s="12"/>
      <c r="BS652" s="12"/>
      <c r="BT652" s="12"/>
      <c r="BU652" s="12"/>
      <c r="BV652" s="12"/>
      <c r="BW652" s="12"/>
      <c r="BX652" s="12"/>
      <c r="BY652" s="12"/>
      <c r="BZ652" s="12"/>
      <c r="CA652" s="12"/>
      <c r="CB652" s="141"/>
      <c r="CC652" s="12"/>
      <c r="CD652" s="12"/>
      <c r="CE652" s="12"/>
      <c r="CF652" s="12"/>
      <c r="CG652" s="12"/>
      <c r="CH652" s="12"/>
      <c r="CI652" s="12"/>
      <c r="CJ652" s="12"/>
      <c r="CK652" s="12"/>
      <c r="CL652" s="12"/>
      <c r="CM652" s="12"/>
      <c r="CN652" s="12"/>
      <c r="CO652" s="12"/>
      <c r="CP652" s="12"/>
      <c r="CQ652" s="12"/>
      <c r="CR652" s="12"/>
      <c r="CS652" s="12"/>
      <c r="CT652" s="12"/>
      <c r="CU652" s="12"/>
      <c r="CV652" s="12"/>
      <c r="CW652" s="12"/>
      <c r="CX652" s="12"/>
      <c r="CY652" s="12"/>
      <c r="CZ652" s="12"/>
      <c r="DA652" s="12"/>
      <c r="DB652" s="12"/>
      <c r="DC652" s="12"/>
      <c r="DD652" s="12"/>
      <c r="DE652" s="12"/>
      <c r="DF652" s="12"/>
      <c r="DG652" s="12"/>
      <c r="DH652" s="12"/>
      <c r="DI652" s="12"/>
      <c r="DJ652" s="12"/>
      <c r="DK652" s="12"/>
      <c r="DL652" s="12"/>
      <c r="DM652" s="12"/>
      <c r="DN652" s="12"/>
      <c r="DO652" s="12"/>
      <c r="DP652" s="12"/>
      <c r="DQ652" s="12"/>
      <c r="DR652" s="12"/>
      <c r="DS652" s="12"/>
      <c r="DT652" s="12"/>
      <c r="DU652" s="12"/>
      <c r="DV652" s="12"/>
      <c r="DW652" s="12"/>
      <c r="DX652" s="12"/>
      <c r="DY652" s="12"/>
      <c r="DZ652" s="12"/>
      <c r="EA652" s="12"/>
      <c r="EB652" s="12"/>
      <c r="EC652" s="12"/>
      <c r="ED652" s="12"/>
      <c r="EE652" s="12"/>
      <c r="EF652" s="12"/>
      <c r="EG652" s="12"/>
      <c r="EH652" s="12"/>
      <c r="EI652" s="12"/>
      <c r="EJ652" s="12"/>
      <c r="EK652" s="12"/>
      <c r="EL652" s="12"/>
      <c r="EM652" s="12"/>
      <c r="EN652" s="12"/>
      <c r="EO652" s="12"/>
      <c r="EP652" s="12"/>
      <c r="EQ652" s="12"/>
      <c r="ER652" s="12"/>
      <c r="ES652" s="12"/>
      <c r="ET652" s="12"/>
      <c r="EU652" s="12"/>
      <c r="EV652" s="12"/>
      <c r="EW652" s="12"/>
      <c r="EX652" s="12"/>
      <c r="EY652" s="12"/>
      <c r="EZ652" s="12"/>
      <c r="FA652" s="12"/>
      <c r="FB652" s="12"/>
      <c r="FC652" s="12"/>
      <c r="FD652" s="12"/>
      <c r="FE652" s="12"/>
      <c r="FF652" s="12"/>
      <c r="FG652" s="12"/>
    </row>
    <row r="653" spans="1:163" ht="12.75" x14ac:dyDescent="0.2">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12"/>
      <c r="BH653" s="12"/>
      <c r="BI653" s="12"/>
      <c r="BJ653" s="12"/>
      <c r="BK653" s="12"/>
      <c r="BL653" s="35">
        <f>'Youth population'!AU653</f>
        <v>0</v>
      </c>
      <c r="BM653" s="12"/>
      <c r="BN653" s="12"/>
      <c r="BO653" s="12"/>
      <c r="BP653" s="12"/>
      <c r="BQ653" s="12"/>
      <c r="BR653" s="12"/>
      <c r="BS653" s="12"/>
      <c r="BT653" s="12"/>
      <c r="BU653" s="12"/>
      <c r="BV653" s="12"/>
      <c r="BW653" s="12"/>
      <c r="BX653" s="12"/>
      <c r="BY653" s="12"/>
      <c r="BZ653" s="12"/>
      <c r="CA653" s="12"/>
      <c r="CB653" s="141"/>
      <c r="CC653" s="12"/>
      <c r="CD653" s="12"/>
      <c r="CE653" s="12"/>
      <c r="CF653" s="12"/>
      <c r="CG653" s="12"/>
      <c r="CH653" s="12"/>
      <c r="CI653" s="12"/>
      <c r="CJ653" s="12"/>
      <c r="CK653" s="12"/>
      <c r="CL653" s="12"/>
      <c r="CM653" s="12"/>
      <c r="CN653" s="12"/>
      <c r="CO653" s="12"/>
      <c r="CP653" s="12"/>
      <c r="CQ653" s="12"/>
      <c r="CR653" s="12"/>
      <c r="CS653" s="12"/>
      <c r="CT653" s="12"/>
      <c r="CU653" s="12"/>
      <c r="CV653" s="12"/>
      <c r="CW653" s="12"/>
      <c r="CX653" s="12"/>
      <c r="CY653" s="12"/>
      <c r="CZ653" s="12"/>
      <c r="DA653" s="12"/>
      <c r="DB653" s="12"/>
      <c r="DC653" s="12"/>
      <c r="DD653" s="12"/>
      <c r="DE653" s="12"/>
      <c r="DF653" s="12"/>
      <c r="DG653" s="12"/>
      <c r="DH653" s="12"/>
      <c r="DI653" s="12"/>
      <c r="DJ653" s="12"/>
      <c r="DK653" s="12"/>
      <c r="DL653" s="12"/>
      <c r="DM653" s="12"/>
      <c r="DN653" s="12"/>
      <c r="DO653" s="12"/>
      <c r="DP653" s="12"/>
      <c r="DQ653" s="12"/>
      <c r="DR653" s="12"/>
      <c r="DS653" s="12"/>
      <c r="DT653" s="12"/>
      <c r="DU653" s="12"/>
      <c r="DV653" s="12"/>
      <c r="DW653" s="12"/>
      <c r="DX653" s="12"/>
      <c r="DY653" s="12"/>
      <c r="DZ653" s="12"/>
      <c r="EA653" s="12"/>
      <c r="EB653" s="12"/>
      <c r="EC653" s="12"/>
      <c r="ED653" s="12"/>
      <c r="EE653" s="12"/>
      <c r="EF653" s="12"/>
      <c r="EG653" s="12"/>
      <c r="EH653" s="12"/>
      <c r="EI653" s="12"/>
      <c r="EJ653" s="12"/>
      <c r="EK653" s="12"/>
      <c r="EL653" s="12"/>
      <c r="EM653" s="12"/>
      <c r="EN653" s="12"/>
      <c r="EO653" s="12"/>
      <c r="EP653" s="12"/>
      <c r="EQ653" s="12"/>
      <c r="ER653" s="12"/>
      <c r="ES653" s="12"/>
      <c r="ET653" s="12"/>
      <c r="EU653" s="12"/>
      <c r="EV653" s="12"/>
      <c r="EW653" s="12"/>
      <c r="EX653" s="12"/>
      <c r="EY653" s="12"/>
      <c r="EZ653" s="12"/>
      <c r="FA653" s="12"/>
      <c r="FB653" s="12"/>
      <c r="FC653" s="12"/>
      <c r="FD653" s="12"/>
      <c r="FE653" s="12"/>
      <c r="FF653" s="12"/>
      <c r="FG653" s="12"/>
    </row>
    <row r="654" spans="1:163" ht="12.75" x14ac:dyDescent="0.2">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12"/>
      <c r="BH654" s="12"/>
      <c r="BI654" s="12"/>
      <c r="BJ654" s="12"/>
      <c r="BK654" s="12"/>
      <c r="BL654" s="69">
        <f>'Youth population'!AU654</f>
        <v>0</v>
      </c>
      <c r="BM654" s="12"/>
      <c r="BN654" s="12"/>
      <c r="BO654" s="12"/>
      <c r="BP654" s="12"/>
      <c r="BQ654" s="12"/>
      <c r="BR654" s="12"/>
      <c r="BS654" s="12"/>
      <c r="BT654" s="12"/>
      <c r="BU654" s="12"/>
      <c r="BV654" s="12"/>
      <c r="BW654" s="12"/>
      <c r="BX654" s="12"/>
      <c r="BY654" s="12"/>
      <c r="BZ654" s="12"/>
      <c r="CA654" s="12"/>
      <c r="CB654" s="141"/>
      <c r="CC654" s="12"/>
      <c r="CD654" s="12"/>
      <c r="CE654" s="12"/>
      <c r="CF654" s="12"/>
      <c r="CG654" s="12"/>
      <c r="CH654" s="12"/>
      <c r="CI654" s="12"/>
      <c r="CJ654" s="12"/>
      <c r="CK654" s="12"/>
      <c r="CL654" s="12"/>
      <c r="CM654" s="12"/>
      <c r="CN654" s="12"/>
      <c r="CO654" s="12"/>
      <c r="CP654" s="12"/>
      <c r="CQ654" s="12"/>
      <c r="CR654" s="12"/>
      <c r="CS654" s="12"/>
      <c r="CT654" s="12"/>
      <c r="CU654" s="12"/>
      <c r="CV654" s="12"/>
      <c r="CW654" s="12"/>
      <c r="CX654" s="12"/>
      <c r="CY654" s="12"/>
      <c r="CZ654" s="12"/>
      <c r="DA654" s="12"/>
      <c r="DB654" s="12"/>
      <c r="DC654" s="12"/>
      <c r="DD654" s="12"/>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c r="EA654" s="12"/>
      <c r="EB654" s="12"/>
      <c r="EC654" s="12"/>
      <c r="ED654" s="12"/>
      <c r="EE654" s="12"/>
      <c r="EF654" s="12"/>
      <c r="EG654" s="12"/>
      <c r="EH654" s="12"/>
      <c r="EI654" s="12"/>
      <c r="EJ654" s="12"/>
      <c r="EK654" s="12"/>
      <c r="EL654" s="12"/>
      <c r="EM654" s="12"/>
      <c r="EN654" s="12"/>
      <c r="EO654" s="12"/>
      <c r="EP654" s="12"/>
      <c r="EQ654" s="12"/>
      <c r="ER654" s="12"/>
      <c r="ES654" s="12"/>
      <c r="ET654" s="12"/>
      <c r="EU654" s="12"/>
      <c r="EV654" s="12"/>
      <c r="EW654" s="12"/>
      <c r="EX654" s="12"/>
      <c r="EY654" s="12"/>
      <c r="EZ654" s="12"/>
      <c r="FA654" s="12"/>
      <c r="FB654" s="12"/>
      <c r="FC654" s="12"/>
      <c r="FD654" s="12"/>
      <c r="FE654" s="12"/>
      <c r="FF654" s="12"/>
      <c r="FG654" s="12"/>
    </row>
    <row r="655" spans="1:163" ht="12.75" x14ac:dyDescent="0.2">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12"/>
      <c r="BH655" s="12"/>
      <c r="BI655" s="12"/>
      <c r="BJ655" s="12"/>
      <c r="BK655" s="12"/>
      <c r="BL655" s="117">
        <f>'Youth population'!AU655</f>
        <v>0</v>
      </c>
      <c r="BM655" s="12"/>
      <c r="BN655" s="12"/>
      <c r="BO655" s="12"/>
      <c r="BP655" s="12"/>
      <c r="BQ655" s="12"/>
      <c r="BR655" s="12"/>
      <c r="BS655" s="12"/>
      <c r="BT655" s="12"/>
      <c r="BU655" s="12"/>
      <c r="BV655" s="12"/>
      <c r="BW655" s="12"/>
      <c r="BX655" s="12"/>
      <c r="BY655" s="12"/>
      <c r="BZ655" s="12"/>
      <c r="CA655" s="12"/>
      <c r="CB655" s="141"/>
      <c r="CC655" s="12"/>
      <c r="CD655" s="12"/>
      <c r="CE655" s="12"/>
      <c r="CF655" s="12"/>
      <c r="CG655" s="12"/>
      <c r="CH655" s="12"/>
      <c r="CI655" s="12"/>
      <c r="CJ655" s="12"/>
      <c r="CK655" s="12"/>
      <c r="CL655" s="12"/>
      <c r="CM655" s="12"/>
      <c r="CN655" s="12"/>
      <c r="CO655" s="12"/>
      <c r="CP655" s="12"/>
      <c r="CQ655" s="12"/>
      <c r="CR655" s="12"/>
      <c r="CS655" s="12"/>
      <c r="CT655" s="12"/>
      <c r="CU655" s="12"/>
      <c r="CV655" s="12"/>
      <c r="CW655" s="12"/>
      <c r="CX655" s="12"/>
      <c r="CY655" s="12"/>
      <c r="CZ655" s="12"/>
      <c r="DA655" s="12"/>
      <c r="DB655" s="12"/>
      <c r="DC655" s="12"/>
      <c r="DD655" s="12"/>
      <c r="DE655" s="12"/>
      <c r="DF655" s="12"/>
      <c r="DG655" s="12"/>
      <c r="DH655" s="12"/>
      <c r="DI655" s="12"/>
      <c r="DJ655" s="12"/>
      <c r="DK655" s="12"/>
      <c r="DL655" s="12"/>
      <c r="DM655" s="12"/>
      <c r="DN655" s="12"/>
      <c r="DO655" s="12"/>
      <c r="DP655" s="12"/>
      <c r="DQ655" s="12"/>
      <c r="DR655" s="12"/>
      <c r="DS655" s="12"/>
      <c r="DT655" s="12"/>
      <c r="DU655" s="12"/>
      <c r="DV655" s="12"/>
      <c r="DW655" s="12"/>
      <c r="DX655" s="12"/>
      <c r="DY655" s="12"/>
      <c r="DZ655" s="12"/>
      <c r="EA655" s="12"/>
      <c r="EB655" s="12"/>
      <c r="EC655" s="12"/>
      <c r="ED655" s="12"/>
      <c r="EE655" s="12"/>
      <c r="EF655" s="12"/>
      <c r="EG655" s="12"/>
      <c r="EH655" s="12"/>
      <c r="EI655" s="12"/>
      <c r="EJ655" s="12"/>
      <c r="EK655" s="12"/>
      <c r="EL655" s="12"/>
      <c r="EM655" s="12"/>
      <c r="EN655" s="12"/>
      <c r="EO655" s="12"/>
      <c r="EP655" s="12"/>
      <c r="EQ655" s="12"/>
      <c r="ER655" s="12"/>
      <c r="ES655" s="12"/>
      <c r="ET655" s="12"/>
      <c r="EU655" s="12"/>
      <c r="EV655" s="12"/>
      <c r="EW655" s="12"/>
      <c r="EX655" s="12"/>
      <c r="EY655" s="12"/>
      <c r="EZ655" s="12"/>
      <c r="FA655" s="12"/>
      <c r="FB655" s="12"/>
      <c r="FC655" s="12"/>
      <c r="FD655" s="12"/>
      <c r="FE655" s="12"/>
      <c r="FF655" s="12"/>
      <c r="FG655" s="12"/>
    </row>
    <row r="656" spans="1:163" ht="12.75" x14ac:dyDescent="0.2">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12"/>
      <c r="BH656" s="12"/>
      <c r="BI656" s="12"/>
      <c r="BJ656" s="12"/>
      <c r="BK656" s="12"/>
      <c r="BL656" s="73">
        <f>'Youth population'!AU656</f>
        <v>0</v>
      </c>
      <c r="BM656" s="12"/>
      <c r="BN656" s="12"/>
      <c r="BO656" s="12"/>
      <c r="BP656" s="12"/>
      <c r="BQ656" s="12"/>
      <c r="BR656" s="12"/>
      <c r="BS656" s="12"/>
      <c r="BT656" s="12"/>
      <c r="BU656" s="12"/>
      <c r="BV656" s="12"/>
      <c r="BW656" s="12"/>
      <c r="BX656" s="12"/>
      <c r="BY656" s="12"/>
      <c r="BZ656" s="12"/>
      <c r="CA656" s="12"/>
      <c r="CB656" s="141"/>
      <c r="CC656" s="12"/>
      <c r="CD656" s="12"/>
      <c r="CE656" s="12"/>
      <c r="CF656" s="12"/>
      <c r="CG656" s="12"/>
      <c r="CH656" s="12"/>
      <c r="CI656" s="12"/>
      <c r="CJ656" s="12"/>
      <c r="CK656" s="12"/>
      <c r="CL656" s="12"/>
      <c r="CM656" s="12"/>
      <c r="CN656" s="12"/>
      <c r="CO656" s="12"/>
      <c r="CP656" s="12"/>
      <c r="CQ656" s="12"/>
      <c r="CR656" s="12"/>
      <c r="CS656" s="12"/>
      <c r="CT656" s="12"/>
      <c r="CU656" s="12"/>
      <c r="CV656" s="12"/>
      <c r="CW656" s="12"/>
      <c r="CX656" s="12"/>
      <c r="CY656" s="12"/>
      <c r="CZ656" s="12"/>
      <c r="DA656" s="12"/>
      <c r="DB656" s="12"/>
      <c r="DC656" s="12"/>
      <c r="DD656" s="12"/>
      <c r="DE656" s="12"/>
      <c r="DF656" s="12"/>
      <c r="DG656" s="12"/>
      <c r="DH656" s="12"/>
      <c r="DI656" s="12"/>
      <c r="DJ656" s="12"/>
      <c r="DK656" s="12"/>
      <c r="DL656" s="12"/>
      <c r="DM656" s="12"/>
      <c r="DN656" s="12"/>
      <c r="DO656" s="12"/>
      <c r="DP656" s="12"/>
      <c r="DQ656" s="12"/>
      <c r="DR656" s="12"/>
      <c r="DS656" s="12"/>
      <c r="DT656" s="12"/>
      <c r="DU656" s="12"/>
      <c r="DV656" s="12"/>
      <c r="DW656" s="12"/>
      <c r="DX656" s="12"/>
      <c r="DY656" s="12"/>
      <c r="DZ656" s="12"/>
      <c r="EA656" s="12"/>
      <c r="EB656" s="12"/>
      <c r="EC656" s="12"/>
      <c r="ED656" s="12"/>
      <c r="EE656" s="12"/>
      <c r="EF656" s="12"/>
      <c r="EG656" s="12"/>
      <c r="EH656" s="12"/>
      <c r="EI656" s="12"/>
      <c r="EJ656" s="12"/>
      <c r="EK656" s="12"/>
      <c r="EL656" s="12"/>
      <c r="EM656" s="12"/>
      <c r="EN656" s="12"/>
      <c r="EO656" s="12"/>
      <c r="EP656" s="12"/>
      <c r="EQ656" s="12"/>
      <c r="ER656" s="12"/>
      <c r="ES656" s="12"/>
      <c r="ET656" s="12"/>
      <c r="EU656" s="12"/>
      <c r="EV656" s="12"/>
      <c r="EW656" s="12"/>
      <c r="EX656" s="12"/>
      <c r="EY656" s="12"/>
      <c r="EZ656" s="12"/>
      <c r="FA656" s="12"/>
      <c r="FB656" s="12"/>
      <c r="FC656" s="12"/>
      <c r="FD656" s="12"/>
      <c r="FE656" s="12"/>
      <c r="FF656" s="12"/>
      <c r="FG656" s="12"/>
    </row>
    <row r="657" spans="1:163" ht="12.75" x14ac:dyDescent="0.2">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12"/>
      <c r="BH657" s="12"/>
      <c r="BI657" s="12"/>
      <c r="BJ657" s="12"/>
      <c r="BK657" s="12"/>
      <c r="BL657" s="69">
        <f>'Youth population'!AU657</f>
        <v>0</v>
      </c>
      <c r="BM657" s="12"/>
      <c r="BN657" s="12"/>
      <c r="BO657" s="12"/>
      <c r="BP657" s="12"/>
      <c r="BQ657" s="12"/>
      <c r="BR657" s="12"/>
      <c r="BS657" s="12"/>
      <c r="BT657" s="12"/>
      <c r="BU657" s="12"/>
      <c r="BV657" s="12"/>
      <c r="BW657" s="12"/>
      <c r="BX657" s="12"/>
      <c r="BY657" s="12"/>
      <c r="BZ657" s="12"/>
      <c r="CA657" s="12"/>
      <c r="CB657" s="141"/>
      <c r="CC657" s="12"/>
      <c r="CD657" s="12"/>
      <c r="CE657" s="12"/>
      <c r="CF657" s="12"/>
      <c r="CG657" s="12"/>
      <c r="CH657" s="12"/>
      <c r="CI657" s="12"/>
      <c r="CJ657" s="12"/>
      <c r="CK657" s="12"/>
      <c r="CL657" s="12"/>
      <c r="CM657" s="12"/>
      <c r="CN657" s="12"/>
      <c r="CO657" s="12"/>
      <c r="CP657" s="12"/>
      <c r="CQ657" s="12"/>
      <c r="CR657" s="12"/>
      <c r="CS657" s="12"/>
      <c r="CT657" s="12"/>
      <c r="CU657" s="12"/>
      <c r="CV657" s="12"/>
      <c r="CW657" s="12"/>
      <c r="CX657" s="12"/>
      <c r="CY657" s="12"/>
      <c r="CZ657" s="12"/>
      <c r="DA657" s="12"/>
      <c r="DB657" s="12"/>
      <c r="DC657" s="12"/>
      <c r="DD657" s="12"/>
      <c r="DE657" s="12"/>
      <c r="DF657" s="12"/>
      <c r="DG657" s="12"/>
      <c r="DH657" s="12"/>
      <c r="DI657" s="12"/>
      <c r="DJ657" s="12"/>
      <c r="DK657" s="12"/>
      <c r="DL657" s="12"/>
      <c r="DM657" s="12"/>
      <c r="DN657" s="12"/>
      <c r="DO657" s="12"/>
      <c r="DP657" s="12"/>
      <c r="DQ657" s="12"/>
      <c r="DR657" s="12"/>
      <c r="DS657" s="12"/>
      <c r="DT657" s="12"/>
      <c r="DU657" s="12"/>
      <c r="DV657" s="12"/>
      <c r="DW657" s="12"/>
      <c r="DX657" s="12"/>
      <c r="DY657" s="12"/>
      <c r="DZ657" s="12"/>
      <c r="EA657" s="12"/>
      <c r="EB657" s="12"/>
      <c r="EC657" s="12"/>
      <c r="ED657" s="12"/>
      <c r="EE657" s="12"/>
      <c r="EF657" s="12"/>
      <c r="EG657" s="12"/>
      <c r="EH657" s="12"/>
      <c r="EI657" s="12"/>
      <c r="EJ657" s="12"/>
      <c r="EK657" s="12"/>
      <c r="EL657" s="12"/>
      <c r="EM657" s="12"/>
      <c r="EN657" s="12"/>
      <c r="EO657" s="12"/>
      <c r="EP657" s="12"/>
      <c r="EQ657" s="12"/>
      <c r="ER657" s="12"/>
      <c r="ES657" s="12"/>
      <c r="ET657" s="12"/>
      <c r="EU657" s="12"/>
      <c r="EV657" s="12"/>
      <c r="EW657" s="12"/>
      <c r="EX657" s="12"/>
      <c r="EY657" s="12"/>
      <c r="EZ657" s="12"/>
      <c r="FA657" s="12"/>
      <c r="FB657" s="12"/>
      <c r="FC657" s="12"/>
      <c r="FD657" s="12"/>
      <c r="FE657" s="12"/>
      <c r="FF657" s="12"/>
      <c r="FG657" s="12"/>
    </row>
    <row r="658" spans="1:163" ht="12.75" x14ac:dyDescent="0.2">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12"/>
      <c r="BH658" s="12"/>
      <c r="BI658" s="12"/>
      <c r="BJ658" s="12"/>
      <c r="BK658" s="12"/>
      <c r="BL658" s="310">
        <f>'Youth population'!AU658</f>
        <v>0</v>
      </c>
      <c r="BM658" s="12"/>
      <c r="BN658" s="12"/>
      <c r="BO658" s="12"/>
      <c r="BP658" s="12"/>
      <c r="BQ658" s="12"/>
      <c r="BR658" s="12"/>
      <c r="BS658" s="12"/>
      <c r="BT658" s="12"/>
      <c r="BU658" s="12"/>
      <c r="BV658" s="12"/>
      <c r="BW658" s="12"/>
      <c r="BX658" s="12"/>
      <c r="BY658" s="12"/>
      <c r="BZ658" s="12"/>
      <c r="CA658" s="12"/>
      <c r="CB658" s="141"/>
      <c r="CC658" s="12"/>
      <c r="CD658" s="12"/>
      <c r="CE658" s="12"/>
      <c r="CF658" s="12"/>
      <c r="CG658" s="12"/>
      <c r="CH658" s="12"/>
      <c r="CI658" s="12"/>
      <c r="CJ658" s="12"/>
      <c r="CK658" s="12"/>
      <c r="CL658" s="12"/>
      <c r="CM658" s="12"/>
      <c r="CN658" s="12"/>
      <c r="CO658" s="12"/>
      <c r="CP658" s="12"/>
      <c r="CQ658" s="12"/>
      <c r="CR658" s="12"/>
      <c r="CS658" s="12"/>
      <c r="CT658" s="12"/>
      <c r="CU658" s="12"/>
      <c r="CV658" s="12"/>
      <c r="CW658" s="12"/>
      <c r="CX658" s="12"/>
      <c r="CY658" s="12"/>
      <c r="CZ658" s="12"/>
      <c r="DA658" s="12"/>
      <c r="DB658" s="12"/>
      <c r="DC658" s="12"/>
      <c r="DD658" s="12"/>
      <c r="DE658" s="12"/>
      <c r="DF658" s="12"/>
      <c r="DG658" s="12"/>
      <c r="DH658" s="12"/>
      <c r="DI658" s="12"/>
      <c r="DJ658" s="12"/>
      <c r="DK658" s="12"/>
      <c r="DL658" s="12"/>
      <c r="DM658" s="12"/>
      <c r="DN658" s="12"/>
      <c r="DO658" s="12"/>
      <c r="DP658" s="12"/>
      <c r="DQ658" s="12"/>
      <c r="DR658" s="12"/>
      <c r="DS658" s="12"/>
      <c r="DT658" s="12"/>
      <c r="DU658" s="12"/>
      <c r="DV658" s="12"/>
      <c r="DW658" s="12"/>
      <c r="DX658" s="12"/>
      <c r="DY658" s="12"/>
      <c r="DZ658" s="12"/>
      <c r="EA658" s="12"/>
      <c r="EB658" s="12"/>
      <c r="EC658" s="12"/>
      <c r="ED658" s="12"/>
      <c r="EE658" s="12"/>
      <c r="EF658" s="12"/>
      <c r="EG658" s="12"/>
      <c r="EH658" s="12"/>
      <c r="EI658" s="12"/>
      <c r="EJ658" s="12"/>
      <c r="EK658" s="12"/>
      <c r="EL658" s="12"/>
      <c r="EM658" s="12"/>
      <c r="EN658" s="12"/>
      <c r="EO658" s="12"/>
      <c r="EP658" s="12"/>
      <c r="EQ658" s="12"/>
      <c r="ER658" s="12"/>
      <c r="ES658" s="12"/>
      <c r="ET658" s="12"/>
      <c r="EU658" s="12"/>
      <c r="EV658" s="12"/>
      <c r="EW658" s="12"/>
      <c r="EX658" s="12"/>
      <c r="EY658" s="12"/>
      <c r="EZ658" s="12"/>
      <c r="FA658" s="12"/>
      <c r="FB658" s="12"/>
      <c r="FC658" s="12"/>
      <c r="FD658" s="12"/>
      <c r="FE658" s="12"/>
      <c r="FF658" s="12"/>
      <c r="FG658" s="12"/>
    </row>
    <row r="659" spans="1:163" ht="12.75" x14ac:dyDescent="0.2">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12"/>
      <c r="BH659" s="12"/>
      <c r="BI659" s="12"/>
      <c r="BJ659" s="12"/>
      <c r="BK659" s="12"/>
      <c r="BL659" s="81">
        <f>'Youth population'!AU659</f>
        <v>0</v>
      </c>
      <c r="BM659" s="12"/>
      <c r="BN659" s="12"/>
      <c r="BO659" s="12"/>
      <c r="BP659" s="12"/>
      <c r="BQ659" s="12"/>
      <c r="BR659" s="12"/>
      <c r="BS659" s="12"/>
      <c r="BT659" s="12"/>
      <c r="BU659" s="12"/>
      <c r="BV659" s="12"/>
      <c r="BW659" s="12"/>
      <c r="BX659" s="12"/>
      <c r="BY659" s="12"/>
      <c r="BZ659" s="12"/>
      <c r="CA659" s="12"/>
      <c r="CB659" s="141"/>
      <c r="CC659" s="12"/>
      <c r="CD659" s="12"/>
      <c r="CE659" s="12"/>
      <c r="CF659" s="12"/>
      <c r="CG659" s="12"/>
      <c r="CH659" s="12"/>
      <c r="CI659" s="12"/>
      <c r="CJ659" s="12"/>
      <c r="CK659" s="12"/>
      <c r="CL659" s="12"/>
      <c r="CM659" s="12"/>
      <c r="CN659" s="12"/>
      <c r="CO659" s="12"/>
      <c r="CP659" s="12"/>
      <c r="CQ659" s="12"/>
      <c r="CR659" s="12"/>
      <c r="CS659" s="12"/>
      <c r="CT659" s="12"/>
      <c r="CU659" s="12"/>
      <c r="CV659" s="12"/>
      <c r="CW659" s="12"/>
      <c r="CX659" s="12"/>
      <c r="CY659" s="12"/>
      <c r="CZ659" s="12"/>
      <c r="DA659" s="12"/>
      <c r="DB659" s="12"/>
      <c r="DC659" s="12"/>
      <c r="DD659" s="12"/>
      <c r="DE659" s="12"/>
      <c r="DF659" s="12"/>
      <c r="DG659" s="12"/>
      <c r="DH659" s="12"/>
      <c r="DI659" s="12"/>
      <c r="DJ659" s="12"/>
      <c r="DK659" s="12"/>
      <c r="DL659" s="12"/>
      <c r="DM659" s="12"/>
      <c r="DN659" s="12"/>
      <c r="DO659" s="12"/>
      <c r="DP659" s="12"/>
      <c r="DQ659" s="12"/>
      <c r="DR659" s="12"/>
      <c r="DS659" s="12"/>
      <c r="DT659" s="12"/>
      <c r="DU659" s="12"/>
      <c r="DV659" s="12"/>
      <c r="DW659" s="12"/>
      <c r="DX659" s="12"/>
      <c r="DY659" s="12"/>
      <c r="DZ659" s="12"/>
      <c r="EA659" s="12"/>
      <c r="EB659" s="12"/>
      <c r="EC659" s="12"/>
      <c r="ED659" s="12"/>
      <c r="EE659" s="12"/>
      <c r="EF659" s="12"/>
      <c r="EG659" s="12"/>
      <c r="EH659" s="12"/>
      <c r="EI659" s="12"/>
      <c r="EJ659" s="12"/>
      <c r="EK659" s="12"/>
      <c r="EL659" s="12"/>
      <c r="EM659" s="12"/>
      <c r="EN659" s="12"/>
      <c r="EO659" s="12"/>
      <c r="EP659" s="12"/>
      <c r="EQ659" s="12"/>
      <c r="ER659" s="12"/>
      <c r="ES659" s="12"/>
      <c r="ET659" s="12"/>
      <c r="EU659" s="12"/>
      <c r="EV659" s="12"/>
      <c r="EW659" s="12"/>
      <c r="EX659" s="12"/>
      <c r="EY659" s="12"/>
      <c r="EZ659" s="12"/>
      <c r="FA659" s="12"/>
      <c r="FB659" s="12"/>
      <c r="FC659" s="12"/>
      <c r="FD659" s="12"/>
      <c r="FE659" s="12"/>
      <c r="FF659" s="12"/>
      <c r="FG659" s="12"/>
    </row>
    <row r="660" spans="1:163" ht="12.75" x14ac:dyDescent="0.2">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12"/>
      <c r="BH660" s="12"/>
      <c r="BI660" s="12"/>
      <c r="BJ660" s="12"/>
      <c r="BK660" s="12"/>
      <c r="BL660" s="310">
        <f>'Youth population'!AU660</f>
        <v>0</v>
      </c>
      <c r="BM660" s="12"/>
      <c r="BN660" s="12"/>
      <c r="BO660" s="12"/>
      <c r="BP660" s="12"/>
      <c r="BQ660" s="12"/>
      <c r="BR660" s="12"/>
      <c r="BS660" s="12"/>
      <c r="BT660" s="12"/>
      <c r="BU660" s="12"/>
      <c r="BV660" s="12"/>
      <c r="BW660" s="12"/>
      <c r="BX660" s="12"/>
      <c r="BY660" s="12"/>
      <c r="BZ660" s="12"/>
      <c r="CA660" s="12"/>
      <c r="CB660" s="141"/>
      <c r="CC660" s="12"/>
      <c r="CD660" s="12"/>
      <c r="CE660" s="12"/>
      <c r="CF660" s="12"/>
      <c r="CG660" s="12"/>
      <c r="CH660" s="12"/>
      <c r="CI660" s="12"/>
      <c r="CJ660" s="12"/>
      <c r="CK660" s="12"/>
      <c r="CL660" s="12"/>
      <c r="CM660" s="12"/>
      <c r="CN660" s="12"/>
      <c r="CO660" s="12"/>
      <c r="CP660" s="12"/>
      <c r="CQ660" s="12"/>
      <c r="CR660" s="12"/>
      <c r="CS660" s="12"/>
      <c r="CT660" s="12"/>
      <c r="CU660" s="12"/>
      <c r="CV660" s="12"/>
      <c r="CW660" s="12"/>
      <c r="CX660" s="12"/>
      <c r="CY660" s="12"/>
      <c r="CZ660" s="12"/>
      <c r="DA660" s="12"/>
      <c r="DB660" s="12"/>
      <c r="DC660" s="12"/>
      <c r="DD660" s="12"/>
      <c r="DE660" s="12"/>
      <c r="DF660" s="12"/>
      <c r="DG660" s="12"/>
      <c r="DH660" s="12"/>
      <c r="DI660" s="12"/>
      <c r="DJ660" s="12"/>
      <c r="DK660" s="12"/>
      <c r="DL660" s="12"/>
      <c r="DM660" s="12"/>
      <c r="DN660" s="12"/>
      <c r="DO660" s="12"/>
      <c r="DP660" s="12"/>
      <c r="DQ660" s="12"/>
      <c r="DR660" s="12"/>
      <c r="DS660" s="12"/>
      <c r="DT660" s="12"/>
      <c r="DU660" s="12"/>
      <c r="DV660" s="12"/>
      <c r="DW660" s="12"/>
      <c r="DX660" s="12"/>
      <c r="DY660" s="12"/>
      <c r="DZ660" s="12"/>
      <c r="EA660" s="12"/>
      <c r="EB660" s="12"/>
      <c r="EC660" s="12"/>
      <c r="ED660" s="12"/>
      <c r="EE660" s="12"/>
      <c r="EF660" s="12"/>
      <c r="EG660" s="12"/>
      <c r="EH660" s="12"/>
      <c r="EI660" s="12"/>
      <c r="EJ660" s="12"/>
      <c r="EK660" s="12"/>
      <c r="EL660" s="12"/>
      <c r="EM660" s="12"/>
      <c r="EN660" s="12"/>
      <c r="EO660" s="12"/>
      <c r="EP660" s="12"/>
      <c r="EQ660" s="12"/>
      <c r="ER660" s="12"/>
      <c r="ES660" s="12"/>
      <c r="ET660" s="12"/>
      <c r="EU660" s="12"/>
      <c r="EV660" s="12"/>
      <c r="EW660" s="12"/>
      <c r="EX660" s="12"/>
      <c r="EY660" s="12"/>
      <c r="EZ660" s="12"/>
      <c r="FA660" s="12"/>
      <c r="FB660" s="12"/>
      <c r="FC660" s="12"/>
      <c r="FD660" s="12"/>
      <c r="FE660" s="12"/>
      <c r="FF660" s="12"/>
      <c r="FG660" s="12"/>
    </row>
    <row r="661" spans="1:163" ht="12.75" x14ac:dyDescent="0.2">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12"/>
      <c r="BH661" s="12"/>
      <c r="BI661" s="12"/>
      <c r="BJ661" s="12"/>
      <c r="BK661" s="12"/>
      <c r="BL661" s="35">
        <f>'Youth population'!AU661</f>
        <v>0</v>
      </c>
      <c r="BM661" s="12"/>
      <c r="BN661" s="12"/>
      <c r="BO661" s="12"/>
      <c r="BP661" s="12"/>
      <c r="BQ661" s="12"/>
      <c r="BR661" s="12"/>
      <c r="BS661" s="12"/>
      <c r="BT661" s="12"/>
      <c r="BU661" s="12"/>
      <c r="BV661" s="12"/>
      <c r="BW661" s="12"/>
      <c r="BX661" s="12"/>
      <c r="BY661" s="12"/>
      <c r="BZ661" s="12"/>
      <c r="CA661" s="12"/>
      <c r="CB661" s="141"/>
      <c r="CC661" s="12"/>
      <c r="CD661" s="12"/>
      <c r="CE661" s="12"/>
      <c r="CF661" s="12"/>
      <c r="CG661" s="12"/>
      <c r="CH661" s="12"/>
      <c r="CI661" s="12"/>
      <c r="CJ661" s="12"/>
      <c r="CK661" s="12"/>
      <c r="CL661" s="12"/>
      <c r="CM661" s="12"/>
      <c r="CN661" s="12"/>
      <c r="CO661" s="12"/>
      <c r="CP661" s="12"/>
      <c r="CQ661" s="12"/>
      <c r="CR661" s="12"/>
      <c r="CS661" s="12"/>
      <c r="CT661" s="12"/>
      <c r="CU661" s="12"/>
      <c r="CV661" s="12"/>
      <c r="CW661" s="12"/>
      <c r="CX661" s="12"/>
      <c r="CY661" s="12"/>
      <c r="CZ661" s="12"/>
      <c r="DA661" s="12"/>
      <c r="DB661" s="12"/>
      <c r="DC661" s="12"/>
      <c r="DD661" s="12"/>
      <c r="DE661" s="12"/>
      <c r="DF661" s="12"/>
      <c r="DG661" s="12"/>
      <c r="DH661" s="12"/>
      <c r="DI661" s="12"/>
      <c r="DJ661" s="12"/>
      <c r="DK661" s="12"/>
      <c r="DL661" s="12"/>
      <c r="DM661" s="12"/>
      <c r="DN661" s="12"/>
      <c r="DO661" s="12"/>
      <c r="DP661" s="12"/>
      <c r="DQ661" s="12"/>
      <c r="DR661" s="12"/>
      <c r="DS661" s="12"/>
      <c r="DT661" s="12"/>
      <c r="DU661" s="12"/>
      <c r="DV661" s="12"/>
      <c r="DW661" s="12"/>
      <c r="DX661" s="12"/>
      <c r="DY661" s="12"/>
      <c r="DZ661" s="12"/>
      <c r="EA661" s="12"/>
      <c r="EB661" s="12"/>
      <c r="EC661" s="12"/>
      <c r="ED661" s="12"/>
      <c r="EE661" s="12"/>
      <c r="EF661" s="12"/>
      <c r="EG661" s="12"/>
      <c r="EH661" s="12"/>
      <c r="EI661" s="12"/>
      <c r="EJ661" s="12"/>
      <c r="EK661" s="12"/>
      <c r="EL661" s="12"/>
      <c r="EM661" s="12"/>
      <c r="EN661" s="12"/>
      <c r="EO661" s="12"/>
      <c r="EP661" s="12"/>
      <c r="EQ661" s="12"/>
      <c r="ER661" s="12"/>
      <c r="ES661" s="12"/>
      <c r="ET661" s="12"/>
      <c r="EU661" s="12"/>
      <c r="EV661" s="12"/>
      <c r="EW661" s="12"/>
      <c r="EX661" s="12"/>
      <c r="EY661" s="12"/>
      <c r="EZ661" s="12"/>
      <c r="FA661" s="12"/>
      <c r="FB661" s="12"/>
      <c r="FC661" s="12"/>
      <c r="FD661" s="12"/>
      <c r="FE661" s="12"/>
      <c r="FF661" s="12"/>
      <c r="FG661" s="12"/>
    </row>
    <row r="662" spans="1:163" ht="12.75" x14ac:dyDescent="0.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12"/>
      <c r="BH662" s="12"/>
      <c r="BI662" s="12"/>
      <c r="BJ662" s="12"/>
      <c r="BK662" s="12"/>
      <c r="BL662" s="310">
        <f>'Youth population'!AU662</f>
        <v>0</v>
      </c>
      <c r="BM662" s="12"/>
      <c r="BN662" s="12"/>
      <c r="BO662" s="12"/>
      <c r="BP662" s="12"/>
      <c r="BQ662" s="12"/>
      <c r="BR662" s="12"/>
      <c r="BS662" s="12"/>
      <c r="BT662" s="12"/>
      <c r="BU662" s="12"/>
      <c r="BV662" s="12"/>
      <c r="BW662" s="12"/>
      <c r="BX662" s="12"/>
      <c r="BY662" s="12"/>
      <c r="BZ662" s="12"/>
      <c r="CA662" s="12"/>
      <c r="CB662" s="141"/>
      <c r="CC662" s="12"/>
      <c r="CD662" s="12"/>
      <c r="CE662" s="12"/>
      <c r="CF662" s="12"/>
      <c r="CG662" s="12"/>
      <c r="CH662" s="12"/>
      <c r="CI662" s="12"/>
      <c r="CJ662" s="12"/>
      <c r="CK662" s="12"/>
      <c r="CL662" s="12"/>
      <c r="CM662" s="12"/>
      <c r="CN662" s="12"/>
      <c r="CO662" s="12"/>
      <c r="CP662" s="12"/>
      <c r="CQ662" s="12"/>
      <c r="CR662" s="12"/>
      <c r="CS662" s="12"/>
      <c r="CT662" s="12"/>
      <c r="CU662" s="12"/>
      <c r="CV662" s="12"/>
      <c r="CW662" s="12"/>
      <c r="CX662" s="12"/>
      <c r="CY662" s="12"/>
      <c r="CZ662" s="12"/>
      <c r="DA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12"/>
      <c r="EI662" s="12"/>
      <c r="EJ662" s="12"/>
      <c r="EK662" s="12"/>
      <c r="EL662" s="12"/>
      <c r="EM662" s="12"/>
      <c r="EN662" s="12"/>
      <c r="EO662" s="12"/>
      <c r="EP662" s="12"/>
      <c r="EQ662" s="12"/>
      <c r="ER662" s="12"/>
      <c r="ES662" s="12"/>
      <c r="ET662" s="12"/>
      <c r="EU662" s="12"/>
      <c r="EV662" s="12"/>
      <c r="EW662" s="12"/>
      <c r="EX662" s="12"/>
      <c r="EY662" s="12"/>
      <c r="EZ662" s="12"/>
      <c r="FA662" s="12"/>
      <c r="FB662" s="12"/>
      <c r="FC662" s="12"/>
      <c r="FD662" s="12"/>
      <c r="FE662" s="12"/>
      <c r="FF662" s="12"/>
      <c r="FG662" s="12"/>
    </row>
    <row r="663" spans="1:163" ht="12.75" x14ac:dyDescent="0.2">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12"/>
      <c r="BH663" s="12"/>
      <c r="BI663" s="12"/>
      <c r="BJ663" s="12"/>
      <c r="BK663" s="12"/>
      <c r="BL663" s="35">
        <f>'Youth population'!AU663</f>
        <v>0</v>
      </c>
      <c r="BM663" s="12"/>
      <c r="BN663" s="12"/>
      <c r="BO663" s="12"/>
      <c r="BP663" s="12"/>
      <c r="BQ663" s="12"/>
      <c r="BR663" s="12"/>
      <c r="BS663" s="12"/>
      <c r="BT663" s="12"/>
      <c r="BU663" s="12"/>
      <c r="BV663" s="12"/>
      <c r="BW663" s="12"/>
      <c r="BX663" s="12"/>
      <c r="BY663" s="12"/>
      <c r="BZ663" s="12"/>
      <c r="CA663" s="12"/>
      <c r="CB663" s="141"/>
      <c r="CC663" s="12"/>
      <c r="CD663" s="12"/>
      <c r="CE663" s="12"/>
      <c r="CF663" s="12"/>
      <c r="CG663" s="12"/>
      <c r="CH663" s="12"/>
      <c r="CI663" s="12"/>
      <c r="CJ663" s="12"/>
      <c r="CK663" s="12"/>
      <c r="CL663" s="12"/>
      <c r="CM663" s="12"/>
      <c r="CN663" s="12"/>
      <c r="CO663" s="12"/>
      <c r="CP663" s="12"/>
      <c r="CQ663" s="12"/>
      <c r="CR663" s="12"/>
      <c r="CS663" s="12"/>
      <c r="CT663" s="12"/>
      <c r="CU663" s="12"/>
      <c r="CV663" s="12"/>
      <c r="CW663" s="12"/>
      <c r="CX663" s="12"/>
      <c r="CY663" s="12"/>
      <c r="CZ663" s="12"/>
      <c r="DA663" s="12"/>
      <c r="DB663" s="12"/>
      <c r="DC663" s="12"/>
      <c r="DD663" s="12"/>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c r="EA663" s="12"/>
      <c r="EB663" s="12"/>
      <c r="EC663" s="12"/>
      <c r="ED663" s="12"/>
      <c r="EE663" s="12"/>
      <c r="EF663" s="12"/>
      <c r="EG663" s="12"/>
      <c r="EH663" s="12"/>
      <c r="EI663" s="12"/>
      <c r="EJ663" s="12"/>
      <c r="EK663" s="12"/>
      <c r="EL663" s="12"/>
      <c r="EM663" s="12"/>
      <c r="EN663" s="12"/>
      <c r="EO663" s="12"/>
      <c r="EP663" s="12"/>
      <c r="EQ663" s="12"/>
      <c r="ER663" s="12"/>
      <c r="ES663" s="12"/>
      <c r="ET663" s="12"/>
      <c r="EU663" s="12"/>
      <c r="EV663" s="12"/>
      <c r="EW663" s="12"/>
      <c r="EX663" s="12"/>
      <c r="EY663" s="12"/>
      <c r="EZ663" s="12"/>
      <c r="FA663" s="12"/>
      <c r="FB663" s="12"/>
      <c r="FC663" s="12"/>
      <c r="FD663" s="12"/>
      <c r="FE663" s="12"/>
      <c r="FF663" s="12"/>
      <c r="FG663" s="12"/>
    </row>
    <row r="664" spans="1:163" ht="12.75" x14ac:dyDescent="0.2">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12"/>
      <c r="BH664" s="12"/>
      <c r="BI664" s="12"/>
      <c r="BJ664" s="12"/>
      <c r="BK664" s="12"/>
      <c r="BL664" s="81">
        <f>'Youth population'!AU664</f>
        <v>0</v>
      </c>
      <c r="BM664" s="12"/>
      <c r="BN664" s="12"/>
      <c r="BO664" s="12"/>
      <c r="BP664" s="12"/>
      <c r="BQ664" s="12"/>
      <c r="BR664" s="12"/>
      <c r="BS664" s="12"/>
      <c r="BT664" s="12"/>
      <c r="BU664" s="12"/>
      <c r="BV664" s="12"/>
      <c r="BW664" s="12"/>
      <c r="BX664" s="12"/>
      <c r="BY664" s="12"/>
      <c r="BZ664" s="12"/>
      <c r="CA664" s="12"/>
      <c r="CB664" s="141"/>
      <c r="CC664" s="12"/>
      <c r="CD664" s="12"/>
      <c r="CE664" s="12"/>
      <c r="CF664" s="12"/>
      <c r="CG664" s="12"/>
      <c r="CH664" s="12"/>
      <c r="CI664" s="12"/>
      <c r="CJ664" s="12"/>
      <c r="CK664" s="12"/>
      <c r="CL664" s="12"/>
      <c r="CM664" s="12"/>
      <c r="CN664" s="12"/>
      <c r="CO664" s="12"/>
      <c r="CP664" s="12"/>
      <c r="CQ664" s="12"/>
      <c r="CR664" s="12"/>
      <c r="CS664" s="12"/>
      <c r="CT664" s="12"/>
      <c r="CU664" s="12"/>
      <c r="CV664" s="12"/>
      <c r="CW664" s="12"/>
      <c r="CX664" s="12"/>
      <c r="CY664" s="12"/>
      <c r="CZ664" s="12"/>
      <c r="DA664" s="12"/>
      <c r="DB664" s="12"/>
      <c r="DC664" s="12"/>
      <c r="DD664" s="12"/>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c r="EA664" s="12"/>
      <c r="EB664" s="12"/>
      <c r="EC664" s="12"/>
      <c r="ED664" s="12"/>
      <c r="EE664" s="12"/>
      <c r="EF664" s="12"/>
      <c r="EG664" s="12"/>
      <c r="EH664" s="12"/>
      <c r="EI664" s="12"/>
      <c r="EJ664" s="12"/>
      <c r="EK664" s="12"/>
      <c r="EL664" s="12"/>
      <c r="EM664" s="12"/>
      <c r="EN664" s="12"/>
      <c r="EO664" s="12"/>
      <c r="EP664" s="12"/>
      <c r="EQ664" s="12"/>
      <c r="ER664" s="12"/>
      <c r="ES664" s="12"/>
      <c r="ET664" s="12"/>
      <c r="EU664" s="12"/>
      <c r="EV664" s="12"/>
      <c r="EW664" s="12"/>
      <c r="EX664" s="12"/>
      <c r="EY664" s="12"/>
      <c r="EZ664" s="12"/>
      <c r="FA664" s="12"/>
      <c r="FB664" s="12"/>
      <c r="FC664" s="12"/>
      <c r="FD664" s="12"/>
      <c r="FE664" s="12"/>
      <c r="FF664" s="12"/>
      <c r="FG664" s="12"/>
    </row>
    <row r="665" spans="1:163" ht="12.75" x14ac:dyDescent="0.2">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12"/>
      <c r="BH665" s="12"/>
      <c r="BI665" s="12"/>
      <c r="BJ665" s="12"/>
      <c r="BK665" s="12"/>
      <c r="BL665" s="81">
        <f>'Youth population'!AU665</f>
        <v>0</v>
      </c>
      <c r="BM665" s="12"/>
      <c r="BN665" s="12"/>
      <c r="BO665" s="12"/>
      <c r="BP665" s="12"/>
      <c r="BQ665" s="12"/>
      <c r="BR665" s="12"/>
      <c r="BS665" s="12"/>
      <c r="BT665" s="12"/>
      <c r="BU665" s="12"/>
      <c r="BV665" s="12"/>
      <c r="BW665" s="12"/>
      <c r="BX665" s="12"/>
      <c r="BY665" s="12"/>
      <c r="BZ665" s="12"/>
      <c r="CA665" s="12"/>
      <c r="CB665" s="141"/>
      <c r="CC665" s="12"/>
      <c r="CD665" s="12"/>
      <c r="CE665" s="12"/>
      <c r="CF665" s="12"/>
      <c r="CG665" s="12"/>
      <c r="CH665" s="12"/>
      <c r="CI665" s="12"/>
      <c r="CJ665" s="12"/>
      <c r="CK665" s="12"/>
      <c r="CL665" s="12"/>
      <c r="CM665" s="12"/>
      <c r="CN665" s="12"/>
      <c r="CO665" s="12"/>
      <c r="CP665" s="12"/>
      <c r="CQ665" s="12"/>
      <c r="CR665" s="12"/>
      <c r="CS665" s="12"/>
      <c r="CT665" s="12"/>
      <c r="CU665" s="12"/>
      <c r="CV665" s="12"/>
      <c r="CW665" s="12"/>
      <c r="CX665" s="12"/>
      <c r="CY665" s="12"/>
      <c r="CZ665" s="12"/>
      <c r="DA665" s="12"/>
      <c r="DB665" s="12"/>
      <c r="DC665" s="12"/>
      <c r="DD665" s="12"/>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c r="EA665" s="12"/>
      <c r="EB665" s="12"/>
      <c r="EC665" s="12"/>
      <c r="ED665" s="12"/>
      <c r="EE665" s="12"/>
      <c r="EF665" s="12"/>
      <c r="EG665" s="12"/>
      <c r="EH665" s="12"/>
      <c r="EI665" s="12"/>
      <c r="EJ665" s="12"/>
      <c r="EK665" s="12"/>
      <c r="EL665" s="12"/>
      <c r="EM665" s="12"/>
      <c r="EN665" s="12"/>
      <c r="EO665" s="12"/>
      <c r="EP665" s="12"/>
      <c r="EQ665" s="12"/>
      <c r="ER665" s="12"/>
      <c r="ES665" s="12"/>
      <c r="ET665" s="12"/>
      <c r="EU665" s="12"/>
      <c r="EV665" s="12"/>
      <c r="EW665" s="12"/>
      <c r="EX665" s="12"/>
      <c r="EY665" s="12"/>
      <c r="EZ665" s="12"/>
      <c r="FA665" s="12"/>
      <c r="FB665" s="12"/>
      <c r="FC665" s="12"/>
      <c r="FD665" s="12"/>
      <c r="FE665" s="12"/>
      <c r="FF665" s="12"/>
      <c r="FG665" s="12"/>
    </row>
    <row r="666" spans="1:163" ht="12.75" x14ac:dyDescent="0.2">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12"/>
      <c r="BH666" s="12"/>
      <c r="BI666" s="12"/>
      <c r="BJ666" s="12"/>
      <c r="BK666" s="12"/>
      <c r="BL666" s="35">
        <f>'Youth population'!AU666</f>
        <v>0</v>
      </c>
      <c r="BM666" s="12"/>
      <c r="BN666" s="12"/>
      <c r="BO666" s="12"/>
      <c r="BP666" s="12"/>
      <c r="BQ666" s="12"/>
      <c r="BR666" s="12"/>
      <c r="BS666" s="12"/>
      <c r="BT666" s="12"/>
      <c r="BU666" s="12"/>
      <c r="BV666" s="12"/>
      <c r="BW666" s="12"/>
      <c r="BX666" s="12"/>
      <c r="BY666" s="12"/>
      <c r="BZ666" s="12"/>
      <c r="CA666" s="12"/>
      <c r="CB666" s="141"/>
      <c r="CC666" s="12"/>
      <c r="CD666" s="12"/>
      <c r="CE666" s="12"/>
      <c r="CF666" s="12"/>
      <c r="CG666" s="12"/>
      <c r="CH666" s="12"/>
      <c r="CI666" s="12"/>
      <c r="CJ666" s="12"/>
      <c r="CK666" s="12"/>
      <c r="CL666" s="12"/>
      <c r="CM666" s="12"/>
      <c r="CN666" s="12"/>
      <c r="CO666" s="12"/>
      <c r="CP666" s="12"/>
      <c r="CQ666" s="12"/>
      <c r="CR666" s="12"/>
      <c r="CS666" s="12"/>
      <c r="CT666" s="12"/>
      <c r="CU666" s="12"/>
      <c r="CV666" s="12"/>
      <c r="CW666" s="12"/>
      <c r="CX666" s="12"/>
      <c r="CY666" s="12"/>
      <c r="CZ666" s="12"/>
      <c r="DA666" s="12"/>
      <c r="DB666" s="12"/>
      <c r="DC666" s="12"/>
      <c r="DD666" s="12"/>
      <c r="DE666" s="12"/>
      <c r="DF666" s="12"/>
      <c r="DG666" s="12"/>
      <c r="DH666" s="12"/>
      <c r="DI666" s="12"/>
      <c r="DJ666" s="12"/>
      <c r="DK666" s="12"/>
      <c r="DL666" s="12"/>
      <c r="DM666" s="12"/>
      <c r="DN666" s="12"/>
      <c r="DO666" s="12"/>
      <c r="DP666" s="12"/>
      <c r="DQ666" s="12"/>
      <c r="DR666" s="12"/>
      <c r="DS666" s="12"/>
      <c r="DT666" s="12"/>
      <c r="DU666" s="12"/>
      <c r="DV666" s="12"/>
      <c r="DW666" s="12"/>
      <c r="DX666" s="12"/>
      <c r="DY666" s="12"/>
      <c r="DZ666" s="12"/>
      <c r="EA666" s="12"/>
      <c r="EB666" s="12"/>
      <c r="EC666" s="12"/>
      <c r="ED666" s="12"/>
      <c r="EE666" s="12"/>
      <c r="EF666" s="12"/>
      <c r="EG666" s="12"/>
      <c r="EH666" s="12"/>
      <c r="EI666" s="12"/>
      <c r="EJ666" s="12"/>
      <c r="EK666" s="12"/>
      <c r="EL666" s="12"/>
      <c r="EM666" s="12"/>
      <c r="EN666" s="12"/>
      <c r="EO666" s="12"/>
      <c r="EP666" s="12"/>
      <c r="EQ666" s="12"/>
      <c r="ER666" s="12"/>
      <c r="ES666" s="12"/>
      <c r="ET666" s="12"/>
      <c r="EU666" s="12"/>
      <c r="EV666" s="12"/>
      <c r="EW666" s="12"/>
      <c r="EX666" s="12"/>
      <c r="EY666" s="12"/>
      <c r="EZ666" s="12"/>
      <c r="FA666" s="12"/>
      <c r="FB666" s="12"/>
      <c r="FC666" s="12"/>
      <c r="FD666" s="12"/>
      <c r="FE666" s="12"/>
      <c r="FF666" s="12"/>
      <c r="FG666" s="12"/>
    </row>
    <row r="667" spans="1:163" ht="12.75" x14ac:dyDescent="0.2">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12"/>
      <c r="BH667" s="12"/>
      <c r="BI667" s="12"/>
      <c r="BJ667" s="12"/>
      <c r="BK667" s="12"/>
      <c r="BL667" s="81">
        <f>'Youth population'!AU667</f>
        <v>0</v>
      </c>
      <c r="BM667" s="12"/>
      <c r="BN667" s="12"/>
      <c r="BO667" s="12"/>
      <c r="BP667" s="12"/>
      <c r="BQ667" s="12"/>
      <c r="BR667" s="12"/>
      <c r="BS667" s="12"/>
      <c r="BT667" s="12"/>
      <c r="BU667" s="12"/>
      <c r="BV667" s="12"/>
      <c r="BW667" s="12"/>
      <c r="BX667" s="12"/>
      <c r="BY667" s="12"/>
      <c r="BZ667" s="12"/>
      <c r="CA667" s="12"/>
      <c r="CB667" s="141"/>
      <c r="CC667" s="12"/>
      <c r="CD667" s="12"/>
      <c r="CE667" s="12"/>
      <c r="CF667" s="12"/>
      <c r="CG667" s="12"/>
      <c r="CH667" s="12"/>
      <c r="CI667" s="12"/>
      <c r="CJ667" s="12"/>
      <c r="CK667" s="12"/>
      <c r="CL667" s="12"/>
      <c r="CM667" s="12"/>
      <c r="CN667" s="12"/>
      <c r="CO667" s="12"/>
      <c r="CP667" s="12"/>
      <c r="CQ667" s="12"/>
      <c r="CR667" s="12"/>
      <c r="CS667" s="12"/>
      <c r="CT667" s="12"/>
      <c r="CU667" s="12"/>
      <c r="CV667" s="12"/>
      <c r="CW667" s="12"/>
      <c r="CX667" s="12"/>
      <c r="CY667" s="12"/>
      <c r="CZ667" s="12"/>
      <c r="DA667" s="12"/>
      <c r="DB667" s="12"/>
      <c r="DC667" s="12"/>
      <c r="DD667" s="12"/>
      <c r="DE667" s="12"/>
      <c r="DF667" s="12"/>
      <c r="DG667" s="12"/>
      <c r="DH667" s="12"/>
      <c r="DI667" s="12"/>
      <c r="DJ667" s="12"/>
      <c r="DK667" s="12"/>
      <c r="DL667" s="12"/>
      <c r="DM667" s="12"/>
      <c r="DN667" s="12"/>
      <c r="DO667" s="12"/>
      <c r="DP667" s="12"/>
      <c r="DQ667" s="12"/>
      <c r="DR667" s="12"/>
      <c r="DS667" s="12"/>
      <c r="DT667" s="12"/>
      <c r="DU667" s="12"/>
      <c r="DV667" s="12"/>
      <c r="DW667" s="12"/>
      <c r="DX667" s="12"/>
      <c r="DY667" s="12"/>
      <c r="DZ667" s="12"/>
      <c r="EA667" s="12"/>
      <c r="EB667" s="12"/>
      <c r="EC667" s="12"/>
      <c r="ED667" s="12"/>
      <c r="EE667" s="12"/>
      <c r="EF667" s="12"/>
      <c r="EG667" s="12"/>
      <c r="EH667" s="12"/>
      <c r="EI667" s="12"/>
      <c r="EJ667" s="12"/>
      <c r="EK667" s="12"/>
      <c r="EL667" s="12"/>
      <c r="EM667" s="12"/>
      <c r="EN667" s="12"/>
      <c r="EO667" s="12"/>
      <c r="EP667" s="12"/>
      <c r="EQ667" s="12"/>
      <c r="ER667" s="12"/>
      <c r="ES667" s="12"/>
      <c r="ET667" s="12"/>
      <c r="EU667" s="12"/>
      <c r="EV667" s="12"/>
      <c r="EW667" s="12"/>
      <c r="EX667" s="12"/>
      <c r="EY667" s="12"/>
      <c r="EZ667" s="12"/>
      <c r="FA667" s="12"/>
      <c r="FB667" s="12"/>
      <c r="FC667" s="12"/>
      <c r="FD667" s="12"/>
      <c r="FE667" s="12"/>
      <c r="FF667" s="12"/>
      <c r="FG667" s="12"/>
    </row>
    <row r="668" spans="1:163" ht="12.75" x14ac:dyDescent="0.2">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12"/>
      <c r="BH668" s="12"/>
      <c r="BI668" s="12"/>
      <c r="BJ668" s="12"/>
      <c r="BK668" s="12"/>
      <c r="BL668" s="73">
        <f>'Youth population'!AU668</f>
        <v>0</v>
      </c>
      <c r="BM668" s="12"/>
      <c r="BN668" s="12"/>
      <c r="BO668" s="12"/>
      <c r="BP668" s="12"/>
      <c r="BQ668" s="12"/>
      <c r="BR668" s="12"/>
      <c r="BS668" s="12"/>
      <c r="BT668" s="12"/>
      <c r="BU668" s="12"/>
      <c r="BV668" s="12"/>
      <c r="BW668" s="12"/>
      <c r="BX668" s="12"/>
      <c r="BY668" s="12"/>
      <c r="BZ668" s="12"/>
      <c r="CA668" s="12"/>
      <c r="CB668" s="141"/>
      <c r="CC668" s="12"/>
      <c r="CD668" s="12"/>
      <c r="CE668" s="12"/>
      <c r="CF668" s="12"/>
      <c r="CG668" s="12"/>
      <c r="CH668" s="12"/>
      <c r="CI668" s="12"/>
      <c r="CJ668" s="12"/>
      <c r="CK668" s="12"/>
      <c r="CL668" s="12"/>
      <c r="CM668" s="12"/>
      <c r="CN668" s="12"/>
      <c r="CO668" s="12"/>
      <c r="CP668" s="12"/>
      <c r="CQ668" s="12"/>
      <c r="CR668" s="12"/>
      <c r="CS668" s="12"/>
      <c r="CT668" s="12"/>
      <c r="CU668" s="12"/>
      <c r="CV668" s="12"/>
      <c r="CW668" s="12"/>
      <c r="CX668" s="12"/>
      <c r="CY668" s="12"/>
      <c r="CZ668" s="12"/>
      <c r="DA668" s="12"/>
      <c r="DB668" s="12"/>
      <c r="DC668" s="12"/>
      <c r="DD668" s="12"/>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c r="EA668" s="12"/>
      <c r="EB668" s="12"/>
      <c r="EC668" s="12"/>
      <c r="ED668" s="12"/>
      <c r="EE668" s="12"/>
      <c r="EF668" s="12"/>
      <c r="EG668" s="12"/>
      <c r="EH668" s="12"/>
      <c r="EI668" s="12"/>
      <c r="EJ668" s="12"/>
      <c r="EK668" s="12"/>
      <c r="EL668" s="12"/>
      <c r="EM668" s="12"/>
      <c r="EN668" s="12"/>
      <c r="EO668" s="12"/>
      <c r="EP668" s="12"/>
      <c r="EQ668" s="12"/>
      <c r="ER668" s="12"/>
      <c r="ES668" s="12"/>
      <c r="ET668" s="12"/>
      <c r="EU668" s="12"/>
      <c r="EV668" s="12"/>
      <c r="EW668" s="12"/>
      <c r="EX668" s="12"/>
      <c r="EY668" s="12"/>
      <c r="EZ668" s="12"/>
      <c r="FA668" s="12"/>
      <c r="FB668" s="12"/>
      <c r="FC668" s="12"/>
      <c r="FD668" s="12"/>
      <c r="FE668" s="12"/>
      <c r="FF668" s="12"/>
      <c r="FG668" s="12"/>
    </row>
    <row r="669" spans="1:163" ht="12.75" x14ac:dyDescent="0.2">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12"/>
      <c r="BH669" s="12"/>
      <c r="BI669" s="12"/>
      <c r="BJ669" s="12"/>
      <c r="BK669" s="12"/>
      <c r="BL669" s="35">
        <f>'Youth population'!AU669</f>
        <v>0</v>
      </c>
      <c r="BM669" s="12"/>
      <c r="BN669" s="12"/>
      <c r="BO669" s="12"/>
      <c r="BP669" s="12"/>
      <c r="BQ669" s="12"/>
      <c r="BR669" s="12"/>
      <c r="BS669" s="12"/>
      <c r="BT669" s="12"/>
      <c r="BU669" s="12"/>
      <c r="BV669" s="12"/>
      <c r="BW669" s="12"/>
      <c r="BX669" s="12"/>
      <c r="BY669" s="12"/>
      <c r="BZ669" s="12"/>
      <c r="CA669" s="12"/>
      <c r="CB669" s="141"/>
      <c r="CC669" s="12"/>
      <c r="CD669" s="12"/>
      <c r="CE669" s="12"/>
      <c r="CF669" s="12"/>
      <c r="CG669" s="12"/>
      <c r="CH669" s="12"/>
      <c r="CI669" s="12"/>
      <c r="CJ669" s="12"/>
      <c r="CK669" s="12"/>
      <c r="CL669" s="12"/>
      <c r="CM669" s="12"/>
      <c r="CN669" s="12"/>
      <c r="CO669" s="12"/>
      <c r="CP669" s="12"/>
      <c r="CQ669" s="12"/>
      <c r="CR669" s="12"/>
      <c r="CS669" s="12"/>
      <c r="CT669" s="12"/>
      <c r="CU669" s="12"/>
      <c r="CV669" s="12"/>
      <c r="CW669" s="12"/>
      <c r="CX669" s="12"/>
      <c r="CY669" s="12"/>
      <c r="CZ669" s="12"/>
      <c r="DA669" s="12"/>
      <c r="DB669" s="12"/>
      <c r="DC669" s="12"/>
      <c r="DD669" s="12"/>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c r="EA669" s="12"/>
      <c r="EB669" s="12"/>
      <c r="EC669" s="12"/>
      <c r="ED669" s="12"/>
      <c r="EE669" s="12"/>
      <c r="EF669" s="12"/>
      <c r="EG669" s="12"/>
      <c r="EH669" s="12"/>
      <c r="EI669" s="12"/>
      <c r="EJ669" s="12"/>
      <c r="EK669" s="12"/>
      <c r="EL669" s="12"/>
      <c r="EM669" s="12"/>
      <c r="EN669" s="12"/>
      <c r="EO669" s="12"/>
      <c r="EP669" s="12"/>
      <c r="EQ669" s="12"/>
      <c r="ER669" s="12"/>
      <c r="ES669" s="12"/>
      <c r="ET669" s="12"/>
      <c r="EU669" s="12"/>
      <c r="EV669" s="12"/>
      <c r="EW669" s="12"/>
      <c r="EX669" s="12"/>
      <c r="EY669" s="12"/>
      <c r="EZ669" s="12"/>
      <c r="FA669" s="12"/>
      <c r="FB669" s="12"/>
      <c r="FC669" s="12"/>
      <c r="FD669" s="12"/>
      <c r="FE669" s="12"/>
      <c r="FF669" s="12"/>
      <c r="FG669" s="12"/>
    </row>
    <row r="670" spans="1:163" ht="12.75" x14ac:dyDescent="0.2">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12"/>
      <c r="BH670" s="12"/>
      <c r="BI670" s="12"/>
      <c r="BJ670" s="12"/>
      <c r="BK670" s="12"/>
      <c r="BL670" s="117">
        <f>'Youth population'!AU670</f>
        <v>0</v>
      </c>
      <c r="BM670" s="12"/>
      <c r="BN670" s="12"/>
      <c r="BO670" s="12"/>
      <c r="BP670" s="12"/>
      <c r="BQ670" s="12"/>
      <c r="BR670" s="12"/>
      <c r="BS670" s="12"/>
      <c r="BT670" s="12"/>
      <c r="BU670" s="12"/>
      <c r="BV670" s="12"/>
      <c r="BW670" s="12"/>
      <c r="BX670" s="12"/>
      <c r="BY670" s="12"/>
      <c r="BZ670" s="12"/>
      <c r="CA670" s="12"/>
      <c r="CB670" s="141"/>
      <c r="CC670" s="12"/>
      <c r="CD670" s="12"/>
      <c r="CE670" s="12"/>
      <c r="CF670" s="12"/>
      <c r="CG670" s="12"/>
      <c r="CH670" s="12"/>
      <c r="CI670" s="12"/>
      <c r="CJ670" s="12"/>
      <c r="CK670" s="12"/>
      <c r="CL670" s="12"/>
      <c r="CM670" s="12"/>
      <c r="CN670" s="12"/>
      <c r="CO670" s="12"/>
      <c r="CP670" s="12"/>
      <c r="CQ670" s="12"/>
      <c r="CR670" s="12"/>
      <c r="CS670" s="12"/>
      <c r="CT670" s="12"/>
      <c r="CU670" s="12"/>
      <c r="CV670" s="12"/>
      <c r="CW670" s="12"/>
      <c r="CX670" s="12"/>
      <c r="CY670" s="12"/>
      <c r="CZ670" s="12"/>
      <c r="DA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12"/>
      <c r="EI670" s="12"/>
      <c r="EJ670" s="12"/>
      <c r="EK670" s="12"/>
      <c r="EL670" s="12"/>
      <c r="EM670" s="12"/>
      <c r="EN670" s="12"/>
      <c r="EO670" s="12"/>
      <c r="EP670" s="12"/>
      <c r="EQ670" s="12"/>
      <c r="ER670" s="12"/>
      <c r="ES670" s="12"/>
      <c r="ET670" s="12"/>
      <c r="EU670" s="12"/>
      <c r="EV670" s="12"/>
      <c r="EW670" s="12"/>
      <c r="EX670" s="12"/>
      <c r="EY670" s="12"/>
      <c r="EZ670" s="12"/>
      <c r="FA670" s="12"/>
      <c r="FB670" s="12"/>
      <c r="FC670" s="12"/>
      <c r="FD670" s="12"/>
      <c r="FE670" s="12"/>
      <c r="FF670" s="12"/>
      <c r="FG670" s="12"/>
    </row>
    <row r="671" spans="1:163" ht="12.75" x14ac:dyDescent="0.2">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12"/>
      <c r="BH671" s="12"/>
      <c r="BI671" s="12"/>
      <c r="BJ671" s="12"/>
      <c r="BK671" s="12"/>
      <c r="BL671" s="69">
        <f>'Youth population'!AU671</f>
        <v>0</v>
      </c>
      <c r="BM671" s="12"/>
      <c r="BN671" s="12"/>
      <c r="BO671" s="12"/>
      <c r="BP671" s="12"/>
      <c r="BQ671" s="12"/>
      <c r="BR671" s="12"/>
      <c r="BS671" s="12"/>
      <c r="BT671" s="12"/>
      <c r="BU671" s="12"/>
      <c r="BV671" s="12"/>
      <c r="BW671" s="12"/>
      <c r="BX671" s="12"/>
      <c r="BY671" s="12"/>
      <c r="BZ671" s="12"/>
      <c r="CA671" s="12"/>
      <c r="CB671" s="141"/>
      <c r="CC671" s="12"/>
      <c r="CD671" s="12"/>
      <c r="CE671" s="12"/>
      <c r="CF671" s="12"/>
      <c r="CG671" s="12"/>
      <c r="CH671" s="12"/>
      <c r="CI671" s="12"/>
      <c r="CJ671" s="12"/>
      <c r="CK671" s="12"/>
      <c r="CL671" s="12"/>
      <c r="CM671" s="12"/>
      <c r="CN671" s="12"/>
      <c r="CO671" s="12"/>
      <c r="CP671" s="12"/>
      <c r="CQ671" s="12"/>
      <c r="CR671" s="12"/>
      <c r="CS671" s="12"/>
      <c r="CT671" s="12"/>
      <c r="CU671" s="12"/>
      <c r="CV671" s="12"/>
      <c r="CW671" s="12"/>
      <c r="CX671" s="12"/>
      <c r="CY671" s="12"/>
      <c r="CZ671" s="12"/>
      <c r="DA671" s="12"/>
      <c r="DB671" s="12"/>
      <c r="DC671" s="12"/>
      <c r="DD671" s="12"/>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c r="EA671" s="12"/>
      <c r="EB671" s="12"/>
      <c r="EC671" s="12"/>
      <c r="ED671" s="12"/>
      <c r="EE671" s="12"/>
      <c r="EF671" s="12"/>
      <c r="EG671" s="12"/>
      <c r="EH671" s="12"/>
      <c r="EI671" s="12"/>
      <c r="EJ671" s="12"/>
      <c r="EK671" s="12"/>
      <c r="EL671" s="12"/>
      <c r="EM671" s="12"/>
      <c r="EN671" s="12"/>
      <c r="EO671" s="12"/>
      <c r="EP671" s="12"/>
      <c r="EQ671" s="12"/>
      <c r="ER671" s="12"/>
      <c r="ES671" s="12"/>
      <c r="ET671" s="12"/>
      <c r="EU671" s="12"/>
      <c r="EV671" s="12"/>
      <c r="EW671" s="12"/>
      <c r="EX671" s="12"/>
      <c r="EY671" s="12"/>
      <c r="EZ671" s="12"/>
      <c r="FA671" s="12"/>
      <c r="FB671" s="12"/>
      <c r="FC671" s="12"/>
      <c r="FD671" s="12"/>
      <c r="FE671" s="12"/>
      <c r="FF671" s="12"/>
      <c r="FG671" s="12"/>
    </row>
    <row r="672" spans="1:163" ht="12.75" x14ac:dyDescent="0.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12"/>
      <c r="BH672" s="12"/>
      <c r="BI672" s="12"/>
      <c r="BJ672" s="12"/>
      <c r="BK672" s="12"/>
      <c r="BL672" s="117">
        <f>'Youth population'!AU672</f>
        <v>0</v>
      </c>
      <c r="BM672" s="12"/>
      <c r="BN672" s="12"/>
      <c r="BO672" s="12"/>
      <c r="BP672" s="12"/>
      <c r="BQ672" s="12"/>
      <c r="BR672" s="12"/>
      <c r="BS672" s="12"/>
      <c r="BT672" s="12"/>
      <c r="BU672" s="12"/>
      <c r="BV672" s="12"/>
      <c r="BW672" s="12"/>
      <c r="BX672" s="12"/>
      <c r="BY672" s="12"/>
      <c r="BZ672" s="12"/>
      <c r="CA672" s="12"/>
      <c r="CB672" s="141"/>
      <c r="CC672" s="12"/>
      <c r="CD672" s="12"/>
      <c r="CE672" s="12"/>
      <c r="CF672" s="12"/>
      <c r="CG672" s="12"/>
      <c r="CH672" s="12"/>
      <c r="CI672" s="12"/>
      <c r="CJ672" s="12"/>
      <c r="CK672" s="12"/>
      <c r="CL672" s="12"/>
      <c r="CM672" s="12"/>
      <c r="CN672" s="12"/>
      <c r="CO672" s="12"/>
      <c r="CP672" s="12"/>
      <c r="CQ672" s="12"/>
      <c r="CR672" s="12"/>
      <c r="CS672" s="12"/>
      <c r="CT672" s="12"/>
      <c r="CU672" s="12"/>
      <c r="CV672" s="12"/>
      <c r="CW672" s="12"/>
      <c r="CX672" s="12"/>
      <c r="CY672" s="12"/>
      <c r="CZ672" s="12"/>
      <c r="DA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12"/>
      <c r="EI672" s="12"/>
      <c r="EJ672" s="12"/>
      <c r="EK672" s="12"/>
      <c r="EL672" s="12"/>
      <c r="EM672" s="12"/>
      <c r="EN672" s="12"/>
      <c r="EO672" s="12"/>
      <c r="EP672" s="12"/>
      <c r="EQ672" s="12"/>
      <c r="ER672" s="12"/>
      <c r="ES672" s="12"/>
      <c r="ET672" s="12"/>
      <c r="EU672" s="12"/>
      <c r="EV672" s="12"/>
      <c r="EW672" s="12"/>
      <c r="EX672" s="12"/>
      <c r="EY672" s="12"/>
      <c r="EZ672" s="12"/>
      <c r="FA672" s="12"/>
      <c r="FB672" s="12"/>
      <c r="FC672" s="12"/>
      <c r="FD672" s="12"/>
      <c r="FE672" s="12"/>
      <c r="FF672" s="12"/>
      <c r="FG672" s="12"/>
    </row>
    <row r="673" spans="1:163" ht="12.75" x14ac:dyDescent="0.2">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35">
        <f>'Youth population'!AU673</f>
        <v>0</v>
      </c>
      <c r="BM673" s="12"/>
      <c r="BN673" s="12"/>
      <c r="BO673" s="12"/>
      <c r="BP673" s="12"/>
      <c r="BQ673" s="12"/>
      <c r="BR673" s="12"/>
      <c r="BS673" s="12"/>
      <c r="BT673" s="12"/>
      <c r="BU673" s="12"/>
      <c r="BV673" s="12"/>
      <c r="BW673" s="12"/>
      <c r="BX673" s="12"/>
      <c r="BY673" s="12"/>
      <c r="BZ673" s="12"/>
      <c r="CA673" s="12"/>
      <c r="CB673" s="141"/>
      <c r="CC673" s="12"/>
      <c r="CD673" s="12"/>
      <c r="CE673" s="12"/>
      <c r="CF673" s="12"/>
      <c r="CG673" s="12"/>
      <c r="CH673" s="12"/>
      <c r="CI673" s="12"/>
      <c r="CJ673" s="12"/>
      <c r="CK673" s="12"/>
      <c r="CL673" s="12"/>
      <c r="CM673" s="12"/>
      <c r="CN673" s="12"/>
      <c r="CO673" s="12"/>
      <c r="CP673" s="12"/>
      <c r="CQ673" s="12"/>
      <c r="CR673" s="12"/>
      <c r="CS673" s="12"/>
      <c r="CT673" s="12"/>
      <c r="CU673" s="12"/>
      <c r="CV673" s="12"/>
      <c r="CW673" s="12"/>
      <c r="CX673" s="12"/>
      <c r="CY673" s="12"/>
      <c r="CZ673" s="12"/>
      <c r="DA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12"/>
      <c r="EI673" s="12"/>
      <c r="EJ673" s="12"/>
      <c r="EK673" s="12"/>
      <c r="EL673" s="12"/>
      <c r="EM673" s="12"/>
      <c r="EN673" s="12"/>
      <c r="EO673" s="12"/>
      <c r="EP673" s="12"/>
      <c r="EQ673" s="12"/>
      <c r="ER673" s="12"/>
      <c r="ES673" s="12"/>
      <c r="ET673" s="12"/>
      <c r="EU673" s="12"/>
      <c r="EV673" s="12"/>
      <c r="EW673" s="12"/>
      <c r="EX673" s="12"/>
      <c r="EY673" s="12"/>
      <c r="EZ673" s="12"/>
      <c r="FA673" s="12"/>
      <c r="FB673" s="12"/>
      <c r="FC673" s="12"/>
      <c r="FD673" s="12"/>
      <c r="FE673" s="12"/>
      <c r="FF673" s="12"/>
      <c r="FG673" s="12"/>
    </row>
    <row r="674" spans="1:163" ht="12.75" x14ac:dyDescent="0.2">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12"/>
      <c r="BH674" s="12"/>
      <c r="BI674" s="12"/>
      <c r="BJ674" s="12"/>
      <c r="BK674" s="12"/>
      <c r="BL674" s="117">
        <f>'Youth population'!AU674</f>
        <v>0</v>
      </c>
      <c r="BM674" s="12"/>
      <c r="BN674" s="12"/>
      <c r="BO674" s="12"/>
      <c r="BP674" s="12"/>
      <c r="BQ674" s="12"/>
      <c r="BR674" s="12"/>
      <c r="BS674" s="12"/>
      <c r="BT674" s="12"/>
      <c r="BU674" s="12"/>
      <c r="BV674" s="12"/>
      <c r="BW674" s="12"/>
      <c r="BX674" s="12"/>
      <c r="BY674" s="12"/>
      <c r="BZ674" s="12"/>
      <c r="CA674" s="12"/>
      <c r="CB674" s="141"/>
      <c r="CC674" s="12"/>
      <c r="CD674" s="12"/>
      <c r="CE674" s="12"/>
      <c r="CF674" s="12"/>
      <c r="CG674" s="12"/>
      <c r="CH674" s="12"/>
      <c r="CI674" s="12"/>
      <c r="CJ674" s="12"/>
      <c r="CK674" s="12"/>
      <c r="CL674" s="12"/>
      <c r="CM674" s="12"/>
      <c r="CN674" s="12"/>
      <c r="CO674" s="12"/>
      <c r="CP674" s="12"/>
      <c r="CQ674" s="12"/>
      <c r="CR674" s="12"/>
      <c r="CS674" s="12"/>
      <c r="CT674" s="12"/>
      <c r="CU674" s="12"/>
      <c r="CV674" s="12"/>
      <c r="CW674" s="12"/>
      <c r="CX674" s="12"/>
      <c r="CY674" s="12"/>
      <c r="CZ674" s="12"/>
      <c r="DA674" s="12"/>
      <c r="DB674" s="12"/>
      <c r="DC674" s="12"/>
      <c r="DD674" s="12"/>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12"/>
      <c r="EI674" s="12"/>
      <c r="EJ674" s="12"/>
      <c r="EK674" s="12"/>
      <c r="EL674" s="12"/>
      <c r="EM674" s="12"/>
      <c r="EN674" s="12"/>
      <c r="EO674" s="12"/>
      <c r="EP674" s="12"/>
      <c r="EQ674" s="12"/>
      <c r="ER674" s="12"/>
      <c r="ES674" s="12"/>
      <c r="ET674" s="12"/>
      <c r="EU674" s="12"/>
      <c r="EV674" s="12"/>
      <c r="EW674" s="12"/>
      <c r="EX674" s="12"/>
      <c r="EY674" s="12"/>
      <c r="EZ674" s="12"/>
      <c r="FA674" s="12"/>
      <c r="FB674" s="12"/>
      <c r="FC674" s="12"/>
      <c r="FD674" s="12"/>
      <c r="FE674" s="12"/>
      <c r="FF674" s="12"/>
      <c r="FG674" s="12"/>
    </row>
    <row r="675" spans="1:163" ht="12.75" x14ac:dyDescent="0.2">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35">
        <f>'Youth population'!AU675</f>
        <v>0</v>
      </c>
      <c r="BM675" s="12"/>
      <c r="BN675" s="12"/>
      <c r="BO675" s="12"/>
      <c r="BP675" s="12"/>
      <c r="BQ675" s="12"/>
      <c r="BR675" s="12"/>
      <c r="BS675" s="12"/>
      <c r="BT675" s="12"/>
      <c r="BU675" s="12"/>
      <c r="BV675" s="12"/>
      <c r="BW675" s="12"/>
      <c r="BX675" s="12"/>
      <c r="BY675" s="12"/>
      <c r="BZ675" s="12"/>
      <c r="CA675" s="12"/>
      <c r="CB675" s="141"/>
      <c r="CC675" s="12"/>
      <c r="CD675" s="12"/>
      <c r="CE675" s="12"/>
      <c r="CF675" s="12"/>
      <c r="CG675" s="12"/>
      <c r="CH675" s="12"/>
      <c r="CI675" s="12"/>
      <c r="CJ675" s="12"/>
      <c r="CK675" s="12"/>
      <c r="CL675" s="12"/>
      <c r="CM675" s="12"/>
      <c r="CN675" s="12"/>
      <c r="CO675" s="12"/>
      <c r="CP675" s="12"/>
      <c r="CQ675" s="12"/>
      <c r="CR675" s="12"/>
      <c r="CS675" s="12"/>
      <c r="CT675" s="12"/>
      <c r="CU675" s="12"/>
      <c r="CV675" s="12"/>
      <c r="CW675" s="12"/>
      <c r="CX675" s="12"/>
      <c r="CY675" s="12"/>
      <c r="CZ675" s="12"/>
      <c r="DA675" s="12"/>
      <c r="DB675" s="12"/>
      <c r="DC675" s="12"/>
      <c r="DD675" s="12"/>
      <c r="DE675" s="12"/>
      <c r="DF675" s="12"/>
      <c r="DG675" s="12"/>
      <c r="DH675" s="12"/>
      <c r="DI675" s="12"/>
      <c r="DJ675" s="12"/>
      <c r="DK675" s="12"/>
      <c r="DL675" s="12"/>
      <c r="DM675" s="12"/>
      <c r="DN675" s="12"/>
      <c r="DO675" s="12"/>
      <c r="DP675" s="12"/>
      <c r="DQ675" s="12"/>
      <c r="DR675" s="12"/>
      <c r="DS675" s="12"/>
      <c r="DT675" s="12"/>
      <c r="DU675" s="12"/>
      <c r="DV675" s="12"/>
      <c r="DW675" s="12"/>
      <c r="DX675" s="12"/>
      <c r="DY675" s="12"/>
      <c r="DZ675" s="12"/>
      <c r="EA675" s="12"/>
      <c r="EB675" s="12"/>
      <c r="EC675" s="12"/>
      <c r="ED675" s="12"/>
      <c r="EE675" s="12"/>
      <c r="EF675" s="12"/>
      <c r="EG675" s="12"/>
      <c r="EH675" s="12"/>
      <c r="EI675" s="12"/>
      <c r="EJ675" s="12"/>
      <c r="EK675" s="12"/>
      <c r="EL675" s="12"/>
      <c r="EM675" s="12"/>
      <c r="EN675" s="12"/>
      <c r="EO675" s="12"/>
      <c r="EP675" s="12"/>
      <c r="EQ675" s="12"/>
      <c r="ER675" s="12"/>
      <c r="ES675" s="12"/>
      <c r="ET675" s="12"/>
      <c r="EU675" s="12"/>
      <c r="EV675" s="12"/>
      <c r="EW675" s="12"/>
      <c r="EX675" s="12"/>
      <c r="EY675" s="12"/>
      <c r="EZ675" s="12"/>
      <c r="FA675" s="12"/>
      <c r="FB675" s="12"/>
      <c r="FC675" s="12"/>
      <c r="FD675" s="12"/>
      <c r="FE675" s="12"/>
      <c r="FF675" s="12"/>
      <c r="FG675" s="12"/>
    </row>
    <row r="676" spans="1:163" ht="12.75" x14ac:dyDescent="0.2">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12"/>
      <c r="BH676" s="12"/>
      <c r="BI676" s="12"/>
      <c r="BJ676" s="12"/>
      <c r="BK676" s="12"/>
      <c r="BL676" s="310">
        <f>'Youth population'!AU676</f>
        <v>0</v>
      </c>
      <c r="BM676" s="12"/>
      <c r="BN676" s="12"/>
      <c r="BO676" s="12"/>
      <c r="BP676" s="12"/>
      <c r="BQ676" s="12"/>
      <c r="BR676" s="12"/>
      <c r="BS676" s="12"/>
      <c r="BT676" s="12"/>
      <c r="BU676" s="12"/>
      <c r="BV676" s="12"/>
      <c r="BW676" s="12"/>
      <c r="BX676" s="12"/>
      <c r="BY676" s="12"/>
      <c r="BZ676" s="12"/>
      <c r="CA676" s="12"/>
      <c r="CB676" s="141"/>
      <c r="CC676" s="12"/>
      <c r="CD676" s="12"/>
      <c r="CE676" s="12"/>
      <c r="CF676" s="12"/>
      <c r="CG676" s="12"/>
      <c r="CH676" s="12"/>
      <c r="CI676" s="12"/>
      <c r="CJ676" s="12"/>
      <c r="CK676" s="12"/>
      <c r="CL676" s="12"/>
      <c r="CM676" s="12"/>
      <c r="CN676" s="12"/>
      <c r="CO676" s="12"/>
      <c r="CP676" s="12"/>
      <c r="CQ676" s="12"/>
      <c r="CR676" s="12"/>
      <c r="CS676" s="12"/>
      <c r="CT676" s="12"/>
      <c r="CU676" s="12"/>
      <c r="CV676" s="12"/>
      <c r="CW676" s="12"/>
      <c r="CX676" s="12"/>
      <c r="CY676" s="12"/>
      <c r="CZ676" s="12"/>
      <c r="DA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c r="EB676" s="12"/>
      <c r="EC676" s="12"/>
      <c r="ED676" s="12"/>
      <c r="EE676" s="12"/>
      <c r="EF676" s="12"/>
      <c r="EG676" s="12"/>
      <c r="EH676" s="12"/>
      <c r="EI676" s="12"/>
      <c r="EJ676" s="12"/>
      <c r="EK676" s="12"/>
      <c r="EL676" s="12"/>
      <c r="EM676" s="12"/>
      <c r="EN676" s="12"/>
      <c r="EO676" s="12"/>
      <c r="EP676" s="12"/>
      <c r="EQ676" s="12"/>
      <c r="ER676" s="12"/>
      <c r="ES676" s="12"/>
      <c r="ET676" s="12"/>
      <c r="EU676" s="12"/>
      <c r="EV676" s="12"/>
      <c r="EW676" s="12"/>
      <c r="EX676" s="12"/>
      <c r="EY676" s="12"/>
      <c r="EZ676" s="12"/>
      <c r="FA676" s="12"/>
      <c r="FB676" s="12"/>
      <c r="FC676" s="12"/>
      <c r="FD676" s="12"/>
      <c r="FE676" s="12"/>
      <c r="FF676" s="12"/>
      <c r="FG676" s="12"/>
    </row>
    <row r="677" spans="1:163" ht="12.75" x14ac:dyDescent="0.2">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69">
        <f>'Youth population'!AU677</f>
        <v>0</v>
      </c>
      <c r="BM677" s="12"/>
      <c r="BN677" s="12"/>
      <c r="BO677" s="12"/>
      <c r="BP677" s="12"/>
      <c r="BQ677" s="12"/>
      <c r="BR677" s="12"/>
      <c r="BS677" s="12"/>
      <c r="BT677" s="12"/>
      <c r="BU677" s="12"/>
      <c r="BV677" s="12"/>
      <c r="BW677" s="12"/>
      <c r="BX677" s="12"/>
      <c r="BY677" s="12"/>
      <c r="BZ677" s="12"/>
      <c r="CA677" s="12"/>
      <c r="CB677" s="141"/>
      <c r="CC677" s="12"/>
      <c r="CD677" s="12"/>
      <c r="CE677" s="12"/>
      <c r="CF677" s="12"/>
      <c r="CG677" s="12"/>
      <c r="CH677" s="12"/>
      <c r="CI677" s="12"/>
      <c r="CJ677" s="12"/>
      <c r="CK677" s="12"/>
      <c r="CL677" s="12"/>
      <c r="CM677" s="12"/>
      <c r="CN677" s="12"/>
      <c r="CO677" s="12"/>
      <c r="CP677" s="12"/>
      <c r="CQ677" s="12"/>
      <c r="CR677" s="12"/>
      <c r="CS677" s="12"/>
      <c r="CT677" s="12"/>
      <c r="CU677" s="12"/>
      <c r="CV677" s="12"/>
      <c r="CW677" s="12"/>
      <c r="CX677" s="12"/>
      <c r="CY677" s="12"/>
      <c r="CZ677" s="12"/>
      <c r="DA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c r="EB677" s="12"/>
      <c r="EC677" s="12"/>
      <c r="ED677" s="12"/>
      <c r="EE677" s="12"/>
      <c r="EF677" s="12"/>
      <c r="EG677" s="12"/>
      <c r="EH677" s="12"/>
      <c r="EI677" s="12"/>
      <c r="EJ677" s="12"/>
      <c r="EK677" s="12"/>
      <c r="EL677" s="12"/>
      <c r="EM677" s="12"/>
      <c r="EN677" s="12"/>
      <c r="EO677" s="12"/>
      <c r="EP677" s="12"/>
      <c r="EQ677" s="12"/>
      <c r="ER677" s="12"/>
      <c r="ES677" s="12"/>
      <c r="ET677" s="12"/>
      <c r="EU677" s="12"/>
      <c r="EV677" s="12"/>
      <c r="EW677" s="12"/>
      <c r="EX677" s="12"/>
      <c r="EY677" s="12"/>
      <c r="EZ677" s="12"/>
      <c r="FA677" s="12"/>
      <c r="FB677" s="12"/>
      <c r="FC677" s="12"/>
      <c r="FD677" s="12"/>
      <c r="FE677" s="12"/>
      <c r="FF677" s="12"/>
      <c r="FG677" s="12"/>
    </row>
    <row r="678" spans="1:163" ht="12.75" x14ac:dyDescent="0.2">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81">
        <f>'Youth population'!AU678</f>
        <v>0</v>
      </c>
      <c r="BM678" s="12"/>
      <c r="BN678" s="12"/>
      <c r="BO678" s="12"/>
      <c r="BP678" s="12"/>
      <c r="BQ678" s="12"/>
      <c r="BR678" s="12"/>
      <c r="BS678" s="12"/>
      <c r="BT678" s="12"/>
      <c r="BU678" s="12"/>
      <c r="BV678" s="12"/>
      <c r="BW678" s="12"/>
      <c r="BX678" s="12"/>
      <c r="BY678" s="12"/>
      <c r="BZ678" s="12"/>
      <c r="CA678" s="12"/>
      <c r="CB678" s="141"/>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c r="EI678" s="12"/>
      <c r="EJ678" s="12"/>
      <c r="EK678" s="12"/>
      <c r="EL678" s="12"/>
      <c r="EM678" s="12"/>
      <c r="EN678" s="12"/>
      <c r="EO678" s="12"/>
      <c r="EP678" s="12"/>
      <c r="EQ678" s="12"/>
      <c r="ER678" s="12"/>
      <c r="ES678" s="12"/>
      <c r="ET678" s="12"/>
      <c r="EU678" s="12"/>
      <c r="EV678" s="12"/>
      <c r="EW678" s="12"/>
      <c r="EX678" s="12"/>
      <c r="EY678" s="12"/>
      <c r="EZ678" s="12"/>
      <c r="FA678" s="12"/>
      <c r="FB678" s="12"/>
      <c r="FC678" s="12"/>
      <c r="FD678" s="12"/>
      <c r="FE678" s="12"/>
      <c r="FF678" s="12"/>
      <c r="FG678" s="12"/>
    </row>
    <row r="679" spans="1:163" ht="12.75" x14ac:dyDescent="0.2">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69">
        <f>'Youth population'!AU679</f>
        <v>0</v>
      </c>
      <c r="BM679" s="12"/>
      <c r="BN679" s="12"/>
      <c r="BO679" s="12"/>
      <c r="BP679" s="12"/>
      <c r="BQ679" s="12"/>
      <c r="BR679" s="12"/>
      <c r="BS679" s="12"/>
      <c r="BT679" s="12"/>
      <c r="BU679" s="12"/>
      <c r="BV679" s="12"/>
      <c r="BW679" s="12"/>
      <c r="BX679" s="12"/>
      <c r="BY679" s="12"/>
      <c r="BZ679" s="12"/>
      <c r="CA679" s="12"/>
      <c r="CB679" s="141"/>
      <c r="CC679" s="12"/>
      <c r="CD679" s="12"/>
      <c r="CE679" s="12"/>
      <c r="CF679" s="12"/>
      <c r="CG679" s="12"/>
      <c r="CH679" s="12"/>
      <c r="CI679" s="12"/>
      <c r="CJ679" s="12"/>
      <c r="CK679" s="12"/>
      <c r="CL679" s="12"/>
      <c r="CM679" s="12"/>
      <c r="CN679" s="12"/>
      <c r="CO679" s="12"/>
      <c r="CP679" s="12"/>
      <c r="CQ679" s="12"/>
      <c r="CR679" s="12"/>
      <c r="CS679" s="12"/>
      <c r="CT679" s="12"/>
      <c r="CU679" s="12"/>
      <c r="CV679" s="12"/>
      <c r="CW679" s="12"/>
      <c r="CX679" s="12"/>
      <c r="CY679" s="12"/>
      <c r="CZ679" s="12"/>
      <c r="DA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c r="EB679" s="12"/>
      <c r="EC679" s="12"/>
      <c r="ED679" s="12"/>
      <c r="EE679" s="12"/>
      <c r="EF679" s="12"/>
      <c r="EG679" s="12"/>
      <c r="EH679" s="12"/>
      <c r="EI679" s="12"/>
      <c r="EJ679" s="12"/>
      <c r="EK679" s="12"/>
      <c r="EL679" s="12"/>
      <c r="EM679" s="12"/>
      <c r="EN679" s="12"/>
      <c r="EO679" s="12"/>
      <c r="EP679" s="12"/>
      <c r="EQ679" s="12"/>
      <c r="ER679" s="12"/>
      <c r="ES679" s="12"/>
      <c r="ET679" s="12"/>
      <c r="EU679" s="12"/>
      <c r="EV679" s="12"/>
      <c r="EW679" s="12"/>
      <c r="EX679" s="12"/>
      <c r="EY679" s="12"/>
      <c r="EZ679" s="12"/>
      <c r="FA679" s="12"/>
      <c r="FB679" s="12"/>
      <c r="FC679" s="12"/>
      <c r="FD679" s="12"/>
      <c r="FE679" s="12"/>
      <c r="FF679" s="12"/>
      <c r="FG679" s="12"/>
    </row>
    <row r="680" spans="1:163" ht="12.75" x14ac:dyDescent="0.2">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12"/>
      <c r="BH680" s="12"/>
      <c r="BI680" s="12"/>
      <c r="BJ680" s="12"/>
      <c r="BK680" s="12"/>
      <c r="BL680" s="117">
        <f>'Youth population'!AU680</f>
        <v>0</v>
      </c>
      <c r="BM680" s="12"/>
      <c r="BN680" s="12"/>
      <c r="BO680" s="12"/>
      <c r="BP680" s="12"/>
      <c r="BQ680" s="12"/>
      <c r="BR680" s="12"/>
      <c r="BS680" s="12"/>
      <c r="BT680" s="12"/>
      <c r="BU680" s="12"/>
      <c r="BV680" s="12"/>
      <c r="BW680" s="12"/>
      <c r="BX680" s="12"/>
      <c r="BY680" s="12"/>
      <c r="BZ680" s="12"/>
      <c r="CA680" s="12"/>
      <c r="CB680" s="141"/>
      <c r="CC680" s="12"/>
      <c r="CD680" s="12"/>
      <c r="CE680" s="12"/>
      <c r="CF680" s="12"/>
      <c r="CG680" s="12"/>
      <c r="CH680" s="12"/>
      <c r="CI680" s="12"/>
      <c r="CJ680" s="12"/>
      <c r="CK680" s="12"/>
      <c r="CL680" s="12"/>
      <c r="CM680" s="12"/>
      <c r="CN680" s="12"/>
      <c r="CO680" s="12"/>
      <c r="CP680" s="12"/>
      <c r="CQ680" s="12"/>
      <c r="CR680" s="12"/>
      <c r="CS680" s="12"/>
      <c r="CT680" s="12"/>
      <c r="CU680" s="12"/>
      <c r="CV680" s="12"/>
      <c r="CW680" s="12"/>
      <c r="CX680" s="12"/>
      <c r="CY680" s="12"/>
      <c r="CZ680" s="12"/>
      <c r="DA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c r="EB680" s="12"/>
      <c r="EC680" s="12"/>
      <c r="ED680" s="12"/>
      <c r="EE680" s="12"/>
      <c r="EF680" s="12"/>
      <c r="EG680" s="12"/>
      <c r="EH680" s="12"/>
      <c r="EI680" s="12"/>
      <c r="EJ680" s="12"/>
      <c r="EK680" s="12"/>
      <c r="EL680" s="12"/>
      <c r="EM680" s="12"/>
      <c r="EN680" s="12"/>
      <c r="EO680" s="12"/>
      <c r="EP680" s="12"/>
      <c r="EQ680" s="12"/>
      <c r="ER680" s="12"/>
      <c r="ES680" s="12"/>
      <c r="ET680" s="12"/>
      <c r="EU680" s="12"/>
      <c r="EV680" s="12"/>
      <c r="EW680" s="12"/>
      <c r="EX680" s="12"/>
      <c r="EY680" s="12"/>
      <c r="EZ680" s="12"/>
      <c r="FA680" s="12"/>
      <c r="FB680" s="12"/>
      <c r="FC680" s="12"/>
      <c r="FD680" s="12"/>
      <c r="FE680" s="12"/>
      <c r="FF680" s="12"/>
      <c r="FG680" s="12"/>
    </row>
    <row r="681" spans="1:163" ht="12.75" x14ac:dyDescent="0.2">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310">
        <f>'Youth population'!AU681</f>
        <v>0</v>
      </c>
      <c r="BM681" s="12"/>
      <c r="BN681" s="12"/>
      <c r="BO681" s="12"/>
      <c r="BP681" s="12"/>
      <c r="BQ681" s="12"/>
      <c r="BR681" s="12"/>
      <c r="BS681" s="12"/>
      <c r="BT681" s="12"/>
      <c r="BU681" s="12"/>
      <c r="BV681" s="12"/>
      <c r="BW681" s="12"/>
      <c r="BX681" s="12"/>
      <c r="BY681" s="12"/>
      <c r="BZ681" s="12"/>
      <c r="CA681" s="12"/>
      <c r="CB681" s="141"/>
      <c r="CC681" s="12"/>
      <c r="CD681" s="12"/>
      <c r="CE681" s="12"/>
      <c r="CF681" s="12"/>
      <c r="CG681" s="12"/>
      <c r="CH681" s="12"/>
      <c r="CI681" s="12"/>
      <c r="CJ681" s="12"/>
      <c r="CK681" s="12"/>
      <c r="CL681" s="12"/>
      <c r="CM681" s="12"/>
      <c r="CN681" s="12"/>
      <c r="CO681" s="12"/>
      <c r="CP681" s="12"/>
      <c r="CQ681" s="12"/>
      <c r="CR681" s="12"/>
      <c r="CS681" s="12"/>
      <c r="CT681" s="12"/>
      <c r="CU681" s="12"/>
      <c r="CV681" s="12"/>
      <c r="CW681" s="12"/>
      <c r="CX681" s="12"/>
      <c r="CY681" s="12"/>
      <c r="CZ681" s="12"/>
      <c r="DA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c r="EB681" s="12"/>
      <c r="EC681" s="12"/>
      <c r="ED681" s="12"/>
      <c r="EE681" s="12"/>
      <c r="EF681" s="12"/>
      <c r="EG681" s="12"/>
      <c r="EH681" s="12"/>
      <c r="EI681" s="12"/>
      <c r="EJ681" s="12"/>
      <c r="EK681" s="12"/>
      <c r="EL681" s="12"/>
      <c r="EM681" s="12"/>
      <c r="EN681" s="12"/>
      <c r="EO681" s="12"/>
      <c r="EP681" s="12"/>
      <c r="EQ681" s="12"/>
      <c r="ER681" s="12"/>
      <c r="ES681" s="12"/>
      <c r="ET681" s="12"/>
      <c r="EU681" s="12"/>
      <c r="EV681" s="12"/>
      <c r="EW681" s="12"/>
      <c r="EX681" s="12"/>
      <c r="EY681" s="12"/>
      <c r="EZ681" s="12"/>
      <c r="FA681" s="12"/>
      <c r="FB681" s="12"/>
      <c r="FC681" s="12"/>
      <c r="FD681" s="12"/>
      <c r="FE681" s="12"/>
      <c r="FF681" s="12"/>
      <c r="FG681" s="12"/>
    </row>
    <row r="682" spans="1:163" ht="12.75" x14ac:dyDescent="0.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12"/>
      <c r="BH682" s="12"/>
      <c r="BI682" s="12"/>
      <c r="BJ682" s="12"/>
      <c r="BK682" s="12"/>
      <c r="BL682" s="81">
        <f>'Youth population'!AU682</f>
        <v>0</v>
      </c>
      <c r="BM682" s="12"/>
      <c r="BN682" s="12"/>
      <c r="BO682" s="12"/>
      <c r="BP682" s="12"/>
      <c r="BQ682" s="12"/>
      <c r="BR682" s="12"/>
      <c r="BS682" s="12"/>
      <c r="BT682" s="12"/>
      <c r="BU682" s="12"/>
      <c r="BV682" s="12"/>
      <c r="BW682" s="12"/>
      <c r="BX682" s="12"/>
      <c r="BY682" s="12"/>
      <c r="BZ682" s="12"/>
      <c r="CA682" s="12"/>
      <c r="CB682" s="141"/>
      <c r="CC682" s="12"/>
      <c r="CD682" s="12"/>
      <c r="CE682" s="12"/>
      <c r="CF682" s="12"/>
      <c r="CG682" s="12"/>
      <c r="CH682" s="12"/>
      <c r="CI682" s="12"/>
      <c r="CJ682" s="12"/>
      <c r="CK682" s="12"/>
      <c r="CL682" s="12"/>
      <c r="CM682" s="12"/>
      <c r="CN682" s="12"/>
      <c r="CO682" s="12"/>
      <c r="CP682" s="12"/>
      <c r="CQ682" s="12"/>
      <c r="CR682" s="12"/>
      <c r="CS682" s="12"/>
      <c r="CT682" s="12"/>
      <c r="CU682" s="12"/>
      <c r="CV682" s="12"/>
      <c r="CW682" s="12"/>
      <c r="CX682" s="12"/>
      <c r="CY682" s="12"/>
      <c r="CZ682" s="12"/>
      <c r="DA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c r="EB682" s="12"/>
      <c r="EC682" s="12"/>
      <c r="ED682" s="12"/>
      <c r="EE682" s="12"/>
      <c r="EF682" s="12"/>
      <c r="EG682" s="12"/>
      <c r="EH682" s="12"/>
      <c r="EI682" s="12"/>
      <c r="EJ682" s="12"/>
      <c r="EK682" s="12"/>
      <c r="EL682" s="12"/>
      <c r="EM682" s="12"/>
      <c r="EN682" s="12"/>
      <c r="EO682" s="12"/>
      <c r="EP682" s="12"/>
      <c r="EQ682" s="12"/>
      <c r="ER682" s="12"/>
      <c r="ES682" s="12"/>
      <c r="ET682" s="12"/>
      <c r="EU682" s="12"/>
      <c r="EV682" s="12"/>
      <c r="EW682" s="12"/>
      <c r="EX682" s="12"/>
      <c r="EY682" s="12"/>
      <c r="EZ682" s="12"/>
      <c r="FA682" s="12"/>
      <c r="FB682" s="12"/>
      <c r="FC682" s="12"/>
      <c r="FD682" s="12"/>
      <c r="FE682" s="12"/>
      <c r="FF682" s="12"/>
      <c r="FG682" s="12"/>
    </row>
    <row r="683" spans="1:163" ht="12.75" x14ac:dyDescent="0.2">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81">
        <f>'Youth population'!AU683</f>
        <v>0</v>
      </c>
      <c r="BM683" s="12"/>
      <c r="BN683" s="12"/>
      <c r="BO683" s="12"/>
      <c r="BP683" s="12"/>
      <c r="BQ683" s="12"/>
      <c r="BR683" s="12"/>
      <c r="BS683" s="12"/>
      <c r="BT683" s="12"/>
      <c r="BU683" s="12"/>
      <c r="BV683" s="12"/>
      <c r="BW683" s="12"/>
      <c r="BX683" s="12"/>
      <c r="BY683" s="12"/>
      <c r="BZ683" s="12"/>
      <c r="CA683" s="12"/>
      <c r="CB683" s="141"/>
      <c r="CC683" s="12"/>
      <c r="CD683" s="12"/>
      <c r="CE683" s="12"/>
      <c r="CF683" s="12"/>
      <c r="CG683" s="12"/>
      <c r="CH683" s="12"/>
      <c r="CI683" s="12"/>
      <c r="CJ683" s="12"/>
      <c r="CK683" s="12"/>
      <c r="CL683" s="12"/>
      <c r="CM683" s="12"/>
      <c r="CN683" s="12"/>
      <c r="CO683" s="12"/>
      <c r="CP683" s="12"/>
      <c r="CQ683" s="12"/>
      <c r="CR683" s="12"/>
      <c r="CS683" s="12"/>
      <c r="CT683" s="12"/>
      <c r="CU683" s="12"/>
      <c r="CV683" s="12"/>
      <c r="CW683" s="12"/>
      <c r="CX683" s="12"/>
      <c r="CY683" s="12"/>
      <c r="CZ683" s="12"/>
      <c r="DA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c r="EB683" s="12"/>
      <c r="EC683" s="12"/>
      <c r="ED683" s="12"/>
      <c r="EE683" s="12"/>
      <c r="EF683" s="12"/>
      <c r="EG683" s="12"/>
      <c r="EH683" s="12"/>
      <c r="EI683" s="12"/>
      <c r="EJ683" s="12"/>
      <c r="EK683" s="12"/>
      <c r="EL683" s="12"/>
      <c r="EM683" s="12"/>
      <c r="EN683" s="12"/>
      <c r="EO683" s="12"/>
      <c r="EP683" s="12"/>
      <c r="EQ683" s="12"/>
      <c r="ER683" s="12"/>
      <c r="ES683" s="12"/>
      <c r="ET683" s="12"/>
      <c r="EU683" s="12"/>
      <c r="EV683" s="12"/>
      <c r="EW683" s="12"/>
      <c r="EX683" s="12"/>
      <c r="EY683" s="12"/>
      <c r="EZ683" s="12"/>
      <c r="FA683" s="12"/>
      <c r="FB683" s="12"/>
      <c r="FC683" s="12"/>
      <c r="FD683" s="12"/>
      <c r="FE683" s="12"/>
      <c r="FF683" s="12"/>
      <c r="FG683" s="12"/>
    </row>
    <row r="684" spans="1:163" ht="12.75" x14ac:dyDescent="0.2">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12"/>
      <c r="BH684" s="12"/>
      <c r="BI684" s="12"/>
      <c r="BJ684" s="12"/>
      <c r="BK684" s="12"/>
      <c r="BL684" s="69">
        <f>'Youth population'!AU684</f>
        <v>0</v>
      </c>
      <c r="BM684" s="12"/>
      <c r="BN684" s="12"/>
      <c r="BO684" s="12"/>
      <c r="BP684" s="12"/>
      <c r="BQ684" s="12"/>
      <c r="BR684" s="12"/>
      <c r="BS684" s="12"/>
      <c r="BT684" s="12"/>
      <c r="BU684" s="12"/>
      <c r="BV684" s="12"/>
      <c r="BW684" s="12"/>
      <c r="BX684" s="12"/>
      <c r="BY684" s="12"/>
      <c r="BZ684" s="12"/>
      <c r="CA684" s="12"/>
      <c r="CB684" s="141"/>
      <c r="CC684" s="12"/>
      <c r="CD684" s="12"/>
      <c r="CE684" s="12"/>
      <c r="CF684" s="12"/>
      <c r="CG684" s="12"/>
      <c r="CH684" s="12"/>
      <c r="CI684" s="12"/>
      <c r="CJ684" s="12"/>
      <c r="CK684" s="12"/>
      <c r="CL684" s="12"/>
      <c r="CM684" s="12"/>
      <c r="CN684" s="12"/>
      <c r="CO684" s="12"/>
      <c r="CP684" s="12"/>
      <c r="CQ684" s="12"/>
      <c r="CR684" s="12"/>
      <c r="CS684" s="12"/>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c r="EB684" s="12"/>
      <c r="EC684" s="12"/>
      <c r="ED684" s="12"/>
      <c r="EE684" s="12"/>
      <c r="EF684" s="12"/>
      <c r="EG684" s="12"/>
      <c r="EH684" s="12"/>
      <c r="EI684" s="12"/>
      <c r="EJ684" s="12"/>
      <c r="EK684" s="12"/>
      <c r="EL684" s="12"/>
      <c r="EM684" s="12"/>
      <c r="EN684" s="12"/>
      <c r="EO684" s="12"/>
      <c r="EP684" s="12"/>
      <c r="EQ684" s="12"/>
      <c r="ER684" s="12"/>
      <c r="ES684" s="12"/>
      <c r="ET684" s="12"/>
      <c r="EU684" s="12"/>
      <c r="EV684" s="12"/>
      <c r="EW684" s="12"/>
      <c r="EX684" s="12"/>
      <c r="EY684" s="12"/>
      <c r="EZ684" s="12"/>
      <c r="FA684" s="12"/>
      <c r="FB684" s="12"/>
      <c r="FC684" s="12"/>
      <c r="FD684" s="12"/>
      <c r="FE684" s="12"/>
      <c r="FF684" s="12"/>
      <c r="FG684" s="12"/>
    </row>
    <row r="685" spans="1:163" ht="12.75" x14ac:dyDescent="0.2">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17">
        <f>'Youth population'!AU685</f>
        <v>0</v>
      </c>
      <c r="BM685" s="12"/>
      <c r="BN685" s="12"/>
      <c r="BO685" s="12"/>
      <c r="BP685" s="12"/>
      <c r="BQ685" s="12"/>
      <c r="BR685" s="12"/>
      <c r="BS685" s="12"/>
      <c r="BT685" s="12"/>
      <c r="BU685" s="12"/>
      <c r="BV685" s="12"/>
      <c r="BW685" s="12"/>
      <c r="BX685" s="12"/>
      <c r="BY685" s="12"/>
      <c r="BZ685" s="12"/>
      <c r="CA685" s="12"/>
      <c r="CB685" s="141"/>
      <c r="CC685" s="12"/>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c r="EB685" s="12"/>
      <c r="EC685" s="12"/>
      <c r="ED685" s="12"/>
      <c r="EE685" s="12"/>
      <c r="EF685" s="12"/>
      <c r="EG685" s="12"/>
      <c r="EH685" s="12"/>
      <c r="EI685" s="12"/>
      <c r="EJ685" s="12"/>
      <c r="EK685" s="12"/>
      <c r="EL685" s="12"/>
      <c r="EM685" s="12"/>
      <c r="EN685" s="12"/>
      <c r="EO685" s="12"/>
      <c r="EP685" s="12"/>
      <c r="EQ685" s="12"/>
      <c r="ER685" s="12"/>
      <c r="ES685" s="12"/>
      <c r="ET685" s="12"/>
      <c r="EU685" s="12"/>
      <c r="EV685" s="12"/>
      <c r="EW685" s="12"/>
      <c r="EX685" s="12"/>
      <c r="EY685" s="12"/>
      <c r="EZ685" s="12"/>
      <c r="FA685" s="12"/>
      <c r="FB685" s="12"/>
      <c r="FC685" s="12"/>
      <c r="FD685" s="12"/>
      <c r="FE685" s="12"/>
      <c r="FF685" s="12"/>
      <c r="FG685" s="12"/>
    </row>
    <row r="686" spans="1:163" ht="12.75" x14ac:dyDescent="0.2">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35">
        <f>'Youth population'!AU686</f>
        <v>0</v>
      </c>
      <c r="BM686" s="12"/>
      <c r="BN686" s="12"/>
      <c r="BO686" s="12"/>
      <c r="BP686" s="12"/>
      <c r="BQ686" s="12"/>
      <c r="BR686" s="12"/>
      <c r="BS686" s="12"/>
      <c r="BT686" s="12"/>
      <c r="BU686" s="12"/>
      <c r="BV686" s="12"/>
      <c r="BW686" s="12"/>
      <c r="BX686" s="12"/>
      <c r="BY686" s="12"/>
      <c r="BZ686" s="12"/>
      <c r="CA686" s="12"/>
      <c r="CB686" s="141"/>
      <c r="CC686" s="12"/>
      <c r="CD686" s="12"/>
      <c r="CE686" s="12"/>
      <c r="CF686" s="12"/>
      <c r="CG686" s="12"/>
      <c r="CH686" s="12"/>
      <c r="CI686" s="12"/>
      <c r="CJ686" s="12"/>
      <c r="CK686" s="12"/>
      <c r="CL686" s="12"/>
      <c r="CM686" s="12"/>
      <c r="CN686" s="12"/>
      <c r="CO686" s="12"/>
      <c r="CP686" s="12"/>
      <c r="CQ686" s="12"/>
      <c r="CR686" s="12"/>
      <c r="CS686" s="12"/>
      <c r="CT686" s="12"/>
      <c r="CU686" s="12"/>
      <c r="CV686" s="12"/>
      <c r="CW686" s="12"/>
      <c r="CX686" s="12"/>
      <c r="CY686" s="12"/>
      <c r="CZ686" s="12"/>
      <c r="DA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c r="EI686" s="12"/>
      <c r="EJ686" s="12"/>
      <c r="EK686" s="12"/>
      <c r="EL686" s="12"/>
      <c r="EM686" s="12"/>
      <c r="EN686" s="12"/>
      <c r="EO686" s="12"/>
      <c r="EP686" s="12"/>
      <c r="EQ686" s="12"/>
      <c r="ER686" s="12"/>
      <c r="ES686" s="12"/>
      <c r="ET686" s="12"/>
      <c r="EU686" s="12"/>
      <c r="EV686" s="12"/>
      <c r="EW686" s="12"/>
      <c r="EX686" s="12"/>
      <c r="EY686" s="12"/>
      <c r="EZ686" s="12"/>
      <c r="FA686" s="12"/>
      <c r="FB686" s="12"/>
      <c r="FC686" s="12"/>
      <c r="FD686" s="12"/>
      <c r="FE686" s="12"/>
      <c r="FF686" s="12"/>
      <c r="FG686" s="12"/>
    </row>
    <row r="687" spans="1:163" ht="12.75" x14ac:dyDescent="0.2">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17">
        <f>'Youth population'!AU687</f>
        <v>0</v>
      </c>
      <c r="BM687" s="12"/>
      <c r="BN687" s="12"/>
      <c r="BO687" s="12"/>
      <c r="BP687" s="12"/>
      <c r="BQ687" s="12"/>
      <c r="BR687" s="12"/>
      <c r="BS687" s="12"/>
      <c r="BT687" s="12"/>
      <c r="BU687" s="12"/>
      <c r="BV687" s="12"/>
      <c r="BW687" s="12"/>
      <c r="BX687" s="12"/>
      <c r="BY687" s="12"/>
      <c r="BZ687" s="12"/>
      <c r="CA687" s="12"/>
      <c r="CB687" s="141"/>
      <c r="CC687" s="12"/>
      <c r="CD687" s="12"/>
      <c r="CE687" s="12"/>
      <c r="CF687" s="12"/>
      <c r="CG687" s="12"/>
      <c r="CH687" s="12"/>
      <c r="CI687" s="12"/>
      <c r="CJ687" s="12"/>
      <c r="CK687" s="12"/>
      <c r="CL687" s="12"/>
      <c r="CM687" s="12"/>
      <c r="CN687" s="12"/>
      <c r="CO687" s="12"/>
      <c r="CP687" s="12"/>
      <c r="CQ687" s="12"/>
      <c r="CR687" s="12"/>
      <c r="CS687" s="12"/>
      <c r="CT687" s="12"/>
      <c r="CU687" s="12"/>
      <c r="CV687" s="12"/>
      <c r="CW687" s="12"/>
      <c r="CX687" s="12"/>
      <c r="CY687" s="12"/>
      <c r="CZ687" s="12"/>
      <c r="DA687" s="12"/>
      <c r="DB687" s="12"/>
      <c r="DC687" s="12"/>
      <c r="DD687" s="12"/>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c r="EA687" s="12"/>
      <c r="EB687" s="12"/>
      <c r="EC687" s="12"/>
      <c r="ED687" s="12"/>
      <c r="EE687" s="12"/>
      <c r="EF687" s="12"/>
      <c r="EG687" s="12"/>
      <c r="EH687" s="12"/>
      <c r="EI687" s="12"/>
      <c r="EJ687" s="12"/>
      <c r="EK687" s="12"/>
      <c r="EL687" s="12"/>
      <c r="EM687" s="12"/>
      <c r="EN687" s="12"/>
      <c r="EO687" s="12"/>
      <c r="EP687" s="12"/>
      <c r="EQ687" s="12"/>
      <c r="ER687" s="12"/>
      <c r="ES687" s="12"/>
      <c r="ET687" s="12"/>
      <c r="EU687" s="12"/>
      <c r="EV687" s="12"/>
      <c r="EW687" s="12"/>
      <c r="EX687" s="12"/>
      <c r="EY687" s="12"/>
      <c r="EZ687" s="12"/>
      <c r="FA687" s="12"/>
      <c r="FB687" s="12"/>
      <c r="FC687" s="12"/>
      <c r="FD687" s="12"/>
      <c r="FE687" s="12"/>
      <c r="FF687" s="12"/>
      <c r="FG687" s="12"/>
    </row>
    <row r="688" spans="1:163" ht="12.75" x14ac:dyDescent="0.2">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12"/>
      <c r="BJ688" s="12"/>
      <c r="BK688" s="12"/>
      <c r="BL688" s="81">
        <f>'Youth population'!AU688</f>
        <v>0</v>
      </c>
      <c r="BM688" s="12"/>
      <c r="BN688" s="12"/>
      <c r="BO688" s="12"/>
      <c r="BP688" s="12"/>
      <c r="BQ688" s="12"/>
      <c r="BR688" s="12"/>
      <c r="BS688" s="12"/>
      <c r="BT688" s="12"/>
      <c r="BU688" s="12"/>
      <c r="BV688" s="12"/>
      <c r="BW688" s="12"/>
      <c r="BX688" s="12"/>
      <c r="BY688" s="12"/>
      <c r="BZ688" s="12"/>
      <c r="CA688" s="12"/>
      <c r="CB688" s="141"/>
      <c r="CC688" s="12"/>
      <c r="CD688" s="12"/>
      <c r="CE688" s="12"/>
      <c r="CF688" s="12"/>
      <c r="CG688" s="12"/>
      <c r="CH688" s="12"/>
      <c r="CI688" s="12"/>
      <c r="CJ688" s="12"/>
      <c r="CK688" s="12"/>
      <c r="CL688" s="12"/>
      <c r="CM688" s="12"/>
      <c r="CN688" s="12"/>
      <c r="CO688" s="12"/>
      <c r="CP688" s="12"/>
      <c r="CQ688" s="12"/>
      <c r="CR688" s="12"/>
      <c r="CS688" s="12"/>
      <c r="CT688" s="12"/>
      <c r="CU688" s="12"/>
      <c r="CV688" s="12"/>
      <c r="CW688" s="12"/>
      <c r="CX688" s="12"/>
      <c r="CY688" s="12"/>
      <c r="CZ688" s="12"/>
      <c r="DA688" s="12"/>
      <c r="DB688" s="12"/>
      <c r="DC688" s="12"/>
      <c r="DD688" s="12"/>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c r="EA688" s="12"/>
      <c r="EB688" s="12"/>
      <c r="EC688" s="12"/>
      <c r="ED688" s="12"/>
      <c r="EE688" s="12"/>
      <c r="EF688" s="12"/>
      <c r="EG688" s="12"/>
      <c r="EH688" s="12"/>
      <c r="EI688" s="12"/>
      <c r="EJ688" s="12"/>
      <c r="EK688" s="12"/>
      <c r="EL688" s="12"/>
      <c r="EM688" s="12"/>
      <c r="EN688" s="12"/>
      <c r="EO688" s="12"/>
      <c r="EP688" s="12"/>
      <c r="EQ688" s="12"/>
      <c r="ER688" s="12"/>
      <c r="ES688" s="12"/>
      <c r="ET688" s="12"/>
      <c r="EU688" s="12"/>
      <c r="EV688" s="12"/>
      <c r="EW688" s="12"/>
      <c r="EX688" s="12"/>
      <c r="EY688" s="12"/>
      <c r="EZ688" s="12"/>
      <c r="FA688" s="12"/>
      <c r="FB688" s="12"/>
      <c r="FC688" s="12"/>
      <c r="FD688" s="12"/>
      <c r="FE688" s="12"/>
      <c r="FF688" s="12"/>
      <c r="FG688" s="12"/>
    </row>
    <row r="689" spans="1:163" ht="12.75" x14ac:dyDescent="0.2">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17">
        <f>'Youth population'!AU689</f>
        <v>0</v>
      </c>
      <c r="BM689" s="12"/>
      <c r="BN689" s="12"/>
      <c r="BO689" s="12"/>
      <c r="BP689" s="12"/>
      <c r="BQ689" s="12"/>
      <c r="BR689" s="12"/>
      <c r="BS689" s="12"/>
      <c r="BT689" s="12"/>
      <c r="BU689" s="12"/>
      <c r="BV689" s="12"/>
      <c r="BW689" s="12"/>
      <c r="BX689" s="12"/>
      <c r="BY689" s="12"/>
      <c r="BZ689" s="12"/>
      <c r="CA689" s="12"/>
      <c r="CB689" s="141"/>
      <c r="CC689" s="12"/>
      <c r="CD689" s="12"/>
      <c r="CE689" s="12"/>
      <c r="CF689" s="12"/>
      <c r="CG689" s="12"/>
      <c r="CH689" s="12"/>
      <c r="CI689" s="12"/>
      <c r="CJ689" s="12"/>
      <c r="CK689" s="12"/>
      <c r="CL689" s="12"/>
      <c r="CM689" s="12"/>
      <c r="CN689" s="12"/>
      <c r="CO689" s="12"/>
      <c r="CP689" s="12"/>
      <c r="CQ689" s="12"/>
      <c r="CR689" s="12"/>
      <c r="CS689" s="12"/>
      <c r="CT689" s="12"/>
      <c r="CU689" s="12"/>
      <c r="CV689" s="12"/>
      <c r="CW689" s="12"/>
      <c r="CX689" s="12"/>
      <c r="CY689" s="12"/>
      <c r="CZ689" s="12"/>
      <c r="DA689" s="12"/>
      <c r="DB689" s="12"/>
      <c r="DC689" s="12"/>
      <c r="DD689" s="12"/>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c r="EA689" s="12"/>
      <c r="EB689" s="12"/>
      <c r="EC689" s="12"/>
      <c r="ED689" s="12"/>
      <c r="EE689" s="12"/>
      <c r="EF689" s="12"/>
      <c r="EG689" s="12"/>
      <c r="EH689" s="12"/>
      <c r="EI689" s="12"/>
      <c r="EJ689" s="12"/>
      <c r="EK689" s="12"/>
      <c r="EL689" s="12"/>
      <c r="EM689" s="12"/>
      <c r="EN689" s="12"/>
      <c r="EO689" s="12"/>
      <c r="EP689" s="12"/>
      <c r="EQ689" s="12"/>
      <c r="ER689" s="12"/>
      <c r="ES689" s="12"/>
      <c r="ET689" s="12"/>
      <c r="EU689" s="12"/>
      <c r="EV689" s="12"/>
      <c r="EW689" s="12"/>
      <c r="EX689" s="12"/>
      <c r="EY689" s="12"/>
      <c r="EZ689" s="12"/>
      <c r="FA689" s="12"/>
      <c r="FB689" s="12"/>
      <c r="FC689" s="12"/>
      <c r="FD689" s="12"/>
      <c r="FE689" s="12"/>
      <c r="FF689" s="12"/>
      <c r="FG689" s="12"/>
    </row>
    <row r="690" spans="1:163" ht="12.75" x14ac:dyDescent="0.2">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69">
        <f>'Youth population'!AU690</f>
        <v>0</v>
      </c>
      <c r="BM690" s="12"/>
      <c r="BN690" s="12"/>
      <c r="BO690" s="12"/>
      <c r="BP690" s="12"/>
      <c r="BQ690" s="12"/>
      <c r="BR690" s="12"/>
      <c r="BS690" s="12"/>
      <c r="BT690" s="12"/>
      <c r="BU690" s="12"/>
      <c r="BV690" s="12"/>
      <c r="BW690" s="12"/>
      <c r="BX690" s="12"/>
      <c r="BY690" s="12"/>
      <c r="BZ690" s="12"/>
      <c r="CA690" s="12"/>
      <c r="CB690" s="141"/>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12"/>
      <c r="EI690" s="12"/>
      <c r="EJ690" s="12"/>
      <c r="EK690" s="12"/>
      <c r="EL690" s="12"/>
      <c r="EM690" s="12"/>
      <c r="EN690" s="12"/>
      <c r="EO690" s="12"/>
      <c r="EP690" s="12"/>
      <c r="EQ690" s="12"/>
      <c r="ER690" s="12"/>
      <c r="ES690" s="12"/>
      <c r="ET690" s="12"/>
      <c r="EU690" s="12"/>
      <c r="EV690" s="12"/>
      <c r="EW690" s="12"/>
      <c r="EX690" s="12"/>
      <c r="EY690" s="12"/>
      <c r="EZ690" s="12"/>
      <c r="FA690" s="12"/>
      <c r="FB690" s="12"/>
      <c r="FC690" s="12"/>
      <c r="FD690" s="12"/>
      <c r="FE690" s="12"/>
      <c r="FF690" s="12"/>
      <c r="FG690" s="12"/>
    </row>
    <row r="691" spans="1:163" ht="12.75" x14ac:dyDescent="0.2">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310">
        <f>'Youth population'!AU691</f>
        <v>0</v>
      </c>
      <c r="BM691" s="12"/>
      <c r="BN691" s="12"/>
      <c r="BO691" s="12"/>
      <c r="BP691" s="12"/>
      <c r="BQ691" s="12"/>
      <c r="BR691" s="12"/>
      <c r="BS691" s="12"/>
      <c r="BT691" s="12"/>
      <c r="BU691" s="12"/>
      <c r="BV691" s="12"/>
      <c r="BW691" s="12"/>
      <c r="BX691" s="12"/>
      <c r="BY691" s="12"/>
      <c r="BZ691" s="12"/>
      <c r="CA691" s="12"/>
      <c r="CB691" s="141"/>
      <c r="CC691" s="12"/>
      <c r="CD691" s="12"/>
      <c r="CE691" s="12"/>
      <c r="CF691" s="12"/>
      <c r="CG691" s="12"/>
      <c r="CH691" s="12"/>
      <c r="CI691" s="12"/>
      <c r="CJ691" s="12"/>
      <c r="CK691" s="12"/>
      <c r="CL691" s="12"/>
      <c r="CM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12"/>
      <c r="EI691" s="12"/>
      <c r="EJ691" s="12"/>
      <c r="EK691" s="12"/>
      <c r="EL691" s="12"/>
      <c r="EM691" s="12"/>
      <c r="EN691" s="12"/>
      <c r="EO691" s="12"/>
      <c r="EP691" s="12"/>
      <c r="EQ691" s="12"/>
      <c r="ER691" s="12"/>
      <c r="ES691" s="12"/>
      <c r="ET691" s="12"/>
      <c r="EU691" s="12"/>
      <c r="EV691" s="12"/>
      <c r="EW691" s="12"/>
      <c r="EX691" s="12"/>
      <c r="EY691" s="12"/>
      <c r="EZ691" s="12"/>
      <c r="FA691" s="12"/>
      <c r="FB691" s="12"/>
      <c r="FC691" s="12"/>
      <c r="FD691" s="12"/>
      <c r="FE691" s="12"/>
      <c r="FF691" s="12"/>
      <c r="FG691" s="12"/>
    </row>
    <row r="692" spans="1:163" ht="12.75" x14ac:dyDescent="0.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310">
        <f>'Youth population'!AU692</f>
        <v>0</v>
      </c>
      <c r="BM692" s="12"/>
      <c r="BN692" s="12"/>
      <c r="BO692" s="12"/>
      <c r="BP692" s="12"/>
      <c r="BQ692" s="12"/>
      <c r="BR692" s="12"/>
      <c r="BS692" s="12"/>
      <c r="BT692" s="12"/>
      <c r="BU692" s="12"/>
      <c r="BV692" s="12"/>
      <c r="BW692" s="12"/>
      <c r="BX692" s="12"/>
      <c r="BY692" s="12"/>
      <c r="BZ692" s="12"/>
      <c r="CA692" s="12"/>
      <c r="CB692" s="141"/>
      <c r="CC692" s="12"/>
      <c r="CD692" s="12"/>
      <c r="CE692" s="12"/>
      <c r="CF692" s="12"/>
      <c r="CG692" s="12"/>
      <c r="CH692" s="12"/>
      <c r="CI692" s="12"/>
      <c r="CJ692" s="12"/>
      <c r="CK692" s="12"/>
      <c r="CL692" s="12"/>
      <c r="CM692" s="12"/>
      <c r="CN692" s="12"/>
      <c r="CO692" s="12"/>
      <c r="CP692" s="12"/>
      <c r="CQ692" s="12"/>
      <c r="CR692" s="12"/>
      <c r="CS692" s="12"/>
      <c r="CT692" s="12"/>
      <c r="CU692" s="12"/>
      <c r="CV692" s="12"/>
      <c r="CW692" s="12"/>
      <c r="CX692" s="12"/>
      <c r="CY692" s="12"/>
      <c r="CZ692" s="12"/>
      <c r="DA692" s="12"/>
      <c r="DB692" s="12"/>
      <c r="DC692" s="12"/>
      <c r="DD692" s="12"/>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12"/>
      <c r="EI692" s="12"/>
      <c r="EJ692" s="12"/>
      <c r="EK692" s="12"/>
      <c r="EL692" s="12"/>
      <c r="EM692" s="12"/>
      <c r="EN692" s="12"/>
      <c r="EO692" s="12"/>
      <c r="EP692" s="12"/>
      <c r="EQ692" s="12"/>
      <c r="ER692" s="12"/>
      <c r="ES692" s="12"/>
      <c r="ET692" s="12"/>
      <c r="EU692" s="12"/>
      <c r="EV692" s="12"/>
      <c r="EW692" s="12"/>
      <c r="EX692" s="12"/>
      <c r="EY692" s="12"/>
      <c r="EZ692" s="12"/>
      <c r="FA692" s="12"/>
      <c r="FB692" s="12"/>
      <c r="FC692" s="12"/>
      <c r="FD692" s="12"/>
      <c r="FE692" s="12"/>
      <c r="FF692" s="12"/>
      <c r="FG692" s="12"/>
    </row>
    <row r="693" spans="1:163" ht="12.75" x14ac:dyDescent="0.2">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69">
        <f>'Youth population'!AU693</f>
        <v>0</v>
      </c>
      <c r="BM693" s="12"/>
      <c r="BN693" s="12"/>
      <c r="BO693" s="12"/>
      <c r="BP693" s="12"/>
      <c r="BQ693" s="12"/>
      <c r="BR693" s="12"/>
      <c r="BS693" s="12"/>
      <c r="BT693" s="12"/>
      <c r="BU693" s="12"/>
      <c r="BV693" s="12"/>
      <c r="BW693" s="12"/>
      <c r="BX693" s="12"/>
      <c r="BY693" s="12"/>
      <c r="BZ693" s="12"/>
      <c r="CA693" s="12"/>
      <c r="CB693" s="141"/>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12"/>
      <c r="EI693" s="12"/>
      <c r="EJ693" s="12"/>
      <c r="EK693" s="12"/>
      <c r="EL693" s="12"/>
      <c r="EM693" s="12"/>
      <c r="EN693" s="12"/>
      <c r="EO693" s="12"/>
      <c r="EP693" s="12"/>
      <c r="EQ693" s="12"/>
      <c r="ER693" s="12"/>
      <c r="ES693" s="12"/>
      <c r="ET693" s="12"/>
      <c r="EU693" s="12"/>
      <c r="EV693" s="12"/>
      <c r="EW693" s="12"/>
      <c r="EX693" s="12"/>
      <c r="EY693" s="12"/>
      <c r="EZ693" s="12"/>
      <c r="FA693" s="12"/>
      <c r="FB693" s="12"/>
      <c r="FC693" s="12"/>
      <c r="FD693" s="12"/>
      <c r="FE693" s="12"/>
      <c r="FF693" s="12"/>
      <c r="FG693" s="12"/>
    </row>
    <row r="694" spans="1:163" ht="12.75" x14ac:dyDescent="0.2">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81">
        <f>'Youth population'!AU694</f>
        <v>0</v>
      </c>
      <c r="BM694" s="12"/>
      <c r="BN694" s="12"/>
      <c r="BO694" s="12"/>
      <c r="BP694" s="12"/>
      <c r="BQ694" s="12"/>
      <c r="BR694" s="12"/>
      <c r="BS694" s="12"/>
      <c r="BT694" s="12"/>
      <c r="BU694" s="12"/>
      <c r="BV694" s="12"/>
      <c r="BW694" s="12"/>
      <c r="BX694" s="12"/>
      <c r="BY694" s="12"/>
      <c r="BZ694" s="12"/>
      <c r="CA694" s="12"/>
      <c r="CB694" s="141"/>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2"/>
      <c r="EU694" s="12"/>
      <c r="EV694" s="12"/>
      <c r="EW694" s="12"/>
      <c r="EX694" s="12"/>
      <c r="EY694" s="12"/>
      <c r="EZ694" s="12"/>
      <c r="FA694" s="12"/>
      <c r="FB694" s="12"/>
      <c r="FC694" s="12"/>
      <c r="FD694" s="12"/>
      <c r="FE694" s="12"/>
      <c r="FF694" s="12"/>
      <c r="FG694" s="12"/>
    </row>
    <row r="695" spans="1:163" ht="12.75" x14ac:dyDescent="0.2">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310">
        <f>'Youth population'!AU695</f>
        <v>0</v>
      </c>
      <c r="BM695" s="12"/>
      <c r="BN695" s="12"/>
      <c r="BO695" s="12"/>
      <c r="BP695" s="12"/>
      <c r="BQ695" s="12"/>
      <c r="BR695" s="12"/>
      <c r="BS695" s="12"/>
      <c r="BT695" s="12"/>
      <c r="BU695" s="12"/>
      <c r="BV695" s="12"/>
      <c r="BW695" s="12"/>
      <c r="BX695" s="12"/>
      <c r="BY695" s="12"/>
      <c r="BZ695" s="12"/>
      <c r="CA695" s="12"/>
      <c r="CB695" s="141"/>
      <c r="CC695" s="12"/>
      <c r="CD695" s="12"/>
      <c r="CE695" s="12"/>
      <c r="CF695" s="12"/>
      <c r="CG695" s="12"/>
      <c r="CH695" s="12"/>
      <c r="CI695" s="12"/>
      <c r="CJ695" s="12"/>
      <c r="CK695" s="12"/>
      <c r="CL695" s="12"/>
      <c r="CM695" s="12"/>
      <c r="CN695" s="12"/>
      <c r="CO695" s="12"/>
      <c r="CP695" s="12"/>
      <c r="CQ695" s="12"/>
      <c r="CR695" s="12"/>
      <c r="CS695" s="12"/>
      <c r="CT695" s="12"/>
      <c r="CU695" s="12"/>
      <c r="CV695" s="12"/>
      <c r="CW695" s="12"/>
      <c r="CX695" s="12"/>
      <c r="CY695" s="12"/>
      <c r="CZ695" s="12"/>
      <c r="DA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12"/>
      <c r="EI695" s="12"/>
      <c r="EJ695" s="12"/>
      <c r="EK695" s="12"/>
      <c r="EL695" s="12"/>
      <c r="EM695" s="12"/>
      <c r="EN695" s="12"/>
      <c r="EO695" s="12"/>
      <c r="EP695" s="12"/>
      <c r="EQ695" s="12"/>
      <c r="ER695" s="12"/>
      <c r="ES695" s="12"/>
      <c r="ET695" s="12"/>
      <c r="EU695" s="12"/>
      <c r="EV695" s="12"/>
      <c r="EW695" s="12"/>
      <c r="EX695" s="12"/>
      <c r="EY695" s="12"/>
      <c r="EZ695" s="12"/>
      <c r="FA695" s="12"/>
      <c r="FB695" s="12"/>
      <c r="FC695" s="12"/>
      <c r="FD695" s="12"/>
      <c r="FE695" s="12"/>
      <c r="FF695" s="12"/>
      <c r="FG695" s="12"/>
    </row>
    <row r="696" spans="1:163" ht="12.75" x14ac:dyDescent="0.2">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310">
        <f>'Youth population'!AU696</f>
        <v>0</v>
      </c>
      <c r="BM696" s="12"/>
      <c r="BN696" s="12"/>
      <c r="BO696" s="12"/>
      <c r="BP696" s="12"/>
      <c r="BQ696" s="12"/>
      <c r="BR696" s="12"/>
      <c r="BS696" s="12"/>
      <c r="BT696" s="12"/>
      <c r="BU696" s="12"/>
      <c r="BV696" s="12"/>
      <c r="BW696" s="12"/>
      <c r="BX696" s="12"/>
      <c r="BY696" s="12"/>
      <c r="BZ696" s="12"/>
      <c r="CA696" s="12"/>
      <c r="CB696" s="141"/>
      <c r="CC696" s="12"/>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12"/>
      <c r="EI696" s="12"/>
      <c r="EJ696" s="12"/>
      <c r="EK696" s="12"/>
      <c r="EL696" s="12"/>
      <c r="EM696" s="12"/>
      <c r="EN696" s="12"/>
      <c r="EO696" s="12"/>
      <c r="EP696" s="12"/>
      <c r="EQ696" s="12"/>
      <c r="ER696" s="12"/>
      <c r="ES696" s="12"/>
      <c r="ET696" s="12"/>
      <c r="EU696" s="12"/>
      <c r="EV696" s="12"/>
      <c r="EW696" s="12"/>
      <c r="EX696" s="12"/>
      <c r="EY696" s="12"/>
      <c r="EZ696" s="12"/>
      <c r="FA696" s="12"/>
      <c r="FB696" s="12"/>
      <c r="FC696" s="12"/>
      <c r="FD696" s="12"/>
      <c r="FE696" s="12"/>
      <c r="FF696" s="12"/>
      <c r="FG696" s="12"/>
    </row>
    <row r="697" spans="1:163" ht="12.75" x14ac:dyDescent="0.2">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12"/>
      <c r="BH697" s="12"/>
      <c r="BI697" s="12"/>
      <c r="BJ697" s="12"/>
      <c r="BK697" s="12"/>
      <c r="BL697" s="117">
        <f>'Youth population'!AU697</f>
        <v>0</v>
      </c>
      <c r="BM697" s="12"/>
      <c r="BN697" s="12"/>
      <c r="BO697" s="12"/>
      <c r="BP697" s="12"/>
      <c r="BQ697" s="12"/>
      <c r="BR697" s="12"/>
      <c r="BS697" s="12"/>
      <c r="BT697" s="12"/>
      <c r="BU697" s="12"/>
      <c r="BV697" s="12"/>
      <c r="BW697" s="12"/>
      <c r="BX697" s="12"/>
      <c r="BY697" s="12"/>
      <c r="BZ697" s="12"/>
      <c r="CA697" s="12"/>
      <c r="CB697" s="141"/>
      <c r="CC697" s="12"/>
      <c r="CD697" s="12"/>
      <c r="CE697" s="12"/>
      <c r="CF697" s="12"/>
      <c r="CG697" s="12"/>
      <c r="CH697" s="12"/>
      <c r="CI697" s="12"/>
      <c r="CJ697" s="12"/>
      <c r="CK697" s="12"/>
      <c r="CL697" s="12"/>
      <c r="CM697" s="12"/>
      <c r="CN697" s="12"/>
      <c r="CO697" s="12"/>
      <c r="CP697" s="12"/>
      <c r="CQ697" s="12"/>
      <c r="CR697" s="12"/>
      <c r="CS697" s="12"/>
      <c r="CT697" s="12"/>
      <c r="CU697" s="12"/>
      <c r="CV697" s="12"/>
      <c r="CW697" s="12"/>
      <c r="CX697" s="12"/>
      <c r="CY697" s="12"/>
      <c r="CZ697" s="12"/>
      <c r="DA697" s="12"/>
      <c r="DB697" s="12"/>
      <c r="DC697" s="12"/>
      <c r="DD697" s="12"/>
      <c r="DE697" s="12"/>
      <c r="DF697" s="12"/>
      <c r="DG697" s="12"/>
      <c r="DH697" s="12"/>
      <c r="DI697" s="12"/>
      <c r="DJ697" s="12"/>
      <c r="DK697" s="12"/>
      <c r="DL697" s="12"/>
      <c r="DM697" s="12"/>
      <c r="DN697" s="12"/>
      <c r="DO697" s="12"/>
      <c r="DP697" s="12"/>
      <c r="DQ697" s="12"/>
      <c r="DR697" s="12"/>
      <c r="DS697" s="12"/>
      <c r="DT697" s="12"/>
      <c r="DU697" s="12"/>
      <c r="DV697" s="12"/>
      <c r="DW697" s="12"/>
      <c r="DX697" s="12"/>
      <c r="DY697" s="12"/>
      <c r="DZ697" s="12"/>
      <c r="EA697" s="12"/>
      <c r="EB697" s="12"/>
      <c r="EC697" s="12"/>
      <c r="ED697" s="12"/>
      <c r="EE697" s="12"/>
      <c r="EF697" s="12"/>
      <c r="EG697" s="12"/>
      <c r="EH697" s="12"/>
      <c r="EI697" s="12"/>
      <c r="EJ697" s="12"/>
      <c r="EK697" s="12"/>
      <c r="EL697" s="12"/>
      <c r="EM697" s="12"/>
      <c r="EN697" s="12"/>
      <c r="EO697" s="12"/>
      <c r="EP697" s="12"/>
      <c r="EQ697" s="12"/>
      <c r="ER697" s="12"/>
      <c r="ES697" s="12"/>
      <c r="ET697" s="12"/>
      <c r="EU697" s="12"/>
      <c r="EV697" s="12"/>
      <c r="EW697" s="12"/>
      <c r="EX697" s="12"/>
      <c r="EY697" s="12"/>
      <c r="EZ697" s="12"/>
      <c r="FA697" s="12"/>
      <c r="FB697" s="12"/>
      <c r="FC697" s="12"/>
      <c r="FD697" s="12"/>
      <c r="FE697" s="12"/>
      <c r="FF697" s="12"/>
      <c r="FG697" s="12"/>
    </row>
    <row r="698" spans="1:163" ht="12.75" x14ac:dyDescent="0.2">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12"/>
      <c r="BH698" s="12"/>
      <c r="BI698" s="12"/>
      <c r="BJ698" s="12"/>
      <c r="BK698" s="12"/>
      <c r="BL698" s="117">
        <f>'Youth population'!AU698</f>
        <v>0</v>
      </c>
      <c r="BM698" s="12"/>
      <c r="BN698" s="12"/>
      <c r="BO698" s="12"/>
      <c r="BP698" s="12"/>
      <c r="BQ698" s="12"/>
      <c r="BR698" s="12"/>
      <c r="BS698" s="12"/>
      <c r="BT698" s="12"/>
      <c r="BU698" s="12"/>
      <c r="BV698" s="12"/>
      <c r="BW698" s="12"/>
      <c r="BX698" s="12"/>
      <c r="BY698" s="12"/>
      <c r="BZ698" s="12"/>
      <c r="CA698" s="12"/>
      <c r="CB698" s="141"/>
      <c r="CC698" s="12"/>
      <c r="CD698" s="12"/>
      <c r="CE698" s="12"/>
      <c r="CF698" s="12"/>
      <c r="CG698" s="12"/>
      <c r="CH698" s="12"/>
      <c r="CI698" s="12"/>
      <c r="CJ698" s="12"/>
      <c r="CK698" s="12"/>
      <c r="CL698" s="12"/>
      <c r="CM698" s="12"/>
      <c r="CN698" s="12"/>
      <c r="CO698" s="12"/>
      <c r="CP698" s="12"/>
      <c r="CQ698" s="12"/>
      <c r="CR698" s="12"/>
      <c r="CS698" s="12"/>
      <c r="CT698" s="12"/>
      <c r="CU698" s="12"/>
      <c r="CV698" s="12"/>
      <c r="CW698" s="12"/>
      <c r="CX698" s="12"/>
      <c r="CY698" s="12"/>
      <c r="CZ698" s="12"/>
      <c r="DA698" s="12"/>
      <c r="DB698" s="12"/>
      <c r="DC698" s="12"/>
      <c r="DD698" s="12"/>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c r="EA698" s="12"/>
      <c r="EB698" s="12"/>
      <c r="EC698" s="12"/>
      <c r="ED698" s="12"/>
      <c r="EE698" s="12"/>
      <c r="EF698" s="12"/>
      <c r="EG698" s="12"/>
      <c r="EH698" s="12"/>
      <c r="EI698" s="12"/>
      <c r="EJ698" s="12"/>
      <c r="EK698" s="12"/>
      <c r="EL698" s="12"/>
      <c r="EM698" s="12"/>
      <c r="EN698" s="12"/>
      <c r="EO698" s="12"/>
      <c r="EP698" s="12"/>
      <c r="EQ698" s="12"/>
      <c r="ER698" s="12"/>
      <c r="ES698" s="12"/>
      <c r="ET698" s="12"/>
      <c r="EU698" s="12"/>
      <c r="EV698" s="12"/>
      <c r="EW698" s="12"/>
      <c r="EX698" s="12"/>
      <c r="EY698" s="12"/>
      <c r="EZ698" s="12"/>
      <c r="FA698" s="12"/>
      <c r="FB698" s="12"/>
      <c r="FC698" s="12"/>
      <c r="FD698" s="12"/>
      <c r="FE698" s="12"/>
      <c r="FF698" s="12"/>
      <c r="FG698" s="12"/>
    </row>
    <row r="699" spans="1:163" ht="12.75" x14ac:dyDescent="0.2">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17">
        <f>'Youth population'!AU699</f>
        <v>0</v>
      </c>
      <c r="BM699" s="12"/>
      <c r="BN699" s="12"/>
      <c r="BO699" s="12"/>
      <c r="BP699" s="12"/>
      <c r="BQ699" s="12"/>
      <c r="BR699" s="12"/>
      <c r="BS699" s="12"/>
      <c r="BT699" s="12"/>
      <c r="BU699" s="12"/>
      <c r="BV699" s="12"/>
      <c r="BW699" s="12"/>
      <c r="BX699" s="12"/>
      <c r="BY699" s="12"/>
      <c r="BZ699" s="12"/>
      <c r="CA699" s="12"/>
      <c r="CB699" s="141"/>
      <c r="CC699" s="12"/>
      <c r="CD699" s="12"/>
      <c r="CE699" s="12"/>
      <c r="CF699" s="12"/>
      <c r="CG699" s="12"/>
      <c r="CH699" s="12"/>
      <c r="CI699" s="12"/>
      <c r="CJ699" s="12"/>
      <c r="CK699" s="12"/>
      <c r="CL699" s="12"/>
      <c r="CM699" s="12"/>
      <c r="CN699" s="12"/>
      <c r="CO699" s="12"/>
      <c r="CP699" s="12"/>
      <c r="CQ699" s="12"/>
      <c r="CR699" s="12"/>
      <c r="CS699" s="12"/>
      <c r="CT699" s="12"/>
      <c r="CU699" s="12"/>
      <c r="CV699" s="12"/>
      <c r="CW699" s="12"/>
      <c r="CX699" s="12"/>
      <c r="CY699" s="12"/>
      <c r="CZ699" s="12"/>
      <c r="DA699" s="12"/>
      <c r="DB699" s="12"/>
      <c r="DC699" s="12"/>
      <c r="DD699" s="12"/>
      <c r="DE699" s="12"/>
      <c r="DF699" s="12"/>
      <c r="DG699" s="12"/>
      <c r="DH699" s="12"/>
      <c r="DI699" s="12"/>
      <c r="DJ699" s="12"/>
      <c r="DK699" s="12"/>
      <c r="DL699" s="12"/>
      <c r="DM699" s="12"/>
      <c r="DN699" s="12"/>
      <c r="DO699" s="12"/>
      <c r="DP699" s="12"/>
      <c r="DQ699" s="12"/>
      <c r="DR699" s="12"/>
      <c r="DS699" s="12"/>
      <c r="DT699" s="12"/>
      <c r="DU699" s="12"/>
      <c r="DV699" s="12"/>
      <c r="DW699" s="12"/>
      <c r="DX699" s="12"/>
      <c r="DY699" s="12"/>
      <c r="DZ699" s="12"/>
      <c r="EA699" s="12"/>
      <c r="EB699" s="12"/>
      <c r="EC699" s="12"/>
      <c r="ED699" s="12"/>
      <c r="EE699" s="12"/>
      <c r="EF699" s="12"/>
      <c r="EG699" s="12"/>
      <c r="EH699" s="12"/>
      <c r="EI699" s="12"/>
      <c r="EJ699" s="12"/>
      <c r="EK699" s="12"/>
      <c r="EL699" s="12"/>
      <c r="EM699" s="12"/>
      <c r="EN699" s="12"/>
      <c r="EO699" s="12"/>
      <c r="EP699" s="12"/>
      <c r="EQ699" s="12"/>
      <c r="ER699" s="12"/>
      <c r="ES699" s="12"/>
      <c r="ET699" s="12"/>
      <c r="EU699" s="12"/>
      <c r="EV699" s="12"/>
      <c r="EW699" s="12"/>
      <c r="EX699" s="12"/>
      <c r="EY699" s="12"/>
      <c r="EZ699" s="12"/>
      <c r="FA699" s="12"/>
      <c r="FB699" s="12"/>
      <c r="FC699" s="12"/>
      <c r="FD699" s="12"/>
      <c r="FE699" s="12"/>
      <c r="FF699" s="12"/>
      <c r="FG699" s="12"/>
    </row>
    <row r="700" spans="1:163" ht="12.75" x14ac:dyDescent="0.2">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12"/>
      <c r="BH700" s="12"/>
      <c r="BI700" s="12"/>
      <c r="BJ700" s="12"/>
      <c r="BK700" s="12"/>
      <c r="BL700" s="117">
        <f>'Youth population'!AU700</f>
        <v>0</v>
      </c>
      <c r="BM700" s="12"/>
      <c r="BN700" s="12"/>
      <c r="BO700" s="12"/>
      <c r="BP700" s="12"/>
      <c r="BQ700" s="12"/>
      <c r="BR700" s="12"/>
      <c r="BS700" s="12"/>
      <c r="BT700" s="12"/>
      <c r="BU700" s="12"/>
      <c r="BV700" s="12"/>
      <c r="BW700" s="12"/>
      <c r="BX700" s="12"/>
      <c r="BY700" s="12"/>
      <c r="BZ700" s="12"/>
      <c r="CA700" s="12"/>
      <c r="CB700" s="141"/>
      <c r="CC700" s="12"/>
      <c r="CD700" s="12"/>
      <c r="CE700" s="12"/>
      <c r="CF700" s="12"/>
      <c r="CG700" s="12"/>
      <c r="CH700" s="12"/>
      <c r="CI700" s="12"/>
      <c r="CJ700" s="12"/>
      <c r="CK700" s="12"/>
      <c r="CL700" s="12"/>
      <c r="CM700" s="12"/>
      <c r="CN700" s="12"/>
      <c r="CO700" s="12"/>
      <c r="CP700" s="12"/>
      <c r="CQ700" s="12"/>
      <c r="CR700" s="12"/>
      <c r="CS700" s="12"/>
      <c r="CT700" s="12"/>
      <c r="CU700" s="12"/>
      <c r="CV700" s="12"/>
      <c r="CW700" s="12"/>
      <c r="CX700" s="12"/>
      <c r="CY700" s="12"/>
      <c r="CZ700" s="12"/>
      <c r="DA700" s="12"/>
      <c r="DB700" s="12"/>
      <c r="DC700" s="12"/>
      <c r="DD700" s="12"/>
      <c r="DE700" s="12"/>
      <c r="DF700" s="12"/>
      <c r="DG700" s="12"/>
      <c r="DH700" s="12"/>
      <c r="DI700" s="12"/>
      <c r="DJ700" s="12"/>
      <c r="DK700" s="12"/>
      <c r="DL700" s="12"/>
      <c r="DM700" s="12"/>
      <c r="DN700" s="12"/>
      <c r="DO700" s="12"/>
      <c r="DP700" s="12"/>
      <c r="DQ700" s="12"/>
      <c r="DR700" s="12"/>
      <c r="DS700" s="12"/>
      <c r="DT700" s="12"/>
      <c r="DU700" s="12"/>
      <c r="DV700" s="12"/>
      <c r="DW700" s="12"/>
      <c r="DX700" s="12"/>
      <c r="DY700" s="12"/>
      <c r="DZ700" s="12"/>
      <c r="EA700" s="12"/>
      <c r="EB700" s="12"/>
      <c r="EC700" s="12"/>
      <c r="ED700" s="12"/>
      <c r="EE700" s="12"/>
      <c r="EF700" s="12"/>
      <c r="EG700" s="12"/>
      <c r="EH700" s="12"/>
      <c r="EI700" s="12"/>
      <c r="EJ700" s="12"/>
      <c r="EK700" s="12"/>
      <c r="EL700" s="12"/>
      <c r="EM700" s="12"/>
      <c r="EN700" s="12"/>
      <c r="EO700" s="12"/>
      <c r="EP700" s="12"/>
      <c r="EQ700" s="12"/>
      <c r="ER700" s="12"/>
      <c r="ES700" s="12"/>
      <c r="ET700" s="12"/>
      <c r="EU700" s="12"/>
      <c r="EV700" s="12"/>
      <c r="EW700" s="12"/>
      <c r="EX700" s="12"/>
      <c r="EY700" s="12"/>
      <c r="EZ700" s="12"/>
      <c r="FA700" s="12"/>
      <c r="FB700" s="12"/>
      <c r="FC700" s="12"/>
      <c r="FD700" s="12"/>
      <c r="FE700" s="12"/>
      <c r="FF700" s="12"/>
      <c r="FG700" s="12"/>
    </row>
    <row r="701" spans="1:163" ht="12.75" x14ac:dyDescent="0.2">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12"/>
      <c r="BH701" s="12"/>
      <c r="BI701" s="12"/>
      <c r="BJ701" s="12"/>
      <c r="BK701" s="12"/>
      <c r="BL701" s="73">
        <f>'Youth population'!AU701</f>
        <v>0</v>
      </c>
      <c r="BM701" s="12"/>
      <c r="BN701" s="12"/>
      <c r="BO701" s="12"/>
      <c r="BP701" s="12"/>
      <c r="BQ701" s="12"/>
      <c r="BR701" s="12"/>
      <c r="BS701" s="12"/>
      <c r="BT701" s="12"/>
      <c r="BU701" s="12"/>
      <c r="BV701" s="12"/>
      <c r="BW701" s="12"/>
      <c r="BX701" s="12"/>
      <c r="BY701" s="12"/>
      <c r="BZ701" s="12"/>
      <c r="CA701" s="12"/>
      <c r="CB701" s="141"/>
      <c r="CC701" s="12"/>
      <c r="CD701" s="12"/>
      <c r="CE701" s="12"/>
      <c r="CF701" s="12"/>
      <c r="CG701" s="12"/>
      <c r="CH701" s="12"/>
      <c r="CI701" s="12"/>
      <c r="CJ701" s="12"/>
      <c r="CK701" s="12"/>
      <c r="CL701" s="12"/>
      <c r="CM701" s="12"/>
      <c r="CN701" s="12"/>
      <c r="CO701" s="12"/>
      <c r="CP701" s="12"/>
      <c r="CQ701" s="12"/>
      <c r="CR701" s="12"/>
      <c r="CS701" s="12"/>
      <c r="CT701" s="12"/>
      <c r="CU701" s="12"/>
      <c r="CV701" s="12"/>
      <c r="CW701" s="12"/>
      <c r="CX701" s="12"/>
      <c r="CY701" s="12"/>
      <c r="CZ701" s="12"/>
      <c r="DA701" s="12"/>
      <c r="DB701" s="12"/>
      <c r="DC701" s="12"/>
      <c r="DD701" s="12"/>
      <c r="DE701" s="12"/>
      <c r="DF701" s="12"/>
      <c r="DG701" s="12"/>
      <c r="DH701" s="12"/>
      <c r="DI701" s="12"/>
      <c r="DJ701" s="12"/>
      <c r="DK701" s="12"/>
      <c r="DL701" s="12"/>
      <c r="DM701" s="12"/>
      <c r="DN701" s="12"/>
      <c r="DO701" s="12"/>
      <c r="DP701" s="12"/>
      <c r="DQ701" s="12"/>
      <c r="DR701" s="12"/>
      <c r="DS701" s="12"/>
      <c r="DT701" s="12"/>
      <c r="DU701" s="12"/>
      <c r="DV701" s="12"/>
      <c r="DW701" s="12"/>
      <c r="DX701" s="12"/>
      <c r="DY701" s="12"/>
      <c r="DZ701" s="12"/>
      <c r="EA701" s="12"/>
      <c r="EB701" s="12"/>
      <c r="EC701" s="12"/>
      <c r="ED701" s="12"/>
      <c r="EE701" s="12"/>
      <c r="EF701" s="12"/>
      <c r="EG701" s="12"/>
      <c r="EH701" s="12"/>
      <c r="EI701" s="12"/>
      <c r="EJ701" s="12"/>
      <c r="EK701" s="12"/>
      <c r="EL701" s="12"/>
      <c r="EM701" s="12"/>
      <c r="EN701" s="12"/>
      <c r="EO701" s="12"/>
      <c r="EP701" s="12"/>
      <c r="EQ701" s="12"/>
      <c r="ER701" s="12"/>
      <c r="ES701" s="12"/>
      <c r="ET701" s="12"/>
      <c r="EU701" s="12"/>
      <c r="EV701" s="12"/>
      <c r="EW701" s="12"/>
      <c r="EX701" s="12"/>
      <c r="EY701" s="12"/>
      <c r="EZ701" s="12"/>
      <c r="FA701" s="12"/>
      <c r="FB701" s="12"/>
      <c r="FC701" s="12"/>
      <c r="FD701" s="12"/>
      <c r="FE701" s="12"/>
      <c r="FF701" s="12"/>
      <c r="FG701" s="12"/>
    </row>
    <row r="702" spans="1:163" ht="12.75" x14ac:dyDescent="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73">
        <f>'Youth population'!AU702</f>
        <v>0</v>
      </c>
      <c r="BM702" s="12"/>
      <c r="BN702" s="12"/>
      <c r="BO702" s="12"/>
      <c r="BP702" s="12"/>
      <c r="BQ702" s="12"/>
      <c r="BR702" s="12"/>
      <c r="BS702" s="12"/>
      <c r="BT702" s="12"/>
      <c r="BU702" s="12"/>
      <c r="BV702" s="12"/>
      <c r="BW702" s="12"/>
      <c r="BX702" s="12"/>
      <c r="BY702" s="12"/>
      <c r="BZ702" s="12"/>
      <c r="CA702" s="12"/>
      <c r="CB702" s="141"/>
      <c r="CC702" s="12"/>
      <c r="CD702" s="12"/>
      <c r="CE702" s="12"/>
      <c r="CF702" s="12"/>
      <c r="CG702" s="12"/>
      <c r="CH702" s="12"/>
      <c r="CI702" s="12"/>
      <c r="CJ702" s="12"/>
      <c r="CK702" s="12"/>
      <c r="CL702" s="12"/>
      <c r="CM702" s="12"/>
      <c r="CN702" s="12"/>
      <c r="CO702" s="12"/>
      <c r="CP702" s="12"/>
      <c r="CQ702" s="12"/>
      <c r="CR702" s="12"/>
      <c r="CS702" s="12"/>
      <c r="CT702" s="12"/>
      <c r="CU702" s="12"/>
      <c r="CV702" s="12"/>
      <c r="CW702" s="12"/>
      <c r="CX702" s="12"/>
      <c r="CY702" s="12"/>
      <c r="CZ702" s="12"/>
      <c r="DA702" s="12"/>
      <c r="DB702" s="12"/>
      <c r="DC702" s="12"/>
      <c r="DD702" s="12"/>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c r="EB702" s="12"/>
      <c r="EC702" s="12"/>
      <c r="ED702" s="12"/>
      <c r="EE702" s="12"/>
      <c r="EF702" s="12"/>
      <c r="EG702" s="12"/>
      <c r="EH702" s="12"/>
      <c r="EI702" s="12"/>
      <c r="EJ702" s="12"/>
      <c r="EK702" s="12"/>
      <c r="EL702" s="12"/>
      <c r="EM702" s="12"/>
      <c r="EN702" s="12"/>
      <c r="EO702" s="12"/>
      <c r="EP702" s="12"/>
      <c r="EQ702" s="12"/>
      <c r="ER702" s="12"/>
      <c r="ES702" s="12"/>
      <c r="ET702" s="12"/>
      <c r="EU702" s="12"/>
      <c r="EV702" s="12"/>
      <c r="EW702" s="12"/>
      <c r="EX702" s="12"/>
      <c r="EY702" s="12"/>
      <c r="EZ702" s="12"/>
      <c r="FA702" s="12"/>
      <c r="FB702" s="12"/>
      <c r="FC702" s="12"/>
      <c r="FD702" s="12"/>
      <c r="FE702" s="12"/>
      <c r="FF702" s="12"/>
      <c r="FG702" s="12"/>
    </row>
    <row r="703" spans="1:163" ht="12.75" x14ac:dyDescent="0.2">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12"/>
      <c r="BH703" s="12"/>
      <c r="BI703" s="12"/>
      <c r="BJ703" s="12"/>
      <c r="BK703" s="12"/>
      <c r="BL703" s="117">
        <f>'Youth population'!AU703</f>
        <v>0</v>
      </c>
      <c r="BM703" s="12"/>
      <c r="BN703" s="12"/>
      <c r="BO703" s="12"/>
      <c r="BP703" s="12"/>
      <c r="BQ703" s="12"/>
      <c r="BR703" s="12"/>
      <c r="BS703" s="12"/>
      <c r="BT703" s="12"/>
      <c r="BU703" s="12"/>
      <c r="BV703" s="12"/>
      <c r="BW703" s="12"/>
      <c r="BX703" s="12"/>
      <c r="BY703" s="12"/>
      <c r="BZ703" s="12"/>
      <c r="CA703" s="12"/>
      <c r="CB703" s="141"/>
      <c r="CC703" s="12"/>
      <c r="CD703" s="12"/>
      <c r="CE703" s="12"/>
      <c r="CF703" s="12"/>
      <c r="CG703" s="12"/>
      <c r="CH703" s="12"/>
      <c r="CI703" s="12"/>
      <c r="CJ703" s="12"/>
      <c r="CK703" s="12"/>
      <c r="CL703" s="12"/>
      <c r="CM703" s="12"/>
      <c r="CN703" s="12"/>
      <c r="CO703" s="12"/>
      <c r="CP703" s="12"/>
      <c r="CQ703" s="12"/>
      <c r="CR703" s="12"/>
      <c r="CS703" s="12"/>
      <c r="CT703" s="12"/>
      <c r="CU703" s="12"/>
      <c r="CV703" s="12"/>
      <c r="CW703" s="12"/>
      <c r="CX703" s="12"/>
      <c r="CY703" s="12"/>
      <c r="CZ703" s="12"/>
      <c r="DA703" s="12"/>
      <c r="DB703" s="12"/>
      <c r="DC703" s="12"/>
      <c r="DD703" s="12"/>
      <c r="DE703" s="12"/>
      <c r="DF703" s="12"/>
      <c r="DG703" s="12"/>
      <c r="DH703" s="12"/>
      <c r="DI703" s="12"/>
      <c r="DJ703" s="12"/>
      <c r="DK703" s="12"/>
      <c r="DL703" s="12"/>
      <c r="DM703" s="12"/>
      <c r="DN703" s="12"/>
      <c r="DO703" s="12"/>
      <c r="DP703" s="12"/>
      <c r="DQ703" s="12"/>
      <c r="DR703" s="12"/>
      <c r="DS703" s="12"/>
      <c r="DT703" s="12"/>
      <c r="DU703" s="12"/>
      <c r="DV703" s="12"/>
      <c r="DW703" s="12"/>
      <c r="DX703" s="12"/>
      <c r="DY703" s="12"/>
      <c r="DZ703" s="12"/>
      <c r="EA703" s="12"/>
      <c r="EB703" s="12"/>
      <c r="EC703" s="12"/>
      <c r="ED703" s="12"/>
      <c r="EE703" s="12"/>
      <c r="EF703" s="12"/>
      <c r="EG703" s="12"/>
      <c r="EH703" s="12"/>
      <c r="EI703" s="12"/>
      <c r="EJ703" s="12"/>
      <c r="EK703" s="12"/>
      <c r="EL703" s="12"/>
      <c r="EM703" s="12"/>
      <c r="EN703" s="12"/>
      <c r="EO703" s="12"/>
      <c r="EP703" s="12"/>
      <c r="EQ703" s="12"/>
      <c r="ER703" s="12"/>
      <c r="ES703" s="12"/>
      <c r="ET703" s="12"/>
      <c r="EU703" s="12"/>
      <c r="EV703" s="12"/>
      <c r="EW703" s="12"/>
      <c r="EX703" s="12"/>
      <c r="EY703" s="12"/>
      <c r="EZ703" s="12"/>
      <c r="FA703" s="12"/>
      <c r="FB703" s="12"/>
      <c r="FC703" s="12"/>
      <c r="FD703" s="12"/>
      <c r="FE703" s="12"/>
      <c r="FF703" s="12"/>
      <c r="FG703" s="12"/>
    </row>
    <row r="704" spans="1:163" ht="12.75" x14ac:dyDescent="0.2">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12"/>
      <c r="BH704" s="12"/>
      <c r="BI704" s="12"/>
      <c r="BJ704" s="12"/>
      <c r="BK704" s="12"/>
      <c r="BL704" s="81">
        <f>'Youth population'!AU704</f>
        <v>0</v>
      </c>
      <c r="BM704" s="12"/>
      <c r="BN704" s="12"/>
      <c r="BO704" s="12"/>
      <c r="BP704" s="12"/>
      <c r="BQ704" s="12"/>
      <c r="BR704" s="12"/>
      <c r="BS704" s="12"/>
      <c r="BT704" s="12"/>
      <c r="BU704" s="12"/>
      <c r="BV704" s="12"/>
      <c r="BW704" s="12"/>
      <c r="BX704" s="12"/>
      <c r="BY704" s="12"/>
      <c r="BZ704" s="12"/>
      <c r="CA704" s="12"/>
      <c r="CB704" s="141"/>
      <c r="CC704" s="12"/>
      <c r="CD704" s="12"/>
      <c r="CE704" s="12"/>
      <c r="CF704" s="12"/>
      <c r="CG704" s="12"/>
      <c r="CH704" s="12"/>
      <c r="CI704" s="12"/>
      <c r="CJ704" s="12"/>
      <c r="CK704" s="12"/>
      <c r="CL704" s="12"/>
      <c r="CM704" s="12"/>
      <c r="CN704" s="12"/>
      <c r="CO704" s="12"/>
      <c r="CP704" s="12"/>
      <c r="CQ704" s="12"/>
      <c r="CR704" s="12"/>
      <c r="CS704" s="12"/>
      <c r="CT704" s="12"/>
      <c r="CU704" s="12"/>
      <c r="CV704" s="12"/>
      <c r="CW704" s="12"/>
      <c r="CX704" s="12"/>
      <c r="CY704" s="12"/>
      <c r="CZ704" s="12"/>
      <c r="DA704" s="12"/>
      <c r="DB704" s="12"/>
      <c r="DC704" s="12"/>
      <c r="DD704" s="12"/>
      <c r="DE704" s="12"/>
      <c r="DF704" s="12"/>
      <c r="DG704" s="12"/>
      <c r="DH704" s="12"/>
      <c r="DI704" s="12"/>
      <c r="DJ704" s="12"/>
      <c r="DK704" s="12"/>
      <c r="DL704" s="12"/>
      <c r="DM704" s="12"/>
      <c r="DN704" s="12"/>
      <c r="DO704" s="12"/>
      <c r="DP704" s="12"/>
      <c r="DQ704" s="12"/>
      <c r="DR704" s="12"/>
      <c r="DS704" s="12"/>
      <c r="DT704" s="12"/>
      <c r="DU704" s="12"/>
      <c r="DV704" s="12"/>
      <c r="DW704" s="12"/>
      <c r="DX704" s="12"/>
      <c r="DY704" s="12"/>
      <c r="DZ704" s="12"/>
      <c r="EA704" s="12"/>
      <c r="EB704" s="12"/>
      <c r="EC704" s="12"/>
      <c r="ED704" s="12"/>
      <c r="EE704" s="12"/>
      <c r="EF704" s="12"/>
      <c r="EG704" s="12"/>
      <c r="EH704" s="12"/>
      <c r="EI704" s="12"/>
      <c r="EJ704" s="12"/>
      <c r="EK704" s="12"/>
      <c r="EL704" s="12"/>
      <c r="EM704" s="12"/>
      <c r="EN704" s="12"/>
      <c r="EO704" s="12"/>
      <c r="EP704" s="12"/>
      <c r="EQ704" s="12"/>
      <c r="ER704" s="12"/>
      <c r="ES704" s="12"/>
      <c r="ET704" s="12"/>
      <c r="EU704" s="12"/>
      <c r="EV704" s="12"/>
      <c r="EW704" s="12"/>
      <c r="EX704" s="12"/>
      <c r="EY704" s="12"/>
      <c r="EZ704" s="12"/>
      <c r="FA704" s="12"/>
      <c r="FB704" s="12"/>
      <c r="FC704" s="12"/>
      <c r="FD704" s="12"/>
      <c r="FE704" s="12"/>
      <c r="FF704" s="12"/>
      <c r="FG704" s="12"/>
    </row>
    <row r="705" spans="1:163" ht="12.75" x14ac:dyDescent="0.2">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12"/>
      <c r="BH705" s="12"/>
      <c r="BI705" s="12"/>
      <c r="BJ705" s="12"/>
      <c r="BK705" s="12"/>
      <c r="BL705" s="81">
        <f>'Youth population'!AU705</f>
        <v>0</v>
      </c>
      <c r="BM705" s="12"/>
      <c r="BN705" s="12"/>
      <c r="BO705" s="12"/>
      <c r="BP705" s="12"/>
      <c r="BQ705" s="12"/>
      <c r="BR705" s="12"/>
      <c r="BS705" s="12"/>
      <c r="BT705" s="12"/>
      <c r="BU705" s="12"/>
      <c r="BV705" s="12"/>
      <c r="BW705" s="12"/>
      <c r="BX705" s="12"/>
      <c r="BY705" s="12"/>
      <c r="BZ705" s="12"/>
      <c r="CA705" s="12"/>
      <c r="CB705" s="141"/>
      <c r="CC705" s="12"/>
      <c r="CD705" s="12"/>
      <c r="CE705" s="12"/>
      <c r="CF705" s="12"/>
      <c r="CG705" s="12"/>
      <c r="CH705" s="12"/>
      <c r="CI705" s="12"/>
      <c r="CJ705" s="12"/>
      <c r="CK705" s="12"/>
      <c r="CL705" s="12"/>
      <c r="CM705" s="12"/>
      <c r="CN705" s="12"/>
      <c r="CO705" s="12"/>
      <c r="CP705" s="12"/>
      <c r="CQ705" s="12"/>
      <c r="CR705" s="12"/>
      <c r="CS705" s="12"/>
      <c r="CT705" s="12"/>
      <c r="CU705" s="12"/>
      <c r="CV705" s="12"/>
      <c r="CW705" s="12"/>
      <c r="CX705" s="12"/>
      <c r="CY705" s="12"/>
      <c r="CZ705" s="12"/>
      <c r="DA705" s="12"/>
      <c r="DB705" s="12"/>
      <c r="DC705" s="12"/>
      <c r="DD705" s="12"/>
      <c r="DE705" s="12"/>
      <c r="DF705" s="12"/>
      <c r="DG705" s="12"/>
      <c r="DH705" s="12"/>
      <c r="DI705" s="12"/>
      <c r="DJ705" s="12"/>
      <c r="DK705" s="12"/>
      <c r="DL705" s="12"/>
      <c r="DM705" s="12"/>
      <c r="DN705" s="12"/>
      <c r="DO705" s="12"/>
      <c r="DP705" s="12"/>
      <c r="DQ705" s="12"/>
      <c r="DR705" s="12"/>
      <c r="DS705" s="12"/>
      <c r="DT705" s="12"/>
      <c r="DU705" s="12"/>
      <c r="DV705" s="12"/>
      <c r="DW705" s="12"/>
      <c r="DX705" s="12"/>
      <c r="DY705" s="12"/>
      <c r="DZ705" s="12"/>
      <c r="EA705" s="12"/>
      <c r="EB705" s="12"/>
      <c r="EC705" s="12"/>
      <c r="ED705" s="12"/>
      <c r="EE705" s="12"/>
      <c r="EF705" s="12"/>
      <c r="EG705" s="12"/>
      <c r="EH705" s="12"/>
      <c r="EI705" s="12"/>
      <c r="EJ705" s="12"/>
      <c r="EK705" s="12"/>
      <c r="EL705" s="12"/>
      <c r="EM705" s="12"/>
      <c r="EN705" s="12"/>
      <c r="EO705" s="12"/>
      <c r="EP705" s="12"/>
      <c r="EQ705" s="12"/>
      <c r="ER705" s="12"/>
      <c r="ES705" s="12"/>
      <c r="ET705" s="12"/>
      <c r="EU705" s="12"/>
      <c r="EV705" s="12"/>
      <c r="EW705" s="12"/>
      <c r="EX705" s="12"/>
      <c r="EY705" s="12"/>
      <c r="EZ705" s="12"/>
      <c r="FA705" s="12"/>
      <c r="FB705" s="12"/>
      <c r="FC705" s="12"/>
      <c r="FD705" s="12"/>
      <c r="FE705" s="12"/>
      <c r="FF705" s="12"/>
      <c r="FG705" s="12"/>
    </row>
    <row r="706" spans="1:163" ht="12.75" x14ac:dyDescent="0.2">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12"/>
      <c r="BH706" s="12"/>
      <c r="BI706" s="12"/>
      <c r="BJ706" s="12"/>
      <c r="BK706" s="12"/>
      <c r="BL706" s="69">
        <f>'Youth population'!AU706</f>
        <v>0</v>
      </c>
      <c r="BM706" s="12"/>
      <c r="BN706" s="12"/>
      <c r="BO706" s="12"/>
      <c r="BP706" s="12"/>
      <c r="BQ706" s="12"/>
      <c r="BR706" s="12"/>
      <c r="BS706" s="12"/>
      <c r="BT706" s="12"/>
      <c r="BU706" s="12"/>
      <c r="BV706" s="12"/>
      <c r="BW706" s="12"/>
      <c r="BX706" s="12"/>
      <c r="BY706" s="12"/>
      <c r="BZ706" s="12"/>
      <c r="CA706" s="12"/>
      <c r="CB706" s="141"/>
      <c r="CC706" s="12"/>
      <c r="CD706" s="12"/>
      <c r="CE706" s="12"/>
      <c r="CF706" s="12"/>
      <c r="CG706" s="12"/>
      <c r="CH706" s="12"/>
      <c r="CI706" s="12"/>
      <c r="CJ706" s="12"/>
      <c r="CK706" s="12"/>
      <c r="CL706" s="12"/>
      <c r="CM706" s="12"/>
      <c r="CN706" s="12"/>
      <c r="CO706" s="12"/>
      <c r="CP706" s="12"/>
      <c r="CQ706" s="12"/>
      <c r="CR706" s="12"/>
      <c r="CS706" s="12"/>
      <c r="CT706" s="12"/>
      <c r="CU706" s="12"/>
      <c r="CV706" s="12"/>
      <c r="CW706" s="12"/>
      <c r="CX706" s="12"/>
      <c r="CY706" s="12"/>
      <c r="CZ706" s="12"/>
      <c r="DA706" s="12"/>
      <c r="DB706" s="12"/>
      <c r="DC706" s="12"/>
      <c r="DD706" s="12"/>
      <c r="DE706" s="12"/>
      <c r="DF706" s="12"/>
      <c r="DG706" s="12"/>
      <c r="DH706" s="12"/>
      <c r="DI706" s="12"/>
      <c r="DJ706" s="12"/>
      <c r="DK706" s="12"/>
      <c r="DL706" s="12"/>
      <c r="DM706" s="12"/>
      <c r="DN706" s="12"/>
      <c r="DO706" s="12"/>
      <c r="DP706" s="12"/>
      <c r="DQ706" s="12"/>
      <c r="DR706" s="12"/>
      <c r="DS706" s="12"/>
      <c r="DT706" s="12"/>
      <c r="DU706" s="12"/>
      <c r="DV706" s="12"/>
      <c r="DW706" s="12"/>
      <c r="DX706" s="12"/>
      <c r="DY706" s="12"/>
      <c r="DZ706" s="12"/>
      <c r="EA706" s="12"/>
      <c r="EB706" s="12"/>
      <c r="EC706" s="12"/>
      <c r="ED706" s="12"/>
      <c r="EE706" s="12"/>
      <c r="EF706" s="12"/>
      <c r="EG706" s="12"/>
      <c r="EH706" s="12"/>
      <c r="EI706" s="12"/>
      <c r="EJ706" s="12"/>
      <c r="EK706" s="12"/>
      <c r="EL706" s="12"/>
      <c r="EM706" s="12"/>
      <c r="EN706" s="12"/>
      <c r="EO706" s="12"/>
      <c r="EP706" s="12"/>
      <c r="EQ706" s="12"/>
      <c r="ER706" s="12"/>
      <c r="ES706" s="12"/>
      <c r="ET706" s="12"/>
      <c r="EU706" s="12"/>
      <c r="EV706" s="12"/>
      <c r="EW706" s="12"/>
      <c r="EX706" s="12"/>
      <c r="EY706" s="12"/>
      <c r="EZ706" s="12"/>
      <c r="FA706" s="12"/>
      <c r="FB706" s="12"/>
      <c r="FC706" s="12"/>
      <c r="FD706" s="12"/>
      <c r="FE706" s="12"/>
      <c r="FF706" s="12"/>
      <c r="FG706" s="12"/>
    </row>
    <row r="707" spans="1:163" ht="12.75" x14ac:dyDescent="0.2">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12"/>
      <c r="BH707" s="12"/>
      <c r="BI707" s="12"/>
      <c r="BJ707" s="12"/>
      <c r="BK707" s="12"/>
      <c r="BL707" s="81">
        <f>'Youth population'!AU707</f>
        <v>0</v>
      </c>
      <c r="BM707" s="12"/>
      <c r="BN707" s="12"/>
      <c r="BO707" s="12"/>
      <c r="BP707" s="12"/>
      <c r="BQ707" s="12"/>
      <c r="BR707" s="12"/>
      <c r="BS707" s="12"/>
      <c r="BT707" s="12"/>
      <c r="BU707" s="12"/>
      <c r="BV707" s="12"/>
      <c r="BW707" s="12"/>
      <c r="BX707" s="12"/>
      <c r="BY707" s="12"/>
      <c r="BZ707" s="12"/>
      <c r="CA707" s="12"/>
      <c r="CB707" s="141"/>
      <c r="CC707" s="12"/>
      <c r="CD707" s="12"/>
      <c r="CE707" s="12"/>
      <c r="CF707" s="12"/>
      <c r="CG707" s="12"/>
      <c r="CH707" s="12"/>
      <c r="CI707" s="12"/>
      <c r="CJ707" s="12"/>
      <c r="CK707" s="12"/>
      <c r="CL707" s="12"/>
      <c r="CM707" s="12"/>
      <c r="CN707" s="12"/>
      <c r="CO707" s="12"/>
      <c r="CP707" s="12"/>
      <c r="CQ707" s="12"/>
      <c r="CR707" s="12"/>
      <c r="CS707" s="12"/>
      <c r="CT707" s="12"/>
      <c r="CU707" s="12"/>
      <c r="CV707" s="12"/>
      <c r="CW707" s="12"/>
      <c r="CX707" s="12"/>
      <c r="CY707" s="12"/>
      <c r="CZ707" s="12"/>
      <c r="DA707" s="12"/>
      <c r="DB707" s="12"/>
      <c r="DC707" s="12"/>
      <c r="DD707" s="12"/>
      <c r="DE707" s="12"/>
      <c r="DF707" s="12"/>
      <c r="DG707" s="12"/>
      <c r="DH707" s="12"/>
      <c r="DI707" s="12"/>
      <c r="DJ707" s="12"/>
      <c r="DK707" s="12"/>
      <c r="DL707" s="12"/>
      <c r="DM707" s="12"/>
      <c r="DN707" s="12"/>
      <c r="DO707" s="12"/>
      <c r="DP707" s="12"/>
      <c r="DQ707" s="12"/>
      <c r="DR707" s="12"/>
      <c r="DS707" s="12"/>
      <c r="DT707" s="12"/>
      <c r="DU707" s="12"/>
      <c r="DV707" s="12"/>
      <c r="DW707" s="12"/>
      <c r="DX707" s="12"/>
      <c r="DY707" s="12"/>
      <c r="DZ707" s="12"/>
      <c r="EA707" s="12"/>
      <c r="EB707" s="12"/>
      <c r="EC707" s="12"/>
      <c r="ED707" s="12"/>
      <c r="EE707" s="12"/>
      <c r="EF707" s="12"/>
      <c r="EG707" s="12"/>
      <c r="EH707" s="12"/>
      <c r="EI707" s="12"/>
      <c r="EJ707" s="12"/>
      <c r="EK707" s="12"/>
      <c r="EL707" s="12"/>
      <c r="EM707" s="12"/>
      <c r="EN707" s="12"/>
      <c r="EO707" s="12"/>
      <c r="EP707" s="12"/>
      <c r="EQ707" s="12"/>
      <c r="ER707" s="12"/>
      <c r="ES707" s="12"/>
      <c r="ET707" s="12"/>
      <c r="EU707" s="12"/>
      <c r="EV707" s="12"/>
      <c r="EW707" s="12"/>
      <c r="EX707" s="12"/>
      <c r="EY707" s="12"/>
      <c r="EZ707" s="12"/>
      <c r="FA707" s="12"/>
      <c r="FB707" s="12"/>
      <c r="FC707" s="12"/>
      <c r="FD707" s="12"/>
      <c r="FE707" s="12"/>
      <c r="FF707" s="12"/>
      <c r="FG707" s="12"/>
    </row>
    <row r="708" spans="1:163" ht="12.75" x14ac:dyDescent="0.2">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2"/>
      <c r="BW708" s="12"/>
      <c r="BX708" s="12"/>
      <c r="BY708" s="12"/>
      <c r="BZ708" s="12"/>
      <c r="CA708" s="12"/>
      <c r="CB708" s="141"/>
      <c r="CC708" s="12"/>
      <c r="CD708" s="12"/>
      <c r="CE708" s="12"/>
      <c r="CF708" s="12"/>
      <c r="CG708" s="12"/>
      <c r="CH708" s="12"/>
      <c r="CI708" s="12"/>
      <c r="CJ708" s="12"/>
      <c r="CK708" s="12"/>
      <c r="CL708" s="12"/>
      <c r="CM708" s="12"/>
      <c r="CN708" s="12"/>
      <c r="CO708" s="12"/>
      <c r="CP708" s="12"/>
      <c r="CQ708" s="12"/>
      <c r="CR708" s="12"/>
      <c r="CS708" s="12"/>
      <c r="CT708" s="12"/>
      <c r="CU708" s="12"/>
      <c r="CV708" s="12"/>
      <c r="CW708" s="12"/>
      <c r="CX708" s="12"/>
      <c r="CY708" s="12"/>
      <c r="CZ708" s="12"/>
      <c r="DA708" s="12"/>
      <c r="DB708" s="12"/>
      <c r="DC708" s="12"/>
      <c r="DD708" s="12"/>
      <c r="DE708" s="12"/>
      <c r="DF708" s="12"/>
      <c r="DG708" s="12"/>
      <c r="DH708" s="12"/>
      <c r="DI708" s="12"/>
      <c r="DJ708" s="12"/>
      <c r="DK708" s="12"/>
      <c r="DL708" s="12"/>
      <c r="DM708" s="12"/>
      <c r="DN708" s="12"/>
      <c r="DO708" s="12"/>
      <c r="DP708" s="12"/>
      <c r="DQ708" s="12"/>
      <c r="DR708" s="12"/>
      <c r="DS708" s="12"/>
      <c r="DT708" s="12"/>
      <c r="DU708" s="12"/>
      <c r="DV708" s="12"/>
      <c r="DW708" s="12"/>
      <c r="DX708" s="12"/>
      <c r="DY708" s="12"/>
      <c r="DZ708" s="12"/>
      <c r="EA708" s="12"/>
      <c r="EB708" s="12"/>
      <c r="EC708" s="12"/>
      <c r="ED708" s="12"/>
      <c r="EE708" s="12"/>
      <c r="EF708" s="12"/>
      <c r="EG708" s="12"/>
      <c r="EH708" s="12"/>
      <c r="EI708" s="12"/>
      <c r="EJ708" s="12"/>
      <c r="EK708" s="12"/>
      <c r="EL708" s="12"/>
      <c r="EM708" s="12"/>
      <c r="EN708" s="12"/>
      <c r="EO708" s="12"/>
      <c r="EP708" s="12"/>
      <c r="EQ708" s="12"/>
      <c r="ER708" s="12"/>
      <c r="ES708" s="12"/>
      <c r="ET708" s="12"/>
      <c r="EU708" s="12"/>
      <c r="EV708" s="12"/>
      <c r="EW708" s="12"/>
      <c r="EX708" s="12"/>
      <c r="EY708" s="12"/>
      <c r="EZ708" s="12"/>
      <c r="FA708" s="12"/>
      <c r="FB708" s="12"/>
      <c r="FC708" s="12"/>
      <c r="FD708" s="12"/>
      <c r="FE708" s="12"/>
      <c r="FF708" s="12"/>
      <c r="FG708" s="12"/>
    </row>
    <row r="709" spans="1:163" ht="12.75" x14ac:dyDescent="0.2">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12"/>
      <c r="BH709" s="12"/>
      <c r="BI709" s="12"/>
      <c r="BJ709" s="12"/>
      <c r="BK709" s="12"/>
      <c r="BL709" s="10"/>
      <c r="BM709" s="12"/>
      <c r="BN709" s="12"/>
      <c r="BO709" s="12"/>
      <c r="BP709" s="12"/>
      <c r="BQ709" s="12"/>
      <c r="BR709" s="12"/>
      <c r="BS709" s="12"/>
      <c r="BT709" s="12"/>
      <c r="BU709" s="12"/>
      <c r="BV709" s="12"/>
      <c r="BW709" s="12"/>
      <c r="BX709" s="12"/>
      <c r="BY709" s="12"/>
      <c r="BZ709" s="12"/>
      <c r="CA709" s="12"/>
      <c r="CB709" s="141"/>
      <c r="CC709" s="12"/>
      <c r="CD709" s="12"/>
      <c r="CE709" s="12"/>
      <c r="CF709" s="12"/>
      <c r="CG709" s="12"/>
      <c r="CH709" s="12"/>
      <c r="CI709" s="12"/>
      <c r="CJ709" s="12"/>
      <c r="CK709" s="12"/>
      <c r="CL709" s="12"/>
      <c r="CM709" s="12"/>
      <c r="CN709" s="12"/>
      <c r="CO709" s="12"/>
      <c r="CP709" s="12"/>
      <c r="CQ709" s="12"/>
      <c r="CR709" s="12"/>
      <c r="CS709" s="12"/>
      <c r="CT709" s="12"/>
      <c r="CU709" s="12"/>
      <c r="CV709" s="12"/>
      <c r="CW709" s="12"/>
      <c r="CX709" s="12"/>
      <c r="CY709" s="12"/>
      <c r="CZ709" s="12"/>
      <c r="DA709" s="12"/>
      <c r="DB709" s="12"/>
      <c r="DC709" s="12"/>
      <c r="DD709" s="12"/>
      <c r="DE709" s="12"/>
      <c r="DF709" s="12"/>
      <c r="DG709" s="12"/>
      <c r="DH709" s="12"/>
      <c r="DI709" s="12"/>
      <c r="DJ709" s="12"/>
      <c r="DK709" s="12"/>
      <c r="DL709" s="12"/>
      <c r="DM709" s="12"/>
      <c r="DN709" s="12"/>
      <c r="DO709" s="12"/>
      <c r="DP709" s="12"/>
      <c r="DQ709" s="12"/>
      <c r="DR709" s="12"/>
      <c r="DS709" s="12"/>
      <c r="DT709" s="12"/>
      <c r="DU709" s="12"/>
      <c r="DV709" s="12"/>
      <c r="DW709" s="12"/>
      <c r="DX709" s="12"/>
      <c r="DY709" s="12"/>
      <c r="DZ709" s="12"/>
      <c r="EA709" s="12"/>
      <c r="EB709" s="12"/>
      <c r="EC709" s="12"/>
      <c r="ED709" s="12"/>
      <c r="EE709" s="12"/>
      <c r="EF709" s="12"/>
      <c r="EG709" s="12"/>
      <c r="EH709" s="12"/>
      <c r="EI709" s="12"/>
      <c r="EJ709" s="12"/>
      <c r="EK709" s="12"/>
      <c r="EL709" s="12"/>
      <c r="EM709" s="12"/>
      <c r="EN709" s="12"/>
      <c r="EO709" s="12"/>
      <c r="EP709" s="12"/>
      <c r="EQ709" s="12"/>
      <c r="ER709" s="12"/>
      <c r="ES709" s="12"/>
      <c r="ET709" s="12"/>
      <c r="EU709" s="12"/>
      <c r="EV709" s="12"/>
      <c r="EW709" s="12"/>
      <c r="EX709" s="12"/>
      <c r="EY709" s="12"/>
      <c r="EZ709" s="12"/>
      <c r="FA709" s="12"/>
      <c r="FB709" s="12"/>
      <c r="FC709" s="12"/>
      <c r="FD709" s="12"/>
      <c r="FE709" s="12"/>
      <c r="FF709" s="12"/>
      <c r="FG709" s="12"/>
    </row>
    <row r="710" spans="1:163" ht="12.75" x14ac:dyDescent="0.2">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0"/>
      <c r="BM710" s="12"/>
      <c r="BN710" s="12"/>
      <c r="BO710" s="12"/>
      <c r="BP710" s="12"/>
      <c r="BQ710" s="12"/>
      <c r="BR710" s="12"/>
      <c r="BS710" s="12"/>
      <c r="BT710" s="12"/>
      <c r="BU710" s="12"/>
      <c r="BV710" s="12"/>
      <c r="BW710" s="12"/>
      <c r="BX710" s="12"/>
      <c r="BY710" s="12"/>
      <c r="BZ710" s="12"/>
      <c r="CA710" s="12"/>
      <c r="CB710" s="141"/>
      <c r="CC710" s="12"/>
      <c r="CD710" s="12"/>
      <c r="CE710" s="12"/>
      <c r="CF710" s="12"/>
      <c r="CG710" s="12"/>
      <c r="CH710" s="12"/>
      <c r="CI710" s="12"/>
      <c r="CJ710" s="12"/>
      <c r="CK710" s="12"/>
      <c r="CL710" s="12"/>
      <c r="CM710" s="12"/>
      <c r="CN710" s="12"/>
      <c r="CO710" s="12"/>
      <c r="CP710" s="12"/>
      <c r="CQ710" s="12"/>
      <c r="CR710" s="12"/>
      <c r="CS710" s="12"/>
      <c r="CT710" s="12"/>
      <c r="CU710" s="12"/>
      <c r="CV710" s="12"/>
      <c r="CW710" s="12"/>
      <c r="CX710" s="12"/>
      <c r="CY710" s="12"/>
      <c r="CZ710" s="12"/>
      <c r="DA710" s="12"/>
      <c r="DB710" s="12"/>
      <c r="DC710" s="12"/>
      <c r="DD710" s="12"/>
      <c r="DE710" s="12"/>
      <c r="DF710" s="12"/>
      <c r="DG710" s="12"/>
      <c r="DH710" s="12"/>
      <c r="DI710" s="12"/>
      <c r="DJ710" s="12"/>
      <c r="DK710" s="12"/>
      <c r="DL710" s="12"/>
      <c r="DM710" s="12"/>
      <c r="DN710" s="12"/>
      <c r="DO710" s="12"/>
      <c r="DP710" s="12"/>
      <c r="DQ710" s="12"/>
      <c r="DR710" s="12"/>
      <c r="DS710" s="12"/>
      <c r="DT710" s="12"/>
      <c r="DU710" s="12"/>
      <c r="DV710" s="12"/>
      <c r="DW710" s="12"/>
      <c r="DX710" s="12"/>
      <c r="DY710" s="12"/>
      <c r="DZ710" s="12"/>
      <c r="EA710" s="12"/>
      <c r="EB710" s="12"/>
      <c r="EC710" s="12"/>
      <c r="ED710" s="12"/>
      <c r="EE710" s="12"/>
      <c r="EF710" s="12"/>
      <c r="EG710" s="12"/>
      <c r="EH710" s="12"/>
      <c r="EI710" s="12"/>
      <c r="EJ710" s="12"/>
      <c r="EK710" s="12"/>
      <c r="EL710" s="12"/>
      <c r="EM710" s="12"/>
      <c r="EN710" s="12"/>
      <c r="EO710" s="12"/>
      <c r="EP710" s="12"/>
      <c r="EQ710" s="12"/>
      <c r="ER710" s="12"/>
      <c r="ES710" s="12"/>
      <c r="ET710" s="12"/>
      <c r="EU710" s="12"/>
      <c r="EV710" s="12"/>
      <c r="EW710" s="12"/>
      <c r="EX710" s="12"/>
      <c r="EY710" s="12"/>
      <c r="EZ710" s="12"/>
      <c r="FA710" s="12"/>
      <c r="FB710" s="12"/>
      <c r="FC710" s="12"/>
      <c r="FD710" s="12"/>
      <c r="FE710" s="12"/>
      <c r="FF710" s="12"/>
      <c r="FG710" s="12"/>
    </row>
    <row r="711" spans="1:163" ht="25.5" x14ac:dyDescent="0.2">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12"/>
      <c r="BH711" s="12"/>
      <c r="BI711" s="12"/>
      <c r="BJ711" s="12"/>
      <c r="BK711" s="12"/>
      <c r="BL711" s="29" t="s">
        <v>43</v>
      </c>
      <c r="BM711" s="12"/>
      <c r="BN711" s="12"/>
      <c r="BO711" s="12"/>
      <c r="BP711" s="12"/>
      <c r="BQ711" s="12"/>
      <c r="BR711" s="12"/>
      <c r="BS711" s="12"/>
      <c r="BT711" s="12"/>
      <c r="BU711" s="12"/>
      <c r="BV711" s="12"/>
      <c r="BW711" s="12"/>
      <c r="BX711" s="12"/>
      <c r="BY711" s="12"/>
      <c r="BZ711" s="12"/>
      <c r="CA711" s="12"/>
      <c r="CB711" s="141"/>
      <c r="CC711" s="12"/>
      <c r="CD711" s="12"/>
      <c r="CE711" s="12"/>
      <c r="CF711" s="12"/>
      <c r="CG711" s="12"/>
      <c r="CH711" s="12"/>
      <c r="CI711" s="12"/>
      <c r="CJ711" s="12"/>
      <c r="CK711" s="12"/>
      <c r="CL711" s="12"/>
      <c r="CM711" s="12"/>
      <c r="CN711" s="12"/>
      <c r="CO711" s="12"/>
      <c r="CP711" s="12"/>
      <c r="CQ711" s="12"/>
      <c r="CR711" s="12"/>
      <c r="CS711" s="12"/>
      <c r="CT711" s="12"/>
      <c r="CU711" s="12"/>
      <c r="CV711" s="12"/>
      <c r="CW711" s="12"/>
      <c r="CX711" s="12"/>
      <c r="CY711" s="12"/>
      <c r="CZ711" s="12"/>
      <c r="DA711" s="12"/>
      <c r="DB711" s="12"/>
      <c r="DC711" s="12"/>
      <c r="DD711" s="12"/>
      <c r="DE711" s="12"/>
      <c r="DF711" s="12"/>
      <c r="DG711" s="12"/>
      <c r="DH711" s="12"/>
      <c r="DI711" s="12"/>
      <c r="DJ711" s="12"/>
      <c r="DK711" s="12"/>
      <c r="DL711" s="12"/>
      <c r="DM711" s="12"/>
      <c r="DN711" s="12"/>
      <c r="DO711" s="12"/>
      <c r="DP711" s="12"/>
      <c r="DQ711" s="12"/>
      <c r="DR711" s="12"/>
      <c r="DS711" s="12"/>
      <c r="DT711" s="12"/>
      <c r="DU711" s="12"/>
      <c r="DV711" s="12"/>
      <c r="DW711" s="12"/>
      <c r="DX711" s="12"/>
      <c r="DY711" s="12"/>
      <c r="DZ711" s="12"/>
      <c r="EA711" s="12"/>
      <c r="EB711" s="12"/>
      <c r="EC711" s="12"/>
      <c r="ED711" s="12"/>
      <c r="EE711" s="12"/>
      <c r="EF711" s="12"/>
      <c r="EG711" s="12"/>
      <c r="EH711" s="12"/>
      <c r="EI711" s="12"/>
      <c r="EJ711" s="12"/>
      <c r="EK711" s="12"/>
      <c r="EL711" s="12"/>
      <c r="EM711" s="12"/>
      <c r="EN711" s="12"/>
      <c r="EO711" s="12"/>
      <c r="EP711" s="12"/>
      <c r="EQ711" s="12"/>
      <c r="ER711" s="12"/>
      <c r="ES711" s="12"/>
      <c r="ET711" s="12"/>
      <c r="EU711" s="12"/>
      <c r="EV711" s="12"/>
      <c r="EW711" s="12"/>
      <c r="EX711" s="12"/>
      <c r="EY711" s="12"/>
      <c r="EZ711" s="12"/>
      <c r="FA711" s="12"/>
      <c r="FB711" s="12"/>
      <c r="FC711" s="12"/>
      <c r="FD711" s="12"/>
      <c r="FE711" s="12"/>
      <c r="FF711" s="12"/>
      <c r="FG711" s="12"/>
    </row>
    <row r="712" spans="1:163" ht="12.75" x14ac:dyDescent="0.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12"/>
      <c r="BH712" s="12"/>
      <c r="BI712" s="12"/>
      <c r="BJ712" s="12"/>
      <c r="BK712" s="12"/>
      <c r="BL712" s="35">
        <f>'Youth population'!AU712</f>
        <v>0</v>
      </c>
      <c r="BM712" s="12"/>
      <c r="BN712" s="12"/>
      <c r="BO712" s="12"/>
      <c r="BP712" s="12"/>
      <c r="BQ712" s="12"/>
      <c r="BR712" s="12"/>
      <c r="BS712" s="12"/>
      <c r="BT712" s="12"/>
      <c r="BU712" s="12"/>
      <c r="BV712" s="12"/>
      <c r="BW712" s="12"/>
      <c r="BX712" s="12"/>
      <c r="BY712" s="12"/>
      <c r="BZ712" s="12"/>
      <c r="CA712" s="12"/>
      <c r="CB712" s="141"/>
      <c r="CC712" s="12"/>
      <c r="CD712" s="12"/>
      <c r="CE712" s="12"/>
      <c r="CF712" s="12"/>
      <c r="CG712" s="12"/>
      <c r="CH712" s="12"/>
      <c r="CI712" s="12"/>
      <c r="CJ712" s="12"/>
      <c r="CK712" s="12"/>
      <c r="CL712" s="12"/>
      <c r="CM712" s="12"/>
      <c r="CN712" s="12"/>
      <c r="CO712" s="12"/>
      <c r="CP712" s="12"/>
      <c r="CQ712" s="12"/>
      <c r="CR712" s="12"/>
      <c r="CS712" s="12"/>
      <c r="CT712" s="12"/>
      <c r="CU712" s="12"/>
      <c r="CV712" s="12"/>
      <c r="CW712" s="12"/>
      <c r="CX712" s="12"/>
      <c r="CY712" s="12"/>
      <c r="CZ712" s="12"/>
      <c r="DA712" s="12"/>
      <c r="DB712" s="12"/>
      <c r="DC712" s="12"/>
      <c r="DD712" s="12"/>
      <c r="DE712" s="12"/>
      <c r="DF712" s="12"/>
      <c r="DG712" s="12"/>
      <c r="DH712" s="12"/>
      <c r="DI712" s="12"/>
      <c r="DJ712" s="12"/>
      <c r="DK712" s="12"/>
      <c r="DL712" s="12"/>
      <c r="DM712" s="12"/>
      <c r="DN712" s="12"/>
      <c r="DO712" s="12"/>
      <c r="DP712" s="12"/>
      <c r="DQ712" s="12"/>
      <c r="DR712" s="12"/>
      <c r="DS712" s="12"/>
      <c r="DT712" s="12"/>
      <c r="DU712" s="12"/>
      <c r="DV712" s="12"/>
      <c r="DW712" s="12"/>
      <c r="DX712" s="12"/>
      <c r="DY712" s="12"/>
      <c r="DZ712" s="12"/>
      <c r="EA712" s="12"/>
      <c r="EB712" s="12"/>
      <c r="EC712" s="12"/>
      <c r="ED712" s="12"/>
      <c r="EE712" s="12"/>
      <c r="EF712" s="12"/>
      <c r="EG712" s="12"/>
      <c r="EH712" s="12"/>
      <c r="EI712" s="12"/>
      <c r="EJ712" s="12"/>
      <c r="EK712" s="12"/>
      <c r="EL712" s="12"/>
      <c r="EM712" s="12"/>
      <c r="EN712" s="12"/>
      <c r="EO712" s="12"/>
      <c r="EP712" s="12"/>
      <c r="EQ712" s="12"/>
      <c r="ER712" s="12"/>
      <c r="ES712" s="12"/>
      <c r="ET712" s="12"/>
      <c r="EU712" s="12"/>
      <c r="EV712" s="12"/>
      <c r="EW712" s="12"/>
      <c r="EX712" s="12"/>
      <c r="EY712" s="12"/>
      <c r="EZ712" s="12"/>
      <c r="FA712" s="12"/>
      <c r="FB712" s="12"/>
      <c r="FC712" s="12"/>
      <c r="FD712" s="12"/>
      <c r="FE712" s="12"/>
      <c r="FF712" s="12"/>
      <c r="FG712" s="12"/>
    </row>
    <row r="713" spans="1:163" ht="12.75" x14ac:dyDescent="0.2">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12"/>
      <c r="BH713" s="12"/>
      <c r="BI713" s="12"/>
      <c r="BJ713" s="12"/>
      <c r="BK713" s="12"/>
      <c r="BL713" s="69">
        <f>'Youth population'!AU713</f>
        <v>0</v>
      </c>
      <c r="BM713" s="12"/>
      <c r="BN713" s="12"/>
      <c r="BO713" s="12"/>
      <c r="BP713" s="12"/>
      <c r="BQ713" s="12"/>
      <c r="BR713" s="12"/>
      <c r="BS713" s="12"/>
      <c r="BT713" s="12"/>
      <c r="BU713" s="12"/>
      <c r="BV713" s="12"/>
      <c r="BW713" s="12"/>
      <c r="BX713" s="12"/>
      <c r="BY713" s="12"/>
      <c r="BZ713" s="12"/>
      <c r="CA713" s="12"/>
      <c r="CB713" s="141"/>
      <c r="CC713" s="12"/>
      <c r="CD713" s="12"/>
      <c r="CE713" s="12"/>
      <c r="CF713" s="12"/>
      <c r="CG713" s="12"/>
      <c r="CH713" s="12"/>
      <c r="CI713" s="12"/>
      <c r="CJ713" s="12"/>
      <c r="CK713" s="12"/>
      <c r="CL713" s="12"/>
      <c r="CM713" s="12"/>
      <c r="CN713" s="12"/>
      <c r="CO713" s="12"/>
      <c r="CP713" s="12"/>
      <c r="CQ713" s="12"/>
      <c r="CR713" s="12"/>
      <c r="CS713" s="12"/>
      <c r="CT713" s="12"/>
      <c r="CU713" s="12"/>
      <c r="CV713" s="12"/>
      <c r="CW713" s="12"/>
      <c r="CX713" s="12"/>
      <c r="CY713" s="12"/>
      <c r="CZ713" s="12"/>
      <c r="DA713" s="12"/>
      <c r="DB713" s="12"/>
      <c r="DC713" s="12"/>
      <c r="DD713" s="12"/>
      <c r="DE713" s="12"/>
      <c r="DF713" s="12"/>
      <c r="DG713" s="12"/>
      <c r="DH713" s="12"/>
      <c r="DI713" s="12"/>
      <c r="DJ713" s="12"/>
      <c r="DK713" s="12"/>
      <c r="DL713" s="12"/>
      <c r="DM713" s="12"/>
      <c r="DN713" s="12"/>
      <c r="DO713" s="12"/>
      <c r="DP713" s="12"/>
      <c r="DQ713" s="12"/>
      <c r="DR713" s="12"/>
      <c r="DS713" s="12"/>
      <c r="DT713" s="12"/>
      <c r="DU713" s="12"/>
      <c r="DV713" s="12"/>
      <c r="DW713" s="12"/>
      <c r="DX713" s="12"/>
      <c r="DY713" s="12"/>
      <c r="DZ713" s="12"/>
      <c r="EA713" s="12"/>
      <c r="EB713" s="12"/>
      <c r="EC713" s="12"/>
      <c r="ED713" s="12"/>
      <c r="EE713" s="12"/>
      <c r="EF713" s="12"/>
      <c r="EG713" s="12"/>
      <c r="EH713" s="12"/>
      <c r="EI713" s="12"/>
      <c r="EJ713" s="12"/>
      <c r="EK713" s="12"/>
      <c r="EL713" s="12"/>
      <c r="EM713" s="12"/>
      <c r="EN713" s="12"/>
      <c r="EO713" s="12"/>
      <c r="EP713" s="12"/>
      <c r="EQ713" s="12"/>
      <c r="ER713" s="12"/>
      <c r="ES713" s="12"/>
      <c r="ET713" s="12"/>
      <c r="EU713" s="12"/>
      <c r="EV713" s="12"/>
      <c r="EW713" s="12"/>
      <c r="EX713" s="12"/>
      <c r="EY713" s="12"/>
      <c r="EZ713" s="12"/>
      <c r="FA713" s="12"/>
      <c r="FB713" s="12"/>
      <c r="FC713" s="12"/>
      <c r="FD713" s="12"/>
      <c r="FE713" s="12"/>
      <c r="FF713" s="12"/>
      <c r="FG713" s="12"/>
    </row>
    <row r="714" spans="1:163" ht="12.75" x14ac:dyDescent="0.2">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12"/>
      <c r="BH714" s="12"/>
      <c r="BI714" s="12"/>
      <c r="BJ714" s="12"/>
      <c r="BK714" s="12"/>
      <c r="BL714" s="117">
        <f>'Youth population'!AU714</f>
        <v>0</v>
      </c>
      <c r="BM714" s="12"/>
      <c r="BN714" s="12"/>
      <c r="BO714" s="12"/>
      <c r="BP714" s="12"/>
      <c r="BQ714" s="12"/>
      <c r="BR714" s="12"/>
      <c r="BS714" s="12"/>
      <c r="BT714" s="12"/>
      <c r="BU714" s="12"/>
      <c r="BV714" s="12"/>
      <c r="BW714" s="12"/>
      <c r="BX714" s="12"/>
      <c r="BY714" s="12"/>
      <c r="BZ714" s="12"/>
      <c r="CA714" s="12"/>
      <c r="CB714" s="141"/>
      <c r="CC714" s="12"/>
      <c r="CD714" s="12"/>
      <c r="CE714" s="12"/>
      <c r="CF714" s="12"/>
      <c r="CG714" s="12"/>
      <c r="CH714" s="12"/>
      <c r="CI714" s="12"/>
      <c r="CJ714" s="12"/>
      <c r="CK714" s="12"/>
      <c r="CL714" s="12"/>
      <c r="CM714" s="12"/>
      <c r="CN714" s="12"/>
      <c r="CO714" s="12"/>
      <c r="CP714" s="12"/>
      <c r="CQ714" s="12"/>
      <c r="CR714" s="12"/>
      <c r="CS714" s="12"/>
      <c r="CT714" s="12"/>
      <c r="CU714" s="12"/>
      <c r="CV714" s="12"/>
      <c r="CW714" s="12"/>
      <c r="CX714" s="12"/>
      <c r="CY714" s="12"/>
      <c r="CZ714" s="12"/>
      <c r="DA714" s="12"/>
      <c r="DB714" s="12"/>
      <c r="DC714" s="12"/>
      <c r="DD714" s="12"/>
      <c r="DE714" s="12"/>
      <c r="DF714" s="12"/>
      <c r="DG714" s="12"/>
      <c r="DH714" s="12"/>
      <c r="DI714" s="12"/>
      <c r="DJ714" s="12"/>
      <c r="DK714" s="12"/>
      <c r="DL714" s="12"/>
      <c r="DM714" s="12"/>
      <c r="DN714" s="12"/>
      <c r="DO714" s="12"/>
      <c r="DP714" s="12"/>
      <c r="DQ714" s="12"/>
      <c r="DR714" s="12"/>
      <c r="DS714" s="12"/>
      <c r="DT714" s="12"/>
      <c r="DU714" s="12"/>
      <c r="DV714" s="12"/>
      <c r="DW714" s="12"/>
      <c r="DX714" s="12"/>
      <c r="DY714" s="12"/>
      <c r="DZ714" s="12"/>
      <c r="EA714" s="12"/>
      <c r="EB714" s="12"/>
      <c r="EC714" s="12"/>
      <c r="ED714" s="12"/>
      <c r="EE714" s="12"/>
      <c r="EF714" s="12"/>
      <c r="EG714" s="12"/>
      <c r="EH714" s="12"/>
      <c r="EI714" s="12"/>
      <c r="EJ714" s="12"/>
      <c r="EK714" s="12"/>
      <c r="EL714" s="12"/>
      <c r="EM714" s="12"/>
      <c r="EN714" s="12"/>
      <c r="EO714" s="12"/>
      <c r="EP714" s="12"/>
      <c r="EQ714" s="12"/>
      <c r="ER714" s="12"/>
      <c r="ES714" s="12"/>
      <c r="ET714" s="12"/>
      <c r="EU714" s="12"/>
      <c r="EV714" s="12"/>
      <c r="EW714" s="12"/>
      <c r="EX714" s="12"/>
      <c r="EY714" s="12"/>
      <c r="EZ714" s="12"/>
      <c r="FA714" s="12"/>
      <c r="FB714" s="12"/>
      <c r="FC714" s="12"/>
      <c r="FD714" s="12"/>
      <c r="FE714" s="12"/>
      <c r="FF714" s="12"/>
      <c r="FG714" s="12"/>
    </row>
    <row r="715" spans="1:163" ht="12.75" x14ac:dyDescent="0.2">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12"/>
      <c r="BH715" s="12"/>
      <c r="BI715" s="12"/>
      <c r="BJ715" s="12"/>
      <c r="BK715" s="12"/>
      <c r="BL715" s="73">
        <f>'Youth population'!AU715</f>
        <v>0</v>
      </c>
      <c r="BM715" s="12"/>
      <c r="BN715" s="12"/>
      <c r="BO715" s="12"/>
      <c r="BP715" s="12"/>
      <c r="BQ715" s="12"/>
      <c r="BR715" s="12"/>
      <c r="BS715" s="12"/>
      <c r="BT715" s="12"/>
      <c r="BU715" s="12"/>
      <c r="BV715" s="12"/>
      <c r="BW715" s="12"/>
      <c r="BX715" s="12"/>
      <c r="BY715" s="12"/>
      <c r="BZ715" s="12"/>
      <c r="CA715" s="12"/>
      <c r="CB715" s="141"/>
      <c r="CC715" s="12"/>
      <c r="CD715" s="12"/>
      <c r="CE715" s="12"/>
      <c r="CF715" s="12"/>
      <c r="CG715" s="12"/>
      <c r="CH715" s="12"/>
      <c r="CI715" s="12"/>
      <c r="CJ715" s="12"/>
      <c r="CK715" s="12"/>
      <c r="CL715" s="12"/>
      <c r="CM715" s="12"/>
      <c r="CN715" s="12"/>
      <c r="CO715" s="12"/>
      <c r="CP715" s="12"/>
      <c r="CQ715" s="12"/>
      <c r="CR715" s="12"/>
      <c r="CS715" s="12"/>
      <c r="CT715" s="12"/>
      <c r="CU715" s="12"/>
      <c r="CV715" s="12"/>
      <c r="CW715" s="12"/>
      <c r="CX715" s="12"/>
      <c r="CY715" s="12"/>
      <c r="CZ715" s="12"/>
      <c r="DA715" s="12"/>
      <c r="DB715" s="12"/>
      <c r="DC715" s="12"/>
      <c r="DD715" s="12"/>
      <c r="DE715" s="12"/>
      <c r="DF715" s="12"/>
      <c r="DG715" s="12"/>
      <c r="DH715" s="12"/>
      <c r="DI715" s="12"/>
      <c r="DJ715" s="12"/>
      <c r="DK715" s="12"/>
      <c r="DL715" s="12"/>
      <c r="DM715" s="12"/>
      <c r="DN715" s="12"/>
      <c r="DO715" s="12"/>
      <c r="DP715" s="12"/>
      <c r="DQ715" s="12"/>
      <c r="DR715" s="12"/>
      <c r="DS715" s="12"/>
      <c r="DT715" s="12"/>
      <c r="DU715" s="12"/>
      <c r="DV715" s="12"/>
      <c r="DW715" s="12"/>
      <c r="DX715" s="12"/>
      <c r="DY715" s="12"/>
      <c r="DZ715" s="12"/>
      <c r="EA715" s="12"/>
      <c r="EB715" s="12"/>
      <c r="EC715" s="12"/>
      <c r="ED715" s="12"/>
      <c r="EE715" s="12"/>
      <c r="EF715" s="12"/>
      <c r="EG715" s="12"/>
      <c r="EH715" s="12"/>
      <c r="EI715" s="12"/>
      <c r="EJ715" s="12"/>
      <c r="EK715" s="12"/>
      <c r="EL715" s="12"/>
      <c r="EM715" s="12"/>
      <c r="EN715" s="12"/>
      <c r="EO715" s="12"/>
      <c r="EP715" s="12"/>
      <c r="EQ715" s="12"/>
      <c r="ER715" s="12"/>
      <c r="ES715" s="12"/>
      <c r="ET715" s="12"/>
      <c r="EU715" s="12"/>
      <c r="EV715" s="12"/>
      <c r="EW715" s="12"/>
      <c r="EX715" s="12"/>
      <c r="EY715" s="12"/>
      <c r="EZ715" s="12"/>
      <c r="FA715" s="12"/>
      <c r="FB715" s="12"/>
      <c r="FC715" s="12"/>
      <c r="FD715" s="12"/>
      <c r="FE715" s="12"/>
      <c r="FF715" s="12"/>
      <c r="FG715" s="12"/>
    </row>
    <row r="716" spans="1:163" ht="12.75" x14ac:dyDescent="0.2">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12"/>
      <c r="BH716" s="12"/>
      <c r="BI716" s="12"/>
      <c r="BJ716" s="12"/>
      <c r="BK716" s="12"/>
      <c r="BL716" s="69">
        <f>'Youth population'!AU716</f>
        <v>0</v>
      </c>
      <c r="BM716" s="12"/>
      <c r="BN716" s="12"/>
      <c r="BO716" s="12"/>
      <c r="BP716" s="12"/>
      <c r="BQ716" s="12"/>
      <c r="BR716" s="12"/>
      <c r="BS716" s="12"/>
      <c r="BT716" s="12"/>
      <c r="BU716" s="12"/>
      <c r="BV716" s="12"/>
      <c r="BW716" s="12"/>
      <c r="BX716" s="12"/>
      <c r="BY716" s="12"/>
      <c r="BZ716" s="12"/>
      <c r="CA716" s="12"/>
      <c r="CB716" s="141"/>
      <c r="CC716" s="12"/>
      <c r="CD716" s="12"/>
      <c r="CE716" s="12"/>
      <c r="CF716" s="12"/>
      <c r="CG716" s="12"/>
      <c r="CH716" s="12"/>
      <c r="CI716" s="12"/>
      <c r="CJ716" s="12"/>
      <c r="CK716" s="12"/>
      <c r="CL716" s="12"/>
      <c r="CM716" s="12"/>
      <c r="CN716" s="12"/>
      <c r="CO716" s="12"/>
      <c r="CP716" s="12"/>
      <c r="CQ716" s="12"/>
      <c r="CR716" s="12"/>
      <c r="CS716" s="12"/>
      <c r="CT716" s="12"/>
      <c r="CU716" s="12"/>
      <c r="CV716" s="12"/>
      <c r="CW716" s="12"/>
      <c r="CX716" s="12"/>
      <c r="CY716" s="12"/>
      <c r="CZ716" s="12"/>
      <c r="DA716" s="12"/>
      <c r="DB716" s="12"/>
      <c r="DC716" s="12"/>
      <c r="DD716" s="12"/>
      <c r="DE716" s="12"/>
      <c r="DF716" s="12"/>
      <c r="DG716" s="12"/>
      <c r="DH716" s="12"/>
      <c r="DI716" s="12"/>
      <c r="DJ716" s="12"/>
      <c r="DK716" s="12"/>
      <c r="DL716" s="12"/>
      <c r="DM716" s="12"/>
      <c r="DN716" s="12"/>
      <c r="DO716" s="12"/>
      <c r="DP716" s="12"/>
      <c r="DQ716" s="12"/>
      <c r="DR716" s="12"/>
      <c r="DS716" s="12"/>
      <c r="DT716" s="12"/>
      <c r="DU716" s="12"/>
      <c r="DV716" s="12"/>
      <c r="DW716" s="12"/>
      <c r="DX716" s="12"/>
      <c r="DY716" s="12"/>
      <c r="DZ716" s="12"/>
      <c r="EA716" s="12"/>
      <c r="EB716" s="12"/>
      <c r="EC716" s="12"/>
      <c r="ED716" s="12"/>
      <c r="EE716" s="12"/>
      <c r="EF716" s="12"/>
      <c r="EG716" s="12"/>
      <c r="EH716" s="12"/>
      <c r="EI716" s="12"/>
      <c r="EJ716" s="12"/>
      <c r="EK716" s="12"/>
      <c r="EL716" s="12"/>
      <c r="EM716" s="12"/>
      <c r="EN716" s="12"/>
      <c r="EO716" s="12"/>
      <c r="EP716" s="12"/>
      <c r="EQ716" s="12"/>
      <c r="ER716" s="12"/>
      <c r="ES716" s="12"/>
      <c r="ET716" s="12"/>
      <c r="EU716" s="12"/>
      <c r="EV716" s="12"/>
      <c r="EW716" s="12"/>
      <c r="EX716" s="12"/>
      <c r="EY716" s="12"/>
      <c r="EZ716" s="12"/>
      <c r="FA716" s="12"/>
      <c r="FB716" s="12"/>
      <c r="FC716" s="12"/>
      <c r="FD716" s="12"/>
      <c r="FE716" s="12"/>
      <c r="FF716" s="12"/>
      <c r="FG716" s="12"/>
    </row>
    <row r="717" spans="1:163" ht="12.75" x14ac:dyDescent="0.2">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12"/>
      <c r="BH717" s="12"/>
      <c r="BI717" s="12"/>
      <c r="BJ717" s="12"/>
      <c r="BK717" s="12"/>
      <c r="BL717" s="310">
        <f>'Youth population'!AU717</f>
        <v>0</v>
      </c>
      <c r="BM717" s="12"/>
      <c r="BN717" s="12"/>
      <c r="BO717" s="12"/>
      <c r="BP717" s="12"/>
      <c r="BQ717" s="12"/>
      <c r="BR717" s="12"/>
      <c r="BS717" s="12"/>
      <c r="BT717" s="12"/>
      <c r="BU717" s="12"/>
      <c r="BV717" s="12"/>
      <c r="BW717" s="12"/>
      <c r="BX717" s="12"/>
      <c r="BY717" s="12"/>
      <c r="BZ717" s="12"/>
      <c r="CA717" s="12"/>
      <c r="CB717" s="141"/>
      <c r="CC717" s="12"/>
      <c r="CD717" s="12"/>
      <c r="CE717" s="12"/>
      <c r="CF717" s="12"/>
      <c r="CG717" s="12"/>
      <c r="CH717" s="12"/>
      <c r="CI717" s="12"/>
      <c r="CJ717" s="12"/>
      <c r="CK717" s="12"/>
      <c r="CL717" s="12"/>
      <c r="CM717" s="12"/>
      <c r="CN717" s="12"/>
      <c r="CO717" s="12"/>
      <c r="CP717" s="12"/>
      <c r="CQ717" s="12"/>
      <c r="CR717" s="12"/>
      <c r="CS717" s="12"/>
      <c r="CT717" s="12"/>
      <c r="CU717" s="12"/>
      <c r="CV717" s="12"/>
      <c r="CW717" s="12"/>
      <c r="CX717" s="12"/>
      <c r="CY717" s="12"/>
      <c r="CZ717" s="12"/>
      <c r="DA717" s="12"/>
      <c r="DB717" s="12"/>
      <c r="DC717" s="12"/>
      <c r="DD717" s="12"/>
      <c r="DE717" s="12"/>
      <c r="DF717" s="12"/>
      <c r="DG717" s="12"/>
      <c r="DH717" s="12"/>
      <c r="DI717" s="12"/>
      <c r="DJ717" s="12"/>
      <c r="DK717" s="12"/>
      <c r="DL717" s="12"/>
      <c r="DM717" s="12"/>
      <c r="DN717" s="12"/>
      <c r="DO717" s="12"/>
      <c r="DP717" s="12"/>
      <c r="DQ717" s="12"/>
      <c r="DR717" s="12"/>
      <c r="DS717" s="12"/>
      <c r="DT717" s="12"/>
      <c r="DU717" s="12"/>
      <c r="DV717" s="12"/>
      <c r="DW717" s="12"/>
      <c r="DX717" s="12"/>
      <c r="DY717" s="12"/>
      <c r="DZ717" s="12"/>
      <c r="EA717" s="12"/>
      <c r="EB717" s="12"/>
      <c r="EC717" s="12"/>
      <c r="ED717" s="12"/>
      <c r="EE717" s="12"/>
      <c r="EF717" s="12"/>
      <c r="EG717" s="12"/>
      <c r="EH717" s="12"/>
      <c r="EI717" s="12"/>
      <c r="EJ717" s="12"/>
      <c r="EK717" s="12"/>
      <c r="EL717" s="12"/>
      <c r="EM717" s="12"/>
      <c r="EN717" s="12"/>
      <c r="EO717" s="12"/>
      <c r="EP717" s="12"/>
      <c r="EQ717" s="12"/>
      <c r="ER717" s="12"/>
      <c r="ES717" s="12"/>
      <c r="ET717" s="12"/>
      <c r="EU717" s="12"/>
      <c r="EV717" s="12"/>
      <c r="EW717" s="12"/>
      <c r="EX717" s="12"/>
      <c r="EY717" s="12"/>
      <c r="EZ717" s="12"/>
      <c r="FA717" s="12"/>
      <c r="FB717" s="12"/>
      <c r="FC717" s="12"/>
      <c r="FD717" s="12"/>
      <c r="FE717" s="12"/>
      <c r="FF717" s="12"/>
      <c r="FG717" s="12"/>
    </row>
    <row r="718" spans="1:163" ht="12.75" x14ac:dyDescent="0.2">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81">
        <f>'Youth population'!AU718</f>
        <v>0</v>
      </c>
      <c r="BM718" s="12"/>
      <c r="BN718" s="12"/>
      <c r="BO718" s="12"/>
      <c r="BP718" s="12"/>
      <c r="BQ718" s="12"/>
      <c r="BR718" s="12"/>
      <c r="BS718" s="12"/>
      <c r="BT718" s="12"/>
      <c r="BU718" s="12"/>
      <c r="BV718" s="12"/>
      <c r="BW718" s="12"/>
      <c r="BX718" s="12"/>
      <c r="BY718" s="12"/>
      <c r="BZ718" s="12"/>
      <c r="CA718" s="12"/>
      <c r="CB718" s="141"/>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c r="EJ718" s="12"/>
      <c r="EK718" s="12"/>
      <c r="EL718" s="12"/>
      <c r="EM718" s="12"/>
      <c r="EN718" s="12"/>
      <c r="EO718" s="12"/>
      <c r="EP718" s="12"/>
      <c r="EQ718" s="12"/>
      <c r="ER718" s="12"/>
      <c r="ES718" s="12"/>
      <c r="ET718" s="12"/>
      <c r="EU718" s="12"/>
      <c r="EV718" s="12"/>
      <c r="EW718" s="12"/>
      <c r="EX718" s="12"/>
      <c r="EY718" s="12"/>
      <c r="EZ718" s="12"/>
      <c r="FA718" s="12"/>
      <c r="FB718" s="12"/>
      <c r="FC718" s="12"/>
      <c r="FD718" s="12"/>
      <c r="FE718" s="12"/>
      <c r="FF718" s="12"/>
      <c r="FG718" s="12"/>
    </row>
    <row r="719" spans="1:163" ht="12.75" x14ac:dyDescent="0.2">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310">
        <f>'Youth population'!AU719</f>
        <v>0</v>
      </c>
      <c r="BM719" s="12"/>
      <c r="BN719" s="12"/>
      <c r="BO719" s="12"/>
      <c r="BP719" s="12"/>
      <c r="BQ719" s="12"/>
      <c r="BR719" s="12"/>
      <c r="BS719" s="12"/>
      <c r="BT719" s="12"/>
      <c r="BU719" s="12"/>
      <c r="BV719" s="12"/>
      <c r="BW719" s="12"/>
      <c r="BX719" s="12"/>
      <c r="BY719" s="12"/>
      <c r="BZ719" s="12"/>
      <c r="CA719" s="12"/>
      <c r="CB719" s="141"/>
      <c r="CC719" s="12"/>
      <c r="CD719" s="12"/>
      <c r="CE719" s="12"/>
      <c r="CF719" s="12"/>
      <c r="CG719" s="12"/>
      <c r="CH719" s="12"/>
      <c r="CI719" s="12"/>
      <c r="CJ719" s="12"/>
      <c r="CK719" s="12"/>
      <c r="CL719" s="12"/>
      <c r="CM719" s="12"/>
      <c r="CN719" s="12"/>
      <c r="CO719" s="12"/>
      <c r="CP719" s="12"/>
      <c r="CQ719" s="12"/>
      <c r="CR719" s="12"/>
      <c r="CS719" s="12"/>
      <c r="CT719" s="12"/>
      <c r="CU719" s="12"/>
      <c r="CV719" s="12"/>
      <c r="CW719" s="12"/>
      <c r="CX719" s="12"/>
      <c r="CY719" s="12"/>
      <c r="CZ719" s="12"/>
      <c r="DA719" s="12"/>
      <c r="DB719" s="12"/>
      <c r="DC719" s="12"/>
      <c r="DD719" s="12"/>
      <c r="DE719" s="12"/>
      <c r="DF719" s="12"/>
      <c r="DG719" s="12"/>
      <c r="DH719" s="12"/>
      <c r="DI719" s="12"/>
      <c r="DJ719" s="12"/>
      <c r="DK719" s="12"/>
      <c r="DL719" s="12"/>
      <c r="DM719" s="12"/>
      <c r="DN719" s="12"/>
      <c r="DO719" s="12"/>
      <c r="DP719" s="12"/>
      <c r="DQ719" s="12"/>
      <c r="DR719" s="12"/>
      <c r="DS719" s="12"/>
      <c r="DT719" s="12"/>
      <c r="DU719" s="12"/>
      <c r="DV719" s="12"/>
      <c r="DW719" s="12"/>
      <c r="DX719" s="12"/>
      <c r="DY719" s="12"/>
      <c r="DZ719" s="12"/>
      <c r="EA719" s="12"/>
      <c r="EB719" s="12"/>
      <c r="EC719" s="12"/>
      <c r="ED719" s="12"/>
      <c r="EE719" s="12"/>
      <c r="EF719" s="12"/>
      <c r="EG719" s="12"/>
      <c r="EH719" s="12"/>
      <c r="EI719" s="12"/>
      <c r="EJ719" s="12"/>
      <c r="EK719" s="12"/>
      <c r="EL719" s="12"/>
      <c r="EM719" s="12"/>
      <c r="EN719" s="12"/>
      <c r="EO719" s="12"/>
      <c r="EP719" s="12"/>
      <c r="EQ719" s="12"/>
      <c r="ER719" s="12"/>
      <c r="ES719" s="12"/>
      <c r="ET719" s="12"/>
      <c r="EU719" s="12"/>
      <c r="EV719" s="12"/>
      <c r="EW719" s="12"/>
      <c r="EX719" s="12"/>
      <c r="EY719" s="12"/>
      <c r="EZ719" s="12"/>
      <c r="FA719" s="12"/>
      <c r="FB719" s="12"/>
      <c r="FC719" s="12"/>
      <c r="FD719" s="12"/>
      <c r="FE719" s="12"/>
      <c r="FF719" s="12"/>
      <c r="FG719" s="12"/>
    </row>
    <row r="720" spans="1:163" ht="12.75" x14ac:dyDescent="0.2">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12"/>
      <c r="BH720" s="12"/>
      <c r="BI720" s="12"/>
      <c r="BJ720" s="12"/>
      <c r="BK720" s="12"/>
      <c r="BL720" s="35">
        <f>'Youth population'!AU720</f>
        <v>0</v>
      </c>
      <c r="BM720" s="12"/>
      <c r="BN720" s="12"/>
      <c r="BO720" s="12"/>
      <c r="BP720" s="12"/>
      <c r="BQ720" s="12"/>
      <c r="BR720" s="12"/>
      <c r="BS720" s="12"/>
      <c r="BT720" s="12"/>
      <c r="BU720" s="12"/>
      <c r="BV720" s="12"/>
      <c r="BW720" s="12"/>
      <c r="BX720" s="12"/>
      <c r="BY720" s="12"/>
      <c r="BZ720" s="12"/>
      <c r="CA720" s="12"/>
      <c r="CB720" s="141"/>
      <c r="CC720" s="12"/>
      <c r="CD720" s="12"/>
      <c r="CE720" s="12"/>
      <c r="CF720" s="12"/>
      <c r="CG720" s="12"/>
      <c r="CH720" s="12"/>
      <c r="CI720" s="12"/>
      <c r="CJ720" s="12"/>
      <c r="CK720" s="12"/>
      <c r="CL720" s="12"/>
      <c r="CM720" s="12"/>
      <c r="CN720" s="12"/>
      <c r="CO720" s="12"/>
      <c r="CP720" s="12"/>
      <c r="CQ720" s="12"/>
      <c r="CR720" s="12"/>
      <c r="CS720" s="12"/>
      <c r="CT720" s="12"/>
      <c r="CU720" s="12"/>
      <c r="CV720" s="12"/>
      <c r="CW720" s="12"/>
      <c r="CX720" s="12"/>
      <c r="CY720" s="12"/>
      <c r="CZ720" s="12"/>
      <c r="DA720" s="12"/>
      <c r="DB720" s="12"/>
      <c r="DC720" s="12"/>
      <c r="DD720" s="12"/>
      <c r="DE720" s="12"/>
      <c r="DF720" s="12"/>
      <c r="DG720" s="12"/>
      <c r="DH720" s="12"/>
      <c r="DI720" s="12"/>
      <c r="DJ720" s="12"/>
      <c r="DK720" s="12"/>
      <c r="DL720" s="12"/>
      <c r="DM720" s="12"/>
      <c r="DN720" s="12"/>
      <c r="DO720" s="12"/>
      <c r="DP720" s="12"/>
      <c r="DQ720" s="12"/>
      <c r="DR720" s="12"/>
      <c r="DS720" s="12"/>
      <c r="DT720" s="12"/>
      <c r="DU720" s="12"/>
      <c r="DV720" s="12"/>
      <c r="DW720" s="12"/>
      <c r="DX720" s="12"/>
      <c r="DY720" s="12"/>
      <c r="DZ720" s="12"/>
      <c r="EA720" s="12"/>
      <c r="EB720" s="12"/>
      <c r="EC720" s="12"/>
      <c r="ED720" s="12"/>
      <c r="EE720" s="12"/>
      <c r="EF720" s="12"/>
      <c r="EG720" s="12"/>
      <c r="EH720" s="12"/>
      <c r="EI720" s="12"/>
      <c r="EJ720" s="12"/>
      <c r="EK720" s="12"/>
      <c r="EL720" s="12"/>
      <c r="EM720" s="12"/>
      <c r="EN720" s="12"/>
      <c r="EO720" s="12"/>
      <c r="EP720" s="12"/>
      <c r="EQ720" s="12"/>
      <c r="ER720" s="12"/>
      <c r="ES720" s="12"/>
      <c r="ET720" s="12"/>
      <c r="EU720" s="12"/>
      <c r="EV720" s="12"/>
      <c r="EW720" s="12"/>
      <c r="EX720" s="12"/>
      <c r="EY720" s="12"/>
      <c r="EZ720" s="12"/>
      <c r="FA720" s="12"/>
      <c r="FB720" s="12"/>
      <c r="FC720" s="12"/>
      <c r="FD720" s="12"/>
      <c r="FE720" s="12"/>
      <c r="FF720" s="12"/>
      <c r="FG720" s="12"/>
    </row>
    <row r="721" spans="1:163" ht="12.75" x14ac:dyDescent="0.2">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12"/>
      <c r="BH721" s="12"/>
      <c r="BI721" s="12"/>
      <c r="BJ721" s="12"/>
      <c r="BK721" s="12"/>
      <c r="BL721" s="310">
        <f>'Youth population'!AU721</f>
        <v>0</v>
      </c>
      <c r="BM721" s="12"/>
      <c r="BN721" s="12"/>
      <c r="BO721" s="12"/>
      <c r="BP721" s="12"/>
      <c r="BQ721" s="12"/>
      <c r="BR721" s="12"/>
      <c r="BS721" s="12"/>
      <c r="BT721" s="12"/>
      <c r="BU721" s="12"/>
      <c r="BV721" s="12"/>
      <c r="BW721" s="12"/>
      <c r="BX721" s="12"/>
      <c r="BY721" s="12"/>
      <c r="BZ721" s="12"/>
      <c r="CA721" s="12"/>
      <c r="CB721" s="141"/>
      <c r="CC721" s="12"/>
      <c r="CD721" s="12"/>
      <c r="CE721" s="12"/>
      <c r="CF721" s="12"/>
      <c r="CG721" s="12"/>
      <c r="CH721" s="12"/>
      <c r="CI721" s="12"/>
      <c r="CJ721" s="12"/>
      <c r="CK721" s="12"/>
      <c r="CL721" s="12"/>
      <c r="CM721" s="12"/>
      <c r="CN721" s="12"/>
      <c r="CO721" s="12"/>
      <c r="CP721" s="12"/>
      <c r="CQ721" s="12"/>
      <c r="CR721" s="12"/>
      <c r="CS721" s="12"/>
      <c r="CT721" s="12"/>
      <c r="CU721" s="12"/>
      <c r="CV721" s="12"/>
      <c r="CW721" s="12"/>
      <c r="CX721" s="12"/>
      <c r="CY721" s="12"/>
      <c r="CZ721" s="12"/>
      <c r="DA721" s="12"/>
      <c r="DB721" s="12"/>
      <c r="DC721" s="12"/>
      <c r="DD721" s="12"/>
      <c r="DE721" s="12"/>
      <c r="DF721" s="12"/>
      <c r="DG721" s="12"/>
      <c r="DH721" s="12"/>
      <c r="DI721" s="12"/>
      <c r="DJ721" s="12"/>
      <c r="DK721" s="12"/>
      <c r="DL721" s="12"/>
      <c r="DM721" s="12"/>
      <c r="DN721" s="12"/>
      <c r="DO721" s="12"/>
      <c r="DP721" s="12"/>
      <c r="DQ721" s="12"/>
      <c r="DR721" s="12"/>
      <c r="DS721" s="12"/>
      <c r="DT721" s="12"/>
      <c r="DU721" s="12"/>
      <c r="DV721" s="12"/>
      <c r="DW721" s="12"/>
      <c r="DX721" s="12"/>
      <c r="DY721" s="12"/>
      <c r="DZ721" s="12"/>
      <c r="EA721" s="12"/>
      <c r="EB721" s="12"/>
      <c r="EC721" s="12"/>
      <c r="ED721" s="12"/>
      <c r="EE721" s="12"/>
      <c r="EF721" s="12"/>
      <c r="EG721" s="12"/>
      <c r="EH721" s="12"/>
      <c r="EI721" s="12"/>
      <c r="EJ721" s="12"/>
      <c r="EK721" s="12"/>
      <c r="EL721" s="12"/>
      <c r="EM721" s="12"/>
      <c r="EN721" s="12"/>
      <c r="EO721" s="12"/>
      <c r="EP721" s="12"/>
      <c r="EQ721" s="12"/>
      <c r="ER721" s="12"/>
      <c r="ES721" s="12"/>
      <c r="ET721" s="12"/>
      <c r="EU721" s="12"/>
      <c r="EV721" s="12"/>
      <c r="EW721" s="12"/>
      <c r="EX721" s="12"/>
      <c r="EY721" s="12"/>
      <c r="EZ721" s="12"/>
      <c r="FA721" s="12"/>
      <c r="FB721" s="12"/>
      <c r="FC721" s="12"/>
      <c r="FD721" s="12"/>
      <c r="FE721" s="12"/>
      <c r="FF721" s="12"/>
      <c r="FG721" s="12"/>
    </row>
    <row r="722" spans="1:163" ht="12.75" x14ac:dyDescent="0.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12"/>
      <c r="BH722" s="12"/>
      <c r="BI722" s="12"/>
      <c r="BJ722" s="12"/>
      <c r="BK722" s="12"/>
      <c r="BL722" s="35">
        <f>'Youth population'!AU722</f>
        <v>0</v>
      </c>
      <c r="BM722" s="12"/>
      <c r="BN722" s="12"/>
      <c r="BO722" s="12"/>
      <c r="BP722" s="12"/>
      <c r="BQ722" s="12"/>
      <c r="BR722" s="12"/>
      <c r="BS722" s="12"/>
      <c r="BT722" s="12"/>
      <c r="BU722" s="12"/>
      <c r="BV722" s="12"/>
      <c r="BW722" s="12"/>
      <c r="BX722" s="12"/>
      <c r="BY722" s="12"/>
      <c r="BZ722" s="12"/>
      <c r="CA722" s="12"/>
      <c r="CB722" s="141"/>
      <c r="CC722" s="12"/>
      <c r="CD722" s="12"/>
      <c r="CE722" s="12"/>
      <c r="CF722" s="12"/>
      <c r="CG722" s="12"/>
      <c r="CH722" s="12"/>
      <c r="CI722" s="12"/>
      <c r="CJ722" s="12"/>
      <c r="CK722" s="12"/>
      <c r="CL722" s="12"/>
      <c r="CM722" s="12"/>
      <c r="CN722" s="12"/>
      <c r="CO722" s="12"/>
      <c r="CP722" s="12"/>
      <c r="CQ722" s="12"/>
      <c r="CR722" s="12"/>
      <c r="CS722" s="12"/>
      <c r="CT722" s="12"/>
      <c r="CU722" s="12"/>
      <c r="CV722" s="12"/>
      <c r="CW722" s="12"/>
      <c r="CX722" s="12"/>
      <c r="CY722" s="12"/>
      <c r="CZ722" s="12"/>
      <c r="DA722" s="12"/>
      <c r="DB722" s="12"/>
      <c r="DC722" s="12"/>
      <c r="DD722" s="12"/>
      <c r="DE722" s="12"/>
      <c r="DF722" s="12"/>
      <c r="DG722" s="12"/>
      <c r="DH722" s="12"/>
      <c r="DI722" s="12"/>
      <c r="DJ722" s="12"/>
      <c r="DK722" s="12"/>
      <c r="DL722" s="12"/>
      <c r="DM722" s="12"/>
      <c r="DN722" s="12"/>
      <c r="DO722" s="12"/>
      <c r="DP722" s="12"/>
      <c r="DQ722" s="12"/>
      <c r="DR722" s="12"/>
      <c r="DS722" s="12"/>
      <c r="DT722" s="12"/>
      <c r="DU722" s="12"/>
      <c r="DV722" s="12"/>
      <c r="DW722" s="12"/>
      <c r="DX722" s="12"/>
      <c r="DY722" s="12"/>
      <c r="DZ722" s="12"/>
      <c r="EA722" s="12"/>
      <c r="EB722" s="12"/>
      <c r="EC722" s="12"/>
      <c r="ED722" s="12"/>
      <c r="EE722" s="12"/>
      <c r="EF722" s="12"/>
      <c r="EG722" s="12"/>
      <c r="EH722" s="12"/>
      <c r="EI722" s="12"/>
      <c r="EJ722" s="12"/>
      <c r="EK722" s="12"/>
      <c r="EL722" s="12"/>
      <c r="EM722" s="12"/>
      <c r="EN722" s="12"/>
      <c r="EO722" s="12"/>
      <c r="EP722" s="12"/>
      <c r="EQ722" s="12"/>
      <c r="ER722" s="12"/>
      <c r="ES722" s="12"/>
      <c r="ET722" s="12"/>
      <c r="EU722" s="12"/>
      <c r="EV722" s="12"/>
      <c r="EW722" s="12"/>
      <c r="EX722" s="12"/>
      <c r="EY722" s="12"/>
      <c r="EZ722" s="12"/>
      <c r="FA722" s="12"/>
      <c r="FB722" s="12"/>
      <c r="FC722" s="12"/>
      <c r="FD722" s="12"/>
      <c r="FE722" s="12"/>
      <c r="FF722" s="12"/>
      <c r="FG722" s="12"/>
    </row>
    <row r="723" spans="1:163" ht="12.75" x14ac:dyDescent="0.2">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12"/>
      <c r="BH723" s="12"/>
      <c r="BI723" s="12"/>
      <c r="BJ723" s="12"/>
      <c r="BK723" s="12"/>
      <c r="BL723" s="81">
        <f>'Youth population'!AU723</f>
        <v>0</v>
      </c>
      <c r="BM723" s="12"/>
      <c r="BN723" s="12"/>
      <c r="BO723" s="12"/>
      <c r="BP723" s="12"/>
      <c r="BQ723" s="12"/>
      <c r="BR723" s="12"/>
      <c r="BS723" s="12"/>
      <c r="BT723" s="12"/>
      <c r="BU723" s="12"/>
      <c r="BV723" s="12"/>
      <c r="BW723" s="12"/>
      <c r="BX723" s="12"/>
      <c r="BY723" s="12"/>
      <c r="BZ723" s="12"/>
      <c r="CA723" s="12"/>
      <c r="CB723" s="141"/>
      <c r="CC723" s="12"/>
      <c r="CD723" s="12"/>
      <c r="CE723" s="12"/>
      <c r="CF723" s="12"/>
      <c r="CG723" s="12"/>
      <c r="CH723" s="12"/>
      <c r="CI723" s="12"/>
      <c r="CJ723" s="12"/>
      <c r="CK723" s="12"/>
      <c r="CL723" s="12"/>
      <c r="CM723" s="12"/>
      <c r="CN723" s="12"/>
      <c r="CO723" s="12"/>
      <c r="CP723" s="12"/>
      <c r="CQ723" s="12"/>
      <c r="CR723" s="12"/>
      <c r="CS723" s="12"/>
      <c r="CT723" s="12"/>
      <c r="CU723" s="12"/>
      <c r="CV723" s="12"/>
      <c r="CW723" s="12"/>
      <c r="CX723" s="12"/>
      <c r="CY723" s="12"/>
      <c r="CZ723" s="12"/>
      <c r="DA723" s="12"/>
      <c r="DB723" s="12"/>
      <c r="DC723" s="12"/>
      <c r="DD723" s="12"/>
      <c r="DE723" s="12"/>
      <c r="DF723" s="12"/>
      <c r="DG723" s="12"/>
      <c r="DH723" s="12"/>
      <c r="DI723" s="12"/>
      <c r="DJ723" s="12"/>
      <c r="DK723" s="12"/>
      <c r="DL723" s="12"/>
      <c r="DM723" s="12"/>
      <c r="DN723" s="12"/>
      <c r="DO723" s="12"/>
      <c r="DP723" s="12"/>
      <c r="DQ723" s="12"/>
      <c r="DR723" s="12"/>
      <c r="DS723" s="12"/>
      <c r="DT723" s="12"/>
      <c r="DU723" s="12"/>
      <c r="DV723" s="12"/>
      <c r="DW723" s="12"/>
      <c r="DX723" s="12"/>
      <c r="DY723" s="12"/>
      <c r="DZ723" s="12"/>
      <c r="EA723" s="12"/>
      <c r="EB723" s="12"/>
      <c r="EC723" s="12"/>
      <c r="ED723" s="12"/>
      <c r="EE723" s="12"/>
      <c r="EF723" s="12"/>
      <c r="EG723" s="12"/>
      <c r="EH723" s="12"/>
      <c r="EI723" s="12"/>
      <c r="EJ723" s="12"/>
      <c r="EK723" s="12"/>
      <c r="EL723" s="12"/>
      <c r="EM723" s="12"/>
      <c r="EN723" s="12"/>
      <c r="EO723" s="12"/>
      <c r="EP723" s="12"/>
      <c r="EQ723" s="12"/>
      <c r="ER723" s="12"/>
      <c r="ES723" s="12"/>
      <c r="ET723" s="12"/>
      <c r="EU723" s="12"/>
      <c r="EV723" s="12"/>
      <c r="EW723" s="12"/>
      <c r="EX723" s="12"/>
      <c r="EY723" s="12"/>
      <c r="EZ723" s="12"/>
      <c r="FA723" s="12"/>
      <c r="FB723" s="12"/>
      <c r="FC723" s="12"/>
      <c r="FD723" s="12"/>
      <c r="FE723" s="12"/>
      <c r="FF723" s="12"/>
      <c r="FG723" s="12"/>
    </row>
    <row r="724" spans="1:163" ht="12.75" x14ac:dyDescent="0.2">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12"/>
      <c r="BH724" s="12"/>
      <c r="BI724" s="12"/>
      <c r="BJ724" s="12"/>
      <c r="BK724" s="12"/>
      <c r="BL724" s="81">
        <f>'Youth population'!AU724</f>
        <v>0</v>
      </c>
      <c r="BM724" s="12"/>
      <c r="BN724" s="12"/>
      <c r="BO724" s="12"/>
      <c r="BP724" s="12"/>
      <c r="BQ724" s="12"/>
      <c r="BR724" s="12"/>
      <c r="BS724" s="12"/>
      <c r="BT724" s="12"/>
      <c r="BU724" s="12"/>
      <c r="BV724" s="12"/>
      <c r="BW724" s="12"/>
      <c r="BX724" s="12"/>
      <c r="BY724" s="12"/>
      <c r="BZ724" s="12"/>
      <c r="CA724" s="12"/>
      <c r="CB724" s="141"/>
      <c r="CC724" s="12"/>
      <c r="CD724" s="12"/>
      <c r="CE724" s="12"/>
      <c r="CF724" s="12"/>
      <c r="CG724" s="12"/>
      <c r="CH724" s="12"/>
      <c r="CI724" s="12"/>
      <c r="CJ724" s="12"/>
      <c r="CK724" s="12"/>
      <c r="CL724" s="12"/>
      <c r="CM724" s="12"/>
      <c r="CN724" s="12"/>
      <c r="CO724" s="12"/>
      <c r="CP724" s="12"/>
      <c r="CQ724" s="12"/>
      <c r="CR724" s="12"/>
      <c r="CS724" s="12"/>
      <c r="CT724" s="12"/>
      <c r="CU724" s="12"/>
      <c r="CV724" s="12"/>
      <c r="CW724" s="12"/>
      <c r="CX724" s="12"/>
      <c r="CY724" s="12"/>
      <c r="CZ724" s="12"/>
      <c r="DA724" s="12"/>
      <c r="DB724" s="12"/>
      <c r="DC724" s="12"/>
      <c r="DD724" s="12"/>
      <c r="DE724" s="12"/>
      <c r="DF724" s="12"/>
      <c r="DG724" s="12"/>
      <c r="DH724" s="12"/>
      <c r="DI724" s="12"/>
      <c r="DJ724" s="12"/>
      <c r="DK724" s="12"/>
      <c r="DL724" s="12"/>
      <c r="DM724" s="12"/>
      <c r="DN724" s="12"/>
      <c r="DO724" s="12"/>
      <c r="DP724" s="12"/>
      <c r="DQ724" s="12"/>
      <c r="DR724" s="12"/>
      <c r="DS724" s="12"/>
      <c r="DT724" s="12"/>
      <c r="DU724" s="12"/>
      <c r="DV724" s="12"/>
      <c r="DW724" s="12"/>
      <c r="DX724" s="12"/>
      <c r="DY724" s="12"/>
      <c r="DZ724" s="12"/>
      <c r="EA724" s="12"/>
      <c r="EB724" s="12"/>
      <c r="EC724" s="12"/>
      <c r="ED724" s="12"/>
      <c r="EE724" s="12"/>
      <c r="EF724" s="12"/>
      <c r="EG724" s="12"/>
      <c r="EH724" s="12"/>
      <c r="EI724" s="12"/>
      <c r="EJ724" s="12"/>
      <c r="EK724" s="12"/>
      <c r="EL724" s="12"/>
      <c r="EM724" s="12"/>
      <c r="EN724" s="12"/>
      <c r="EO724" s="12"/>
      <c r="EP724" s="12"/>
      <c r="EQ724" s="12"/>
      <c r="ER724" s="12"/>
      <c r="ES724" s="12"/>
      <c r="ET724" s="12"/>
      <c r="EU724" s="12"/>
      <c r="EV724" s="12"/>
      <c r="EW724" s="12"/>
      <c r="EX724" s="12"/>
      <c r="EY724" s="12"/>
      <c r="EZ724" s="12"/>
      <c r="FA724" s="12"/>
      <c r="FB724" s="12"/>
      <c r="FC724" s="12"/>
      <c r="FD724" s="12"/>
      <c r="FE724" s="12"/>
      <c r="FF724" s="12"/>
      <c r="FG724" s="12"/>
    </row>
    <row r="725" spans="1:163" ht="12.75" x14ac:dyDescent="0.2">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12"/>
      <c r="BH725" s="12"/>
      <c r="BI725" s="12"/>
      <c r="BJ725" s="12"/>
      <c r="BK725" s="12"/>
      <c r="BL725" s="35">
        <f>'Youth population'!AU725</f>
        <v>0</v>
      </c>
      <c r="BM725" s="12"/>
      <c r="BN725" s="12"/>
      <c r="BO725" s="12"/>
      <c r="BP725" s="12"/>
      <c r="BQ725" s="12"/>
      <c r="BR725" s="12"/>
      <c r="BS725" s="12"/>
      <c r="BT725" s="12"/>
      <c r="BU725" s="12"/>
      <c r="BV725" s="12"/>
      <c r="BW725" s="12"/>
      <c r="BX725" s="12"/>
      <c r="BY725" s="12"/>
      <c r="BZ725" s="12"/>
      <c r="CA725" s="12"/>
      <c r="CB725" s="141"/>
      <c r="CC725" s="12"/>
      <c r="CD725" s="12"/>
      <c r="CE725" s="12"/>
      <c r="CF725" s="12"/>
      <c r="CG725" s="12"/>
      <c r="CH725" s="12"/>
      <c r="CI725" s="12"/>
      <c r="CJ725" s="12"/>
      <c r="CK725" s="12"/>
      <c r="CL725" s="12"/>
      <c r="CM725" s="12"/>
      <c r="CN725" s="12"/>
      <c r="CO725" s="12"/>
      <c r="CP725" s="12"/>
      <c r="CQ725" s="12"/>
      <c r="CR725" s="12"/>
      <c r="CS725" s="12"/>
      <c r="CT725" s="12"/>
      <c r="CU725" s="12"/>
      <c r="CV725" s="12"/>
      <c r="CW725" s="12"/>
      <c r="CX725" s="12"/>
      <c r="CY725" s="12"/>
      <c r="CZ725" s="12"/>
      <c r="DA725" s="12"/>
      <c r="DB725" s="12"/>
      <c r="DC725" s="12"/>
      <c r="DD725" s="12"/>
      <c r="DE725" s="12"/>
      <c r="DF725" s="12"/>
      <c r="DG725" s="12"/>
      <c r="DH725" s="12"/>
      <c r="DI725" s="12"/>
      <c r="DJ725" s="12"/>
      <c r="DK725" s="12"/>
      <c r="DL725" s="12"/>
      <c r="DM725" s="12"/>
      <c r="DN725" s="12"/>
      <c r="DO725" s="12"/>
      <c r="DP725" s="12"/>
      <c r="DQ725" s="12"/>
      <c r="DR725" s="12"/>
      <c r="DS725" s="12"/>
      <c r="DT725" s="12"/>
      <c r="DU725" s="12"/>
      <c r="DV725" s="12"/>
      <c r="DW725" s="12"/>
      <c r="DX725" s="12"/>
      <c r="DY725" s="12"/>
      <c r="DZ725" s="12"/>
      <c r="EA725" s="12"/>
      <c r="EB725" s="12"/>
      <c r="EC725" s="12"/>
      <c r="ED725" s="12"/>
      <c r="EE725" s="12"/>
      <c r="EF725" s="12"/>
      <c r="EG725" s="12"/>
      <c r="EH725" s="12"/>
      <c r="EI725" s="12"/>
      <c r="EJ725" s="12"/>
      <c r="EK725" s="12"/>
      <c r="EL725" s="12"/>
      <c r="EM725" s="12"/>
      <c r="EN725" s="12"/>
      <c r="EO725" s="12"/>
      <c r="EP725" s="12"/>
      <c r="EQ725" s="12"/>
      <c r="ER725" s="12"/>
      <c r="ES725" s="12"/>
      <c r="ET725" s="12"/>
      <c r="EU725" s="12"/>
      <c r="EV725" s="12"/>
      <c r="EW725" s="12"/>
      <c r="EX725" s="12"/>
      <c r="EY725" s="12"/>
      <c r="EZ725" s="12"/>
      <c r="FA725" s="12"/>
      <c r="FB725" s="12"/>
      <c r="FC725" s="12"/>
      <c r="FD725" s="12"/>
      <c r="FE725" s="12"/>
      <c r="FF725" s="12"/>
      <c r="FG725" s="12"/>
    </row>
    <row r="726" spans="1:163" ht="12.75" x14ac:dyDescent="0.2">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12"/>
      <c r="BH726" s="12"/>
      <c r="BI726" s="12"/>
      <c r="BJ726" s="12"/>
      <c r="BK726" s="12"/>
      <c r="BL726" s="81">
        <f>'Youth population'!AU726</f>
        <v>0</v>
      </c>
      <c r="BM726" s="12"/>
      <c r="BN726" s="12"/>
      <c r="BO726" s="12"/>
      <c r="BP726" s="12"/>
      <c r="BQ726" s="12"/>
      <c r="BR726" s="12"/>
      <c r="BS726" s="12"/>
      <c r="BT726" s="12"/>
      <c r="BU726" s="12"/>
      <c r="BV726" s="12"/>
      <c r="BW726" s="12"/>
      <c r="BX726" s="12"/>
      <c r="BY726" s="12"/>
      <c r="BZ726" s="12"/>
      <c r="CA726" s="12"/>
      <c r="CB726" s="141"/>
      <c r="CC726" s="12"/>
      <c r="CD726" s="12"/>
      <c r="CE726" s="12"/>
      <c r="CF726" s="12"/>
      <c r="CG726" s="12"/>
      <c r="CH726" s="12"/>
      <c r="CI726" s="12"/>
      <c r="CJ726" s="12"/>
      <c r="CK726" s="12"/>
      <c r="CL726" s="12"/>
      <c r="CM726" s="12"/>
      <c r="CN726" s="12"/>
      <c r="CO726" s="12"/>
      <c r="CP726" s="12"/>
      <c r="CQ726" s="12"/>
      <c r="CR726" s="12"/>
      <c r="CS726" s="12"/>
      <c r="CT726" s="12"/>
      <c r="CU726" s="12"/>
      <c r="CV726" s="12"/>
      <c r="CW726" s="12"/>
      <c r="CX726" s="12"/>
      <c r="CY726" s="12"/>
      <c r="CZ726" s="12"/>
      <c r="DA726" s="12"/>
      <c r="DB726" s="12"/>
      <c r="DC726" s="12"/>
      <c r="DD726" s="12"/>
      <c r="DE726" s="12"/>
      <c r="DF726" s="12"/>
      <c r="DG726" s="12"/>
      <c r="DH726" s="12"/>
      <c r="DI726" s="12"/>
      <c r="DJ726" s="12"/>
      <c r="DK726" s="12"/>
      <c r="DL726" s="12"/>
      <c r="DM726" s="12"/>
      <c r="DN726" s="12"/>
      <c r="DO726" s="12"/>
      <c r="DP726" s="12"/>
      <c r="DQ726" s="12"/>
      <c r="DR726" s="12"/>
      <c r="DS726" s="12"/>
      <c r="DT726" s="12"/>
      <c r="DU726" s="12"/>
      <c r="DV726" s="12"/>
      <c r="DW726" s="12"/>
      <c r="DX726" s="12"/>
      <c r="DY726" s="12"/>
      <c r="DZ726" s="12"/>
      <c r="EA726" s="12"/>
      <c r="EB726" s="12"/>
      <c r="EC726" s="12"/>
      <c r="ED726" s="12"/>
      <c r="EE726" s="12"/>
      <c r="EF726" s="12"/>
      <c r="EG726" s="12"/>
      <c r="EH726" s="12"/>
      <c r="EI726" s="12"/>
      <c r="EJ726" s="12"/>
      <c r="EK726" s="12"/>
      <c r="EL726" s="12"/>
      <c r="EM726" s="12"/>
      <c r="EN726" s="12"/>
      <c r="EO726" s="12"/>
      <c r="EP726" s="12"/>
      <c r="EQ726" s="12"/>
      <c r="ER726" s="12"/>
      <c r="ES726" s="12"/>
      <c r="ET726" s="12"/>
      <c r="EU726" s="12"/>
      <c r="EV726" s="12"/>
      <c r="EW726" s="12"/>
      <c r="EX726" s="12"/>
      <c r="EY726" s="12"/>
      <c r="EZ726" s="12"/>
      <c r="FA726" s="12"/>
      <c r="FB726" s="12"/>
      <c r="FC726" s="12"/>
      <c r="FD726" s="12"/>
      <c r="FE726" s="12"/>
      <c r="FF726" s="12"/>
      <c r="FG726" s="12"/>
    </row>
    <row r="727" spans="1:163" ht="12.75" x14ac:dyDescent="0.2">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12"/>
      <c r="BH727" s="12"/>
      <c r="BI727" s="12"/>
      <c r="BJ727" s="12"/>
      <c r="BK727" s="12"/>
      <c r="BL727" s="73">
        <f>'Youth population'!AU727</f>
        <v>0</v>
      </c>
      <c r="BM727" s="12"/>
      <c r="BN727" s="12"/>
      <c r="BO727" s="12"/>
      <c r="BP727" s="12"/>
      <c r="BQ727" s="12"/>
      <c r="BR727" s="12"/>
      <c r="BS727" s="12"/>
      <c r="BT727" s="12"/>
      <c r="BU727" s="12"/>
      <c r="BV727" s="12"/>
      <c r="BW727" s="12"/>
      <c r="BX727" s="12"/>
      <c r="BY727" s="12"/>
      <c r="BZ727" s="12"/>
      <c r="CA727" s="12"/>
      <c r="CB727" s="141"/>
      <c r="CC727" s="12"/>
      <c r="CD727" s="12"/>
      <c r="CE727" s="12"/>
      <c r="CF727" s="12"/>
      <c r="CG727" s="12"/>
      <c r="CH727" s="12"/>
      <c r="CI727" s="12"/>
      <c r="CJ727" s="12"/>
      <c r="CK727" s="12"/>
      <c r="CL727" s="12"/>
      <c r="CM727" s="12"/>
      <c r="CN727" s="12"/>
      <c r="CO727" s="12"/>
      <c r="CP727" s="12"/>
      <c r="CQ727" s="12"/>
      <c r="CR727" s="12"/>
      <c r="CS727" s="12"/>
      <c r="CT727" s="12"/>
      <c r="CU727" s="12"/>
      <c r="CV727" s="12"/>
      <c r="CW727" s="12"/>
      <c r="CX727" s="12"/>
      <c r="CY727" s="12"/>
      <c r="CZ727" s="12"/>
      <c r="DA727" s="12"/>
      <c r="DB727" s="12"/>
      <c r="DC727" s="12"/>
      <c r="DD727" s="12"/>
      <c r="DE727" s="12"/>
      <c r="DF727" s="12"/>
      <c r="DG727" s="12"/>
      <c r="DH727" s="12"/>
      <c r="DI727" s="12"/>
      <c r="DJ727" s="12"/>
      <c r="DK727" s="12"/>
      <c r="DL727" s="12"/>
      <c r="DM727" s="12"/>
      <c r="DN727" s="12"/>
      <c r="DO727" s="12"/>
      <c r="DP727" s="12"/>
      <c r="DQ727" s="12"/>
      <c r="DR727" s="12"/>
      <c r="DS727" s="12"/>
      <c r="DT727" s="12"/>
      <c r="DU727" s="12"/>
      <c r="DV727" s="12"/>
      <c r="DW727" s="12"/>
      <c r="DX727" s="12"/>
      <c r="DY727" s="12"/>
      <c r="DZ727" s="12"/>
      <c r="EA727" s="12"/>
      <c r="EB727" s="12"/>
      <c r="EC727" s="12"/>
      <c r="ED727" s="12"/>
      <c r="EE727" s="12"/>
      <c r="EF727" s="12"/>
      <c r="EG727" s="12"/>
      <c r="EH727" s="12"/>
      <c r="EI727" s="12"/>
      <c r="EJ727" s="12"/>
      <c r="EK727" s="12"/>
      <c r="EL727" s="12"/>
      <c r="EM727" s="12"/>
      <c r="EN727" s="12"/>
      <c r="EO727" s="12"/>
      <c r="EP727" s="12"/>
      <c r="EQ727" s="12"/>
      <c r="ER727" s="12"/>
      <c r="ES727" s="12"/>
      <c r="ET727" s="12"/>
      <c r="EU727" s="12"/>
      <c r="EV727" s="12"/>
      <c r="EW727" s="12"/>
      <c r="EX727" s="12"/>
      <c r="EY727" s="12"/>
      <c r="EZ727" s="12"/>
      <c r="FA727" s="12"/>
      <c r="FB727" s="12"/>
      <c r="FC727" s="12"/>
      <c r="FD727" s="12"/>
      <c r="FE727" s="12"/>
      <c r="FF727" s="12"/>
      <c r="FG727" s="12"/>
    </row>
    <row r="728" spans="1:163" ht="12.75" x14ac:dyDescent="0.2">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12"/>
      <c r="BH728" s="12"/>
      <c r="BI728" s="12"/>
      <c r="BJ728" s="12"/>
      <c r="BK728" s="12"/>
      <c r="BL728" s="35">
        <f>'Youth population'!AU728</f>
        <v>0</v>
      </c>
      <c r="BM728" s="12"/>
      <c r="BN728" s="12"/>
      <c r="BO728" s="12"/>
      <c r="BP728" s="12"/>
      <c r="BQ728" s="12"/>
      <c r="BR728" s="12"/>
      <c r="BS728" s="12"/>
      <c r="BT728" s="12"/>
      <c r="BU728" s="12"/>
      <c r="BV728" s="12"/>
      <c r="BW728" s="12"/>
      <c r="BX728" s="12"/>
      <c r="BY728" s="12"/>
      <c r="BZ728" s="12"/>
      <c r="CA728" s="12"/>
      <c r="CB728" s="141"/>
      <c r="CC728" s="12"/>
      <c r="CD728" s="12"/>
      <c r="CE728" s="12"/>
      <c r="CF728" s="12"/>
      <c r="CG728" s="12"/>
      <c r="CH728" s="12"/>
      <c r="CI728" s="12"/>
      <c r="CJ728" s="12"/>
      <c r="CK728" s="12"/>
      <c r="CL728" s="12"/>
      <c r="CM728" s="12"/>
      <c r="CN728" s="12"/>
      <c r="CO728" s="12"/>
      <c r="CP728" s="12"/>
      <c r="CQ728" s="12"/>
      <c r="CR728" s="12"/>
      <c r="CS728" s="12"/>
      <c r="CT728" s="12"/>
      <c r="CU728" s="12"/>
      <c r="CV728" s="12"/>
      <c r="CW728" s="12"/>
      <c r="CX728" s="12"/>
      <c r="CY728" s="12"/>
      <c r="CZ728" s="12"/>
      <c r="DA728" s="12"/>
      <c r="DB728" s="12"/>
      <c r="DC728" s="12"/>
      <c r="DD728" s="12"/>
      <c r="DE728" s="12"/>
      <c r="DF728" s="12"/>
      <c r="DG728" s="12"/>
      <c r="DH728" s="12"/>
      <c r="DI728" s="12"/>
      <c r="DJ728" s="12"/>
      <c r="DK728" s="12"/>
      <c r="DL728" s="12"/>
      <c r="DM728" s="12"/>
      <c r="DN728" s="12"/>
      <c r="DO728" s="12"/>
      <c r="DP728" s="12"/>
      <c r="DQ728" s="12"/>
      <c r="DR728" s="12"/>
      <c r="DS728" s="12"/>
      <c r="DT728" s="12"/>
      <c r="DU728" s="12"/>
      <c r="DV728" s="12"/>
      <c r="DW728" s="12"/>
      <c r="DX728" s="12"/>
      <c r="DY728" s="12"/>
      <c r="DZ728" s="12"/>
      <c r="EA728" s="12"/>
      <c r="EB728" s="12"/>
      <c r="EC728" s="12"/>
      <c r="ED728" s="12"/>
      <c r="EE728" s="12"/>
      <c r="EF728" s="12"/>
      <c r="EG728" s="12"/>
      <c r="EH728" s="12"/>
      <c r="EI728" s="12"/>
      <c r="EJ728" s="12"/>
      <c r="EK728" s="12"/>
      <c r="EL728" s="12"/>
      <c r="EM728" s="12"/>
      <c r="EN728" s="12"/>
      <c r="EO728" s="12"/>
      <c r="EP728" s="12"/>
      <c r="EQ728" s="12"/>
      <c r="ER728" s="12"/>
      <c r="ES728" s="12"/>
      <c r="ET728" s="12"/>
      <c r="EU728" s="12"/>
      <c r="EV728" s="12"/>
      <c r="EW728" s="12"/>
      <c r="EX728" s="12"/>
      <c r="EY728" s="12"/>
      <c r="EZ728" s="12"/>
      <c r="FA728" s="12"/>
      <c r="FB728" s="12"/>
      <c r="FC728" s="12"/>
      <c r="FD728" s="12"/>
      <c r="FE728" s="12"/>
      <c r="FF728" s="12"/>
      <c r="FG728" s="12"/>
    </row>
    <row r="729" spans="1:163" ht="12.75" x14ac:dyDescent="0.2">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12"/>
      <c r="BH729" s="12"/>
      <c r="BI729" s="12"/>
      <c r="BJ729" s="12"/>
      <c r="BK729" s="12"/>
      <c r="BL729" s="117">
        <f>'Youth population'!AU729</f>
        <v>0</v>
      </c>
      <c r="BM729" s="12"/>
      <c r="BN729" s="12"/>
      <c r="BO729" s="12"/>
      <c r="BP729" s="12"/>
      <c r="BQ729" s="12"/>
      <c r="BR729" s="12"/>
      <c r="BS729" s="12"/>
      <c r="BT729" s="12"/>
      <c r="BU729" s="12"/>
      <c r="BV729" s="12"/>
      <c r="BW729" s="12"/>
      <c r="BX729" s="12"/>
      <c r="BY729" s="12"/>
      <c r="BZ729" s="12"/>
      <c r="CA729" s="12"/>
      <c r="CB729" s="141"/>
      <c r="CC729" s="12"/>
      <c r="CD729" s="12"/>
      <c r="CE729" s="12"/>
      <c r="CF729" s="12"/>
      <c r="CG729" s="12"/>
      <c r="CH729" s="12"/>
      <c r="CI729" s="12"/>
      <c r="CJ729" s="12"/>
      <c r="CK729" s="12"/>
      <c r="CL729" s="12"/>
      <c r="CM729" s="12"/>
      <c r="CN729" s="12"/>
      <c r="CO729" s="12"/>
      <c r="CP729" s="12"/>
      <c r="CQ729" s="12"/>
      <c r="CR729" s="12"/>
      <c r="CS729" s="12"/>
      <c r="CT729" s="12"/>
      <c r="CU729" s="12"/>
      <c r="CV729" s="12"/>
      <c r="CW729" s="12"/>
      <c r="CX729" s="12"/>
      <c r="CY729" s="12"/>
      <c r="CZ729" s="12"/>
      <c r="DA729" s="12"/>
      <c r="DB729" s="12"/>
      <c r="DC729" s="12"/>
      <c r="DD729" s="12"/>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c r="EA729" s="12"/>
      <c r="EB729" s="12"/>
      <c r="EC729" s="12"/>
      <c r="ED729" s="12"/>
      <c r="EE729" s="12"/>
      <c r="EF729" s="12"/>
      <c r="EG729" s="12"/>
      <c r="EH729" s="12"/>
      <c r="EI729" s="12"/>
      <c r="EJ729" s="12"/>
      <c r="EK729" s="12"/>
      <c r="EL729" s="12"/>
      <c r="EM729" s="12"/>
      <c r="EN729" s="12"/>
      <c r="EO729" s="12"/>
      <c r="EP729" s="12"/>
      <c r="EQ729" s="12"/>
      <c r="ER729" s="12"/>
      <c r="ES729" s="12"/>
      <c r="ET729" s="12"/>
      <c r="EU729" s="12"/>
      <c r="EV729" s="12"/>
      <c r="EW729" s="12"/>
      <c r="EX729" s="12"/>
      <c r="EY729" s="12"/>
      <c r="EZ729" s="12"/>
      <c r="FA729" s="12"/>
      <c r="FB729" s="12"/>
      <c r="FC729" s="12"/>
      <c r="FD729" s="12"/>
      <c r="FE729" s="12"/>
      <c r="FF729" s="12"/>
      <c r="FG729" s="12"/>
    </row>
    <row r="730" spans="1:163" ht="12.75" x14ac:dyDescent="0.2">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12"/>
      <c r="BH730" s="12"/>
      <c r="BI730" s="12"/>
      <c r="BJ730" s="12"/>
      <c r="BK730" s="12"/>
      <c r="BL730" s="69">
        <f>'Youth population'!AU730</f>
        <v>0</v>
      </c>
      <c r="BM730" s="12"/>
      <c r="BN730" s="12"/>
      <c r="BO730" s="12"/>
      <c r="BP730" s="12"/>
      <c r="BQ730" s="12"/>
      <c r="BR730" s="12"/>
      <c r="BS730" s="12"/>
      <c r="BT730" s="12"/>
      <c r="BU730" s="12"/>
      <c r="BV730" s="12"/>
      <c r="BW730" s="12"/>
      <c r="BX730" s="12"/>
      <c r="BY730" s="12"/>
      <c r="BZ730" s="12"/>
      <c r="CA730" s="12"/>
      <c r="CB730" s="141"/>
      <c r="CC730" s="12"/>
      <c r="CD730" s="12"/>
      <c r="CE730" s="12"/>
      <c r="CF730" s="12"/>
      <c r="CG730" s="12"/>
      <c r="CH730" s="12"/>
      <c r="CI730" s="12"/>
      <c r="CJ730" s="12"/>
      <c r="CK730" s="12"/>
      <c r="CL730" s="12"/>
      <c r="CM730" s="12"/>
      <c r="CN730" s="12"/>
      <c r="CO730" s="12"/>
      <c r="CP730" s="12"/>
      <c r="CQ730" s="12"/>
      <c r="CR730" s="12"/>
      <c r="CS730" s="12"/>
      <c r="CT730" s="12"/>
      <c r="CU730" s="12"/>
      <c r="CV730" s="12"/>
      <c r="CW730" s="12"/>
      <c r="CX730" s="12"/>
      <c r="CY730" s="12"/>
      <c r="CZ730" s="12"/>
      <c r="DA730" s="12"/>
      <c r="DB730" s="12"/>
      <c r="DC730" s="12"/>
      <c r="DD730" s="12"/>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c r="EA730" s="12"/>
      <c r="EB730" s="12"/>
      <c r="EC730" s="12"/>
      <c r="ED730" s="12"/>
      <c r="EE730" s="12"/>
      <c r="EF730" s="12"/>
      <c r="EG730" s="12"/>
      <c r="EH730" s="12"/>
      <c r="EI730" s="12"/>
      <c r="EJ730" s="12"/>
      <c r="EK730" s="12"/>
      <c r="EL730" s="12"/>
      <c r="EM730" s="12"/>
      <c r="EN730" s="12"/>
      <c r="EO730" s="12"/>
      <c r="EP730" s="12"/>
      <c r="EQ730" s="12"/>
      <c r="ER730" s="12"/>
      <c r="ES730" s="12"/>
      <c r="ET730" s="12"/>
      <c r="EU730" s="12"/>
      <c r="EV730" s="12"/>
      <c r="EW730" s="12"/>
      <c r="EX730" s="12"/>
      <c r="EY730" s="12"/>
      <c r="EZ730" s="12"/>
      <c r="FA730" s="12"/>
      <c r="FB730" s="12"/>
      <c r="FC730" s="12"/>
      <c r="FD730" s="12"/>
      <c r="FE730" s="12"/>
      <c r="FF730" s="12"/>
      <c r="FG730" s="12"/>
    </row>
    <row r="731" spans="1:163" ht="12.75" x14ac:dyDescent="0.2">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c r="BL731" s="117">
        <f>'Youth population'!AU731</f>
        <v>0</v>
      </c>
      <c r="BM731" s="12"/>
      <c r="BN731" s="12"/>
      <c r="BO731" s="12"/>
      <c r="BP731" s="12"/>
      <c r="BQ731" s="12"/>
      <c r="BR731" s="12"/>
      <c r="BS731" s="12"/>
      <c r="BT731" s="12"/>
      <c r="BU731" s="12"/>
      <c r="BV731" s="12"/>
      <c r="BW731" s="12"/>
      <c r="BX731" s="12"/>
      <c r="BY731" s="12"/>
      <c r="BZ731" s="12"/>
      <c r="CA731" s="12"/>
      <c r="CB731" s="141"/>
      <c r="CC731" s="12"/>
      <c r="CD731" s="12"/>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c r="EB731" s="12"/>
      <c r="EC731" s="12"/>
      <c r="ED731" s="12"/>
      <c r="EE731" s="12"/>
      <c r="EF731" s="12"/>
      <c r="EG731" s="12"/>
      <c r="EH731" s="12"/>
      <c r="EI731" s="12"/>
      <c r="EJ731" s="12"/>
      <c r="EK731" s="12"/>
      <c r="EL731" s="12"/>
      <c r="EM731" s="12"/>
      <c r="EN731" s="12"/>
      <c r="EO731" s="12"/>
      <c r="EP731" s="12"/>
      <c r="EQ731" s="12"/>
      <c r="ER731" s="12"/>
      <c r="ES731" s="12"/>
      <c r="ET731" s="12"/>
      <c r="EU731" s="12"/>
      <c r="EV731" s="12"/>
      <c r="EW731" s="12"/>
      <c r="EX731" s="12"/>
      <c r="EY731" s="12"/>
      <c r="EZ731" s="12"/>
      <c r="FA731" s="12"/>
      <c r="FB731" s="12"/>
      <c r="FC731" s="12"/>
      <c r="FD731" s="12"/>
      <c r="FE731" s="12"/>
      <c r="FF731" s="12"/>
      <c r="FG731" s="12"/>
    </row>
    <row r="732" spans="1:163" ht="12.75" x14ac:dyDescent="0.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12"/>
      <c r="BH732" s="12"/>
      <c r="BI732" s="12"/>
      <c r="BJ732" s="12"/>
      <c r="BK732" s="12"/>
      <c r="BL732" s="35">
        <f>'Youth population'!AU732</f>
        <v>0</v>
      </c>
      <c r="BM732" s="12"/>
      <c r="BN732" s="12"/>
      <c r="BO732" s="12"/>
      <c r="BP732" s="12"/>
      <c r="BQ732" s="12"/>
      <c r="BR732" s="12"/>
      <c r="BS732" s="12"/>
      <c r="BT732" s="12"/>
      <c r="BU732" s="12"/>
      <c r="BV732" s="12"/>
      <c r="BW732" s="12"/>
      <c r="BX732" s="12"/>
      <c r="BY732" s="12"/>
      <c r="BZ732" s="12"/>
      <c r="CA732" s="12"/>
      <c r="CB732" s="141"/>
      <c r="CC732" s="12"/>
      <c r="CD732" s="12"/>
      <c r="CE732" s="12"/>
      <c r="CF732" s="12"/>
      <c r="CG732" s="12"/>
      <c r="CH732" s="12"/>
      <c r="CI732" s="12"/>
      <c r="CJ732" s="12"/>
      <c r="CK732" s="12"/>
      <c r="CL732" s="12"/>
      <c r="CM732" s="12"/>
      <c r="CN732" s="12"/>
      <c r="CO732" s="12"/>
      <c r="CP732" s="12"/>
      <c r="CQ732" s="12"/>
      <c r="CR732" s="12"/>
      <c r="CS732" s="12"/>
      <c r="CT732" s="12"/>
      <c r="CU732" s="12"/>
      <c r="CV732" s="12"/>
      <c r="CW732" s="12"/>
      <c r="CX732" s="12"/>
      <c r="CY732" s="12"/>
      <c r="CZ732" s="12"/>
      <c r="DA732" s="12"/>
      <c r="DB732" s="12"/>
      <c r="DC732" s="12"/>
      <c r="DD732" s="12"/>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c r="EA732" s="12"/>
      <c r="EB732" s="12"/>
      <c r="EC732" s="12"/>
      <c r="ED732" s="12"/>
      <c r="EE732" s="12"/>
      <c r="EF732" s="12"/>
      <c r="EG732" s="12"/>
      <c r="EH732" s="12"/>
      <c r="EI732" s="12"/>
      <c r="EJ732" s="12"/>
      <c r="EK732" s="12"/>
      <c r="EL732" s="12"/>
      <c r="EM732" s="12"/>
      <c r="EN732" s="12"/>
      <c r="EO732" s="12"/>
      <c r="EP732" s="12"/>
      <c r="EQ732" s="12"/>
      <c r="ER732" s="12"/>
      <c r="ES732" s="12"/>
      <c r="ET732" s="12"/>
      <c r="EU732" s="12"/>
      <c r="EV732" s="12"/>
      <c r="EW732" s="12"/>
      <c r="EX732" s="12"/>
      <c r="EY732" s="12"/>
      <c r="EZ732" s="12"/>
      <c r="FA732" s="12"/>
      <c r="FB732" s="12"/>
      <c r="FC732" s="12"/>
      <c r="FD732" s="12"/>
      <c r="FE732" s="12"/>
      <c r="FF732" s="12"/>
      <c r="FG732" s="12"/>
    </row>
    <row r="733" spans="1:163" ht="12.75" x14ac:dyDescent="0.2">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12"/>
      <c r="BH733" s="12"/>
      <c r="BI733" s="12"/>
      <c r="BJ733" s="12"/>
      <c r="BK733" s="12"/>
      <c r="BL733" s="117">
        <f>'Youth population'!AU733</f>
        <v>0</v>
      </c>
      <c r="BM733" s="12"/>
      <c r="BN733" s="12"/>
      <c r="BO733" s="12"/>
      <c r="BP733" s="12"/>
      <c r="BQ733" s="12"/>
      <c r="BR733" s="12"/>
      <c r="BS733" s="12"/>
      <c r="BT733" s="12"/>
      <c r="BU733" s="12"/>
      <c r="BV733" s="12"/>
      <c r="BW733" s="12"/>
      <c r="BX733" s="12"/>
      <c r="BY733" s="12"/>
      <c r="BZ733" s="12"/>
      <c r="CA733" s="12"/>
      <c r="CB733" s="141"/>
      <c r="CC733" s="12"/>
      <c r="CD733" s="12"/>
      <c r="CE733" s="12"/>
      <c r="CF733" s="12"/>
      <c r="CG733" s="12"/>
      <c r="CH733" s="12"/>
      <c r="CI733" s="12"/>
      <c r="CJ733" s="12"/>
      <c r="CK733" s="12"/>
      <c r="CL733" s="12"/>
      <c r="CM733" s="12"/>
      <c r="CN733" s="12"/>
      <c r="CO733" s="12"/>
      <c r="CP733" s="12"/>
      <c r="CQ733" s="12"/>
      <c r="CR733" s="12"/>
      <c r="CS733" s="12"/>
      <c r="CT733" s="12"/>
      <c r="CU733" s="12"/>
      <c r="CV733" s="12"/>
      <c r="CW733" s="12"/>
      <c r="CX733" s="12"/>
      <c r="CY733" s="12"/>
      <c r="CZ733" s="12"/>
      <c r="DA733" s="12"/>
      <c r="DB733" s="12"/>
      <c r="DC733" s="12"/>
      <c r="DD733" s="12"/>
      <c r="DE733" s="12"/>
      <c r="DF733" s="12"/>
      <c r="DG733" s="12"/>
      <c r="DH733" s="12"/>
      <c r="DI733" s="12"/>
      <c r="DJ733" s="12"/>
      <c r="DK733" s="12"/>
      <c r="DL733" s="12"/>
      <c r="DM733" s="12"/>
      <c r="DN733" s="12"/>
      <c r="DO733" s="12"/>
      <c r="DP733" s="12"/>
      <c r="DQ733" s="12"/>
      <c r="DR733" s="12"/>
      <c r="DS733" s="12"/>
      <c r="DT733" s="12"/>
      <c r="DU733" s="12"/>
      <c r="DV733" s="12"/>
      <c r="DW733" s="12"/>
      <c r="DX733" s="12"/>
      <c r="DY733" s="12"/>
      <c r="DZ733" s="12"/>
      <c r="EA733" s="12"/>
      <c r="EB733" s="12"/>
      <c r="EC733" s="12"/>
      <c r="ED733" s="12"/>
      <c r="EE733" s="12"/>
      <c r="EF733" s="12"/>
      <c r="EG733" s="12"/>
      <c r="EH733" s="12"/>
      <c r="EI733" s="12"/>
      <c r="EJ733" s="12"/>
      <c r="EK733" s="12"/>
      <c r="EL733" s="12"/>
      <c r="EM733" s="12"/>
      <c r="EN733" s="12"/>
      <c r="EO733" s="12"/>
      <c r="EP733" s="12"/>
      <c r="EQ733" s="12"/>
      <c r="ER733" s="12"/>
      <c r="ES733" s="12"/>
      <c r="ET733" s="12"/>
      <c r="EU733" s="12"/>
      <c r="EV733" s="12"/>
      <c r="EW733" s="12"/>
      <c r="EX733" s="12"/>
      <c r="EY733" s="12"/>
      <c r="EZ733" s="12"/>
      <c r="FA733" s="12"/>
      <c r="FB733" s="12"/>
      <c r="FC733" s="12"/>
      <c r="FD733" s="12"/>
      <c r="FE733" s="12"/>
      <c r="FF733" s="12"/>
      <c r="FG733" s="12"/>
    </row>
    <row r="734" spans="1:163" ht="12.75" x14ac:dyDescent="0.2">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12"/>
      <c r="BH734" s="12"/>
      <c r="BI734" s="12"/>
      <c r="BJ734" s="12"/>
      <c r="BK734" s="12"/>
      <c r="BL734" s="35">
        <f>'Youth population'!AU734</f>
        <v>0</v>
      </c>
      <c r="BM734" s="12"/>
      <c r="BN734" s="12"/>
      <c r="BO734" s="12"/>
      <c r="BP734" s="12"/>
      <c r="BQ734" s="12"/>
      <c r="BR734" s="12"/>
      <c r="BS734" s="12"/>
      <c r="BT734" s="12"/>
      <c r="BU734" s="12"/>
      <c r="BV734" s="12"/>
      <c r="BW734" s="12"/>
      <c r="BX734" s="12"/>
      <c r="BY734" s="12"/>
      <c r="BZ734" s="12"/>
      <c r="CA734" s="12"/>
      <c r="CB734" s="141"/>
      <c r="CC734" s="12"/>
      <c r="CD734" s="12"/>
      <c r="CE734" s="12"/>
      <c r="CF734" s="12"/>
      <c r="CG734" s="12"/>
      <c r="CH734" s="12"/>
      <c r="CI734" s="12"/>
      <c r="CJ734" s="12"/>
      <c r="CK734" s="12"/>
      <c r="CL734" s="12"/>
      <c r="CM734" s="12"/>
      <c r="CN734" s="12"/>
      <c r="CO734" s="12"/>
      <c r="CP734" s="12"/>
      <c r="CQ734" s="12"/>
      <c r="CR734" s="12"/>
      <c r="CS734" s="12"/>
      <c r="CT734" s="12"/>
      <c r="CU734" s="12"/>
      <c r="CV734" s="12"/>
      <c r="CW734" s="12"/>
      <c r="CX734" s="12"/>
      <c r="CY734" s="12"/>
      <c r="CZ734" s="12"/>
      <c r="DA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12"/>
      <c r="EA734" s="12"/>
      <c r="EB734" s="12"/>
      <c r="EC734" s="12"/>
      <c r="ED734" s="12"/>
      <c r="EE734" s="12"/>
      <c r="EF734" s="12"/>
      <c r="EG734" s="12"/>
      <c r="EH734" s="12"/>
      <c r="EI734" s="12"/>
      <c r="EJ734" s="12"/>
      <c r="EK734" s="12"/>
      <c r="EL734" s="12"/>
      <c r="EM734" s="12"/>
      <c r="EN734" s="12"/>
      <c r="EO734" s="12"/>
      <c r="EP734" s="12"/>
      <c r="EQ734" s="12"/>
      <c r="ER734" s="12"/>
      <c r="ES734" s="12"/>
      <c r="ET734" s="12"/>
      <c r="EU734" s="12"/>
      <c r="EV734" s="12"/>
      <c r="EW734" s="12"/>
      <c r="EX734" s="12"/>
      <c r="EY734" s="12"/>
      <c r="EZ734" s="12"/>
      <c r="FA734" s="12"/>
      <c r="FB734" s="12"/>
      <c r="FC734" s="12"/>
      <c r="FD734" s="12"/>
      <c r="FE734" s="12"/>
      <c r="FF734" s="12"/>
      <c r="FG734" s="12"/>
    </row>
    <row r="735" spans="1:163" ht="12.75" x14ac:dyDescent="0.2">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12"/>
      <c r="BH735" s="12"/>
      <c r="BI735" s="12"/>
      <c r="BJ735" s="12"/>
      <c r="BK735" s="12"/>
      <c r="BL735" s="310">
        <f>'Youth population'!AU735</f>
        <v>0</v>
      </c>
      <c r="BM735" s="12"/>
      <c r="BN735" s="12"/>
      <c r="BO735" s="12"/>
      <c r="BP735" s="12"/>
      <c r="BQ735" s="12"/>
      <c r="BR735" s="12"/>
      <c r="BS735" s="12"/>
      <c r="BT735" s="12"/>
      <c r="BU735" s="12"/>
      <c r="BV735" s="12"/>
      <c r="BW735" s="12"/>
      <c r="BX735" s="12"/>
      <c r="BY735" s="12"/>
      <c r="BZ735" s="12"/>
      <c r="CA735" s="12"/>
      <c r="CB735" s="141"/>
      <c r="CC735" s="12"/>
      <c r="CD735" s="12"/>
      <c r="CE735" s="12"/>
      <c r="CF735" s="12"/>
      <c r="CG735" s="12"/>
      <c r="CH735" s="12"/>
      <c r="CI735" s="12"/>
      <c r="CJ735" s="12"/>
      <c r="CK735" s="12"/>
      <c r="CL735" s="12"/>
      <c r="CM735" s="12"/>
      <c r="CN735" s="12"/>
      <c r="CO735" s="12"/>
      <c r="CP735" s="12"/>
      <c r="CQ735" s="12"/>
      <c r="CR735" s="12"/>
      <c r="CS735" s="12"/>
      <c r="CT735" s="12"/>
      <c r="CU735" s="12"/>
      <c r="CV735" s="12"/>
      <c r="CW735" s="12"/>
      <c r="CX735" s="12"/>
      <c r="CY735" s="12"/>
      <c r="CZ735" s="12"/>
      <c r="DA735" s="12"/>
      <c r="DB735" s="12"/>
      <c r="DC735" s="12"/>
      <c r="DD735" s="12"/>
      <c r="DE735" s="12"/>
      <c r="DF735" s="12"/>
      <c r="DG735" s="12"/>
      <c r="DH735" s="12"/>
      <c r="DI735" s="12"/>
      <c r="DJ735" s="12"/>
      <c r="DK735" s="12"/>
      <c r="DL735" s="12"/>
      <c r="DM735" s="12"/>
      <c r="DN735" s="12"/>
      <c r="DO735" s="12"/>
      <c r="DP735" s="12"/>
      <c r="DQ735" s="12"/>
      <c r="DR735" s="12"/>
      <c r="DS735" s="12"/>
      <c r="DT735" s="12"/>
      <c r="DU735" s="12"/>
      <c r="DV735" s="12"/>
      <c r="DW735" s="12"/>
      <c r="DX735" s="12"/>
      <c r="DY735" s="12"/>
      <c r="DZ735" s="12"/>
      <c r="EA735" s="12"/>
      <c r="EB735" s="12"/>
      <c r="EC735" s="12"/>
      <c r="ED735" s="12"/>
      <c r="EE735" s="12"/>
      <c r="EF735" s="12"/>
      <c r="EG735" s="12"/>
      <c r="EH735" s="12"/>
      <c r="EI735" s="12"/>
      <c r="EJ735" s="12"/>
      <c r="EK735" s="12"/>
      <c r="EL735" s="12"/>
      <c r="EM735" s="12"/>
      <c r="EN735" s="12"/>
      <c r="EO735" s="12"/>
      <c r="EP735" s="12"/>
      <c r="EQ735" s="12"/>
      <c r="ER735" s="12"/>
      <c r="ES735" s="12"/>
      <c r="ET735" s="12"/>
      <c r="EU735" s="12"/>
      <c r="EV735" s="12"/>
      <c r="EW735" s="12"/>
      <c r="EX735" s="12"/>
      <c r="EY735" s="12"/>
      <c r="EZ735" s="12"/>
      <c r="FA735" s="12"/>
      <c r="FB735" s="12"/>
      <c r="FC735" s="12"/>
      <c r="FD735" s="12"/>
      <c r="FE735" s="12"/>
      <c r="FF735" s="12"/>
      <c r="FG735" s="12"/>
    </row>
    <row r="736" spans="1:163" ht="12.75" x14ac:dyDescent="0.2">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12"/>
      <c r="BH736" s="12"/>
      <c r="BI736" s="12"/>
      <c r="BJ736" s="12"/>
      <c r="BK736" s="12"/>
      <c r="BL736" s="69">
        <f>'Youth population'!AU736</f>
        <v>0</v>
      </c>
      <c r="BM736" s="12"/>
      <c r="BN736" s="12"/>
      <c r="BO736" s="12"/>
      <c r="BP736" s="12"/>
      <c r="BQ736" s="12"/>
      <c r="BR736" s="12"/>
      <c r="BS736" s="12"/>
      <c r="BT736" s="12"/>
      <c r="BU736" s="12"/>
      <c r="BV736" s="12"/>
      <c r="BW736" s="12"/>
      <c r="BX736" s="12"/>
      <c r="BY736" s="12"/>
      <c r="BZ736" s="12"/>
      <c r="CA736" s="12"/>
      <c r="CB736" s="141"/>
      <c r="CC736" s="12"/>
      <c r="CD736" s="12"/>
      <c r="CE736" s="12"/>
      <c r="CF736" s="12"/>
      <c r="CG736" s="12"/>
      <c r="CH736" s="12"/>
      <c r="CI736" s="12"/>
      <c r="CJ736" s="12"/>
      <c r="CK736" s="12"/>
      <c r="CL736" s="12"/>
      <c r="CM736" s="12"/>
      <c r="CN736" s="12"/>
      <c r="CO736" s="12"/>
      <c r="CP736" s="12"/>
      <c r="CQ736" s="12"/>
      <c r="CR736" s="12"/>
      <c r="CS736" s="12"/>
      <c r="CT736" s="12"/>
      <c r="CU736" s="12"/>
      <c r="CV736" s="12"/>
      <c r="CW736" s="12"/>
      <c r="CX736" s="12"/>
      <c r="CY736" s="12"/>
      <c r="CZ736" s="12"/>
      <c r="DA736" s="12"/>
      <c r="DB736" s="12"/>
      <c r="DC736" s="12"/>
      <c r="DD736" s="12"/>
      <c r="DE736" s="12"/>
      <c r="DF736" s="12"/>
      <c r="DG736" s="12"/>
      <c r="DH736" s="12"/>
      <c r="DI736" s="12"/>
      <c r="DJ736" s="12"/>
      <c r="DK736" s="12"/>
      <c r="DL736" s="12"/>
      <c r="DM736" s="12"/>
      <c r="DN736" s="12"/>
      <c r="DO736" s="12"/>
      <c r="DP736" s="12"/>
      <c r="DQ736" s="12"/>
      <c r="DR736" s="12"/>
      <c r="DS736" s="12"/>
      <c r="DT736" s="12"/>
      <c r="DU736" s="12"/>
      <c r="DV736" s="12"/>
      <c r="DW736" s="12"/>
      <c r="DX736" s="12"/>
      <c r="DY736" s="12"/>
      <c r="DZ736" s="12"/>
      <c r="EA736" s="12"/>
      <c r="EB736" s="12"/>
      <c r="EC736" s="12"/>
      <c r="ED736" s="12"/>
      <c r="EE736" s="12"/>
      <c r="EF736" s="12"/>
      <c r="EG736" s="12"/>
      <c r="EH736" s="12"/>
      <c r="EI736" s="12"/>
      <c r="EJ736" s="12"/>
      <c r="EK736" s="12"/>
      <c r="EL736" s="12"/>
      <c r="EM736" s="12"/>
      <c r="EN736" s="12"/>
      <c r="EO736" s="12"/>
      <c r="EP736" s="12"/>
      <c r="EQ736" s="12"/>
      <c r="ER736" s="12"/>
      <c r="ES736" s="12"/>
      <c r="ET736" s="12"/>
      <c r="EU736" s="12"/>
      <c r="EV736" s="12"/>
      <c r="EW736" s="12"/>
      <c r="EX736" s="12"/>
      <c r="EY736" s="12"/>
      <c r="EZ736" s="12"/>
      <c r="FA736" s="12"/>
      <c r="FB736" s="12"/>
      <c r="FC736" s="12"/>
      <c r="FD736" s="12"/>
      <c r="FE736" s="12"/>
      <c r="FF736" s="12"/>
      <c r="FG736" s="12"/>
    </row>
    <row r="737" spans="1:163" ht="12.75" x14ac:dyDescent="0.2">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12"/>
      <c r="BH737" s="12"/>
      <c r="BI737" s="12"/>
      <c r="BJ737" s="12"/>
      <c r="BK737" s="12"/>
      <c r="BL737" s="81">
        <f>'Youth population'!AU737</f>
        <v>0</v>
      </c>
      <c r="BM737" s="12"/>
      <c r="BN737" s="12"/>
      <c r="BO737" s="12"/>
      <c r="BP737" s="12"/>
      <c r="BQ737" s="12"/>
      <c r="BR737" s="12"/>
      <c r="BS737" s="12"/>
      <c r="BT737" s="12"/>
      <c r="BU737" s="12"/>
      <c r="BV737" s="12"/>
      <c r="BW737" s="12"/>
      <c r="BX737" s="12"/>
      <c r="BY737" s="12"/>
      <c r="BZ737" s="12"/>
      <c r="CA737" s="12"/>
      <c r="CB737" s="141"/>
      <c r="CC737" s="12"/>
      <c r="CD737" s="12"/>
      <c r="CE737" s="12"/>
      <c r="CF737" s="12"/>
      <c r="CG737" s="12"/>
      <c r="CH737" s="12"/>
      <c r="CI737" s="12"/>
      <c r="CJ737" s="12"/>
      <c r="CK737" s="12"/>
      <c r="CL737" s="12"/>
      <c r="CM737" s="12"/>
      <c r="CN737" s="12"/>
      <c r="CO737" s="12"/>
      <c r="CP737" s="12"/>
      <c r="CQ737" s="12"/>
      <c r="CR737" s="12"/>
      <c r="CS737" s="12"/>
      <c r="CT737" s="12"/>
      <c r="CU737" s="12"/>
      <c r="CV737" s="12"/>
      <c r="CW737" s="12"/>
      <c r="CX737" s="12"/>
      <c r="CY737" s="12"/>
      <c r="CZ737" s="12"/>
      <c r="DA737" s="12"/>
      <c r="DB737" s="12"/>
      <c r="DC737" s="12"/>
      <c r="DD737" s="12"/>
      <c r="DE737" s="12"/>
      <c r="DF737" s="12"/>
      <c r="DG737" s="12"/>
      <c r="DH737" s="12"/>
      <c r="DI737" s="12"/>
      <c r="DJ737" s="12"/>
      <c r="DK737" s="12"/>
      <c r="DL737" s="12"/>
      <c r="DM737" s="12"/>
      <c r="DN737" s="12"/>
      <c r="DO737" s="12"/>
      <c r="DP737" s="12"/>
      <c r="DQ737" s="12"/>
      <c r="DR737" s="12"/>
      <c r="DS737" s="12"/>
      <c r="DT737" s="12"/>
      <c r="DU737" s="12"/>
      <c r="DV737" s="12"/>
      <c r="DW737" s="12"/>
      <c r="DX737" s="12"/>
      <c r="DY737" s="12"/>
      <c r="DZ737" s="12"/>
      <c r="EA737" s="12"/>
      <c r="EB737" s="12"/>
      <c r="EC737" s="12"/>
      <c r="ED737" s="12"/>
      <c r="EE737" s="12"/>
      <c r="EF737" s="12"/>
      <c r="EG737" s="12"/>
      <c r="EH737" s="12"/>
      <c r="EI737" s="12"/>
      <c r="EJ737" s="12"/>
      <c r="EK737" s="12"/>
      <c r="EL737" s="12"/>
      <c r="EM737" s="12"/>
      <c r="EN737" s="12"/>
      <c r="EO737" s="12"/>
      <c r="EP737" s="12"/>
      <c r="EQ737" s="12"/>
      <c r="ER737" s="12"/>
      <c r="ES737" s="12"/>
      <c r="ET737" s="12"/>
      <c r="EU737" s="12"/>
      <c r="EV737" s="12"/>
      <c r="EW737" s="12"/>
      <c r="EX737" s="12"/>
      <c r="EY737" s="12"/>
      <c r="EZ737" s="12"/>
      <c r="FA737" s="12"/>
      <c r="FB737" s="12"/>
      <c r="FC737" s="12"/>
      <c r="FD737" s="12"/>
      <c r="FE737" s="12"/>
      <c r="FF737" s="12"/>
      <c r="FG737" s="12"/>
    </row>
    <row r="738" spans="1:163" ht="12.75" x14ac:dyDescent="0.2">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12"/>
      <c r="BH738" s="12"/>
      <c r="BI738" s="12"/>
      <c r="BJ738" s="12"/>
      <c r="BK738" s="12"/>
      <c r="BL738" s="69">
        <f>'Youth population'!AU738</f>
        <v>0</v>
      </c>
      <c r="BM738" s="12"/>
      <c r="BN738" s="12"/>
      <c r="BO738" s="12"/>
      <c r="BP738" s="12"/>
      <c r="BQ738" s="12"/>
      <c r="BR738" s="12"/>
      <c r="BS738" s="12"/>
      <c r="BT738" s="12"/>
      <c r="BU738" s="12"/>
      <c r="BV738" s="12"/>
      <c r="BW738" s="12"/>
      <c r="BX738" s="12"/>
      <c r="BY738" s="12"/>
      <c r="BZ738" s="12"/>
      <c r="CA738" s="12"/>
      <c r="CB738" s="141"/>
      <c r="CC738" s="12"/>
      <c r="CD738" s="12"/>
      <c r="CE738" s="12"/>
      <c r="CF738" s="12"/>
      <c r="CG738" s="12"/>
      <c r="CH738" s="12"/>
      <c r="CI738" s="12"/>
      <c r="CJ738" s="12"/>
      <c r="CK738" s="12"/>
      <c r="CL738" s="12"/>
      <c r="CM738" s="12"/>
      <c r="CN738" s="12"/>
      <c r="CO738" s="12"/>
      <c r="CP738" s="12"/>
      <c r="CQ738" s="12"/>
      <c r="CR738" s="12"/>
      <c r="CS738" s="12"/>
      <c r="CT738" s="12"/>
      <c r="CU738" s="12"/>
      <c r="CV738" s="12"/>
      <c r="CW738" s="12"/>
      <c r="CX738" s="12"/>
      <c r="CY738" s="12"/>
      <c r="CZ738" s="12"/>
      <c r="DA738" s="12"/>
      <c r="DB738" s="12"/>
      <c r="DC738" s="12"/>
      <c r="DD738" s="12"/>
      <c r="DE738" s="12"/>
      <c r="DF738" s="12"/>
      <c r="DG738" s="12"/>
      <c r="DH738" s="12"/>
      <c r="DI738" s="12"/>
      <c r="DJ738" s="12"/>
      <c r="DK738" s="12"/>
      <c r="DL738" s="12"/>
      <c r="DM738" s="12"/>
      <c r="DN738" s="12"/>
      <c r="DO738" s="12"/>
      <c r="DP738" s="12"/>
      <c r="DQ738" s="12"/>
      <c r="DR738" s="12"/>
      <c r="DS738" s="12"/>
      <c r="DT738" s="12"/>
      <c r="DU738" s="12"/>
      <c r="DV738" s="12"/>
      <c r="DW738" s="12"/>
      <c r="DX738" s="12"/>
      <c r="DY738" s="12"/>
      <c r="DZ738" s="12"/>
      <c r="EA738" s="12"/>
      <c r="EB738" s="12"/>
      <c r="EC738" s="12"/>
      <c r="ED738" s="12"/>
      <c r="EE738" s="12"/>
      <c r="EF738" s="12"/>
      <c r="EG738" s="12"/>
      <c r="EH738" s="12"/>
      <c r="EI738" s="12"/>
      <c r="EJ738" s="12"/>
      <c r="EK738" s="12"/>
      <c r="EL738" s="12"/>
      <c r="EM738" s="12"/>
      <c r="EN738" s="12"/>
      <c r="EO738" s="12"/>
      <c r="EP738" s="12"/>
      <c r="EQ738" s="12"/>
      <c r="ER738" s="12"/>
      <c r="ES738" s="12"/>
      <c r="ET738" s="12"/>
      <c r="EU738" s="12"/>
      <c r="EV738" s="12"/>
      <c r="EW738" s="12"/>
      <c r="EX738" s="12"/>
      <c r="EY738" s="12"/>
      <c r="EZ738" s="12"/>
      <c r="FA738" s="12"/>
      <c r="FB738" s="12"/>
      <c r="FC738" s="12"/>
      <c r="FD738" s="12"/>
      <c r="FE738" s="12"/>
      <c r="FF738" s="12"/>
      <c r="FG738" s="12"/>
    </row>
    <row r="739" spans="1:163" ht="12.75" x14ac:dyDescent="0.2">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12"/>
      <c r="BH739" s="12"/>
      <c r="BI739" s="12"/>
      <c r="BJ739" s="12"/>
      <c r="BK739" s="12"/>
      <c r="BL739" s="117">
        <f>'Youth population'!AU739</f>
        <v>0</v>
      </c>
      <c r="BM739" s="12"/>
      <c r="BN739" s="12"/>
      <c r="BO739" s="12"/>
      <c r="BP739" s="12"/>
      <c r="BQ739" s="12"/>
      <c r="BR739" s="12"/>
      <c r="BS739" s="12"/>
      <c r="BT739" s="12"/>
      <c r="BU739" s="12"/>
      <c r="BV739" s="12"/>
      <c r="BW739" s="12"/>
      <c r="BX739" s="12"/>
      <c r="BY739" s="12"/>
      <c r="BZ739" s="12"/>
      <c r="CA739" s="12"/>
      <c r="CB739" s="141"/>
      <c r="CC739" s="12"/>
      <c r="CD739" s="12"/>
      <c r="CE739" s="12"/>
      <c r="CF739" s="12"/>
      <c r="CG739" s="12"/>
      <c r="CH739" s="12"/>
      <c r="CI739" s="12"/>
      <c r="CJ739" s="12"/>
      <c r="CK739" s="12"/>
      <c r="CL739" s="12"/>
      <c r="CM739" s="12"/>
      <c r="CN739" s="12"/>
      <c r="CO739" s="12"/>
      <c r="CP739" s="12"/>
      <c r="CQ739" s="12"/>
      <c r="CR739" s="12"/>
      <c r="CS739" s="12"/>
      <c r="CT739" s="12"/>
      <c r="CU739" s="12"/>
      <c r="CV739" s="12"/>
      <c r="CW739" s="12"/>
      <c r="CX739" s="12"/>
      <c r="CY739" s="12"/>
      <c r="CZ739" s="12"/>
      <c r="DA739" s="12"/>
      <c r="DB739" s="12"/>
      <c r="DC739" s="12"/>
      <c r="DD739" s="12"/>
      <c r="DE739" s="12"/>
      <c r="DF739" s="12"/>
      <c r="DG739" s="12"/>
      <c r="DH739" s="12"/>
      <c r="DI739" s="12"/>
      <c r="DJ739" s="12"/>
      <c r="DK739" s="12"/>
      <c r="DL739" s="12"/>
      <c r="DM739" s="12"/>
      <c r="DN739" s="12"/>
      <c r="DO739" s="12"/>
      <c r="DP739" s="12"/>
      <c r="DQ739" s="12"/>
      <c r="DR739" s="12"/>
      <c r="DS739" s="12"/>
      <c r="DT739" s="12"/>
      <c r="DU739" s="12"/>
      <c r="DV739" s="12"/>
      <c r="DW739" s="12"/>
      <c r="DX739" s="12"/>
      <c r="DY739" s="12"/>
      <c r="DZ739" s="12"/>
      <c r="EA739" s="12"/>
      <c r="EB739" s="12"/>
      <c r="EC739" s="12"/>
      <c r="ED739" s="12"/>
      <c r="EE739" s="12"/>
      <c r="EF739" s="12"/>
      <c r="EG739" s="12"/>
      <c r="EH739" s="12"/>
      <c r="EI739" s="12"/>
      <c r="EJ739" s="12"/>
      <c r="EK739" s="12"/>
      <c r="EL739" s="12"/>
      <c r="EM739" s="12"/>
      <c r="EN739" s="12"/>
      <c r="EO739" s="12"/>
      <c r="EP739" s="12"/>
      <c r="EQ739" s="12"/>
      <c r="ER739" s="12"/>
      <c r="ES739" s="12"/>
      <c r="ET739" s="12"/>
      <c r="EU739" s="12"/>
      <c r="EV739" s="12"/>
      <c r="EW739" s="12"/>
      <c r="EX739" s="12"/>
      <c r="EY739" s="12"/>
      <c r="EZ739" s="12"/>
      <c r="FA739" s="12"/>
      <c r="FB739" s="12"/>
      <c r="FC739" s="12"/>
      <c r="FD739" s="12"/>
      <c r="FE739" s="12"/>
      <c r="FF739" s="12"/>
      <c r="FG739" s="12"/>
    </row>
    <row r="740" spans="1:163" ht="12.75" x14ac:dyDescent="0.2">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12"/>
      <c r="BH740" s="12"/>
      <c r="BI740" s="12"/>
      <c r="BJ740" s="12"/>
      <c r="BK740" s="12"/>
      <c r="BL740" s="310">
        <f>'Youth population'!AU740</f>
        <v>0</v>
      </c>
      <c r="BM740" s="12"/>
      <c r="BN740" s="12"/>
      <c r="BO740" s="12"/>
      <c r="BP740" s="12"/>
      <c r="BQ740" s="12"/>
      <c r="BR740" s="12"/>
      <c r="BS740" s="12"/>
      <c r="BT740" s="12"/>
      <c r="BU740" s="12"/>
      <c r="BV740" s="12"/>
      <c r="BW740" s="12"/>
      <c r="BX740" s="12"/>
      <c r="BY740" s="12"/>
      <c r="BZ740" s="12"/>
      <c r="CA740" s="12"/>
      <c r="CB740" s="141"/>
      <c r="CC740" s="12"/>
      <c r="CD740" s="12"/>
      <c r="CE740" s="12"/>
      <c r="CF740" s="12"/>
      <c r="CG740" s="12"/>
      <c r="CH740" s="12"/>
      <c r="CI740" s="12"/>
      <c r="CJ740" s="12"/>
      <c r="CK740" s="12"/>
      <c r="CL740" s="12"/>
      <c r="CM740" s="12"/>
      <c r="CN740" s="12"/>
      <c r="CO740" s="12"/>
      <c r="CP740" s="12"/>
      <c r="CQ740" s="12"/>
      <c r="CR740" s="12"/>
      <c r="CS740" s="12"/>
      <c r="CT740" s="12"/>
      <c r="CU740" s="12"/>
      <c r="CV740" s="12"/>
      <c r="CW740" s="12"/>
      <c r="CX740" s="12"/>
      <c r="CY740" s="12"/>
      <c r="CZ740" s="12"/>
      <c r="DA740" s="12"/>
      <c r="DB740" s="12"/>
      <c r="DC740" s="12"/>
      <c r="DD740" s="12"/>
      <c r="DE740" s="12"/>
      <c r="DF740" s="12"/>
      <c r="DG740" s="12"/>
      <c r="DH740" s="12"/>
      <c r="DI740" s="12"/>
      <c r="DJ740" s="12"/>
      <c r="DK740" s="12"/>
      <c r="DL740" s="12"/>
      <c r="DM740" s="12"/>
      <c r="DN740" s="12"/>
      <c r="DO740" s="12"/>
      <c r="DP740" s="12"/>
      <c r="DQ740" s="12"/>
      <c r="DR740" s="12"/>
      <c r="DS740" s="12"/>
      <c r="DT740" s="12"/>
      <c r="DU740" s="12"/>
      <c r="DV740" s="12"/>
      <c r="DW740" s="12"/>
      <c r="DX740" s="12"/>
      <c r="DY740" s="12"/>
      <c r="DZ740" s="12"/>
      <c r="EA740" s="12"/>
      <c r="EB740" s="12"/>
      <c r="EC740" s="12"/>
      <c r="ED740" s="12"/>
      <c r="EE740" s="12"/>
      <c r="EF740" s="12"/>
      <c r="EG740" s="12"/>
      <c r="EH740" s="12"/>
      <c r="EI740" s="12"/>
      <c r="EJ740" s="12"/>
      <c r="EK740" s="12"/>
      <c r="EL740" s="12"/>
      <c r="EM740" s="12"/>
      <c r="EN740" s="12"/>
      <c r="EO740" s="12"/>
      <c r="EP740" s="12"/>
      <c r="EQ740" s="12"/>
      <c r="ER740" s="12"/>
      <c r="ES740" s="12"/>
      <c r="ET740" s="12"/>
      <c r="EU740" s="12"/>
      <c r="EV740" s="12"/>
      <c r="EW740" s="12"/>
      <c r="EX740" s="12"/>
      <c r="EY740" s="12"/>
      <c r="EZ740" s="12"/>
      <c r="FA740" s="12"/>
      <c r="FB740" s="12"/>
      <c r="FC740" s="12"/>
      <c r="FD740" s="12"/>
      <c r="FE740" s="12"/>
      <c r="FF740" s="12"/>
      <c r="FG740" s="12"/>
    </row>
    <row r="741" spans="1:163" ht="12.75" x14ac:dyDescent="0.2">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12"/>
      <c r="BH741" s="12"/>
      <c r="BI741" s="12"/>
      <c r="BJ741" s="12"/>
      <c r="BK741" s="12"/>
      <c r="BL741" s="81">
        <f>'Youth population'!AU741</f>
        <v>0</v>
      </c>
      <c r="BM741" s="12"/>
      <c r="BN741" s="12"/>
      <c r="BO741" s="12"/>
      <c r="BP741" s="12"/>
      <c r="BQ741" s="12"/>
      <c r="BR741" s="12"/>
      <c r="BS741" s="12"/>
      <c r="BT741" s="12"/>
      <c r="BU741" s="12"/>
      <c r="BV741" s="12"/>
      <c r="BW741" s="12"/>
      <c r="BX741" s="12"/>
      <c r="BY741" s="12"/>
      <c r="BZ741" s="12"/>
      <c r="CA741" s="12"/>
      <c r="CB741" s="141"/>
      <c r="CC741" s="12"/>
      <c r="CD741" s="12"/>
      <c r="CE741" s="12"/>
      <c r="CF741" s="12"/>
      <c r="CG741" s="12"/>
      <c r="CH741" s="12"/>
      <c r="CI741" s="12"/>
      <c r="CJ741" s="12"/>
      <c r="CK741" s="12"/>
      <c r="CL741" s="12"/>
      <c r="CM741" s="12"/>
      <c r="CN741" s="12"/>
      <c r="CO741" s="12"/>
      <c r="CP741" s="12"/>
      <c r="CQ741" s="12"/>
      <c r="CR741" s="12"/>
      <c r="CS741" s="12"/>
      <c r="CT741" s="12"/>
      <c r="CU741" s="12"/>
      <c r="CV741" s="12"/>
      <c r="CW741" s="12"/>
      <c r="CX741" s="12"/>
      <c r="CY741" s="12"/>
      <c r="CZ741" s="12"/>
      <c r="DA741" s="12"/>
      <c r="DB741" s="12"/>
      <c r="DC741" s="12"/>
      <c r="DD741" s="12"/>
      <c r="DE741" s="12"/>
      <c r="DF741" s="12"/>
      <c r="DG741" s="12"/>
      <c r="DH741" s="12"/>
      <c r="DI741" s="12"/>
      <c r="DJ741" s="12"/>
      <c r="DK741" s="12"/>
      <c r="DL741" s="12"/>
      <c r="DM741" s="12"/>
      <c r="DN741" s="12"/>
      <c r="DO741" s="12"/>
      <c r="DP741" s="12"/>
      <c r="DQ741" s="12"/>
      <c r="DR741" s="12"/>
      <c r="DS741" s="12"/>
      <c r="DT741" s="12"/>
      <c r="DU741" s="12"/>
      <c r="DV741" s="12"/>
      <c r="DW741" s="12"/>
      <c r="DX741" s="12"/>
      <c r="DY741" s="12"/>
      <c r="DZ741" s="12"/>
      <c r="EA741" s="12"/>
      <c r="EB741" s="12"/>
      <c r="EC741" s="12"/>
      <c r="ED741" s="12"/>
      <c r="EE741" s="12"/>
      <c r="EF741" s="12"/>
      <c r="EG741" s="12"/>
      <c r="EH741" s="12"/>
      <c r="EI741" s="12"/>
      <c r="EJ741" s="12"/>
      <c r="EK741" s="12"/>
      <c r="EL741" s="12"/>
      <c r="EM741" s="12"/>
      <c r="EN741" s="12"/>
      <c r="EO741" s="12"/>
      <c r="EP741" s="12"/>
      <c r="EQ741" s="12"/>
      <c r="ER741" s="12"/>
      <c r="ES741" s="12"/>
      <c r="ET741" s="12"/>
      <c r="EU741" s="12"/>
      <c r="EV741" s="12"/>
      <c r="EW741" s="12"/>
      <c r="EX741" s="12"/>
      <c r="EY741" s="12"/>
      <c r="EZ741" s="12"/>
      <c r="FA741" s="12"/>
      <c r="FB741" s="12"/>
      <c r="FC741" s="12"/>
      <c r="FD741" s="12"/>
      <c r="FE741" s="12"/>
      <c r="FF741" s="12"/>
      <c r="FG741" s="12"/>
    </row>
    <row r="742" spans="1:163" ht="12.75" x14ac:dyDescent="0.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12"/>
      <c r="BH742" s="12"/>
      <c r="BI742" s="12"/>
      <c r="BJ742" s="12"/>
      <c r="BK742" s="12"/>
      <c r="BL742" s="81">
        <f>'Youth population'!AU742</f>
        <v>0</v>
      </c>
      <c r="BM742" s="12"/>
      <c r="BN742" s="12"/>
      <c r="BO742" s="12"/>
      <c r="BP742" s="12"/>
      <c r="BQ742" s="12"/>
      <c r="BR742" s="12"/>
      <c r="BS742" s="12"/>
      <c r="BT742" s="12"/>
      <c r="BU742" s="12"/>
      <c r="BV742" s="12"/>
      <c r="BW742" s="12"/>
      <c r="BX742" s="12"/>
      <c r="BY742" s="12"/>
      <c r="BZ742" s="12"/>
      <c r="CA742" s="12"/>
      <c r="CB742" s="141"/>
      <c r="CC742" s="12"/>
      <c r="CD742" s="12"/>
      <c r="CE742" s="12"/>
      <c r="CF742" s="12"/>
      <c r="CG742" s="12"/>
      <c r="CH742" s="12"/>
      <c r="CI742" s="12"/>
      <c r="CJ742" s="12"/>
      <c r="CK742" s="12"/>
      <c r="CL742" s="12"/>
      <c r="CM742" s="12"/>
      <c r="CN742" s="12"/>
      <c r="CO742" s="12"/>
      <c r="CP742" s="12"/>
      <c r="CQ742" s="12"/>
      <c r="CR742" s="12"/>
      <c r="CS742" s="12"/>
      <c r="CT742" s="12"/>
      <c r="CU742" s="12"/>
      <c r="CV742" s="12"/>
      <c r="CW742" s="12"/>
      <c r="CX742" s="12"/>
      <c r="CY742" s="12"/>
      <c r="CZ742" s="12"/>
      <c r="DA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2"/>
      <c r="EA742" s="12"/>
      <c r="EB742" s="12"/>
      <c r="EC742" s="12"/>
      <c r="ED742" s="12"/>
      <c r="EE742" s="12"/>
      <c r="EF742" s="12"/>
      <c r="EG742" s="12"/>
      <c r="EH742" s="12"/>
      <c r="EI742" s="12"/>
      <c r="EJ742" s="12"/>
      <c r="EK742" s="12"/>
      <c r="EL742" s="12"/>
      <c r="EM742" s="12"/>
      <c r="EN742" s="12"/>
      <c r="EO742" s="12"/>
      <c r="EP742" s="12"/>
      <c r="EQ742" s="12"/>
      <c r="ER742" s="12"/>
      <c r="ES742" s="12"/>
      <c r="ET742" s="12"/>
      <c r="EU742" s="12"/>
      <c r="EV742" s="12"/>
      <c r="EW742" s="12"/>
      <c r="EX742" s="12"/>
      <c r="EY742" s="12"/>
      <c r="EZ742" s="12"/>
      <c r="FA742" s="12"/>
      <c r="FB742" s="12"/>
      <c r="FC742" s="12"/>
      <c r="FD742" s="12"/>
      <c r="FE742" s="12"/>
      <c r="FF742" s="12"/>
      <c r="FG742" s="12"/>
    </row>
    <row r="743" spans="1:163" ht="12.75" x14ac:dyDescent="0.2">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12"/>
      <c r="BH743" s="12"/>
      <c r="BI743" s="12"/>
      <c r="BJ743" s="12"/>
      <c r="BK743" s="12"/>
      <c r="BL743" s="69">
        <f>'Youth population'!AU743</f>
        <v>0</v>
      </c>
      <c r="BM743" s="12"/>
      <c r="BN743" s="12"/>
      <c r="BO743" s="12"/>
      <c r="BP743" s="12"/>
      <c r="BQ743" s="12"/>
      <c r="BR743" s="12"/>
      <c r="BS743" s="12"/>
      <c r="BT743" s="12"/>
      <c r="BU743" s="12"/>
      <c r="BV743" s="12"/>
      <c r="BW743" s="12"/>
      <c r="BX743" s="12"/>
      <c r="BY743" s="12"/>
      <c r="BZ743" s="12"/>
      <c r="CA743" s="12"/>
      <c r="CB743" s="141"/>
      <c r="CC743" s="12"/>
      <c r="CD743" s="12"/>
      <c r="CE743" s="12"/>
      <c r="CF743" s="12"/>
      <c r="CG743" s="12"/>
      <c r="CH743" s="12"/>
      <c r="CI743" s="12"/>
      <c r="CJ743" s="12"/>
      <c r="CK743" s="12"/>
      <c r="CL743" s="12"/>
      <c r="CM743" s="12"/>
      <c r="CN743" s="12"/>
      <c r="CO743" s="12"/>
      <c r="CP743" s="12"/>
      <c r="CQ743" s="12"/>
      <c r="CR743" s="12"/>
      <c r="CS743" s="12"/>
      <c r="CT743" s="12"/>
      <c r="CU743" s="12"/>
      <c r="CV743" s="12"/>
      <c r="CW743" s="12"/>
      <c r="CX743" s="12"/>
      <c r="CY743" s="12"/>
      <c r="CZ743" s="12"/>
      <c r="DA743" s="12"/>
      <c r="DB743" s="12"/>
      <c r="DC743" s="12"/>
      <c r="DD743" s="12"/>
      <c r="DE743" s="12"/>
      <c r="DF743" s="12"/>
      <c r="DG743" s="12"/>
      <c r="DH743" s="12"/>
      <c r="DI743" s="12"/>
      <c r="DJ743" s="12"/>
      <c r="DK743" s="12"/>
      <c r="DL743" s="12"/>
      <c r="DM743" s="12"/>
      <c r="DN743" s="12"/>
      <c r="DO743" s="12"/>
      <c r="DP743" s="12"/>
      <c r="DQ743" s="12"/>
      <c r="DR743" s="12"/>
      <c r="DS743" s="12"/>
      <c r="DT743" s="12"/>
      <c r="DU743" s="12"/>
      <c r="DV743" s="12"/>
      <c r="DW743" s="12"/>
      <c r="DX743" s="12"/>
      <c r="DY743" s="12"/>
      <c r="DZ743" s="12"/>
      <c r="EA743" s="12"/>
      <c r="EB743" s="12"/>
      <c r="EC743" s="12"/>
      <c r="ED743" s="12"/>
      <c r="EE743" s="12"/>
      <c r="EF743" s="12"/>
      <c r="EG743" s="12"/>
      <c r="EH743" s="12"/>
      <c r="EI743" s="12"/>
      <c r="EJ743" s="12"/>
      <c r="EK743" s="12"/>
      <c r="EL743" s="12"/>
      <c r="EM743" s="12"/>
      <c r="EN743" s="12"/>
      <c r="EO743" s="12"/>
      <c r="EP743" s="12"/>
      <c r="EQ743" s="12"/>
      <c r="ER743" s="12"/>
      <c r="ES743" s="12"/>
      <c r="ET743" s="12"/>
      <c r="EU743" s="12"/>
      <c r="EV743" s="12"/>
      <c r="EW743" s="12"/>
      <c r="EX743" s="12"/>
      <c r="EY743" s="12"/>
      <c r="EZ743" s="12"/>
      <c r="FA743" s="12"/>
      <c r="FB743" s="12"/>
      <c r="FC743" s="12"/>
      <c r="FD743" s="12"/>
      <c r="FE743" s="12"/>
      <c r="FF743" s="12"/>
      <c r="FG743" s="12"/>
    </row>
    <row r="744" spans="1:163" ht="12.75" x14ac:dyDescent="0.2">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12"/>
      <c r="BH744" s="12"/>
      <c r="BI744" s="12"/>
      <c r="BJ744" s="12"/>
      <c r="BK744" s="12"/>
      <c r="BL744" s="117">
        <f>'Youth population'!AU744</f>
        <v>0</v>
      </c>
      <c r="BM744" s="12"/>
      <c r="BN744" s="12"/>
      <c r="BO744" s="12"/>
      <c r="BP744" s="12"/>
      <c r="BQ744" s="12"/>
      <c r="BR744" s="12"/>
      <c r="BS744" s="12"/>
      <c r="BT744" s="12"/>
      <c r="BU744" s="12"/>
      <c r="BV744" s="12"/>
      <c r="BW744" s="12"/>
      <c r="BX744" s="12"/>
      <c r="BY744" s="12"/>
      <c r="BZ744" s="12"/>
      <c r="CA744" s="12"/>
      <c r="CB744" s="141"/>
      <c r="CC744" s="12"/>
      <c r="CD744" s="12"/>
      <c r="CE744" s="12"/>
      <c r="CF744" s="12"/>
      <c r="CG744" s="12"/>
      <c r="CH744" s="12"/>
      <c r="CI744" s="12"/>
      <c r="CJ744" s="12"/>
      <c r="CK744" s="12"/>
      <c r="CL744" s="12"/>
      <c r="CM744" s="12"/>
      <c r="CN744" s="12"/>
      <c r="CO744" s="12"/>
      <c r="CP744" s="12"/>
      <c r="CQ744" s="12"/>
      <c r="CR744" s="12"/>
      <c r="CS744" s="12"/>
      <c r="CT744" s="12"/>
      <c r="CU744" s="12"/>
      <c r="CV744" s="12"/>
      <c r="CW744" s="12"/>
      <c r="CX744" s="12"/>
      <c r="CY744" s="12"/>
      <c r="CZ744" s="12"/>
      <c r="DA744" s="12"/>
      <c r="DB744" s="12"/>
      <c r="DC744" s="12"/>
      <c r="DD744" s="12"/>
      <c r="DE744" s="12"/>
      <c r="DF744" s="12"/>
      <c r="DG744" s="12"/>
      <c r="DH744" s="12"/>
      <c r="DI744" s="12"/>
      <c r="DJ744" s="12"/>
      <c r="DK744" s="12"/>
      <c r="DL744" s="12"/>
      <c r="DM744" s="12"/>
      <c r="DN744" s="12"/>
      <c r="DO744" s="12"/>
      <c r="DP744" s="12"/>
      <c r="DQ744" s="12"/>
      <c r="DR744" s="12"/>
      <c r="DS744" s="12"/>
      <c r="DT744" s="12"/>
      <c r="DU744" s="12"/>
      <c r="DV744" s="12"/>
      <c r="DW744" s="12"/>
      <c r="DX744" s="12"/>
      <c r="DY744" s="12"/>
      <c r="DZ744" s="12"/>
      <c r="EA744" s="12"/>
      <c r="EB744" s="12"/>
      <c r="EC744" s="12"/>
      <c r="ED744" s="12"/>
      <c r="EE744" s="12"/>
      <c r="EF744" s="12"/>
      <c r="EG744" s="12"/>
      <c r="EH744" s="12"/>
      <c r="EI744" s="12"/>
      <c r="EJ744" s="12"/>
      <c r="EK744" s="12"/>
      <c r="EL744" s="12"/>
      <c r="EM744" s="12"/>
      <c r="EN744" s="12"/>
      <c r="EO744" s="12"/>
      <c r="EP744" s="12"/>
      <c r="EQ744" s="12"/>
      <c r="ER744" s="12"/>
      <c r="ES744" s="12"/>
      <c r="ET744" s="12"/>
      <c r="EU744" s="12"/>
      <c r="EV744" s="12"/>
      <c r="EW744" s="12"/>
      <c r="EX744" s="12"/>
      <c r="EY744" s="12"/>
      <c r="EZ744" s="12"/>
      <c r="FA744" s="12"/>
      <c r="FB744" s="12"/>
      <c r="FC744" s="12"/>
      <c r="FD744" s="12"/>
      <c r="FE744" s="12"/>
      <c r="FF744" s="12"/>
      <c r="FG744" s="12"/>
    </row>
    <row r="745" spans="1:163" ht="12.75" x14ac:dyDescent="0.2">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12"/>
      <c r="BH745" s="12"/>
      <c r="BI745" s="12"/>
      <c r="BJ745" s="12"/>
      <c r="BK745" s="12"/>
      <c r="BL745" s="35">
        <f>'Youth population'!AU745</f>
        <v>0</v>
      </c>
      <c r="BM745" s="12"/>
      <c r="BN745" s="12"/>
      <c r="BO745" s="12"/>
      <c r="BP745" s="12"/>
      <c r="BQ745" s="12"/>
      <c r="BR745" s="12"/>
      <c r="BS745" s="12"/>
      <c r="BT745" s="12"/>
      <c r="BU745" s="12"/>
      <c r="BV745" s="12"/>
      <c r="BW745" s="12"/>
      <c r="BX745" s="12"/>
      <c r="BY745" s="12"/>
      <c r="BZ745" s="12"/>
      <c r="CA745" s="12"/>
      <c r="CB745" s="141"/>
      <c r="CC745" s="12"/>
      <c r="CD745" s="12"/>
      <c r="CE745" s="12"/>
      <c r="CF745" s="12"/>
      <c r="CG745" s="12"/>
      <c r="CH745" s="12"/>
      <c r="CI745" s="12"/>
      <c r="CJ745" s="12"/>
      <c r="CK745" s="12"/>
      <c r="CL745" s="12"/>
      <c r="CM745" s="12"/>
      <c r="CN745" s="12"/>
      <c r="CO745" s="12"/>
      <c r="CP745" s="12"/>
      <c r="CQ745" s="12"/>
      <c r="CR745" s="12"/>
      <c r="CS745" s="12"/>
      <c r="CT745" s="12"/>
      <c r="CU745" s="12"/>
      <c r="CV745" s="12"/>
      <c r="CW745" s="12"/>
      <c r="CX745" s="12"/>
      <c r="CY745" s="12"/>
      <c r="CZ745" s="12"/>
      <c r="DA745" s="12"/>
      <c r="DB745" s="12"/>
      <c r="DC745" s="12"/>
      <c r="DD745" s="12"/>
      <c r="DE745" s="12"/>
      <c r="DF745" s="12"/>
      <c r="DG745" s="12"/>
      <c r="DH745" s="12"/>
      <c r="DI745" s="12"/>
      <c r="DJ745" s="12"/>
      <c r="DK745" s="12"/>
      <c r="DL745" s="12"/>
      <c r="DM745" s="12"/>
      <c r="DN745" s="12"/>
      <c r="DO745" s="12"/>
      <c r="DP745" s="12"/>
      <c r="DQ745" s="12"/>
      <c r="DR745" s="12"/>
      <c r="DS745" s="12"/>
      <c r="DT745" s="12"/>
      <c r="DU745" s="12"/>
      <c r="DV745" s="12"/>
      <c r="DW745" s="12"/>
      <c r="DX745" s="12"/>
      <c r="DY745" s="12"/>
      <c r="DZ745" s="12"/>
      <c r="EA745" s="12"/>
      <c r="EB745" s="12"/>
      <c r="EC745" s="12"/>
      <c r="ED745" s="12"/>
      <c r="EE745" s="12"/>
      <c r="EF745" s="12"/>
      <c r="EG745" s="12"/>
      <c r="EH745" s="12"/>
      <c r="EI745" s="12"/>
      <c r="EJ745" s="12"/>
      <c r="EK745" s="12"/>
      <c r="EL745" s="12"/>
      <c r="EM745" s="12"/>
      <c r="EN745" s="12"/>
      <c r="EO745" s="12"/>
      <c r="EP745" s="12"/>
      <c r="EQ745" s="12"/>
      <c r="ER745" s="12"/>
      <c r="ES745" s="12"/>
      <c r="ET745" s="12"/>
      <c r="EU745" s="12"/>
      <c r="EV745" s="12"/>
      <c r="EW745" s="12"/>
      <c r="EX745" s="12"/>
      <c r="EY745" s="12"/>
      <c r="EZ745" s="12"/>
      <c r="FA745" s="12"/>
      <c r="FB745" s="12"/>
      <c r="FC745" s="12"/>
      <c r="FD745" s="12"/>
      <c r="FE745" s="12"/>
      <c r="FF745" s="12"/>
      <c r="FG745" s="12"/>
    </row>
    <row r="746" spans="1:163" ht="12.75" x14ac:dyDescent="0.2">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12"/>
      <c r="BH746" s="12"/>
      <c r="BI746" s="12"/>
      <c r="BJ746" s="12"/>
      <c r="BK746" s="12"/>
      <c r="BL746" s="117">
        <f>'Youth population'!AU746</f>
        <v>0</v>
      </c>
      <c r="BM746" s="12"/>
      <c r="BN746" s="12"/>
      <c r="BO746" s="12"/>
      <c r="BP746" s="12"/>
      <c r="BQ746" s="12"/>
      <c r="BR746" s="12"/>
      <c r="BS746" s="12"/>
      <c r="BT746" s="12"/>
      <c r="BU746" s="12"/>
      <c r="BV746" s="12"/>
      <c r="BW746" s="12"/>
      <c r="BX746" s="12"/>
      <c r="BY746" s="12"/>
      <c r="BZ746" s="12"/>
      <c r="CA746" s="12"/>
      <c r="CB746" s="141"/>
      <c r="CC746" s="12"/>
      <c r="CD746" s="12"/>
      <c r="CE746" s="12"/>
      <c r="CF746" s="12"/>
      <c r="CG746" s="12"/>
      <c r="CH746" s="12"/>
      <c r="CI746" s="12"/>
      <c r="CJ746" s="12"/>
      <c r="CK746" s="12"/>
      <c r="CL746" s="12"/>
      <c r="CM746" s="12"/>
      <c r="CN746" s="12"/>
      <c r="CO746" s="12"/>
      <c r="CP746" s="12"/>
      <c r="CQ746" s="12"/>
      <c r="CR746" s="12"/>
      <c r="CS746" s="12"/>
      <c r="CT746" s="12"/>
      <c r="CU746" s="12"/>
      <c r="CV746" s="12"/>
      <c r="CW746" s="12"/>
      <c r="CX746" s="12"/>
      <c r="CY746" s="12"/>
      <c r="CZ746" s="12"/>
      <c r="DA746" s="12"/>
      <c r="DB746" s="12"/>
      <c r="DC746" s="12"/>
      <c r="DD746" s="12"/>
      <c r="DE746" s="12"/>
      <c r="DF746" s="12"/>
      <c r="DG746" s="12"/>
      <c r="DH746" s="12"/>
      <c r="DI746" s="12"/>
      <c r="DJ746" s="12"/>
      <c r="DK746" s="12"/>
      <c r="DL746" s="12"/>
      <c r="DM746" s="12"/>
      <c r="DN746" s="12"/>
      <c r="DO746" s="12"/>
      <c r="DP746" s="12"/>
      <c r="DQ746" s="12"/>
      <c r="DR746" s="12"/>
      <c r="DS746" s="12"/>
      <c r="DT746" s="12"/>
      <c r="DU746" s="12"/>
      <c r="DV746" s="12"/>
      <c r="DW746" s="12"/>
      <c r="DX746" s="12"/>
      <c r="DY746" s="12"/>
      <c r="DZ746" s="12"/>
      <c r="EA746" s="12"/>
      <c r="EB746" s="12"/>
      <c r="EC746" s="12"/>
      <c r="ED746" s="12"/>
      <c r="EE746" s="12"/>
      <c r="EF746" s="12"/>
      <c r="EG746" s="12"/>
      <c r="EH746" s="12"/>
      <c r="EI746" s="12"/>
      <c r="EJ746" s="12"/>
      <c r="EK746" s="12"/>
      <c r="EL746" s="12"/>
      <c r="EM746" s="12"/>
      <c r="EN746" s="12"/>
      <c r="EO746" s="12"/>
      <c r="EP746" s="12"/>
      <c r="EQ746" s="12"/>
      <c r="ER746" s="12"/>
      <c r="ES746" s="12"/>
      <c r="ET746" s="12"/>
      <c r="EU746" s="12"/>
      <c r="EV746" s="12"/>
      <c r="EW746" s="12"/>
      <c r="EX746" s="12"/>
      <c r="EY746" s="12"/>
      <c r="EZ746" s="12"/>
      <c r="FA746" s="12"/>
      <c r="FB746" s="12"/>
      <c r="FC746" s="12"/>
      <c r="FD746" s="12"/>
      <c r="FE746" s="12"/>
      <c r="FF746" s="12"/>
      <c r="FG746" s="12"/>
    </row>
    <row r="747" spans="1:163" ht="12.75" x14ac:dyDescent="0.2">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12"/>
      <c r="BH747" s="12"/>
      <c r="BI747" s="12"/>
      <c r="BJ747" s="12"/>
      <c r="BK747" s="12"/>
      <c r="BL747" s="81">
        <f>'Youth population'!AU747</f>
        <v>0</v>
      </c>
      <c r="BM747" s="12"/>
      <c r="BN747" s="12"/>
      <c r="BO747" s="12"/>
      <c r="BP747" s="12"/>
      <c r="BQ747" s="12"/>
      <c r="BR747" s="12"/>
      <c r="BS747" s="12"/>
      <c r="BT747" s="12"/>
      <c r="BU747" s="12"/>
      <c r="BV747" s="12"/>
      <c r="BW747" s="12"/>
      <c r="BX747" s="12"/>
      <c r="BY747" s="12"/>
      <c r="BZ747" s="12"/>
      <c r="CA747" s="12"/>
      <c r="CB747" s="141"/>
      <c r="CC747" s="12"/>
      <c r="CD747" s="12"/>
      <c r="CE747" s="12"/>
      <c r="CF747" s="12"/>
      <c r="CG747" s="12"/>
      <c r="CH747" s="12"/>
      <c r="CI747" s="12"/>
      <c r="CJ747" s="12"/>
      <c r="CK747" s="12"/>
      <c r="CL747" s="12"/>
      <c r="CM747" s="12"/>
      <c r="CN747" s="12"/>
      <c r="CO747" s="12"/>
      <c r="CP747" s="12"/>
      <c r="CQ747" s="12"/>
      <c r="CR747" s="12"/>
      <c r="CS747" s="12"/>
      <c r="CT747" s="12"/>
      <c r="CU747" s="12"/>
      <c r="CV747" s="12"/>
      <c r="CW747" s="12"/>
      <c r="CX747" s="12"/>
      <c r="CY747" s="12"/>
      <c r="CZ747" s="12"/>
      <c r="DA747" s="12"/>
      <c r="DB747" s="12"/>
      <c r="DC747" s="12"/>
      <c r="DD747" s="12"/>
      <c r="DE747" s="12"/>
      <c r="DF747" s="12"/>
      <c r="DG747" s="12"/>
      <c r="DH747" s="12"/>
      <c r="DI747" s="12"/>
      <c r="DJ747" s="12"/>
      <c r="DK747" s="12"/>
      <c r="DL747" s="12"/>
      <c r="DM747" s="12"/>
      <c r="DN747" s="12"/>
      <c r="DO747" s="12"/>
      <c r="DP747" s="12"/>
      <c r="DQ747" s="12"/>
      <c r="DR747" s="12"/>
      <c r="DS747" s="12"/>
      <c r="DT747" s="12"/>
      <c r="DU747" s="12"/>
      <c r="DV747" s="12"/>
      <c r="DW747" s="12"/>
      <c r="DX747" s="12"/>
      <c r="DY747" s="12"/>
      <c r="DZ747" s="12"/>
      <c r="EA747" s="12"/>
      <c r="EB747" s="12"/>
      <c r="EC747" s="12"/>
      <c r="ED747" s="12"/>
      <c r="EE747" s="12"/>
      <c r="EF747" s="12"/>
      <c r="EG747" s="12"/>
      <c r="EH747" s="12"/>
      <c r="EI747" s="12"/>
      <c r="EJ747" s="12"/>
      <c r="EK747" s="12"/>
      <c r="EL747" s="12"/>
      <c r="EM747" s="12"/>
      <c r="EN747" s="12"/>
      <c r="EO747" s="12"/>
      <c r="EP747" s="12"/>
      <c r="EQ747" s="12"/>
      <c r="ER747" s="12"/>
      <c r="ES747" s="12"/>
      <c r="ET747" s="12"/>
      <c r="EU747" s="12"/>
      <c r="EV747" s="12"/>
      <c r="EW747" s="12"/>
      <c r="EX747" s="12"/>
      <c r="EY747" s="12"/>
      <c r="EZ747" s="12"/>
      <c r="FA747" s="12"/>
      <c r="FB747" s="12"/>
      <c r="FC747" s="12"/>
      <c r="FD747" s="12"/>
      <c r="FE747" s="12"/>
      <c r="FF747" s="12"/>
      <c r="FG747" s="12"/>
    </row>
    <row r="748" spans="1:163" ht="12.75" x14ac:dyDescent="0.2">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12"/>
      <c r="BH748" s="12"/>
      <c r="BI748" s="12"/>
      <c r="BJ748" s="12"/>
      <c r="BK748" s="12"/>
      <c r="BL748" s="117">
        <f>'Youth population'!AU748</f>
        <v>0</v>
      </c>
      <c r="BM748" s="12"/>
      <c r="BN748" s="12"/>
      <c r="BO748" s="12"/>
      <c r="BP748" s="12"/>
      <c r="BQ748" s="12"/>
      <c r="BR748" s="12"/>
      <c r="BS748" s="12"/>
      <c r="BT748" s="12"/>
      <c r="BU748" s="12"/>
      <c r="BV748" s="12"/>
      <c r="BW748" s="12"/>
      <c r="BX748" s="12"/>
      <c r="BY748" s="12"/>
      <c r="BZ748" s="12"/>
      <c r="CA748" s="12"/>
      <c r="CB748" s="141"/>
      <c r="CC748" s="12"/>
      <c r="CD748" s="12"/>
      <c r="CE748" s="12"/>
      <c r="CF748" s="12"/>
      <c r="CG748" s="12"/>
      <c r="CH748" s="12"/>
      <c r="CI748" s="12"/>
      <c r="CJ748" s="12"/>
      <c r="CK748" s="12"/>
      <c r="CL748" s="12"/>
      <c r="CM748" s="12"/>
      <c r="CN748" s="12"/>
      <c r="CO748" s="12"/>
      <c r="CP748" s="12"/>
      <c r="CQ748" s="12"/>
      <c r="CR748" s="12"/>
      <c r="CS748" s="12"/>
      <c r="CT748" s="12"/>
      <c r="CU748" s="12"/>
      <c r="CV748" s="12"/>
      <c r="CW748" s="12"/>
      <c r="CX748" s="12"/>
      <c r="CY748" s="12"/>
      <c r="CZ748" s="12"/>
      <c r="DA748" s="12"/>
      <c r="DB748" s="12"/>
      <c r="DC748" s="12"/>
      <c r="DD748" s="12"/>
      <c r="DE748" s="12"/>
      <c r="DF748" s="12"/>
      <c r="DG748" s="12"/>
      <c r="DH748" s="12"/>
      <c r="DI748" s="12"/>
      <c r="DJ748" s="12"/>
      <c r="DK748" s="12"/>
      <c r="DL748" s="12"/>
      <c r="DM748" s="12"/>
      <c r="DN748" s="12"/>
      <c r="DO748" s="12"/>
      <c r="DP748" s="12"/>
      <c r="DQ748" s="12"/>
      <c r="DR748" s="12"/>
      <c r="DS748" s="12"/>
      <c r="DT748" s="12"/>
      <c r="DU748" s="12"/>
      <c r="DV748" s="12"/>
      <c r="DW748" s="12"/>
      <c r="DX748" s="12"/>
      <c r="DY748" s="12"/>
      <c r="DZ748" s="12"/>
      <c r="EA748" s="12"/>
      <c r="EB748" s="12"/>
      <c r="EC748" s="12"/>
      <c r="ED748" s="12"/>
      <c r="EE748" s="12"/>
      <c r="EF748" s="12"/>
      <c r="EG748" s="12"/>
      <c r="EH748" s="12"/>
      <c r="EI748" s="12"/>
      <c r="EJ748" s="12"/>
      <c r="EK748" s="12"/>
      <c r="EL748" s="12"/>
      <c r="EM748" s="12"/>
      <c r="EN748" s="12"/>
      <c r="EO748" s="12"/>
      <c r="EP748" s="12"/>
      <c r="EQ748" s="12"/>
      <c r="ER748" s="12"/>
      <c r="ES748" s="12"/>
      <c r="ET748" s="12"/>
      <c r="EU748" s="12"/>
      <c r="EV748" s="12"/>
      <c r="EW748" s="12"/>
      <c r="EX748" s="12"/>
      <c r="EY748" s="12"/>
      <c r="EZ748" s="12"/>
      <c r="FA748" s="12"/>
      <c r="FB748" s="12"/>
      <c r="FC748" s="12"/>
      <c r="FD748" s="12"/>
      <c r="FE748" s="12"/>
      <c r="FF748" s="12"/>
      <c r="FG748" s="12"/>
    </row>
    <row r="749" spans="1:163" ht="12.75" x14ac:dyDescent="0.2">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12"/>
      <c r="BH749" s="12"/>
      <c r="BI749" s="12"/>
      <c r="BJ749" s="12"/>
      <c r="BK749" s="12"/>
      <c r="BL749" s="69">
        <f>'Youth population'!AU749</f>
        <v>0</v>
      </c>
      <c r="BM749" s="12"/>
      <c r="BN749" s="12"/>
      <c r="BO749" s="12"/>
      <c r="BP749" s="12"/>
      <c r="BQ749" s="12"/>
      <c r="BR749" s="12"/>
      <c r="BS749" s="12"/>
      <c r="BT749" s="12"/>
      <c r="BU749" s="12"/>
      <c r="BV749" s="12"/>
      <c r="BW749" s="12"/>
      <c r="BX749" s="12"/>
      <c r="BY749" s="12"/>
      <c r="BZ749" s="12"/>
      <c r="CA749" s="12"/>
      <c r="CB749" s="141"/>
      <c r="CC749" s="12"/>
      <c r="CD749" s="12"/>
      <c r="CE749" s="12"/>
      <c r="CF749" s="12"/>
      <c r="CG749" s="12"/>
      <c r="CH749" s="12"/>
      <c r="CI749" s="12"/>
      <c r="CJ749" s="12"/>
      <c r="CK749" s="12"/>
      <c r="CL749" s="12"/>
      <c r="CM749" s="12"/>
      <c r="CN749" s="12"/>
      <c r="CO749" s="12"/>
      <c r="CP749" s="12"/>
      <c r="CQ749" s="12"/>
      <c r="CR749" s="12"/>
      <c r="CS749" s="12"/>
      <c r="CT749" s="12"/>
      <c r="CU749" s="12"/>
      <c r="CV749" s="12"/>
      <c r="CW749" s="12"/>
      <c r="CX749" s="12"/>
      <c r="CY749" s="12"/>
      <c r="CZ749" s="12"/>
      <c r="DA749" s="12"/>
      <c r="DB749" s="12"/>
      <c r="DC749" s="12"/>
      <c r="DD749" s="12"/>
      <c r="DE749" s="12"/>
      <c r="DF749" s="12"/>
      <c r="DG749" s="12"/>
      <c r="DH749" s="12"/>
      <c r="DI749" s="12"/>
      <c r="DJ749" s="12"/>
      <c r="DK749" s="12"/>
      <c r="DL749" s="12"/>
      <c r="DM749" s="12"/>
      <c r="DN749" s="12"/>
      <c r="DO749" s="12"/>
      <c r="DP749" s="12"/>
      <c r="DQ749" s="12"/>
      <c r="DR749" s="12"/>
      <c r="DS749" s="12"/>
      <c r="DT749" s="12"/>
      <c r="DU749" s="12"/>
      <c r="DV749" s="12"/>
      <c r="DW749" s="12"/>
      <c r="DX749" s="12"/>
      <c r="DY749" s="12"/>
      <c r="DZ749" s="12"/>
      <c r="EA749" s="12"/>
      <c r="EB749" s="12"/>
      <c r="EC749" s="12"/>
      <c r="ED749" s="12"/>
      <c r="EE749" s="12"/>
      <c r="EF749" s="12"/>
      <c r="EG749" s="12"/>
      <c r="EH749" s="12"/>
      <c r="EI749" s="12"/>
      <c r="EJ749" s="12"/>
      <c r="EK749" s="12"/>
      <c r="EL749" s="12"/>
      <c r="EM749" s="12"/>
      <c r="EN749" s="12"/>
      <c r="EO749" s="12"/>
      <c r="EP749" s="12"/>
      <c r="EQ749" s="12"/>
      <c r="ER749" s="12"/>
      <c r="ES749" s="12"/>
      <c r="ET749" s="12"/>
      <c r="EU749" s="12"/>
      <c r="EV749" s="12"/>
      <c r="EW749" s="12"/>
      <c r="EX749" s="12"/>
      <c r="EY749" s="12"/>
      <c r="EZ749" s="12"/>
      <c r="FA749" s="12"/>
      <c r="FB749" s="12"/>
      <c r="FC749" s="12"/>
      <c r="FD749" s="12"/>
      <c r="FE749" s="12"/>
      <c r="FF749" s="12"/>
      <c r="FG749" s="12"/>
    </row>
    <row r="750" spans="1:163" ht="12.75" x14ac:dyDescent="0.2">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310">
        <f>'Youth population'!AU750</f>
        <v>0</v>
      </c>
      <c r="BM750" s="12"/>
      <c r="BN750" s="12"/>
      <c r="BO750" s="12"/>
      <c r="BP750" s="12"/>
      <c r="BQ750" s="12"/>
      <c r="BR750" s="12"/>
      <c r="BS750" s="12"/>
      <c r="BT750" s="12"/>
      <c r="BU750" s="12"/>
      <c r="BV750" s="12"/>
      <c r="BW750" s="12"/>
      <c r="BX750" s="12"/>
      <c r="BY750" s="12"/>
      <c r="BZ750" s="12"/>
      <c r="CA750" s="12"/>
      <c r="CB750" s="141"/>
      <c r="CC750" s="12"/>
      <c r="CD750" s="12"/>
      <c r="CE750" s="12"/>
      <c r="CF750" s="12"/>
      <c r="CG750" s="12"/>
      <c r="CH750" s="12"/>
      <c r="CI750" s="12"/>
      <c r="CJ750" s="12"/>
      <c r="CK750" s="12"/>
      <c r="CL750" s="12"/>
      <c r="CM750" s="12"/>
      <c r="CN750" s="12"/>
      <c r="CO750" s="12"/>
      <c r="CP750" s="12"/>
      <c r="CQ750" s="12"/>
      <c r="CR750" s="12"/>
      <c r="CS750" s="12"/>
      <c r="CT750" s="12"/>
      <c r="CU750" s="12"/>
      <c r="CV750" s="12"/>
      <c r="CW750" s="12"/>
      <c r="CX750" s="12"/>
      <c r="CY750" s="12"/>
      <c r="CZ750" s="12"/>
      <c r="DA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c r="EA750" s="12"/>
      <c r="EB750" s="12"/>
      <c r="EC750" s="12"/>
      <c r="ED750" s="12"/>
      <c r="EE750" s="12"/>
      <c r="EF750" s="12"/>
      <c r="EG750" s="12"/>
      <c r="EH750" s="12"/>
      <c r="EI750" s="12"/>
      <c r="EJ750" s="12"/>
      <c r="EK750" s="12"/>
      <c r="EL750" s="12"/>
      <c r="EM750" s="12"/>
      <c r="EN750" s="12"/>
      <c r="EO750" s="12"/>
      <c r="EP750" s="12"/>
      <c r="EQ750" s="12"/>
      <c r="ER750" s="12"/>
      <c r="ES750" s="12"/>
      <c r="ET750" s="12"/>
      <c r="EU750" s="12"/>
      <c r="EV750" s="12"/>
      <c r="EW750" s="12"/>
      <c r="EX750" s="12"/>
      <c r="EY750" s="12"/>
      <c r="EZ750" s="12"/>
      <c r="FA750" s="12"/>
      <c r="FB750" s="12"/>
      <c r="FC750" s="12"/>
      <c r="FD750" s="12"/>
      <c r="FE750" s="12"/>
      <c r="FF750" s="12"/>
      <c r="FG750" s="12"/>
    </row>
    <row r="751" spans="1:163" ht="12.75" x14ac:dyDescent="0.2">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12"/>
      <c r="BH751" s="12"/>
      <c r="BI751" s="12"/>
      <c r="BJ751" s="12"/>
      <c r="BK751" s="12"/>
      <c r="BL751" s="310">
        <f>'Youth population'!AU751</f>
        <v>0</v>
      </c>
      <c r="BM751" s="12"/>
      <c r="BN751" s="12"/>
      <c r="BO751" s="12"/>
      <c r="BP751" s="12"/>
      <c r="BQ751" s="12"/>
      <c r="BR751" s="12"/>
      <c r="BS751" s="12"/>
      <c r="BT751" s="12"/>
      <c r="BU751" s="12"/>
      <c r="BV751" s="12"/>
      <c r="BW751" s="12"/>
      <c r="BX751" s="12"/>
      <c r="BY751" s="12"/>
      <c r="BZ751" s="12"/>
      <c r="CA751" s="12"/>
      <c r="CB751" s="141"/>
      <c r="CC751" s="12"/>
      <c r="CD751" s="12"/>
      <c r="CE751" s="12"/>
      <c r="CF751" s="12"/>
      <c r="CG751" s="12"/>
      <c r="CH751" s="12"/>
      <c r="CI751" s="12"/>
      <c r="CJ751" s="12"/>
      <c r="CK751" s="12"/>
      <c r="CL751" s="12"/>
      <c r="CM751" s="12"/>
      <c r="CN751" s="12"/>
      <c r="CO751" s="12"/>
      <c r="CP751" s="12"/>
      <c r="CQ751" s="12"/>
      <c r="CR751" s="12"/>
      <c r="CS751" s="12"/>
      <c r="CT751" s="12"/>
      <c r="CU751" s="12"/>
      <c r="CV751" s="12"/>
      <c r="CW751" s="12"/>
      <c r="CX751" s="12"/>
      <c r="CY751" s="12"/>
      <c r="CZ751" s="12"/>
      <c r="DA751" s="12"/>
      <c r="DB751" s="12"/>
      <c r="DC751" s="12"/>
      <c r="DD751" s="12"/>
      <c r="DE751" s="12"/>
      <c r="DF751" s="12"/>
      <c r="DG751" s="12"/>
      <c r="DH751" s="12"/>
      <c r="DI751" s="12"/>
      <c r="DJ751" s="12"/>
      <c r="DK751" s="12"/>
      <c r="DL751" s="12"/>
      <c r="DM751" s="12"/>
      <c r="DN751" s="12"/>
      <c r="DO751" s="12"/>
      <c r="DP751" s="12"/>
      <c r="DQ751" s="12"/>
      <c r="DR751" s="12"/>
      <c r="DS751" s="12"/>
      <c r="DT751" s="12"/>
      <c r="DU751" s="12"/>
      <c r="DV751" s="12"/>
      <c r="DW751" s="12"/>
      <c r="DX751" s="12"/>
      <c r="DY751" s="12"/>
      <c r="DZ751" s="12"/>
      <c r="EA751" s="12"/>
      <c r="EB751" s="12"/>
      <c r="EC751" s="12"/>
      <c r="ED751" s="12"/>
      <c r="EE751" s="12"/>
      <c r="EF751" s="12"/>
      <c r="EG751" s="12"/>
      <c r="EH751" s="12"/>
      <c r="EI751" s="12"/>
      <c r="EJ751" s="12"/>
      <c r="EK751" s="12"/>
      <c r="EL751" s="12"/>
      <c r="EM751" s="12"/>
      <c r="EN751" s="12"/>
      <c r="EO751" s="12"/>
      <c r="EP751" s="12"/>
      <c r="EQ751" s="12"/>
      <c r="ER751" s="12"/>
      <c r="ES751" s="12"/>
      <c r="ET751" s="12"/>
      <c r="EU751" s="12"/>
      <c r="EV751" s="12"/>
      <c r="EW751" s="12"/>
      <c r="EX751" s="12"/>
      <c r="EY751" s="12"/>
      <c r="EZ751" s="12"/>
      <c r="FA751" s="12"/>
      <c r="FB751" s="12"/>
      <c r="FC751" s="12"/>
      <c r="FD751" s="12"/>
      <c r="FE751" s="12"/>
      <c r="FF751" s="12"/>
      <c r="FG751" s="12"/>
    </row>
    <row r="752" spans="1:163" ht="12.75" x14ac:dyDescent="0.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12"/>
      <c r="BH752" s="12"/>
      <c r="BI752" s="12"/>
      <c r="BJ752" s="12"/>
      <c r="BK752" s="12"/>
      <c r="BL752" s="69">
        <f>'Youth population'!AU752</f>
        <v>0</v>
      </c>
      <c r="BM752" s="12"/>
      <c r="BN752" s="12"/>
      <c r="BO752" s="12"/>
      <c r="BP752" s="12"/>
      <c r="BQ752" s="12"/>
      <c r="BR752" s="12"/>
      <c r="BS752" s="12"/>
      <c r="BT752" s="12"/>
      <c r="BU752" s="12"/>
      <c r="BV752" s="12"/>
      <c r="BW752" s="12"/>
      <c r="BX752" s="12"/>
      <c r="BY752" s="12"/>
      <c r="BZ752" s="12"/>
      <c r="CA752" s="12"/>
      <c r="CB752" s="141"/>
      <c r="CC752" s="12"/>
      <c r="CD752" s="12"/>
      <c r="CE752" s="12"/>
      <c r="CF752" s="12"/>
      <c r="CG752" s="12"/>
      <c r="CH752" s="12"/>
      <c r="CI752" s="12"/>
      <c r="CJ752" s="12"/>
      <c r="CK752" s="12"/>
      <c r="CL752" s="12"/>
      <c r="CM752" s="12"/>
      <c r="CN752" s="12"/>
      <c r="CO752" s="12"/>
      <c r="CP752" s="12"/>
      <c r="CQ752" s="12"/>
      <c r="CR752" s="12"/>
      <c r="CS752" s="12"/>
      <c r="CT752" s="12"/>
      <c r="CU752" s="12"/>
      <c r="CV752" s="12"/>
      <c r="CW752" s="12"/>
      <c r="CX752" s="12"/>
      <c r="CY752" s="12"/>
      <c r="CZ752" s="12"/>
      <c r="DA752" s="12"/>
      <c r="DB752" s="12"/>
      <c r="DC752" s="12"/>
      <c r="DD752" s="12"/>
      <c r="DE752" s="12"/>
      <c r="DF752" s="12"/>
      <c r="DG752" s="12"/>
      <c r="DH752" s="12"/>
      <c r="DI752" s="12"/>
      <c r="DJ752" s="12"/>
      <c r="DK752" s="12"/>
      <c r="DL752" s="12"/>
      <c r="DM752" s="12"/>
      <c r="DN752" s="12"/>
      <c r="DO752" s="12"/>
      <c r="DP752" s="12"/>
      <c r="DQ752" s="12"/>
      <c r="DR752" s="12"/>
      <c r="DS752" s="12"/>
      <c r="DT752" s="12"/>
      <c r="DU752" s="12"/>
      <c r="DV752" s="12"/>
      <c r="DW752" s="12"/>
      <c r="DX752" s="12"/>
      <c r="DY752" s="12"/>
      <c r="DZ752" s="12"/>
      <c r="EA752" s="12"/>
      <c r="EB752" s="12"/>
      <c r="EC752" s="12"/>
      <c r="ED752" s="12"/>
      <c r="EE752" s="12"/>
      <c r="EF752" s="12"/>
      <c r="EG752" s="12"/>
      <c r="EH752" s="12"/>
      <c r="EI752" s="12"/>
      <c r="EJ752" s="12"/>
      <c r="EK752" s="12"/>
      <c r="EL752" s="12"/>
      <c r="EM752" s="12"/>
      <c r="EN752" s="12"/>
      <c r="EO752" s="12"/>
      <c r="EP752" s="12"/>
      <c r="EQ752" s="12"/>
      <c r="ER752" s="12"/>
      <c r="ES752" s="12"/>
      <c r="ET752" s="12"/>
      <c r="EU752" s="12"/>
      <c r="EV752" s="12"/>
      <c r="EW752" s="12"/>
      <c r="EX752" s="12"/>
      <c r="EY752" s="12"/>
      <c r="EZ752" s="12"/>
      <c r="FA752" s="12"/>
      <c r="FB752" s="12"/>
      <c r="FC752" s="12"/>
      <c r="FD752" s="12"/>
      <c r="FE752" s="12"/>
      <c r="FF752" s="12"/>
      <c r="FG752" s="12"/>
    </row>
    <row r="753" spans="1:163" ht="12.75" x14ac:dyDescent="0.2">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12"/>
      <c r="BH753" s="12"/>
      <c r="BI753" s="12"/>
      <c r="BJ753" s="12"/>
      <c r="BK753" s="12"/>
      <c r="BL753" s="81">
        <f>'Youth population'!AU753</f>
        <v>0</v>
      </c>
      <c r="BM753" s="12"/>
      <c r="BN753" s="12"/>
      <c r="BO753" s="12"/>
      <c r="BP753" s="12"/>
      <c r="BQ753" s="12"/>
      <c r="BR753" s="12"/>
      <c r="BS753" s="12"/>
      <c r="BT753" s="12"/>
      <c r="BU753" s="12"/>
      <c r="BV753" s="12"/>
      <c r="BW753" s="12"/>
      <c r="BX753" s="12"/>
      <c r="BY753" s="12"/>
      <c r="BZ753" s="12"/>
      <c r="CA753" s="12"/>
      <c r="CB753" s="141"/>
      <c r="CC753" s="12"/>
      <c r="CD753" s="12"/>
      <c r="CE753" s="12"/>
      <c r="CF753" s="12"/>
      <c r="CG753" s="12"/>
      <c r="CH753" s="12"/>
      <c r="CI753" s="12"/>
      <c r="CJ753" s="12"/>
      <c r="CK753" s="12"/>
      <c r="CL753" s="12"/>
      <c r="CM753" s="12"/>
      <c r="CN753" s="12"/>
      <c r="CO753" s="12"/>
      <c r="CP753" s="12"/>
      <c r="CQ753" s="12"/>
      <c r="CR753" s="12"/>
      <c r="CS753" s="12"/>
      <c r="CT753" s="12"/>
      <c r="CU753" s="12"/>
      <c r="CV753" s="12"/>
      <c r="CW753" s="12"/>
      <c r="CX753" s="12"/>
      <c r="CY753" s="12"/>
      <c r="CZ753" s="12"/>
      <c r="DA753" s="12"/>
      <c r="DB753" s="12"/>
      <c r="DC753" s="12"/>
      <c r="DD753" s="12"/>
      <c r="DE753" s="12"/>
      <c r="DF753" s="12"/>
      <c r="DG753" s="12"/>
      <c r="DH753" s="12"/>
      <c r="DI753" s="12"/>
      <c r="DJ753" s="12"/>
      <c r="DK753" s="12"/>
      <c r="DL753" s="12"/>
      <c r="DM753" s="12"/>
      <c r="DN753" s="12"/>
      <c r="DO753" s="12"/>
      <c r="DP753" s="12"/>
      <c r="DQ753" s="12"/>
      <c r="DR753" s="12"/>
      <c r="DS753" s="12"/>
      <c r="DT753" s="12"/>
      <c r="DU753" s="12"/>
      <c r="DV753" s="12"/>
      <c r="DW753" s="12"/>
      <c r="DX753" s="12"/>
      <c r="DY753" s="12"/>
      <c r="DZ753" s="12"/>
      <c r="EA753" s="12"/>
      <c r="EB753" s="12"/>
      <c r="EC753" s="12"/>
      <c r="ED753" s="12"/>
      <c r="EE753" s="12"/>
      <c r="EF753" s="12"/>
      <c r="EG753" s="12"/>
      <c r="EH753" s="12"/>
      <c r="EI753" s="12"/>
      <c r="EJ753" s="12"/>
      <c r="EK753" s="12"/>
      <c r="EL753" s="12"/>
      <c r="EM753" s="12"/>
      <c r="EN753" s="12"/>
      <c r="EO753" s="12"/>
      <c r="EP753" s="12"/>
      <c r="EQ753" s="12"/>
      <c r="ER753" s="12"/>
      <c r="ES753" s="12"/>
      <c r="ET753" s="12"/>
      <c r="EU753" s="12"/>
      <c r="EV753" s="12"/>
      <c r="EW753" s="12"/>
      <c r="EX753" s="12"/>
      <c r="EY753" s="12"/>
      <c r="EZ753" s="12"/>
      <c r="FA753" s="12"/>
      <c r="FB753" s="12"/>
      <c r="FC753" s="12"/>
      <c r="FD753" s="12"/>
      <c r="FE753" s="12"/>
      <c r="FF753" s="12"/>
      <c r="FG753" s="12"/>
    </row>
    <row r="754" spans="1:163" ht="12.75" x14ac:dyDescent="0.2">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12"/>
      <c r="BH754" s="12"/>
      <c r="BI754" s="12"/>
      <c r="BJ754" s="12"/>
      <c r="BK754" s="12"/>
      <c r="BL754" s="310">
        <f>'Youth population'!AU754</f>
        <v>0</v>
      </c>
      <c r="BM754" s="12"/>
      <c r="BN754" s="12"/>
      <c r="BO754" s="12"/>
      <c r="BP754" s="12"/>
      <c r="BQ754" s="12"/>
      <c r="BR754" s="12"/>
      <c r="BS754" s="12"/>
      <c r="BT754" s="12"/>
      <c r="BU754" s="12"/>
      <c r="BV754" s="12"/>
      <c r="BW754" s="12"/>
      <c r="BX754" s="12"/>
      <c r="BY754" s="12"/>
      <c r="BZ754" s="12"/>
      <c r="CA754" s="12"/>
      <c r="CB754" s="141"/>
      <c r="CC754" s="12"/>
      <c r="CD754" s="12"/>
      <c r="CE754" s="12"/>
      <c r="CF754" s="12"/>
      <c r="CG754" s="12"/>
      <c r="CH754" s="12"/>
      <c r="CI754" s="12"/>
      <c r="CJ754" s="12"/>
      <c r="CK754" s="12"/>
      <c r="CL754" s="12"/>
      <c r="CM754" s="12"/>
      <c r="CN754" s="12"/>
      <c r="CO754" s="12"/>
      <c r="CP754" s="12"/>
      <c r="CQ754" s="12"/>
      <c r="CR754" s="12"/>
      <c r="CS754" s="12"/>
      <c r="CT754" s="12"/>
      <c r="CU754" s="12"/>
      <c r="CV754" s="12"/>
      <c r="CW754" s="12"/>
      <c r="CX754" s="12"/>
      <c r="CY754" s="12"/>
      <c r="CZ754" s="12"/>
      <c r="DA754" s="12"/>
      <c r="DB754" s="12"/>
      <c r="DC754" s="12"/>
      <c r="DD754" s="12"/>
      <c r="DE754" s="12"/>
      <c r="DF754" s="12"/>
      <c r="DG754" s="12"/>
      <c r="DH754" s="12"/>
      <c r="DI754" s="12"/>
      <c r="DJ754" s="12"/>
      <c r="DK754" s="12"/>
      <c r="DL754" s="12"/>
      <c r="DM754" s="12"/>
      <c r="DN754" s="12"/>
      <c r="DO754" s="12"/>
      <c r="DP754" s="12"/>
      <c r="DQ754" s="12"/>
      <c r="DR754" s="12"/>
      <c r="DS754" s="12"/>
      <c r="DT754" s="12"/>
      <c r="DU754" s="12"/>
      <c r="DV754" s="12"/>
      <c r="DW754" s="12"/>
      <c r="DX754" s="12"/>
      <c r="DY754" s="12"/>
      <c r="DZ754" s="12"/>
      <c r="EA754" s="12"/>
      <c r="EB754" s="12"/>
      <c r="EC754" s="12"/>
      <c r="ED754" s="12"/>
      <c r="EE754" s="12"/>
      <c r="EF754" s="12"/>
      <c r="EG754" s="12"/>
      <c r="EH754" s="12"/>
      <c r="EI754" s="12"/>
      <c r="EJ754" s="12"/>
      <c r="EK754" s="12"/>
      <c r="EL754" s="12"/>
      <c r="EM754" s="12"/>
      <c r="EN754" s="12"/>
      <c r="EO754" s="12"/>
      <c r="EP754" s="12"/>
      <c r="EQ754" s="12"/>
      <c r="ER754" s="12"/>
      <c r="ES754" s="12"/>
      <c r="ET754" s="12"/>
      <c r="EU754" s="12"/>
      <c r="EV754" s="12"/>
      <c r="EW754" s="12"/>
      <c r="EX754" s="12"/>
      <c r="EY754" s="12"/>
      <c r="EZ754" s="12"/>
      <c r="FA754" s="12"/>
      <c r="FB754" s="12"/>
      <c r="FC754" s="12"/>
      <c r="FD754" s="12"/>
      <c r="FE754" s="12"/>
      <c r="FF754" s="12"/>
      <c r="FG754" s="12"/>
    </row>
    <row r="755" spans="1:163" ht="12.75" x14ac:dyDescent="0.2">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12"/>
      <c r="BH755" s="12"/>
      <c r="BI755" s="12"/>
      <c r="BJ755" s="12"/>
      <c r="BK755" s="12"/>
      <c r="BL755" s="310">
        <f>'Youth population'!AU755</f>
        <v>0</v>
      </c>
      <c r="BM755" s="12"/>
      <c r="BN755" s="12"/>
      <c r="BO755" s="12"/>
      <c r="BP755" s="12"/>
      <c r="BQ755" s="12"/>
      <c r="BR755" s="12"/>
      <c r="BS755" s="12"/>
      <c r="BT755" s="12"/>
      <c r="BU755" s="12"/>
      <c r="BV755" s="12"/>
      <c r="BW755" s="12"/>
      <c r="BX755" s="12"/>
      <c r="BY755" s="12"/>
      <c r="BZ755" s="12"/>
      <c r="CA755" s="12"/>
      <c r="CB755" s="141"/>
      <c r="CC755" s="12"/>
      <c r="CD755" s="12"/>
      <c r="CE755" s="12"/>
      <c r="CF755" s="12"/>
      <c r="CG755" s="12"/>
      <c r="CH755" s="12"/>
      <c r="CI755" s="12"/>
      <c r="CJ755" s="12"/>
      <c r="CK755" s="12"/>
      <c r="CL755" s="12"/>
      <c r="CM755" s="12"/>
      <c r="CN755" s="12"/>
      <c r="CO755" s="12"/>
      <c r="CP755" s="12"/>
      <c r="CQ755" s="12"/>
      <c r="CR755" s="12"/>
      <c r="CS755" s="12"/>
      <c r="CT755" s="12"/>
      <c r="CU755" s="12"/>
      <c r="CV755" s="12"/>
      <c r="CW755" s="12"/>
      <c r="CX755" s="12"/>
      <c r="CY755" s="12"/>
      <c r="CZ755" s="12"/>
      <c r="DA755" s="12"/>
      <c r="DB755" s="12"/>
      <c r="DC755" s="12"/>
      <c r="DD755" s="12"/>
      <c r="DE755" s="12"/>
      <c r="DF755" s="12"/>
      <c r="DG755" s="12"/>
      <c r="DH755" s="12"/>
      <c r="DI755" s="12"/>
      <c r="DJ755" s="12"/>
      <c r="DK755" s="12"/>
      <c r="DL755" s="12"/>
      <c r="DM755" s="12"/>
      <c r="DN755" s="12"/>
      <c r="DO755" s="12"/>
      <c r="DP755" s="12"/>
      <c r="DQ755" s="12"/>
      <c r="DR755" s="12"/>
      <c r="DS755" s="12"/>
      <c r="DT755" s="12"/>
      <c r="DU755" s="12"/>
      <c r="DV755" s="12"/>
      <c r="DW755" s="12"/>
      <c r="DX755" s="12"/>
      <c r="DY755" s="12"/>
      <c r="DZ755" s="12"/>
      <c r="EA755" s="12"/>
      <c r="EB755" s="12"/>
      <c r="EC755" s="12"/>
      <c r="ED755" s="12"/>
      <c r="EE755" s="12"/>
      <c r="EF755" s="12"/>
      <c r="EG755" s="12"/>
      <c r="EH755" s="12"/>
      <c r="EI755" s="12"/>
      <c r="EJ755" s="12"/>
      <c r="EK755" s="12"/>
      <c r="EL755" s="12"/>
      <c r="EM755" s="12"/>
      <c r="EN755" s="12"/>
      <c r="EO755" s="12"/>
      <c r="EP755" s="12"/>
      <c r="EQ755" s="12"/>
      <c r="ER755" s="12"/>
      <c r="ES755" s="12"/>
      <c r="ET755" s="12"/>
      <c r="EU755" s="12"/>
      <c r="EV755" s="12"/>
      <c r="EW755" s="12"/>
      <c r="EX755" s="12"/>
      <c r="EY755" s="12"/>
      <c r="EZ755" s="12"/>
      <c r="FA755" s="12"/>
      <c r="FB755" s="12"/>
      <c r="FC755" s="12"/>
      <c r="FD755" s="12"/>
      <c r="FE755" s="12"/>
      <c r="FF755" s="12"/>
      <c r="FG755" s="12"/>
    </row>
    <row r="756" spans="1:163" ht="12.75" x14ac:dyDescent="0.2">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12"/>
      <c r="BH756" s="12"/>
      <c r="BI756" s="12"/>
      <c r="BJ756" s="12"/>
      <c r="BK756" s="12"/>
      <c r="BL756" s="117">
        <f>'Youth population'!AU756</f>
        <v>0</v>
      </c>
      <c r="BM756" s="12"/>
      <c r="BN756" s="12"/>
      <c r="BO756" s="12"/>
      <c r="BP756" s="12"/>
      <c r="BQ756" s="12"/>
      <c r="BR756" s="12"/>
      <c r="BS756" s="12"/>
      <c r="BT756" s="12"/>
      <c r="BU756" s="12"/>
      <c r="BV756" s="12"/>
      <c r="BW756" s="12"/>
      <c r="BX756" s="12"/>
      <c r="BY756" s="12"/>
      <c r="BZ756" s="12"/>
      <c r="CA756" s="12"/>
      <c r="CB756" s="141"/>
      <c r="CC756" s="12"/>
      <c r="CD756" s="12"/>
      <c r="CE756" s="12"/>
      <c r="CF756" s="12"/>
      <c r="CG756" s="12"/>
      <c r="CH756" s="12"/>
      <c r="CI756" s="12"/>
      <c r="CJ756" s="12"/>
      <c r="CK756" s="12"/>
      <c r="CL756" s="12"/>
      <c r="CM756" s="12"/>
      <c r="CN756" s="12"/>
      <c r="CO756" s="12"/>
      <c r="CP756" s="12"/>
      <c r="CQ756" s="12"/>
      <c r="CR756" s="12"/>
      <c r="CS756" s="12"/>
      <c r="CT756" s="12"/>
      <c r="CU756" s="12"/>
      <c r="CV756" s="12"/>
      <c r="CW756" s="12"/>
      <c r="CX756" s="12"/>
      <c r="CY756" s="12"/>
      <c r="CZ756" s="12"/>
      <c r="DA756" s="12"/>
      <c r="DB756" s="12"/>
      <c r="DC756" s="12"/>
      <c r="DD756" s="12"/>
      <c r="DE756" s="12"/>
      <c r="DF756" s="12"/>
      <c r="DG756" s="12"/>
      <c r="DH756" s="12"/>
      <c r="DI756" s="12"/>
      <c r="DJ756" s="12"/>
      <c r="DK756" s="12"/>
      <c r="DL756" s="12"/>
      <c r="DM756" s="12"/>
      <c r="DN756" s="12"/>
      <c r="DO756" s="12"/>
      <c r="DP756" s="12"/>
      <c r="DQ756" s="12"/>
      <c r="DR756" s="12"/>
      <c r="DS756" s="12"/>
      <c r="DT756" s="12"/>
      <c r="DU756" s="12"/>
      <c r="DV756" s="12"/>
      <c r="DW756" s="12"/>
      <c r="DX756" s="12"/>
      <c r="DY756" s="12"/>
      <c r="DZ756" s="12"/>
      <c r="EA756" s="12"/>
      <c r="EB756" s="12"/>
      <c r="EC756" s="12"/>
      <c r="ED756" s="12"/>
      <c r="EE756" s="12"/>
      <c r="EF756" s="12"/>
      <c r="EG756" s="12"/>
      <c r="EH756" s="12"/>
      <c r="EI756" s="12"/>
      <c r="EJ756" s="12"/>
      <c r="EK756" s="12"/>
      <c r="EL756" s="12"/>
      <c r="EM756" s="12"/>
      <c r="EN756" s="12"/>
      <c r="EO756" s="12"/>
      <c r="EP756" s="12"/>
      <c r="EQ756" s="12"/>
      <c r="ER756" s="12"/>
      <c r="ES756" s="12"/>
      <c r="ET756" s="12"/>
      <c r="EU756" s="12"/>
      <c r="EV756" s="12"/>
      <c r="EW756" s="12"/>
      <c r="EX756" s="12"/>
      <c r="EY756" s="12"/>
      <c r="EZ756" s="12"/>
      <c r="FA756" s="12"/>
      <c r="FB756" s="12"/>
      <c r="FC756" s="12"/>
      <c r="FD756" s="12"/>
      <c r="FE756" s="12"/>
      <c r="FF756" s="12"/>
      <c r="FG756" s="12"/>
    </row>
    <row r="757" spans="1:163" ht="12.75" x14ac:dyDescent="0.2">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12"/>
      <c r="BH757" s="12"/>
      <c r="BI757" s="12"/>
      <c r="BJ757" s="12"/>
      <c r="BK757" s="12"/>
      <c r="BL757" s="117">
        <f>'Youth population'!AU757</f>
        <v>0</v>
      </c>
      <c r="BM757" s="12"/>
      <c r="BN757" s="12"/>
      <c r="BO757" s="12"/>
      <c r="BP757" s="12"/>
      <c r="BQ757" s="12"/>
      <c r="BR757" s="12"/>
      <c r="BS757" s="12"/>
      <c r="BT757" s="12"/>
      <c r="BU757" s="12"/>
      <c r="BV757" s="12"/>
      <c r="BW757" s="12"/>
      <c r="BX757" s="12"/>
      <c r="BY757" s="12"/>
      <c r="BZ757" s="12"/>
      <c r="CA757" s="12"/>
      <c r="CB757" s="141"/>
      <c r="CC757" s="12"/>
      <c r="CD757" s="12"/>
      <c r="CE757" s="12"/>
      <c r="CF757" s="12"/>
      <c r="CG757" s="12"/>
      <c r="CH757" s="12"/>
      <c r="CI757" s="12"/>
      <c r="CJ757" s="12"/>
      <c r="CK757" s="12"/>
      <c r="CL757" s="12"/>
      <c r="CM757" s="12"/>
      <c r="CN757" s="12"/>
      <c r="CO757" s="12"/>
      <c r="CP757" s="12"/>
      <c r="CQ757" s="12"/>
      <c r="CR757" s="12"/>
      <c r="CS757" s="12"/>
      <c r="CT757" s="12"/>
      <c r="CU757" s="12"/>
      <c r="CV757" s="12"/>
      <c r="CW757" s="12"/>
      <c r="CX757" s="12"/>
      <c r="CY757" s="12"/>
      <c r="CZ757" s="12"/>
      <c r="DA757" s="12"/>
      <c r="DB757" s="12"/>
      <c r="DC757" s="12"/>
      <c r="DD757" s="12"/>
      <c r="DE757" s="12"/>
      <c r="DF757" s="12"/>
      <c r="DG757" s="12"/>
      <c r="DH757" s="12"/>
      <c r="DI757" s="12"/>
      <c r="DJ757" s="12"/>
      <c r="DK757" s="12"/>
      <c r="DL757" s="12"/>
      <c r="DM757" s="12"/>
      <c r="DN757" s="12"/>
      <c r="DO757" s="12"/>
      <c r="DP757" s="12"/>
      <c r="DQ757" s="12"/>
      <c r="DR757" s="12"/>
      <c r="DS757" s="12"/>
      <c r="DT757" s="12"/>
      <c r="DU757" s="12"/>
      <c r="DV757" s="12"/>
      <c r="DW757" s="12"/>
      <c r="DX757" s="12"/>
      <c r="DY757" s="12"/>
      <c r="DZ757" s="12"/>
      <c r="EA757" s="12"/>
      <c r="EB757" s="12"/>
      <c r="EC757" s="12"/>
      <c r="ED757" s="12"/>
      <c r="EE757" s="12"/>
      <c r="EF757" s="12"/>
      <c r="EG757" s="12"/>
      <c r="EH757" s="12"/>
      <c r="EI757" s="12"/>
      <c r="EJ757" s="12"/>
      <c r="EK757" s="12"/>
      <c r="EL757" s="12"/>
      <c r="EM757" s="12"/>
      <c r="EN757" s="12"/>
      <c r="EO757" s="12"/>
      <c r="EP757" s="12"/>
      <c r="EQ757" s="12"/>
      <c r="ER757" s="12"/>
      <c r="ES757" s="12"/>
      <c r="ET757" s="12"/>
      <c r="EU757" s="12"/>
      <c r="EV757" s="12"/>
      <c r="EW757" s="12"/>
      <c r="EX757" s="12"/>
      <c r="EY757" s="12"/>
      <c r="EZ757" s="12"/>
      <c r="FA757" s="12"/>
      <c r="FB757" s="12"/>
      <c r="FC757" s="12"/>
      <c r="FD757" s="12"/>
      <c r="FE757" s="12"/>
      <c r="FF757" s="12"/>
      <c r="FG757" s="12"/>
    </row>
    <row r="758" spans="1:163" ht="12.75" x14ac:dyDescent="0.2">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12"/>
      <c r="BH758" s="12"/>
      <c r="BI758" s="12"/>
      <c r="BJ758" s="12"/>
      <c r="BK758" s="12"/>
      <c r="BL758" s="117">
        <f>'Youth population'!AU758</f>
        <v>0</v>
      </c>
      <c r="BM758" s="12"/>
      <c r="BN758" s="12"/>
      <c r="BO758" s="12"/>
      <c r="BP758" s="12"/>
      <c r="BQ758" s="12"/>
      <c r="BR758" s="12"/>
      <c r="BS758" s="12"/>
      <c r="BT758" s="12"/>
      <c r="BU758" s="12"/>
      <c r="BV758" s="12"/>
      <c r="BW758" s="12"/>
      <c r="BX758" s="12"/>
      <c r="BY758" s="12"/>
      <c r="BZ758" s="12"/>
      <c r="CA758" s="12"/>
      <c r="CB758" s="141"/>
      <c r="CC758" s="12"/>
      <c r="CD758" s="12"/>
      <c r="CE758" s="12"/>
      <c r="CF758" s="12"/>
      <c r="CG758" s="12"/>
      <c r="CH758" s="12"/>
      <c r="CI758" s="12"/>
      <c r="CJ758" s="12"/>
      <c r="CK758" s="12"/>
      <c r="CL758" s="12"/>
      <c r="CM758" s="12"/>
      <c r="CN758" s="12"/>
      <c r="CO758" s="12"/>
      <c r="CP758" s="12"/>
      <c r="CQ758" s="12"/>
      <c r="CR758" s="12"/>
      <c r="CS758" s="12"/>
      <c r="CT758" s="12"/>
      <c r="CU758" s="12"/>
      <c r="CV758" s="12"/>
      <c r="CW758" s="12"/>
      <c r="CX758" s="12"/>
      <c r="CY758" s="12"/>
      <c r="CZ758" s="12"/>
      <c r="DA758" s="12"/>
      <c r="DB758" s="12"/>
      <c r="DC758" s="12"/>
      <c r="DD758" s="12"/>
      <c r="DE758" s="12"/>
      <c r="DF758" s="12"/>
      <c r="DG758" s="12"/>
      <c r="DH758" s="12"/>
      <c r="DI758" s="12"/>
      <c r="DJ758" s="12"/>
      <c r="DK758" s="12"/>
      <c r="DL758" s="12"/>
      <c r="DM758" s="12"/>
      <c r="DN758" s="12"/>
      <c r="DO758" s="12"/>
      <c r="DP758" s="12"/>
      <c r="DQ758" s="12"/>
      <c r="DR758" s="12"/>
      <c r="DS758" s="12"/>
      <c r="DT758" s="12"/>
      <c r="DU758" s="12"/>
      <c r="DV758" s="12"/>
      <c r="DW758" s="12"/>
      <c r="DX758" s="12"/>
      <c r="DY758" s="12"/>
      <c r="DZ758" s="12"/>
      <c r="EA758" s="12"/>
      <c r="EB758" s="12"/>
      <c r="EC758" s="12"/>
      <c r="ED758" s="12"/>
      <c r="EE758" s="12"/>
      <c r="EF758" s="12"/>
      <c r="EG758" s="12"/>
      <c r="EH758" s="12"/>
      <c r="EI758" s="12"/>
      <c r="EJ758" s="12"/>
      <c r="EK758" s="12"/>
      <c r="EL758" s="12"/>
      <c r="EM758" s="12"/>
      <c r="EN758" s="12"/>
      <c r="EO758" s="12"/>
      <c r="EP758" s="12"/>
      <c r="EQ758" s="12"/>
      <c r="ER758" s="12"/>
      <c r="ES758" s="12"/>
      <c r="ET758" s="12"/>
      <c r="EU758" s="12"/>
      <c r="EV758" s="12"/>
      <c r="EW758" s="12"/>
      <c r="EX758" s="12"/>
      <c r="EY758" s="12"/>
      <c r="EZ758" s="12"/>
      <c r="FA758" s="12"/>
      <c r="FB758" s="12"/>
      <c r="FC758" s="12"/>
      <c r="FD758" s="12"/>
      <c r="FE758" s="12"/>
      <c r="FF758" s="12"/>
      <c r="FG758" s="12"/>
    </row>
    <row r="759" spans="1:163" ht="12.75" x14ac:dyDescent="0.2">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12"/>
      <c r="BH759" s="12"/>
      <c r="BI759" s="12"/>
      <c r="BJ759" s="12"/>
      <c r="BK759" s="12"/>
      <c r="BL759" s="117">
        <f>'Youth population'!AU759</f>
        <v>0</v>
      </c>
      <c r="BM759" s="12"/>
      <c r="BN759" s="12"/>
      <c r="BO759" s="12"/>
      <c r="BP759" s="12"/>
      <c r="BQ759" s="12"/>
      <c r="BR759" s="12"/>
      <c r="BS759" s="12"/>
      <c r="BT759" s="12"/>
      <c r="BU759" s="12"/>
      <c r="BV759" s="12"/>
      <c r="BW759" s="12"/>
      <c r="BX759" s="12"/>
      <c r="BY759" s="12"/>
      <c r="BZ759" s="12"/>
      <c r="CA759" s="12"/>
      <c r="CB759" s="141"/>
      <c r="CC759" s="12"/>
      <c r="CD759" s="12"/>
      <c r="CE759" s="12"/>
      <c r="CF759" s="12"/>
      <c r="CG759" s="12"/>
      <c r="CH759" s="12"/>
      <c r="CI759" s="12"/>
      <c r="CJ759" s="12"/>
      <c r="CK759" s="12"/>
      <c r="CL759" s="12"/>
      <c r="CM759" s="12"/>
      <c r="CN759" s="12"/>
      <c r="CO759" s="12"/>
      <c r="CP759" s="12"/>
      <c r="CQ759" s="12"/>
      <c r="CR759" s="12"/>
      <c r="CS759" s="12"/>
      <c r="CT759" s="12"/>
      <c r="CU759" s="12"/>
      <c r="CV759" s="12"/>
      <c r="CW759" s="12"/>
      <c r="CX759" s="12"/>
      <c r="CY759" s="12"/>
      <c r="CZ759" s="12"/>
      <c r="DA759" s="12"/>
      <c r="DB759" s="12"/>
      <c r="DC759" s="12"/>
      <c r="DD759" s="12"/>
      <c r="DE759" s="12"/>
      <c r="DF759" s="12"/>
      <c r="DG759" s="12"/>
      <c r="DH759" s="12"/>
      <c r="DI759" s="12"/>
      <c r="DJ759" s="12"/>
      <c r="DK759" s="12"/>
      <c r="DL759" s="12"/>
      <c r="DM759" s="12"/>
      <c r="DN759" s="12"/>
      <c r="DO759" s="12"/>
      <c r="DP759" s="12"/>
      <c r="DQ759" s="12"/>
      <c r="DR759" s="12"/>
      <c r="DS759" s="12"/>
      <c r="DT759" s="12"/>
      <c r="DU759" s="12"/>
      <c r="DV759" s="12"/>
      <c r="DW759" s="12"/>
      <c r="DX759" s="12"/>
      <c r="DY759" s="12"/>
      <c r="DZ759" s="12"/>
      <c r="EA759" s="12"/>
      <c r="EB759" s="12"/>
      <c r="EC759" s="12"/>
      <c r="ED759" s="12"/>
      <c r="EE759" s="12"/>
      <c r="EF759" s="12"/>
      <c r="EG759" s="12"/>
      <c r="EH759" s="12"/>
      <c r="EI759" s="12"/>
      <c r="EJ759" s="12"/>
      <c r="EK759" s="12"/>
      <c r="EL759" s="12"/>
      <c r="EM759" s="12"/>
      <c r="EN759" s="12"/>
      <c r="EO759" s="12"/>
      <c r="EP759" s="12"/>
      <c r="EQ759" s="12"/>
      <c r="ER759" s="12"/>
      <c r="ES759" s="12"/>
      <c r="ET759" s="12"/>
      <c r="EU759" s="12"/>
      <c r="EV759" s="12"/>
      <c r="EW759" s="12"/>
      <c r="EX759" s="12"/>
      <c r="EY759" s="12"/>
      <c r="EZ759" s="12"/>
      <c r="FA759" s="12"/>
      <c r="FB759" s="12"/>
      <c r="FC759" s="12"/>
      <c r="FD759" s="12"/>
      <c r="FE759" s="12"/>
      <c r="FF759" s="12"/>
      <c r="FG759" s="12"/>
    </row>
    <row r="760" spans="1:163" ht="12.75" x14ac:dyDescent="0.2">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12"/>
      <c r="BH760" s="12"/>
      <c r="BI760" s="12"/>
      <c r="BJ760" s="12"/>
      <c r="BK760" s="12"/>
      <c r="BL760" s="73">
        <f>'Youth population'!AU760</f>
        <v>0</v>
      </c>
      <c r="BM760" s="12"/>
      <c r="BN760" s="12"/>
      <c r="BO760" s="12"/>
      <c r="BP760" s="12"/>
      <c r="BQ760" s="12"/>
      <c r="BR760" s="12"/>
      <c r="BS760" s="12"/>
      <c r="BT760" s="12"/>
      <c r="BU760" s="12"/>
      <c r="BV760" s="12"/>
      <c r="BW760" s="12"/>
      <c r="BX760" s="12"/>
      <c r="BY760" s="12"/>
      <c r="BZ760" s="12"/>
      <c r="CA760" s="12"/>
      <c r="CB760" s="141"/>
      <c r="CC760" s="12"/>
      <c r="CD760" s="12"/>
      <c r="CE760" s="12"/>
      <c r="CF760" s="12"/>
      <c r="CG760" s="12"/>
      <c r="CH760" s="12"/>
      <c r="CI760" s="12"/>
      <c r="CJ760" s="12"/>
      <c r="CK760" s="12"/>
      <c r="CL760" s="12"/>
      <c r="CM760" s="12"/>
      <c r="CN760" s="12"/>
      <c r="CO760" s="12"/>
      <c r="CP760" s="12"/>
      <c r="CQ760" s="12"/>
      <c r="CR760" s="12"/>
      <c r="CS760" s="12"/>
      <c r="CT760" s="12"/>
      <c r="CU760" s="12"/>
      <c r="CV760" s="12"/>
      <c r="CW760" s="12"/>
      <c r="CX760" s="12"/>
      <c r="CY760" s="12"/>
      <c r="CZ760" s="12"/>
      <c r="DA760" s="12"/>
      <c r="DB760" s="12"/>
      <c r="DC760" s="12"/>
      <c r="DD760" s="12"/>
      <c r="DE760" s="12"/>
      <c r="DF760" s="12"/>
      <c r="DG760" s="12"/>
      <c r="DH760" s="12"/>
      <c r="DI760" s="12"/>
      <c r="DJ760" s="12"/>
      <c r="DK760" s="12"/>
      <c r="DL760" s="12"/>
      <c r="DM760" s="12"/>
      <c r="DN760" s="12"/>
      <c r="DO760" s="12"/>
      <c r="DP760" s="12"/>
      <c r="DQ760" s="12"/>
      <c r="DR760" s="12"/>
      <c r="DS760" s="12"/>
      <c r="DT760" s="12"/>
      <c r="DU760" s="12"/>
      <c r="DV760" s="12"/>
      <c r="DW760" s="12"/>
      <c r="DX760" s="12"/>
      <c r="DY760" s="12"/>
      <c r="DZ760" s="12"/>
      <c r="EA760" s="12"/>
      <c r="EB760" s="12"/>
      <c r="EC760" s="12"/>
      <c r="ED760" s="12"/>
      <c r="EE760" s="12"/>
      <c r="EF760" s="12"/>
      <c r="EG760" s="12"/>
      <c r="EH760" s="12"/>
      <c r="EI760" s="12"/>
      <c r="EJ760" s="12"/>
      <c r="EK760" s="12"/>
      <c r="EL760" s="12"/>
      <c r="EM760" s="12"/>
      <c r="EN760" s="12"/>
      <c r="EO760" s="12"/>
      <c r="EP760" s="12"/>
      <c r="EQ760" s="12"/>
      <c r="ER760" s="12"/>
      <c r="ES760" s="12"/>
      <c r="ET760" s="12"/>
      <c r="EU760" s="12"/>
      <c r="EV760" s="12"/>
      <c r="EW760" s="12"/>
      <c r="EX760" s="12"/>
      <c r="EY760" s="12"/>
      <c r="EZ760" s="12"/>
      <c r="FA760" s="12"/>
      <c r="FB760" s="12"/>
      <c r="FC760" s="12"/>
      <c r="FD760" s="12"/>
      <c r="FE760" s="12"/>
      <c r="FF760" s="12"/>
      <c r="FG760" s="12"/>
    </row>
    <row r="761" spans="1:163" ht="12.75" x14ac:dyDescent="0.2">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12"/>
      <c r="BH761" s="12"/>
      <c r="BI761" s="12"/>
      <c r="BJ761" s="12"/>
      <c r="BK761" s="12"/>
      <c r="BL761" s="73">
        <f>'Youth population'!AU761</f>
        <v>0</v>
      </c>
      <c r="BM761" s="12"/>
      <c r="BN761" s="12"/>
      <c r="BO761" s="12"/>
      <c r="BP761" s="12"/>
      <c r="BQ761" s="12"/>
      <c r="BR761" s="12"/>
      <c r="BS761" s="12"/>
      <c r="BT761" s="12"/>
      <c r="BU761" s="12"/>
      <c r="BV761" s="12"/>
      <c r="BW761" s="12"/>
      <c r="BX761" s="12"/>
      <c r="BY761" s="12"/>
      <c r="BZ761" s="12"/>
      <c r="CA761" s="12"/>
      <c r="CB761" s="141"/>
      <c r="CC761" s="12"/>
      <c r="CD761" s="12"/>
      <c r="CE761" s="12"/>
      <c r="CF761" s="12"/>
      <c r="CG761" s="12"/>
      <c r="CH761" s="12"/>
      <c r="CI761" s="12"/>
      <c r="CJ761" s="12"/>
      <c r="CK761" s="12"/>
      <c r="CL761" s="12"/>
      <c r="CM761" s="12"/>
      <c r="CN761" s="12"/>
      <c r="CO761" s="12"/>
      <c r="CP761" s="12"/>
      <c r="CQ761" s="12"/>
      <c r="CR761" s="12"/>
      <c r="CS761" s="12"/>
      <c r="CT761" s="12"/>
      <c r="CU761" s="12"/>
      <c r="CV761" s="12"/>
      <c r="CW761" s="12"/>
      <c r="CX761" s="12"/>
      <c r="CY761" s="12"/>
      <c r="CZ761" s="12"/>
      <c r="DA761" s="12"/>
      <c r="DB761" s="12"/>
      <c r="DC761" s="12"/>
      <c r="DD761" s="12"/>
      <c r="DE761" s="12"/>
      <c r="DF761" s="12"/>
      <c r="DG761" s="12"/>
      <c r="DH761" s="12"/>
      <c r="DI761" s="12"/>
      <c r="DJ761" s="12"/>
      <c r="DK761" s="12"/>
      <c r="DL761" s="12"/>
      <c r="DM761" s="12"/>
      <c r="DN761" s="12"/>
      <c r="DO761" s="12"/>
      <c r="DP761" s="12"/>
      <c r="DQ761" s="12"/>
      <c r="DR761" s="12"/>
      <c r="DS761" s="12"/>
      <c r="DT761" s="12"/>
      <c r="DU761" s="12"/>
      <c r="DV761" s="12"/>
      <c r="DW761" s="12"/>
      <c r="DX761" s="12"/>
      <c r="DY761" s="12"/>
      <c r="DZ761" s="12"/>
      <c r="EA761" s="12"/>
      <c r="EB761" s="12"/>
      <c r="EC761" s="12"/>
      <c r="ED761" s="12"/>
      <c r="EE761" s="12"/>
      <c r="EF761" s="12"/>
      <c r="EG761" s="12"/>
      <c r="EH761" s="12"/>
      <c r="EI761" s="12"/>
      <c r="EJ761" s="12"/>
      <c r="EK761" s="12"/>
      <c r="EL761" s="12"/>
      <c r="EM761" s="12"/>
      <c r="EN761" s="12"/>
      <c r="EO761" s="12"/>
      <c r="EP761" s="12"/>
      <c r="EQ761" s="12"/>
      <c r="ER761" s="12"/>
      <c r="ES761" s="12"/>
      <c r="ET761" s="12"/>
      <c r="EU761" s="12"/>
      <c r="EV761" s="12"/>
      <c r="EW761" s="12"/>
      <c r="EX761" s="12"/>
      <c r="EY761" s="12"/>
      <c r="EZ761" s="12"/>
      <c r="FA761" s="12"/>
      <c r="FB761" s="12"/>
      <c r="FC761" s="12"/>
      <c r="FD761" s="12"/>
      <c r="FE761" s="12"/>
      <c r="FF761" s="12"/>
      <c r="FG761" s="12"/>
    </row>
    <row r="762" spans="1:163" ht="12.75" x14ac:dyDescent="0.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12"/>
      <c r="BH762" s="12"/>
      <c r="BI762" s="12"/>
      <c r="BJ762" s="12"/>
      <c r="BK762" s="12"/>
      <c r="BL762" s="117">
        <f>'Youth population'!AU762</f>
        <v>0</v>
      </c>
      <c r="BM762" s="12"/>
      <c r="BN762" s="12"/>
      <c r="BO762" s="12"/>
      <c r="BP762" s="12"/>
      <c r="BQ762" s="12"/>
      <c r="BR762" s="12"/>
      <c r="BS762" s="12"/>
      <c r="BT762" s="12"/>
      <c r="BU762" s="12"/>
      <c r="BV762" s="12"/>
      <c r="BW762" s="12"/>
      <c r="BX762" s="12"/>
      <c r="BY762" s="12"/>
      <c r="BZ762" s="12"/>
      <c r="CA762" s="12"/>
      <c r="CB762" s="141"/>
      <c r="CC762" s="12"/>
      <c r="CD762" s="12"/>
      <c r="CE762" s="12"/>
      <c r="CF762" s="12"/>
      <c r="CG762" s="12"/>
      <c r="CH762" s="12"/>
      <c r="CI762" s="12"/>
      <c r="CJ762" s="12"/>
      <c r="CK762" s="12"/>
      <c r="CL762" s="12"/>
      <c r="CM762" s="12"/>
      <c r="CN762" s="12"/>
      <c r="CO762" s="12"/>
      <c r="CP762" s="12"/>
      <c r="CQ762" s="12"/>
      <c r="CR762" s="12"/>
      <c r="CS762" s="12"/>
      <c r="CT762" s="12"/>
      <c r="CU762" s="12"/>
      <c r="CV762" s="12"/>
      <c r="CW762" s="12"/>
      <c r="CX762" s="12"/>
      <c r="CY762" s="12"/>
      <c r="CZ762" s="12"/>
      <c r="DA762" s="12"/>
      <c r="DB762" s="12"/>
      <c r="DC762" s="12"/>
      <c r="DD762" s="12"/>
      <c r="DE762" s="12"/>
      <c r="DF762" s="12"/>
      <c r="DG762" s="12"/>
      <c r="DH762" s="12"/>
      <c r="DI762" s="12"/>
      <c r="DJ762" s="12"/>
      <c r="DK762" s="12"/>
      <c r="DL762" s="12"/>
      <c r="DM762" s="12"/>
      <c r="DN762" s="12"/>
      <c r="DO762" s="12"/>
      <c r="DP762" s="12"/>
      <c r="DQ762" s="12"/>
      <c r="DR762" s="12"/>
      <c r="DS762" s="12"/>
      <c r="DT762" s="12"/>
      <c r="DU762" s="12"/>
      <c r="DV762" s="12"/>
      <c r="DW762" s="12"/>
      <c r="DX762" s="12"/>
      <c r="DY762" s="12"/>
      <c r="DZ762" s="12"/>
      <c r="EA762" s="12"/>
      <c r="EB762" s="12"/>
      <c r="EC762" s="12"/>
      <c r="ED762" s="12"/>
      <c r="EE762" s="12"/>
      <c r="EF762" s="12"/>
      <c r="EG762" s="12"/>
      <c r="EH762" s="12"/>
      <c r="EI762" s="12"/>
      <c r="EJ762" s="12"/>
      <c r="EK762" s="12"/>
      <c r="EL762" s="12"/>
      <c r="EM762" s="12"/>
      <c r="EN762" s="12"/>
      <c r="EO762" s="12"/>
      <c r="EP762" s="12"/>
      <c r="EQ762" s="12"/>
      <c r="ER762" s="12"/>
      <c r="ES762" s="12"/>
      <c r="ET762" s="12"/>
      <c r="EU762" s="12"/>
      <c r="EV762" s="12"/>
      <c r="EW762" s="12"/>
      <c r="EX762" s="12"/>
      <c r="EY762" s="12"/>
      <c r="EZ762" s="12"/>
      <c r="FA762" s="12"/>
      <c r="FB762" s="12"/>
      <c r="FC762" s="12"/>
      <c r="FD762" s="12"/>
      <c r="FE762" s="12"/>
      <c r="FF762" s="12"/>
      <c r="FG762" s="12"/>
    </row>
    <row r="763" spans="1:163" ht="12.75" x14ac:dyDescent="0.2">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12"/>
      <c r="BH763" s="12"/>
      <c r="BI763" s="12"/>
      <c r="BJ763" s="12"/>
      <c r="BK763" s="12"/>
      <c r="BL763" s="81">
        <f>'Youth population'!AU763</f>
        <v>0</v>
      </c>
      <c r="BM763" s="12"/>
      <c r="BN763" s="12"/>
      <c r="BO763" s="12"/>
      <c r="BP763" s="12"/>
      <c r="BQ763" s="12"/>
      <c r="BR763" s="12"/>
      <c r="BS763" s="12"/>
      <c r="BT763" s="12"/>
      <c r="BU763" s="12"/>
      <c r="BV763" s="12"/>
      <c r="BW763" s="12"/>
      <c r="BX763" s="12"/>
      <c r="BY763" s="12"/>
      <c r="BZ763" s="12"/>
      <c r="CA763" s="12"/>
      <c r="CB763" s="141"/>
      <c r="CC763" s="12"/>
      <c r="CD763" s="12"/>
      <c r="CE763" s="12"/>
      <c r="CF763" s="12"/>
      <c r="CG763" s="12"/>
      <c r="CH763" s="12"/>
      <c r="CI763" s="12"/>
      <c r="CJ763" s="12"/>
      <c r="CK763" s="12"/>
      <c r="CL763" s="12"/>
      <c r="CM763" s="12"/>
      <c r="CN763" s="12"/>
      <c r="CO763" s="12"/>
      <c r="CP763" s="12"/>
      <c r="CQ763" s="12"/>
      <c r="CR763" s="12"/>
      <c r="CS763" s="12"/>
      <c r="CT763" s="12"/>
      <c r="CU763" s="12"/>
      <c r="CV763" s="12"/>
      <c r="CW763" s="12"/>
      <c r="CX763" s="12"/>
      <c r="CY763" s="12"/>
      <c r="CZ763" s="12"/>
      <c r="DA763" s="12"/>
      <c r="DB763" s="12"/>
      <c r="DC763" s="12"/>
      <c r="DD763" s="12"/>
      <c r="DE763" s="12"/>
      <c r="DF763" s="12"/>
      <c r="DG763" s="12"/>
      <c r="DH763" s="12"/>
      <c r="DI763" s="12"/>
      <c r="DJ763" s="12"/>
      <c r="DK763" s="12"/>
      <c r="DL763" s="12"/>
      <c r="DM763" s="12"/>
      <c r="DN763" s="12"/>
      <c r="DO763" s="12"/>
      <c r="DP763" s="12"/>
      <c r="DQ763" s="12"/>
      <c r="DR763" s="12"/>
      <c r="DS763" s="12"/>
      <c r="DT763" s="12"/>
      <c r="DU763" s="12"/>
      <c r="DV763" s="12"/>
      <c r="DW763" s="12"/>
      <c r="DX763" s="12"/>
      <c r="DY763" s="12"/>
      <c r="DZ763" s="12"/>
      <c r="EA763" s="12"/>
      <c r="EB763" s="12"/>
      <c r="EC763" s="12"/>
      <c r="ED763" s="12"/>
      <c r="EE763" s="12"/>
      <c r="EF763" s="12"/>
      <c r="EG763" s="12"/>
      <c r="EH763" s="12"/>
      <c r="EI763" s="12"/>
      <c r="EJ763" s="12"/>
      <c r="EK763" s="12"/>
      <c r="EL763" s="12"/>
      <c r="EM763" s="12"/>
      <c r="EN763" s="12"/>
      <c r="EO763" s="12"/>
      <c r="EP763" s="12"/>
      <c r="EQ763" s="12"/>
      <c r="ER763" s="12"/>
      <c r="ES763" s="12"/>
      <c r="ET763" s="12"/>
      <c r="EU763" s="12"/>
      <c r="EV763" s="12"/>
      <c r="EW763" s="12"/>
      <c r="EX763" s="12"/>
      <c r="EY763" s="12"/>
      <c r="EZ763" s="12"/>
      <c r="FA763" s="12"/>
      <c r="FB763" s="12"/>
      <c r="FC763" s="12"/>
      <c r="FD763" s="12"/>
      <c r="FE763" s="12"/>
      <c r="FF763" s="12"/>
      <c r="FG763" s="12"/>
    </row>
    <row r="764" spans="1:163" ht="12.75" x14ac:dyDescent="0.2">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12"/>
      <c r="BH764" s="12"/>
      <c r="BI764" s="12"/>
      <c r="BJ764" s="12"/>
      <c r="BK764" s="12"/>
      <c r="BL764" s="81">
        <f>'Youth population'!AU764</f>
        <v>0</v>
      </c>
      <c r="BM764" s="12"/>
      <c r="BN764" s="12"/>
      <c r="BO764" s="12"/>
      <c r="BP764" s="12"/>
      <c r="BQ764" s="12"/>
      <c r="BR764" s="12"/>
      <c r="BS764" s="12"/>
      <c r="BT764" s="12"/>
      <c r="BU764" s="12"/>
      <c r="BV764" s="12"/>
      <c r="BW764" s="12"/>
      <c r="BX764" s="12"/>
      <c r="BY764" s="12"/>
      <c r="BZ764" s="12"/>
      <c r="CA764" s="12"/>
      <c r="CB764" s="141"/>
      <c r="CC764" s="12"/>
      <c r="CD764" s="12"/>
      <c r="CE764" s="12"/>
      <c r="CF764" s="12"/>
      <c r="CG764" s="12"/>
      <c r="CH764" s="12"/>
      <c r="CI764" s="12"/>
      <c r="CJ764" s="12"/>
      <c r="CK764" s="12"/>
      <c r="CL764" s="12"/>
      <c r="CM764" s="12"/>
      <c r="CN764" s="12"/>
      <c r="CO764" s="12"/>
      <c r="CP764" s="12"/>
      <c r="CQ764" s="12"/>
      <c r="CR764" s="12"/>
      <c r="CS764" s="12"/>
      <c r="CT764" s="12"/>
      <c r="CU764" s="12"/>
      <c r="CV764" s="12"/>
      <c r="CW764" s="12"/>
      <c r="CX764" s="12"/>
      <c r="CY764" s="12"/>
      <c r="CZ764" s="12"/>
      <c r="DA764" s="12"/>
      <c r="DB764" s="12"/>
      <c r="DC764" s="12"/>
      <c r="DD764" s="12"/>
      <c r="DE764" s="12"/>
      <c r="DF764" s="12"/>
      <c r="DG764" s="12"/>
      <c r="DH764" s="12"/>
      <c r="DI764" s="12"/>
      <c r="DJ764" s="12"/>
      <c r="DK764" s="12"/>
      <c r="DL764" s="12"/>
      <c r="DM764" s="12"/>
      <c r="DN764" s="12"/>
      <c r="DO764" s="12"/>
      <c r="DP764" s="12"/>
      <c r="DQ764" s="12"/>
      <c r="DR764" s="12"/>
      <c r="DS764" s="12"/>
      <c r="DT764" s="12"/>
      <c r="DU764" s="12"/>
      <c r="DV764" s="12"/>
      <c r="DW764" s="12"/>
      <c r="DX764" s="12"/>
      <c r="DY764" s="12"/>
      <c r="DZ764" s="12"/>
      <c r="EA764" s="12"/>
      <c r="EB764" s="12"/>
      <c r="EC764" s="12"/>
      <c r="ED764" s="12"/>
      <c r="EE764" s="12"/>
      <c r="EF764" s="12"/>
      <c r="EG764" s="12"/>
      <c r="EH764" s="12"/>
      <c r="EI764" s="12"/>
      <c r="EJ764" s="12"/>
      <c r="EK764" s="12"/>
      <c r="EL764" s="12"/>
      <c r="EM764" s="12"/>
      <c r="EN764" s="12"/>
      <c r="EO764" s="12"/>
      <c r="EP764" s="12"/>
      <c r="EQ764" s="12"/>
      <c r="ER764" s="12"/>
      <c r="ES764" s="12"/>
      <c r="ET764" s="12"/>
      <c r="EU764" s="12"/>
      <c r="EV764" s="12"/>
      <c r="EW764" s="12"/>
      <c r="EX764" s="12"/>
      <c r="EY764" s="12"/>
      <c r="EZ764" s="12"/>
      <c r="FA764" s="12"/>
      <c r="FB764" s="12"/>
      <c r="FC764" s="12"/>
      <c r="FD764" s="12"/>
      <c r="FE764" s="12"/>
      <c r="FF764" s="12"/>
      <c r="FG764" s="12"/>
    </row>
    <row r="765" spans="1:163" ht="12.75" x14ac:dyDescent="0.2">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12"/>
      <c r="BH765" s="12"/>
      <c r="BI765" s="12"/>
      <c r="BJ765" s="12"/>
      <c r="BK765" s="12"/>
      <c r="BL765" s="69">
        <f>'Youth population'!AU765</f>
        <v>0</v>
      </c>
      <c r="BM765" s="12"/>
      <c r="BN765" s="12"/>
      <c r="BO765" s="12"/>
      <c r="BP765" s="12"/>
      <c r="BQ765" s="12"/>
      <c r="BR765" s="12"/>
      <c r="BS765" s="12"/>
      <c r="BT765" s="12"/>
      <c r="BU765" s="12"/>
      <c r="BV765" s="12"/>
      <c r="BW765" s="12"/>
      <c r="BX765" s="12"/>
      <c r="BY765" s="12"/>
      <c r="BZ765" s="12"/>
      <c r="CA765" s="12"/>
      <c r="CB765" s="141"/>
      <c r="CC765" s="12"/>
      <c r="CD765" s="12"/>
      <c r="CE765" s="12"/>
      <c r="CF765" s="12"/>
      <c r="CG765" s="12"/>
      <c r="CH765" s="12"/>
      <c r="CI765" s="12"/>
      <c r="CJ765" s="12"/>
      <c r="CK765" s="12"/>
      <c r="CL765" s="12"/>
      <c r="CM765" s="12"/>
      <c r="CN765" s="12"/>
      <c r="CO765" s="12"/>
      <c r="CP765" s="12"/>
      <c r="CQ765" s="12"/>
      <c r="CR765" s="12"/>
      <c r="CS765" s="12"/>
      <c r="CT765" s="12"/>
      <c r="CU765" s="12"/>
      <c r="CV765" s="12"/>
      <c r="CW765" s="12"/>
      <c r="CX765" s="12"/>
      <c r="CY765" s="12"/>
      <c r="CZ765" s="12"/>
      <c r="DA765" s="12"/>
      <c r="DB765" s="12"/>
      <c r="DC765" s="12"/>
      <c r="DD765" s="12"/>
      <c r="DE765" s="12"/>
      <c r="DF765" s="12"/>
      <c r="DG765" s="12"/>
      <c r="DH765" s="12"/>
      <c r="DI765" s="12"/>
      <c r="DJ765" s="12"/>
      <c r="DK765" s="12"/>
      <c r="DL765" s="12"/>
      <c r="DM765" s="12"/>
      <c r="DN765" s="12"/>
      <c r="DO765" s="12"/>
      <c r="DP765" s="12"/>
      <c r="DQ765" s="12"/>
      <c r="DR765" s="12"/>
      <c r="DS765" s="12"/>
      <c r="DT765" s="12"/>
      <c r="DU765" s="12"/>
      <c r="DV765" s="12"/>
      <c r="DW765" s="12"/>
      <c r="DX765" s="12"/>
      <c r="DY765" s="12"/>
      <c r="DZ765" s="12"/>
      <c r="EA765" s="12"/>
      <c r="EB765" s="12"/>
      <c r="EC765" s="12"/>
      <c r="ED765" s="12"/>
      <c r="EE765" s="12"/>
      <c r="EF765" s="12"/>
      <c r="EG765" s="12"/>
      <c r="EH765" s="12"/>
      <c r="EI765" s="12"/>
      <c r="EJ765" s="12"/>
      <c r="EK765" s="12"/>
      <c r="EL765" s="12"/>
      <c r="EM765" s="12"/>
      <c r="EN765" s="12"/>
      <c r="EO765" s="12"/>
      <c r="EP765" s="12"/>
      <c r="EQ765" s="12"/>
      <c r="ER765" s="12"/>
      <c r="ES765" s="12"/>
      <c r="ET765" s="12"/>
      <c r="EU765" s="12"/>
      <c r="EV765" s="12"/>
      <c r="EW765" s="12"/>
      <c r="EX765" s="12"/>
      <c r="EY765" s="12"/>
      <c r="EZ765" s="12"/>
      <c r="FA765" s="12"/>
      <c r="FB765" s="12"/>
      <c r="FC765" s="12"/>
      <c r="FD765" s="12"/>
      <c r="FE765" s="12"/>
      <c r="FF765" s="12"/>
      <c r="FG765" s="12"/>
    </row>
    <row r="766" spans="1:163" ht="12.75" x14ac:dyDescent="0.2">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81">
        <f>'Youth population'!AU766</f>
        <v>0</v>
      </c>
      <c r="BM766" s="12"/>
      <c r="BN766" s="12"/>
      <c r="BO766" s="12"/>
      <c r="BP766" s="12"/>
      <c r="BQ766" s="12"/>
      <c r="BR766" s="12"/>
      <c r="BS766" s="12"/>
      <c r="BT766" s="12"/>
      <c r="BU766" s="12"/>
      <c r="BV766" s="12"/>
      <c r="BW766" s="12"/>
      <c r="BX766" s="12"/>
      <c r="BY766" s="12"/>
      <c r="BZ766" s="12"/>
      <c r="CA766" s="12"/>
      <c r="CB766" s="141"/>
      <c r="CC766" s="12"/>
      <c r="CD766" s="12"/>
      <c r="CE766" s="12"/>
      <c r="CF766" s="12"/>
      <c r="CG766" s="12"/>
      <c r="CH766" s="12"/>
      <c r="CI766" s="12"/>
      <c r="CJ766" s="12"/>
      <c r="CK766" s="12"/>
      <c r="CL766" s="12"/>
      <c r="CM766" s="12"/>
      <c r="CN766" s="12"/>
      <c r="CO766" s="12"/>
      <c r="CP766" s="12"/>
      <c r="CQ766" s="12"/>
      <c r="CR766" s="12"/>
      <c r="CS766" s="12"/>
      <c r="CT766" s="12"/>
      <c r="CU766" s="12"/>
      <c r="CV766" s="12"/>
      <c r="CW766" s="12"/>
      <c r="CX766" s="12"/>
      <c r="CY766" s="12"/>
      <c r="CZ766" s="12"/>
      <c r="DA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c r="EA766" s="12"/>
      <c r="EB766" s="12"/>
      <c r="EC766" s="12"/>
      <c r="ED766" s="12"/>
      <c r="EE766" s="12"/>
      <c r="EF766" s="12"/>
      <c r="EG766" s="12"/>
      <c r="EH766" s="12"/>
      <c r="EI766" s="12"/>
      <c r="EJ766" s="12"/>
      <c r="EK766" s="12"/>
      <c r="EL766" s="12"/>
      <c r="EM766" s="12"/>
      <c r="EN766" s="12"/>
      <c r="EO766" s="12"/>
      <c r="EP766" s="12"/>
      <c r="EQ766" s="12"/>
      <c r="ER766" s="12"/>
      <c r="ES766" s="12"/>
      <c r="ET766" s="12"/>
      <c r="EU766" s="12"/>
      <c r="EV766" s="12"/>
      <c r="EW766" s="12"/>
      <c r="EX766" s="12"/>
      <c r="EY766" s="12"/>
      <c r="EZ766" s="12"/>
      <c r="FA766" s="12"/>
      <c r="FB766" s="12"/>
      <c r="FC766" s="12"/>
      <c r="FD766" s="12"/>
      <c r="FE766" s="12"/>
      <c r="FF766" s="12"/>
      <c r="FG766" s="12"/>
    </row>
    <row r="767" spans="1:163" ht="12.75" x14ac:dyDescent="0.2">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2"/>
      <c r="BV767" s="12"/>
      <c r="BW767" s="12"/>
      <c r="BX767" s="12"/>
      <c r="BY767" s="12"/>
      <c r="BZ767" s="12"/>
      <c r="CA767" s="12"/>
      <c r="CB767" s="141"/>
      <c r="CC767" s="12"/>
      <c r="CD767" s="12"/>
      <c r="CE767" s="12"/>
      <c r="CF767" s="12"/>
      <c r="CG767" s="12"/>
      <c r="CH767" s="12"/>
      <c r="CI767" s="12"/>
      <c r="CJ767" s="12"/>
      <c r="CK767" s="12"/>
      <c r="CL767" s="12"/>
      <c r="CM767" s="12"/>
      <c r="CN767" s="12"/>
      <c r="CO767" s="12"/>
      <c r="CP767" s="12"/>
      <c r="CQ767" s="12"/>
      <c r="CR767" s="12"/>
      <c r="CS767" s="12"/>
      <c r="CT767" s="12"/>
      <c r="CU767" s="12"/>
      <c r="CV767" s="12"/>
      <c r="CW767" s="12"/>
      <c r="CX767" s="12"/>
      <c r="CY767" s="12"/>
      <c r="CZ767" s="12"/>
      <c r="DA767" s="12"/>
      <c r="DB767" s="12"/>
      <c r="DC767" s="12"/>
      <c r="DD767" s="12"/>
      <c r="DE767" s="12"/>
      <c r="DF767" s="12"/>
      <c r="DG767" s="12"/>
      <c r="DH767" s="12"/>
      <c r="DI767" s="12"/>
      <c r="DJ767" s="12"/>
      <c r="DK767" s="12"/>
      <c r="DL767" s="12"/>
      <c r="DM767" s="12"/>
      <c r="DN767" s="12"/>
      <c r="DO767" s="12"/>
      <c r="DP767" s="12"/>
      <c r="DQ767" s="12"/>
      <c r="DR767" s="12"/>
      <c r="DS767" s="12"/>
      <c r="DT767" s="12"/>
      <c r="DU767" s="12"/>
      <c r="DV767" s="12"/>
      <c r="DW767" s="12"/>
      <c r="DX767" s="12"/>
      <c r="DY767" s="12"/>
      <c r="DZ767" s="12"/>
      <c r="EA767" s="12"/>
      <c r="EB767" s="12"/>
      <c r="EC767" s="12"/>
      <c r="ED767" s="12"/>
      <c r="EE767" s="12"/>
      <c r="EF767" s="12"/>
      <c r="EG767" s="12"/>
      <c r="EH767" s="12"/>
      <c r="EI767" s="12"/>
      <c r="EJ767" s="12"/>
      <c r="EK767" s="12"/>
      <c r="EL767" s="12"/>
      <c r="EM767" s="12"/>
      <c r="EN767" s="12"/>
      <c r="EO767" s="12"/>
      <c r="EP767" s="12"/>
      <c r="EQ767" s="12"/>
      <c r="ER767" s="12"/>
      <c r="ES767" s="12"/>
      <c r="ET767" s="12"/>
      <c r="EU767" s="12"/>
      <c r="EV767" s="12"/>
      <c r="EW767" s="12"/>
      <c r="EX767" s="12"/>
      <c r="EY767" s="12"/>
      <c r="EZ767" s="12"/>
      <c r="FA767" s="12"/>
      <c r="FB767" s="12"/>
      <c r="FC767" s="12"/>
      <c r="FD767" s="12"/>
      <c r="FE767" s="12"/>
      <c r="FF767" s="12"/>
      <c r="FG767" s="12"/>
    </row>
    <row r="768" spans="1:163" ht="12.75" x14ac:dyDescent="0.2">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12"/>
      <c r="BH768" s="12"/>
      <c r="BI768" s="12"/>
      <c r="BJ768" s="12"/>
      <c r="BK768" s="12"/>
      <c r="BL768" s="10"/>
      <c r="BM768" s="12"/>
      <c r="BN768" s="12"/>
      <c r="BO768" s="12"/>
      <c r="BP768" s="12"/>
      <c r="BQ768" s="12"/>
      <c r="BR768" s="12"/>
      <c r="BS768" s="12"/>
      <c r="BT768" s="12"/>
      <c r="BU768" s="12"/>
      <c r="BV768" s="12"/>
      <c r="BW768" s="12"/>
      <c r="BX768" s="12"/>
      <c r="BY768" s="12"/>
      <c r="BZ768" s="12"/>
      <c r="CA768" s="12"/>
      <c r="CB768" s="141"/>
      <c r="CC768" s="12"/>
      <c r="CD768" s="12"/>
      <c r="CE768" s="12"/>
      <c r="CF768" s="12"/>
      <c r="CG768" s="12"/>
      <c r="CH768" s="12"/>
      <c r="CI768" s="12"/>
      <c r="CJ768" s="12"/>
      <c r="CK768" s="12"/>
      <c r="CL768" s="12"/>
      <c r="CM768" s="12"/>
      <c r="CN768" s="12"/>
      <c r="CO768" s="12"/>
      <c r="CP768" s="12"/>
      <c r="CQ768" s="12"/>
      <c r="CR768" s="12"/>
      <c r="CS768" s="12"/>
      <c r="CT768" s="12"/>
      <c r="CU768" s="12"/>
      <c r="CV768" s="12"/>
      <c r="CW768" s="12"/>
      <c r="CX768" s="12"/>
      <c r="CY768" s="12"/>
      <c r="CZ768" s="12"/>
      <c r="DA768" s="12"/>
      <c r="DB768" s="12"/>
      <c r="DC768" s="12"/>
      <c r="DD768" s="12"/>
      <c r="DE768" s="12"/>
      <c r="DF768" s="12"/>
      <c r="DG768" s="12"/>
      <c r="DH768" s="12"/>
      <c r="DI768" s="12"/>
      <c r="DJ768" s="12"/>
      <c r="DK768" s="12"/>
      <c r="DL768" s="12"/>
      <c r="DM768" s="12"/>
      <c r="DN768" s="12"/>
      <c r="DO768" s="12"/>
      <c r="DP768" s="12"/>
      <c r="DQ768" s="12"/>
      <c r="DR768" s="12"/>
      <c r="DS768" s="12"/>
      <c r="DT768" s="12"/>
      <c r="DU768" s="12"/>
      <c r="DV768" s="12"/>
      <c r="DW768" s="12"/>
      <c r="DX768" s="12"/>
      <c r="DY768" s="12"/>
      <c r="DZ768" s="12"/>
      <c r="EA768" s="12"/>
      <c r="EB768" s="12"/>
      <c r="EC768" s="12"/>
      <c r="ED768" s="12"/>
      <c r="EE768" s="12"/>
      <c r="EF768" s="12"/>
      <c r="EG768" s="12"/>
      <c r="EH768" s="12"/>
      <c r="EI768" s="12"/>
      <c r="EJ768" s="12"/>
      <c r="EK768" s="12"/>
      <c r="EL768" s="12"/>
      <c r="EM768" s="12"/>
      <c r="EN768" s="12"/>
      <c r="EO768" s="12"/>
      <c r="EP768" s="12"/>
      <c r="EQ768" s="12"/>
      <c r="ER768" s="12"/>
      <c r="ES768" s="12"/>
      <c r="ET768" s="12"/>
      <c r="EU768" s="12"/>
      <c r="EV768" s="12"/>
      <c r="EW768" s="12"/>
      <c r="EX768" s="12"/>
      <c r="EY768" s="12"/>
      <c r="EZ768" s="12"/>
      <c r="FA768" s="12"/>
      <c r="FB768" s="12"/>
      <c r="FC768" s="12"/>
      <c r="FD768" s="12"/>
      <c r="FE768" s="12"/>
      <c r="FF768" s="12"/>
      <c r="FG768" s="12"/>
    </row>
    <row r="769" spans="1:163" ht="12.75" x14ac:dyDescent="0.2">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12"/>
      <c r="BH769" s="12"/>
      <c r="BI769" s="12"/>
      <c r="BJ769" s="12"/>
      <c r="BK769" s="12"/>
      <c r="BL769" s="10"/>
      <c r="BM769" s="12"/>
      <c r="BN769" s="12"/>
      <c r="BO769" s="12"/>
      <c r="BP769" s="12"/>
      <c r="BQ769" s="12"/>
      <c r="BR769" s="12"/>
      <c r="BS769" s="12"/>
      <c r="BT769" s="12"/>
      <c r="BU769" s="12"/>
      <c r="BV769" s="12"/>
      <c r="BW769" s="12"/>
      <c r="BX769" s="12"/>
      <c r="BY769" s="12"/>
      <c r="BZ769" s="12"/>
      <c r="CA769" s="12"/>
      <c r="CB769" s="141"/>
      <c r="CC769" s="12"/>
      <c r="CD769" s="12"/>
      <c r="CE769" s="12"/>
      <c r="CF769" s="12"/>
      <c r="CG769" s="12"/>
      <c r="CH769" s="12"/>
      <c r="CI769" s="12"/>
      <c r="CJ769" s="12"/>
      <c r="CK769" s="12"/>
      <c r="CL769" s="12"/>
      <c r="CM769" s="12"/>
      <c r="CN769" s="12"/>
      <c r="CO769" s="12"/>
      <c r="CP769" s="12"/>
      <c r="CQ769" s="12"/>
      <c r="CR769" s="12"/>
      <c r="CS769" s="12"/>
      <c r="CT769" s="12"/>
      <c r="CU769" s="12"/>
      <c r="CV769" s="12"/>
      <c r="CW769" s="12"/>
      <c r="CX769" s="12"/>
      <c r="CY769" s="12"/>
      <c r="CZ769" s="12"/>
      <c r="DA769" s="12"/>
      <c r="DB769" s="12"/>
      <c r="DC769" s="12"/>
      <c r="DD769" s="12"/>
      <c r="DE769" s="12"/>
      <c r="DF769" s="12"/>
      <c r="DG769" s="12"/>
      <c r="DH769" s="12"/>
      <c r="DI769" s="12"/>
      <c r="DJ769" s="12"/>
      <c r="DK769" s="12"/>
      <c r="DL769" s="12"/>
      <c r="DM769" s="12"/>
      <c r="DN769" s="12"/>
      <c r="DO769" s="12"/>
      <c r="DP769" s="12"/>
      <c r="DQ769" s="12"/>
      <c r="DR769" s="12"/>
      <c r="DS769" s="12"/>
      <c r="DT769" s="12"/>
      <c r="DU769" s="12"/>
      <c r="DV769" s="12"/>
      <c r="DW769" s="12"/>
      <c r="DX769" s="12"/>
      <c r="DY769" s="12"/>
      <c r="DZ769" s="12"/>
      <c r="EA769" s="12"/>
      <c r="EB769" s="12"/>
      <c r="EC769" s="12"/>
      <c r="ED769" s="12"/>
      <c r="EE769" s="12"/>
      <c r="EF769" s="12"/>
      <c r="EG769" s="12"/>
      <c r="EH769" s="12"/>
      <c r="EI769" s="12"/>
      <c r="EJ769" s="12"/>
      <c r="EK769" s="12"/>
      <c r="EL769" s="12"/>
      <c r="EM769" s="12"/>
      <c r="EN769" s="12"/>
      <c r="EO769" s="12"/>
      <c r="EP769" s="12"/>
      <c r="EQ769" s="12"/>
      <c r="ER769" s="12"/>
      <c r="ES769" s="12"/>
      <c r="ET769" s="12"/>
      <c r="EU769" s="12"/>
      <c r="EV769" s="12"/>
      <c r="EW769" s="12"/>
      <c r="EX769" s="12"/>
      <c r="EY769" s="12"/>
      <c r="EZ769" s="12"/>
      <c r="FA769" s="12"/>
      <c r="FB769" s="12"/>
      <c r="FC769" s="12"/>
      <c r="FD769" s="12"/>
      <c r="FE769" s="12"/>
      <c r="FF769" s="12"/>
      <c r="FG769" s="12"/>
    </row>
    <row r="770" spans="1:163" ht="25.5" x14ac:dyDescent="0.2">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12"/>
      <c r="BH770" s="12"/>
      <c r="BI770" s="12"/>
      <c r="BJ770" s="12"/>
      <c r="BK770" s="12"/>
      <c r="BL770" s="29" t="s">
        <v>43</v>
      </c>
      <c r="BM770" s="12"/>
      <c r="BN770" s="12"/>
      <c r="BO770" s="12"/>
      <c r="BP770" s="12"/>
      <c r="BQ770" s="12"/>
      <c r="BR770" s="12"/>
      <c r="BS770" s="12"/>
      <c r="BT770" s="12"/>
      <c r="BU770" s="12"/>
      <c r="BV770" s="12"/>
      <c r="BW770" s="12"/>
      <c r="BX770" s="12"/>
      <c r="BY770" s="12"/>
      <c r="BZ770" s="12"/>
      <c r="CA770" s="12"/>
      <c r="CB770" s="141"/>
      <c r="CC770" s="12"/>
      <c r="CD770" s="12"/>
      <c r="CE770" s="12"/>
      <c r="CF770" s="12"/>
      <c r="CG770" s="12"/>
      <c r="CH770" s="12"/>
      <c r="CI770" s="12"/>
      <c r="CJ770" s="12"/>
      <c r="CK770" s="12"/>
      <c r="CL770" s="12"/>
      <c r="CM770" s="12"/>
      <c r="CN770" s="12"/>
      <c r="CO770" s="12"/>
      <c r="CP770" s="12"/>
      <c r="CQ770" s="12"/>
      <c r="CR770" s="12"/>
      <c r="CS770" s="12"/>
      <c r="CT770" s="12"/>
      <c r="CU770" s="12"/>
      <c r="CV770" s="12"/>
      <c r="CW770" s="12"/>
      <c r="CX770" s="12"/>
      <c r="CY770" s="12"/>
      <c r="CZ770" s="12"/>
      <c r="DA770" s="12"/>
      <c r="DB770" s="12"/>
      <c r="DC770" s="12"/>
      <c r="DD770" s="12"/>
      <c r="DE770" s="12"/>
      <c r="DF770" s="12"/>
      <c r="DG770" s="12"/>
      <c r="DH770" s="12"/>
      <c r="DI770" s="12"/>
      <c r="DJ770" s="12"/>
      <c r="DK770" s="12"/>
      <c r="DL770" s="12"/>
      <c r="DM770" s="12"/>
      <c r="DN770" s="12"/>
      <c r="DO770" s="12"/>
      <c r="DP770" s="12"/>
      <c r="DQ770" s="12"/>
      <c r="DR770" s="12"/>
      <c r="DS770" s="12"/>
      <c r="DT770" s="12"/>
      <c r="DU770" s="12"/>
      <c r="DV770" s="12"/>
      <c r="DW770" s="12"/>
      <c r="DX770" s="12"/>
      <c r="DY770" s="12"/>
      <c r="DZ770" s="12"/>
      <c r="EA770" s="12"/>
      <c r="EB770" s="12"/>
      <c r="EC770" s="12"/>
      <c r="ED770" s="12"/>
      <c r="EE770" s="12"/>
      <c r="EF770" s="12"/>
      <c r="EG770" s="12"/>
      <c r="EH770" s="12"/>
      <c r="EI770" s="12"/>
      <c r="EJ770" s="12"/>
      <c r="EK770" s="12"/>
      <c r="EL770" s="12"/>
      <c r="EM770" s="12"/>
      <c r="EN770" s="12"/>
      <c r="EO770" s="12"/>
      <c r="EP770" s="12"/>
      <c r="EQ770" s="12"/>
      <c r="ER770" s="12"/>
      <c r="ES770" s="12"/>
      <c r="ET770" s="12"/>
      <c r="EU770" s="12"/>
      <c r="EV770" s="12"/>
      <c r="EW770" s="12"/>
      <c r="EX770" s="12"/>
      <c r="EY770" s="12"/>
      <c r="EZ770" s="12"/>
      <c r="FA770" s="12"/>
      <c r="FB770" s="12"/>
      <c r="FC770" s="12"/>
      <c r="FD770" s="12"/>
      <c r="FE770" s="12"/>
      <c r="FF770" s="12"/>
      <c r="FG770" s="12"/>
    </row>
    <row r="771" spans="1:163" ht="12.75" x14ac:dyDescent="0.2">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12"/>
      <c r="BH771" s="12"/>
      <c r="BI771" s="12"/>
      <c r="BJ771" s="12"/>
      <c r="BK771" s="12"/>
      <c r="BL771" s="35">
        <f>'Youth population'!AU771</f>
        <v>0</v>
      </c>
      <c r="BM771" s="12"/>
      <c r="BN771" s="12"/>
      <c r="BO771" s="12"/>
      <c r="BP771" s="12"/>
      <c r="BQ771" s="12"/>
      <c r="BR771" s="12"/>
      <c r="BS771" s="12"/>
      <c r="BT771" s="12"/>
      <c r="BU771" s="12"/>
      <c r="BV771" s="12"/>
      <c r="BW771" s="12"/>
      <c r="BX771" s="12"/>
      <c r="BY771" s="12"/>
      <c r="BZ771" s="12"/>
      <c r="CA771" s="12"/>
      <c r="CB771" s="141"/>
      <c r="CC771" s="12"/>
      <c r="CD771" s="12"/>
      <c r="CE771" s="12"/>
      <c r="CF771" s="12"/>
      <c r="CG771" s="12"/>
      <c r="CH771" s="12"/>
      <c r="CI771" s="12"/>
      <c r="CJ771" s="12"/>
      <c r="CK771" s="12"/>
      <c r="CL771" s="12"/>
      <c r="CM771" s="12"/>
      <c r="CN771" s="12"/>
      <c r="CO771" s="12"/>
      <c r="CP771" s="12"/>
      <c r="CQ771" s="12"/>
      <c r="CR771" s="12"/>
      <c r="CS771" s="12"/>
      <c r="CT771" s="12"/>
      <c r="CU771" s="12"/>
      <c r="CV771" s="12"/>
      <c r="CW771" s="12"/>
      <c r="CX771" s="12"/>
      <c r="CY771" s="12"/>
      <c r="CZ771" s="12"/>
      <c r="DA771" s="12"/>
      <c r="DB771" s="12"/>
      <c r="DC771" s="12"/>
      <c r="DD771" s="12"/>
      <c r="DE771" s="12"/>
      <c r="DF771" s="12"/>
      <c r="DG771" s="12"/>
      <c r="DH771" s="12"/>
      <c r="DI771" s="12"/>
      <c r="DJ771" s="12"/>
      <c r="DK771" s="12"/>
      <c r="DL771" s="12"/>
      <c r="DM771" s="12"/>
      <c r="DN771" s="12"/>
      <c r="DO771" s="12"/>
      <c r="DP771" s="12"/>
      <c r="DQ771" s="12"/>
      <c r="DR771" s="12"/>
      <c r="DS771" s="12"/>
      <c r="DT771" s="12"/>
      <c r="DU771" s="12"/>
      <c r="DV771" s="12"/>
      <c r="DW771" s="12"/>
      <c r="DX771" s="12"/>
      <c r="DY771" s="12"/>
      <c r="DZ771" s="12"/>
      <c r="EA771" s="12"/>
      <c r="EB771" s="12"/>
      <c r="EC771" s="12"/>
      <c r="ED771" s="12"/>
      <c r="EE771" s="12"/>
      <c r="EF771" s="12"/>
      <c r="EG771" s="12"/>
      <c r="EH771" s="12"/>
      <c r="EI771" s="12"/>
      <c r="EJ771" s="12"/>
      <c r="EK771" s="12"/>
      <c r="EL771" s="12"/>
      <c r="EM771" s="12"/>
      <c r="EN771" s="12"/>
      <c r="EO771" s="12"/>
      <c r="EP771" s="12"/>
      <c r="EQ771" s="12"/>
      <c r="ER771" s="12"/>
      <c r="ES771" s="12"/>
      <c r="ET771" s="12"/>
      <c r="EU771" s="12"/>
      <c r="EV771" s="12"/>
      <c r="EW771" s="12"/>
      <c r="EX771" s="12"/>
      <c r="EY771" s="12"/>
      <c r="EZ771" s="12"/>
      <c r="FA771" s="12"/>
      <c r="FB771" s="12"/>
      <c r="FC771" s="12"/>
      <c r="FD771" s="12"/>
      <c r="FE771" s="12"/>
      <c r="FF771" s="12"/>
      <c r="FG771" s="12"/>
    </row>
    <row r="772" spans="1:163" ht="12.75" x14ac:dyDescent="0.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12"/>
      <c r="BH772" s="12"/>
      <c r="BI772" s="12"/>
      <c r="BJ772" s="12"/>
      <c r="BK772" s="12"/>
      <c r="BL772" s="69">
        <f>'Youth population'!AU772</f>
        <v>0</v>
      </c>
      <c r="BM772" s="12"/>
      <c r="BN772" s="12"/>
      <c r="BO772" s="12"/>
      <c r="BP772" s="12"/>
      <c r="BQ772" s="12"/>
      <c r="BR772" s="12"/>
      <c r="BS772" s="12"/>
      <c r="BT772" s="12"/>
      <c r="BU772" s="12"/>
      <c r="BV772" s="12"/>
      <c r="BW772" s="12"/>
      <c r="BX772" s="12"/>
      <c r="BY772" s="12"/>
      <c r="BZ772" s="12"/>
      <c r="CA772" s="12"/>
      <c r="CB772" s="141"/>
      <c r="CC772" s="12"/>
      <c r="CD772" s="12"/>
      <c r="CE772" s="12"/>
      <c r="CF772" s="12"/>
      <c r="CG772" s="12"/>
      <c r="CH772" s="12"/>
      <c r="CI772" s="12"/>
      <c r="CJ772" s="12"/>
      <c r="CK772" s="12"/>
      <c r="CL772" s="12"/>
      <c r="CM772" s="12"/>
      <c r="CN772" s="12"/>
      <c r="CO772" s="12"/>
      <c r="CP772" s="12"/>
      <c r="CQ772" s="12"/>
      <c r="CR772" s="12"/>
      <c r="CS772" s="12"/>
      <c r="CT772" s="12"/>
      <c r="CU772" s="12"/>
      <c r="CV772" s="12"/>
      <c r="CW772" s="12"/>
      <c r="CX772" s="12"/>
      <c r="CY772" s="12"/>
      <c r="CZ772" s="12"/>
      <c r="DA772" s="12"/>
      <c r="DB772" s="12"/>
      <c r="DC772" s="12"/>
      <c r="DD772" s="12"/>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c r="EA772" s="12"/>
      <c r="EB772" s="12"/>
      <c r="EC772" s="12"/>
      <c r="ED772" s="12"/>
      <c r="EE772" s="12"/>
      <c r="EF772" s="12"/>
      <c r="EG772" s="12"/>
      <c r="EH772" s="12"/>
      <c r="EI772" s="12"/>
      <c r="EJ772" s="12"/>
      <c r="EK772" s="12"/>
      <c r="EL772" s="12"/>
      <c r="EM772" s="12"/>
      <c r="EN772" s="12"/>
      <c r="EO772" s="12"/>
      <c r="EP772" s="12"/>
      <c r="EQ772" s="12"/>
      <c r="ER772" s="12"/>
      <c r="ES772" s="12"/>
      <c r="ET772" s="12"/>
      <c r="EU772" s="12"/>
      <c r="EV772" s="12"/>
      <c r="EW772" s="12"/>
      <c r="EX772" s="12"/>
      <c r="EY772" s="12"/>
      <c r="EZ772" s="12"/>
      <c r="FA772" s="12"/>
      <c r="FB772" s="12"/>
      <c r="FC772" s="12"/>
      <c r="FD772" s="12"/>
      <c r="FE772" s="12"/>
      <c r="FF772" s="12"/>
      <c r="FG772" s="12"/>
    </row>
    <row r="773" spans="1:163" ht="12.75" x14ac:dyDescent="0.2">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12"/>
      <c r="BH773" s="12"/>
      <c r="BI773" s="12"/>
      <c r="BJ773" s="12"/>
      <c r="BK773" s="12"/>
      <c r="BL773" s="117">
        <f>'Youth population'!AU773</f>
        <v>0</v>
      </c>
      <c r="BM773" s="12"/>
      <c r="BN773" s="12"/>
      <c r="BO773" s="12"/>
      <c r="BP773" s="12"/>
      <c r="BQ773" s="12"/>
      <c r="BR773" s="12"/>
      <c r="BS773" s="12"/>
      <c r="BT773" s="12"/>
      <c r="BU773" s="12"/>
      <c r="BV773" s="12"/>
      <c r="BW773" s="12"/>
      <c r="BX773" s="12"/>
      <c r="BY773" s="12"/>
      <c r="BZ773" s="12"/>
      <c r="CA773" s="12"/>
      <c r="CB773" s="141"/>
      <c r="CC773" s="12"/>
      <c r="CD773" s="12"/>
      <c r="CE773" s="12"/>
      <c r="CF773" s="12"/>
      <c r="CG773" s="12"/>
      <c r="CH773" s="12"/>
      <c r="CI773" s="12"/>
      <c r="CJ773" s="12"/>
      <c r="CK773" s="12"/>
      <c r="CL773" s="12"/>
      <c r="CM773" s="12"/>
      <c r="CN773" s="12"/>
      <c r="CO773" s="12"/>
      <c r="CP773" s="12"/>
      <c r="CQ773" s="12"/>
      <c r="CR773" s="12"/>
      <c r="CS773" s="12"/>
      <c r="CT773" s="12"/>
      <c r="CU773" s="12"/>
      <c r="CV773" s="12"/>
      <c r="CW773" s="12"/>
      <c r="CX773" s="12"/>
      <c r="CY773" s="12"/>
      <c r="CZ773" s="12"/>
      <c r="DA773" s="12"/>
      <c r="DB773" s="12"/>
      <c r="DC773" s="12"/>
      <c r="DD773" s="12"/>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c r="EA773" s="12"/>
      <c r="EB773" s="12"/>
      <c r="EC773" s="12"/>
      <c r="ED773" s="12"/>
      <c r="EE773" s="12"/>
      <c r="EF773" s="12"/>
      <c r="EG773" s="12"/>
      <c r="EH773" s="12"/>
      <c r="EI773" s="12"/>
      <c r="EJ773" s="12"/>
      <c r="EK773" s="12"/>
      <c r="EL773" s="12"/>
      <c r="EM773" s="12"/>
      <c r="EN773" s="12"/>
      <c r="EO773" s="12"/>
      <c r="EP773" s="12"/>
      <c r="EQ773" s="12"/>
      <c r="ER773" s="12"/>
      <c r="ES773" s="12"/>
      <c r="ET773" s="12"/>
      <c r="EU773" s="12"/>
      <c r="EV773" s="12"/>
      <c r="EW773" s="12"/>
      <c r="EX773" s="12"/>
      <c r="EY773" s="12"/>
      <c r="EZ773" s="12"/>
      <c r="FA773" s="12"/>
      <c r="FB773" s="12"/>
      <c r="FC773" s="12"/>
      <c r="FD773" s="12"/>
      <c r="FE773" s="12"/>
      <c r="FF773" s="12"/>
      <c r="FG773" s="12"/>
    </row>
    <row r="774" spans="1:163" ht="12.75" x14ac:dyDescent="0.2">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12"/>
      <c r="BH774" s="12"/>
      <c r="BI774" s="12"/>
      <c r="BJ774" s="12"/>
      <c r="BK774" s="12"/>
      <c r="BL774" s="73">
        <f>'Youth population'!AU774</f>
        <v>0</v>
      </c>
      <c r="BM774" s="12"/>
      <c r="BN774" s="12"/>
      <c r="BO774" s="12"/>
      <c r="BP774" s="12"/>
      <c r="BQ774" s="12"/>
      <c r="BR774" s="12"/>
      <c r="BS774" s="12"/>
      <c r="BT774" s="12"/>
      <c r="BU774" s="12"/>
      <c r="BV774" s="12"/>
      <c r="BW774" s="12"/>
      <c r="BX774" s="12"/>
      <c r="BY774" s="12"/>
      <c r="BZ774" s="12"/>
      <c r="CA774" s="12"/>
      <c r="CB774" s="141"/>
      <c r="CC774" s="12"/>
      <c r="CD774" s="12"/>
      <c r="CE774" s="12"/>
      <c r="CF774" s="12"/>
      <c r="CG774" s="12"/>
      <c r="CH774" s="12"/>
      <c r="CI774" s="12"/>
      <c r="CJ774" s="12"/>
      <c r="CK774" s="12"/>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c r="EA774" s="12"/>
      <c r="EB774" s="12"/>
      <c r="EC774" s="12"/>
      <c r="ED774" s="12"/>
      <c r="EE774" s="12"/>
      <c r="EF774" s="12"/>
      <c r="EG774" s="12"/>
      <c r="EH774" s="12"/>
      <c r="EI774" s="12"/>
      <c r="EJ774" s="12"/>
      <c r="EK774" s="12"/>
      <c r="EL774" s="12"/>
      <c r="EM774" s="12"/>
      <c r="EN774" s="12"/>
      <c r="EO774" s="12"/>
      <c r="EP774" s="12"/>
      <c r="EQ774" s="12"/>
      <c r="ER774" s="12"/>
      <c r="ES774" s="12"/>
      <c r="ET774" s="12"/>
      <c r="EU774" s="12"/>
      <c r="EV774" s="12"/>
      <c r="EW774" s="12"/>
      <c r="EX774" s="12"/>
      <c r="EY774" s="12"/>
      <c r="EZ774" s="12"/>
      <c r="FA774" s="12"/>
      <c r="FB774" s="12"/>
      <c r="FC774" s="12"/>
      <c r="FD774" s="12"/>
      <c r="FE774" s="12"/>
      <c r="FF774" s="12"/>
      <c r="FG774" s="12"/>
    </row>
    <row r="775" spans="1:163" ht="12.75" x14ac:dyDescent="0.2">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12"/>
      <c r="BH775" s="12"/>
      <c r="BI775" s="12"/>
      <c r="BJ775" s="12"/>
      <c r="BK775" s="12"/>
      <c r="BL775" s="69">
        <f>'Youth population'!AU775</f>
        <v>0</v>
      </c>
      <c r="BM775" s="12"/>
      <c r="BN775" s="12"/>
      <c r="BO775" s="12"/>
      <c r="BP775" s="12"/>
      <c r="BQ775" s="12"/>
      <c r="BR775" s="12"/>
      <c r="BS775" s="12"/>
      <c r="BT775" s="12"/>
      <c r="BU775" s="12"/>
      <c r="BV775" s="12"/>
      <c r="BW775" s="12"/>
      <c r="BX775" s="12"/>
      <c r="BY775" s="12"/>
      <c r="BZ775" s="12"/>
      <c r="CA775" s="12"/>
      <c r="CB775" s="141"/>
      <c r="CC775" s="12"/>
      <c r="CD775" s="12"/>
      <c r="CE775" s="12"/>
      <c r="CF775" s="12"/>
      <c r="CG775" s="12"/>
      <c r="CH775" s="12"/>
      <c r="CI775" s="12"/>
      <c r="CJ775" s="12"/>
      <c r="CK775" s="12"/>
      <c r="CL775" s="12"/>
      <c r="CM775" s="12"/>
      <c r="CN775" s="12"/>
      <c r="CO775" s="12"/>
      <c r="CP775" s="12"/>
      <c r="CQ775" s="12"/>
      <c r="CR775" s="12"/>
      <c r="CS775" s="12"/>
      <c r="CT775" s="12"/>
      <c r="CU775" s="12"/>
      <c r="CV775" s="12"/>
      <c r="CW775" s="12"/>
      <c r="CX775" s="12"/>
      <c r="CY775" s="12"/>
      <c r="CZ775" s="12"/>
      <c r="DA775" s="12"/>
      <c r="DB775" s="12"/>
      <c r="DC775" s="12"/>
      <c r="DD775" s="12"/>
      <c r="DE775" s="12"/>
      <c r="DF775" s="12"/>
      <c r="DG775" s="12"/>
      <c r="DH775" s="12"/>
      <c r="DI775" s="12"/>
      <c r="DJ775" s="12"/>
      <c r="DK775" s="12"/>
      <c r="DL775" s="12"/>
      <c r="DM775" s="12"/>
      <c r="DN775" s="12"/>
      <c r="DO775" s="12"/>
      <c r="DP775" s="12"/>
      <c r="DQ775" s="12"/>
      <c r="DR775" s="12"/>
      <c r="DS775" s="12"/>
      <c r="DT775" s="12"/>
      <c r="DU775" s="12"/>
      <c r="DV775" s="12"/>
      <c r="DW775" s="12"/>
      <c r="DX775" s="12"/>
      <c r="DY775" s="12"/>
      <c r="DZ775" s="12"/>
      <c r="EA775" s="12"/>
      <c r="EB775" s="12"/>
      <c r="EC775" s="12"/>
      <c r="ED775" s="12"/>
      <c r="EE775" s="12"/>
      <c r="EF775" s="12"/>
      <c r="EG775" s="12"/>
      <c r="EH775" s="12"/>
      <c r="EI775" s="12"/>
      <c r="EJ775" s="12"/>
      <c r="EK775" s="12"/>
      <c r="EL775" s="12"/>
      <c r="EM775" s="12"/>
      <c r="EN775" s="12"/>
      <c r="EO775" s="12"/>
      <c r="EP775" s="12"/>
      <c r="EQ775" s="12"/>
      <c r="ER775" s="12"/>
      <c r="ES775" s="12"/>
      <c r="ET775" s="12"/>
      <c r="EU775" s="12"/>
      <c r="EV775" s="12"/>
      <c r="EW775" s="12"/>
      <c r="EX775" s="12"/>
      <c r="EY775" s="12"/>
      <c r="EZ775" s="12"/>
      <c r="FA775" s="12"/>
      <c r="FB775" s="12"/>
      <c r="FC775" s="12"/>
      <c r="FD775" s="12"/>
      <c r="FE775" s="12"/>
      <c r="FF775" s="12"/>
      <c r="FG775" s="12"/>
    </row>
    <row r="776" spans="1:163" ht="12.75" x14ac:dyDescent="0.2">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12"/>
      <c r="BH776" s="12"/>
      <c r="BI776" s="12"/>
      <c r="BJ776" s="12"/>
      <c r="BK776" s="12"/>
      <c r="BL776" s="310">
        <f>'Youth population'!AU776</f>
        <v>0</v>
      </c>
      <c r="BM776" s="12"/>
      <c r="BN776" s="12"/>
      <c r="BO776" s="12"/>
      <c r="BP776" s="12"/>
      <c r="BQ776" s="12"/>
      <c r="BR776" s="12"/>
      <c r="BS776" s="12"/>
      <c r="BT776" s="12"/>
      <c r="BU776" s="12"/>
      <c r="BV776" s="12"/>
      <c r="BW776" s="12"/>
      <c r="BX776" s="12"/>
      <c r="BY776" s="12"/>
      <c r="BZ776" s="12"/>
      <c r="CA776" s="12"/>
      <c r="CB776" s="141"/>
      <c r="CC776" s="12"/>
      <c r="CD776" s="12"/>
      <c r="CE776" s="12"/>
      <c r="CF776" s="12"/>
      <c r="CG776" s="12"/>
      <c r="CH776" s="12"/>
      <c r="CI776" s="12"/>
      <c r="CJ776" s="12"/>
      <c r="CK776" s="12"/>
      <c r="CL776" s="12"/>
      <c r="CM776" s="12"/>
      <c r="CN776" s="12"/>
      <c r="CO776" s="12"/>
      <c r="CP776" s="12"/>
      <c r="CQ776" s="12"/>
      <c r="CR776" s="12"/>
      <c r="CS776" s="12"/>
      <c r="CT776" s="12"/>
      <c r="CU776" s="12"/>
      <c r="CV776" s="12"/>
      <c r="CW776" s="12"/>
      <c r="CX776" s="12"/>
      <c r="CY776" s="12"/>
      <c r="CZ776" s="12"/>
      <c r="DA776" s="12"/>
      <c r="DB776" s="12"/>
      <c r="DC776" s="12"/>
      <c r="DD776" s="12"/>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c r="EA776" s="12"/>
      <c r="EB776" s="12"/>
      <c r="EC776" s="12"/>
      <c r="ED776" s="12"/>
      <c r="EE776" s="12"/>
      <c r="EF776" s="12"/>
      <c r="EG776" s="12"/>
      <c r="EH776" s="12"/>
      <c r="EI776" s="12"/>
      <c r="EJ776" s="12"/>
      <c r="EK776" s="12"/>
      <c r="EL776" s="12"/>
      <c r="EM776" s="12"/>
      <c r="EN776" s="12"/>
      <c r="EO776" s="12"/>
      <c r="EP776" s="12"/>
      <c r="EQ776" s="12"/>
      <c r="ER776" s="12"/>
      <c r="ES776" s="12"/>
      <c r="ET776" s="12"/>
      <c r="EU776" s="12"/>
      <c r="EV776" s="12"/>
      <c r="EW776" s="12"/>
      <c r="EX776" s="12"/>
      <c r="EY776" s="12"/>
      <c r="EZ776" s="12"/>
      <c r="FA776" s="12"/>
      <c r="FB776" s="12"/>
      <c r="FC776" s="12"/>
      <c r="FD776" s="12"/>
      <c r="FE776" s="12"/>
      <c r="FF776" s="12"/>
      <c r="FG776" s="12"/>
    </row>
    <row r="777" spans="1:163" ht="12.75" x14ac:dyDescent="0.2">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12"/>
      <c r="BH777" s="12"/>
      <c r="BI777" s="12"/>
      <c r="BJ777" s="12"/>
      <c r="BK777" s="12"/>
      <c r="BL777" s="81">
        <f>'Youth population'!AU777</f>
        <v>0</v>
      </c>
      <c r="BM777" s="12"/>
      <c r="BN777" s="12"/>
      <c r="BO777" s="12"/>
      <c r="BP777" s="12"/>
      <c r="BQ777" s="12"/>
      <c r="BR777" s="12"/>
      <c r="BS777" s="12"/>
      <c r="BT777" s="12"/>
      <c r="BU777" s="12"/>
      <c r="BV777" s="12"/>
      <c r="BW777" s="12"/>
      <c r="BX777" s="12"/>
      <c r="BY777" s="12"/>
      <c r="BZ777" s="12"/>
      <c r="CA777" s="12"/>
      <c r="CB777" s="141"/>
      <c r="CC777" s="12"/>
      <c r="CD777" s="12"/>
      <c r="CE777" s="12"/>
      <c r="CF777" s="12"/>
      <c r="CG777" s="12"/>
      <c r="CH777" s="12"/>
      <c r="CI777" s="12"/>
      <c r="CJ777" s="12"/>
      <c r="CK777" s="12"/>
      <c r="CL777" s="12"/>
      <c r="CM777" s="12"/>
      <c r="CN777" s="12"/>
      <c r="CO777" s="12"/>
      <c r="CP777" s="12"/>
      <c r="CQ777" s="12"/>
      <c r="CR777" s="12"/>
      <c r="CS777" s="12"/>
      <c r="CT777" s="12"/>
      <c r="CU777" s="12"/>
      <c r="CV777" s="12"/>
      <c r="CW777" s="12"/>
      <c r="CX777" s="12"/>
      <c r="CY777" s="12"/>
      <c r="CZ777" s="12"/>
      <c r="DA777" s="12"/>
      <c r="DB777" s="12"/>
      <c r="DC777" s="12"/>
      <c r="DD777" s="12"/>
      <c r="DE777" s="12"/>
      <c r="DF777" s="12"/>
      <c r="DG777" s="12"/>
      <c r="DH777" s="12"/>
      <c r="DI777" s="12"/>
      <c r="DJ777" s="12"/>
      <c r="DK777" s="12"/>
      <c r="DL777" s="12"/>
      <c r="DM777" s="12"/>
      <c r="DN777" s="12"/>
      <c r="DO777" s="12"/>
      <c r="DP777" s="12"/>
      <c r="DQ777" s="12"/>
      <c r="DR777" s="12"/>
      <c r="DS777" s="12"/>
      <c r="DT777" s="12"/>
      <c r="DU777" s="12"/>
      <c r="DV777" s="12"/>
      <c r="DW777" s="12"/>
      <c r="DX777" s="12"/>
      <c r="DY777" s="12"/>
      <c r="DZ777" s="12"/>
      <c r="EA777" s="12"/>
      <c r="EB777" s="12"/>
      <c r="EC777" s="12"/>
      <c r="ED777" s="12"/>
      <c r="EE777" s="12"/>
      <c r="EF777" s="12"/>
      <c r="EG777" s="12"/>
      <c r="EH777" s="12"/>
      <c r="EI777" s="12"/>
      <c r="EJ777" s="12"/>
      <c r="EK777" s="12"/>
      <c r="EL777" s="12"/>
      <c r="EM777" s="12"/>
      <c r="EN777" s="12"/>
      <c r="EO777" s="12"/>
      <c r="EP777" s="12"/>
      <c r="EQ777" s="12"/>
      <c r="ER777" s="12"/>
      <c r="ES777" s="12"/>
      <c r="ET777" s="12"/>
      <c r="EU777" s="12"/>
      <c r="EV777" s="12"/>
      <c r="EW777" s="12"/>
      <c r="EX777" s="12"/>
      <c r="EY777" s="12"/>
      <c r="EZ777" s="12"/>
      <c r="FA777" s="12"/>
      <c r="FB777" s="12"/>
      <c r="FC777" s="12"/>
      <c r="FD777" s="12"/>
      <c r="FE777" s="12"/>
      <c r="FF777" s="12"/>
      <c r="FG777" s="12"/>
    </row>
    <row r="778" spans="1:163" ht="12.75" x14ac:dyDescent="0.2">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12"/>
      <c r="BH778" s="12"/>
      <c r="BI778" s="12"/>
      <c r="BJ778" s="12"/>
      <c r="BK778" s="12"/>
      <c r="BL778" s="310">
        <f>'Youth population'!AU778</f>
        <v>0</v>
      </c>
      <c r="BM778" s="12"/>
      <c r="BN778" s="12"/>
      <c r="BO778" s="12"/>
      <c r="BP778" s="12"/>
      <c r="BQ778" s="12"/>
      <c r="BR778" s="12"/>
      <c r="BS778" s="12"/>
      <c r="BT778" s="12"/>
      <c r="BU778" s="12"/>
      <c r="BV778" s="12"/>
      <c r="BW778" s="12"/>
      <c r="BX778" s="12"/>
      <c r="BY778" s="12"/>
      <c r="BZ778" s="12"/>
      <c r="CA778" s="12"/>
      <c r="CB778" s="141"/>
      <c r="CC778" s="12"/>
      <c r="CD778" s="12"/>
      <c r="CE778" s="12"/>
      <c r="CF778" s="12"/>
      <c r="CG778" s="12"/>
      <c r="CH778" s="12"/>
      <c r="CI778" s="12"/>
      <c r="CJ778" s="12"/>
      <c r="CK778" s="12"/>
      <c r="CL778" s="12"/>
      <c r="CM778" s="12"/>
      <c r="CN778" s="12"/>
      <c r="CO778" s="12"/>
      <c r="CP778" s="12"/>
      <c r="CQ778" s="12"/>
      <c r="CR778" s="12"/>
      <c r="CS778" s="12"/>
      <c r="CT778" s="12"/>
      <c r="CU778" s="12"/>
      <c r="CV778" s="12"/>
      <c r="CW778" s="12"/>
      <c r="CX778" s="12"/>
      <c r="CY778" s="12"/>
      <c r="CZ778" s="12"/>
      <c r="DA778" s="12"/>
      <c r="DB778" s="12"/>
      <c r="DC778" s="12"/>
      <c r="DD778" s="12"/>
      <c r="DE778" s="12"/>
      <c r="DF778" s="12"/>
      <c r="DG778" s="12"/>
      <c r="DH778" s="12"/>
      <c r="DI778" s="12"/>
      <c r="DJ778" s="12"/>
      <c r="DK778" s="12"/>
      <c r="DL778" s="12"/>
      <c r="DM778" s="12"/>
      <c r="DN778" s="12"/>
      <c r="DO778" s="12"/>
      <c r="DP778" s="12"/>
      <c r="DQ778" s="12"/>
      <c r="DR778" s="12"/>
      <c r="DS778" s="12"/>
      <c r="DT778" s="12"/>
      <c r="DU778" s="12"/>
      <c r="DV778" s="12"/>
      <c r="DW778" s="12"/>
      <c r="DX778" s="12"/>
      <c r="DY778" s="12"/>
      <c r="DZ778" s="12"/>
      <c r="EA778" s="12"/>
      <c r="EB778" s="12"/>
      <c r="EC778" s="12"/>
      <c r="ED778" s="12"/>
      <c r="EE778" s="12"/>
      <c r="EF778" s="12"/>
      <c r="EG778" s="12"/>
      <c r="EH778" s="12"/>
      <c r="EI778" s="12"/>
      <c r="EJ778" s="12"/>
      <c r="EK778" s="12"/>
      <c r="EL778" s="12"/>
      <c r="EM778" s="12"/>
      <c r="EN778" s="12"/>
      <c r="EO778" s="12"/>
      <c r="EP778" s="12"/>
      <c r="EQ778" s="12"/>
      <c r="ER778" s="12"/>
      <c r="ES778" s="12"/>
      <c r="ET778" s="12"/>
      <c r="EU778" s="12"/>
      <c r="EV778" s="12"/>
      <c r="EW778" s="12"/>
      <c r="EX778" s="12"/>
      <c r="EY778" s="12"/>
      <c r="EZ778" s="12"/>
      <c r="FA778" s="12"/>
      <c r="FB778" s="12"/>
      <c r="FC778" s="12"/>
      <c r="FD778" s="12"/>
      <c r="FE778" s="12"/>
      <c r="FF778" s="12"/>
      <c r="FG778" s="12"/>
    </row>
    <row r="779" spans="1:163" ht="12.75" x14ac:dyDescent="0.2">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12"/>
      <c r="BH779" s="12"/>
      <c r="BI779" s="12"/>
      <c r="BJ779" s="12"/>
      <c r="BK779" s="12"/>
      <c r="BL779" s="35">
        <f>'Youth population'!AU779</f>
        <v>0</v>
      </c>
      <c r="BM779" s="12"/>
      <c r="BN779" s="12"/>
      <c r="BO779" s="12"/>
      <c r="BP779" s="12"/>
      <c r="BQ779" s="12"/>
      <c r="BR779" s="12"/>
      <c r="BS779" s="12"/>
      <c r="BT779" s="12"/>
      <c r="BU779" s="12"/>
      <c r="BV779" s="12"/>
      <c r="BW779" s="12"/>
      <c r="BX779" s="12"/>
      <c r="BY779" s="12"/>
      <c r="BZ779" s="12"/>
      <c r="CA779" s="12"/>
      <c r="CB779" s="141"/>
      <c r="CC779" s="12"/>
      <c r="CD779" s="12"/>
      <c r="CE779" s="12"/>
      <c r="CF779" s="12"/>
      <c r="CG779" s="12"/>
      <c r="CH779" s="12"/>
      <c r="CI779" s="12"/>
      <c r="CJ779" s="12"/>
      <c r="CK779" s="12"/>
      <c r="CL779" s="12"/>
      <c r="CM779" s="12"/>
      <c r="CN779" s="12"/>
      <c r="CO779" s="12"/>
      <c r="CP779" s="12"/>
      <c r="CQ779" s="12"/>
      <c r="CR779" s="12"/>
      <c r="CS779" s="12"/>
      <c r="CT779" s="12"/>
      <c r="CU779" s="12"/>
      <c r="CV779" s="12"/>
      <c r="CW779" s="12"/>
      <c r="CX779" s="12"/>
      <c r="CY779" s="12"/>
      <c r="CZ779" s="12"/>
      <c r="DA779" s="12"/>
      <c r="DB779" s="12"/>
      <c r="DC779" s="12"/>
      <c r="DD779" s="12"/>
      <c r="DE779" s="12"/>
      <c r="DF779" s="12"/>
      <c r="DG779" s="12"/>
      <c r="DH779" s="12"/>
      <c r="DI779" s="12"/>
      <c r="DJ779" s="12"/>
      <c r="DK779" s="12"/>
      <c r="DL779" s="12"/>
      <c r="DM779" s="12"/>
      <c r="DN779" s="12"/>
      <c r="DO779" s="12"/>
      <c r="DP779" s="12"/>
      <c r="DQ779" s="12"/>
      <c r="DR779" s="12"/>
      <c r="DS779" s="12"/>
      <c r="DT779" s="12"/>
      <c r="DU779" s="12"/>
      <c r="DV779" s="12"/>
      <c r="DW779" s="12"/>
      <c r="DX779" s="12"/>
      <c r="DY779" s="12"/>
      <c r="DZ779" s="12"/>
      <c r="EA779" s="12"/>
      <c r="EB779" s="12"/>
      <c r="EC779" s="12"/>
      <c r="ED779" s="12"/>
      <c r="EE779" s="12"/>
      <c r="EF779" s="12"/>
      <c r="EG779" s="12"/>
      <c r="EH779" s="12"/>
      <c r="EI779" s="12"/>
      <c r="EJ779" s="12"/>
      <c r="EK779" s="12"/>
      <c r="EL779" s="12"/>
      <c r="EM779" s="12"/>
      <c r="EN779" s="12"/>
      <c r="EO779" s="12"/>
      <c r="EP779" s="12"/>
      <c r="EQ779" s="12"/>
      <c r="ER779" s="12"/>
      <c r="ES779" s="12"/>
      <c r="ET779" s="12"/>
      <c r="EU779" s="12"/>
      <c r="EV779" s="12"/>
      <c r="EW779" s="12"/>
      <c r="EX779" s="12"/>
      <c r="EY779" s="12"/>
      <c r="EZ779" s="12"/>
      <c r="FA779" s="12"/>
      <c r="FB779" s="12"/>
      <c r="FC779" s="12"/>
      <c r="FD779" s="12"/>
      <c r="FE779" s="12"/>
      <c r="FF779" s="12"/>
      <c r="FG779" s="12"/>
    </row>
    <row r="780" spans="1:163" ht="12.75" x14ac:dyDescent="0.2">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12"/>
      <c r="BH780" s="12"/>
      <c r="BI780" s="12"/>
      <c r="BJ780" s="12"/>
      <c r="BK780" s="12"/>
      <c r="BL780" s="310">
        <f>'Youth population'!AU780</f>
        <v>0</v>
      </c>
      <c r="BM780" s="12"/>
      <c r="BN780" s="12"/>
      <c r="BO780" s="12"/>
      <c r="BP780" s="12"/>
      <c r="BQ780" s="12"/>
      <c r="BR780" s="12"/>
      <c r="BS780" s="12"/>
      <c r="BT780" s="12"/>
      <c r="BU780" s="12"/>
      <c r="BV780" s="12"/>
      <c r="BW780" s="12"/>
      <c r="BX780" s="12"/>
      <c r="BY780" s="12"/>
      <c r="BZ780" s="12"/>
      <c r="CA780" s="12"/>
      <c r="CB780" s="141"/>
      <c r="CC780" s="12"/>
      <c r="CD780" s="12"/>
      <c r="CE780" s="12"/>
      <c r="CF780" s="12"/>
      <c r="CG780" s="12"/>
      <c r="CH780" s="12"/>
      <c r="CI780" s="12"/>
      <c r="CJ780" s="12"/>
      <c r="CK780" s="12"/>
      <c r="CL780" s="12"/>
      <c r="CM780" s="12"/>
      <c r="CN780" s="12"/>
      <c r="CO780" s="12"/>
      <c r="CP780" s="12"/>
      <c r="CQ780" s="12"/>
      <c r="CR780" s="12"/>
      <c r="CS780" s="12"/>
      <c r="CT780" s="12"/>
      <c r="CU780" s="12"/>
      <c r="CV780" s="12"/>
      <c r="CW780" s="12"/>
      <c r="CX780" s="12"/>
      <c r="CY780" s="12"/>
      <c r="CZ780" s="12"/>
      <c r="DA780" s="12"/>
      <c r="DB780" s="12"/>
      <c r="DC780" s="12"/>
      <c r="DD780" s="12"/>
      <c r="DE780" s="12"/>
      <c r="DF780" s="12"/>
      <c r="DG780" s="12"/>
      <c r="DH780" s="12"/>
      <c r="DI780" s="12"/>
      <c r="DJ780" s="12"/>
      <c r="DK780" s="12"/>
      <c r="DL780" s="12"/>
      <c r="DM780" s="12"/>
      <c r="DN780" s="12"/>
      <c r="DO780" s="12"/>
      <c r="DP780" s="12"/>
      <c r="DQ780" s="12"/>
      <c r="DR780" s="12"/>
      <c r="DS780" s="12"/>
      <c r="DT780" s="12"/>
      <c r="DU780" s="12"/>
      <c r="DV780" s="12"/>
      <c r="DW780" s="12"/>
      <c r="DX780" s="12"/>
      <c r="DY780" s="12"/>
      <c r="DZ780" s="12"/>
      <c r="EA780" s="12"/>
      <c r="EB780" s="12"/>
      <c r="EC780" s="12"/>
      <c r="ED780" s="12"/>
      <c r="EE780" s="12"/>
      <c r="EF780" s="12"/>
      <c r="EG780" s="12"/>
      <c r="EH780" s="12"/>
      <c r="EI780" s="12"/>
      <c r="EJ780" s="12"/>
      <c r="EK780" s="12"/>
      <c r="EL780" s="12"/>
      <c r="EM780" s="12"/>
      <c r="EN780" s="12"/>
      <c r="EO780" s="12"/>
      <c r="EP780" s="12"/>
      <c r="EQ780" s="12"/>
      <c r="ER780" s="12"/>
      <c r="ES780" s="12"/>
      <c r="ET780" s="12"/>
      <c r="EU780" s="12"/>
      <c r="EV780" s="12"/>
      <c r="EW780" s="12"/>
      <c r="EX780" s="12"/>
      <c r="EY780" s="12"/>
      <c r="EZ780" s="12"/>
      <c r="FA780" s="12"/>
      <c r="FB780" s="12"/>
      <c r="FC780" s="12"/>
      <c r="FD780" s="12"/>
      <c r="FE780" s="12"/>
      <c r="FF780" s="12"/>
      <c r="FG780" s="12"/>
    </row>
    <row r="781" spans="1:163" ht="12.75" x14ac:dyDescent="0.2">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12"/>
      <c r="BH781" s="12"/>
      <c r="BI781" s="12"/>
      <c r="BJ781" s="12"/>
      <c r="BK781" s="12"/>
      <c r="BL781" s="35">
        <f>'Youth population'!AU781</f>
        <v>0</v>
      </c>
      <c r="BM781" s="12"/>
      <c r="BN781" s="12"/>
      <c r="BO781" s="12"/>
      <c r="BP781" s="12"/>
      <c r="BQ781" s="12"/>
      <c r="BR781" s="12"/>
      <c r="BS781" s="12"/>
      <c r="BT781" s="12"/>
      <c r="BU781" s="12"/>
      <c r="BV781" s="12"/>
      <c r="BW781" s="12"/>
      <c r="BX781" s="12"/>
      <c r="BY781" s="12"/>
      <c r="BZ781" s="12"/>
      <c r="CA781" s="12"/>
      <c r="CB781" s="141"/>
      <c r="CC781" s="12"/>
      <c r="CD781" s="12"/>
      <c r="CE781" s="12"/>
      <c r="CF781" s="12"/>
      <c r="CG781" s="12"/>
      <c r="CH781" s="12"/>
      <c r="CI781" s="12"/>
      <c r="CJ781" s="12"/>
      <c r="CK781" s="12"/>
      <c r="CL781" s="12"/>
      <c r="CM781" s="12"/>
      <c r="CN781" s="12"/>
      <c r="CO781" s="12"/>
      <c r="CP781" s="12"/>
      <c r="CQ781" s="12"/>
      <c r="CR781" s="12"/>
      <c r="CS781" s="12"/>
      <c r="CT781" s="12"/>
      <c r="CU781" s="12"/>
      <c r="CV781" s="12"/>
      <c r="CW781" s="12"/>
      <c r="CX781" s="12"/>
      <c r="CY781" s="12"/>
      <c r="CZ781" s="12"/>
      <c r="DA781" s="12"/>
      <c r="DB781" s="12"/>
      <c r="DC781" s="12"/>
      <c r="DD781" s="12"/>
      <c r="DE781" s="12"/>
      <c r="DF781" s="12"/>
      <c r="DG781" s="12"/>
      <c r="DH781" s="12"/>
      <c r="DI781" s="12"/>
      <c r="DJ781" s="12"/>
      <c r="DK781" s="12"/>
      <c r="DL781" s="12"/>
      <c r="DM781" s="12"/>
      <c r="DN781" s="12"/>
      <c r="DO781" s="12"/>
      <c r="DP781" s="12"/>
      <c r="DQ781" s="12"/>
      <c r="DR781" s="12"/>
      <c r="DS781" s="12"/>
      <c r="DT781" s="12"/>
      <c r="DU781" s="12"/>
      <c r="DV781" s="12"/>
      <c r="DW781" s="12"/>
      <c r="DX781" s="12"/>
      <c r="DY781" s="12"/>
      <c r="DZ781" s="12"/>
      <c r="EA781" s="12"/>
      <c r="EB781" s="12"/>
      <c r="EC781" s="12"/>
      <c r="ED781" s="12"/>
      <c r="EE781" s="12"/>
      <c r="EF781" s="12"/>
      <c r="EG781" s="12"/>
      <c r="EH781" s="12"/>
      <c r="EI781" s="12"/>
      <c r="EJ781" s="12"/>
      <c r="EK781" s="12"/>
      <c r="EL781" s="12"/>
      <c r="EM781" s="12"/>
      <c r="EN781" s="12"/>
      <c r="EO781" s="12"/>
      <c r="EP781" s="12"/>
      <c r="EQ781" s="12"/>
      <c r="ER781" s="12"/>
      <c r="ES781" s="12"/>
      <c r="ET781" s="12"/>
      <c r="EU781" s="12"/>
      <c r="EV781" s="12"/>
      <c r="EW781" s="12"/>
      <c r="EX781" s="12"/>
      <c r="EY781" s="12"/>
      <c r="EZ781" s="12"/>
      <c r="FA781" s="12"/>
      <c r="FB781" s="12"/>
      <c r="FC781" s="12"/>
      <c r="FD781" s="12"/>
      <c r="FE781" s="12"/>
      <c r="FF781" s="12"/>
      <c r="FG781" s="12"/>
    </row>
    <row r="782" spans="1:163" ht="12.75" x14ac:dyDescent="0.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12"/>
      <c r="BH782" s="12"/>
      <c r="BI782" s="12"/>
      <c r="BJ782" s="12"/>
      <c r="BK782" s="12"/>
      <c r="BL782" s="81">
        <f>'Youth population'!AU782</f>
        <v>0</v>
      </c>
      <c r="BM782" s="12"/>
      <c r="BN782" s="12"/>
      <c r="BO782" s="12"/>
      <c r="BP782" s="12"/>
      <c r="BQ782" s="12"/>
      <c r="BR782" s="12"/>
      <c r="BS782" s="12"/>
      <c r="BT782" s="12"/>
      <c r="BU782" s="12"/>
      <c r="BV782" s="12"/>
      <c r="BW782" s="12"/>
      <c r="BX782" s="12"/>
      <c r="BY782" s="12"/>
      <c r="BZ782" s="12"/>
      <c r="CA782" s="12"/>
      <c r="CB782" s="141"/>
      <c r="CC782" s="12"/>
      <c r="CD782" s="12"/>
      <c r="CE782" s="12"/>
      <c r="CF782" s="12"/>
      <c r="CG782" s="12"/>
      <c r="CH782" s="12"/>
      <c r="CI782" s="12"/>
      <c r="CJ782" s="12"/>
      <c r="CK782" s="12"/>
      <c r="CL782" s="12"/>
      <c r="CM782" s="12"/>
      <c r="CN782" s="12"/>
      <c r="CO782" s="12"/>
      <c r="CP782" s="12"/>
      <c r="CQ782" s="12"/>
      <c r="CR782" s="12"/>
      <c r="CS782" s="12"/>
      <c r="CT782" s="12"/>
      <c r="CU782" s="12"/>
      <c r="CV782" s="12"/>
      <c r="CW782" s="12"/>
      <c r="CX782" s="12"/>
      <c r="CY782" s="12"/>
      <c r="CZ782" s="12"/>
      <c r="DA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c r="EA782" s="12"/>
      <c r="EB782" s="12"/>
      <c r="EC782" s="12"/>
      <c r="ED782" s="12"/>
      <c r="EE782" s="12"/>
      <c r="EF782" s="12"/>
      <c r="EG782" s="12"/>
      <c r="EH782" s="12"/>
      <c r="EI782" s="12"/>
      <c r="EJ782" s="12"/>
      <c r="EK782" s="12"/>
      <c r="EL782" s="12"/>
      <c r="EM782" s="12"/>
      <c r="EN782" s="12"/>
      <c r="EO782" s="12"/>
      <c r="EP782" s="12"/>
      <c r="EQ782" s="12"/>
      <c r="ER782" s="12"/>
      <c r="ES782" s="12"/>
      <c r="ET782" s="12"/>
      <c r="EU782" s="12"/>
      <c r="EV782" s="12"/>
      <c r="EW782" s="12"/>
      <c r="EX782" s="12"/>
      <c r="EY782" s="12"/>
      <c r="EZ782" s="12"/>
      <c r="FA782" s="12"/>
      <c r="FB782" s="12"/>
      <c r="FC782" s="12"/>
      <c r="FD782" s="12"/>
      <c r="FE782" s="12"/>
      <c r="FF782" s="12"/>
      <c r="FG782" s="12"/>
    </row>
    <row r="783" spans="1:163" ht="12.75" x14ac:dyDescent="0.2">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12"/>
      <c r="BH783" s="12"/>
      <c r="BI783" s="12"/>
      <c r="BJ783" s="12"/>
      <c r="BK783" s="12"/>
      <c r="BL783" s="81">
        <f>'Youth population'!AU783</f>
        <v>0</v>
      </c>
      <c r="BM783" s="12"/>
      <c r="BN783" s="12"/>
      <c r="BO783" s="12"/>
      <c r="BP783" s="12"/>
      <c r="BQ783" s="12"/>
      <c r="BR783" s="12"/>
      <c r="BS783" s="12"/>
      <c r="BT783" s="12"/>
      <c r="BU783" s="12"/>
      <c r="BV783" s="12"/>
      <c r="BW783" s="12"/>
      <c r="BX783" s="12"/>
      <c r="BY783" s="12"/>
      <c r="BZ783" s="12"/>
      <c r="CA783" s="12"/>
      <c r="CB783" s="141"/>
      <c r="CC783" s="12"/>
      <c r="CD783" s="12"/>
      <c r="CE783" s="12"/>
      <c r="CF783" s="12"/>
      <c r="CG783" s="12"/>
      <c r="CH783" s="12"/>
      <c r="CI783" s="12"/>
      <c r="CJ783" s="12"/>
      <c r="CK783" s="12"/>
      <c r="CL783" s="12"/>
      <c r="CM783" s="12"/>
      <c r="CN783" s="12"/>
      <c r="CO783" s="12"/>
      <c r="CP783" s="12"/>
      <c r="CQ783" s="12"/>
      <c r="CR783" s="12"/>
      <c r="CS783" s="12"/>
      <c r="CT783" s="12"/>
      <c r="CU783" s="12"/>
      <c r="CV783" s="12"/>
      <c r="CW783" s="12"/>
      <c r="CX783" s="12"/>
      <c r="CY783" s="12"/>
      <c r="CZ783" s="12"/>
      <c r="DA783" s="12"/>
      <c r="DB783" s="12"/>
      <c r="DC783" s="12"/>
      <c r="DD783" s="12"/>
      <c r="DE783" s="12"/>
      <c r="DF783" s="12"/>
      <c r="DG783" s="12"/>
      <c r="DH783" s="12"/>
      <c r="DI783" s="12"/>
      <c r="DJ783" s="12"/>
      <c r="DK783" s="12"/>
      <c r="DL783" s="12"/>
      <c r="DM783" s="12"/>
      <c r="DN783" s="12"/>
      <c r="DO783" s="12"/>
      <c r="DP783" s="12"/>
      <c r="DQ783" s="12"/>
      <c r="DR783" s="12"/>
      <c r="DS783" s="12"/>
      <c r="DT783" s="12"/>
      <c r="DU783" s="12"/>
      <c r="DV783" s="12"/>
      <c r="DW783" s="12"/>
      <c r="DX783" s="12"/>
      <c r="DY783" s="12"/>
      <c r="DZ783" s="12"/>
      <c r="EA783" s="12"/>
      <c r="EB783" s="12"/>
      <c r="EC783" s="12"/>
      <c r="ED783" s="12"/>
      <c r="EE783" s="12"/>
      <c r="EF783" s="12"/>
      <c r="EG783" s="12"/>
      <c r="EH783" s="12"/>
      <c r="EI783" s="12"/>
      <c r="EJ783" s="12"/>
      <c r="EK783" s="12"/>
      <c r="EL783" s="12"/>
      <c r="EM783" s="12"/>
      <c r="EN783" s="12"/>
      <c r="EO783" s="12"/>
      <c r="EP783" s="12"/>
      <c r="EQ783" s="12"/>
      <c r="ER783" s="12"/>
      <c r="ES783" s="12"/>
      <c r="ET783" s="12"/>
      <c r="EU783" s="12"/>
      <c r="EV783" s="12"/>
      <c r="EW783" s="12"/>
      <c r="EX783" s="12"/>
      <c r="EY783" s="12"/>
      <c r="EZ783" s="12"/>
      <c r="FA783" s="12"/>
      <c r="FB783" s="12"/>
      <c r="FC783" s="12"/>
      <c r="FD783" s="12"/>
      <c r="FE783" s="12"/>
      <c r="FF783" s="12"/>
      <c r="FG783" s="12"/>
    </row>
    <row r="784" spans="1:163" ht="12.75" x14ac:dyDescent="0.2">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12"/>
      <c r="BH784" s="12"/>
      <c r="BI784" s="12"/>
      <c r="BJ784" s="12"/>
      <c r="BK784" s="12"/>
      <c r="BL784" s="35">
        <f>'Youth population'!AU784</f>
        <v>0</v>
      </c>
      <c r="BM784" s="12"/>
      <c r="BN784" s="12"/>
      <c r="BO784" s="12"/>
      <c r="BP784" s="12"/>
      <c r="BQ784" s="12"/>
      <c r="BR784" s="12"/>
      <c r="BS784" s="12"/>
      <c r="BT784" s="12"/>
      <c r="BU784" s="12"/>
      <c r="BV784" s="12"/>
      <c r="BW784" s="12"/>
      <c r="BX784" s="12"/>
      <c r="BY784" s="12"/>
      <c r="BZ784" s="12"/>
      <c r="CA784" s="12"/>
      <c r="CB784" s="141"/>
      <c r="CC784" s="12"/>
      <c r="CD784" s="12"/>
      <c r="CE784" s="12"/>
      <c r="CF784" s="12"/>
      <c r="CG784" s="12"/>
      <c r="CH784" s="12"/>
      <c r="CI784" s="12"/>
      <c r="CJ784" s="12"/>
      <c r="CK784" s="12"/>
      <c r="CL784" s="12"/>
      <c r="CM784" s="12"/>
      <c r="CN784" s="12"/>
      <c r="CO784" s="12"/>
      <c r="CP784" s="12"/>
      <c r="CQ784" s="12"/>
      <c r="CR784" s="12"/>
      <c r="CS784" s="12"/>
      <c r="CT784" s="12"/>
      <c r="CU784" s="12"/>
      <c r="CV784" s="12"/>
      <c r="CW784" s="12"/>
      <c r="CX784" s="12"/>
      <c r="CY784" s="12"/>
      <c r="CZ784" s="12"/>
      <c r="DA784" s="12"/>
      <c r="DB784" s="12"/>
      <c r="DC784" s="12"/>
      <c r="DD784" s="12"/>
      <c r="DE784" s="12"/>
      <c r="DF784" s="12"/>
      <c r="DG784" s="12"/>
      <c r="DH784" s="12"/>
      <c r="DI784" s="12"/>
      <c r="DJ784" s="12"/>
      <c r="DK784" s="12"/>
      <c r="DL784" s="12"/>
      <c r="DM784" s="12"/>
      <c r="DN784" s="12"/>
      <c r="DO784" s="12"/>
      <c r="DP784" s="12"/>
      <c r="DQ784" s="12"/>
      <c r="DR784" s="12"/>
      <c r="DS784" s="12"/>
      <c r="DT784" s="12"/>
      <c r="DU784" s="12"/>
      <c r="DV784" s="12"/>
      <c r="DW784" s="12"/>
      <c r="DX784" s="12"/>
      <c r="DY784" s="12"/>
      <c r="DZ784" s="12"/>
      <c r="EA784" s="12"/>
      <c r="EB784" s="12"/>
      <c r="EC784" s="12"/>
      <c r="ED784" s="12"/>
      <c r="EE784" s="12"/>
      <c r="EF784" s="12"/>
      <c r="EG784" s="12"/>
      <c r="EH784" s="12"/>
      <c r="EI784" s="12"/>
      <c r="EJ784" s="12"/>
      <c r="EK784" s="12"/>
      <c r="EL784" s="12"/>
      <c r="EM784" s="12"/>
      <c r="EN784" s="12"/>
      <c r="EO784" s="12"/>
      <c r="EP784" s="12"/>
      <c r="EQ784" s="12"/>
      <c r="ER784" s="12"/>
      <c r="ES784" s="12"/>
      <c r="ET784" s="12"/>
      <c r="EU784" s="12"/>
      <c r="EV784" s="12"/>
      <c r="EW784" s="12"/>
      <c r="EX784" s="12"/>
      <c r="EY784" s="12"/>
      <c r="EZ784" s="12"/>
      <c r="FA784" s="12"/>
      <c r="FB784" s="12"/>
      <c r="FC784" s="12"/>
      <c r="FD784" s="12"/>
      <c r="FE784" s="12"/>
      <c r="FF784" s="12"/>
      <c r="FG784" s="12"/>
    </row>
    <row r="785" spans="1:163" ht="12.75" x14ac:dyDescent="0.2">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12"/>
      <c r="BH785" s="12"/>
      <c r="BI785" s="12"/>
      <c r="BJ785" s="12"/>
      <c r="BK785" s="12"/>
      <c r="BL785" s="81">
        <f>'Youth population'!AU785</f>
        <v>0</v>
      </c>
      <c r="BM785" s="12"/>
      <c r="BN785" s="12"/>
      <c r="BO785" s="12"/>
      <c r="BP785" s="12"/>
      <c r="BQ785" s="12"/>
      <c r="BR785" s="12"/>
      <c r="BS785" s="12"/>
      <c r="BT785" s="12"/>
      <c r="BU785" s="12"/>
      <c r="BV785" s="12"/>
      <c r="BW785" s="12"/>
      <c r="BX785" s="12"/>
      <c r="BY785" s="12"/>
      <c r="BZ785" s="12"/>
      <c r="CA785" s="12"/>
      <c r="CB785" s="141"/>
      <c r="CC785" s="12"/>
      <c r="CD785" s="12"/>
      <c r="CE785" s="12"/>
      <c r="CF785" s="12"/>
      <c r="CG785" s="12"/>
      <c r="CH785" s="12"/>
      <c r="CI785" s="12"/>
      <c r="CJ785" s="12"/>
      <c r="CK785" s="12"/>
      <c r="CL785" s="12"/>
      <c r="CM785" s="12"/>
      <c r="CN785" s="12"/>
      <c r="CO785" s="12"/>
      <c r="CP785" s="12"/>
      <c r="CQ785" s="12"/>
      <c r="CR785" s="12"/>
      <c r="CS785" s="12"/>
      <c r="CT785" s="12"/>
      <c r="CU785" s="12"/>
      <c r="CV785" s="12"/>
      <c r="CW785" s="12"/>
      <c r="CX785" s="12"/>
      <c r="CY785" s="12"/>
      <c r="CZ785" s="12"/>
      <c r="DA785" s="12"/>
      <c r="DB785" s="12"/>
      <c r="DC785" s="12"/>
      <c r="DD785" s="12"/>
      <c r="DE785" s="12"/>
      <c r="DF785" s="12"/>
      <c r="DG785" s="12"/>
      <c r="DH785" s="12"/>
      <c r="DI785" s="12"/>
      <c r="DJ785" s="12"/>
      <c r="DK785" s="12"/>
      <c r="DL785" s="12"/>
      <c r="DM785" s="12"/>
      <c r="DN785" s="12"/>
      <c r="DO785" s="12"/>
      <c r="DP785" s="12"/>
      <c r="DQ785" s="12"/>
      <c r="DR785" s="12"/>
      <c r="DS785" s="12"/>
      <c r="DT785" s="12"/>
      <c r="DU785" s="12"/>
      <c r="DV785" s="12"/>
      <c r="DW785" s="12"/>
      <c r="DX785" s="12"/>
      <c r="DY785" s="12"/>
      <c r="DZ785" s="12"/>
      <c r="EA785" s="12"/>
      <c r="EB785" s="12"/>
      <c r="EC785" s="12"/>
      <c r="ED785" s="12"/>
      <c r="EE785" s="12"/>
      <c r="EF785" s="12"/>
      <c r="EG785" s="12"/>
      <c r="EH785" s="12"/>
      <c r="EI785" s="12"/>
      <c r="EJ785" s="12"/>
      <c r="EK785" s="12"/>
      <c r="EL785" s="12"/>
      <c r="EM785" s="12"/>
      <c r="EN785" s="12"/>
      <c r="EO785" s="12"/>
      <c r="EP785" s="12"/>
      <c r="EQ785" s="12"/>
      <c r="ER785" s="12"/>
      <c r="ES785" s="12"/>
      <c r="ET785" s="12"/>
      <c r="EU785" s="12"/>
      <c r="EV785" s="12"/>
      <c r="EW785" s="12"/>
      <c r="EX785" s="12"/>
      <c r="EY785" s="12"/>
      <c r="EZ785" s="12"/>
      <c r="FA785" s="12"/>
      <c r="FB785" s="12"/>
      <c r="FC785" s="12"/>
      <c r="FD785" s="12"/>
      <c r="FE785" s="12"/>
      <c r="FF785" s="12"/>
      <c r="FG785" s="12"/>
    </row>
    <row r="786" spans="1:163" ht="12.75" x14ac:dyDescent="0.2">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12"/>
      <c r="BH786" s="12"/>
      <c r="BI786" s="12"/>
      <c r="BJ786" s="12"/>
      <c r="BK786" s="12"/>
      <c r="BL786" s="73">
        <f>'Youth population'!AU786</f>
        <v>0</v>
      </c>
      <c r="BM786" s="12"/>
      <c r="BN786" s="12"/>
      <c r="BO786" s="12"/>
      <c r="BP786" s="12"/>
      <c r="BQ786" s="12"/>
      <c r="BR786" s="12"/>
      <c r="BS786" s="12"/>
      <c r="BT786" s="12"/>
      <c r="BU786" s="12"/>
      <c r="BV786" s="12"/>
      <c r="BW786" s="12"/>
      <c r="BX786" s="12"/>
      <c r="BY786" s="12"/>
      <c r="BZ786" s="12"/>
      <c r="CA786" s="12"/>
      <c r="CB786" s="141"/>
      <c r="CC786" s="12"/>
      <c r="CD786" s="12"/>
      <c r="CE786" s="12"/>
      <c r="CF786" s="12"/>
      <c r="CG786" s="12"/>
      <c r="CH786" s="12"/>
      <c r="CI786" s="12"/>
      <c r="CJ786" s="12"/>
      <c r="CK786" s="12"/>
      <c r="CL786" s="12"/>
      <c r="CM786" s="12"/>
      <c r="CN786" s="12"/>
      <c r="CO786" s="12"/>
      <c r="CP786" s="12"/>
      <c r="CQ786" s="12"/>
      <c r="CR786" s="12"/>
      <c r="CS786" s="12"/>
      <c r="CT786" s="12"/>
      <c r="CU786" s="12"/>
      <c r="CV786" s="12"/>
      <c r="CW786" s="12"/>
      <c r="CX786" s="12"/>
      <c r="CY786" s="12"/>
      <c r="CZ786" s="12"/>
      <c r="DA786" s="12"/>
      <c r="DB786" s="12"/>
      <c r="DC786" s="12"/>
      <c r="DD786" s="12"/>
      <c r="DE786" s="12"/>
      <c r="DF786" s="12"/>
      <c r="DG786" s="12"/>
      <c r="DH786" s="12"/>
      <c r="DI786" s="12"/>
      <c r="DJ786" s="12"/>
      <c r="DK786" s="12"/>
      <c r="DL786" s="12"/>
      <c r="DM786" s="12"/>
      <c r="DN786" s="12"/>
      <c r="DO786" s="12"/>
      <c r="DP786" s="12"/>
      <c r="DQ786" s="12"/>
      <c r="DR786" s="12"/>
      <c r="DS786" s="12"/>
      <c r="DT786" s="12"/>
      <c r="DU786" s="12"/>
      <c r="DV786" s="12"/>
      <c r="DW786" s="12"/>
      <c r="DX786" s="12"/>
      <c r="DY786" s="12"/>
      <c r="DZ786" s="12"/>
      <c r="EA786" s="12"/>
      <c r="EB786" s="12"/>
      <c r="EC786" s="12"/>
      <c r="ED786" s="12"/>
      <c r="EE786" s="12"/>
      <c r="EF786" s="12"/>
      <c r="EG786" s="12"/>
      <c r="EH786" s="12"/>
      <c r="EI786" s="12"/>
      <c r="EJ786" s="12"/>
      <c r="EK786" s="12"/>
      <c r="EL786" s="12"/>
      <c r="EM786" s="12"/>
      <c r="EN786" s="12"/>
      <c r="EO786" s="12"/>
      <c r="EP786" s="12"/>
      <c r="EQ786" s="12"/>
      <c r="ER786" s="12"/>
      <c r="ES786" s="12"/>
      <c r="ET786" s="12"/>
      <c r="EU786" s="12"/>
      <c r="EV786" s="12"/>
      <c r="EW786" s="12"/>
      <c r="EX786" s="12"/>
      <c r="EY786" s="12"/>
      <c r="EZ786" s="12"/>
      <c r="FA786" s="12"/>
      <c r="FB786" s="12"/>
      <c r="FC786" s="12"/>
      <c r="FD786" s="12"/>
      <c r="FE786" s="12"/>
      <c r="FF786" s="12"/>
      <c r="FG786" s="12"/>
    </row>
    <row r="787" spans="1:163" ht="12.75" x14ac:dyDescent="0.2">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12"/>
      <c r="BH787" s="12"/>
      <c r="BI787" s="12"/>
      <c r="BJ787" s="12"/>
      <c r="BK787" s="12"/>
      <c r="BL787" s="35">
        <f>'Youth population'!AU787</f>
        <v>0</v>
      </c>
      <c r="BM787" s="12"/>
      <c r="BN787" s="12"/>
      <c r="BO787" s="12"/>
      <c r="BP787" s="12"/>
      <c r="BQ787" s="12"/>
      <c r="BR787" s="12"/>
      <c r="BS787" s="12"/>
      <c r="BT787" s="12"/>
      <c r="BU787" s="12"/>
      <c r="BV787" s="12"/>
      <c r="BW787" s="12"/>
      <c r="BX787" s="12"/>
      <c r="BY787" s="12"/>
      <c r="BZ787" s="12"/>
      <c r="CA787" s="12"/>
      <c r="CB787" s="141"/>
      <c r="CC787" s="12"/>
      <c r="CD787" s="12"/>
      <c r="CE787" s="12"/>
      <c r="CF787" s="12"/>
      <c r="CG787" s="12"/>
      <c r="CH787" s="12"/>
      <c r="CI787" s="12"/>
      <c r="CJ787" s="12"/>
      <c r="CK787" s="12"/>
      <c r="CL787" s="12"/>
      <c r="CM787" s="12"/>
      <c r="CN787" s="12"/>
      <c r="CO787" s="12"/>
      <c r="CP787" s="12"/>
      <c r="CQ787" s="12"/>
      <c r="CR787" s="12"/>
      <c r="CS787" s="12"/>
      <c r="CT787" s="12"/>
      <c r="CU787" s="12"/>
      <c r="CV787" s="12"/>
      <c r="CW787" s="12"/>
      <c r="CX787" s="12"/>
      <c r="CY787" s="12"/>
      <c r="CZ787" s="12"/>
      <c r="DA787" s="12"/>
      <c r="DB787" s="12"/>
      <c r="DC787" s="12"/>
      <c r="DD787" s="12"/>
      <c r="DE787" s="12"/>
      <c r="DF787" s="12"/>
      <c r="DG787" s="12"/>
      <c r="DH787" s="12"/>
      <c r="DI787" s="12"/>
      <c r="DJ787" s="12"/>
      <c r="DK787" s="12"/>
      <c r="DL787" s="12"/>
      <c r="DM787" s="12"/>
      <c r="DN787" s="12"/>
      <c r="DO787" s="12"/>
      <c r="DP787" s="12"/>
      <c r="DQ787" s="12"/>
      <c r="DR787" s="12"/>
      <c r="DS787" s="12"/>
      <c r="DT787" s="12"/>
      <c r="DU787" s="12"/>
      <c r="DV787" s="12"/>
      <c r="DW787" s="12"/>
      <c r="DX787" s="12"/>
      <c r="DY787" s="12"/>
      <c r="DZ787" s="12"/>
      <c r="EA787" s="12"/>
      <c r="EB787" s="12"/>
      <c r="EC787" s="12"/>
      <c r="ED787" s="12"/>
      <c r="EE787" s="12"/>
      <c r="EF787" s="12"/>
      <c r="EG787" s="12"/>
      <c r="EH787" s="12"/>
      <c r="EI787" s="12"/>
      <c r="EJ787" s="12"/>
      <c r="EK787" s="12"/>
      <c r="EL787" s="12"/>
      <c r="EM787" s="12"/>
      <c r="EN787" s="12"/>
      <c r="EO787" s="12"/>
      <c r="EP787" s="12"/>
      <c r="EQ787" s="12"/>
      <c r="ER787" s="12"/>
      <c r="ES787" s="12"/>
      <c r="ET787" s="12"/>
      <c r="EU787" s="12"/>
      <c r="EV787" s="12"/>
      <c r="EW787" s="12"/>
      <c r="EX787" s="12"/>
      <c r="EY787" s="12"/>
      <c r="EZ787" s="12"/>
      <c r="FA787" s="12"/>
      <c r="FB787" s="12"/>
      <c r="FC787" s="12"/>
      <c r="FD787" s="12"/>
      <c r="FE787" s="12"/>
      <c r="FF787" s="12"/>
      <c r="FG787" s="12"/>
    </row>
    <row r="788" spans="1:163" ht="12.75" x14ac:dyDescent="0.2">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12"/>
      <c r="BH788" s="12"/>
      <c r="BI788" s="12"/>
      <c r="BJ788" s="12"/>
      <c r="BK788" s="12"/>
      <c r="BL788" s="117">
        <f>'Youth population'!AU788</f>
        <v>0</v>
      </c>
      <c r="BM788" s="12"/>
      <c r="BN788" s="12"/>
      <c r="BO788" s="12"/>
      <c r="BP788" s="12"/>
      <c r="BQ788" s="12"/>
      <c r="BR788" s="12"/>
      <c r="BS788" s="12"/>
      <c r="BT788" s="12"/>
      <c r="BU788" s="12"/>
      <c r="BV788" s="12"/>
      <c r="BW788" s="12"/>
      <c r="BX788" s="12"/>
      <c r="BY788" s="12"/>
      <c r="BZ788" s="12"/>
      <c r="CA788" s="12"/>
      <c r="CB788" s="141"/>
      <c r="CC788" s="12"/>
      <c r="CD788" s="12"/>
      <c r="CE788" s="12"/>
      <c r="CF788" s="12"/>
      <c r="CG788" s="12"/>
      <c r="CH788" s="12"/>
      <c r="CI788" s="12"/>
      <c r="CJ788" s="12"/>
      <c r="CK788" s="12"/>
      <c r="CL788" s="12"/>
      <c r="CM788" s="12"/>
      <c r="CN788" s="12"/>
      <c r="CO788" s="12"/>
      <c r="CP788" s="12"/>
      <c r="CQ788" s="12"/>
      <c r="CR788" s="12"/>
      <c r="CS788" s="12"/>
      <c r="CT788" s="12"/>
      <c r="CU788" s="12"/>
      <c r="CV788" s="12"/>
      <c r="CW788" s="12"/>
      <c r="CX788" s="12"/>
      <c r="CY788" s="12"/>
      <c r="CZ788" s="12"/>
      <c r="DA788" s="12"/>
      <c r="DB788" s="12"/>
      <c r="DC788" s="12"/>
      <c r="DD788" s="12"/>
      <c r="DE788" s="12"/>
      <c r="DF788" s="12"/>
      <c r="DG788" s="12"/>
      <c r="DH788" s="12"/>
      <c r="DI788" s="12"/>
      <c r="DJ788" s="12"/>
      <c r="DK788" s="12"/>
      <c r="DL788" s="12"/>
      <c r="DM788" s="12"/>
      <c r="DN788" s="12"/>
      <c r="DO788" s="12"/>
      <c r="DP788" s="12"/>
      <c r="DQ788" s="12"/>
      <c r="DR788" s="12"/>
      <c r="DS788" s="12"/>
      <c r="DT788" s="12"/>
      <c r="DU788" s="12"/>
      <c r="DV788" s="12"/>
      <c r="DW788" s="12"/>
      <c r="DX788" s="12"/>
      <c r="DY788" s="12"/>
      <c r="DZ788" s="12"/>
      <c r="EA788" s="12"/>
      <c r="EB788" s="12"/>
      <c r="EC788" s="12"/>
      <c r="ED788" s="12"/>
      <c r="EE788" s="12"/>
      <c r="EF788" s="12"/>
      <c r="EG788" s="12"/>
      <c r="EH788" s="12"/>
      <c r="EI788" s="12"/>
      <c r="EJ788" s="12"/>
      <c r="EK788" s="12"/>
      <c r="EL788" s="12"/>
      <c r="EM788" s="12"/>
      <c r="EN788" s="12"/>
      <c r="EO788" s="12"/>
      <c r="EP788" s="12"/>
      <c r="EQ788" s="12"/>
      <c r="ER788" s="12"/>
      <c r="ES788" s="12"/>
      <c r="ET788" s="12"/>
      <c r="EU788" s="12"/>
      <c r="EV788" s="12"/>
      <c r="EW788" s="12"/>
      <c r="EX788" s="12"/>
      <c r="EY788" s="12"/>
      <c r="EZ788" s="12"/>
      <c r="FA788" s="12"/>
      <c r="FB788" s="12"/>
      <c r="FC788" s="12"/>
      <c r="FD788" s="12"/>
      <c r="FE788" s="12"/>
      <c r="FF788" s="12"/>
      <c r="FG788" s="12"/>
    </row>
    <row r="789" spans="1:163" ht="12.75" x14ac:dyDescent="0.2">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12"/>
      <c r="BH789" s="12"/>
      <c r="BI789" s="12"/>
      <c r="BJ789" s="12"/>
      <c r="BK789" s="12"/>
      <c r="BL789" s="69">
        <f>'Youth population'!AU789</f>
        <v>0</v>
      </c>
      <c r="BM789" s="12"/>
      <c r="BN789" s="12"/>
      <c r="BO789" s="12"/>
      <c r="BP789" s="12"/>
      <c r="BQ789" s="12"/>
      <c r="BR789" s="12"/>
      <c r="BS789" s="12"/>
      <c r="BT789" s="12"/>
      <c r="BU789" s="12"/>
      <c r="BV789" s="12"/>
      <c r="BW789" s="12"/>
      <c r="BX789" s="12"/>
      <c r="BY789" s="12"/>
      <c r="BZ789" s="12"/>
      <c r="CA789" s="12"/>
      <c r="CB789" s="141"/>
      <c r="CC789" s="12"/>
      <c r="CD789" s="12"/>
      <c r="CE789" s="12"/>
      <c r="CF789" s="12"/>
      <c r="CG789" s="12"/>
      <c r="CH789" s="12"/>
      <c r="CI789" s="12"/>
      <c r="CJ789" s="12"/>
      <c r="CK789" s="12"/>
      <c r="CL789" s="12"/>
      <c r="CM789" s="12"/>
      <c r="CN789" s="12"/>
      <c r="CO789" s="12"/>
      <c r="CP789" s="12"/>
      <c r="CQ789" s="12"/>
      <c r="CR789" s="12"/>
      <c r="CS789" s="12"/>
      <c r="CT789" s="12"/>
      <c r="CU789" s="12"/>
      <c r="CV789" s="12"/>
      <c r="CW789" s="12"/>
      <c r="CX789" s="12"/>
      <c r="CY789" s="12"/>
      <c r="CZ789" s="12"/>
      <c r="DA789" s="12"/>
      <c r="DB789" s="12"/>
      <c r="DC789" s="12"/>
      <c r="DD789" s="12"/>
      <c r="DE789" s="12"/>
      <c r="DF789" s="12"/>
      <c r="DG789" s="12"/>
      <c r="DH789" s="12"/>
      <c r="DI789" s="12"/>
      <c r="DJ789" s="12"/>
      <c r="DK789" s="12"/>
      <c r="DL789" s="12"/>
      <c r="DM789" s="12"/>
      <c r="DN789" s="12"/>
      <c r="DO789" s="12"/>
      <c r="DP789" s="12"/>
      <c r="DQ789" s="12"/>
      <c r="DR789" s="12"/>
      <c r="DS789" s="12"/>
      <c r="DT789" s="12"/>
      <c r="DU789" s="12"/>
      <c r="DV789" s="12"/>
      <c r="DW789" s="12"/>
      <c r="DX789" s="12"/>
      <c r="DY789" s="12"/>
      <c r="DZ789" s="12"/>
      <c r="EA789" s="12"/>
      <c r="EB789" s="12"/>
      <c r="EC789" s="12"/>
      <c r="ED789" s="12"/>
      <c r="EE789" s="12"/>
      <c r="EF789" s="12"/>
      <c r="EG789" s="12"/>
      <c r="EH789" s="12"/>
      <c r="EI789" s="12"/>
      <c r="EJ789" s="12"/>
      <c r="EK789" s="12"/>
      <c r="EL789" s="12"/>
      <c r="EM789" s="12"/>
      <c r="EN789" s="12"/>
      <c r="EO789" s="12"/>
      <c r="EP789" s="12"/>
      <c r="EQ789" s="12"/>
      <c r="ER789" s="12"/>
      <c r="ES789" s="12"/>
      <c r="ET789" s="12"/>
      <c r="EU789" s="12"/>
      <c r="EV789" s="12"/>
      <c r="EW789" s="12"/>
      <c r="EX789" s="12"/>
      <c r="EY789" s="12"/>
      <c r="EZ789" s="12"/>
      <c r="FA789" s="12"/>
      <c r="FB789" s="12"/>
      <c r="FC789" s="12"/>
      <c r="FD789" s="12"/>
      <c r="FE789" s="12"/>
      <c r="FF789" s="12"/>
      <c r="FG789" s="12"/>
    </row>
    <row r="790" spans="1:163" ht="12.75" x14ac:dyDescent="0.2">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12"/>
      <c r="BH790" s="12"/>
      <c r="BI790" s="12"/>
      <c r="BJ790" s="12"/>
      <c r="BK790" s="12"/>
      <c r="BL790" s="117">
        <f>'Youth population'!AU790</f>
        <v>0</v>
      </c>
      <c r="BM790" s="12"/>
      <c r="BN790" s="12"/>
      <c r="BO790" s="12"/>
      <c r="BP790" s="12"/>
      <c r="BQ790" s="12"/>
      <c r="BR790" s="12"/>
      <c r="BS790" s="12"/>
      <c r="BT790" s="12"/>
      <c r="BU790" s="12"/>
      <c r="BV790" s="12"/>
      <c r="BW790" s="12"/>
      <c r="BX790" s="12"/>
      <c r="BY790" s="12"/>
      <c r="BZ790" s="12"/>
      <c r="CA790" s="12"/>
      <c r="CB790" s="141"/>
      <c r="CC790" s="12"/>
      <c r="CD790" s="12"/>
      <c r="CE790" s="12"/>
      <c r="CF790" s="12"/>
      <c r="CG790" s="12"/>
      <c r="CH790" s="12"/>
      <c r="CI790" s="12"/>
      <c r="CJ790" s="12"/>
      <c r="CK790" s="12"/>
      <c r="CL790" s="12"/>
      <c r="CM790" s="12"/>
      <c r="CN790" s="12"/>
      <c r="CO790" s="12"/>
      <c r="CP790" s="12"/>
      <c r="CQ790" s="12"/>
      <c r="CR790" s="12"/>
      <c r="CS790" s="12"/>
      <c r="CT790" s="12"/>
      <c r="CU790" s="12"/>
      <c r="CV790" s="12"/>
      <c r="CW790" s="12"/>
      <c r="CX790" s="12"/>
      <c r="CY790" s="12"/>
      <c r="CZ790" s="12"/>
      <c r="DA790" s="12"/>
      <c r="DB790" s="12"/>
      <c r="DC790" s="12"/>
      <c r="DD790" s="12"/>
      <c r="DE790" s="12"/>
      <c r="DF790" s="12"/>
      <c r="DG790" s="12"/>
      <c r="DH790" s="12"/>
      <c r="DI790" s="12"/>
      <c r="DJ790" s="12"/>
      <c r="DK790" s="12"/>
      <c r="DL790" s="12"/>
      <c r="DM790" s="12"/>
      <c r="DN790" s="12"/>
      <c r="DO790" s="12"/>
      <c r="DP790" s="12"/>
      <c r="DQ790" s="12"/>
      <c r="DR790" s="12"/>
      <c r="DS790" s="12"/>
      <c r="DT790" s="12"/>
      <c r="DU790" s="12"/>
      <c r="DV790" s="12"/>
      <c r="DW790" s="12"/>
      <c r="DX790" s="12"/>
      <c r="DY790" s="12"/>
      <c r="DZ790" s="12"/>
      <c r="EA790" s="12"/>
      <c r="EB790" s="12"/>
      <c r="EC790" s="12"/>
      <c r="ED790" s="12"/>
      <c r="EE790" s="12"/>
      <c r="EF790" s="12"/>
      <c r="EG790" s="12"/>
      <c r="EH790" s="12"/>
      <c r="EI790" s="12"/>
      <c r="EJ790" s="12"/>
      <c r="EK790" s="12"/>
      <c r="EL790" s="12"/>
      <c r="EM790" s="12"/>
      <c r="EN790" s="12"/>
      <c r="EO790" s="12"/>
      <c r="EP790" s="12"/>
      <c r="EQ790" s="12"/>
      <c r="ER790" s="12"/>
      <c r="ES790" s="12"/>
      <c r="ET790" s="12"/>
      <c r="EU790" s="12"/>
      <c r="EV790" s="12"/>
      <c r="EW790" s="12"/>
      <c r="EX790" s="12"/>
      <c r="EY790" s="12"/>
      <c r="EZ790" s="12"/>
      <c r="FA790" s="12"/>
      <c r="FB790" s="12"/>
      <c r="FC790" s="12"/>
      <c r="FD790" s="12"/>
      <c r="FE790" s="12"/>
      <c r="FF790" s="12"/>
      <c r="FG790" s="12"/>
    </row>
    <row r="791" spans="1:163" ht="12.75" x14ac:dyDescent="0.2">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12"/>
      <c r="BH791" s="12"/>
      <c r="BI791" s="12"/>
      <c r="BJ791" s="12"/>
      <c r="BK791" s="12"/>
      <c r="BL791" s="35">
        <f>'Youth population'!AU791</f>
        <v>0</v>
      </c>
      <c r="BM791" s="12"/>
      <c r="BN791" s="12"/>
      <c r="BO791" s="12"/>
      <c r="BP791" s="12"/>
      <c r="BQ791" s="12"/>
      <c r="BR791" s="12"/>
      <c r="BS791" s="12"/>
      <c r="BT791" s="12"/>
      <c r="BU791" s="12"/>
      <c r="BV791" s="12"/>
      <c r="BW791" s="12"/>
      <c r="BX791" s="12"/>
      <c r="BY791" s="12"/>
      <c r="BZ791" s="12"/>
      <c r="CA791" s="12"/>
      <c r="CB791" s="141"/>
      <c r="CC791" s="12"/>
      <c r="CD791" s="12"/>
      <c r="CE791" s="12"/>
      <c r="CF791" s="12"/>
      <c r="CG791" s="12"/>
      <c r="CH791" s="12"/>
      <c r="CI791" s="12"/>
      <c r="CJ791" s="12"/>
      <c r="CK791" s="12"/>
      <c r="CL791" s="12"/>
      <c r="CM791" s="12"/>
      <c r="CN791" s="12"/>
      <c r="CO791" s="12"/>
      <c r="CP791" s="12"/>
      <c r="CQ791" s="12"/>
      <c r="CR791" s="12"/>
      <c r="CS791" s="12"/>
      <c r="CT791" s="12"/>
      <c r="CU791" s="12"/>
      <c r="CV791" s="12"/>
      <c r="CW791" s="12"/>
      <c r="CX791" s="12"/>
      <c r="CY791" s="12"/>
      <c r="CZ791" s="12"/>
      <c r="DA791" s="12"/>
      <c r="DB791" s="12"/>
      <c r="DC791" s="12"/>
      <c r="DD791" s="12"/>
      <c r="DE791" s="12"/>
      <c r="DF791" s="12"/>
      <c r="DG791" s="12"/>
      <c r="DH791" s="12"/>
      <c r="DI791" s="12"/>
      <c r="DJ791" s="12"/>
      <c r="DK791" s="12"/>
      <c r="DL791" s="12"/>
      <c r="DM791" s="12"/>
      <c r="DN791" s="12"/>
      <c r="DO791" s="12"/>
      <c r="DP791" s="12"/>
      <c r="DQ791" s="12"/>
      <c r="DR791" s="12"/>
      <c r="DS791" s="12"/>
      <c r="DT791" s="12"/>
      <c r="DU791" s="12"/>
      <c r="DV791" s="12"/>
      <c r="DW791" s="12"/>
      <c r="DX791" s="12"/>
      <c r="DY791" s="12"/>
      <c r="DZ791" s="12"/>
      <c r="EA791" s="12"/>
      <c r="EB791" s="12"/>
      <c r="EC791" s="12"/>
      <c r="ED791" s="12"/>
      <c r="EE791" s="12"/>
      <c r="EF791" s="12"/>
      <c r="EG791" s="12"/>
      <c r="EH791" s="12"/>
      <c r="EI791" s="12"/>
      <c r="EJ791" s="12"/>
      <c r="EK791" s="12"/>
      <c r="EL791" s="12"/>
      <c r="EM791" s="12"/>
      <c r="EN791" s="12"/>
      <c r="EO791" s="12"/>
      <c r="EP791" s="12"/>
      <c r="EQ791" s="12"/>
      <c r="ER791" s="12"/>
      <c r="ES791" s="12"/>
      <c r="ET791" s="12"/>
      <c r="EU791" s="12"/>
      <c r="EV791" s="12"/>
      <c r="EW791" s="12"/>
      <c r="EX791" s="12"/>
      <c r="EY791" s="12"/>
      <c r="EZ791" s="12"/>
      <c r="FA791" s="12"/>
      <c r="FB791" s="12"/>
      <c r="FC791" s="12"/>
      <c r="FD791" s="12"/>
      <c r="FE791" s="12"/>
      <c r="FF791" s="12"/>
      <c r="FG791" s="12"/>
    </row>
    <row r="792" spans="1:163" ht="12.75" x14ac:dyDescent="0.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12"/>
      <c r="BH792" s="12"/>
      <c r="BI792" s="12"/>
      <c r="BJ792" s="12"/>
      <c r="BK792" s="12"/>
      <c r="BL792" s="117">
        <f>'Youth population'!AU792</f>
        <v>0</v>
      </c>
      <c r="BM792" s="12"/>
      <c r="BN792" s="12"/>
      <c r="BO792" s="12"/>
      <c r="BP792" s="12"/>
      <c r="BQ792" s="12"/>
      <c r="BR792" s="12"/>
      <c r="BS792" s="12"/>
      <c r="BT792" s="12"/>
      <c r="BU792" s="12"/>
      <c r="BV792" s="12"/>
      <c r="BW792" s="12"/>
      <c r="BX792" s="12"/>
      <c r="BY792" s="12"/>
      <c r="BZ792" s="12"/>
      <c r="CA792" s="12"/>
      <c r="CB792" s="141"/>
      <c r="CC792" s="12"/>
      <c r="CD792" s="12"/>
      <c r="CE792" s="12"/>
      <c r="CF792" s="12"/>
      <c r="CG792" s="12"/>
      <c r="CH792" s="12"/>
      <c r="CI792" s="12"/>
      <c r="CJ792" s="12"/>
      <c r="CK792" s="12"/>
      <c r="CL792" s="12"/>
      <c r="CM792" s="12"/>
      <c r="CN792" s="12"/>
      <c r="CO792" s="12"/>
      <c r="CP792" s="12"/>
      <c r="CQ792" s="12"/>
      <c r="CR792" s="12"/>
      <c r="CS792" s="12"/>
      <c r="CT792" s="12"/>
      <c r="CU792" s="12"/>
      <c r="CV792" s="12"/>
      <c r="CW792" s="12"/>
      <c r="CX792" s="12"/>
      <c r="CY792" s="12"/>
      <c r="CZ792" s="12"/>
      <c r="DA792" s="12"/>
      <c r="DB792" s="12"/>
      <c r="DC792" s="12"/>
      <c r="DD792" s="12"/>
      <c r="DE792" s="12"/>
      <c r="DF792" s="12"/>
      <c r="DG792" s="12"/>
      <c r="DH792" s="12"/>
      <c r="DI792" s="12"/>
      <c r="DJ792" s="12"/>
      <c r="DK792" s="12"/>
      <c r="DL792" s="12"/>
      <c r="DM792" s="12"/>
      <c r="DN792" s="12"/>
      <c r="DO792" s="12"/>
      <c r="DP792" s="12"/>
      <c r="DQ792" s="12"/>
      <c r="DR792" s="12"/>
      <c r="DS792" s="12"/>
      <c r="DT792" s="12"/>
      <c r="DU792" s="12"/>
      <c r="DV792" s="12"/>
      <c r="DW792" s="12"/>
      <c r="DX792" s="12"/>
      <c r="DY792" s="12"/>
      <c r="DZ792" s="12"/>
      <c r="EA792" s="12"/>
      <c r="EB792" s="12"/>
      <c r="EC792" s="12"/>
      <c r="ED792" s="12"/>
      <c r="EE792" s="12"/>
      <c r="EF792" s="12"/>
      <c r="EG792" s="12"/>
      <c r="EH792" s="12"/>
      <c r="EI792" s="12"/>
      <c r="EJ792" s="12"/>
      <c r="EK792" s="12"/>
      <c r="EL792" s="12"/>
      <c r="EM792" s="12"/>
      <c r="EN792" s="12"/>
      <c r="EO792" s="12"/>
      <c r="EP792" s="12"/>
      <c r="EQ792" s="12"/>
      <c r="ER792" s="12"/>
      <c r="ES792" s="12"/>
      <c r="ET792" s="12"/>
      <c r="EU792" s="12"/>
      <c r="EV792" s="12"/>
      <c r="EW792" s="12"/>
      <c r="EX792" s="12"/>
      <c r="EY792" s="12"/>
      <c r="EZ792" s="12"/>
      <c r="FA792" s="12"/>
      <c r="FB792" s="12"/>
      <c r="FC792" s="12"/>
      <c r="FD792" s="12"/>
      <c r="FE792" s="12"/>
      <c r="FF792" s="12"/>
      <c r="FG792" s="12"/>
    </row>
    <row r="793" spans="1:163" ht="12.75" x14ac:dyDescent="0.2">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12"/>
      <c r="BH793" s="12"/>
      <c r="BI793" s="12"/>
      <c r="BJ793" s="12"/>
      <c r="BK793" s="12"/>
      <c r="BL793" s="35">
        <f>'Youth population'!AU793</f>
        <v>0</v>
      </c>
      <c r="BM793" s="12"/>
      <c r="BN793" s="12"/>
      <c r="BO793" s="12"/>
      <c r="BP793" s="12"/>
      <c r="BQ793" s="12"/>
      <c r="BR793" s="12"/>
      <c r="BS793" s="12"/>
      <c r="BT793" s="12"/>
      <c r="BU793" s="12"/>
      <c r="BV793" s="12"/>
      <c r="BW793" s="12"/>
      <c r="BX793" s="12"/>
      <c r="BY793" s="12"/>
      <c r="BZ793" s="12"/>
      <c r="CA793" s="12"/>
      <c r="CB793" s="141"/>
      <c r="CC793" s="12"/>
      <c r="CD793" s="12"/>
      <c r="CE793" s="12"/>
      <c r="CF793" s="12"/>
      <c r="CG793" s="12"/>
      <c r="CH793" s="12"/>
      <c r="CI793" s="12"/>
      <c r="CJ793" s="12"/>
      <c r="CK793" s="12"/>
      <c r="CL793" s="12"/>
      <c r="CM793" s="12"/>
      <c r="CN793" s="12"/>
      <c r="CO793" s="12"/>
      <c r="CP793" s="12"/>
      <c r="CQ793" s="12"/>
      <c r="CR793" s="12"/>
      <c r="CS793" s="12"/>
      <c r="CT793" s="12"/>
      <c r="CU793" s="12"/>
      <c r="CV793" s="12"/>
      <c r="CW793" s="12"/>
      <c r="CX793" s="12"/>
      <c r="CY793" s="12"/>
      <c r="CZ793" s="12"/>
      <c r="DA793" s="12"/>
      <c r="DB793" s="12"/>
      <c r="DC793" s="12"/>
      <c r="DD793" s="12"/>
      <c r="DE793" s="12"/>
      <c r="DF793" s="12"/>
      <c r="DG793" s="12"/>
      <c r="DH793" s="12"/>
      <c r="DI793" s="12"/>
      <c r="DJ793" s="12"/>
      <c r="DK793" s="12"/>
      <c r="DL793" s="12"/>
      <c r="DM793" s="12"/>
      <c r="DN793" s="12"/>
      <c r="DO793" s="12"/>
      <c r="DP793" s="12"/>
      <c r="DQ793" s="12"/>
      <c r="DR793" s="12"/>
      <c r="DS793" s="12"/>
      <c r="DT793" s="12"/>
      <c r="DU793" s="12"/>
      <c r="DV793" s="12"/>
      <c r="DW793" s="12"/>
      <c r="DX793" s="12"/>
      <c r="DY793" s="12"/>
      <c r="DZ793" s="12"/>
      <c r="EA793" s="12"/>
      <c r="EB793" s="12"/>
      <c r="EC793" s="12"/>
      <c r="ED793" s="12"/>
      <c r="EE793" s="12"/>
      <c r="EF793" s="12"/>
      <c r="EG793" s="12"/>
      <c r="EH793" s="12"/>
      <c r="EI793" s="12"/>
      <c r="EJ793" s="12"/>
      <c r="EK793" s="12"/>
      <c r="EL793" s="12"/>
      <c r="EM793" s="12"/>
      <c r="EN793" s="12"/>
      <c r="EO793" s="12"/>
      <c r="EP793" s="12"/>
      <c r="EQ793" s="12"/>
      <c r="ER793" s="12"/>
      <c r="ES793" s="12"/>
      <c r="ET793" s="12"/>
      <c r="EU793" s="12"/>
      <c r="EV793" s="12"/>
      <c r="EW793" s="12"/>
      <c r="EX793" s="12"/>
      <c r="EY793" s="12"/>
      <c r="EZ793" s="12"/>
      <c r="FA793" s="12"/>
      <c r="FB793" s="12"/>
      <c r="FC793" s="12"/>
      <c r="FD793" s="12"/>
      <c r="FE793" s="12"/>
      <c r="FF793" s="12"/>
      <c r="FG793" s="12"/>
    </row>
    <row r="794" spans="1:163" ht="12.75" x14ac:dyDescent="0.2">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12"/>
      <c r="BH794" s="12"/>
      <c r="BI794" s="12"/>
      <c r="BJ794" s="12"/>
      <c r="BK794" s="12"/>
      <c r="BL794" s="310">
        <f>'Youth population'!AU794</f>
        <v>0</v>
      </c>
      <c r="BM794" s="12"/>
      <c r="BN794" s="12"/>
      <c r="BO794" s="12"/>
      <c r="BP794" s="12"/>
      <c r="BQ794" s="12"/>
      <c r="BR794" s="12"/>
      <c r="BS794" s="12"/>
      <c r="BT794" s="12"/>
      <c r="BU794" s="12"/>
      <c r="BV794" s="12"/>
      <c r="BW794" s="12"/>
      <c r="BX794" s="12"/>
      <c r="BY794" s="12"/>
      <c r="BZ794" s="12"/>
      <c r="CA794" s="12"/>
      <c r="CB794" s="141"/>
      <c r="CC794" s="12"/>
      <c r="CD794" s="12"/>
      <c r="CE794" s="12"/>
      <c r="CF794" s="12"/>
      <c r="CG794" s="12"/>
      <c r="CH794" s="12"/>
      <c r="CI794" s="12"/>
      <c r="CJ794" s="12"/>
      <c r="CK794" s="12"/>
      <c r="CL794" s="12"/>
      <c r="CM794" s="12"/>
      <c r="CN794" s="12"/>
      <c r="CO794" s="12"/>
      <c r="CP794" s="12"/>
      <c r="CQ794" s="12"/>
      <c r="CR794" s="12"/>
      <c r="CS794" s="12"/>
      <c r="CT794" s="12"/>
      <c r="CU794" s="12"/>
      <c r="CV794" s="12"/>
      <c r="CW794" s="12"/>
      <c r="CX794" s="12"/>
      <c r="CY794" s="12"/>
      <c r="CZ794" s="12"/>
      <c r="DA794" s="12"/>
      <c r="DB794" s="12"/>
      <c r="DC794" s="12"/>
      <c r="DD794" s="12"/>
      <c r="DE794" s="12"/>
      <c r="DF794" s="12"/>
      <c r="DG794" s="12"/>
      <c r="DH794" s="12"/>
      <c r="DI794" s="12"/>
      <c r="DJ794" s="12"/>
      <c r="DK794" s="12"/>
      <c r="DL794" s="12"/>
      <c r="DM794" s="12"/>
      <c r="DN794" s="12"/>
      <c r="DO794" s="12"/>
      <c r="DP794" s="12"/>
      <c r="DQ794" s="12"/>
      <c r="DR794" s="12"/>
      <c r="DS794" s="12"/>
      <c r="DT794" s="12"/>
      <c r="DU794" s="12"/>
      <c r="DV794" s="12"/>
      <c r="DW794" s="12"/>
      <c r="DX794" s="12"/>
      <c r="DY794" s="12"/>
      <c r="DZ794" s="12"/>
      <c r="EA794" s="12"/>
      <c r="EB794" s="12"/>
      <c r="EC794" s="12"/>
      <c r="ED794" s="12"/>
      <c r="EE794" s="12"/>
      <c r="EF794" s="12"/>
      <c r="EG794" s="12"/>
      <c r="EH794" s="12"/>
      <c r="EI794" s="12"/>
      <c r="EJ794" s="12"/>
      <c r="EK794" s="12"/>
      <c r="EL794" s="12"/>
      <c r="EM794" s="12"/>
      <c r="EN794" s="12"/>
      <c r="EO794" s="12"/>
      <c r="EP794" s="12"/>
      <c r="EQ794" s="12"/>
      <c r="ER794" s="12"/>
      <c r="ES794" s="12"/>
      <c r="ET794" s="12"/>
      <c r="EU794" s="12"/>
      <c r="EV794" s="12"/>
      <c r="EW794" s="12"/>
      <c r="EX794" s="12"/>
      <c r="EY794" s="12"/>
      <c r="EZ794" s="12"/>
      <c r="FA794" s="12"/>
      <c r="FB794" s="12"/>
      <c r="FC794" s="12"/>
      <c r="FD794" s="12"/>
      <c r="FE794" s="12"/>
      <c r="FF794" s="12"/>
      <c r="FG794" s="12"/>
    </row>
    <row r="795" spans="1:163" ht="12.75" x14ac:dyDescent="0.2">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12"/>
      <c r="BH795" s="12"/>
      <c r="BI795" s="12"/>
      <c r="BJ795" s="12"/>
      <c r="BK795" s="12"/>
      <c r="BL795" s="69">
        <f>'Youth population'!AU795</f>
        <v>0</v>
      </c>
      <c r="BM795" s="12"/>
      <c r="BN795" s="12"/>
      <c r="BO795" s="12"/>
      <c r="BP795" s="12"/>
      <c r="BQ795" s="12"/>
      <c r="BR795" s="12"/>
      <c r="BS795" s="12"/>
      <c r="BT795" s="12"/>
      <c r="BU795" s="12"/>
      <c r="BV795" s="12"/>
      <c r="BW795" s="12"/>
      <c r="BX795" s="12"/>
      <c r="BY795" s="12"/>
      <c r="BZ795" s="12"/>
      <c r="CA795" s="12"/>
      <c r="CB795" s="141"/>
      <c r="CC795" s="12"/>
      <c r="CD795" s="12"/>
      <c r="CE795" s="12"/>
      <c r="CF795" s="12"/>
      <c r="CG795" s="12"/>
      <c r="CH795" s="12"/>
      <c r="CI795" s="12"/>
      <c r="CJ795" s="12"/>
      <c r="CK795" s="12"/>
      <c r="CL795" s="12"/>
      <c r="CM795" s="12"/>
      <c r="CN795" s="12"/>
      <c r="CO795" s="12"/>
      <c r="CP795" s="12"/>
      <c r="CQ795" s="12"/>
      <c r="CR795" s="12"/>
      <c r="CS795" s="12"/>
      <c r="CT795" s="12"/>
      <c r="CU795" s="12"/>
      <c r="CV795" s="12"/>
      <c r="CW795" s="12"/>
      <c r="CX795" s="12"/>
      <c r="CY795" s="12"/>
      <c r="CZ795" s="12"/>
      <c r="DA795" s="12"/>
      <c r="DB795" s="12"/>
      <c r="DC795" s="12"/>
      <c r="DD795" s="12"/>
      <c r="DE795" s="12"/>
      <c r="DF795" s="12"/>
      <c r="DG795" s="12"/>
      <c r="DH795" s="12"/>
      <c r="DI795" s="12"/>
      <c r="DJ795" s="12"/>
      <c r="DK795" s="12"/>
      <c r="DL795" s="12"/>
      <c r="DM795" s="12"/>
      <c r="DN795" s="12"/>
      <c r="DO795" s="12"/>
      <c r="DP795" s="12"/>
      <c r="DQ795" s="12"/>
      <c r="DR795" s="12"/>
      <c r="DS795" s="12"/>
      <c r="DT795" s="12"/>
      <c r="DU795" s="12"/>
      <c r="DV795" s="12"/>
      <c r="DW795" s="12"/>
      <c r="DX795" s="12"/>
      <c r="DY795" s="12"/>
      <c r="DZ795" s="12"/>
      <c r="EA795" s="12"/>
      <c r="EB795" s="12"/>
      <c r="EC795" s="12"/>
      <c r="ED795" s="12"/>
      <c r="EE795" s="12"/>
      <c r="EF795" s="12"/>
      <c r="EG795" s="12"/>
      <c r="EH795" s="12"/>
      <c r="EI795" s="12"/>
      <c r="EJ795" s="12"/>
      <c r="EK795" s="12"/>
      <c r="EL795" s="12"/>
      <c r="EM795" s="12"/>
      <c r="EN795" s="12"/>
      <c r="EO795" s="12"/>
      <c r="EP795" s="12"/>
      <c r="EQ795" s="12"/>
      <c r="ER795" s="12"/>
      <c r="ES795" s="12"/>
      <c r="ET795" s="12"/>
      <c r="EU795" s="12"/>
      <c r="EV795" s="12"/>
      <c r="EW795" s="12"/>
      <c r="EX795" s="12"/>
      <c r="EY795" s="12"/>
      <c r="EZ795" s="12"/>
      <c r="FA795" s="12"/>
      <c r="FB795" s="12"/>
      <c r="FC795" s="12"/>
      <c r="FD795" s="12"/>
      <c r="FE795" s="12"/>
      <c r="FF795" s="12"/>
      <c r="FG795" s="12"/>
    </row>
    <row r="796" spans="1:163" ht="12.75" x14ac:dyDescent="0.2">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12"/>
      <c r="BH796" s="12"/>
      <c r="BI796" s="12"/>
      <c r="BJ796" s="12"/>
      <c r="BK796" s="12"/>
      <c r="BL796" s="81">
        <f>'Youth population'!AU796</f>
        <v>0</v>
      </c>
      <c r="BM796" s="12"/>
      <c r="BN796" s="12"/>
      <c r="BO796" s="12"/>
      <c r="BP796" s="12"/>
      <c r="BQ796" s="12"/>
      <c r="BR796" s="12"/>
      <c r="BS796" s="12"/>
      <c r="BT796" s="12"/>
      <c r="BU796" s="12"/>
      <c r="BV796" s="12"/>
      <c r="BW796" s="12"/>
      <c r="BX796" s="12"/>
      <c r="BY796" s="12"/>
      <c r="BZ796" s="12"/>
      <c r="CA796" s="12"/>
      <c r="CB796" s="141"/>
      <c r="CC796" s="12"/>
      <c r="CD796" s="12"/>
      <c r="CE796" s="12"/>
      <c r="CF796" s="12"/>
      <c r="CG796" s="12"/>
      <c r="CH796" s="12"/>
      <c r="CI796" s="12"/>
      <c r="CJ796" s="12"/>
      <c r="CK796" s="12"/>
      <c r="CL796" s="12"/>
      <c r="CM796" s="12"/>
      <c r="CN796" s="12"/>
      <c r="CO796" s="12"/>
      <c r="CP796" s="12"/>
      <c r="CQ796" s="12"/>
      <c r="CR796" s="12"/>
      <c r="CS796" s="12"/>
      <c r="CT796" s="12"/>
      <c r="CU796" s="12"/>
      <c r="CV796" s="12"/>
      <c r="CW796" s="12"/>
      <c r="CX796" s="12"/>
      <c r="CY796" s="12"/>
      <c r="CZ796" s="12"/>
      <c r="DA796" s="12"/>
      <c r="DB796" s="12"/>
      <c r="DC796" s="12"/>
      <c r="DD796" s="12"/>
      <c r="DE796" s="12"/>
      <c r="DF796" s="12"/>
      <c r="DG796" s="12"/>
      <c r="DH796" s="12"/>
      <c r="DI796" s="12"/>
      <c r="DJ796" s="12"/>
      <c r="DK796" s="12"/>
      <c r="DL796" s="12"/>
      <c r="DM796" s="12"/>
      <c r="DN796" s="12"/>
      <c r="DO796" s="12"/>
      <c r="DP796" s="12"/>
      <c r="DQ796" s="12"/>
      <c r="DR796" s="12"/>
      <c r="DS796" s="12"/>
      <c r="DT796" s="12"/>
      <c r="DU796" s="12"/>
      <c r="DV796" s="12"/>
      <c r="DW796" s="12"/>
      <c r="DX796" s="12"/>
      <c r="DY796" s="12"/>
      <c r="DZ796" s="12"/>
      <c r="EA796" s="12"/>
      <c r="EB796" s="12"/>
      <c r="EC796" s="12"/>
      <c r="ED796" s="12"/>
      <c r="EE796" s="12"/>
      <c r="EF796" s="12"/>
      <c r="EG796" s="12"/>
      <c r="EH796" s="12"/>
      <c r="EI796" s="12"/>
      <c r="EJ796" s="12"/>
      <c r="EK796" s="12"/>
      <c r="EL796" s="12"/>
      <c r="EM796" s="12"/>
      <c r="EN796" s="12"/>
      <c r="EO796" s="12"/>
      <c r="EP796" s="12"/>
      <c r="EQ796" s="12"/>
      <c r="ER796" s="12"/>
      <c r="ES796" s="12"/>
      <c r="ET796" s="12"/>
      <c r="EU796" s="12"/>
      <c r="EV796" s="12"/>
      <c r="EW796" s="12"/>
      <c r="EX796" s="12"/>
      <c r="EY796" s="12"/>
      <c r="EZ796" s="12"/>
      <c r="FA796" s="12"/>
      <c r="FB796" s="12"/>
      <c r="FC796" s="12"/>
      <c r="FD796" s="12"/>
      <c r="FE796" s="12"/>
      <c r="FF796" s="12"/>
      <c r="FG796" s="12"/>
    </row>
    <row r="797" spans="1:163" ht="12.75" x14ac:dyDescent="0.2">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12"/>
      <c r="BH797" s="12"/>
      <c r="BI797" s="12"/>
      <c r="BJ797" s="12"/>
      <c r="BK797" s="12"/>
      <c r="BL797" s="69">
        <f>'Youth population'!AU797</f>
        <v>0</v>
      </c>
      <c r="BM797" s="12"/>
      <c r="BN797" s="12"/>
      <c r="BO797" s="12"/>
      <c r="BP797" s="12"/>
      <c r="BQ797" s="12"/>
      <c r="BR797" s="12"/>
      <c r="BS797" s="12"/>
      <c r="BT797" s="12"/>
      <c r="BU797" s="12"/>
      <c r="BV797" s="12"/>
      <c r="BW797" s="12"/>
      <c r="BX797" s="12"/>
      <c r="BY797" s="12"/>
      <c r="BZ797" s="12"/>
      <c r="CA797" s="12"/>
      <c r="CB797" s="141"/>
      <c r="CC797" s="12"/>
      <c r="CD797" s="12"/>
      <c r="CE797" s="12"/>
      <c r="CF797" s="12"/>
      <c r="CG797" s="12"/>
      <c r="CH797" s="12"/>
      <c r="CI797" s="12"/>
      <c r="CJ797" s="12"/>
      <c r="CK797" s="12"/>
      <c r="CL797" s="12"/>
      <c r="CM797" s="12"/>
      <c r="CN797" s="12"/>
      <c r="CO797" s="12"/>
      <c r="CP797" s="12"/>
      <c r="CQ797" s="12"/>
      <c r="CR797" s="12"/>
      <c r="CS797" s="12"/>
      <c r="CT797" s="12"/>
      <c r="CU797" s="12"/>
      <c r="CV797" s="12"/>
      <c r="CW797" s="12"/>
      <c r="CX797" s="12"/>
      <c r="CY797" s="12"/>
      <c r="CZ797" s="12"/>
      <c r="DA797" s="12"/>
      <c r="DB797" s="12"/>
      <c r="DC797" s="12"/>
      <c r="DD797" s="12"/>
      <c r="DE797" s="12"/>
      <c r="DF797" s="12"/>
      <c r="DG797" s="12"/>
      <c r="DH797" s="12"/>
      <c r="DI797" s="12"/>
      <c r="DJ797" s="12"/>
      <c r="DK797" s="12"/>
      <c r="DL797" s="12"/>
      <c r="DM797" s="12"/>
      <c r="DN797" s="12"/>
      <c r="DO797" s="12"/>
      <c r="DP797" s="12"/>
      <c r="DQ797" s="12"/>
      <c r="DR797" s="12"/>
      <c r="DS797" s="12"/>
      <c r="DT797" s="12"/>
      <c r="DU797" s="12"/>
      <c r="DV797" s="12"/>
      <c r="DW797" s="12"/>
      <c r="DX797" s="12"/>
      <c r="DY797" s="12"/>
      <c r="DZ797" s="12"/>
      <c r="EA797" s="12"/>
      <c r="EB797" s="12"/>
      <c r="EC797" s="12"/>
      <c r="ED797" s="12"/>
      <c r="EE797" s="12"/>
      <c r="EF797" s="12"/>
      <c r="EG797" s="12"/>
      <c r="EH797" s="12"/>
      <c r="EI797" s="12"/>
      <c r="EJ797" s="12"/>
      <c r="EK797" s="12"/>
      <c r="EL797" s="12"/>
      <c r="EM797" s="12"/>
      <c r="EN797" s="12"/>
      <c r="EO797" s="12"/>
      <c r="EP797" s="12"/>
      <c r="EQ797" s="12"/>
      <c r="ER797" s="12"/>
      <c r="ES797" s="12"/>
      <c r="ET797" s="12"/>
      <c r="EU797" s="12"/>
      <c r="EV797" s="12"/>
      <c r="EW797" s="12"/>
      <c r="EX797" s="12"/>
      <c r="EY797" s="12"/>
      <c r="EZ797" s="12"/>
      <c r="FA797" s="12"/>
      <c r="FB797" s="12"/>
      <c r="FC797" s="12"/>
      <c r="FD797" s="12"/>
      <c r="FE797" s="12"/>
      <c r="FF797" s="12"/>
      <c r="FG797" s="12"/>
    </row>
    <row r="798" spans="1:163" ht="12.75" x14ac:dyDescent="0.2">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12"/>
      <c r="BH798" s="12"/>
      <c r="BI798" s="12"/>
      <c r="BJ798" s="12"/>
      <c r="BK798" s="12"/>
      <c r="BL798" s="117">
        <f>'Youth population'!AU798</f>
        <v>0</v>
      </c>
      <c r="BM798" s="12"/>
      <c r="BN798" s="12"/>
      <c r="BO798" s="12"/>
      <c r="BP798" s="12"/>
      <c r="BQ798" s="12"/>
      <c r="BR798" s="12"/>
      <c r="BS798" s="12"/>
      <c r="BT798" s="12"/>
      <c r="BU798" s="12"/>
      <c r="BV798" s="12"/>
      <c r="BW798" s="12"/>
      <c r="BX798" s="12"/>
      <c r="BY798" s="12"/>
      <c r="BZ798" s="12"/>
      <c r="CA798" s="12"/>
      <c r="CB798" s="141"/>
      <c r="CC798" s="12"/>
      <c r="CD798" s="12"/>
      <c r="CE798" s="12"/>
      <c r="CF798" s="12"/>
      <c r="CG798" s="12"/>
      <c r="CH798" s="12"/>
      <c r="CI798" s="12"/>
      <c r="CJ798" s="12"/>
      <c r="CK798" s="12"/>
      <c r="CL798" s="12"/>
      <c r="CM798" s="12"/>
      <c r="CN798" s="12"/>
      <c r="CO798" s="12"/>
      <c r="CP798" s="12"/>
      <c r="CQ798" s="12"/>
      <c r="CR798" s="12"/>
      <c r="CS798" s="12"/>
      <c r="CT798" s="12"/>
      <c r="CU798" s="12"/>
      <c r="CV798" s="12"/>
      <c r="CW798" s="12"/>
      <c r="CX798" s="12"/>
      <c r="CY798" s="12"/>
      <c r="CZ798" s="12"/>
      <c r="DA798" s="12"/>
      <c r="DB798" s="12"/>
      <c r="DC798" s="12"/>
      <c r="DD798" s="12"/>
      <c r="DE798" s="12"/>
      <c r="DF798" s="12"/>
      <c r="DG798" s="12"/>
      <c r="DH798" s="12"/>
      <c r="DI798" s="12"/>
      <c r="DJ798" s="12"/>
      <c r="DK798" s="12"/>
      <c r="DL798" s="12"/>
      <c r="DM798" s="12"/>
      <c r="DN798" s="12"/>
      <c r="DO798" s="12"/>
      <c r="DP798" s="12"/>
      <c r="DQ798" s="12"/>
      <c r="DR798" s="12"/>
      <c r="DS798" s="12"/>
      <c r="DT798" s="12"/>
      <c r="DU798" s="12"/>
      <c r="DV798" s="12"/>
      <c r="DW798" s="12"/>
      <c r="DX798" s="12"/>
      <c r="DY798" s="12"/>
      <c r="DZ798" s="12"/>
      <c r="EA798" s="12"/>
      <c r="EB798" s="12"/>
      <c r="EC798" s="12"/>
      <c r="ED798" s="12"/>
      <c r="EE798" s="12"/>
      <c r="EF798" s="12"/>
      <c r="EG798" s="12"/>
      <c r="EH798" s="12"/>
      <c r="EI798" s="12"/>
      <c r="EJ798" s="12"/>
      <c r="EK798" s="12"/>
      <c r="EL798" s="12"/>
      <c r="EM798" s="12"/>
      <c r="EN798" s="12"/>
      <c r="EO798" s="12"/>
      <c r="EP798" s="12"/>
      <c r="EQ798" s="12"/>
      <c r="ER798" s="12"/>
      <c r="ES798" s="12"/>
      <c r="ET798" s="12"/>
      <c r="EU798" s="12"/>
      <c r="EV798" s="12"/>
      <c r="EW798" s="12"/>
      <c r="EX798" s="12"/>
      <c r="EY798" s="12"/>
      <c r="EZ798" s="12"/>
      <c r="FA798" s="12"/>
      <c r="FB798" s="12"/>
      <c r="FC798" s="12"/>
      <c r="FD798" s="12"/>
      <c r="FE798" s="12"/>
      <c r="FF798" s="12"/>
      <c r="FG798" s="12"/>
    </row>
    <row r="799" spans="1:163" ht="12.75" x14ac:dyDescent="0.2">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12"/>
      <c r="BH799" s="12"/>
      <c r="BI799" s="12"/>
      <c r="BJ799" s="12"/>
      <c r="BK799" s="12"/>
      <c r="BL799" s="310">
        <f>'Youth population'!AU799</f>
        <v>0</v>
      </c>
      <c r="BM799" s="12"/>
      <c r="BN799" s="12"/>
      <c r="BO799" s="12"/>
      <c r="BP799" s="12"/>
      <c r="BQ799" s="12"/>
      <c r="BR799" s="12"/>
      <c r="BS799" s="12"/>
      <c r="BT799" s="12"/>
      <c r="BU799" s="12"/>
      <c r="BV799" s="12"/>
      <c r="BW799" s="12"/>
      <c r="BX799" s="12"/>
      <c r="BY799" s="12"/>
      <c r="BZ799" s="12"/>
      <c r="CA799" s="12"/>
      <c r="CB799" s="141"/>
      <c r="CC799" s="12"/>
      <c r="CD799" s="12"/>
      <c r="CE799" s="12"/>
      <c r="CF799" s="12"/>
      <c r="CG799" s="12"/>
      <c r="CH799" s="12"/>
      <c r="CI799" s="12"/>
      <c r="CJ799" s="12"/>
      <c r="CK799" s="12"/>
      <c r="CL799" s="12"/>
      <c r="CM799" s="12"/>
      <c r="CN799" s="12"/>
      <c r="CO799" s="12"/>
      <c r="CP799" s="12"/>
      <c r="CQ799" s="12"/>
      <c r="CR799" s="12"/>
      <c r="CS799" s="12"/>
      <c r="CT799" s="12"/>
      <c r="CU799" s="12"/>
      <c r="CV799" s="12"/>
      <c r="CW799" s="12"/>
      <c r="CX799" s="12"/>
      <c r="CY799" s="12"/>
      <c r="CZ799" s="12"/>
      <c r="DA799" s="12"/>
      <c r="DB799" s="12"/>
      <c r="DC799" s="12"/>
      <c r="DD799" s="12"/>
      <c r="DE799" s="12"/>
      <c r="DF799" s="12"/>
      <c r="DG799" s="12"/>
      <c r="DH799" s="12"/>
      <c r="DI799" s="12"/>
      <c r="DJ799" s="12"/>
      <c r="DK799" s="12"/>
      <c r="DL799" s="12"/>
      <c r="DM799" s="12"/>
      <c r="DN799" s="12"/>
      <c r="DO799" s="12"/>
      <c r="DP799" s="12"/>
      <c r="DQ799" s="12"/>
      <c r="DR799" s="12"/>
      <c r="DS799" s="12"/>
      <c r="DT799" s="12"/>
      <c r="DU799" s="12"/>
      <c r="DV799" s="12"/>
      <c r="DW799" s="12"/>
      <c r="DX799" s="12"/>
      <c r="DY799" s="12"/>
      <c r="DZ799" s="12"/>
      <c r="EA799" s="12"/>
      <c r="EB799" s="12"/>
      <c r="EC799" s="12"/>
      <c r="ED799" s="12"/>
      <c r="EE799" s="12"/>
      <c r="EF799" s="12"/>
      <c r="EG799" s="12"/>
      <c r="EH799" s="12"/>
      <c r="EI799" s="12"/>
      <c r="EJ799" s="12"/>
      <c r="EK799" s="12"/>
      <c r="EL799" s="12"/>
      <c r="EM799" s="12"/>
      <c r="EN799" s="12"/>
      <c r="EO799" s="12"/>
      <c r="EP799" s="12"/>
      <c r="EQ799" s="12"/>
      <c r="ER799" s="12"/>
      <c r="ES799" s="12"/>
      <c r="ET799" s="12"/>
      <c r="EU799" s="12"/>
      <c r="EV799" s="12"/>
      <c r="EW799" s="12"/>
      <c r="EX799" s="12"/>
      <c r="EY799" s="12"/>
      <c r="EZ799" s="12"/>
      <c r="FA799" s="12"/>
      <c r="FB799" s="12"/>
      <c r="FC799" s="12"/>
      <c r="FD799" s="12"/>
      <c r="FE799" s="12"/>
      <c r="FF799" s="12"/>
      <c r="FG799" s="12"/>
    </row>
    <row r="800" spans="1:163" ht="12.75" x14ac:dyDescent="0.2">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12"/>
      <c r="BH800" s="12"/>
      <c r="BI800" s="12"/>
      <c r="BJ800" s="12"/>
      <c r="BK800" s="12"/>
      <c r="BL800" s="81">
        <f>'Youth population'!AU800</f>
        <v>0</v>
      </c>
      <c r="BM800" s="12"/>
      <c r="BN800" s="12"/>
      <c r="BO800" s="12"/>
      <c r="BP800" s="12"/>
      <c r="BQ800" s="12"/>
      <c r="BR800" s="12"/>
      <c r="BS800" s="12"/>
      <c r="BT800" s="12"/>
      <c r="BU800" s="12"/>
      <c r="BV800" s="12"/>
      <c r="BW800" s="12"/>
      <c r="BX800" s="12"/>
      <c r="BY800" s="12"/>
      <c r="BZ800" s="12"/>
      <c r="CA800" s="12"/>
      <c r="CB800" s="141"/>
      <c r="CC800" s="12"/>
      <c r="CD800" s="12"/>
      <c r="CE800" s="12"/>
      <c r="CF800" s="12"/>
      <c r="CG800" s="12"/>
      <c r="CH800" s="12"/>
      <c r="CI800" s="12"/>
      <c r="CJ800" s="12"/>
      <c r="CK800" s="12"/>
      <c r="CL800" s="12"/>
      <c r="CM800" s="12"/>
      <c r="CN800" s="12"/>
      <c r="CO800" s="12"/>
      <c r="CP800" s="12"/>
      <c r="CQ800" s="12"/>
      <c r="CR800" s="12"/>
      <c r="CS800" s="12"/>
      <c r="CT800" s="12"/>
      <c r="CU800" s="12"/>
      <c r="CV800" s="12"/>
      <c r="CW800" s="12"/>
      <c r="CX800" s="12"/>
      <c r="CY800" s="12"/>
      <c r="CZ800" s="12"/>
      <c r="DA800" s="12"/>
      <c r="DB800" s="12"/>
      <c r="DC800" s="12"/>
      <c r="DD800" s="12"/>
      <c r="DE800" s="12"/>
      <c r="DF800" s="12"/>
      <c r="DG800" s="12"/>
      <c r="DH800" s="12"/>
      <c r="DI800" s="12"/>
      <c r="DJ800" s="12"/>
      <c r="DK800" s="12"/>
      <c r="DL800" s="12"/>
      <c r="DM800" s="12"/>
      <c r="DN800" s="12"/>
      <c r="DO800" s="12"/>
      <c r="DP800" s="12"/>
      <c r="DQ800" s="12"/>
      <c r="DR800" s="12"/>
      <c r="DS800" s="12"/>
      <c r="DT800" s="12"/>
      <c r="DU800" s="12"/>
      <c r="DV800" s="12"/>
      <c r="DW800" s="12"/>
      <c r="DX800" s="12"/>
      <c r="DY800" s="12"/>
      <c r="DZ800" s="12"/>
      <c r="EA800" s="12"/>
      <c r="EB800" s="12"/>
      <c r="EC800" s="12"/>
      <c r="ED800" s="12"/>
      <c r="EE800" s="12"/>
      <c r="EF800" s="12"/>
      <c r="EG800" s="12"/>
      <c r="EH800" s="12"/>
      <c r="EI800" s="12"/>
      <c r="EJ800" s="12"/>
      <c r="EK800" s="12"/>
      <c r="EL800" s="12"/>
      <c r="EM800" s="12"/>
      <c r="EN800" s="12"/>
      <c r="EO800" s="12"/>
      <c r="EP800" s="12"/>
      <c r="EQ800" s="12"/>
      <c r="ER800" s="12"/>
      <c r="ES800" s="12"/>
      <c r="ET800" s="12"/>
      <c r="EU800" s="12"/>
      <c r="EV800" s="12"/>
      <c r="EW800" s="12"/>
      <c r="EX800" s="12"/>
      <c r="EY800" s="12"/>
      <c r="EZ800" s="12"/>
      <c r="FA800" s="12"/>
      <c r="FB800" s="12"/>
      <c r="FC800" s="12"/>
      <c r="FD800" s="12"/>
      <c r="FE800" s="12"/>
      <c r="FF800" s="12"/>
      <c r="FG800" s="12"/>
    </row>
    <row r="801" spans="1:163" ht="12.75" x14ac:dyDescent="0.2">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12"/>
      <c r="BH801" s="12"/>
      <c r="BI801" s="12"/>
      <c r="BJ801" s="12"/>
      <c r="BK801" s="12"/>
      <c r="BL801" s="81">
        <f>'Youth population'!AU801</f>
        <v>0</v>
      </c>
      <c r="BM801" s="12"/>
      <c r="BN801" s="12"/>
      <c r="BO801" s="12"/>
      <c r="BP801" s="12"/>
      <c r="BQ801" s="12"/>
      <c r="BR801" s="12"/>
      <c r="BS801" s="12"/>
      <c r="BT801" s="12"/>
      <c r="BU801" s="12"/>
      <c r="BV801" s="12"/>
      <c r="BW801" s="12"/>
      <c r="BX801" s="12"/>
      <c r="BY801" s="12"/>
      <c r="BZ801" s="12"/>
      <c r="CA801" s="12"/>
      <c r="CB801" s="141"/>
      <c r="CC801" s="12"/>
      <c r="CD801" s="12"/>
      <c r="CE801" s="12"/>
      <c r="CF801" s="12"/>
      <c r="CG801" s="12"/>
      <c r="CH801" s="12"/>
      <c r="CI801" s="12"/>
      <c r="CJ801" s="12"/>
      <c r="CK801" s="12"/>
      <c r="CL801" s="12"/>
      <c r="CM801" s="12"/>
      <c r="CN801" s="12"/>
      <c r="CO801" s="12"/>
      <c r="CP801" s="12"/>
      <c r="CQ801" s="12"/>
      <c r="CR801" s="12"/>
      <c r="CS801" s="12"/>
      <c r="CT801" s="12"/>
      <c r="CU801" s="12"/>
      <c r="CV801" s="12"/>
      <c r="CW801" s="12"/>
      <c r="CX801" s="12"/>
      <c r="CY801" s="12"/>
      <c r="CZ801" s="12"/>
      <c r="DA801" s="12"/>
      <c r="DB801" s="12"/>
      <c r="DC801" s="12"/>
      <c r="DD801" s="12"/>
      <c r="DE801" s="12"/>
      <c r="DF801" s="12"/>
      <c r="DG801" s="12"/>
      <c r="DH801" s="12"/>
      <c r="DI801" s="12"/>
      <c r="DJ801" s="12"/>
      <c r="DK801" s="12"/>
      <c r="DL801" s="12"/>
      <c r="DM801" s="12"/>
      <c r="DN801" s="12"/>
      <c r="DO801" s="12"/>
      <c r="DP801" s="12"/>
      <c r="DQ801" s="12"/>
      <c r="DR801" s="12"/>
      <c r="DS801" s="12"/>
      <c r="DT801" s="12"/>
      <c r="DU801" s="12"/>
      <c r="DV801" s="12"/>
      <c r="DW801" s="12"/>
      <c r="DX801" s="12"/>
      <c r="DY801" s="12"/>
      <c r="DZ801" s="12"/>
      <c r="EA801" s="12"/>
      <c r="EB801" s="12"/>
      <c r="EC801" s="12"/>
      <c r="ED801" s="12"/>
      <c r="EE801" s="12"/>
      <c r="EF801" s="12"/>
      <c r="EG801" s="12"/>
      <c r="EH801" s="12"/>
      <c r="EI801" s="12"/>
      <c r="EJ801" s="12"/>
      <c r="EK801" s="12"/>
      <c r="EL801" s="12"/>
      <c r="EM801" s="12"/>
      <c r="EN801" s="12"/>
      <c r="EO801" s="12"/>
      <c r="EP801" s="12"/>
      <c r="EQ801" s="12"/>
      <c r="ER801" s="12"/>
      <c r="ES801" s="12"/>
      <c r="ET801" s="12"/>
      <c r="EU801" s="12"/>
      <c r="EV801" s="12"/>
      <c r="EW801" s="12"/>
      <c r="EX801" s="12"/>
      <c r="EY801" s="12"/>
      <c r="EZ801" s="12"/>
      <c r="FA801" s="12"/>
      <c r="FB801" s="12"/>
      <c r="FC801" s="12"/>
      <c r="FD801" s="12"/>
      <c r="FE801" s="12"/>
      <c r="FF801" s="12"/>
      <c r="FG801" s="12"/>
    </row>
    <row r="802" spans="1:163" ht="12.75" x14ac:dyDescent="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12"/>
      <c r="BH802" s="12"/>
      <c r="BI802" s="12"/>
      <c r="BJ802" s="12"/>
      <c r="BK802" s="12"/>
      <c r="BL802" s="69">
        <f>'Youth population'!AU802</f>
        <v>0</v>
      </c>
      <c r="BM802" s="12"/>
      <c r="BN802" s="12"/>
      <c r="BO802" s="12"/>
      <c r="BP802" s="12"/>
      <c r="BQ802" s="12"/>
      <c r="BR802" s="12"/>
      <c r="BS802" s="12"/>
      <c r="BT802" s="12"/>
      <c r="BU802" s="12"/>
      <c r="BV802" s="12"/>
      <c r="BW802" s="12"/>
      <c r="BX802" s="12"/>
      <c r="BY802" s="12"/>
      <c r="BZ802" s="12"/>
      <c r="CA802" s="12"/>
      <c r="CB802" s="141"/>
      <c r="CC802" s="12"/>
      <c r="CD802" s="12"/>
      <c r="CE802" s="12"/>
      <c r="CF802" s="12"/>
      <c r="CG802" s="12"/>
      <c r="CH802" s="12"/>
      <c r="CI802" s="12"/>
      <c r="CJ802" s="12"/>
      <c r="CK802" s="12"/>
      <c r="CL802" s="12"/>
      <c r="CM802" s="12"/>
      <c r="CN802" s="12"/>
      <c r="CO802" s="12"/>
      <c r="CP802" s="12"/>
      <c r="CQ802" s="12"/>
      <c r="CR802" s="12"/>
      <c r="CS802" s="12"/>
      <c r="CT802" s="12"/>
      <c r="CU802" s="12"/>
      <c r="CV802" s="12"/>
      <c r="CW802" s="12"/>
      <c r="CX802" s="12"/>
      <c r="CY802" s="12"/>
      <c r="CZ802" s="12"/>
      <c r="DA802" s="12"/>
      <c r="DB802" s="12"/>
      <c r="DC802" s="12"/>
      <c r="DD802" s="12"/>
      <c r="DE802" s="12"/>
      <c r="DF802" s="12"/>
      <c r="DG802" s="12"/>
      <c r="DH802" s="12"/>
      <c r="DI802" s="12"/>
      <c r="DJ802" s="12"/>
      <c r="DK802" s="12"/>
      <c r="DL802" s="12"/>
      <c r="DM802" s="12"/>
      <c r="DN802" s="12"/>
      <c r="DO802" s="12"/>
      <c r="DP802" s="12"/>
      <c r="DQ802" s="12"/>
      <c r="DR802" s="12"/>
      <c r="DS802" s="12"/>
      <c r="DT802" s="12"/>
      <c r="DU802" s="12"/>
      <c r="DV802" s="12"/>
      <c r="DW802" s="12"/>
      <c r="DX802" s="12"/>
      <c r="DY802" s="12"/>
      <c r="DZ802" s="12"/>
      <c r="EA802" s="12"/>
      <c r="EB802" s="12"/>
      <c r="EC802" s="12"/>
      <c r="ED802" s="12"/>
      <c r="EE802" s="12"/>
      <c r="EF802" s="12"/>
      <c r="EG802" s="12"/>
      <c r="EH802" s="12"/>
      <c r="EI802" s="12"/>
      <c r="EJ802" s="12"/>
      <c r="EK802" s="12"/>
      <c r="EL802" s="12"/>
      <c r="EM802" s="12"/>
      <c r="EN802" s="12"/>
      <c r="EO802" s="12"/>
      <c r="EP802" s="12"/>
      <c r="EQ802" s="12"/>
      <c r="ER802" s="12"/>
      <c r="ES802" s="12"/>
      <c r="ET802" s="12"/>
      <c r="EU802" s="12"/>
      <c r="EV802" s="12"/>
      <c r="EW802" s="12"/>
      <c r="EX802" s="12"/>
      <c r="EY802" s="12"/>
      <c r="EZ802" s="12"/>
      <c r="FA802" s="12"/>
      <c r="FB802" s="12"/>
      <c r="FC802" s="12"/>
      <c r="FD802" s="12"/>
      <c r="FE802" s="12"/>
      <c r="FF802" s="12"/>
      <c r="FG802" s="12"/>
    </row>
    <row r="803" spans="1:163" ht="12.75" x14ac:dyDescent="0.2">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12"/>
      <c r="BH803" s="12"/>
      <c r="BI803" s="12"/>
      <c r="BJ803" s="12"/>
      <c r="BK803" s="12"/>
      <c r="BL803" s="117">
        <f>'Youth population'!AU803</f>
        <v>0</v>
      </c>
      <c r="BM803" s="12"/>
      <c r="BN803" s="12"/>
      <c r="BO803" s="12"/>
      <c r="BP803" s="12"/>
      <c r="BQ803" s="12"/>
      <c r="BR803" s="12"/>
      <c r="BS803" s="12"/>
      <c r="BT803" s="12"/>
      <c r="BU803" s="12"/>
      <c r="BV803" s="12"/>
      <c r="BW803" s="12"/>
      <c r="BX803" s="12"/>
      <c r="BY803" s="12"/>
      <c r="BZ803" s="12"/>
      <c r="CA803" s="12"/>
      <c r="CB803" s="141"/>
      <c r="CC803" s="12"/>
      <c r="CD803" s="12"/>
      <c r="CE803" s="12"/>
      <c r="CF803" s="12"/>
      <c r="CG803" s="12"/>
      <c r="CH803" s="12"/>
      <c r="CI803" s="12"/>
      <c r="CJ803" s="12"/>
      <c r="CK803" s="12"/>
      <c r="CL803" s="12"/>
      <c r="CM803" s="12"/>
      <c r="CN803" s="12"/>
      <c r="CO803" s="12"/>
      <c r="CP803" s="12"/>
      <c r="CQ803" s="12"/>
      <c r="CR803" s="12"/>
      <c r="CS803" s="12"/>
      <c r="CT803" s="12"/>
      <c r="CU803" s="12"/>
      <c r="CV803" s="12"/>
      <c r="CW803" s="12"/>
      <c r="CX803" s="12"/>
      <c r="CY803" s="12"/>
      <c r="CZ803" s="12"/>
      <c r="DA803" s="12"/>
      <c r="DB803" s="12"/>
      <c r="DC803" s="12"/>
      <c r="DD803" s="12"/>
      <c r="DE803" s="12"/>
      <c r="DF803" s="12"/>
      <c r="DG803" s="12"/>
      <c r="DH803" s="12"/>
      <c r="DI803" s="12"/>
      <c r="DJ803" s="12"/>
      <c r="DK803" s="12"/>
      <c r="DL803" s="12"/>
      <c r="DM803" s="12"/>
      <c r="DN803" s="12"/>
      <c r="DO803" s="12"/>
      <c r="DP803" s="12"/>
      <c r="DQ803" s="12"/>
      <c r="DR803" s="12"/>
      <c r="DS803" s="12"/>
      <c r="DT803" s="12"/>
      <c r="DU803" s="12"/>
      <c r="DV803" s="12"/>
      <c r="DW803" s="12"/>
      <c r="DX803" s="12"/>
      <c r="DY803" s="12"/>
      <c r="DZ803" s="12"/>
      <c r="EA803" s="12"/>
      <c r="EB803" s="12"/>
      <c r="EC803" s="12"/>
      <c r="ED803" s="12"/>
      <c r="EE803" s="12"/>
      <c r="EF803" s="12"/>
      <c r="EG803" s="12"/>
      <c r="EH803" s="12"/>
      <c r="EI803" s="12"/>
      <c r="EJ803" s="12"/>
      <c r="EK803" s="12"/>
      <c r="EL803" s="12"/>
      <c r="EM803" s="12"/>
      <c r="EN803" s="12"/>
      <c r="EO803" s="12"/>
      <c r="EP803" s="12"/>
      <c r="EQ803" s="12"/>
      <c r="ER803" s="12"/>
      <c r="ES803" s="12"/>
      <c r="ET803" s="12"/>
      <c r="EU803" s="12"/>
      <c r="EV803" s="12"/>
      <c r="EW803" s="12"/>
      <c r="EX803" s="12"/>
      <c r="EY803" s="12"/>
      <c r="EZ803" s="12"/>
      <c r="FA803" s="12"/>
      <c r="FB803" s="12"/>
      <c r="FC803" s="12"/>
      <c r="FD803" s="12"/>
      <c r="FE803" s="12"/>
      <c r="FF803" s="12"/>
      <c r="FG803" s="12"/>
    </row>
    <row r="804" spans="1:163" ht="12.75" x14ac:dyDescent="0.2">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12"/>
      <c r="BH804" s="12"/>
      <c r="BI804" s="12"/>
      <c r="BJ804" s="12"/>
      <c r="BK804" s="12"/>
      <c r="BL804" s="35">
        <f>'Youth population'!AU804</f>
        <v>0</v>
      </c>
      <c r="BM804" s="12"/>
      <c r="BN804" s="12"/>
      <c r="BO804" s="12"/>
      <c r="BP804" s="12"/>
      <c r="BQ804" s="12"/>
      <c r="BR804" s="12"/>
      <c r="BS804" s="12"/>
      <c r="BT804" s="12"/>
      <c r="BU804" s="12"/>
      <c r="BV804" s="12"/>
      <c r="BW804" s="12"/>
      <c r="BX804" s="12"/>
      <c r="BY804" s="12"/>
      <c r="BZ804" s="12"/>
      <c r="CA804" s="12"/>
      <c r="CB804" s="141"/>
      <c r="CC804" s="12"/>
      <c r="CD804" s="12"/>
      <c r="CE804" s="12"/>
      <c r="CF804" s="12"/>
      <c r="CG804" s="12"/>
      <c r="CH804" s="12"/>
      <c r="CI804" s="12"/>
      <c r="CJ804" s="12"/>
      <c r="CK804" s="12"/>
      <c r="CL804" s="12"/>
      <c r="CM804" s="12"/>
      <c r="CN804" s="12"/>
      <c r="CO804" s="12"/>
      <c r="CP804" s="12"/>
      <c r="CQ804" s="12"/>
      <c r="CR804" s="12"/>
      <c r="CS804" s="12"/>
      <c r="CT804" s="12"/>
      <c r="CU804" s="12"/>
      <c r="CV804" s="12"/>
      <c r="CW804" s="12"/>
      <c r="CX804" s="12"/>
      <c r="CY804" s="12"/>
      <c r="CZ804" s="12"/>
      <c r="DA804" s="12"/>
      <c r="DB804" s="12"/>
      <c r="DC804" s="12"/>
      <c r="DD804" s="12"/>
      <c r="DE804" s="12"/>
      <c r="DF804" s="12"/>
      <c r="DG804" s="12"/>
      <c r="DH804" s="12"/>
      <c r="DI804" s="12"/>
      <c r="DJ804" s="12"/>
      <c r="DK804" s="12"/>
      <c r="DL804" s="12"/>
      <c r="DM804" s="12"/>
      <c r="DN804" s="12"/>
      <c r="DO804" s="12"/>
      <c r="DP804" s="12"/>
      <c r="DQ804" s="12"/>
      <c r="DR804" s="12"/>
      <c r="DS804" s="12"/>
      <c r="DT804" s="12"/>
      <c r="DU804" s="12"/>
      <c r="DV804" s="12"/>
      <c r="DW804" s="12"/>
      <c r="DX804" s="12"/>
      <c r="DY804" s="12"/>
      <c r="DZ804" s="12"/>
      <c r="EA804" s="12"/>
      <c r="EB804" s="12"/>
      <c r="EC804" s="12"/>
      <c r="ED804" s="12"/>
      <c r="EE804" s="12"/>
      <c r="EF804" s="12"/>
      <c r="EG804" s="12"/>
      <c r="EH804" s="12"/>
      <c r="EI804" s="12"/>
      <c r="EJ804" s="12"/>
      <c r="EK804" s="12"/>
      <c r="EL804" s="12"/>
      <c r="EM804" s="12"/>
      <c r="EN804" s="12"/>
      <c r="EO804" s="12"/>
      <c r="EP804" s="12"/>
      <c r="EQ804" s="12"/>
      <c r="ER804" s="12"/>
      <c r="ES804" s="12"/>
      <c r="ET804" s="12"/>
      <c r="EU804" s="12"/>
      <c r="EV804" s="12"/>
      <c r="EW804" s="12"/>
      <c r="EX804" s="12"/>
      <c r="EY804" s="12"/>
      <c r="EZ804" s="12"/>
      <c r="FA804" s="12"/>
      <c r="FB804" s="12"/>
      <c r="FC804" s="12"/>
      <c r="FD804" s="12"/>
      <c r="FE804" s="12"/>
      <c r="FF804" s="12"/>
      <c r="FG804" s="12"/>
    </row>
    <row r="805" spans="1:163" ht="12.75" x14ac:dyDescent="0.2">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12"/>
      <c r="BH805" s="12"/>
      <c r="BI805" s="12"/>
      <c r="BJ805" s="12"/>
      <c r="BK805" s="12"/>
      <c r="BL805" s="117">
        <f>'Youth population'!AU805</f>
        <v>0</v>
      </c>
      <c r="BM805" s="12"/>
      <c r="BN805" s="12"/>
      <c r="BO805" s="12"/>
      <c r="BP805" s="12"/>
      <c r="BQ805" s="12"/>
      <c r="BR805" s="12"/>
      <c r="BS805" s="12"/>
      <c r="BT805" s="12"/>
      <c r="BU805" s="12"/>
      <c r="BV805" s="12"/>
      <c r="BW805" s="12"/>
      <c r="BX805" s="12"/>
      <c r="BY805" s="12"/>
      <c r="BZ805" s="12"/>
      <c r="CA805" s="12"/>
      <c r="CB805" s="141"/>
      <c r="CC805" s="12"/>
      <c r="CD805" s="12"/>
      <c r="CE805" s="12"/>
      <c r="CF805" s="12"/>
      <c r="CG805" s="12"/>
      <c r="CH805" s="12"/>
      <c r="CI805" s="12"/>
      <c r="CJ805" s="12"/>
      <c r="CK805" s="12"/>
      <c r="CL805" s="12"/>
      <c r="CM805" s="12"/>
      <c r="CN805" s="12"/>
      <c r="CO805" s="12"/>
      <c r="CP805" s="12"/>
      <c r="CQ805" s="12"/>
      <c r="CR805" s="12"/>
      <c r="CS805" s="12"/>
      <c r="CT805" s="12"/>
      <c r="CU805" s="12"/>
      <c r="CV805" s="12"/>
      <c r="CW805" s="12"/>
      <c r="CX805" s="12"/>
      <c r="CY805" s="12"/>
      <c r="CZ805" s="12"/>
      <c r="DA805" s="12"/>
      <c r="DB805" s="12"/>
      <c r="DC805" s="12"/>
      <c r="DD805" s="12"/>
      <c r="DE805" s="12"/>
      <c r="DF805" s="12"/>
      <c r="DG805" s="12"/>
      <c r="DH805" s="12"/>
      <c r="DI805" s="12"/>
      <c r="DJ805" s="12"/>
      <c r="DK805" s="12"/>
      <c r="DL805" s="12"/>
      <c r="DM805" s="12"/>
      <c r="DN805" s="12"/>
      <c r="DO805" s="12"/>
      <c r="DP805" s="12"/>
      <c r="DQ805" s="12"/>
      <c r="DR805" s="12"/>
      <c r="DS805" s="12"/>
      <c r="DT805" s="12"/>
      <c r="DU805" s="12"/>
      <c r="DV805" s="12"/>
      <c r="DW805" s="12"/>
      <c r="DX805" s="12"/>
      <c r="DY805" s="12"/>
      <c r="DZ805" s="12"/>
      <c r="EA805" s="12"/>
      <c r="EB805" s="12"/>
      <c r="EC805" s="12"/>
      <c r="ED805" s="12"/>
      <c r="EE805" s="12"/>
      <c r="EF805" s="12"/>
      <c r="EG805" s="12"/>
      <c r="EH805" s="12"/>
      <c r="EI805" s="12"/>
      <c r="EJ805" s="12"/>
      <c r="EK805" s="12"/>
      <c r="EL805" s="12"/>
      <c r="EM805" s="12"/>
      <c r="EN805" s="12"/>
      <c r="EO805" s="12"/>
      <c r="EP805" s="12"/>
      <c r="EQ805" s="12"/>
      <c r="ER805" s="12"/>
      <c r="ES805" s="12"/>
      <c r="ET805" s="12"/>
      <c r="EU805" s="12"/>
      <c r="EV805" s="12"/>
      <c r="EW805" s="12"/>
      <c r="EX805" s="12"/>
      <c r="EY805" s="12"/>
      <c r="EZ805" s="12"/>
      <c r="FA805" s="12"/>
      <c r="FB805" s="12"/>
      <c r="FC805" s="12"/>
      <c r="FD805" s="12"/>
      <c r="FE805" s="12"/>
      <c r="FF805" s="12"/>
      <c r="FG805" s="12"/>
    </row>
    <row r="806" spans="1:163" ht="12.75" x14ac:dyDescent="0.2">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12"/>
      <c r="BH806" s="12"/>
      <c r="BI806" s="12"/>
      <c r="BJ806" s="12"/>
      <c r="BK806" s="12"/>
      <c r="BL806" s="81">
        <f>'Youth population'!AU806</f>
        <v>0</v>
      </c>
      <c r="BM806" s="12"/>
      <c r="BN806" s="12"/>
      <c r="BO806" s="12"/>
      <c r="BP806" s="12"/>
      <c r="BQ806" s="12"/>
      <c r="BR806" s="12"/>
      <c r="BS806" s="12"/>
      <c r="BT806" s="12"/>
      <c r="BU806" s="12"/>
      <c r="BV806" s="12"/>
      <c r="BW806" s="12"/>
      <c r="BX806" s="12"/>
      <c r="BY806" s="12"/>
      <c r="BZ806" s="12"/>
      <c r="CA806" s="12"/>
      <c r="CB806" s="141"/>
      <c r="CC806" s="12"/>
      <c r="CD806" s="12"/>
      <c r="CE806" s="12"/>
      <c r="CF806" s="12"/>
      <c r="CG806" s="12"/>
      <c r="CH806" s="12"/>
      <c r="CI806" s="12"/>
      <c r="CJ806" s="12"/>
      <c r="CK806" s="12"/>
      <c r="CL806" s="12"/>
      <c r="CM806" s="12"/>
      <c r="CN806" s="12"/>
      <c r="CO806" s="12"/>
      <c r="CP806" s="12"/>
      <c r="CQ806" s="12"/>
      <c r="CR806" s="12"/>
      <c r="CS806" s="12"/>
      <c r="CT806" s="12"/>
      <c r="CU806" s="12"/>
      <c r="CV806" s="12"/>
      <c r="CW806" s="12"/>
      <c r="CX806" s="12"/>
      <c r="CY806" s="12"/>
      <c r="CZ806" s="12"/>
      <c r="DA806" s="12"/>
      <c r="DB806" s="12"/>
      <c r="DC806" s="12"/>
      <c r="DD806" s="12"/>
      <c r="DE806" s="12"/>
      <c r="DF806" s="12"/>
      <c r="DG806" s="12"/>
      <c r="DH806" s="12"/>
      <c r="DI806" s="12"/>
      <c r="DJ806" s="12"/>
      <c r="DK806" s="12"/>
      <c r="DL806" s="12"/>
      <c r="DM806" s="12"/>
      <c r="DN806" s="12"/>
      <c r="DO806" s="12"/>
      <c r="DP806" s="12"/>
      <c r="DQ806" s="12"/>
      <c r="DR806" s="12"/>
      <c r="DS806" s="12"/>
      <c r="DT806" s="12"/>
      <c r="DU806" s="12"/>
      <c r="DV806" s="12"/>
      <c r="DW806" s="12"/>
      <c r="DX806" s="12"/>
      <c r="DY806" s="12"/>
      <c r="DZ806" s="12"/>
      <c r="EA806" s="12"/>
      <c r="EB806" s="12"/>
      <c r="EC806" s="12"/>
      <c r="ED806" s="12"/>
      <c r="EE806" s="12"/>
      <c r="EF806" s="12"/>
      <c r="EG806" s="12"/>
      <c r="EH806" s="12"/>
      <c r="EI806" s="12"/>
      <c r="EJ806" s="12"/>
      <c r="EK806" s="12"/>
      <c r="EL806" s="12"/>
      <c r="EM806" s="12"/>
      <c r="EN806" s="12"/>
      <c r="EO806" s="12"/>
      <c r="EP806" s="12"/>
      <c r="EQ806" s="12"/>
      <c r="ER806" s="12"/>
      <c r="ES806" s="12"/>
      <c r="ET806" s="12"/>
      <c r="EU806" s="12"/>
      <c r="EV806" s="12"/>
      <c r="EW806" s="12"/>
      <c r="EX806" s="12"/>
      <c r="EY806" s="12"/>
      <c r="EZ806" s="12"/>
      <c r="FA806" s="12"/>
      <c r="FB806" s="12"/>
      <c r="FC806" s="12"/>
      <c r="FD806" s="12"/>
      <c r="FE806" s="12"/>
      <c r="FF806" s="12"/>
      <c r="FG806" s="12"/>
    </row>
    <row r="807" spans="1:163" ht="12.75" x14ac:dyDescent="0.2">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12"/>
      <c r="BH807" s="12"/>
      <c r="BI807" s="12"/>
      <c r="BJ807" s="12"/>
      <c r="BK807" s="12"/>
      <c r="BL807" s="117">
        <f>'Youth population'!AU807</f>
        <v>0</v>
      </c>
      <c r="BM807" s="12"/>
      <c r="BN807" s="12"/>
      <c r="BO807" s="12"/>
      <c r="BP807" s="12"/>
      <c r="BQ807" s="12"/>
      <c r="BR807" s="12"/>
      <c r="BS807" s="12"/>
      <c r="BT807" s="12"/>
      <c r="BU807" s="12"/>
      <c r="BV807" s="12"/>
      <c r="BW807" s="12"/>
      <c r="BX807" s="12"/>
      <c r="BY807" s="12"/>
      <c r="BZ807" s="12"/>
      <c r="CA807" s="12"/>
      <c r="CB807" s="141"/>
      <c r="CC807" s="12"/>
      <c r="CD807" s="12"/>
      <c r="CE807" s="12"/>
      <c r="CF807" s="12"/>
      <c r="CG807" s="12"/>
      <c r="CH807" s="12"/>
      <c r="CI807" s="12"/>
      <c r="CJ807" s="12"/>
      <c r="CK807" s="12"/>
      <c r="CL807" s="12"/>
      <c r="CM807" s="12"/>
      <c r="CN807" s="12"/>
      <c r="CO807" s="12"/>
      <c r="CP807" s="12"/>
      <c r="CQ807" s="12"/>
      <c r="CR807" s="12"/>
      <c r="CS807" s="12"/>
      <c r="CT807" s="12"/>
      <c r="CU807" s="12"/>
      <c r="CV807" s="12"/>
      <c r="CW807" s="12"/>
      <c r="CX807" s="12"/>
      <c r="CY807" s="12"/>
      <c r="CZ807" s="12"/>
      <c r="DA807" s="12"/>
      <c r="DB807" s="12"/>
      <c r="DC807" s="12"/>
      <c r="DD807" s="12"/>
      <c r="DE807" s="12"/>
      <c r="DF807" s="12"/>
      <c r="DG807" s="12"/>
      <c r="DH807" s="12"/>
      <c r="DI807" s="12"/>
      <c r="DJ807" s="12"/>
      <c r="DK807" s="12"/>
      <c r="DL807" s="12"/>
      <c r="DM807" s="12"/>
      <c r="DN807" s="12"/>
      <c r="DO807" s="12"/>
      <c r="DP807" s="12"/>
      <c r="DQ807" s="12"/>
      <c r="DR807" s="12"/>
      <c r="DS807" s="12"/>
      <c r="DT807" s="12"/>
      <c r="DU807" s="12"/>
      <c r="DV807" s="12"/>
      <c r="DW807" s="12"/>
      <c r="DX807" s="12"/>
      <c r="DY807" s="12"/>
      <c r="DZ807" s="12"/>
      <c r="EA807" s="12"/>
      <c r="EB807" s="12"/>
      <c r="EC807" s="12"/>
      <c r="ED807" s="12"/>
      <c r="EE807" s="12"/>
      <c r="EF807" s="12"/>
      <c r="EG807" s="12"/>
      <c r="EH807" s="12"/>
      <c r="EI807" s="12"/>
      <c r="EJ807" s="12"/>
      <c r="EK807" s="12"/>
      <c r="EL807" s="12"/>
      <c r="EM807" s="12"/>
      <c r="EN807" s="12"/>
      <c r="EO807" s="12"/>
      <c r="EP807" s="12"/>
      <c r="EQ807" s="12"/>
      <c r="ER807" s="12"/>
      <c r="ES807" s="12"/>
      <c r="ET807" s="12"/>
      <c r="EU807" s="12"/>
      <c r="EV807" s="12"/>
      <c r="EW807" s="12"/>
      <c r="EX807" s="12"/>
      <c r="EY807" s="12"/>
      <c r="EZ807" s="12"/>
      <c r="FA807" s="12"/>
      <c r="FB807" s="12"/>
      <c r="FC807" s="12"/>
      <c r="FD807" s="12"/>
      <c r="FE807" s="12"/>
      <c r="FF807" s="12"/>
      <c r="FG807" s="12"/>
    </row>
    <row r="808" spans="1:163" ht="12.75" x14ac:dyDescent="0.2">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12"/>
      <c r="BH808" s="12"/>
      <c r="BI808" s="12"/>
      <c r="BJ808" s="12"/>
      <c r="BK808" s="12"/>
      <c r="BL808" s="69">
        <f>'Youth population'!AU808</f>
        <v>0</v>
      </c>
      <c r="BM808" s="12"/>
      <c r="BN808" s="12"/>
      <c r="BO808" s="12"/>
      <c r="BP808" s="12"/>
      <c r="BQ808" s="12"/>
      <c r="BR808" s="12"/>
      <c r="BS808" s="12"/>
      <c r="BT808" s="12"/>
      <c r="BU808" s="12"/>
      <c r="BV808" s="12"/>
      <c r="BW808" s="12"/>
      <c r="BX808" s="12"/>
      <c r="BY808" s="12"/>
      <c r="BZ808" s="12"/>
      <c r="CA808" s="12"/>
      <c r="CB808" s="141"/>
      <c r="CC808" s="12"/>
      <c r="CD808" s="12"/>
      <c r="CE808" s="12"/>
      <c r="CF808" s="12"/>
      <c r="CG808" s="12"/>
      <c r="CH808" s="12"/>
      <c r="CI808" s="12"/>
      <c r="CJ808" s="12"/>
      <c r="CK808" s="12"/>
      <c r="CL808" s="12"/>
      <c r="CM808" s="12"/>
      <c r="CN808" s="12"/>
      <c r="CO808" s="12"/>
      <c r="CP808" s="12"/>
      <c r="CQ808" s="12"/>
      <c r="CR808" s="12"/>
      <c r="CS808" s="12"/>
      <c r="CT808" s="12"/>
      <c r="CU808" s="12"/>
      <c r="CV808" s="12"/>
      <c r="CW808" s="12"/>
      <c r="CX808" s="12"/>
      <c r="CY808" s="12"/>
      <c r="CZ808" s="12"/>
      <c r="DA808" s="12"/>
      <c r="DB808" s="12"/>
      <c r="DC808" s="12"/>
      <c r="DD808" s="12"/>
      <c r="DE808" s="12"/>
      <c r="DF808" s="12"/>
      <c r="DG808" s="12"/>
      <c r="DH808" s="12"/>
      <c r="DI808" s="12"/>
      <c r="DJ808" s="12"/>
      <c r="DK808" s="12"/>
      <c r="DL808" s="12"/>
      <c r="DM808" s="12"/>
      <c r="DN808" s="12"/>
      <c r="DO808" s="12"/>
      <c r="DP808" s="12"/>
      <c r="DQ808" s="12"/>
      <c r="DR808" s="12"/>
      <c r="DS808" s="12"/>
      <c r="DT808" s="12"/>
      <c r="DU808" s="12"/>
      <c r="DV808" s="12"/>
      <c r="DW808" s="12"/>
      <c r="DX808" s="12"/>
      <c r="DY808" s="12"/>
      <c r="DZ808" s="12"/>
      <c r="EA808" s="12"/>
      <c r="EB808" s="12"/>
      <c r="EC808" s="12"/>
      <c r="ED808" s="12"/>
      <c r="EE808" s="12"/>
      <c r="EF808" s="12"/>
      <c r="EG808" s="12"/>
      <c r="EH808" s="12"/>
      <c r="EI808" s="12"/>
      <c r="EJ808" s="12"/>
      <c r="EK808" s="12"/>
      <c r="EL808" s="12"/>
      <c r="EM808" s="12"/>
      <c r="EN808" s="12"/>
      <c r="EO808" s="12"/>
      <c r="EP808" s="12"/>
      <c r="EQ808" s="12"/>
      <c r="ER808" s="12"/>
      <c r="ES808" s="12"/>
      <c r="ET808" s="12"/>
      <c r="EU808" s="12"/>
      <c r="EV808" s="12"/>
      <c r="EW808" s="12"/>
      <c r="EX808" s="12"/>
      <c r="EY808" s="12"/>
      <c r="EZ808" s="12"/>
      <c r="FA808" s="12"/>
      <c r="FB808" s="12"/>
      <c r="FC808" s="12"/>
      <c r="FD808" s="12"/>
      <c r="FE808" s="12"/>
      <c r="FF808" s="12"/>
      <c r="FG808" s="12"/>
    </row>
    <row r="809" spans="1:163" ht="12.75" x14ac:dyDescent="0.2">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12"/>
      <c r="BH809" s="12"/>
      <c r="BI809" s="12"/>
      <c r="BJ809" s="12"/>
      <c r="BK809" s="12"/>
      <c r="BL809" s="310">
        <f>'Youth population'!AU809</f>
        <v>0</v>
      </c>
      <c r="BM809" s="12"/>
      <c r="BN809" s="12"/>
      <c r="BO809" s="12"/>
      <c r="BP809" s="12"/>
      <c r="BQ809" s="12"/>
      <c r="BR809" s="12"/>
      <c r="BS809" s="12"/>
      <c r="BT809" s="12"/>
      <c r="BU809" s="12"/>
      <c r="BV809" s="12"/>
      <c r="BW809" s="12"/>
      <c r="BX809" s="12"/>
      <c r="BY809" s="12"/>
      <c r="BZ809" s="12"/>
      <c r="CA809" s="12"/>
      <c r="CB809" s="141"/>
      <c r="CC809" s="12"/>
      <c r="CD809" s="12"/>
      <c r="CE809" s="12"/>
      <c r="CF809" s="12"/>
      <c r="CG809" s="12"/>
      <c r="CH809" s="12"/>
      <c r="CI809" s="12"/>
      <c r="CJ809" s="12"/>
      <c r="CK809" s="12"/>
      <c r="CL809" s="12"/>
      <c r="CM809" s="12"/>
      <c r="CN809" s="12"/>
      <c r="CO809" s="12"/>
      <c r="CP809" s="12"/>
      <c r="CQ809" s="12"/>
      <c r="CR809" s="12"/>
      <c r="CS809" s="12"/>
      <c r="CT809" s="12"/>
      <c r="CU809" s="12"/>
      <c r="CV809" s="12"/>
      <c r="CW809" s="12"/>
      <c r="CX809" s="12"/>
      <c r="CY809" s="12"/>
      <c r="CZ809" s="12"/>
      <c r="DA809" s="12"/>
      <c r="DB809" s="12"/>
      <c r="DC809" s="12"/>
      <c r="DD809" s="12"/>
      <c r="DE809" s="12"/>
      <c r="DF809" s="12"/>
      <c r="DG809" s="12"/>
      <c r="DH809" s="12"/>
      <c r="DI809" s="12"/>
      <c r="DJ809" s="12"/>
      <c r="DK809" s="12"/>
      <c r="DL809" s="12"/>
      <c r="DM809" s="12"/>
      <c r="DN809" s="12"/>
      <c r="DO809" s="12"/>
      <c r="DP809" s="12"/>
      <c r="DQ809" s="12"/>
      <c r="DR809" s="12"/>
      <c r="DS809" s="12"/>
      <c r="DT809" s="12"/>
      <c r="DU809" s="12"/>
      <c r="DV809" s="12"/>
      <c r="DW809" s="12"/>
      <c r="DX809" s="12"/>
      <c r="DY809" s="12"/>
      <c r="DZ809" s="12"/>
      <c r="EA809" s="12"/>
      <c r="EB809" s="12"/>
      <c r="EC809" s="12"/>
      <c r="ED809" s="12"/>
      <c r="EE809" s="12"/>
      <c r="EF809" s="12"/>
      <c r="EG809" s="12"/>
      <c r="EH809" s="12"/>
      <c r="EI809" s="12"/>
      <c r="EJ809" s="12"/>
      <c r="EK809" s="12"/>
      <c r="EL809" s="12"/>
      <c r="EM809" s="12"/>
      <c r="EN809" s="12"/>
      <c r="EO809" s="12"/>
      <c r="EP809" s="12"/>
      <c r="EQ809" s="12"/>
      <c r="ER809" s="12"/>
      <c r="ES809" s="12"/>
      <c r="ET809" s="12"/>
      <c r="EU809" s="12"/>
      <c r="EV809" s="12"/>
      <c r="EW809" s="12"/>
      <c r="EX809" s="12"/>
      <c r="EY809" s="12"/>
      <c r="EZ809" s="12"/>
      <c r="FA809" s="12"/>
      <c r="FB809" s="12"/>
      <c r="FC809" s="12"/>
      <c r="FD809" s="12"/>
      <c r="FE809" s="12"/>
      <c r="FF809" s="12"/>
      <c r="FG809" s="12"/>
    </row>
    <row r="810" spans="1:163" ht="12.75" x14ac:dyDescent="0.2">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12"/>
      <c r="BH810" s="12"/>
      <c r="BI810" s="12"/>
      <c r="BJ810" s="12"/>
      <c r="BK810" s="12"/>
      <c r="BL810" s="310">
        <f>'Youth population'!AU810</f>
        <v>0</v>
      </c>
      <c r="BM810" s="12"/>
      <c r="BN810" s="12"/>
      <c r="BO810" s="12"/>
      <c r="BP810" s="12"/>
      <c r="BQ810" s="12"/>
      <c r="BR810" s="12"/>
      <c r="BS810" s="12"/>
      <c r="BT810" s="12"/>
      <c r="BU810" s="12"/>
      <c r="BV810" s="12"/>
      <c r="BW810" s="12"/>
      <c r="BX810" s="12"/>
      <c r="BY810" s="12"/>
      <c r="BZ810" s="12"/>
      <c r="CA810" s="12"/>
      <c r="CB810" s="141"/>
      <c r="CC810" s="12"/>
      <c r="CD810" s="12"/>
      <c r="CE810" s="12"/>
      <c r="CF810" s="12"/>
      <c r="CG810" s="12"/>
      <c r="CH810" s="12"/>
      <c r="CI810" s="12"/>
      <c r="CJ810" s="12"/>
      <c r="CK810" s="12"/>
      <c r="CL810" s="12"/>
      <c r="CM810" s="12"/>
      <c r="CN810" s="12"/>
      <c r="CO810" s="12"/>
      <c r="CP810" s="12"/>
      <c r="CQ810" s="12"/>
      <c r="CR810" s="12"/>
      <c r="CS810" s="12"/>
      <c r="CT810" s="12"/>
      <c r="CU810" s="12"/>
      <c r="CV810" s="12"/>
      <c r="CW810" s="12"/>
      <c r="CX810" s="12"/>
      <c r="CY810" s="12"/>
      <c r="CZ810" s="12"/>
      <c r="DA810" s="12"/>
      <c r="DB810" s="12"/>
      <c r="DC810" s="12"/>
      <c r="DD810" s="12"/>
      <c r="DE810" s="12"/>
      <c r="DF810" s="12"/>
      <c r="DG810" s="12"/>
      <c r="DH810" s="12"/>
      <c r="DI810" s="12"/>
      <c r="DJ810" s="12"/>
      <c r="DK810" s="12"/>
      <c r="DL810" s="12"/>
      <c r="DM810" s="12"/>
      <c r="DN810" s="12"/>
      <c r="DO810" s="12"/>
      <c r="DP810" s="12"/>
      <c r="DQ810" s="12"/>
      <c r="DR810" s="12"/>
      <c r="DS810" s="12"/>
      <c r="DT810" s="12"/>
      <c r="DU810" s="12"/>
      <c r="DV810" s="12"/>
      <c r="DW810" s="12"/>
      <c r="DX810" s="12"/>
      <c r="DY810" s="12"/>
      <c r="DZ810" s="12"/>
      <c r="EA810" s="12"/>
      <c r="EB810" s="12"/>
      <c r="EC810" s="12"/>
      <c r="ED810" s="12"/>
      <c r="EE810" s="12"/>
      <c r="EF810" s="12"/>
      <c r="EG810" s="12"/>
      <c r="EH810" s="12"/>
      <c r="EI810" s="12"/>
      <c r="EJ810" s="12"/>
      <c r="EK810" s="12"/>
      <c r="EL810" s="12"/>
      <c r="EM810" s="12"/>
      <c r="EN810" s="12"/>
      <c r="EO810" s="12"/>
      <c r="EP810" s="12"/>
      <c r="EQ810" s="12"/>
      <c r="ER810" s="12"/>
      <c r="ES810" s="12"/>
      <c r="ET810" s="12"/>
      <c r="EU810" s="12"/>
      <c r="EV810" s="12"/>
      <c r="EW810" s="12"/>
      <c r="EX810" s="12"/>
      <c r="EY810" s="12"/>
      <c r="EZ810" s="12"/>
      <c r="FA810" s="12"/>
      <c r="FB810" s="12"/>
      <c r="FC810" s="12"/>
      <c r="FD810" s="12"/>
      <c r="FE810" s="12"/>
      <c r="FF810" s="12"/>
      <c r="FG810" s="12"/>
    </row>
    <row r="811" spans="1:163" ht="12.75" x14ac:dyDescent="0.2">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12"/>
      <c r="BH811" s="12"/>
      <c r="BI811" s="12"/>
      <c r="BJ811" s="12"/>
      <c r="BK811" s="12"/>
      <c r="BL811" s="69">
        <f>'Youth population'!AU811</f>
        <v>0</v>
      </c>
      <c r="BM811" s="12"/>
      <c r="BN811" s="12"/>
      <c r="BO811" s="12"/>
      <c r="BP811" s="12"/>
      <c r="BQ811" s="12"/>
      <c r="BR811" s="12"/>
      <c r="BS811" s="12"/>
      <c r="BT811" s="12"/>
      <c r="BU811" s="12"/>
      <c r="BV811" s="12"/>
      <c r="BW811" s="12"/>
      <c r="BX811" s="12"/>
      <c r="BY811" s="12"/>
      <c r="BZ811" s="12"/>
      <c r="CA811" s="12"/>
      <c r="CB811" s="141"/>
      <c r="CC811" s="12"/>
      <c r="CD811" s="12"/>
      <c r="CE811" s="12"/>
      <c r="CF811" s="12"/>
      <c r="CG811" s="12"/>
      <c r="CH811" s="12"/>
      <c r="CI811" s="12"/>
      <c r="CJ811" s="12"/>
      <c r="CK811" s="12"/>
      <c r="CL811" s="12"/>
      <c r="CM811" s="12"/>
      <c r="CN811" s="12"/>
      <c r="CO811" s="12"/>
      <c r="CP811" s="12"/>
      <c r="CQ811" s="12"/>
      <c r="CR811" s="12"/>
      <c r="CS811" s="12"/>
      <c r="CT811" s="12"/>
      <c r="CU811" s="12"/>
      <c r="CV811" s="12"/>
      <c r="CW811" s="12"/>
      <c r="CX811" s="12"/>
      <c r="CY811" s="12"/>
      <c r="CZ811" s="12"/>
      <c r="DA811" s="12"/>
      <c r="DB811" s="12"/>
      <c r="DC811" s="12"/>
      <c r="DD811" s="12"/>
      <c r="DE811" s="12"/>
      <c r="DF811" s="12"/>
      <c r="DG811" s="12"/>
      <c r="DH811" s="12"/>
      <c r="DI811" s="12"/>
      <c r="DJ811" s="12"/>
      <c r="DK811" s="12"/>
      <c r="DL811" s="12"/>
      <c r="DM811" s="12"/>
      <c r="DN811" s="12"/>
      <c r="DO811" s="12"/>
      <c r="DP811" s="12"/>
      <c r="DQ811" s="12"/>
      <c r="DR811" s="12"/>
      <c r="DS811" s="12"/>
      <c r="DT811" s="12"/>
      <c r="DU811" s="12"/>
      <c r="DV811" s="12"/>
      <c r="DW811" s="12"/>
      <c r="DX811" s="12"/>
      <c r="DY811" s="12"/>
      <c r="DZ811" s="12"/>
      <c r="EA811" s="12"/>
      <c r="EB811" s="12"/>
      <c r="EC811" s="12"/>
      <c r="ED811" s="12"/>
      <c r="EE811" s="12"/>
      <c r="EF811" s="12"/>
      <c r="EG811" s="12"/>
      <c r="EH811" s="12"/>
      <c r="EI811" s="12"/>
      <c r="EJ811" s="12"/>
      <c r="EK811" s="12"/>
      <c r="EL811" s="12"/>
      <c r="EM811" s="12"/>
      <c r="EN811" s="12"/>
      <c r="EO811" s="12"/>
      <c r="EP811" s="12"/>
      <c r="EQ811" s="12"/>
      <c r="ER811" s="12"/>
      <c r="ES811" s="12"/>
      <c r="ET811" s="12"/>
      <c r="EU811" s="12"/>
      <c r="EV811" s="12"/>
      <c r="EW811" s="12"/>
      <c r="EX811" s="12"/>
      <c r="EY811" s="12"/>
      <c r="EZ811" s="12"/>
      <c r="FA811" s="12"/>
      <c r="FB811" s="12"/>
      <c r="FC811" s="12"/>
      <c r="FD811" s="12"/>
      <c r="FE811" s="12"/>
      <c r="FF811" s="12"/>
      <c r="FG811" s="12"/>
    </row>
    <row r="812" spans="1:163" ht="12.75" x14ac:dyDescent="0.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12"/>
      <c r="BH812" s="12"/>
      <c r="BI812" s="12"/>
      <c r="BJ812" s="12"/>
      <c r="BK812" s="12"/>
      <c r="BL812" s="81">
        <f>'Youth population'!AU812</f>
        <v>0</v>
      </c>
      <c r="BM812" s="12"/>
      <c r="BN812" s="12"/>
      <c r="BO812" s="12"/>
      <c r="BP812" s="12"/>
      <c r="BQ812" s="12"/>
      <c r="BR812" s="12"/>
      <c r="BS812" s="12"/>
      <c r="BT812" s="12"/>
      <c r="BU812" s="12"/>
      <c r="BV812" s="12"/>
      <c r="BW812" s="12"/>
      <c r="BX812" s="12"/>
      <c r="BY812" s="12"/>
      <c r="BZ812" s="12"/>
      <c r="CA812" s="12"/>
      <c r="CB812" s="141"/>
      <c r="CC812" s="12"/>
      <c r="CD812" s="12"/>
      <c r="CE812" s="12"/>
      <c r="CF812" s="12"/>
      <c r="CG812" s="12"/>
      <c r="CH812" s="12"/>
      <c r="CI812" s="12"/>
      <c r="CJ812" s="12"/>
      <c r="CK812" s="12"/>
      <c r="CL812" s="12"/>
      <c r="CM812" s="12"/>
      <c r="CN812" s="12"/>
      <c r="CO812" s="12"/>
      <c r="CP812" s="12"/>
      <c r="CQ812" s="12"/>
      <c r="CR812" s="12"/>
      <c r="CS812" s="12"/>
      <c r="CT812" s="12"/>
      <c r="CU812" s="12"/>
      <c r="CV812" s="12"/>
      <c r="CW812" s="12"/>
      <c r="CX812" s="12"/>
      <c r="CY812" s="12"/>
      <c r="CZ812" s="12"/>
      <c r="DA812" s="12"/>
      <c r="DB812" s="12"/>
      <c r="DC812" s="12"/>
      <c r="DD812" s="12"/>
      <c r="DE812" s="12"/>
      <c r="DF812" s="12"/>
      <c r="DG812" s="12"/>
      <c r="DH812" s="12"/>
      <c r="DI812" s="12"/>
      <c r="DJ812" s="12"/>
      <c r="DK812" s="12"/>
      <c r="DL812" s="12"/>
      <c r="DM812" s="12"/>
      <c r="DN812" s="12"/>
      <c r="DO812" s="12"/>
      <c r="DP812" s="12"/>
      <c r="DQ812" s="12"/>
      <c r="DR812" s="12"/>
      <c r="DS812" s="12"/>
      <c r="DT812" s="12"/>
      <c r="DU812" s="12"/>
      <c r="DV812" s="12"/>
      <c r="DW812" s="12"/>
      <c r="DX812" s="12"/>
      <c r="DY812" s="12"/>
      <c r="DZ812" s="12"/>
      <c r="EA812" s="12"/>
      <c r="EB812" s="12"/>
      <c r="EC812" s="12"/>
      <c r="ED812" s="12"/>
      <c r="EE812" s="12"/>
      <c r="EF812" s="12"/>
      <c r="EG812" s="12"/>
      <c r="EH812" s="12"/>
      <c r="EI812" s="12"/>
      <c r="EJ812" s="12"/>
      <c r="EK812" s="12"/>
      <c r="EL812" s="12"/>
      <c r="EM812" s="12"/>
      <c r="EN812" s="12"/>
      <c r="EO812" s="12"/>
      <c r="EP812" s="12"/>
      <c r="EQ812" s="12"/>
      <c r="ER812" s="12"/>
      <c r="ES812" s="12"/>
      <c r="ET812" s="12"/>
      <c r="EU812" s="12"/>
      <c r="EV812" s="12"/>
      <c r="EW812" s="12"/>
      <c r="EX812" s="12"/>
      <c r="EY812" s="12"/>
      <c r="EZ812" s="12"/>
      <c r="FA812" s="12"/>
      <c r="FB812" s="12"/>
      <c r="FC812" s="12"/>
      <c r="FD812" s="12"/>
      <c r="FE812" s="12"/>
      <c r="FF812" s="12"/>
      <c r="FG812" s="12"/>
    </row>
    <row r="813" spans="1:163" ht="12.75" x14ac:dyDescent="0.2">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12"/>
      <c r="BH813" s="12"/>
      <c r="BI813" s="12"/>
      <c r="BJ813" s="12"/>
      <c r="BK813" s="12"/>
      <c r="BL813" s="310">
        <f>'Youth population'!AU813</f>
        <v>0</v>
      </c>
      <c r="BM813" s="12"/>
      <c r="BN813" s="12"/>
      <c r="BO813" s="12"/>
      <c r="BP813" s="12"/>
      <c r="BQ813" s="12"/>
      <c r="BR813" s="12"/>
      <c r="BS813" s="12"/>
      <c r="BT813" s="12"/>
      <c r="BU813" s="12"/>
      <c r="BV813" s="12"/>
      <c r="BW813" s="12"/>
      <c r="BX813" s="12"/>
      <c r="BY813" s="12"/>
      <c r="BZ813" s="12"/>
      <c r="CA813" s="12"/>
      <c r="CB813" s="141"/>
      <c r="CC813" s="12"/>
      <c r="CD813" s="12"/>
      <c r="CE813" s="12"/>
      <c r="CF813" s="12"/>
      <c r="CG813" s="12"/>
      <c r="CH813" s="12"/>
      <c r="CI813" s="12"/>
      <c r="CJ813" s="12"/>
      <c r="CK813" s="12"/>
      <c r="CL813" s="12"/>
      <c r="CM813" s="12"/>
      <c r="CN813" s="12"/>
      <c r="CO813" s="12"/>
      <c r="CP813" s="12"/>
      <c r="CQ813" s="12"/>
      <c r="CR813" s="12"/>
      <c r="CS813" s="12"/>
      <c r="CT813" s="12"/>
      <c r="CU813" s="12"/>
      <c r="CV813" s="12"/>
      <c r="CW813" s="12"/>
      <c r="CX813" s="12"/>
      <c r="CY813" s="12"/>
      <c r="CZ813" s="12"/>
      <c r="DA813" s="12"/>
      <c r="DB813" s="12"/>
      <c r="DC813" s="12"/>
      <c r="DD813" s="12"/>
      <c r="DE813" s="12"/>
      <c r="DF813" s="12"/>
      <c r="DG813" s="12"/>
      <c r="DH813" s="12"/>
      <c r="DI813" s="12"/>
      <c r="DJ813" s="12"/>
      <c r="DK813" s="12"/>
      <c r="DL813" s="12"/>
      <c r="DM813" s="12"/>
      <c r="DN813" s="12"/>
      <c r="DO813" s="12"/>
      <c r="DP813" s="12"/>
      <c r="DQ813" s="12"/>
      <c r="DR813" s="12"/>
      <c r="DS813" s="12"/>
      <c r="DT813" s="12"/>
      <c r="DU813" s="12"/>
      <c r="DV813" s="12"/>
      <c r="DW813" s="12"/>
      <c r="DX813" s="12"/>
      <c r="DY813" s="12"/>
      <c r="DZ813" s="12"/>
      <c r="EA813" s="12"/>
      <c r="EB813" s="12"/>
      <c r="EC813" s="12"/>
      <c r="ED813" s="12"/>
      <c r="EE813" s="12"/>
      <c r="EF813" s="12"/>
      <c r="EG813" s="12"/>
      <c r="EH813" s="12"/>
      <c r="EI813" s="12"/>
      <c r="EJ813" s="12"/>
      <c r="EK813" s="12"/>
      <c r="EL813" s="12"/>
      <c r="EM813" s="12"/>
      <c r="EN813" s="12"/>
      <c r="EO813" s="12"/>
      <c r="EP813" s="12"/>
      <c r="EQ813" s="12"/>
      <c r="ER813" s="12"/>
      <c r="ES813" s="12"/>
      <c r="ET813" s="12"/>
      <c r="EU813" s="12"/>
      <c r="EV813" s="12"/>
      <c r="EW813" s="12"/>
      <c r="EX813" s="12"/>
      <c r="EY813" s="12"/>
      <c r="EZ813" s="12"/>
      <c r="FA813" s="12"/>
      <c r="FB813" s="12"/>
      <c r="FC813" s="12"/>
      <c r="FD813" s="12"/>
      <c r="FE813" s="12"/>
      <c r="FF813" s="12"/>
      <c r="FG813" s="12"/>
    </row>
    <row r="814" spans="1:163" ht="12.75" x14ac:dyDescent="0.2">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12"/>
      <c r="BH814" s="12"/>
      <c r="BI814" s="12"/>
      <c r="BJ814" s="12"/>
      <c r="BK814" s="12"/>
      <c r="BL814" s="310">
        <f>'Youth population'!AU814</f>
        <v>0</v>
      </c>
      <c r="BM814" s="12"/>
      <c r="BN814" s="12"/>
      <c r="BO814" s="12"/>
      <c r="BP814" s="12"/>
      <c r="BQ814" s="12"/>
      <c r="BR814" s="12"/>
      <c r="BS814" s="12"/>
      <c r="BT814" s="12"/>
      <c r="BU814" s="12"/>
      <c r="BV814" s="12"/>
      <c r="BW814" s="12"/>
      <c r="BX814" s="12"/>
      <c r="BY814" s="12"/>
      <c r="BZ814" s="12"/>
      <c r="CA814" s="12"/>
      <c r="CB814" s="141"/>
      <c r="CC814" s="12"/>
      <c r="CD814" s="12"/>
      <c r="CE814" s="12"/>
      <c r="CF814" s="12"/>
      <c r="CG814" s="12"/>
      <c r="CH814" s="12"/>
      <c r="CI814" s="12"/>
      <c r="CJ814" s="12"/>
      <c r="CK814" s="12"/>
      <c r="CL814" s="12"/>
      <c r="CM814" s="12"/>
      <c r="CN814" s="12"/>
      <c r="CO814" s="12"/>
      <c r="CP814" s="12"/>
      <c r="CQ814" s="12"/>
      <c r="CR814" s="12"/>
      <c r="CS814" s="12"/>
      <c r="CT814" s="12"/>
      <c r="CU814" s="12"/>
      <c r="CV814" s="12"/>
      <c r="CW814" s="12"/>
      <c r="CX814" s="12"/>
      <c r="CY814" s="12"/>
      <c r="CZ814" s="12"/>
      <c r="DA814" s="12"/>
      <c r="DB814" s="12"/>
      <c r="DC814" s="12"/>
      <c r="DD814" s="12"/>
      <c r="DE814" s="12"/>
      <c r="DF814" s="12"/>
      <c r="DG814" s="12"/>
      <c r="DH814" s="12"/>
      <c r="DI814" s="12"/>
      <c r="DJ814" s="12"/>
      <c r="DK814" s="12"/>
      <c r="DL814" s="12"/>
      <c r="DM814" s="12"/>
      <c r="DN814" s="12"/>
      <c r="DO814" s="12"/>
      <c r="DP814" s="12"/>
      <c r="DQ814" s="12"/>
      <c r="DR814" s="12"/>
      <c r="DS814" s="12"/>
      <c r="DT814" s="12"/>
      <c r="DU814" s="12"/>
      <c r="DV814" s="12"/>
      <c r="DW814" s="12"/>
      <c r="DX814" s="12"/>
      <c r="DY814" s="12"/>
      <c r="DZ814" s="12"/>
      <c r="EA814" s="12"/>
      <c r="EB814" s="12"/>
      <c r="EC814" s="12"/>
      <c r="ED814" s="12"/>
      <c r="EE814" s="12"/>
      <c r="EF814" s="12"/>
      <c r="EG814" s="12"/>
      <c r="EH814" s="12"/>
      <c r="EI814" s="12"/>
      <c r="EJ814" s="12"/>
      <c r="EK814" s="12"/>
      <c r="EL814" s="12"/>
      <c r="EM814" s="12"/>
      <c r="EN814" s="12"/>
      <c r="EO814" s="12"/>
      <c r="EP814" s="12"/>
      <c r="EQ814" s="12"/>
      <c r="ER814" s="12"/>
      <c r="ES814" s="12"/>
      <c r="ET814" s="12"/>
      <c r="EU814" s="12"/>
      <c r="EV814" s="12"/>
      <c r="EW814" s="12"/>
      <c r="EX814" s="12"/>
      <c r="EY814" s="12"/>
      <c r="EZ814" s="12"/>
      <c r="FA814" s="12"/>
      <c r="FB814" s="12"/>
      <c r="FC814" s="12"/>
      <c r="FD814" s="12"/>
      <c r="FE814" s="12"/>
      <c r="FF814" s="12"/>
      <c r="FG814" s="12"/>
    </row>
    <row r="815" spans="1:163" ht="12.75" x14ac:dyDescent="0.2">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12"/>
      <c r="BH815" s="12"/>
      <c r="BI815" s="12"/>
      <c r="BJ815" s="12"/>
      <c r="BK815" s="12"/>
      <c r="BL815" s="117">
        <f>'Youth population'!AU815</f>
        <v>0</v>
      </c>
      <c r="BM815" s="12"/>
      <c r="BN815" s="12"/>
      <c r="BO815" s="12"/>
      <c r="BP815" s="12"/>
      <c r="BQ815" s="12"/>
      <c r="BR815" s="12"/>
      <c r="BS815" s="12"/>
      <c r="BT815" s="12"/>
      <c r="BU815" s="12"/>
      <c r="BV815" s="12"/>
      <c r="BW815" s="12"/>
      <c r="BX815" s="12"/>
      <c r="BY815" s="12"/>
      <c r="BZ815" s="12"/>
      <c r="CA815" s="12"/>
      <c r="CB815" s="141"/>
      <c r="CC815" s="12"/>
      <c r="CD815" s="12"/>
      <c r="CE815" s="12"/>
      <c r="CF815" s="12"/>
      <c r="CG815" s="12"/>
      <c r="CH815" s="12"/>
      <c r="CI815" s="12"/>
      <c r="CJ815" s="12"/>
      <c r="CK815" s="12"/>
      <c r="CL815" s="12"/>
      <c r="CM815" s="12"/>
      <c r="CN815" s="12"/>
      <c r="CO815" s="12"/>
      <c r="CP815" s="12"/>
      <c r="CQ815" s="12"/>
      <c r="CR815" s="12"/>
      <c r="CS815" s="12"/>
      <c r="CT815" s="12"/>
      <c r="CU815" s="12"/>
      <c r="CV815" s="12"/>
      <c r="CW815" s="12"/>
      <c r="CX815" s="12"/>
      <c r="CY815" s="12"/>
      <c r="CZ815" s="12"/>
      <c r="DA815" s="12"/>
      <c r="DB815" s="12"/>
      <c r="DC815" s="12"/>
      <c r="DD815" s="12"/>
      <c r="DE815" s="12"/>
      <c r="DF815" s="12"/>
      <c r="DG815" s="12"/>
      <c r="DH815" s="12"/>
      <c r="DI815" s="12"/>
      <c r="DJ815" s="12"/>
      <c r="DK815" s="12"/>
      <c r="DL815" s="12"/>
      <c r="DM815" s="12"/>
      <c r="DN815" s="12"/>
      <c r="DO815" s="12"/>
      <c r="DP815" s="12"/>
      <c r="DQ815" s="12"/>
      <c r="DR815" s="12"/>
      <c r="DS815" s="12"/>
      <c r="DT815" s="12"/>
      <c r="DU815" s="12"/>
      <c r="DV815" s="12"/>
      <c r="DW815" s="12"/>
      <c r="DX815" s="12"/>
      <c r="DY815" s="12"/>
      <c r="DZ815" s="12"/>
      <c r="EA815" s="12"/>
      <c r="EB815" s="12"/>
      <c r="EC815" s="12"/>
      <c r="ED815" s="12"/>
      <c r="EE815" s="12"/>
      <c r="EF815" s="12"/>
      <c r="EG815" s="12"/>
      <c r="EH815" s="12"/>
      <c r="EI815" s="12"/>
      <c r="EJ815" s="12"/>
      <c r="EK815" s="12"/>
      <c r="EL815" s="12"/>
      <c r="EM815" s="12"/>
      <c r="EN815" s="12"/>
      <c r="EO815" s="12"/>
      <c r="EP815" s="12"/>
      <c r="EQ815" s="12"/>
      <c r="ER815" s="12"/>
      <c r="ES815" s="12"/>
      <c r="ET815" s="12"/>
      <c r="EU815" s="12"/>
      <c r="EV815" s="12"/>
      <c r="EW815" s="12"/>
      <c r="EX815" s="12"/>
      <c r="EY815" s="12"/>
      <c r="EZ815" s="12"/>
      <c r="FA815" s="12"/>
      <c r="FB815" s="12"/>
      <c r="FC815" s="12"/>
      <c r="FD815" s="12"/>
      <c r="FE815" s="12"/>
      <c r="FF815" s="12"/>
      <c r="FG815" s="12"/>
    </row>
    <row r="816" spans="1:163" ht="12.75" x14ac:dyDescent="0.2">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12"/>
      <c r="BH816" s="12"/>
      <c r="BI816" s="12"/>
      <c r="BJ816" s="12"/>
      <c r="BK816" s="12"/>
      <c r="BL816" s="117">
        <f>'Youth population'!AU816</f>
        <v>0</v>
      </c>
      <c r="BM816" s="12"/>
      <c r="BN816" s="12"/>
      <c r="BO816" s="12"/>
      <c r="BP816" s="12"/>
      <c r="BQ816" s="12"/>
      <c r="BR816" s="12"/>
      <c r="BS816" s="12"/>
      <c r="BT816" s="12"/>
      <c r="BU816" s="12"/>
      <c r="BV816" s="12"/>
      <c r="BW816" s="12"/>
      <c r="BX816" s="12"/>
      <c r="BY816" s="12"/>
      <c r="BZ816" s="12"/>
      <c r="CA816" s="12"/>
      <c r="CB816" s="141"/>
      <c r="CC816" s="12"/>
      <c r="CD816" s="12"/>
      <c r="CE816" s="12"/>
      <c r="CF816" s="12"/>
      <c r="CG816" s="12"/>
      <c r="CH816" s="12"/>
      <c r="CI816" s="12"/>
      <c r="CJ816" s="12"/>
      <c r="CK816" s="12"/>
      <c r="CL816" s="12"/>
      <c r="CM816" s="12"/>
      <c r="CN816" s="12"/>
      <c r="CO816" s="12"/>
      <c r="CP816" s="12"/>
      <c r="CQ816" s="12"/>
      <c r="CR816" s="12"/>
      <c r="CS816" s="12"/>
      <c r="CT816" s="12"/>
      <c r="CU816" s="12"/>
      <c r="CV816" s="12"/>
      <c r="CW816" s="12"/>
      <c r="CX816" s="12"/>
      <c r="CY816" s="12"/>
      <c r="CZ816" s="12"/>
      <c r="DA816" s="12"/>
      <c r="DB816" s="12"/>
      <c r="DC816" s="12"/>
      <c r="DD816" s="12"/>
      <c r="DE816" s="12"/>
      <c r="DF816" s="12"/>
      <c r="DG816" s="12"/>
      <c r="DH816" s="12"/>
      <c r="DI816" s="12"/>
      <c r="DJ816" s="12"/>
      <c r="DK816" s="12"/>
      <c r="DL816" s="12"/>
      <c r="DM816" s="12"/>
      <c r="DN816" s="12"/>
      <c r="DO816" s="12"/>
      <c r="DP816" s="12"/>
      <c r="DQ816" s="12"/>
      <c r="DR816" s="12"/>
      <c r="DS816" s="12"/>
      <c r="DT816" s="12"/>
      <c r="DU816" s="12"/>
      <c r="DV816" s="12"/>
      <c r="DW816" s="12"/>
      <c r="DX816" s="12"/>
      <c r="DY816" s="12"/>
      <c r="DZ816" s="12"/>
      <c r="EA816" s="12"/>
      <c r="EB816" s="12"/>
      <c r="EC816" s="12"/>
      <c r="ED816" s="12"/>
      <c r="EE816" s="12"/>
      <c r="EF816" s="12"/>
      <c r="EG816" s="12"/>
      <c r="EH816" s="12"/>
      <c r="EI816" s="12"/>
      <c r="EJ816" s="12"/>
      <c r="EK816" s="12"/>
      <c r="EL816" s="12"/>
      <c r="EM816" s="12"/>
      <c r="EN816" s="12"/>
      <c r="EO816" s="12"/>
      <c r="EP816" s="12"/>
      <c r="EQ816" s="12"/>
      <c r="ER816" s="12"/>
      <c r="ES816" s="12"/>
      <c r="ET816" s="12"/>
      <c r="EU816" s="12"/>
      <c r="EV816" s="12"/>
      <c r="EW816" s="12"/>
      <c r="EX816" s="12"/>
      <c r="EY816" s="12"/>
      <c r="EZ816" s="12"/>
      <c r="FA816" s="12"/>
      <c r="FB816" s="12"/>
      <c r="FC816" s="12"/>
      <c r="FD816" s="12"/>
      <c r="FE816" s="12"/>
      <c r="FF816" s="12"/>
      <c r="FG816" s="12"/>
    </row>
    <row r="817" spans="1:163" ht="12.75" x14ac:dyDescent="0.2">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12"/>
      <c r="BH817" s="12"/>
      <c r="BI817" s="12"/>
      <c r="BJ817" s="12"/>
      <c r="BK817" s="12"/>
      <c r="BL817" s="117">
        <f>'Youth population'!AU817</f>
        <v>0</v>
      </c>
      <c r="BM817" s="12"/>
      <c r="BN817" s="12"/>
      <c r="BO817" s="12"/>
      <c r="BP817" s="12"/>
      <c r="BQ817" s="12"/>
      <c r="BR817" s="12"/>
      <c r="BS817" s="12"/>
      <c r="BT817" s="12"/>
      <c r="BU817" s="12"/>
      <c r="BV817" s="12"/>
      <c r="BW817" s="12"/>
      <c r="BX817" s="12"/>
      <c r="BY817" s="12"/>
      <c r="BZ817" s="12"/>
      <c r="CA817" s="12"/>
      <c r="CB817" s="141"/>
      <c r="CC817" s="12"/>
      <c r="CD817" s="12"/>
      <c r="CE817" s="12"/>
      <c r="CF817" s="12"/>
      <c r="CG817" s="12"/>
      <c r="CH817" s="12"/>
      <c r="CI817" s="12"/>
      <c r="CJ817" s="12"/>
      <c r="CK817" s="12"/>
      <c r="CL817" s="12"/>
      <c r="CM817" s="12"/>
      <c r="CN817" s="12"/>
      <c r="CO817" s="12"/>
      <c r="CP817" s="12"/>
      <c r="CQ817" s="12"/>
      <c r="CR817" s="12"/>
      <c r="CS817" s="12"/>
      <c r="CT817" s="12"/>
      <c r="CU817" s="12"/>
      <c r="CV817" s="12"/>
      <c r="CW817" s="12"/>
      <c r="CX817" s="12"/>
      <c r="CY817" s="12"/>
      <c r="CZ817" s="12"/>
      <c r="DA817" s="12"/>
      <c r="DB817" s="12"/>
      <c r="DC817" s="12"/>
      <c r="DD817" s="12"/>
      <c r="DE817" s="12"/>
      <c r="DF817" s="12"/>
      <c r="DG817" s="12"/>
      <c r="DH817" s="12"/>
      <c r="DI817" s="12"/>
      <c r="DJ817" s="12"/>
      <c r="DK817" s="12"/>
      <c r="DL817" s="12"/>
      <c r="DM817" s="12"/>
      <c r="DN817" s="12"/>
      <c r="DO817" s="12"/>
      <c r="DP817" s="12"/>
      <c r="DQ817" s="12"/>
      <c r="DR817" s="12"/>
      <c r="DS817" s="12"/>
      <c r="DT817" s="12"/>
      <c r="DU817" s="12"/>
      <c r="DV817" s="12"/>
      <c r="DW817" s="12"/>
      <c r="DX817" s="12"/>
      <c r="DY817" s="12"/>
      <c r="DZ817" s="12"/>
      <c r="EA817" s="12"/>
      <c r="EB817" s="12"/>
      <c r="EC817" s="12"/>
      <c r="ED817" s="12"/>
      <c r="EE817" s="12"/>
      <c r="EF817" s="12"/>
      <c r="EG817" s="12"/>
      <c r="EH817" s="12"/>
      <c r="EI817" s="12"/>
      <c r="EJ817" s="12"/>
      <c r="EK817" s="12"/>
      <c r="EL817" s="12"/>
      <c r="EM817" s="12"/>
      <c r="EN817" s="12"/>
      <c r="EO817" s="12"/>
      <c r="EP817" s="12"/>
      <c r="EQ817" s="12"/>
      <c r="ER817" s="12"/>
      <c r="ES817" s="12"/>
      <c r="ET817" s="12"/>
      <c r="EU817" s="12"/>
      <c r="EV817" s="12"/>
      <c r="EW817" s="12"/>
      <c r="EX817" s="12"/>
      <c r="EY817" s="12"/>
      <c r="EZ817" s="12"/>
      <c r="FA817" s="12"/>
      <c r="FB817" s="12"/>
      <c r="FC817" s="12"/>
      <c r="FD817" s="12"/>
      <c r="FE817" s="12"/>
      <c r="FF817" s="12"/>
      <c r="FG817" s="12"/>
    </row>
    <row r="818" spans="1:163" ht="12.75" x14ac:dyDescent="0.2">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12"/>
      <c r="BH818" s="12"/>
      <c r="BI818" s="12"/>
      <c r="BJ818" s="12"/>
      <c r="BK818" s="12"/>
      <c r="BL818" s="117">
        <f>'Youth population'!AU818</f>
        <v>0</v>
      </c>
      <c r="BM818" s="12"/>
      <c r="BN818" s="12"/>
      <c r="BO818" s="12"/>
      <c r="BP818" s="12"/>
      <c r="BQ818" s="12"/>
      <c r="BR818" s="12"/>
      <c r="BS818" s="12"/>
      <c r="BT818" s="12"/>
      <c r="BU818" s="12"/>
      <c r="BV818" s="12"/>
      <c r="BW818" s="12"/>
      <c r="BX818" s="12"/>
      <c r="BY818" s="12"/>
      <c r="BZ818" s="12"/>
      <c r="CA818" s="12"/>
      <c r="CB818" s="141"/>
      <c r="CC818" s="12"/>
      <c r="CD818" s="12"/>
      <c r="CE818" s="12"/>
      <c r="CF818" s="12"/>
      <c r="CG818" s="12"/>
      <c r="CH818" s="12"/>
      <c r="CI818" s="12"/>
      <c r="CJ818" s="12"/>
      <c r="CK818" s="12"/>
      <c r="CL818" s="12"/>
      <c r="CM818" s="12"/>
      <c r="CN818" s="12"/>
      <c r="CO818" s="12"/>
      <c r="CP818" s="12"/>
      <c r="CQ818" s="12"/>
      <c r="CR818" s="12"/>
      <c r="CS818" s="12"/>
      <c r="CT818" s="12"/>
      <c r="CU818" s="12"/>
      <c r="CV818" s="12"/>
      <c r="CW818" s="12"/>
      <c r="CX818" s="12"/>
      <c r="CY818" s="12"/>
      <c r="CZ818" s="12"/>
      <c r="DA818" s="12"/>
      <c r="DB818" s="12"/>
      <c r="DC818" s="12"/>
      <c r="DD818" s="12"/>
      <c r="DE818" s="12"/>
      <c r="DF818" s="12"/>
      <c r="DG818" s="12"/>
      <c r="DH818" s="12"/>
      <c r="DI818" s="12"/>
      <c r="DJ818" s="12"/>
      <c r="DK818" s="12"/>
      <c r="DL818" s="12"/>
      <c r="DM818" s="12"/>
      <c r="DN818" s="12"/>
      <c r="DO818" s="12"/>
      <c r="DP818" s="12"/>
      <c r="DQ818" s="12"/>
      <c r="DR818" s="12"/>
      <c r="DS818" s="12"/>
      <c r="DT818" s="12"/>
      <c r="DU818" s="12"/>
      <c r="DV818" s="12"/>
      <c r="DW818" s="12"/>
      <c r="DX818" s="12"/>
      <c r="DY818" s="12"/>
      <c r="DZ818" s="12"/>
      <c r="EA818" s="12"/>
      <c r="EB818" s="12"/>
      <c r="EC818" s="12"/>
      <c r="ED818" s="12"/>
      <c r="EE818" s="12"/>
      <c r="EF818" s="12"/>
      <c r="EG818" s="12"/>
      <c r="EH818" s="12"/>
      <c r="EI818" s="12"/>
      <c r="EJ818" s="12"/>
      <c r="EK818" s="12"/>
      <c r="EL818" s="12"/>
      <c r="EM818" s="12"/>
      <c r="EN818" s="12"/>
      <c r="EO818" s="12"/>
      <c r="EP818" s="12"/>
      <c r="EQ818" s="12"/>
      <c r="ER818" s="12"/>
      <c r="ES818" s="12"/>
      <c r="ET818" s="12"/>
      <c r="EU818" s="12"/>
      <c r="EV818" s="12"/>
      <c r="EW818" s="12"/>
      <c r="EX818" s="12"/>
      <c r="EY818" s="12"/>
      <c r="EZ818" s="12"/>
      <c r="FA818" s="12"/>
      <c r="FB818" s="12"/>
      <c r="FC818" s="12"/>
      <c r="FD818" s="12"/>
      <c r="FE818" s="12"/>
      <c r="FF818" s="12"/>
      <c r="FG818" s="12"/>
    </row>
    <row r="819" spans="1:163" ht="12.75" x14ac:dyDescent="0.2">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12"/>
      <c r="BH819" s="12"/>
      <c r="BI819" s="12"/>
      <c r="BJ819" s="12"/>
      <c r="BK819" s="12"/>
      <c r="BL819" s="73">
        <f>'Youth population'!AU819</f>
        <v>0</v>
      </c>
      <c r="BM819" s="12"/>
      <c r="BN819" s="12"/>
      <c r="BO819" s="12"/>
      <c r="BP819" s="12"/>
      <c r="BQ819" s="12"/>
      <c r="BR819" s="12"/>
      <c r="BS819" s="12"/>
      <c r="BT819" s="12"/>
      <c r="BU819" s="12"/>
      <c r="BV819" s="12"/>
      <c r="BW819" s="12"/>
      <c r="BX819" s="12"/>
      <c r="BY819" s="12"/>
      <c r="BZ819" s="12"/>
      <c r="CA819" s="12"/>
      <c r="CB819" s="141"/>
      <c r="CC819" s="12"/>
      <c r="CD819" s="12"/>
      <c r="CE819" s="12"/>
      <c r="CF819" s="12"/>
      <c r="CG819" s="12"/>
      <c r="CH819" s="12"/>
      <c r="CI819" s="12"/>
      <c r="CJ819" s="12"/>
      <c r="CK819" s="12"/>
      <c r="CL819" s="12"/>
      <c r="CM819" s="12"/>
      <c r="CN819" s="12"/>
      <c r="CO819" s="12"/>
      <c r="CP819" s="12"/>
      <c r="CQ819" s="12"/>
      <c r="CR819" s="12"/>
      <c r="CS819" s="12"/>
      <c r="CT819" s="12"/>
      <c r="CU819" s="12"/>
      <c r="CV819" s="12"/>
      <c r="CW819" s="12"/>
      <c r="CX819" s="12"/>
      <c r="CY819" s="12"/>
      <c r="CZ819" s="12"/>
      <c r="DA819" s="12"/>
      <c r="DB819" s="12"/>
      <c r="DC819" s="12"/>
      <c r="DD819" s="12"/>
      <c r="DE819" s="12"/>
      <c r="DF819" s="12"/>
      <c r="DG819" s="12"/>
      <c r="DH819" s="12"/>
      <c r="DI819" s="12"/>
      <c r="DJ819" s="12"/>
      <c r="DK819" s="12"/>
      <c r="DL819" s="12"/>
      <c r="DM819" s="12"/>
      <c r="DN819" s="12"/>
      <c r="DO819" s="12"/>
      <c r="DP819" s="12"/>
      <c r="DQ819" s="12"/>
      <c r="DR819" s="12"/>
      <c r="DS819" s="12"/>
      <c r="DT819" s="12"/>
      <c r="DU819" s="12"/>
      <c r="DV819" s="12"/>
      <c r="DW819" s="12"/>
      <c r="DX819" s="12"/>
      <c r="DY819" s="12"/>
      <c r="DZ819" s="12"/>
      <c r="EA819" s="12"/>
      <c r="EB819" s="12"/>
      <c r="EC819" s="12"/>
      <c r="ED819" s="12"/>
      <c r="EE819" s="12"/>
      <c r="EF819" s="12"/>
      <c r="EG819" s="12"/>
      <c r="EH819" s="12"/>
      <c r="EI819" s="12"/>
      <c r="EJ819" s="12"/>
      <c r="EK819" s="12"/>
      <c r="EL819" s="12"/>
      <c r="EM819" s="12"/>
      <c r="EN819" s="12"/>
      <c r="EO819" s="12"/>
      <c r="EP819" s="12"/>
      <c r="EQ819" s="12"/>
      <c r="ER819" s="12"/>
      <c r="ES819" s="12"/>
      <c r="ET819" s="12"/>
      <c r="EU819" s="12"/>
      <c r="EV819" s="12"/>
      <c r="EW819" s="12"/>
      <c r="EX819" s="12"/>
      <c r="EY819" s="12"/>
      <c r="EZ819" s="12"/>
      <c r="FA819" s="12"/>
      <c r="FB819" s="12"/>
      <c r="FC819" s="12"/>
      <c r="FD819" s="12"/>
      <c r="FE819" s="12"/>
      <c r="FF819" s="12"/>
      <c r="FG819" s="12"/>
    </row>
    <row r="820" spans="1:163" ht="12.75" x14ac:dyDescent="0.2">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12"/>
      <c r="BH820" s="12"/>
      <c r="BI820" s="12"/>
      <c r="BJ820" s="12"/>
      <c r="BK820" s="12"/>
      <c r="BL820" s="73">
        <f>'Youth population'!AU820</f>
        <v>0</v>
      </c>
      <c r="BM820" s="12"/>
      <c r="BN820" s="12"/>
      <c r="BO820" s="12"/>
      <c r="BP820" s="12"/>
      <c r="BQ820" s="12"/>
      <c r="BR820" s="12"/>
      <c r="BS820" s="12"/>
      <c r="BT820" s="12"/>
      <c r="BU820" s="12"/>
      <c r="BV820" s="12"/>
      <c r="BW820" s="12"/>
      <c r="BX820" s="12"/>
      <c r="BY820" s="12"/>
      <c r="BZ820" s="12"/>
      <c r="CA820" s="12"/>
      <c r="CB820" s="141"/>
      <c r="CC820" s="12"/>
      <c r="CD820" s="12"/>
      <c r="CE820" s="12"/>
      <c r="CF820" s="12"/>
      <c r="CG820" s="12"/>
      <c r="CH820" s="12"/>
      <c r="CI820" s="12"/>
      <c r="CJ820" s="12"/>
      <c r="CK820" s="12"/>
      <c r="CL820" s="12"/>
      <c r="CM820" s="12"/>
      <c r="CN820" s="12"/>
      <c r="CO820" s="12"/>
      <c r="CP820" s="12"/>
      <c r="CQ820" s="12"/>
      <c r="CR820" s="12"/>
      <c r="CS820" s="12"/>
      <c r="CT820" s="12"/>
      <c r="CU820" s="12"/>
      <c r="CV820" s="12"/>
      <c r="CW820" s="12"/>
      <c r="CX820" s="12"/>
      <c r="CY820" s="12"/>
      <c r="CZ820" s="12"/>
      <c r="DA820" s="12"/>
      <c r="DB820" s="12"/>
      <c r="DC820" s="12"/>
      <c r="DD820" s="12"/>
      <c r="DE820" s="12"/>
      <c r="DF820" s="12"/>
      <c r="DG820" s="12"/>
      <c r="DH820" s="12"/>
      <c r="DI820" s="12"/>
      <c r="DJ820" s="12"/>
      <c r="DK820" s="12"/>
      <c r="DL820" s="12"/>
      <c r="DM820" s="12"/>
      <c r="DN820" s="12"/>
      <c r="DO820" s="12"/>
      <c r="DP820" s="12"/>
      <c r="DQ820" s="12"/>
      <c r="DR820" s="12"/>
      <c r="DS820" s="12"/>
      <c r="DT820" s="12"/>
      <c r="DU820" s="12"/>
      <c r="DV820" s="12"/>
      <c r="DW820" s="12"/>
      <c r="DX820" s="12"/>
      <c r="DY820" s="12"/>
      <c r="DZ820" s="12"/>
      <c r="EA820" s="12"/>
      <c r="EB820" s="12"/>
      <c r="EC820" s="12"/>
      <c r="ED820" s="12"/>
      <c r="EE820" s="12"/>
      <c r="EF820" s="12"/>
      <c r="EG820" s="12"/>
      <c r="EH820" s="12"/>
      <c r="EI820" s="12"/>
      <c r="EJ820" s="12"/>
      <c r="EK820" s="12"/>
      <c r="EL820" s="12"/>
      <c r="EM820" s="12"/>
      <c r="EN820" s="12"/>
      <c r="EO820" s="12"/>
      <c r="EP820" s="12"/>
      <c r="EQ820" s="12"/>
      <c r="ER820" s="12"/>
      <c r="ES820" s="12"/>
      <c r="ET820" s="12"/>
      <c r="EU820" s="12"/>
      <c r="EV820" s="12"/>
      <c r="EW820" s="12"/>
      <c r="EX820" s="12"/>
      <c r="EY820" s="12"/>
      <c r="EZ820" s="12"/>
      <c r="FA820" s="12"/>
      <c r="FB820" s="12"/>
      <c r="FC820" s="12"/>
      <c r="FD820" s="12"/>
      <c r="FE820" s="12"/>
      <c r="FF820" s="12"/>
      <c r="FG820" s="12"/>
    </row>
    <row r="821" spans="1:163" ht="12.75" x14ac:dyDescent="0.2">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12"/>
      <c r="BH821" s="12"/>
      <c r="BI821" s="12"/>
      <c r="BJ821" s="12"/>
      <c r="BK821" s="12"/>
      <c r="BL821" s="117">
        <f>'Youth population'!AU821</f>
        <v>0</v>
      </c>
      <c r="BM821" s="12"/>
      <c r="BN821" s="12"/>
      <c r="BO821" s="12"/>
      <c r="BP821" s="12"/>
      <c r="BQ821" s="12"/>
      <c r="BR821" s="12"/>
      <c r="BS821" s="12"/>
      <c r="BT821" s="12"/>
      <c r="BU821" s="12"/>
      <c r="BV821" s="12"/>
      <c r="BW821" s="12"/>
      <c r="BX821" s="12"/>
      <c r="BY821" s="12"/>
      <c r="BZ821" s="12"/>
      <c r="CA821" s="12"/>
      <c r="CB821" s="141"/>
      <c r="CC821" s="12"/>
      <c r="CD821" s="12"/>
      <c r="CE821" s="12"/>
      <c r="CF821" s="12"/>
      <c r="CG821" s="12"/>
      <c r="CH821" s="12"/>
      <c r="CI821" s="12"/>
      <c r="CJ821" s="12"/>
      <c r="CK821" s="12"/>
      <c r="CL821" s="12"/>
      <c r="CM821" s="12"/>
      <c r="CN821" s="12"/>
      <c r="CO821" s="12"/>
      <c r="CP821" s="12"/>
      <c r="CQ821" s="12"/>
      <c r="CR821" s="12"/>
      <c r="CS821" s="12"/>
      <c r="CT821" s="12"/>
      <c r="CU821" s="12"/>
      <c r="CV821" s="12"/>
      <c r="CW821" s="12"/>
      <c r="CX821" s="12"/>
      <c r="CY821" s="12"/>
      <c r="CZ821" s="12"/>
      <c r="DA821" s="12"/>
      <c r="DB821" s="12"/>
      <c r="DC821" s="12"/>
      <c r="DD821" s="12"/>
      <c r="DE821" s="12"/>
      <c r="DF821" s="12"/>
      <c r="DG821" s="12"/>
      <c r="DH821" s="12"/>
      <c r="DI821" s="12"/>
      <c r="DJ821" s="12"/>
      <c r="DK821" s="12"/>
      <c r="DL821" s="12"/>
      <c r="DM821" s="12"/>
      <c r="DN821" s="12"/>
      <c r="DO821" s="12"/>
      <c r="DP821" s="12"/>
      <c r="DQ821" s="12"/>
      <c r="DR821" s="12"/>
      <c r="DS821" s="12"/>
      <c r="DT821" s="12"/>
      <c r="DU821" s="12"/>
      <c r="DV821" s="12"/>
      <c r="DW821" s="12"/>
      <c r="DX821" s="12"/>
      <c r="DY821" s="12"/>
      <c r="DZ821" s="12"/>
      <c r="EA821" s="12"/>
      <c r="EB821" s="12"/>
      <c r="EC821" s="12"/>
      <c r="ED821" s="12"/>
      <c r="EE821" s="12"/>
      <c r="EF821" s="12"/>
      <c r="EG821" s="12"/>
      <c r="EH821" s="12"/>
      <c r="EI821" s="12"/>
      <c r="EJ821" s="12"/>
      <c r="EK821" s="12"/>
      <c r="EL821" s="12"/>
      <c r="EM821" s="12"/>
      <c r="EN821" s="12"/>
      <c r="EO821" s="12"/>
      <c r="EP821" s="12"/>
      <c r="EQ821" s="12"/>
      <c r="ER821" s="12"/>
      <c r="ES821" s="12"/>
      <c r="ET821" s="12"/>
      <c r="EU821" s="12"/>
      <c r="EV821" s="12"/>
      <c r="EW821" s="12"/>
      <c r="EX821" s="12"/>
      <c r="EY821" s="12"/>
      <c r="EZ821" s="12"/>
      <c r="FA821" s="12"/>
      <c r="FB821" s="12"/>
      <c r="FC821" s="12"/>
      <c r="FD821" s="12"/>
      <c r="FE821" s="12"/>
      <c r="FF821" s="12"/>
      <c r="FG821" s="12"/>
    </row>
    <row r="822" spans="1:163" ht="12.75" x14ac:dyDescent="0.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12"/>
      <c r="BH822" s="12"/>
      <c r="BI822" s="12"/>
      <c r="BJ822" s="12"/>
      <c r="BK822" s="12"/>
      <c r="BL822" s="81">
        <f>'Youth population'!AU822</f>
        <v>0</v>
      </c>
      <c r="BM822" s="12"/>
      <c r="BN822" s="12"/>
      <c r="BO822" s="12"/>
      <c r="BP822" s="12"/>
      <c r="BQ822" s="12"/>
      <c r="BR822" s="12"/>
      <c r="BS822" s="12"/>
      <c r="BT822" s="12"/>
      <c r="BU822" s="12"/>
      <c r="BV822" s="12"/>
      <c r="BW822" s="12"/>
      <c r="BX822" s="12"/>
      <c r="BY822" s="12"/>
      <c r="BZ822" s="12"/>
      <c r="CA822" s="12"/>
      <c r="CB822" s="141"/>
      <c r="CC822" s="12"/>
      <c r="CD822" s="12"/>
      <c r="CE822" s="12"/>
      <c r="CF822" s="12"/>
      <c r="CG822" s="12"/>
      <c r="CH822" s="12"/>
      <c r="CI822" s="12"/>
      <c r="CJ822" s="12"/>
      <c r="CK822" s="12"/>
      <c r="CL822" s="12"/>
      <c r="CM822" s="12"/>
      <c r="CN822" s="12"/>
      <c r="CO822" s="12"/>
      <c r="CP822" s="12"/>
      <c r="CQ822" s="12"/>
      <c r="CR822" s="12"/>
      <c r="CS822" s="12"/>
      <c r="CT822" s="12"/>
      <c r="CU822" s="12"/>
      <c r="CV822" s="12"/>
      <c r="CW822" s="12"/>
      <c r="CX822" s="12"/>
      <c r="CY822" s="12"/>
      <c r="CZ822" s="12"/>
      <c r="DA822" s="12"/>
      <c r="DB822" s="12"/>
      <c r="DC822" s="12"/>
      <c r="DD822" s="12"/>
      <c r="DE822" s="12"/>
      <c r="DF822" s="12"/>
      <c r="DG822" s="12"/>
      <c r="DH822" s="12"/>
      <c r="DI822" s="12"/>
      <c r="DJ822" s="12"/>
      <c r="DK822" s="12"/>
      <c r="DL822" s="12"/>
      <c r="DM822" s="12"/>
      <c r="DN822" s="12"/>
      <c r="DO822" s="12"/>
      <c r="DP822" s="12"/>
      <c r="DQ822" s="12"/>
      <c r="DR822" s="12"/>
      <c r="DS822" s="12"/>
      <c r="DT822" s="12"/>
      <c r="DU822" s="12"/>
      <c r="DV822" s="12"/>
      <c r="DW822" s="12"/>
      <c r="DX822" s="12"/>
      <c r="DY822" s="12"/>
      <c r="DZ822" s="12"/>
      <c r="EA822" s="12"/>
      <c r="EB822" s="12"/>
      <c r="EC822" s="12"/>
      <c r="ED822" s="12"/>
      <c r="EE822" s="12"/>
      <c r="EF822" s="12"/>
      <c r="EG822" s="12"/>
      <c r="EH822" s="12"/>
      <c r="EI822" s="12"/>
      <c r="EJ822" s="12"/>
      <c r="EK822" s="12"/>
      <c r="EL822" s="12"/>
      <c r="EM822" s="12"/>
      <c r="EN822" s="12"/>
      <c r="EO822" s="12"/>
      <c r="EP822" s="12"/>
      <c r="EQ822" s="12"/>
      <c r="ER822" s="12"/>
      <c r="ES822" s="12"/>
      <c r="ET822" s="12"/>
      <c r="EU822" s="12"/>
      <c r="EV822" s="12"/>
      <c r="EW822" s="12"/>
      <c r="EX822" s="12"/>
      <c r="EY822" s="12"/>
      <c r="EZ822" s="12"/>
      <c r="FA822" s="12"/>
      <c r="FB822" s="12"/>
      <c r="FC822" s="12"/>
      <c r="FD822" s="12"/>
      <c r="FE822" s="12"/>
      <c r="FF822" s="12"/>
      <c r="FG822" s="12"/>
    </row>
    <row r="823" spans="1:163" ht="12.75" x14ac:dyDescent="0.2">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12"/>
      <c r="BH823" s="12"/>
      <c r="BI823" s="12"/>
      <c r="BJ823" s="12"/>
      <c r="BK823" s="12"/>
      <c r="BL823" s="81">
        <f>'Youth population'!AU823</f>
        <v>0</v>
      </c>
      <c r="BM823" s="12"/>
      <c r="BN823" s="12"/>
      <c r="BO823" s="12"/>
      <c r="BP823" s="12"/>
      <c r="BQ823" s="12"/>
      <c r="BR823" s="12"/>
      <c r="BS823" s="12"/>
      <c r="BT823" s="12"/>
      <c r="BU823" s="12"/>
      <c r="BV823" s="12"/>
      <c r="BW823" s="12"/>
      <c r="BX823" s="12"/>
      <c r="BY823" s="12"/>
      <c r="BZ823" s="12"/>
      <c r="CA823" s="12"/>
      <c r="CB823" s="141"/>
      <c r="CC823" s="12"/>
      <c r="CD823" s="12"/>
      <c r="CE823" s="12"/>
      <c r="CF823" s="12"/>
      <c r="CG823" s="12"/>
      <c r="CH823" s="12"/>
      <c r="CI823" s="12"/>
      <c r="CJ823" s="12"/>
      <c r="CK823" s="12"/>
      <c r="CL823" s="12"/>
      <c r="CM823" s="12"/>
      <c r="CN823" s="12"/>
      <c r="CO823" s="12"/>
      <c r="CP823" s="12"/>
      <c r="CQ823" s="12"/>
      <c r="CR823" s="12"/>
      <c r="CS823" s="12"/>
      <c r="CT823" s="12"/>
      <c r="CU823" s="12"/>
      <c r="CV823" s="12"/>
      <c r="CW823" s="12"/>
      <c r="CX823" s="12"/>
      <c r="CY823" s="12"/>
      <c r="CZ823" s="12"/>
      <c r="DA823" s="12"/>
      <c r="DB823" s="12"/>
      <c r="DC823" s="12"/>
      <c r="DD823" s="12"/>
      <c r="DE823" s="12"/>
      <c r="DF823" s="12"/>
      <c r="DG823" s="12"/>
      <c r="DH823" s="12"/>
      <c r="DI823" s="12"/>
      <c r="DJ823" s="12"/>
      <c r="DK823" s="12"/>
      <c r="DL823" s="12"/>
      <c r="DM823" s="12"/>
      <c r="DN823" s="12"/>
      <c r="DO823" s="12"/>
      <c r="DP823" s="12"/>
      <c r="DQ823" s="12"/>
      <c r="DR823" s="12"/>
      <c r="DS823" s="12"/>
      <c r="DT823" s="12"/>
      <c r="DU823" s="12"/>
      <c r="DV823" s="12"/>
      <c r="DW823" s="12"/>
      <c r="DX823" s="12"/>
      <c r="DY823" s="12"/>
      <c r="DZ823" s="12"/>
      <c r="EA823" s="12"/>
      <c r="EB823" s="12"/>
      <c r="EC823" s="12"/>
      <c r="ED823" s="12"/>
      <c r="EE823" s="12"/>
      <c r="EF823" s="12"/>
      <c r="EG823" s="12"/>
      <c r="EH823" s="12"/>
      <c r="EI823" s="12"/>
      <c r="EJ823" s="12"/>
      <c r="EK823" s="12"/>
      <c r="EL823" s="12"/>
      <c r="EM823" s="12"/>
      <c r="EN823" s="12"/>
      <c r="EO823" s="12"/>
      <c r="EP823" s="12"/>
      <c r="EQ823" s="12"/>
      <c r="ER823" s="12"/>
      <c r="ES823" s="12"/>
      <c r="ET823" s="12"/>
      <c r="EU823" s="12"/>
      <c r="EV823" s="12"/>
      <c r="EW823" s="12"/>
      <c r="EX823" s="12"/>
      <c r="EY823" s="12"/>
      <c r="EZ823" s="12"/>
      <c r="FA823" s="12"/>
      <c r="FB823" s="12"/>
      <c r="FC823" s="12"/>
      <c r="FD823" s="12"/>
      <c r="FE823" s="12"/>
      <c r="FF823" s="12"/>
      <c r="FG823" s="12"/>
    </row>
    <row r="824" spans="1:163" ht="12.75" x14ac:dyDescent="0.2">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12"/>
      <c r="BH824" s="12"/>
      <c r="BI824" s="12"/>
      <c r="BJ824" s="12"/>
      <c r="BK824" s="12"/>
      <c r="BL824" s="69">
        <f>'Youth population'!AU824</f>
        <v>0</v>
      </c>
      <c r="BM824" s="12"/>
      <c r="BN824" s="12"/>
      <c r="BO824" s="12"/>
      <c r="BP824" s="12"/>
      <c r="BQ824" s="12"/>
      <c r="BR824" s="12"/>
      <c r="BS824" s="12"/>
      <c r="BT824" s="12"/>
      <c r="BU824" s="12"/>
      <c r="BV824" s="12"/>
      <c r="BW824" s="12"/>
      <c r="BX824" s="12"/>
      <c r="BY824" s="12"/>
      <c r="BZ824" s="12"/>
      <c r="CA824" s="12"/>
      <c r="CB824" s="141"/>
      <c r="CC824" s="12"/>
      <c r="CD824" s="12"/>
      <c r="CE824" s="12"/>
      <c r="CF824" s="12"/>
      <c r="CG824" s="12"/>
      <c r="CH824" s="12"/>
      <c r="CI824" s="12"/>
      <c r="CJ824" s="12"/>
      <c r="CK824" s="12"/>
      <c r="CL824" s="12"/>
      <c r="CM824" s="12"/>
      <c r="CN824" s="12"/>
      <c r="CO824" s="12"/>
      <c r="CP824" s="12"/>
      <c r="CQ824" s="12"/>
      <c r="CR824" s="12"/>
      <c r="CS824" s="12"/>
      <c r="CT824" s="12"/>
      <c r="CU824" s="12"/>
      <c r="CV824" s="12"/>
      <c r="CW824" s="12"/>
      <c r="CX824" s="12"/>
      <c r="CY824" s="12"/>
      <c r="CZ824" s="12"/>
      <c r="DA824" s="12"/>
      <c r="DB824" s="12"/>
      <c r="DC824" s="12"/>
      <c r="DD824" s="12"/>
      <c r="DE824" s="12"/>
      <c r="DF824" s="12"/>
      <c r="DG824" s="12"/>
      <c r="DH824" s="12"/>
      <c r="DI824" s="12"/>
      <c r="DJ824" s="12"/>
      <c r="DK824" s="12"/>
      <c r="DL824" s="12"/>
      <c r="DM824" s="12"/>
      <c r="DN824" s="12"/>
      <c r="DO824" s="12"/>
      <c r="DP824" s="12"/>
      <c r="DQ824" s="12"/>
      <c r="DR824" s="12"/>
      <c r="DS824" s="12"/>
      <c r="DT824" s="12"/>
      <c r="DU824" s="12"/>
      <c r="DV824" s="12"/>
      <c r="DW824" s="12"/>
      <c r="DX824" s="12"/>
      <c r="DY824" s="12"/>
      <c r="DZ824" s="12"/>
      <c r="EA824" s="12"/>
      <c r="EB824" s="12"/>
      <c r="EC824" s="12"/>
      <c r="ED824" s="12"/>
      <c r="EE824" s="12"/>
      <c r="EF824" s="12"/>
      <c r="EG824" s="12"/>
      <c r="EH824" s="12"/>
      <c r="EI824" s="12"/>
      <c r="EJ824" s="12"/>
      <c r="EK824" s="12"/>
      <c r="EL824" s="12"/>
      <c r="EM824" s="12"/>
      <c r="EN824" s="12"/>
      <c r="EO824" s="12"/>
      <c r="EP824" s="12"/>
      <c r="EQ824" s="12"/>
      <c r="ER824" s="12"/>
      <c r="ES824" s="12"/>
      <c r="ET824" s="12"/>
      <c r="EU824" s="12"/>
      <c r="EV824" s="12"/>
      <c r="EW824" s="12"/>
      <c r="EX824" s="12"/>
      <c r="EY824" s="12"/>
      <c r="EZ824" s="12"/>
      <c r="FA824" s="12"/>
      <c r="FB824" s="12"/>
      <c r="FC824" s="12"/>
      <c r="FD824" s="12"/>
      <c r="FE824" s="12"/>
      <c r="FF824" s="12"/>
      <c r="FG824" s="12"/>
    </row>
    <row r="825" spans="1:163" ht="12.75" x14ac:dyDescent="0.2">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12"/>
      <c r="BH825" s="12"/>
      <c r="BI825" s="12"/>
      <c r="BJ825" s="12"/>
      <c r="BK825" s="12"/>
      <c r="BL825" s="81">
        <f>'Youth population'!AU825</f>
        <v>0</v>
      </c>
      <c r="BM825" s="12"/>
      <c r="BN825" s="12"/>
      <c r="BO825" s="12"/>
      <c r="BP825" s="12"/>
      <c r="BQ825" s="12"/>
      <c r="BR825" s="12"/>
      <c r="BS825" s="12"/>
      <c r="BT825" s="12"/>
      <c r="BU825" s="12"/>
      <c r="BV825" s="12"/>
      <c r="BW825" s="12"/>
      <c r="BX825" s="12"/>
      <c r="BY825" s="12"/>
      <c r="BZ825" s="12"/>
      <c r="CA825" s="12"/>
      <c r="CB825" s="141"/>
      <c r="CC825" s="12"/>
      <c r="CD825" s="12"/>
      <c r="CE825" s="12"/>
      <c r="CF825" s="12"/>
      <c r="CG825" s="12"/>
      <c r="CH825" s="12"/>
      <c r="CI825" s="12"/>
      <c r="CJ825" s="12"/>
      <c r="CK825" s="12"/>
      <c r="CL825" s="12"/>
      <c r="CM825" s="12"/>
      <c r="CN825" s="12"/>
      <c r="CO825" s="12"/>
      <c r="CP825" s="12"/>
      <c r="CQ825" s="12"/>
      <c r="CR825" s="12"/>
      <c r="CS825" s="12"/>
      <c r="CT825" s="12"/>
      <c r="CU825" s="12"/>
      <c r="CV825" s="12"/>
      <c r="CW825" s="12"/>
      <c r="CX825" s="12"/>
      <c r="CY825" s="12"/>
      <c r="CZ825" s="12"/>
      <c r="DA825" s="12"/>
      <c r="DB825" s="12"/>
      <c r="DC825" s="12"/>
      <c r="DD825" s="12"/>
      <c r="DE825" s="12"/>
      <c r="DF825" s="12"/>
      <c r="DG825" s="12"/>
      <c r="DH825" s="12"/>
      <c r="DI825" s="12"/>
      <c r="DJ825" s="12"/>
      <c r="DK825" s="12"/>
      <c r="DL825" s="12"/>
      <c r="DM825" s="12"/>
      <c r="DN825" s="12"/>
      <c r="DO825" s="12"/>
      <c r="DP825" s="12"/>
      <c r="DQ825" s="12"/>
      <c r="DR825" s="12"/>
      <c r="DS825" s="12"/>
      <c r="DT825" s="12"/>
      <c r="DU825" s="12"/>
      <c r="DV825" s="12"/>
      <c r="DW825" s="12"/>
      <c r="DX825" s="12"/>
      <c r="DY825" s="12"/>
      <c r="DZ825" s="12"/>
      <c r="EA825" s="12"/>
      <c r="EB825" s="12"/>
      <c r="EC825" s="12"/>
      <c r="ED825" s="12"/>
      <c r="EE825" s="12"/>
      <c r="EF825" s="12"/>
      <c r="EG825" s="12"/>
      <c r="EH825" s="12"/>
      <c r="EI825" s="12"/>
      <c r="EJ825" s="12"/>
      <c r="EK825" s="12"/>
      <c r="EL825" s="12"/>
      <c r="EM825" s="12"/>
      <c r="EN825" s="12"/>
      <c r="EO825" s="12"/>
      <c r="EP825" s="12"/>
      <c r="EQ825" s="12"/>
      <c r="ER825" s="12"/>
      <c r="ES825" s="12"/>
      <c r="ET825" s="12"/>
      <c r="EU825" s="12"/>
      <c r="EV825" s="12"/>
      <c r="EW825" s="12"/>
      <c r="EX825" s="12"/>
      <c r="EY825" s="12"/>
      <c r="EZ825" s="12"/>
      <c r="FA825" s="12"/>
      <c r="FB825" s="12"/>
      <c r="FC825" s="12"/>
      <c r="FD825" s="12"/>
      <c r="FE825" s="12"/>
      <c r="FF825" s="12"/>
      <c r="FG825" s="12"/>
    </row>
    <row r="826" spans="1:163" ht="12.75" x14ac:dyDescent="0.2">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12"/>
      <c r="BH826" s="12"/>
      <c r="BI826" s="12"/>
      <c r="BJ826" s="12"/>
      <c r="BK826" s="12"/>
      <c r="BL826" s="12"/>
      <c r="BM826" s="12"/>
      <c r="BN826" s="12"/>
      <c r="BO826" s="12"/>
      <c r="BP826" s="12"/>
      <c r="BQ826" s="12"/>
      <c r="BR826" s="12"/>
      <c r="BS826" s="12"/>
      <c r="BT826" s="12"/>
      <c r="BU826" s="12"/>
      <c r="BV826" s="12"/>
      <c r="BW826" s="12"/>
      <c r="BX826" s="12"/>
      <c r="BY826" s="12"/>
      <c r="BZ826" s="12"/>
      <c r="CA826" s="12"/>
      <c r="CB826" s="141"/>
      <c r="CC826" s="12"/>
      <c r="CD826" s="12"/>
      <c r="CE826" s="12"/>
      <c r="CF826" s="12"/>
      <c r="CG826" s="12"/>
      <c r="CH826" s="12"/>
      <c r="CI826" s="12"/>
      <c r="CJ826" s="12"/>
      <c r="CK826" s="12"/>
      <c r="CL826" s="12"/>
      <c r="CM826" s="12"/>
      <c r="CN826" s="12"/>
      <c r="CO826" s="12"/>
      <c r="CP826" s="12"/>
      <c r="CQ826" s="12"/>
      <c r="CR826" s="12"/>
      <c r="CS826" s="12"/>
      <c r="CT826" s="12"/>
      <c r="CU826" s="12"/>
      <c r="CV826" s="12"/>
      <c r="CW826" s="12"/>
      <c r="CX826" s="12"/>
      <c r="CY826" s="12"/>
      <c r="CZ826" s="12"/>
      <c r="DA826" s="12"/>
      <c r="DB826" s="12"/>
      <c r="DC826" s="12"/>
      <c r="DD826" s="12"/>
      <c r="DE826" s="12"/>
      <c r="DF826" s="12"/>
      <c r="DG826" s="12"/>
      <c r="DH826" s="12"/>
      <c r="DI826" s="12"/>
      <c r="DJ826" s="12"/>
      <c r="DK826" s="12"/>
      <c r="DL826" s="12"/>
      <c r="DM826" s="12"/>
      <c r="DN826" s="12"/>
      <c r="DO826" s="12"/>
      <c r="DP826" s="12"/>
      <c r="DQ826" s="12"/>
      <c r="DR826" s="12"/>
      <c r="DS826" s="12"/>
      <c r="DT826" s="12"/>
      <c r="DU826" s="12"/>
      <c r="DV826" s="12"/>
      <c r="DW826" s="12"/>
      <c r="DX826" s="12"/>
      <c r="DY826" s="12"/>
      <c r="DZ826" s="12"/>
      <c r="EA826" s="12"/>
      <c r="EB826" s="12"/>
      <c r="EC826" s="12"/>
      <c r="ED826" s="12"/>
      <c r="EE826" s="12"/>
      <c r="EF826" s="12"/>
      <c r="EG826" s="12"/>
      <c r="EH826" s="12"/>
      <c r="EI826" s="12"/>
      <c r="EJ826" s="12"/>
      <c r="EK826" s="12"/>
      <c r="EL826" s="12"/>
      <c r="EM826" s="12"/>
      <c r="EN826" s="12"/>
      <c r="EO826" s="12"/>
      <c r="EP826" s="12"/>
      <c r="EQ826" s="12"/>
      <c r="ER826" s="12"/>
      <c r="ES826" s="12"/>
      <c r="ET826" s="12"/>
      <c r="EU826" s="12"/>
      <c r="EV826" s="12"/>
      <c r="EW826" s="12"/>
      <c r="EX826" s="12"/>
      <c r="EY826" s="12"/>
      <c r="EZ826" s="12"/>
      <c r="FA826" s="12"/>
      <c r="FB826" s="12"/>
      <c r="FC826" s="12"/>
      <c r="FD826" s="12"/>
      <c r="FE826" s="12"/>
      <c r="FF826" s="12"/>
      <c r="FG826" s="12"/>
    </row>
    <row r="827" spans="1:163" ht="12.75" x14ac:dyDescent="0.2">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12"/>
      <c r="BH827" s="12"/>
      <c r="BI827" s="12"/>
      <c r="BJ827" s="12"/>
      <c r="BK827" s="12"/>
      <c r="BL827" s="10"/>
      <c r="BM827" s="12"/>
      <c r="BN827" s="12"/>
      <c r="BO827" s="12"/>
      <c r="BP827" s="12"/>
      <c r="BQ827" s="12"/>
      <c r="BR827" s="12"/>
      <c r="BS827" s="12"/>
      <c r="BT827" s="12"/>
      <c r="BU827" s="12"/>
      <c r="BV827" s="12"/>
      <c r="BW827" s="12"/>
      <c r="BX827" s="12"/>
      <c r="BY827" s="12"/>
      <c r="BZ827" s="12"/>
      <c r="CA827" s="12"/>
      <c r="CB827" s="141"/>
      <c r="CC827" s="12"/>
      <c r="CD827" s="12"/>
      <c r="CE827" s="12"/>
      <c r="CF827" s="12"/>
      <c r="CG827" s="12"/>
      <c r="CH827" s="12"/>
      <c r="CI827" s="12"/>
      <c r="CJ827" s="12"/>
      <c r="CK827" s="12"/>
      <c r="CL827" s="12"/>
      <c r="CM827" s="12"/>
      <c r="CN827" s="12"/>
      <c r="CO827" s="12"/>
      <c r="CP827" s="12"/>
      <c r="CQ827" s="12"/>
      <c r="CR827" s="12"/>
      <c r="CS827" s="12"/>
      <c r="CT827" s="12"/>
      <c r="CU827" s="12"/>
      <c r="CV827" s="12"/>
      <c r="CW827" s="12"/>
      <c r="CX827" s="12"/>
      <c r="CY827" s="12"/>
      <c r="CZ827" s="12"/>
      <c r="DA827" s="12"/>
      <c r="DB827" s="12"/>
      <c r="DC827" s="12"/>
      <c r="DD827" s="12"/>
      <c r="DE827" s="12"/>
      <c r="DF827" s="12"/>
      <c r="DG827" s="12"/>
      <c r="DH827" s="12"/>
      <c r="DI827" s="12"/>
      <c r="DJ827" s="12"/>
      <c r="DK827" s="12"/>
      <c r="DL827" s="12"/>
      <c r="DM827" s="12"/>
      <c r="DN827" s="12"/>
      <c r="DO827" s="12"/>
      <c r="DP827" s="12"/>
      <c r="DQ827" s="12"/>
      <c r="DR827" s="12"/>
      <c r="DS827" s="12"/>
      <c r="DT827" s="12"/>
      <c r="DU827" s="12"/>
      <c r="DV827" s="12"/>
      <c r="DW827" s="12"/>
      <c r="DX827" s="12"/>
      <c r="DY827" s="12"/>
      <c r="DZ827" s="12"/>
      <c r="EA827" s="12"/>
      <c r="EB827" s="12"/>
      <c r="EC827" s="12"/>
      <c r="ED827" s="12"/>
      <c r="EE827" s="12"/>
      <c r="EF827" s="12"/>
      <c r="EG827" s="12"/>
      <c r="EH827" s="12"/>
      <c r="EI827" s="12"/>
      <c r="EJ827" s="12"/>
      <c r="EK827" s="12"/>
      <c r="EL827" s="12"/>
      <c r="EM827" s="12"/>
      <c r="EN827" s="12"/>
      <c r="EO827" s="12"/>
      <c r="EP827" s="12"/>
      <c r="EQ827" s="12"/>
      <c r="ER827" s="12"/>
      <c r="ES827" s="12"/>
      <c r="ET827" s="12"/>
      <c r="EU827" s="12"/>
      <c r="EV827" s="12"/>
      <c r="EW827" s="12"/>
      <c r="EX827" s="12"/>
      <c r="EY827" s="12"/>
      <c r="EZ827" s="12"/>
      <c r="FA827" s="12"/>
      <c r="FB827" s="12"/>
      <c r="FC827" s="12"/>
      <c r="FD827" s="12"/>
      <c r="FE827" s="12"/>
      <c r="FF827" s="12"/>
      <c r="FG827" s="12"/>
    </row>
    <row r="828" spans="1:163" ht="12.75" x14ac:dyDescent="0.2">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12"/>
      <c r="BH828" s="12"/>
      <c r="BI828" s="12"/>
      <c r="BJ828" s="12"/>
      <c r="BK828" s="12"/>
      <c r="BL828" s="10"/>
      <c r="BM828" s="12"/>
      <c r="BN828" s="12"/>
      <c r="BO828" s="12"/>
      <c r="BP828" s="12"/>
      <c r="BQ828" s="12"/>
      <c r="BR828" s="12"/>
      <c r="BS828" s="12"/>
      <c r="BT828" s="12"/>
      <c r="BU828" s="12"/>
      <c r="BV828" s="12"/>
      <c r="BW828" s="12"/>
      <c r="BX828" s="12"/>
      <c r="BY828" s="12"/>
      <c r="BZ828" s="12"/>
      <c r="CA828" s="12"/>
      <c r="CB828" s="141"/>
      <c r="CC828" s="12"/>
      <c r="CD828" s="12"/>
      <c r="CE828" s="12"/>
      <c r="CF828" s="12"/>
      <c r="CG828" s="12"/>
      <c r="CH828" s="12"/>
      <c r="CI828" s="12"/>
      <c r="CJ828" s="12"/>
      <c r="CK828" s="12"/>
      <c r="CL828" s="12"/>
      <c r="CM828" s="12"/>
      <c r="CN828" s="12"/>
      <c r="CO828" s="12"/>
      <c r="CP828" s="12"/>
      <c r="CQ828" s="12"/>
      <c r="CR828" s="12"/>
      <c r="CS828" s="12"/>
      <c r="CT828" s="12"/>
      <c r="CU828" s="12"/>
      <c r="CV828" s="12"/>
      <c r="CW828" s="12"/>
      <c r="CX828" s="12"/>
      <c r="CY828" s="12"/>
      <c r="CZ828" s="12"/>
      <c r="DA828" s="12"/>
      <c r="DB828" s="12"/>
      <c r="DC828" s="12"/>
      <c r="DD828" s="12"/>
      <c r="DE828" s="12"/>
      <c r="DF828" s="12"/>
      <c r="DG828" s="12"/>
      <c r="DH828" s="12"/>
      <c r="DI828" s="12"/>
      <c r="DJ828" s="12"/>
      <c r="DK828" s="12"/>
      <c r="DL828" s="12"/>
      <c r="DM828" s="12"/>
      <c r="DN828" s="12"/>
      <c r="DO828" s="12"/>
      <c r="DP828" s="12"/>
      <c r="DQ828" s="12"/>
      <c r="DR828" s="12"/>
      <c r="DS828" s="12"/>
      <c r="DT828" s="12"/>
      <c r="DU828" s="12"/>
      <c r="DV828" s="12"/>
      <c r="DW828" s="12"/>
      <c r="DX828" s="12"/>
      <c r="DY828" s="12"/>
      <c r="DZ828" s="12"/>
      <c r="EA828" s="12"/>
      <c r="EB828" s="12"/>
      <c r="EC828" s="12"/>
      <c r="ED828" s="12"/>
      <c r="EE828" s="12"/>
      <c r="EF828" s="12"/>
      <c r="EG828" s="12"/>
      <c r="EH828" s="12"/>
      <c r="EI828" s="12"/>
      <c r="EJ828" s="12"/>
      <c r="EK828" s="12"/>
      <c r="EL828" s="12"/>
      <c r="EM828" s="12"/>
      <c r="EN828" s="12"/>
      <c r="EO828" s="12"/>
      <c r="EP828" s="12"/>
      <c r="EQ828" s="12"/>
      <c r="ER828" s="12"/>
      <c r="ES828" s="12"/>
      <c r="ET828" s="12"/>
      <c r="EU828" s="12"/>
      <c r="EV828" s="12"/>
      <c r="EW828" s="12"/>
      <c r="EX828" s="12"/>
      <c r="EY828" s="12"/>
      <c r="EZ828" s="12"/>
      <c r="FA828" s="12"/>
      <c r="FB828" s="12"/>
      <c r="FC828" s="12"/>
      <c r="FD828" s="12"/>
      <c r="FE828" s="12"/>
      <c r="FF828" s="12"/>
      <c r="FG828" s="12"/>
    </row>
    <row r="829" spans="1:163" ht="25.5" x14ac:dyDescent="0.2">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12"/>
      <c r="BH829" s="12"/>
      <c r="BI829" s="12"/>
      <c r="BJ829" s="12"/>
      <c r="BK829" s="12"/>
      <c r="BL829" s="29" t="s">
        <v>43</v>
      </c>
      <c r="BM829" s="12"/>
      <c r="BN829" s="12"/>
      <c r="BO829" s="12"/>
      <c r="BP829" s="12"/>
      <c r="BQ829" s="12"/>
      <c r="BR829" s="12"/>
      <c r="BS829" s="12"/>
      <c r="BT829" s="12"/>
      <c r="BU829" s="12"/>
      <c r="BV829" s="12"/>
      <c r="BW829" s="12"/>
      <c r="BX829" s="12"/>
      <c r="BY829" s="12"/>
      <c r="BZ829" s="12"/>
      <c r="CA829" s="12"/>
      <c r="CB829" s="141"/>
      <c r="CC829" s="12"/>
      <c r="CD829" s="12"/>
      <c r="CE829" s="12"/>
      <c r="CF829" s="12"/>
      <c r="CG829" s="12"/>
      <c r="CH829" s="12"/>
      <c r="CI829" s="12"/>
      <c r="CJ829" s="12"/>
      <c r="CK829" s="12"/>
      <c r="CL829" s="12"/>
      <c r="CM829" s="12"/>
      <c r="CN829" s="12"/>
      <c r="CO829" s="12"/>
      <c r="CP829" s="12"/>
      <c r="CQ829" s="12"/>
      <c r="CR829" s="12"/>
      <c r="CS829" s="12"/>
      <c r="CT829" s="12"/>
      <c r="CU829" s="12"/>
      <c r="CV829" s="12"/>
      <c r="CW829" s="12"/>
      <c r="CX829" s="12"/>
      <c r="CY829" s="12"/>
      <c r="CZ829" s="12"/>
      <c r="DA829" s="12"/>
      <c r="DB829" s="12"/>
      <c r="DC829" s="12"/>
      <c r="DD829" s="12"/>
      <c r="DE829" s="12"/>
      <c r="DF829" s="12"/>
      <c r="DG829" s="12"/>
      <c r="DH829" s="12"/>
      <c r="DI829" s="12"/>
      <c r="DJ829" s="12"/>
      <c r="DK829" s="12"/>
      <c r="DL829" s="12"/>
      <c r="DM829" s="12"/>
      <c r="DN829" s="12"/>
      <c r="DO829" s="12"/>
      <c r="DP829" s="12"/>
      <c r="DQ829" s="12"/>
      <c r="DR829" s="12"/>
      <c r="DS829" s="12"/>
      <c r="DT829" s="12"/>
      <c r="DU829" s="12"/>
      <c r="DV829" s="12"/>
      <c r="DW829" s="12"/>
      <c r="DX829" s="12"/>
      <c r="DY829" s="12"/>
      <c r="DZ829" s="12"/>
      <c r="EA829" s="12"/>
      <c r="EB829" s="12"/>
      <c r="EC829" s="12"/>
      <c r="ED829" s="12"/>
      <c r="EE829" s="12"/>
      <c r="EF829" s="12"/>
      <c r="EG829" s="12"/>
      <c r="EH829" s="12"/>
      <c r="EI829" s="12"/>
      <c r="EJ829" s="12"/>
      <c r="EK829" s="12"/>
      <c r="EL829" s="12"/>
      <c r="EM829" s="12"/>
      <c r="EN829" s="12"/>
      <c r="EO829" s="12"/>
      <c r="EP829" s="12"/>
      <c r="EQ829" s="12"/>
      <c r="ER829" s="12"/>
      <c r="ES829" s="12"/>
      <c r="ET829" s="12"/>
      <c r="EU829" s="12"/>
      <c r="EV829" s="12"/>
      <c r="EW829" s="12"/>
      <c r="EX829" s="12"/>
      <c r="EY829" s="12"/>
      <c r="EZ829" s="12"/>
      <c r="FA829" s="12"/>
      <c r="FB829" s="12"/>
      <c r="FC829" s="12"/>
      <c r="FD829" s="12"/>
      <c r="FE829" s="12"/>
      <c r="FF829" s="12"/>
      <c r="FG829" s="12"/>
    </row>
    <row r="830" spans="1:163" ht="12.75" x14ac:dyDescent="0.2">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12"/>
      <c r="BH830" s="12"/>
      <c r="BI830" s="12"/>
      <c r="BJ830" s="12"/>
      <c r="BK830" s="12"/>
      <c r="BL830" s="35">
        <f>'Youth population'!AU830</f>
        <v>0</v>
      </c>
      <c r="BM830" s="12"/>
      <c r="BN830" s="12"/>
      <c r="BO830" s="12"/>
      <c r="BP830" s="12"/>
      <c r="BQ830" s="12"/>
      <c r="BR830" s="12"/>
      <c r="BS830" s="12"/>
      <c r="BT830" s="12"/>
      <c r="BU830" s="12"/>
      <c r="BV830" s="12"/>
      <c r="BW830" s="12"/>
      <c r="BX830" s="12"/>
      <c r="BY830" s="12"/>
      <c r="BZ830" s="12"/>
      <c r="CA830" s="12"/>
      <c r="CB830" s="141"/>
      <c r="CC830" s="12"/>
      <c r="CD830" s="12"/>
      <c r="CE830" s="12"/>
      <c r="CF830" s="12"/>
      <c r="CG830" s="12"/>
      <c r="CH830" s="12"/>
      <c r="CI830" s="12"/>
      <c r="CJ830" s="12"/>
      <c r="CK830" s="12"/>
      <c r="CL830" s="12"/>
      <c r="CM830" s="12"/>
      <c r="CN830" s="12"/>
      <c r="CO830" s="12"/>
      <c r="CP830" s="12"/>
      <c r="CQ830" s="12"/>
      <c r="CR830" s="12"/>
      <c r="CS830" s="12"/>
      <c r="CT830" s="12"/>
      <c r="CU830" s="12"/>
      <c r="CV830" s="12"/>
      <c r="CW830" s="12"/>
      <c r="CX830" s="12"/>
      <c r="CY830" s="12"/>
      <c r="CZ830" s="12"/>
      <c r="DA830" s="12"/>
      <c r="DB830" s="12"/>
      <c r="DC830" s="12"/>
      <c r="DD830" s="12"/>
      <c r="DE830" s="12"/>
      <c r="DF830" s="12"/>
      <c r="DG830" s="12"/>
      <c r="DH830" s="12"/>
      <c r="DI830" s="12"/>
      <c r="DJ830" s="12"/>
      <c r="DK830" s="12"/>
      <c r="DL830" s="12"/>
      <c r="DM830" s="12"/>
      <c r="DN830" s="12"/>
      <c r="DO830" s="12"/>
      <c r="DP830" s="12"/>
      <c r="DQ830" s="12"/>
      <c r="DR830" s="12"/>
      <c r="DS830" s="12"/>
      <c r="DT830" s="12"/>
      <c r="DU830" s="12"/>
      <c r="DV830" s="12"/>
      <c r="DW830" s="12"/>
      <c r="DX830" s="12"/>
      <c r="DY830" s="12"/>
      <c r="DZ830" s="12"/>
      <c r="EA830" s="12"/>
      <c r="EB830" s="12"/>
      <c r="EC830" s="12"/>
      <c r="ED830" s="12"/>
      <c r="EE830" s="12"/>
      <c r="EF830" s="12"/>
      <c r="EG830" s="12"/>
      <c r="EH830" s="12"/>
      <c r="EI830" s="12"/>
      <c r="EJ830" s="12"/>
      <c r="EK830" s="12"/>
      <c r="EL830" s="12"/>
      <c r="EM830" s="12"/>
      <c r="EN830" s="12"/>
      <c r="EO830" s="12"/>
      <c r="EP830" s="12"/>
      <c r="EQ830" s="12"/>
      <c r="ER830" s="12"/>
      <c r="ES830" s="12"/>
      <c r="ET830" s="12"/>
      <c r="EU830" s="12"/>
      <c r="EV830" s="12"/>
      <c r="EW830" s="12"/>
      <c r="EX830" s="12"/>
      <c r="EY830" s="12"/>
      <c r="EZ830" s="12"/>
      <c r="FA830" s="12"/>
      <c r="FB830" s="12"/>
      <c r="FC830" s="12"/>
      <c r="FD830" s="12"/>
      <c r="FE830" s="12"/>
      <c r="FF830" s="12"/>
      <c r="FG830" s="12"/>
    </row>
    <row r="831" spans="1:163" ht="12.75" x14ac:dyDescent="0.2">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12"/>
      <c r="BH831" s="12"/>
      <c r="BI831" s="12"/>
      <c r="BJ831" s="12"/>
      <c r="BK831" s="12"/>
      <c r="BL831" s="69">
        <f>'Youth population'!AU831</f>
        <v>0</v>
      </c>
      <c r="BM831" s="12"/>
      <c r="BN831" s="12"/>
      <c r="BO831" s="12"/>
      <c r="BP831" s="12"/>
      <c r="BQ831" s="12"/>
      <c r="BR831" s="12"/>
      <c r="BS831" s="12"/>
      <c r="BT831" s="12"/>
      <c r="BU831" s="12"/>
      <c r="BV831" s="12"/>
      <c r="BW831" s="12"/>
      <c r="BX831" s="12"/>
      <c r="BY831" s="12"/>
      <c r="BZ831" s="12"/>
      <c r="CA831" s="12"/>
      <c r="CB831" s="141"/>
      <c r="CC831" s="12"/>
      <c r="CD831" s="12"/>
      <c r="CE831" s="12"/>
      <c r="CF831" s="12"/>
      <c r="CG831" s="12"/>
      <c r="CH831" s="12"/>
      <c r="CI831" s="12"/>
      <c r="CJ831" s="12"/>
      <c r="CK831" s="12"/>
      <c r="CL831" s="12"/>
      <c r="CM831" s="12"/>
      <c r="CN831" s="12"/>
      <c r="CO831" s="12"/>
      <c r="CP831" s="12"/>
      <c r="CQ831" s="12"/>
      <c r="CR831" s="12"/>
      <c r="CS831" s="12"/>
      <c r="CT831" s="12"/>
      <c r="CU831" s="12"/>
      <c r="CV831" s="12"/>
      <c r="CW831" s="12"/>
      <c r="CX831" s="12"/>
      <c r="CY831" s="12"/>
      <c r="CZ831" s="12"/>
      <c r="DA831" s="12"/>
      <c r="DB831" s="12"/>
      <c r="DC831" s="12"/>
      <c r="DD831" s="12"/>
      <c r="DE831" s="12"/>
      <c r="DF831" s="12"/>
      <c r="DG831" s="12"/>
      <c r="DH831" s="12"/>
      <c r="DI831" s="12"/>
      <c r="DJ831" s="12"/>
      <c r="DK831" s="12"/>
      <c r="DL831" s="12"/>
      <c r="DM831" s="12"/>
      <c r="DN831" s="12"/>
      <c r="DO831" s="12"/>
      <c r="DP831" s="12"/>
      <c r="DQ831" s="12"/>
      <c r="DR831" s="12"/>
      <c r="DS831" s="12"/>
      <c r="DT831" s="12"/>
      <c r="DU831" s="12"/>
      <c r="DV831" s="12"/>
      <c r="DW831" s="12"/>
      <c r="DX831" s="12"/>
      <c r="DY831" s="12"/>
      <c r="DZ831" s="12"/>
      <c r="EA831" s="12"/>
      <c r="EB831" s="12"/>
      <c r="EC831" s="12"/>
      <c r="ED831" s="12"/>
      <c r="EE831" s="12"/>
      <c r="EF831" s="12"/>
      <c r="EG831" s="12"/>
      <c r="EH831" s="12"/>
      <c r="EI831" s="12"/>
      <c r="EJ831" s="12"/>
      <c r="EK831" s="12"/>
      <c r="EL831" s="12"/>
      <c r="EM831" s="12"/>
      <c r="EN831" s="12"/>
      <c r="EO831" s="12"/>
      <c r="EP831" s="12"/>
      <c r="EQ831" s="12"/>
      <c r="ER831" s="12"/>
      <c r="ES831" s="12"/>
      <c r="ET831" s="12"/>
      <c r="EU831" s="12"/>
      <c r="EV831" s="12"/>
      <c r="EW831" s="12"/>
      <c r="EX831" s="12"/>
      <c r="EY831" s="12"/>
      <c r="EZ831" s="12"/>
      <c r="FA831" s="12"/>
      <c r="FB831" s="12"/>
      <c r="FC831" s="12"/>
      <c r="FD831" s="12"/>
      <c r="FE831" s="12"/>
      <c r="FF831" s="12"/>
      <c r="FG831" s="12"/>
    </row>
    <row r="832" spans="1:163" ht="12.75" x14ac:dyDescent="0.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12"/>
      <c r="BH832" s="12"/>
      <c r="BI832" s="12"/>
      <c r="BJ832" s="12"/>
      <c r="BK832" s="12"/>
      <c r="BL832" s="117">
        <f>'Youth population'!AU832</f>
        <v>0</v>
      </c>
      <c r="BM832" s="12"/>
      <c r="BN832" s="12"/>
      <c r="BO832" s="12"/>
      <c r="BP832" s="12"/>
      <c r="BQ832" s="12"/>
      <c r="BR832" s="12"/>
      <c r="BS832" s="12"/>
      <c r="BT832" s="12"/>
      <c r="BU832" s="12"/>
      <c r="BV832" s="12"/>
      <c r="BW832" s="12"/>
      <c r="BX832" s="12"/>
      <c r="BY832" s="12"/>
      <c r="BZ832" s="12"/>
      <c r="CA832" s="12"/>
      <c r="CB832" s="141"/>
      <c r="CC832" s="12"/>
      <c r="CD832" s="12"/>
      <c r="CE832" s="12"/>
      <c r="CF832" s="12"/>
      <c r="CG832" s="12"/>
      <c r="CH832" s="12"/>
      <c r="CI832" s="12"/>
      <c r="CJ832" s="12"/>
      <c r="CK832" s="12"/>
      <c r="CL832" s="12"/>
      <c r="CM832" s="12"/>
      <c r="CN832" s="12"/>
      <c r="CO832" s="12"/>
      <c r="CP832" s="12"/>
      <c r="CQ832" s="12"/>
      <c r="CR832" s="12"/>
      <c r="CS832" s="12"/>
      <c r="CT832" s="12"/>
      <c r="CU832" s="12"/>
      <c r="CV832" s="12"/>
      <c r="CW832" s="12"/>
      <c r="CX832" s="12"/>
      <c r="CY832" s="12"/>
      <c r="CZ832" s="12"/>
      <c r="DA832" s="12"/>
      <c r="DB832" s="12"/>
      <c r="DC832" s="12"/>
      <c r="DD832" s="12"/>
      <c r="DE832" s="12"/>
      <c r="DF832" s="12"/>
      <c r="DG832" s="12"/>
      <c r="DH832" s="12"/>
      <c r="DI832" s="12"/>
      <c r="DJ832" s="12"/>
      <c r="DK832" s="12"/>
      <c r="DL832" s="12"/>
      <c r="DM832" s="12"/>
      <c r="DN832" s="12"/>
      <c r="DO832" s="12"/>
      <c r="DP832" s="12"/>
      <c r="DQ832" s="12"/>
      <c r="DR832" s="12"/>
      <c r="DS832" s="12"/>
      <c r="DT832" s="12"/>
      <c r="DU832" s="12"/>
      <c r="DV832" s="12"/>
      <c r="DW832" s="12"/>
      <c r="DX832" s="12"/>
      <c r="DY832" s="12"/>
      <c r="DZ832" s="12"/>
      <c r="EA832" s="12"/>
      <c r="EB832" s="12"/>
      <c r="EC832" s="12"/>
      <c r="ED832" s="12"/>
      <c r="EE832" s="12"/>
      <c r="EF832" s="12"/>
      <c r="EG832" s="12"/>
      <c r="EH832" s="12"/>
      <c r="EI832" s="12"/>
      <c r="EJ832" s="12"/>
      <c r="EK832" s="12"/>
      <c r="EL832" s="12"/>
      <c r="EM832" s="12"/>
      <c r="EN832" s="12"/>
      <c r="EO832" s="12"/>
      <c r="EP832" s="12"/>
      <c r="EQ832" s="12"/>
      <c r="ER832" s="12"/>
      <c r="ES832" s="12"/>
      <c r="ET832" s="12"/>
      <c r="EU832" s="12"/>
      <c r="EV832" s="12"/>
      <c r="EW832" s="12"/>
      <c r="EX832" s="12"/>
      <c r="EY832" s="12"/>
      <c r="EZ832" s="12"/>
      <c r="FA832" s="12"/>
      <c r="FB832" s="12"/>
      <c r="FC832" s="12"/>
      <c r="FD832" s="12"/>
      <c r="FE832" s="12"/>
      <c r="FF832" s="12"/>
      <c r="FG832" s="12"/>
    </row>
    <row r="833" spans="1:163" ht="12.75" x14ac:dyDescent="0.2">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12"/>
      <c r="BH833" s="12"/>
      <c r="BI833" s="12"/>
      <c r="BJ833" s="12"/>
      <c r="BK833" s="12"/>
      <c r="BL833" s="73">
        <f>'Youth population'!AU833</f>
        <v>0</v>
      </c>
      <c r="BM833" s="12"/>
      <c r="BN833" s="12"/>
      <c r="BO833" s="12"/>
      <c r="BP833" s="12"/>
      <c r="BQ833" s="12"/>
      <c r="BR833" s="12"/>
      <c r="BS833" s="12"/>
      <c r="BT833" s="12"/>
      <c r="BU833" s="12"/>
      <c r="BV833" s="12"/>
      <c r="BW833" s="12"/>
      <c r="BX833" s="12"/>
      <c r="BY833" s="12"/>
      <c r="BZ833" s="12"/>
      <c r="CA833" s="12"/>
      <c r="CB833" s="141"/>
      <c r="CC833" s="12"/>
      <c r="CD833" s="12"/>
      <c r="CE833" s="12"/>
      <c r="CF833" s="12"/>
      <c r="CG833" s="12"/>
      <c r="CH833" s="12"/>
      <c r="CI833" s="12"/>
      <c r="CJ833" s="12"/>
      <c r="CK833" s="12"/>
      <c r="CL833" s="12"/>
      <c r="CM833" s="12"/>
      <c r="CN833" s="12"/>
      <c r="CO833" s="12"/>
      <c r="CP833" s="12"/>
      <c r="CQ833" s="12"/>
      <c r="CR833" s="12"/>
      <c r="CS833" s="12"/>
      <c r="CT833" s="12"/>
      <c r="CU833" s="12"/>
      <c r="CV833" s="12"/>
      <c r="CW833" s="12"/>
      <c r="CX833" s="12"/>
      <c r="CY833" s="12"/>
      <c r="CZ833" s="12"/>
      <c r="DA833" s="12"/>
      <c r="DB833" s="12"/>
      <c r="DC833" s="12"/>
      <c r="DD833" s="12"/>
      <c r="DE833" s="12"/>
      <c r="DF833" s="12"/>
      <c r="DG833" s="12"/>
      <c r="DH833" s="12"/>
      <c r="DI833" s="12"/>
      <c r="DJ833" s="12"/>
      <c r="DK833" s="12"/>
      <c r="DL833" s="12"/>
      <c r="DM833" s="12"/>
      <c r="DN833" s="12"/>
      <c r="DO833" s="12"/>
      <c r="DP833" s="12"/>
      <c r="DQ833" s="12"/>
      <c r="DR833" s="12"/>
      <c r="DS833" s="12"/>
      <c r="DT833" s="12"/>
      <c r="DU833" s="12"/>
      <c r="DV833" s="12"/>
      <c r="DW833" s="12"/>
      <c r="DX833" s="12"/>
      <c r="DY833" s="12"/>
      <c r="DZ833" s="12"/>
      <c r="EA833" s="12"/>
      <c r="EB833" s="12"/>
      <c r="EC833" s="12"/>
      <c r="ED833" s="12"/>
      <c r="EE833" s="12"/>
      <c r="EF833" s="12"/>
      <c r="EG833" s="12"/>
      <c r="EH833" s="12"/>
      <c r="EI833" s="12"/>
      <c r="EJ833" s="12"/>
      <c r="EK833" s="12"/>
      <c r="EL833" s="12"/>
      <c r="EM833" s="12"/>
      <c r="EN833" s="12"/>
      <c r="EO833" s="12"/>
      <c r="EP833" s="12"/>
      <c r="EQ833" s="12"/>
      <c r="ER833" s="12"/>
      <c r="ES833" s="12"/>
      <c r="ET833" s="12"/>
      <c r="EU833" s="12"/>
      <c r="EV833" s="12"/>
      <c r="EW833" s="12"/>
      <c r="EX833" s="12"/>
      <c r="EY833" s="12"/>
      <c r="EZ833" s="12"/>
      <c r="FA833" s="12"/>
      <c r="FB833" s="12"/>
      <c r="FC833" s="12"/>
      <c r="FD833" s="12"/>
      <c r="FE833" s="12"/>
      <c r="FF833" s="12"/>
      <c r="FG833" s="12"/>
    </row>
    <row r="834" spans="1:163" ht="12.75" x14ac:dyDescent="0.2">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12"/>
      <c r="BH834" s="12"/>
      <c r="BI834" s="12"/>
      <c r="BJ834" s="12"/>
      <c r="BK834" s="12"/>
      <c r="BL834" s="69">
        <f>'Youth population'!AU834</f>
        <v>0</v>
      </c>
      <c r="BM834" s="12"/>
      <c r="BN834" s="12"/>
      <c r="BO834" s="12"/>
      <c r="BP834" s="12"/>
      <c r="BQ834" s="12"/>
      <c r="BR834" s="12"/>
      <c r="BS834" s="12"/>
      <c r="BT834" s="12"/>
      <c r="BU834" s="12"/>
      <c r="BV834" s="12"/>
      <c r="BW834" s="12"/>
      <c r="BX834" s="12"/>
      <c r="BY834" s="12"/>
      <c r="BZ834" s="12"/>
      <c r="CA834" s="12"/>
      <c r="CB834" s="141"/>
      <c r="CC834" s="12"/>
      <c r="CD834" s="12"/>
      <c r="CE834" s="12"/>
      <c r="CF834" s="12"/>
      <c r="CG834" s="12"/>
      <c r="CH834" s="12"/>
      <c r="CI834" s="12"/>
      <c r="CJ834" s="12"/>
      <c r="CK834" s="12"/>
      <c r="CL834" s="12"/>
      <c r="CM834" s="12"/>
      <c r="CN834" s="12"/>
      <c r="CO834" s="12"/>
      <c r="CP834" s="12"/>
      <c r="CQ834" s="12"/>
      <c r="CR834" s="12"/>
      <c r="CS834" s="12"/>
      <c r="CT834" s="12"/>
      <c r="CU834" s="12"/>
      <c r="CV834" s="12"/>
      <c r="CW834" s="12"/>
      <c r="CX834" s="12"/>
      <c r="CY834" s="12"/>
      <c r="CZ834" s="12"/>
      <c r="DA834" s="12"/>
      <c r="DB834" s="12"/>
      <c r="DC834" s="12"/>
      <c r="DD834" s="12"/>
      <c r="DE834" s="12"/>
      <c r="DF834" s="12"/>
      <c r="DG834" s="12"/>
      <c r="DH834" s="12"/>
      <c r="DI834" s="12"/>
      <c r="DJ834" s="12"/>
      <c r="DK834" s="12"/>
      <c r="DL834" s="12"/>
      <c r="DM834" s="12"/>
      <c r="DN834" s="12"/>
      <c r="DO834" s="12"/>
      <c r="DP834" s="12"/>
      <c r="DQ834" s="12"/>
      <c r="DR834" s="12"/>
      <c r="DS834" s="12"/>
      <c r="DT834" s="12"/>
      <c r="DU834" s="12"/>
      <c r="DV834" s="12"/>
      <c r="DW834" s="12"/>
      <c r="DX834" s="12"/>
      <c r="DY834" s="12"/>
      <c r="DZ834" s="12"/>
      <c r="EA834" s="12"/>
      <c r="EB834" s="12"/>
      <c r="EC834" s="12"/>
      <c r="ED834" s="12"/>
      <c r="EE834" s="12"/>
      <c r="EF834" s="12"/>
      <c r="EG834" s="12"/>
      <c r="EH834" s="12"/>
      <c r="EI834" s="12"/>
      <c r="EJ834" s="12"/>
      <c r="EK834" s="12"/>
      <c r="EL834" s="12"/>
      <c r="EM834" s="12"/>
      <c r="EN834" s="12"/>
      <c r="EO834" s="12"/>
      <c r="EP834" s="12"/>
      <c r="EQ834" s="12"/>
      <c r="ER834" s="12"/>
      <c r="ES834" s="12"/>
      <c r="ET834" s="12"/>
      <c r="EU834" s="12"/>
      <c r="EV834" s="12"/>
      <c r="EW834" s="12"/>
      <c r="EX834" s="12"/>
      <c r="EY834" s="12"/>
      <c r="EZ834" s="12"/>
      <c r="FA834" s="12"/>
      <c r="FB834" s="12"/>
      <c r="FC834" s="12"/>
      <c r="FD834" s="12"/>
      <c r="FE834" s="12"/>
      <c r="FF834" s="12"/>
      <c r="FG834" s="12"/>
    </row>
    <row r="835" spans="1:163" ht="12.75" x14ac:dyDescent="0.2">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12"/>
      <c r="BH835" s="12"/>
      <c r="BI835" s="12"/>
      <c r="BJ835" s="12"/>
      <c r="BK835" s="12"/>
      <c r="BL835" s="310">
        <f>'Youth population'!AU835</f>
        <v>0</v>
      </c>
      <c r="BM835" s="12"/>
      <c r="BN835" s="12"/>
      <c r="BO835" s="12"/>
      <c r="BP835" s="12"/>
      <c r="BQ835" s="12"/>
      <c r="BR835" s="12"/>
      <c r="BS835" s="12"/>
      <c r="BT835" s="12"/>
      <c r="BU835" s="12"/>
      <c r="BV835" s="12"/>
      <c r="BW835" s="12"/>
      <c r="BX835" s="12"/>
      <c r="BY835" s="12"/>
      <c r="BZ835" s="12"/>
      <c r="CA835" s="12"/>
      <c r="CB835" s="141"/>
      <c r="CC835" s="12"/>
      <c r="CD835" s="12"/>
      <c r="CE835" s="12"/>
      <c r="CF835" s="12"/>
      <c r="CG835" s="12"/>
      <c r="CH835" s="12"/>
      <c r="CI835" s="12"/>
      <c r="CJ835" s="12"/>
      <c r="CK835" s="12"/>
      <c r="CL835" s="12"/>
      <c r="CM835" s="12"/>
      <c r="CN835" s="12"/>
      <c r="CO835" s="12"/>
      <c r="CP835" s="12"/>
      <c r="CQ835" s="12"/>
      <c r="CR835" s="12"/>
      <c r="CS835" s="12"/>
      <c r="CT835" s="12"/>
      <c r="CU835" s="12"/>
      <c r="CV835" s="12"/>
      <c r="CW835" s="12"/>
      <c r="CX835" s="12"/>
      <c r="CY835" s="12"/>
      <c r="CZ835" s="12"/>
      <c r="DA835" s="12"/>
      <c r="DB835" s="12"/>
      <c r="DC835" s="12"/>
      <c r="DD835" s="12"/>
      <c r="DE835" s="12"/>
      <c r="DF835" s="12"/>
      <c r="DG835" s="12"/>
      <c r="DH835" s="12"/>
      <c r="DI835" s="12"/>
      <c r="DJ835" s="12"/>
      <c r="DK835" s="12"/>
      <c r="DL835" s="12"/>
      <c r="DM835" s="12"/>
      <c r="DN835" s="12"/>
      <c r="DO835" s="12"/>
      <c r="DP835" s="12"/>
      <c r="DQ835" s="12"/>
      <c r="DR835" s="12"/>
      <c r="DS835" s="12"/>
      <c r="DT835" s="12"/>
      <c r="DU835" s="12"/>
      <c r="DV835" s="12"/>
      <c r="DW835" s="12"/>
      <c r="DX835" s="12"/>
      <c r="DY835" s="12"/>
      <c r="DZ835" s="12"/>
      <c r="EA835" s="12"/>
      <c r="EB835" s="12"/>
      <c r="EC835" s="12"/>
      <c r="ED835" s="12"/>
      <c r="EE835" s="12"/>
      <c r="EF835" s="12"/>
      <c r="EG835" s="12"/>
      <c r="EH835" s="12"/>
      <c r="EI835" s="12"/>
      <c r="EJ835" s="12"/>
      <c r="EK835" s="12"/>
      <c r="EL835" s="12"/>
      <c r="EM835" s="12"/>
      <c r="EN835" s="12"/>
      <c r="EO835" s="12"/>
      <c r="EP835" s="12"/>
      <c r="EQ835" s="12"/>
      <c r="ER835" s="12"/>
      <c r="ES835" s="12"/>
      <c r="ET835" s="12"/>
      <c r="EU835" s="12"/>
      <c r="EV835" s="12"/>
      <c r="EW835" s="12"/>
      <c r="EX835" s="12"/>
      <c r="EY835" s="12"/>
      <c r="EZ835" s="12"/>
      <c r="FA835" s="12"/>
      <c r="FB835" s="12"/>
      <c r="FC835" s="12"/>
      <c r="FD835" s="12"/>
      <c r="FE835" s="12"/>
      <c r="FF835" s="12"/>
      <c r="FG835" s="12"/>
    </row>
    <row r="836" spans="1:163" ht="12.75" x14ac:dyDescent="0.2">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12"/>
      <c r="BH836" s="12"/>
      <c r="BI836" s="12"/>
      <c r="BJ836" s="12"/>
      <c r="BK836" s="12"/>
      <c r="BL836" s="81">
        <f>'Youth population'!AU836</f>
        <v>0</v>
      </c>
      <c r="BM836" s="12"/>
      <c r="BN836" s="12"/>
      <c r="BO836" s="12"/>
      <c r="BP836" s="12"/>
      <c r="BQ836" s="12"/>
      <c r="BR836" s="12"/>
      <c r="BS836" s="12"/>
      <c r="BT836" s="12"/>
      <c r="BU836" s="12"/>
      <c r="BV836" s="12"/>
      <c r="BW836" s="12"/>
      <c r="BX836" s="12"/>
      <c r="BY836" s="12"/>
      <c r="BZ836" s="12"/>
      <c r="CA836" s="12"/>
      <c r="CB836" s="141"/>
      <c r="CC836" s="12"/>
      <c r="CD836" s="12"/>
      <c r="CE836" s="12"/>
      <c r="CF836" s="12"/>
      <c r="CG836" s="12"/>
      <c r="CH836" s="12"/>
      <c r="CI836" s="12"/>
      <c r="CJ836" s="12"/>
      <c r="CK836" s="12"/>
      <c r="CL836" s="12"/>
      <c r="CM836" s="12"/>
      <c r="CN836" s="12"/>
      <c r="CO836" s="12"/>
      <c r="CP836" s="12"/>
      <c r="CQ836" s="12"/>
      <c r="CR836" s="12"/>
      <c r="CS836" s="12"/>
      <c r="CT836" s="12"/>
      <c r="CU836" s="12"/>
      <c r="CV836" s="12"/>
      <c r="CW836" s="12"/>
      <c r="CX836" s="12"/>
      <c r="CY836" s="12"/>
      <c r="CZ836" s="12"/>
      <c r="DA836" s="12"/>
      <c r="DB836" s="12"/>
      <c r="DC836" s="12"/>
      <c r="DD836" s="12"/>
      <c r="DE836" s="12"/>
      <c r="DF836" s="12"/>
      <c r="DG836" s="12"/>
      <c r="DH836" s="12"/>
      <c r="DI836" s="12"/>
      <c r="DJ836" s="12"/>
      <c r="DK836" s="12"/>
      <c r="DL836" s="12"/>
      <c r="DM836" s="12"/>
      <c r="DN836" s="12"/>
      <c r="DO836" s="12"/>
      <c r="DP836" s="12"/>
      <c r="DQ836" s="12"/>
      <c r="DR836" s="12"/>
      <c r="DS836" s="12"/>
      <c r="DT836" s="12"/>
      <c r="DU836" s="12"/>
      <c r="DV836" s="12"/>
      <c r="DW836" s="12"/>
      <c r="DX836" s="12"/>
      <c r="DY836" s="12"/>
      <c r="DZ836" s="12"/>
      <c r="EA836" s="12"/>
      <c r="EB836" s="12"/>
      <c r="EC836" s="12"/>
      <c r="ED836" s="12"/>
      <c r="EE836" s="12"/>
      <c r="EF836" s="12"/>
      <c r="EG836" s="12"/>
      <c r="EH836" s="12"/>
      <c r="EI836" s="12"/>
      <c r="EJ836" s="12"/>
      <c r="EK836" s="12"/>
      <c r="EL836" s="12"/>
      <c r="EM836" s="12"/>
      <c r="EN836" s="12"/>
      <c r="EO836" s="12"/>
      <c r="EP836" s="12"/>
      <c r="EQ836" s="12"/>
      <c r="ER836" s="12"/>
      <c r="ES836" s="12"/>
      <c r="ET836" s="12"/>
      <c r="EU836" s="12"/>
      <c r="EV836" s="12"/>
      <c r="EW836" s="12"/>
      <c r="EX836" s="12"/>
      <c r="EY836" s="12"/>
      <c r="EZ836" s="12"/>
      <c r="FA836" s="12"/>
      <c r="FB836" s="12"/>
      <c r="FC836" s="12"/>
      <c r="FD836" s="12"/>
      <c r="FE836" s="12"/>
      <c r="FF836" s="12"/>
      <c r="FG836" s="12"/>
    </row>
    <row r="837" spans="1:163" ht="12.75" x14ac:dyDescent="0.2">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12"/>
      <c r="BH837" s="12"/>
      <c r="BI837" s="12"/>
      <c r="BJ837" s="12"/>
      <c r="BK837" s="12"/>
      <c r="BL837" s="310">
        <f>'Youth population'!AU837</f>
        <v>0</v>
      </c>
      <c r="BM837" s="12"/>
      <c r="BN837" s="12"/>
      <c r="BO837" s="12"/>
      <c r="BP837" s="12"/>
      <c r="BQ837" s="12"/>
      <c r="BR837" s="12"/>
      <c r="BS837" s="12"/>
      <c r="BT837" s="12"/>
      <c r="BU837" s="12"/>
      <c r="BV837" s="12"/>
      <c r="BW837" s="12"/>
      <c r="BX837" s="12"/>
      <c r="BY837" s="12"/>
      <c r="BZ837" s="12"/>
      <c r="CA837" s="12"/>
      <c r="CB837" s="141"/>
      <c r="CC837" s="12"/>
      <c r="CD837" s="12"/>
      <c r="CE837" s="12"/>
      <c r="CF837" s="12"/>
      <c r="CG837" s="12"/>
      <c r="CH837" s="12"/>
      <c r="CI837" s="12"/>
      <c r="CJ837" s="12"/>
      <c r="CK837" s="12"/>
      <c r="CL837" s="12"/>
      <c r="CM837" s="12"/>
      <c r="CN837" s="12"/>
      <c r="CO837" s="12"/>
      <c r="CP837" s="12"/>
      <c r="CQ837" s="12"/>
      <c r="CR837" s="12"/>
      <c r="CS837" s="12"/>
      <c r="CT837" s="12"/>
      <c r="CU837" s="12"/>
      <c r="CV837" s="12"/>
      <c r="CW837" s="12"/>
      <c r="CX837" s="12"/>
      <c r="CY837" s="12"/>
      <c r="CZ837" s="12"/>
      <c r="DA837" s="12"/>
      <c r="DB837" s="12"/>
      <c r="DC837" s="12"/>
      <c r="DD837" s="12"/>
      <c r="DE837" s="12"/>
      <c r="DF837" s="12"/>
      <c r="DG837" s="12"/>
      <c r="DH837" s="12"/>
      <c r="DI837" s="12"/>
      <c r="DJ837" s="12"/>
      <c r="DK837" s="12"/>
      <c r="DL837" s="12"/>
      <c r="DM837" s="12"/>
      <c r="DN837" s="12"/>
      <c r="DO837" s="12"/>
      <c r="DP837" s="12"/>
      <c r="DQ837" s="12"/>
      <c r="DR837" s="12"/>
      <c r="DS837" s="12"/>
      <c r="DT837" s="12"/>
      <c r="DU837" s="12"/>
      <c r="DV837" s="12"/>
      <c r="DW837" s="12"/>
      <c r="DX837" s="12"/>
      <c r="DY837" s="12"/>
      <c r="DZ837" s="12"/>
      <c r="EA837" s="12"/>
      <c r="EB837" s="12"/>
      <c r="EC837" s="12"/>
      <c r="ED837" s="12"/>
      <c r="EE837" s="12"/>
      <c r="EF837" s="12"/>
      <c r="EG837" s="12"/>
      <c r="EH837" s="12"/>
      <c r="EI837" s="12"/>
      <c r="EJ837" s="12"/>
      <c r="EK837" s="12"/>
      <c r="EL837" s="12"/>
      <c r="EM837" s="12"/>
      <c r="EN837" s="12"/>
      <c r="EO837" s="12"/>
      <c r="EP837" s="12"/>
      <c r="EQ837" s="12"/>
      <c r="ER837" s="12"/>
      <c r="ES837" s="12"/>
      <c r="ET837" s="12"/>
      <c r="EU837" s="12"/>
      <c r="EV837" s="12"/>
      <c r="EW837" s="12"/>
      <c r="EX837" s="12"/>
      <c r="EY837" s="12"/>
      <c r="EZ837" s="12"/>
      <c r="FA837" s="12"/>
      <c r="FB837" s="12"/>
      <c r="FC837" s="12"/>
      <c r="FD837" s="12"/>
      <c r="FE837" s="12"/>
      <c r="FF837" s="12"/>
      <c r="FG837" s="12"/>
    </row>
    <row r="838" spans="1:163" ht="12.75" x14ac:dyDescent="0.2">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12"/>
      <c r="BH838" s="12"/>
      <c r="BI838" s="12"/>
      <c r="BJ838" s="12"/>
      <c r="BK838" s="12"/>
      <c r="BL838" s="35">
        <f>'Youth population'!AU838</f>
        <v>0</v>
      </c>
      <c r="BM838" s="12"/>
      <c r="BN838" s="12"/>
      <c r="BO838" s="12"/>
      <c r="BP838" s="12"/>
      <c r="BQ838" s="12"/>
      <c r="BR838" s="12"/>
      <c r="BS838" s="12"/>
      <c r="BT838" s="12"/>
      <c r="BU838" s="12"/>
      <c r="BV838" s="12"/>
      <c r="BW838" s="12"/>
      <c r="BX838" s="12"/>
      <c r="BY838" s="12"/>
      <c r="BZ838" s="12"/>
      <c r="CA838" s="12"/>
      <c r="CB838" s="141"/>
      <c r="CC838" s="12"/>
      <c r="CD838" s="12"/>
      <c r="CE838" s="12"/>
      <c r="CF838" s="12"/>
      <c r="CG838" s="12"/>
      <c r="CH838" s="12"/>
      <c r="CI838" s="12"/>
      <c r="CJ838" s="12"/>
      <c r="CK838" s="12"/>
      <c r="CL838" s="12"/>
      <c r="CM838" s="12"/>
      <c r="CN838" s="12"/>
      <c r="CO838" s="12"/>
      <c r="CP838" s="12"/>
      <c r="CQ838" s="12"/>
      <c r="CR838" s="12"/>
      <c r="CS838" s="12"/>
      <c r="CT838" s="12"/>
      <c r="CU838" s="12"/>
      <c r="CV838" s="12"/>
      <c r="CW838" s="12"/>
      <c r="CX838" s="12"/>
      <c r="CY838" s="12"/>
      <c r="CZ838" s="12"/>
      <c r="DA838" s="12"/>
      <c r="DB838" s="12"/>
      <c r="DC838" s="12"/>
      <c r="DD838" s="12"/>
      <c r="DE838" s="12"/>
      <c r="DF838" s="12"/>
      <c r="DG838" s="12"/>
      <c r="DH838" s="12"/>
      <c r="DI838" s="12"/>
      <c r="DJ838" s="12"/>
      <c r="DK838" s="12"/>
      <c r="DL838" s="12"/>
      <c r="DM838" s="12"/>
      <c r="DN838" s="12"/>
      <c r="DO838" s="12"/>
      <c r="DP838" s="12"/>
      <c r="DQ838" s="12"/>
      <c r="DR838" s="12"/>
      <c r="DS838" s="12"/>
      <c r="DT838" s="12"/>
      <c r="DU838" s="12"/>
      <c r="DV838" s="12"/>
      <c r="DW838" s="12"/>
      <c r="DX838" s="12"/>
      <c r="DY838" s="12"/>
      <c r="DZ838" s="12"/>
      <c r="EA838" s="12"/>
      <c r="EB838" s="12"/>
      <c r="EC838" s="12"/>
      <c r="ED838" s="12"/>
      <c r="EE838" s="12"/>
      <c r="EF838" s="12"/>
      <c r="EG838" s="12"/>
      <c r="EH838" s="12"/>
      <c r="EI838" s="12"/>
      <c r="EJ838" s="12"/>
      <c r="EK838" s="12"/>
      <c r="EL838" s="12"/>
      <c r="EM838" s="12"/>
      <c r="EN838" s="12"/>
      <c r="EO838" s="12"/>
      <c r="EP838" s="12"/>
      <c r="EQ838" s="12"/>
      <c r="ER838" s="12"/>
      <c r="ES838" s="12"/>
      <c r="ET838" s="12"/>
      <c r="EU838" s="12"/>
      <c r="EV838" s="12"/>
      <c r="EW838" s="12"/>
      <c r="EX838" s="12"/>
      <c r="EY838" s="12"/>
      <c r="EZ838" s="12"/>
      <c r="FA838" s="12"/>
      <c r="FB838" s="12"/>
      <c r="FC838" s="12"/>
      <c r="FD838" s="12"/>
      <c r="FE838" s="12"/>
      <c r="FF838" s="12"/>
      <c r="FG838" s="12"/>
    </row>
    <row r="839" spans="1:163" ht="12.75" x14ac:dyDescent="0.2">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12"/>
      <c r="BH839" s="12"/>
      <c r="BI839" s="12"/>
      <c r="BJ839" s="12"/>
      <c r="BK839" s="12"/>
      <c r="BL839" s="310">
        <f>'Youth population'!AU839</f>
        <v>0</v>
      </c>
      <c r="BM839" s="12"/>
      <c r="BN839" s="12"/>
      <c r="BO839" s="12"/>
      <c r="BP839" s="12"/>
      <c r="BQ839" s="12"/>
      <c r="BR839" s="12"/>
      <c r="BS839" s="12"/>
      <c r="BT839" s="12"/>
      <c r="BU839" s="12"/>
      <c r="BV839" s="12"/>
      <c r="BW839" s="12"/>
      <c r="BX839" s="12"/>
      <c r="BY839" s="12"/>
      <c r="BZ839" s="12"/>
      <c r="CA839" s="12"/>
      <c r="CB839" s="141"/>
      <c r="CC839" s="12"/>
      <c r="CD839" s="12"/>
      <c r="CE839" s="12"/>
      <c r="CF839" s="12"/>
      <c r="CG839" s="12"/>
      <c r="CH839" s="12"/>
      <c r="CI839" s="12"/>
      <c r="CJ839" s="12"/>
      <c r="CK839" s="12"/>
      <c r="CL839" s="12"/>
      <c r="CM839" s="12"/>
      <c r="CN839" s="12"/>
      <c r="CO839" s="12"/>
      <c r="CP839" s="12"/>
      <c r="CQ839" s="12"/>
      <c r="CR839" s="12"/>
      <c r="CS839" s="12"/>
      <c r="CT839" s="12"/>
      <c r="CU839" s="12"/>
      <c r="CV839" s="12"/>
      <c r="CW839" s="12"/>
      <c r="CX839" s="12"/>
      <c r="CY839" s="12"/>
      <c r="CZ839" s="12"/>
      <c r="DA839" s="12"/>
      <c r="DB839" s="12"/>
      <c r="DC839" s="12"/>
      <c r="DD839" s="12"/>
      <c r="DE839" s="12"/>
      <c r="DF839" s="12"/>
      <c r="DG839" s="12"/>
      <c r="DH839" s="12"/>
      <c r="DI839" s="12"/>
      <c r="DJ839" s="12"/>
      <c r="DK839" s="12"/>
      <c r="DL839" s="12"/>
      <c r="DM839" s="12"/>
      <c r="DN839" s="12"/>
      <c r="DO839" s="12"/>
      <c r="DP839" s="12"/>
      <c r="DQ839" s="12"/>
      <c r="DR839" s="12"/>
      <c r="DS839" s="12"/>
      <c r="DT839" s="12"/>
      <c r="DU839" s="12"/>
      <c r="DV839" s="12"/>
      <c r="DW839" s="12"/>
      <c r="DX839" s="12"/>
      <c r="DY839" s="12"/>
      <c r="DZ839" s="12"/>
      <c r="EA839" s="12"/>
      <c r="EB839" s="12"/>
      <c r="EC839" s="12"/>
      <c r="ED839" s="12"/>
      <c r="EE839" s="12"/>
      <c r="EF839" s="12"/>
      <c r="EG839" s="12"/>
      <c r="EH839" s="12"/>
      <c r="EI839" s="12"/>
      <c r="EJ839" s="12"/>
      <c r="EK839" s="12"/>
      <c r="EL839" s="12"/>
      <c r="EM839" s="12"/>
      <c r="EN839" s="12"/>
      <c r="EO839" s="12"/>
      <c r="EP839" s="12"/>
      <c r="EQ839" s="12"/>
      <c r="ER839" s="12"/>
      <c r="ES839" s="12"/>
      <c r="ET839" s="12"/>
      <c r="EU839" s="12"/>
      <c r="EV839" s="12"/>
      <c r="EW839" s="12"/>
      <c r="EX839" s="12"/>
      <c r="EY839" s="12"/>
      <c r="EZ839" s="12"/>
      <c r="FA839" s="12"/>
      <c r="FB839" s="12"/>
      <c r="FC839" s="12"/>
      <c r="FD839" s="12"/>
      <c r="FE839" s="12"/>
      <c r="FF839" s="12"/>
      <c r="FG839" s="12"/>
    </row>
    <row r="840" spans="1:163" ht="12.75" x14ac:dyDescent="0.2">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12"/>
      <c r="BH840" s="12"/>
      <c r="BI840" s="12"/>
      <c r="BJ840" s="12"/>
      <c r="BK840" s="12"/>
      <c r="BL840" s="35">
        <f>'Youth population'!AU840</f>
        <v>0</v>
      </c>
      <c r="BM840" s="12"/>
      <c r="BN840" s="12"/>
      <c r="BO840" s="12"/>
      <c r="BP840" s="12"/>
      <c r="BQ840" s="12"/>
      <c r="BR840" s="12"/>
      <c r="BS840" s="12"/>
      <c r="BT840" s="12"/>
      <c r="BU840" s="12"/>
      <c r="BV840" s="12"/>
      <c r="BW840" s="12"/>
      <c r="BX840" s="12"/>
      <c r="BY840" s="12"/>
      <c r="BZ840" s="12"/>
      <c r="CA840" s="12"/>
      <c r="CB840" s="141"/>
      <c r="CC840" s="12"/>
      <c r="CD840" s="12"/>
      <c r="CE840" s="12"/>
      <c r="CF840" s="12"/>
      <c r="CG840" s="12"/>
      <c r="CH840" s="12"/>
      <c r="CI840" s="12"/>
      <c r="CJ840" s="12"/>
      <c r="CK840" s="12"/>
      <c r="CL840" s="12"/>
      <c r="CM840" s="12"/>
      <c r="CN840" s="12"/>
      <c r="CO840" s="12"/>
      <c r="CP840" s="12"/>
      <c r="CQ840" s="12"/>
      <c r="CR840" s="12"/>
      <c r="CS840" s="12"/>
      <c r="CT840" s="12"/>
      <c r="CU840" s="12"/>
      <c r="CV840" s="12"/>
      <c r="CW840" s="12"/>
      <c r="CX840" s="12"/>
      <c r="CY840" s="12"/>
      <c r="CZ840" s="12"/>
      <c r="DA840" s="12"/>
      <c r="DB840" s="12"/>
      <c r="DC840" s="12"/>
      <c r="DD840" s="12"/>
      <c r="DE840" s="12"/>
      <c r="DF840" s="12"/>
      <c r="DG840" s="12"/>
      <c r="DH840" s="12"/>
      <c r="DI840" s="12"/>
      <c r="DJ840" s="12"/>
      <c r="DK840" s="12"/>
      <c r="DL840" s="12"/>
      <c r="DM840" s="12"/>
      <c r="DN840" s="12"/>
      <c r="DO840" s="12"/>
      <c r="DP840" s="12"/>
      <c r="DQ840" s="12"/>
      <c r="DR840" s="12"/>
      <c r="DS840" s="12"/>
      <c r="DT840" s="12"/>
      <c r="DU840" s="12"/>
      <c r="DV840" s="12"/>
      <c r="DW840" s="12"/>
      <c r="DX840" s="12"/>
      <c r="DY840" s="12"/>
      <c r="DZ840" s="12"/>
      <c r="EA840" s="12"/>
      <c r="EB840" s="12"/>
      <c r="EC840" s="12"/>
      <c r="ED840" s="12"/>
      <c r="EE840" s="12"/>
      <c r="EF840" s="12"/>
      <c r="EG840" s="12"/>
      <c r="EH840" s="12"/>
      <c r="EI840" s="12"/>
      <c r="EJ840" s="12"/>
      <c r="EK840" s="12"/>
      <c r="EL840" s="12"/>
      <c r="EM840" s="12"/>
      <c r="EN840" s="12"/>
      <c r="EO840" s="12"/>
      <c r="EP840" s="12"/>
      <c r="EQ840" s="12"/>
      <c r="ER840" s="12"/>
      <c r="ES840" s="12"/>
      <c r="ET840" s="12"/>
      <c r="EU840" s="12"/>
      <c r="EV840" s="12"/>
      <c r="EW840" s="12"/>
      <c r="EX840" s="12"/>
      <c r="EY840" s="12"/>
      <c r="EZ840" s="12"/>
      <c r="FA840" s="12"/>
      <c r="FB840" s="12"/>
      <c r="FC840" s="12"/>
      <c r="FD840" s="12"/>
      <c r="FE840" s="12"/>
      <c r="FF840" s="12"/>
      <c r="FG840" s="12"/>
    </row>
    <row r="841" spans="1:163" ht="12.75" x14ac:dyDescent="0.2">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12"/>
      <c r="BH841" s="12"/>
      <c r="BI841" s="12"/>
      <c r="BJ841" s="12"/>
      <c r="BK841" s="12"/>
      <c r="BL841" s="81">
        <f>'Youth population'!AU841</f>
        <v>0</v>
      </c>
      <c r="BM841" s="12"/>
      <c r="BN841" s="12"/>
      <c r="BO841" s="12"/>
      <c r="BP841" s="12"/>
      <c r="BQ841" s="12"/>
      <c r="BR841" s="12"/>
      <c r="BS841" s="12"/>
      <c r="BT841" s="12"/>
      <c r="BU841" s="12"/>
      <c r="BV841" s="12"/>
      <c r="BW841" s="12"/>
      <c r="BX841" s="12"/>
      <c r="BY841" s="12"/>
      <c r="BZ841" s="12"/>
      <c r="CA841" s="12"/>
      <c r="CB841" s="141"/>
      <c r="CC841" s="12"/>
      <c r="CD841" s="12"/>
      <c r="CE841" s="12"/>
      <c r="CF841" s="12"/>
      <c r="CG841" s="12"/>
      <c r="CH841" s="12"/>
      <c r="CI841" s="12"/>
      <c r="CJ841" s="12"/>
      <c r="CK841" s="12"/>
      <c r="CL841" s="12"/>
      <c r="CM841" s="12"/>
      <c r="CN841" s="12"/>
      <c r="CO841" s="12"/>
      <c r="CP841" s="12"/>
      <c r="CQ841" s="12"/>
      <c r="CR841" s="12"/>
      <c r="CS841" s="12"/>
      <c r="CT841" s="12"/>
      <c r="CU841" s="12"/>
      <c r="CV841" s="12"/>
      <c r="CW841" s="12"/>
      <c r="CX841" s="12"/>
      <c r="CY841" s="12"/>
      <c r="CZ841" s="12"/>
      <c r="DA841" s="12"/>
      <c r="DB841" s="12"/>
      <c r="DC841" s="12"/>
      <c r="DD841" s="12"/>
      <c r="DE841" s="12"/>
      <c r="DF841" s="12"/>
      <c r="DG841" s="12"/>
      <c r="DH841" s="12"/>
      <c r="DI841" s="12"/>
      <c r="DJ841" s="12"/>
      <c r="DK841" s="12"/>
      <c r="DL841" s="12"/>
      <c r="DM841" s="12"/>
      <c r="DN841" s="12"/>
      <c r="DO841" s="12"/>
      <c r="DP841" s="12"/>
      <c r="DQ841" s="12"/>
      <c r="DR841" s="12"/>
      <c r="DS841" s="12"/>
      <c r="DT841" s="12"/>
      <c r="DU841" s="12"/>
      <c r="DV841" s="12"/>
      <c r="DW841" s="12"/>
      <c r="DX841" s="12"/>
      <c r="DY841" s="12"/>
      <c r="DZ841" s="12"/>
      <c r="EA841" s="12"/>
      <c r="EB841" s="12"/>
      <c r="EC841" s="12"/>
      <c r="ED841" s="12"/>
      <c r="EE841" s="12"/>
      <c r="EF841" s="12"/>
      <c r="EG841" s="12"/>
      <c r="EH841" s="12"/>
      <c r="EI841" s="12"/>
      <c r="EJ841" s="12"/>
      <c r="EK841" s="12"/>
      <c r="EL841" s="12"/>
      <c r="EM841" s="12"/>
      <c r="EN841" s="12"/>
      <c r="EO841" s="12"/>
      <c r="EP841" s="12"/>
      <c r="EQ841" s="12"/>
      <c r="ER841" s="12"/>
      <c r="ES841" s="12"/>
      <c r="ET841" s="12"/>
      <c r="EU841" s="12"/>
      <c r="EV841" s="12"/>
      <c r="EW841" s="12"/>
      <c r="EX841" s="12"/>
      <c r="EY841" s="12"/>
      <c r="EZ841" s="12"/>
      <c r="FA841" s="12"/>
      <c r="FB841" s="12"/>
      <c r="FC841" s="12"/>
      <c r="FD841" s="12"/>
      <c r="FE841" s="12"/>
      <c r="FF841" s="12"/>
      <c r="FG841" s="12"/>
    </row>
    <row r="842" spans="1:163" ht="12.75" x14ac:dyDescent="0.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12"/>
      <c r="BH842" s="12"/>
      <c r="BI842" s="12"/>
      <c r="BJ842" s="12"/>
      <c r="BK842" s="12"/>
      <c r="BL842" s="81">
        <f>'Youth population'!AU842</f>
        <v>0</v>
      </c>
      <c r="BM842" s="12"/>
      <c r="BN842" s="12"/>
      <c r="BO842" s="12"/>
      <c r="BP842" s="12"/>
      <c r="BQ842" s="12"/>
      <c r="BR842" s="12"/>
      <c r="BS842" s="12"/>
      <c r="BT842" s="12"/>
      <c r="BU842" s="12"/>
      <c r="BV842" s="12"/>
      <c r="BW842" s="12"/>
      <c r="BX842" s="12"/>
      <c r="BY842" s="12"/>
      <c r="BZ842" s="12"/>
      <c r="CA842" s="12"/>
      <c r="CB842" s="141"/>
      <c r="CC842" s="12"/>
      <c r="CD842" s="12"/>
      <c r="CE842" s="12"/>
      <c r="CF842" s="12"/>
      <c r="CG842" s="12"/>
      <c r="CH842" s="12"/>
      <c r="CI842" s="12"/>
      <c r="CJ842" s="12"/>
      <c r="CK842" s="12"/>
      <c r="CL842" s="12"/>
      <c r="CM842" s="12"/>
      <c r="CN842" s="12"/>
      <c r="CO842" s="12"/>
      <c r="CP842" s="12"/>
      <c r="CQ842" s="12"/>
      <c r="CR842" s="12"/>
      <c r="CS842" s="12"/>
      <c r="CT842" s="12"/>
      <c r="CU842" s="12"/>
      <c r="CV842" s="12"/>
      <c r="CW842" s="12"/>
      <c r="CX842" s="12"/>
      <c r="CY842" s="12"/>
      <c r="CZ842" s="12"/>
      <c r="DA842" s="12"/>
      <c r="DB842" s="12"/>
      <c r="DC842" s="12"/>
      <c r="DD842" s="12"/>
      <c r="DE842" s="12"/>
      <c r="DF842" s="12"/>
      <c r="DG842" s="12"/>
      <c r="DH842" s="12"/>
      <c r="DI842" s="12"/>
      <c r="DJ842" s="12"/>
      <c r="DK842" s="12"/>
      <c r="DL842" s="12"/>
      <c r="DM842" s="12"/>
      <c r="DN842" s="12"/>
      <c r="DO842" s="12"/>
      <c r="DP842" s="12"/>
      <c r="DQ842" s="12"/>
      <c r="DR842" s="12"/>
      <c r="DS842" s="12"/>
      <c r="DT842" s="12"/>
      <c r="DU842" s="12"/>
      <c r="DV842" s="12"/>
      <c r="DW842" s="12"/>
      <c r="DX842" s="12"/>
      <c r="DY842" s="12"/>
      <c r="DZ842" s="12"/>
      <c r="EA842" s="12"/>
      <c r="EB842" s="12"/>
      <c r="EC842" s="12"/>
      <c r="ED842" s="12"/>
      <c r="EE842" s="12"/>
      <c r="EF842" s="12"/>
      <c r="EG842" s="12"/>
      <c r="EH842" s="12"/>
      <c r="EI842" s="12"/>
      <c r="EJ842" s="12"/>
      <c r="EK842" s="12"/>
      <c r="EL842" s="12"/>
      <c r="EM842" s="12"/>
      <c r="EN842" s="12"/>
      <c r="EO842" s="12"/>
      <c r="EP842" s="12"/>
      <c r="EQ842" s="12"/>
      <c r="ER842" s="12"/>
      <c r="ES842" s="12"/>
      <c r="ET842" s="12"/>
      <c r="EU842" s="12"/>
      <c r="EV842" s="12"/>
      <c r="EW842" s="12"/>
      <c r="EX842" s="12"/>
      <c r="EY842" s="12"/>
      <c r="EZ842" s="12"/>
      <c r="FA842" s="12"/>
      <c r="FB842" s="12"/>
      <c r="FC842" s="12"/>
      <c r="FD842" s="12"/>
      <c r="FE842" s="12"/>
      <c r="FF842" s="12"/>
      <c r="FG842" s="12"/>
    </row>
    <row r="843" spans="1:163" ht="12.75" x14ac:dyDescent="0.2">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12"/>
      <c r="BH843" s="12"/>
      <c r="BI843" s="12"/>
      <c r="BJ843" s="12"/>
      <c r="BK843" s="12"/>
      <c r="BL843" s="35">
        <f>'Youth population'!AU843</f>
        <v>0</v>
      </c>
      <c r="BM843" s="12"/>
      <c r="BN843" s="12"/>
      <c r="BO843" s="12"/>
      <c r="BP843" s="12"/>
      <c r="BQ843" s="12"/>
      <c r="BR843" s="12"/>
      <c r="BS843" s="12"/>
      <c r="BT843" s="12"/>
      <c r="BU843" s="12"/>
      <c r="BV843" s="12"/>
      <c r="BW843" s="12"/>
      <c r="BX843" s="12"/>
      <c r="BY843" s="12"/>
      <c r="BZ843" s="12"/>
      <c r="CA843" s="12"/>
      <c r="CB843" s="141"/>
      <c r="CC843" s="12"/>
      <c r="CD843" s="12"/>
      <c r="CE843" s="12"/>
      <c r="CF843" s="12"/>
      <c r="CG843" s="12"/>
      <c r="CH843" s="12"/>
      <c r="CI843" s="12"/>
      <c r="CJ843" s="12"/>
      <c r="CK843" s="12"/>
      <c r="CL843" s="12"/>
      <c r="CM843" s="12"/>
      <c r="CN843" s="12"/>
      <c r="CO843" s="12"/>
      <c r="CP843" s="12"/>
      <c r="CQ843" s="12"/>
      <c r="CR843" s="12"/>
      <c r="CS843" s="12"/>
      <c r="CT843" s="12"/>
      <c r="CU843" s="12"/>
      <c r="CV843" s="12"/>
      <c r="CW843" s="12"/>
      <c r="CX843" s="12"/>
      <c r="CY843" s="12"/>
      <c r="CZ843" s="12"/>
      <c r="DA843" s="12"/>
      <c r="DB843" s="12"/>
      <c r="DC843" s="12"/>
      <c r="DD843" s="12"/>
      <c r="DE843" s="12"/>
      <c r="DF843" s="12"/>
      <c r="DG843" s="12"/>
      <c r="DH843" s="12"/>
      <c r="DI843" s="12"/>
      <c r="DJ843" s="12"/>
      <c r="DK843" s="12"/>
      <c r="DL843" s="12"/>
      <c r="DM843" s="12"/>
      <c r="DN843" s="12"/>
      <c r="DO843" s="12"/>
      <c r="DP843" s="12"/>
      <c r="DQ843" s="12"/>
      <c r="DR843" s="12"/>
      <c r="DS843" s="12"/>
      <c r="DT843" s="12"/>
      <c r="DU843" s="12"/>
      <c r="DV843" s="12"/>
      <c r="DW843" s="12"/>
      <c r="DX843" s="12"/>
      <c r="DY843" s="12"/>
      <c r="DZ843" s="12"/>
      <c r="EA843" s="12"/>
      <c r="EB843" s="12"/>
      <c r="EC843" s="12"/>
      <c r="ED843" s="12"/>
      <c r="EE843" s="12"/>
      <c r="EF843" s="12"/>
      <c r="EG843" s="12"/>
      <c r="EH843" s="12"/>
      <c r="EI843" s="12"/>
      <c r="EJ843" s="12"/>
      <c r="EK843" s="12"/>
      <c r="EL843" s="12"/>
      <c r="EM843" s="12"/>
      <c r="EN843" s="12"/>
      <c r="EO843" s="12"/>
      <c r="EP843" s="12"/>
      <c r="EQ843" s="12"/>
      <c r="ER843" s="12"/>
      <c r="ES843" s="12"/>
      <c r="ET843" s="12"/>
      <c r="EU843" s="12"/>
      <c r="EV843" s="12"/>
      <c r="EW843" s="12"/>
      <c r="EX843" s="12"/>
      <c r="EY843" s="12"/>
      <c r="EZ843" s="12"/>
      <c r="FA843" s="12"/>
      <c r="FB843" s="12"/>
      <c r="FC843" s="12"/>
      <c r="FD843" s="12"/>
      <c r="FE843" s="12"/>
      <c r="FF843" s="12"/>
      <c r="FG843" s="12"/>
    </row>
    <row r="844" spans="1:163" ht="12.75" x14ac:dyDescent="0.2">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12"/>
      <c r="BH844" s="12"/>
      <c r="BI844" s="12"/>
      <c r="BJ844" s="12"/>
      <c r="BK844" s="12"/>
      <c r="BL844" s="81">
        <f>'Youth population'!AU844</f>
        <v>0</v>
      </c>
      <c r="BM844" s="12"/>
      <c r="BN844" s="12"/>
      <c r="BO844" s="12"/>
      <c r="BP844" s="12"/>
      <c r="BQ844" s="12"/>
      <c r="BR844" s="12"/>
      <c r="BS844" s="12"/>
      <c r="BT844" s="12"/>
      <c r="BU844" s="12"/>
      <c r="BV844" s="12"/>
      <c r="BW844" s="12"/>
      <c r="BX844" s="12"/>
      <c r="BY844" s="12"/>
      <c r="BZ844" s="12"/>
      <c r="CA844" s="12"/>
      <c r="CB844" s="141"/>
      <c r="CC844" s="12"/>
      <c r="CD844" s="12"/>
      <c r="CE844" s="12"/>
      <c r="CF844" s="12"/>
      <c r="CG844" s="12"/>
      <c r="CH844" s="12"/>
      <c r="CI844" s="12"/>
      <c r="CJ844" s="12"/>
      <c r="CK844" s="12"/>
      <c r="CL844" s="12"/>
      <c r="CM844" s="12"/>
      <c r="CN844" s="12"/>
      <c r="CO844" s="12"/>
      <c r="CP844" s="12"/>
      <c r="CQ844" s="12"/>
      <c r="CR844" s="12"/>
      <c r="CS844" s="12"/>
      <c r="CT844" s="12"/>
      <c r="CU844" s="12"/>
      <c r="CV844" s="12"/>
      <c r="CW844" s="12"/>
      <c r="CX844" s="12"/>
      <c r="CY844" s="12"/>
      <c r="CZ844" s="12"/>
      <c r="DA844" s="12"/>
      <c r="DB844" s="12"/>
      <c r="DC844" s="12"/>
      <c r="DD844" s="12"/>
      <c r="DE844" s="12"/>
      <c r="DF844" s="12"/>
      <c r="DG844" s="12"/>
      <c r="DH844" s="12"/>
      <c r="DI844" s="12"/>
      <c r="DJ844" s="12"/>
      <c r="DK844" s="12"/>
      <c r="DL844" s="12"/>
      <c r="DM844" s="12"/>
      <c r="DN844" s="12"/>
      <c r="DO844" s="12"/>
      <c r="DP844" s="12"/>
      <c r="DQ844" s="12"/>
      <c r="DR844" s="12"/>
      <c r="DS844" s="12"/>
      <c r="DT844" s="12"/>
      <c r="DU844" s="12"/>
      <c r="DV844" s="12"/>
      <c r="DW844" s="12"/>
      <c r="DX844" s="12"/>
      <c r="DY844" s="12"/>
      <c r="DZ844" s="12"/>
      <c r="EA844" s="12"/>
      <c r="EB844" s="12"/>
      <c r="EC844" s="12"/>
      <c r="ED844" s="12"/>
      <c r="EE844" s="12"/>
      <c r="EF844" s="12"/>
      <c r="EG844" s="12"/>
      <c r="EH844" s="12"/>
      <c r="EI844" s="12"/>
      <c r="EJ844" s="12"/>
      <c r="EK844" s="12"/>
      <c r="EL844" s="12"/>
      <c r="EM844" s="12"/>
      <c r="EN844" s="12"/>
      <c r="EO844" s="12"/>
      <c r="EP844" s="12"/>
      <c r="EQ844" s="12"/>
      <c r="ER844" s="12"/>
      <c r="ES844" s="12"/>
      <c r="ET844" s="12"/>
      <c r="EU844" s="12"/>
      <c r="EV844" s="12"/>
      <c r="EW844" s="12"/>
      <c r="EX844" s="12"/>
      <c r="EY844" s="12"/>
      <c r="EZ844" s="12"/>
      <c r="FA844" s="12"/>
      <c r="FB844" s="12"/>
      <c r="FC844" s="12"/>
      <c r="FD844" s="12"/>
      <c r="FE844" s="12"/>
      <c r="FF844" s="12"/>
      <c r="FG844" s="12"/>
    </row>
    <row r="845" spans="1:163" ht="12.75" x14ac:dyDescent="0.2">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12"/>
      <c r="BH845" s="12"/>
      <c r="BI845" s="12"/>
      <c r="BJ845" s="12"/>
      <c r="BK845" s="12"/>
      <c r="BL845" s="73">
        <f>'Youth population'!AU845</f>
        <v>0</v>
      </c>
      <c r="BM845" s="12"/>
      <c r="BN845" s="12"/>
      <c r="BO845" s="12"/>
      <c r="BP845" s="12"/>
      <c r="BQ845" s="12"/>
      <c r="BR845" s="12"/>
      <c r="BS845" s="12"/>
      <c r="BT845" s="12"/>
      <c r="BU845" s="12"/>
      <c r="BV845" s="12"/>
      <c r="BW845" s="12"/>
      <c r="BX845" s="12"/>
      <c r="BY845" s="12"/>
      <c r="BZ845" s="12"/>
      <c r="CA845" s="12"/>
      <c r="CB845" s="141"/>
      <c r="CC845" s="12"/>
      <c r="CD845" s="12"/>
      <c r="CE845" s="12"/>
      <c r="CF845" s="12"/>
      <c r="CG845" s="12"/>
      <c r="CH845" s="12"/>
      <c r="CI845" s="12"/>
      <c r="CJ845" s="12"/>
      <c r="CK845" s="12"/>
      <c r="CL845" s="12"/>
      <c r="CM845" s="12"/>
      <c r="CN845" s="12"/>
      <c r="CO845" s="12"/>
      <c r="CP845" s="12"/>
      <c r="CQ845" s="12"/>
      <c r="CR845" s="12"/>
      <c r="CS845" s="12"/>
      <c r="CT845" s="12"/>
      <c r="CU845" s="12"/>
      <c r="CV845" s="12"/>
      <c r="CW845" s="12"/>
      <c r="CX845" s="12"/>
      <c r="CY845" s="12"/>
      <c r="CZ845" s="12"/>
      <c r="DA845" s="12"/>
      <c r="DB845" s="12"/>
      <c r="DC845" s="12"/>
      <c r="DD845" s="12"/>
      <c r="DE845" s="12"/>
      <c r="DF845" s="12"/>
      <c r="DG845" s="12"/>
      <c r="DH845" s="12"/>
      <c r="DI845" s="12"/>
      <c r="DJ845" s="12"/>
      <c r="DK845" s="12"/>
      <c r="DL845" s="12"/>
      <c r="DM845" s="12"/>
      <c r="DN845" s="12"/>
      <c r="DO845" s="12"/>
      <c r="DP845" s="12"/>
      <c r="DQ845" s="12"/>
      <c r="DR845" s="12"/>
      <c r="DS845" s="12"/>
      <c r="DT845" s="12"/>
      <c r="DU845" s="12"/>
      <c r="DV845" s="12"/>
      <c r="DW845" s="12"/>
      <c r="DX845" s="12"/>
      <c r="DY845" s="12"/>
      <c r="DZ845" s="12"/>
      <c r="EA845" s="12"/>
      <c r="EB845" s="12"/>
      <c r="EC845" s="12"/>
      <c r="ED845" s="12"/>
      <c r="EE845" s="12"/>
      <c r="EF845" s="12"/>
      <c r="EG845" s="12"/>
      <c r="EH845" s="12"/>
      <c r="EI845" s="12"/>
      <c r="EJ845" s="12"/>
      <c r="EK845" s="12"/>
      <c r="EL845" s="12"/>
      <c r="EM845" s="12"/>
      <c r="EN845" s="12"/>
      <c r="EO845" s="12"/>
      <c r="EP845" s="12"/>
      <c r="EQ845" s="12"/>
      <c r="ER845" s="12"/>
      <c r="ES845" s="12"/>
      <c r="ET845" s="12"/>
      <c r="EU845" s="12"/>
      <c r="EV845" s="12"/>
      <c r="EW845" s="12"/>
      <c r="EX845" s="12"/>
      <c r="EY845" s="12"/>
      <c r="EZ845" s="12"/>
      <c r="FA845" s="12"/>
      <c r="FB845" s="12"/>
      <c r="FC845" s="12"/>
      <c r="FD845" s="12"/>
      <c r="FE845" s="12"/>
      <c r="FF845" s="12"/>
      <c r="FG845" s="12"/>
    </row>
    <row r="846" spans="1:163" ht="12.75" x14ac:dyDescent="0.2">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12"/>
      <c r="BH846" s="12"/>
      <c r="BI846" s="12"/>
      <c r="BJ846" s="12"/>
      <c r="BK846" s="12"/>
      <c r="BL846" s="35">
        <f>'Youth population'!AU846</f>
        <v>0</v>
      </c>
      <c r="BM846" s="12"/>
      <c r="BN846" s="12"/>
      <c r="BO846" s="12"/>
      <c r="BP846" s="12"/>
      <c r="BQ846" s="12"/>
      <c r="BR846" s="12"/>
      <c r="BS846" s="12"/>
      <c r="BT846" s="12"/>
      <c r="BU846" s="12"/>
      <c r="BV846" s="12"/>
      <c r="BW846" s="12"/>
      <c r="BX846" s="12"/>
      <c r="BY846" s="12"/>
      <c r="BZ846" s="12"/>
      <c r="CA846" s="12"/>
      <c r="CB846" s="141"/>
      <c r="CC846" s="12"/>
      <c r="CD846" s="12"/>
      <c r="CE846" s="12"/>
      <c r="CF846" s="12"/>
      <c r="CG846" s="12"/>
      <c r="CH846" s="12"/>
      <c r="CI846" s="12"/>
      <c r="CJ846" s="12"/>
      <c r="CK846" s="12"/>
      <c r="CL846" s="12"/>
      <c r="CM846" s="12"/>
      <c r="CN846" s="12"/>
      <c r="CO846" s="12"/>
      <c r="CP846" s="12"/>
      <c r="CQ846" s="12"/>
      <c r="CR846" s="12"/>
      <c r="CS846" s="12"/>
      <c r="CT846" s="12"/>
      <c r="CU846" s="12"/>
      <c r="CV846" s="12"/>
      <c r="CW846" s="12"/>
      <c r="CX846" s="12"/>
      <c r="CY846" s="12"/>
      <c r="CZ846" s="12"/>
      <c r="DA846" s="12"/>
      <c r="DB846" s="12"/>
      <c r="DC846" s="12"/>
      <c r="DD846" s="12"/>
      <c r="DE846" s="12"/>
      <c r="DF846" s="12"/>
      <c r="DG846" s="12"/>
      <c r="DH846" s="12"/>
      <c r="DI846" s="12"/>
      <c r="DJ846" s="12"/>
      <c r="DK846" s="12"/>
      <c r="DL846" s="12"/>
      <c r="DM846" s="12"/>
      <c r="DN846" s="12"/>
      <c r="DO846" s="12"/>
      <c r="DP846" s="12"/>
      <c r="DQ846" s="12"/>
      <c r="DR846" s="12"/>
      <c r="DS846" s="12"/>
      <c r="DT846" s="12"/>
      <c r="DU846" s="12"/>
      <c r="DV846" s="12"/>
      <c r="DW846" s="12"/>
      <c r="DX846" s="12"/>
      <c r="DY846" s="12"/>
      <c r="DZ846" s="12"/>
      <c r="EA846" s="12"/>
      <c r="EB846" s="12"/>
      <c r="EC846" s="12"/>
      <c r="ED846" s="12"/>
      <c r="EE846" s="12"/>
      <c r="EF846" s="12"/>
      <c r="EG846" s="12"/>
      <c r="EH846" s="12"/>
      <c r="EI846" s="12"/>
      <c r="EJ846" s="12"/>
      <c r="EK846" s="12"/>
      <c r="EL846" s="12"/>
      <c r="EM846" s="12"/>
      <c r="EN846" s="12"/>
      <c r="EO846" s="12"/>
      <c r="EP846" s="12"/>
      <c r="EQ846" s="12"/>
      <c r="ER846" s="12"/>
      <c r="ES846" s="12"/>
      <c r="ET846" s="12"/>
      <c r="EU846" s="12"/>
      <c r="EV846" s="12"/>
      <c r="EW846" s="12"/>
      <c r="EX846" s="12"/>
      <c r="EY846" s="12"/>
      <c r="EZ846" s="12"/>
      <c r="FA846" s="12"/>
      <c r="FB846" s="12"/>
      <c r="FC846" s="12"/>
      <c r="FD846" s="12"/>
      <c r="FE846" s="12"/>
      <c r="FF846" s="12"/>
      <c r="FG846" s="12"/>
    </row>
    <row r="847" spans="1:163" ht="12.75" x14ac:dyDescent="0.2">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12"/>
      <c r="BH847" s="12"/>
      <c r="BI847" s="12"/>
      <c r="BJ847" s="12"/>
      <c r="BK847" s="12"/>
      <c r="BL847" s="117">
        <f>'Youth population'!AU847</f>
        <v>0</v>
      </c>
      <c r="BM847" s="12"/>
      <c r="BN847" s="12"/>
      <c r="BO847" s="12"/>
      <c r="BP847" s="12"/>
      <c r="BQ847" s="12"/>
      <c r="BR847" s="12"/>
      <c r="BS847" s="12"/>
      <c r="BT847" s="12"/>
      <c r="BU847" s="12"/>
      <c r="BV847" s="12"/>
      <c r="BW847" s="12"/>
      <c r="BX847" s="12"/>
      <c r="BY847" s="12"/>
      <c r="BZ847" s="12"/>
      <c r="CA847" s="12"/>
      <c r="CB847" s="141"/>
      <c r="CC847" s="12"/>
      <c r="CD847" s="12"/>
      <c r="CE847" s="12"/>
      <c r="CF847" s="12"/>
      <c r="CG847" s="12"/>
      <c r="CH847" s="12"/>
      <c r="CI847" s="12"/>
      <c r="CJ847" s="12"/>
      <c r="CK847" s="12"/>
      <c r="CL847" s="12"/>
      <c r="CM847" s="12"/>
      <c r="CN847" s="12"/>
      <c r="CO847" s="12"/>
      <c r="CP847" s="12"/>
      <c r="CQ847" s="12"/>
      <c r="CR847" s="12"/>
      <c r="CS847" s="12"/>
      <c r="CT847" s="12"/>
      <c r="CU847" s="12"/>
      <c r="CV847" s="12"/>
      <c r="CW847" s="12"/>
      <c r="CX847" s="12"/>
      <c r="CY847" s="12"/>
      <c r="CZ847" s="12"/>
      <c r="DA847" s="12"/>
      <c r="DB847" s="12"/>
      <c r="DC847" s="12"/>
      <c r="DD847" s="12"/>
      <c r="DE847" s="12"/>
      <c r="DF847" s="12"/>
      <c r="DG847" s="12"/>
      <c r="DH847" s="12"/>
      <c r="DI847" s="12"/>
      <c r="DJ847" s="12"/>
      <c r="DK847" s="12"/>
      <c r="DL847" s="12"/>
      <c r="DM847" s="12"/>
      <c r="DN847" s="12"/>
      <c r="DO847" s="12"/>
      <c r="DP847" s="12"/>
      <c r="DQ847" s="12"/>
      <c r="DR847" s="12"/>
      <c r="DS847" s="12"/>
      <c r="DT847" s="12"/>
      <c r="DU847" s="12"/>
      <c r="DV847" s="12"/>
      <c r="DW847" s="12"/>
      <c r="DX847" s="12"/>
      <c r="DY847" s="12"/>
      <c r="DZ847" s="12"/>
      <c r="EA847" s="12"/>
      <c r="EB847" s="12"/>
      <c r="EC847" s="12"/>
      <c r="ED847" s="12"/>
      <c r="EE847" s="12"/>
      <c r="EF847" s="12"/>
      <c r="EG847" s="12"/>
      <c r="EH847" s="12"/>
      <c r="EI847" s="12"/>
      <c r="EJ847" s="12"/>
      <c r="EK847" s="12"/>
      <c r="EL847" s="12"/>
      <c r="EM847" s="12"/>
      <c r="EN847" s="12"/>
      <c r="EO847" s="12"/>
      <c r="EP847" s="12"/>
      <c r="EQ847" s="12"/>
      <c r="ER847" s="12"/>
      <c r="ES847" s="12"/>
      <c r="ET847" s="12"/>
      <c r="EU847" s="12"/>
      <c r="EV847" s="12"/>
      <c r="EW847" s="12"/>
      <c r="EX847" s="12"/>
      <c r="EY847" s="12"/>
      <c r="EZ847" s="12"/>
      <c r="FA847" s="12"/>
      <c r="FB847" s="12"/>
      <c r="FC847" s="12"/>
      <c r="FD847" s="12"/>
      <c r="FE847" s="12"/>
      <c r="FF847" s="12"/>
      <c r="FG847" s="12"/>
    </row>
    <row r="848" spans="1:163" ht="12.75" x14ac:dyDescent="0.2">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12"/>
      <c r="BH848" s="12"/>
      <c r="BI848" s="12"/>
      <c r="BJ848" s="12"/>
      <c r="BK848" s="12"/>
      <c r="BL848" s="69">
        <f>'Youth population'!AU848</f>
        <v>0</v>
      </c>
      <c r="BM848" s="12"/>
      <c r="BN848" s="12"/>
      <c r="BO848" s="12"/>
      <c r="BP848" s="12"/>
      <c r="BQ848" s="12"/>
      <c r="BR848" s="12"/>
      <c r="BS848" s="12"/>
      <c r="BT848" s="12"/>
      <c r="BU848" s="12"/>
      <c r="BV848" s="12"/>
      <c r="BW848" s="12"/>
      <c r="BX848" s="12"/>
      <c r="BY848" s="12"/>
      <c r="BZ848" s="12"/>
      <c r="CA848" s="12"/>
      <c r="CB848" s="141"/>
      <c r="CC848" s="12"/>
      <c r="CD848" s="12"/>
      <c r="CE848" s="12"/>
      <c r="CF848" s="12"/>
      <c r="CG848" s="12"/>
      <c r="CH848" s="12"/>
      <c r="CI848" s="12"/>
      <c r="CJ848" s="12"/>
      <c r="CK848" s="12"/>
      <c r="CL848" s="12"/>
      <c r="CM848" s="12"/>
      <c r="CN848" s="12"/>
      <c r="CO848" s="12"/>
      <c r="CP848" s="12"/>
      <c r="CQ848" s="12"/>
      <c r="CR848" s="12"/>
      <c r="CS848" s="12"/>
      <c r="CT848" s="12"/>
      <c r="CU848" s="12"/>
      <c r="CV848" s="12"/>
      <c r="CW848" s="12"/>
      <c r="CX848" s="12"/>
      <c r="CY848" s="12"/>
      <c r="CZ848" s="12"/>
      <c r="DA848" s="12"/>
      <c r="DB848" s="12"/>
      <c r="DC848" s="12"/>
      <c r="DD848" s="12"/>
      <c r="DE848" s="12"/>
      <c r="DF848" s="12"/>
      <c r="DG848" s="12"/>
      <c r="DH848" s="12"/>
      <c r="DI848" s="12"/>
      <c r="DJ848" s="12"/>
      <c r="DK848" s="12"/>
      <c r="DL848" s="12"/>
      <c r="DM848" s="12"/>
      <c r="DN848" s="12"/>
      <c r="DO848" s="12"/>
      <c r="DP848" s="12"/>
      <c r="DQ848" s="12"/>
      <c r="DR848" s="12"/>
      <c r="DS848" s="12"/>
      <c r="DT848" s="12"/>
      <c r="DU848" s="12"/>
      <c r="DV848" s="12"/>
      <c r="DW848" s="12"/>
      <c r="DX848" s="12"/>
      <c r="DY848" s="12"/>
      <c r="DZ848" s="12"/>
      <c r="EA848" s="12"/>
      <c r="EB848" s="12"/>
      <c r="EC848" s="12"/>
      <c r="ED848" s="12"/>
      <c r="EE848" s="12"/>
      <c r="EF848" s="12"/>
      <c r="EG848" s="12"/>
      <c r="EH848" s="12"/>
      <c r="EI848" s="12"/>
      <c r="EJ848" s="12"/>
      <c r="EK848" s="12"/>
      <c r="EL848" s="12"/>
      <c r="EM848" s="12"/>
      <c r="EN848" s="12"/>
      <c r="EO848" s="12"/>
      <c r="EP848" s="12"/>
      <c r="EQ848" s="12"/>
      <c r="ER848" s="12"/>
      <c r="ES848" s="12"/>
      <c r="ET848" s="12"/>
      <c r="EU848" s="12"/>
      <c r="EV848" s="12"/>
      <c r="EW848" s="12"/>
      <c r="EX848" s="12"/>
      <c r="EY848" s="12"/>
      <c r="EZ848" s="12"/>
      <c r="FA848" s="12"/>
      <c r="FB848" s="12"/>
      <c r="FC848" s="12"/>
      <c r="FD848" s="12"/>
      <c r="FE848" s="12"/>
      <c r="FF848" s="12"/>
      <c r="FG848" s="12"/>
    </row>
    <row r="849" spans="1:163" ht="12.75" x14ac:dyDescent="0.2">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12"/>
      <c r="BH849" s="12"/>
      <c r="BI849" s="12"/>
      <c r="BJ849" s="12"/>
      <c r="BK849" s="12"/>
      <c r="BL849" s="117">
        <f>'Youth population'!AU849</f>
        <v>0</v>
      </c>
      <c r="BM849" s="12"/>
      <c r="BN849" s="12"/>
      <c r="BO849" s="12"/>
      <c r="BP849" s="12"/>
      <c r="BQ849" s="12"/>
      <c r="BR849" s="12"/>
      <c r="BS849" s="12"/>
      <c r="BT849" s="12"/>
      <c r="BU849" s="12"/>
      <c r="BV849" s="12"/>
      <c r="BW849" s="12"/>
      <c r="BX849" s="12"/>
      <c r="BY849" s="12"/>
      <c r="BZ849" s="12"/>
      <c r="CA849" s="12"/>
      <c r="CB849" s="141"/>
      <c r="CC849" s="12"/>
      <c r="CD849" s="12"/>
      <c r="CE849" s="12"/>
      <c r="CF849" s="12"/>
      <c r="CG849" s="12"/>
      <c r="CH849" s="12"/>
      <c r="CI849" s="12"/>
      <c r="CJ849" s="12"/>
      <c r="CK849" s="12"/>
      <c r="CL849" s="12"/>
      <c r="CM849" s="12"/>
      <c r="CN849" s="12"/>
      <c r="CO849" s="12"/>
      <c r="CP849" s="12"/>
      <c r="CQ849" s="12"/>
      <c r="CR849" s="12"/>
      <c r="CS849" s="12"/>
      <c r="CT849" s="12"/>
      <c r="CU849" s="12"/>
      <c r="CV849" s="12"/>
      <c r="CW849" s="12"/>
      <c r="CX849" s="12"/>
      <c r="CY849" s="12"/>
      <c r="CZ849" s="12"/>
      <c r="DA849" s="12"/>
      <c r="DB849" s="12"/>
      <c r="DC849" s="12"/>
      <c r="DD849" s="12"/>
      <c r="DE849" s="12"/>
      <c r="DF849" s="12"/>
      <c r="DG849" s="12"/>
      <c r="DH849" s="12"/>
      <c r="DI849" s="12"/>
      <c r="DJ849" s="12"/>
      <c r="DK849" s="12"/>
      <c r="DL849" s="12"/>
      <c r="DM849" s="12"/>
      <c r="DN849" s="12"/>
      <c r="DO849" s="12"/>
      <c r="DP849" s="12"/>
      <c r="DQ849" s="12"/>
      <c r="DR849" s="12"/>
      <c r="DS849" s="12"/>
      <c r="DT849" s="12"/>
      <c r="DU849" s="12"/>
      <c r="DV849" s="12"/>
      <c r="DW849" s="12"/>
      <c r="DX849" s="12"/>
      <c r="DY849" s="12"/>
      <c r="DZ849" s="12"/>
      <c r="EA849" s="12"/>
      <c r="EB849" s="12"/>
      <c r="EC849" s="12"/>
      <c r="ED849" s="12"/>
      <c r="EE849" s="12"/>
      <c r="EF849" s="12"/>
      <c r="EG849" s="12"/>
      <c r="EH849" s="12"/>
      <c r="EI849" s="12"/>
      <c r="EJ849" s="12"/>
      <c r="EK849" s="12"/>
      <c r="EL849" s="12"/>
      <c r="EM849" s="12"/>
      <c r="EN849" s="12"/>
      <c r="EO849" s="12"/>
      <c r="EP849" s="12"/>
      <c r="EQ849" s="12"/>
      <c r="ER849" s="12"/>
      <c r="ES849" s="12"/>
      <c r="ET849" s="12"/>
      <c r="EU849" s="12"/>
      <c r="EV849" s="12"/>
      <c r="EW849" s="12"/>
      <c r="EX849" s="12"/>
      <c r="EY849" s="12"/>
      <c r="EZ849" s="12"/>
      <c r="FA849" s="12"/>
      <c r="FB849" s="12"/>
      <c r="FC849" s="12"/>
      <c r="FD849" s="12"/>
      <c r="FE849" s="12"/>
      <c r="FF849" s="12"/>
      <c r="FG849" s="12"/>
    </row>
    <row r="850" spans="1:163" ht="12.75" x14ac:dyDescent="0.2">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12"/>
      <c r="BH850" s="12"/>
      <c r="BI850" s="12"/>
      <c r="BJ850" s="12"/>
      <c r="BK850" s="12"/>
      <c r="BL850" s="35">
        <f>'Youth population'!AU850</f>
        <v>0</v>
      </c>
      <c r="BM850" s="12"/>
      <c r="BN850" s="12"/>
      <c r="BO850" s="12"/>
      <c r="BP850" s="12"/>
      <c r="BQ850" s="12"/>
      <c r="BR850" s="12"/>
      <c r="BS850" s="12"/>
      <c r="BT850" s="12"/>
      <c r="BU850" s="12"/>
      <c r="BV850" s="12"/>
      <c r="BW850" s="12"/>
      <c r="BX850" s="12"/>
      <c r="BY850" s="12"/>
      <c r="BZ850" s="12"/>
      <c r="CA850" s="12"/>
      <c r="CB850" s="141"/>
      <c r="CC850" s="12"/>
      <c r="CD850" s="12"/>
      <c r="CE850" s="12"/>
      <c r="CF850" s="12"/>
      <c r="CG850" s="12"/>
      <c r="CH850" s="12"/>
      <c r="CI850" s="12"/>
      <c r="CJ850" s="12"/>
      <c r="CK850" s="12"/>
      <c r="CL850" s="12"/>
      <c r="CM850" s="12"/>
      <c r="CN850" s="12"/>
      <c r="CO850" s="12"/>
      <c r="CP850" s="12"/>
      <c r="CQ850" s="12"/>
      <c r="CR850" s="12"/>
      <c r="CS850" s="12"/>
      <c r="CT850" s="12"/>
      <c r="CU850" s="12"/>
      <c r="CV850" s="12"/>
      <c r="CW850" s="12"/>
      <c r="CX850" s="12"/>
      <c r="CY850" s="12"/>
      <c r="CZ850" s="12"/>
      <c r="DA850" s="12"/>
      <c r="DB850" s="12"/>
      <c r="DC850" s="12"/>
      <c r="DD850" s="12"/>
      <c r="DE850" s="12"/>
      <c r="DF850" s="12"/>
      <c r="DG850" s="12"/>
      <c r="DH850" s="12"/>
      <c r="DI850" s="12"/>
      <c r="DJ850" s="12"/>
      <c r="DK850" s="12"/>
      <c r="DL850" s="12"/>
      <c r="DM850" s="12"/>
      <c r="DN850" s="12"/>
      <c r="DO850" s="12"/>
      <c r="DP850" s="12"/>
      <c r="DQ850" s="12"/>
      <c r="DR850" s="12"/>
      <c r="DS850" s="12"/>
      <c r="DT850" s="12"/>
      <c r="DU850" s="12"/>
      <c r="DV850" s="12"/>
      <c r="DW850" s="12"/>
      <c r="DX850" s="12"/>
      <c r="DY850" s="12"/>
      <c r="DZ850" s="12"/>
      <c r="EA850" s="12"/>
      <c r="EB850" s="12"/>
      <c r="EC850" s="12"/>
      <c r="ED850" s="12"/>
      <c r="EE850" s="12"/>
      <c r="EF850" s="12"/>
      <c r="EG850" s="12"/>
      <c r="EH850" s="12"/>
      <c r="EI850" s="12"/>
      <c r="EJ850" s="12"/>
      <c r="EK850" s="12"/>
      <c r="EL850" s="12"/>
      <c r="EM850" s="12"/>
      <c r="EN850" s="12"/>
      <c r="EO850" s="12"/>
      <c r="EP850" s="12"/>
      <c r="EQ850" s="12"/>
      <c r="ER850" s="12"/>
      <c r="ES850" s="12"/>
      <c r="ET850" s="12"/>
      <c r="EU850" s="12"/>
      <c r="EV850" s="12"/>
      <c r="EW850" s="12"/>
      <c r="EX850" s="12"/>
      <c r="EY850" s="12"/>
      <c r="EZ850" s="12"/>
      <c r="FA850" s="12"/>
      <c r="FB850" s="12"/>
      <c r="FC850" s="12"/>
      <c r="FD850" s="12"/>
      <c r="FE850" s="12"/>
      <c r="FF850" s="12"/>
      <c r="FG850" s="12"/>
    </row>
    <row r="851" spans="1:163" ht="12.75" x14ac:dyDescent="0.2">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12"/>
      <c r="BH851" s="12"/>
      <c r="BI851" s="12"/>
      <c r="BJ851" s="12"/>
      <c r="BK851" s="12"/>
      <c r="BL851" s="117">
        <f>'Youth population'!AU851</f>
        <v>0</v>
      </c>
      <c r="BM851" s="12"/>
      <c r="BN851" s="12"/>
      <c r="BO851" s="12"/>
      <c r="BP851" s="12"/>
      <c r="BQ851" s="12"/>
      <c r="BR851" s="12"/>
      <c r="BS851" s="12"/>
      <c r="BT851" s="12"/>
      <c r="BU851" s="12"/>
      <c r="BV851" s="12"/>
      <c r="BW851" s="12"/>
      <c r="BX851" s="12"/>
      <c r="BY851" s="12"/>
      <c r="BZ851" s="12"/>
      <c r="CA851" s="12"/>
      <c r="CB851" s="141"/>
      <c r="CC851" s="12"/>
      <c r="CD851" s="12"/>
      <c r="CE851" s="12"/>
      <c r="CF851" s="12"/>
      <c r="CG851" s="12"/>
      <c r="CH851" s="12"/>
      <c r="CI851" s="12"/>
      <c r="CJ851" s="12"/>
      <c r="CK851" s="12"/>
      <c r="CL851" s="12"/>
      <c r="CM851" s="12"/>
      <c r="CN851" s="12"/>
      <c r="CO851" s="12"/>
      <c r="CP851" s="12"/>
      <c r="CQ851" s="12"/>
      <c r="CR851" s="12"/>
      <c r="CS851" s="12"/>
      <c r="CT851" s="12"/>
      <c r="CU851" s="12"/>
      <c r="CV851" s="12"/>
      <c r="CW851" s="12"/>
      <c r="CX851" s="12"/>
      <c r="CY851" s="12"/>
      <c r="CZ851" s="12"/>
      <c r="DA851" s="12"/>
      <c r="DB851" s="12"/>
      <c r="DC851" s="12"/>
      <c r="DD851" s="12"/>
      <c r="DE851" s="12"/>
      <c r="DF851" s="12"/>
      <c r="DG851" s="12"/>
      <c r="DH851" s="12"/>
      <c r="DI851" s="12"/>
      <c r="DJ851" s="12"/>
      <c r="DK851" s="12"/>
      <c r="DL851" s="12"/>
      <c r="DM851" s="12"/>
      <c r="DN851" s="12"/>
      <c r="DO851" s="12"/>
      <c r="DP851" s="12"/>
      <c r="DQ851" s="12"/>
      <c r="DR851" s="12"/>
      <c r="DS851" s="12"/>
      <c r="DT851" s="12"/>
      <c r="DU851" s="12"/>
      <c r="DV851" s="12"/>
      <c r="DW851" s="12"/>
      <c r="DX851" s="12"/>
      <c r="DY851" s="12"/>
      <c r="DZ851" s="12"/>
      <c r="EA851" s="12"/>
      <c r="EB851" s="12"/>
      <c r="EC851" s="12"/>
      <c r="ED851" s="12"/>
      <c r="EE851" s="12"/>
      <c r="EF851" s="12"/>
      <c r="EG851" s="12"/>
      <c r="EH851" s="12"/>
      <c r="EI851" s="12"/>
      <c r="EJ851" s="12"/>
      <c r="EK851" s="12"/>
      <c r="EL851" s="12"/>
      <c r="EM851" s="12"/>
      <c r="EN851" s="12"/>
      <c r="EO851" s="12"/>
      <c r="EP851" s="12"/>
      <c r="EQ851" s="12"/>
      <c r="ER851" s="12"/>
      <c r="ES851" s="12"/>
      <c r="ET851" s="12"/>
      <c r="EU851" s="12"/>
      <c r="EV851" s="12"/>
      <c r="EW851" s="12"/>
      <c r="EX851" s="12"/>
      <c r="EY851" s="12"/>
      <c r="EZ851" s="12"/>
      <c r="FA851" s="12"/>
      <c r="FB851" s="12"/>
      <c r="FC851" s="12"/>
      <c r="FD851" s="12"/>
      <c r="FE851" s="12"/>
      <c r="FF851" s="12"/>
      <c r="FG851" s="12"/>
    </row>
    <row r="852" spans="1:163" ht="12.75" x14ac:dyDescent="0.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12"/>
      <c r="BH852" s="12"/>
      <c r="BI852" s="12"/>
      <c r="BJ852" s="12"/>
      <c r="BK852" s="12"/>
      <c r="BL852" s="35">
        <f>'Youth population'!AU852</f>
        <v>0</v>
      </c>
      <c r="BM852" s="12"/>
      <c r="BN852" s="12"/>
      <c r="BO852" s="12"/>
      <c r="BP852" s="12"/>
      <c r="BQ852" s="12"/>
      <c r="BR852" s="12"/>
      <c r="BS852" s="12"/>
      <c r="BT852" s="12"/>
      <c r="BU852" s="12"/>
      <c r="BV852" s="12"/>
      <c r="BW852" s="12"/>
      <c r="BX852" s="12"/>
      <c r="BY852" s="12"/>
      <c r="BZ852" s="12"/>
      <c r="CA852" s="12"/>
      <c r="CB852" s="141"/>
      <c r="CC852" s="12"/>
      <c r="CD852" s="12"/>
      <c r="CE852" s="12"/>
      <c r="CF852" s="12"/>
      <c r="CG852" s="12"/>
      <c r="CH852" s="12"/>
      <c r="CI852" s="12"/>
      <c r="CJ852" s="12"/>
      <c r="CK852" s="12"/>
      <c r="CL852" s="12"/>
      <c r="CM852" s="12"/>
      <c r="CN852" s="12"/>
      <c r="CO852" s="12"/>
      <c r="CP852" s="12"/>
      <c r="CQ852" s="12"/>
      <c r="CR852" s="12"/>
      <c r="CS852" s="12"/>
      <c r="CT852" s="12"/>
      <c r="CU852" s="12"/>
      <c r="CV852" s="12"/>
      <c r="CW852" s="12"/>
      <c r="CX852" s="12"/>
      <c r="CY852" s="12"/>
      <c r="CZ852" s="12"/>
      <c r="DA852" s="12"/>
      <c r="DB852" s="12"/>
      <c r="DC852" s="12"/>
      <c r="DD852" s="12"/>
      <c r="DE852" s="12"/>
      <c r="DF852" s="12"/>
      <c r="DG852" s="12"/>
      <c r="DH852" s="12"/>
      <c r="DI852" s="12"/>
      <c r="DJ852" s="12"/>
      <c r="DK852" s="12"/>
      <c r="DL852" s="12"/>
      <c r="DM852" s="12"/>
      <c r="DN852" s="12"/>
      <c r="DO852" s="12"/>
      <c r="DP852" s="12"/>
      <c r="DQ852" s="12"/>
      <c r="DR852" s="12"/>
      <c r="DS852" s="12"/>
      <c r="DT852" s="12"/>
      <c r="DU852" s="12"/>
      <c r="DV852" s="12"/>
      <c r="DW852" s="12"/>
      <c r="DX852" s="12"/>
      <c r="DY852" s="12"/>
      <c r="DZ852" s="12"/>
      <c r="EA852" s="12"/>
      <c r="EB852" s="12"/>
      <c r="EC852" s="12"/>
      <c r="ED852" s="12"/>
      <c r="EE852" s="12"/>
      <c r="EF852" s="12"/>
      <c r="EG852" s="12"/>
      <c r="EH852" s="12"/>
      <c r="EI852" s="12"/>
      <c r="EJ852" s="12"/>
      <c r="EK852" s="12"/>
      <c r="EL852" s="12"/>
      <c r="EM852" s="12"/>
      <c r="EN852" s="12"/>
      <c r="EO852" s="12"/>
      <c r="EP852" s="12"/>
      <c r="EQ852" s="12"/>
      <c r="ER852" s="12"/>
      <c r="ES852" s="12"/>
      <c r="ET852" s="12"/>
      <c r="EU852" s="12"/>
      <c r="EV852" s="12"/>
      <c r="EW852" s="12"/>
      <c r="EX852" s="12"/>
      <c r="EY852" s="12"/>
      <c r="EZ852" s="12"/>
      <c r="FA852" s="12"/>
      <c r="FB852" s="12"/>
      <c r="FC852" s="12"/>
      <c r="FD852" s="12"/>
      <c r="FE852" s="12"/>
      <c r="FF852" s="12"/>
      <c r="FG852" s="12"/>
    </row>
    <row r="853" spans="1:163" ht="12.75" x14ac:dyDescent="0.2">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12"/>
      <c r="BH853" s="12"/>
      <c r="BI853" s="12"/>
      <c r="BJ853" s="12"/>
      <c r="BK853" s="12"/>
      <c r="BL853" s="310">
        <f>'Youth population'!AU853</f>
        <v>0</v>
      </c>
      <c r="BM853" s="12"/>
      <c r="BN853" s="12"/>
      <c r="BO853" s="12"/>
      <c r="BP853" s="12"/>
      <c r="BQ853" s="12"/>
      <c r="BR853" s="12"/>
      <c r="BS853" s="12"/>
      <c r="BT853" s="12"/>
      <c r="BU853" s="12"/>
      <c r="BV853" s="12"/>
      <c r="BW853" s="12"/>
      <c r="BX853" s="12"/>
      <c r="BY853" s="12"/>
      <c r="BZ853" s="12"/>
      <c r="CA853" s="12"/>
      <c r="CB853" s="141"/>
      <c r="CC853" s="12"/>
      <c r="CD853" s="12"/>
      <c r="CE853" s="12"/>
      <c r="CF853" s="12"/>
      <c r="CG853" s="12"/>
      <c r="CH853" s="12"/>
      <c r="CI853" s="12"/>
      <c r="CJ853" s="12"/>
      <c r="CK853" s="12"/>
      <c r="CL853" s="12"/>
      <c r="CM853" s="12"/>
      <c r="CN853" s="12"/>
      <c r="CO853" s="12"/>
      <c r="CP853" s="12"/>
      <c r="CQ853" s="12"/>
      <c r="CR853" s="12"/>
      <c r="CS853" s="12"/>
      <c r="CT853" s="12"/>
      <c r="CU853" s="12"/>
      <c r="CV853" s="12"/>
      <c r="CW853" s="12"/>
      <c r="CX853" s="12"/>
      <c r="CY853" s="12"/>
      <c r="CZ853" s="12"/>
      <c r="DA853" s="12"/>
      <c r="DB853" s="12"/>
      <c r="DC853" s="12"/>
      <c r="DD853" s="12"/>
      <c r="DE853" s="12"/>
      <c r="DF853" s="12"/>
      <c r="DG853" s="12"/>
      <c r="DH853" s="12"/>
      <c r="DI853" s="12"/>
      <c r="DJ853" s="12"/>
      <c r="DK853" s="12"/>
      <c r="DL853" s="12"/>
      <c r="DM853" s="12"/>
      <c r="DN853" s="12"/>
      <c r="DO853" s="12"/>
      <c r="DP853" s="12"/>
      <c r="DQ853" s="12"/>
      <c r="DR853" s="12"/>
      <c r="DS853" s="12"/>
      <c r="DT853" s="12"/>
      <c r="DU853" s="12"/>
      <c r="DV853" s="12"/>
      <c r="DW853" s="12"/>
      <c r="DX853" s="12"/>
      <c r="DY853" s="12"/>
      <c r="DZ853" s="12"/>
      <c r="EA853" s="12"/>
      <c r="EB853" s="12"/>
      <c r="EC853" s="12"/>
      <c r="ED853" s="12"/>
      <c r="EE853" s="12"/>
      <c r="EF853" s="12"/>
      <c r="EG853" s="12"/>
      <c r="EH853" s="12"/>
      <c r="EI853" s="12"/>
      <c r="EJ853" s="12"/>
      <c r="EK853" s="12"/>
      <c r="EL853" s="12"/>
      <c r="EM853" s="12"/>
      <c r="EN853" s="12"/>
      <c r="EO853" s="12"/>
      <c r="EP853" s="12"/>
      <c r="EQ853" s="12"/>
      <c r="ER853" s="12"/>
      <c r="ES853" s="12"/>
      <c r="ET853" s="12"/>
      <c r="EU853" s="12"/>
      <c r="EV853" s="12"/>
      <c r="EW853" s="12"/>
      <c r="EX853" s="12"/>
      <c r="EY853" s="12"/>
      <c r="EZ853" s="12"/>
      <c r="FA853" s="12"/>
      <c r="FB853" s="12"/>
      <c r="FC853" s="12"/>
      <c r="FD853" s="12"/>
      <c r="FE853" s="12"/>
      <c r="FF853" s="12"/>
      <c r="FG853" s="12"/>
    </row>
    <row r="854" spans="1:163" ht="12.75" x14ac:dyDescent="0.2">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12"/>
      <c r="BH854" s="12"/>
      <c r="BI854" s="12"/>
      <c r="BJ854" s="12"/>
      <c r="BK854" s="12"/>
      <c r="BL854" s="69">
        <f>'Youth population'!AU854</f>
        <v>0</v>
      </c>
      <c r="BM854" s="12"/>
      <c r="BN854" s="12"/>
      <c r="BO854" s="12"/>
      <c r="BP854" s="12"/>
      <c r="BQ854" s="12"/>
      <c r="BR854" s="12"/>
      <c r="BS854" s="12"/>
      <c r="BT854" s="12"/>
      <c r="BU854" s="12"/>
      <c r="BV854" s="12"/>
      <c r="BW854" s="12"/>
      <c r="BX854" s="12"/>
      <c r="BY854" s="12"/>
      <c r="BZ854" s="12"/>
      <c r="CA854" s="12"/>
      <c r="CB854" s="141"/>
      <c r="CC854" s="12"/>
      <c r="CD854" s="12"/>
      <c r="CE854" s="12"/>
      <c r="CF854" s="12"/>
      <c r="CG854" s="12"/>
      <c r="CH854" s="12"/>
      <c r="CI854" s="12"/>
      <c r="CJ854" s="12"/>
      <c r="CK854" s="12"/>
      <c r="CL854" s="12"/>
      <c r="CM854" s="12"/>
      <c r="CN854" s="12"/>
      <c r="CO854" s="12"/>
      <c r="CP854" s="12"/>
      <c r="CQ854" s="12"/>
      <c r="CR854" s="12"/>
      <c r="CS854" s="12"/>
      <c r="CT854" s="12"/>
      <c r="CU854" s="12"/>
      <c r="CV854" s="12"/>
      <c r="CW854" s="12"/>
      <c r="CX854" s="12"/>
      <c r="CY854" s="12"/>
      <c r="CZ854" s="12"/>
      <c r="DA854" s="12"/>
      <c r="DB854" s="12"/>
      <c r="DC854" s="12"/>
      <c r="DD854" s="12"/>
      <c r="DE854" s="12"/>
      <c r="DF854" s="12"/>
      <c r="DG854" s="12"/>
      <c r="DH854" s="12"/>
      <c r="DI854" s="12"/>
      <c r="DJ854" s="12"/>
      <c r="DK854" s="12"/>
      <c r="DL854" s="12"/>
      <c r="DM854" s="12"/>
      <c r="DN854" s="12"/>
      <c r="DO854" s="12"/>
      <c r="DP854" s="12"/>
      <c r="DQ854" s="12"/>
      <c r="DR854" s="12"/>
      <c r="DS854" s="12"/>
      <c r="DT854" s="12"/>
      <c r="DU854" s="12"/>
      <c r="DV854" s="12"/>
      <c r="DW854" s="12"/>
      <c r="DX854" s="12"/>
      <c r="DY854" s="12"/>
      <c r="DZ854" s="12"/>
      <c r="EA854" s="12"/>
      <c r="EB854" s="12"/>
      <c r="EC854" s="12"/>
      <c r="ED854" s="12"/>
      <c r="EE854" s="12"/>
      <c r="EF854" s="12"/>
      <c r="EG854" s="12"/>
      <c r="EH854" s="12"/>
      <c r="EI854" s="12"/>
      <c r="EJ854" s="12"/>
      <c r="EK854" s="12"/>
      <c r="EL854" s="12"/>
      <c r="EM854" s="12"/>
      <c r="EN854" s="12"/>
      <c r="EO854" s="12"/>
      <c r="EP854" s="12"/>
      <c r="EQ854" s="12"/>
      <c r="ER854" s="12"/>
      <c r="ES854" s="12"/>
      <c r="ET854" s="12"/>
      <c r="EU854" s="12"/>
      <c r="EV854" s="12"/>
      <c r="EW854" s="12"/>
      <c r="EX854" s="12"/>
      <c r="EY854" s="12"/>
      <c r="EZ854" s="12"/>
      <c r="FA854" s="12"/>
      <c r="FB854" s="12"/>
      <c r="FC854" s="12"/>
      <c r="FD854" s="12"/>
      <c r="FE854" s="12"/>
      <c r="FF854" s="12"/>
      <c r="FG854" s="12"/>
    </row>
    <row r="855" spans="1:163" ht="12.75" x14ac:dyDescent="0.2">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12"/>
      <c r="BH855" s="12"/>
      <c r="BI855" s="12"/>
      <c r="BJ855" s="12"/>
      <c r="BK855" s="12"/>
      <c r="BL855" s="81">
        <f>'Youth population'!AU855</f>
        <v>0</v>
      </c>
      <c r="BM855" s="12"/>
      <c r="BN855" s="12"/>
      <c r="BO855" s="12"/>
      <c r="BP855" s="12"/>
      <c r="BQ855" s="12"/>
      <c r="BR855" s="12"/>
      <c r="BS855" s="12"/>
      <c r="BT855" s="12"/>
      <c r="BU855" s="12"/>
      <c r="BV855" s="12"/>
      <c r="BW855" s="12"/>
      <c r="BX855" s="12"/>
      <c r="BY855" s="12"/>
      <c r="BZ855" s="12"/>
      <c r="CA855" s="12"/>
      <c r="CB855" s="141"/>
      <c r="CC855" s="12"/>
      <c r="CD855" s="12"/>
      <c r="CE855" s="12"/>
      <c r="CF855" s="12"/>
      <c r="CG855" s="12"/>
      <c r="CH855" s="12"/>
      <c r="CI855" s="12"/>
      <c r="CJ855" s="12"/>
      <c r="CK855" s="12"/>
      <c r="CL855" s="12"/>
      <c r="CM855" s="12"/>
      <c r="CN855" s="12"/>
      <c r="CO855" s="12"/>
      <c r="CP855" s="12"/>
      <c r="CQ855" s="12"/>
      <c r="CR855" s="12"/>
      <c r="CS855" s="12"/>
      <c r="CT855" s="12"/>
      <c r="CU855" s="12"/>
      <c r="CV855" s="12"/>
      <c r="CW855" s="12"/>
      <c r="CX855" s="12"/>
      <c r="CY855" s="12"/>
      <c r="CZ855" s="12"/>
      <c r="DA855" s="12"/>
      <c r="DB855" s="12"/>
      <c r="DC855" s="12"/>
      <c r="DD855" s="12"/>
      <c r="DE855" s="12"/>
      <c r="DF855" s="12"/>
      <c r="DG855" s="12"/>
      <c r="DH855" s="12"/>
      <c r="DI855" s="12"/>
      <c r="DJ855" s="12"/>
      <c r="DK855" s="12"/>
      <c r="DL855" s="12"/>
      <c r="DM855" s="12"/>
      <c r="DN855" s="12"/>
      <c r="DO855" s="12"/>
      <c r="DP855" s="12"/>
      <c r="DQ855" s="12"/>
      <c r="DR855" s="12"/>
      <c r="DS855" s="12"/>
      <c r="DT855" s="12"/>
      <c r="DU855" s="12"/>
      <c r="DV855" s="12"/>
      <c r="DW855" s="12"/>
      <c r="DX855" s="12"/>
      <c r="DY855" s="12"/>
      <c r="DZ855" s="12"/>
      <c r="EA855" s="12"/>
      <c r="EB855" s="12"/>
      <c r="EC855" s="12"/>
      <c r="ED855" s="12"/>
      <c r="EE855" s="12"/>
      <c r="EF855" s="12"/>
      <c r="EG855" s="12"/>
      <c r="EH855" s="12"/>
      <c r="EI855" s="12"/>
      <c r="EJ855" s="12"/>
      <c r="EK855" s="12"/>
      <c r="EL855" s="12"/>
      <c r="EM855" s="12"/>
      <c r="EN855" s="12"/>
      <c r="EO855" s="12"/>
      <c r="EP855" s="12"/>
      <c r="EQ855" s="12"/>
      <c r="ER855" s="12"/>
      <c r="ES855" s="12"/>
      <c r="ET855" s="12"/>
      <c r="EU855" s="12"/>
      <c r="EV855" s="12"/>
      <c r="EW855" s="12"/>
      <c r="EX855" s="12"/>
      <c r="EY855" s="12"/>
      <c r="EZ855" s="12"/>
      <c r="FA855" s="12"/>
      <c r="FB855" s="12"/>
      <c r="FC855" s="12"/>
      <c r="FD855" s="12"/>
      <c r="FE855" s="12"/>
      <c r="FF855" s="12"/>
      <c r="FG855" s="12"/>
    </row>
    <row r="856" spans="1:163" ht="12.75" x14ac:dyDescent="0.2">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12"/>
      <c r="BH856" s="12"/>
      <c r="BI856" s="12"/>
      <c r="BJ856" s="12"/>
      <c r="BK856" s="12"/>
      <c r="BL856" s="69">
        <f>'Youth population'!AU856</f>
        <v>0</v>
      </c>
      <c r="BM856" s="12"/>
      <c r="BN856" s="12"/>
      <c r="BO856" s="12"/>
      <c r="BP856" s="12"/>
      <c r="BQ856" s="12"/>
      <c r="BR856" s="12"/>
      <c r="BS856" s="12"/>
      <c r="BT856" s="12"/>
      <c r="BU856" s="12"/>
      <c r="BV856" s="12"/>
      <c r="BW856" s="12"/>
      <c r="BX856" s="12"/>
      <c r="BY856" s="12"/>
      <c r="BZ856" s="12"/>
      <c r="CA856" s="12"/>
      <c r="CB856" s="141"/>
      <c r="CC856" s="12"/>
      <c r="CD856" s="12"/>
      <c r="CE856" s="12"/>
      <c r="CF856" s="12"/>
      <c r="CG856" s="12"/>
      <c r="CH856" s="12"/>
      <c r="CI856" s="12"/>
      <c r="CJ856" s="12"/>
      <c r="CK856" s="12"/>
      <c r="CL856" s="12"/>
      <c r="CM856" s="12"/>
      <c r="CN856" s="12"/>
      <c r="CO856" s="12"/>
      <c r="CP856" s="12"/>
      <c r="CQ856" s="12"/>
      <c r="CR856" s="12"/>
      <c r="CS856" s="12"/>
      <c r="CT856" s="12"/>
      <c r="CU856" s="12"/>
      <c r="CV856" s="12"/>
      <c r="CW856" s="12"/>
      <c r="CX856" s="12"/>
      <c r="CY856" s="12"/>
      <c r="CZ856" s="12"/>
      <c r="DA856" s="12"/>
      <c r="DB856" s="12"/>
      <c r="DC856" s="12"/>
      <c r="DD856" s="12"/>
      <c r="DE856" s="12"/>
      <c r="DF856" s="12"/>
      <c r="DG856" s="12"/>
      <c r="DH856" s="12"/>
      <c r="DI856" s="12"/>
      <c r="DJ856" s="12"/>
      <c r="DK856" s="12"/>
      <c r="DL856" s="12"/>
      <c r="DM856" s="12"/>
      <c r="DN856" s="12"/>
      <c r="DO856" s="12"/>
      <c r="DP856" s="12"/>
      <c r="DQ856" s="12"/>
      <c r="DR856" s="12"/>
      <c r="DS856" s="12"/>
      <c r="DT856" s="12"/>
      <c r="DU856" s="12"/>
      <c r="DV856" s="12"/>
      <c r="DW856" s="12"/>
      <c r="DX856" s="12"/>
      <c r="DY856" s="12"/>
      <c r="DZ856" s="12"/>
      <c r="EA856" s="12"/>
      <c r="EB856" s="12"/>
      <c r="EC856" s="12"/>
      <c r="ED856" s="12"/>
      <c r="EE856" s="12"/>
      <c r="EF856" s="12"/>
      <c r="EG856" s="12"/>
      <c r="EH856" s="12"/>
      <c r="EI856" s="12"/>
      <c r="EJ856" s="12"/>
      <c r="EK856" s="12"/>
      <c r="EL856" s="12"/>
      <c r="EM856" s="12"/>
      <c r="EN856" s="12"/>
      <c r="EO856" s="12"/>
      <c r="EP856" s="12"/>
      <c r="EQ856" s="12"/>
      <c r="ER856" s="12"/>
      <c r="ES856" s="12"/>
      <c r="ET856" s="12"/>
      <c r="EU856" s="12"/>
      <c r="EV856" s="12"/>
      <c r="EW856" s="12"/>
      <c r="EX856" s="12"/>
      <c r="EY856" s="12"/>
      <c r="EZ856" s="12"/>
      <c r="FA856" s="12"/>
      <c r="FB856" s="12"/>
      <c r="FC856" s="12"/>
      <c r="FD856" s="12"/>
      <c r="FE856" s="12"/>
      <c r="FF856" s="12"/>
      <c r="FG856" s="12"/>
    </row>
    <row r="857" spans="1:163" ht="12.75" x14ac:dyDescent="0.2">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12"/>
      <c r="BH857" s="12"/>
      <c r="BI857" s="12"/>
      <c r="BJ857" s="12"/>
      <c r="BK857" s="12"/>
      <c r="BL857" s="117">
        <f>'Youth population'!AU857</f>
        <v>0</v>
      </c>
      <c r="BM857" s="12"/>
      <c r="BN857" s="12"/>
      <c r="BO857" s="12"/>
      <c r="BP857" s="12"/>
      <c r="BQ857" s="12"/>
      <c r="BR857" s="12"/>
      <c r="BS857" s="12"/>
      <c r="BT857" s="12"/>
      <c r="BU857" s="12"/>
      <c r="BV857" s="12"/>
      <c r="BW857" s="12"/>
      <c r="BX857" s="12"/>
      <c r="BY857" s="12"/>
      <c r="BZ857" s="12"/>
      <c r="CA857" s="12"/>
      <c r="CB857" s="141"/>
      <c r="CC857" s="12"/>
      <c r="CD857" s="12"/>
      <c r="CE857" s="12"/>
      <c r="CF857" s="12"/>
      <c r="CG857" s="12"/>
      <c r="CH857" s="12"/>
      <c r="CI857" s="12"/>
      <c r="CJ857" s="12"/>
      <c r="CK857" s="12"/>
      <c r="CL857" s="12"/>
      <c r="CM857" s="12"/>
      <c r="CN857" s="12"/>
      <c r="CO857" s="12"/>
      <c r="CP857" s="12"/>
      <c r="CQ857" s="12"/>
      <c r="CR857" s="12"/>
      <c r="CS857" s="12"/>
      <c r="CT857" s="12"/>
      <c r="CU857" s="12"/>
      <c r="CV857" s="12"/>
      <c r="CW857" s="12"/>
      <c r="CX857" s="12"/>
      <c r="CY857" s="12"/>
      <c r="CZ857" s="12"/>
      <c r="DA857" s="12"/>
      <c r="DB857" s="12"/>
      <c r="DC857" s="12"/>
      <c r="DD857" s="12"/>
      <c r="DE857" s="12"/>
      <c r="DF857" s="12"/>
      <c r="DG857" s="12"/>
      <c r="DH857" s="12"/>
      <c r="DI857" s="12"/>
      <c r="DJ857" s="12"/>
      <c r="DK857" s="12"/>
      <c r="DL857" s="12"/>
      <c r="DM857" s="12"/>
      <c r="DN857" s="12"/>
      <c r="DO857" s="12"/>
      <c r="DP857" s="12"/>
      <c r="DQ857" s="12"/>
      <c r="DR857" s="12"/>
      <c r="DS857" s="12"/>
      <c r="DT857" s="12"/>
      <c r="DU857" s="12"/>
      <c r="DV857" s="12"/>
      <c r="DW857" s="12"/>
      <c r="DX857" s="12"/>
      <c r="DY857" s="12"/>
      <c r="DZ857" s="12"/>
      <c r="EA857" s="12"/>
      <c r="EB857" s="12"/>
      <c r="EC857" s="12"/>
      <c r="ED857" s="12"/>
      <c r="EE857" s="12"/>
      <c r="EF857" s="12"/>
      <c r="EG857" s="12"/>
      <c r="EH857" s="12"/>
      <c r="EI857" s="12"/>
      <c r="EJ857" s="12"/>
      <c r="EK857" s="12"/>
      <c r="EL857" s="12"/>
      <c r="EM857" s="12"/>
      <c r="EN857" s="12"/>
      <c r="EO857" s="12"/>
      <c r="EP857" s="12"/>
      <c r="EQ857" s="12"/>
      <c r="ER857" s="12"/>
      <c r="ES857" s="12"/>
      <c r="ET857" s="12"/>
      <c r="EU857" s="12"/>
      <c r="EV857" s="12"/>
      <c r="EW857" s="12"/>
      <c r="EX857" s="12"/>
      <c r="EY857" s="12"/>
      <c r="EZ857" s="12"/>
      <c r="FA857" s="12"/>
      <c r="FB857" s="12"/>
      <c r="FC857" s="12"/>
      <c r="FD857" s="12"/>
      <c r="FE857" s="12"/>
      <c r="FF857" s="12"/>
      <c r="FG857" s="12"/>
    </row>
    <row r="858" spans="1:163" ht="12.75" x14ac:dyDescent="0.2">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12"/>
      <c r="BH858" s="12"/>
      <c r="BI858" s="12"/>
      <c r="BJ858" s="12"/>
      <c r="BK858" s="12"/>
      <c r="BL858" s="310">
        <f>'Youth population'!AU858</f>
        <v>0</v>
      </c>
      <c r="BM858" s="12"/>
      <c r="BN858" s="12"/>
      <c r="BO858" s="12"/>
      <c r="BP858" s="12"/>
      <c r="BQ858" s="12"/>
      <c r="BR858" s="12"/>
      <c r="BS858" s="12"/>
      <c r="BT858" s="12"/>
      <c r="BU858" s="12"/>
      <c r="BV858" s="12"/>
      <c r="BW858" s="12"/>
      <c r="BX858" s="12"/>
      <c r="BY858" s="12"/>
      <c r="BZ858" s="12"/>
      <c r="CA858" s="12"/>
      <c r="CB858" s="141"/>
      <c r="CC858" s="12"/>
      <c r="CD858" s="12"/>
      <c r="CE858" s="12"/>
      <c r="CF858" s="12"/>
      <c r="CG858" s="12"/>
      <c r="CH858" s="12"/>
      <c r="CI858" s="12"/>
      <c r="CJ858" s="12"/>
      <c r="CK858" s="12"/>
      <c r="CL858" s="12"/>
      <c r="CM858" s="12"/>
      <c r="CN858" s="12"/>
      <c r="CO858" s="12"/>
      <c r="CP858" s="12"/>
      <c r="CQ858" s="12"/>
      <c r="CR858" s="12"/>
      <c r="CS858" s="12"/>
      <c r="CT858" s="12"/>
      <c r="CU858" s="12"/>
      <c r="CV858" s="12"/>
      <c r="CW858" s="12"/>
      <c r="CX858" s="12"/>
      <c r="CY858" s="12"/>
      <c r="CZ858" s="12"/>
      <c r="DA858" s="12"/>
      <c r="DB858" s="12"/>
      <c r="DC858" s="12"/>
      <c r="DD858" s="12"/>
      <c r="DE858" s="12"/>
      <c r="DF858" s="12"/>
      <c r="DG858" s="12"/>
      <c r="DH858" s="12"/>
      <c r="DI858" s="12"/>
      <c r="DJ858" s="12"/>
      <c r="DK858" s="12"/>
      <c r="DL858" s="12"/>
      <c r="DM858" s="12"/>
      <c r="DN858" s="12"/>
      <c r="DO858" s="12"/>
      <c r="DP858" s="12"/>
      <c r="DQ858" s="12"/>
      <c r="DR858" s="12"/>
      <c r="DS858" s="12"/>
      <c r="DT858" s="12"/>
      <c r="DU858" s="12"/>
      <c r="DV858" s="12"/>
      <c r="DW858" s="12"/>
      <c r="DX858" s="12"/>
      <c r="DY858" s="12"/>
      <c r="DZ858" s="12"/>
      <c r="EA858" s="12"/>
      <c r="EB858" s="12"/>
      <c r="EC858" s="12"/>
      <c r="ED858" s="12"/>
      <c r="EE858" s="12"/>
      <c r="EF858" s="12"/>
      <c r="EG858" s="12"/>
      <c r="EH858" s="12"/>
      <c r="EI858" s="12"/>
      <c r="EJ858" s="12"/>
      <c r="EK858" s="12"/>
      <c r="EL858" s="12"/>
      <c r="EM858" s="12"/>
      <c r="EN858" s="12"/>
      <c r="EO858" s="12"/>
      <c r="EP858" s="12"/>
      <c r="EQ858" s="12"/>
      <c r="ER858" s="12"/>
      <c r="ES858" s="12"/>
      <c r="ET858" s="12"/>
      <c r="EU858" s="12"/>
      <c r="EV858" s="12"/>
      <c r="EW858" s="12"/>
      <c r="EX858" s="12"/>
      <c r="EY858" s="12"/>
      <c r="EZ858" s="12"/>
      <c r="FA858" s="12"/>
      <c r="FB858" s="12"/>
      <c r="FC858" s="12"/>
      <c r="FD858" s="12"/>
      <c r="FE858" s="12"/>
      <c r="FF858" s="12"/>
      <c r="FG858" s="12"/>
    </row>
    <row r="859" spans="1:163" ht="12.75" x14ac:dyDescent="0.2">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12"/>
      <c r="BH859" s="12"/>
      <c r="BI859" s="12"/>
      <c r="BJ859" s="12"/>
      <c r="BK859" s="12"/>
      <c r="BL859" s="81">
        <f>'Youth population'!AU859</f>
        <v>0</v>
      </c>
      <c r="BM859" s="12"/>
      <c r="BN859" s="12"/>
      <c r="BO859" s="12"/>
      <c r="BP859" s="12"/>
      <c r="BQ859" s="12"/>
      <c r="BR859" s="12"/>
      <c r="BS859" s="12"/>
      <c r="BT859" s="12"/>
      <c r="BU859" s="12"/>
      <c r="BV859" s="12"/>
      <c r="BW859" s="12"/>
      <c r="BX859" s="12"/>
      <c r="BY859" s="12"/>
      <c r="BZ859" s="12"/>
      <c r="CA859" s="12"/>
      <c r="CB859" s="141"/>
      <c r="CC859" s="12"/>
      <c r="CD859" s="12"/>
      <c r="CE859" s="12"/>
      <c r="CF859" s="12"/>
      <c r="CG859" s="12"/>
      <c r="CH859" s="12"/>
      <c r="CI859" s="12"/>
      <c r="CJ859" s="12"/>
      <c r="CK859" s="12"/>
      <c r="CL859" s="12"/>
      <c r="CM859" s="12"/>
      <c r="CN859" s="12"/>
      <c r="CO859" s="12"/>
      <c r="CP859" s="12"/>
      <c r="CQ859" s="12"/>
      <c r="CR859" s="12"/>
      <c r="CS859" s="12"/>
      <c r="CT859" s="12"/>
      <c r="CU859" s="12"/>
      <c r="CV859" s="12"/>
      <c r="CW859" s="12"/>
      <c r="CX859" s="12"/>
      <c r="CY859" s="12"/>
      <c r="CZ859" s="12"/>
      <c r="DA859" s="12"/>
      <c r="DB859" s="12"/>
      <c r="DC859" s="12"/>
      <c r="DD859" s="12"/>
      <c r="DE859" s="12"/>
      <c r="DF859" s="12"/>
      <c r="DG859" s="12"/>
      <c r="DH859" s="12"/>
      <c r="DI859" s="12"/>
      <c r="DJ859" s="12"/>
      <c r="DK859" s="12"/>
      <c r="DL859" s="12"/>
      <c r="DM859" s="12"/>
      <c r="DN859" s="12"/>
      <c r="DO859" s="12"/>
      <c r="DP859" s="12"/>
      <c r="DQ859" s="12"/>
      <c r="DR859" s="12"/>
      <c r="DS859" s="12"/>
      <c r="DT859" s="12"/>
      <c r="DU859" s="12"/>
      <c r="DV859" s="12"/>
      <c r="DW859" s="12"/>
      <c r="DX859" s="12"/>
      <c r="DY859" s="12"/>
      <c r="DZ859" s="12"/>
      <c r="EA859" s="12"/>
      <c r="EB859" s="12"/>
      <c r="EC859" s="12"/>
      <c r="ED859" s="12"/>
      <c r="EE859" s="12"/>
      <c r="EF859" s="12"/>
      <c r="EG859" s="12"/>
      <c r="EH859" s="12"/>
      <c r="EI859" s="12"/>
      <c r="EJ859" s="12"/>
      <c r="EK859" s="12"/>
      <c r="EL859" s="12"/>
      <c r="EM859" s="12"/>
      <c r="EN859" s="12"/>
      <c r="EO859" s="12"/>
      <c r="EP859" s="12"/>
      <c r="EQ859" s="12"/>
      <c r="ER859" s="12"/>
      <c r="ES859" s="12"/>
      <c r="ET859" s="12"/>
      <c r="EU859" s="12"/>
      <c r="EV859" s="12"/>
      <c r="EW859" s="12"/>
      <c r="EX859" s="12"/>
      <c r="EY859" s="12"/>
      <c r="EZ859" s="12"/>
      <c r="FA859" s="12"/>
      <c r="FB859" s="12"/>
      <c r="FC859" s="12"/>
      <c r="FD859" s="12"/>
      <c r="FE859" s="12"/>
      <c r="FF859" s="12"/>
      <c r="FG859" s="12"/>
    </row>
    <row r="860" spans="1:163" ht="12.75" x14ac:dyDescent="0.2">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12"/>
      <c r="BH860" s="12"/>
      <c r="BI860" s="12"/>
      <c r="BJ860" s="12"/>
      <c r="BK860" s="12"/>
      <c r="BL860" s="81">
        <f>'Youth population'!AU860</f>
        <v>0</v>
      </c>
      <c r="BM860" s="12"/>
      <c r="BN860" s="12"/>
      <c r="BO860" s="12"/>
      <c r="BP860" s="12"/>
      <c r="BQ860" s="12"/>
      <c r="BR860" s="12"/>
      <c r="BS860" s="12"/>
      <c r="BT860" s="12"/>
      <c r="BU860" s="12"/>
      <c r="BV860" s="12"/>
      <c r="BW860" s="12"/>
      <c r="BX860" s="12"/>
      <c r="BY860" s="12"/>
      <c r="BZ860" s="12"/>
      <c r="CA860" s="12"/>
      <c r="CB860" s="141"/>
      <c r="CC860" s="12"/>
      <c r="CD860" s="12"/>
      <c r="CE860" s="12"/>
      <c r="CF860" s="12"/>
      <c r="CG860" s="12"/>
      <c r="CH860" s="12"/>
      <c r="CI860" s="12"/>
      <c r="CJ860" s="12"/>
      <c r="CK860" s="12"/>
      <c r="CL860" s="12"/>
      <c r="CM860" s="12"/>
      <c r="CN860" s="12"/>
      <c r="CO860" s="12"/>
      <c r="CP860" s="12"/>
      <c r="CQ860" s="12"/>
      <c r="CR860" s="12"/>
      <c r="CS860" s="12"/>
      <c r="CT860" s="12"/>
      <c r="CU860" s="12"/>
      <c r="CV860" s="12"/>
      <c r="CW860" s="12"/>
      <c r="CX860" s="12"/>
      <c r="CY860" s="12"/>
      <c r="CZ860" s="12"/>
      <c r="DA860" s="12"/>
      <c r="DB860" s="12"/>
      <c r="DC860" s="12"/>
      <c r="DD860" s="12"/>
      <c r="DE860" s="12"/>
      <c r="DF860" s="12"/>
      <c r="DG860" s="12"/>
      <c r="DH860" s="12"/>
      <c r="DI860" s="12"/>
      <c r="DJ860" s="12"/>
      <c r="DK860" s="12"/>
      <c r="DL860" s="12"/>
      <c r="DM860" s="12"/>
      <c r="DN860" s="12"/>
      <c r="DO860" s="12"/>
      <c r="DP860" s="12"/>
      <c r="DQ860" s="12"/>
      <c r="DR860" s="12"/>
      <c r="DS860" s="12"/>
      <c r="DT860" s="12"/>
      <c r="DU860" s="12"/>
      <c r="DV860" s="12"/>
      <c r="DW860" s="12"/>
      <c r="DX860" s="12"/>
      <c r="DY860" s="12"/>
      <c r="DZ860" s="12"/>
      <c r="EA860" s="12"/>
      <c r="EB860" s="12"/>
      <c r="EC860" s="12"/>
      <c r="ED860" s="12"/>
      <c r="EE860" s="12"/>
      <c r="EF860" s="12"/>
      <c r="EG860" s="12"/>
      <c r="EH860" s="12"/>
      <c r="EI860" s="12"/>
      <c r="EJ860" s="12"/>
      <c r="EK860" s="12"/>
      <c r="EL860" s="12"/>
      <c r="EM860" s="12"/>
      <c r="EN860" s="12"/>
      <c r="EO860" s="12"/>
      <c r="EP860" s="12"/>
      <c r="EQ860" s="12"/>
      <c r="ER860" s="12"/>
      <c r="ES860" s="12"/>
      <c r="ET860" s="12"/>
      <c r="EU860" s="12"/>
      <c r="EV860" s="12"/>
      <c r="EW860" s="12"/>
      <c r="EX860" s="12"/>
      <c r="EY860" s="12"/>
      <c r="EZ860" s="12"/>
      <c r="FA860" s="12"/>
      <c r="FB860" s="12"/>
      <c r="FC860" s="12"/>
      <c r="FD860" s="12"/>
      <c r="FE860" s="12"/>
      <c r="FF860" s="12"/>
      <c r="FG860" s="12"/>
    </row>
    <row r="861" spans="1:163" ht="12.75" x14ac:dyDescent="0.2">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12"/>
      <c r="BH861" s="12"/>
      <c r="BI861" s="12"/>
      <c r="BJ861" s="12"/>
      <c r="BK861" s="12"/>
      <c r="BL861" s="69">
        <f>'Youth population'!AU861</f>
        <v>0</v>
      </c>
      <c r="BM861" s="12"/>
      <c r="BN861" s="12"/>
      <c r="BO861" s="12"/>
      <c r="BP861" s="12"/>
      <c r="BQ861" s="12"/>
      <c r="BR861" s="12"/>
      <c r="BS861" s="12"/>
      <c r="BT861" s="12"/>
      <c r="BU861" s="12"/>
      <c r="BV861" s="12"/>
      <c r="BW861" s="12"/>
      <c r="BX861" s="12"/>
      <c r="BY861" s="12"/>
      <c r="BZ861" s="12"/>
      <c r="CA861" s="12"/>
      <c r="CB861" s="141"/>
      <c r="CC861" s="12"/>
      <c r="CD861" s="12"/>
      <c r="CE861" s="12"/>
      <c r="CF861" s="12"/>
      <c r="CG861" s="12"/>
      <c r="CH861" s="12"/>
      <c r="CI861" s="12"/>
      <c r="CJ861" s="12"/>
      <c r="CK861" s="12"/>
      <c r="CL861" s="12"/>
      <c r="CM861" s="12"/>
      <c r="CN861" s="12"/>
      <c r="CO861" s="12"/>
      <c r="CP861" s="12"/>
      <c r="CQ861" s="12"/>
      <c r="CR861" s="12"/>
      <c r="CS861" s="12"/>
      <c r="CT861" s="12"/>
      <c r="CU861" s="12"/>
      <c r="CV861" s="12"/>
      <c r="CW861" s="12"/>
      <c r="CX861" s="12"/>
      <c r="CY861" s="12"/>
      <c r="CZ861" s="12"/>
      <c r="DA861" s="12"/>
      <c r="DB861" s="12"/>
      <c r="DC861" s="12"/>
      <c r="DD861" s="12"/>
      <c r="DE861" s="12"/>
      <c r="DF861" s="12"/>
      <c r="DG861" s="12"/>
      <c r="DH861" s="12"/>
      <c r="DI861" s="12"/>
      <c r="DJ861" s="12"/>
      <c r="DK861" s="12"/>
      <c r="DL861" s="12"/>
      <c r="DM861" s="12"/>
      <c r="DN861" s="12"/>
      <c r="DO861" s="12"/>
      <c r="DP861" s="12"/>
      <c r="DQ861" s="12"/>
      <c r="DR861" s="12"/>
      <c r="DS861" s="12"/>
      <c r="DT861" s="12"/>
      <c r="DU861" s="12"/>
      <c r="DV861" s="12"/>
      <c r="DW861" s="12"/>
      <c r="DX861" s="12"/>
      <c r="DY861" s="12"/>
      <c r="DZ861" s="12"/>
      <c r="EA861" s="12"/>
      <c r="EB861" s="12"/>
      <c r="EC861" s="12"/>
      <c r="ED861" s="12"/>
      <c r="EE861" s="12"/>
      <c r="EF861" s="12"/>
      <c r="EG861" s="12"/>
      <c r="EH861" s="12"/>
      <c r="EI861" s="12"/>
      <c r="EJ861" s="12"/>
      <c r="EK861" s="12"/>
      <c r="EL861" s="12"/>
      <c r="EM861" s="12"/>
      <c r="EN861" s="12"/>
      <c r="EO861" s="12"/>
      <c r="EP861" s="12"/>
      <c r="EQ861" s="12"/>
      <c r="ER861" s="12"/>
      <c r="ES861" s="12"/>
      <c r="ET861" s="12"/>
      <c r="EU861" s="12"/>
      <c r="EV861" s="12"/>
      <c r="EW861" s="12"/>
      <c r="EX861" s="12"/>
      <c r="EY861" s="12"/>
      <c r="EZ861" s="12"/>
      <c r="FA861" s="12"/>
      <c r="FB861" s="12"/>
      <c r="FC861" s="12"/>
      <c r="FD861" s="12"/>
      <c r="FE861" s="12"/>
      <c r="FF861" s="12"/>
      <c r="FG861" s="12"/>
    </row>
    <row r="862" spans="1:163" ht="12.75" x14ac:dyDescent="0.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12"/>
      <c r="BH862" s="12"/>
      <c r="BI862" s="12"/>
      <c r="BJ862" s="12"/>
      <c r="BK862" s="12"/>
      <c r="BL862" s="117">
        <f>'Youth population'!AU862</f>
        <v>0</v>
      </c>
      <c r="BM862" s="12"/>
      <c r="BN862" s="12"/>
      <c r="BO862" s="12"/>
      <c r="BP862" s="12"/>
      <c r="BQ862" s="12"/>
      <c r="BR862" s="12"/>
      <c r="BS862" s="12"/>
      <c r="BT862" s="12"/>
      <c r="BU862" s="12"/>
      <c r="BV862" s="12"/>
      <c r="BW862" s="12"/>
      <c r="BX862" s="12"/>
      <c r="BY862" s="12"/>
      <c r="BZ862" s="12"/>
      <c r="CA862" s="12"/>
      <c r="CB862" s="141"/>
      <c r="CC862" s="12"/>
      <c r="CD862" s="12"/>
      <c r="CE862" s="12"/>
      <c r="CF862" s="12"/>
      <c r="CG862" s="12"/>
      <c r="CH862" s="12"/>
      <c r="CI862" s="12"/>
      <c r="CJ862" s="12"/>
      <c r="CK862" s="12"/>
      <c r="CL862" s="12"/>
      <c r="CM862" s="12"/>
      <c r="CN862" s="12"/>
      <c r="CO862" s="12"/>
      <c r="CP862" s="12"/>
      <c r="CQ862" s="12"/>
      <c r="CR862" s="12"/>
      <c r="CS862" s="12"/>
      <c r="CT862" s="12"/>
      <c r="CU862" s="12"/>
      <c r="CV862" s="12"/>
      <c r="CW862" s="12"/>
      <c r="CX862" s="12"/>
      <c r="CY862" s="12"/>
      <c r="CZ862" s="12"/>
      <c r="DA862" s="12"/>
      <c r="DB862" s="12"/>
      <c r="DC862" s="12"/>
      <c r="DD862" s="12"/>
      <c r="DE862" s="12"/>
      <c r="DF862" s="12"/>
      <c r="DG862" s="12"/>
      <c r="DH862" s="12"/>
      <c r="DI862" s="12"/>
      <c r="DJ862" s="12"/>
      <c r="DK862" s="12"/>
      <c r="DL862" s="12"/>
      <c r="DM862" s="12"/>
      <c r="DN862" s="12"/>
      <c r="DO862" s="12"/>
      <c r="DP862" s="12"/>
      <c r="DQ862" s="12"/>
      <c r="DR862" s="12"/>
      <c r="DS862" s="12"/>
      <c r="DT862" s="12"/>
      <c r="DU862" s="12"/>
      <c r="DV862" s="12"/>
      <c r="DW862" s="12"/>
      <c r="DX862" s="12"/>
      <c r="DY862" s="12"/>
      <c r="DZ862" s="12"/>
      <c r="EA862" s="12"/>
      <c r="EB862" s="12"/>
      <c r="EC862" s="12"/>
      <c r="ED862" s="12"/>
      <c r="EE862" s="12"/>
      <c r="EF862" s="12"/>
      <c r="EG862" s="12"/>
      <c r="EH862" s="12"/>
      <c r="EI862" s="12"/>
      <c r="EJ862" s="12"/>
      <c r="EK862" s="12"/>
      <c r="EL862" s="12"/>
      <c r="EM862" s="12"/>
      <c r="EN862" s="12"/>
      <c r="EO862" s="12"/>
      <c r="EP862" s="12"/>
      <c r="EQ862" s="12"/>
      <c r="ER862" s="12"/>
      <c r="ES862" s="12"/>
      <c r="ET862" s="12"/>
      <c r="EU862" s="12"/>
      <c r="EV862" s="12"/>
      <c r="EW862" s="12"/>
      <c r="EX862" s="12"/>
      <c r="EY862" s="12"/>
      <c r="EZ862" s="12"/>
      <c r="FA862" s="12"/>
      <c r="FB862" s="12"/>
      <c r="FC862" s="12"/>
      <c r="FD862" s="12"/>
      <c r="FE862" s="12"/>
      <c r="FF862" s="12"/>
      <c r="FG862" s="12"/>
    </row>
    <row r="863" spans="1:163" ht="12.75" x14ac:dyDescent="0.2">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12"/>
      <c r="BH863" s="12"/>
      <c r="BI863" s="12"/>
      <c r="BJ863" s="12"/>
      <c r="BK863" s="12"/>
      <c r="BL863" s="35">
        <f>'Youth population'!AU863</f>
        <v>0</v>
      </c>
      <c r="BM863" s="12"/>
      <c r="BN863" s="12"/>
      <c r="BO863" s="12"/>
      <c r="BP863" s="12"/>
      <c r="BQ863" s="12"/>
      <c r="BR863" s="12"/>
      <c r="BS863" s="12"/>
      <c r="BT863" s="12"/>
      <c r="BU863" s="12"/>
      <c r="BV863" s="12"/>
      <c r="BW863" s="12"/>
      <c r="BX863" s="12"/>
      <c r="BY863" s="12"/>
      <c r="BZ863" s="12"/>
      <c r="CA863" s="12"/>
      <c r="CB863" s="141"/>
      <c r="CC863" s="12"/>
      <c r="CD863" s="12"/>
      <c r="CE863" s="12"/>
      <c r="CF863" s="12"/>
      <c r="CG863" s="12"/>
      <c r="CH863" s="12"/>
      <c r="CI863" s="12"/>
      <c r="CJ863" s="12"/>
      <c r="CK863" s="12"/>
      <c r="CL863" s="12"/>
      <c r="CM863" s="12"/>
      <c r="CN863" s="12"/>
      <c r="CO863" s="12"/>
      <c r="CP863" s="12"/>
      <c r="CQ863" s="12"/>
      <c r="CR863" s="12"/>
      <c r="CS863" s="12"/>
      <c r="CT863" s="12"/>
      <c r="CU863" s="12"/>
      <c r="CV863" s="12"/>
      <c r="CW863" s="12"/>
      <c r="CX863" s="12"/>
      <c r="CY863" s="12"/>
      <c r="CZ863" s="12"/>
      <c r="DA863" s="12"/>
      <c r="DB863" s="12"/>
      <c r="DC863" s="12"/>
      <c r="DD863" s="12"/>
      <c r="DE863" s="12"/>
      <c r="DF863" s="12"/>
      <c r="DG863" s="12"/>
      <c r="DH863" s="12"/>
      <c r="DI863" s="12"/>
      <c r="DJ863" s="12"/>
      <c r="DK863" s="12"/>
      <c r="DL863" s="12"/>
      <c r="DM863" s="12"/>
      <c r="DN863" s="12"/>
      <c r="DO863" s="12"/>
      <c r="DP863" s="12"/>
      <c r="DQ863" s="12"/>
      <c r="DR863" s="12"/>
      <c r="DS863" s="12"/>
      <c r="DT863" s="12"/>
      <c r="DU863" s="12"/>
      <c r="DV863" s="12"/>
      <c r="DW863" s="12"/>
      <c r="DX863" s="12"/>
      <c r="DY863" s="12"/>
      <c r="DZ863" s="12"/>
      <c r="EA863" s="12"/>
      <c r="EB863" s="12"/>
      <c r="EC863" s="12"/>
      <c r="ED863" s="12"/>
      <c r="EE863" s="12"/>
      <c r="EF863" s="12"/>
      <c r="EG863" s="12"/>
      <c r="EH863" s="12"/>
      <c r="EI863" s="12"/>
      <c r="EJ863" s="12"/>
      <c r="EK863" s="12"/>
      <c r="EL863" s="12"/>
      <c r="EM863" s="12"/>
      <c r="EN863" s="12"/>
      <c r="EO863" s="12"/>
      <c r="EP863" s="12"/>
      <c r="EQ863" s="12"/>
      <c r="ER863" s="12"/>
      <c r="ES863" s="12"/>
      <c r="ET863" s="12"/>
      <c r="EU863" s="12"/>
      <c r="EV863" s="12"/>
      <c r="EW863" s="12"/>
      <c r="EX863" s="12"/>
      <c r="EY863" s="12"/>
      <c r="EZ863" s="12"/>
      <c r="FA863" s="12"/>
      <c r="FB863" s="12"/>
      <c r="FC863" s="12"/>
      <c r="FD863" s="12"/>
      <c r="FE863" s="12"/>
      <c r="FF863" s="12"/>
      <c r="FG863" s="12"/>
    </row>
    <row r="864" spans="1:163" ht="12.75" x14ac:dyDescent="0.2">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12"/>
      <c r="BH864" s="12"/>
      <c r="BI864" s="12"/>
      <c r="BJ864" s="12"/>
      <c r="BK864" s="12"/>
      <c r="BL864" s="117">
        <f>'Youth population'!AU864</f>
        <v>0</v>
      </c>
      <c r="BM864" s="12"/>
      <c r="BN864" s="12"/>
      <c r="BO864" s="12"/>
      <c r="BP864" s="12"/>
      <c r="BQ864" s="12"/>
      <c r="BR864" s="12"/>
      <c r="BS864" s="12"/>
      <c r="BT864" s="12"/>
      <c r="BU864" s="12"/>
      <c r="BV864" s="12"/>
      <c r="BW864" s="12"/>
      <c r="BX864" s="12"/>
      <c r="BY864" s="12"/>
      <c r="BZ864" s="12"/>
      <c r="CA864" s="12"/>
      <c r="CB864" s="141"/>
      <c r="CC864" s="12"/>
      <c r="CD864" s="12"/>
      <c r="CE864" s="12"/>
      <c r="CF864" s="12"/>
      <c r="CG864" s="12"/>
      <c r="CH864" s="12"/>
      <c r="CI864" s="12"/>
      <c r="CJ864" s="12"/>
      <c r="CK864" s="12"/>
      <c r="CL864" s="12"/>
      <c r="CM864" s="12"/>
      <c r="CN864" s="12"/>
      <c r="CO864" s="12"/>
      <c r="CP864" s="12"/>
      <c r="CQ864" s="12"/>
      <c r="CR864" s="12"/>
      <c r="CS864" s="12"/>
      <c r="CT864" s="12"/>
      <c r="CU864" s="12"/>
      <c r="CV864" s="12"/>
      <c r="CW864" s="12"/>
      <c r="CX864" s="12"/>
      <c r="CY864" s="12"/>
      <c r="CZ864" s="12"/>
      <c r="DA864" s="12"/>
      <c r="DB864" s="12"/>
      <c r="DC864" s="12"/>
      <c r="DD864" s="12"/>
      <c r="DE864" s="12"/>
      <c r="DF864" s="12"/>
      <c r="DG864" s="12"/>
      <c r="DH864" s="12"/>
      <c r="DI864" s="12"/>
      <c r="DJ864" s="12"/>
      <c r="DK864" s="12"/>
      <c r="DL864" s="12"/>
      <c r="DM864" s="12"/>
      <c r="DN864" s="12"/>
      <c r="DO864" s="12"/>
      <c r="DP864" s="12"/>
      <c r="DQ864" s="12"/>
      <c r="DR864" s="12"/>
      <c r="DS864" s="12"/>
      <c r="DT864" s="12"/>
      <c r="DU864" s="12"/>
      <c r="DV864" s="12"/>
      <c r="DW864" s="12"/>
      <c r="DX864" s="12"/>
      <c r="DY864" s="12"/>
      <c r="DZ864" s="12"/>
      <c r="EA864" s="12"/>
      <c r="EB864" s="12"/>
      <c r="EC864" s="12"/>
      <c r="ED864" s="12"/>
      <c r="EE864" s="12"/>
      <c r="EF864" s="12"/>
      <c r="EG864" s="12"/>
      <c r="EH864" s="12"/>
      <c r="EI864" s="12"/>
      <c r="EJ864" s="12"/>
      <c r="EK864" s="12"/>
      <c r="EL864" s="12"/>
      <c r="EM864" s="12"/>
      <c r="EN864" s="12"/>
      <c r="EO864" s="12"/>
      <c r="EP864" s="12"/>
      <c r="EQ864" s="12"/>
      <c r="ER864" s="12"/>
      <c r="ES864" s="12"/>
      <c r="ET864" s="12"/>
      <c r="EU864" s="12"/>
      <c r="EV864" s="12"/>
      <c r="EW864" s="12"/>
      <c r="EX864" s="12"/>
      <c r="EY864" s="12"/>
      <c r="EZ864" s="12"/>
      <c r="FA864" s="12"/>
      <c r="FB864" s="12"/>
      <c r="FC864" s="12"/>
      <c r="FD864" s="12"/>
      <c r="FE864" s="12"/>
      <c r="FF864" s="12"/>
      <c r="FG864" s="12"/>
    </row>
    <row r="865" spans="1:163" ht="12.75" x14ac:dyDescent="0.2">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12"/>
      <c r="BH865" s="12"/>
      <c r="BI865" s="12"/>
      <c r="BJ865" s="12"/>
      <c r="BK865" s="12"/>
      <c r="BL865" s="81">
        <f>'Youth population'!AU865</f>
        <v>0</v>
      </c>
      <c r="BM865" s="12"/>
      <c r="BN865" s="12"/>
      <c r="BO865" s="12"/>
      <c r="BP865" s="12"/>
      <c r="BQ865" s="12"/>
      <c r="BR865" s="12"/>
      <c r="BS865" s="12"/>
      <c r="BT865" s="12"/>
      <c r="BU865" s="12"/>
      <c r="BV865" s="12"/>
      <c r="BW865" s="12"/>
      <c r="BX865" s="12"/>
      <c r="BY865" s="12"/>
      <c r="BZ865" s="12"/>
      <c r="CA865" s="12"/>
      <c r="CB865" s="141"/>
      <c r="CC865" s="12"/>
      <c r="CD865" s="12"/>
      <c r="CE865" s="12"/>
      <c r="CF865" s="12"/>
      <c r="CG865" s="12"/>
      <c r="CH865" s="12"/>
      <c r="CI865" s="12"/>
      <c r="CJ865" s="12"/>
      <c r="CK865" s="12"/>
      <c r="CL865" s="12"/>
      <c r="CM865" s="12"/>
      <c r="CN865" s="12"/>
      <c r="CO865" s="12"/>
      <c r="CP865" s="12"/>
      <c r="CQ865" s="12"/>
      <c r="CR865" s="12"/>
      <c r="CS865" s="12"/>
      <c r="CT865" s="12"/>
      <c r="CU865" s="12"/>
      <c r="CV865" s="12"/>
      <c r="CW865" s="12"/>
      <c r="CX865" s="12"/>
      <c r="CY865" s="12"/>
      <c r="CZ865" s="12"/>
      <c r="DA865" s="12"/>
      <c r="DB865" s="12"/>
      <c r="DC865" s="12"/>
      <c r="DD865" s="12"/>
      <c r="DE865" s="12"/>
      <c r="DF865" s="12"/>
      <c r="DG865" s="12"/>
      <c r="DH865" s="12"/>
      <c r="DI865" s="12"/>
      <c r="DJ865" s="12"/>
      <c r="DK865" s="12"/>
      <c r="DL865" s="12"/>
      <c r="DM865" s="12"/>
      <c r="DN865" s="12"/>
      <c r="DO865" s="12"/>
      <c r="DP865" s="12"/>
      <c r="DQ865" s="12"/>
      <c r="DR865" s="12"/>
      <c r="DS865" s="12"/>
      <c r="DT865" s="12"/>
      <c r="DU865" s="12"/>
      <c r="DV865" s="12"/>
      <c r="DW865" s="12"/>
      <c r="DX865" s="12"/>
      <c r="DY865" s="12"/>
      <c r="DZ865" s="12"/>
      <c r="EA865" s="12"/>
      <c r="EB865" s="12"/>
      <c r="EC865" s="12"/>
      <c r="ED865" s="12"/>
      <c r="EE865" s="12"/>
      <c r="EF865" s="12"/>
      <c r="EG865" s="12"/>
      <c r="EH865" s="12"/>
      <c r="EI865" s="12"/>
      <c r="EJ865" s="12"/>
      <c r="EK865" s="12"/>
      <c r="EL865" s="12"/>
      <c r="EM865" s="12"/>
      <c r="EN865" s="12"/>
      <c r="EO865" s="12"/>
      <c r="EP865" s="12"/>
      <c r="EQ865" s="12"/>
      <c r="ER865" s="12"/>
      <c r="ES865" s="12"/>
      <c r="ET865" s="12"/>
      <c r="EU865" s="12"/>
      <c r="EV865" s="12"/>
      <c r="EW865" s="12"/>
      <c r="EX865" s="12"/>
      <c r="EY865" s="12"/>
      <c r="EZ865" s="12"/>
      <c r="FA865" s="12"/>
      <c r="FB865" s="12"/>
      <c r="FC865" s="12"/>
      <c r="FD865" s="12"/>
      <c r="FE865" s="12"/>
      <c r="FF865" s="12"/>
      <c r="FG865" s="12"/>
    </row>
    <row r="866" spans="1:163" ht="12.75" x14ac:dyDescent="0.2">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12"/>
      <c r="BH866" s="12"/>
      <c r="BI866" s="12"/>
      <c r="BJ866" s="12"/>
      <c r="BK866" s="12"/>
      <c r="BL866" s="117">
        <f>'Youth population'!AU866</f>
        <v>0</v>
      </c>
      <c r="BM866" s="12"/>
      <c r="BN866" s="12"/>
      <c r="BO866" s="12"/>
      <c r="BP866" s="12"/>
      <c r="BQ866" s="12"/>
      <c r="BR866" s="12"/>
      <c r="BS866" s="12"/>
      <c r="BT866" s="12"/>
      <c r="BU866" s="12"/>
      <c r="BV866" s="12"/>
      <c r="BW866" s="12"/>
      <c r="BX866" s="12"/>
      <c r="BY866" s="12"/>
      <c r="BZ866" s="12"/>
      <c r="CA866" s="12"/>
      <c r="CB866" s="141"/>
      <c r="CC866" s="12"/>
      <c r="CD866" s="12"/>
      <c r="CE866" s="12"/>
      <c r="CF866" s="12"/>
      <c r="CG866" s="12"/>
      <c r="CH866" s="12"/>
      <c r="CI866" s="12"/>
      <c r="CJ866" s="12"/>
      <c r="CK866" s="12"/>
      <c r="CL866" s="12"/>
      <c r="CM866" s="12"/>
      <c r="CN866" s="12"/>
      <c r="CO866" s="12"/>
      <c r="CP866" s="12"/>
      <c r="CQ866" s="12"/>
      <c r="CR866" s="12"/>
      <c r="CS866" s="12"/>
      <c r="CT866" s="12"/>
      <c r="CU866" s="12"/>
      <c r="CV866" s="12"/>
      <c r="CW866" s="12"/>
      <c r="CX866" s="12"/>
      <c r="CY866" s="12"/>
      <c r="CZ866" s="12"/>
      <c r="DA866" s="12"/>
      <c r="DB866" s="12"/>
      <c r="DC866" s="12"/>
      <c r="DD866" s="12"/>
      <c r="DE866" s="12"/>
      <c r="DF866" s="12"/>
      <c r="DG866" s="12"/>
      <c r="DH866" s="12"/>
      <c r="DI866" s="12"/>
      <c r="DJ866" s="12"/>
      <c r="DK866" s="12"/>
      <c r="DL866" s="12"/>
      <c r="DM866" s="12"/>
      <c r="DN866" s="12"/>
      <c r="DO866" s="12"/>
      <c r="DP866" s="12"/>
      <c r="DQ866" s="12"/>
      <c r="DR866" s="12"/>
      <c r="DS866" s="12"/>
      <c r="DT866" s="12"/>
      <c r="DU866" s="12"/>
      <c r="DV866" s="12"/>
      <c r="DW866" s="12"/>
      <c r="DX866" s="12"/>
      <c r="DY866" s="12"/>
      <c r="DZ866" s="12"/>
      <c r="EA866" s="12"/>
      <c r="EB866" s="12"/>
      <c r="EC866" s="12"/>
      <c r="ED866" s="12"/>
      <c r="EE866" s="12"/>
      <c r="EF866" s="12"/>
      <c r="EG866" s="12"/>
      <c r="EH866" s="12"/>
      <c r="EI866" s="12"/>
      <c r="EJ866" s="12"/>
      <c r="EK866" s="12"/>
      <c r="EL866" s="12"/>
      <c r="EM866" s="12"/>
      <c r="EN866" s="12"/>
      <c r="EO866" s="12"/>
      <c r="EP866" s="12"/>
      <c r="EQ866" s="12"/>
      <c r="ER866" s="12"/>
      <c r="ES866" s="12"/>
      <c r="ET866" s="12"/>
      <c r="EU866" s="12"/>
      <c r="EV866" s="12"/>
      <c r="EW866" s="12"/>
      <c r="EX866" s="12"/>
      <c r="EY866" s="12"/>
      <c r="EZ866" s="12"/>
      <c r="FA866" s="12"/>
      <c r="FB866" s="12"/>
      <c r="FC866" s="12"/>
      <c r="FD866" s="12"/>
      <c r="FE866" s="12"/>
      <c r="FF866" s="12"/>
      <c r="FG866" s="12"/>
    </row>
    <row r="867" spans="1:163" ht="12.75" x14ac:dyDescent="0.2">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12"/>
      <c r="BH867" s="12"/>
      <c r="BI867" s="12"/>
      <c r="BJ867" s="12"/>
      <c r="BK867" s="12"/>
      <c r="BL867" s="69">
        <f>'Youth population'!AU867</f>
        <v>0</v>
      </c>
      <c r="BM867" s="12"/>
      <c r="BN867" s="12"/>
      <c r="BO867" s="12"/>
      <c r="BP867" s="12"/>
      <c r="BQ867" s="12"/>
      <c r="BR867" s="12"/>
      <c r="BS867" s="12"/>
      <c r="BT867" s="12"/>
      <c r="BU867" s="12"/>
      <c r="BV867" s="12"/>
      <c r="BW867" s="12"/>
      <c r="BX867" s="12"/>
      <c r="BY867" s="12"/>
      <c r="BZ867" s="12"/>
      <c r="CA867" s="12"/>
      <c r="CB867" s="141"/>
      <c r="CC867" s="12"/>
      <c r="CD867" s="12"/>
      <c r="CE867" s="12"/>
      <c r="CF867" s="12"/>
      <c r="CG867" s="12"/>
      <c r="CH867" s="12"/>
      <c r="CI867" s="12"/>
      <c r="CJ867" s="12"/>
      <c r="CK867" s="12"/>
      <c r="CL867" s="12"/>
      <c r="CM867" s="12"/>
      <c r="CN867" s="12"/>
      <c r="CO867" s="12"/>
      <c r="CP867" s="12"/>
      <c r="CQ867" s="12"/>
      <c r="CR867" s="12"/>
      <c r="CS867" s="12"/>
      <c r="CT867" s="12"/>
      <c r="CU867" s="12"/>
      <c r="CV867" s="12"/>
      <c r="CW867" s="12"/>
      <c r="CX867" s="12"/>
      <c r="CY867" s="12"/>
      <c r="CZ867" s="12"/>
      <c r="DA867" s="12"/>
      <c r="DB867" s="12"/>
      <c r="DC867" s="12"/>
      <c r="DD867" s="12"/>
      <c r="DE867" s="12"/>
      <c r="DF867" s="12"/>
      <c r="DG867" s="12"/>
      <c r="DH867" s="12"/>
      <c r="DI867" s="12"/>
      <c r="DJ867" s="12"/>
      <c r="DK867" s="12"/>
      <c r="DL867" s="12"/>
      <c r="DM867" s="12"/>
      <c r="DN867" s="12"/>
      <c r="DO867" s="12"/>
      <c r="DP867" s="12"/>
      <c r="DQ867" s="12"/>
      <c r="DR867" s="12"/>
      <c r="DS867" s="12"/>
      <c r="DT867" s="12"/>
      <c r="DU867" s="12"/>
      <c r="DV867" s="12"/>
      <c r="DW867" s="12"/>
      <c r="DX867" s="12"/>
      <c r="DY867" s="12"/>
      <c r="DZ867" s="12"/>
      <c r="EA867" s="12"/>
      <c r="EB867" s="12"/>
      <c r="EC867" s="12"/>
      <c r="ED867" s="12"/>
      <c r="EE867" s="12"/>
      <c r="EF867" s="12"/>
      <c r="EG867" s="12"/>
      <c r="EH867" s="12"/>
      <c r="EI867" s="12"/>
      <c r="EJ867" s="12"/>
      <c r="EK867" s="12"/>
      <c r="EL867" s="12"/>
      <c r="EM867" s="12"/>
      <c r="EN867" s="12"/>
      <c r="EO867" s="12"/>
      <c r="EP867" s="12"/>
      <c r="EQ867" s="12"/>
      <c r="ER867" s="12"/>
      <c r="ES867" s="12"/>
      <c r="ET867" s="12"/>
      <c r="EU867" s="12"/>
      <c r="EV867" s="12"/>
      <c r="EW867" s="12"/>
      <c r="EX867" s="12"/>
      <c r="EY867" s="12"/>
      <c r="EZ867" s="12"/>
      <c r="FA867" s="12"/>
      <c r="FB867" s="12"/>
      <c r="FC867" s="12"/>
      <c r="FD867" s="12"/>
      <c r="FE867" s="12"/>
      <c r="FF867" s="12"/>
      <c r="FG867" s="12"/>
    </row>
    <row r="868" spans="1:163" ht="12.75" x14ac:dyDescent="0.2">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12"/>
      <c r="BH868" s="12"/>
      <c r="BI868" s="12"/>
      <c r="BJ868" s="12"/>
      <c r="BK868" s="12"/>
      <c r="BL868" s="310">
        <f>'Youth population'!AU868</f>
        <v>0</v>
      </c>
      <c r="BM868" s="12"/>
      <c r="BN868" s="12"/>
      <c r="BO868" s="12"/>
      <c r="BP868" s="12"/>
      <c r="BQ868" s="12"/>
      <c r="BR868" s="12"/>
      <c r="BS868" s="12"/>
      <c r="BT868" s="12"/>
      <c r="BU868" s="12"/>
      <c r="BV868" s="12"/>
      <c r="BW868" s="12"/>
      <c r="BX868" s="12"/>
      <c r="BY868" s="12"/>
      <c r="BZ868" s="12"/>
      <c r="CA868" s="12"/>
      <c r="CB868" s="141"/>
      <c r="CC868" s="12"/>
      <c r="CD868" s="12"/>
      <c r="CE868" s="12"/>
      <c r="CF868" s="12"/>
      <c r="CG868" s="12"/>
      <c r="CH868" s="12"/>
      <c r="CI868" s="12"/>
      <c r="CJ868" s="12"/>
      <c r="CK868" s="12"/>
      <c r="CL868" s="12"/>
      <c r="CM868" s="12"/>
      <c r="CN868" s="12"/>
      <c r="CO868" s="12"/>
      <c r="CP868" s="12"/>
      <c r="CQ868" s="12"/>
      <c r="CR868" s="12"/>
      <c r="CS868" s="12"/>
      <c r="CT868" s="12"/>
      <c r="CU868" s="12"/>
      <c r="CV868" s="12"/>
      <c r="CW868" s="12"/>
      <c r="CX868" s="12"/>
      <c r="CY868" s="12"/>
      <c r="CZ868" s="12"/>
      <c r="DA868" s="12"/>
      <c r="DB868" s="12"/>
      <c r="DC868" s="12"/>
      <c r="DD868" s="12"/>
      <c r="DE868" s="12"/>
      <c r="DF868" s="12"/>
      <c r="DG868" s="12"/>
      <c r="DH868" s="12"/>
      <c r="DI868" s="12"/>
      <c r="DJ868" s="12"/>
      <c r="DK868" s="12"/>
      <c r="DL868" s="12"/>
      <c r="DM868" s="12"/>
      <c r="DN868" s="12"/>
      <c r="DO868" s="12"/>
      <c r="DP868" s="12"/>
      <c r="DQ868" s="12"/>
      <c r="DR868" s="12"/>
      <c r="DS868" s="12"/>
      <c r="DT868" s="12"/>
      <c r="DU868" s="12"/>
      <c r="DV868" s="12"/>
      <c r="DW868" s="12"/>
      <c r="DX868" s="12"/>
      <c r="DY868" s="12"/>
      <c r="DZ868" s="12"/>
      <c r="EA868" s="12"/>
      <c r="EB868" s="12"/>
      <c r="EC868" s="12"/>
      <c r="ED868" s="12"/>
      <c r="EE868" s="12"/>
      <c r="EF868" s="12"/>
      <c r="EG868" s="12"/>
      <c r="EH868" s="12"/>
      <c r="EI868" s="12"/>
      <c r="EJ868" s="12"/>
      <c r="EK868" s="12"/>
      <c r="EL868" s="12"/>
      <c r="EM868" s="12"/>
      <c r="EN868" s="12"/>
      <c r="EO868" s="12"/>
      <c r="EP868" s="12"/>
      <c r="EQ868" s="12"/>
      <c r="ER868" s="12"/>
      <c r="ES868" s="12"/>
      <c r="ET868" s="12"/>
      <c r="EU868" s="12"/>
      <c r="EV868" s="12"/>
      <c r="EW868" s="12"/>
      <c r="EX868" s="12"/>
      <c r="EY868" s="12"/>
      <c r="EZ868" s="12"/>
      <c r="FA868" s="12"/>
      <c r="FB868" s="12"/>
      <c r="FC868" s="12"/>
      <c r="FD868" s="12"/>
      <c r="FE868" s="12"/>
      <c r="FF868" s="12"/>
      <c r="FG868" s="12"/>
    </row>
    <row r="869" spans="1:163" ht="12.75" x14ac:dyDescent="0.2">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12"/>
      <c r="BH869" s="12"/>
      <c r="BI869" s="12"/>
      <c r="BJ869" s="12"/>
      <c r="BK869" s="12"/>
      <c r="BL869" s="310">
        <f>'Youth population'!AU869</f>
        <v>0</v>
      </c>
      <c r="BM869" s="12"/>
      <c r="BN869" s="12"/>
      <c r="BO869" s="12"/>
      <c r="BP869" s="12"/>
      <c r="BQ869" s="12"/>
      <c r="BR869" s="12"/>
      <c r="BS869" s="12"/>
      <c r="BT869" s="12"/>
      <c r="BU869" s="12"/>
      <c r="BV869" s="12"/>
      <c r="BW869" s="12"/>
      <c r="BX869" s="12"/>
      <c r="BY869" s="12"/>
      <c r="BZ869" s="12"/>
      <c r="CA869" s="12"/>
      <c r="CB869" s="141"/>
      <c r="CC869" s="12"/>
      <c r="CD869" s="12"/>
      <c r="CE869" s="12"/>
      <c r="CF869" s="12"/>
      <c r="CG869" s="12"/>
      <c r="CH869" s="12"/>
      <c r="CI869" s="12"/>
      <c r="CJ869" s="12"/>
      <c r="CK869" s="12"/>
      <c r="CL869" s="12"/>
      <c r="CM869" s="12"/>
      <c r="CN869" s="12"/>
      <c r="CO869" s="12"/>
      <c r="CP869" s="12"/>
      <c r="CQ869" s="12"/>
      <c r="CR869" s="12"/>
      <c r="CS869" s="12"/>
      <c r="CT869" s="12"/>
      <c r="CU869" s="12"/>
      <c r="CV869" s="12"/>
      <c r="CW869" s="12"/>
      <c r="CX869" s="12"/>
      <c r="CY869" s="12"/>
      <c r="CZ869" s="12"/>
      <c r="DA869" s="12"/>
      <c r="DB869" s="12"/>
      <c r="DC869" s="12"/>
      <c r="DD869" s="12"/>
      <c r="DE869" s="12"/>
      <c r="DF869" s="12"/>
      <c r="DG869" s="12"/>
      <c r="DH869" s="12"/>
      <c r="DI869" s="12"/>
      <c r="DJ869" s="12"/>
      <c r="DK869" s="12"/>
      <c r="DL869" s="12"/>
      <c r="DM869" s="12"/>
      <c r="DN869" s="12"/>
      <c r="DO869" s="12"/>
      <c r="DP869" s="12"/>
      <c r="DQ869" s="12"/>
      <c r="DR869" s="12"/>
      <c r="DS869" s="12"/>
      <c r="DT869" s="12"/>
      <c r="DU869" s="12"/>
      <c r="DV869" s="12"/>
      <c r="DW869" s="12"/>
      <c r="DX869" s="12"/>
      <c r="DY869" s="12"/>
      <c r="DZ869" s="12"/>
      <c r="EA869" s="12"/>
      <c r="EB869" s="12"/>
      <c r="EC869" s="12"/>
      <c r="ED869" s="12"/>
      <c r="EE869" s="12"/>
      <c r="EF869" s="12"/>
      <c r="EG869" s="12"/>
      <c r="EH869" s="12"/>
      <c r="EI869" s="12"/>
      <c r="EJ869" s="12"/>
      <c r="EK869" s="12"/>
      <c r="EL869" s="12"/>
      <c r="EM869" s="12"/>
      <c r="EN869" s="12"/>
      <c r="EO869" s="12"/>
      <c r="EP869" s="12"/>
      <c r="EQ869" s="12"/>
      <c r="ER869" s="12"/>
      <c r="ES869" s="12"/>
      <c r="ET869" s="12"/>
      <c r="EU869" s="12"/>
      <c r="EV869" s="12"/>
      <c r="EW869" s="12"/>
      <c r="EX869" s="12"/>
      <c r="EY869" s="12"/>
      <c r="EZ869" s="12"/>
      <c r="FA869" s="12"/>
      <c r="FB869" s="12"/>
      <c r="FC869" s="12"/>
      <c r="FD869" s="12"/>
      <c r="FE869" s="12"/>
      <c r="FF869" s="12"/>
      <c r="FG869" s="12"/>
    </row>
    <row r="870" spans="1:163" ht="12.75" x14ac:dyDescent="0.2">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12"/>
      <c r="BH870" s="12"/>
      <c r="BI870" s="12"/>
      <c r="BJ870" s="12"/>
      <c r="BK870" s="12"/>
      <c r="BL870" s="69">
        <f>'Youth population'!AU870</f>
        <v>0</v>
      </c>
      <c r="BM870" s="12"/>
      <c r="BN870" s="12"/>
      <c r="BO870" s="12"/>
      <c r="BP870" s="12"/>
      <c r="BQ870" s="12"/>
      <c r="BR870" s="12"/>
      <c r="BS870" s="12"/>
      <c r="BT870" s="12"/>
      <c r="BU870" s="12"/>
      <c r="BV870" s="12"/>
      <c r="BW870" s="12"/>
      <c r="BX870" s="12"/>
      <c r="BY870" s="12"/>
      <c r="BZ870" s="12"/>
      <c r="CA870" s="12"/>
      <c r="CB870" s="141"/>
      <c r="CC870" s="12"/>
      <c r="CD870" s="12"/>
      <c r="CE870" s="12"/>
      <c r="CF870" s="12"/>
      <c r="CG870" s="12"/>
      <c r="CH870" s="12"/>
      <c r="CI870" s="12"/>
      <c r="CJ870" s="12"/>
      <c r="CK870" s="12"/>
      <c r="CL870" s="12"/>
      <c r="CM870" s="12"/>
      <c r="CN870" s="12"/>
      <c r="CO870" s="12"/>
      <c r="CP870" s="12"/>
      <c r="CQ870" s="12"/>
      <c r="CR870" s="12"/>
      <c r="CS870" s="12"/>
      <c r="CT870" s="12"/>
      <c r="CU870" s="12"/>
      <c r="CV870" s="12"/>
      <c r="CW870" s="12"/>
      <c r="CX870" s="12"/>
      <c r="CY870" s="12"/>
      <c r="CZ870" s="12"/>
      <c r="DA870" s="12"/>
      <c r="DB870" s="12"/>
      <c r="DC870" s="12"/>
      <c r="DD870" s="12"/>
      <c r="DE870" s="12"/>
      <c r="DF870" s="12"/>
      <c r="DG870" s="12"/>
      <c r="DH870" s="12"/>
      <c r="DI870" s="12"/>
      <c r="DJ870" s="12"/>
      <c r="DK870" s="12"/>
      <c r="DL870" s="12"/>
      <c r="DM870" s="12"/>
      <c r="DN870" s="12"/>
      <c r="DO870" s="12"/>
      <c r="DP870" s="12"/>
      <c r="DQ870" s="12"/>
      <c r="DR870" s="12"/>
      <c r="DS870" s="12"/>
      <c r="DT870" s="12"/>
      <c r="DU870" s="12"/>
      <c r="DV870" s="12"/>
      <c r="DW870" s="12"/>
      <c r="DX870" s="12"/>
      <c r="DY870" s="12"/>
      <c r="DZ870" s="12"/>
      <c r="EA870" s="12"/>
      <c r="EB870" s="12"/>
      <c r="EC870" s="12"/>
      <c r="ED870" s="12"/>
      <c r="EE870" s="12"/>
      <c r="EF870" s="12"/>
      <c r="EG870" s="12"/>
      <c r="EH870" s="12"/>
      <c r="EI870" s="12"/>
      <c r="EJ870" s="12"/>
      <c r="EK870" s="12"/>
      <c r="EL870" s="12"/>
      <c r="EM870" s="12"/>
      <c r="EN870" s="12"/>
      <c r="EO870" s="12"/>
      <c r="EP870" s="12"/>
      <c r="EQ870" s="12"/>
      <c r="ER870" s="12"/>
      <c r="ES870" s="12"/>
      <c r="ET870" s="12"/>
      <c r="EU870" s="12"/>
      <c r="EV870" s="12"/>
      <c r="EW870" s="12"/>
      <c r="EX870" s="12"/>
      <c r="EY870" s="12"/>
      <c r="EZ870" s="12"/>
      <c r="FA870" s="12"/>
      <c r="FB870" s="12"/>
      <c r="FC870" s="12"/>
      <c r="FD870" s="12"/>
      <c r="FE870" s="12"/>
      <c r="FF870" s="12"/>
      <c r="FG870" s="12"/>
    </row>
    <row r="871" spans="1:163" ht="12.75" x14ac:dyDescent="0.2">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12"/>
      <c r="BH871" s="12"/>
      <c r="BI871" s="12"/>
      <c r="BJ871" s="12"/>
      <c r="BK871" s="12"/>
      <c r="BL871" s="81">
        <f>'Youth population'!AU871</f>
        <v>0</v>
      </c>
      <c r="BM871" s="12"/>
      <c r="BN871" s="12"/>
      <c r="BO871" s="12"/>
      <c r="BP871" s="12"/>
      <c r="BQ871" s="12"/>
      <c r="BR871" s="12"/>
      <c r="BS871" s="12"/>
      <c r="BT871" s="12"/>
      <c r="BU871" s="12"/>
      <c r="BV871" s="12"/>
      <c r="BW871" s="12"/>
      <c r="BX871" s="12"/>
      <c r="BY871" s="12"/>
      <c r="BZ871" s="12"/>
      <c r="CA871" s="12"/>
      <c r="CB871" s="141"/>
      <c r="CC871" s="12"/>
      <c r="CD871" s="12"/>
      <c r="CE871" s="12"/>
      <c r="CF871" s="12"/>
      <c r="CG871" s="12"/>
      <c r="CH871" s="12"/>
      <c r="CI871" s="12"/>
      <c r="CJ871" s="12"/>
      <c r="CK871" s="12"/>
      <c r="CL871" s="12"/>
      <c r="CM871" s="12"/>
      <c r="CN871" s="12"/>
      <c r="CO871" s="12"/>
      <c r="CP871" s="12"/>
      <c r="CQ871" s="12"/>
      <c r="CR871" s="12"/>
      <c r="CS871" s="12"/>
      <c r="CT871" s="12"/>
      <c r="CU871" s="12"/>
      <c r="CV871" s="12"/>
      <c r="CW871" s="12"/>
      <c r="CX871" s="12"/>
      <c r="CY871" s="12"/>
      <c r="CZ871" s="12"/>
      <c r="DA871" s="12"/>
      <c r="DB871" s="12"/>
      <c r="DC871" s="12"/>
      <c r="DD871" s="12"/>
      <c r="DE871" s="12"/>
      <c r="DF871" s="12"/>
      <c r="DG871" s="12"/>
      <c r="DH871" s="12"/>
      <c r="DI871" s="12"/>
      <c r="DJ871" s="12"/>
      <c r="DK871" s="12"/>
      <c r="DL871" s="12"/>
      <c r="DM871" s="12"/>
      <c r="DN871" s="12"/>
      <c r="DO871" s="12"/>
      <c r="DP871" s="12"/>
      <c r="DQ871" s="12"/>
      <c r="DR871" s="12"/>
      <c r="DS871" s="12"/>
      <c r="DT871" s="12"/>
      <c r="DU871" s="12"/>
      <c r="DV871" s="12"/>
      <c r="DW871" s="12"/>
      <c r="DX871" s="12"/>
      <c r="DY871" s="12"/>
      <c r="DZ871" s="12"/>
      <c r="EA871" s="12"/>
      <c r="EB871" s="12"/>
      <c r="EC871" s="12"/>
      <c r="ED871" s="12"/>
      <c r="EE871" s="12"/>
      <c r="EF871" s="12"/>
      <c r="EG871" s="12"/>
      <c r="EH871" s="12"/>
      <c r="EI871" s="12"/>
      <c r="EJ871" s="12"/>
      <c r="EK871" s="12"/>
      <c r="EL871" s="12"/>
      <c r="EM871" s="12"/>
      <c r="EN871" s="12"/>
      <c r="EO871" s="12"/>
      <c r="EP871" s="12"/>
      <c r="EQ871" s="12"/>
      <c r="ER871" s="12"/>
      <c r="ES871" s="12"/>
      <c r="ET871" s="12"/>
      <c r="EU871" s="12"/>
      <c r="EV871" s="12"/>
      <c r="EW871" s="12"/>
      <c r="EX871" s="12"/>
      <c r="EY871" s="12"/>
      <c r="EZ871" s="12"/>
      <c r="FA871" s="12"/>
      <c r="FB871" s="12"/>
      <c r="FC871" s="12"/>
      <c r="FD871" s="12"/>
      <c r="FE871" s="12"/>
      <c r="FF871" s="12"/>
      <c r="FG871" s="12"/>
    </row>
    <row r="872" spans="1:163" ht="12.75" x14ac:dyDescent="0.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12"/>
      <c r="BH872" s="12"/>
      <c r="BI872" s="12"/>
      <c r="BJ872" s="12"/>
      <c r="BK872" s="12"/>
      <c r="BL872" s="310">
        <f>'Youth population'!AU872</f>
        <v>0</v>
      </c>
      <c r="BM872" s="12"/>
      <c r="BN872" s="12"/>
      <c r="BO872" s="12"/>
      <c r="BP872" s="12"/>
      <c r="BQ872" s="12"/>
      <c r="BR872" s="12"/>
      <c r="BS872" s="12"/>
      <c r="BT872" s="12"/>
      <c r="BU872" s="12"/>
      <c r="BV872" s="12"/>
      <c r="BW872" s="12"/>
      <c r="BX872" s="12"/>
      <c r="BY872" s="12"/>
      <c r="BZ872" s="12"/>
      <c r="CA872" s="12"/>
      <c r="CB872" s="141"/>
      <c r="CC872" s="12"/>
      <c r="CD872" s="12"/>
      <c r="CE872" s="12"/>
      <c r="CF872" s="12"/>
      <c r="CG872" s="12"/>
      <c r="CH872" s="12"/>
      <c r="CI872" s="12"/>
      <c r="CJ872" s="12"/>
      <c r="CK872" s="12"/>
      <c r="CL872" s="12"/>
      <c r="CM872" s="12"/>
      <c r="CN872" s="12"/>
      <c r="CO872" s="12"/>
      <c r="CP872" s="12"/>
      <c r="CQ872" s="12"/>
      <c r="CR872" s="12"/>
      <c r="CS872" s="12"/>
      <c r="CT872" s="12"/>
      <c r="CU872" s="12"/>
      <c r="CV872" s="12"/>
      <c r="CW872" s="12"/>
      <c r="CX872" s="12"/>
      <c r="CY872" s="12"/>
      <c r="CZ872" s="12"/>
      <c r="DA872" s="12"/>
      <c r="DB872" s="12"/>
      <c r="DC872" s="12"/>
      <c r="DD872" s="12"/>
      <c r="DE872" s="12"/>
      <c r="DF872" s="12"/>
      <c r="DG872" s="12"/>
      <c r="DH872" s="12"/>
      <c r="DI872" s="12"/>
      <c r="DJ872" s="12"/>
      <c r="DK872" s="12"/>
      <c r="DL872" s="12"/>
      <c r="DM872" s="12"/>
      <c r="DN872" s="12"/>
      <c r="DO872" s="12"/>
      <c r="DP872" s="12"/>
      <c r="DQ872" s="12"/>
      <c r="DR872" s="12"/>
      <c r="DS872" s="12"/>
      <c r="DT872" s="12"/>
      <c r="DU872" s="12"/>
      <c r="DV872" s="12"/>
      <c r="DW872" s="12"/>
      <c r="DX872" s="12"/>
      <c r="DY872" s="12"/>
      <c r="DZ872" s="12"/>
      <c r="EA872" s="12"/>
      <c r="EB872" s="12"/>
      <c r="EC872" s="12"/>
      <c r="ED872" s="12"/>
      <c r="EE872" s="12"/>
      <c r="EF872" s="12"/>
      <c r="EG872" s="12"/>
      <c r="EH872" s="12"/>
      <c r="EI872" s="12"/>
      <c r="EJ872" s="12"/>
      <c r="EK872" s="12"/>
      <c r="EL872" s="12"/>
      <c r="EM872" s="12"/>
      <c r="EN872" s="12"/>
      <c r="EO872" s="12"/>
      <c r="EP872" s="12"/>
      <c r="EQ872" s="12"/>
      <c r="ER872" s="12"/>
      <c r="ES872" s="12"/>
      <c r="ET872" s="12"/>
      <c r="EU872" s="12"/>
      <c r="EV872" s="12"/>
      <c r="EW872" s="12"/>
      <c r="EX872" s="12"/>
      <c r="EY872" s="12"/>
      <c r="EZ872" s="12"/>
      <c r="FA872" s="12"/>
      <c r="FB872" s="12"/>
      <c r="FC872" s="12"/>
      <c r="FD872" s="12"/>
      <c r="FE872" s="12"/>
      <c r="FF872" s="12"/>
      <c r="FG872" s="12"/>
    </row>
    <row r="873" spans="1:163" ht="12.75" x14ac:dyDescent="0.2">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12"/>
      <c r="BH873" s="12"/>
      <c r="BI873" s="12"/>
      <c r="BJ873" s="12"/>
      <c r="BK873" s="12"/>
      <c r="BL873" s="310">
        <f>'Youth population'!AU873</f>
        <v>0</v>
      </c>
      <c r="BM873" s="12"/>
      <c r="BN873" s="12"/>
      <c r="BO873" s="12"/>
      <c r="BP873" s="12"/>
      <c r="BQ873" s="12"/>
      <c r="BR873" s="12"/>
      <c r="BS873" s="12"/>
      <c r="BT873" s="12"/>
      <c r="BU873" s="12"/>
      <c r="BV873" s="12"/>
      <c r="BW873" s="12"/>
      <c r="BX873" s="12"/>
      <c r="BY873" s="12"/>
      <c r="BZ873" s="12"/>
      <c r="CA873" s="12"/>
      <c r="CB873" s="141"/>
      <c r="CC873" s="12"/>
      <c r="CD873" s="12"/>
      <c r="CE873" s="12"/>
      <c r="CF873" s="12"/>
      <c r="CG873" s="12"/>
      <c r="CH873" s="12"/>
      <c r="CI873" s="12"/>
      <c r="CJ873" s="12"/>
      <c r="CK873" s="12"/>
      <c r="CL873" s="12"/>
      <c r="CM873" s="12"/>
      <c r="CN873" s="12"/>
      <c r="CO873" s="12"/>
      <c r="CP873" s="12"/>
      <c r="CQ873" s="12"/>
      <c r="CR873" s="12"/>
      <c r="CS873" s="12"/>
      <c r="CT873" s="12"/>
      <c r="CU873" s="12"/>
      <c r="CV873" s="12"/>
      <c r="CW873" s="12"/>
      <c r="CX873" s="12"/>
      <c r="CY873" s="12"/>
      <c r="CZ873" s="12"/>
      <c r="DA873" s="12"/>
      <c r="DB873" s="12"/>
      <c r="DC873" s="12"/>
      <c r="DD873" s="12"/>
      <c r="DE873" s="12"/>
      <c r="DF873" s="12"/>
      <c r="DG873" s="12"/>
      <c r="DH873" s="12"/>
      <c r="DI873" s="12"/>
      <c r="DJ873" s="12"/>
      <c r="DK873" s="12"/>
      <c r="DL873" s="12"/>
      <c r="DM873" s="12"/>
      <c r="DN873" s="12"/>
      <c r="DO873" s="12"/>
      <c r="DP873" s="12"/>
      <c r="DQ873" s="12"/>
      <c r="DR873" s="12"/>
      <c r="DS873" s="12"/>
      <c r="DT873" s="12"/>
      <c r="DU873" s="12"/>
      <c r="DV873" s="12"/>
      <c r="DW873" s="12"/>
      <c r="DX873" s="12"/>
      <c r="DY873" s="12"/>
      <c r="DZ873" s="12"/>
      <c r="EA873" s="12"/>
      <c r="EB873" s="12"/>
      <c r="EC873" s="12"/>
      <c r="ED873" s="12"/>
      <c r="EE873" s="12"/>
      <c r="EF873" s="12"/>
      <c r="EG873" s="12"/>
      <c r="EH873" s="12"/>
      <c r="EI873" s="12"/>
      <c r="EJ873" s="12"/>
      <c r="EK873" s="12"/>
      <c r="EL873" s="12"/>
      <c r="EM873" s="12"/>
      <c r="EN873" s="12"/>
      <c r="EO873" s="12"/>
      <c r="EP873" s="12"/>
      <c r="EQ873" s="12"/>
      <c r="ER873" s="12"/>
      <c r="ES873" s="12"/>
      <c r="ET873" s="12"/>
      <c r="EU873" s="12"/>
      <c r="EV873" s="12"/>
      <c r="EW873" s="12"/>
      <c r="EX873" s="12"/>
      <c r="EY873" s="12"/>
      <c r="EZ873" s="12"/>
      <c r="FA873" s="12"/>
      <c r="FB873" s="12"/>
      <c r="FC873" s="12"/>
      <c r="FD873" s="12"/>
      <c r="FE873" s="12"/>
      <c r="FF873" s="12"/>
      <c r="FG873" s="12"/>
    </row>
    <row r="874" spans="1:163" ht="12.75" x14ac:dyDescent="0.2">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12"/>
      <c r="BH874" s="12"/>
      <c r="BI874" s="12"/>
      <c r="BJ874" s="12"/>
      <c r="BK874" s="12"/>
      <c r="BL874" s="117">
        <f>'Youth population'!AU874</f>
        <v>0</v>
      </c>
      <c r="BM874" s="12"/>
      <c r="BN874" s="12"/>
      <c r="BO874" s="12"/>
      <c r="BP874" s="12"/>
      <c r="BQ874" s="12"/>
      <c r="BR874" s="12"/>
      <c r="BS874" s="12"/>
      <c r="BT874" s="12"/>
      <c r="BU874" s="12"/>
      <c r="BV874" s="12"/>
      <c r="BW874" s="12"/>
      <c r="BX874" s="12"/>
      <c r="BY874" s="12"/>
      <c r="BZ874" s="12"/>
      <c r="CA874" s="12"/>
      <c r="CB874" s="141"/>
      <c r="CC874" s="12"/>
      <c r="CD874" s="12"/>
      <c r="CE874" s="12"/>
      <c r="CF874" s="12"/>
      <c r="CG874" s="12"/>
      <c r="CH874" s="12"/>
      <c r="CI874" s="12"/>
      <c r="CJ874" s="12"/>
      <c r="CK874" s="12"/>
      <c r="CL874" s="12"/>
      <c r="CM874" s="12"/>
      <c r="CN874" s="12"/>
      <c r="CO874" s="12"/>
      <c r="CP874" s="12"/>
      <c r="CQ874" s="12"/>
      <c r="CR874" s="12"/>
      <c r="CS874" s="12"/>
      <c r="CT874" s="12"/>
      <c r="CU874" s="12"/>
      <c r="CV874" s="12"/>
      <c r="CW874" s="12"/>
      <c r="CX874" s="12"/>
      <c r="CY874" s="12"/>
      <c r="CZ874" s="12"/>
      <c r="DA874" s="12"/>
      <c r="DB874" s="12"/>
      <c r="DC874" s="12"/>
      <c r="DD874" s="12"/>
      <c r="DE874" s="12"/>
      <c r="DF874" s="12"/>
      <c r="DG874" s="12"/>
      <c r="DH874" s="12"/>
      <c r="DI874" s="12"/>
      <c r="DJ874" s="12"/>
      <c r="DK874" s="12"/>
      <c r="DL874" s="12"/>
      <c r="DM874" s="12"/>
      <c r="DN874" s="12"/>
      <c r="DO874" s="12"/>
      <c r="DP874" s="12"/>
      <c r="DQ874" s="12"/>
      <c r="DR874" s="12"/>
      <c r="DS874" s="12"/>
      <c r="DT874" s="12"/>
      <c r="DU874" s="12"/>
      <c r="DV874" s="12"/>
      <c r="DW874" s="12"/>
      <c r="DX874" s="12"/>
      <c r="DY874" s="12"/>
      <c r="DZ874" s="12"/>
      <c r="EA874" s="12"/>
      <c r="EB874" s="12"/>
      <c r="EC874" s="12"/>
      <c r="ED874" s="12"/>
      <c r="EE874" s="12"/>
      <c r="EF874" s="12"/>
      <c r="EG874" s="12"/>
      <c r="EH874" s="12"/>
      <c r="EI874" s="12"/>
      <c r="EJ874" s="12"/>
      <c r="EK874" s="12"/>
      <c r="EL874" s="12"/>
      <c r="EM874" s="12"/>
      <c r="EN874" s="12"/>
      <c r="EO874" s="12"/>
      <c r="EP874" s="12"/>
      <c r="EQ874" s="12"/>
      <c r="ER874" s="12"/>
      <c r="ES874" s="12"/>
      <c r="ET874" s="12"/>
      <c r="EU874" s="12"/>
      <c r="EV874" s="12"/>
      <c r="EW874" s="12"/>
      <c r="EX874" s="12"/>
      <c r="EY874" s="12"/>
      <c r="EZ874" s="12"/>
      <c r="FA874" s="12"/>
      <c r="FB874" s="12"/>
      <c r="FC874" s="12"/>
      <c r="FD874" s="12"/>
      <c r="FE874" s="12"/>
      <c r="FF874" s="12"/>
      <c r="FG874" s="12"/>
    </row>
    <row r="875" spans="1:163" ht="12.75" x14ac:dyDescent="0.2">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12"/>
      <c r="BH875" s="12"/>
      <c r="BI875" s="12"/>
      <c r="BJ875" s="12"/>
      <c r="BK875" s="12"/>
      <c r="BL875" s="117">
        <f>'Youth population'!AU875</f>
        <v>0</v>
      </c>
      <c r="BM875" s="12"/>
      <c r="BN875" s="12"/>
      <c r="BO875" s="12"/>
      <c r="BP875" s="12"/>
      <c r="BQ875" s="12"/>
      <c r="BR875" s="12"/>
      <c r="BS875" s="12"/>
      <c r="BT875" s="12"/>
      <c r="BU875" s="12"/>
      <c r="BV875" s="12"/>
      <c r="BW875" s="12"/>
      <c r="BX875" s="12"/>
      <c r="BY875" s="12"/>
      <c r="BZ875" s="12"/>
      <c r="CA875" s="12"/>
      <c r="CB875" s="141"/>
      <c r="CC875" s="12"/>
      <c r="CD875" s="12"/>
      <c r="CE875" s="12"/>
      <c r="CF875" s="12"/>
      <c r="CG875" s="12"/>
      <c r="CH875" s="12"/>
      <c r="CI875" s="12"/>
      <c r="CJ875" s="12"/>
      <c r="CK875" s="12"/>
      <c r="CL875" s="12"/>
      <c r="CM875" s="12"/>
      <c r="CN875" s="12"/>
      <c r="CO875" s="12"/>
      <c r="CP875" s="12"/>
      <c r="CQ875" s="12"/>
      <c r="CR875" s="12"/>
      <c r="CS875" s="12"/>
      <c r="CT875" s="12"/>
      <c r="CU875" s="12"/>
      <c r="CV875" s="12"/>
      <c r="CW875" s="12"/>
      <c r="CX875" s="12"/>
      <c r="CY875" s="12"/>
      <c r="CZ875" s="12"/>
      <c r="DA875" s="12"/>
      <c r="DB875" s="12"/>
      <c r="DC875" s="12"/>
      <c r="DD875" s="12"/>
      <c r="DE875" s="12"/>
      <c r="DF875" s="12"/>
      <c r="DG875" s="12"/>
      <c r="DH875" s="12"/>
      <c r="DI875" s="12"/>
      <c r="DJ875" s="12"/>
      <c r="DK875" s="12"/>
      <c r="DL875" s="12"/>
      <c r="DM875" s="12"/>
      <c r="DN875" s="12"/>
      <c r="DO875" s="12"/>
      <c r="DP875" s="12"/>
      <c r="DQ875" s="12"/>
      <c r="DR875" s="12"/>
      <c r="DS875" s="12"/>
      <c r="DT875" s="12"/>
      <c r="DU875" s="12"/>
      <c r="DV875" s="12"/>
      <c r="DW875" s="12"/>
      <c r="DX875" s="12"/>
      <c r="DY875" s="12"/>
      <c r="DZ875" s="12"/>
      <c r="EA875" s="12"/>
      <c r="EB875" s="12"/>
      <c r="EC875" s="12"/>
      <c r="ED875" s="12"/>
      <c r="EE875" s="12"/>
      <c r="EF875" s="12"/>
      <c r="EG875" s="12"/>
      <c r="EH875" s="12"/>
      <c r="EI875" s="12"/>
      <c r="EJ875" s="12"/>
      <c r="EK875" s="12"/>
      <c r="EL875" s="12"/>
      <c r="EM875" s="12"/>
      <c r="EN875" s="12"/>
      <c r="EO875" s="12"/>
      <c r="EP875" s="12"/>
      <c r="EQ875" s="12"/>
      <c r="ER875" s="12"/>
      <c r="ES875" s="12"/>
      <c r="ET875" s="12"/>
      <c r="EU875" s="12"/>
      <c r="EV875" s="12"/>
      <c r="EW875" s="12"/>
      <c r="EX875" s="12"/>
      <c r="EY875" s="12"/>
      <c r="EZ875" s="12"/>
      <c r="FA875" s="12"/>
      <c r="FB875" s="12"/>
      <c r="FC875" s="12"/>
      <c r="FD875" s="12"/>
      <c r="FE875" s="12"/>
      <c r="FF875" s="12"/>
      <c r="FG875" s="12"/>
    </row>
    <row r="876" spans="1:163" ht="12.75" x14ac:dyDescent="0.2">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12"/>
      <c r="BH876" s="12"/>
      <c r="BI876" s="12"/>
      <c r="BJ876" s="12"/>
      <c r="BK876" s="12"/>
      <c r="BL876" s="117">
        <f>'Youth population'!AU876</f>
        <v>0</v>
      </c>
      <c r="BM876" s="12"/>
      <c r="BN876" s="12"/>
      <c r="BO876" s="12"/>
      <c r="BP876" s="12"/>
      <c r="BQ876" s="12"/>
      <c r="BR876" s="12"/>
      <c r="BS876" s="12"/>
      <c r="BT876" s="12"/>
      <c r="BU876" s="12"/>
      <c r="BV876" s="12"/>
      <c r="BW876" s="12"/>
      <c r="BX876" s="12"/>
      <c r="BY876" s="12"/>
      <c r="BZ876" s="12"/>
      <c r="CA876" s="12"/>
      <c r="CB876" s="141"/>
      <c r="CC876" s="12"/>
      <c r="CD876" s="12"/>
      <c r="CE876" s="12"/>
      <c r="CF876" s="12"/>
      <c r="CG876" s="12"/>
      <c r="CH876" s="12"/>
      <c r="CI876" s="12"/>
      <c r="CJ876" s="12"/>
      <c r="CK876" s="12"/>
      <c r="CL876" s="12"/>
      <c r="CM876" s="12"/>
      <c r="CN876" s="12"/>
      <c r="CO876" s="12"/>
      <c r="CP876" s="12"/>
      <c r="CQ876" s="12"/>
      <c r="CR876" s="12"/>
      <c r="CS876" s="12"/>
      <c r="CT876" s="12"/>
      <c r="CU876" s="12"/>
      <c r="CV876" s="12"/>
      <c r="CW876" s="12"/>
      <c r="CX876" s="12"/>
      <c r="CY876" s="12"/>
      <c r="CZ876" s="12"/>
      <c r="DA876" s="12"/>
      <c r="DB876" s="12"/>
      <c r="DC876" s="12"/>
      <c r="DD876" s="12"/>
      <c r="DE876" s="12"/>
      <c r="DF876" s="12"/>
      <c r="DG876" s="12"/>
      <c r="DH876" s="12"/>
      <c r="DI876" s="12"/>
      <c r="DJ876" s="12"/>
      <c r="DK876" s="12"/>
      <c r="DL876" s="12"/>
      <c r="DM876" s="12"/>
      <c r="DN876" s="12"/>
      <c r="DO876" s="12"/>
      <c r="DP876" s="12"/>
      <c r="DQ876" s="12"/>
      <c r="DR876" s="12"/>
      <c r="DS876" s="12"/>
      <c r="DT876" s="12"/>
      <c r="DU876" s="12"/>
      <c r="DV876" s="12"/>
      <c r="DW876" s="12"/>
      <c r="DX876" s="12"/>
      <c r="DY876" s="12"/>
      <c r="DZ876" s="12"/>
      <c r="EA876" s="12"/>
      <c r="EB876" s="12"/>
      <c r="EC876" s="12"/>
      <c r="ED876" s="12"/>
      <c r="EE876" s="12"/>
      <c r="EF876" s="12"/>
      <c r="EG876" s="12"/>
      <c r="EH876" s="12"/>
      <c r="EI876" s="12"/>
      <c r="EJ876" s="12"/>
      <c r="EK876" s="12"/>
      <c r="EL876" s="12"/>
      <c r="EM876" s="12"/>
      <c r="EN876" s="12"/>
      <c r="EO876" s="12"/>
      <c r="EP876" s="12"/>
      <c r="EQ876" s="12"/>
      <c r="ER876" s="12"/>
      <c r="ES876" s="12"/>
      <c r="ET876" s="12"/>
      <c r="EU876" s="12"/>
      <c r="EV876" s="12"/>
      <c r="EW876" s="12"/>
      <c r="EX876" s="12"/>
      <c r="EY876" s="12"/>
      <c r="EZ876" s="12"/>
      <c r="FA876" s="12"/>
      <c r="FB876" s="12"/>
      <c r="FC876" s="12"/>
      <c r="FD876" s="12"/>
      <c r="FE876" s="12"/>
      <c r="FF876" s="12"/>
      <c r="FG876" s="12"/>
    </row>
    <row r="877" spans="1:163" ht="12.75" x14ac:dyDescent="0.2">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12"/>
      <c r="BH877" s="12"/>
      <c r="BI877" s="12"/>
      <c r="BJ877" s="12"/>
      <c r="BK877" s="12"/>
      <c r="BL877" s="117">
        <f>'Youth population'!AU877</f>
        <v>0</v>
      </c>
      <c r="BM877" s="12"/>
      <c r="BN877" s="12"/>
      <c r="BO877" s="12"/>
      <c r="BP877" s="12"/>
      <c r="BQ877" s="12"/>
      <c r="BR877" s="12"/>
      <c r="BS877" s="12"/>
      <c r="BT877" s="12"/>
      <c r="BU877" s="12"/>
      <c r="BV877" s="12"/>
      <c r="BW877" s="12"/>
      <c r="BX877" s="12"/>
      <c r="BY877" s="12"/>
      <c r="BZ877" s="12"/>
      <c r="CA877" s="12"/>
      <c r="CB877" s="141"/>
      <c r="CC877" s="12"/>
      <c r="CD877" s="12"/>
      <c r="CE877" s="12"/>
      <c r="CF877" s="12"/>
      <c r="CG877" s="12"/>
      <c r="CH877" s="12"/>
      <c r="CI877" s="12"/>
      <c r="CJ877" s="12"/>
      <c r="CK877" s="12"/>
      <c r="CL877" s="12"/>
      <c r="CM877" s="12"/>
      <c r="CN877" s="12"/>
      <c r="CO877" s="12"/>
      <c r="CP877" s="12"/>
      <c r="CQ877" s="12"/>
      <c r="CR877" s="12"/>
      <c r="CS877" s="12"/>
      <c r="CT877" s="12"/>
      <c r="CU877" s="12"/>
      <c r="CV877" s="12"/>
      <c r="CW877" s="12"/>
      <c r="CX877" s="12"/>
      <c r="CY877" s="12"/>
      <c r="CZ877" s="12"/>
      <c r="DA877" s="12"/>
      <c r="DB877" s="12"/>
      <c r="DC877" s="12"/>
      <c r="DD877" s="12"/>
      <c r="DE877" s="12"/>
      <c r="DF877" s="12"/>
      <c r="DG877" s="12"/>
      <c r="DH877" s="12"/>
      <c r="DI877" s="12"/>
      <c r="DJ877" s="12"/>
      <c r="DK877" s="12"/>
      <c r="DL877" s="12"/>
      <c r="DM877" s="12"/>
      <c r="DN877" s="12"/>
      <c r="DO877" s="12"/>
      <c r="DP877" s="12"/>
      <c r="DQ877" s="12"/>
      <c r="DR877" s="12"/>
      <c r="DS877" s="12"/>
      <c r="DT877" s="12"/>
      <c r="DU877" s="12"/>
      <c r="DV877" s="12"/>
      <c r="DW877" s="12"/>
      <c r="DX877" s="12"/>
      <c r="DY877" s="12"/>
      <c r="DZ877" s="12"/>
      <c r="EA877" s="12"/>
      <c r="EB877" s="12"/>
      <c r="EC877" s="12"/>
      <c r="ED877" s="12"/>
      <c r="EE877" s="12"/>
      <c r="EF877" s="12"/>
      <c r="EG877" s="12"/>
      <c r="EH877" s="12"/>
      <c r="EI877" s="12"/>
      <c r="EJ877" s="12"/>
      <c r="EK877" s="12"/>
      <c r="EL877" s="12"/>
      <c r="EM877" s="12"/>
      <c r="EN877" s="12"/>
      <c r="EO877" s="12"/>
      <c r="EP877" s="12"/>
      <c r="EQ877" s="12"/>
      <c r="ER877" s="12"/>
      <c r="ES877" s="12"/>
      <c r="ET877" s="12"/>
      <c r="EU877" s="12"/>
      <c r="EV877" s="12"/>
      <c r="EW877" s="12"/>
      <c r="EX877" s="12"/>
      <c r="EY877" s="12"/>
      <c r="EZ877" s="12"/>
      <c r="FA877" s="12"/>
      <c r="FB877" s="12"/>
      <c r="FC877" s="12"/>
      <c r="FD877" s="12"/>
      <c r="FE877" s="12"/>
      <c r="FF877" s="12"/>
      <c r="FG877" s="12"/>
    </row>
    <row r="878" spans="1:163" ht="12.75" x14ac:dyDescent="0.2">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12"/>
      <c r="BH878" s="12"/>
      <c r="BI878" s="12"/>
      <c r="BJ878" s="12"/>
      <c r="BK878" s="12"/>
      <c r="BL878" s="73">
        <f>'Youth population'!AU878</f>
        <v>0</v>
      </c>
      <c r="BM878" s="12"/>
      <c r="BN878" s="12"/>
      <c r="BO878" s="12"/>
      <c r="BP878" s="12"/>
      <c r="BQ878" s="12"/>
      <c r="BR878" s="12"/>
      <c r="BS878" s="12"/>
      <c r="BT878" s="12"/>
      <c r="BU878" s="12"/>
      <c r="BV878" s="12"/>
      <c r="BW878" s="12"/>
      <c r="BX878" s="12"/>
      <c r="BY878" s="12"/>
      <c r="BZ878" s="12"/>
      <c r="CA878" s="12"/>
      <c r="CB878" s="141"/>
      <c r="CC878" s="12"/>
      <c r="CD878" s="12"/>
      <c r="CE878" s="12"/>
      <c r="CF878" s="12"/>
      <c r="CG878" s="12"/>
      <c r="CH878" s="12"/>
      <c r="CI878" s="12"/>
      <c r="CJ878" s="12"/>
      <c r="CK878" s="12"/>
      <c r="CL878" s="12"/>
      <c r="CM878" s="12"/>
      <c r="CN878" s="12"/>
      <c r="CO878" s="12"/>
      <c r="CP878" s="12"/>
      <c r="CQ878" s="12"/>
      <c r="CR878" s="12"/>
      <c r="CS878" s="12"/>
      <c r="CT878" s="12"/>
      <c r="CU878" s="12"/>
      <c r="CV878" s="12"/>
      <c r="CW878" s="12"/>
      <c r="CX878" s="12"/>
      <c r="CY878" s="12"/>
      <c r="CZ878" s="12"/>
      <c r="DA878" s="12"/>
      <c r="DB878" s="12"/>
      <c r="DC878" s="12"/>
      <c r="DD878" s="12"/>
      <c r="DE878" s="12"/>
      <c r="DF878" s="12"/>
      <c r="DG878" s="12"/>
      <c r="DH878" s="12"/>
      <c r="DI878" s="12"/>
      <c r="DJ878" s="12"/>
      <c r="DK878" s="12"/>
      <c r="DL878" s="12"/>
      <c r="DM878" s="12"/>
      <c r="DN878" s="12"/>
      <c r="DO878" s="12"/>
      <c r="DP878" s="12"/>
      <c r="DQ878" s="12"/>
      <c r="DR878" s="12"/>
      <c r="DS878" s="12"/>
      <c r="DT878" s="12"/>
      <c r="DU878" s="12"/>
      <c r="DV878" s="12"/>
      <c r="DW878" s="12"/>
      <c r="DX878" s="12"/>
      <c r="DY878" s="12"/>
      <c r="DZ878" s="12"/>
      <c r="EA878" s="12"/>
      <c r="EB878" s="12"/>
      <c r="EC878" s="12"/>
      <c r="ED878" s="12"/>
      <c r="EE878" s="12"/>
      <c r="EF878" s="12"/>
      <c r="EG878" s="12"/>
      <c r="EH878" s="12"/>
      <c r="EI878" s="12"/>
      <c r="EJ878" s="12"/>
      <c r="EK878" s="12"/>
      <c r="EL878" s="12"/>
      <c r="EM878" s="12"/>
      <c r="EN878" s="12"/>
      <c r="EO878" s="12"/>
      <c r="EP878" s="12"/>
      <c r="EQ878" s="12"/>
      <c r="ER878" s="12"/>
      <c r="ES878" s="12"/>
      <c r="ET878" s="12"/>
      <c r="EU878" s="12"/>
      <c r="EV878" s="12"/>
      <c r="EW878" s="12"/>
      <c r="EX878" s="12"/>
      <c r="EY878" s="12"/>
      <c r="EZ878" s="12"/>
      <c r="FA878" s="12"/>
      <c r="FB878" s="12"/>
      <c r="FC878" s="12"/>
      <c r="FD878" s="12"/>
      <c r="FE878" s="12"/>
      <c r="FF878" s="12"/>
      <c r="FG878" s="12"/>
    </row>
    <row r="879" spans="1:163" ht="12.75" x14ac:dyDescent="0.2">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12"/>
      <c r="BH879" s="12"/>
      <c r="BI879" s="12"/>
      <c r="BJ879" s="12"/>
      <c r="BK879" s="12"/>
      <c r="BL879" s="73">
        <f>'Youth population'!AU879</f>
        <v>0</v>
      </c>
      <c r="BM879" s="12"/>
      <c r="BN879" s="12"/>
      <c r="BO879" s="12"/>
      <c r="BP879" s="12"/>
      <c r="BQ879" s="12"/>
      <c r="BR879" s="12"/>
      <c r="BS879" s="12"/>
      <c r="BT879" s="12"/>
      <c r="BU879" s="12"/>
      <c r="BV879" s="12"/>
      <c r="BW879" s="12"/>
      <c r="BX879" s="12"/>
      <c r="BY879" s="12"/>
      <c r="BZ879" s="12"/>
      <c r="CA879" s="12"/>
      <c r="CB879" s="141"/>
      <c r="CC879" s="12"/>
      <c r="CD879" s="12"/>
      <c r="CE879" s="12"/>
      <c r="CF879" s="12"/>
      <c r="CG879" s="12"/>
      <c r="CH879" s="12"/>
      <c r="CI879" s="12"/>
      <c r="CJ879" s="12"/>
      <c r="CK879" s="12"/>
      <c r="CL879" s="12"/>
      <c r="CM879" s="12"/>
      <c r="CN879" s="12"/>
      <c r="CO879" s="12"/>
      <c r="CP879" s="12"/>
      <c r="CQ879" s="12"/>
      <c r="CR879" s="12"/>
      <c r="CS879" s="12"/>
      <c r="CT879" s="12"/>
      <c r="CU879" s="12"/>
      <c r="CV879" s="12"/>
      <c r="CW879" s="12"/>
      <c r="CX879" s="12"/>
      <c r="CY879" s="12"/>
      <c r="CZ879" s="12"/>
      <c r="DA879" s="12"/>
      <c r="DB879" s="12"/>
      <c r="DC879" s="12"/>
      <c r="DD879" s="12"/>
      <c r="DE879" s="12"/>
      <c r="DF879" s="12"/>
      <c r="DG879" s="12"/>
      <c r="DH879" s="12"/>
      <c r="DI879" s="12"/>
      <c r="DJ879" s="12"/>
      <c r="DK879" s="12"/>
      <c r="DL879" s="12"/>
      <c r="DM879" s="12"/>
      <c r="DN879" s="12"/>
      <c r="DO879" s="12"/>
      <c r="DP879" s="12"/>
      <c r="DQ879" s="12"/>
      <c r="DR879" s="12"/>
      <c r="DS879" s="12"/>
      <c r="DT879" s="12"/>
      <c r="DU879" s="12"/>
      <c r="DV879" s="12"/>
      <c r="DW879" s="12"/>
      <c r="DX879" s="12"/>
      <c r="DY879" s="12"/>
      <c r="DZ879" s="12"/>
      <c r="EA879" s="12"/>
      <c r="EB879" s="12"/>
      <c r="EC879" s="12"/>
      <c r="ED879" s="12"/>
      <c r="EE879" s="12"/>
      <c r="EF879" s="12"/>
      <c r="EG879" s="12"/>
      <c r="EH879" s="12"/>
      <c r="EI879" s="12"/>
      <c r="EJ879" s="12"/>
      <c r="EK879" s="12"/>
      <c r="EL879" s="12"/>
      <c r="EM879" s="12"/>
      <c r="EN879" s="12"/>
      <c r="EO879" s="12"/>
      <c r="EP879" s="12"/>
      <c r="EQ879" s="12"/>
      <c r="ER879" s="12"/>
      <c r="ES879" s="12"/>
      <c r="ET879" s="12"/>
      <c r="EU879" s="12"/>
      <c r="EV879" s="12"/>
      <c r="EW879" s="12"/>
      <c r="EX879" s="12"/>
      <c r="EY879" s="12"/>
      <c r="EZ879" s="12"/>
      <c r="FA879" s="12"/>
      <c r="FB879" s="12"/>
      <c r="FC879" s="12"/>
      <c r="FD879" s="12"/>
      <c r="FE879" s="12"/>
      <c r="FF879" s="12"/>
      <c r="FG879" s="12"/>
    </row>
    <row r="880" spans="1:163" ht="12.75" x14ac:dyDescent="0.2">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12"/>
      <c r="BH880" s="12"/>
      <c r="BI880" s="12"/>
      <c r="BJ880" s="12"/>
      <c r="BK880" s="12"/>
      <c r="BL880" s="117">
        <f>'Youth population'!AU880</f>
        <v>0</v>
      </c>
      <c r="BM880" s="12"/>
      <c r="BN880" s="12"/>
      <c r="BO880" s="12"/>
      <c r="BP880" s="12"/>
      <c r="BQ880" s="12"/>
      <c r="BR880" s="12"/>
      <c r="BS880" s="12"/>
      <c r="BT880" s="12"/>
      <c r="BU880" s="12"/>
      <c r="BV880" s="12"/>
      <c r="BW880" s="12"/>
      <c r="BX880" s="12"/>
      <c r="BY880" s="12"/>
      <c r="BZ880" s="12"/>
      <c r="CA880" s="12"/>
      <c r="CB880" s="141"/>
      <c r="CC880" s="12"/>
      <c r="CD880" s="12"/>
      <c r="CE880" s="12"/>
      <c r="CF880" s="12"/>
      <c r="CG880" s="12"/>
      <c r="CH880" s="12"/>
      <c r="CI880" s="12"/>
      <c r="CJ880" s="12"/>
      <c r="CK880" s="12"/>
      <c r="CL880" s="12"/>
      <c r="CM880" s="12"/>
      <c r="CN880" s="12"/>
      <c r="CO880" s="12"/>
      <c r="CP880" s="12"/>
      <c r="CQ880" s="12"/>
      <c r="CR880" s="12"/>
      <c r="CS880" s="12"/>
      <c r="CT880" s="12"/>
      <c r="CU880" s="12"/>
      <c r="CV880" s="12"/>
      <c r="CW880" s="12"/>
      <c r="CX880" s="12"/>
      <c r="CY880" s="12"/>
      <c r="CZ880" s="12"/>
      <c r="DA880" s="12"/>
      <c r="DB880" s="12"/>
      <c r="DC880" s="12"/>
      <c r="DD880" s="12"/>
      <c r="DE880" s="12"/>
      <c r="DF880" s="12"/>
      <c r="DG880" s="12"/>
      <c r="DH880" s="12"/>
      <c r="DI880" s="12"/>
      <c r="DJ880" s="12"/>
      <c r="DK880" s="12"/>
      <c r="DL880" s="12"/>
      <c r="DM880" s="12"/>
      <c r="DN880" s="12"/>
      <c r="DO880" s="12"/>
      <c r="DP880" s="12"/>
      <c r="DQ880" s="12"/>
      <c r="DR880" s="12"/>
      <c r="DS880" s="12"/>
      <c r="DT880" s="12"/>
      <c r="DU880" s="12"/>
      <c r="DV880" s="12"/>
      <c r="DW880" s="12"/>
      <c r="DX880" s="12"/>
      <c r="DY880" s="12"/>
      <c r="DZ880" s="12"/>
      <c r="EA880" s="12"/>
      <c r="EB880" s="12"/>
      <c r="EC880" s="12"/>
      <c r="ED880" s="12"/>
      <c r="EE880" s="12"/>
      <c r="EF880" s="12"/>
      <c r="EG880" s="12"/>
      <c r="EH880" s="12"/>
      <c r="EI880" s="12"/>
      <c r="EJ880" s="12"/>
      <c r="EK880" s="12"/>
      <c r="EL880" s="12"/>
      <c r="EM880" s="12"/>
      <c r="EN880" s="12"/>
      <c r="EO880" s="12"/>
      <c r="EP880" s="12"/>
      <c r="EQ880" s="12"/>
      <c r="ER880" s="12"/>
      <c r="ES880" s="12"/>
      <c r="ET880" s="12"/>
      <c r="EU880" s="12"/>
      <c r="EV880" s="12"/>
      <c r="EW880" s="12"/>
      <c r="EX880" s="12"/>
      <c r="EY880" s="12"/>
      <c r="EZ880" s="12"/>
      <c r="FA880" s="12"/>
      <c r="FB880" s="12"/>
      <c r="FC880" s="12"/>
      <c r="FD880" s="12"/>
      <c r="FE880" s="12"/>
      <c r="FF880" s="12"/>
      <c r="FG880" s="12"/>
    </row>
    <row r="881" spans="1:163" ht="12.75" x14ac:dyDescent="0.2">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12"/>
      <c r="BH881" s="12"/>
      <c r="BI881" s="12"/>
      <c r="BJ881" s="12"/>
      <c r="BK881" s="12"/>
      <c r="BL881" s="81">
        <f>'Youth population'!AU881</f>
        <v>0</v>
      </c>
      <c r="BM881" s="12"/>
      <c r="BN881" s="12"/>
      <c r="BO881" s="12"/>
      <c r="BP881" s="12"/>
      <c r="BQ881" s="12"/>
      <c r="BR881" s="12"/>
      <c r="BS881" s="12"/>
      <c r="BT881" s="12"/>
      <c r="BU881" s="12"/>
      <c r="BV881" s="12"/>
      <c r="BW881" s="12"/>
      <c r="BX881" s="12"/>
      <c r="BY881" s="12"/>
      <c r="BZ881" s="12"/>
      <c r="CA881" s="12"/>
      <c r="CB881" s="141"/>
      <c r="CC881" s="12"/>
      <c r="CD881" s="12"/>
      <c r="CE881" s="12"/>
      <c r="CF881" s="12"/>
      <c r="CG881" s="12"/>
      <c r="CH881" s="12"/>
      <c r="CI881" s="12"/>
      <c r="CJ881" s="12"/>
      <c r="CK881" s="12"/>
      <c r="CL881" s="12"/>
      <c r="CM881" s="12"/>
      <c r="CN881" s="12"/>
      <c r="CO881" s="12"/>
      <c r="CP881" s="12"/>
      <c r="CQ881" s="12"/>
      <c r="CR881" s="12"/>
      <c r="CS881" s="12"/>
      <c r="CT881" s="12"/>
      <c r="CU881" s="12"/>
      <c r="CV881" s="12"/>
      <c r="CW881" s="12"/>
      <c r="CX881" s="12"/>
      <c r="CY881" s="12"/>
      <c r="CZ881" s="12"/>
      <c r="DA881" s="12"/>
      <c r="DB881" s="12"/>
      <c r="DC881" s="12"/>
      <c r="DD881" s="12"/>
      <c r="DE881" s="12"/>
      <c r="DF881" s="12"/>
      <c r="DG881" s="12"/>
      <c r="DH881" s="12"/>
      <c r="DI881" s="12"/>
      <c r="DJ881" s="12"/>
      <c r="DK881" s="12"/>
      <c r="DL881" s="12"/>
      <c r="DM881" s="12"/>
      <c r="DN881" s="12"/>
      <c r="DO881" s="12"/>
      <c r="DP881" s="12"/>
      <c r="DQ881" s="12"/>
      <c r="DR881" s="12"/>
      <c r="DS881" s="12"/>
      <c r="DT881" s="12"/>
      <c r="DU881" s="12"/>
      <c r="DV881" s="12"/>
      <c r="DW881" s="12"/>
      <c r="DX881" s="12"/>
      <c r="DY881" s="12"/>
      <c r="DZ881" s="12"/>
      <c r="EA881" s="12"/>
      <c r="EB881" s="12"/>
      <c r="EC881" s="12"/>
      <c r="ED881" s="12"/>
      <c r="EE881" s="12"/>
      <c r="EF881" s="12"/>
      <c r="EG881" s="12"/>
      <c r="EH881" s="12"/>
      <c r="EI881" s="12"/>
      <c r="EJ881" s="12"/>
      <c r="EK881" s="12"/>
      <c r="EL881" s="12"/>
      <c r="EM881" s="12"/>
      <c r="EN881" s="12"/>
      <c r="EO881" s="12"/>
      <c r="EP881" s="12"/>
      <c r="EQ881" s="12"/>
      <c r="ER881" s="12"/>
      <c r="ES881" s="12"/>
      <c r="ET881" s="12"/>
      <c r="EU881" s="12"/>
      <c r="EV881" s="12"/>
      <c r="EW881" s="12"/>
      <c r="EX881" s="12"/>
      <c r="EY881" s="12"/>
      <c r="EZ881" s="12"/>
      <c r="FA881" s="12"/>
      <c r="FB881" s="12"/>
      <c r="FC881" s="12"/>
      <c r="FD881" s="12"/>
      <c r="FE881" s="12"/>
      <c r="FF881" s="12"/>
      <c r="FG881" s="12"/>
    </row>
    <row r="882" spans="1:163" ht="12.75" x14ac:dyDescent="0.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12"/>
      <c r="BH882" s="12"/>
      <c r="BI882" s="12"/>
      <c r="BJ882" s="12"/>
      <c r="BK882" s="12"/>
      <c r="BL882" s="81">
        <f>'Youth population'!AU882</f>
        <v>0</v>
      </c>
      <c r="BM882" s="12"/>
      <c r="BN882" s="12"/>
      <c r="BO882" s="12"/>
      <c r="BP882" s="12"/>
      <c r="BQ882" s="12"/>
      <c r="BR882" s="12"/>
      <c r="BS882" s="12"/>
      <c r="BT882" s="12"/>
      <c r="BU882" s="12"/>
      <c r="BV882" s="12"/>
      <c r="BW882" s="12"/>
      <c r="BX882" s="12"/>
      <c r="BY882" s="12"/>
      <c r="BZ882" s="12"/>
      <c r="CA882" s="12"/>
      <c r="CB882" s="141"/>
      <c r="CC882" s="12"/>
      <c r="CD882" s="12"/>
      <c r="CE882" s="12"/>
      <c r="CF882" s="12"/>
      <c r="CG882" s="12"/>
      <c r="CH882" s="12"/>
      <c r="CI882" s="12"/>
      <c r="CJ882" s="12"/>
      <c r="CK882" s="12"/>
      <c r="CL882" s="12"/>
      <c r="CM882" s="12"/>
      <c r="CN882" s="12"/>
      <c r="CO882" s="12"/>
      <c r="CP882" s="12"/>
      <c r="CQ882" s="12"/>
      <c r="CR882" s="12"/>
      <c r="CS882" s="12"/>
      <c r="CT882" s="12"/>
      <c r="CU882" s="12"/>
      <c r="CV882" s="12"/>
      <c r="CW882" s="12"/>
      <c r="CX882" s="12"/>
      <c r="CY882" s="12"/>
      <c r="CZ882" s="12"/>
      <c r="DA882" s="12"/>
      <c r="DB882" s="12"/>
      <c r="DC882" s="12"/>
      <c r="DD882" s="12"/>
      <c r="DE882" s="12"/>
      <c r="DF882" s="12"/>
      <c r="DG882" s="12"/>
      <c r="DH882" s="12"/>
      <c r="DI882" s="12"/>
      <c r="DJ882" s="12"/>
      <c r="DK882" s="12"/>
      <c r="DL882" s="12"/>
      <c r="DM882" s="12"/>
      <c r="DN882" s="12"/>
      <c r="DO882" s="12"/>
      <c r="DP882" s="12"/>
      <c r="DQ882" s="12"/>
      <c r="DR882" s="12"/>
      <c r="DS882" s="12"/>
      <c r="DT882" s="12"/>
      <c r="DU882" s="12"/>
      <c r="DV882" s="12"/>
      <c r="DW882" s="12"/>
      <c r="DX882" s="12"/>
      <c r="DY882" s="12"/>
      <c r="DZ882" s="12"/>
      <c r="EA882" s="12"/>
      <c r="EB882" s="12"/>
      <c r="EC882" s="12"/>
      <c r="ED882" s="12"/>
      <c r="EE882" s="12"/>
      <c r="EF882" s="12"/>
      <c r="EG882" s="12"/>
      <c r="EH882" s="12"/>
      <c r="EI882" s="12"/>
      <c r="EJ882" s="12"/>
      <c r="EK882" s="12"/>
      <c r="EL882" s="12"/>
      <c r="EM882" s="12"/>
      <c r="EN882" s="12"/>
      <c r="EO882" s="12"/>
      <c r="EP882" s="12"/>
      <c r="EQ882" s="12"/>
      <c r="ER882" s="12"/>
      <c r="ES882" s="12"/>
      <c r="ET882" s="12"/>
      <c r="EU882" s="12"/>
      <c r="EV882" s="12"/>
      <c r="EW882" s="12"/>
      <c r="EX882" s="12"/>
      <c r="EY882" s="12"/>
      <c r="EZ882" s="12"/>
      <c r="FA882" s="12"/>
      <c r="FB882" s="12"/>
      <c r="FC882" s="12"/>
      <c r="FD882" s="12"/>
      <c r="FE882" s="12"/>
      <c r="FF882" s="12"/>
      <c r="FG882" s="12"/>
    </row>
    <row r="883" spans="1:163" ht="12.75" x14ac:dyDescent="0.2">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12"/>
      <c r="BH883" s="12"/>
      <c r="BI883" s="12"/>
      <c r="BJ883" s="12"/>
      <c r="BK883" s="12"/>
      <c r="BL883" s="69">
        <f>'Youth population'!AU883</f>
        <v>0</v>
      </c>
      <c r="BM883" s="12"/>
      <c r="BN883" s="12"/>
      <c r="BO883" s="12"/>
      <c r="BP883" s="12"/>
      <c r="BQ883" s="12"/>
      <c r="BR883" s="12"/>
      <c r="BS883" s="12"/>
      <c r="BT883" s="12"/>
      <c r="BU883" s="12"/>
      <c r="BV883" s="12"/>
      <c r="BW883" s="12"/>
      <c r="BX883" s="12"/>
      <c r="BY883" s="12"/>
      <c r="BZ883" s="12"/>
      <c r="CA883" s="12"/>
      <c r="CB883" s="141"/>
      <c r="CC883" s="12"/>
      <c r="CD883" s="12"/>
      <c r="CE883" s="12"/>
      <c r="CF883" s="12"/>
      <c r="CG883" s="12"/>
      <c r="CH883" s="12"/>
      <c r="CI883" s="12"/>
      <c r="CJ883" s="12"/>
      <c r="CK883" s="12"/>
      <c r="CL883" s="12"/>
      <c r="CM883" s="12"/>
      <c r="CN883" s="12"/>
      <c r="CO883" s="12"/>
      <c r="CP883" s="12"/>
      <c r="CQ883" s="12"/>
      <c r="CR883" s="12"/>
      <c r="CS883" s="12"/>
      <c r="CT883" s="12"/>
      <c r="CU883" s="12"/>
      <c r="CV883" s="12"/>
      <c r="CW883" s="12"/>
      <c r="CX883" s="12"/>
      <c r="CY883" s="12"/>
      <c r="CZ883" s="12"/>
      <c r="DA883" s="12"/>
      <c r="DB883" s="12"/>
      <c r="DC883" s="12"/>
      <c r="DD883" s="12"/>
      <c r="DE883" s="12"/>
      <c r="DF883" s="12"/>
      <c r="DG883" s="12"/>
      <c r="DH883" s="12"/>
      <c r="DI883" s="12"/>
      <c r="DJ883" s="12"/>
      <c r="DK883" s="12"/>
      <c r="DL883" s="12"/>
      <c r="DM883" s="12"/>
      <c r="DN883" s="12"/>
      <c r="DO883" s="12"/>
      <c r="DP883" s="12"/>
      <c r="DQ883" s="12"/>
      <c r="DR883" s="12"/>
      <c r="DS883" s="12"/>
      <c r="DT883" s="12"/>
      <c r="DU883" s="12"/>
      <c r="DV883" s="12"/>
      <c r="DW883" s="12"/>
      <c r="DX883" s="12"/>
      <c r="DY883" s="12"/>
      <c r="DZ883" s="12"/>
      <c r="EA883" s="12"/>
      <c r="EB883" s="12"/>
      <c r="EC883" s="12"/>
      <c r="ED883" s="12"/>
      <c r="EE883" s="12"/>
      <c r="EF883" s="12"/>
      <c r="EG883" s="12"/>
      <c r="EH883" s="12"/>
      <c r="EI883" s="12"/>
      <c r="EJ883" s="12"/>
      <c r="EK883" s="12"/>
      <c r="EL883" s="12"/>
      <c r="EM883" s="12"/>
      <c r="EN883" s="12"/>
      <c r="EO883" s="12"/>
      <c r="EP883" s="12"/>
      <c r="EQ883" s="12"/>
      <c r="ER883" s="12"/>
      <c r="ES883" s="12"/>
      <c r="ET883" s="12"/>
      <c r="EU883" s="12"/>
      <c r="EV883" s="12"/>
      <c r="EW883" s="12"/>
      <c r="EX883" s="12"/>
      <c r="EY883" s="12"/>
      <c r="EZ883" s="12"/>
      <c r="FA883" s="12"/>
      <c r="FB883" s="12"/>
      <c r="FC883" s="12"/>
      <c r="FD883" s="12"/>
      <c r="FE883" s="12"/>
      <c r="FF883" s="12"/>
      <c r="FG883" s="12"/>
    </row>
    <row r="884" spans="1:163" ht="12.75" x14ac:dyDescent="0.2">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12"/>
      <c r="BH884" s="12"/>
      <c r="BI884" s="12"/>
      <c r="BJ884" s="12"/>
      <c r="BK884" s="12"/>
      <c r="BL884" s="81">
        <f>'Youth population'!AU884</f>
        <v>0</v>
      </c>
      <c r="BM884" s="12"/>
      <c r="BN884" s="12"/>
      <c r="BO884" s="12"/>
      <c r="BP884" s="12"/>
      <c r="BQ884" s="12"/>
      <c r="BR884" s="12"/>
      <c r="BS884" s="12"/>
      <c r="BT884" s="12"/>
      <c r="BU884" s="12"/>
      <c r="BV884" s="12"/>
      <c r="BW884" s="12"/>
      <c r="BX884" s="12"/>
      <c r="BY884" s="12"/>
      <c r="BZ884" s="12"/>
      <c r="CA884" s="12"/>
      <c r="CB884" s="141"/>
      <c r="CC884" s="12"/>
      <c r="CD884" s="12"/>
      <c r="CE884" s="12"/>
      <c r="CF884" s="12"/>
      <c r="CG884" s="12"/>
      <c r="CH884" s="12"/>
      <c r="CI884" s="12"/>
      <c r="CJ884" s="12"/>
      <c r="CK884" s="12"/>
      <c r="CL884" s="12"/>
      <c r="CM884" s="12"/>
      <c r="CN884" s="12"/>
      <c r="CO884" s="12"/>
      <c r="CP884" s="12"/>
      <c r="CQ884" s="12"/>
      <c r="CR884" s="12"/>
      <c r="CS884" s="12"/>
      <c r="CT884" s="12"/>
      <c r="CU884" s="12"/>
      <c r="CV884" s="12"/>
      <c r="CW884" s="12"/>
      <c r="CX884" s="12"/>
      <c r="CY884" s="12"/>
      <c r="CZ884" s="12"/>
      <c r="DA884" s="12"/>
      <c r="DB884" s="12"/>
      <c r="DC884" s="12"/>
      <c r="DD884" s="12"/>
      <c r="DE884" s="12"/>
      <c r="DF884" s="12"/>
      <c r="DG884" s="12"/>
      <c r="DH884" s="12"/>
      <c r="DI884" s="12"/>
      <c r="DJ884" s="12"/>
      <c r="DK884" s="12"/>
      <c r="DL884" s="12"/>
      <c r="DM884" s="12"/>
      <c r="DN884" s="12"/>
      <c r="DO884" s="12"/>
      <c r="DP884" s="12"/>
      <c r="DQ884" s="12"/>
      <c r="DR884" s="12"/>
      <c r="DS884" s="12"/>
      <c r="DT884" s="12"/>
      <c r="DU884" s="12"/>
      <c r="DV884" s="12"/>
      <c r="DW884" s="12"/>
      <c r="DX884" s="12"/>
      <c r="DY884" s="12"/>
      <c r="DZ884" s="12"/>
      <c r="EA884" s="12"/>
      <c r="EB884" s="12"/>
      <c r="EC884" s="12"/>
      <c r="ED884" s="12"/>
      <c r="EE884" s="12"/>
      <c r="EF884" s="12"/>
      <c r="EG884" s="12"/>
      <c r="EH884" s="12"/>
      <c r="EI884" s="12"/>
      <c r="EJ884" s="12"/>
      <c r="EK884" s="12"/>
      <c r="EL884" s="12"/>
      <c r="EM884" s="12"/>
      <c r="EN884" s="12"/>
      <c r="EO884" s="12"/>
      <c r="EP884" s="12"/>
      <c r="EQ884" s="12"/>
      <c r="ER884" s="12"/>
      <c r="ES884" s="12"/>
      <c r="ET884" s="12"/>
      <c r="EU884" s="12"/>
      <c r="EV884" s="12"/>
      <c r="EW884" s="12"/>
      <c r="EX884" s="12"/>
      <c r="EY884" s="12"/>
      <c r="EZ884" s="12"/>
      <c r="FA884" s="12"/>
      <c r="FB884" s="12"/>
      <c r="FC884" s="12"/>
      <c r="FD884" s="12"/>
      <c r="FE884" s="12"/>
      <c r="FF884" s="12"/>
      <c r="FG884" s="12"/>
    </row>
    <row r="885" spans="1:163" ht="12.75" x14ac:dyDescent="0.2">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12"/>
      <c r="BH885" s="12"/>
      <c r="BI885" s="12"/>
      <c r="BJ885" s="12"/>
      <c r="BK885" s="12"/>
      <c r="BL885" s="12"/>
      <c r="BM885" s="12"/>
      <c r="BN885" s="12"/>
      <c r="BO885" s="12"/>
      <c r="BP885" s="12"/>
      <c r="BQ885" s="12"/>
      <c r="BR885" s="12"/>
      <c r="BS885" s="12"/>
      <c r="BT885" s="12"/>
      <c r="BU885" s="12"/>
      <c r="BV885" s="12"/>
      <c r="BW885" s="12"/>
      <c r="BX885" s="12"/>
      <c r="BY885" s="12"/>
      <c r="BZ885" s="12"/>
      <c r="CA885" s="12"/>
      <c r="CB885" s="141"/>
      <c r="CC885" s="12"/>
      <c r="CD885" s="12"/>
      <c r="CE885" s="12"/>
      <c r="CF885" s="12"/>
      <c r="CG885" s="12"/>
      <c r="CH885" s="12"/>
      <c r="CI885" s="12"/>
      <c r="CJ885" s="12"/>
      <c r="CK885" s="12"/>
      <c r="CL885" s="12"/>
      <c r="CM885" s="12"/>
      <c r="CN885" s="12"/>
      <c r="CO885" s="12"/>
      <c r="CP885" s="12"/>
      <c r="CQ885" s="12"/>
      <c r="CR885" s="12"/>
      <c r="CS885" s="12"/>
      <c r="CT885" s="12"/>
      <c r="CU885" s="12"/>
      <c r="CV885" s="12"/>
      <c r="CW885" s="12"/>
      <c r="CX885" s="12"/>
      <c r="CY885" s="12"/>
      <c r="CZ885" s="12"/>
      <c r="DA885" s="12"/>
      <c r="DB885" s="12"/>
      <c r="DC885" s="12"/>
      <c r="DD885" s="12"/>
      <c r="DE885" s="12"/>
      <c r="DF885" s="12"/>
      <c r="DG885" s="12"/>
      <c r="DH885" s="12"/>
      <c r="DI885" s="12"/>
      <c r="DJ885" s="12"/>
      <c r="DK885" s="12"/>
      <c r="DL885" s="12"/>
      <c r="DM885" s="12"/>
      <c r="DN885" s="12"/>
      <c r="DO885" s="12"/>
      <c r="DP885" s="12"/>
      <c r="DQ885" s="12"/>
      <c r="DR885" s="12"/>
      <c r="DS885" s="12"/>
      <c r="DT885" s="12"/>
      <c r="DU885" s="12"/>
      <c r="DV885" s="12"/>
      <c r="DW885" s="12"/>
      <c r="DX885" s="12"/>
      <c r="DY885" s="12"/>
      <c r="DZ885" s="12"/>
      <c r="EA885" s="12"/>
      <c r="EB885" s="12"/>
      <c r="EC885" s="12"/>
      <c r="ED885" s="12"/>
      <c r="EE885" s="12"/>
      <c r="EF885" s="12"/>
      <c r="EG885" s="12"/>
      <c r="EH885" s="12"/>
      <c r="EI885" s="12"/>
      <c r="EJ885" s="12"/>
      <c r="EK885" s="12"/>
      <c r="EL885" s="12"/>
      <c r="EM885" s="12"/>
      <c r="EN885" s="12"/>
      <c r="EO885" s="12"/>
      <c r="EP885" s="12"/>
      <c r="EQ885" s="12"/>
      <c r="ER885" s="12"/>
      <c r="ES885" s="12"/>
      <c r="ET885" s="12"/>
      <c r="EU885" s="12"/>
      <c r="EV885" s="12"/>
      <c r="EW885" s="12"/>
      <c r="EX885" s="12"/>
      <c r="EY885" s="12"/>
      <c r="EZ885" s="12"/>
      <c r="FA885" s="12"/>
      <c r="FB885" s="12"/>
      <c r="FC885" s="12"/>
      <c r="FD885" s="12"/>
      <c r="FE885" s="12"/>
      <c r="FF885" s="12"/>
      <c r="FG885" s="12"/>
    </row>
    <row r="886" spans="1:163" ht="12.75" x14ac:dyDescent="0.2">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12"/>
      <c r="BH886" s="12"/>
      <c r="BI886" s="12"/>
      <c r="BJ886" s="12"/>
      <c r="BK886" s="12"/>
      <c r="BL886" s="10"/>
      <c r="BM886" s="12"/>
      <c r="BN886" s="12"/>
      <c r="BO886" s="12"/>
      <c r="BP886" s="12"/>
      <c r="BQ886" s="12"/>
      <c r="BR886" s="12"/>
      <c r="BS886" s="12"/>
      <c r="BT886" s="12"/>
      <c r="BU886" s="12"/>
      <c r="BV886" s="12"/>
      <c r="BW886" s="12"/>
      <c r="BX886" s="12"/>
      <c r="BY886" s="12"/>
      <c r="BZ886" s="12"/>
      <c r="CA886" s="12"/>
      <c r="CB886" s="141"/>
      <c r="CC886" s="12"/>
      <c r="CD886" s="12"/>
      <c r="CE886" s="12"/>
      <c r="CF886" s="12"/>
      <c r="CG886" s="12"/>
      <c r="CH886" s="12"/>
      <c r="CI886" s="12"/>
      <c r="CJ886" s="12"/>
      <c r="CK886" s="12"/>
      <c r="CL886" s="12"/>
      <c r="CM886" s="12"/>
      <c r="CN886" s="12"/>
      <c r="CO886" s="12"/>
      <c r="CP886" s="12"/>
      <c r="CQ886" s="12"/>
      <c r="CR886" s="12"/>
      <c r="CS886" s="12"/>
      <c r="CT886" s="12"/>
      <c r="CU886" s="12"/>
      <c r="CV886" s="12"/>
      <c r="CW886" s="12"/>
      <c r="CX886" s="12"/>
      <c r="CY886" s="12"/>
      <c r="CZ886" s="12"/>
      <c r="DA886" s="12"/>
      <c r="DB886" s="12"/>
      <c r="DC886" s="12"/>
      <c r="DD886" s="12"/>
      <c r="DE886" s="12"/>
      <c r="DF886" s="12"/>
      <c r="DG886" s="12"/>
      <c r="DH886" s="12"/>
      <c r="DI886" s="12"/>
      <c r="DJ886" s="12"/>
      <c r="DK886" s="12"/>
      <c r="DL886" s="12"/>
      <c r="DM886" s="12"/>
      <c r="DN886" s="12"/>
      <c r="DO886" s="12"/>
      <c r="DP886" s="12"/>
      <c r="DQ886" s="12"/>
      <c r="DR886" s="12"/>
      <c r="DS886" s="12"/>
      <c r="DT886" s="12"/>
      <c r="DU886" s="12"/>
      <c r="DV886" s="12"/>
      <c r="DW886" s="12"/>
      <c r="DX886" s="12"/>
      <c r="DY886" s="12"/>
      <c r="DZ886" s="12"/>
      <c r="EA886" s="12"/>
      <c r="EB886" s="12"/>
      <c r="EC886" s="12"/>
      <c r="ED886" s="12"/>
      <c r="EE886" s="12"/>
      <c r="EF886" s="12"/>
      <c r="EG886" s="12"/>
      <c r="EH886" s="12"/>
      <c r="EI886" s="12"/>
      <c r="EJ886" s="12"/>
      <c r="EK886" s="12"/>
      <c r="EL886" s="12"/>
      <c r="EM886" s="12"/>
      <c r="EN886" s="12"/>
      <c r="EO886" s="12"/>
      <c r="EP886" s="12"/>
      <c r="EQ886" s="12"/>
      <c r="ER886" s="12"/>
      <c r="ES886" s="12"/>
      <c r="ET886" s="12"/>
      <c r="EU886" s="12"/>
      <c r="EV886" s="12"/>
      <c r="EW886" s="12"/>
      <c r="EX886" s="12"/>
      <c r="EY886" s="12"/>
      <c r="EZ886" s="12"/>
      <c r="FA886" s="12"/>
      <c r="FB886" s="12"/>
      <c r="FC886" s="12"/>
      <c r="FD886" s="12"/>
      <c r="FE886" s="12"/>
      <c r="FF886" s="12"/>
      <c r="FG886" s="12"/>
    </row>
    <row r="887" spans="1:163" ht="12.75" x14ac:dyDescent="0.2">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12"/>
      <c r="BH887" s="12"/>
      <c r="BI887" s="12"/>
      <c r="BJ887" s="12"/>
      <c r="BK887" s="12"/>
      <c r="BL887" s="10"/>
      <c r="BM887" s="12"/>
      <c r="BN887" s="12"/>
      <c r="BO887" s="12"/>
      <c r="BP887" s="12"/>
      <c r="BQ887" s="12"/>
      <c r="BR887" s="12"/>
      <c r="BS887" s="12"/>
      <c r="BT887" s="12"/>
      <c r="BU887" s="12"/>
      <c r="BV887" s="12"/>
      <c r="BW887" s="12"/>
      <c r="BX887" s="12"/>
      <c r="BY887" s="12"/>
      <c r="BZ887" s="12"/>
      <c r="CA887" s="12"/>
      <c r="CB887" s="141"/>
      <c r="CC887" s="12"/>
      <c r="CD887" s="12"/>
      <c r="CE887" s="12"/>
      <c r="CF887" s="12"/>
      <c r="CG887" s="12"/>
      <c r="CH887" s="12"/>
      <c r="CI887" s="12"/>
      <c r="CJ887" s="12"/>
      <c r="CK887" s="12"/>
      <c r="CL887" s="12"/>
      <c r="CM887" s="12"/>
      <c r="CN887" s="12"/>
      <c r="CO887" s="12"/>
      <c r="CP887" s="12"/>
      <c r="CQ887" s="12"/>
      <c r="CR887" s="12"/>
      <c r="CS887" s="12"/>
      <c r="CT887" s="12"/>
      <c r="CU887" s="12"/>
      <c r="CV887" s="12"/>
      <c r="CW887" s="12"/>
      <c r="CX887" s="12"/>
      <c r="CY887" s="12"/>
      <c r="CZ887" s="12"/>
      <c r="DA887" s="12"/>
      <c r="DB887" s="12"/>
      <c r="DC887" s="12"/>
      <c r="DD887" s="12"/>
      <c r="DE887" s="12"/>
      <c r="DF887" s="12"/>
      <c r="DG887" s="12"/>
      <c r="DH887" s="12"/>
      <c r="DI887" s="12"/>
      <c r="DJ887" s="12"/>
      <c r="DK887" s="12"/>
      <c r="DL887" s="12"/>
      <c r="DM887" s="12"/>
      <c r="DN887" s="12"/>
      <c r="DO887" s="12"/>
      <c r="DP887" s="12"/>
      <c r="DQ887" s="12"/>
      <c r="DR887" s="12"/>
      <c r="DS887" s="12"/>
      <c r="DT887" s="12"/>
      <c r="DU887" s="12"/>
      <c r="DV887" s="12"/>
      <c r="DW887" s="12"/>
      <c r="DX887" s="12"/>
      <c r="DY887" s="12"/>
      <c r="DZ887" s="12"/>
      <c r="EA887" s="12"/>
      <c r="EB887" s="12"/>
      <c r="EC887" s="12"/>
      <c r="ED887" s="12"/>
      <c r="EE887" s="12"/>
      <c r="EF887" s="12"/>
      <c r="EG887" s="12"/>
      <c r="EH887" s="12"/>
      <c r="EI887" s="12"/>
      <c r="EJ887" s="12"/>
      <c r="EK887" s="12"/>
      <c r="EL887" s="12"/>
      <c r="EM887" s="12"/>
      <c r="EN887" s="12"/>
      <c r="EO887" s="12"/>
      <c r="EP887" s="12"/>
      <c r="EQ887" s="12"/>
      <c r="ER887" s="12"/>
      <c r="ES887" s="12"/>
      <c r="ET887" s="12"/>
      <c r="EU887" s="12"/>
      <c r="EV887" s="12"/>
      <c r="EW887" s="12"/>
      <c r="EX887" s="12"/>
      <c r="EY887" s="12"/>
      <c r="EZ887" s="12"/>
      <c r="FA887" s="12"/>
      <c r="FB887" s="12"/>
      <c r="FC887" s="12"/>
      <c r="FD887" s="12"/>
      <c r="FE887" s="12"/>
      <c r="FF887" s="12"/>
      <c r="FG887" s="12"/>
    </row>
    <row r="888" spans="1:163" ht="25.5" x14ac:dyDescent="0.2">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12"/>
      <c r="BH888" s="12"/>
      <c r="BI888" s="12"/>
      <c r="BJ888" s="12"/>
      <c r="BK888" s="12"/>
      <c r="BL888" s="29" t="s">
        <v>43</v>
      </c>
      <c r="BM888" s="12"/>
      <c r="BN888" s="12"/>
      <c r="BO888" s="12"/>
      <c r="BP888" s="12"/>
      <c r="BQ888" s="12"/>
      <c r="BR888" s="12"/>
      <c r="BS888" s="12"/>
      <c r="BT888" s="12"/>
      <c r="BU888" s="12"/>
      <c r="BV888" s="12"/>
      <c r="BW888" s="12"/>
      <c r="BX888" s="12"/>
      <c r="BY888" s="12"/>
      <c r="BZ888" s="12"/>
      <c r="CA888" s="12"/>
      <c r="CB888" s="141"/>
      <c r="CC888" s="12"/>
      <c r="CD888" s="12"/>
      <c r="CE888" s="12"/>
      <c r="CF888" s="12"/>
      <c r="CG888" s="12"/>
      <c r="CH888" s="12"/>
      <c r="CI888" s="12"/>
      <c r="CJ888" s="12"/>
      <c r="CK888" s="12"/>
      <c r="CL888" s="12"/>
      <c r="CM888" s="12"/>
      <c r="CN888" s="12"/>
      <c r="CO888" s="12"/>
      <c r="CP888" s="12"/>
      <c r="CQ888" s="12"/>
      <c r="CR888" s="12"/>
      <c r="CS888" s="12"/>
      <c r="CT888" s="12"/>
      <c r="CU888" s="12"/>
      <c r="CV888" s="12"/>
      <c r="CW888" s="12"/>
      <c r="CX888" s="12"/>
      <c r="CY888" s="12"/>
      <c r="CZ888" s="12"/>
      <c r="DA888" s="12"/>
      <c r="DB888" s="12"/>
      <c r="DC888" s="12"/>
      <c r="DD888" s="12"/>
      <c r="DE888" s="12"/>
      <c r="DF888" s="12"/>
      <c r="DG888" s="12"/>
      <c r="DH888" s="12"/>
      <c r="DI888" s="12"/>
      <c r="DJ888" s="12"/>
      <c r="DK888" s="12"/>
      <c r="DL888" s="12"/>
      <c r="DM888" s="12"/>
      <c r="DN888" s="12"/>
      <c r="DO888" s="12"/>
      <c r="DP888" s="12"/>
      <c r="DQ888" s="12"/>
      <c r="DR888" s="12"/>
      <c r="DS888" s="12"/>
      <c r="DT888" s="12"/>
      <c r="DU888" s="12"/>
      <c r="DV888" s="12"/>
      <c r="DW888" s="12"/>
      <c r="DX888" s="12"/>
      <c r="DY888" s="12"/>
      <c r="DZ888" s="12"/>
      <c r="EA888" s="12"/>
      <c r="EB888" s="12"/>
      <c r="EC888" s="12"/>
      <c r="ED888" s="12"/>
      <c r="EE888" s="12"/>
      <c r="EF888" s="12"/>
      <c r="EG888" s="12"/>
      <c r="EH888" s="12"/>
      <c r="EI888" s="12"/>
      <c r="EJ888" s="12"/>
      <c r="EK888" s="12"/>
      <c r="EL888" s="12"/>
      <c r="EM888" s="12"/>
      <c r="EN888" s="12"/>
      <c r="EO888" s="12"/>
      <c r="EP888" s="12"/>
      <c r="EQ888" s="12"/>
      <c r="ER888" s="12"/>
      <c r="ES888" s="12"/>
      <c r="ET888" s="12"/>
      <c r="EU888" s="12"/>
      <c r="EV888" s="12"/>
      <c r="EW888" s="12"/>
      <c r="EX888" s="12"/>
      <c r="EY888" s="12"/>
      <c r="EZ888" s="12"/>
      <c r="FA888" s="12"/>
      <c r="FB888" s="12"/>
      <c r="FC888" s="12"/>
      <c r="FD888" s="12"/>
      <c r="FE888" s="12"/>
      <c r="FF888" s="12"/>
      <c r="FG888" s="12"/>
    </row>
    <row r="889" spans="1:163" ht="12.75" x14ac:dyDescent="0.2">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12"/>
      <c r="BH889" s="12"/>
      <c r="BI889" s="12"/>
      <c r="BJ889" s="12"/>
      <c r="BK889" s="12"/>
      <c r="BL889" s="35">
        <f>'Youth population'!AU889</f>
        <v>0</v>
      </c>
      <c r="BM889" s="12"/>
      <c r="BN889" s="12"/>
      <c r="BO889" s="12"/>
      <c r="BP889" s="12"/>
      <c r="BQ889" s="12"/>
      <c r="BR889" s="12"/>
      <c r="BS889" s="12"/>
      <c r="BT889" s="12"/>
      <c r="BU889" s="12"/>
      <c r="BV889" s="12"/>
      <c r="BW889" s="12"/>
      <c r="BX889" s="12"/>
      <c r="BY889" s="12"/>
      <c r="BZ889" s="12"/>
      <c r="CA889" s="12"/>
      <c r="CB889" s="141"/>
      <c r="CC889" s="12"/>
      <c r="CD889" s="12"/>
      <c r="CE889" s="12"/>
      <c r="CF889" s="12"/>
      <c r="CG889" s="12"/>
      <c r="CH889" s="12"/>
      <c r="CI889" s="12"/>
      <c r="CJ889" s="12"/>
      <c r="CK889" s="12"/>
      <c r="CL889" s="12"/>
      <c r="CM889" s="12"/>
      <c r="CN889" s="12"/>
      <c r="CO889" s="12"/>
      <c r="CP889" s="12"/>
      <c r="CQ889" s="12"/>
      <c r="CR889" s="12"/>
      <c r="CS889" s="12"/>
      <c r="CT889" s="12"/>
      <c r="CU889" s="12"/>
      <c r="CV889" s="12"/>
      <c r="CW889" s="12"/>
      <c r="CX889" s="12"/>
      <c r="CY889" s="12"/>
      <c r="CZ889" s="12"/>
      <c r="DA889" s="12"/>
      <c r="DB889" s="12"/>
      <c r="DC889" s="12"/>
      <c r="DD889" s="12"/>
      <c r="DE889" s="12"/>
      <c r="DF889" s="12"/>
      <c r="DG889" s="12"/>
      <c r="DH889" s="12"/>
      <c r="DI889" s="12"/>
      <c r="DJ889" s="12"/>
      <c r="DK889" s="12"/>
      <c r="DL889" s="12"/>
      <c r="DM889" s="12"/>
      <c r="DN889" s="12"/>
      <c r="DO889" s="12"/>
      <c r="DP889" s="12"/>
      <c r="DQ889" s="12"/>
      <c r="DR889" s="12"/>
      <c r="DS889" s="12"/>
      <c r="DT889" s="12"/>
      <c r="DU889" s="12"/>
      <c r="DV889" s="12"/>
      <c r="DW889" s="12"/>
      <c r="DX889" s="12"/>
      <c r="DY889" s="12"/>
      <c r="DZ889" s="12"/>
      <c r="EA889" s="12"/>
      <c r="EB889" s="12"/>
      <c r="EC889" s="12"/>
      <c r="ED889" s="12"/>
      <c r="EE889" s="12"/>
      <c r="EF889" s="12"/>
      <c r="EG889" s="12"/>
      <c r="EH889" s="12"/>
      <c r="EI889" s="12"/>
      <c r="EJ889" s="12"/>
      <c r="EK889" s="12"/>
      <c r="EL889" s="12"/>
      <c r="EM889" s="12"/>
      <c r="EN889" s="12"/>
      <c r="EO889" s="12"/>
      <c r="EP889" s="12"/>
      <c r="EQ889" s="12"/>
      <c r="ER889" s="12"/>
      <c r="ES889" s="12"/>
      <c r="ET889" s="12"/>
      <c r="EU889" s="12"/>
      <c r="EV889" s="12"/>
      <c r="EW889" s="12"/>
      <c r="EX889" s="12"/>
      <c r="EY889" s="12"/>
      <c r="EZ889" s="12"/>
      <c r="FA889" s="12"/>
      <c r="FB889" s="12"/>
      <c r="FC889" s="12"/>
      <c r="FD889" s="12"/>
      <c r="FE889" s="12"/>
      <c r="FF889" s="12"/>
      <c r="FG889" s="12"/>
    </row>
    <row r="890" spans="1:163" ht="12.75" x14ac:dyDescent="0.2">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12"/>
      <c r="BH890" s="12"/>
      <c r="BI890" s="12"/>
      <c r="BJ890" s="12"/>
      <c r="BK890" s="12"/>
      <c r="BL890" s="69">
        <f>'Youth population'!AU890</f>
        <v>0</v>
      </c>
      <c r="BM890" s="12"/>
      <c r="BN890" s="12"/>
      <c r="BO890" s="12"/>
      <c r="BP890" s="12"/>
      <c r="BQ890" s="12"/>
      <c r="BR890" s="12"/>
      <c r="BS890" s="12"/>
      <c r="BT890" s="12"/>
      <c r="BU890" s="12"/>
      <c r="BV890" s="12"/>
      <c r="BW890" s="12"/>
      <c r="BX890" s="12"/>
      <c r="BY890" s="12"/>
      <c r="BZ890" s="12"/>
      <c r="CA890" s="12"/>
      <c r="CB890" s="141"/>
      <c r="CC890" s="12"/>
      <c r="CD890" s="12"/>
      <c r="CE890" s="12"/>
      <c r="CF890" s="12"/>
      <c r="CG890" s="12"/>
      <c r="CH890" s="12"/>
      <c r="CI890" s="12"/>
      <c r="CJ890" s="12"/>
      <c r="CK890" s="12"/>
      <c r="CL890" s="12"/>
      <c r="CM890" s="12"/>
      <c r="CN890" s="12"/>
      <c r="CO890" s="12"/>
      <c r="CP890" s="12"/>
      <c r="CQ890" s="12"/>
      <c r="CR890" s="12"/>
      <c r="CS890" s="12"/>
      <c r="CT890" s="12"/>
      <c r="CU890" s="12"/>
      <c r="CV890" s="12"/>
      <c r="CW890" s="12"/>
      <c r="CX890" s="12"/>
      <c r="CY890" s="12"/>
      <c r="CZ890" s="12"/>
      <c r="DA890" s="12"/>
      <c r="DB890" s="12"/>
      <c r="DC890" s="12"/>
      <c r="DD890" s="12"/>
      <c r="DE890" s="12"/>
      <c r="DF890" s="12"/>
      <c r="DG890" s="12"/>
      <c r="DH890" s="12"/>
      <c r="DI890" s="12"/>
      <c r="DJ890" s="12"/>
      <c r="DK890" s="12"/>
      <c r="DL890" s="12"/>
      <c r="DM890" s="12"/>
      <c r="DN890" s="12"/>
      <c r="DO890" s="12"/>
      <c r="DP890" s="12"/>
      <c r="DQ890" s="12"/>
      <c r="DR890" s="12"/>
      <c r="DS890" s="12"/>
      <c r="DT890" s="12"/>
      <c r="DU890" s="12"/>
      <c r="DV890" s="12"/>
      <c r="DW890" s="12"/>
      <c r="DX890" s="12"/>
      <c r="DY890" s="12"/>
      <c r="DZ890" s="12"/>
      <c r="EA890" s="12"/>
      <c r="EB890" s="12"/>
      <c r="EC890" s="12"/>
      <c r="ED890" s="12"/>
      <c r="EE890" s="12"/>
      <c r="EF890" s="12"/>
      <c r="EG890" s="12"/>
      <c r="EH890" s="12"/>
      <c r="EI890" s="12"/>
      <c r="EJ890" s="12"/>
      <c r="EK890" s="12"/>
      <c r="EL890" s="12"/>
      <c r="EM890" s="12"/>
      <c r="EN890" s="12"/>
      <c r="EO890" s="12"/>
      <c r="EP890" s="12"/>
      <c r="EQ890" s="12"/>
      <c r="ER890" s="12"/>
      <c r="ES890" s="12"/>
      <c r="ET890" s="12"/>
      <c r="EU890" s="12"/>
      <c r="EV890" s="12"/>
      <c r="EW890" s="12"/>
      <c r="EX890" s="12"/>
      <c r="EY890" s="12"/>
      <c r="EZ890" s="12"/>
      <c r="FA890" s="12"/>
      <c r="FB890" s="12"/>
      <c r="FC890" s="12"/>
      <c r="FD890" s="12"/>
      <c r="FE890" s="12"/>
      <c r="FF890" s="12"/>
      <c r="FG890" s="12"/>
    </row>
    <row r="891" spans="1:163" ht="12.75" x14ac:dyDescent="0.2">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12"/>
      <c r="BH891" s="12"/>
      <c r="BI891" s="12"/>
      <c r="BJ891" s="12"/>
      <c r="BK891" s="12"/>
      <c r="BL891" s="117">
        <f>'Youth population'!AU891</f>
        <v>0</v>
      </c>
      <c r="BM891" s="12"/>
      <c r="BN891" s="12"/>
      <c r="BO891" s="12"/>
      <c r="BP891" s="12"/>
      <c r="BQ891" s="12"/>
      <c r="BR891" s="12"/>
      <c r="BS891" s="12"/>
      <c r="BT891" s="12"/>
      <c r="BU891" s="12"/>
      <c r="BV891" s="12"/>
      <c r="BW891" s="12"/>
      <c r="BX891" s="12"/>
      <c r="BY891" s="12"/>
      <c r="BZ891" s="12"/>
      <c r="CA891" s="12"/>
      <c r="CB891" s="141"/>
      <c r="CC891" s="12"/>
      <c r="CD891" s="12"/>
      <c r="CE891" s="12"/>
      <c r="CF891" s="12"/>
      <c r="CG891" s="12"/>
      <c r="CH891" s="12"/>
      <c r="CI891" s="12"/>
      <c r="CJ891" s="12"/>
      <c r="CK891" s="12"/>
      <c r="CL891" s="12"/>
      <c r="CM891" s="12"/>
      <c r="CN891" s="12"/>
      <c r="CO891" s="12"/>
      <c r="CP891" s="12"/>
      <c r="CQ891" s="12"/>
      <c r="CR891" s="12"/>
      <c r="CS891" s="12"/>
      <c r="CT891" s="12"/>
      <c r="CU891" s="12"/>
      <c r="CV891" s="12"/>
      <c r="CW891" s="12"/>
      <c r="CX891" s="12"/>
      <c r="CY891" s="12"/>
      <c r="CZ891" s="12"/>
      <c r="DA891" s="12"/>
      <c r="DB891" s="12"/>
      <c r="DC891" s="12"/>
      <c r="DD891" s="12"/>
      <c r="DE891" s="12"/>
      <c r="DF891" s="12"/>
      <c r="DG891" s="12"/>
      <c r="DH891" s="12"/>
      <c r="DI891" s="12"/>
      <c r="DJ891" s="12"/>
      <c r="DK891" s="12"/>
      <c r="DL891" s="12"/>
      <c r="DM891" s="12"/>
      <c r="DN891" s="12"/>
      <c r="DO891" s="12"/>
      <c r="DP891" s="12"/>
      <c r="DQ891" s="12"/>
      <c r="DR891" s="12"/>
      <c r="DS891" s="12"/>
      <c r="DT891" s="12"/>
      <c r="DU891" s="12"/>
      <c r="DV891" s="12"/>
      <c r="DW891" s="12"/>
      <c r="DX891" s="12"/>
      <c r="DY891" s="12"/>
      <c r="DZ891" s="12"/>
      <c r="EA891" s="12"/>
      <c r="EB891" s="12"/>
      <c r="EC891" s="12"/>
      <c r="ED891" s="12"/>
      <c r="EE891" s="12"/>
      <c r="EF891" s="12"/>
      <c r="EG891" s="12"/>
      <c r="EH891" s="12"/>
      <c r="EI891" s="12"/>
      <c r="EJ891" s="12"/>
      <c r="EK891" s="12"/>
      <c r="EL891" s="12"/>
      <c r="EM891" s="12"/>
      <c r="EN891" s="12"/>
      <c r="EO891" s="12"/>
      <c r="EP891" s="12"/>
      <c r="EQ891" s="12"/>
      <c r="ER891" s="12"/>
      <c r="ES891" s="12"/>
      <c r="ET891" s="12"/>
      <c r="EU891" s="12"/>
      <c r="EV891" s="12"/>
      <c r="EW891" s="12"/>
      <c r="EX891" s="12"/>
      <c r="EY891" s="12"/>
      <c r="EZ891" s="12"/>
      <c r="FA891" s="12"/>
      <c r="FB891" s="12"/>
      <c r="FC891" s="12"/>
      <c r="FD891" s="12"/>
      <c r="FE891" s="12"/>
      <c r="FF891" s="12"/>
      <c r="FG891" s="12"/>
    </row>
    <row r="892" spans="1:163" ht="12.75" x14ac:dyDescent="0.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12"/>
      <c r="BH892" s="12"/>
      <c r="BI892" s="12"/>
      <c r="BJ892" s="12"/>
      <c r="BK892" s="12"/>
      <c r="BL892" s="73">
        <f>'Youth population'!AU892</f>
        <v>0</v>
      </c>
      <c r="BM892" s="12"/>
      <c r="BN892" s="12"/>
      <c r="BO892" s="12"/>
      <c r="BP892" s="12"/>
      <c r="BQ892" s="12"/>
      <c r="BR892" s="12"/>
      <c r="BS892" s="12"/>
      <c r="BT892" s="12"/>
      <c r="BU892" s="12"/>
      <c r="BV892" s="12"/>
      <c r="BW892" s="12"/>
      <c r="BX892" s="12"/>
      <c r="BY892" s="12"/>
      <c r="BZ892" s="12"/>
      <c r="CA892" s="12"/>
      <c r="CB892" s="141"/>
      <c r="CC892" s="12"/>
      <c r="CD892" s="12"/>
      <c r="CE892" s="12"/>
      <c r="CF892" s="12"/>
      <c r="CG892" s="12"/>
      <c r="CH892" s="12"/>
      <c r="CI892" s="12"/>
      <c r="CJ892" s="12"/>
      <c r="CK892" s="12"/>
      <c r="CL892" s="12"/>
      <c r="CM892" s="12"/>
      <c r="CN892" s="12"/>
      <c r="CO892" s="12"/>
      <c r="CP892" s="12"/>
      <c r="CQ892" s="12"/>
      <c r="CR892" s="12"/>
      <c r="CS892" s="12"/>
      <c r="CT892" s="12"/>
      <c r="CU892" s="12"/>
      <c r="CV892" s="12"/>
      <c r="CW892" s="12"/>
      <c r="CX892" s="12"/>
      <c r="CY892" s="12"/>
      <c r="CZ892" s="12"/>
      <c r="DA892" s="12"/>
      <c r="DB892" s="12"/>
      <c r="DC892" s="12"/>
      <c r="DD892" s="12"/>
      <c r="DE892" s="12"/>
      <c r="DF892" s="12"/>
      <c r="DG892" s="12"/>
      <c r="DH892" s="12"/>
      <c r="DI892" s="12"/>
      <c r="DJ892" s="12"/>
      <c r="DK892" s="12"/>
      <c r="DL892" s="12"/>
      <c r="DM892" s="12"/>
      <c r="DN892" s="12"/>
      <c r="DO892" s="12"/>
      <c r="DP892" s="12"/>
      <c r="DQ892" s="12"/>
      <c r="DR892" s="12"/>
      <c r="DS892" s="12"/>
      <c r="DT892" s="12"/>
      <c r="DU892" s="12"/>
      <c r="DV892" s="12"/>
      <c r="DW892" s="12"/>
      <c r="DX892" s="12"/>
      <c r="DY892" s="12"/>
      <c r="DZ892" s="12"/>
      <c r="EA892" s="12"/>
      <c r="EB892" s="12"/>
      <c r="EC892" s="12"/>
      <c r="ED892" s="12"/>
      <c r="EE892" s="12"/>
      <c r="EF892" s="12"/>
      <c r="EG892" s="12"/>
      <c r="EH892" s="12"/>
      <c r="EI892" s="12"/>
      <c r="EJ892" s="12"/>
      <c r="EK892" s="12"/>
      <c r="EL892" s="12"/>
      <c r="EM892" s="12"/>
      <c r="EN892" s="12"/>
      <c r="EO892" s="12"/>
      <c r="EP892" s="12"/>
      <c r="EQ892" s="12"/>
      <c r="ER892" s="12"/>
      <c r="ES892" s="12"/>
      <c r="ET892" s="12"/>
      <c r="EU892" s="12"/>
      <c r="EV892" s="12"/>
      <c r="EW892" s="12"/>
      <c r="EX892" s="12"/>
      <c r="EY892" s="12"/>
      <c r="EZ892" s="12"/>
      <c r="FA892" s="12"/>
      <c r="FB892" s="12"/>
      <c r="FC892" s="12"/>
      <c r="FD892" s="12"/>
      <c r="FE892" s="12"/>
      <c r="FF892" s="12"/>
      <c r="FG892" s="12"/>
    </row>
    <row r="893" spans="1:163" ht="12.75" x14ac:dyDescent="0.2">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12"/>
      <c r="BH893" s="12"/>
      <c r="BI893" s="12"/>
      <c r="BJ893" s="12"/>
      <c r="BK893" s="12"/>
      <c r="BL893" s="69">
        <f>'Youth population'!AU893</f>
        <v>0</v>
      </c>
      <c r="BM893" s="12"/>
      <c r="BN893" s="12"/>
      <c r="BO893" s="12"/>
      <c r="BP893" s="12"/>
      <c r="BQ893" s="12"/>
      <c r="BR893" s="12"/>
      <c r="BS893" s="12"/>
      <c r="BT893" s="12"/>
      <c r="BU893" s="12"/>
      <c r="BV893" s="12"/>
      <c r="BW893" s="12"/>
      <c r="BX893" s="12"/>
      <c r="BY893" s="12"/>
      <c r="BZ893" s="12"/>
      <c r="CA893" s="12"/>
      <c r="CB893" s="141"/>
      <c r="CC893" s="12"/>
      <c r="CD893" s="12"/>
      <c r="CE893" s="12"/>
      <c r="CF893" s="12"/>
      <c r="CG893" s="12"/>
      <c r="CH893" s="12"/>
      <c r="CI893" s="12"/>
      <c r="CJ893" s="12"/>
      <c r="CK893" s="12"/>
      <c r="CL893" s="12"/>
      <c r="CM893" s="12"/>
      <c r="CN893" s="12"/>
      <c r="CO893" s="12"/>
      <c r="CP893" s="12"/>
      <c r="CQ893" s="12"/>
      <c r="CR893" s="12"/>
      <c r="CS893" s="12"/>
      <c r="CT893" s="12"/>
      <c r="CU893" s="12"/>
      <c r="CV893" s="12"/>
      <c r="CW893" s="12"/>
      <c r="CX893" s="12"/>
      <c r="CY893" s="12"/>
      <c r="CZ893" s="12"/>
      <c r="DA893" s="12"/>
      <c r="DB893" s="12"/>
      <c r="DC893" s="12"/>
      <c r="DD893" s="12"/>
      <c r="DE893" s="12"/>
      <c r="DF893" s="12"/>
      <c r="DG893" s="12"/>
      <c r="DH893" s="12"/>
      <c r="DI893" s="12"/>
      <c r="DJ893" s="12"/>
      <c r="DK893" s="12"/>
      <c r="DL893" s="12"/>
      <c r="DM893" s="12"/>
      <c r="DN893" s="12"/>
      <c r="DO893" s="12"/>
      <c r="DP893" s="12"/>
      <c r="DQ893" s="12"/>
      <c r="DR893" s="12"/>
      <c r="DS893" s="12"/>
      <c r="DT893" s="12"/>
      <c r="DU893" s="12"/>
      <c r="DV893" s="12"/>
      <c r="DW893" s="12"/>
      <c r="DX893" s="12"/>
      <c r="DY893" s="12"/>
      <c r="DZ893" s="12"/>
      <c r="EA893" s="12"/>
      <c r="EB893" s="12"/>
      <c r="EC893" s="12"/>
      <c r="ED893" s="12"/>
      <c r="EE893" s="12"/>
      <c r="EF893" s="12"/>
      <c r="EG893" s="12"/>
      <c r="EH893" s="12"/>
      <c r="EI893" s="12"/>
      <c r="EJ893" s="12"/>
      <c r="EK893" s="12"/>
      <c r="EL893" s="12"/>
      <c r="EM893" s="12"/>
      <c r="EN893" s="12"/>
      <c r="EO893" s="12"/>
      <c r="EP893" s="12"/>
      <c r="EQ893" s="12"/>
      <c r="ER893" s="12"/>
      <c r="ES893" s="12"/>
      <c r="ET893" s="12"/>
      <c r="EU893" s="12"/>
      <c r="EV893" s="12"/>
      <c r="EW893" s="12"/>
      <c r="EX893" s="12"/>
      <c r="EY893" s="12"/>
      <c r="EZ893" s="12"/>
      <c r="FA893" s="12"/>
      <c r="FB893" s="12"/>
      <c r="FC893" s="12"/>
      <c r="FD893" s="12"/>
      <c r="FE893" s="12"/>
      <c r="FF893" s="12"/>
      <c r="FG893" s="12"/>
    </row>
    <row r="894" spans="1:163" ht="12.75" x14ac:dyDescent="0.2">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12"/>
      <c r="BH894" s="12"/>
      <c r="BI894" s="12"/>
      <c r="BJ894" s="12"/>
      <c r="BK894" s="12"/>
      <c r="BL894" s="310">
        <f>'Youth population'!AU894</f>
        <v>0</v>
      </c>
      <c r="BM894" s="12"/>
      <c r="BN894" s="12"/>
      <c r="BO894" s="12"/>
      <c r="BP894" s="12"/>
      <c r="BQ894" s="12"/>
      <c r="BR894" s="12"/>
      <c r="BS894" s="12"/>
      <c r="BT894" s="12"/>
      <c r="BU894" s="12"/>
      <c r="BV894" s="12"/>
      <c r="BW894" s="12"/>
      <c r="BX894" s="12"/>
      <c r="BY894" s="12"/>
      <c r="BZ894" s="12"/>
      <c r="CA894" s="12"/>
      <c r="CB894" s="141"/>
      <c r="CC894" s="12"/>
      <c r="CD894" s="12"/>
      <c r="CE894" s="12"/>
      <c r="CF894" s="12"/>
      <c r="CG894" s="12"/>
      <c r="CH894" s="12"/>
      <c r="CI894" s="12"/>
      <c r="CJ894" s="12"/>
      <c r="CK894" s="12"/>
      <c r="CL894" s="12"/>
      <c r="CM894" s="12"/>
      <c r="CN894" s="12"/>
      <c r="CO894" s="12"/>
      <c r="CP894" s="12"/>
      <c r="CQ894" s="12"/>
      <c r="CR894" s="12"/>
      <c r="CS894" s="12"/>
      <c r="CT894" s="12"/>
      <c r="CU894" s="12"/>
      <c r="CV894" s="12"/>
      <c r="CW894" s="12"/>
      <c r="CX894" s="12"/>
      <c r="CY894" s="12"/>
      <c r="CZ894" s="12"/>
      <c r="DA894" s="12"/>
      <c r="DB894" s="12"/>
      <c r="DC894" s="12"/>
      <c r="DD894" s="12"/>
      <c r="DE894" s="12"/>
      <c r="DF894" s="12"/>
      <c r="DG894" s="12"/>
      <c r="DH894" s="12"/>
      <c r="DI894" s="12"/>
      <c r="DJ894" s="12"/>
      <c r="DK894" s="12"/>
      <c r="DL894" s="12"/>
      <c r="DM894" s="12"/>
      <c r="DN894" s="12"/>
      <c r="DO894" s="12"/>
      <c r="DP894" s="12"/>
      <c r="DQ894" s="12"/>
      <c r="DR894" s="12"/>
      <c r="DS894" s="12"/>
      <c r="DT894" s="12"/>
      <c r="DU894" s="12"/>
      <c r="DV894" s="12"/>
      <c r="DW894" s="12"/>
      <c r="DX894" s="12"/>
      <c r="DY894" s="12"/>
      <c r="DZ894" s="12"/>
      <c r="EA894" s="12"/>
      <c r="EB894" s="12"/>
      <c r="EC894" s="12"/>
      <c r="ED894" s="12"/>
      <c r="EE894" s="12"/>
      <c r="EF894" s="12"/>
      <c r="EG894" s="12"/>
      <c r="EH894" s="12"/>
      <c r="EI894" s="12"/>
      <c r="EJ894" s="12"/>
      <c r="EK894" s="12"/>
      <c r="EL894" s="12"/>
      <c r="EM894" s="12"/>
      <c r="EN894" s="12"/>
      <c r="EO894" s="12"/>
      <c r="EP894" s="12"/>
      <c r="EQ894" s="12"/>
      <c r="ER894" s="12"/>
      <c r="ES894" s="12"/>
      <c r="ET894" s="12"/>
      <c r="EU894" s="12"/>
      <c r="EV894" s="12"/>
      <c r="EW894" s="12"/>
      <c r="EX894" s="12"/>
      <c r="EY894" s="12"/>
      <c r="EZ894" s="12"/>
      <c r="FA894" s="12"/>
      <c r="FB894" s="12"/>
      <c r="FC894" s="12"/>
      <c r="FD894" s="12"/>
      <c r="FE894" s="12"/>
      <c r="FF894" s="12"/>
      <c r="FG894" s="12"/>
    </row>
    <row r="895" spans="1:163" ht="12.75" x14ac:dyDescent="0.2">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12"/>
      <c r="BH895" s="12"/>
      <c r="BI895" s="12"/>
      <c r="BJ895" s="12"/>
      <c r="BK895" s="12"/>
      <c r="BL895" s="81">
        <f>'Youth population'!AU895</f>
        <v>0</v>
      </c>
      <c r="BM895" s="12"/>
      <c r="BN895" s="12"/>
      <c r="BO895" s="12"/>
      <c r="BP895" s="12"/>
      <c r="BQ895" s="12"/>
      <c r="BR895" s="12"/>
      <c r="BS895" s="12"/>
      <c r="BT895" s="12"/>
      <c r="BU895" s="12"/>
      <c r="BV895" s="12"/>
      <c r="BW895" s="12"/>
      <c r="BX895" s="12"/>
      <c r="BY895" s="12"/>
      <c r="BZ895" s="12"/>
      <c r="CA895" s="12"/>
      <c r="CB895" s="141"/>
      <c r="CC895" s="12"/>
      <c r="CD895" s="12"/>
      <c r="CE895" s="12"/>
      <c r="CF895" s="12"/>
      <c r="CG895" s="12"/>
      <c r="CH895" s="12"/>
      <c r="CI895" s="12"/>
      <c r="CJ895" s="12"/>
      <c r="CK895" s="12"/>
      <c r="CL895" s="12"/>
      <c r="CM895" s="12"/>
      <c r="CN895" s="12"/>
      <c r="CO895" s="12"/>
      <c r="CP895" s="12"/>
      <c r="CQ895" s="12"/>
      <c r="CR895" s="12"/>
      <c r="CS895" s="12"/>
      <c r="CT895" s="12"/>
      <c r="CU895" s="12"/>
      <c r="CV895" s="12"/>
      <c r="CW895" s="12"/>
      <c r="CX895" s="12"/>
      <c r="CY895" s="12"/>
      <c r="CZ895" s="12"/>
      <c r="DA895" s="12"/>
      <c r="DB895" s="12"/>
      <c r="DC895" s="12"/>
      <c r="DD895" s="12"/>
      <c r="DE895" s="12"/>
      <c r="DF895" s="12"/>
      <c r="DG895" s="12"/>
      <c r="DH895" s="12"/>
      <c r="DI895" s="12"/>
      <c r="DJ895" s="12"/>
      <c r="DK895" s="12"/>
      <c r="DL895" s="12"/>
      <c r="DM895" s="12"/>
      <c r="DN895" s="12"/>
      <c r="DO895" s="12"/>
      <c r="DP895" s="12"/>
      <c r="DQ895" s="12"/>
      <c r="DR895" s="12"/>
      <c r="DS895" s="12"/>
      <c r="DT895" s="12"/>
      <c r="DU895" s="12"/>
      <c r="DV895" s="12"/>
      <c r="DW895" s="12"/>
      <c r="DX895" s="12"/>
      <c r="DY895" s="12"/>
      <c r="DZ895" s="12"/>
      <c r="EA895" s="12"/>
      <c r="EB895" s="12"/>
      <c r="EC895" s="12"/>
      <c r="ED895" s="12"/>
      <c r="EE895" s="12"/>
      <c r="EF895" s="12"/>
      <c r="EG895" s="12"/>
      <c r="EH895" s="12"/>
      <c r="EI895" s="12"/>
      <c r="EJ895" s="12"/>
      <c r="EK895" s="12"/>
      <c r="EL895" s="12"/>
      <c r="EM895" s="12"/>
      <c r="EN895" s="12"/>
      <c r="EO895" s="12"/>
      <c r="EP895" s="12"/>
      <c r="EQ895" s="12"/>
      <c r="ER895" s="12"/>
      <c r="ES895" s="12"/>
      <c r="ET895" s="12"/>
      <c r="EU895" s="12"/>
      <c r="EV895" s="12"/>
      <c r="EW895" s="12"/>
      <c r="EX895" s="12"/>
      <c r="EY895" s="12"/>
      <c r="EZ895" s="12"/>
      <c r="FA895" s="12"/>
      <c r="FB895" s="12"/>
      <c r="FC895" s="12"/>
      <c r="FD895" s="12"/>
      <c r="FE895" s="12"/>
      <c r="FF895" s="12"/>
      <c r="FG895" s="12"/>
    </row>
    <row r="896" spans="1:163" ht="12.75" x14ac:dyDescent="0.2">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12"/>
      <c r="BH896" s="12"/>
      <c r="BI896" s="12"/>
      <c r="BJ896" s="12"/>
      <c r="BK896" s="12"/>
      <c r="BL896" s="310">
        <f>'Youth population'!AU896</f>
        <v>0</v>
      </c>
      <c r="BM896" s="12"/>
      <c r="BN896" s="12"/>
      <c r="BO896" s="12"/>
      <c r="BP896" s="12"/>
      <c r="BQ896" s="12"/>
      <c r="BR896" s="12"/>
      <c r="BS896" s="12"/>
      <c r="BT896" s="12"/>
      <c r="BU896" s="12"/>
      <c r="BV896" s="12"/>
      <c r="BW896" s="12"/>
      <c r="BX896" s="12"/>
      <c r="BY896" s="12"/>
      <c r="BZ896" s="12"/>
      <c r="CA896" s="12"/>
      <c r="CB896" s="141"/>
      <c r="CC896" s="12"/>
      <c r="CD896" s="12"/>
      <c r="CE896" s="12"/>
      <c r="CF896" s="12"/>
      <c r="CG896" s="12"/>
      <c r="CH896" s="12"/>
      <c r="CI896" s="12"/>
      <c r="CJ896" s="12"/>
      <c r="CK896" s="12"/>
      <c r="CL896" s="12"/>
      <c r="CM896" s="12"/>
      <c r="CN896" s="12"/>
      <c r="CO896" s="12"/>
      <c r="CP896" s="12"/>
      <c r="CQ896" s="12"/>
      <c r="CR896" s="12"/>
      <c r="CS896" s="12"/>
      <c r="CT896" s="12"/>
      <c r="CU896" s="12"/>
      <c r="CV896" s="12"/>
      <c r="CW896" s="12"/>
      <c r="CX896" s="12"/>
      <c r="CY896" s="12"/>
      <c r="CZ896" s="12"/>
      <c r="DA896" s="12"/>
      <c r="DB896" s="12"/>
      <c r="DC896" s="12"/>
      <c r="DD896" s="12"/>
      <c r="DE896" s="12"/>
      <c r="DF896" s="12"/>
      <c r="DG896" s="12"/>
      <c r="DH896" s="12"/>
      <c r="DI896" s="12"/>
      <c r="DJ896" s="12"/>
      <c r="DK896" s="12"/>
      <c r="DL896" s="12"/>
      <c r="DM896" s="12"/>
      <c r="DN896" s="12"/>
      <c r="DO896" s="12"/>
      <c r="DP896" s="12"/>
      <c r="DQ896" s="12"/>
      <c r="DR896" s="12"/>
      <c r="DS896" s="12"/>
      <c r="DT896" s="12"/>
      <c r="DU896" s="12"/>
      <c r="DV896" s="12"/>
      <c r="DW896" s="12"/>
      <c r="DX896" s="12"/>
      <c r="DY896" s="12"/>
      <c r="DZ896" s="12"/>
      <c r="EA896" s="12"/>
      <c r="EB896" s="12"/>
      <c r="EC896" s="12"/>
      <c r="ED896" s="12"/>
      <c r="EE896" s="12"/>
      <c r="EF896" s="12"/>
      <c r="EG896" s="12"/>
      <c r="EH896" s="12"/>
      <c r="EI896" s="12"/>
      <c r="EJ896" s="12"/>
      <c r="EK896" s="12"/>
      <c r="EL896" s="12"/>
      <c r="EM896" s="12"/>
      <c r="EN896" s="12"/>
      <c r="EO896" s="12"/>
      <c r="EP896" s="12"/>
      <c r="EQ896" s="12"/>
      <c r="ER896" s="12"/>
      <c r="ES896" s="12"/>
      <c r="ET896" s="12"/>
      <c r="EU896" s="12"/>
      <c r="EV896" s="12"/>
      <c r="EW896" s="12"/>
      <c r="EX896" s="12"/>
      <c r="EY896" s="12"/>
      <c r="EZ896" s="12"/>
      <c r="FA896" s="12"/>
      <c r="FB896" s="12"/>
      <c r="FC896" s="12"/>
      <c r="FD896" s="12"/>
      <c r="FE896" s="12"/>
      <c r="FF896" s="12"/>
      <c r="FG896" s="12"/>
    </row>
    <row r="897" spans="1:163" ht="12.75" x14ac:dyDescent="0.2">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12"/>
      <c r="BH897" s="12"/>
      <c r="BI897" s="12"/>
      <c r="BJ897" s="12"/>
      <c r="BK897" s="12"/>
      <c r="BL897" s="35">
        <f>'Youth population'!AU897</f>
        <v>0</v>
      </c>
      <c r="BM897" s="12"/>
      <c r="BN897" s="12"/>
      <c r="BO897" s="12"/>
      <c r="BP897" s="12"/>
      <c r="BQ897" s="12"/>
      <c r="BR897" s="12"/>
      <c r="BS897" s="12"/>
      <c r="BT897" s="12"/>
      <c r="BU897" s="12"/>
      <c r="BV897" s="12"/>
      <c r="BW897" s="12"/>
      <c r="BX897" s="12"/>
      <c r="BY897" s="12"/>
      <c r="BZ897" s="12"/>
      <c r="CA897" s="12"/>
      <c r="CB897" s="141"/>
      <c r="CC897" s="12"/>
      <c r="CD897" s="12"/>
      <c r="CE897" s="12"/>
      <c r="CF897" s="12"/>
      <c r="CG897" s="12"/>
      <c r="CH897" s="12"/>
      <c r="CI897" s="12"/>
      <c r="CJ897" s="12"/>
      <c r="CK897" s="12"/>
      <c r="CL897" s="12"/>
      <c r="CM897" s="12"/>
      <c r="CN897" s="12"/>
      <c r="CO897" s="12"/>
      <c r="CP897" s="12"/>
      <c r="CQ897" s="12"/>
      <c r="CR897" s="12"/>
      <c r="CS897" s="12"/>
      <c r="CT897" s="12"/>
      <c r="CU897" s="12"/>
      <c r="CV897" s="12"/>
      <c r="CW897" s="12"/>
      <c r="CX897" s="12"/>
      <c r="CY897" s="12"/>
      <c r="CZ897" s="12"/>
      <c r="DA897" s="12"/>
      <c r="DB897" s="12"/>
      <c r="DC897" s="12"/>
      <c r="DD897" s="12"/>
      <c r="DE897" s="12"/>
      <c r="DF897" s="12"/>
      <c r="DG897" s="12"/>
      <c r="DH897" s="12"/>
      <c r="DI897" s="12"/>
      <c r="DJ897" s="12"/>
      <c r="DK897" s="12"/>
      <c r="DL897" s="12"/>
      <c r="DM897" s="12"/>
      <c r="DN897" s="12"/>
      <c r="DO897" s="12"/>
      <c r="DP897" s="12"/>
      <c r="DQ897" s="12"/>
      <c r="DR897" s="12"/>
      <c r="DS897" s="12"/>
      <c r="DT897" s="12"/>
      <c r="DU897" s="12"/>
      <c r="DV897" s="12"/>
      <c r="DW897" s="12"/>
      <c r="DX897" s="12"/>
      <c r="DY897" s="12"/>
      <c r="DZ897" s="12"/>
      <c r="EA897" s="12"/>
      <c r="EB897" s="12"/>
      <c r="EC897" s="12"/>
      <c r="ED897" s="12"/>
      <c r="EE897" s="12"/>
      <c r="EF897" s="12"/>
      <c r="EG897" s="12"/>
      <c r="EH897" s="12"/>
      <c r="EI897" s="12"/>
      <c r="EJ897" s="12"/>
      <c r="EK897" s="12"/>
      <c r="EL897" s="12"/>
      <c r="EM897" s="12"/>
      <c r="EN897" s="12"/>
      <c r="EO897" s="12"/>
      <c r="EP897" s="12"/>
      <c r="EQ897" s="12"/>
      <c r="ER897" s="12"/>
      <c r="ES897" s="12"/>
      <c r="ET897" s="12"/>
      <c r="EU897" s="12"/>
      <c r="EV897" s="12"/>
      <c r="EW897" s="12"/>
      <c r="EX897" s="12"/>
      <c r="EY897" s="12"/>
      <c r="EZ897" s="12"/>
      <c r="FA897" s="12"/>
      <c r="FB897" s="12"/>
      <c r="FC897" s="12"/>
      <c r="FD897" s="12"/>
      <c r="FE897" s="12"/>
      <c r="FF897" s="12"/>
      <c r="FG897" s="12"/>
    </row>
    <row r="898" spans="1:163" ht="12.75" x14ac:dyDescent="0.2">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12"/>
      <c r="BH898" s="12"/>
      <c r="BI898" s="12"/>
      <c r="BJ898" s="12"/>
      <c r="BK898" s="12"/>
      <c r="BL898" s="310">
        <f>'Youth population'!AU898</f>
        <v>0</v>
      </c>
      <c r="BM898" s="12"/>
      <c r="BN898" s="12"/>
      <c r="BO898" s="12"/>
      <c r="BP898" s="12"/>
      <c r="BQ898" s="12"/>
      <c r="BR898" s="12"/>
      <c r="BS898" s="12"/>
      <c r="BT898" s="12"/>
      <c r="BU898" s="12"/>
      <c r="BV898" s="12"/>
      <c r="BW898" s="12"/>
      <c r="BX898" s="12"/>
      <c r="BY898" s="12"/>
      <c r="BZ898" s="12"/>
      <c r="CA898" s="12"/>
      <c r="CB898" s="141"/>
      <c r="CC898" s="12"/>
      <c r="CD898" s="12"/>
      <c r="CE898" s="12"/>
      <c r="CF898" s="12"/>
      <c r="CG898" s="12"/>
      <c r="CH898" s="12"/>
      <c r="CI898" s="12"/>
      <c r="CJ898" s="12"/>
      <c r="CK898" s="12"/>
      <c r="CL898" s="12"/>
      <c r="CM898" s="12"/>
      <c r="CN898" s="12"/>
      <c r="CO898" s="12"/>
      <c r="CP898" s="12"/>
      <c r="CQ898" s="12"/>
      <c r="CR898" s="12"/>
      <c r="CS898" s="12"/>
      <c r="CT898" s="12"/>
      <c r="CU898" s="12"/>
      <c r="CV898" s="12"/>
      <c r="CW898" s="12"/>
      <c r="CX898" s="12"/>
      <c r="CY898" s="12"/>
      <c r="CZ898" s="12"/>
      <c r="DA898" s="12"/>
      <c r="DB898" s="12"/>
      <c r="DC898" s="12"/>
      <c r="DD898" s="12"/>
      <c r="DE898" s="12"/>
      <c r="DF898" s="12"/>
      <c r="DG898" s="12"/>
      <c r="DH898" s="12"/>
      <c r="DI898" s="12"/>
      <c r="DJ898" s="12"/>
      <c r="DK898" s="12"/>
      <c r="DL898" s="12"/>
      <c r="DM898" s="12"/>
      <c r="DN898" s="12"/>
      <c r="DO898" s="12"/>
      <c r="DP898" s="12"/>
      <c r="DQ898" s="12"/>
      <c r="DR898" s="12"/>
      <c r="DS898" s="12"/>
      <c r="DT898" s="12"/>
      <c r="DU898" s="12"/>
      <c r="DV898" s="12"/>
      <c r="DW898" s="12"/>
      <c r="DX898" s="12"/>
      <c r="DY898" s="12"/>
      <c r="DZ898" s="12"/>
      <c r="EA898" s="12"/>
      <c r="EB898" s="12"/>
      <c r="EC898" s="12"/>
      <c r="ED898" s="12"/>
      <c r="EE898" s="12"/>
      <c r="EF898" s="12"/>
      <c r="EG898" s="12"/>
      <c r="EH898" s="12"/>
      <c r="EI898" s="12"/>
      <c r="EJ898" s="12"/>
      <c r="EK898" s="12"/>
      <c r="EL898" s="12"/>
      <c r="EM898" s="12"/>
      <c r="EN898" s="12"/>
      <c r="EO898" s="12"/>
      <c r="EP898" s="12"/>
      <c r="EQ898" s="12"/>
      <c r="ER898" s="12"/>
      <c r="ES898" s="12"/>
      <c r="ET898" s="12"/>
      <c r="EU898" s="12"/>
      <c r="EV898" s="12"/>
      <c r="EW898" s="12"/>
      <c r="EX898" s="12"/>
      <c r="EY898" s="12"/>
      <c r="EZ898" s="12"/>
      <c r="FA898" s="12"/>
      <c r="FB898" s="12"/>
      <c r="FC898" s="12"/>
      <c r="FD898" s="12"/>
      <c r="FE898" s="12"/>
      <c r="FF898" s="12"/>
      <c r="FG898" s="12"/>
    </row>
    <row r="899" spans="1:163" ht="12.75" x14ac:dyDescent="0.2">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12"/>
      <c r="BH899" s="12"/>
      <c r="BI899" s="12"/>
      <c r="BJ899" s="12"/>
      <c r="BK899" s="12"/>
      <c r="BL899" s="35">
        <f>'Youth population'!AU899</f>
        <v>0</v>
      </c>
      <c r="BM899" s="12"/>
      <c r="BN899" s="12"/>
      <c r="BO899" s="12"/>
      <c r="BP899" s="12"/>
      <c r="BQ899" s="12"/>
      <c r="BR899" s="12"/>
      <c r="BS899" s="12"/>
      <c r="BT899" s="12"/>
      <c r="BU899" s="12"/>
      <c r="BV899" s="12"/>
      <c r="BW899" s="12"/>
      <c r="BX899" s="12"/>
      <c r="BY899" s="12"/>
      <c r="BZ899" s="12"/>
      <c r="CA899" s="12"/>
      <c r="CB899" s="141"/>
      <c r="CC899" s="12"/>
      <c r="CD899" s="12"/>
      <c r="CE899" s="12"/>
      <c r="CF899" s="12"/>
      <c r="CG899" s="12"/>
      <c r="CH899" s="12"/>
      <c r="CI899" s="12"/>
      <c r="CJ899" s="12"/>
      <c r="CK899" s="12"/>
      <c r="CL899" s="12"/>
      <c r="CM899" s="12"/>
      <c r="CN899" s="12"/>
      <c r="CO899" s="12"/>
      <c r="CP899" s="12"/>
      <c r="CQ899" s="12"/>
      <c r="CR899" s="12"/>
      <c r="CS899" s="12"/>
      <c r="CT899" s="12"/>
      <c r="CU899" s="12"/>
      <c r="CV899" s="12"/>
      <c r="CW899" s="12"/>
      <c r="CX899" s="12"/>
      <c r="CY899" s="12"/>
      <c r="CZ899" s="12"/>
      <c r="DA899" s="12"/>
      <c r="DB899" s="12"/>
      <c r="DC899" s="12"/>
      <c r="DD899" s="12"/>
      <c r="DE899" s="12"/>
      <c r="DF899" s="12"/>
      <c r="DG899" s="12"/>
      <c r="DH899" s="12"/>
      <c r="DI899" s="12"/>
      <c r="DJ899" s="12"/>
      <c r="DK899" s="12"/>
      <c r="DL899" s="12"/>
      <c r="DM899" s="12"/>
      <c r="DN899" s="12"/>
      <c r="DO899" s="12"/>
      <c r="DP899" s="12"/>
      <c r="DQ899" s="12"/>
      <c r="DR899" s="12"/>
      <c r="DS899" s="12"/>
      <c r="DT899" s="12"/>
      <c r="DU899" s="12"/>
      <c r="DV899" s="12"/>
      <c r="DW899" s="12"/>
      <c r="DX899" s="12"/>
      <c r="DY899" s="12"/>
      <c r="DZ899" s="12"/>
      <c r="EA899" s="12"/>
      <c r="EB899" s="12"/>
      <c r="EC899" s="12"/>
      <c r="ED899" s="12"/>
      <c r="EE899" s="12"/>
      <c r="EF899" s="12"/>
      <c r="EG899" s="12"/>
      <c r="EH899" s="12"/>
      <c r="EI899" s="12"/>
      <c r="EJ899" s="12"/>
      <c r="EK899" s="12"/>
      <c r="EL899" s="12"/>
      <c r="EM899" s="12"/>
      <c r="EN899" s="12"/>
      <c r="EO899" s="12"/>
      <c r="EP899" s="12"/>
      <c r="EQ899" s="12"/>
      <c r="ER899" s="12"/>
      <c r="ES899" s="12"/>
      <c r="ET899" s="12"/>
      <c r="EU899" s="12"/>
      <c r="EV899" s="12"/>
      <c r="EW899" s="12"/>
      <c r="EX899" s="12"/>
      <c r="EY899" s="12"/>
      <c r="EZ899" s="12"/>
      <c r="FA899" s="12"/>
      <c r="FB899" s="12"/>
      <c r="FC899" s="12"/>
      <c r="FD899" s="12"/>
      <c r="FE899" s="12"/>
      <c r="FF899" s="12"/>
      <c r="FG899" s="12"/>
    </row>
    <row r="900" spans="1:163" ht="12.75" x14ac:dyDescent="0.2">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12"/>
      <c r="BH900" s="12"/>
      <c r="BI900" s="12"/>
      <c r="BJ900" s="12"/>
      <c r="BK900" s="12"/>
      <c r="BL900" s="81">
        <f>'Youth population'!AU900</f>
        <v>0</v>
      </c>
      <c r="BM900" s="12"/>
      <c r="BN900" s="12"/>
      <c r="BO900" s="12"/>
      <c r="BP900" s="12"/>
      <c r="BQ900" s="12"/>
      <c r="BR900" s="12"/>
      <c r="BS900" s="12"/>
      <c r="BT900" s="12"/>
      <c r="BU900" s="12"/>
      <c r="BV900" s="12"/>
      <c r="BW900" s="12"/>
      <c r="BX900" s="12"/>
      <c r="BY900" s="12"/>
      <c r="BZ900" s="12"/>
      <c r="CA900" s="12"/>
      <c r="CB900" s="141"/>
      <c r="CC900" s="12"/>
      <c r="CD900" s="12"/>
      <c r="CE900" s="12"/>
      <c r="CF900" s="12"/>
      <c r="CG900" s="12"/>
      <c r="CH900" s="12"/>
      <c r="CI900" s="12"/>
      <c r="CJ900" s="12"/>
      <c r="CK900" s="12"/>
      <c r="CL900" s="12"/>
      <c r="CM900" s="12"/>
      <c r="CN900" s="12"/>
      <c r="CO900" s="12"/>
      <c r="CP900" s="12"/>
      <c r="CQ900" s="12"/>
      <c r="CR900" s="12"/>
      <c r="CS900" s="12"/>
      <c r="CT900" s="12"/>
      <c r="CU900" s="12"/>
      <c r="CV900" s="12"/>
      <c r="CW900" s="12"/>
      <c r="CX900" s="12"/>
      <c r="CY900" s="12"/>
      <c r="CZ900" s="12"/>
      <c r="DA900" s="12"/>
      <c r="DB900" s="12"/>
      <c r="DC900" s="12"/>
      <c r="DD900" s="12"/>
      <c r="DE900" s="12"/>
      <c r="DF900" s="12"/>
      <c r="DG900" s="12"/>
      <c r="DH900" s="12"/>
      <c r="DI900" s="12"/>
      <c r="DJ900" s="12"/>
      <c r="DK900" s="12"/>
      <c r="DL900" s="12"/>
      <c r="DM900" s="12"/>
      <c r="DN900" s="12"/>
      <c r="DO900" s="12"/>
      <c r="DP900" s="12"/>
      <c r="DQ900" s="12"/>
      <c r="DR900" s="12"/>
      <c r="DS900" s="12"/>
      <c r="DT900" s="12"/>
      <c r="DU900" s="12"/>
      <c r="DV900" s="12"/>
      <c r="DW900" s="12"/>
      <c r="DX900" s="12"/>
      <c r="DY900" s="12"/>
      <c r="DZ900" s="12"/>
      <c r="EA900" s="12"/>
      <c r="EB900" s="12"/>
      <c r="EC900" s="12"/>
      <c r="ED900" s="12"/>
      <c r="EE900" s="12"/>
      <c r="EF900" s="12"/>
      <c r="EG900" s="12"/>
      <c r="EH900" s="12"/>
      <c r="EI900" s="12"/>
      <c r="EJ900" s="12"/>
      <c r="EK900" s="12"/>
      <c r="EL900" s="12"/>
      <c r="EM900" s="12"/>
      <c r="EN900" s="12"/>
      <c r="EO900" s="12"/>
      <c r="EP900" s="12"/>
      <c r="EQ900" s="12"/>
      <c r="ER900" s="12"/>
      <c r="ES900" s="12"/>
      <c r="ET900" s="12"/>
      <c r="EU900" s="12"/>
      <c r="EV900" s="12"/>
      <c r="EW900" s="12"/>
      <c r="EX900" s="12"/>
      <c r="EY900" s="12"/>
      <c r="EZ900" s="12"/>
      <c r="FA900" s="12"/>
      <c r="FB900" s="12"/>
      <c r="FC900" s="12"/>
      <c r="FD900" s="12"/>
      <c r="FE900" s="12"/>
      <c r="FF900" s="12"/>
      <c r="FG900" s="12"/>
    </row>
    <row r="901" spans="1:163" ht="12.75" x14ac:dyDescent="0.2">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12"/>
      <c r="BH901" s="12"/>
      <c r="BI901" s="12"/>
      <c r="BJ901" s="12"/>
      <c r="BK901" s="12"/>
      <c r="BL901" s="81">
        <f>'Youth population'!AU901</f>
        <v>0</v>
      </c>
      <c r="BM901" s="12"/>
      <c r="BN901" s="12"/>
      <c r="BO901" s="12"/>
      <c r="BP901" s="12"/>
      <c r="BQ901" s="12"/>
      <c r="BR901" s="12"/>
      <c r="BS901" s="12"/>
      <c r="BT901" s="12"/>
      <c r="BU901" s="12"/>
      <c r="BV901" s="12"/>
      <c r="BW901" s="12"/>
      <c r="BX901" s="12"/>
      <c r="BY901" s="12"/>
      <c r="BZ901" s="12"/>
      <c r="CA901" s="12"/>
      <c r="CB901" s="141"/>
      <c r="CC901" s="12"/>
      <c r="CD901" s="12"/>
      <c r="CE901" s="12"/>
      <c r="CF901" s="12"/>
      <c r="CG901" s="12"/>
      <c r="CH901" s="12"/>
      <c r="CI901" s="12"/>
      <c r="CJ901" s="12"/>
      <c r="CK901" s="12"/>
      <c r="CL901" s="12"/>
      <c r="CM901" s="12"/>
      <c r="CN901" s="12"/>
      <c r="CO901" s="12"/>
      <c r="CP901" s="12"/>
      <c r="CQ901" s="12"/>
      <c r="CR901" s="12"/>
      <c r="CS901" s="12"/>
      <c r="CT901" s="12"/>
      <c r="CU901" s="12"/>
      <c r="CV901" s="12"/>
      <c r="CW901" s="12"/>
      <c r="CX901" s="12"/>
      <c r="CY901" s="12"/>
      <c r="CZ901" s="12"/>
      <c r="DA901" s="12"/>
      <c r="DB901" s="12"/>
      <c r="DC901" s="12"/>
      <c r="DD901" s="12"/>
      <c r="DE901" s="12"/>
      <c r="DF901" s="12"/>
      <c r="DG901" s="12"/>
      <c r="DH901" s="12"/>
      <c r="DI901" s="12"/>
      <c r="DJ901" s="12"/>
      <c r="DK901" s="12"/>
      <c r="DL901" s="12"/>
      <c r="DM901" s="12"/>
      <c r="DN901" s="12"/>
      <c r="DO901" s="12"/>
      <c r="DP901" s="12"/>
      <c r="DQ901" s="12"/>
      <c r="DR901" s="12"/>
      <c r="DS901" s="12"/>
      <c r="DT901" s="12"/>
      <c r="DU901" s="12"/>
      <c r="DV901" s="12"/>
      <c r="DW901" s="12"/>
      <c r="DX901" s="12"/>
      <c r="DY901" s="12"/>
      <c r="DZ901" s="12"/>
      <c r="EA901" s="12"/>
      <c r="EB901" s="12"/>
      <c r="EC901" s="12"/>
      <c r="ED901" s="12"/>
      <c r="EE901" s="12"/>
      <c r="EF901" s="12"/>
      <c r="EG901" s="12"/>
      <c r="EH901" s="12"/>
      <c r="EI901" s="12"/>
      <c r="EJ901" s="12"/>
      <c r="EK901" s="12"/>
      <c r="EL901" s="12"/>
      <c r="EM901" s="12"/>
      <c r="EN901" s="12"/>
      <c r="EO901" s="12"/>
      <c r="EP901" s="12"/>
      <c r="EQ901" s="12"/>
      <c r="ER901" s="12"/>
      <c r="ES901" s="12"/>
      <c r="ET901" s="12"/>
      <c r="EU901" s="12"/>
      <c r="EV901" s="12"/>
      <c r="EW901" s="12"/>
      <c r="EX901" s="12"/>
      <c r="EY901" s="12"/>
      <c r="EZ901" s="12"/>
      <c r="FA901" s="12"/>
      <c r="FB901" s="12"/>
      <c r="FC901" s="12"/>
      <c r="FD901" s="12"/>
      <c r="FE901" s="12"/>
      <c r="FF901" s="12"/>
      <c r="FG901" s="12"/>
    </row>
    <row r="902" spans="1:163" ht="12.75" x14ac:dyDescent="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12"/>
      <c r="BH902" s="12"/>
      <c r="BI902" s="12"/>
      <c r="BJ902" s="12"/>
      <c r="BK902" s="12"/>
      <c r="BL902" s="35">
        <f>'Youth population'!AU902</f>
        <v>0</v>
      </c>
      <c r="BM902" s="12"/>
      <c r="BN902" s="12"/>
      <c r="BO902" s="12"/>
      <c r="BP902" s="12"/>
      <c r="BQ902" s="12"/>
      <c r="BR902" s="12"/>
      <c r="BS902" s="12"/>
      <c r="BT902" s="12"/>
      <c r="BU902" s="12"/>
      <c r="BV902" s="12"/>
      <c r="BW902" s="12"/>
      <c r="BX902" s="12"/>
      <c r="BY902" s="12"/>
      <c r="BZ902" s="12"/>
      <c r="CA902" s="12"/>
      <c r="CB902" s="141"/>
      <c r="CC902" s="12"/>
      <c r="CD902" s="12"/>
      <c r="CE902" s="12"/>
      <c r="CF902" s="12"/>
      <c r="CG902" s="12"/>
      <c r="CH902" s="12"/>
      <c r="CI902" s="12"/>
      <c r="CJ902" s="12"/>
      <c r="CK902" s="12"/>
      <c r="CL902" s="12"/>
      <c r="CM902" s="12"/>
      <c r="CN902" s="12"/>
      <c r="CO902" s="12"/>
      <c r="CP902" s="12"/>
      <c r="CQ902" s="12"/>
      <c r="CR902" s="12"/>
      <c r="CS902" s="12"/>
      <c r="CT902" s="12"/>
      <c r="CU902" s="12"/>
      <c r="CV902" s="12"/>
      <c r="CW902" s="12"/>
      <c r="CX902" s="12"/>
      <c r="CY902" s="12"/>
      <c r="CZ902" s="12"/>
      <c r="DA902" s="12"/>
      <c r="DB902" s="12"/>
      <c r="DC902" s="12"/>
      <c r="DD902" s="12"/>
      <c r="DE902" s="12"/>
      <c r="DF902" s="12"/>
      <c r="DG902" s="12"/>
      <c r="DH902" s="12"/>
      <c r="DI902" s="12"/>
      <c r="DJ902" s="12"/>
      <c r="DK902" s="12"/>
      <c r="DL902" s="12"/>
      <c r="DM902" s="12"/>
      <c r="DN902" s="12"/>
      <c r="DO902" s="12"/>
      <c r="DP902" s="12"/>
      <c r="DQ902" s="12"/>
      <c r="DR902" s="12"/>
      <c r="DS902" s="12"/>
      <c r="DT902" s="12"/>
      <c r="DU902" s="12"/>
      <c r="DV902" s="12"/>
      <c r="DW902" s="12"/>
      <c r="DX902" s="12"/>
      <c r="DY902" s="12"/>
      <c r="DZ902" s="12"/>
      <c r="EA902" s="12"/>
      <c r="EB902" s="12"/>
      <c r="EC902" s="12"/>
      <c r="ED902" s="12"/>
      <c r="EE902" s="12"/>
      <c r="EF902" s="12"/>
      <c r="EG902" s="12"/>
      <c r="EH902" s="12"/>
      <c r="EI902" s="12"/>
      <c r="EJ902" s="12"/>
      <c r="EK902" s="12"/>
      <c r="EL902" s="12"/>
      <c r="EM902" s="12"/>
      <c r="EN902" s="12"/>
      <c r="EO902" s="12"/>
      <c r="EP902" s="12"/>
      <c r="EQ902" s="12"/>
      <c r="ER902" s="12"/>
      <c r="ES902" s="12"/>
      <c r="ET902" s="12"/>
      <c r="EU902" s="12"/>
      <c r="EV902" s="12"/>
      <c r="EW902" s="12"/>
      <c r="EX902" s="12"/>
      <c r="EY902" s="12"/>
      <c r="EZ902" s="12"/>
      <c r="FA902" s="12"/>
      <c r="FB902" s="12"/>
      <c r="FC902" s="12"/>
      <c r="FD902" s="12"/>
      <c r="FE902" s="12"/>
      <c r="FF902" s="12"/>
      <c r="FG902" s="12"/>
    </row>
    <row r="903" spans="1:163" ht="12.75" x14ac:dyDescent="0.2">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12"/>
      <c r="BH903" s="12"/>
      <c r="BI903" s="12"/>
      <c r="BJ903" s="12"/>
      <c r="BK903" s="12"/>
      <c r="BL903" s="81">
        <f>'Youth population'!AU903</f>
        <v>0</v>
      </c>
      <c r="BM903" s="12"/>
      <c r="BN903" s="12"/>
      <c r="BO903" s="12"/>
      <c r="BP903" s="12"/>
      <c r="BQ903" s="12"/>
      <c r="BR903" s="12"/>
      <c r="BS903" s="12"/>
      <c r="BT903" s="12"/>
      <c r="BU903" s="12"/>
      <c r="BV903" s="12"/>
      <c r="BW903" s="12"/>
      <c r="BX903" s="12"/>
      <c r="BY903" s="12"/>
      <c r="BZ903" s="12"/>
      <c r="CA903" s="12"/>
      <c r="CB903" s="141"/>
      <c r="CC903" s="12"/>
      <c r="CD903" s="12"/>
      <c r="CE903" s="12"/>
      <c r="CF903" s="12"/>
      <c r="CG903" s="12"/>
      <c r="CH903" s="12"/>
      <c r="CI903" s="12"/>
      <c r="CJ903" s="12"/>
      <c r="CK903" s="12"/>
      <c r="CL903" s="12"/>
      <c r="CM903" s="12"/>
      <c r="CN903" s="12"/>
      <c r="CO903" s="12"/>
      <c r="CP903" s="12"/>
      <c r="CQ903" s="12"/>
      <c r="CR903" s="12"/>
      <c r="CS903" s="12"/>
      <c r="CT903" s="12"/>
      <c r="CU903" s="12"/>
      <c r="CV903" s="12"/>
      <c r="CW903" s="12"/>
      <c r="CX903" s="12"/>
      <c r="CY903" s="12"/>
      <c r="CZ903" s="12"/>
      <c r="DA903" s="12"/>
      <c r="DB903" s="12"/>
      <c r="DC903" s="12"/>
      <c r="DD903" s="12"/>
      <c r="DE903" s="12"/>
      <c r="DF903" s="12"/>
      <c r="DG903" s="12"/>
      <c r="DH903" s="12"/>
      <c r="DI903" s="12"/>
      <c r="DJ903" s="12"/>
      <c r="DK903" s="12"/>
      <c r="DL903" s="12"/>
      <c r="DM903" s="12"/>
      <c r="DN903" s="12"/>
      <c r="DO903" s="12"/>
      <c r="DP903" s="12"/>
      <c r="DQ903" s="12"/>
      <c r="DR903" s="12"/>
      <c r="DS903" s="12"/>
      <c r="DT903" s="12"/>
      <c r="DU903" s="12"/>
      <c r="DV903" s="12"/>
      <c r="DW903" s="12"/>
      <c r="DX903" s="12"/>
      <c r="DY903" s="12"/>
      <c r="DZ903" s="12"/>
      <c r="EA903" s="12"/>
      <c r="EB903" s="12"/>
      <c r="EC903" s="12"/>
      <c r="ED903" s="12"/>
      <c r="EE903" s="12"/>
      <c r="EF903" s="12"/>
      <c r="EG903" s="12"/>
      <c r="EH903" s="12"/>
      <c r="EI903" s="12"/>
      <c r="EJ903" s="12"/>
      <c r="EK903" s="12"/>
      <c r="EL903" s="12"/>
      <c r="EM903" s="12"/>
      <c r="EN903" s="12"/>
      <c r="EO903" s="12"/>
      <c r="EP903" s="12"/>
      <c r="EQ903" s="12"/>
      <c r="ER903" s="12"/>
      <c r="ES903" s="12"/>
      <c r="ET903" s="12"/>
      <c r="EU903" s="12"/>
      <c r="EV903" s="12"/>
      <c r="EW903" s="12"/>
      <c r="EX903" s="12"/>
      <c r="EY903" s="12"/>
      <c r="EZ903" s="12"/>
      <c r="FA903" s="12"/>
      <c r="FB903" s="12"/>
      <c r="FC903" s="12"/>
      <c r="FD903" s="12"/>
      <c r="FE903" s="12"/>
      <c r="FF903" s="12"/>
      <c r="FG903" s="12"/>
    </row>
    <row r="904" spans="1:163" ht="12.75" x14ac:dyDescent="0.2">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12"/>
      <c r="BH904" s="12"/>
      <c r="BI904" s="12"/>
      <c r="BJ904" s="12"/>
      <c r="BK904" s="12"/>
      <c r="BL904" s="73">
        <f>'Youth population'!AU904</f>
        <v>0</v>
      </c>
      <c r="BM904" s="12"/>
      <c r="BN904" s="12"/>
      <c r="BO904" s="12"/>
      <c r="BP904" s="12"/>
      <c r="BQ904" s="12"/>
      <c r="BR904" s="12"/>
      <c r="BS904" s="12"/>
      <c r="BT904" s="12"/>
      <c r="BU904" s="12"/>
      <c r="BV904" s="12"/>
      <c r="BW904" s="12"/>
      <c r="BX904" s="12"/>
      <c r="BY904" s="12"/>
      <c r="BZ904" s="12"/>
      <c r="CA904" s="12"/>
      <c r="CB904" s="141"/>
      <c r="CC904" s="12"/>
      <c r="CD904" s="12"/>
      <c r="CE904" s="12"/>
      <c r="CF904" s="12"/>
      <c r="CG904" s="12"/>
      <c r="CH904" s="12"/>
      <c r="CI904" s="12"/>
      <c r="CJ904" s="12"/>
      <c r="CK904" s="12"/>
      <c r="CL904" s="12"/>
      <c r="CM904" s="12"/>
      <c r="CN904" s="12"/>
      <c r="CO904" s="12"/>
      <c r="CP904" s="12"/>
      <c r="CQ904" s="12"/>
      <c r="CR904" s="12"/>
      <c r="CS904" s="12"/>
      <c r="CT904" s="12"/>
      <c r="CU904" s="12"/>
      <c r="CV904" s="12"/>
      <c r="CW904" s="12"/>
      <c r="CX904" s="12"/>
      <c r="CY904" s="12"/>
      <c r="CZ904" s="12"/>
      <c r="DA904" s="12"/>
      <c r="DB904" s="12"/>
      <c r="DC904" s="12"/>
      <c r="DD904" s="12"/>
      <c r="DE904" s="12"/>
      <c r="DF904" s="12"/>
      <c r="DG904" s="12"/>
      <c r="DH904" s="12"/>
      <c r="DI904" s="12"/>
      <c r="DJ904" s="12"/>
      <c r="DK904" s="12"/>
      <c r="DL904" s="12"/>
      <c r="DM904" s="12"/>
      <c r="DN904" s="12"/>
      <c r="DO904" s="12"/>
      <c r="DP904" s="12"/>
      <c r="DQ904" s="12"/>
      <c r="DR904" s="12"/>
      <c r="DS904" s="12"/>
      <c r="DT904" s="12"/>
      <c r="DU904" s="12"/>
      <c r="DV904" s="12"/>
      <c r="DW904" s="12"/>
      <c r="DX904" s="12"/>
      <c r="DY904" s="12"/>
      <c r="DZ904" s="12"/>
      <c r="EA904" s="12"/>
      <c r="EB904" s="12"/>
      <c r="EC904" s="12"/>
      <c r="ED904" s="12"/>
      <c r="EE904" s="12"/>
      <c r="EF904" s="12"/>
      <c r="EG904" s="12"/>
      <c r="EH904" s="12"/>
      <c r="EI904" s="12"/>
      <c r="EJ904" s="12"/>
      <c r="EK904" s="12"/>
      <c r="EL904" s="12"/>
      <c r="EM904" s="12"/>
      <c r="EN904" s="12"/>
      <c r="EO904" s="12"/>
      <c r="EP904" s="12"/>
      <c r="EQ904" s="12"/>
      <c r="ER904" s="12"/>
      <c r="ES904" s="12"/>
      <c r="ET904" s="12"/>
      <c r="EU904" s="12"/>
      <c r="EV904" s="12"/>
      <c r="EW904" s="12"/>
      <c r="EX904" s="12"/>
      <c r="EY904" s="12"/>
      <c r="EZ904" s="12"/>
      <c r="FA904" s="12"/>
      <c r="FB904" s="12"/>
      <c r="FC904" s="12"/>
      <c r="FD904" s="12"/>
      <c r="FE904" s="12"/>
      <c r="FF904" s="12"/>
      <c r="FG904" s="12"/>
    </row>
    <row r="905" spans="1:163" ht="12.75" x14ac:dyDescent="0.2">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12"/>
      <c r="BH905" s="12"/>
      <c r="BI905" s="12"/>
      <c r="BJ905" s="12"/>
      <c r="BK905" s="12"/>
      <c r="BL905" s="35">
        <f>'Youth population'!AU905</f>
        <v>0</v>
      </c>
      <c r="BM905" s="12"/>
      <c r="BN905" s="12"/>
      <c r="BO905" s="12"/>
      <c r="BP905" s="12"/>
      <c r="BQ905" s="12"/>
      <c r="BR905" s="12"/>
      <c r="BS905" s="12"/>
      <c r="BT905" s="12"/>
      <c r="BU905" s="12"/>
      <c r="BV905" s="12"/>
      <c r="BW905" s="12"/>
      <c r="BX905" s="12"/>
      <c r="BY905" s="12"/>
      <c r="BZ905" s="12"/>
      <c r="CA905" s="12"/>
      <c r="CB905" s="141"/>
      <c r="CC905" s="12"/>
      <c r="CD905" s="12"/>
      <c r="CE905" s="12"/>
      <c r="CF905" s="12"/>
      <c r="CG905" s="12"/>
      <c r="CH905" s="12"/>
      <c r="CI905" s="12"/>
      <c r="CJ905" s="12"/>
      <c r="CK905" s="12"/>
      <c r="CL905" s="12"/>
      <c r="CM905" s="12"/>
      <c r="CN905" s="12"/>
      <c r="CO905" s="12"/>
      <c r="CP905" s="12"/>
      <c r="CQ905" s="12"/>
      <c r="CR905" s="12"/>
      <c r="CS905" s="12"/>
      <c r="CT905" s="12"/>
      <c r="CU905" s="12"/>
      <c r="CV905" s="12"/>
      <c r="CW905" s="12"/>
      <c r="CX905" s="12"/>
      <c r="CY905" s="12"/>
      <c r="CZ905" s="12"/>
      <c r="DA905" s="12"/>
      <c r="DB905" s="12"/>
      <c r="DC905" s="12"/>
      <c r="DD905" s="12"/>
      <c r="DE905" s="12"/>
      <c r="DF905" s="12"/>
      <c r="DG905" s="12"/>
      <c r="DH905" s="12"/>
      <c r="DI905" s="12"/>
      <c r="DJ905" s="12"/>
      <c r="DK905" s="12"/>
      <c r="DL905" s="12"/>
      <c r="DM905" s="12"/>
      <c r="DN905" s="12"/>
      <c r="DO905" s="12"/>
      <c r="DP905" s="12"/>
      <c r="DQ905" s="12"/>
      <c r="DR905" s="12"/>
      <c r="DS905" s="12"/>
      <c r="DT905" s="12"/>
      <c r="DU905" s="12"/>
      <c r="DV905" s="12"/>
      <c r="DW905" s="12"/>
      <c r="DX905" s="12"/>
      <c r="DY905" s="12"/>
      <c r="DZ905" s="12"/>
      <c r="EA905" s="12"/>
      <c r="EB905" s="12"/>
      <c r="EC905" s="12"/>
      <c r="ED905" s="12"/>
      <c r="EE905" s="12"/>
      <c r="EF905" s="12"/>
      <c r="EG905" s="12"/>
      <c r="EH905" s="12"/>
      <c r="EI905" s="12"/>
      <c r="EJ905" s="12"/>
      <c r="EK905" s="12"/>
      <c r="EL905" s="12"/>
      <c r="EM905" s="12"/>
      <c r="EN905" s="12"/>
      <c r="EO905" s="12"/>
      <c r="EP905" s="12"/>
      <c r="EQ905" s="12"/>
      <c r="ER905" s="12"/>
      <c r="ES905" s="12"/>
      <c r="ET905" s="12"/>
      <c r="EU905" s="12"/>
      <c r="EV905" s="12"/>
      <c r="EW905" s="12"/>
      <c r="EX905" s="12"/>
      <c r="EY905" s="12"/>
      <c r="EZ905" s="12"/>
      <c r="FA905" s="12"/>
      <c r="FB905" s="12"/>
      <c r="FC905" s="12"/>
      <c r="FD905" s="12"/>
      <c r="FE905" s="12"/>
      <c r="FF905" s="12"/>
      <c r="FG905" s="12"/>
    </row>
    <row r="906" spans="1:163" ht="12.75" x14ac:dyDescent="0.2">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12"/>
      <c r="BH906" s="12"/>
      <c r="BI906" s="12"/>
      <c r="BJ906" s="12"/>
      <c r="BK906" s="12"/>
      <c r="BL906" s="117">
        <f>'Youth population'!AU906</f>
        <v>0</v>
      </c>
      <c r="BM906" s="12"/>
      <c r="BN906" s="12"/>
      <c r="BO906" s="12"/>
      <c r="BP906" s="12"/>
      <c r="BQ906" s="12"/>
      <c r="BR906" s="12"/>
      <c r="BS906" s="12"/>
      <c r="BT906" s="12"/>
      <c r="BU906" s="12"/>
      <c r="BV906" s="12"/>
      <c r="BW906" s="12"/>
      <c r="BX906" s="12"/>
      <c r="BY906" s="12"/>
      <c r="BZ906" s="12"/>
      <c r="CA906" s="12"/>
      <c r="CB906" s="141"/>
      <c r="CC906" s="12"/>
      <c r="CD906" s="12"/>
      <c r="CE906" s="12"/>
      <c r="CF906" s="12"/>
      <c r="CG906" s="12"/>
      <c r="CH906" s="12"/>
      <c r="CI906" s="12"/>
      <c r="CJ906" s="12"/>
      <c r="CK906" s="12"/>
      <c r="CL906" s="12"/>
      <c r="CM906" s="12"/>
      <c r="CN906" s="12"/>
      <c r="CO906" s="12"/>
      <c r="CP906" s="12"/>
      <c r="CQ906" s="12"/>
      <c r="CR906" s="12"/>
      <c r="CS906" s="12"/>
      <c r="CT906" s="12"/>
      <c r="CU906" s="12"/>
      <c r="CV906" s="12"/>
      <c r="CW906" s="12"/>
      <c r="CX906" s="12"/>
      <c r="CY906" s="12"/>
      <c r="CZ906" s="12"/>
      <c r="DA906" s="12"/>
      <c r="DB906" s="12"/>
      <c r="DC906" s="12"/>
      <c r="DD906" s="12"/>
      <c r="DE906" s="12"/>
      <c r="DF906" s="12"/>
      <c r="DG906" s="12"/>
      <c r="DH906" s="12"/>
      <c r="DI906" s="12"/>
      <c r="DJ906" s="12"/>
      <c r="DK906" s="12"/>
      <c r="DL906" s="12"/>
      <c r="DM906" s="12"/>
      <c r="DN906" s="12"/>
      <c r="DO906" s="12"/>
      <c r="DP906" s="12"/>
      <c r="DQ906" s="12"/>
      <c r="DR906" s="12"/>
      <c r="DS906" s="12"/>
      <c r="DT906" s="12"/>
      <c r="DU906" s="12"/>
      <c r="DV906" s="12"/>
      <c r="DW906" s="12"/>
      <c r="DX906" s="12"/>
      <c r="DY906" s="12"/>
      <c r="DZ906" s="12"/>
      <c r="EA906" s="12"/>
      <c r="EB906" s="12"/>
      <c r="EC906" s="12"/>
      <c r="ED906" s="12"/>
      <c r="EE906" s="12"/>
      <c r="EF906" s="12"/>
      <c r="EG906" s="12"/>
      <c r="EH906" s="12"/>
      <c r="EI906" s="12"/>
      <c r="EJ906" s="12"/>
      <c r="EK906" s="12"/>
      <c r="EL906" s="12"/>
      <c r="EM906" s="12"/>
      <c r="EN906" s="12"/>
      <c r="EO906" s="12"/>
      <c r="EP906" s="12"/>
      <c r="EQ906" s="12"/>
      <c r="ER906" s="12"/>
      <c r="ES906" s="12"/>
      <c r="ET906" s="12"/>
      <c r="EU906" s="12"/>
      <c r="EV906" s="12"/>
      <c r="EW906" s="12"/>
      <c r="EX906" s="12"/>
      <c r="EY906" s="12"/>
      <c r="EZ906" s="12"/>
      <c r="FA906" s="12"/>
      <c r="FB906" s="12"/>
      <c r="FC906" s="12"/>
      <c r="FD906" s="12"/>
      <c r="FE906" s="12"/>
      <c r="FF906" s="12"/>
      <c r="FG906" s="12"/>
    </row>
    <row r="907" spans="1:163" ht="12.75" x14ac:dyDescent="0.2">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12"/>
      <c r="BH907" s="12"/>
      <c r="BI907" s="12"/>
      <c r="BJ907" s="12"/>
      <c r="BK907" s="12"/>
      <c r="BL907" s="69">
        <f>'Youth population'!AU907</f>
        <v>0</v>
      </c>
      <c r="BM907" s="12"/>
      <c r="BN907" s="12"/>
      <c r="BO907" s="12"/>
      <c r="BP907" s="12"/>
      <c r="BQ907" s="12"/>
      <c r="BR907" s="12"/>
      <c r="BS907" s="12"/>
      <c r="BT907" s="12"/>
      <c r="BU907" s="12"/>
      <c r="BV907" s="12"/>
      <c r="BW907" s="12"/>
      <c r="BX907" s="12"/>
      <c r="BY907" s="12"/>
      <c r="BZ907" s="12"/>
      <c r="CA907" s="12"/>
      <c r="CB907" s="141"/>
      <c r="CC907" s="12"/>
      <c r="CD907" s="12"/>
      <c r="CE907" s="12"/>
      <c r="CF907" s="12"/>
      <c r="CG907" s="12"/>
      <c r="CH907" s="12"/>
      <c r="CI907" s="12"/>
      <c r="CJ907" s="12"/>
      <c r="CK907" s="12"/>
      <c r="CL907" s="12"/>
      <c r="CM907" s="12"/>
      <c r="CN907" s="12"/>
      <c r="CO907" s="12"/>
      <c r="CP907" s="12"/>
      <c r="CQ907" s="12"/>
      <c r="CR907" s="12"/>
      <c r="CS907" s="12"/>
      <c r="CT907" s="12"/>
      <c r="CU907" s="12"/>
      <c r="CV907" s="12"/>
      <c r="CW907" s="12"/>
      <c r="CX907" s="12"/>
      <c r="CY907" s="12"/>
      <c r="CZ907" s="12"/>
      <c r="DA907" s="12"/>
      <c r="DB907" s="12"/>
      <c r="DC907" s="12"/>
      <c r="DD907" s="12"/>
      <c r="DE907" s="12"/>
      <c r="DF907" s="12"/>
      <c r="DG907" s="12"/>
      <c r="DH907" s="12"/>
      <c r="DI907" s="12"/>
      <c r="DJ907" s="12"/>
      <c r="DK907" s="12"/>
      <c r="DL907" s="12"/>
      <c r="DM907" s="12"/>
      <c r="DN907" s="12"/>
      <c r="DO907" s="12"/>
      <c r="DP907" s="12"/>
      <c r="DQ907" s="12"/>
      <c r="DR907" s="12"/>
      <c r="DS907" s="12"/>
      <c r="DT907" s="12"/>
      <c r="DU907" s="12"/>
      <c r="DV907" s="12"/>
      <c r="DW907" s="12"/>
      <c r="DX907" s="12"/>
      <c r="DY907" s="12"/>
      <c r="DZ907" s="12"/>
      <c r="EA907" s="12"/>
      <c r="EB907" s="12"/>
      <c r="EC907" s="12"/>
      <c r="ED907" s="12"/>
      <c r="EE907" s="12"/>
      <c r="EF907" s="12"/>
      <c r="EG907" s="12"/>
      <c r="EH907" s="12"/>
      <c r="EI907" s="12"/>
      <c r="EJ907" s="12"/>
      <c r="EK907" s="12"/>
      <c r="EL907" s="12"/>
      <c r="EM907" s="12"/>
      <c r="EN907" s="12"/>
      <c r="EO907" s="12"/>
      <c r="EP907" s="12"/>
      <c r="EQ907" s="12"/>
      <c r="ER907" s="12"/>
      <c r="ES907" s="12"/>
      <c r="ET907" s="12"/>
      <c r="EU907" s="12"/>
      <c r="EV907" s="12"/>
      <c r="EW907" s="12"/>
      <c r="EX907" s="12"/>
      <c r="EY907" s="12"/>
      <c r="EZ907" s="12"/>
      <c r="FA907" s="12"/>
      <c r="FB907" s="12"/>
      <c r="FC907" s="12"/>
      <c r="FD907" s="12"/>
      <c r="FE907" s="12"/>
      <c r="FF907" s="12"/>
      <c r="FG907" s="12"/>
    </row>
    <row r="908" spans="1:163" ht="12.75" x14ac:dyDescent="0.2">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12"/>
      <c r="BH908" s="12"/>
      <c r="BI908" s="12"/>
      <c r="BJ908" s="12"/>
      <c r="BK908" s="12"/>
      <c r="BL908" s="117">
        <f>'Youth population'!AU908</f>
        <v>0</v>
      </c>
      <c r="BM908" s="12"/>
      <c r="BN908" s="12"/>
      <c r="BO908" s="12"/>
      <c r="BP908" s="12"/>
      <c r="BQ908" s="12"/>
      <c r="BR908" s="12"/>
      <c r="BS908" s="12"/>
      <c r="BT908" s="12"/>
      <c r="BU908" s="12"/>
      <c r="BV908" s="12"/>
      <c r="BW908" s="12"/>
      <c r="BX908" s="12"/>
      <c r="BY908" s="12"/>
      <c r="BZ908" s="12"/>
      <c r="CA908" s="12"/>
      <c r="CB908" s="141"/>
      <c r="CC908" s="12"/>
      <c r="CD908" s="12"/>
      <c r="CE908" s="12"/>
      <c r="CF908" s="12"/>
      <c r="CG908" s="12"/>
      <c r="CH908" s="12"/>
      <c r="CI908" s="12"/>
      <c r="CJ908" s="12"/>
      <c r="CK908" s="12"/>
      <c r="CL908" s="12"/>
      <c r="CM908" s="12"/>
      <c r="CN908" s="12"/>
      <c r="CO908" s="12"/>
      <c r="CP908" s="12"/>
      <c r="CQ908" s="12"/>
      <c r="CR908" s="12"/>
      <c r="CS908" s="12"/>
      <c r="CT908" s="12"/>
      <c r="CU908" s="12"/>
      <c r="CV908" s="12"/>
      <c r="CW908" s="12"/>
      <c r="CX908" s="12"/>
      <c r="CY908" s="12"/>
      <c r="CZ908" s="12"/>
      <c r="DA908" s="12"/>
      <c r="DB908" s="12"/>
      <c r="DC908" s="12"/>
      <c r="DD908" s="12"/>
      <c r="DE908" s="12"/>
      <c r="DF908" s="12"/>
      <c r="DG908" s="12"/>
      <c r="DH908" s="12"/>
      <c r="DI908" s="12"/>
      <c r="DJ908" s="12"/>
      <c r="DK908" s="12"/>
      <c r="DL908" s="12"/>
      <c r="DM908" s="12"/>
      <c r="DN908" s="12"/>
      <c r="DO908" s="12"/>
      <c r="DP908" s="12"/>
      <c r="DQ908" s="12"/>
      <c r="DR908" s="12"/>
      <c r="DS908" s="12"/>
      <c r="DT908" s="12"/>
      <c r="DU908" s="12"/>
      <c r="DV908" s="12"/>
      <c r="DW908" s="12"/>
      <c r="DX908" s="12"/>
      <c r="DY908" s="12"/>
      <c r="DZ908" s="12"/>
      <c r="EA908" s="12"/>
      <c r="EB908" s="12"/>
      <c r="EC908" s="12"/>
      <c r="ED908" s="12"/>
      <c r="EE908" s="12"/>
      <c r="EF908" s="12"/>
      <c r="EG908" s="12"/>
      <c r="EH908" s="12"/>
      <c r="EI908" s="12"/>
      <c r="EJ908" s="12"/>
      <c r="EK908" s="12"/>
      <c r="EL908" s="12"/>
      <c r="EM908" s="12"/>
      <c r="EN908" s="12"/>
      <c r="EO908" s="12"/>
      <c r="EP908" s="12"/>
      <c r="EQ908" s="12"/>
      <c r="ER908" s="12"/>
      <c r="ES908" s="12"/>
      <c r="ET908" s="12"/>
      <c r="EU908" s="12"/>
      <c r="EV908" s="12"/>
      <c r="EW908" s="12"/>
      <c r="EX908" s="12"/>
      <c r="EY908" s="12"/>
      <c r="EZ908" s="12"/>
      <c r="FA908" s="12"/>
      <c r="FB908" s="12"/>
      <c r="FC908" s="12"/>
      <c r="FD908" s="12"/>
      <c r="FE908" s="12"/>
      <c r="FF908" s="12"/>
      <c r="FG908" s="12"/>
    </row>
    <row r="909" spans="1:163" ht="12.75" x14ac:dyDescent="0.2">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12"/>
      <c r="BH909" s="12"/>
      <c r="BI909" s="12"/>
      <c r="BJ909" s="12"/>
      <c r="BK909" s="12"/>
      <c r="BL909" s="35">
        <f>'Youth population'!AU909</f>
        <v>0</v>
      </c>
      <c r="BM909" s="12"/>
      <c r="BN909" s="12"/>
      <c r="BO909" s="12"/>
      <c r="BP909" s="12"/>
      <c r="BQ909" s="12"/>
      <c r="BR909" s="12"/>
      <c r="BS909" s="12"/>
      <c r="BT909" s="12"/>
      <c r="BU909" s="12"/>
      <c r="BV909" s="12"/>
      <c r="BW909" s="12"/>
      <c r="BX909" s="12"/>
      <c r="BY909" s="12"/>
      <c r="BZ909" s="12"/>
      <c r="CA909" s="12"/>
      <c r="CB909" s="141"/>
      <c r="CC909" s="12"/>
      <c r="CD909" s="12"/>
      <c r="CE909" s="12"/>
      <c r="CF909" s="12"/>
      <c r="CG909" s="12"/>
      <c r="CH909" s="12"/>
      <c r="CI909" s="12"/>
      <c r="CJ909" s="12"/>
      <c r="CK909" s="12"/>
      <c r="CL909" s="12"/>
      <c r="CM909" s="12"/>
      <c r="CN909" s="12"/>
      <c r="CO909" s="12"/>
      <c r="CP909" s="12"/>
      <c r="CQ909" s="12"/>
      <c r="CR909" s="12"/>
      <c r="CS909" s="12"/>
      <c r="CT909" s="12"/>
      <c r="CU909" s="12"/>
      <c r="CV909" s="12"/>
      <c r="CW909" s="12"/>
      <c r="CX909" s="12"/>
      <c r="CY909" s="12"/>
      <c r="CZ909" s="12"/>
      <c r="DA909" s="12"/>
      <c r="DB909" s="12"/>
      <c r="DC909" s="12"/>
      <c r="DD909" s="12"/>
      <c r="DE909" s="12"/>
      <c r="DF909" s="12"/>
      <c r="DG909" s="12"/>
      <c r="DH909" s="12"/>
      <c r="DI909" s="12"/>
      <c r="DJ909" s="12"/>
      <c r="DK909" s="12"/>
      <c r="DL909" s="12"/>
      <c r="DM909" s="12"/>
      <c r="DN909" s="12"/>
      <c r="DO909" s="12"/>
      <c r="DP909" s="12"/>
      <c r="DQ909" s="12"/>
      <c r="DR909" s="12"/>
      <c r="DS909" s="12"/>
      <c r="DT909" s="12"/>
      <c r="DU909" s="12"/>
      <c r="DV909" s="12"/>
      <c r="DW909" s="12"/>
      <c r="DX909" s="12"/>
      <c r="DY909" s="12"/>
      <c r="DZ909" s="12"/>
      <c r="EA909" s="12"/>
      <c r="EB909" s="12"/>
      <c r="EC909" s="12"/>
      <c r="ED909" s="12"/>
      <c r="EE909" s="12"/>
      <c r="EF909" s="12"/>
      <c r="EG909" s="12"/>
      <c r="EH909" s="12"/>
      <c r="EI909" s="12"/>
      <c r="EJ909" s="12"/>
      <c r="EK909" s="12"/>
      <c r="EL909" s="12"/>
      <c r="EM909" s="12"/>
      <c r="EN909" s="12"/>
      <c r="EO909" s="12"/>
      <c r="EP909" s="12"/>
      <c r="EQ909" s="12"/>
      <c r="ER909" s="12"/>
      <c r="ES909" s="12"/>
      <c r="ET909" s="12"/>
      <c r="EU909" s="12"/>
      <c r="EV909" s="12"/>
      <c r="EW909" s="12"/>
      <c r="EX909" s="12"/>
      <c r="EY909" s="12"/>
      <c r="EZ909" s="12"/>
      <c r="FA909" s="12"/>
      <c r="FB909" s="12"/>
      <c r="FC909" s="12"/>
      <c r="FD909" s="12"/>
      <c r="FE909" s="12"/>
      <c r="FF909" s="12"/>
      <c r="FG909" s="12"/>
    </row>
    <row r="910" spans="1:163" ht="12.75" x14ac:dyDescent="0.2">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12"/>
      <c r="BH910" s="12"/>
      <c r="BI910" s="12"/>
      <c r="BJ910" s="12"/>
      <c r="BK910" s="12"/>
      <c r="BL910" s="117">
        <f>'Youth population'!AU910</f>
        <v>0</v>
      </c>
      <c r="BM910" s="12"/>
      <c r="BN910" s="12"/>
      <c r="BO910" s="12"/>
      <c r="BP910" s="12"/>
      <c r="BQ910" s="12"/>
      <c r="BR910" s="12"/>
      <c r="BS910" s="12"/>
      <c r="BT910" s="12"/>
      <c r="BU910" s="12"/>
      <c r="BV910" s="12"/>
      <c r="BW910" s="12"/>
      <c r="BX910" s="12"/>
      <c r="BY910" s="12"/>
      <c r="BZ910" s="12"/>
      <c r="CA910" s="12"/>
      <c r="CB910" s="141"/>
      <c r="CC910" s="12"/>
      <c r="CD910" s="12"/>
      <c r="CE910" s="12"/>
      <c r="CF910" s="12"/>
      <c r="CG910" s="12"/>
      <c r="CH910" s="12"/>
      <c r="CI910" s="12"/>
      <c r="CJ910" s="12"/>
      <c r="CK910" s="12"/>
      <c r="CL910" s="12"/>
      <c r="CM910" s="12"/>
      <c r="CN910" s="12"/>
      <c r="CO910" s="12"/>
      <c r="CP910" s="12"/>
      <c r="CQ910" s="12"/>
      <c r="CR910" s="12"/>
      <c r="CS910" s="12"/>
      <c r="CT910" s="12"/>
      <c r="CU910" s="12"/>
      <c r="CV910" s="12"/>
      <c r="CW910" s="12"/>
      <c r="CX910" s="12"/>
      <c r="CY910" s="12"/>
      <c r="CZ910" s="12"/>
      <c r="DA910" s="12"/>
      <c r="DB910" s="12"/>
      <c r="DC910" s="12"/>
      <c r="DD910" s="12"/>
      <c r="DE910" s="12"/>
      <c r="DF910" s="12"/>
      <c r="DG910" s="12"/>
      <c r="DH910" s="12"/>
      <c r="DI910" s="12"/>
      <c r="DJ910" s="12"/>
      <c r="DK910" s="12"/>
      <c r="DL910" s="12"/>
      <c r="DM910" s="12"/>
      <c r="DN910" s="12"/>
      <c r="DO910" s="12"/>
      <c r="DP910" s="12"/>
      <c r="DQ910" s="12"/>
      <c r="DR910" s="12"/>
      <c r="DS910" s="12"/>
      <c r="DT910" s="12"/>
      <c r="DU910" s="12"/>
      <c r="DV910" s="12"/>
      <c r="DW910" s="12"/>
      <c r="DX910" s="12"/>
      <c r="DY910" s="12"/>
      <c r="DZ910" s="12"/>
      <c r="EA910" s="12"/>
      <c r="EB910" s="12"/>
      <c r="EC910" s="12"/>
      <c r="ED910" s="12"/>
      <c r="EE910" s="12"/>
      <c r="EF910" s="12"/>
      <c r="EG910" s="12"/>
      <c r="EH910" s="12"/>
      <c r="EI910" s="12"/>
      <c r="EJ910" s="12"/>
      <c r="EK910" s="12"/>
      <c r="EL910" s="12"/>
      <c r="EM910" s="12"/>
      <c r="EN910" s="12"/>
      <c r="EO910" s="12"/>
      <c r="EP910" s="12"/>
      <c r="EQ910" s="12"/>
      <c r="ER910" s="12"/>
      <c r="ES910" s="12"/>
      <c r="ET910" s="12"/>
      <c r="EU910" s="12"/>
      <c r="EV910" s="12"/>
      <c r="EW910" s="12"/>
      <c r="EX910" s="12"/>
      <c r="EY910" s="12"/>
      <c r="EZ910" s="12"/>
      <c r="FA910" s="12"/>
      <c r="FB910" s="12"/>
      <c r="FC910" s="12"/>
      <c r="FD910" s="12"/>
      <c r="FE910" s="12"/>
      <c r="FF910" s="12"/>
      <c r="FG910" s="12"/>
    </row>
    <row r="911" spans="1:163" ht="12.75" x14ac:dyDescent="0.2">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12"/>
      <c r="BH911" s="12"/>
      <c r="BI911" s="12"/>
      <c r="BJ911" s="12"/>
      <c r="BK911" s="12"/>
      <c r="BL911" s="35">
        <f>'Youth population'!AU911</f>
        <v>0</v>
      </c>
      <c r="BM911" s="12"/>
      <c r="BN911" s="12"/>
      <c r="BO911" s="12"/>
      <c r="BP911" s="12"/>
      <c r="BQ911" s="12"/>
      <c r="BR911" s="12"/>
      <c r="BS911" s="12"/>
      <c r="BT911" s="12"/>
      <c r="BU911" s="12"/>
      <c r="BV911" s="12"/>
      <c r="BW911" s="12"/>
      <c r="BX911" s="12"/>
      <c r="BY911" s="12"/>
      <c r="BZ911" s="12"/>
      <c r="CA911" s="12"/>
      <c r="CB911" s="141"/>
      <c r="CC911" s="12"/>
      <c r="CD911" s="12"/>
      <c r="CE911" s="12"/>
      <c r="CF911" s="12"/>
      <c r="CG911" s="12"/>
      <c r="CH911" s="12"/>
      <c r="CI911" s="12"/>
      <c r="CJ911" s="12"/>
      <c r="CK911" s="12"/>
      <c r="CL911" s="12"/>
      <c r="CM911" s="12"/>
      <c r="CN911" s="12"/>
      <c r="CO911" s="12"/>
      <c r="CP911" s="12"/>
      <c r="CQ911" s="12"/>
      <c r="CR911" s="12"/>
      <c r="CS911" s="12"/>
      <c r="CT911" s="12"/>
      <c r="CU911" s="12"/>
      <c r="CV911" s="12"/>
      <c r="CW911" s="12"/>
      <c r="CX911" s="12"/>
      <c r="CY911" s="12"/>
      <c r="CZ911" s="12"/>
      <c r="DA911" s="12"/>
      <c r="DB911" s="12"/>
      <c r="DC911" s="12"/>
      <c r="DD911" s="12"/>
      <c r="DE911" s="12"/>
      <c r="DF911" s="12"/>
      <c r="DG911" s="12"/>
      <c r="DH911" s="12"/>
      <c r="DI911" s="12"/>
      <c r="DJ911" s="12"/>
      <c r="DK911" s="12"/>
      <c r="DL911" s="12"/>
      <c r="DM911" s="12"/>
      <c r="DN911" s="12"/>
      <c r="DO911" s="12"/>
      <c r="DP911" s="12"/>
      <c r="DQ911" s="12"/>
      <c r="DR911" s="12"/>
      <c r="DS911" s="12"/>
      <c r="DT911" s="12"/>
      <c r="DU911" s="12"/>
      <c r="DV911" s="12"/>
      <c r="DW911" s="12"/>
      <c r="DX911" s="12"/>
      <c r="DY911" s="12"/>
      <c r="DZ911" s="12"/>
      <c r="EA911" s="12"/>
      <c r="EB911" s="12"/>
      <c r="EC911" s="12"/>
      <c r="ED911" s="12"/>
      <c r="EE911" s="12"/>
      <c r="EF911" s="12"/>
      <c r="EG911" s="12"/>
      <c r="EH911" s="12"/>
      <c r="EI911" s="12"/>
      <c r="EJ911" s="12"/>
      <c r="EK911" s="12"/>
      <c r="EL911" s="12"/>
      <c r="EM911" s="12"/>
      <c r="EN911" s="12"/>
      <c r="EO911" s="12"/>
      <c r="EP911" s="12"/>
      <c r="EQ911" s="12"/>
      <c r="ER911" s="12"/>
      <c r="ES911" s="12"/>
      <c r="ET911" s="12"/>
      <c r="EU911" s="12"/>
      <c r="EV911" s="12"/>
      <c r="EW911" s="12"/>
      <c r="EX911" s="12"/>
      <c r="EY911" s="12"/>
      <c r="EZ911" s="12"/>
      <c r="FA911" s="12"/>
      <c r="FB911" s="12"/>
      <c r="FC911" s="12"/>
      <c r="FD911" s="12"/>
      <c r="FE911" s="12"/>
      <c r="FF911" s="12"/>
      <c r="FG911" s="12"/>
    </row>
    <row r="912" spans="1:163" ht="12.75" x14ac:dyDescent="0.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12"/>
      <c r="BH912" s="12"/>
      <c r="BI912" s="12"/>
      <c r="BJ912" s="12"/>
      <c r="BK912" s="12"/>
      <c r="BL912" s="310">
        <f>'Youth population'!AU912</f>
        <v>0</v>
      </c>
      <c r="BM912" s="12"/>
      <c r="BN912" s="12"/>
      <c r="BO912" s="12"/>
      <c r="BP912" s="12"/>
      <c r="BQ912" s="12"/>
      <c r="BR912" s="12"/>
      <c r="BS912" s="12"/>
      <c r="BT912" s="12"/>
      <c r="BU912" s="12"/>
      <c r="BV912" s="12"/>
      <c r="BW912" s="12"/>
      <c r="BX912" s="12"/>
      <c r="BY912" s="12"/>
      <c r="BZ912" s="12"/>
      <c r="CA912" s="12"/>
      <c r="CB912" s="141"/>
      <c r="CC912" s="12"/>
      <c r="CD912" s="12"/>
      <c r="CE912" s="12"/>
      <c r="CF912" s="12"/>
      <c r="CG912" s="12"/>
      <c r="CH912" s="12"/>
      <c r="CI912" s="12"/>
      <c r="CJ912" s="12"/>
      <c r="CK912" s="12"/>
      <c r="CL912" s="12"/>
      <c r="CM912" s="12"/>
      <c r="CN912" s="12"/>
      <c r="CO912" s="12"/>
      <c r="CP912" s="12"/>
      <c r="CQ912" s="12"/>
      <c r="CR912" s="12"/>
      <c r="CS912" s="12"/>
      <c r="CT912" s="12"/>
      <c r="CU912" s="12"/>
      <c r="CV912" s="12"/>
      <c r="CW912" s="12"/>
      <c r="CX912" s="12"/>
      <c r="CY912" s="12"/>
      <c r="CZ912" s="12"/>
      <c r="DA912" s="12"/>
      <c r="DB912" s="12"/>
      <c r="DC912" s="12"/>
      <c r="DD912" s="12"/>
      <c r="DE912" s="12"/>
      <c r="DF912" s="12"/>
      <c r="DG912" s="12"/>
      <c r="DH912" s="12"/>
      <c r="DI912" s="12"/>
      <c r="DJ912" s="12"/>
      <c r="DK912" s="12"/>
      <c r="DL912" s="12"/>
      <c r="DM912" s="12"/>
      <c r="DN912" s="12"/>
      <c r="DO912" s="12"/>
      <c r="DP912" s="12"/>
      <c r="DQ912" s="12"/>
      <c r="DR912" s="12"/>
      <c r="DS912" s="12"/>
      <c r="DT912" s="12"/>
      <c r="DU912" s="12"/>
      <c r="DV912" s="12"/>
      <c r="DW912" s="12"/>
      <c r="DX912" s="12"/>
      <c r="DY912" s="12"/>
      <c r="DZ912" s="12"/>
      <c r="EA912" s="12"/>
      <c r="EB912" s="12"/>
      <c r="EC912" s="12"/>
      <c r="ED912" s="12"/>
      <c r="EE912" s="12"/>
      <c r="EF912" s="12"/>
      <c r="EG912" s="12"/>
      <c r="EH912" s="12"/>
      <c r="EI912" s="12"/>
      <c r="EJ912" s="12"/>
      <c r="EK912" s="12"/>
      <c r="EL912" s="12"/>
      <c r="EM912" s="12"/>
      <c r="EN912" s="12"/>
      <c r="EO912" s="12"/>
      <c r="EP912" s="12"/>
      <c r="EQ912" s="12"/>
      <c r="ER912" s="12"/>
      <c r="ES912" s="12"/>
      <c r="ET912" s="12"/>
      <c r="EU912" s="12"/>
      <c r="EV912" s="12"/>
      <c r="EW912" s="12"/>
      <c r="EX912" s="12"/>
      <c r="EY912" s="12"/>
      <c r="EZ912" s="12"/>
      <c r="FA912" s="12"/>
      <c r="FB912" s="12"/>
      <c r="FC912" s="12"/>
      <c r="FD912" s="12"/>
      <c r="FE912" s="12"/>
      <c r="FF912" s="12"/>
      <c r="FG912" s="12"/>
    </row>
    <row r="913" spans="1:163" ht="12.75" x14ac:dyDescent="0.2">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12"/>
      <c r="BH913" s="12"/>
      <c r="BI913" s="12"/>
      <c r="BJ913" s="12"/>
      <c r="BK913" s="12"/>
      <c r="BL913" s="69">
        <f>'Youth population'!AU913</f>
        <v>0</v>
      </c>
      <c r="BM913" s="12"/>
      <c r="BN913" s="12"/>
      <c r="BO913" s="12"/>
      <c r="BP913" s="12"/>
      <c r="BQ913" s="12"/>
      <c r="BR913" s="12"/>
      <c r="BS913" s="12"/>
      <c r="BT913" s="12"/>
      <c r="BU913" s="12"/>
      <c r="BV913" s="12"/>
      <c r="BW913" s="12"/>
      <c r="BX913" s="12"/>
      <c r="BY913" s="12"/>
      <c r="BZ913" s="12"/>
      <c r="CA913" s="12"/>
      <c r="CB913" s="141"/>
      <c r="CC913" s="12"/>
      <c r="CD913" s="12"/>
      <c r="CE913" s="12"/>
      <c r="CF913" s="12"/>
      <c r="CG913" s="12"/>
      <c r="CH913" s="12"/>
      <c r="CI913" s="12"/>
      <c r="CJ913" s="12"/>
      <c r="CK913" s="12"/>
      <c r="CL913" s="12"/>
      <c r="CM913" s="12"/>
      <c r="CN913" s="12"/>
      <c r="CO913" s="12"/>
      <c r="CP913" s="12"/>
      <c r="CQ913" s="12"/>
      <c r="CR913" s="12"/>
      <c r="CS913" s="12"/>
      <c r="CT913" s="12"/>
      <c r="CU913" s="12"/>
      <c r="CV913" s="12"/>
      <c r="CW913" s="12"/>
      <c r="CX913" s="12"/>
      <c r="CY913" s="12"/>
      <c r="CZ913" s="12"/>
      <c r="DA913" s="12"/>
      <c r="DB913" s="12"/>
      <c r="DC913" s="12"/>
      <c r="DD913" s="12"/>
      <c r="DE913" s="12"/>
      <c r="DF913" s="12"/>
      <c r="DG913" s="12"/>
      <c r="DH913" s="12"/>
      <c r="DI913" s="12"/>
      <c r="DJ913" s="12"/>
      <c r="DK913" s="12"/>
      <c r="DL913" s="12"/>
      <c r="DM913" s="12"/>
      <c r="DN913" s="12"/>
      <c r="DO913" s="12"/>
      <c r="DP913" s="12"/>
      <c r="DQ913" s="12"/>
      <c r="DR913" s="12"/>
      <c r="DS913" s="12"/>
      <c r="DT913" s="12"/>
      <c r="DU913" s="12"/>
      <c r="DV913" s="12"/>
      <c r="DW913" s="12"/>
      <c r="DX913" s="12"/>
      <c r="DY913" s="12"/>
      <c r="DZ913" s="12"/>
      <c r="EA913" s="12"/>
      <c r="EB913" s="12"/>
      <c r="EC913" s="12"/>
      <c r="ED913" s="12"/>
      <c r="EE913" s="12"/>
      <c r="EF913" s="12"/>
      <c r="EG913" s="12"/>
      <c r="EH913" s="12"/>
      <c r="EI913" s="12"/>
      <c r="EJ913" s="12"/>
      <c r="EK913" s="12"/>
      <c r="EL913" s="12"/>
      <c r="EM913" s="12"/>
      <c r="EN913" s="12"/>
      <c r="EO913" s="12"/>
      <c r="EP913" s="12"/>
      <c r="EQ913" s="12"/>
      <c r="ER913" s="12"/>
      <c r="ES913" s="12"/>
      <c r="ET913" s="12"/>
      <c r="EU913" s="12"/>
      <c r="EV913" s="12"/>
      <c r="EW913" s="12"/>
      <c r="EX913" s="12"/>
      <c r="EY913" s="12"/>
      <c r="EZ913" s="12"/>
      <c r="FA913" s="12"/>
      <c r="FB913" s="12"/>
      <c r="FC913" s="12"/>
      <c r="FD913" s="12"/>
      <c r="FE913" s="12"/>
      <c r="FF913" s="12"/>
      <c r="FG913" s="12"/>
    </row>
    <row r="914" spans="1:163" ht="12.75" x14ac:dyDescent="0.2">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12"/>
      <c r="BH914" s="12"/>
      <c r="BI914" s="12"/>
      <c r="BJ914" s="12"/>
      <c r="BK914" s="12"/>
      <c r="BL914" s="81">
        <f>'Youth population'!AU914</f>
        <v>0</v>
      </c>
      <c r="BM914" s="12"/>
      <c r="BN914" s="12"/>
      <c r="BO914" s="12"/>
      <c r="BP914" s="12"/>
      <c r="BQ914" s="12"/>
      <c r="BR914" s="12"/>
      <c r="BS914" s="12"/>
      <c r="BT914" s="12"/>
      <c r="BU914" s="12"/>
      <c r="BV914" s="12"/>
      <c r="BW914" s="12"/>
      <c r="BX914" s="12"/>
      <c r="BY914" s="12"/>
      <c r="BZ914" s="12"/>
      <c r="CA914" s="12"/>
      <c r="CB914" s="141"/>
      <c r="CC914" s="12"/>
      <c r="CD914" s="12"/>
      <c r="CE914" s="12"/>
      <c r="CF914" s="12"/>
      <c r="CG914" s="12"/>
      <c r="CH914" s="12"/>
      <c r="CI914" s="12"/>
      <c r="CJ914" s="12"/>
      <c r="CK914" s="12"/>
      <c r="CL914" s="12"/>
      <c r="CM914" s="12"/>
      <c r="CN914" s="12"/>
      <c r="CO914" s="12"/>
      <c r="CP914" s="12"/>
      <c r="CQ914" s="12"/>
      <c r="CR914" s="12"/>
      <c r="CS914" s="12"/>
      <c r="CT914" s="12"/>
      <c r="CU914" s="12"/>
      <c r="CV914" s="12"/>
      <c r="CW914" s="12"/>
      <c r="CX914" s="12"/>
      <c r="CY914" s="12"/>
      <c r="CZ914" s="12"/>
      <c r="DA914" s="12"/>
      <c r="DB914" s="12"/>
      <c r="DC914" s="12"/>
      <c r="DD914" s="12"/>
      <c r="DE914" s="12"/>
      <c r="DF914" s="12"/>
      <c r="DG914" s="12"/>
      <c r="DH914" s="12"/>
      <c r="DI914" s="12"/>
      <c r="DJ914" s="12"/>
      <c r="DK914" s="12"/>
      <c r="DL914" s="12"/>
      <c r="DM914" s="12"/>
      <c r="DN914" s="12"/>
      <c r="DO914" s="12"/>
      <c r="DP914" s="12"/>
      <c r="DQ914" s="12"/>
      <c r="DR914" s="12"/>
      <c r="DS914" s="12"/>
      <c r="DT914" s="12"/>
      <c r="DU914" s="12"/>
      <c r="DV914" s="12"/>
      <c r="DW914" s="12"/>
      <c r="DX914" s="12"/>
      <c r="DY914" s="12"/>
      <c r="DZ914" s="12"/>
      <c r="EA914" s="12"/>
      <c r="EB914" s="12"/>
      <c r="EC914" s="12"/>
      <c r="ED914" s="12"/>
      <c r="EE914" s="12"/>
      <c r="EF914" s="12"/>
      <c r="EG914" s="12"/>
      <c r="EH914" s="12"/>
      <c r="EI914" s="12"/>
      <c r="EJ914" s="12"/>
      <c r="EK914" s="12"/>
      <c r="EL914" s="12"/>
      <c r="EM914" s="12"/>
      <c r="EN914" s="12"/>
      <c r="EO914" s="12"/>
      <c r="EP914" s="12"/>
      <c r="EQ914" s="12"/>
      <c r="ER914" s="12"/>
      <c r="ES914" s="12"/>
      <c r="ET914" s="12"/>
      <c r="EU914" s="12"/>
      <c r="EV914" s="12"/>
      <c r="EW914" s="12"/>
      <c r="EX914" s="12"/>
      <c r="EY914" s="12"/>
      <c r="EZ914" s="12"/>
      <c r="FA914" s="12"/>
      <c r="FB914" s="12"/>
      <c r="FC914" s="12"/>
      <c r="FD914" s="12"/>
      <c r="FE914" s="12"/>
      <c r="FF914" s="12"/>
      <c r="FG914" s="12"/>
    </row>
    <row r="915" spans="1:163" ht="12.75" x14ac:dyDescent="0.2">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12"/>
      <c r="BH915" s="12"/>
      <c r="BI915" s="12"/>
      <c r="BJ915" s="12"/>
      <c r="BK915" s="12"/>
      <c r="BL915" s="69">
        <f>'Youth population'!AU915</f>
        <v>0</v>
      </c>
      <c r="BM915" s="12"/>
      <c r="BN915" s="12"/>
      <c r="BO915" s="12"/>
      <c r="BP915" s="12"/>
      <c r="BQ915" s="12"/>
      <c r="BR915" s="12"/>
      <c r="BS915" s="12"/>
      <c r="BT915" s="12"/>
      <c r="BU915" s="12"/>
      <c r="BV915" s="12"/>
      <c r="BW915" s="12"/>
      <c r="BX915" s="12"/>
      <c r="BY915" s="12"/>
      <c r="BZ915" s="12"/>
      <c r="CA915" s="12"/>
      <c r="CB915" s="141"/>
      <c r="CC915" s="12"/>
      <c r="CD915" s="12"/>
      <c r="CE915" s="12"/>
      <c r="CF915" s="12"/>
      <c r="CG915" s="12"/>
      <c r="CH915" s="12"/>
      <c r="CI915" s="12"/>
      <c r="CJ915" s="12"/>
      <c r="CK915" s="12"/>
      <c r="CL915" s="12"/>
      <c r="CM915" s="12"/>
      <c r="CN915" s="12"/>
      <c r="CO915" s="12"/>
      <c r="CP915" s="12"/>
      <c r="CQ915" s="12"/>
      <c r="CR915" s="12"/>
      <c r="CS915" s="12"/>
      <c r="CT915" s="12"/>
      <c r="CU915" s="12"/>
      <c r="CV915" s="12"/>
      <c r="CW915" s="12"/>
      <c r="CX915" s="12"/>
      <c r="CY915" s="12"/>
      <c r="CZ915" s="12"/>
      <c r="DA915" s="12"/>
      <c r="DB915" s="12"/>
      <c r="DC915" s="12"/>
      <c r="DD915" s="12"/>
      <c r="DE915" s="12"/>
      <c r="DF915" s="12"/>
      <c r="DG915" s="12"/>
      <c r="DH915" s="12"/>
      <c r="DI915" s="12"/>
      <c r="DJ915" s="12"/>
      <c r="DK915" s="12"/>
      <c r="DL915" s="12"/>
      <c r="DM915" s="12"/>
      <c r="DN915" s="12"/>
      <c r="DO915" s="12"/>
      <c r="DP915" s="12"/>
      <c r="DQ915" s="12"/>
      <c r="DR915" s="12"/>
      <c r="DS915" s="12"/>
      <c r="DT915" s="12"/>
      <c r="DU915" s="12"/>
      <c r="DV915" s="12"/>
      <c r="DW915" s="12"/>
      <c r="DX915" s="12"/>
      <c r="DY915" s="12"/>
      <c r="DZ915" s="12"/>
      <c r="EA915" s="12"/>
      <c r="EB915" s="12"/>
      <c r="EC915" s="12"/>
      <c r="ED915" s="12"/>
      <c r="EE915" s="12"/>
      <c r="EF915" s="12"/>
      <c r="EG915" s="12"/>
      <c r="EH915" s="12"/>
      <c r="EI915" s="12"/>
      <c r="EJ915" s="12"/>
      <c r="EK915" s="12"/>
      <c r="EL915" s="12"/>
      <c r="EM915" s="12"/>
      <c r="EN915" s="12"/>
      <c r="EO915" s="12"/>
      <c r="EP915" s="12"/>
      <c r="EQ915" s="12"/>
      <c r="ER915" s="12"/>
      <c r="ES915" s="12"/>
      <c r="ET915" s="12"/>
      <c r="EU915" s="12"/>
      <c r="EV915" s="12"/>
      <c r="EW915" s="12"/>
      <c r="EX915" s="12"/>
      <c r="EY915" s="12"/>
      <c r="EZ915" s="12"/>
      <c r="FA915" s="12"/>
      <c r="FB915" s="12"/>
      <c r="FC915" s="12"/>
      <c r="FD915" s="12"/>
      <c r="FE915" s="12"/>
      <c r="FF915" s="12"/>
      <c r="FG915" s="12"/>
    </row>
    <row r="916" spans="1:163" ht="12.75" x14ac:dyDescent="0.2">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12"/>
      <c r="BH916" s="12"/>
      <c r="BI916" s="12"/>
      <c r="BJ916" s="12"/>
      <c r="BK916" s="12"/>
      <c r="BL916" s="117">
        <f>'Youth population'!AU916</f>
        <v>0</v>
      </c>
      <c r="BM916" s="12"/>
      <c r="BN916" s="12"/>
      <c r="BO916" s="12"/>
      <c r="BP916" s="12"/>
      <c r="BQ916" s="12"/>
      <c r="BR916" s="12"/>
      <c r="BS916" s="12"/>
      <c r="BT916" s="12"/>
      <c r="BU916" s="12"/>
      <c r="BV916" s="12"/>
      <c r="BW916" s="12"/>
      <c r="BX916" s="12"/>
      <c r="BY916" s="12"/>
      <c r="BZ916" s="12"/>
      <c r="CA916" s="12"/>
      <c r="CB916" s="141"/>
      <c r="CC916" s="12"/>
      <c r="CD916" s="12"/>
      <c r="CE916" s="12"/>
      <c r="CF916" s="12"/>
      <c r="CG916" s="12"/>
      <c r="CH916" s="12"/>
      <c r="CI916" s="12"/>
      <c r="CJ916" s="12"/>
      <c r="CK916" s="12"/>
      <c r="CL916" s="12"/>
      <c r="CM916" s="12"/>
      <c r="CN916" s="12"/>
      <c r="CO916" s="12"/>
      <c r="CP916" s="12"/>
      <c r="CQ916" s="12"/>
      <c r="CR916" s="12"/>
      <c r="CS916" s="12"/>
      <c r="CT916" s="12"/>
      <c r="CU916" s="12"/>
      <c r="CV916" s="12"/>
      <c r="CW916" s="12"/>
      <c r="CX916" s="12"/>
      <c r="CY916" s="12"/>
      <c r="CZ916" s="12"/>
      <c r="DA916" s="12"/>
      <c r="DB916" s="12"/>
      <c r="DC916" s="12"/>
      <c r="DD916" s="12"/>
      <c r="DE916" s="12"/>
      <c r="DF916" s="12"/>
      <c r="DG916" s="12"/>
      <c r="DH916" s="12"/>
      <c r="DI916" s="12"/>
      <c r="DJ916" s="12"/>
      <c r="DK916" s="12"/>
      <c r="DL916" s="12"/>
      <c r="DM916" s="12"/>
      <c r="DN916" s="12"/>
      <c r="DO916" s="12"/>
      <c r="DP916" s="12"/>
      <c r="DQ916" s="12"/>
      <c r="DR916" s="12"/>
      <c r="DS916" s="12"/>
      <c r="DT916" s="12"/>
      <c r="DU916" s="12"/>
      <c r="DV916" s="12"/>
      <c r="DW916" s="12"/>
      <c r="DX916" s="12"/>
      <c r="DY916" s="12"/>
      <c r="DZ916" s="12"/>
      <c r="EA916" s="12"/>
      <c r="EB916" s="12"/>
      <c r="EC916" s="12"/>
      <c r="ED916" s="12"/>
      <c r="EE916" s="12"/>
      <c r="EF916" s="12"/>
      <c r="EG916" s="12"/>
      <c r="EH916" s="12"/>
      <c r="EI916" s="12"/>
      <c r="EJ916" s="12"/>
      <c r="EK916" s="12"/>
      <c r="EL916" s="12"/>
      <c r="EM916" s="12"/>
      <c r="EN916" s="12"/>
      <c r="EO916" s="12"/>
      <c r="EP916" s="12"/>
      <c r="EQ916" s="12"/>
      <c r="ER916" s="12"/>
      <c r="ES916" s="12"/>
      <c r="ET916" s="12"/>
      <c r="EU916" s="12"/>
      <c r="EV916" s="12"/>
      <c r="EW916" s="12"/>
      <c r="EX916" s="12"/>
      <c r="EY916" s="12"/>
      <c r="EZ916" s="12"/>
      <c r="FA916" s="12"/>
      <c r="FB916" s="12"/>
      <c r="FC916" s="12"/>
      <c r="FD916" s="12"/>
      <c r="FE916" s="12"/>
      <c r="FF916" s="12"/>
      <c r="FG916" s="12"/>
    </row>
    <row r="917" spans="1:163" ht="12.75" x14ac:dyDescent="0.2">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12"/>
      <c r="BH917" s="12"/>
      <c r="BI917" s="12"/>
      <c r="BJ917" s="12"/>
      <c r="BK917" s="12"/>
      <c r="BL917" s="310">
        <f>'Youth population'!AU917</f>
        <v>0</v>
      </c>
      <c r="BM917" s="12"/>
      <c r="BN917" s="12"/>
      <c r="BO917" s="12"/>
      <c r="BP917" s="12"/>
      <c r="BQ917" s="12"/>
      <c r="BR917" s="12"/>
      <c r="BS917" s="12"/>
      <c r="BT917" s="12"/>
      <c r="BU917" s="12"/>
      <c r="BV917" s="12"/>
      <c r="BW917" s="12"/>
      <c r="BX917" s="12"/>
      <c r="BY917" s="12"/>
      <c r="BZ917" s="12"/>
      <c r="CA917" s="12"/>
      <c r="CB917" s="141"/>
      <c r="CC917" s="12"/>
      <c r="CD917" s="12"/>
      <c r="CE917" s="12"/>
      <c r="CF917" s="12"/>
      <c r="CG917" s="12"/>
      <c r="CH917" s="12"/>
      <c r="CI917" s="12"/>
      <c r="CJ917" s="12"/>
      <c r="CK917" s="12"/>
      <c r="CL917" s="12"/>
      <c r="CM917" s="12"/>
      <c r="CN917" s="12"/>
      <c r="CO917" s="12"/>
      <c r="CP917" s="12"/>
      <c r="CQ917" s="12"/>
      <c r="CR917" s="12"/>
      <c r="CS917" s="12"/>
      <c r="CT917" s="12"/>
      <c r="CU917" s="12"/>
      <c r="CV917" s="12"/>
      <c r="CW917" s="12"/>
      <c r="CX917" s="12"/>
      <c r="CY917" s="12"/>
      <c r="CZ917" s="12"/>
      <c r="DA917" s="12"/>
      <c r="DB917" s="12"/>
      <c r="DC917" s="12"/>
      <c r="DD917" s="12"/>
      <c r="DE917" s="12"/>
      <c r="DF917" s="12"/>
      <c r="DG917" s="12"/>
      <c r="DH917" s="12"/>
      <c r="DI917" s="12"/>
      <c r="DJ917" s="12"/>
      <c r="DK917" s="12"/>
      <c r="DL917" s="12"/>
      <c r="DM917" s="12"/>
      <c r="DN917" s="12"/>
      <c r="DO917" s="12"/>
      <c r="DP917" s="12"/>
      <c r="DQ917" s="12"/>
      <c r="DR917" s="12"/>
      <c r="DS917" s="12"/>
      <c r="DT917" s="12"/>
      <c r="DU917" s="12"/>
      <c r="DV917" s="12"/>
      <c r="DW917" s="12"/>
      <c r="DX917" s="12"/>
      <c r="DY917" s="12"/>
      <c r="DZ917" s="12"/>
      <c r="EA917" s="12"/>
      <c r="EB917" s="12"/>
      <c r="EC917" s="12"/>
      <c r="ED917" s="12"/>
      <c r="EE917" s="12"/>
      <c r="EF917" s="12"/>
      <c r="EG917" s="12"/>
      <c r="EH917" s="12"/>
      <c r="EI917" s="12"/>
      <c r="EJ917" s="12"/>
      <c r="EK917" s="12"/>
      <c r="EL917" s="12"/>
      <c r="EM917" s="12"/>
      <c r="EN917" s="12"/>
      <c r="EO917" s="12"/>
      <c r="EP917" s="12"/>
      <c r="EQ917" s="12"/>
      <c r="ER917" s="12"/>
      <c r="ES917" s="12"/>
      <c r="ET917" s="12"/>
      <c r="EU917" s="12"/>
      <c r="EV917" s="12"/>
      <c r="EW917" s="12"/>
      <c r="EX917" s="12"/>
      <c r="EY917" s="12"/>
      <c r="EZ917" s="12"/>
      <c r="FA917" s="12"/>
      <c r="FB917" s="12"/>
      <c r="FC917" s="12"/>
      <c r="FD917" s="12"/>
      <c r="FE917" s="12"/>
      <c r="FF917" s="12"/>
      <c r="FG917" s="12"/>
    </row>
    <row r="918" spans="1:163" ht="12.75" x14ac:dyDescent="0.2">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12"/>
      <c r="BH918" s="12"/>
      <c r="BI918" s="12"/>
      <c r="BJ918" s="12"/>
      <c r="BK918" s="12"/>
      <c r="BL918" s="81">
        <f>'Youth population'!AU918</f>
        <v>0</v>
      </c>
      <c r="BM918" s="12"/>
      <c r="BN918" s="12"/>
      <c r="BO918" s="12"/>
      <c r="BP918" s="12"/>
      <c r="BQ918" s="12"/>
      <c r="BR918" s="12"/>
      <c r="BS918" s="12"/>
      <c r="BT918" s="12"/>
      <c r="BU918" s="12"/>
      <c r="BV918" s="12"/>
      <c r="BW918" s="12"/>
      <c r="BX918" s="12"/>
      <c r="BY918" s="12"/>
      <c r="BZ918" s="12"/>
      <c r="CA918" s="12"/>
      <c r="CB918" s="141"/>
      <c r="CC918" s="12"/>
      <c r="CD918" s="12"/>
      <c r="CE918" s="12"/>
      <c r="CF918" s="12"/>
      <c r="CG918" s="12"/>
      <c r="CH918" s="12"/>
      <c r="CI918" s="12"/>
      <c r="CJ918" s="12"/>
      <c r="CK918" s="12"/>
      <c r="CL918" s="12"/>
      <c r="CM918" s="12"/>
      <c r="CN918" s="12"/>
      <c r="CO918" s="12"/>
      <c r="CP918" s="12"/>
      <c r="CQ918" s="12"/>
      <c r="CR918" s="12"/>
      <c r="CS918" s="12"/>
      <c r="CT918" s="12"/>
      <c r="CU918" s="12"/>
      <c r="CV918" s="12"/>
      <c r="CW918" s="12"/>
      <c r="CX918" s="12"/>
      <c r="CY918" s="12"/>
      <c r="CZ918" s="12"/>
      <c r="DA918" s="12"/>
      <c r="DB918" s="12"/>
      <c r="DC918" s="12"/>
      <c r="DD918" s="12"/>
      <c r="DE918" s="12"/>
      <c r="DF918" s="12"/>
      <c r="DG918" s="12"/>
      <c r="DH918" s="12"/>
      <c r="DI918" s="12"/>
      <c r="DJ918" s="12"/>
      <c r="DK918" s="12"/>
      <c r="DL918" s="12"/>
      <c r="DM918" s="12"/>
      <c r="DN918" s="12"/>
      <c r="DO918" s="12"/>
      <c r="DP918" s="12"/>
      <c r="DQ918" s="12"/>
      <c r="DR918" s="12"/>
      <c r="DS918" s="12"/>
      <c r="DT918" s="12"/>
      <c r="DU918" s="12"/>
      <c r="DV918" s="12"/>
      <c r="DW918" s="12"/>
      <c r="DX918" s="12"/>
      <c r="DY918" s="12"/>
      <c r="DZ918" s="12"/>
      <c r="EA918" s="12"/>
      <c r="EB918" s="12"/>
      <c r="EC918" s="12"/>
      <c r="ED918" s="12"/>
      <c r="EE918" s="12"/>
      <c r="EF918" s="12"/>
      <c r="EG918" s="12"/>
      <c r="EH918" s="12"/>
      <c r="EI918" s="12"/>
      <c r="EJ918" s="12"/>
      <c r="EK918" s="12"/>
      <c r="EL918" s="12"/>
      <c r="EM918" s="12"/>
      <c r="EN918" s="12"/>
      <c r="EO918" s="12"/>
      <c r="EP918" s="12"/>
      <c r="EQ918" s="12"/>
      <c r="ER918" s="12"/>
      <c r="ES918" s="12"/>
      <c r="ET918" s="12"/>
      <c r="EU918" s="12"/>
      <c r="EV918" s="12"/>
      <c r="EW918" s="12"/>
      <c r="EX918" s="12"/>
      <c r="EY918" s="12"/>
      <c r="EZ918" s="12"/>
      <c r="FA918" s="12"/>
      <c r="FB918" s="12"/>
      <c r="FC918" s="12"/>
      <c r="FD918" s="12"/>
      <c r="FE918" s="12"/>
      <c r="FF918" s="12"/>
      <c r="FG918" s="12"/>
    </row>
    <row r="919" spans="1:163" ht="12.75" x14ac:dyDescent="0.2">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12"/>
      <c r="BH919" s="12"/>
      <c r="BI919" s="12"/>
      <c r="BJ919" s="12"/>
      <c r="BK919" s="12"/>
      <c r="BL919" s="81">
        <f>'Youth population'!AU919</f>
        <v>0</v>
      </c>
      <c r="BM919" s="12"/>
      <c r="BN919" s="12"/>
      <c r="BO919" s="12"/>
      <c r="BP919" s="12"/>
      <c r="BQ919" s="12"/>
      <c r="BR919" s="12"/>
      <c r="BS919" s="12"/>
      <c r="BT919" s="12"/>
      <c r="BU919" s="12"/>
      <c r="BV919" s="12"/>
      <c r="BW919" s="12"/>
      <c r="BX919" s="12"/>
      <c r="BY919" s="12"/>
      <c r="BZ919" s="12"/>
      <c r="CA919" s="12"/>
      <c r="CB919" s="141"/>
      <c r="CC919" s="12"/>
      <c r="CD919" s="12"/>
      <c r="CE919" s="12"/>
      <c r="CF919" s="12"/>
      <c r="CG919" s="12"/>
      <c r="CH919" s="12"/>
      <c r="CI919" s="12"/>
      <c r="CJ919" s="12"/>
      <c r="CK919" s="12"/>
      <c r="CL919" s="12"/>
      <c r="CM919" s="12"/>
      <c r="CN919" s="12"/>
      <c r="CO919" s="12"/>
      <c r="CP919" s="12"/>
      <c r="CQ919" s="12"/>
      <c r="CR919" s="12"/>
      <c r="CS919" s="12"/>
      <c r="CT919" s="12"/>
      <c r="CU919" s="12"/>
      <c r="CV919" s="12"/>
      <c r="CW919" s="12"/>
      <c r="CX919" s="12"/>
      <c r="CY919" s="12"/>
      <c r="CZ919" s="12"/>
      <c r="DA919" s="12"/>
      <c r="DB919" s="12"/>
      <c r="DC919" s="12"/>
      <c r="DD919" s="12"/>
      <c r="DE919" s="12"/>
      <c r="DF919" s="12"/>
      <c r="DG919" s="12"/>
      <c r="DH919" s="12"/>
      <c r="DI919" s="12"/>
      <c r="DJ919" s="12"/>
      <c r="DK919" s="12"/>
      <c r="DL919" s="12"/>
      <c r="DM919" s="12"/>
      <c r="DN919" s="12"/>
      <c r="DO919" s="12"/>
      <c r="DP919" s="12"/>
      <c r="DQ919" s="12"/>
      <c r="DR919" s="12"/>
      <c r="DS919" s="12"/>
      <c r="DT919" s="12"/>
      <c r="DU919" s="12"/>
      <c r="DV919" s="12"/>
      <c r="DW919" s="12"/>
      <c r="DX919" s="12"/>
      <c r="DY919" s="12"/>
      <c r="DZ919" s="12"/>
      <c r="EA919" s="12"/>
      <c r="EB919" s="12"/>
      <c r="EC919" s="12"/>
      <c r="ED919" s="12"/>
      <c r="EE919" s="12"/>
      <c r="EF919" s="12"/>
      <c r="EG919" s="12"/>
      <c r="EH919" s="12"/>
      <c r="EI919" s="12"/>
      <c r="EJ919" s="12"/>
      <c r="EK919" s="12"/>
      <c r="EL919" s="12"/>
      <c r="EM919" s="12"/>
      <c r="EN919" s="12"/>
      <c r="EO919" s="12"/>
      <c r="EP919" s="12"/>
      <c r="EQ919" s="12"/>
      <c r="ER919" s="12"/>
      <c r="ES919" s="12"/>
      <c r="ET919" s="12"/>
      <c r="EU919" s="12"/>
      <c r="EV919" s="12"/>
      <c r="EW919" s="12"/>
      <c r="EX919" s="12"/>
      <c r="EY919" s="12"/>
      <c r="EZ919" s="12"/>
      <c r="FA919" s="12"/>
      <c r="FB919" s="12"/>
      <c r="FC919" s="12"/>
      <c r="FD919" s="12"/>
      <c r="FE919" s="12"/>
      <c r="FF919" s="12"/>
      <c r="FG919" s="12"/>
    </row>
    <row r="920" spans="1:163" ht="12.75" x14ac:dyDescent="0.2">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12"/>
      <c r="BH920" s="12"/>
      <c r="BI920" s="12"/>
      <c r="BJ920" s="12"/>
      <c r="BK920" s="12"/>
      <c r="BL920" s="69">
        <f>'Youth population'!AU920</f>
        <v>0</v>
      </c>
      <c r="BM920" s="12"/>
      <c r="BN920" s="12"/>
      <c r="BO920" s="12"/>
      <c r="BP920" s="12"/>
      <c r="BQ920" s="12"/>
      <c r="BR920" s="12"/>
      <c r="BS920" s="12"/>
      <c r="BT920" s="12"/>
      <c r="BU920" s="12"/>
      <c r="BV920" s="12"/>
      <c r="BW920" s="12"/>
      <c r="BX920" s="12"/>
      <c r="BY920" s="12"/>
      <c r="BZ920" s="12"/>
      <c r="CA920" s="12"/>
      <c r="CB920" s="141"/>
      <c r="CC920" s="12"/>
      <c r="CD920" s="12"/>
      <c r="CE920" s="12"/>
      <c r="CF920" s="12"/>
      <c r="CG920" s="12"/>
      <c r="CH920" s="12"/>
      <c r="CI920" s="12"/>
      <c r="CJ920" s="12"/>
      <c r="CK920" s="12"/>
      <c r="CL920" s="12"/>
      <c r="CM920" s="12"/>
      <c r="CN920" s="12"/>
      <c r="CO920" s="12"/>
      <c r="CP920" s="12"/>
      <c r="CQ920" s="12"/>
      <c r="CR920" s="12"/>
      <c r="CS920" s="12"/>
      <c r="CT920" s="12"/>
      <c r="CU920" s="12"/>
      <c r="CV920" s="12"/>
      <c r="CW920" s="12"/>
      <c r="CX920" s="12"/>
      <c r="CY920" s="12"/>
      <c r="CZ920" s="12"/>
      <c r="DA920" s="12"/>
      <c r="DB920" s="12"/>
      <c r="DC920" s="12"/>
      <c r="DD920" s="12"/>
      <c r="DE920" s="12"/>
      <c r="DF920" s="12"/>
      <c r="DG920" s="12"/>
      <c r="DH920" s="12"/>
      <c r="DI920" s="12"/>
      <c r="DJ920" s="12"/>
      <c r="DK920" s="12"/>
      <c r="DL920" s="12"/>
      <c r="DM920" s="12"/>
      <c r="DN920" s="12"/>
      <c r="DO920" s="12"/>
      <c r="DP920" s="12"/>
      <c r="DQ920" s="12"/>
      <c r="DR920" s="12"/>
      <c r="DS920" s="12"/>
      <c r="DT920" s="12"/>
      <c r="DU920" s="12"/>
      <c r="DV920" s="12"/>
      <c r="DW920" s="12"/>
      <c r="DX920" s="12"/>
      <c r="DY920" s="12"/>
      <c r="DZ920" s="12"/>
      <c r="EA920" s="12"/>
      <c r="EB920" s="12"/>
      <c r="EC920" s="12"/>
      <c r="ED920" s="12"/>
      <c r="EE920" s="12"/>
      <c r="EF920" s="12"/>
      <c r="EG920" s="12"/>
      <c r="EH920" s="12"/>
      <c r="EI920" s="12"/>
      <c r="EJ920" s="12"/>
      <c r="EK920" s="12"/>
      <c r="EL920" s="12"/>
      <c r="EM920" s="12"/>
      <c r="EN920" s="12"/>
      <c r="EO920" s="12"/>
      <c r="EP920" s="12"/>
      <c r="EQ920" s="12"/>
      <c r="ER920" s="12"/>
      <c r="ES920" s="12"/>
      <c r="ET920" s="12"/>
      <c r="EU920" s="12"/>
      <c r="EV920" s="12"/>
      <c r="EW920" s="12"/>
      <c r="EX920" s="12"/>
      <c r="EY920" s="12"/>
      <c r="EZ920" s="12"/>
      <c r="FA920" s="12"/>
      <c r="FB920" s="12"/>
      <c r="FC920" s="12"/>
      <c r="FD920" s="12"/>
      <c r="FE920" s="12"/>
      <c r="FF920" s="12"/>
      <c r="FG920" s="12"/>
    </row>
    <row r="921" spans="1:163" ht="12.75" x14ac:dyDescent="0.2">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12"/>
      <c r="BH921" s="12"/>
      <c r="BI921" s="12"/>
      <c r="BJ921" s="12"/>
      <c r="BK921" s="12"/>
      <c r="BL921" s="117">
        <f>'Youth population'!AU921</f>
        <v>0</v>
      </c>
      <c r="BM921" s="12"/>
      <c r="BN921" s="12"/>
      <c r="BO921" s="12"/>
      <c r="BP921" s="12"/>
      <c r="BQ921" s="12"/>
      <c r="BR921" s="12"/>
      <c r="BS921" s="12"/>
      <c r="BT921" s="12"/>
      <c r="BU921" s="12"/>
      <c r="BV921" s="12"/>
      <c r="BW921" s="12"/>
      <c r="BX921" s="12"/>
      <c r="BY921" s="12"/>
      <c r="BZ921" s="12"/>
      <c r="CA921" s="12"/>
      <c r="CB921" s="141"/>
      <c r="CC921" s="12"/>
      <c r="CD921" s="12"/>
      <c r="CE921" s="12"/>
      <c r="CF921" s="12"/>
      <c r="CG921" s="12"/>
      <c r="CH921" s="12"/>
      <c r="CI921" s="12"/>
      <c r="CJ921" s="12"/>
      <c r="CK921" s="12"/>
      <c r="CL921" s="12"/>
      <c r="CM921" s="12"/>
      <c r="CN921" s="12"/>
      <c r="CO921" s="12"/>
      <c r="CP921" s="12"/>
      <c r="CQ921" s="12"/>
      <c r="CR921" s="12"/>
      <c r="CS921" s="12"/>
      <c r="CT921" s="12"/>
      <c r="CU921" s="12"/>
      <c r="CV921" s="12"/>
      <c r="CW921" s="12"/>
      <c r="CX921" s="12"/>
      <c r="CY921" s="12"/>
      <c r="CZ921" s="12"/>
      <c r="DA921" s="12"/>
      <c r="DB921" s="12"/>
      <c r="DC921" s="12"/>
      <c r="DD921" s="12"/>
      <c r="DE921" s="12"/>
      <c r="DF921" s="12"/>
      <c r="DG921" s="12"/>
      <c r="DH921" s="12"/>
      <c r="DI921" s="12"/>
      <c r="DJ921" s="12"/>
      <c r="DK921" s="12"/>
      <c r="DL921" s="12"/>
      <c r="DM921" s="12"/>
      <c r="DN921" s="12"/>
      <c r="DO921" s="12"/>
      <c r="DP921" s="12"/>
      <c r="DQ921" s="12"/>
      <c r="DR921" s="12"/>
      <c r="DS921" s="12"/>
      <c r="DT921" s="12"/>
      <c r="DU921" s="12"/>
      <c r="DV921" s="12"/>
      <c r="DW921" s="12"/>
      <c r="DX921" s="12"/>
      <c r="DY921" s="12"/>
      <c r="DZ921" s="12"/>
      <c r="EA921" s="12"/>
      <c r="EB921" s="12"/>
      <c r="EC921" s="12"/>
      <c r="ED921" s="12"/>
      <c r="EE921" s="12"/>
      <c r="EF921" s="12"/>
      <c r="EG921" s="12"/>
      <c r="EH921" s="12"/>
      <c r="EI921" s="12"/>
      <c r="EJ921" s="12"/>
      <c r="EK921" s="12"/>
      <c r="EL921" s="12"/>
      <c r="EM921" s="12"/>
      <c r="EN921" s="12"/>
      <c r="EO921" s="12"/>
      <c r="EP921" s="12"/>
      <c r="EQ921" s="12"/>
      <c r="ER921" s="12"/>
      <c r="ES921" s="12"/>
      <c r="ET921" s="12"/>
      <c r="EU921" s="12"/>
      <c r="EV921" s="12"/>
      <c r="EW921" s="12"/>
      <c r="EX921" s="12"/>
      <c r="EY921" s="12"/>
      <c r="EZ921" s="12"/>
      <c r="FA921" s="12"/>
      <c r="FB921" s="12"/>
      <c r="FC921" s="12"/>
      <c r="FD921" s="12"/>
      <c r="FE921" s="12"/>
      <c r="FF921" s="12"/>
      <c r="FG921" s="12"/>
    </row>
    <row r="922" spans="1:163" ht="12.75" x14ac:dyDescent="0.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12"/>
      <c r="BH922" s="12"/>
      <c r="BI922" s="12"/>
      <c r="BJ922" s="12"/>
      <c r="BK922" s="12"/>
      <c r="BL922" s="35">
        <f>'Youth population'!AU922</f>
        <v>0</v>
      </c>
      <c r="BM922" s="12"/>
      <c r="BN922" s="12"/>
      <c r="BO922" s="12"/>
      <c r="BP922" s="12"/>
      <c r="BQ922" s="12"/>
      <c r="BR922" s="12"/>
      <c r="BS922" s="12"/>
      <c r="BT922" s="12"/>
      <c r="BU922" s="12"/>
      <c r="BV922" s="12"/>
      <c r="BW922" s="12"/>
      <c r="BX922" s="12"/>
      <c r="BY922" s="12"/>
      <c r="BZ922" s="12"/>
      <c r="CA922" s="12"/>
      <c r="CB922" s="141"/>
      <c r="CC922" s="12"/>
      <c r="CD922" s="12"/>
      <c r="CE922" s="12"/>
      <c r="CF922" s="12"/>
      <c r="CG922" s="12"/>
      <c r="CH922" s="12"/>
      <c r="CI922" s="12"/>
      <c r="CJ922" s="12"/>
      <c r="CK922" s="12"/>
      <c r="CL922" s="12"/>
      <c r="CM922" s="12"/>
      <c r="CN922" s="12"/>
      <c r="CO922" s="12"/>
      <c r="CP922" s="12"/>
      <c r="CQ922" s="12"/>
      <c r="CR922" s="12"/>
      <c r="CS922" s="12"/>
      <c r="CT922" s="12"/>
      <c r="CU922" s="12"/>
      <c r="CV922" s="12"/>
      <c r="CW922" s="12"/>
      <c r="CX922" s="12"/>
      <c r="CY922" s="12"/>
      <c r="CZ922" s="12"/>
      <c r="DA922" s="12"/>
      <c r="DB922" s="12"/>
      <c r="DC922" s="12"/>
      <c r="DD922" s="12"/>
      <c r="DE922" s="12"/>
      <c r="DF922" s="12"/>
      <c r="DG922" s="12"/>
      <c r="DH922" s="12"/>
      <c r="DI922" s="12"/>
      <c r="DJ922" s="12"/>
      <c r="DK922" s="12"/>
      <c r="DL922" s="12"/>
      <c r="DM922" s="12"/>
      <c r="DN922" s="12"/>
      <c r="DO922" s="12"/>
      <c r="DP922" s="12"/>
      <c r="DQ922" s="12"/>
      <c r="DR922" s="12"/>
      <c r="DS922" s="12"/>
      <c r="DT922" s="12"/>
      <c r="DU922" s="12"/>
      <c r="DV922" s="12"/>
      <c r="DW922" s="12"/>
      <c r="DX922" s="12"/>
      <c r="DY922" s="12"/>
      <c r="DZ922" s="12"/>
      <c r="EA922" s="12"/>
      <c r="EB922" s="12"/>
      <c r="EC922" s="12"/>
      <c r="ED922" s="12"/>
      <c r="EE922" s="12"/>
      <c r="EF922" s="12"/>
      <c r="EG922" s="12"/>
      <c r="EH922" s="12"/>
      <c r="EI922" s="12"/>
      <c r="EJ922" s="12"/>
      <c r="EK922" s="12"/>
      <c r="EL922" s="12"/>
      <c r="EM922" s="12"/>
      <c r="EN922" s="12"/>
      <c r="EO922" s="12"/>
      <c r="EP922" s="12"/>
      <c r="EQ922" s="12"/>
      <c r="ER922" s="12"/>
      <c r="ES922" s="12"/>
      <c r="ET922" s="12"/>
      <c r="EU922" s="12"/>
      <c r="EV922" s="12"/>
      <c r="EW922" s="12"/>
      <c r="EX922" s="12"/>
      <c r="EY922" s="12"/>
      <c r="EZ922" s="12"/>
      <c r="FA922" s="12"/>
      <c r="FB922" s="12"/>
      <c r="FC922" s="12"/>
      <c r="FD922" s="12"/>
      <c r="FE922" s="12"/>
      <c r="FF922" s="12"/>
      <c r="FG922" s="12"/>
    </row>
    <row r="923" spans="1:163" ht="12.75" x14ac:dyDescent="0.2">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12"/>
      <c r="BH923" s="12"/>
      <c r="BI923" s="12"/>
      <c r="BJ923" s="12"/>
      <c r="BK923" s="12"/>
      <c r="BL923" s="117">
        <f>'Youth population'!AU923</f>
        <v>0</v>
      </c>
      <c r="BM923" s="12"/>
      <c r="BN923" s="12"/>
      <c r="BO923" s="12"/>
      <c r="BP923" s="12"/>
      <c r="BQ923" s="12"/>
      <c r="BR923" s="12"/>
      <c r="BS923" s="12"/>
      <c r="BT923" s="12"/>
      <c r="BU923" s="12"/>
      <c r="BV923" s="12"/>
      <c r="BW923" s="12"/>
      <c r="BX923" s="12"/>
      <c r="BY923" s="12"/>
      <c r="BZ923" s="12"/>
      <c r="CA923" s="12"/>
      <c r="CB923" s="141"/>
      <c r="CC923" s="12"/>
      <c r="CD923" s="12"/>
      <c r="CE923" s="12"/>
      <c r="CF923" s="12"/>
      <c r="CG923" s="12"/>
      <c r="CH923" s="12"/>
      <c r="CI923" s="12"/>
      <c r="CJ923" s="12"/>
      <c r="CK923" s="12"/>
      <c r="CL923" s="12"/>
      <c r="CM923" s="12"/>
      <c r="CN923" s="12"/>
      <c r="CO923" s="12"/>
      <c r="CP923" s="12"/>
      <c r="CQ923" s="12"/>
      <c r="CR923" s="12"/>
      <c r="CS923" s="12"/>
      <c r="CT923" s="12"/>
      <c r="CU923" s="12"/>
      <c r="CV923" s="12"/>
      <c r="CW923" s="12"/>
      <c r="CX923" s="12"/>
      <c r="CY923" s="12"/>
      <c r="CZ923" s="12"/>
      <c r="DA923" s="12"/>
      <c r="DB923" s="12"/>
      <c r="DC923" s="12"/>
      <c r="DD923" s="12"/>
      <c r="DE923" s="12"/>
      <c r="DF923" s="12"/>
      <c r="DG923" s="12"/>
      <c r="DH923" s="12"/>
      <c r="DI923" s="12"/>
      <c r="DJ923" s="12"/>
      <c r="DK923" s="12"/>
      <c r="DL923" s="12"/>
      <c r="DM923" s="12"/>
      <c r="DN923" s="12"/>
      <c r="DO923" s="12"/>
      <c r="DP923" s="12"/>
      <c r="DQ923" s="12"/>
      <c r="DR923" s="12"/>
      <c r="DS923" s="12"/>
      <c r="DT923" s="12"/>
      <c r="DU923" s="12"/>
      <c r="DV923" s="12"/>
      <c r="DW923" s="12"/>
      <c r="DX923" s="12"/>
      <c r="DY923" s="12"/>
      <c r="DZ923" s="12"/>
      <c r="EA923" s="12"/>
      <c r="EB923" s="12"/>
      <c r="EC923" s="12"/>
      <c r="ED923" s="12"/>
      <c r="EE923" s="12"/>
      <c r="EF923" s="12"/>
      <c r="EG923" s="12"/>
      <c r="EH923" s="12"/>
      <c r="EI923" s="12"/>
      <c r="EJ923" s="12"/>
      <c r="EK923" s="12"/>
      <c r="EL923" s="12"/>
      <c r="EM923" s="12"/>
      <c r="EN923" s="12"/>
      <c r="EO923" s="12"/>
      <c r="EP923" s="12"/>
      <c r="EQ923" s="12"/>
      <c r="ER923" s="12"/>
      <c r="ES923" s="12"/>
      <c r="ET923" s="12"/>
      <c r="EU923" s="12"/>
      <c r="EV923" s="12"/>
      <c r="EW923" s="12"/>
      <c r="EX923" s="12"/>
      <c r="EY923" s="12"/>
      <c r="EZ923" s="12"/>
      <c r="FA923" s="12"/>
      <c r="FB923" s="12"/>
      <c r="FC923" s="12"/>
      <c r="FD923" s="12"/>
      <c r="FE923" s="12"/>
      <c r="FF923" s="12"/>
      <c r="FG923" s="12"/>
    </row>
    <row r="924" spans="1:163" ht="12.75" x14ac:dyDescent="0.2">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12"/>
      <c r="BH924" s="12"/>
      <c r="BI924" s="12"/>
      <c r="BJ924" s="12"/>
      <c r="BK924" s="12"/>
      <c r="BL924" s="81">
        <f>'Youth population'!AU924</f>
        <v>0</v>
      </c>
      <c r="BM924" s="12"/>
      <c r="BN924" s="12"/>
      <c r="BO924" s="12"/>
      <c r="BP924" s="12"/>
      <c r="BQ924" s="12"/>
      <c r="BR924" s="12"/>
      <c r="BS924" s="12"/>
      <c r="BT924" s="12"/>
      <c r="BU924" s="12"/>
      <c r="BV924" s="12"/>
      <c r="BW924" s="12"/>
      <c r="BX924" s="12"/>
      <c r="BY924" s="12"/>
      <c r="BZ924" s="12"/>
      <c r="CA924" s="12"/>
      <c r="CB924" s="141"/>
      <c r="CC924" s="12"/>
      <c r="CD924" s="12"/>
      <c r="CE924" s="12"/>
      <c r="CF924" s="12"/>
      <c r="CG924" s="12"/>
      <c r="CH924" s="12"/>
      <c r="CI924" s="12"/>
      <c r="CJ924" s="12"/>
      <c r="CK924" s="12"/>
      <c r="CL924" s="12"/>
      <c r="CM924" s="12"/>
      <c r="CN924" s="12"/>
      <c r="CO924" s="12"/>
      <c r="CP924" s="12"/>
      <c r="CQ924" s="12"/>
      <c r="CR924" s="12"/>
      <c r="CS924" s="12"/>
      <c r="CT924" s="12"/>
      <c r="CU924" s="12"/>
      <c r="CV924" s="12"/>
      <c r="CW924" s="12"/>
      <c r="CX924" s="12"/>
      <c r="CY924" s="12"/>
      <c r="CZ924" s="12"/>
      <c r="DA924" s="12"/>
      <c r="DB924" s="12"/>
      <c r="DC924" s="12"/>
      <c r="DD924" s="12"/>
      <c r="DE924" s="12"/>
      <c r="DF924" s="12"/>
      <c r="DG924" s="12"/>
      <c r="DH924" s="12"/>
      <c r="DI924" s="12"/>
      <c r="DJ924" s="12"/>
      <c r="DK924" s="12"/>
      <c r="DL924" s="12"/>
      <c r="DM924" s="12"/>
      <c r="DN924" s="12"/>
      <c r="DO924" s="12"/>
      <c r="DP924" s="12"/>
      <c r="DQ924" s="12"/>
      <c r="DR924" s="12"/>
      <c r="DS924" s="12"/>
      <c r="DT924" s="12"/>
      <c r="DU924" s="12"/>
      <c r="DV924" s="12"/>
      <c r="DW924" s="12"/>
      <c r="DX924" s="12"/>
      <c r="DY924" s="12"/>
      <c r="DZ924" s="12"/>
      <c r="EA924" s="12"/>
      <c r="EB924" s="12"/>
      <c r="EC924" s="12"/>
      <c r="ED924" s="12"/>
      <c r="EE924" s="12"/>
      <c r="EF924" s="12"/>
      <c r="EG924" s="12"/>
      <c r="EH924" s="12"/>
      <c r="EI924" s="12"/>
      <c r="EJ924" s="12"/>
      <c r="EK924" s="12"/>
      <c r="EL924" s="12"/>
      <c r="EM924" s="12"/>
      <c r="EN924" s="12"/>
      <c r="EO924" s="12"/>
      <c r="EP924" s="12"/>
      <c r="EQ924" s="12"/>
      <c r="ER924" s="12"/>
      <c r="ES924" s="12"/>
      <c r="ET924" s="12"/>
      <c r="EU924" s="12"/>
      <c r="EV924" s="12"/>
      <c r="EW924" s="12"/>
      <c r="EX924" s="12"/>
      <c r="EY924" s="12"/>
      <c r="EZ924" s="12"/>
      <c r="FA924" s="12"/>
      <c r="FB924" s="12"/>
      <c r="FC924" s="12"/>
      <c r="FD924" s="12"/>
      <c r="FE924" s="12"/>
      <c r="FF924" s="12"/>
      <c r="FG924" s="12"/>
    </row>
    <row r="925" spans="1:163" ht="12.75" x14ac:dyDescent="0.2">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12"/>
      <c r="BH925" s="12"/>
      <c r="BI925" s="12"/>
      <c r="BJ925" s="12"/>
      <c r="BK925" s="12"/>
      <c r="BL925" s="117">
        <f>'Youth population'!AU925</f>
        <v>0</v>
      </c>
      <c r="BM925" s="12"/>
      <c r="BN925" s="12"/>
      <c r="BO925" s="12"/>
      <c r="BP925" s="12"/>
      <c r="BQ925" s="12"/>
      <c r="BR925" s="12"/>
      <c r="BS925" s="12"/>
      <c r="BT925" s="12"/>
      <c r="BU925" s="12"/>
      <c r="BV925" s="12"/>
      <c r="BW925" s="12"/>
      <c r="BX925" s="12"/>
      <c r="BY925" s="12"/>
      <c r="BZ925" s="12"/>
      <c r="CA925" s="12"/>
      <c r="CB925" s="141"/>
      <c r="CC925" s="12"/>
      <c r="CD925" s="12"/>
      <c r="CE925" s="12"/>
      <c r="CF925" s="12"/>
      <c r="CG925" s="12"/>
      <c r="CH925" s="12"/>
      <c r="CI925" s="12"/>
      <c r="CJ925" s="12"/>
      <c r="CK925" s="12"/>
      <c r="CL925" s="12"/>
      <c r="CM925" s="12"/>
      <c r="CN925" s="12"/>
      <c r="CO925" s="12"/>
      <c r="CP925" s="12"/>
      <c r="CQ925" s="12"/>
      <c r="CR925" s="12"/>
      <c r="CS925" s="12"/>
      <c r="CT925" s="12"/>
      <c r="CU925" s="12"/>
      <c r="CV925" s="12"/>
      <c r="CW925" s="12"/>
      <c r="CX925" s="12"/>
      <c r="CY925" s="12"/>
      <c r="CZ925" s="12"/>
      <c r="DA925" s="12"/>
      <c r="DB925" s="12"/>
      <c r="DC925" s="12"/>
      <c r="DD925" s="12"/>
      <c r="DE925" s="12"/>
      <c r="DF925" s="12"/>
      <c r="DG925" s="12"/>
      <c r="DH925" s="12"/>
      <c r="DI925" s="12"/>
      <c r="DJ925" s="12"/>
      <c r="DK925" s="12"/>
      <c r="DL925" s="12"/>
      <c r="DM925" s="12"/>
      <c r="DN925" s="12"/>
      <c r="DO925" s="12"/>
      <c r="DP925" s="12"/>
      <c r="DQ925" s="12"/>
      <c r="DR925" s="12"/>
      <c r="DS925" s="12"/>
      <c r="DT925" s="12"/>
      <c r="DU925" s="12"/>
      <c r="DV925" s="12"/>
      <c r="DW925" s="12"/>
      <c r="DX925" s="12"/>
      <c r="DY925" s="12"/>
      <c r="DZ925" s="12"/>
      <c r="EA925" s="12"/>
      <c r="EB925" s="12"/>
      <c r="EC925" s="12"/>
      <c r="ED925" s="12"/>
      <c r="EE925" s="12"/>
      <c r="EF925" s="12"/>
      <c r="EG925" s="12"/>
      <c r="EH925" s="12"/>
      <c r="EI925" s="12"/>
      <c r="EJ925" s="12"/>
      <c r="EK925" s="12"/>
      <c r="EL925" s="12"/>
      <c r="EM925" s="12"/>
      <c r="EN925" s="12"/>
      <c r="EO925" s="12"/>
      <c r="EP925" s="12"/>
      <c r="EQ925" s="12"/>
      <c r="ER925" s="12"/>
      <c r="ES925" s="12"/>
      <c r="ET925" s="12"/>
      <c r="EU925" s="12"/>
      <c r="EV925" s="12"/>
      <c r="EW925" s="12"/>
      <c r="EX925" s="12"/>
      <c r="EY925" s="12"/>
      <c r="EZ925" s="12"/>
      <c r="FA925" s="12"/>
      <c r="FB925" s="12"/>
      <c r="FC925" s="12"/>
      <c r="FD925" s="12"/>
      <c r="FE925" s="12"/>
      <c r="FF925" s="12"/>
      <c r="FG925" s="12"/>
    </row>
    <row r="926" spans="1:163" ht="12.75" x14ac:dyDescent="0.2">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12"/>
      <c r="BH926" s="12"/>
      <c r="BI926" s="12"/>
      <c r="BJ926" s="12"/>
      <c r="BK926" s="12"/>
      <c r="BL926" s="69">
        <f>'Youth population'!AU926</f>
        <v>0</v>
      </c>
      <c r="BM926" s="12"/>
      <c r="BN926" s="12"/>
      <c r="BO926" s="12"/>
      <c r="BP926" s="12"/>
      <c r="BQ926" s="12"/>
      <c r="BR926" s="12"/>
      <c r="BS926" s="12"/>
      <c r="BT926" s="12"/>
      <c r="BU926" s="12"/>
      <c r="BV926" s="12"/>
      <c r="BW926" s="12"/>
      <c r="BX926" s="12"/>
      <c r="BY926" s="12"/>
      <c r="BZ926" s="12"/>
      <c r="CA926" s="12"/>
      <c r="CB926" s="141"/>
      <c r="CC926" s="12"/>
      <c r="CD926" s="12"/>
      <c r="CE926" s="12"/>
      <c r="CF926" s="12"/>
      <c r="CG926" s="12"/>
      <c r="CH926" s="12"/>
      <c r="CI926" s="12"/>
      <c r="CJ926" s="12"/>
      <c r="CK926" s="12"/>
      <c r="CL926" s="12"/>
      <c r="CM926" s="12"/>
      <c r="CN926" s="12"/>
      <c r="CO926" s="12"/>
      <c r="CP926" s="12"/>
      <c r="CQ926" s="12"/>
      <c r="CR926" s="12"/>
      <c r="CS926" s="12"/>
      <c r="CT926" s="12"/>
      <c r="CU926" s="12"/>
      <c r="CV926" s="12"/>
      <c r="CW926" s="12"/>
      <c r="CX926" s="12"/>
      <c r="CY926" s="12"/>
      <c r="CZ926" s="12"/>
      <c r="DA926" s="12"/>
      <c r="DB926" s="12"/>
      <c r="DC926" s="12"/>
      <c r="DD926" s="12"/>
      <c r="DE926" s="12"/>
      <c r="DF926" s="12"/>
      <c r="DG926" s="12"/>
      <c r="DH926" s="12"/>
      <c r="DI926" s="12"/>
      <c r="DJ926" s="12"/>
      <c r="DK926" s="12"/>
      <c r="DL926" s="12"/>
      <c r="DM926" s="12"/>
      <c r="DN926" s="12"/>
      <c r="DO926" s="12"/>
      <c r="DP926" s="12"/>
      <c r="DQ926" s="12"/>
      <c r="DR926" s="12"/>
      <c r="DS926" s="12"/>
      <c r="DT926" s="12"/>
      <c r="DU926" s="12"/>
      <c r="DV926" s="12"/>
      <c r="DW926" s="12"/>
      <c r="DX926" s="12"/>
      <c r="DY926" s="12"/>
      <c r="DZ926" s="12"/>
      <c r="EA926" s="12"/>
      <c r="EB926" s="12"/>
      <c r="EC926" s="12"/>
      <c r="ED926" s="12"/>
      <c r="EE926" s="12"/>
      <c r="EF926" s="12"/>
      <c r="EG926" s="12"/>
      <c r="EH926" s="12"/>
      <c r="EI926" s="12"/>
      <c r="EJ926" s="12"/>
      <c r="EK926" s="12"/>
      <c r="EL926" s="12"/>
      <c r="EM926" s="12"/>
      <c r="EN926" s="12"/>
      <c r="EO926" s="12"/>
      <c r="EP926" s="12"/>
      <c r="EQ926" s="12"/>
      <c r="ER926" s="12"/>
      <c r="ES926" s="12"/>
      <c r="ET926" s="12"/>
      <c r="EU926" s="12"/>
      <c r="EV926" s="12"/>
      <c r="EW926" s="12"/>
      <c r="EX926" s="12"/>
      <c r="EY926" s="12"/>
      <c r="EZ926" s="12"/>
      <c r="FA926" s="12"/>
      <c r="FB926" s="12"/>
      <c r="FC926" s="12"/>
      <c r="FD926" s="12"/>
      <c r="FE926" s="12"/>
      <c r="FF926" s="12"/>
      <c r="FG926" s="12"/>
    </row>
    <row r="927" spans="1:163" ht="12.75" x14ac:dyDescent="0.2">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12"/>
      <c r="BH927" s="12"/>
      <c r="BI927" s="12"/>
      <c r="BJ927" s="12"/>
      <c r="BK927" s="12"/>
      <c r="BL927" s="310">
        <f>'Youth population'!AU927</f>
        <v>0</v>
      </c>
      <c r="BM927" s="12"/>
      <c r="BN927" s="12"/>
      <c r="BO927" s="12"/>
      <c r="BP927" s="12"/>
      <c r="BQ927" s="12"/>
      <c r="BR927" s="12"/>
      <c r="BS927" s="12"/>
      <c r="BT927" s="12"/>
      <c r="BU927" s="12"/>
      <c r="BV927" s="12"/>
      <c r="BW927" s="12"/>
      <c r="BX927" s="12"/>
      <c r="BY927" s="12"/>
      <c r="BZ927" s="12"/>
      <c r="CA927" s="12"/>
      <c r="CB927" s="141"/>
      <c r="CC927" s="12"/>
      <c r="CD927" s="12"/>
      <c r="CE927" s="12"/>
      <c r="CF927" s="12"/>
      <c r="CG927" s="12"/>
      <c r="CH927" s="12"/>
      <c r="CI927" s="12"/>
      <c r="CJ927" s="12"/>
      <c r="CK927" s="12"/>
      <c r="CL927" s="12"/>
      <c r="CM927" s="12"/>
      <c r="CN927" s="12"/>
      <c r="CO927" s="12"/>
      <c r="CP927" s="12"/>
      <c r="CQ927" s="12"/>
      <c r="CR927" s="12"/>
      <c r="CS927" s="12"/>
      <c r="CT927" s="12"/>
      <c r="CU927" s="12"/>
      <c r="CV927" s="12"/>
      <c r="CW927" s="12"/>
      <c r="CX927" s="12"/>
      <c r="CY927" s="12"/>
      <c r="CZ927" s="12"/>
      <c r="DA927" s="12"/>
      <c r="DB927" s="12"/>
      <c r="DC927" s="12"/>
      <c r="DD927" s="12"/>
      <c r="DE927" s="12"/>
      <c r="DF927" s="12"/>
      <c r="DG927" s="12"/>
      <c r="DH927" s="12"/>
      <c r="DI927" s="12"/>
      <c r="DJ927" s="12"/>
      <c r="DK927" s="12"/>
      <c r="DL927" s="12"/>
      <c r="DM927" s="12"/>
      <c r="DN927" s="12"/>
      <c r="DO927" s="12"/>
      <c r="DP927" s="12"/>
      <c r="DQ927" s="12"/>
      <c r="DR927" s="12"/>
      <c r="DS927" s="12"/>
      <c r="DT927" s="12"/>
      <c r="DU927" s="12"/>
      <c r="DV927" s="12"/>
      <c r="DW927" s="12"/>
      <c r="DX927" s="12"/>
      <c r="DY927" s="12"/>
      <c r="DZ927" s="12"/>
      <c r="EA927" s="12"/>
      <c r="EB927" s="12"/>
      <c r="EC927" s="12"/>
      <c r="ED927" s="12"/>
      <c r="EE927" s="12"/>
      <c r="EF927" s="12"/>
      <c r="EG927" s="12"/>
      <c r="EH927" s="12"/>
      <c r="EI927" s="12"/>
      <c r="EJ927" s="12"/>
      <c r="EK927" s="12"/>
      <c r="EL927" s="12"/>
      <c r="EM927" s="12"/>
      <c r="EN927" s="12"/>
      <c r="EO927" s="12"/>
      <c r="EP927" s="12"/>
      <c r="EQ927" s="12"/>
      <c r="ER927" s="12"/>
      <c r="ES927" s="12"/>
      <c r="ET927" s="12"/>
      <c r="EU927" s="12"/>
      <c r="EV927" s="12"/>
      <c r="EW927" s="12"/>
      <c r="EX927" s="12"/>
      <c r="EY927" s="12"/>
      <c r="EZ927" s="12"/>
      <c r="FA927" s="12"/>
      <c r="FB927" s="12"/>
      <c r="FC927" s="12"/>
      <c r="FD927" s="12"/>
      <c r="FE927" s="12"/>
      <c r="FF927" s="12"/>
      <c r="FG927" s="12"/>
    </row>
    <row r="928" spans="1:163" ht="12.75" x14ac:dyDescent="0.2">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12"/>
      <c r="BH928" s="12"/>
      <c r="BI928" s="12"/>
      <c r="BJ928" s="12"/>
      <c r="BK928" s="12"/>
      <c r="BL928" s="310">
        <f>'Youth population'!AU928</f>
        <v>0</v>
      </c>
      <c r="BM928" s="12"/>
      <c r="BN928" s="12"/>
      <c r="BO928" s="12"/>
      <c r="BP928" s="12"/>
      <c r="BQ928" s="12"/>
      <c r="BR928" s="12"/>
      <c r="BS928" s="12"/>
      <c r="BT928" s="12"/>
      <c r="BU928" s="12"/>
      <c r="BV928" s="12"/>
      <c r="BW928" s="12"/>
      <c r="BX928" s="12"/>
      <c r="BY928" s="12"/>
      <c r="BZ928" s="12"/>
      <c r="CA928" s="12"/>
      <c r="CB928" s="141"/>
      <c r="CC928" s="12"/>
      <c r="CD928" s="12"/>
      <c r="CE928" s="12"/>
      <c r="CF928" s="12"/>
      <c r="CG928" s="12"/>
      <c r="CH928" s="12"/>
      <c r="CI928" s="12"/>
      <c r="CJ928" s="12"/>
      <c r="CK928" s="12"/>
      <c r="CL928" s="12"/>
      <c r="CM928" s="12"/>
      <c r="CN928" s="12"/>
      <c r="CO928" s="12"/>
      <c r="CP928" s="12"/>
      <c r="CQ928" s="12"/>
      <c r="CR928" s="12"/>
      <c r="CS928" s="12"/>
      <c r="CT928" s="12"/>
      <c r="CU928" s="12"/>
      <c r="CV928" s="12"/>
      <c r="CW928" s="12"/>
      <c r="CX928" s="12"/>
      <c r="CY928" s="12"/>
      <c r="CZ928" s="12"/>
      <c r="DA928" s="12"/>
      <c r="DB928" s="12"/>
      <c r="DC928" s="12"/>
      <c r="DD928" s="12"/>
      <c r="DE928" s="12"/>
      <c r="DF928" s="12"/>
      <c r="DG928" s="12"/>
      <c r="DH928" s="12"/>
      <c r="DI928" s="12"/>
      <c r="DJ928" s="12"/>
      <c r="DK928" s="12"/>
      <c r="DL928" s="12"/>
      <c r="DM928" s="12"/>
      <c r="DN928" s="12"/>
      <c r="DO928" s="12"/>
      <c r="DP928" s="12"/>
      <c r="DQ928" s="12"/>
      <c r="DR928" s="12"/>
      <c r="DS928" s="12"/>
      <c r="DT928" s="12"/>
      <c r="DU928" s="12"/>
      <c r="DV928" s="12"/>
      <c r="DW928" s="12"/>
      <c r="DX928" s="12"/>
      <c r="DY928" s="12"/>
      <c r="DZ928" s="12"/>
      <c r="EA928" s="12"/>
      <c r="EB928" s="12"/>
      <c r="EC928" s="12"/>
      <c r="ED928" s="12"/>
      <c r="EE928" s="12"/>
      <c r="EF928" s="12"/>
      <c r="EG928" s="12"/>
      <c r="EH928" s="12"/>
      <c r="EI928" s="12"/>
      <c r="EJ928" s="12"/>
      <c r="EK928" s="12"/>
      <c r="EL928" s="12"/>
      <c r="EM928" s="12"/>
      <c r="EN928" s="12"/>
      <c r="EO928" s="12"/>
      <c r="EP928" s="12"/>
      <c r="EQ928" s="12"/>
      <c r="ER928" s="12"/>
      <c r="ES928" s="12"/>
      <c r="ET928" s="12"/>
      <c r="EU928" s="12"/>
      <c r="EV928" s="12"/>
      <c r="EW928" s="12"/>
      <c r="EX928" s="12"/>
      <c r="EY928" s="12"/>
      <c r="EZ928" s="12"/>
      <c r="FA928" s="12"/>
      <c r="FB928" s="12"/>
      <c r="FC928" s="12"/>
      <c r="FD928" s="12"/>
      <c r="FE928" s="12"/>
      <c r="FF928" s="12"/>
      <c r="FG928" s="12"/>
    </row>
    <row r="929" spans="1:163" ht="12.75" x14ac:dyDescent="0.2">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12"/>
      <c r="BH929" s="12"/>
      <c r="BI929" s="12"/>
      <c r="BJ929" s="12"/>
      <c r="BK929" s="12"/>
      <c r="BL929" s="69">
        <f>'Youth population'!AU929</f>
        <v>0</v>
      </c>
      <c r="BM929" s="12"/>
      <c r="BN929" s="12"/>
      <c r="BO929" s="12"/>
      <c r="BP929" s="12"/>
      <c r="BQ929" s="12"/>
      <c r="BR929" s="12"/>
      <c r="BS929" s="12"/>
      <c r="BT929" s="12"/>
      <c r="BU929" s="12"/>
      <c r="BV929" s="12"/>
      <c r="BW929" s="12"/>
      <c r="BX929" s="12"/>
      <c r="BY929" s="12"/>
      <c r="BZ929" s="12"/>
      <c r="CA929" s="12"/>
      <c r="CB929" s="141"/>
      <c r="CC929" s="12"/>
      <c r="CD929" s="12"/>
      <c r="CE929" s="12"/>
      <c r="CF929" s="12"/>
      <c r="CG929" s="12"/>
      <c r="CH929" s="12"/>
      <c r="CI929" s="12"/>
      <c r="CJ929" s="12"/>
      <c r="CK929" s="12"/>
      <c r="CL929" s="12"/>
      <c r="CM929" s="12"/>
      <c r="CN929" s="12"/>
      <c r="CO929" s="12"/>
      <c r="CP929" s="12"/>
      <c r="CQ929" s="12"/>
      <c r="CR929" s="12"/>
      <c r="CS929" s="12"/>
      <c r="CT929" s="12"/>
      <c r="CU929" s="12"/>
      <c r="CV929" s="12"/>
      <c r="CW929" s="12"/>
      <c r="CX929" s="12"/>
      <c r="CY929" s="12"/>
      <c r="CZ929" s="12"/>
      <c r="DA929" s="12"/>
      <c r="DB929" s="12"/>
      <c r="DC929" s="12"/>
      <c r="DD929" s="12"/>
      <c r="DE929" s="12"/>
      <c r="DF929" s="12"/>
      <c r="DG929" s="12"/>
      <c r="DH929" s="12"/>
      <c r="DI929" s="12"/>
      <c r="DJ929" s="12"/>
      <c r="DK929" s="12"/>
      <c r="DL929" s="12"/>
      <c r="DM929" s="12"/>
      <c r="DN929" s="12"/>
      <c r="DO929" s="12"/>
      <c r="DP929" s="12"/>
      <c r="DQ929" s="12"/>
      <c r="DR929" s="12"/>
      <c r="DS929" s="12"/>
      <c r="DT929" s="12"/>
      <c r="DU929" s="12"/>
      <c r="DV929" s="12"/>
      <c r="DW929" s="12"/>
      <c r="DX929" s="12"/>
      <c r="DY929" s="12"/>
      <c r="DZ929" s="12"/>
      <c r="EA929" s="12"/>
      <c r="EB929" s="12"/>
      <c r="EC929" s="12"/>
      <c r="ED929" s="12"/>
      <c r="EE929" s="12"/>
      <c r="EF929" s="12"/>
      <c r="EG929" s="12"/>
      <c r="EH929" s="12"/>
      <c r="EI929" s="12"/>
      <c r="EJ929" s="12"/>
      <c r="EK929" s="12"/>
      <c r="EL929" s="12"/>
      <c r="EM929" s="12"/>
      <c r="EN929" s="12"/>
      <c r="EO929" s="12"/>
      <c r="EP929" s="12"/>
      <c r="EQ929" s="12"/>
      <c r="ER929" s="12"/>
      <c r="ES929" s="12"/>
      <c r="ET929" s="12"/>
      <c r="EU929" s="12"/>
      <c r="EV929" s="12"/>
      <c r="EW929" s="12"/>
      <c r="EX929" s="12"/>
      <c r="EY929" s="12"/>
      <c r="EZ929" s="12"/>
      <c r="FA929" s="12"/>
      <c r="FB929" s="12"/>
      <c r="FC929" s="12"/>
      <c r="FD929" s="12"/>
      <c r="FE929" s="12"/>
      <c r="FF929" s="12"/>
      <c r="FG929" s="12"/>
    </row>
    <row r="930" spans="1:163" ht="12.75" x14ac:dyDescent="0.2">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12"/>
      <c r="BH930" s="12"/>
      <c r="BI930" s="12"/>
      <c r="BJ930" s="12"/>
      <c r="BK930" s="12"/>
      <c r="BL930" s="81">
        <f>'Youth population'!AU930</f>
        <v>0</v>
      </c>
      <c r="BM930" s="12"/>
      <c r="BN930" s="12"/>
      <c r="BO930" s="12"/>
      <c r="BP930" s="12"/>
      <c r="BQ930" s="12"/>
      <c r="BR930" s="12"/>
      <c r="BS930" s="12"/>
      <c r="BT930" s="12"/>
      <c r="BU930" s="12"/>
      <c r="BV930" s="12"/>
      <c r="BW930" s="12"/>
      <c r="BX930" s="12"/>
      <c r="BY930" s="12"/>
      <c r="BZ930" s="12"/>
      <c r="CA930" s="12"/>
      <c r="CB930" s="141"/>
      <c r="CC930" s="12"/>
      <c r="CD930" s="12"/>
      <c r="CE930" s="12"/>
      <c r="CF930" s="12"/>
      <c r="CG930" s="12"/>
      <c r="CH930" s="12"/>
      <c r="CI930" s="12"/>
      <c r="CJ930" s="12"/>
      <c r="CK930" s="12"/>
      <c r="CL930" s="12"/>
      <c r="CM930" s="12"/>
      <c r="CN930" s="12"/>
      <c r="CO930" s="12"/>
      <c r="CP930" s="12"/>
      <c r="CQ930" s="12"/>
      <c r="CR930" s="12"/>
      <c r="CS930" s="12"/>
      <c r="CT930" s="12"/>
      <c r="CU930" s="12"/>
      <c r="CV930" s="12"/>
      <c r="CW930" s="12"/>
      <c r="CX930" s="12"/>
      <c r="CY930" s="12"/>
      <c r="CZ930" s="12"/>
      <c r="DA930" s="12"/>
      <c r="DB930" s="12"/>
      <c r="DC930" s="12"/>
      <c r="DD930" s="12"/>
      <c r="DE930" s="12"/>
      <c r="DF930" s="12"/>
      <c r="DG930" s="12"/>
      <c r="DH930" s="12"/>
      <c r="DI930" s="12"/>
      <c r="DJ930" s="12"/>
      <c r="DK930" s="12"/>
      <c r="DL930" s="12"/>
      <c r="DM930" s="12"/>
      <c r="DN930" s="12"/>
      <c r="DO930" s="12"/>
      <c r="DP930" s="12"/>
      <c r="DQ930" s="12"/>
      <c r="DR930" s="12"/>
      <c r="DS930" s="12"/>
      <c r="DT930" s="12"/>
      <c r="DU930" s="12"/>
      <c r="DV930" s="12"/>
      <c r="DW930" s="12"/>
      <c r="DX930" s="12"/>
      <c r="DY930" s="12"/>
      <c r="DZ930" s="12"/>
      <c r="EA930" s="12"/>
      <c r="EB930" s="12"/>
      <c r="EC930" s="12"/>
      <c r="ED930" s="12"/>
      <c r="EE930" s="12"/>
      <c r="EF930" s="12"/>
      <c r="EG930" s="12"/>
      <c r="EH930" s="12"/>
      <c r="EI930" s="12"/>
      <c r="EJ930" s="12"/>
      <c r="EK930" s="12"/>
      <c r="EL930" s="12"/>
      <c r="EM930" s="12"/>
      <c r="EN930" s="12"/>
      <c r="EO930" s="12"/>
      <c r="EP930" s="12"/>
      <c r="EQ930" s="12"/>
      <c r="ER930" s="12"/>
      <c r="ES930" s="12"/>
      <c r="ET930" s="12"/>
      <c r="EU930" s="12"/>
      <c r="EV930" s="12"/>
      <c r="EW930" s="12"/>
      <c r="EX930" s="12"/>
      <c r="EY930" s="12"/>
      <c r="EZ930" s="12"/>
      <c r="FA930" s="12"/>
      <c r="FB930" s="12"/>
      <c r="FC930" s="12"/>
      <c r="FD930" s="12"/>
      <c r="FE930" s="12"/>
      <c r="FF930" s="12"/>
      <c r="FG930" s="12"/>
    </row>
    <row r="931" spans="1:163" ht="12.75" x14ac:dyDescent="0.2">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12"/>
      <c r="BH931" s="12"/>
      <c r="BI931" s="12"/>
      <c r="BJ931" s="12"/>
      <c r="BK931" s="12"/>
      <c r="BL931" s="310">
        <f>'Youth population'!AU931</f>
        <v>0</v>
      </c>
      <c r="BM931" s="12"/>
      <c r="BN931" s="12"/>
      <c r="BO931" s="12"/>
      <c r="BP931" s="12"/>
      <c r="BQ931" s="12"/>
      <c r="BR931" s="12"/>
      <c r="BS931" s="12"/>
      <c r="BT931" s="12"/>
      <c r="BU931" s="12"/>
      <c r="BV931" s="12"/>
      <c r="BW931" s="12"/>
      <c r="BX931" s="12"/>
      <c r="BY931" s="12"/>
      <c r="BZ931" s="12"/>
      <c r="CA931" s="12"/>
      <c r="CB931" s="141"/>
      <c r="CC931" s="12"/>
      <c r="CD931" s="12"/>
      <c r="CE931" s="12"/>
      <c r="CF931" s="12"/>
      <c r="CG931" s="12"/>
      <c r="CH931" s="12"/>
      <c r="CI931" s="12"/>
      <c r="CJ931" s="12"/>
      <c r="CK931" s="12"/>
      <c r="CL931" s="12"/>
      <c r="CM931" s="12"/>
      <c r="CN931" s="12"/>
      <c r="CO931" s="12"/>
      <c r="CP931" s="12"/>
      <c r="CQ931" s="12"/>
      <c r="CR931" s="12"/>
      <c r="CS931" s="12"/>
      <c r="CT931" s="12"/>
      <c r="CU931" s="12"/>
      <c r="CV931" s="12"/>
      <c r="CW931" s="12"/>
      <c r="CX931" s="12"/>
      <c r="CY931" s="12"/>
      <c r="CZ931" s="12"/>
      <c r="DA931" s="12"/>
      <c r="DB931" s="12"/>
      <c r="DC931" s="12"/>
      <c r="DD931" s="12"/>
      <c r="DE931" s="12"/>
      <c r="DF931" s="12"/>
      <c r="DG931" s="12"/>
      <c r="DH931" s="12"/>
      <c r="DI931" s="12"/>
      <c r="DJ931" s="12"/>
      <c r="DK931" s="12"/>
      <c r="DL931" s="12"/>
      <c r="DM931" s="12"/>
      <c r="DN931" s="12"/>
      <c r="DO931" s="12"/>
      <c r="DP931" s="12"/>
      <c r="DQ931" s="12"/>
      <c r="DR931" s="12"/>
      <c r="DS931" s="12"/>
      <c r="DT931" s="12"/>
      <c r="DU931" s="12"/>
      <c r="DV931" s="12"/>
      <c r="DW931" s="12"/>
      <c r="DX931" s="12"/>
      <c r="DY931" s="12"/>
      <c r="DZ931" s="12"/>
      <c r="EA931" s="12"/>
      <c r="EB931" s="12"/>
      <c r="EC931" s="12"/>
      <c r="ED931" s="12"/>
      <c r="EE931" s="12"/>
      <c r="EF931" s="12"/>
      <c r="EG931" s="12"/>
      <c r="EH931" s="12"/>
      <c r="EI931" s="12"/>
      <c r="EJ931" s="12"/>
      <c r="EK931" s="12"/>
      <c r="EL931" s="12"/>
      <c r="EM931" s="12"/>
      <c r="EN931" s="12"/>
      <c r="EO931" s="12"/>
      <c r="EP931" s="12"/>
      <c r="EQ931" s="12"/>
      <c r="ER931" s="12"/>
      <c r="ES931" s="12"/>
      <c r="ET931" s="12"/>
      <c r="EU931" s="12"/>
      <c r="EV931" s="12"/>
      <c r="EW931" s="12"/>
      <c r="EX931" s="12"/>
      <c r="EY931" s="12"/>
      <c r="EZ931" s="12"/>
      <c r="FA931" s="12"/>
      <c r="FB931" s="12"/>
      <c r="FC931" s="12"/>
      <c r="FD931" s="12"/>
      <c r="FE931" s="12"/>
      <c r="FF931" s="12"/>
      <c r="FG931" s="12"/>
    </row>
    <row r="932" spans="1:163" ht="12.75" x14ac:dyDescent="0.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12"/>
      <c r="BH932" s="12"/>
      <c r="BI932" s="12"/>
      <c r="BJ932" s="12"/>
      <c r="BK932" s="12"/>
      <c r="BL932" s="310">
        <f>'Youth population'!AU932</f>
        <v>0</v>
      </c>
      <c r="BM932" s="12"/>
      <c r="BN932" s="12"/>
      <c r="BO932" s="12"/>
      <c r="BP932" s="12"/>
      <c r="BQ932" s="12"/>
      <c r="BR932" s="12"/>
      <c r="BS932" s="12"/>
      <c r="BT932" s="12"/>
      <c r="BU932" s="12"/>
      <c r="BV932" s="12"/>
      <c r="BW932" s="12"/>
      <c r="BX932" s="12"/>
      <c r="BY932" s="12"/>
      <c r="BZ932" s="12"/>
      <c r="CA932" s="12"/>
      <c r="CB932" s="141"/>
      <c r="CC932" s="12"/>
      <c r="CD932" s="12"/>
      <c r="CE932" s="12"/>
      <c r="CF932" s="12"/>
      <c r="CG932" s="12"/>
      <c r="CH932" s="12"/>
      <c r="CI932" s="12"/>
      <c r="CJ932" s="12"/>
      <c r="CK932" s="12"/>
      <c r="CL932" s="12"/>
      <c r="CM932" s="12"/>
      <c r="CN932" s="12"/>
      <c r="CO932" s="12"/>
      <c r="CP932" s="12"/>
      <c r="CQ932" s="12"/>
      <c r="CR932" s="12"/>
      <c r="CS932" s="12"/>
      <c r="CT932" s="12"/>
      <c r="CU932" s="12"/>
      <c r="CV932" s="12"/>
      <c r="CW932" s="12"/>
      <c r="CX932" s="12"/>
      <c r="CY932" s="12"/>
      <c r="CZ932" s="12"/>
      <c r="DA932" s="12"/>
      <c r="DB932" s="12"/>
      <c r="DC932" s="12"/>
      <c r="DD932" s="12"/>
      <c r="DE932" s="12"/>
      <c r="DF932" s="12"/>
      <c r="DG932" s="12"/>
      <c r="DH932" s="12"/>
      <c r="DI932" s="12"/>
      <c r="DJ932" s="12"/>
      <c r="DK932" s="12"/>
      <c r="DL932" s="12"/>
      <c r="DM932" s="12"/>
      <c r="DN932" s="12"/>
      <c r="DO932" s="12"/>
      <c r="DP932" s="12"/>
      <c r="DQ932" s="12"/>
      <c r="DR932" s="12"/>
      <c r="DS932" s="12"/>
      <c r="DT932" s="12"/>
      <c r="DU932" s="12"/>
      <c r="DV932" s="12"/>
      <c r="DW932" s="12"/>
      <c r="DX932" s="12"/>
      <c r="DY932" s="12"/>
      <c r="DZ932" s="12"/>
      <c r="EA932" s="12"/>
      <c r="EB932" s="12"/>
      <c r="EC932" s="12"/>
      <c r="ED932" s="12"/>
      <c r="EE932" s="12"/>
      <c r="EF932" s="12"/>
      <c r="EG932" s="12"/>
      <c r="EH932" s="12"/>
      <c r="EI932" s="12"/>
      <c r="EJ932" s="12"/>
      <c r="EK932" s="12"/>
      <c r="EL932" s="12"/>
      <c r="EM932" s="12"/>
      <c r="EN932" s="12"/>
      <c r="EO932" s="12"/>
      <c r="EP932" s="12"/>
      <c r="EQ932" s="12"/>
      <c r="ER932" s="12"/>
      <c r="ES932" s="12"/>
      <c r="ET932" s="12"/>
      <c r="EU932" s="12"/>
      <c r="EV932" s="12"/>
      <c r="EW932" s="12"/>
      <c r="EX932" s="12"/>
      <c r="EY932" s="12"/>
      <c r="EZ932" s="12"/>
      <c r="FA932" s="12"/>
      <c r="FB932" s="12"/>
      <c r="FC932" s="12"/>
      <c r="FD932" s="12"/>
      <c r="FE932" s="12"/>
      <c r="FF932" s="12"/>
      <c r="FG932" s="12"/>
    </row>
    <row r="933" spans="1:163" ht="12.75" x14ac:dyDescent="0.2">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12"/>
      <c r="BH933" s="12"/>
      <c r="BI933" s="12"/>
      <c r="BJ933" s="12"/>
      <c r="BK933" s="12"/>
      <c r="BL933" s="117">
        <f>'Youth population'!AU933</f>
        <v>0</v>
      </c>
      <c r="BM933" s="12"/>
      <c r="BN933" s="12"/>
      <c r="BO933" s="12"/>
      <c r="BP933" s="12"/>
      <c r="BQ933" s="12"/>
      <c r="BR933" s="12"/>
      <c r="BS933" s="12"/>
      <c r="BT933" s="12"/>
      <c r="BU933" s="12"/>
      <c r="BV933" s="12"/>
      <c r="BW933" s="12"/>
      <c r="BX933" s="12"/>
      <c r="BY933" s="12"/>
      <c r="BZ933" s="12"/>
      <c r="CA933" s="12"/>
      <c r="CB933" s="141"/>
      <c r="CC933" s="12"/>
      <c r="CD933" s="12"/>
      <c r="CE933" s="12"/>
      <c r="CF933" s="12"/>
      <c r="CG933" s="12"/>
      <c r="CH933" s="12"/>
      <c r="CI933" s="12"/>
      <c r="CJ933" s="12"/>
      <c r="CK933" s="12"/>
      <c r="CL933" s="12"/>
      <c r="CM933" s="12"/>
      <c r="CN933" s="12"/>
      <c r="CO933" s="12"/>
      <c r="CP933" s="12"/>
      <c r="CQ933" s="12"/>
      <c r="CR933" s="12"/>
      <c r="CS933" s="12"/>
      <c r="CT933" s="12"/>
      <c r="CU933" s="12"/>
      <c r="CV933" s="12"/>
      <c r="CW933" s="12"/>
      <c r="CX933" s="12"/>
      <c r="CY933" s="12"/>
      <c r="CZ933" s="12"/>
      <c r="DA933" s="12"/>
      <c r="DB933" s="12"/>
      <c r="DC933" s="12"/>
      <c r="DD933" s="12"/>
      <c r="DE933" s="12"/>
      <c r="DF933" s="12"/>
      <c r="DG933" s="12"/>
      <c r="DH933" s="12"/>
      <c r="DI933" s="12"/>
      <c r="DJ933" s="12"/>
      <c r="DK933" s="12"/>
      <c r="DL933" s="12"/>
      <c r="DM933" s="12"/>
      <c r="DN933" s="12"/>
      <c r="DO933" s="12"/>
      <c r="DP933" s="12"/>
      <c r="DQ933" s="12"/>
      <c r="DR933" s="12"/>
      <c r="DS933" s="12"/>
      <c r="DT933" s="12"/>
      <c r="DU933" s="12"/>
      <c r="DV933" s="12"/>
      <c r="DW933" s="12"/>
      <c r="DX933" s="12"/>
      <c r="DY933" s="12"/>
      <c r="DZ933" s="12"/>
      <c r="EA933" s="12"/>
      <c r="EB933" s="12"/>
      <c r="EC933" s="12"/>
      <c r="ED933" s="12"/>
      <c r="EE933" s="12"/>
      <c r="EF933" s="12"/>
      <c r="EG933" s="12"/>
      <c r="EH933" s="12"/>
      <c r="EI933" s="12"/>
      <c r="EJ933" s="12"/>
      <c r="EK933" s="12"/>
      <c r="EL933" s="12"/>
      <c r="EM933" s="12"/>
      <c r="EN933" s="12"/>
      <c r="EO933" s="12"/>
      <c r="EP933" s="12"/>
      <c r="EQ933" s="12"/>
      <c r="ER933" s="12"/>
      <c r="ES933" s="12"/>
      <c r="ET933" s="12"/>
      <c r="EU933" s="12"/>
      <c r="EV933" s="12"/>
      <c r="EW933" s="12"/>
      <c r="EX933" s="12"/>
      <c r="EY933" s="12"/>
      <c r="EZ933" s="12"/>
      <c r="FA933" s="12"/>
      <c r="FB933" s="12"/>
      <c r="FC933" s="12"/>
      <c r="FD933" s="12"/>
      <c r="FE933" s="12"/>
      <c r="FF933" s="12"/>
      <c r="FG933" s="12"/>
    </row>
    <row r="934" spans="1:163" ht="12.75" x14ac:dyDescent="0.2">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12"/>
      <c r="BH934" s="12"/>
      <c r="BI934" s="12"/>
      <c r="BJ934" s="12"/>
      <c r="BK934" s="12"/>
      <c r="BL934" s="117">
        <f>'Youth population'!AU934</f>
        <v>0</v>
      </c>
      <c r="BM934" s="12"/>
      <c r="BN934" s="12"/>
      <c r="BO934" s="12"/>
      <c r="BP934" s="12"/>
      <c r="BQ934" s="12"/>
      <c r="BR934" s="12"/>
      <c r="BS934" s="12"/>
      <c r="BT934" s="12"/>
      <c r="BU934" s="12"/>
      <c r="BV934" s="12"/>
      <c r="BW934" s="12"/>
      <c r="BX934" s="12"/>
      <c r="BY934" s="12"/>
      <c r="BZ934" s="12"/>
      <c r="CA934" s="12"/>
      <c r="CB934" s="141"/>
      <c r="CC934" s="12"/>
      <c r="CD934" s="12"/>
      <c r="CE934" s="12"/>
      <c r="CF934" s="12"/>
      <c r="CG934" s="12"/>
      <c r="CH934" s="12"/>
      <c r="CI934" s="12"/>
      <c r="CJ934" s="12"/>
      <c r="CK934" s="12"/>
      <c r="CL934" s="12"/>
      <c r="CM934" s="12"/>
      <c r="CN934" s="12"/>
      <c r="CO934" s="12"/>
      <c r="CP934" s="12"/>
      <c r="CQ934" s="12"/>
      <c r="CR934" s="12"/>
      <c r="CS934" s="12"/>
      <c r="CT934" s="12"/>
      <c r="CU934" s="12"/>
      <c r="CV934" s="12"/>
      <c r="CW934" s="12"/>
      <c r="CX934" s="12"/>
      <c r="CY934" s="12"/>
      <c r="CZ934" s="12"/>
      <c r="DA934" s="12"/>
      <c r="DB934" s="12"/>
      <c r="DC934" s="12"/>
      <c r="DD934" s="12"/>
      <c r="DE934" s="12"/>
      <c r="DF934" s="12"/>
      <c r="DG934" s="12"/>
      <c r="DH934" s="12"/>
      <c r="DI934" s="12"/>
      <c r="DJ934" s="12"/>
      <c r="DK934" s="12"/>
      <c r="DL934" s="12"/>
      <c r="DM934" s="12"/>
      <c r="DN934" s="12"/>
      <c r="DO934" s="12"/>
      <c r="DP934" s="12"/>
      <c r="DQ934" s="12"/>
      <c r="DR934" s="12"/>
      <c r="DS934" s="12"/>
      <c r="DT934" s="12"/>
      <c r="DU934" s="12"/>
      <c r="DV934" s="12"/>
      <c r="DW934" s="12"/>
      <c r="DX934" s="12"/>
      <c r="DY934" s="12"/>
      <c r="DZ934" s="12"/>
      <c r="EA934" s="12"/>
      <c r="EB934" s="12"/>
      <c r="EC934" s="12"/>
      <c r="ED934" s="12"/>
      <c r="EE934" s="12"/>
      <c r="EF934" s="12"/>
      <c r="EG934" s="12"/>
      <c r="EH934" s="12"/>
      <c r="EI934" s="12"/>
      <c r="EJ934" s="12"/>
      <c r="EK934" s="12"/>
      <c r="EL934" s="12"/>
      <c r="EM934" s="12"/>
      <c r="EN934" s="12"/>
      <c r="EO934" s="12"/>
      <c r="EP934" s="12"/>
      <c r="EQ934" s="12"/>
      <c r="ER934" s="12"/>
      <c r="ES934" s="12"/>
      <c r="ET934" s="12"/>
      <c r="EU934" s="12"/>
      <c r="EV934" s="12"/>
      <c r="EW934" s="12"/>
      <c r="EX934" s="12"/>
      <c r="EY934" s="12"/>
      <c r="EZ934" s="12"/>
      <c r="FA934" s="12"/>
      <c r="FB934" s="12"/>
      <c r="FC934" s="12"/>
      <c r="FD934" s="12"/>
      <c r="FE934" s="12"/>
      <c r="FF934" s="12"/>
      <c r="FG934" s="12"/>
    </row>
    <row r="935" spans="1:163" ht="12.75" x14ac:dyDescent="0.2">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12"/>
      <c r="BH935" s="12"/>
      <c r="BI935" s="12"/>
      <c r="BJ935" s="12"/>
      <c r="BK935" s="12"/>
      <c r="BL935" s="117">
        <f>'Youth population'!AU935</f>
        <v>0</v>
      </c>
      <c r="BM935" s="12"/>
      <c r="BN935" s="12"/>
      <c r="BO935" s="12"/>
      <c r="BP935" s="12"/>
      <c r="BQ935" s="12"/>
      <c r="BR935" s="12"/>
      <c r="BS935" s="12"/>
      <c r="BT935" s="12"/>
      <c r="BU935" s="12"/>
      <c r="BV935" s="12"/>
      <c r="BW935" s="12"/>
      <c r="BX935" s="12"/>
      <c r="BY935" s="12"/>
      <c r="BZ935" s="12"/>
      <c r="CA935" s="12"/>
      <c r="CB935" s="141"/>
      <c r="CC935" s="12"/>
      <c r="CD935" s="12"/>
      <c r="CE935" s="12"/>
      <c r="CF935" s="12"/>
      <c r="CG935" s="12"/>
      <c r="CH935" s="12"/>
      <c r="CI935" s="12"/>
      <c r="CJ935" s="12"/>
      <c r="CK935" s="12"/>
      <c r="CL935" s="12"/>
      <c r="CM935" s="12"/>
      <c r="CN935" s="12"/>
      <c r="CO935" s="12"/>
      <c r="CP935" s="12"/>
      <c r="CQ935" s="12"/>
      <c r="CR935" s="12"/>
      <c r="CS935" s="12"/>
      <c r="CT935" s="12"/>
      <c r="CU935" s="12"/>
      <c r="CV935" s="12"/>
      <c r="CW935" s="12"/>
      <c r="CX935" s="12"/>
      <c r="CY935" s="12"/>
      <c r="CZ935" s="12"/>
      <c r="DA935" s="12"/>
      <c r="DB935" s="12"/>
      <c r="DC935" s="12"/>
      <c r="DD935" s="12"/>
      <c r="DE935" s="12"/>
      <c r="DF935" s="12"/>
      <c r="DG935" s="12"/>
      <c r="DH935" s="12"/>
      <c r="DI935" s="12"/>
      <c r="DJ935" s="12"/>
      <c r="DK935" s="12"/>
      <c r="DL935" s="12"/>
      <c r="DM935" s="12"/>
      <c r="DN935" s="12"/>
      <c r="DO935" s="12"/>
      <c r="DP935" s="12"/>
      <c r="DQ935" s="12"/>
      <c r="DR935" s="12"/>
      <c r="DS935" s="12"/>
      <c r="DT935" s="12"/>
      <c r="DU935" s="12"/>
      <c r="DV935" s="12"/>
      <c r="DW935" s="12"/>
      <c r="DX935" s="12"/>
      <c r="DY935" s="12"/>
      <c r="DZ935" s="12"/>
      <c r="EA935" s="12"/>
      <c r="EB935" s="12"/>
      <c r="EC935" s="12"/>
      <c r="ED935" s="12"/>
      <c r="EE935" s="12"/>
      <c r="EF935" s="12"/>
      <c r="EG935" s="12"/>
      <c r="EH935" s="12"/>
      <c r="EI935" s="12"/>
      <c r="EJ935" s="12"/>
      <c r="EK935" s="12"/>
      <c r="EL935" s="12"/>
      <c r="EM935" s="12"/>
      <c r="EN935" s="12"/>
      <c r="EO935" s="12"/>
      <c r="EP935" s="12"/>
      <c r="EQ935" s="12"/>
      <c r="ER935" s="12"/>
      <c r="ES935" s="12"/>
      <c r="ET935" s="12"/>
      <c r="EU935" s="12"/>
      <c r="EV935" s="12"/>
      <c r="EW935" s="12"/>
      <c r="EX935" s="12"/>
      <c r="EY935" s="12"/>
      <c r="EZ935" s="12"/>
      <c r="FA935" s="12"/>
      <c r="FB935" s="12"/>
      <c r="FC935" s="12"/>
      <c r="FD935" s="12"/>
      <c r="FE935" s="12"/>
      <c r="FF935" s="12"/>
      <c r="FG935" s="12"/>
    </row>
    <row r="936" spans="1:163" ht="12.75" x14ac:dyDescent="0.2">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12"/>
      <c r="BH936" s="12"/>
      <c r="BI936" s="12"/>
      <c r="BJ936" s="12"/>
      <c r="BK936" s="12"/>
      <c r="BL936" s="117">
        <f>'Youth population'!AU936</f>
        <v>0</v>
      </c>
      <c r="BM936" s="12"/>
      <c r="BN936" s="12"/>
      <c r="BO936" s="12"/>
      <c r="BP936" s="12"/>
      <c r="BQ936" s="12"/>
      <c r="BR936" s="12"/>
      <c r="BS936" s="12"/>
      <c r="BT936" s="12"/>
      <c r="BU936" s="12"/>
      <c r="BV936" s="12"/>
      <c r="BW936" s="12"/>
      <c r="BX936" s="12"/>
      <c r="BY936" s="12"/>
      <c r="BZ936" s="12"/>
      <c r="CA936" s="12"/>
      <c r="CB936" s="141"/>
      <c r="CC936" s="12"/>
      <c r="CD936" s="12"/>
      <c r="CE936" s="12"/>
      <c r="CF936" s="12"/>
      <c r="CG936" s="12"/>
      <c r="CH936" s="12"/>
      <c r="CI936" s="12"/>
      <c r="CJ936" s="12"/>
      <c r="CK936" s="12"/>
      <c r="CL936" s="12"/>
      <c r="CM936" s="12"/>
      <c r="CN936" s="12"/>
      <c r="CO936" s="12"/>
      <c r="CP936" s="12"/>
      <c r="CQ936" s="12"/>
      <c r="CR936" s="12"/>
      <c r="CS936" s="12"/>
      <c r="CT936" s="12"/>
      <c r="CU936" s="12"/>
      <c r="CV936" s="12"/>
      <c r="CW936" s="12"/>
      <c r="CX936" s="12"/>
      <c r="CY936" s="12"/>
      <c r="CZ936" s="12"/>
      <c r="DA936" s="12"/>
      <c r="DB936" s="12"/>
      <c r="DC936" s="12"/>
      <c r="DD936" s="12"/>
      <c r="DE936" s="12"/>
      <c r="DF936" s="12"/>
      <c r="DG936" s="12"/>
      <c r="DH936" s="12"/>
      <c r="DI936" s="12"/>
      <c r="DJ936" s="12"/>
      <c r="DK936" s="12"/>
      <c r="DL936" s="12"/>
      <c r="DM936" s="12"/>
      <c r="DN936" s="12"/>
      <c r="DO936" s="12"/>
      <c r="DP936" s="12"/>
      <c r="DQ936" s="12"/>
      <c r="DR936" s="12"/>
      <c r="DS936" s="12"/>
      <c r="DT936" s="12"/>
      <c r="DU936" s="12"/>
      <c r="DV936" s="12"/>
      <c r="DW936" s="12"/>
      <c r="DX936" s="12"/>
      <c r="DY936" s="12"/>
      <c r="DZ936" s="12"/>
      <c r="EA936" s="12"/>
      <c r="EB936" s="12"/>
      <c r="EC936" s="12"/>
      <c r="ED936" s="12"/>
      <c r="EE936" s="12"/>
      <c r="EF936" s="12"/>
      <c r="EG936" s="12"/>
      <c r="EH936" s="12"/>
      <c r="EI936" s="12"/>
      <c r="EJ936" s="12"/>
      <c r="EK936" s="12"/>
      <c r="EL936" s="12"/>
      <c r="EM936" s="12"/>
      <c r="EN936" s="12"/>
      <c r="EO936" s="12"/>
      <c r="EP936" s="12"/>
      <c r="EQ936" s="12"/>
      <c r="ER936" s="12"/>
      <c r="ES936" s="12"/>
      <c r="ET936" s="12"/>
      <c r="EU936" s="12"/>
      <c r="EV936" s="12"/>
      <c r="EW936" s="12"/>
      <c r="EX936" s="12"/>
      <c r="EY936" s="12"/>
      <c r="EZ936" s="12"/>
      <c r="FA936" s="12"/>
      <c r="FB936" s="12"/>
      <c r="FC936" s="12"/>
      <c r="FD936" s="12"/>
      <c r="FE936" s="12"/>
      <c r="FF936" s="12"/>
      <c r="FG936" s="12"/>
    </row>
    <row r="937" spans="1:163" ht="12.75" x14ac:dyDescent="0.2">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12"/>
      <c r="BH937" s="12"/>
      <c r="BI937" s="12"/>
      <c r="BJ937" s="12"/>
      <c r="BK937" s="12"/>
      <c r="BL937" s="73">
        <f>'Youth population'!AU937</f>
        <v>0</v>
      </c>
      <c r="BM937" s="12"/>
      <c r="BN937" s="12"/>
      <c r="BO937" s="12"/>
      <c r="BP937" s="12"/>
      <c r="BQ937" s="12"/>
      <c r="BR937" s="12"/>
      <c r="BS937" s="12"/>
      <c r="BT937" s="12"/>
      <c r="BU937" s="12"/>
      <c r="BV937" s="12"/>
      <c r="BW937" s="12"/>
      <c r="BX937" s="12"/>
      <c r="BY937" s="12"/>
      <c r="BZ937" s="12"/>
      <c r="CA937" s="12"/>
      <c r="CB937" s="141"/>
      <c r="CC937" s="12"/>
      <c r="CD937" s="12"/>
      <c r="CE937" s="12"/>
      <c r="CF937" s="12"/>
      <c r="CG937" s="12"/>
      <c r="CH937" s="12"/>
      <c r="CI937" s="12"/>
      <c r="CJ937" s="12"/>
      <c r="CK937" s="12"/>
      <c r="CL937" s="12"/>
      <c r="CM937" s="12"/>
      <c r="CN937" s="12"/>
      <c r="CO937" s="12"/>
      <c r="CP937" s="12"/>
      <c r="CQ937" s="12"/>
      <c r="CR937" s="12"/>
      <c r="CS937" s="12"/>
      <c r="CT937" s="12"/>
      <c r="CU937" s="12"/>
      <c r="CV937" s="12"/>
      <c r="CW937" s="12"/>
      <c r="CX937" s="12"/>
      <c r="CY937" s="12"/>
      <c r="CZ937" s="12"/>
      <c r="DA937" s="12"/>
      <c r="DB937" s="12"/>
      <c r="DC937" s="12"/>
      <c r="DD937" s="12"/>
      <c r="DE937" s="12"/>
      <c r="DF937" s="12"/>
      <c r="DG937" s="12"/>
      <c r="DH937" s="12"/>
      <c r="DI937" s="12"/>
      <c r="DJ937" s="12"/>
      <c r="DK937" s="12"/>
      <c r="DL937" s="12"/>
      <c r="DM937" s="12"/>
      <c r="DN937" s="12"/>
      <c r="DO937" s="12"/>
      <c r="DP937" s="12"/>
      <c r="DQ937" s="12"/>
      <c r="DR937" s="12"/>
      <c r="DS937" s="12"/>
      <c r="DT937" s="12"/>
      <c r="DU937" s="12"/>
      <c r="DV937" s="12"/>
      <c r="DW937" s="12"/>
      <c r="DX937" s="12"/>
      <c r="DY937" s="12"/>
      <c r="DZ937" s="12"/>
      <c r="EA937" s="12"/>
      <c r="EB937" s="12"/>
      <c r="EC937" s="12"/>
      <c r="ED937" s="12"/>
      <c r="EE937" s="12"/>
      <c r="EF937" s="12"/>
      <c r="EG937" s="12"/>
      <c r="EH937" s="12"/>
      <c r="EI937" s="12"/>
      <c r="EJ937" s="12"/>
      <c r="EK937" s="12"/>
      <c r="EL937" s="12"/>
      <c r="EM937" s="12"/>
      <c r="EN937" s="12"/>
      <c r="EO937" s="12"/>
      <c r="EP937" s="12"/>
      <c r="EQ937" s="12"/>
      <c r="ER937" s="12"/>
      <c r="ES937" s="12"/>
      <c r="ET937" s="12"/>
      <c r="EU937" s="12"/>
      <c r="EV937" s="12"/>
      <c r="EW937" s="12"/>
      <c r="EX937" s="12"/>
      <c r="EY937" s="12"/>
      <c r="EZ937" s="12"/>
      <c r="FA937" s="12"/>
      <c r="FB937" s="12"/>
      <c r="FC937" s="12"/>
      <c r="FD937" s="12"/>
      <c r="FE937" s="12"/>
      <c r="FF937" s="12"/>
      <c r="FG937" s="12"/>
    </row>
    <row r="938" spans="1:163" ht="12.75" x14ac:dyDescent="0.2">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12"/>
      <c r="BH938" s="12"/>
      <c r="BI938" s="12"/>
      <c r="BJ938" s="12"/>
      <c r="BK938" s="12"/>
      <c r="BL938" s="73">
        <f>'Youth population'!AU938</f>
        <v>0</v>
      </c>
      <c r="BM938" s="12"/>
      <c r="BN938" s="12"/>
      <c r="BO938" s="12"/>
      <c r="BP938" s="12"/>
      <c r="BQ938" s="12"/>
      <c r="BR938" s="12"/>
      <c r="BS938" s="12"/>
      <c r="BT938" s="12"/>
      <c r="BU938" s="12"/>
      <c r="BV938" s="12"/>
      <c r="BW938" s="12"/>
      <c r="BX938" s="12"/>
      <c r="BY938" s="12"/>
      <c r="BZ938" s="12"/>
      <c r="CA938" s="12"/>
      <c r="CB938" s="141"/>
      <c r="CC938" s="12"/>
      <c r="CD938" s="12"/>
      <c r="CE938" s="12"/>
      <c r="CF938" s="12"/>
      <c r="CG938" s="12"/>
      <c r="CH938" s="12"/>
      <c r="CI938" s="12"/>
      <c r="CJ938" s="12"/>
      <c r="CK938" s="12"/>
      <c r="CL938" s="12"/>
      <c r="CM938" s="12"/>
      <c r="CN938" s="12"/>
      <c r="CO938" s="12"/>
      <c r="CP938" s="12"/>
      <c r="CQ938" s="12"/>
      <c r="CR938" s="12"/>
      <c r="CS938" s="12"/>
      <c r="CT938" s="12"/>
      <c r="CU938" s="12"/>
      <c r="CV938" s="12"/>
      <c r="CW938" s="12"/>
      <c r="CX938" s="12"/>
      <c r="CY938" s="12"/>
      <c r="CZ938" s="12"/>
      <c r="DA938" s="12"/>
      <c r="DB938" s="12"/>
      <c r="DC938" s="12"/>
      <c r="DD938" s="12"/>
      <c r="DE938" s="12"/>
      <c r="DF938" s="12"/>
      <c r="DG938" s="12"/>
      <c r="DH938" s="12"/>
      <c r="DI938" s="12"/>
      <c r="DJ938" s="12"/>
      <c r="DK938" s="12"/>
      <c r="DL938" s="12"/>
      <c r="DM938" s="12"/>
      <c r="DN938" s="12"/>
      <c r="DO938" s="12"/>
      <c r="DP938" s="12"/>
      <c r="DQ938" s="12"/>
      <c r="DR938" s="12"/>
      <c r="DS938" s="12"/>
      <c r="DT938" s="12"/>
      <c r="DU938" s="12"/>
      <c r="DV938" s="12"/>
      <c r="DW938" s="12"/>
      <c r="DX938" s="12"/>
      <c r="DY938" s="12"/>
      <c r="DZ938" s="12"/>
      <c r="EA938" s="12"/>
      <c r="EB938" s="12"/>
      <c r="EC938" s="12"/>
      <c r="ED938" s="12"/>
      <c r="EE938" s="12"/>
      <c r="EF938" s="12"/>
      <c r="EG938" s="12"/>
      <c r="EH938" s="12"/>
      <c r="EI938" s="12"/>
      <c r="EJ938" s="12"/>
      <c r="EK938" s="12"/>
      <c r="EL938" s="12"/>
      <c r="EM938" s="12"/>
      <c r="EN938" s="12"/>
      <c r="EO938" s="12"/>
      <c r="EP938" s="12"/>
      <c r="EQ938" s="12"/>
      <c r="ER938" s="12"/>
      <c r="ES938" s="12"/>
      <c r="ET938" s="12"/>
      <c r="EU938" s="12"/>
      <c r="EV938" s="12"/>
      <c r="EW938" s="12"/>
      <c r="EX938" s="12"/>
      <c r="EY938" s="12"/>
      <c r="EZ938" s="12"/>
      <c r="FA938" s="12"/>
      <c r="FB938" s="12"/>
      <c r="FC938" s="12"/>
      <c r="FD938" s="12"/>
      <c r="FE938" s="12"/>
      <c r="FF938" s="12"/>
      <c r="FG938" s="12"/>
    </row>
    <row r="939" spans="1:163" ht="12.75" x14ac:dyDescent="0.2">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12"/>
      <c r="BH939" s="12"/>
      <c r="BI939" s="12"/>
      <c r="BJ939" s="12"/>
      <c r="BK939" s="12"/>
      <c r="BL939" s="117">
        <f>'Youth population'!AU939</f>
        <v>0</v>
      </c>
      <c r="BM939" s="12"/>
      <c r="BN939" s="12"/>
      <c r="BO939" s="12"/>
      <c r="BP939" s="12"/>
      <c r="BQ939" s="12"/>
      <c r="BR939" s="12"/>
      <c r="BS939" s="12"/>
      <c r="BT939" s="12"/>
      <c r="BU939" s="12"/>
      <c r="BV939" s="12"/>
      <c r="BW939" s="12"/>
      <c r="BX939" s="12"/>
      <c r="BY939" s="12"/>
      <c r="BZ939" s="12"/>
      <c r="CA939" s="12"/>
      <c r="CB939" s="141"/>
      <c r="CC939" s="12"/>
      <c r="CD939" s="12"/>
      <c r="CE939" s="12"/>
      <c r="CF939" s="12"/>
      <c r="CG939" s="12"/>
      <c r="CH939" s="12"/>
      <c r="CI939" s="12"/>
      <c r="CJ939" s="12"/>
      <c r="CK939" s="12"/>
      <c r="CL939" s="12"/>
      <c r="CM939" s="12"/>
      <c r="CN939" s="12"/>
      <c r="CO939" s="12"/>
      <c r="CP939" s="12"/>
      <c r="CQ939" s="12"/>
      <c r="CR939" s="12"/>
      <c r="CS939" s="12"/>
      <c r="CT939" s="12"/>
      <c r="CU939" s="12"/>
      <c r="CV939" s="12"/>
      <c r="CW939" s="12"/>
      <c r="CX939" s="12"/>
      <c r="CY939" s="12"/>
      <c r="CZ939" s="12"/>
      <c r="DA939" s="12"/>
      <c r="DB939" s="12"/>
      <c r="DC939" s="12"/>
      <c r="DD939" s="12"/>
      <c r="DE939" s="12"/>
      <c r="DF939" s="12"/>
      <c r="DG939" s="12"/>
      <c r="DH939" s="12"/>
      <c r="DI939" s="12"/>
      <c r="DJ939" s="12"/>
      <c r="DK939" s="12"/>
      <c r="DL939" s="12"/>
      <c r="DM939" s="12"/>
      <c r="DN939" s="12"/>
      <c r="DO939" s="12"/>
      <c r="DP939" s="12"/>
      <c r="DQ939" s="12"/>
      <c r="DR939" s="12"/>
      <c r="DS939" s="12"/>
      <c r="DT939" s="12"/>
      <c r="DU939" s="12"/>
      <c r="DV939" s="12"/>
      <c r="DW939" s="12"/>
      <c r="DX939" s="12"/>
      <c r="DY939" s="12"/>
      <c r="DZ939" s="12"/>
      <c r="EA939" s="12"/>
      <c r="EB939" s="12"/>
      <c r="EC939" s="12"/>
      <c r="ED939" s="12"/>
      <c r="EE939" s="12"/>
      <c r="EF939" s="12"/>
      <c r="EG939" s="12"/>
      <c r="EH939" s="12"/>
      <c r="EI939" s="12"/>
      <c r="EJ939" s="12"/>
      <c r="EK939" s="12"/>
      <c r="EL939" s="12"/>
      <c r="EM939" s="12"/>
      <c r="EN939" s="12"/>
      <c r="EO939" s="12"/>
      <c r="EP939" s="12"/>
      <c r="EQ939" s="12"/>
      <c r="ER939" s="12"/>
      <c r="ES939" s="12"/>
      <c r="ET939" s="12"/>
      <c r="EU939" s="12"/>
      <c r="EV939" s="12"/>
      <c r="EW939" s="12"/>
      <c r="EX939" s="12"/>
      <c r="EY939" s="12"/>
      <c r="EZ939" s="12"/>
      <c r="FA939" s="12"/>
      <c r="FB939" s="12"/>
      <c r="FC939" s="12"/>
      <c r="FD939" s="12"/>
      <c r="FE939" s="12"/>
      <c r="FF939" s="12"/>
      <c r="FG939" s="12"/>
    </row>
    <row r="940" spans="1:163" ht="12.75" x14ac:dyDescent="0.2">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12"/>
      <c r="BH940" s="12"/>
      <c r="BI940" s="12"/>
      <c r="BJ940" s="12"/>
      <c r="BK940" s="12"/>
      <c r="BL940" s="81">
        <f>'Youth population'!AU940</f>
        <v>0</v>
      </c>
      <c r="BM940" s="12"/>
      <c r="BN940" s="12"/>
      <c r="BO940" s="12"/>
      <c r="BP940" s="12"/>
      <c r="BQ940" s="12"/>
      <c r="BR940" s="12"/>
      <c r="BS940" s="12"/>
      <c r="BT940" s="12"/>
      <c r="BU940" s="12"/>
      <c r="BV940" s="12"/>
      <c r="BW940" s="12"/>
      <c r="BX940" s="12"/>
      <c r="BY940" s="12"/>
      <c r="BZ940" s="12"/>
      <c r="CA940" s="12"/>
      <c r="CB940" s="141"/>
      <c r="CC940" s="12"/>
      <c r="CD940" s="12"/>
      <c r="CE940" s="12"/>
      <c r="CF940" s="12"/>
      <c r="CG940" s="12"/>
      <c r="CH940" s="12"/>
      <c r="CI940" s="12"/>
      <c r="CJ940" s="12"/>
      <c r="CK940" s="12"/>
      <c r="CL940" s="12"/>
      <c r="CM940" s="12"/>
      <c r="CN940" s="12"/>
      <c r="CO940" s="12"/>
      <c r="CP940" s="12"/>
      <c r="CQ940" s="12"/>
      <c r="CR940" s="12"/>
      <c r="CS940" s="12"/>
      <c r="CT940" s="12"/>
      <c r="CU940" s="12"/>
      <c r="CV940" s="12"/>
      <c r="CW940" s="12"/>
      <c r="CX940" s="12"/>
      <c r="CY940" s="12"/>
      <c r="CZ940" s="12"/>
      <c r="DA940" s="12"/>
      <c r="DB940" s="12"/>
      <c r="DC940" s="12"/>
      <c r="DD940" s="12"/>
      <c r="DE940" s="12"/>
      <c r="DF940" s="12"/>
      <c r="DG940" s="12"/>
      <c r="DH940" s="12"/>
      <c r="DI940" s="12"/>
      <c r="DJ940" s="12"/>
      <c r="DK940" s="12"/>
      <c r="DL940" s="12"/>
      <c r="DM940" s="12"/>
      <c r="DN940" s="12"/>
      <c r="DO940" s="12"/>
      <c r="DP940" s="12"/>
      <c r="DQ940" s="12"/>
      <c r="DR940" s="12"/>
      <c r="DS940" s="12"/>
      <c r="DT940" s="12"/>
      <c r="DU940" s="12"/>
      <c r="DV940" s="12"/>
      <c r="DW940" s="12"/>
      <c r="DX940" s="12"/>
      <c r="DY940" s="12"/>
      <c r="DZ940" s="12"/>
      <c r="EA940" s="12"/>
      <c r="EB940" s="12"/>
      <c r="EC940" s="12"/>
      <c r="ED940" s="12"/>
      <c r="EE940" s="12"/>
      <c r="EF940" s="12"/>
      <c r="EG940" s="12"/>
      <c r="EH940" s="12"/>
      <c r="EI940" s="12"/>
      <c r="EJ940" s="12"/>
      <c r="EK940" s="12"/>
      <c r="EL940" s="12"/>
      <c r="EM940" s="12"/>
      <c r="EN940" s="12"/>
      <c r="EO940" s="12"/>
      <c r="EP940" s="12"/>
      <c r="EQ940" s="12"/>
      <c r="ER940" s="12"/>
      <c r="ES940" s="12"/>
      <c r="ET940" s="12"/>
      <c r="EU940" s="12"/>
      <c r="EV940" s="12"/>
      <c r="EW940" s="12"/>
      <c r="EX940" s="12"/>
      <c r="EY940" s="12"/>
      <c r="EZ940" s="12"/>
      <c r="FA940" s="12"/>
      <c r="FB940" s="12"/>
      <c r="FC940" s="12"/>
      <c r="FD940" s="12"/>
      <c r="FE940" s="12"/>
      <c r="FF940" s="12"/>
      <c r="FG940" s="12"/>
    </row>
    <row r="941" spans="1:163" ht="12.75" x14ac:dyDescent="0.2">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12"/>
      <c r="BH941" s="12"/>
      <c r="BI941" s="12"/>
      <c r="BJ941" s="12"/>
      <c r="BK941" s="12"/>
      <c r="BL941" s="81">
        <f>'Youth population'!AU941</f>
        <v>0</v>
      </c>
      <c r="BM941" s="12"/>
      <c r="BN941" s="12"/>
      <c r="BO941" s="12"/>
      <c r="BP941" s="12"/>
      <c r="BQ941" s="12"/>
      <c r="BR941" s="12"/>
      <c r="BS941" s="12"/>
      <c r="BT941" s="12"/>
      <c r="BU941" s="12"/>
      <c r="BV941" s="12"/>
      <c r="BW941" s="12"/>
      <c r="BX941" s="12"/>
      <c r="BY941" s="12"/>
      <c r="BZ941" s="12"/>
      <c r="CA941" s="12"/>
      <c r="CB941" s="141"/>
      <c r="CC941" s="12"/>
      <c r="CD941" s="12"/>
      <c r="CE941" s="12"/>
      <c r="CF941" s="12"/>
      <c r="CG941" s="12"/>
      <c r="CH941" s="12"/>
      <c r="CI941" s="12"/>
      <c r="CJ941" s="12"/>
      <c r="CK941" s="12"/>
      <c r="CL941" s="12"/>
      <c r="CM941" s="12"/>
      <c r="CN941" s="12"/>
      <c r="CO941" s="12"/>
      <c r="CP941" s="12"/>
      <c r="CQ941" s="12"/>
      <c r="CR941" s="12"/>
      <c r="CS941" s="12"/>
      <c r="CT941" s="12"/>
      <c r="CU941" s="12"/>
      <c r="CV941" s="12"/>
      <c r="CW941" s="12"/>
      <c r="CX941" s="12"/>
      <c r="CY941" s="12"/>
      <c r="CZ941" s="12"/>
      <c r="DA941" s="12"/>
      <c r="DB941" s="12"/>
      <c r="DC941" s="12"/>
      <c r="DD941" s="12"/>
      <c r="DE941" s="12"/>
      <c r="DF941" s="12"/>
      <c r="DG941" s="12"/>
      <c r="DH941" s="12"/>
      <c r="DI941" s="12"/>
      <c r="DJ941" s="12"/>
      <c r="DK941" s="12"/>
      <c r="DL941" s="12"/>
      <c r="DM941" s="12"/>
      <c r="DN941" s="12"/>
      <c r="DO941" s="12"/>
      <c r="DP941" s="12"/>
      <c r="DQ941" s="12"/>
      <c r="DR941" s="12"/>
      <c r="DS941" s="12"/>
      <c r="DT941" s="12"/>
      <c r="DU941" s="12"/>
      <c r="DV941" s="12"/>
      <c r="DW941" s="12"/>
      <c r="DX941" s="12"/>
      <c r="DY941" s="12"/>
      <c r="DZ941" s="12"/>
      <c r="EA941" s="12"/>
      <c r="EB941" s="12"/>
      <c r="EC941" s="12"/>
      <c r="ED941" s="12"/>
      <c r="EE941" s="12"/>
      <c r="EF941" s="12"/>
      <c r="EG941" s="12"/>
      <c r="EH941" s="12"/>
      <c r="EI941" s="12"/>
      <c r="EJ941" s="12"/>
      <c r="EK941" s="12"/>
      <c r="EL941" s="12"/>
      <c r="EM941" s="12"/>
      <c r="EN941" s="12"/>
      <c r="EO941" s="12"/>
      <c r="EP941" s="12"/>
      <c r="EQ941" s="12"/>
      <c r="ER941" s="12"/>
      <c r="ES941" s="12"/>
      <c r="ET941" s="12"/>
      <c r="EU941" s="12"/>
      <c r="EV941" s="12"/>
      <c r="EW941" s="12"/>
      <c r="EX941" s="12"/>
      <c r="EY941" s="12"/>
      <c r="EZ941" s="12"/>
      <c r="FA941" s="12"/>
      <c r="FB941" s="12"/>
      <c r="FC941" s="12"/>
      <c r="FD941" s="12"/>
      <c r="FE941" s="12"/>
      <c r="FF941" s="12"/>
      <c r="FG941" s="12"/>
    </row>
    <row r="942" spans="1:163" ht="12.75" x14ac:dyDescent="0.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12"/>
      <c r="BH942" s="12"/>
      <c r="BI942" s="12"/>
      <c r="BJ942" s="12"/>
      <c r="BK942" s="12"/>
      <c r="BL942" s="69">
        <f>'Youth population'!AU942</f>
        <v>0</v>
      </c>
      <c r="BM942" s="12"/>
      <c r="BN942" s="12"/>
      <c r="BO942" s="12"/>
      <c r="BP942" s="12"/>
      <c r="BQ942" s="12"/>
      <c r="BR942" s="12"/>
      <c r="BS942" s="12"/>
      <c r="BT942" s="12"/>
      <c r="BU942" s="12"/>
      <c r="BV942" s="12"/>
      <c r="BW942" s="12"/>
      <c r="BX942" s="12"/>
      <c r="BY942" s="12"/>
      <c r="BZ942" s="12"/>
      <c r="CA942" s="12"/>
      <c r="CB942" s="141"/>
      <c r="CC942" s="12"/>
      <c r="CD942" s="12"/>
      <c r="CE942" s="12"/>
      <c r="CF942" s="12"/>
      <c r="CG942" s="12"/>
      <c r="CH942" s="12"/>
      <c r="CI942" s="12"/>
      <c r="CJ942" s="12"/>
      <c r="CK942" s="12"/>
      <c r="CL942" s="12"/>
      <c r="CM942" s="12"/>
      <c r="CN942" s="12"/>
      <c r="CO942" s="12"/>
      <c r="CP942" s="12"/>
      <c r="CQ942" s="12"/>
      <c r="CR942" s="12"/>
      <c r="CS942" s="12"/>
      <c r="CT942" s="12"/>
      <c r="CU942" s="12"/>
      <c r="CV942" s="12"/>
      <c r="CW942" s="12"/>
      <c r="CX942" s="12"/>
      <c r="CY942" s="12"/>
      <c r="CZ942" s="12"/>
      <c r="DA942" s="12"/>
      <c r="DB942" s="12"/>
      <c r="DC942" s="12"/>
      <c r="DD942" s="12"/>
      <c r="DE942" s="12"/>
      <c r="DF942" s="12"/>
      <c r="DG942" s="12"/>
      <c r="DH942" s="12"/>
      <c r="DI942" s="12"/>
      <c r="DJ942" s="12"/>
      <c r="DK942" s="12"/>
      <c r="DL942" s="12"/>
      <c r="DM942" s="12"/>
      <c r="DN942" s="12"/>
      <c r="DO942" s="12"/>
      <c r="DP942" s="12"/>
      <c r="DQ942" s="12"/>
      <c r="DR942" s="12"/>
      <c r="DS942" s="12"/>
      <c r="DT942" s="12"/>
      <c r="DU942" s="12"/>
      <c r="DV942" s="12"/>
      <c r="DW942" s="12"/>
      <c r="DX942" s="12"/>
      <c r="DY942" s="12"/>
      <c r="DZ942" s="12"/>
      <c r="EA942" s="12"/>
      <c r="EB942" s="12"/>
      <c r="EC942" s="12"/>
      <c r="ED942" s="12"/>
      <c r="EE942" s="12"/>
      <c r="EF942" s="12"/>
      <c r="EG942" s="12"/>
      <c r="EH942" s="12"/>
      <c r="EI942" s="12"/>
      <c r="EJ942" s="12"/>
      <c r="EK942" s="12"/>
      <c r="EL942" s="12"/>
      <c r="EM942" s="12"/>
      <c r="EN942" s="12"/>
      <c r="EO942" s="12"/>
      <c r="EP942" s="12"/>
      <c r="EQ942" s="12"/>
      <c r="ER942" s="12"/>
      <c r="ES942" s="12"/>
      <c r="ET942" s="12"/>
      <c r="EU942" s="12"/>
      <c r="EV942" s="12"/>
      <c r="EW942" s="12"/>
      <c r="EX942" s="12"/>
      <c r="EY942" s="12"/>
      <c r="EZ942" s="12"/>
      <c r="FA942" s="12"/>
      <c r="FB942" s="12"/>
      <c r="FC942" s="12"/>
      <c r="FD942" s="12"/>
      <c r="FE942" s="12"/>
      <c r="FF942" s="12"/>
      <c r="FG942" s="12"/>
    </row>
    <row r="943" spans="1:163" ht="12.75" x14ac:dyDescent="0.2">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12"/>
      <c r="BH943" s="12"/>
      <c r="BI943" s="12"/>
      <c r="BJ943" s="12"/>
      <c r="BK943" s="12"/>
      <c r="BL943" s="81">
        <f>'Youth population'!AU943</f>
        <v>0</v>
      </c>
      <c r="BM943" s="12"/>
      <c r="BN943" s="12"/>
      <c r="BO943" s="12"/>
      <c r="BP943" s="12"/>
      <c r="BQ943" s="12"/>
      <c r="BR943" s="12"/>
      <c r="BS943" s="12"/>
      <c r="BT943" s="12"/>
      <c r="BU943" s="12"/>
      <c r="BV943" s="12"/>
      <c r="BW943" s="12"/>
      <c r="BX943" s="12"/>
      <c r="BY943" s="12"/>
      <c r="BZ943" s="12"/>
      <c r="CA943" s="12"/>
      <c r="CB943" s="141"/>
      <c r="CC943" s="12"/>
      <c r="CD943" s="12"/>
      <c r="CE943" s="12"/>
      <c r="CF943" s="12"/>
      <c r="CG943" s="12"/>
      <c r="CH943" s="12"/>
      <c r="CI943" s="12"/>
      <c r="CJ943" s="12"/>
      <c r="CK943" s="12"/>
      <c r="CL943" s="12"/>
      <c r="CM943" s="12"/>
      <c r="CN943" s="12"/>
      <c r="CO943" s="12"/>
      <c r="CP943" s="12"/>
      <c r="CQ943" s="12"/>
      <c r="CR943" s="12"/>
      <c r="CS943" s="12"/>
      <c r="CT943" s="12"/>
      <c r="CU943" s="12"/>
      <c r="CV943" s="12"/>
      <c r="CW943" s="12"/>
      <c r="CX943" s="12"/>
      <c r="CY943" s="12"/>
      <c r="CZ943" s="12"/>
      <c r="DA943" s="12"/>
      <c r="DB943" s="12"/>
      <c r="DC943" s="12"/>
      <c r="DD943" s="12"/>
      <c r="DE943" s="12"/>
      <c r="DF943" s="12"/>
      <c r="DG943" s="12"/>
      <c r="DH943" s="12"/>
      <c r="DI943" s="12"/>
      <c r="DJ943" s="12"/>
      <c r="DK943" s="12"/>
      <c r="DL943" s="12"/>
      <c r="DM943" s="12"/>
      <c r="DN943" s="12"/>
      <c r="DO943" s="12"/>
      <c r="DP943" s="12"/>
      <c r="DQ943" s="12"/>
      <c r="DR943" s="12"/>
      <c r="DS943" s="12"/>
      <c r="DT943" s="12"/>
      <c r="DU943" s="12"/>
      <c r="DV943" s="12"/>
      <c r="DW943" s="12"/>
      <c r="DX943" s="12"/>
      <c r="DY943" s="12"/>
      <c r="DZ943" s="12"/>
      <c r="EA943" s="12"/>
      <c r="EB943" s="12"/>
      <c r="EC943" s="12"/>
      <c r="ED943" s="12"/>
      <c r="EE943" s="12"/>
      <c r="EF943" s="12"/>
      <c r="EG943" s="12"/>
      <c r="EH943" s="12"/>
      <c r="EI943" s="12"/>
      <c r="EJ943" s="12"/>
      <c r="EK943" s="12"/>
      <c r="EL943" s="12"/>
      <c r="EM943" s="12"/>
      <c r="EN943" s="12"/>
      <c r="EO943" s="12"/>
      <c r="EP943" s="12"/>
      <c r="EQ943" s="12"/>
      <c r="ER943" s="12"/>
      <c r="ES943" s="12"/>
      <c r="ET943" s="12"/>
      <c r="EU943" s="12"/>
      <c r="EV943" s="12"/>
      <c r="EW943" s="12"/>
      <c r="EX943" s="12"/>
      <c r="EY943" s="12"/>
      <c r="EZ943" s="12"/>
      <c r="FA943" s="12"/>
      <c r="FB943" s="12"/>
      <c r="FC943" s="12"/>
      <c r="FD943" s="12"/>
      <c r="FE943" s="12"/>
      <c r="FF943" s="12"/>
      <c r="FG943" s="12"/>
    </row>
    <row r="944" spans="1:163" ht="12.75" x14ac:dyDescent="0.2">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12"/>
      <c r="BH944" s="12"/>
      <c r="BI944" s="12"/>
      <c r="BJ944" s="12"/>
      <c r="BK944" s="12"/>
      <c r="BL944" s="12"/>
      <c r="BM944" s="12"/>
      <c r="BN944" s="12"/>
      <c r="BO944" s="12"/>
      <c r="BP944" s="12"/>
      <c r="BQ944" s="12"/>
      <c r="BR944" s="12"/>
      <c r="BS944" s="12"/>
      <c r="BT944" s="12"/>
      <c r="BU944" s="12"/>
      <c r="BV944" s="12"/>
      <c r="BW944" s="12"/>
      <c r="BX944" s="12"/>
      <c r="BY944" s="12"/>
      <c r="BZ944" s="12"/>
      <c r="CA944" s="12"/>
      <c r="CB944" s="141"/>
      <c r="CC944" s="12"/>
      <c r="CD944" s="12"/>
      <c r="CE944" s="12"/>
      <c r="CF944" s="12"/>
      <c r="CG944" s="12"/>
      <c r="CH944" s="12"/>
      <c r="CI944" s="12"/>
      <c r="CJ944" s="12"/>
      <c r="CK944" s="12"/>
      <c r="CL944" s="12"/>
      <c r="CM944" s="12"/>
      <c r="CN944" s="12"/>
      <c r="CO944" s="12"/>
      <c r="CP944" s="12"/>
      <c r="CQ944" s="12"/>
      <c r="CR944" s="12"/>
      <c r="CS944" s="12"/>
      <c r="CT944" s="12"/>
      <c r="CU944" s="12"/>
      <c r="CV944" s="12"/>
      <c r="CW944" s="12"/>
      <c r="CX944" s="12"/>
      <c r="CY944" s="12"/>
      <c r="CZ944" s="12"/>
      <c r="DA944" s="12"/>
      <c r="DB944" s="12"/>
      <c r="DC944" s="12"/>
      <c r="DD944" s="12"/>
      <c r="DE944" s="12"/>
      <c r="DF944" s="12"/>
      <c r="DG944" s="12"/>
      <c r="DH944" s="12"/>
      <c r="DI944" s="12"/>
      <c r="DJ944" s="12"/>
      <c r="DK944" s="12"/>
      <c r="DL944" s="12"/>
      <c r="DM944" s="12"/>
      <c r="DN944" s="12"/>
      <c r="DO944" s="12"/>
      <c r="DP944" s="12"/>
      <c r="DQ944" s="12"/>
      <c r="DR944" s="12"/>
      <c r="DS944" s="12"/>
      <c r="DT944" s="12"/>
      <c r="DU944" s="12"/>
      <c r="DV944" s="12"/>
      <c r="DW944" s="12"/>
      <c r="DX944" s="12"/>
      <c r="DY944" s="12"/>
      <c r="DZ944" s="12"/>
      <c r="EA944" s="12"/>
      <c r="EB944" s="12"/>
      <c r="EC944" s="12"/>
      <c r="ED944" s="12"/>
      <c r="EE944" s="12"/>
      <c r="EF944" s="12"/>
      <c r="EG944" s="12"/>
      <c r="EH944" s="12"/>
      <c r="EI944" s="12"/>
      <c r="EJ944" s="12"/>
      <c r="EK944" s="12"/>
      <c r="EL944" s="12"/>
      <c r="EM944" s="12"/>
      <c r="EN944" s="12"/>
      <c r="EO944" s="12"/>
      <c r="EP944" s="12"/>
      <c r="EQ944" s="12"/>
      <c r="ER944" s="12"/>
      <c r="ES944" s="12"/>
      <c r="ET944" s="12"/>
      <c r="EU944" s="12"/>
      <c r="EV944" s="12"/>
      <c r="EW944" s="12"/>
      <c r="EX944" s="12"/>
      <c r="EY944" s="12"/>
      <c r="EZ944" s="12"/>
      <c r="FA944" s="12"/>
      <c r="FB944" s="12"/>
      <c r="FC944" s="12"/>
      <c r="FD944" s="12"/>
      <c r="FE944" s="12"/>
      <c r="FF944" s="12"/>
      <c r="FG944" s="12"/>
    </row>
    <row r="945" spans="1:163" ht="12.75" x14ac:dyDescent="0.2">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12"/>
      <c r="BH945" s="12"/>
      <c r="BI945" s="12"/>
      <c r="BJ945" s="12"/>
      <c r="BK945" s="12"/>
      <c r="BL945" s="12"/>
      <c r="BM945" s="12"/>
      <c r="BN945" s="12"/>
      <c r="BO945" s="12"/>
      <c r="BP945" s="12"/>
      <c r="BQ945" s="12"/>
      <c r="BR945" s="12"/>
      <c r="BS945" s="12"/>
      <c r="BT945" s="12"/>
      <c r="BU945" s="12"/>
      <c r="BV945" s="12"/>
      <c r="BW945" s="12"/>
      <c r="BX945" s="12"/>
      <c r="BY945" s="12"/>
      <c r="BZ945" s="12"/>
      <c r="CA945" s="12"/>
      <c r="CB945" s="141"/>
      <c r="CC945" s="12"/>
      <c r="CD945" s="12"/>
      <c r="CE945" s="12"/>
      <c r="CF945" s="12"/>
      <c r="CG945" s="12"/>
      <c r="CH945" s="12"/>
      <c r="CI945" s="12"/>
      <c r="CJ945" s="12"/>
      <c r="CK945" s="12"/>
      <c r="CL945" s="12"/>
      <c r="CM945" s="12"/>
      <c r="CN945" s="12"/>
      <c r="CO945" s="12"/>
      <c r="CP945" s="12"/>
      <c r="CQ945" s="12"/>
      <c r="CR945" s="12"/>
      <c r="CS945" s="12"/>
      <c r="CT945" s="12"/>
      <c r="CU945" s="12"/>
      <c r="CV945" s="12"/>
      <c r="CW945" s="12"/>
      <c r="CX945" s="12"/>
      <c r="CY945" s="12"/>
      <c r="CZ945" s="12"/>
      <c r="DA945" s="12"/>
      <c r="DB945" s="12"/>
      <c r="DC945" s="12"/>
      <c r="DD945" s="12"/>
      <c r="DE945" s="12"/>
      <c r="DF945" s="12"/>
      <c r="DG945" s="12"/>
      <c r="DH945" s="12"/>
      <c r="DI945" s="12"/>
      <c r="DJ945" s="12"/>
      <c r="DK945" s="12"/>
      <c r="DL945" s="12"/>
      <c r="DM945" s="12"/>
      <c r="DN945" s="12"/>
      <c r="DO945" s="12"/>
      <c r="DP945" s="12"/>
      <c r="DQ945" s="12"/>
      <c r="DR945" s="12"/>
      <c r="DS945" s="12"/>
      <c r="DT945" s="12"/>
      <c r="DU945" s="12"/>
      <c r="DV945" s="12"/>
      <c r="DW945" s="12"/>
      <c r="DX945" s="12"/>
      <c r="DY945" s="12"/>
      <c r="DZ945" s="12"/>
      <c r="EA945" s="12"/>
      <c r="EB945" s="12"/>
      <c r="EC945" s="12"/>
      <c r="ED945" s="12"/>
      <c r="EE945" s="12"/>
      <c r="EF945" s="12"/>
      <c r="EG945" s="12"/>
      <c r="EH945" s="12"/>
      <c r="EI945" s="12"/>
      <c r="EJ945" s="12"/>
      <c r="EK945" s="12"/>
      <c r="EL945" s="12"/>
      <c r="EM945" s="12"/>
      <c r="EN945" s="12"/>
      <c r="EO945" s="12"/>
      <c r="EP945" s="12"/>
      <c r="EQ945" s="12"/>
      <c r="ER945" s="12"/>
      <c r="ES945" s="12"/>
      <c r="ET945" s="12"/>
      <c r="EU945" s="12"/>
      <c r="EV945" s="12"/>
      <c r="EW945" s="12"/>
      <c r="EX945" s="12"/>
      <c r="EY945" s="12"/>
      <c r="EZ945" s="12"/>
      <c r="FA945" s="12"/>
      <c r="FB945" s="12"/>
      <c r="FC945" s="12"/>
      <c r="FD945" s="12"/>
      <c r="FE945" s="12"/>
      <c r="FF945" s="12"/>
      <c r="FG945" s="12"/>
    </row>
    <row r="946" spans="1:163" ht="12.75" x14ac:dyDescent="0.2">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12"/>
      <c r="BH946" s="12"/>
      <c r="BI946" s="12"/>
      <c r="BJ946" s="12"/>
      <c r="BK946" s="12"/>
      <c r="BL946" s="12"/>
      <c r="BM946" s="12"/>
      <c r="BN946" s="12"/>
      <c r="BO946" s="12"/>
      <c r="BP946" s="12"/>
      <c r="BQ946" s="12"/>
      <c r="BR946" s="12"/>
      <c r="BS946" s="12"/>
      <c r="BT946" s="12"/>
      <c r="BU946" s="12"/>
      <c r="BV946" s="12"/>
      <c r="BW946" s="12"/>
      <c r="BX946" s="12"/>
      <c r="BY946" s="12"/>
      <c r="BZ946" s="12"/>
      <c r="CA946" s="12"/>
      <c r="CB946" s="141"/>
      <c r="CC946" s="12"/>
      <c r="CD946" s="12"/>
      <c r="CE946" s="12"/>
      <c r="CF946" s="12"/>
      <c r="CG946" s="12"/>
      <c r="CH946" s="12"/>
      <c r="CI946" s="12"/>
      <c r="CJ946" s="12"/>
      <c r="CK946" s="12"/>
      <c r="CL946" s="12"/>
      <c r="CM946" s="12"/>
      <c r="CN946" s="12"/>
      <c r="CO946" s="12"/>
      <c r="CP946" s="12"/>
      <c r="CQ946" s="12"/>
      <c r="CR946" s="12"/>
      <c r="CS946" s="12"/>
      <c r="CT946" s="12"/>
      <c r="CU946" s="12"/>
      <c r="CV946" s="12"/>
      <c r="CW946" s="12"/>
      <c r="CX946" s="12"/>
      <c r="CY946" s="12"/>
      <c r="CZ946" s="12"/>
      <c r="DA946" s="12"/>
      <c r="DB946" s="12"/>
      <c r="DC946" s="12"/>
      <c r="DD946" s="12"/>
      <c r="DE946" s="12"/>
      <c r="DF946" s="12"/>
      <c r="DG946" s="12"/>
      <c r="DH946" s="12"/>
      <c r="DI946" s="12"/>
      <c r="DJ946" s="12"/>
      <c r="DK946" s="12"/>
      <c r="DL946" s="12"/>
      <c r="DM946" s="12"/>
      <c r="DN946" s="12"/>
      <c r="DO946" s="12"/>
      <c r="DP946" s="12"/>
      <c r="DQ946" s="12"/>
      <c r="DR946" s="12"/>
      <c r="DS946" s="12"/>
      <c r="DT946" s="12"/>
      <c r="DU946" s="12"/>
      <c r="DV946" s="12"/>
      <c r="DW946" s="12"/>
      <c r="DX946" s="12"/>
      <c r="DY946" s="12"/>
      <c r="DZ946" s="12"/>
      <c r="EA946" s="12"/>
      <c r="EB946" s="12"/>
      <c r="EC946" s="12"/>
      <c r="ED946" s="12"/>
      <c r="EE946" s="12"/>
      <c r="EF946" s="12"/>
      <c r="EG946" s="12"/>
      <c r="EH946" s="12"/>
      <c r="EI946" s="12"/>
      <c r="EJ946" s="12"/>
      <c r="EK946" s="12"/>
      <c r="EL946" s="12"/>
      <c r="EM946" s="12"/>
      <c r="EN946" s="12"/>
      <c r="EO946" s="12"/>
      <c r="EP946" s="12"/>
      <c r="EQ946" s="12"/>
      <c r="ER946" s="12"/>
      <c r="ES946" s="12"/>
      <c r="ET946" s="12"/>
      <c r="EU946" s="12"/>
      <c r="EV946" s="12"/>
      <c r="EW946" s="12"/>
      <c r="EX946" s="12"/>
      <c r="EY946" s="12"/>
      <c r="EZ946" s="12"/>
      <c r="FA946" s="12"/>
      <c r="FB946" s="12"/>
      <c r="FC946" s="12"/>
      <c r="FD946" s="12"/>
      <c r="FE946" s="12"/>
      <c r="FF946" s="12"/>
      <c r="FG946" s="12"/>
    </row>
    <row r="947" spans="1:163" ht="12.75" x14ac:dyDescent="0.2">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12"/>
      <c r="BH947" s="12"/>
      <c r="BI947" s="12"/>
      <c r="BJ947" s="12"/>
      <c r="BK947" s="12"/>
      <c r="BL947" s="12"/>
      <c r="BM947" s="12"/>
      <c r="BN947" s="12"/>
      <c r="BO947" s="12"/>
      <c r="BP947" s="12"/>
      <c r="BQ947" s="12"/>
      <c r="BR947" s="12"/>
      <c r="BS947" s="12"/>
      <c r="BT947" s="12"/>
      <c r="BU947" s="12"/>
      <c r="BV947" s="12"/>
      <c r="BW947" s="12"/>
      <c r="BX947" s="12"/>
      <c r="BY947" s="12"/>
      <c r="BZ947" s="12"/>
      <c r="CA947" s="12"/>
      <c r="CB947" s="141"/>
      <c r="CC947" s="12"/>
      <c r="CD947" s="12"/>
      <c r="CE947" s="12"/>
      <c r="CF947" s="12"/>
      <c r="CG947" s="12"/>
      <c r="CH947" s="12"/>
      <c r="CI947" s="12"/>
      <c r="CJ947" s="12"/>
      <c r="CK947" s="12"/>
      <c r="CL947" s="12"/>
      <c r="CM947" s="12"/>
      <c r="CN947" s="12"/>
      <c r="CO947" s="12"/>
      <c r="CP947" s="12"/>
      <c r="CQ947" s="12"/>
      <c r="CR947" s="12"/>
      <c r="CS947" s="12"/>
      <c r="CT947" s="12"/>
      <c r="CU947" s="12"/>
      <c r="CV947" s="12"/>
      <c r="CW947" s="12"/>
      <c r="CX947" s="12"/>
      <c r="CY947" s="12"/>
      <c r="CZ947" s="12"/>
      <c r="DA947" s="12"/>
      <c r="DB947" s="12"/>
      <c r="DC947" s="12"/>
      <c r="DD947" s="12"/>
      <c r="DE947" s="12"/>
      <c r="DF947" s="12"/>
      <c r="DG947" s="12"/>
      <c r="DH947" s="12"/>
      <c r="DI947" s="12"/>
      <c r="DJ947" s="12"/>
      <c r="DK947" s="12"/>
      <c r="DL947" s="12"/>
      <c r="DM947" s="12"/>
      <c r="DN947" s="12"/>
      <c r="DO947" s="12"/>
      <c r="DP947" s="12"/>
      <c r="DQ947" s="12"/>
      <c r="DR947" s="12"/>
      <c r="DS947" s="12"/>
      <c r="DT947" s="12"/>
      <c r="DU947" s="12"/>
      <c r="DV947" s="12"/>
      <c r="DW947" s="12"/>
      <c r="DX947" s="12"/>
      <c r="DY947" s="12"/>
      <c r="DZ947" s="12"/>
      <c r="EA947" s="12"/>
      <c r="EB947" s="12"/>
      <c r="EC947" s="12"/>
      <c r="ED947" s="12"/>
      <c r="EE947" s="12"/>
      <c r="EF947" s="12"/>
      <c r="EG947" s="12"/>
      <c r="EH947" s="12"/>
      <c r="EI947" s="12"/>
      <c r="EJ947" s="12"/>
      <c r="EK947" s="12"/>
      <c r="EL947" s="12"/>
      <c r="EM947" s="12"/>
      <c r="EN947" s="12"/>
      <c r="EO947" s="12"/>
      <c r="EP947" s="12"/>
      <c r="EQ947" s="12"/>
      <c r="ER947" s="12"/>
      <c r="ES947" s="12"/>
      <c r="ET947" s="12"/>
      <c r="EU947" s="12"/>
      <c r="EV947" s="12"/>
      <c r="EW947" s="12"/>
      <c r="EX947" s="12"/>
      <c r="EY947" s="12"/>
      <c r="EZ947" s="12"/>
      <c r="FA947" s="12"/>
      <c r="FB947" s="12"/>
      <c r="FC947" s="12"/>
      <c r="FD947" s="12"/>
      <c r="FE947" s="12"/>
      <c r="FF947" s="12"/>
      <c r="FG947" s="12"/>
    </row>
    <row r="948" spans="1:163" ht="12.75" x14ac:dyDescent="0.2">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12"/>
      <c r="BH948" s="12"/>
      <c r="BI948" s="12"/>
      <c r="BJ948" s="12"/>
      <c r="BK948" s="12"/>
      <c r="BL948" s="12"/>
      <c r="BM948" s="12"/>
      <c r="BN948" s="12"/>
      <c r="BO948" s="12"/>
      <c r="BP948" s="12"/>
      <c r="BQ948" s="12"/>
      <c r="BR948" s="12"/>
      <c r="BS948" s="12"/>
      <c r="BT948" s="12"/>
      <c r="BU948" s="12"/>
      <c r="BV948" s="12"/>
      <c r="BW948" s="12"/>
      <c r="BX948" s="12"/>
      <c r="BY948" s="12"/>
      <c r="BZ948" s="12"/>
      <c r="CA948" s="12"/>
      <c r="CB948" s="141"/>
      <c r="CC948" s="12"/>
      <c r="CD948" s="12"/>
      <c r="CE948" s="12"/>
      <c r="CF948" s="12"/>
      <c r="CG948" s="12"/>
      <c r="CH948" s="12"/>
      <c r="CI948" s="12"/>
      <c r="CJ948" s="12"/>
      <c r="CK948" s="12"/>
      <c r="CL948" s="12"/>
      <c r="CM948" s="12"/>
      <c r="CN948" s="12"/>
      <c r="CO948" s="12"/>
      <c r="CP948" s="12"/>
      <c r="CQ948" s="12"/>
      <c r="CR948" s="12"/>
      <c r="CS948" s="12"/>
      <c r="CT948" s="12"/>
      <c r="CU948" s="12"/>
      <c r="CV948" s="12"/>
      <c r="CW948" s="12"/>
      <c r="CX948" s="12"/>
      <c r="CY948" s="12"/>
      <c r="CZ948" s="12"/>
      <c r="DA948" s="12"/>
      <c r="DB948" s="12"/>
      <c r="DC948" s="12"/>
      <c r="DD948" s="12"/>
      <c r="DE948" s="12"/>
      <c r="DF948" s="12"/>
      <c r="DG948" s="12"/>
      <c r="DH948" s="12"/>
      <c r="DI948" s="12"/>
      <c r="DJ948" s="12"/>
      <c r="DK948" s="12"/>
      <c r="DL948" s="12"/>
      <c r="DM948" s="12"/>
      <c r="DN948" s="12"/>
      <c r="DO948" s="12"/>
      <c r="DP948" s="12"/>
      <c r="DQ948" s="12"/>
      <c r="DR948" s="12"/>
      <c r="DS948" s="12"/>
      <c r="DT948" s="12"/>
      <c r="DU948" s="12"/>
      <c r="DV948" s="12"/>
      <c r="DW948" s="12"/>
      <c r="DX948" s="12"/>
      <c r="DY948" s="12"/>
      <c r="DZ948" s="12"/>
      <c r="EA948" s="12"/>
      <c r="EB948" s="12"/>
      <c r="EC948" s="12"/>
      <c r="ED948" s="12"/>
      <c r="EE948" s="12"/>
      <c r="EF948" s="12"/>
      <c r="EG948" s="12"/>
      <c r="EH948" s="12"/>
      <c r="EI948" s="12"/>
      <c r="EJ948" s="12"/>
      <c r="EK948" s="12"/>
      <c r="EL948" s="12"/>
      <c r="EM948" s="12"/>
      <c r="EN948" s="12"/>
      <c r="EO948" s="12"/>
      <c r="EP948" s="12"/>
      <c r="EQ948" s="12"/>
      <c r="ER948" s="12"/>
      <c r="ES948" s="12"/>
      <c r="ET948" s="12"/>
      <c r="EU948" s="12"/>
      <c r="EV948" s="12"/>
      <c r="EW948" s="12"/>
      <c r="EX948" s="12"/>
      <c r="EY948" s="12"/>
      <c r="EZ948" s="12"/>
      <c r="FA948" s="12"/>
      <c r="FB948" s="12"/>
      <c r="FC948" s="12"/>
      <c r="FD948" s="12"/>
      <c r="FE948" s="12"/>
      <c r="FF948" s="12"/>
      <c r="FG948" s="12"/>
    </row>
    <row r="949" spans="1:163" ht="12.75" x14ac:dyDescent="0.2">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12"/>
      <c r="BH949" s="12"/>
      <c r="BI949" s="12"/>
      <c r="BJ949" s="12"/>
      <c r="BK949" s="12"/>
      <c r="BL949" s="12"/>
      <c r="BM949" s="12"/>
      <c r="BN949" s="12"/>
      <c r="BO949" s="12"/>
      <c r="BP949" s="12"/>
      <c r="BQ949" s="12"/>
      <c r="BR949" s="12"/>
      <c r="BS949" s="12"/>
      <c r="BT949" s="12"/>
      <c r="BU949" s="12"/>
      <c r="BV949" s="12"/>
      <c r="BW949" s="12"/>
      <c r="BX949" s="12"/>
      <c r="BY949" s="12"/>
      <c r="BZ949" s="12"/>
      <c r="CA949" s="12"/>
      <c r="CB949" s="141"/>
      <c r="CC949" s="12"/>
      <c r="CD949" s="12"/>
      <c r="CE949" s="12"/>
      <c r="CF949" s="12"/>
      <c r="CG949" s="12"/>
      <c r="CH949" s="12"/>
      <c r="CI949" s="12"/>
      <c r="CJ949" s="12"/>
      <c r="CK949" s="12"/>
      <c r="CL949" s="12"/>
      <c r="CM949" s="12"/>
      <c r="CN949" s="12"/>
      <c r="CO949" s="12"/>
      <c r="CP949" s="12"/>
      <c r="CQ949" s="12"/>
      <c r="CR949" s="12"/>
      <c r="CS949" s="12"/>
      <c r="CT949" s="12"/>
      <c r="CU949" s="12"/>
      <c r="CV949" s="12"/>
      <c r="CW949" s="12"/>
      <c r="CX949" s="12"/>
      <c r="CY949" s="12"/>
      <c r="CZ949" s="12"/>
      <c r="DA949" s="12"/>
      <c r="DB949" s="12"/>
      <c r="DC949" s="12"/>
      <c r="DD949" s="12"/>
      <c r="DE949" s="12"/>
      <c r="DF949" s="12"/>
      <c r="DG949" s="12"/>
      <c r="DH949" s="12"/>
      <c r="DI949" s="12"/>
      <c r="DJ949" s="12"/>
      <c r="DK949" s="12"/>
      <c r="DL949" s="12"/>
      <c r="DM949" s="12"/>
      <c r="DN949" s="12"/>
      <c r="DO949" s="12"/>
      <c r="DP949" s="12"/>
      <c r="DQ949" s="12"/>
      <c r="DR949" s="12"/>
      <c r="DS949" s="12"/>
      <c r="DT949" s="12"/>
      <c r="DU949" s="12"/>
      <c r="DV949" s="12"/>
      <c r="DW949" s="12"/>
      <c r="DX949" s="12"/>
      <c r="DY949" s="12"/>
      <c r="DZ949" s="12"/>
      <c r="EA949" s="12"/>
      <c r="EB949" s="12"/>
      <c r="EC949" s="12"/>
      <c r="ED949" s="12"/>
      <c r="EE949" s="12"/>
      <c r="EF949" s="12"/>
      <c r="EG949" s="12"/>
      <c r="EH949" s="12"/>
      <c r="EI949" s="12"/>
      <c r="EJ949" s="12"/>
      <c r="EK949" s="12"/>
      <c r="EL949" s="12"/>
      <c r="EM949" s="12"/>
      <c r="EN949" s="12"/>
      <c r="EO949" s="12"/>
      <c r="EP949" s="12"/>
      <c r="EQ949" s="12"/>
      <c r="ER949" s="12"/>
      <c r="ES949" s="12"/>
      <c r="ET949" s="12"/>
      <c r="EU949" s="12"/>
      <c r="EV949" s="12"/>
      <c r="EW949" s="12"/>
      <c r="EX949" s="12"/>
      <c r="EY949" s="12"/>
      <c r="EZ949" s="12"/>
      <c r="FA949" s="12"/>
      <c r="FB949" s="12"/>
      <c r="FC949" s="12"/>
      <c r="FD949" s="12"/>
      <c r="FE949" s="12"/>
      <c r="FF949" s="12"/>
      <c r="FG949" s="12"/>
    </row>
    <row r="950" spans="1:163" ht="12.75" x14ac:dyDescent="0.2">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12"/>
      <c r="BH950" s="12"/>
      <c r="BI950" s="12"/>
      <c r="BJ950" s="12"/>
      <c r="BK950" s="12"/>
      <c r="BL950" s="12"/>
      <c r="BM950" s="12"/>
      <c r="BN950" s="12"/>
      <c r="BO950" s="12"/>
      <c r="BP950" s="12"/>
      <c r="BQ950" s="12"/>
      <c r="BR950" s="12"/>
      <c r="BS950" s="12"/>
      <c r="BT950" s="12"/>
      <c r="BU950" s="12"/>
      <c r="BV950" s="12"/>
      <c r="BW950" s="12"/>
      <c r="BX950" s="12"/>
      <c r="BY950" s="12"/>
      <c r="BZ950" s="12"/>
      <c r="CA950" s="12"/>
      <c r="CB950" s="141"/>
      <c r="CC950" s="12"/>
      <c r="CD950" s="12"/>
      <c r="CE950" s="12"/>
      <c r="CF950" s="12"/>
      <c r="CG950" s="12"/>
      <c r="CH950" s="12"/>
      <c r="CI950" s="12"/>
      <c r="CJ950" s="12"/>
      <c r="CK950" s="12"/>
      <c r="CL950" s="12"/>
      <c r="CM950" s="12"/>
      <c r="CN950" s="12"/>
      <c r="CO950" s="12"/>
      <c r="CP950" s="12"/>
      <c r="CQ950" s="12"/>
      <c r="CR950" s="12"/>
      <c r="CS950" s="12"/>
      <c r="CT950" s="12"/>
      <c r="CU950" s="12"/>
      <c r="CV950" s="12"/>
      <c r="CW950" s="12"/>
      <c r="CX950" s="12"/>
      <c r="CY950" s="12"/>
      <c r="CZ950" s="12"/>
      <c r="DA950" s="12"/>
      <c r="DB950" s="12"/>
      <c r="DC950" s="12"/>
      <c r="DD950" s="12"/>
      <c r="DE950" s="12"/>
      <c r="DF950" s="12"/>
      <c r="DG950" s="12"/>
      <c r="DH950" s="12"/>
      <c r="DI950" s="12"/>
      <c r="DJ950" s="12"/>
      <c r="DK950" s="12"/>
      <c r="DL950" s="12"/>
      <c r="DM950" s="12"/>
      <c r="DN950" s="12"/>
      <c r="DO950" s="12"/>
      <c r="DP950" s="12"/>
      <c r="DQ950" s="12"/>
      <c r="DR950" s="12"/>
      <c r="DS950" s="12"/>
      <c r="DT950" s="12"/>
      <c r="DU950" s="12"/>
      <c r="DV950" s="12"/>
      <c r="DW950" s="12"/>
      <c r="DX950" s="12"/>
      <c r="DY950" s="12"/>
      <c r="DZ950" s="12"/>
      <c r="EA950" s="12"/>
      <c r="EB950" s="12"/>
      <c r="EC950" s="12"/>
      <c r="ED950" s="12"/>
      <c r="EE950" s="12"/>
      <c r="EF950" s="12"/>
      <c r="EG950" s="12"/>
      <c r="EH950" s="12"/>
      <c r="EI950" s="12"/>
      <c r="EJ950" s="12"/>
      <c r="EK950" s="12"/>
      <c r="EL950" s="12"/>
      <c r="EM950" s="12"/>
      <c r="EN950" s="12"/>
      <c r="EO950" s="12"/>
      <c r="EP950" s="12"/>
      <c r="EQ950" s="12"/>
      <c r="ER950" s="12"/>
      <c r="ES950" s="12"/>
      <c r="ET950" s="12"/>
      <c r="EU950" s="12"/>
      <c r="EV950" s="12"/>
      <c r="EW950" s="12"/>
      <c r="EX950" s="12"/>
      <c r="EY950" s="12"/>
      <c r="EZ950" s="12"/>
      <c r="FA950" s="12"/>
      <c r="FB950" s="12"/>
      <c r="FC950" s="12"/>
      <c r="FD950" s="12"/>
      <c r="FE950" s="12"/>
      <c r="FF950" s="12"/>
      <c r="FG950" s="12"/>
    </row>
    <row r="951" spans="1:163" ht="12.75" x14ac:dyDescent="0.2">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12"/>
      <c r="BH951" s="12"/>
      <c r="BI951" s="12"/>
      <c r="BJ951" s="12"/>
      <c r="BK951" s="12"/>
      <c r="BL951" s="12"/>
      <c r="BM951" s="12"/>
      <c r="BN951" s="12"/>
      <c r="BO951" s="12"/>
      <c r="BP951" s="12"/>
      <c r="BQ951" s="12"/>
      <c r="BR951" s="12"/>
      <c r="BS951" s="12"/>
      <c r="BT951" s="12"/>
      <c r="BU951" s="12"/>
      <c r="BV951" s="12"/>
      <c r="BW951" s="12"/>
      <c r="BX951" s="12"/>
      <c r="BY951" s="12"/>
      <c r="BZ951" s="12"/>
      <c r="CA951" s="12"/>
      <c r="CB951" s="141"/>
      <c r="CC951" s="12"/>
      <c r="CD951" s="12"/>
      <c r="CE951" s="12"/>
      <c r="CF951" s="12"/>
      <c r="CG951" s="12"/>
      <c r="CH951" s="12"/>
      <c r="CI951" s="12"/>
      <c r="CJ951" s="12"/>
      <c r="CK951" s="12"/>
      <c r="CL951" s="12"/>
      <c r="CM951" s="12"/>
      <c r="CN951" s="12"/>
      <c r="CO951" s="12"/>
      <c r="CP951" s="12"/>
      <c r="CQ951" s="12"/>
      <c r="CR951" s="12"/>
      <c r="CS951" s="12"/>
      <c r="CT951" s="12"/>
      <c r="CU951" s="12"/>
      <c r="CV951" s="12"/>
      <c r="CW951" s="12"/>
      <c r="CX951" s="12"/>
      <c r="CY951" s="12"/>
      <c r="CZ951" s="12"/>
      <c r="DA951" s="12"/>
      <c r="DB951" s="12"/>
      <c r="DC951" s="12"/>
      <c r="DD951" s="12"/>
      <c r="DE951" s="12"/>
      <c r="DF951" s="12"/>
      <c r="DG951" s="12"/>
      <c r="DH951" s="12"/>
      <c r="DI951" s="12"/>
      <c r="DJ951" s="12"/>
      <c r="DK951" s="12"/>
      <c r="DL951" s="12"/>
      <c r="DM951" s="12"/>
      <c r="DN951" s="12"/>
      <c r="DO951" s="12"/>
      <c r="DP951" s="12"/>
      <c r="DQ951" s="12"/>
      <c r="DR951" s="12"/>
      <c r="DS951" s="12"/>
      <c r="DT951" s="12"/>
      <c r="DU951" s="12"/>
      <c r="DV951" s="12"/>
      <c r="DW951" s="12"/>
      <c r="DX951" s="12"/>
      <c r="DY951" s="12"/>
      <c r="DZ951" s="12"/>
      <c r="EA951" s="12"/>
      <c r="EB951" s="12"/>
      <c r="EC951" s="12"/>
      <c r="ED951" s="12"/>
      <c r="EE951" s="12"/>
      <c r="EF951" s="12"/>
      <c r="EG951" s="12"/>
      <c r="EH951" s="12"/>
      <c r="EI951" s="12"/>
      <c r="EJ951" s="12"/>
      <c r="EK951" s="12"/>
      <c r="EL951" s="12"/>
      <c r="EM951" s="12"/>
      <c r="EN951" s="12"/>
      <c r="EO951" s="12"/>
      <c r="EP951" s="12"/>
      <c r="EQ951" s="12"/>
      <c r="ER951" s="12"/>
      <c r="ES951" s="12"/>
      <c r="ET951" s="12"/>
      <c r="EU951" s="12"/>
      <c r="EV951" s="12"/>
      <c r="EW951" s="12"/>
      <c r="EX951" s="12"/>
      <c r="EY951" s="12"/>
      <c r="EZ951" s="12"/>
      <c r="FA951" s="12"/>
      <c r="FB951" s="12"/>
      <c r="FC951" s="12"/>
      <c r="FD951" s="12"/>
      <c r="FE951" s="12"/>
      <c r="FF951" s="12"/>
      <c r="FG951" s="12"/>
    </row>
    <row r="952" spans="1:163" ht="12.75" x14ac:dyDescent="0.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12"/>
      <c r="BH952" s="12"/>
      <c r="BI952" s="12"/>
      <c r="BJ952" s="12"/>
      <c r="BK952" s="12"/>
      <c r="BL952" s="12"/>
      <c r="BM952" s="12"/>
      <c r="BN952" s="12"/>
      <c r="BO952" s="12"/>
      <c r="BP952" s="12"/>
      <c r="BQ952" s="12"/>
      <c r="BR952" s="12"/>
      <c r="BS952" s="12"/>
      <c r="BT952" s="12"/>
      <c r="BU952" s="12"/>
      <c r="BV952" s="12"/>
      <c r="BW952" s="12"/>
      <c r="BX952" s="12"/>
      <c r="BY952" s="12"/>
      <c r="BZ952" s="12"/>
      <c r="CA952" s="12"/>
      <c r="CB952" s="141"/>
      <c r="CC952" s="12"/>
      <c r="CD952" s="12"/>
      <c r="CE952" s="12"/>
      <c r="CF952" s="12"/>
      <c r="CG952" s="12"/>
      <c r="CH952" s="12"/>
      <c r="CI952" s="12"/>
      <c r="CJ952" s="12"/>
      <c r="CK952" s="12"/>
      <c r="CL952" s="12"/>
      <c r="CM952" s="12"/>
      <c r="CN952" s="12"/>
      <c r="CO952" s="12"/>
      <c r="CP952" s="12"/>
      <c r="CQ952" s="12"/>
      <c r="CR952" s="12"/>
      <c r="CS952" s="12"/>
      <c r="CT952" s="12"/>
      <c r="CU952" s="12"/>
      <c r="CV952" s="12"/>
      <c r="CW952" s="12"/>
      <c r="CX952" s="12"/>
      <c r="CY952" s="12"/>
      <c r="CZ952" s="12"/>
      <c r="DA952" s="12"/>
      <c r="DB952" s="12"/>
      <c r="DC952" s="12"/>
      <c r="DD952" s="12"/>
      <c r="DE952" s="12"/>
      <c r="DF952" s="12"/>
      <c r="DG952" s="12"/>
      <c r="DH952" s="12"/>
      <c r="DI952" s="12"/>
      <c r="DJ952" s="12"/>
      <c r="DK952" s="12"/>
      <c r="DL952" s="12"/>
      <c r="DM952" s="12"/>
      <c r="DN952" s="12"/>
      <c r="DO952" s="12"/>
      <c r="DP952" s="12"/>
      <c r="DQ952" s="12"/>
      <c r="DR952" s="12"/>
      <c r="DS952" s="12"/>
      <c r="DT952" s="12"/>
      <c r="DU952" s="12"/>
      <c r="DV952" s="12"/>
      <c r="DW952" s="12"/>
      <c r="DX952" s="12"/>
      <c r="DY952" s="12"/>
      <c r="DZ952" s="12"/>
      <c r="EA952" s="12"/>
      <c r="EB952" s="12"/>
      <c r="EC952" s="12"/>
      <c r="ED952" s="12"/>
      <c r="EE952" s="12"/>
      <c r="EF952" s="12"/>
      <c r="EG952" s="12"/>
      <c r="EH952" s="12"/>
      <c r="EI952" s="12"/>
      <c r="EJ952" s="12"/>
      <c r="EK952" s="12"/>
      <c r="EL952" s="12"/>
      <c r="EM952" s="12"/>
      <c r="EN952" s="12"/>
      <c r="EO952" s="12"/>
      <c r="EP952" s="12"/>
      <c r="EQ952" s="12"/>
      <c r="ER952" s="12"/>
      <c r="ES952" s="12"/>
      <c r="ET952" s="12"/>
      <c r="EU952" s="12"/>
      <c r="EV952" s="12"/>
      <c r="EW952" s="12"/>
      <c r="EX952" s="12"/>
      <c r="EY952" s="12"/>
      <c r="EZ952" s="12"/>
      <c r="FA952" s="12"/>
      <c r="FB952" s="12"/>
      <c r="FC952" s="12"/>
      <c r="FD952" s="12"/>
      <c r="FE952" s="12"/>
      <c r="FF952" s="12"/>
      <c r="FG952" s="12"/>
    </row>
    <row r="953" spans="1:163" ht="12.75" x14ac:dyDescent="0.2">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12"/>
      <c r="BH953" s="12"/>
      <c r="BI953" s="12"/>
      <c r="BJ953" s="12"/>
      <c r="BK953" s="12"/>
      <c r="BL953" s="12"/>
      <c r="BM953" s="12"/>
      <c r="BN953" s="12"/>
      <c r="BO953" s="12"/>
      <c r="BP953" s="12"/>
      <c r="BQ953" s="12"/>
      <c r="BR953" s="12"/>
      <c r="BS953" s="12"/>
      <c r="BT953" s="12"/>
      <c r="BU953" s="12"/>
      <c r="BV953" s="12"/>
      <c r="BW953" s="12"/>
      <c r="BX953" s="12"/>
      <c r="BY953" s="12"/>
      <c r="BZ953" s="12"/>
      <c r="CA953" s="12"/>
      <c r="CB953" s="141"/>
      <c r="CC953" s="12"/>
      <c r="CD953" s="12"/>
      <c r="CE953" s="12"/>
      <c r="CF953" s="12"/>
      <c r="CG953" s="12"/>
      <c r="CH953" s="12"/>
      <c r="CI953" s="12"/>
      <c r="CJ953" s="12"/>
      <c r="CK953" s="12"/>
      <c r="CL953" s="12"/>
      <c r="CM953" s="12"/>
      <c r="CN953" s="12"/>
      <c r="CO953" s="12"/>
      <c r="CP953" s="12"/>
      <c r="CQ953" s="12"/>
      <c r="CR953" s="12"/>
      <c r="CS953" s="12"/>
      <c r="CT953" s="12"/>
      <c r="CU953" s="12"/>
      <c r="CV953" s="12"/>
      <c r="CW953" s="12"/>
      <c r="CX953" s="12"/>
      <c r="CY953" s="12"/>
      <c r="CZ953" s="12"/>
      <c r="DA953" s="12"/>
      <c r="DB953" s="12"/>
      <c r="DC953" s="12"/>
      <c r="DD953" s="12"/>
      <c r="DE953" s="12"/>
      <c r="DF953" s="12"/>
      <c r="DG953" s="12"/>
      <c r="DH953" s="12"/>
      <c r="DI953" s="12"/>
      <c r="DJ953" s="12"/>
      <c r="DK953" s="12"/>
      <c r="DL953" s="12"/>
      <c r="DM953" s="12"/>
      <c r="DN953" s="12"/>
      <c r="DO953" s="12"/>
      <c r="DP953" s="12"/>
      <c r="DQ953" s="12"/>
      <c r="DR953" s="12"/>
      <c r="DS953" s="12"/>
      <c r="DT953" s="12"/>
      <c r="DU953" s="12"/>
      <c r="DV953" s="12"/>
      <c r="DW953" s="12"/>
      <c r="DX953" s="12"/>
      <c r="DY953" s="12"/>
      <c r="DZ953" s="12"/>
      <c r="EA953" s="12"/>
      <c r="EB953" s="12"/>
      <c r="EC953" s="12"/>
      <c r="ED953" s="12"/>
      <c r="EE953" s="12"/>
      <c r="EF953" s="12"/>
      <c r="EG953" s="12"/>
      <c r="EH953" s="12"/>
      <c r="EI953" s="12"/>
      <c r="EJ953" s="12"/>
      <c r="EK953" s="12"/>
      <c r="EL953" s="12"/>
      <c r="EM953" s="12"/>
      <c r="EN953" s="12"/>
      <c r="EO953" s="12"/>
      <c r="EP953" s="12"/>
      <c r="EQ953" s="12"/>
      <c r="ER953" s="12"/>
      <c r="ES953" s="12"/>
      <c r="ET953" s="12"/>
      <c r="EU953" s="12"/>
      <c r="EV953" s="12"/>
      <c r="EW953" s="12"/>
      <c r="EX953" s="12"/>
      <c r="EY953" s="12"/>
      <c r="EZ953" s="12"/>
      <c r="FA953" s="12"/>
      <c r="FB953" s="12"/>
      <c r="FC953" s="12"/>
      <c r="FD953" s="12"/>
      <c r="FE953" s="12"/>
      <c r="FF953" s="12"/>
      <c r="FG953" s="12"/>
    </row>
    <row r="954" spans="1:163" ht="12.75" x14ac:dyDescent="0.2">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12"/>
      <c r="BH954" s="12"/>
      <c r="BI954" s="12"/>
      <c r="BJ954" s="12"/>
      <c r="BK954" s="12"/>
      <c r="BL954" s="12"/>
      <c r="BM954" s="12"/>
      <c r="BN954" s="12"/>
      <c r="BO954" s="12"/>
      <c r="BP954" s="12"/>
      <c r="BQ954" s="12"/>
      <c r="BR954" s="12"/>
      <c r="BS954" s="12"/>
      <c r="BT954" s="12"/>
      <c r="BU954" s="12"/>
      <c r="BV954" s="12"/>
      <c r="BW954" s="12"/>
      <c r="BX954" s="12"/>
      <c r="BY954" s="12"/>
      <c r="BZ954" s="12"/>
      <c r="CA954" s="12"/>
      <c r="CB954" s="141"/>
      <c r="CC954" s="12"/>
      <c r="CD954" s="12"/>
      <c r="CE954" s="12"/>
      <c r="CF954" s="12"/>
      <c r="CG954" s="12"/>
      <c r="CH954" s="12"/>
      <c r="CI954" s="12"/>
      <c r="CJ954" s="12"/>
      <c r="CK954" s="12"/>
      <c r="CL954" s="12"/>
      <c r="CM954" s="12"/>
      <c r="CN954" s="12"/>
      <c r="CO954" s="12"/>
      <c r="CP954" s="12"/>
      <c r="CQ954" s="12"/>
      <c r="CR954" s="12"/>
      <c r="CS954" s="12"/>
      <c r="CT954" s="12"/>
      <c r="CU954" s="12"/>
      <c r="CV954" s="12"/>
      <c r="CW954" s="12"/>
      <c r="CX954" s="12"/>
      <c r="CY954" s="12"/>
      <c r="CZ954" s="12"/>
      <c r="DA954" s="12"/>
      <c r="DB954" s="12"/>
      <c r="DC954" s="12"/>
      <c r="DD954" s="12"/>
      <c r="DE954" s="12"/>
      <c r="DF954" s="12"/>
      <c r="DG954" s="12"/>
      <c r="DH954" s="12"/>
      <c r="DI954" s="12"/>
      <c r="DJ954" s="12"/>
      <c r="DK954" s="12"/>
      <c r="DL954" s="12"/>
      <c r="DM954" s="12"/>
      <c r="DN954" s="12"/>
      <c r="DO954" s="12"/>
      <c r="DP954" s="12"/>
      <c r="DQ954" s="12"/>
      <c r="DR954" s="12"/>
      <c r="DS954" s="12"/>
      <c r="DT954" s="12"/>
      <c r="DU954" s="12"/>
      <c r="DV954" s="12"/>
      <c r="DW954" s="12"/>
      <c r="DX954" s="12"/>
      <c r="DY954" s="12"/>
      <c r="DZ954" s="12"/>
      <c r="EA954" s="12"/>
      <c r="EB954" s="12"/>
      <c r="EC954" s="12"/>
      <c r="ED954" s="12"/>
      <c r="EE954" s="12"/>
      <c r="EF954" s="12"/>
      <c r="EG954" s="12"/>
      <c r="EH954" s="12"/>
      <c r="EI954" s="12"/>
      <c r="EJ954" s="12"/>
      <c r="EK954" s="12"/>
      <c r="EL954" s="12"/>
      <c r="EM954" s="12"/>
      <c r="EN954" s="12"/>
      <c r="EO954" s="12"/>
      <c r="EP954" s="12"/>
      <c r="EQ954" s="12"/>
      <c r="ER954" s="12"/>
      <c r="ES954" s="12"/>
      <c r="ET954" s="12"/>
      <c r="EU954" s="12"/>
      <c r="EV954" s="12"/>
      <c r="EW954" s="12"/>
      <c r="EX954" s="12"/>
      <c r="EY954" s="12"/>
      <c r="EZ954" s="12"/>
      <c r="FA954" s="12"/>
      <c r="FB954" s="12"/>
      <c r="FC954" s="12"/>
      <c r="FD954" s="12"/>
      <c r="FE954" s="12"/>
      <c r="FF954" s="12"/>
      <c r="FG954" s="12"/>
    </row>
    <row r="955" spans="1:163" ht="12.75" x14ac:dyDescent="0.2">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12"/>
      <c r="BH955" s="12"/>
      <c r="BI955" s="12"/>
      <c r="BJ955" s="12"/>
      <c r="BK955" s="12"/>
      <c r="BL955" s="12"/>
      <c r="BM955" s="12"/>
      <c r="BN955" s="12"/>
      <c r="BO955" s="12"/>
      <c r="BP955" s="12"/>
      <c r="BQ955" s="12"/>
      <c r="BR955" s="12"/>
      <c r="BS955" s="12"/>
      <c r="BT955" s="12"/>
      <c r="BU955" s="12"/>
      <c r="BV955" s="12"/>
      <c r="BW955" s="12"/>
      <c r="BX955" s="12"/>
      <c r="BY955" s="12"/>
      <c r="BZ955" s="12"/>
      <c r="CA955" s="12"/>
      <c r="CB955" s="141"/>
      <c r="CC955" s="12"/>
      <c r="CD955" s="12"/>
      <c r="CE955" s="12"/>
      <c r="CF955" s="12"/>
      <c r="CG955" s="12"/>
      <c r="CH955" s="12"/>
      <c r="CI955" s="12"/>
      <c r="CJ955" s="12"/>
      <c r="CK955" s="12"/>
      <c r="CL955" s="12"/>
      <c r="CM955" s="12"/>
      <c r="CN955" s="12"/>
      <c r="CO955" s="12"/>
      <c r="CP955" s="12"/>
      <c r="CQ955" s="12"/>
      <c r="CR955" s="12"/>
      <c r="CS955" s="12"/>
      <c r="CT955" s="12"/>
      <c r="CU955" s="12"/>
      <c r="CV955" s="12"/>
      <c r="CW955" s="12"/>
      <c r="CX955" s="12"/>
      <c r="CY955" s="12"/>
      <c r="CZ955" s="12"/>
      <c r="DA955" s="12"/>
      <c r="DB955" s="12"/>
      <c r="DC955" s="12"/>
      <c r="DD955" s="12"/>
      <c r="DE955" s="12"/>
      <c r="DF955" s="12"/>
      <c r="DG955" s="12"/>
      <c r="DH955" s="12"/>
      <c r="DI955" s="12"/>
      <c r="DJ955" s="12"/>
      <c r="DK955" s="12"/>
      <c r="DL955" s="12"/>
      <c r="DM955" s="12"/>
      <c r="DN955" s="12"/>
      <c r="DO955" s="12"/>
      <c r="DP955" s="12"/>
      <c r="DQ955" s="12"/>
      <c r="DR955" s="12"/>
      <c r="DS955" s="12"/>
      <c r="DT955" s="12"/>
      <c r="DU955" s="12"/>
      <c r="DV955" s="12"/>
      <c r="DW955" s="12"/>
      <c r="DX955" s="12"/>
      <c r="DY955" s="12"/>
      <c r="DZ955" s="12"/>
      <c r="EA955" s="12"/>
      <c r="EB955" s="12"/>
      <c r="EC955" s="12"/>
      <c r="ED955" s="12"/>
      <c r="EE955" s="12"/>
      <c r="EF955" s="12"/>
      <c r="EG955" s="12"/>
      <c r="EH955" s="12"/>
      <c r="EI955" s="12"/>
      <c r="EJ955" s="12"/>
      <c r="EK955" s="12"/>
      <c r="EL955" s="12"/>
      <c r="EM955" s="12"/>
      <c r="EN955" s="12"/>
      <c r="EO955" s="12"/>
      <c r="EP955" s="12"/>
      <c r="EQ955" s="12"/>
      <c r="ER955" s="12"/>
      <c r="ES955" s="12"/>
      <c r="ET955" s="12"/>
      <c r="EU955" s="12"/>
      <c r="EV955" s="12"/>
      <c r="EW955" s="12"/>
      <c r="EX955" s="12"/>
      <c r="EY955" s="12"/>
      <c r="EZ955" s="12"/>
      <c r="FA955" s="12"/>
      <c r="FB955" s="12"/>
      <c r="FC955" s="12"/>
      <c r="FD955" s="12"/>
      <c r="FE955" s="12"/>
      <c r="FF955" s="12"/>
      <c r="FG955" s="12"/>
    </row>
    <row r="956" spans="1:163" ht="12.75" x14ac:dyDescent="0.2">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12"/>
      <c r="BH956" s="12"/>
      <c r="BI956" s="12"/>
      <c r="BJ956" s="12"/>
      <c r="BK956" s="12"/>
      <c r="BL956" s="12"/>
      <c r="BM956" s="12"/>
      <c r="BN956" s="12"/>
      <c r="BO956" s="12"/>
      <c r="BP956" s="12"/>
      <c r="BQ956" s="12"/>
      <c r="BR956" s="12"/>
      <c r="BS956" s="12"/>
      <c r="BT956" s="12"/>
      <c r="BU956" s="12"/>
      <c r="BV956" s="12"/>
      <c r="BW956" s="12"/>
      <c r="BX956" s="12"/>
      <c r="BY956" s="12"/>
      <c r="BZ956" s="12"/>
      <c r="CA956" s="12"/>
      <c r="CB956" s="141"/>
      <c r="CC956" s="12"/>
      <c r="CD956" s="12"/>
      <c r="CE956" s="12"/>
      <c r="CF956" s="12"/>
      <c r="CG956" s="12"/>
      <c r="CH956" s="12"/>
      <c r="CI956" s="12"/>
      <c r="CJ956" s="12"/>
      <c r="CK956" s="12"/>
      <c r="CL956" s="12"/>
      <c r="CM956" s="12"/>
      <c r="CN956" s="12"/>
      <c r="CO956" s="12"/>
      <c r="CP956" s="12"/>
      <c r="CQ956" s="12"/>
      <c r="CR956" s="12"/>
      <c r="CS956" s="12"/>
      <c r="CT956" s="12"/>
      <c r="CU956" s="12"/>
      <c r="CV956" s="12"/>
      <c r="CW956" s="12"/>
      <c r="CX956" s="12"/>
      <c r="CY956" s="12"/>
      <c r="CZ956" s="12"/>
      <c r="DA956" s="12"/>
      <c r="DB956" s="12"/>
      <c r="DC956" s="12"/>
      <c r="DD956" s="12"/>
      <c r="DE956" s="12"/>
      <c r="DF956" s="12"/>
      <c r="DG956" s="12"/>
      <c r="DH956" s="12"/>
      <c r="DI956" s="12"/>
      <c r="DJ956" s="12"/>
      <c r="DK956" s="12"/>
      <c r="DL956" s="12"/>
      <c r="DM956" s="12"/>
      <c r="DN956" s="12"/>
      <c r="DO956" s="12"/>
      <c r="DP956" s="12"/>
      <c r="DQ956" s="12"/>
      <c r="DR956" s="12"/>
      <c r="DS956" s="12"/>
      <c r="DT956" s="12"/>
      <c r="DU956" s="12"/>
      <c r="DV956" s="12"/>
      <c r="DW956" s="12"/>
      <c r="DX956" s="12"/>
      <c r="DY956" s="12"/>
      <c r="DZ956" s="12"/>
      <c r="EA956" s="12"/>
      <c r="EB956" s="12"/>
      <c r="EC956" s="12"/>
      <c r="ED956" s="12"/>
      <c r="EE956" s="12"/>
      <c r="EF956" s="12"/>
      <c r="EG956" s="12"/>
      <c r="EH956" s="12"/>
      <c r="EI956" s="12"/>
      <c r="EJ956" s="12"/>
      <c r="EK956" s="12"/>
      <c r="EL956" s="12"/>
      <c r="EM956" s="12"/>
      <c r="EN956" s="12"/>
      <c r="EO956" s="12"/>
      <c r="EP956" s="12"/>
      <c r="EQ956" s="12"/>
      <c r="ER956" s="12"/>
      <c r="ES956" s="12"/>
      <c r="ET956" s="12"/>
      <c r="EU956" s="12"/>
      <c r="EV956" s="12"/>
      <c r="EW956" s="12"/>
      <c r="EX956" s="12"/>
      <c r="EY956" s="12"/>
      <c r="EZ956" s="12"/>
      <c r="FA956" s="12"/>
      <c r="FB956" s="12"/>
      <c r="FC956" s="12"/>
      <c r="FD956" s="12"/>
      <c r="FE956" s="12"/>
      <c r="FF956" s="12"/>
      <c r="FG956" s="12"/>
    </row>
    <row r="957" spans="1:163" ht="12.75" x14ac:dyDescent="0.2">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12"/>
      <c r="BH957" s="12"/>
      <c r="BI957" s="12"/>
      <c r="BJ957" s="12"/>
      <c r="BK957" s="12"/>
      <c r="BL957" s="12"/>
      <c r="BM957" s="12"/>
      <c r="BN957" s="12"/>
      <c r="BO957" s="12"/>
      <c r="BP957" s="12"/>
      <c r="BQ957" s="12"/>
      <c r="BR957" s="12"/>
      <c r="BS957" s="12"/>
      <c r="BT957" s="12"/>
      <c r="BU957" s="12"/>
      <c r="BV957" s="12"/>
      <c r="BW957" s="12"/>
      <c r="BX957" s="12"/>
      <c r="BY957" s="12"/>
      <c r="BZ957" s="12"/>
      <c r="CA957" s="12"/>
      <c r="CB957" s="141"/>
      <c r="CC957" s="12"/>
      <c r="CD957" s="12"/>
      <c r="CE957" s="12"/>
      <c r="CF957" s="12"/>
      <c r="CG957" s="12"/>
      <c r="CH957" s="12"/>
      <c r="CI957" s="12"/>
      <c r="CJ957" s="12"/>
      <c r="CK957" s="12"/>
      <c r="CL957" s="12"/>
      <c r="CM957" s="12"/>
      <c r="CN957" s="12"/>
      <c r="CO957" s="12"/>
      <c r="CP957" s="12"/>
      <c r="CQ957" s="12"/>
      <c r="CR957" s="12"/>
      <c r="CS957" s="12"/>
      <c r="CT957" s="12"/>
      <c r="CU957" s="12"/>
      <c r="CV957" s="12"/>
      <c r="CW957" s="12"/>
      <c r="CX957" s="12"/>
      <c r="CY957" s="12"/>
      <c r="CZ957" s="12"/>
      <c r="DA957" s="12"/>
      <c r="DB957" s="12"/>
      <c r="DC957" s="12"/>
      <c r="DD957" s="12"/>
      <c r="DE957" s="12"/>
      <c r="DF957" s="12"/>
      <c r="DG957" s="12"/>
      <c r="DH957" s="12"/>
      <c r="DI957" s="12"/>
      <c r="DJ957" s="12"/>
      <c r="DK957" s="12"/>
      <c r="DL957" s="12"/>
      <c r="DM957" s="12"/>
      <c r="DN957" s="12"/>
      <c r="DO957" s="12"/>
      <c r="DP957" s="12"/>
      <c r="DQ957" s="12"/>
      <c r="DR957" s="12"/>
      <c r="DS957" s="12"/>
      <c r="DT957" s="12"/>
      <c r="DU957" s="12"/>
      <c r="DV957" s="12"/>
      <c r="DW957" s="12"/>
      <c r="DX957" s="12"/>
      <c r="DY957" s="12"/>
      <c r="DZ957" s="12"/>
      <c r="EA957" s="12"/>
      <c r="EB957" s="12"/>
      <c r="EC957" s="12"/>
      <c r="ED957" s="12"/>
      <c r="EE957" s="12"/>
      <c r="EF957" s="12"/>
      <c r="EG957" s="12"/>
      <c r="EH957" s="12"/>
      <c r="EI957" s="12"/>
      <c r="EJ957" s="12"/>
      <c r="EK957" s="12"/>
      <c r="EL957" s="12"/>
      <c r="EM957" s="12"/>
      <c r="EN957" s="12"/>
      <c r="EO957" s="12"/>
      <c r="EP957" s="12"/>
      <c r="EQ957" s="12"/>
      <c r="ER957" s="12"/>
      <c r="ES957" s="12"/>
      <c r="ET957" s="12"/>
      <c r="EU957" s="12"/>
      <c r="EV957" s="12"/>
      <c r="EW957" s="12"/>
      <c r="EX957" s="12"/>
      <c r="EY957" s="12"/>
      <c r="EZ957" s="12"/>
      <c r="FA957" s="12"/>
      <c r="FB957" s="12"/>
      <c r="FC957" s="12"/>
      <c r="FD957" s="12"/>
      <c r="FE957" s="12"/>
      <c r="FF957" s="12"/>
      <c r="FG957" s="12"/>
    </row>
    <row r="958" spans="1:163" ht="12.75" x14ac:dyDescent="0.2">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12"/>
      <c r="BH958" s="12"/>
      <c r="BI958" s="12"/>
      <c r="BJ958" s="12"/>
      <c r="BK958" s="12"/>
      <c r="BL958" s="12"/>
      <c r="BM958" s="12"/>
      <c r="BN958" s="12"/>
      <c r="BO958" s="12"/>
      <c r="BP958" s="12"/>
      <c r="BQ958" s="12"/>
      <c r="BR958" s="12"/>
      <c r="BS958" s="12"/>
      <c r="BT958" s="12"/>
      <c r="BU958" s="12"/>
      <c r="BV958" s="12"/>
      <c r="BW958" s="12"/>
      <c r="BX958" s="12"/>
      <c r="BY958" s="12"/>
      <c r="BZ958" s="12"/>
      <c r="CA958" s="12"/>
      <c r="CB958" s="141"/>
      <c r="CC958" s="12"/>
      <c r="CD958" s="12"/>
      <c r="CE958" s="12"/>
      <c r="CF958" s="12"/>
      <c r="CG958" s="12"/>
      <c r="CH958" s="12"/>
      <c r="CI958" s="12"/>
      <c r="CJ958" s="12"/>
      <c r="CK958" s="12"/>
      <c r="CL958" s="12"/>
      <c r="CM958" s="12"/>
      <c r="CN958" s="12"/>
      <c r="CO958" s="12"/>
      <c r="CP958" s="12"/>
      <c r="CQ958" s="12"/>
      <c r="CR958" s="12"/>
      <c r="CS958" s="12"/>
      <c r="CT958" s="12"/>
      <c r="CU958" s="12"/>
      <c r="CV958" s="12"/>
      <c r="CW958" s="12"/>
      <c r="CX958" s="12"/>
      <c r="CY958" s="12"/>
      <c r="CZ958" s="12"/>
      <c r="DA958" s="12"/>
      <c r="DB958" s="12"/>
      <c r="DC958" s="12"/>
      <c r="DD958" s="12"/>
      <c r="DE958" s="12"/>
      <c r="DF958" s="12"/>
      <c r="DG958" s="12"/>
      <c r="DH958" s="12"/>
      <c r="DI958" s="12"/>
      <c r="DJ958" s="12"/>
      <c r="DK958" s="12"/>
      <c r="DL958" s="12"/>
      <c r="DM958" s="12"/>
      <c r="DN958" s="12"/>
      <c r="DO958" s="12"/>
      <c r="DP958" s="12"/>
      <c r="DQ958" s="12"/>
      <c r="DR958" s="12"/>
      <c r="DS958" s="12"/>
      <c r="DT958" s="12"/>
      <c r="DU958" s="12"/>
      <c r="DV958" s="12"/>
      <c r="DW958" s="12"/>
      <c r="DX958" s="12"/>
      <c r="DY958" s="12"/>
      <c r="DZ958" s="12"/>
      <c r="EA958" s="12"/>
      <c r="EB958" s="12"/>
      <c r="EC958" s="12"/>
      <c r="ED958" s="12"/>
      <c r="EE958" s="12"/>
      <c r="EF958" s="12"/>
      <c r="EG958" s="12"/>
      <c r="EH958" s="12"/>
      <c r="EI958" s="12"/>
      <c r="EJ958" s="12"/>
      <c r="EK958" s="12"/>
      <c r="EL958" s="12"/>
      <c r="EM958" s="12"/>
      <c r="EN958" s="12"/>
      <c r="EO958" s="12"/>
      <c r="EP958" s="12"/>
      <c r="EQ958" s="12"/>
      <c r="ER958" s="12"/>
      <c r="ES958" s="12"/>
      <c r="ET958" s="12"/>
      <c r="EU958" s="12"/>
      <c r="EV958" s="12"/>
      <c r="EW958" s="12"/>
      <c r="EX958" s="12"/>
      <c r="EY958" s="12"/>
      <c r="EZ958" s="12"/>
      <c r="FA958" s="12"/>
      <c r="FB958" s="12"/>
      <c r="FC958" s="12"/>
      <c r="FD958" s="12"/>
      <c r="FE958" s="12"/>
      <c r="FF958" s="12"/>
      <c r="FG958" s="12"/>
    </row>
    <row r="959" spans="1:163" ht="12.75" x14ac:dyDescent="0.2">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12"/>
      <c r="BH959" s="12"/>
      <c r="BI959" s="12"/>
      <c r="BJ959" s="12"/>
      <c r="BK959" s="12"/>
      <c r="BL959" s="12"/>
      <c r="BM959" s="12"/>
      <c r="BN959" s="12"/>
      <c r="BO959" s="12"/>
      <c r="BP959" s="12"/>
      <c r="BQ959" s="12"/>
      <c r="BR959" s="12"/>
      <c r="BS959" s="12"/>
      <c r="BT959" s="12"/>
      <c r="BU959" s="12"/>
      <c r="BV959" s="12"/>
      <c r="BW959" s="12"/>
      <c r="BX959" s="12"/>
      <c r="BY959" s="12"/>
      <c r="BZ959" s="12"/>
      <c r="CA959" s="12"/>
      <c r="CB959" s="141"/>
      <c r="CC959" s="12"/>
      <c r="CD959" s="12"/>
      <c r="CE959" s="12"/>
      <c r="CF959" s="12"/>
      <c r="CG959" s="12"/>
      <c r="CH959" s="12"/>
      <c r="CI959" s="12"/>
      <c r="CJ959" s="12"/>
      <c r="CK959" s="12"/>
      <c r="CL959" s="12"/>
      <c r="CM959" s="12"/>
      <c r="CN959" s="12"/>
      <c r="CO959" s="12"/>
      <c r="CP959" s="12"/>
      <c r="CQ959" s="12"/>
      <c r="CR959" s="12"/>
      <c r="CS959" s="12"/>
      <c r="CT959" s="12"/>
      <c r="CU959" s="12"/>
      <c r="CV959" s="12"/>
      <c r="CW959" s="12"/>
      <c r="CX959" s="12"/>
      <c r="CY959" s="12"/>
      <c r="CZ959" s="12"/>
      <c r="DA959" s="12"/>
      <c r="DB959" s="12"/>
      <c r="DC959" s="12"/>
      <c r="DD959" s="12"/>
      <c r="DE959" s="12"/>
      <c r="DF959" s="12"/>
      <c r="DG959" s="12"/>
      <c r="DH959" s="12"/>
      <c r="DI959" s="12"/>
      <c r="DJ959" s="12"/>
      <c r="DK959" s="12"/>
      <c r="DL959" s="12"/>
      <c r="DM959" s="12"/>
      <c r="DN959" s="12"/>
      <c r="DO959" s="12"/>
      <c r="DP959" s="12"/>
      <c r="DQ959" s="12"/>
      <c r="DR959" s="12"/>
      <c r="DS959" s="12"/>
      <c r="DT959" s="12"/>
      <c r="DU959" s="12"/>
      <c r="DV959" s="12"/>
      <c r="DW959" s="12"/>
      <c r="DX959" s="12"/>
      <c r="DY959" s="12"/>
      <c r="DZ959" s="12"/>
      <c r="EA959" s="12"/>
      <c r="EB959" s="12"/>
      <c r="EC959" s="12"/>
      <c r="ED959" s="12"/>
      <c r="EE959" s="12"/>
      <c r="EF959" s="12"/>
      <c r="EG959" s="12"/>
      <c r="EH959" s="12"/>
      <c r="EI959" s="12"/>
      <c r="EJ959" s="12"/>
      <c r="EK959" s="12"/>
      <c r="EL959" s="12"/>
      <c r="EM959" s="12"/>
      <c r="EN959" s="12"/>
      <c r="EO959" s="12"/>
      <c r="EP959" s="12"/>
      <c r="EQ959" s="12"/>
      <c r="ER959" s="12"/>
      <c r="ES959" s="12"/>
      <c r="ET959" s="12"/>
      <c r="EU959" s="12"/>
      <c r="EV959" s="12"/>
      <c r="EW959" s="12"/>
      <c r="EX959" s="12"/>
      <c r="EY959" s="12"/>
      <c r="EZ959" s="12"/>
      <c r="FA959" s="12"/>
      <c r="FB959" s="12"/>
      <c r="FC959" s="12"/>
      <c r="FD959" s="12"/>
      <c r="FE959" s="12"/>
      <c r="FF959" s="12"/>
      <c r="FG959" s="12"/>
    </row>
    <row r="960" spans="1:163" ht="12.75" x14ac:dyDescent="0.2">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12"/>
      <c r="BH960" s="12"/>
      <c r="BI960" s="12"/>
      <c r="BJ960" s="12"/>
      <c r="BK960" s="12"/>
      <c r="BL960" s="12"/>
      <c r="BM960" s="12"/>
      <c r="BN960" s="12"/>
      <c r="BO960" s="12"/>
      <c r="BP960" s="12"/>
      <c r="BQ960" s="12"/>
      <c r="BR960" s="12"/>
      <c r="BS960" s="12"/>
      <c r="BT960" s="12"/>
      <c r="BU960" s="12"/>
      <c r="BV960" s="12"/>
      <c r="BW960" s="12"/>
      <c r="BX960" s="12"/>
      <c r="BY960" s="12"/>
      <c r="BZ960" s="12"/>
      <c r="CA960" s="12"/>
      <c r="CB960" s="141"/>
      <c r="CC960" s="12"/>
      <c r="CD960" s="12"/>
      <c r="CE960" s="12"/>
      <c r="CF960" s="12"/>
      <c r="CG960" s="12"/>
      <c r="CH960" s="12"/>
      <c r="CI960" s="12"/>
      <c r="CJ960" s="12"/>
      <c r="CK960" s="12"/>
      <c r="CL960" s="12"/>
      <c r="CM960" s="12"/>
      <c r="CN960" s="12"/>
      <c r="CO960" s="12"/>
      <c r="CP960" s="12"/>
      <c r="CQ960" s="12"/>
      <c r="CR960" s="12"/>
      <c r="CS960" s="12"/>
      <c r="CT960" s="12"/>
      <c r="CU960" s="12"/>
      <c r="CV960" s="12"/>
      <c r="CW960" s="12"/>
      <c r="CX960" s="12"/>
      <c r="CY960" s="12"/>
      <c r="CZ960" s="12"/>
      <c r="DA960" s="12"/>
      <c r="DB960" s="12"/>
      <c r="DC960" s="12"/>
      <c r="DD960" s="12"/>
      <c r="DE960" s="12"/>
      <c r="DF960" s="12"/>
      <c r="DG960" s="12"/>
      <c r="DH960" s="12"/>
      <c r="DI960" s="12"/>
      <c r="DJ960" s="12"/>
      <c r="DK960" s="12"/>
      <c r="DL960" s="12"/>
      <c r="DM960" s="12"/>
      <c r="DN960" s="12"/>
      <c r="DO960" s="12"/>
      <c r="DP960" s="12"/>
      <c r="DQ960" s="12"/>
      <c r="DR960" s="12"/>
      <c r="DS960" s="12"/>
      <c r="DT960" s="12"/>
      <c r="DU960" s="12"/>
      <c r="DV960" s="12"/>
      <c r="DW960" s="12"/>
      <c r="DX960" s="12"/>
      <c r="DY960" s="12"/>
      <c r="DZ960" s="12"/>
      <c r="EA960" s="12"/>
      <c r="EB960" s="12"/>
      <c r="EC960" s="12"/>
      <c r="ED960" s="12"/>
      <c r="EE960" s="12"/>
      <c r="EF960" s="12"/>
      <c r="EG960" s="12"/>
      <c r="EH960" s="12"/>
      <c r="EI960" s="12"/>
      <c r="EJ960" s="12"/>
      <c r="EK960" s="12"/>
      <c r="EL960" s="12"/>
      <c r="EM960" s="12"/>
      <c r="EN960" s="12"/>
      <c r="EO960" s="12"/>
      <c r="EP960" s="12"/>
      <c r="EQ960" s="12"/>
      <c r="ER960" s="12"/>
      <c r="ES960" s="12"/>
      <c r="ET960" s="12"/>
      <c r="EU960" s="12"/>
      <c r="EV960" s="12"/>
      <c r="EW960" s="12"/>
      <c r="EX960" s="12"/>
      <c r="EY960" s="12"/>
      <c r="EZ960" s="12"/>
      <c r="FA960" s="12"/>
      <c r="FB960" s="12"/>
      <c r="FC960" s="12"/>
      <c r="FD960" s="12"/>
      <c r="FE960" s="12"/>
      <c r="FF960" s="12"/>
      <c r="FG960" s="12"/>
    </row>
    <row r="961" spans="1:163" ht="12.75" x14ac:dyDescent="0.2">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12"/>
      <c r="BH961" s="12"/>
      <c r="BI961" s="12"/>
      <c r="BJ961" s="12"/>
      <c r="BK961" s="12"/>
      <c r="BL961" s="12"/>
      <c r="BM961" s="12"/>
      <c r="BN961" s="12"/>
      <c r="BO961" s="12"/>
      <c r="BP961" s="12"/>
      <c r="BQ961" s="12"/>
      <c r="BR961" s="12"/>
      <c r="BS961" s="12"/>
      <c r="BT961" s="12"/>
      <c r="BU961" s="12"/>
      <c r="BV961" s="12"/>
      <c r="BW961" s="12"/>
      <c r="BX961" s="12"/>
      <c r="BY961" s="12"/>
      <c r="BZ961" s="12"/>
      <c r="CA961" s="12"/>
      <c r="CB961" s="141"/>
      <c r="CC961" s="12"/>
      <c r="CD961" s="12"/>
      <c r="CE961" s="12"/>
      <c r="CF961" s="12"/>
      <c r="CG961" s="12"/>
      <c r="CH961" s="12"/>
      <c r="CI961" s="12"/>
      <c r="CJ961" s="12"/>
      <c r="CK961" s="12"/>
      <c r="CL961" s="12"/>
      <c r="CM961" s="12"/>
      <c r="CN961" s="12"/>
      <c r="CO961" s="12"/>
      <c r="CP961" s="12"/>
      <c r="CQ961" s="12"/>
      <c r="CR961" s="12"/>
      <c r="CS961" s="12"/>
      <c r="CT961" s="12"/>
      <c r="CU961" s="12"/>
      <c r="CV961" s="12"/>
      <c r="CW961" s="12"/>
      <c r="CX961" s="12"/>
      <c r="CY961" s="12"/>
      <c r="CZ961" s="12"/>
      <c r="DA961" s="12"/>
      <c r="DB961" s="12"/>
      <c r="DC961" s="12"/>
      <c r="DD961" s="12"/>
      <c r="DE961" s="12"/>
      <c r="DF961" s="12"/>
      <c r="DG961" s="12"/>
      <c r="DH961" s="12"/>
      <c r="DI961" s="12"/>
      <c r="DJ961" s="12"/>
      <c r="DK961" s="12"/>
      <c r="DL961" s="12"/>
      <c r="DM961" s="12"/>
      <c r="DN961" s="12"/>
      <c r="DO961" s="12"/>
      <c r="DP961" s="12"/>
      <c r="DQ961" s="12"/>
      <c r="DR961" s="12"/>
      <c r="DS961" s="12"/>
      <c r="DT961" s="12"/>
      <c r="DU961" s="12"/>
      <c r="DV961" s="12"/>
      <c r="DW961" s="12"/>
      <c r="DX961" s="12"/>
      <c r="DY961" s="12"/>
      <c r="DZ961" s="12"/>
      <c r="EA961" s="12"/>
      <c r="EB961" s="12"/>
      <c r="EC961" s="12"/>
      <c r="ED961" s="12"/>
      <c r="EE961" s="12"/>
      <c r="EF961" s="12"/>
      <c r="EG961" s="12"/>
      <c r="EH961" s="12"/>
      <c r="EI961" s="12"/>
      <c r="EJ961" s="12"/>
      <c r="EK961" s="12"/>
      <c r="EL961" s="12"/>
      <c r="EM961" s="12"/>
      <c r="EN961" s="12"/>
      <c r="EO961" s="12"/>
      <c r="EP961" s="12"/>
      <c r="EQ961" s="12"/>
      <c r="ER961" s="12"/>
      <c r="ES961" s="12"/>
      <c r="ET961" s="12"/>
      <c r="EU961" s="12"/>
      <c r="EV961" s="12"/>
      <c r="EW961" s="12"/>
      <c r="EX961" s="12"/>
      <c r="EY961" s="12"/>
      <c r="EZ961" s="12"/>
      <c r="FA961" s="12"/>
      <c r="FB961" s="12"/>
      <c r="FC961" s="12"/>
      <c r="FD961" s="12"/>
      <c r="FE961" s="12"/>
      <c r="FF961" s="12"/>
      <c r="FG961" s="12"/>
    </row>
    <row r="962" spans="1:163" ht="12.75" x14ac:dyDescent="0.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12"/>
      <c r="BH962" s="12"/>
      <c r="BI962" s="12"/>
      <c r="BJ962" s="12"/>
      <c r="BK962" s="12"/>
      <c r="BL962" s="12"/>
      <c r="BM962" s="12"/>
      <c r="BN962" s="12"/>
      <c r="BO962" s="12"/>
      <c r="BP962" s="12"/>
      <c r="BQ962" s="12"/>
      <c r="BR962" s="12"/>
      <c r="BS962" s="12"/>
      <c r="BT962" s="12"/>
      <c r="BU962" s="12"/>
      <c r="BV962" s="12"/>
      <c r="BW962" s="12"/>
      <c r="BX962" s="12"/>
      <c r="BY962" s="12"/>
      <c r="BZ962" s="12"/>
      <c r="CA962" s="12"/>
      <c r="CB962" s="141"/>
      <c r="CC962" s="12"/>
      <c r="CD962" s="12"/>
      <c r="CE962" s="12"/>
      <c r="CF962" s="12"/>
      <c r="CG962" s="12"/>
      <c r="CH962" s="12"/>
      <c r="CI962" s="12"/>
      <c r="CJ962" s="12"/>
      <c r="CK962" s="12"/>
      <c r="CL962" s="12"/>
      <c r="CM962" s="12"/>
      <c r="CN962" s="12"/>
      <c r="CO962" s="12"/>
      <c r="CP962" s="12"/>
      <c r="CQ962" s="12"/>
      <c r="CR962" s="12"/>
      <c r="CS962" s="12"/>
      <c r="CT962" s="12"/>
      <c r="CU962" s="12"/>
      <c r="CV962" s="12"/>
      <c r="CW962" s="12"/>
      <c r="CX962" s="12"/>
      <c r="CY962" s="12"/>
      <c r="CZ962" s="12"/>
      <c r="DA962" s="12"/>
      <c r="DB962" s="12"/>
      <c r="DC962" s="12"/>
      <c r="DD962" s="12"/>
      <c r="DE962" s="12"/>
      <c r="DF962" s="12"/>
      <c r="DG962" s="12"/>
      <c r="DH962" s="12"/>
      <c r="DI962" s="12"/>
      <c r="DJ962" s="12"/>
      <c r="DK962" s="12"/>
      <c r="DL962" s="12"/>
      <c r="DM962" s="12"/>
      <c r="DN962" s="12"/>
      <c r="DO962" s="12"/>
      <c r="DP962" s="12"/>
      <c r="DQ962" s="12"/>
      <c r="DR962" s="12"/>
      <c r="DS962" s="12"/>
      <c r="DT962" s="12"/>
      <c r="DU962" s="12"/>
      <c r="DV962" s="12"/>
      <c r="DW962" s="12"/>
      <c r="DX962" s="12"/>
      <c r="DY962" s="12"/>
      <c r="DZ962" s="12"/>
      <c r="EA962" s="12"/>
      <c r="EB962" s="12"/>
      <c r="EC962" s="12"/>
      <c r="ED962" s="12"/>
      <c r="EE962" s="12"/>
      <c r="EF962" s="12"/>
      <c r="EG962" s="12"/>
      <c r="EH962" s="12"/>
      <c r="EI962" s="12"/>
      <c r="EJ962" s="12"/>
      <c r="EK962" s="12"/>
      <c r="EL962" s="12"/>
      <c r="EM962" s="12"/>
      <c r="EN962" s="12"/>
      <c r="EO962" s="12"/>
      <c r="EP962" s="12"/>
      <c r="EQ962" s="12"/>
      <c r="ER962" s="12"/>
      <c r="ES962" s="12"/>
      <c r="ET962" s="12"/>
      <c r="EU962" s="12"/>
      <c r="EV962" s="12"/>
      <c r="EW962" s="12"/>
      <c r="EX962" s="12"/>
      <c r="EY962" s="12"/>
      <c r="EZ962" s="12"/>
      <c r="FA962" s="12"/>
      <c r="FB962" s="12"/>
      <c r="FC962" s="12"/>
      <c r="FD962" s="12"/>
      <c r="FE962" s="12"/>
      <c r="FF962" s="12"/>
      <c r="FG962" s="12"/>
    </row>
    <row r="963" spans="1:163" ht="12.75" x14ac:dyDescent="0.2">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12"/>
      <c r="BH963" s="12"/>
      <c r="BI963" s="12"/>
      <c r="BJ963" s="12"/>
      <c r="BK963" s="12"/>
      <c r="BL963" s="12"/>
      <c r="BM963" s="12"/>
      <c r="BN963" s="12"/>
      <c r="BO963" s="12"/>
      <c r="BP963" s="12"/>
      <c r="BQ963" s="12"/>
      <c r="BR963" s="12"/>
      <c r="BS963" s="12"/>
      <c r="BT963" s="12"/>
      <c r="BU963" s="12"/>
      <c r="BV963" s="12"/>
      <c r="BW963" s="12"/>
      <c r="BX963" s="12"/>
      <c r="BY963" s="12"/>
      <c r="BZ963" s="12"/>
      <c r="CA963" s="12"/>
      <c r="CB963" s="141"/>
      <c r="CC963" s="12"/>
      <c r="CD963" s="12"/>
      <c r="CE963" s="12"/>
      <c r="CF963" s="12"/>
      <c r="CG963" s="12"/>
      <c r="CH963" s="12"/>
      <c r="CI963" s="12"/>
      <c r="CJ963" s="12"/>
      <c r="CK963" s="12"/>
      <c r="CL963" s="12"/>
      <c r="CM963" s="12"/>
      <c r="CN963" s="12"/>
      <c r="CO963" s="12"/>
      <c r="CP963" s="12"/>
      <c r="CQ963" s="12"/>
      <c r="CR963" s="12"/>
      <c r="CS963" s="12"/>
      <c r="CT963" s="12"/>
      <c r="CU963" s="12"/>
      <c r="CV963" s="12"/>
      <c r="CW963" s="12"/>
      <c r="CX963" s="12"/>
      <c r="CY963" s="12"/>
      <c r="CZ963" s="12"/>
      <c r="DA963" s="12"/>
      <c r="DB963" s="12"/>
      <c r="DC963" s="12"/>
      <c r="DD963" s="12"/>
      <c r="DE963" s="12"/>
      <c r="DF963" s="12"/>
      <c r="DG963" s="12"/>
      <c r="DH963" s="12"/>
      <c r="DI963" s="12"/>
      <c r="DJ963" s="12"/>
      <c r="DK963" s="12"/>
      <c r="DL963" s="12"/>
      <c r="DM963" s="12"/>
      <c r="DN963" s="12"/>
      <c r="DO963" s="12"/>
      <c r="DP963" s="12"/>
      <c r="DQ963" s="12"/>
      <c r="DR963" s="12"/>
      <c r="DS963" s="12"/>
      <c r="DT963" s="12"/>
      <c r="DU963" s="12"/>
      <c r="DV963" s="12"/>
      <c r="DW963" s="12"/>
      <c r="DX963" s="12"/>
      <c r="DY963" s="12"/>
      <c r="DZ963" s="12"/>
      <c r="EA963" s="12"/>
      <c r="EB963" s="12"/>
      <c r="EC963" s="12"/>
      <c r="ED963" s="12"/>
      <c r="EE963" s="12"/>
      <c r="EF963" s="12"/>
      <c r="EG963" s="12"/>
      <c r="EH963" s="12"/>
      <c r="EI963" s="12"/>
      <c r="EJ963" s="12"/>
      <c r="EK963" s="12"/>
      <c r="EL963" s="12"/>
      <c r="EM963" s="12"/>
      <c r="EN963" s="12"/>
      <c r="EO963" s="12"/>
      <c r="EP963" s="12"/>
      <c r="EQ963" s="12"/>
      <c r="ER963" s="12"/>
      <c r="ES963" s="12"/>
      <c r="ET963" s="12"/>
      <c r="EU963" s="12"/>
      <c r="EV963" s="12"/>
      <c r="EW963" s="12"/>
      <c r="EX963" s="12"/>
      <c r="EY963" s="12"/>
      <c r="EZ963" s="12"/>
      <c r="FA963" s="12"/>
      <c r="FB963" s="12"/>
      <c r="FC963" s="12"/>
      <c r="FD963" s="12"/>
      <c r="FE963" s="12"/>
      <c r="FF963" s="12"/>
      <c r="FG963" s="12"/>
    </row>
    <row r="964" spans="1:163" ht="12.75" x14ac:dyDescent="0.2">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12"/>
      <c r="BH964" s="12"/>
      <c r="BI964" s="12"/>
      <c r="BJ964" s="12"/>
      <c r="BK964" s="12"/>
      <c r="BL964" s="12"/>
      <c r="BM964" s="12"/>
      <c r="BN964" s="12"/>
      <c r="BO964" s="12"/>
      <c r="BP964" s="12"/>
      <c r="BQ964" s="12"/>
      <c r="BR964" s="12"/>
      <c r="BS964" s="12"/>
      <c r="BT964" s="12"/>
      <c r="BU964" s="12"/>
      <c r="BV964" s="12"/>
      <c r="BW964" s="12"/>
      <c r="BX964" s="12"/>
      <c r="BY964" s="12"/>
      <c r="BZ964" s="12"/>
      <c r="CA964" s="12"/>
      <c r="CB964" s="141"/>
      <c r="CC964" s="12"/>
      <c r="CD964" s="12"/>
      <c r="CE964" s="12"/>
      <c r="CF964" s="12"/>
      <c r="CG964" s="12"/>
      <c r="CH964" s="12"/>
      <c r="CI964" s="12"/>
      <c r="CJ964" s="12"/>
      <c r="CK964" s="12"/>
      <c r="CL964" s="12"/>
      <c r="CM964" s="12"/>
      <c r="CN964" s="12"/>
      <c r="CO964" s="12"/>
      <c r="CP964" s="12"/>
      <c r="CQ964" s="12"/>
      <c r="CR964" s="12"/>
      <c r="CS964" s="12"/>
      <c r="CT964" s="12"/>
      <c r="CU964" s="12"/>
      <c r="CV964" s="12"/>
      <c r="CW964" s="12"/>
      <c r="CX964" s="12"/>
      <c r="CY964" s="12"/>
      <c r="CZ964" s="12"/>
      <c r="DA964" s="12"/>
      <c r="DB964" s="12"/>
      <c r="DC964" s="12"/>
      <c r="DD964" s="12"/>
      <c r="DE964" s="12"/>
      <c r="DF964" s="12"/>
      <c r="DG964" s="12"/>
      <c r="DH964" s="12"/>
      <c r="DI964" s="12"/>
      <c r="DJ964" s="12"/>
      <c r="DK964" s="12"/>
      <c r="DL964" s="12"/>
      <c r="DM964" s="12"/>
      <c r="DN964" s="12"/>
      <c r="DO964" s="12"/>
      <c r="DP964" s="12"/>
      <c r="DQ964" s="12"/>
      <c r="DR964" s="12"/>
      <c r="DS964" s="12"/>
      <c r="DT964" s="12"/>
      <c r="DU964" s="12"/>
      <c r="DV964" s="12"/>
      <c r="DW964" s="12"/>
      <c r="DX964" s="12"/>
      <c r="DY964" s="12"/>
      <c r="DZ964" s="12"/>
      <c r="EA964" s="12"/>
      <c r="EB964" s="12"/>
      <c r="EC964" s="12"/>
      <c r="ED964" s="12"/>
      <c r="EE964" s="12"/>
      <c r="EF964" s="12"/>
      <c r="EG964" s="12"/>
      <c r="EH964" s="12"/>
      <c r="EI964" s="12"/>
      <c r="EJ964" s="12"/>
      <c r="EK964" s="12"/>
      <c r="EL964" s="12"/>
      <c r="EM964" s="12"/>
      <c r="EN964" s="12"/>
      <c r="EO964" s="12"/>
      <c r="EP964" s="12"/>
      <c r="EQ964" s="12"/>
      <c r="ER964" s="12"/>
      <c r="ES964" s="12"/>
      <c r="ET964" s="12"/>
      <c r="EU964" s="12"/>
      <c r="EV964" s="12"/>
      <c r="EW964" s="12"/>
      <c r="EX964" s="12"/>
      <c r="EY964" s="12"/>
      <c r="EZ964" s="12"/>
      <c r="FA964" s="12"/>
      <c r="FB964" s="12"/>
      <c r="FC964" s="12"/>
      <c r="FD964" s="12"/>
      <c r="FE964" s="12"/>
      <c r="FF964" s="12"/>
      <c r="FG964" s="12"/>
    </row>
    <row r="965" spans="1:163" ht="12.75" x14ac:dyDescent="0.2">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12"/>
      <c r="BH965" s="12"/>
      <c r="BI965" s="12"/>
      <c r="BJ965" s="12"/>
      <c r="BK965" s="12"/>
      <c r="BL965" s="12"/>
      <c r="BM965" s="12"/>
      <c r="BN965" s="12"/>
      <c r="BO965" s="12"/>
      <c r="BP965" s="12"/>
      <c r="BQ965" s="12"/>
      <c r="BR965" s="12"/>
      <c r="BS965" s="12"/>
      <c r="BT965" s="12"/>
      <c r="BU965" s="12"/>
      <c r="BV965" s="12"/>
      <c r="BW965" s="12"/>
      <c r="BX965" s="12"/>
      <c r="BY965" s="12"/>
      <c r="BZ965" s="12"/>
      <c r="CA965" s="12"/>
      <c r="CB965" s="141"/>
      <c r="CC965" s="12"/>
      <c r="CD965" s="12"/>
      <c r="CE965" s="12"/>
      <c r="CF965" s="12"/>
      <c r="CG965" s="12"/>
      <c r="CH965" s="12"/>
      <c r="CI965" s="12"/>
      <c r="CJ965" s="12"/>
      <c r="CK965" s="12"/>
      <c r="CL965" s="12"/>
      <c r="CM965" s="12"/>
      <c r="CN965" s="12"/>
      <c r="CO965" s="12"/>
      <c r="CP965" s="12"/>
      <c r="CQ965" s="12"/>
      <c r="CR965" s="12"/>
      <c r="CS965" s="12"/>
      <c r="CT965" s="12"/>
      <c r="CU965" s="12"/>
      <c r="CV965" s="12"/>
      <c r="CW965" s="12"/>
      <c r="CX965" s="12"/>
      <c r="CY965" s="12"/>
      <c r="CZ965" s="12"/>
      <c r="DA965" s="12"/>
      <c r="DB965" s="12"/>
      <c r="DC965" s="12"/>
      <c r="DD965" s="12"/>
      <c r="DE965" s="12"/>
      <c r="DF965" s="12"/>
      <c r="DG965" s="12"/>
      <c r="DH965" s="12"/>
      <c r="DI965" s="12"/>
      <c r="DJ965" s="12"/>
      <c r="DK965" s="12"/>
      <c r="DL965" s="12"/>
      <c r="DM965" s="12"/>
      <c r="DN965" s="12"/>
      <c r="DO965" s="12"/>
      <c r="DP965" s="12"/>
      <c r="DQ965" s="12"/>
      <c r="DR965" s="12"/>
      <c r="DS965" s="12"/>
      <c r="DT965" s="12"/>
      <c r="DU965" s="12"/>
      <c r="DV965" s="12"/>
      <c r="DW965" s="12"/>
      <c r="DX965" s="12"/>
      <c r="DY965" s="12"/>
      <c r="DZ965" s="12"/>
      <c r="EA965" s="12"/>
      <c r="EB965" s="12"/>
      <c r="EC965" s="12"/>
      <c r="ED965" s="12"/>
      <c r="EE965" s="12"/>
      <c r="EF965" s="12"/>
      <c r="EG965" s="12"/>
      <c r="EH965" s="12"/>
      <c r="EI965" s="12"/>
      <c r="EJ965" s="12"/>
      <c r="EK965" s="12"/>
      <c r="EL965" s="12"/>
      <c r="EM965" s="12"/>
      <c r="EN965" s="12"/>
      <c r="EO965" s="12"/>
      <c r="EP965" s="12"/>
      <c r="EQ965" s="12"/>
      <c r="ER965" s="12"/>
      <c r="ES965" s="12"/>
      <c r="ET965" s="12"/>
      <c r="EU965" s="12"/>
      <c r="EV965" s="12"/>
      <c r="EW965" s="12"/>
      <c r="EX965" s="12"/>
      <c r="EY965" s="12"/>
      <c r="EZ965" s="12"/>
      <c r="FA965" s="12"/>
      <c r="FB965" s="12"/>
      <c r="FC965" s="12"/>
      <c r="FD965" s="12"/>
      <c r="FE965" s="12"/>
      <c r="FF965" s="12"/>
      <c r="FG965" s="12"/>
    </row>
    <row r="966" spans="1:163" ht="12.75" x14ac:dyDescent="0.2">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12"/>
      <c r="BH966" s="12"/>
      <c r="BI966" s="12"/>
      <c r="BJ966" s="12"/>
      <c r="BK966" s="12"/>
      <c r="BL966" s="12"/>
      <c r="BM966" s="12"/>
      <c r="BN966" s="12"/>
      <c r="BO966" s="12"/>
      <c r="BP966" s="12"/>
      <c r="BQ966" s="12"/>
      <c r="BR966" s="12"/>
      <c r="BS966" s="12"/>
      <c r="BT966" s="12"/>
      <c r="BU966" s="12"/>
      <c r="BV966" s="12"/>
      <c r="BW966" s="12"/>
      <c r="BX966" s="12"/>
      <c r="BY966" s="12"/>
      <c r="BZ966" s="12"/>
      <c r="CA966" s="12"/>
      <c r="CB966" s="141"/>
      <c r="CC966" s="12"/>
      <c r="CD966" s="12"/>
      <c r="CE966" s="12"/>
      <c r="CF966" s="12"/>
      <c r="CG966" s="12"/>
      <c r="CH966" s="12"/>
      <c r="CI966" s="12"/>
      <c r="CJ966" s="12"/>
      <c r="CK966" s="12"/>
      <c r="CL966" s="12"/>
      <c r="CM966" s="12"/>
      <c r="CN966" s="12"/>
      <c r="CO966" s="12"/>
      <c r="CP966" s="12"/>
      <c r="CQ966" s="12"/>
      <c r="CR966" s="12"/>
      <c r="CS966" s="12"/>
      <c r="CT966" s="12"/>
      <c r="CU966" s="12"/>
      <c r="CV966" s="12"/>
      <c r="CW966" s="12"/>
      <c r="CX966" s="12"/>
      <c r="CY966" s="12"/>
      <c r="CZ966" s="12"/>
      <c r="DA966" s="12"/>
      <c r="DB966" s="12"/>
      <c r="DC966" s="12"/>
      <c r="DD966" s="12"/>
      <c r="DE966" s="12"/>
      <c r="DF966" s="12"/>
      <c r="DG966" s="12"/>
      <c r="DH966" s="12"/>
      <c r="DI966" s="12"/>
      <c r="DJ966" s="12"/>
      <c r="DK966" s="12"/>
      <c r="DL966" s="12"/>
      <c r="DM966" s="12"/>
      <c r="DN966" s="12"/>
      <c r="DO966" s="12"/>
      <c r="DP966" s="12"/>
      <c r="DQ966" s="12"/>
      <c r="DR966" s="12"/>
      <c r="DS966" s="12"/>
      <c r="DT966" s="12"/>
      <c r="DU966" s="12"/>
      <c r="DV966" s="12"/>
      <c r="DW966" s="12"/>
      <c r="DX966" s="12"/>
      <c r="DY966" s="12"/>
      <c r="DZ966" s="12"/>
      <c r="EA966" s="12"/>
      <c r="EB966" s="12"/>
      <c r="EC966" s="12"/>
      <c r="ED966" s="12"/>
      <c r="EE966" s="12"/>
      <c r="EF966" s="12"/>
      <c r="EG966" s="12"/>
      <c r="EH966" s="12"/>
      <c r="EI966" s="12"/>
      <c r="EJ966" s="12"/>
      <c r="EK966" s="12"/>
      <c r="EL966" s="12"/>
      <c r="EM966" s="12"/>
      <c r="EN966" s="12"/>
      <c r="EO966" s="12"/>
      <c r="EP966" s="12"/>
      <c r="EQ966" s="12"/>
      <c r="ER966" s="12"/>
      <c r="ES966" s="12"/>
      <c r="ET966" s="12"/>
      <c r="EU966" s="12"/>
      <c r="EV966" s="12"/>
      <c r="EW966" s="12"/>
      <c r="EX966" s="12"/>
      <c r="EY966" s="12"/>
      <c r="EZ966" s="12"/>
      <c r="FA966" s="12"/>
      <c r="FB966" s="12"/>
      <c r="FC966" s="12"/>
      <c r="FD966" s="12"/>
      <c r="FE966" s="12"/>
      <c r="FF966" s="12"/>
      <c r="FG966" s="12"/>
    </row>
    <row r="967" spans="1:163" ht="12.75" x14ac:dyDescent="0.2">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12"/>
      <c r="BH967" s="12"/>
      <c r="BI967" s="12"/>
      <c r="BJ967" s="12"/>
      <c r="BK967" s="12"/>
      <c r="BL967" s="12"/>
      <c r="BM967" s="12"/>
      <c r="BN967" s="12"/>
      <c r="BO967" s="12"/>
      <c r="BP967" s="12"/>
      <c r="BQ967" s="12"/>
      <c r="BR967" s="12"/>
      <c r="BS967" s="12"/>
      <c r="BT967" s="12"/>
      <c r="BU967" s="12"/>
      <c r="BV967" s="12"/>
      <c r="BW967" s="12"/>
      <c r="BX967" s="12"/>
      <c r="BY967" s="12"/>
      <c r="BZ967" s="12"/>
      <c r="CA967" s="12"/>
      <c r="CB967" s="141"/>
      <c r="CC967" s="12"/>
      <c r="CD967" s="12"/>
      <c r="CE967" s="12"/>
      <c r="CF967" s="12"/>
      <c r="CG967" s="12"/>
      <c r="CH967" s="12"/>
      <c r="CI967" s="12"/>
      <c r="CJ967" s="12"/>
      <c r="CK967" s="12"/>
      <c r="CL967" s="12"/>
      <c r="CM967" s="12"/>
      <c r="CN967" s="12"/>
      <c r="CO967" s="12"/>
      <c r="CP967" s="12"/>
      <c r="CQ967" s="12"/>
      <c r="CR967" s="12"/>
      <c r="CS967" s="12"/>
      <c r="CT967" s="12"/>
      <c r="CU967" s="12"/>
      <c r="CV967" s="12"/>
      <c r="CW967" s="12"/>
      <c r="CX967" s="12"/>
      <c r="CY967" s="12"/>
      <c r="CZ967" s="12"/>
      <c r="DA967" s="12"/>
      <c r="DB967" s="12"/>
      <c r="DC967" s="12"/>
      <c r="DD967" s="12"/>
      <c r="DE967" s="12"/>
      <c r="DF967" s="12"/>
      <c r="DG967" s="12"/>
      <c r="DH967" s="12"/>
      <c r="DI967" s="12"/>
      <c r="DJ967" s="12"/>
      <c r="DK967" s="12"/>
      <c r="DL967" s="12"/>
      <c r="DM967" s="12"/>
      <c r="DN967" s="12"/>
      <c r="DO967" s="12"/>
      <c r="DP967" s="12"/>
      <c r="DQ967" s="12"/>
      <c r="DR967" s="12"/>
      <c r="DS967" s="12"/>
      <c r="DT967" s="12"/>
      <c r="DU967" s="12"/>
      <c r="DV967" s="12"/>
      <c r="DW967" s="12"/>
      <c r="DX967" s="12"/>
      <c r="DY967" s="12"/>
      <c r="DZ967" s="12"/>
      <c r="EA967" s="12"/>
      <c r="EB967" s="12"/>
      <c r="EC967" s="12"/>
      <c r="ED967" s="12"/>
      <c r="EE967" s="12"/>
      <c r="EF967" s="12"/>
      <c r="EG967" s="12"/>
      <c r="EH967" s="12"/>
      <c r="EI967" s="12"/>
      <c r="EJ967" s="12"/>
      <c r="EK967" s="12"/>
      <c r="EL967" s="12"/>
      <c r="EM967" s="12"/>
      <c r="EN967" s="12"/>
      <c r="EO967" s="12"/>
      <c r="EP967" s="12"/>
      <c r="EQ967" s="12"/>
      <c r="ER967" s="12"/>
      <c r="ES967" s="12"/>
      <c r="ET967" s="12"/>
      <c r="EU967" s="12"/>
      <c r="EV967" s="12"/>
      <c r="EW967" s="12"/>
      <c r="EX967" s="12"/>
      <c r="EY967" s="12"/>
      <c r="EZ967" s="12"/>
      <c r="FA967" s="12"/>
      <c r="FB967" s="12"/>
      <c r="FC967" s="12"/>
      <c r="FD967" s="12"/>
      <c r="FE967" s="12"/>
      <c r="FF967" s="12"/>
      <c r="FG967" s="12"/>
    </row>
    <row r="968" spans="1:163" ht="12.75" x14ac:dyDescent="0.2">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12"/>
      <c r="BH968" s="12"/>
      <c r="BI968" s="12"/>
      <c r="BJ968" s="12"/>
      <c r="BK968" s="12"/>
      <c r="BL968" s="12"/>
      <c r="BM968" s="12"/>
      <c r="BN968" s="12"/>
      <c r="BO968" s="12"/>
      <c r="BP968" s="12"/>
      <c r="BQ968" s="12"/>
      <c r="BR968" s="12"/>
      <c r="BS968" s="12"/>
      <c r="BT968" s="12"/>
      <c r="BU968" s="12"/>
      <c r="BV968" s="12"/>
      <c r="BW968" s="12"/>
      <c r="BX968" s="12"/>
      <c r="BY968" s="12"/>
      <c r="BZ968" s="12"/>
      <c r="CA968" s="12"/>
      <c r="CB968" s="141"/>
      <c r="CC968" s="12"/>
      <c r="CD968" s="12"/>
      <c r="CE968" s="12"/>
      <c r="CF968" s="12"/>
      <c r="CG968" s="12"/>
      <c r="CH968" s="12"/>
      <c r="CI968" s="12"/>
      <c r="CJ968" s="12"/>
      <c r="CK968" s="12"/>
      <c r="CL968" s="12"/>
      <c r="CM968" s="12"/>
      <c r="CN968" s="12"/>
      <c r="CO968" s="12"/>
      <c r="CP968" s="12"/>
      <c r="CQ968" s="12"/>
      <c r="CR968" s="12"/>
      <c r="CS968" s="12"/>
      <c r="CT968" s="12"/>
      <c r="CU968" s="12"/>
      <c r="CV968" s="12"/>
      <c r="CW968" s="12"/>
      <c r="CX968" s="12"/>
      <c r="CY968" s="12"/>
      <c r="CZ968" s="12"/>
      <c r="DA968" s="12"/>
      <c r="DB968" s="12"/>
      <c r="DC968" s="12"/>
      <c r="DD968" s="12"/>
      <c r="DE968" s="12"/>
      <c r="DF968" s="12"/>
      <c r="DG968" s="12"/>
      <c r="DH968" s="12"/>
      <c r="DI968" s="12"/>
      <c r="DJ968" s="12"/>
      <c r="DK968" s="12"/>
      <c r="DL968" s="12"/>
      <c r="DM968" s="12"/>
      <c r="DN968" s="12"/>
      <c r="DO968" s="12"/>
      <c r="DP968" s="12"/>
      <c r="DQ968" s="12"/>
      <c r="DR968" s="12"/>
      <c r="DS968" s="12"/>
      <c r="DT968" s="12"/>
      <c r="DU968" s="12"/>
      <c r="DV968" s="12"/>
      <c r="DW968" s="12"/>
      <c r="DX968" s="12"/>
      <c r="DY968" s="12"/>
      <c r="DZ968" s="12"/>
      <c r="EA968" s="12"/>
      <c r="EB968" s="12"/>
      <c r="EC968" s="12"/>
      <c r="ED968" s="12"/>
      <c r="EE968" s="12"/>
      <c r="EF968" s="12"/>
      <c r="EG968" s="12"/>
      <c r="EH968" s="12"/>
      <c r="EI968" s="12"/>
      <c r="EJ968" s="12"/>
      <c r="EK968" s="12"/>
      <c r="EL968" s="12"/>
      <c r="EM968" s="12"/>
      <c r="EN968" s="12"/>
      <c r="EO968" s="12"/>
      <c r="EP968" s="12"/>
      <c r="EQ968" s="12"/>
      <c r="ER968" s="12"/>
      <c r="ES968" s="12"/>
      <c r="ET968" s="12"/>
      <c r="EU968" s="12"/>
      <c r="EV968" s="12"/>
      <c r="EW968" s="12"/>
      <c r="EX968" s="12"/>
      <c r="EY968" s="12"/>
      <c r="EZ968" s="12"/>
      <c r="FA968" s="12"/>
      <c r="FB968" s="12"/>
      <c r="FC968" s="12"/>
      <c r="FD968" s="12"/>
      <c r="FE968" s="12"/>
      <c r="FF968" s="12"/>
      <c r="FG968" s="12"/>
    </row>
    <row r="969" spans="1:163" ht="12.75" x14ac:dyDescent="0.2">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12"/>
      <c r="BH969" s="12"/>
      <c r="BI969" s="12"/>
      <c r="BJ969" s="12"/>
      <c r="BK969" s="12"/>
      <c r="BL969" s="12"/>
      <c r="BM969" s="12"/>
      <c r="BN969" s="12"/>
      <c r="BO969" s="12"/>
      <c r="BP969" s="12"/>
      <c r="BQ969" s="12"/>
      <c r="BR969" s="12"/>
      <c r="BS969" s="12"/>
      <c r="BT969" s="12"/>
      <c r="BU969" s="12"/>
      <c r="BV969" s="12"/>
      <c r="BW969" s="12"/>
      <c r="BX969" s="12"/>
      <c r="BY969" s="12"/>
      <c r="BZ969" s="12"/>
      <c r="CA969" s="12"/>
      <c r="CB969" s="141"/>
      <c r="CC969" s="12"/>
      <c r="CD969" s="12"/>
      <c r="CE969" s="12"/>
      <c r="CF969" s="12"/>
      <c r="CG969" s="12"/>
      <c r="CH969" s="12"/>
      <c r="CI969" s="12"/>
      <c r="CJ969" s="12"/>
      <c r="CK969" s="12"/>
      <c r="CL969" s="12"/>
      <c r="CM969" s="12"/>
      <c r="CN969" s="12"/>
      <c r="CO969" s="12"/>
      <c r="CP969" s="12"/>
      <c r="CQ969" s="12"/>
      <c r="CR969" s="12"/>
      <c r="CS969" s="12"/>
      <c r="CT969" s="12"/>
      <c r="CU969" s="12"/>
      <c r="CV969" s="12"/>
      <c r="CW969" s="12"/>
      <c r="CX969" s="12"/>
      <c r="CY969" s="12"/>
      <c r="CZ969" s="12"/>
      <c r="DA969" s="12"/>
      <c r="DB969" s="12"/>
      <c r="DC969" s="12"/>
      <c r="DD969" s="12"/>
      <c r="DE969" s="12"/>
      <c r="DF969" s="12"/>
      <c r="DG969" s="12"/>
      <c r="DH969" s="12"/>
      <c r="DI969" s="12"/>
      <c r="DJ969" s="12"/>
      <c r="DK969" s="12"/>
      <c r="DL969" s="12"/>
      <c r="DM969" s="12"/>
      <c r="DN969" s="12"/>
      <c r="DO969" s="12"/>
      <c r="DP969" s="12"/>
      <c r="DQ969" s="12"/>
      <c r="DR969" s="12"/>
      <c r="DS969" s="12"/>
      <c r="DT969" s="12"/>
      <c r="DU969" s="12"/>
      <c r="DV969" s="12"/>
      <c r="DW969" s="12"/>
      <c r="DX969" s="12"/>
      <c r="DY969" s="12"/>
      <c r="DZ969" s="12"/>
      <c r="EA969" s="12"/>
      <c r="EB969" s="12"/>
      <c r="EC969" s="12"/>
      <c r="ED969" s="12"/>
      <c r="EE969" s="12"/>
      <c r="EF969" s="12"/>
      <c r="EG969" s="12"/>
      <c r="EH969" s="12"/>
      <c r="EI969" s="12"/>
      <c r="EJ969" s="12"/>
      <c r="EK969" s="12"/>
      <c r="EL969" s="12"/>
      <c r="EM969" s="12"/>
      <c r="EN969" s="12"/>
      <c r="EO969" s="12"/>
      <c r="EP969" s="12"/>
      <c r="EQ969" s="12"/>
      <c r="ER969" s="12"/>
      <c r="ES969" s="12"/>
      <c r="ET969" s="12"/>
      <c r="EU969" s="12"/>
      <c r="EV969" s="12"/>
      <c r="EW969" s="12"/>
      <c r="EX969" s="12"/>
      <c r="EY969" s="12"/>
      <c r="EZ969" s="12"/>
      <c r="FA969" s="12"/>
      <c r="FB969" s="12"/>
      <c r="FC969" s="12"/>
      <c r="FD969" s="12"/>
      <c r="FE969" s="12"/>
      <c r="FF969" s="12"/>
      <c r="FG969" s="12"/>
    </row>
    <row r="970" spans="1:163" ht="12.75" x14ac:dyDescent="0.2">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12"/>
      <c r="BH970" s="12"/>
      <c r="BI970" s="12"/>
      <c r="BJ970" s="12"/>
      <c r="BK970" s="12"/>
      <c r="BL970" s="12"/>
      <c r="BM970" s="12"/>
      <c r="BN970" s="12"/>
      <c r="BO970" s="12"/>
      <c r="BP970" s="12"/>
      <c r="BQ970" s="12"/>
      <c r="BR970" s="12"/>
      <c r="BS970" s="12"/>
      <c r="BT970" s="12"/>
      <c r="BU970" s="12"/>
      <c r="BV970" s="12"/>
      <c r="BW970" s="12"/>
      <c r="BX970" s="12"/>
      <c r="BY970" s="12"/>
      <c r="BZ970" s="12"/>
      <c r="CA970" s="12"/>
      <c r="CB970" s="141"/>
      <c r="CC970" s="12"/>
      <c r="CD970" s="12"/>
      <c r="CE970" s="12"/>
      <c r="CF970" s="12"/>
      <c r="CG970" s="12"/>
      <c r="CH970" s="12"/>
      <c r="CI970" s="12"/>
      <c r="CJ970" s="12"/>
      <c r="CK970" s="12"/>
      <c r="CL970" s="12"/>
      <c r="CM970" s="12"/>
      <c r="CN970" s="12"/>
      <c r="CO970" s="12"/>
      <c r="CP970" s="12"/>
      <c r="CQ970" s="12"/>
      <c r="CR970" s="12"/>
      <c r="CS970" s="12"/>
      <c r="CT970" s="12"/>
      <c r="CU970" s="12"/>
      <c r="CV970" s="12"/>
      <c r="CW970" s="12"/>
      <c r="CX970" s="12"/>
      <c r="CY970" s="12"/>
      <c r="CZ970" s="12"/>
      <c r="DA970" s="12"/>
      <c r="DB970" s="12"/>
      <c r="DC970" s="12"/>
      <c r="DD970" s="12"/>
      <c r="DE970" s="12"/>
      <c r="DF970" s="12"/>
      <c r="DG970" s="12"/>
      <c r="DH970" s="12"/>
      <c r="DI970" s="12"/>
      <c r="DJ970" s="12"/>
      <c r="DK970" s="12"/>
      <c r="DL970" s="12"/>
      <c r="DM970" s="12"/>
      <c r="DN970" s="12"/>
      <c r="DO970" s="12"/>
      <c r="DP970" s="12"/>
      <c r="DQ970" s="12"/>
      <c r="DR970" s="12"/>
      <c r="DS970" s="12"/>
      <c r="DT970" s="12"/>
      <c r="DU970" s="12"/>
      <c r="DV970" s="12"/>
      <c r="DW970" s="12"/>
      <c r="DX970" s="12"/>
      <c r="DY970" s="12"/>
      <c r="DZ970" s="12"/>
      <c r="EA970" s="12"/>
      <c r="EB970" s="12"/>
      <c r="EC970" s="12"/>
      <c r="ED970" s="12"/>
      <c r="EE970" s="12"/>
      <c r="EF970" s="12"/>
      <c r="EG970" s="12"/>
      <c r="EH970" s="12"/>
      <c r="EI970" s="12"/>
      <c r="EJ970" s="12"/>
      <c r="EK970" s="12"/>
      <c r="EL970" s="12"/>
      <c r="EM970" s="12"/>
      <c r="EN970" s="12"/>
      <c r="EO970" s="12"/>
      <c r="EP970" s="12"/>
      <c r="EQ970" s="12"/>
      <c r="ER970" s="12"/>
      <c r="ES970" s="12"/>
      <c r="ET970" s="12"/>
      <c r="EU970" s="12"/>
      <c r="EV970" s="12"/>
      <c r="EW970" s="12"/>
      <c r="EX970" s="12"/>
      <c r="EY970" s="12"/>
      <c r="EZ970" s="12"/>
      <c r="FA970" s="12"/>
      <c r="FB970" s="12"/>
      <c r="FC970" s="12"/>
      <c r="FD970" s="12"/>
      <c r="FE970" s="12"/>
      <c r="FF970" s="12"/>
      <c r="FG970" s="12"/>
    </row>
    <row r="971" spans="1:163" ht="12.75" x14ac:dyDescent="0.2">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12"/>
      <c r="BH971" s="12"/>
      <c r="BI971" s="12"/>
      <c r="BJ971" s="12"/>
      <c r="BK971" s="12"/>
      <c r="BL971" s="12"/>
      <c r="BM971" s="12"/>
      <c r="BN971" s="12"/>
      <c r="BO971" s="12"/>
      <c r="BP971" s="12"/>
      <c r="BQ971" s="12"/>
      <c r="BR971" s="12"/>
      <c r="BS971" s="12"/>
      <c r="BT971" s="12"/>
      <c r="BU971" s="12"/>
      <c r="BV971" s="12"/>
      <c r="BW971" s="12"/>
      <c r="BX971" s="12"/>
      <c r="BY971" s="12"/>
      <c r="BZ971" s="12"/>
      <c r="CA971" s="12"/>
      <c r="CB971" s="141"/>
      <c r="CC971" s="12"/>
      <c r="CD971" s="12"/>
      <c r="CE971" s="12"/>
      <c r="CF971" s="12"/>
      <c r="CG971" s="12"/>
      <c r="CH971" s="12"/>
      <c r="CI971" s="12"/>
      <c r="CJ971" s="12"/>
      <c r="CK971" s="12"/>
      <c r="CL971" s="12"/>
      <c r="CM971" s="12"/>
      <c r="CN971" s="12"/>
      <c r="CO971" s="12"/>
      <c r="CP971" s="12"/>
      <c r="CQ971" s="12"/>
      <c r="CR971" s="12"/>
      <c r="CS971" s="12"/>
      <c r="CT971" s="12"/>
      <c r="CU971" s="12"/>
      <c r="CV971" s="12"/>
      <c r="CW971" s="12"/>
      <c r="CX971" s="12"/>
      <c r="CY971" s="12"/>
      <c r="CZ971" s="12"/>
      <c r="DA971" s="12"/>
      <c r="DB971" s="12"/>
      <c r="DC971" s="12"/>
      <c r="DD971" s="12"/>
      <c r="DE971" s="12"/>
      <c r="DF971" s="12"/>
      <c r="DG971" s="12"/>
      <c r="DH971" s="12"/>
      <c r="DI971" s="12"/>
      <c r="DJ971" s="12"/>
      <c r="DK971" s="12"/>
      <c r="DL971" s="12"/>
      <c r="DM971" s="12"/>
      <c r="DN971" s="12"/>
      <c r="DO971" s="12"/>
      <c r="DP971" s="12"/>
      <c r="DQ971" s="12"/>
      <c r="DR971" s="12"/>
      <c r="DS971" s="12"/>
      <c r="DT971" s="12"/>
      <c r="DU971" s="12"/>
      <c r="DV971" s="12"/>
      <c r="DW971" s="12"/>
      <c r="DX971" s="12"/>
      <c r="DY971" s="12"/>
      <c r="DZ971" s="12"/>
      <c r="EA971" s="12"/>
      <c r="EB971" s="12"/>
      <c r="EC971" s="12"/>
      <c r="ED971" s="12"/>
      <c r="EE971" s="12"/>
      <c r="EF971" s="12"/>
      <c r="EG971" s="12"/>
      <c r="EH971" s="12"/>
      <c r="EI971" s="12"/>
      <c r="EJ971" s="12"/>
      <c r="EK971" s="12"/>
      <c r="EL971" s="12"/>
      <c r="EM971" s="12"/>
      <c r="EN971" s="12"/>
      <c r="EO971" s="12"/>
      <c r="EP971" s="12"/>
      <c r="EQ971" s="12"/>
      <c r="ER971" s="12"/>
      <c r="ES971" s="12"/>
      <c r="ET971" s="12"/>
      <c r="EU971" s="12"/>
      <c r="EV971" s="12"/>
      <c r="EW971" s="12"/>
      <c r="EX971" s="12"/>
      <c r="EY971" s="12"/>
      <c r="EZ971" s="12"/>
      <c r="FA971" s="12"/>
      <c r="FB971" s="12"/>
      <c r="FC971" s="12"/>
      <c r="FD971" s="12"/>
      <c r="FE971" s="12"/>
      <c r="FF971" s="12"/>
      <c r="FG971" s="12"/>
    </row>
    <row r="972" spans="1:163" ht="12.75" x14ac:dyDescent="0.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12"/>
      <c r="BH972" s="12"/>
      <c r="BI972" s="12"/>
      <c r="BJ972" s="12"/>
      <c r="BK972" s="12"/>
      <c r="BL972" s="12"/>
      <c r="BM972" s="12"/>
      <c r="BN972" s="12"/>
      <c r="BO972" s="12"/>
      <c r="BP972" s="12"/>
      <c r="BQ972" s="12"/>
      <c r="BR972" s="12"/>
      <c r="BS972" s="12"/>
      <c r="BT972" s="12"/>
      <c r="BU972" s="12"/>
      <c r="BV972" s="12"/>
      <c r="BW972" s="12"/>
      <c r="BX972" s="12"/>
      <c r="BY972" s="12"/>
      <c r="BZ972" s="12"/>
      <c r="CA972" s="12"/>
      <c r="CB972" s="141"/>
      <c r="CC972" s="12"/>
      <c r="CD972" s="12"/>
      <c r="CE972" s="12"/>
      <c r="CF972" s="12"/>
      <c r="CG972" s="12"/>
      <c r="CH972" s="12"/>
      <c r="CI972" s="12"/>
      <c r="CJ972" s="12"/>
      <c r="CK972" s="12"/>
      <c r="CL972" s="12"/>
      <c r="CM972" s="12"/>
      <c r="CN972" s="12"/>
      <c r="CO972" s="12"/>
      <c r="CP972" s="12"/>
      <c r="CQ972" s="12"/>
      <c r="CR972" s="12"/>
      <c r="CS972" s="12"/>
      <c r="CT972" s="12"/>
      <c r="CU972" s="12"/>
      <c r="CV972" s="12"/>
      <c r="CW972" s="12"/>
      <c r="CX972" s="12"/>
      <c r="CY972" s="12"/>
      <c r="CZ972" s="12"/>
      <c r="DA972" s="12"/>
      <c r="DB972" s="12"/>
      <c r="DC972" s="12"/>
      <c r="DD972" s="12"/>
      <c r="DE972" s="12"/>
      <c r="DF972" s="12"/>
      <c r="DG972" s="12"/>
      <c r="DH972" s="12"/>
      <c r="DI972" s="12"/>
      <c r="DJ972" s="12"/>
      <c r="DK972" s="12"/>
      <c r="DL972" s="12"/>
      <c r="DM972" s="12"/>
      <c r="DN972" s="12"/>
      <c r="DO972" s="12"/>
      <c r="DP972" s="12"/>
      <c r="DQ972" s="12"/>
      <c r="DR972" s="12"/>
      <c r="DS972" s="12"/>
      <c r="DT972" s="12"/>
      <c r="DU972" s="12"/>
      <c r="DV972" s="12"/>
      <c r="DW972" s="12"/>
      <c r="DX972" s="12"/>
      <c r="DY972" s="12"/>
      <c r="DZ972" s="12"/>
      <c r="EA972" s="12"/>
      <c r="EB972" s="12"/>
      <c r="EC972" s="12"/>
      <c r="ED972" s="12"/>
      <c r="EE972" s="12"/>
      <c r="EF972" s="12"/>
      <c r="EG972" s="12"/>
      <c r="EH972" s="12"/>
      <c r="EI972" s="12"/>
      <c r="EJ972" s="12"/>
      <c r="EK972" s="12"/>
      <c r="EL972" s="12"/>
      <c r="EM972" s="12"/>
      <c r="EN972" s="12"/>
      <c r="EO972" s="12"/>
      <c r="EP972" s="12"/>
      <c r="EQ972" s="12"/>
      <c r="ER972" s="12"/>
      <c r="ES972" s="12"/>
      <c r="ET972" s="12"/>
      <c r="EU972" s="12"/>
      <c r="EV972" s="12"/>
      <c r="EW972" s="12"/>
      <c r="EX972" s="12"/>
      <c r="EY972" s="12"/>
      <c r="EZ972" s="12"/>
      <c r="FA972" s="12"/>
      <c r="FB972" s="12"/>
      <c r="FC972" s="12"/>
      <c r="FD972" s="12"/>
      <c r="FE972" s="12"/>
      <c r="FF972" s="12"/>
      <c r="FG972" s="12"/>
    </row>
    <row r="973" spans="1:163" ht="12.75" x14ac:dyDescent="0.2">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12"/>
      <c r="BH973" s="12"/>
      <c r="BI973" s="12"/>
      <c r="BJ973" s="12"/>
      <c r="BK973" s="12"/>
      <c r="BL973" s="12"/>
      <c r="BM973" s="12"/>
      <c r="BN973" s="12"/>
      <c r="BO973" s="12"/>
      <c r="BP973" s="12"/>
      <c r="BQ973" s="12"/>
      <c r="BR973" s="12"/>
      <c r="BS973" s="12"/>
      <c r="BT973" s="12"/>
      <c r="BU973" s="12"/>
      <c r="BV973" s="12"/>
      <c r="BW973" s="12"/>
      <c r="BX973" s="12"/>
      <c r="BY973" s="12"/>
      <c r="BZ973" s="12"/>
      <c r="CA973" s="12"/>
      <c r="CB973" s="141"/>
      <c r="CC973" s="12"/>
      <c r="CD973" s="12"/>
      <c r="CE973" s="12"/>
      <c r="CF973" s="12"/>
      <c r="CG973" s="12"/>
      <c r="CH973" s="12"/>
      <c r="CI973" s="12"/>
      <c r="CJ973" s="12"/>
      <c r="CK973" s="12"/>
      <c r="CL973" s="12"/>
      <c r="CM973" s="12"/>
      <c r="CN973" s="12"/>
      <c r="CO973" s="12"/>
      <c r="CP973" s="12"/>
      <c r="CQ973" s="12"/>
      <c r="CR973" s="12"/>
      <c r="CS973" s="12"/>
      <c r="CT973" s="12"/>
      <c r="CU973" s="12"/>
      <c r="CV973" s="12"/>
      <c r="CW973" s="12"/>
      <c r="CX973" s="12"/>
      <c r="CY973" s="12"/>
      <c r="CZ973" s="12"/>
      <c r="DA973" s="12"/>
      <c r="DB973" s="12"/>
      <c r="DC973" s="12"/>
      <c r="DD973" s="12"/>
      <c r="DE973" s="12"/>
      <c r="DF973" s="12"/>
      <c r="DG973" s="12"/>
      <c r="DH973" s="12"/>
      <c r="DI973" s="12"/>
      <c r="DJ973" s="12"/>
      <c r="DK973" s="12"/>
      <c r="DL973" s="12"/>
      <c r="DM973" s="12"/>
      <c r="DN973" s="12"/>
      <c r="DO973" s="12"/>
      <c r="DP973" s="12"/>
      <c r="DQ973" s="12"/>
      <c r="DR973" s="12"/>
      <c r="DS973" s="12"/>
      <c r="DT973" s="12"/>
      <c r="DU973" s="12"/>
      <c r="DV973" s="12"/>
      <c r="DW973" s="12"/>
      <c r="DX973" s="12"/>
      <c r="DY973" s="12"/>
      <c r="DZ973" s="12"/>
      <c r="EA973" s="12"/>
      <c r="EB973" s="12"/>
      <c r="EC973" s="12"/>
      <c r="ED973" s="12"/>
      <c r="EE973" s="12"/>
      <c r="EF973" s="12"/>
      <c r="EG973" s="12"/>
      <c r="EH973" s="12"/>
      <c r="EI973" s="12"/>
      <c r="EJ973" s="12"/>
      <c r="EK973" s="12"/>
      <c r="EL973" s="12"/>
      <c r="EM973" s="12"/>
      <c r="EN973" s="12"/>
      <c r="EO973" s="12"/>
      <c r="EP973" s="12"/>
      <c r="EQ973" s="12"/>
      <c r="ER973" s="12"/>
      <c r="ES973" s="12"/>
      <c r="ET973" s="12"/>
      <c r="EU973" s="12"/>
      <c r="EV973" s="12"/>
      <c r="EW973" s="12"/>
      <c r="EX973" s="12"/>
      <c r="EY973" s="12"/>
      <c r="EZ973" s="12"/>
      <c r="FA973" s="12"/>
      <c r="FB973" s="12"/>
      <c r="FC973" s="12"/>
      <c r="FD973" s="12"/>
      <c r="FE973" s="12"/>
      <c r="FF973" s="12"/>
      <c r="FG973" s="12"/>
    </row>
    <row r="974" spans="1:163" ht="12.75" x14ac:dyDescent="0.2">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12"/>
      <c r="BH974" s="12"/>
      <c r="BI974" s="12"/>
      <c r="BJ974" s="12"/>
      <c r="BK974" s="12"/>
      <c r="BL974" s="12"/>
      <c r="BM974" s="12"/>
      <c r="BN974" s="12"/>
      <c r="BO974" s="12"/>
      <c r="BP974" s="12"/>
      <c r="BQ974" s="12"/>
      <c r="BR974" s="12"/>
      <c r="BS974" s="12"/>
      <c r="BT974" s="12"/>
      <c r="BU974" s="12"/>
      <c r="BV974" s="12"/>
      <c r="BW974" s="12"/>
      <c r="BX974" s="12"/>
      <c r="BY974" s="12"/>
      <c r="BZ974" s="12"/>
      <c r="CA974" s="12"/>
      <c r="CB974" s="141"/>
      <c r="CC974" s="12"/>
      <c r="CD974" s="12"/>
      <c r="CE974" s="12"/>
      <c r="CF974" s="12"/>
      <c r="CG974" s="12"/>
      <c r="CH974" s="12"/>
      <c r="CI974" s="12"/>
      <c r="CJ974" s="12"/>
      <c r="CK974" s="12"/>
      <c r="CL974" s="12"/>
      <c r="CM974" s="12"/>
      <c r="CN974" s="12"/>
      <c r="CO974" s="12"/>
      <c r="CP974" s="12"/>
      <c r="CQ974" s="12"/>
      <c r="CR974" s="12"/>
      <c r="CS974" s="12"/>
      <c r="CT974" s="12"/>
      <c r="CU974" s="12"/>
      <c r="CV974" s="12"/>
      <c r="CW974" s="12"/>
      <c r="CX974" s="12"/>
      <c r="CY974" s="12"/>
      <c r="CZ974" s="12"/>
      <c r="DA974" s="12"/>
      <c r="DB974" s="12"/>
      <c r="DC974" s="12"/>
      <c r="DD974" s="12"/>
      <c r="DE974" s="12"/>
      <c r="DF974" s="12"/>
      <c r="DG974" s="12"/>
      <c r="DH974" s="12"/>
      <c r="DI974" s="12"/>
      <c r="DJ974" s="12"/>
      <c r="DK974" s="12"/>
      <c r="DL974" s="12"/>
      <c r="DM974" s="12"/>
      <c r="DN974" s="12"/>
      <c r="DO974" s="12"/>
      <c r="DP974" s="12"/>
      <c r="DQ974" s="12"/>
      <c r="DR974" s="12"/>
      <c r="DS974" s="12"/>
      <c r="DT974" s="12"/>
      <c r="DU974" s="12"/>
      <c r="DV974" s="12"/>
      <c r="DW974" s="12"/>
      <c r="DX974" s="12"/>
      <c r="DY974" s="12"/>
      <c r="DZ974" s="12"/>
      <c r="EA974" s="12"/>
      <c r="EB974" s="12"/>
      <c r="EC974" s="12"/>
      <c r="ED974" s="12"/>
      <c r="EE974" s="12"/>
      <c r="EF974" s="12"/>
      <c r="EG974" s="12"/>
      <c r="EH974" s="12"/>
      <c r="EI974" s="12"/>
      <c r="EJ974" s="12"/>
      <c r="EK974" s="12"/>
      <c r="EL974" s="12"/>
      <c r="EM974" s="12"/>
      <c r="EN974" s="12"/>
      <c r="EO974" s="12"/>
      <c r="EP974" s="12"/>
      <c r="EQ974" s="12"/>
      <c r="ER974" s="12"/>
      <c r="ES974" s="12"/>
      <c r="ET974" s="12"/>
      <c r="EU974" s="12"/>
      <c r="EV974" s="12"/>
      <c r="EW974" s="12"/>
      <c r="EX974" s="12"/>
      <c r="EY974" s="12"/>
      <c r="EZ974" s="12"/>
      <c r="FA974" s="12"/>
      <c r="FB974" s="12"/>
      <c r="FC974" s="12"/>
      <c r="FD974" s="12"/>
      <c r="FE974" s="12"/>
      <c r="FF974" s="12"/>
      <c r="FG974" s="12"/>
    </row>
    <row r="975" spans="1:163" ht="12.75" x14ac:dyDescent="0.2">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12"/>
      <c r="BH975" s="12"/>
      <c r="BI975" s="12"/>
      <c r="BJ975" s="12"/>
      <c r="BK975" s="12"/>
      <c r="BL975" s="12"/>
      <c r="BM975" s="12"/>
      <c r="BN975" s="12"/>
      <c r="BO975" s="12"/>
      <c r="BP975" s="12"/>
      <c r="BQ975" s="12"/>
      <c r="BR975" s="12"/>
      <c r="BS975" s="12"/>
      <c r="BT975" s="12"/>
      <c r="BU975" s="12"/>
      <c r="BV975" s="12"/>
      <c r="BW975" s="12"/>
      <c r="BX975" s="12"/>
      <c r="BY975" s="12"/>
      <c r="BZ975" s="12"/>
      <c r="CA975" s="12"/>
      <c r="CB975" s="141"/>
      <c r="CC975" s="12"/>
      <c r="CD975" s="12"/>
      <c r="CE975" s="12"/>
      <c r="CF975" s="12"/>
      <c r="CG975" s="12"/>
      <c r="CH975" s="12"/>
      <c r="CI975" s="12"/>
      <c r="CJ975" s="12"/>
      <c r="CK975" s="12"/>
      <c r="CL975" s="12"/>
      <c r="CM975" s="12"/>
      <c r="CN975" s="12"/>
      <c r="CO975" s="12"/>
      <c r="CP975" s="12"/>
      <c r="CQ975" s="12"/>
      <c r="CR975" s="12"/>
      <c r="CS975" s="12"/>
      <c r="CT975" s="12"/>
      <c r="CU975" s="12"/>
      <c r="CV975" s="12"/>
      <c r="CW975" s="12"/>
      <c r="CX975" s="12"/>
      <c r="CY975" s="12"/>
      <c r="CZ975" s="12"/>
      <c r="DA975" s="12"/>
      <c r="DB975" s="12"/>
      <c r="DC975" s="12"/>
      <c r="DD975" s="12"/>
      <c r="DE975" s="12"/>
      <c r="DF975" s="12"/>
      <c r="DG975" s="12"/>
      <c r="DH975" s="12"/>
      <c r="DI975" s="12"/>
      <c r="DJ975" s="12"/>
      <c r="DK975" s="12"/>
      <c r="DL975" s="12"/>
      <c r="DM975" s="12"/>
      <c r="DN975" s="12"/>
      <c r="DO975" s="12"/>
      <c r="DP975" s="12"/>
      <c r="DQ975" s="12"/>
      <c r="DR975" s="12"/>
      <c r="DS975" s="12"/>
      <c r="DT975" s="12"/>
      <c r="DU975" s="12"/>
      <c r="DV975" s="12"/>
      <c r="DW975" s="12"/>
      <c r="DX975" s="12"/>
      <c r="DY975" s="12"/>
      <c r="DZ975" s="12"/>
      <c r="EA975" s="12"/>
      <c r="EB975" s="12"/>
      <c r="EC975" s="12"/>
      <c r="ED975" s="12"/>
      <c r="EE975" s="12"/>
      <c r="EF975" s="12"/>
      <c r="EG975" s="12"/>
      <c r="EH975" s="12"/>
      <c r="EI975" s="12"/>
      <c r="EJ975" s="12"/>
      <c r="EK975" s="12"/>
      <c r="EL975" s="12"/>
      <c r="EM975" s="12"/>
      <c r="EN975" s="12"/>
      <c r="EO975" s="12"/>
      <c r="EP975" s="12"/>
      <c r="EQ975" s="12"/>
      <c r="ER975" s="12"/>
      <c r="ES975" s="12"/>
      <c r="ET975" s="12"/>
      <c r="EU975" s="12"/>
      <c r="EV975" s="12"/>
      <c r="EW975" s="12"/>
      <c r="EX975" s="12"/>
      <c r="EY975" s="12"/>
      <c r="EZ975" s="12"/>
      <c r="FA975" s="12"/>
      <c r="FB975" s="12"/>
      <c r="FC975" s="12"/>
      <c r="FD975" s="12"/>
      <c r="FE975" s="12"/>
      <c r="FF975" s="12"/>
      <c r="FG975" s="12"/>
    </row>
    <row r="976" spans="1:163" ht="12.75" x14ac:dyDescent="0.2">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12"/>
      <c r="BH976" s="12"/>
      <c r="BI976" s="12"/>
      <c r="BJ976" s="12"/>
      <c r="BK976" s="12"/>
      <c r="BL976" s="12"/>
      <c r="BM976" s="12"/>
      <c r="BN976" s="12"/>
      <c r="BO976" s="12"/>
      <c r="BP976" s="12"/>
      <c r="BQ976" s="12"/>
      <c r="BR976" s="12"/>
      <c r="BS976" s="12"/>
      <c r="BT976" s="12"/>
      <c r="BU976" s="12"/>
      <c r="BV976" s="12"/>
      <c r="BW976" s="12"/>
      <c r="BX976" s="12"/>
      <c r="BY976" s="12"/>
      <c r="BZ976" s="12"/>
      <c r="CA976" s="12"/>
      <c r="CB976" s="141"/>
      <c r="CC976" s="12"/>
      <c r="CD976" s="12"/>
      <c r="CE976" s="12"/>
      <c r="CF976" s="12"/>
      <c r="CG976" s="12"/>
      <c r="CH976" s="12"/>
      <c r="CI976" s="12"/>
      <c r="CJ976" s="12"/>
      <c r="CK976" s="12"/>
      <c r="CL976" s="12"/>
      <c r="CM976" s="12"/>
      <c r="CN976" s="12"/>
      <c r="CO976" s="12"/>
      <c r="CP976" s="12"/>
      <c r="CQ976" s="12"/>
      <c r="CR976" s="12"/>
      <c r="CS976" s="12"/>
      <c r="CT976" s="12"/>
      <c r="CU976" s="12"/>
      <c r="CV976" s="12"/>
      <c r="CW976" s="12"/>
      <c r="CX976" s="12"/>
      <c r="CY976" s="12"/>
      <c r="CZ976" s="12"/>
      <c r="DA976" s="12"/>
      <c r="DB976" s="12"/>
      <c r="DC976" s="12"/>
      <c r="DD976" s="12"/>
      <c r="DE976" s="12"/>
      <c r="DF976" s="12"/>
      <c r="DG976" s="12"/>
      <c r="DH976" s="12"/>
      <c r="DI976" s="12"/>
      <c r="DJ976" s="12"/>
      <c r="DK976" s="12"/>
      <c r="DL976" s="12"/>
      <c r="DM976" s="12"/>
      <c r="DN976" s="12"/>
      <c r="DO976" s="12"/>
      <c r="DP976" s="12"/>
      <c r="DQ976" s="12"/>
      <c r="DR976" s="12"/>
      <c r="DS976" s="12"/>
      <c r="DT976" s="12"/>
      <c r="DU976" s="12"/>
      <c r="DV976" s="12"/>
      <c r="DW976" s="12"/>
      <c r="DX976" s="12"/>
      <c r="DY976" s="12"/>
      <c r="DZ976" s="12"/>
      <c r="EA976" s="12"/>
      <c r="EB976" s="12"/>
      <c r="EC976" s="12"/>
      <c r="ED976" s="12"/>
      <c r="EE976" s="12"/>
      <c r="EF976" s="12"/>
      <c r="EG976" s="12"/>
      <c r="EH976" s="12"/>
      <c r="EI976" s="12"/>
      <c r="EJ976" s="12"/>
      <c r="EK976" s="12"/>
      <c r="EL976" s="12"/>
      <c r="EM976" s="12"/>
      <c r="EN976" s="12"/>
      <c r="EO976" s="12"/>
      <c r="EP976" s="12"/>
      <c r="EQ976" s="12"/>
      <c r="ER976" s="12"/>
      <c r="ES976" s="12"/>
      <c r="ET976" s="12"/>
      <c r="EU976" s="12"/>
      <c r="EV976" s="12"/>
      <c r="EW976" s="12"/>
      <c r="EX976" s="12"/>
      <c r="EY976" s="12"/>
      <c r="EZ976" s="12"/>
      <c r="FA976" s="12"/>
      <c r="FB976" s="12"/>
      <c r="FC976" s="12"/>
      <c r="FD976" s="12"/>
      <c r="FE976" s="12"/>
      <c r="FF976" s="12"/>
      <c r="FG976" s="12"/>
    </row>
    <row r="977" spans="1:163" ht="12.75" x14ac:dyDescent="0.2">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12"/>
      <c r="BH977" s="12"/>
      <c r="BI977" s="12"/>
      <c r="BJ977" s="12"/>
      <c r="BK977" s="12"/>
      <c r="BL977" s="12"/>
      <c r="BM977" s="12"/>
      <c r="BN977" s="12"/>
      <c r="BO977" s="12"/>
      <c r="BP977" s="12"/>
      <c r="BQ977" s="12"/>
      <c r="BR977" s="12"/>
      <c r="BS977" s="12"/>
      <c r="BT977" s="12"/>
      <c r="BU977" s="12"/>
      <c r="BV977" s="12"/>
      <c r="BW977" s="12"/>
      <c r="BX977" s="12"/>
      <c r="BY977" s="12"/>
      <c r="BZ977" s="12"/>
      <c r="CA977" s="12"/>
      <c r="CB977" s="141"/>
      <c r="CC977" s="12"/>
      <c r="CD977" s="12"/>
      <c r="CE977" s="12"/>
      <c r="CF977" s="12"/>
      <c r="CG977" s="12"/>
      <c r="CH977" s="12"/>
      <c r="CI977" s="12"/>
      <c r="CJ977" s="12"/>
      <c r="CK977" s="12"/>
      <c r="CL977" s="12"/>
      <c r="CM977" s="12"/>
      <c r="CN977" s="12"/>
      <c r="CO977" s="12"/>
      <c r="CP977" s="12"/>
      <c r="CQ977" s="12"/>
      <c r="CR977" s="12"/>
      <c r="CS977" s="12"/>
      <c r="CT977" s="12"/>
      <c r="CU977" s="12"/>
      <c r="CV977" s="12"/>
      <c r="CW977" s="12"/>
      <c r="CX977" s="12"/>
      <c r="CY977" s="12"/>
      <c r="CZ977" s="12"/>
      <c r="DA977" s="12"/>
      <c r="DB977" s="12"/>
      <c r="DC977" s="12"/>
      <c r="DD977" s="12"/>
      <c r="DE977" s="12"/>
      <c r="DF977" s="12"/>
      <c r="DG977" s="12"/>
      <c r="DH977" s="12"/>
      <c r="DI977" s="12"/>
      <c r="DJ977" s="12"/>
      <c r="DK977" s="12"/>
      <c r="DL977" s="12"/>
      <c r="DM977" s="12"/>
      <c r="DN977" s="12"/>
      <c r="DO977" s="12"/>
      <c r="DP977" s="12"/>
      <c r="DQ977" s="12"/>
      <c r="DR977" s="12"/>
      <c r="DS977" s="12"/>
      <c r="DT977" s="12"/>
      <c r="DU977" s="12"/>
      <c r="DV977" s="12"/>
      <c r="DW977" s="12"/>
      <c r="DX977" s="12"/>
      <c r="DY977" s="12"/>
      <c r="DZ977" s="12"/>
      <c r="EA977" s="12"/>
      <c r="EB977" s="12"/>
      <c r="EC977" s="12"/>
      <c r="ED977" s="12"/>
      <c r="EE977" s="12"/>
      <c r="EF977" s="12"/>
      <c r="EG977" s="12"/>
      <c r="EH977" s="12"/>
      <c r="EI977" s="12"/>
      <c r="EJ977" s="12"/>
      <c r="EK977" s="12"/>
      <c r="EL977" s="12"/>
      <c r="EM977" s="12"/>
      <c r="EN977" s="12"/>
      <c r="EO977" s="12"/>
      <c r="EP977" s="12"/>
      <c r="EQ977" s="12"/>
      <c r="ER977" s="12"/>
      <c r="ES977" s="12"/>
      <c r="ET977" s="12"/>
      <c r="EU977" s="12"/>
      <c r="EV977" s="12"/>
      <c r="EW977" s="12"/>
      <c r="EX977" s="12"/>
      <c r="EY977" s="12"/>
      <c r="EZ977" s="12"/>
      <c r="FA977" s="12"/>
      <c r="FB977" s="12"/>
      <c r="FC977" s="12"/>
      <c r="FD977" s="12"/>
      <c r="FE977" s="12"/>
      <c r="FF977" s="12"/>
      <c r="FG977" s="12"/>
    </row>
    <row r="978" spans="1:163" ht="12.75" x14ac:dyDescent="0.2">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12"/>
      <c r="BH978" s="12"/>
      <c r="BI978" s="12"/>
      <c r="BJ978" s="12"/>
      <c r="BK978" s="12"/>
      <c r="BL978" s="12"/>
      <c r="BM978" s="12"/>
      <c r="BN978" s="12"/>
      <c r="BO978" s="12"/>
      <c r="BP978" s="12"/>
      <c r="BQ978" s="12"/>
      <c r="BR978" s="12"/>
      <c r="BS978" s="12"/>
      <c r="BT978" s="12"/>
      <c r="BU978" s="12"/>
      <c r="BV978" s="12"/>
      <c r="BW978" s="12"/>
      <c r="BX978" s="12"/>
      <c r="BY978" s="12"/>
      <c r="BZ978" s="12"/>
      <c r="CA978" s="12"/>
      <c r="CB978" s="141"/>
      <c r="CC978" s="12"/>
      <c r="CD978" s="12"/>
      <c r="CE978" s="12"/>
      <c r="CF978" s="12"/>
      <c r="CG978" s="12"/>
      <c r="CH978" s="12"/>
      <c r="CI978" s="12"/>
      <c r="CJ978" s="12"/>
      <c r="CK978" s="12"/>
      <c r="CL978" s="12"/>
      <c r="CM978" s="12"/>
      <c r="CN978" s="12"/>
      <c r="CO978" s="12"/>
      <c r="CP978" s="12"/>
      <c r="CQ978" s="12"/>
      <c r="CR978" s="12"/>
      <c r="CS978" s="12"/>
      <c r="CT978" s="12"/>
      <c r="CU978" s="12"/>
      <c r="CV978" s="12"/>
      <c r="CW978" s="12"/>
      <c r="CX978" s="12"/>
      <c r="CY978" s="12"/>
      <c r="CZ978" s="12"/>
      <c r="DA978" s="12"/>
      <c r="DB978" s="12"/>
      <c r="DC978" s="12"/>
      <c r="DD978" s="12"/>
      <c r="DE978" s="12"/>
      <c r="DF978" s="12"/>
      <c r="DG978" s="12"/>
      <c r="DH978" s="12"/>
      <c r="DI978" s="12"/>
      <c r="DJ978" s="12"/>
      <c r="DK978" s="12"/>
      <c r="DL978" s="12"/>
      <c r="DM978" s="12"/>
      <c r="DN978" s="12"/>
      <c r="DO978" s="12"/>
      <c r="DP978" s="12"/>
      <c r="DQ978" s="12"/>
      <c r="DR978" s="12"/>
      <c r="DS978" s="12"/>
      <c r="DT978" s="12"/>
      <c r="DU978" s="12"/>
      <c r="DV978" s="12"/>
      <c r="DW978" s="12"/>
      <c r="DX978" s="12"/>
      <c r="DY978" s="12"/>
      <c r="DZ978" s="12"/>
      <c r="EA978" s="12"/>
      <c r="EB978" s="12"/>
      <c r="EC978" s="12"/>
      <c r="ED978" s="12"/>
      <c r="EE978" s="12"/>
      <c r="EF978" s="12"/>
      <c r="EG978" s="12"/>
      <c r="EH978" s="12"/>
      <c r="EI978" s="12"/>
      <c r="EJ978" s="12"/>
      <c r="EK978" s="12"/>
      <c r="EL978" s="12"/>
      <c r="EM978" s="12"/>
      <c r="EN978" s="12"/>
      <c r="EO978" s="12"/>
      <c r="EP978" s="12"/>
      <c r="EQ978" s="12"/>
      <c r="ER978" s="12"/>
      <c r="ES978" s="12"/>
      <c r="ET978" s="12"/>
      <c r="EU978" s="12"/>
      <c r="EV978" s="12"/>
      <c r="EW978" s="12"/>
      <c r="EX978" s="12"/>
      <c r="EY978" s="12"/>
      <c r="EZ978" s="12"/>
      <c r="FA978" s="12"/>
      <c r="FB978" s="12"/>
      <c r="FC978" s="12"/>
      <c r="FD978" s="12"/>
      <c r="FE978" s="12"/>
      <c r="FF978" s="12"/>
      <c r="FG978" s="12"/>
    </row>
    <row r="979" spans="1:163" ht="12.75" x14ac:dyDescent="0.2">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12"/>
      <c r="BH979" s="12"/>
      <c r="BI979" s="12"/>
      <c r="BJ979" s="12"/>
      <c r="BK979" s="12"/>
      <c r="BL979" s="12"/>
      <c r="BM979" s="12"/>
      <c r="BN979" s="12"/>
      <c r="BO979" s="12"/>
      <c r="BP979" s="12"/>
      <c r="BQ979" s="12"/>
      <c r="BR979" s="12"/>
      <c r="BS979" s="12"/>
      <c r="BT979" s="12"/>
      <c r="BU979" s="12"/>
      <c r="BV979" s="12"/>
      <c r="BW979" s="12"/>
      <c r="BX979" s="12"/>
      <c r="BY979" s="12"/>
      <c r="BZ979" s="12"/>
      <c r="CA979" s="12"/>
      <c r="CB979" s="141"/>
      <c r="CC979" s="12"/>
      <c r="CD979" s="12"/>
      <c r="CE979" s="12"/>
      <c r="CF979" s="12"/>
      <c r="CG979" s="12"/>
      <c r="CH979" s="12"/>
      <c r="CI979" s="12"/>
      <c r="CJ979" s="12"/>
      <c r="CK979" s="12"/>
      <c r="CL979" s="12"/>
      <c r="CM979" s="12"/>
      <c r="CN979" s="12"/>
      <c r="CO979" s="12"/>
      <c r="CP979" s="12"/>
      <c r="CQ979" s="12"/>
      <c r="CR979" s="12"/>
      <c r="CS979" s="12"/>
      <c r="CT979" s="12"/>
      <c r="CU979" s="12"/>
      <c r="CV979" s="12"/>
      <c r="CW979" s="12"/>
      <c r="CX979" s="12"/>
      <c r="CY979" s="12"/>
      <c r="CZ979" s="12"/>
      <c r="DA979" s="12"/>
      <c r="DB979" s="12"/>
      <c r="DC979" s="12"/>
      <c r="DD979" s="12"/>
      <c r="DE979" s="12"/>
      <c r="DF979" s="12"/>
      <c r="DG979" s="12"/>
      <c r="DH979" s="12"/>
      <c r="DI979" s="12"/>
      <c r="DJ979" s="12"/>
      <c r="DK979" s="12"/>
      <c r="DL979" s="12"/>
      <c r="DM979" s="12"/>
      <c r="DN979" s="12"/>
      <c r="DO979" s="12"/>
      <c r="DP979" s="12"/>
      <c r="DQ979" s="12"/>
      <c r="DR979" s="12"/>
      <c r="DS979" s="12"/>
      <c r="DT979" s="12"/>
      <c r="DU979" s="12"/>
      <c r="DV979" s="12"/>
      <c r="DW979" s="12"/>
      <c r="DX979" s="12"/>
      <c r="DY979" s="12"/>
      <c r="DZ979" s="12"/>
      <c r="EA979" s="12"/>
      <c r="EB979" s="12"/>
      <c r="EC979" s="12"/>
      <c r="ED979" s="12"/>
      <c r="EE979" s="12"/>
      <c r="EF979" s="12"/>
      <c r="EG979" s="12"/>
      <c r="EH979" s="12"/>
      <c r="EI979" s="12"/>
      <c r="EJ979" s="12"/>
      <c r="EK979" s="12"/>
      <c r="EL979" s="12"/>
      <c r="EM979" s="12"/>
      <c r="EN979" s="12"/>
      <c r="EO979" s="12"/>
      <c r="EP979" s="12"/>
      <c r="EQ979" s="12"/>
      <c r="ER979" s="12"/>
      <c r="ES979" s="12"/>
      <c r="ET979" s="12"/>
      <c r="EU979" s="12"/>
      <c r="EV979" s="12"/>
      <c r="EW979" s="12"/>
      <c r="EX979" s="12"/>
      <c r="EY979" s="12"/>
      <c r="EZ979" s="12"/>
      <c r="FA979" s="12"/>
      <c r="FB979" s="12"/>
      <c r="FC979" s="12"/>
      <c r="FD979" s="12"/>
      <c r="FE979" s="12"/>
      <c r="FF979" s="12"/>
      <c r="FG979" s="12"/>
    </row>
    <row r="980" spans="1:163" ht="12.75" x14ac:dyDescent="0.2">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12"/>
      <c r="BH980" s="12"/>
      <c r="BI980" s="12"/>
      <c r="BJ980" s="12"/>
      <c r="BK980" s="12"/>
      <c r="BL980" s="12"/>
      <c r="BM980" s="12"/>
      <c r="BN980" s="12"/>
      <c r="BO980" s="12"/>
      <c r="BP980" s="12"/>
      <c r="BQ980" s="12"/>
      <c r="BR980" s="12"/>
      <c r="BS980" s="12"/>
      <c r="BT980" s="12"/>
      <c r="BU980" s="12"/>
      <c r="BV980" s="12"/>
      <c r="BW980" s="12"/>
      <c r="BX980" s="12"/>
      <c r="BY980" s="12"/>
      <c r="BZ980" s="12"/>
      <c r="CA980" s="12"/>
      <c r="CB980" s="141"/>
      <c r="CC980" s="12"/>
      <c r="CD980" s="12"/>
      <c r="CE980" s="12"/>
      <c r="CF980" s="12"/>
      <c r="CG980" s="12"/>
      <c r="CH980" s="12"/>
      <c r="CI980" s="12"/>
      <c r="CJ980" s="12"/>
      <c r="CK980" s="12"/>
      <c r="CL980" s="12"/>
      <c r="CM980" s="12"/>
      <c r="CN980" s="12"/>
      <c r="CO980" s="12"/>
      <c r="CP980" s="12"/>
      <c r="CQ980" s="12"/>
      <c r="CR980" s="12"/>
      <c r="CS980" s="12"/>
      <c r="CT980" s="12"/>
      <c r="CU980" s="12"/>
      <c r="CV980" s="12"/>
      <c r="CW980" s="12"/>
      <c r="CX980" s="12"/>
      <c r="CY980" s="12"/>
      <c r="CZ980" s="12"/>
      <c r="DA980" s="12"/>
      <c r="DB980" s="12"/>
      <c r="DC980" s="12"/>
      <c r="DD980" s="12"/>
      <c r="DE980" s="12"/>
      <c r="DF980" s="12"/>
      <c r="DG980" s="12"/>
      <c r="DH980" s="12"/>
      <c r="DI980" s="12"/>
      <c r="DJ980" s="12"/>
      <c r="DK980" s="12"/>
      <c r="DL980" s="12"/>
      <c r="DM980" s="12"/>
      <c r="DN980" s="12"/>
      <c r="DO980" s="12"/>
      <c r="DP980" s="12"/>
      <c r="DQ980" s="12"/>
      <c r="DR980" s="12"/>
      <c r="DS980" s="12"/>
      <c r="DT980" s="12"/>
      <c r="DU980" s="12"/>
      <c r="DV980" s="12"/>
      <c r="DW980" s="12"/>
      <c r="DX980" s="12"/>
      <c r="DY980" s="12"/>
      <c r="DZ980" s="12"/>
      <c r="EA980" s="12"/>
      <c r="EB980" s="12"/>
      <c r="EC980" s="12"/>
      <c r="ED980" s="12"/>
      <c r="EE980" s="12"/>
      <c r="EF980" s="12"/>
      <c r="EG980" s="12"/>
      <c r="EH980" s="12"/>
      <c r="EI980" s="12"/>
      <c r="EJ980" s="12"/>
      <c r="EK980" s="12"/>
      <c r="EL980" s="12"/>
      <c r="EM980" s="12"/>
      <c r="EN980" s="12"/>
      <c r="EO980" s="12"/>
      <c r="EP980" s="12"/>
      <c r="EQ980" s="12"/>
      <c r="ER980" s="12"/>
      <c r="ES980" s="12"/>
      <c r="ET980" s="12"/>
      <c r="EU980" s="12"/>
      <c r="EV980" s="12"/>
      <c r="EW980" s="12"/>
      <c r="EX980" s="12"/>
      <c r="EY980" s="12"/>
      <c r="EZ980" s="12"/>
      <c r="FA980" s="12"/>
      <c r="FB980" s="12"/>
      <c r="FC980" s="12"/>
      <c r="FD980" s="12"/>
      <c r="FE980" s="12"/>
      <c r="FF980" s="12"/>
      <c r="FG980" s="12"/>
    </row>
    <row r="981" spans="1:163" ht="12.75" x14ac:dyDescent="0.2">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12"/>
      <c r="BH981" s="12"/>
      <c r="BI981" s="12"/>
      <c r="BJ981" s="12"/>
      <c r="BK981" s="12"/>
      <c r="BL981" s="12"/>
      <c r="BM981" s="12"/>
      <c r="BN981" s="12"/>
      <c r="BO981" s="12"/>
      <c r="BP981" s="12"/>
      <c r="BQ981" s="12"/>
      <c r="BR981" s="12"/>
      <c r="BS981" s="12"/>
      <c r="BT981" s="12"/>
      <c r="BU981" s="12"/>
      <c r="BV981" s="12"/>
      <c r="BW981" s="12"/>
      <c r="BX981" s="12"/>
      <c r="BY981" s="12"/>
      <c r="BZ981" s="12"/>
      <c r="CA981" s="12"/>
      <c r="CB981" s="141"/>
      <c r="CC981" s="12"/>
      <c r="CD981" s="12"/>
      <c r="CE981" s="12"/>
      <c r="CF981" s="12"/>
      <c r="CG981" s="12"/>
      <c r="CH981" s="12"/>
      <c r="CI981" s="12"/>
      <c r="CJ981" s="12"/>
      <c r="CK981" s="12"/>
      <c r="CL981" s="12"/>
      <c r="CM981" s="12"/>
      <c r="CN981" s="12"/>
      <c r="CO981" s="12"/>
      <c r="CP981" s="12"/>
      <c r="CQ981" s="12"/>
      <c r="CR981" s="12"/>
      <c r="CS981" s="12"/>
      <c r="CT981" s="12"/>
      <c r="CU981" s="12"/>
      <c r="CV981" s="12"/>
      <c r="CW981" s="12"/>
      <c r="CX981" s="12"/>
      <c r="CY981" s="12"/>
      <c r="CZ981" s="12"/>
      <c r="DA981" s="12"/>
      <c r="DB981" s="12"/>
      <c r="DC981" s="12"/>
      <c r="DD981" s="12"/>
      <c r="DE981" s="12"/>
      <c r="DF981" s="12"/>
      <c r="DG981" s="12"/>
      <c r="DH981" s="12"/>
      <c r="DI981" s="12"/>
      <c r="DJ981" s="12"/>
      <c r="DK981" s="12"/>
      <c r="DL981" s="12"/>
      <c r="DM981" s="12"/>
      <c r="DN981" s="12"/>
      <c r="DO981" s="12"/>
      <c r="DP981" s="12"/>
      <c r="DQ981" s="12"/>
      <c r="DR981" s="12"/>
      <c r="DS981" s="12"/>
      <c r="DT981" s="12"/>
      <c r="DU981" s="12"/>
      <c r="DV981" s="12"/>
      <c r="DW981" s="12"/>
      <c r="DX981" s="12"/>
      <c r="DY981" s="12"/>
      <c r="DZ981" s="12"/>
      <c r="EA981" s="12"/>
      <c r="EB981" s="12"/>
      <c r="EC981" s="12"/>
      <c r="ED981" s="12"/>
      <c r="EE981" s="12"/>
      <c r="EF981" s="12"/>
      <c r="EG981" s="12"/>
      <c r="EH981" s="12"/>
      <c r="EI981" s="12"/>
      <c r="EJ981" s="12"/>
      <c r="EK981" s="12"/>
      <c r="EL981" s="12"/>
      <c r="EM981" s="12"/>
      <c r="EN981" s="12"/>
      <c r="EO981" s="12"/>
      <c r="EP981" s="12"/>
      <c r="EQ981" s="12"/>
      <c r="ER981" s="12"/>
      <c r="ES981" s="12"/>
      <c r="ET981" s="12"/>
      <c r="EU981" s="12"/>
      <c r="EV981" s="12"/>
      <c r="EW981" s="12"/>
      <c r="EX981" s="12"/>
      <c r="EY981" s="12"/>
      <c r="EZ981" s="12"/>
      <c r="FA981" s="12"/>
      <c r="FB981" s="12"/>
      <c r="FC981" s="12"/>
      <c r="FD981" s="12"/>
      <c r="FE981" s="12"/>
      <c r="FF981" s="12"/>
      <c r="FG981" s="12"/>
    </row>
    <row r="982" spans="1:163" ht="12.75" x14ac:dyDescent="0.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12"/>
      <c r="BH982" s="12"/>
      <c r="BI982" s="12"/>
      <c r="BJ982" s="12"/>
      <c r="BK982" s="12"/>
      <c r="BL982" s="12"/>
      <c r="BM982" s="12"/>
      <c r="BN982" s="12"/>
      <c r="BO982" s="12"/>
      <c r="BP982" s="12"/>
      <c r="BQ982" s="12"/>
      <c r="BR982" s="12"/>
      <c r="BS982" s="12"/>
      <c r="BT982" s="12"/>
      <c r="BU982" s="12"/>
      <c r="BV982" s="12"/>
      <c r="BW982" s="12"/>
      <c r="BX982" s="12"/>
      <c r="BY982" s="12"/>
      <c r="BZ982" s="12"/>
      <c r="CA982" s="12"/>
      <c r="CB982" s="141"/>
      <c r="CC982" s="12"/>
      <c r="CD982" s="12"/>
      <c r="CE982" s="12"/>
      <c r="CF982" s="12"/>
      <c r="CG982" s="12"/>
      <c r="CH982" s="12"/>
      <c r="CI982" s="12"/>
      <c r="CJ982" s="12"/>
      <c r="CK982" s="12"/>
      <c r="CL982" s="12"/>
      <c r="CM982" s="12"/>
      <c r="CN982" s="12"/>
      <c r="CO982" s="12"/>
      <c r="CP982" s="12"/>
      <c r="CQ982" s="12"/>
      <c r="CR982" s="12"/>
      <c r="CS982" s="12"/>
      <c r="CT982" s="12"/>
      <c r="CU982" s="12"/>
      <c r="CV982" s="12"/>
      <c r="CW982" s="12"/>
      <c r="CX982" s="12"/>
      <c r="CY982" s="12"/>
      <c r="CZ982" s="12"/>
      <c r="DA982" s="12"/>
      <c r="DB982" s="12"/>
      <c r="DC982" s="12"/>
      <c r="DD982" s="12"/>
      <c r="DE982" s="12"/>
      <c r="DF982" s="12"/>
      <c r="DG982" s="12"/>
      <c r="DH982" s="12"/>
      <c r="DI982" s="12"/>
      <c r="DJ982" s="12"/>
      <c r="DK982" s="12"/>
      <c r="DL982" s="12"/>
      <c r="DM982" s="12"/>
      <c r="DN982" s="12"/>
      <c r="DO982" s="12"/>
      <c r="DP982" s="12"/>
      <c r="DQ982" s="12"/>
      <c r="DR982" s="12"/>
      <c r="DS982" s="12"/>
      <c r="DT982" s="12"/>
      <c r="DU982" s="12"/>
      <c r="DV982" s="12"/>
      <c r="DW982" s="12"/>
      <c r="DX982" s="12"/>
      <c r="DY982" s="12"/>
      <c r="DZ982" s="12"/>
      <c r="EA982" s="12"/>
      <c r="EB982" s="12"/>
      <c r="EC982" s="12"/>
      <c r="ED982" s="12"/>
      <c r="EE982" s="12"/>
      <c r="EF982" s="12"/>
      <c r="EG982" s="12"/>
      <c r="EH982" s="12"/>
      <c r="EI982" s="12"/>
      <c r="EJ982" s="12"/>
      <c r="EK982" s="12"/>
      <c r="EL982" s="12"/>
      <c r="EM982" s="12"/>
      <c r="EN982" s="12"/>
      <c r="EO982" s="12"/>
      <c r="EP982" s="12"/>
      <c r="EQ982" s="12"/>
      <c r="ER982" s="12"/>
      <c r="ES982" s="12"/>
      <c r="ET982" s="12"/>
      <c r="EU982" s="12"/>
      <c r="EV982" s="12"/>
      <c r="EW982" s="12"/>
      <c r="EX982" s="12"/>
      <c r="EY982" s="12"/>
      <c r="EZ982" s="12"/>
      <c r="FA982" s="12"/>
      <c r="FB982" s="12"/>
      <c r="FC982" s="12"/>
      <c r="FD982" s="12"/>
      <c r="FE982" s="12"/>
      <c r="FF982" s="12"/>
      <c r="FG982" s="12"/>
    </row>
    <row r="983" spans="1:163" ht="12.75" x14ac:dyDescent="0.2">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12"/>
      <c r="BH983" s="12"/>
      <c r="BI983" s="12"/>
      <c r="BJ983" s="12"/>
      <c r="BK983" s="12"/>
      <c r="BL983" s="12"/>
      <c r="BM983" s="12"/>
      <c r="BN983" s="12"/>
      <c r="BO983" s="12"/>
      <c r="BP983" s="12"/>
      <c r="BQ983" s="12"/>
      <c r="BR983" s="12"/>
      <c r="BS983" s="12"/>
      <c r="BT983" s="12"/>
      <c r="BU983" s="12"/>
      <c r="BV983" s="12"/>
      <c r="BW983" s="12"/>
      <c r="BX983" s="12"/>
      <c r="BY983" s="12"/>
      <c r="BZ983" s="12"/>
      <c r="CA983" s="12"/>
      <c r="CB983" s="141"/>
      <c r="CC983" s="12"/>
      <c r="CD983" s="12"/>
      <c r="CE983" s="12"/>
      <c r="CF983" s="12"/>
      <c r="CG983" s="12"/>
      <c r="CH983" s="12"/>
      <c r="CI983" s="12"/>
      <c r="CJ983" s="12"/>
      <c r="CK983" s="12"/>
      <c r="CL983" s="12"/>
      <c r="CM983" s="12"/>
      <c r="CN983" s="12"/>
      <c r="CO983" s="12"/>
      <c r="CP983" s="12"/>
      <c r="CQ983" s="12"/>
      <c r="CR983" s="12"/>
      <c r="CS983" s="12"/>
      <c r="CT983" s="12"/>
      <c r="CU983" s="12"/>
      <c r="CV983" s="12"/>
      <c r="CW983" s="12"/>
      <c r="CX983" s="12"/>
      <c r="CY983" s="12"/>
      <c r="CZ983" s="12"/>
      <c r="DA983" s="12"/>
      <c r="DB983" s="12"/>
      <c r="DC983" s="12"/>
      <c r="DD983" s="12"/>
      <c r="DE983" s="12"/>
      <c r="DF983" s="12"/>
      <c r="DG983" s="12"/>
      <c r="DH983" s="12"/>
      <c r="DI983" s="12"/>
      <c r="DJ983" s="12"/>
      <c r="DK983" s="12"/>
      <c r="DL983" s="12"/>
      <c r="DM983" s="12"/>
      <c r="DN983" s="12"/>
      <c r="DO983" s="12"/>
      <c r="DP983" s="12"/>
      <c r="DQ983" s="12"/>
      <c r="DR983" s="12"/>
      <c r="DS983" s="12"/>
      <c r="DT983" s="12"/>
      <c r="DU983" s="12"/>
      <c r="DV983" s="12"/>
      <c r="DW983" s="12"/>
      <c r="DX983" s="12"/>
      <c r="DY983" s="12"/>
      <c r="DZ983" s="12"/>
      <c r="EA983" s="12"/>
      <c r="EB983" s="12"/>
      <c r="EC983" s="12"/>
      <c r="ED983" s="12"/>
      <c r="EE983" s="12"/>
      <c r="EF983" s="12"/>
      <c r="EG983" s="12"/>
      <c r="EH983" s="12"/>
      <c r="EI983" s="12"/>
      <c r="EJ983" s="12"/>
      <c r="EK983" s="12"/>
      <c r="EL983" s="12"/>
      <c r="EM983" s="12"/>
      <c r="EN983" s="12"/>
      <c r="EO983" s="12"/>
      <c r="EP983" s="12"/>
      <c r="EQ983" s="12"/>
      <c r="ER983" s="12"/>
      <c r="ES983" s="12"/>
      <c r="ET983" s="12"/>
      <c r="EU983" s="12"/>
      <c r="EV983" s="12"/>
      <c r="EW983" s="12"/>
      <c r="EX983" s="12"/>
      <c r="EY983" s="12"/>
      <c r="EZ983" s="12"/>
      <c r="FA983" s="12"/>
      <c r="FB983" s="12"/>
      <c r="FC983" s="12"/>
      <c r="FD983" s="12"/>
      <c r="FE983" s="12"/>
      <c r="FF983" s="12"/>
      <c r="FG983" s="12"/>
    </row>
    <row r="984" spans="1:163" ht="12.75" x14ac:dyDescent="0.2">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12"/>
      <c r="BH984" s="12"/>
      <c r="BI984" s="12"/>
      <c r="BJ984" s="12"/>
      <c r="BK984" s="12"/>
      <c r="BL984" s="12"/>
      <c r="BM984" s="12"/>
      <c r="BN984" s="12"/>
      <c r="BO984" s="12"/>
      <c r="BP984" s="12"/>
      <c r="BQ984" s="12"/>
      <c r="BR984" s="12"/>
      <c r="BS984" s="12"/>
      <c r="BT984" s="12"/>
      <c r="BU984" s="12"/>
      <c r="BV984" s="12"/>
      <c r="BW984" s="12"/>
      <c r="BX984" s="12"/>
      <c r="BY984" s="12"/>
      <c r="BZ984" s="12"/>
      <c r="CA984" s="12"/>
      <c r="CB984" s="141"/>
      <c r="CC984" s="12"/>
      <c r="CD984" s="12"/>
      <c r="CE984" s="12"/>
      <c r="CF984" s="12"/>
      <c r="CG984" s="12"/>
      <c r="CH984" s="12"/>
      <c r="CI984" s="12"/>
      <c r="CJ984" s="12"/>
      <c r="CK984" s="12"/>
      <c r="CL984" s="12"/>
      <c r="CM984" s="12"/>
      <c r="CN984" s="12"/>
      <c r="CO984" s="12"/>
      <c r="CP984" s="12"/>
      <c r="CQ984" s="12"/>
      <c r="CR984" s="12"/>
      <c r="CS984" s="12"/>
      <c r="CT984" s="12"/>
      <c r="CU984" s="12"/>
      <c r="CV984" s="12"/>
      <c r="CW984" s="12"/>
      <c r="CX984" s="12"/>
      <c r="CY984" s="12"/>
      <c r="CZ984" s="12"/>
      <c r="DA984" s="12"/>
      <c r="DB984" s="12"/>
      <c r="DC984" s="12"/>
      <c r="DD984" s="12"/>
      <c r="DE984" s="12"/>
      <c r="DF984" s="12"/>
      <c r="DG984" s="12"/>
      <c r="DH984" s="12"/>
      <c r="DI984" s="12"/>
      <c r="DJ984" s="12"/>
      <c r="DK984" s="12"/>
      <c r="DL984" s="12"/>
      <c r="DM984" s="12"/>
      <c r="DN984" s="12"/>
      <c r="DO984" s="12"/>
      <c r="DP984" s="12"/>
      <c r="DQ984" s="12"/>
      <c r="DR984" s="12"/>
      <c r="DS984" s="12"/>
      <c r="DT984" s="12"/>
      <c r="DU984" s="12"/>
      <c r="DV984" s="12"/>
      <c r="DW984" s="12"/>
      <c r="DX984" s="12"/>
      <c r="DY984" s="12"/>
      <c r="DZ984" s="12"/>
      <c r="EA984" s="12"/>
      <c r="EB984" s="12"/>
      <c r="EC984" s="12"/>
      <c r="ED984" s="12"/>
      <c r="EE984" s="12"/>
      <c r="EF984" s="12"/>
      <c r="EG984" s="12"/>
      <c r="EH984" s="12"/>
      <c r="EI984" s="12"/>
      <c r="EJ984" s="12"/>
      <c r="EK984" s="12"/>
      <c r="EL984" s="12"/>
      <c r="EM984" s="12"/>
      <c r="EN984" s="12"/>
      <c r="EO984" s="12"/>
      <c r="EP984" s="12"/>
      <c r="EQ984" s="12"/>
      <c r="ER984" s="12"/>
      <c r="ES984" s="12"/>
      <c r="ET984" s="12"/>
      <c r="EU984" s="12"/>
      <c r="EV984" s="12"/>
      <c r="EW984" s="12"/>
      <c r="EX984" s="12"/>
      <c r="EY984" s="12"/>
      <c r="EZ984" s="12"/>
      <c r="FA984" s="12"/>
      <c r="FB984" s="12"/>
      <c r="FC984" s="12"/>
      <c r="FD984" s="12"/>
      <c r="FE984" s="12"/>
      <c r="FF984" s="12"/>
      <c r="FG984" s="12"/>
    </row>
    <row r="985" spans="1:163" ht="12.75" x14ac:dyDescent="0.2">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12"/>
      <c r="BH985" s="12"/>
      <c r="BI985" s="12"/>
      <c r="BJ985" s="12"/>
      <c r="BK985" s="12"/>
      <c r="BL985" s="12"/>
      <c r="BM985" s="12"/>
      <c r="BN985" s="12"/>
      <c r="BO985" s="12"/>
      <c r="BP985" s="12"/>
      <c r="BQ985" s="12"/>
      <c r="BR985" s="12"/>
      <c r="BS985" s="12"/>
      <c r="BT985" s="12"/>
      <c r="BU985" s="12"/>
      <c r="BV985" s="12"/>
      <c r="BW985" s="12"/>
      <c r="BX985" s="12"/>
      <c r="BY985" s="12"/>
      <c r="BZ985" s="12"/>
      <c r="CA985" s="12"/>
      <c r="CB985" s="141"/>
      <c r="CC985" s="12"/>
      <c r="CD985" s="12"/>
      <c r="CE985" s="12"/>
      <c r="CF985" s="12"/>
      <c r="CG985" s="12"/>
      <c r="CH985" s="12"/>
      <c r="CI985" s="12"/>
      <c r="CJ985" s="12"/>
      <c r="CK985" s="12"/>
      <c r="CL985" s="12"/>
      <c r="CM985" s="12"/>
      <c r="CN985" s="12"/>
      <c r="CO985" s="12"/>
      <c r="CP985" s="12"/>
      <c r="CQ985" s="12"/>
      <c r="CR985" s="12"/>
      <c r="CS985" s="12"/>
      <c r="CT985" s="12"/>
      <c r="CU985" s="12"/>
      <c r="CV985" s="12"/>
      <c r="CW985" s="12"/>
      <c r="CX985" s="12"/>
      <c r="CY985" s="12"/>
      <c r="CZ985" s="12"/>
      <c r="DA985" s="12"/>
      <c r="DB985" s="12"/>
      <c r="DC985" s="12"/>
      <c r="DD985" s="12"/>
      <c r="DE985" s="12"/>
      <c r="DF985" s="12"/>
      <c r="DG985" s="12"/>
      <c r="DH985" s="12"/>
      <c r="DI985" s="12"/>
      <c r="DJ985" s="12"/>
      <c r="DK985" s="12"/>
      <c r="DL985" s="12"/>
      <c r="DM985" s="12"/>
      <c r="DN985" s="12"/>
      <c r="DO985" s="12"/>
      <c r="DP985" s="12"/>
      <c r="DQ985" s="12"/>
      <c r="DR985" s="12"/>
      <c r="DS985" s="12"/>
      <c r="DT985" s="12"/>
      <c r="DU985" s="12"/>
      <c r="DV985" s="12"/>
      <c r="DW985" s="12"/>
      <c r="DX985" s="12"/>
      <c r="DY985" s="12"/>
      <c r="DZ985" s="12"/>
      <c r="EA985" s="12"/>
      <c r="EB985" s="12"/>
      <c r="EC985" s="12"/>
      <c r="ED985" s="12"/>
      <c r="EE985" s="12"/>
      <c r="EF985" s="12"/>
      <c r="EG985" s="12"/>
      <c r="EH985" s="12"/>
      <c r="EI985" s="12"/>
      <c r="EJ985" s="12"/>
      <c r="EK985" s="12"/>
      <c r="EL985" s="12"/>
      <c r="EM985" s="12"/>
      <c r="EN985" s="12"/>
      <c r="EO985" s="12"/>
      <c r="EP985" s="12"/>
      <c r="EQ985" s="12"/>
      <c r="ER985" s="12"/>
      <c r="ES985" s="12"/>
      <c r="ET985" s="12"/>
      <c r="EU985" s="12"/>
      <c r="EV985" s="12"/>
      <c r="EW985" s="12"/>
      <c r="EX985" s="12"/>
      <c r="EY985" s="12"/>
      <c r="EZ985" s="12"/>
      <c r="FA985" s="12"/>
      <c r="FB985" s="12"/>
      <c r="FC985" s="12"/>
      <c r="FD985" s="12"/>
      <c r="FE985" s="12"/>
      <c r="FF985" s="12"/>
      <c r="FG985" s="12"/>
    </row>
    <row r="986" spans="1:163" ht="12.75" x14ac:dyDescent="0.2">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12"/>
      <c r="BH986" s="12"/>
      <c r="BI986" s="12"/>
      <c r="BJ986" s="12"/>
      <c r="BK986" s="12"/>
      <c r="BL986" s="12"/>
      <c r="BM986" s="12"/>
      <c r="BN986" s="12"/>
      <c r="BO986" s="12"/>
      <c r="BP986" s="12"/>
      <c r="BQ986" s="12"/>
      <c r="BR986" s="12"/>
      <c r="BS986" s="12"/>
      <c r="BT986" s="12"/>
      <c r="BU986" s="12"/>
      <c r="BV986" s="12"/>
      <c r="BW986" s="12"/>
      <c r="BX986" s="12"/>
      <c r="BY986" s="12"/>
      <c r="BZ986" s="12"/>
      <c r="CA986" s="12"/>
      <c r="CB986" s="141"/>
      <c r="CC986" s="12"/>
      <c r="CD986" s="12"/>
      <c r="CE986" s="12"/>
      <c r="CF986" s="12"/>
      <c r="CG986" s="12"/>
      <c r="CH986" s="12"/>
      <c r="CI986" s="12"/>
      <c r="CJ986" s="12"/>
      <c r="CK986" s="12"/>
      <c r="CL986" s="12"/>
      <c r="CM986" s="12"/>
      <c r="CN986" s="12"/>
      <c r="CO986" s="12"/>
      <c r="CP986" s="12"/>
      <c r="CQ986" s="12"/>
      <c r="CR986" s="12"/>
      <c r="CS986" s="12"/>
      <c r="CT986" s="12"/>
      <c r="CU986" s="12"/>
      <c r="CV986" s="12"/>
      <c r="CW986" s="12"/>
      <c r="CX986" s="12"/>
      <c r="CY986" s="12"/>
      <c r="CZ986" s="12"/>
      <c r="DA986" s="12"/>
      <c r="DB986" s="12"/>
      <c r="DC986" s="12"/>
      <c r="DD986" s="12"/>
      <c r="DE986" s="12"/>
      <c r="DF986" s="12"/>
      <c r="DG986" s="12"/>
      <c r="DH986" s="12"/>
      <c r="DI986" s="12"/>
      <c r="DJ986" s="12"/>
      <c r="DK986" s="12"/>
      <c r="DL986" s="12"/>
      <c r="DM986" s="12"/>
      <c r="DN986" s="12"/>
      <c r="DO986" s="12"/>
      <c r="DP986" s="12"/>
      <c r="DQ986" s="12"/>
      <c r="DR986" s="12"/>
      <c r="DS986" s="12"/>
      <c r="DT986" s="12"/>
      <c r="DU986" s="12"/>
      <c r="DV986" s="12"/>
      <c r="DW986" s="12"/>
      <c r="DX986" s="12"/>
      <c r="DY986" s="12"/>
      <c r="DZ986" s="12"/>
      <c r="EA986" s="12"/>
      <c r="EB986" s="12"/>
      <c r="EC986" s="12"/>
      <c r="ED986" s="12"/>
      <c r="EE986" s="12"/>
      <c r="EF986" s="12"/>
      <c r="EG986" s="12"/>
      <c r="EH986" s="12"/>
      <c r="EI986" s="12"/>
      <c r="EJ986" s="12"/>
      <c r="EK986" s="12"/>
      <c r="EL986" s="12"/>
      <c r="EM986" s="12"/>
      <c r="EN986" s="12"/>
      <c r="EO986" s="12"/>
      <c r="EP986" s="12"/>
      <c r="EQ986" s="12"/>
      <c r="ER986" s="12"/>
      <c r="ES986" s="12"/>
      <c r="ET986" s="12"/>
      <c r="EU986" s="12"/>
      <c r="EV986" s="12"/>
      <c r="EW986" s="12"/>
      <c r="EX986" s="12"/>
      <c r="EY986" s="12"/>
      <c r="EZ986" s="12"/>
      <c r="FA986" s="12"/>
      <c r="FB986" s="12"/>
      <c r="FC986" s="12"/>
      <c r="FD986" s="12"/>
      <c r="FE986" s="12"/>
      <c r="FF986" s="12"/>
      <c r="FG986" s="12"/>
    </row>
    <row r="987" spans="1:163" ht="12.75" x14ac:dyDescent="0.2">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12"/>
      <c r="BH987" s="12"/>
      <c r="BI987" s="12"/>
      <c r="BJ987" s="12"/>
      <c r="BK987" s="12"/>
      <c r="BL987" s="12"/>
      <c r="BM987" s="12"/>
      <c r="BN987" s="12"/>
      <c r="BO987" s="12"/>
      <c r="BP987" s="12"/>
      <c r="BQ987" s="12"/>
      <c r="BR987" s="12"/>
      <c r="BS987" s="12"/>
      <c r="BT987" s="12"/>
      <c r="BU987" s="12"/>
      <c r="BV987" s="12"/>
      <c r="BW987" s="12"/>
      <c r="BX987" s="12"/>
      <c r="BY987" s="12"/>
      <c r="BZ987" s="12"/>
      <c r="CA987" s="12"/>
      <c r="CB987" s="141"/>
      <c r="CC987" s="12"/>
      <c r="CD987" s="12"/>
      <c r="CE987" s="12"/>
      <c r="CF987" s="12"/>
      <c r="CG987" s="12"/>
      <c r="CH987" s="12"/>
      <c r="CI987" s="12"/>
      <c r="CJ987" s="12"/>
      <c r="CK987" s="12"/>
      <c r="CL987" s="12"/>
      <c r="CM987" s="12"/>
      <c r="CN987" s="12"/>
      <c r="CO987" s="12"/>
      <c r="CP987" s="12"/>
      <c r="CQ987" s="12"/>
      <c r="CR987" s="12"/>
      <c r="CS987" s="12"/>
      <c r="CT987" s="12"/>
      <c r="CU987" s="12"/>
      <c r="CV987" s="12"/>
      <c r="CW987" s="12"/>
      <c r="CX987" s="12"/>
      <c r="CY987" s="12"/>
      <c r="CZ987" s="12"/>
      <c r="DA987" s="12"/>
      <c r="DB987" s="12"/>
      <c r="DC987" s="12"/>
      <c r="DD987" s="12"/>
      <c r="DE987" s="12"/>
      <c r="DF987" s="12"/>
      <c r="DG987" s="12"/>
      <c r="DH987" s="12"/>
      <c r="DI987" s="12"/>
      <c r="DJ987" s="12"/>
      <c r="DK987" s="12"/>
      <c r="DL987" s="12"/>
      <c r="DM987" s="12"/>
      <c r="DN987" s="12"/>
      <c r="DO987" s="12"/>
      <c r="DP987" s="12"/>
      <c r="DQ987" s="12"/>
      <c r="DR987" s="12"/>
      <c r="DS987" s="12"/>
      <c r="DT987" s="12"/>
      <c r="DU987" s="12"/>
      <c r="DV987" s="12"/>
      <c r="DW987" s="12"/>
      <c r="DX987" s="12"/>
      <c r="DY987" s="12"/>
      <c r="DZ987" s="12"/>
      <c r="EA987" s="12"/>
      <c r="EB987" s="12"/>
      <c r="EC987" s="12"/>
      <c r="ED987" s="12"/>
      <c r="EE987" s="12"/>
      <c r="EF987" s="12"/>
      <c r="EG987" s="12"/>
      <c r="EH987" s="12"/>
      <c r="EI987" s="12"/>
      <c r="EJ987" s="12"/>
      <c r="EK987" s="12"/>
      <c r="EL987" s="12"/>
      <c r="EM987" s="12"/>
      <c r="EN987" s="12"/>
      <c r="EO987" s="12"/>
      <c r="EP987" s="12"/>
      <c r="EQ987" s="12"/>
      <c r="ER987" s="12"/>
      <c r="ES987" s="12"/>
      <c r="ET987" s="12"/>
      <c r="EU987" s="12"/>
      <c r="EV987" s="12"/>
      <c r="EW987" s="12"/>
      <c r="EX987" s="12"/>
      <c r="EY987" s="12"/>
      <c r="EZ987" s="12"/>
      <c r="FA987" s="12"/>
      <c r="FB987" s="12"/>
      <c r="FC987" s="12"/>
      <c r="FD987" s="12"/>
      <c r="FE987" s="12"/>
      <c r="FF987" s="12"/>
      <c r="FG987" s="12"/>
    </row>
    <row r="988" spans="1:163" ht="12.75" x14ac:dyDescent="0.2">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12"/>
      <c r="BH988" s="12"/>
      <c r="BI988" s="12"/>
      <c r="BJ988" s="12"/>
      <c r="BK988" s="12"/>
      <c r="BL988" s="12"/>
      <c r="BM988" s="12"/>
      <c r="BN988" s="12"/>
      <c r="BO988" s="12"/>
      <c r="BP988" s="12"/>
      <c r="BQ988" s="12"/>
      <c r="BR988" s="12"/>
      <c r="BS988" s="12"/>
      <c r="BT988" s="12"/>
      <c r="BU988" s="12"/>
      <c r="BV988" s="12"/>
      <c r="BW988" s="12"/>
      <c r="BX988" s="12"/>
      <c r="BY988" s="12"/>
      <c r="BZ988" s="12"/>
      <c r="CA988" s="12"/>
      <c r="CB988" s="141"/>
      <c r="CC988" s="12"/>
      <c r="CD988" s="12"/>
      <c r="CE988" s="12"/>
      <c r="CF988" s="12"/>
      <c r="CG988" s="12"/>
      <c r="CH988" s="12"/>
      <c r="CI988" s="12"/>
      <c r="CJ988" s="12"/>
      <c r="CK988" s="12"/>
      <c r="CL988" s="12"/>
      <c r="CM988" s="12"/>
      <c r="CN988" s="12"/>
      <c r="CO988" s="12"/>
      <c r="CP988" s="12"/>
      <c r="CQ988" s="12"/>
      <c r="CR988" s="12"/>
      <c r="CS988" s="12"/>
      <c r="CT988" s="12"/>
      <c r="CU988" s="12"/>
      <c r="CV988" s="12"/>
      <c r="CW988" s="12"/>
      <c r="CX988" s="12"/>
      <c r="CY988" s="12"/>
      <c r="CZ988" s="12"/>
      <c r="DA988" s="12"/>
      <c r="DB988" s="12"/>
      <c r="DC988" s="12"/>
      <c r="DD988" s="12"/>
      <c r="DE988" s="12"/>
      <c r="DF988" s="12"/>
      <c r="DG988" s="12"/>
      <c r="DH988" s="12"/>
      <c r="DI988" s="12"/>
      <c r="DJ988" s="12"/>
      <c r="DK988" s="12"/>
      <c r="DL988" s="12"/>
      <c r="DM988" s="12"/>
      <c r="DN988" s="12"/>
      <c r="DO988" s="12"/>
      <c r="DP988" s="12"/>
      <c r="DQ988" s="12"/>
      <c r="DR988" s="12"/>
      <c r="DS988" s="12"/>
      <c r="DT988" s="12"/>
      <c r="DU988" s="12"/>
      <c r="DV988" s="12"/>
      <c r="DW988" s="12"/>
      <c r="DX988" s="12"/>
      <c r="DY988" s="12"/>
      <c r="DZ988" s="12"/>
      <c r="EA988" s="12"/>
      <c r="EB988" s="12"/>
      <c r="EC988" s="12"/>
      <c r="ED988" s="12"/>
      <c r="EE988" s="12"/>
      <c r="EF988" s="12"/>
      <c r="EG988" s="12"/>
      <c r="EH988" s="12"/>
      <c r="EI988" s="12"/>
      <c r="EJ988" s="12"/>
      <c r="EK988" s="12"/>
      <c r="EL988" s="12"/>
      <c r="EM988" s="12"/>
      <c r="EN988" s="12"/>
      <c r="EO988" s="12"/>
      <c r="EP988" s="12"/>
      <c r="EQ988" s="12"/>
      <c r="ER988" s="12"/>
      <c r="ES988" s="12"/>
      <c r="ET988" s="12"/>
      <c r="EU988" s="12"/>
      <c r="EV988" s="12"/>
      <c r="EW988" s="12"/>
      <c r="EX988" s="12"/>
      <c r="EY988" s="12"/>
      <c r="EZ988" s="12"/>
      <c r="FA988" s="12"/>
      <c r="FB988" s="12"/>
      <c r="FC988" s="12"/>
      <c r="FD988" s="12"/>
      <c r="FE988" s="12"/>
      <c r="FF988" s="12"/>
      <c r="FG988" s="12"/>
    </row>
    <row r="989" spans="1:163" ht="12.75" x14ac:dyDescent="0.2">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12"/>
      <c r="BH989" s="12"/>
      <c r="BI989" s="12"/>
      <c r="BJ989" s="12"/>
      <c r="BK989" s="12"/>
      <c r="BL989" s="12"/>
      <c r="BM989" s="12"/>
      <c r="BN989" s="12"/>
      <c r="BO989" s="12"/>
      <c r="BP989" s="12"/>
      <c r="BQ989" s="12"/>
      <c r="BR989" s="12"/>
      <c r="BS989" s="12"/>
      <c r="BT989" s="12"/>
      <c r="BU989" s="12"/>
      <c r="BV989" s="12"/>
      <c r="BW989" s="12"/>
      <c r="BX989" s="12"/>
      <c r="BY989" s="12"/>
      <c r="BZ989" s="12"/>
      <c r="CA989" s="12"/>
      <c r="CB989" s="141"/>
      <c r="CC989" s="12"/>
      <c r="CD989" s="12"/>
      <c r="CE989" s="12"/>
      <c r="CF989" s="12"/>
      <c r="CG989" s="12"/>
      <c r="CH989" s="12"/>
      <c r="CI989" s="12"/>
      <c r="CJ989" s="12"/>
      <c r="CK989" s="12"/>
      <c r="CL989" s="12"/>
      <c r="CM989" s="12"/>
      <c r="CN989" s="12"/>
      <c r="CO989" s="12"/>
      <c r="CP989" s="12"/>
      <c r="CQ989" s="12"/>
      <c r="CR989" s="12"/>
      <c r="CS989" s="12"/>
      <c r="CT989" s="12"/>
      <c r="CU989" s="12"/>
      <c r="CV989" s="12"/>
      <c r="CW989" s="12"/>
      <c r="CX989" s="12"/>
      <c r="CY989" s="12"/>
      <c r="CZ989" s="12"/>
      <c r="DA989" s="12"/>
      <c r="DB989" s="12"/>
      <c r="DC989" s="12"/>
      <c r="DD989" s="12"/>
      <c r="DE989" s="12"/>
      <c r="DF989" s="12"/>
      <c r="DG989" s="12"/>
      <c r="DH989" s="12"/>
      <c r="DI989" s="12"/>
      <c r="DJ989" s="12"/>
      <c r="DK989" s="12"/>
      <c r="DL989" s="12"/>
      <c r="DM989" s="12"/>
      <c r="DN989" s="12"/>
      <c r="DO989" s="12"/>
      <c r="DP989" s="12"/>
      <c r="DQ989" s="12"/>
      <c r="DR989" s="12"/>
      <c r="DS989" s="12"/>
      <c r="DT989" s="12"/>
      <c r="DU989" s="12"/>
      <c r="DV989" s="12"/>
      <c r="DW989" s="12"/>
      <c r="DX989" s="12"/>
      <c r="DY989" s="12"/>
      <c r="DZ989" s="12"/>
      <c r="EA989" s="12"/>
      <c r="EB989" s="12"/>
      <c r="EC989" s="12"/>
      <c r="ED989" s="12"/>
      <c r="EE989" s="12"/>
      <c r="EF989" s="12"/>
      <c r="EG989" s="12"/>
      <c r="EH989" s="12"/>
      <c r="EI989" s="12"/>
      <c r="EJ989" s="12"/>
      <c r="EK989" s="12"/>
      <c r="EL989" s="12"/>
      <c r="EM989" s="12"/>
      <c r="EN989" s="12"/>
      <c r="EO989" s="12"/>
      <c r="EP989" s="12"/>
      <c r="EQ989" s="12"/>
      <c r="ER989" s="12"/>
      <c r="ES989" s="12"/>
      <c r="ET989" s="12"/>
      <c r="EU989" s="12"/>
      <c r="EV989" s="12"/>
      <c r="EW989" s="12"/>
      <c r="EX989" s="12"/>
      <c r="EY989" s="12"/>
      <c r="EZ989" s="12"/>
      <c r="FA989" s="12"/>
      <c r="FB989" s="12"/>
      <c r="FC989" s="12"/>
      <c r="FD989" s="12"/>
      <c r="FE989" s="12"/>
      <c r="FF989" s="12"/>
      <c r="FG989" s="12"/>
    </row>
    <row r="990" spans="1:163" ht="12.75" x14ac:dyDescent="0.2">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12"/>
      <c r="BH990" s="12"/>
      <c r="BI990" s="12"/>
      <c r="BJ990" s="12"/>
      <c r="BK990" s="12"/>
      <c r="BL990" s="12"/>
      <c r="BM990" s="12"/>
      <c r="BN990" s="12"/>
      <c r="BO990" s="12"/>
      <c r="BP990" s="12"/>
      <c r="BQ990" s="12"/>
      <c r="BR990" s="12"/>
      <c r="BS990" s="12"/>
      <c r="BT990" s="12"/>
      <c r="BU990" s="12"/>
      <c r="BV990" s="12"/>
      <c r="BW990" s="12"/>
      <c r="BX990" s="12"/>
      <c r="BY990" s="12"/>
      <c r="BZ990" s="12"/>
      <c r="CA990" s="12"/>
      <c r="CB990" s="141"/>
      <c r="CC990" s="12"/>
      <c r="CD990" s="12"/>
      <c r="CE990" s="12"/>
      <c r="CF990" s="12"/>
      <c r="CG990" s="12"/>
      <c r="CH990" s="12"/>
      <c r="CI990" s="12"/>
      <c r="CJ990" s="12"/>
      <c r="CK990" s="12"/>
      <c r="CL990" s="12"/>
      <c r="CM990" s="12"/>
      <c r="CN990" s="12"/>
      <c r="CO990" s="12"/>
      <c r="CP990" s="12"/>
      <c r="CQ990" s="12"/>
      <c r="CR990" s="12"/>
      <c r="CS990" s="12"/>
      <c r="CT990" s="12"/>
      <c r="CU990" s="12"/>
      <c r="CV990" s="12"/>
      <c r="CW990" s="12"/>
      <c r="CX990" s="12"/>
      <c r="CY990" s="12"/>
      <c r="CZ990" s="12"/>
      <c r="DA990" s="12"/>
      <c r="DB990" s="12"/>
      <c r="DC990" s="12"/>
      <c r="DD990" s="12"/>
      <c r="DE990" s="12"/>
      <c r="DF990" s="12"/>
      <c r="DG990" s="12"/>
      <c r="DH990" s="12"/>
      <c r="DI990" s="12"/>
      <c r="DJ990" s="12"/>
      <c r="DK990" s="12"/>
      <c r="DL990" s="12"/>
      <c r="DM990" s="12"/>
      <c r="DN990" s="12"/>
      <c r="DO990" s="12"/>
      <c r="DP990" s="12"/>
      <c r="DQ990" s="12"/>
      <c r="DR990" s="12"/>
      <c r="DS990" s="12"/>
      <c r="DT990" s="12"/>
      <c r="DU990" s="12"/>
      <c r="DV990" s="12"/>
      <c r="DW990" s="12"/>
      <c r="DX990" s="12"/>
      <c r="DY990" s="12"/>
      <c r="DZ990" s="12"/>
      <c r="EA990" s="12"/>
      <c r="EB990" s="12"/>
      <c r="EC990" s="12"/>
      <c r="ED990" s="12"/>
      <c r="EE990" s="12"/>
      <c r="EF990" s="12"/>
      <c r="EG990" s="12"/>
      <c r="EH990" s="12"/>
      <c r="EI990" s="12"/>
      <c r="EJ990" s="12"/>
      <c r="EK990" s="12"/>
      <c r="EL990" s="12"/>
      <c r="EM990" s="12"/>
      <c r="EN990" s="12"/>
      <c r="EO990" s="12"/>
      <c r="EP990" s="12"/>
      <c r="EQ990" s="12"/>
      <c r="ER990" s="12"/>
      <c r="ES990" s="12"/>
      <c r="ET990" s="12"/>
      <c r="EU990" s="12"/>
      <c r="EV990" s="12"/>
      <c r="EW990" s="12"/>
      <c r="EX990" s="12"/>
      <c r="EY990" s="12"/>
      <c r="EZ990" s="12"/>
      <c r="FA990" s="12"/>
      <c r="FB990" s="12"/>
      <c r="FC990" s="12"/>
      <c r="FD990" s="12"/>
      <c r="FE990" s="12"/>
      <c r="FF990" s="12"/>
      <c r="FG990" s="12"/>
    </row>
    <row r="991" spans="1:163" ht="12.75" x14ac:dyDescent="0.2">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12"/>
      <c r="BH991" s="12"/>
      <c r="BI991" s="12"/>
      <c r="BJ991" s="12"/>
      <c r="BK991" s="12"/>
      <c r="BL991" s="12"/>
      <c r="BM991" s="12"/>
      <c r="BN991" s="12"/>
      <c r="BO991" s="12"/>
      <c r="BP991" s="12"/>
      <c r="BQ991" s="12"/>
      <c r="BR991" s="12"/>
      <c r="BS991" s="12"/>
      <c r="BT991" s="12"/>
      <c r="BU991" s="12"/>
      <c r="BV991" s="12"/>
      <c r="BW991" s="12"/>
      <c r="BX991" s="12"/>
      <c r="BY991" s="12"/>
      <c r="BZ991" s="12"/>
      <c r="CA991" s="12"/>
      <c r="CB991" s="141"/>
      <c r="CC991" s="12"/>
      <c r="CD991" s="12"/>
      <c r="CE991" s="12"/>
      <c r="CF991" s="12"/>
      <c r="CG991" s="12"/>
      <c r="CH991" s="12"/>
      <c r="CI991" s="12"/>
      <c r="CJ991" s="12"/>
      <c r="CK991" s="12"/>
      <c r="CL991" s="12"/>
      <c r="CM991" s="12"/>
      <c r="CN991" s="12"/>
      <c r="CO991" s="12"/>
      <c r="CP991" s="12"/>
      <c r="CQ991" s="12"/>
      <c r="CR991" s="12"/>
      <c r="CS991" s="12"/>
      <c r="CT991" s="12"/>
      <c r="CU991" s="12"/>
      <c r="CV991" s="12"/>
      <c r="CW991" s="12"/>
      <c r="CX991" s="12"/>
      <c r="CY991" s="12"/>
      <c r="CZ991" s="12"/>
      <c r="DA991" s="12"/>
      <c r="DB991" s="12"/>
      <c r="DC991" s="12"/>
      <c r="DD991" s="12"/>
      <c r="DE991" s="12"/>
      <c r="DF991" s="12"/>
      <c r="DG991" s="12"/>
      <c r="DH991" s="12"/>
      <c r="DI991" s="12"/>
      <c r="DJ991" s="12"/>
      <c r="DK991" s="12"/>
      <c r="DL991" s="12"/>
      <c r="DM991" s="12"/>
      <c r="DN991" s="12"/>
      <c r="DO991" s="12"/>
      <c r="DP991" s="12"/>
      <c r="DQ991" s="12"/>
      <c r="DR991" s="12"/>
      <c r="DS991" s="12"/>
      <c r="DT991" s="12"/>
      <c r="DU991" s="12"/>
      <c r="DV991" s="12"/>
      <c r="DW991" s="12"/>
      <c r="DX991" s="12"/>
      <c r="DY991" s="12"/>
      <c r="DZ991" s="12"/>
      <c r="EA991" s="12"/>
      <c r="EB991" s="12"/>
      <c r="EC991" s="12"/>
      <c r="ED991" s="12"/>
      <c r="EE991" s="12"/>
      <c r="EF991" s="12"/>
      <c r="EG991" s="12"/>
      <c r="EH991" s="12"/>
      <c r="EI991" s="12"/>
      <c r="EJ991" s="12"/>
      <c r="EK991" s="12"/>
      <c r="EL991" s="12"/>
      <c r="EM991" s="12"/>
      <c r="EN991" s="12"/>
      <c r="EO991" s="12"/>
      <c r="EP991" s="12"/>
      <c r="EQ991" s="12"/>
      <c r="ER991" s="12"/>
      <c r="ES991" s="12"/>
      <c r="ET991" s="12"/>
      <c r="EU991" s="12"/>
      <c r="EV991" s="12"/>
      <c r="EW991" s="12"/>
      <c r="EX991" s="12"/>
      <c r="EY991" s="12"/>
      <c r="EZ991" s="12"/>
      <c r="FA991" s="12"/>
      <c r="FB991" s="12"/>
      <c r="FC991" s="12"/>
      <c r="FD991" s="12"/>
      <c r="FE991" s="12"/>
      <c r="FF991" s="12"/>
      <c r="FG991" s="12"/>
    </row>
    <row r="992" spans="1:163" ht="12.75" x14ac:dyDescent="0.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12"/>
      <c r="BH992" s="12"/>
      <c r="BI992" s="12"/>
      <c r="BJ992" s="12"/>
      <c r="BK992" s="12"/>
      <c r="BL992" s="12"/>
      <c r="BM992" s="12"/>
      <c r="BN992" s="12"/>
      <c r="BO992" s="12"/>
      <c r="BP992" s="12"/>
      <c r="BQ992" s="12"/>
      <c r="BR992" s="12"/>
      <c r="BS992" s="12"/>
      <c r="BT992" s="12"/>
      <c r="BU992" s="12"/>
      <c r="BV992" s="12"/>
      <c r="BW992" s="12"/>
      <c r="BX992" s="12"/>
      <c r="BY992" s="12"/>
      <c r="BZ992" s="12"/>
      <c r="CA992" s="12"/>
      <c r="CB992" s="141"/>
      <c r="CC992" s="12"/>
      <c r="CD992" s="12"/>
      <c r="CE992" s="12"/>
      <c r="CF992" s="12"/>
      <c r="CG992" s="12"/>
      <c r="CH992" s="12"/>
      <c r="CI992" s="12"/>
      <c r="CJ992" s="12"/>
      <c r="CK992" s="12"/>
      <c r="CL992" s="12"/>
      <c r="CM992" s="12"/>
      <c r="CN992" s="12"/>
      <c r="CO992" s="12"/>
      <c r="CP992" s="12"/>
      <c r="CQ992" s="12"/>
      <c r="CR992" s="12"/>
      <c r="CS992" s="12"/>
      <c r="CT992" s="12"/>
      <c r="CU992" s="12"/>
      <c r="CV992" s="12"/>
      <c r="CW992" s="12"/>
      <c r="CX992" s="12"/>
      <c r="CY992" s="12"/>
      <c r="CZ992" s="12"/>
      <c r="DA992" s="12"/>
      <c r="DB992" s="12"/>
      <c r="DC992" s="12"/>
      <c r="DD992" s="12"/>
      <c r="DE992" s="12"/>
      <c r="DF992" s="12"/>
      <c r="DG992" s="12"/>
      <c r="DH992" s="12"/>
      <c r="DI992" s="12"/>
      <c r="DJ992" s="12"/>
      <c r="DK992" s="12"/>
      <c r="DL992" s="12"/>
      <c r="DM992" s="12"/>
      <c r="DN992" s="12"/>
      <c r="DO992" s="12"/>
      <c r="DP992" s="12"/>
      <c r="DQ992" s="12"/>
      <c r="DR992" s="12"/>
      <c r="DS992" s="12"/>
      <c r="DT992" s="12"/>
      <c r="DU992" s="12"/>
      <c r="DV992" s="12"/>
      <c r="DW992" s="12"/>
      <c r="DX992" s="12"/>
      <c r="DY992" s="12"/>
      <c r="DZ992" s="12"/>
      <c r="EA992" s="12"/>
      <c r="EB992" s="12"/>
      <c r="EC992" s="12"/>
      <c r="ED992" s="12"/>
      <c r="EE992" s="12"/>
      <c r="EF992" s="12"/>
      <c r="EG992" s="12"/>
      <c r="EH992" s="12"/>
      <c r="EI992" s="12"/>
      <c r="EJ992" s="12"/>
      <c r="EK992" s="12"/>
      <c r="EL992" s="12"/>
      <c r="EM992" s="12"/>
      <c r="EN992" s="12"/>
      <c r="EO992" s="12"/>
      <c r="EP992" s="12"/>
      <c r="EQ992" s="12"/>
      <c r="ER992" s="12"/>
      <c r="ES992" s="12"/>
      <c r="ET992" s="12"/>
      <c r="EU992" s="12"/>
      <c r="EV992" s="12"/>
      <c r="EW992" s="12"/>
      <c r="EX992" s="12"/>
      <c r="EY992" s="12"/>
      <c r="EZ992" s="12"/>
      <c r="FA992" s="12"/>
      <c r="FB992" s="12"/>
      <c r="FC992" s="12"/>
      <c r="FD992" s="12"/>
      <c r="FE992" s="12"/>
      <c r="FF992" s="12"/>
      <c r="FG992" s="12"/>
    </row>
    <row r="993" spans="1:163" ht="12.75" x14ac:dyDescent="0.2">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12"/>
      <c r="BH993" s="12"/>
      <c r="BI993" s="12"/>
      <c r="BJ993" s="12"/>
      <c r="BK993" s="12"/>
      <c r="BL993" s="12"/>
      <c r="BM993" s="12"/>
      <c r="BN993" s="12"/>
      <c r="BO993" s="12"/>
      <c r="BP993" s="12"/>
      <c r="BQ993" s="12"/>
      <c r="BR993" s="12"/>
      <c r="BS993" s="12"/>
      <c r="BT993" s="12"/>
      <c r="BU993" s="12"/>
      <c r="BV993" s="12"/>
      <c r="BW993" s="12"/>
      <c r="BX993" s="12"/>
      <c r="BY993" s="12"/>
      <c r="BZ993" s="12"/>
      <c r="CA993" s="12"/>
      <c r="CB993" s="141"/>
      <c r="CC993" s="12"/>
      <c r="CD993" s="12"/>
      <c r="CE993" s="12"/>
      <c r="CF993" s="12"/>
      <c r="CG993" s="12"/>
      <c r="CH993" s="12"/>
      <c r="CI993" s="12"/>
      <c r="CJ993" s="12"/>
      <c r="CK993" s="12"/>
      <c r="CL993" s="12"/>
      <c r="CM993" s="12"/>
      <c r="CN993" s="12"/>
      <c r="CO993" s="12"/>
      <c r="CP993" s="12"/>
      <c r="CQ993" s="12"/>
      <c r="CR993" s="12"/>
      <c r="CS993" s="12"/>
      <c r="CT993" s="12"/>
      <c r="CU993" s="12"/>
      <c r="CV993" s="12"/>
      <c r="CW993" s="12"/>
      <c r="CX993" s="12"/>
      <c r="CY993" s="12"/>
      <c r="CZ993" s="12"/>
      <c r="DA993" s="12"/>
      <c r="DB993" s="12"/>
      <c r="DC993" s="12"/>
      <c r="DD993" s="12"/>
      <c r="DE993" s="12"/>
      <c r="DF993" s="12"/>
      <c r="DG993" s="12"/>
      <c r="DH993" s="12"/>
      <c r="DI993" s="12"/>
      <c r="DJ993" s="12"/>
      <c r="DK993" s="12"/>
      <c r="DL993" s="12"/>
      <c r="DM993" s="12"/>
      <c r="DN993" s="12"/>
      <c r="DO993" s="12"/>
      <c r="DP993" s="12"/>
      <c r="DQ993" s="12"/>
      <c r="DR993" s="12"/>
      <c r="DS993" s="12"/>
      <c r="DT993" s="12"/>
      <c r="DU993" s="12"/>
      <c r="DV993" s="12"/>
      <c r="DW993" s="12"/>
      <c r="DX993" s="12"/>
      <c r="DY993" s="12"/>
      <c r="DZ993" s="12"/>
      <c r="EA993" s="12"/>
      <c r="EB993" s="12"/>
      <c r="EC993" s="12"/>
      <c r="ED993" s="12"/>
      <c r="EE993" s="12"/>
      <c r="EF993" s="12"/>
      <c r="EG993" s="12"/>
      <c r="EH993" s="12"/>
      <c r="EI993" s="12"/>
      <c r="EJ993" s="12"/>
      <c r="EK993" s="12"/>
      <c r="EL993" s="12"/>
      <c r="EM993" s="12"/>
      <c r="EN993" s="12"/>
      <c r="EO993" s="12"/>
      <c r="EP993" s="12"/>
      <c r="EQ993" s="12"/>
      <c r="ER993" s="12"/>
      <c r="ES993" s="12"/>
      <c r="ET993" s="12"/>
      <c r="EU993" s="12"/>
      <c r="EV993" s="12"/>
      <c r="EW993" s="12"/>
      <c r="EX993" s="12"/>
      <c r="EY993" s="12"/>
      <c r="EZ993" s="12"/>
      <c r="FA993" s="12"/>
      <c r="FB993" s="12"/>
      <c r="FC993" s="12"/>
      <c r="FD993" s="12"/>
      <c r="FE993" s="12"/>
      <c r="FF993" s="12"/>
      <c r="FG993" s="12"/>
    </row>
    <row r="994" spans="1:163" ht="12.75" x14ac:dyDescent="0.2">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12"/>
      <c r="BH994" s="12"/>
      <c r="BI994" s="12"/>
      <c r="BJ994" s="12"/>
      <c r="BK994" s="12"/>
      <c r="BL994" s="12"/>
      <c r="BM994" s="12"/>
      <c r="BN994" s="12"/>
      <c r="BO994" s="12"/>
      <c r="BP994" s="12"/>
      <c r="BQ994" s="12"/>
      <c r="BR994" s="12"/>
      <c r="BS994" s="12"/>
      <c r="BT994" s="12"/>
      <c r="BU994" s="12"/>
      <c r="BV994" s="12"/>
      <c r="BW994" s="12"/>
      <c r="BX994" s="12"/>
      <c r="BY994" s="12"/>
      <c r="BZ994" s="12"/>
      <c r="CA994" s="12"/>
      <c r="CB994" s="141"/>
      <c r="CC994" s="12"/>
      <c r="CD994" s="12"/>
      <c r="CE994" s="12"/>
      <c r="CF994" s="12"/>
      <c r="CG994" s="12"/>
      <c r="CH994" s="12"/>
      <c r="CI994" s="12"/>
      <c r="CJ994" s="12"/>
      <c r="CK994" s="12"/>
      <c r="CL994" s="12"/>
      <c r="CM994" s="12"/>
      <c r="CN994" s="12"/>
      <c r="CO994" s="12"/>
      <c r="CP994" s="12"/>
      <c r="CQ994" s="12"/>
      <c r="CR994" s="12"/>
      <c r="CS994" s="12"/>
      <c r="CT994" s="12"/>
      <c r="CU994" s="12"/>
      <c r="CV994" s="12"/>
      <c r="CW994" s="12"/>
      <c r="CX994" s="12"/>
      <c r="CY994" s="12"/>
      <c r="CZ994" s="12"/>
      <c r="DA994" s="12"/>
      <c r="DB994" s="12"/>
      <c r="DC994" s="12"/>
      <c r="DD994" s="12"/>
      <c r="DE994" s="12"/>
      <c r="DF994" s="12"/>
      <c r="DG994" s="12"/>
      <c r="DH994" s="12"/>
      <c r="DI994" s="12"/>
      <c r="DJ994" s="12"/>
      <c r="DK994" s="12"/>
      <c r="DL994" s="12"/>
      <c r="DM994" s="12"/>
      <c r="DN994" s="12"/>
      <c r="DO994" s="12"/>
      <c r="DP994" s="12"/>
      <c r="DQ994" s="12"/>
      <c r="DR994" s="12"/>
      <c r="DS994" s="12"/>
      <c r="DT994" s="12"/>
      <c r="DU994" s="12"/>
      <c r="DV994" s="12"/>
      <c r="DW994" s="12"/>
      <c r="DX994" s="12"/>
      <c r="DY994" s="12"/>
      <c r="DZ994" s="12"/>
      <c r="EA994" s="12"/>
      <c r="EB994" s="12"/>
      <c r="EC994" s="12"/>
      <c r="ED994" s="12"/>
      <c r="EE994" s="12"/>
      <c r="EF994" s="12"/>
      <c r="EG994" s="12"/>
      <c r="EH994" s="12"/>
      <c r="EI994" s="12"/>
      <c r="EJ994" s="12"/>
      <c r="EK994" s="12"/>
      <c r="EL994" s="12"/>
      <c r="EM994" s="12"/>
      <c r="EN994" s="12"/>
      <c r="EO994" s="12"/>
      <c r="EP994" s="12"/>
      <c r="EQ994" s="12"/>
      <c r="ER994" s="12"/>
      <c r="ES994" s="12"/>
      <c r="ET994" s="12"/>
      <c r="EU994" s="12"/>
      <c r="EV994" s="12"/>
      <c r="EW994" s="12"/>
      <c r="EX994" s="12"/>
      <c r="EY994" s="12"/>
      <c r="EZ994" s="12"/>
      <c r="FA994" s="12"/>
      <c r="FB994" s="12"/>
      <c r="FC994" s="12"/>
      <c r="FD994" s="12"/>
      <c r="FE994" s="12"/>
      <c r="FF994" s="12"/>
      <c r="FG994" s="12"/>
    </row>
    <row r="995" spans="1:163" ht="12.75" x14ac:dyDescent="0.2">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12"/>
      <c r="BH995" s="12"/>
      <c r="BI995" s="12"/>
      <c r="BJ995" s="12"/>
      <c r="BK995" s="12"/>
      <c r="BL995" s="12"/>
      <c r="BM995" s="12"/>
      <c r="BN995" s="12"/>
      <c r="BO995" s="12"/>
      <c r="BP995" s="12"/>
      <c r="BQ995" s="12"/>
      <c r="BR995" s="12"/>
      <c r="BS995" s="12"/>
      <c r="BT995" s="12"/>
      <c r="BU995" s="12"/>
      <c r="BV995" s="12"/>
      <c r="BW995" s="12"/>
      <c r="BX995" s="12"/>
      <c r="BY995" s="12"/>
      <c r="BZ995" s="12"/>
      <c r="CA995" s="12"/>
      <c r="CB995" s="141"/>
      <c r="CC995" s="12"/>
      <c r="CD995" s="12"/>
      <c r="CE995" s="12"/>
      <c r="CF995" s="12"/>
      <c r="CG995" s="12"/>
      <c r="CH995" s="12"/>
      <c r="CI995" s="12"/>
      <c r="CJ995" s="12"/>
      <c r="CK995" s="12"/>
      <c r="CL995" s="12"/>
      <c r="CM995" s="12"/>
      <c r="CN995" s="12"/>
      <c r="CO995" s="12"/>
      <c r="CP995" s="12"/>
      <c r="CQ995" s="12"/>
      <c r="CR995" s="12"/>
      <c r="CS995" s="12"/>
      <c r="CT995" s="12"/>
      <c r="CU995" s="12"/>
      <c r="CV995" s="12"/>
      <c r="CW995" s="12"/>
      <c r="CX995" s="12"/>
      <c r="CY995" s="12"/>
      <c r="CZ995" s="12"/>
      <c r="DA995" s="12"/>
      <c r="DB995" s="12"/>
      <c r="DC995" s="12"/>
      <c r="DD995" s="12"/>
      <c r="DE995" s="12"/>
      <c r="DF995" s="12"/>
      <c r="DG995" s="12"/>
      <c r="DH995" s="12"/>
      <c r="DI995" s="12"/>
      <c r="DJ995" s="12"/>
      <c r="DK995" s="12"/>
      <c r="DL995" s="12"/>
      <c r="DM995" s="12"/>
      <c r="DN995" s="12"/>
      <c r="DO995" s="12"/>
      <c r="DP995" s="12"/>
      <c r="DQ995" s="12"/>
      <c r="DR995" s="12"/>
      <c r="DS995" s="12"/>
      <c r="DT995" s="12"/>
      <c r="DU995" s="12"/>
      <c r="DV995" s="12"/>
      <c r="DW995" s="12"/>
      <c r="DX995" s="12"/>
      <c r="DY995" s="12"/>
      <c r="DZ995" s="12"/>
      <c r="EA995" s="12"/>
      <c r="EB995" s="12"/>
      <c r="EC995" s="12"/>
      <c r="ED995" s="12"/>
      <c r="EE995" s="12"/>
      <c r="EF995" s="12"/>
      <c r="EG995" s="12"/>
      <c r="EH995" s="12"/>
      <c r="EI995" s="12"/>
      <c r="EJ995" s="12"/>
      <c r="EK995" s="12"/>
      <c r="EL995" s="12"/>
      <c r="EM995" s="12"/>
      <c r="EN995" s="12"/>
      <c r="EO995" s="12"/>
      <c r="EP995" s="12"/>
      <c r="EQ995" s="12"/>
      <c r="ER995" s="12"/>
      <c r="ES995" s="12"/>
      <c r="ET995" s="12"/>
      <c r="EU995" s="12"/>
      <c r="EV995" s="12"/>
      <c r="EW995" s="12"/>
      <c r="EX995" s="12"/>
      <c r="EY995" s="12"/>
      <c r="EZ995" s="12"/>
      <c r="FA995" s="12"/>
      <c r="FB995" s="12"/>
      <c r="FC995" s="12"/>
      <c r="FD995" s="12"/>
      <c r="FE995" s="12"/>
      <c r="FF995" s="12"/>
      <c r="FG995" s="12"/>
    </row>
    <row r="996" spans="1:163" ht="12.75" x14ac:dyDescent="0.2">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12"/>
      <c r="BH996" s="12"/>
      <c r="BI996" s="12"/>
      <c r="BJ996" s="12"/>
      <c r="BK996" s="12"/>
      <c r="BL996" s="12"/>
      <c r="BM996" s="12"/>
      <c r="BN996" s="12"/>
      <c r="BO996" s="12"/>
      <c r="BP996" s="12"/>
      <c r="BQ996" s="12"/>
      <c r="BR996" s="12"/>
      <c r="BS996" s="12"/>
      <c r="BT996" s="12"/>
      <c r="BU996" s="12"/>
      <c r="BV996" s="12"/>
      <c r="BW996" s="12"/>
      <c r="BX996" s="12"/>
      <c r="BY996" s="12"/>
      <c r="BZ996" s="12"/>
      <c r="CA996" s="12"/>
      <c r="CB996" s="141"/>
      <c r="CC996" s="12"/>
      <c r="CD996" s="12"/>
      <c r="CE996" s="12"/>
      <c r="CF996" s="12"/>
      <c r="CG996" s="12"/>
      <c r="CH996" s="12"/>
      <c r="CI996" s="12"/>
      <c r="CJ996" s="12"/>
      <c r="CK996" s="12"/>
      <c r="CL996" s="12"/>
      <c r="CM996" s="12"/>
      <c r="CN996" s="12"/>
      <c r="CO996" s="12"/>
      <c r="CP996" s="12"/>
      <c r="CQ996" s="12"/>
      <c r="CR996" s="12"/>
      <c r="CS996" s="12"/>
      <c r="CT996" s="12"/>
      <c r="CU996" s="12"/>
      <c r="CV996" s="12"/>
      <c r="CW996" s="12"/>
      <c r="CX996" s="12"/>
      <c r="CY996" s="12"/>
      <c r="CZ996" s="12"/>
      <c r="DA996" s="12"/>
      <c r="DB996" s="12"/>
      <c r="DC996" s="12"/>
      <c r="DD996" s="12"/>
      <c r="DE996" s="12"/>
      <c r="DF996" s="12"/>
      <c r="DG996" s="12"/>
      <c r="DH996" s="12"/>
      <c r="DI996" s="12"/>
      <c r="DJ996" s="12"/>
      <c r="DK996" s="12"/>
      <c r="DL996" s="12"/>
      <c r="DM996" s="12"/>
      <c r="DN996" s="12"/>
      <c r="DO996" s="12"/>
      <c r="DP996" s="12"/>
      <c r="DQ996" s="12"/>
      <c r="DR996" s="12"/>
      <c r="DS996" s="12"/>
      <c r="DT996" s="12"/>
      <c r="DU996" s="12"/>
      <c r="DV996" s="12"/>
      <c r="DW996" s="12"/>
      <c r="DX996" s="12"/>
      <c r="DY996" s="12"/>
      <c r="DZ996" s="12"/>
      <c r="EA996" s="12"/>
      <c r="EB996" s="12"/>
      <c r="EC996" s="12"/>
      <c r="ED996" s="12"/>
      <c r="EE996" s="12"/>
      <c r="EF996" s="12"/>
      <c r="EG996" s="12"/>
      <c r="EH996" s="12"/>
      <c r="EI996" s="12"/>
      <c r="EJ996" s="12"/>
      <c r="EK996" s="12"/>
      <c r="EL996" s="12"/>
      <c r="EM996" s="12"/>
      <c r="EN996" s="12"/>
      <c r="EO996" s="12"/>
      <c r="EP996" s="12"/>
      <c r="EQ996" s="12"/>
      <c r="ER996" s="12"/>
      <c r="ES996" s="12"/>
      <c r="ET996" s="12"/>
      <c r="EU996" s="12"/>
      <c r="EV996" s="12"/>
      <c r="EW996" s="12"/>
      <c r="EX996" s="12"/>
      <c r="EY996" s="12"/>
      <c r="EZ996" s="12"/>
      <c r="FA996" s="12"/>
      <c r="FB996" s="12"/>
      <c r="FC996" s="12"/>
      <c r="FD996" s="12"/>
      <c r="FE996" s="12"/>
      <c r="FF996" s="12"/>
      <c r="FG996" s="12"/>
    </row>
    <row r="997" spans="1:163" ht="12.75" x14ac:dyDescent="0.2">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12"/>
      <c r="BH997" s="12"/>
      <c r="BI997" s="12"/>
      <c r="BJ997" s="12"/>
      <c r="BK997" s="12"/>
      <c r="BL997" s="12"/>
      <c r="BM997" s="12"/>
      <c r="BN997" s="12"/>
      <c r="BO997" s="12"/>
      <c r="BP997" s="12"/>
      <c r="BQ997" s="12"/>
      <c r="BR997" s="12"/>
      <c r="BS997" s="12"/>
      <c r="BT997" s="12"/>
      <c r="BU997" s="12"/>
      <c r="BV997" s="12"/>
      <c r="BW997" s="12"/>
      <c r="BX997" s="12"/>
      <c r="BY997" s="12"/>
      <c r="BZ997" s="12"/>
      <c r="CA997" s="12"/>
      <c r="CB997" s="141"/>
      <c r="CC997" s="12"/>
      <c r="CD997" s="12"/>
      <c r="CE997" s="12"/>
      <c r="CF997" s="12"/>
      <c r="CG997" s="12"/>
      <c r="CH997" s="12"/>
      <c r="CI997" s="12"/>
      <c r="CJ997" s="12"/>
      <c r="CK997" s="12"/>
      <c r="CL997" s="12"/>
      <c r="CM997" s="12"/>
      <c r="CN997" s="12"/>
      <c r="CO997" s="12"/>
      <c r="CP997" s="12"/>
      <c r="CQ997" s="12"/>
      <c r="CR997" s="12"/>
      <c r="CS997" s="12"/>
      <c r="CT997" s="12"/>
      <c r="CU997" s="12"/>
      <c r="CV997" s="12"/>
      <c r="CW997" s="12"/>
      <c r="CX997" s="12"/>
      <c r="CY997" s="12"/>
      <c r="CZ997" s="12"/>
      <c r="DA997" s="12"/>
      <c r="DB997" s="12"/>
      <c r="DC997" s="12"/>
      <c r="DD997" s="12"/>
      <c r="DE997" s="12"/>
      <c r="DF997" s="12"/>
      <c r="DG997" s="12"/>
      <c r="DH997" s="12"/>
      <c r="DI997" s="12"/>
      <c r="DJ997" s="12"/>
      <c r="DK997" s="12"/>
      <c r="DL997" s="12"/>
      <c r="DM997" s="12"/>
      <c r="DN997" s="12"/>
      <c r="DO997" s="12"/>
      <c r="DP997" s="12"/>
      <c r="DQ997" s="12"/>
      <c r="DR997" s="12"/>
      <c r="DS997" s="12"/>
      <c r="DT997" s="12"/>
      <c r="DU997" s="12"/>
      <c r="DV997" s="12"/>
      <c r="DW997" s="12"/>
      <c r="DX997" s="12"/>
      <c r="DY997" s="12"/>
      <c r="DZ997" s="12"/>
      <c r="EA997" s="12"/>
      <c r="EB997" s="12"/>
      <c r="EC997" s="12"/>
      <c r="ED997" s="12"/>
      <c r="EE997" s="12"/>
      <c r="EF997" s="12"/>
      <c r="EG997" s="12"/>
      <c r="EH997" s="12"/>
      <c r="EI997" s="12"/>
      <c r="EJ997" s="12"/>
      <c r="EK997" s="12"/>
      <c r="EL997" s="12"/>
      <c r="EM997" s="12"/>
      <c r="EN997" s="12"/>
      <c r="EO997" s="12"/>
      <c r="EP997" s="12"/>
      <c r="EQ997" s="12"/>
      <c r="ER997" s="12"/>
      <c r="ES997" s="12"/>
      <c r="ET997" s="12"/>
      <c r="EU997" s="12"/>
      <c r="EV997" s="12"/>
      <c r="EW997" s="12"/>
      <c r="EX997" s="12"/>
      <c r="EY997" s="12"/>
      <c r="EZ997" s="12"/>
      <c r="FA997" s="12"/>
      <c r="FB997" s="12"/>
      <c r="FC997" s="12"/>
      <c r="FD997" s="12"/>
      <c r="FE997" s="12"/>
      <c r="FF997" s="12"/>
      <c r="FG997" s="12"/>
    </row>
    <row r="998" spans="1:163" ht="12.75" x14ac:dyDescent="0.2">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12"/>
      <c r="BH998" s="12"/>
      <c r="BI998" s="12"/>
      <c r="BJ998" s="12"/>
      <c r="BK998" s="12"/>
      <c r="BL998" s="12"/>
      <c r="BM998" s="12"/>
      <c r="BN998" s="12"/>
      <c r="BO998" s="12"/>
      <c r="BP998" s="12"/>
      <c r="BQ998" s="12"/>
      <c r="BR998" s="12"/>
      <c r="BS998" s="12"/>
      <c r="BT998" s="12"/>
      <c r="BU998" s="12"/>
      <c r="BV998" s="12"/>
      <c r="BW998" s="12"/>
      <c r="BX998" s="12"/>
      <c r="BY998" s="12"/>
      <c r="BZ998" s="12"/>
      <c r="CA998" s="12"/>
      <c r="CB998" s="141"/>
      <c r="CC998" s="12"/>
      <c r="CD998" s="12"/>
      <c r="CE998" s="12"/>
      <c r="CF998" s="12"/>
      <c r="CG998" s="12"/>
      <c r="CH998" s="12"/>
      <c r="CI998" s="12"/>
      <c r="CJ998" s="12"/>
      <c r="CK998" s="12"/>
      <c r="CL998" s="12"/>
      <c r="CM998" s="12"/>
      <c r="CN998" s="12"/>
      <c r="CO998" s="12"/>
      <c r="CP998" s="12"/>
      <c r="CQ998" s="12"/>
      <c r="CR998" s="12"/>
      <c r="CS998" s="12"/>
      <c r="CT998" s="12"/>
      <c r="CU998" s="12"/>
      <c r="CV998" s="12"/>
      <c r="CW998" s="12"/>
      <c r="CX998" s="12"/>
      <c r="CY998" s="12"/>
      <c r="CZ998" s="12"/>
      <c r="DA998" s="12"/>
      <c r="DB998" s="12"/>
      <c r="DC998" s="12"/>
      <c r="DD998" s="12"/>
      <c r="DE998" s="12"/>
      <c r="DF998" s="12"/>
      <c r="DG998" s="12"/>
      <c r="DH998" s="12"/>
      <c r="DI998" s="12"/>
      <c r="DJ998" s="12"/>
      <c r="DK998" s="12"/>
      <c r="DL998" s="12"/>
      <c r="DM998" s="12"/>
      <c r="DN998" s="12"/>
      <c r="DO998" s="12"/>
      <c r="DP998" s="12"/>
      <c r="DQ998" s="12"/>
      <c r="DR998" s="12"/>
      <c r="DS998" s="12"/>
      <c r="DT998" s="12"/>
      <c r="DU998" s="12"/>
      <c r="DV998" s="12"/>
      <c r="DW998" s="12"/>
      <c r="DX998" s="12"/>
      <c r="DY998" s="12"/>
      <c r="DZ998" s="12"/>
      <c r="EA998" s="12"/>
      <c r="EB998" s="12"/>
      <c r="EC998" s="12"/>
      <c r="ED998" s="12"/>
      <c r="EE998" s="12"/>
      <c r="EF998" s="12"/>
      <c r="EG998" s="12"/>
      <c r="EH998" s="12"/>
      <c r="EI998" s="12"/>
      <c r="EJ998" s="12"/>
      <c r="EK998" s="12"/>
      <c r="EL998" s="12"/>
      <c r="EM998" s="12"/>
      <c r="EN998" s="12"/>
      <c r="EO998" s="12"/>
      <c r="EP998" s="12"/>
      <c r="EQ998" s="12"/>
      <c r="ER998" s="12"/>
      <c r="ES998" s="12"/>
      <c r="ET998" s="12"/>
      <c r="EU998" s="12"/>
      <c r="EV998" s="12"/>
      <c r="EW998" s="12"/>
      <c r="EX998" s="12"/>
      <c r="EY998" s="12"/>
      <c r="EZ998" s="12"/>
      <c r="FA998" s="12"/>
      <c r="FB998" s="12"/>
      <c r="FC998" s="12"/>
      <c r="FD998" s="12"/>
      <c r="FE998" s="12"/>
      <c r="FF998" s="12"/>
      <c r="FG998" s="12"/>
    </row>
    <row r="999" spans="1:163" ht="12.75" x14ac:dyDescent="0.2">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12"/>
      <c r="BH999" s="12"/>
      <c r="BI999" s="12"/>
      <c r="BJ999" s="12"/>
      <c r="BK999" s="12"/>
      <c r="BL999" s="12"/>
      <c r="BM999" s="12"/>
      <c r="BN999" s="12"/>
      <c r="BO999" s="12"/>
      <c r="BP999" s="12"/>
      <c r="BQ999" s="12"/>
      <c r="BR999" s="12"/>
      <c r="BS999" s="12"/>
      <c r="BT999" s="12"/>
      <c r="BU999" s="12"/>
      <c r="BV999" s="12"/>
      <c r="BW999" s="12"/>
      <c r="BX999" s="12"/>
      <c r="BY999" s="12"/>
      <c r="BZ999" s="12"/>
      <c r="CA999" s="12"/>
      <c r="CB999" s="141"/>
      <c r="CC999" s="12"/>
      <c r="CD999" s="12"/>
      <c r="CE999" s="12"/>
      <c r="CF999" s="12"/>
      <c r="CG999" s="12"/>
      <c r="CH999" s="12"/>
      <c r="CI999" s="12"/>
      <c r="CJ999" s="12"/>
      <c r="CK999" s="12"/>
      <c r="CL999" s="12"/>
      <c r="CM999" s="12"/>
      <c r="CN999" s="12"/>
      <c r="CO999" s="12"/>
      <c r="CP999" s="12"/>
      <c r="CQ999" s="12"/>
      <c r="CR999" s="12"/>
      <c r="CS999" s="12"/>
      <c r="CT999" s="12"/>
      <c r="CU999" s="12"/>
      <c r="CV999" s="12"/>
      <c r="CW999" s="12"/>
      <c r="CX999" s="12"/>
      <c r="CY999" s="12"/>
      <c r="CZ999" s="12"/>
      <c r="DA999" s="12"/>
      <c r="DB999" s="12"/>
      <c r="DC999" s="12"/>
      <c r="DD999" s="12"/>
      <c r="DE999" s="12"/>
      <c r="DF999" s="12"/>
      <c r="DG999" s="12"/>
      <c r="DH999" s="12"/>
      <c r="DI999" s="12"/>
      <c r="DJ999" s="12"/>
      <c r="DK999" s="12"/>
      <c r="DL999" s="12"/>
      <c r="DM999" s="12"/>
      <c r="DN999" s="12"/>
      <c r="DO999" s="12"/>
      <c r="DP999" s="12"/>
      <c r="DQ999" s="12"/>
      <c r="DR999" s="12"/>
      <c r="DS999" s="12"/>
      <c r="DT999" s="12"/>
      <c r="DU999" s="12"/>
      <c r="DV999" s="12"/>
      <c r="DW999" s="12"/>
      <c r="DX999" s="12"/>
      <c r="DY999" s="12"/>
      <c r="DZ999" s="12"/>
      <c r="EA999" s="12"/>
      <c r="EB999" s="12"/>
      <c r="EC999" s="12"/>
      <c r="ED999" s="12"/>
      <c r="EE999" s="12"/>
      <c r="EF999" s="12"/>
      <c r="EG999" s="12"/>
      <c r="EH999" s="12"/>
      <c r="EI999" s="12"/>
      <c r="EJ999" s="12"/>
      <c r="EK999" s="12"/>
      <c r="EL999" s="12"/>
      <c r="EM999" s="12"/>
      <c r="EN999" s="12"/>
      <c r="EO999" s="12"/>
      <c r="EP999" s="12"/>
      <c r="EQ999" s="12"/>
      <c r="ER999" s="12"/>
      <c r="ES999" s="12"/>
      <c r="ET999" s="12"/>
      <c r="EU999" s="12"/>
      <c r="EV999" s="12"/>
      <c r="EW999" s="12"/>
      <c r="EX999" s="12"/>
      <c r="EY999" s="12"/>
      <c r="EZ999" s="12"/>
      <c r="FA999" s="12"/>
      <c r="FB999" s="12"/>
      <c r="FC999" s="12"/>
      <c r="FD999" s="12"/>
      <c r="FE999" s="12"/>
      <c r="FF999" s="12"/>
      <c r="FG999" s="12"/>
    </row>
    <row r="1000" spans="1:163" ht="12.75" x14ac:dyDescent="0.2">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12"/>
      <c r="BH1000" s="12"/>
      <c r="BI1000" s="12"/>
      <c r="BJ1000" s="12"/>
      <c r="BK1000" s="12"/>
      <c r="BL1000" s="12"/>
      <c r="BM1000" s="12"/>
      <c r="BN1000" s="12"/>
      <c r="BO1000" s="12"/>
      <c r="BP1000" s="12"/>
      <c r="BQ1000" s="12"/>
      <c r="BR1000" s="12"/>
      <c r="BS1000" s="12"/>
      <c r="BT1000" s="12"/>
      <c r="BU1000" s="12"/>
      <c r="BV1000" s="12"/>
      <c r="BW1000" s="12"/>
      <c r="BX1000" s="12"/>
      <c r="BY1000" s="12"/>
      <c r="BZ1000" s="12"/>
      <c r="CA1000" s="12"/>
      <c r="CB1000" s="141"/>
      <c r="CC1000" s="12"/>
      <c r="CD1000" s="12"/>
      <c r="CE1000" s="12"/>
      <c r="CF1000" s="12"/>
      <c r="CG1000" s="12"/>
      <c r="CH1000" s="12"/>
      <c r="CI1000" s="12"/>
      <c r="CJ1000" s="12"/>
      <c r="CK1000" s="12"/>
      <c r="CL1000" s="12"/>
      <c r="CM1000" s="12"/>
      <c r="CN1000" s="12"/>
      <c r="CO1000" s="12"/>
      <c r="CP1000" s="12"/>
      <c r="CQ1000" s="12"/>
      <c r="CR1000" s="12"/>
      <c r="CS1000" s="12"/>
      <c r="CT1000" s="12"/>
      <c r="CU1000" s="12"/>
      <c r="CV1000" s="12"/>
      <c r="CW1000" s="12"/>
      <c r="CX1000" s="12"/>
      <c r="CY1000" s="12"/>
      <c r="CZ1000" s="12"/>
      <c r="DA1000" s="12"/>
      <c r="DB1000" s="12"/>
      <c r="DC1000" s="12"/>
      <c r="DD1000" s="12"/>
      <c r="DE1000" s="12"/>
      <c r="DF1000" s="12"/>
      <c r="DG1000" s="12"/>
      <c r="DH1000" s="12"/>
      <c r="DI1000" s="12"/>
      <c r="DJ1000" s="12"/>
      <c r="DK1000" s="12"/>
      <c r="DL1000" s="12"/>
      <c r="DM1000" s="12"/>
      <c r="DN1000" s="12"/>
      <c r="DO1000" s="12"/>
      <c r="DP1000" s="12"/>
      <c r="DQ1000" s="12"/>
      <c r="DR1000" s="12"/>
      <c r="DS1000" s="12"/>
      <c r="DT1000" s="12"/>
      <c r="DU1000" s="12"/>
      <c r="DV1000" s="12"/>
      <c r="DW1000" s="12"/>
      <c r="DX1000" s="12"/>
      <c r="DY1000" s="12"/>
      <c r="DZ1000" s="12"/>
      <c r="EA1000" s="12"/>
      <c r="EB1000" s="12"/>
      <c r="EC1000" s="12"/>
      <c r="ED1000" s="12"/>
      <c r="EE1000" s="12"/>
      <c r="EF1000" s="12"/>
      <c r="EG1000" s="12"/>
      <c r="EH1000" s="12"/>
      <c r="EI1000" s="12"/>
      <c r="EJ1000" s="12"/>
      <c r="EK1000" s="12"/>
      <c r="EL1000" s="12"/>
      <c r="EM1000" s="12"/>
      <c r="EN1000" s="12"/>
      <c r="EO1000" s="12"/>
      <c r="EP1000" s="12"/>
      <c r="EQ1000" s="12"/>
      <c r="ER1000" s="12"/>
      <c r="ES1000" s="12"/>
      <c r="ET1000" s="12"/>
      <c r="EU1000" s="12"/>
      <c r="EV1000" s="12"/>
      <c r="EW1000" s="12"/>
      <c r="EX1000" s="12"/>
      <c r="EY1000" s="12"/>
      <c r="EZ1000" s="12"/>
      <c r="FA1000" s="12"/>
      <c r="FB1000" s="12"/>
      <c r="FC1000" s="12"/>
      <c r="FD1000" s="12"/>
      <c r="FE1000" s="12"/>
      <c r="FF1000" s="12"/>
      <c r="FG1000" s="12"/>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7"/>
  <sheetViews>
    <sheetView topLeftCell="H1" zoomScaleNormal="100" workbookViewId="0">
      <selection activeCell="A20" sqref="A20"/>
    </sheetView>
  </sheetViews>
  <sheetFormatPr defaultColWidth="14.42578125" defaultRowHeight="15.75" customHeight="1" x14ac:dyDescent="0.2"/>
  <cols>
    <col min="2" max="2" width="14.42578125" style="375"/>
  </cols>
  <sheetData>
    <row r="1" spans="1:24" ht="25.5" x14ac:dyDescent="0.2">
      <c r="A1" s="46" t="s">
        <v>673</v>
      </c>
      <c r="B1" s="46" t="s">
        <v>48</v>
      </c>
      <c r="C1" s="29" t="s">
        <v>7</v>
      </c>
      <c r="D1" s="29" t="s">
        <v>10</v>
      </c>
      <c r="E1" s="29" t="s">
        <v>13</v>
      </c>
      <c r="F1" s="29" t="s">
        <v>15</v>
      </c>
      <c r="G1" s="29" t="s">
        <v>17</v>
      </c>
      <c r="H1" s="29" t="s">
        <v>19</v>
      </c>
      <c r="I1" s="29" t="s">
        <v>20</v>
      </c>
      <c r="J1" s="29" t="s">
        <v>21</v>
      </c>
      <c r="K1" s="29" t="s">
        <v>22</v>
      </c>
      <c r="L1" s="29" t="s">
        <v>24</v>
      </c>
      <c r="M1" s="29" t="s">
        <v>25</v>
      </c>
      <c r="N1" s="29" t="s">
        <v>26</v>
      </c>
      <c r="O1" s="29" t="s">
        <v>28</v>
      </c>
      <c r="P1" s="29" t="s">
        <v>29</v>
      </c>
      <c r="Q1" s="29" t="s">
        <v>31</v>
      </c>
      <c r="R1" s="29" t="s">
        <v>38</v>
      </c>
      <c r="S1" s="29" t="s">
        <v>39</v>
      </c>
      <c r="T1" s="29" t="s">
        <v>40</v>
      </c>
      <c r="U1" s="29" t="s">
        <v>41</v>
      </c>
      <c r="V1" s="29" t="s">
        <v>42</v>
      </c>
      <c r="W1" s="29" t="s">
        <v>43</v>
      </c>
      <c r="X1" s="29"/>
    </row>
    <row r="2" spans="1:24" ht="12.75" x14ac:dyDescent="0.2">
      <c r="A2" s="35" t="s">
        <v>18</v>
      </c>
      <c r="B2" s="1" t="s">
        <v>69</v>
      </c>
      <c r="C2" s="34">
        <f>Safety!B4</f>
        <v>65.882238711212764</v>
      </c>
      <c r="D2" s="34">
        <f>Affordability!B4</f>
        <v>33.51836430046383</v>
      </c>
      <c r="E2" s="34">
        <f>Transit!B4</f>
        <v>13.58907849904393</v>
      </c>
      <c r="F2" s="34">
        <f>Health!B4</f>
        <v>15.326729172740551</v>
      </c>
      <c r="G2" s="34">
        <f>Travel!B4</f>
        <v>34.222112983123303</v>
      </c>
      <c r="H2" s="34">
        <f>Employment!B4</f>
        <v>18.124166346285371</v>
      </c>
      <c r="I2" s="34">
        <f>Environment!B4</f>
        <v>42.508865124432702</v>
      </c>
      <c r="J2" s="34">
        <f>Education!B4</f>
        <v>17.498375442581036</v>
      </c>
      <c r="K2" s="34">
        <f>Entrepreneurship!B4</f>
        <v>23.821391126714943</v>
      </c>
      <c r="L2" s="34">
        <f>'Public space'!B4</f>
        <v>0.63238102360528425</v>
      </c>
      <c r="M2" s="34">
        <f>'Financial services'!B4</f>
        <v>12.341879708046818</v>
      </c>
      <c r="N2" s="34">
        <f>Diversity!B4</f>
        <v>10.279826631628149</v>
      </c>
      <c r="O2" s="34">
        <f>'Digital access'!B4</f>
        <v>38.228765131481701</v>
      </c>
      <c r="P2" s="34">
        <f>Music!B4</f>
        <v>3.8916523972602768</v>
      </c>
      <c r="Q2" s="34">
        <f>'Creative arts'!B4</f>
        <v>1.1156249999999999</v>
      </c>
      <c r="R2" s="34">
        <f>Sports!B4</f>
        <v>28.617696976438268</v>
      </c>
      <c r="S2" s="34">
        <f>Film!B4</f>
        <v>2.9813725312014028</v>
      </c>
      <c r="T2" s="34">
        <f ca="1">'Civic engagement'!B4</f>
        <v>14.93776256443299</v>
      </c>
      <c r="U2" s="34">
        <f>'Food and nightlife'!B4</f>
        <v>13.469825236398369</v>
      </c>
      <c r="V2" s="34">
        <f>Fashion!B4</f>
        <v>1.9833333333333338</v>
      </c>
      <c r="W2" s="35">
        <f>'Youth population'!G4</f>
        <v>42.729411764705887</v>
      </c>
      <c r="X2" s="76"/>
    </row>
    <row r="3" spans="1:24" ht="12.75" x14ac:dyDescent="0.2">
      <c r="A3" s="69" t="s">
        <v>118</v>
      </c>
      <c r="B3" s="1" t="s">
        <v>75</v>
      </c>
      <c r="C3" s="85">
        <f>Safety!B5</f>
        <v>81.151967433467206</v>
      </c>
      <c r="D3" s="85">
        <f>Affordability!B5</f>
        <v>74.292163307219482</v>
      </c>
      <c r="E3" s="85">
        <f>Transit!B5</f>
        <v>64.008715080506747</v>
      </c>
      <c r="F3" s="85">
        <f>Health!B5</f>
        <v>22.931024206124587</v>
      </c>
      <c r="G3" s="85">
        <f>Travel!B5</f>
        <v>64.044281344488638</v>
      </c>
      <c r="H3" s="85">
        <f>Employment!B5</f>
        <v>39.820044365753695</v>
      </c>
      <c r="I3" s="85">
        <f>Environment!B5</f>
        <v>50.116306618713921</v>
      </c>
      <c r="J3" s="85">
        <f>Education!B5</f>
        <v>50.624820556530295</v>
      </c>
      <c r="K3" s="85">
        <f>Entrepreneurship!B5</f>
        <v>23.971078533886839</v>
      </c>
      <c r="L3" s="85">
        <f>'Public space'!B5</f>
        <v>1.689173361219674</v>
      </c>
      <c r="M3" s="85">
        <f>'Financial services'!B5</f>
        <v>13.405015841902665</v>
      </c>
      <c r="N3" s="85">
        <f>Diversity!B5</f>
        <v>52.586757018875041</v>
      </c>
      <c r="O3" s="85">
        <f>'Digital access'!B5</f>
        <v>67.430890549182905</v>
      </c>
      <c r="P3" s="85">
        <f>Music!B5</f>
        <v>23.895410958904108</v>
      </c>
      <c r="Q3" s="85">
        <f>'Creative arts'!B5</f>
        <v>41.489062500000003</v>
      </c>
      <c r="R3" s="85">
        <f>Sports!B5</f>
        <v>38.964878550656429</v>
      </c>
      <c r="S3" s="85">
        <f>Film!B5</f>
        <v>42.701205307713714</v>
      </c>
      <c r="T3" s="85">
        <f ca="1">'Civic engagement'!B5</f>
        <v>30.907812499999999</v>
      </c>
      <c r="U3" s="85">
        <f>'Food and nightlife'!B5</f>
        <v>42.65527676581344</v>
      </c>
      <c r="V3" s="85">
        <f>Fashion!B5</f>
        <v>12.281410256410254</v>
      </c>
      <c r="W3" s="69">
        <f>'Youth population'!G5</f>
        <v>21.08235294117647</v>
      </c>
      <c r="X3" s="87"/>
    </row>
    <row r="4" spans="1:24" ht="12.75" x14ac:dyDescent="0.2">
      <c r="A4" s="71" t="s">
        <v>142</v>
      </c>
      <c r="B4" s="1" t="s">
        <v>234</v>
      </c>
      <c r="C4" s="74">
        <f>Safety!B6</f>
        <v>56.742609703836003</v>
      </c>
      <c r="D4" s="74">
        <f>Affordability!B6</f>
        <v>73.854444297485585</v>
      </c>
      <c r="E4" s="74">
        <f>Transit!B6</f>
        <v>33.496626633327587</v>
      </c>
      <c r="F4" s="74">
        <f>Health!B6</f>
        <v>12.684435285666327</v>
      </c>
      <c r="G4" s="74">
        <f>Travel!B6</f>
        <v>53.381506413855583</v>
      </c>
      <c r="H4" s="74">
        <f>Employment!B6</f>
        <v>47.226543255310631</v>
      </c>
      <c r="I4" s="74">
        <f>Environment!B6</f>
        <v>26.839789322574948</v>
      </c>
      <c r="J4" s="74">
        <f>Education!B6</f>
        <v>51.403861609875484</v>
      </c>
      <c r="K4" s="74">
        <f>Entrepreneurship!B6</f>
        <v>26.387170435021446</v>
      </c>
      <c r="L4" s="74">
        <f>'Public space'!B6</f>
        <v>6.2362950808666371</v>
      </c>
      <c r="M4" s="74">
        <f>'Financial services'!B6</f>
        <v>5.4072125050960134</v>
      </c>
      <c r="N4" s="74">
        <f>Diversity!B6</f>
        <v>31.534972931569087</v>
      </c>
      <c r="O4" s="74">
        <f>'Digital access'!B6</f>
        <v>34.965231109283039</v>
      </c>
      <c r="P4" s="74">
        <f>Music!B6</f>
        <v>4.5968065068493198</v>
      </c>
      <c r="Q4" s="74">
        <f>'Creative arts'!B6</f>
        <v>40.931250000000006</v>
      </c>
      <c r="R4" s="74">
        <f>Sports!B6</f>
        <v>39.496116175395301</v>
      </c>
      <c r="S4" s="74">
        <f>Film!B6</f>
        <v>25.22285926184826</v>
      </c>
      <c r="T4" s="74">
        <f ca="1">'Civic engagement'!B6</f>
        <v>17.50914799879725</v>
      </c>
      <c r="U4" s="74">
        <f>'Food and nightlife'!B6</f>
        <v>25.640538510801029</v>
      </c>
      <c r="V4" s="74">
        <f>Fashion!B6</f>
        <v>4.6532051282051281</v>
      </c>
      <c r="W4" s="71">
        <f>'Youth population'!G6</f>
        <v>26.494117647058825</v>
      </c>
      <c r="X4" s="87"/>
    </row>
    <row r="5" spans="1:24" ht="12.75" x14ac:dyDescent="0.2">
      <c r="A5" s="73" t="s">
        <v>143</v>
      </c>
      <c r="B5" s="1" t="s">
        <v>248</v>
      </c>
      <c r="C5" s="90">
        <f>Safety!B7</f>
        <v>74.658026624493928</v>
      </c>
      <c r="D5" s="90">
        <f>Affordability!B7</f>
        <v>61.836138708979014</v>
      </c>
      <c r="E5" s="90">
        <f>Transit!B7</f>
        <v>39.700037400683456</v>
      </c>
      <c r="F5" s="90">
        <f>Health!B7</f>
        <v>11.575849905728033</v>
      </c>
      <c r="G5" s="90">
        <f>Travel!B7</f>
        <v>34.300672874463892</v>
      </c>
      <c r="H5" s="90">
        <f>Employment!B7</f>
        <v>28.600656932458435</v>
      </c>
      <c r="I5" s="90">
        <f>Environment!B7</f>
        <v>24.035971079301365</v>
      </c>
      <c r="J5" s="90">
        <f>Education!B7</f>
        <v>39.400774782135741</v>
      </c>
      <c r="K5" s="90">
        <f>Entrepreneurship!B7</f>
        <v>14.448084636098891</v>
      </c>
      <c r="L5" s="90">
        <f>'Public space'!B7</f>
        <v>0.13930957871863128</v>
      </c>
      <c r="M5" s="90">
        <f>'Financial services'!B7</f>
        <v>14.48128024786495</v>
      </c>
      <c r="N5" s="90">
        <f>Diversity!B7</f>
        <v>11.526294998105515</v>
      </c>
      <c r="O5" s="90">
        <f>'Digital access'!B7</f>
        <v>19.66153191072873</v>
      </c>
      <c r="P5" s="90">
        <f>Music!B7</f>
        <v>33.022500000000001</v>
      </c>
      <c r="Q5" s="90">
        <f>'Creative arts'!B7</f>
        <v>1.6734374999999999</v>
      </c>
      <c r="R5" s="90">
        <f>Sports!B7</f>
        <v>44.327626182878845</v>
      </c>
      <c r="S5" s="90">
        <f>Film!B7</f>
        <v>24.074939563477013</v>
      </c>
      <c r="T5" s="90">
        <f ca="1">'Civic engagement'!B7</f>
        <v>4.4390302835051552</v>
      </c>
      <c r="U5" s="90">
        <f>'Food and nightlife'!B7</f>
        <v>38.41188758326728</v>
      </c>
      <c r="V5" s="90">
        <f>Fashion!B7</f>
        <v>1.9833333333333338</v>
      </c>
      <c r="W5" s="73">
        <f>'Youth population'!G7</f>
        <v>24.847058823529416</v>
      </c>
      <c r="X5" s="87"/>
    </row>
    <row r="6" spans="1:24" ht="12.75" x14ac:dyDescent="0.2">
      <c r="A6" s="69" t="s">
        <v>144</v>
      </c>
      <c r="B6" s="1" t="s">
        <v>75</v>
      </c>
      <c r="C6" s="85">
        <f>Safety!B8</f>
        <v>73.041515776501413</v>
      </c>
      <c r="D6" s="85">
        <f>Affordability!B8</f>
        <v>77.395374385204065</v>
      </c>
      <c r="E6" s="85">
        <f>Transit!B8</f>
        <v>55.904859479554645</v>
      </c>
      <c r="F6" s="85">
        <f>Health!B8</f>
        <v>51.890200348432053</v>
      </c>
      <c r="G6" s="85">
        <f>Travel!B8</f>
        <v>54.929578951201286</v>
      </c>
      <c r="H6" s="85">
        <f>Employment!B8</f>
        <v>61.841705009825283</v>
      </c>
      <c r="I6" s="85">
        <f>Environment!B8</f>
        <v>38.638421528188722</v>
      </c>
      <c r="J6" s="85">
        <f>Education!B8</f>
        <v>50.49679985215559</v>
      </c>
      <c r="K6" s="85">
        <f>Entrepreneurship!B8</f>
        <v>29.449279855385932</v>
      </c>
      <c r="L6" s="85">
        <f>'Public space'!B8</f>
        <v>10.303173045802879</v>
      </c>
      <c r="M6" s="85">
        <f>'Financial services'!B8</f>
        <v>26.468620725494571</v>
      </c>
      <c r="N6" s="85">
        <f>Diversity!B8</f>
        <v>49.670897843298917</v>
      </c>
      <c r="O6" s="85">
        <f>'Digital access'!B8</f>
        <v>68.311307077861258</v>
      </c>
      <c r="P6" s="85">
        <f>Music!B8</f>
        <v>42.595299657534255</v>
      </c>
      <c r="Q6" s="85">
        <f>'Creative arts'!B8</f>
        <v>52.645312500000003</v>
      </c>
      <c r="R6" s="85">
        <f>Sports!B8</f>
        <v>42.914914242535481</v>
      </c>
      <c r="S6" s="85">
        <f>Film!B8</f>
        <v>55.026177107945877</v>
      </c>
      <c r="T6" s="85">
        <f ca="1">'Civic engagement'!B8</f>
        <v>26.724421713917529</v>
      </c>
      <c r="U6" s="85">
        <f>'Food and nightlife'!B8</f>
        <v>40.246122144596889</v>
      </c>
      <c r="V6" s="85">
        <f>Fashion!B8</f>
        <v>6.6365384615384615</v>
      </c>
      <c r="W6" s="69">
        <f>'Youth population'!G8</f>
        <v>10.258823529411764</v>
      </c>
      <c r="X6" s="87"/>
    </row>
    <row r="7" spans="1:24" ht="12.75" x14ac:dyDescent="0.2">
      <c r="A7" s="77" t="s">
        <v>145</v>
      </c>
      <c r="B7" s="1" t="s">
        <v>67</v>
      </c>
      <c r="C7" s="92">
        <f>Safety!B9</f>
        <v>65.095448349932965</v>
      </c>
      <c r="D7" s="92">
        <f>Affordability!B9</f>
        <v>69.745551410176148</v>
      </c>
      <c r="E7" s="92">
        <f>Transit!B9</f>
        <v>52.646936462744314</v>
      </c>
      <c r="F7" s="92">
        <f>Health!B9</f>
        <v>16.956995963235613</v>
      </c>
      <c r="G7" s="92">
        <f>Travel!B9</f>
        <v>53.521968996049601</v>
      </c>
      <c r="H7" s="92">
        <f>Employment!B9</f>
        <v>41.671628075489807</v>
      </c>
      <c r="I7" s="92">
        <f>Environment!B9</f>
        <v>46.547579016440629</v>
      </c>
      <c r="J7" s="92">
        <f>Education!B9</f>
        <v>57.257219989989245</v>
      </c>
      <c r="K7" s="92">
        <f>Entrepreneurship!B9</f>
        <v>29.335646729241212</v>
      </c>
      <c r="L7" s="92">
        <f>'Public space'!B9</f>
        <v>2.7997119959203047</v>
      </c>
      <c r="M7" s="92">
        <f>'Financial services'!B9</f>
        <v>14.528402758827136</v>
      </c>
      <c r="N7" s="92">
        <f>Diversity!B9</f>
        <v>28.703078955312183</v>
      </c>
      <c r="O7" s="92">
        <f>'Digital access'!B9</f>
        <v>56.12320285734566</v>
      </c>
      <c r="P7" s="92">
        <f>Music!B9</f>
        <v>12.819169520547948</v>
      </c>
      <c r="Q7" s="92">
        <f>'Creative arts'!B9</f>
        <v>43.162500000000001</v>
      </c>
      <c r="R7" s="92">
        <f>Sports!B9</f>
        <v>40.686142278477405</v>
      </c>
      <c r="S7" s="92">
        <f>Film!B9</f>
        <v>36.727585807534865</v>
      </c>
      <c r="T7" s="92">
        <f ca="1">'Civic engagement'!B9</f>
        <v>26.512515786082467</v>
      </c>
      <c r="U7" s="92">
        <f>'Food and nightlife'!B9</f>
        <v>32.218478529452447</v>
      </c>
      <c r="V7" s="92">
        <f>Fashion!B9</f>
        <v>0</v>
      </c>
      <c r="W7" s="77">
        <f>'Youth population'!G9</f>
        <v>25.647058823529417</v>
      </c>
      <c r="X7" s="87"/>
    </row>
    <row r="8" spans="1:24" ht="12.75" x14ac:dyDescent="0.2">
      <c r="A8" s="81" t="s">
        <v>146</v>
      </c>
      <c r="B8" s="1" t="s">
        <v>233</v>
      </c>
      <c r="C8" s="88">
        <f>Safety!B10</f>
        <v>73.213060973596441</v>
      </c>
      <c r="D8" s="88">
        <f>Affordability!B10</f>
        <v>79.328461007122655</v>
      </c>
      <c r="E8" s="88">
        <f>Transit!B10</f>
        <v>53.004735642708191</v>
      </c>
      <c r="F8" s="88">
        <f>Health!B10</f>
        <v>21.050372427462545</v>
      </c>
      <c r="G8" s="88">
        <f>Travel!B10</f>
        <v>64.747184903812908</v>
      </c>
      <c r="H8" s="88">
        <f>Employment!B10</f>
        <v>55.056657267402628</v>
      </c>
      <c r="I8" s="88">
        <f>Environment!B10</f>
        <v>40.42700642322837</v>
      </c>
      <c r="J8" s="88">
        <f>Education!B10</f>
        <v>59.475212543587261</v>
      </c>
      <c r="K8" s="88">
        <f>Entrepreneurship!B10</f>
        <v>29.837748413618922</v>
      </c>
      <c r="L8" s="88">
        <f>'Public space'!B10</f>
        <v>1.8235420541896852</v>
      </c>
      <c r="M8" s="88">
        <f>'Financial services'!B10</f>
        <v>14.509948146148382</v>
      </c>
      <c r="N8" s="88">
        <f>Diversity!B10</f>
        <v>45.875678758998276</v>
      </c>
      <c r="O8" s="88">
        <f>'Digital access'!B10</f>
        <v>61.615220320094984</v>
      </c>
      <c r="P8" s="88">
        <f>Music!B10</f>
        <v>7.7367380136986341</v>
      </c>
      <c r="Q8" s="88">
        <f>'Creative arts'!B10</f>
        <v>40.931250000000006</v>
      </c>
      <c r="R8" s="88">
        <f>Sports!B10</f>
        <v>41.888367254534373</v>
      </c>
      <c r="S8" s="88">
        <f>Film!B10</f>
        <v>35.764575587515573</v>
      </c>
      <c r="T8" s="88">
        <f ca="1">'Civic engagement'!B10</f>
        <v>25.301159149484533</v>
      </c>
      <c r="U8" s="88">
        <f>'Food and nightlife'!B10</f>
        <v>30.162861294962262</v>
      </c>
      <c r="V8" s="88">
        <f>Fashion!B10</f>
        <v>0</v>
      </c>
      <c r="W8" s="81">
        <f>'Youth population'!G10</f>
        <v>31.247058823529414</v>
      </c>
      <c r="X8" s="87"/>
    </row>
    <row r="9" spans="1:24" ht="12.75" x14ac:dyDescent="0.2">
      <c r="A9" s="77" t="s">
        <v>147</v>
      </c>
      <c r="B9" s="1" t="s">
        <v>67</v>
      </c>
      <c r="C9" s="92">
        <f>Safety!B11</f>
        <v>64.43948555022466</v>
      </c>
      <c r="D9" s="92">
        <f>Affordability!B11</f>
        <v>72.673940327289415</v>
      </c>
      <c r="E9" s="92">
        <f>Transit!B11</f>
        <v>53.344204667420648</v>
      </c>
      <c r="F9" s="92">
        <f>Health!B11</f>
        <v>26.325285506312085</v>
      </c>
      <c r="G9" s="92">
        <f>Travel!B11</f>
        <v>52.30397150955433</v>
      </c>
      <c r="H9" s="92">
        <f>Employment!B11</f>
        <v>43.626673645965553</v>
      </c>
      <c r="I9" s="92">
        <f>Environment!B11</f>
        <v>38.66545282330641</v>
      </c>
      <c r="J9" s="92">
        <f>Education!B11</f>
        <v>57.469283615568393</v>
      </c>
      <c r="K9" s="92">
        <f>Entrepreneurship!B11</f>
        <v>17.981492052794287</v>
      </c>
      <c r="L9" s="92">
        <f>'Public space'!B11</f>
        <v>2.2461534479601988</v>
      </c>
      <c r="M9" s="92">
        <f>'Financial services'!B11</f>
        <v>14.574452627735871</v>
      </c>
      <c r="N9" s="92">
        <f>Diversity!B11</f>
        <v>40.85674605254728</v>
      </c>
      <c r="O9" s="92">
        <f>'Digital access'!B11</f>
        <v>59.060843358146705</v>
      </c>
      <c r="P9" s="92">
        <f>Music!B11</f>
        <v>45.50239726027398</v>
      </c>
      <c r="Q9" s="92">
        <f>'Creative arts'!B11</f>
        <v>6.1359374999999998</v>
      </c>
      <c r="R9" s="92">
        <f>Sports!B11</f>
        <v>46.298976363339975</v>
      </c>
      <c r="S9" s="92">
        <f>Film!B11</f>
        <v>37.263578560078145</v>
      </c>
      <c r="T9" s="92">
        <f ca="1">'Civic engagement'!B11</f>
        <v>16.966338595360824</v>
      </c>
      <c r="U9" s="92">
        <f>'Food and nightlife'!B11</f>
        <v>39.348440569589854</v>
      </c>
      <c r="V9" s="92">
        <f>Fashion!B11</f>
        <v>2.6698717948717943</v>
      </c>
      <c r="W9" s="77">
        <f>'Youth population'!G11</f>
        <v>21.90588235294118</v>
      </c>
      <c r="X9" s="87"/>
    </row>
    <row r="10" spans="1:24" ht="12.75" x14ac:dyDescent="0.2">
      <c r="A10" s="33" t="s">
        <v>148</v>
      </c>
      <c r="B10" s="1" t="s">
        <v>69</v>
      </c>
      <c r="C10" s="34">
        <f>Safety!B12</f>
        <v>70.097633473297336</v>
      </c>
      <c r="D10" s="34">
        <f>Affordability!B12</f>
        <v>77.663908276818916</v>
      </c>
      <c r="E10" s="34">
        <f>Transit!B12</f>
        <v>29.260414881780083</v>
      </c>
      <c r="F10" s="34">
        <f>Health!B12</f>
        <v>19.27806425789969</v>
      </c>
      <c r="G10" s="34">
        <f>Travel!B12</f>
        <v>54.762801627200162</v>
      </c>
      <c r="H10" s="34">
        <f>Employment!B12</f>
        <v>29.830478361029861</v>
      </c>
      <c r="I10" s="34">
        <f>Environment!B12</f>
        <v>43.257982223808071</v>
      </c>
      <c r="J10" s="34">
        <f>Education!B12</f>
        <v>50.144291351125204</v>
      </c>
      <c r="K10" s="34">
        <f>Entrepreneurship!B12</f>
        <v>11.005133041806426</v>
      </c>
      <c r="L10" s="34">
        <f>'Public space'!B12</f>
        <v>1.0917847375741705</v>
      </c>
      <c r="M10" s="34">
        <f>'Financial services'!B12</f>
        <v>1.8358321958912089</v>
      </c>
      <c r="N10" s="34">
        <f>Diversity!B12</f>
        <v>8.6394913588622497</v>
      </c>
      <c r="O10" s="34">
        <f>'Digital access'!B12</f>
        <v>49.545336731730096</v>
      </c>
      <c r="P10" s="34">
        <f>Music!B12</f>
        <v>4.1777054794520581</v>
      </c>
      <c r="Q10" s="34">
        <f>'Creative arts'!B12</f>
        <v>38.700000000000003</v>
      </c>
      <c r="R10" s="34">
        <f>Sports!B12</f>
        <v>44.308107836692471</v>
      </c>
      <c r="S10" s="34">
        <f>Film!B12</f>
        <v>22.376144017068608</v>
      </c>
      <c r="T10" s="34">
        <f ca="1">'Civic engagement'!B12</f>
        <v>18.046603978737114</v>
      </c>
      <c r="U10" s="34">
        <f>'Food and nightlife'!B12</f>
        <v>22.418756971776922</v>
      </c>
      <c r="V10" s="34">
        <f>Fashion!B12</f>
        <v>0</v>
      </c>
      <c r="W10" s="33">
        <f>'Youth population'!G12</f>
        <v>29.388235294117653</v>
      </c>
      <c r="X10" s="87"/>
    </row>
    <row r="11" spans="1:24" ht="12.75" x14ac:dyDescent="0.2">
      <c r="A11" s="77" t="s">
        <v>149</v>
      </c>
      <c r="B11" s="1" t="s">
        <v>67</v>
      </c>
      <c r="C11" s="92">
        <f>Safety!B13</f>
        <v>39.759053571428566</v>
      </c>
      <c r="D11" s="92">
        <f>Affordability!B13</f>
        <v>39.781331133869621</v>
      </c>
      <c r="E11" s="92">
        <f>Transit!B13</f>
        <v>35.056993197188923</v>
      </c>
      <c r="F11" s="92">
        <f>Health!B13</f>
        <v>19.381726709240617</v>
      </c>
      <c r="G11" s="92">
        <f>Travel!B13</f>
        <v>29.419914953582325</v>
      </c>
      <c r="H11" s="92">
        <f>Employment!B13</f>
        <v>46.942002301271287</v>
      </c>
      <c r="I11" s="92">
        <f>Environment!B13</f>
        <v>32.32274371879835</v>
      </c>
      <c r="J11" s="92">
        <f>Education!B13</f>
        <v>27.537338556911266</v>
      </c>
      <c r="K11" s="92">
        <f>Entrepreneurship!B13</f>
        <v>13.951101730651828</v>
      </c>
      <c r="L11" s="92">
        <f>'Public space'!B13</f>
        <v>0.59331026494169248</v>
      </c>
      <c r="M11" s="92">
        <f>'Financial services'!B13</f>
        <v>15.988606390642076</v>
      </c>
      <c r="N11" s="92">
        <f>Diversity!B13</f>
        <v>27.982311334261528</v>
      </c>
      <c r="O11" s="92">
        <f>'Digital access'!B13</f>
        <v>24.111746031746026</v>
      </c>
      <c r="P11" s="92">
        <f>Music!B13</f>
        <v>6.0137671232876713</v>
      </c>
      <c r="Q11" s="92">
        <f>'Creative arts'!B13</f>
        <v>46.509375000000006</v>
      </c>
      <c r="R11" s="92">
        <f>Sports!B13</f>
        <v>4.8598831548198635</v>
      </c>
      <c r="S11" s="92">
        <f>Film!B13</f>
        <v>5.9256251153285318</v>
      </c>
      <c r="T11" s="92">
        <f ca="1">'Civic engagement'!B13</f>
        <v>31.795910438144325</v>
      </c>
      <c r="U11" s="92">
        <f>'Food and nightlife'!B13</f>
        <v>11.007850105327947</v>
      </c>
      <c r="V11" s="92">
        <f>Fashion!B13</f>
        <v>2.0596153846153862</v>
      </c>
      <c r="W11" s="77">
        <f>'Youth population'!G13</f>
        <v>27.247058823529414</v>
      </c>
      <c r="X11" s="87"/>
    </row>
    <row r="12" spans="1:24" ht="12.75" x14ac:dyDescent="0.2">
      <c r="A12" s="33" t="s">
        <v>150</v>
      </c>
      <c r="B12" s="1" t="s">
        <v>69</v>
      </c>
      <c r="C12" s="34">
        <f>Safety!B14</f>
        <v>76.327719389799626</v>
      </c>
      <c r="D12" s="34">
        <f>Affordability!B14</f>
        <v>73.083172438244162</v>
      </c>
      <c r="E12" s="34">
        <f>Transit!B14</f>
        <v>32.74124845134471</v>
      </c>
      <c r="F12" s="34">
        <f>Health!B14</f>
        <v>11.871319852982131</v>
      </c>
      <c r="G12" s="34">
        <f>Travel!B14</f>
        <v>52.161125543776897</v>
      </c>
      <c r="H12" s="34">
        <f>Employment!B14</f>
        <v>41.298413404010141</v>
      </c>
      <c r="I12" s="34">
        <f>Environment!B14</f>
        <v>47.708032958279816</v>
      </c>
      <c r="J12" s="34">
        <f>Education!B14</f>
        <v>42.035065428832439</v>
      </c>
      <c r="K12" s="34">
        <f>Entrepreneurship!B14</f>
        <v>20.804236574163227</v>
      </c>
      <c r="L12" s="34">
        <f>'Public space'!B14</f>
        <v>0.54134891131188811</v>
      </c>
      <c r="M12" s="34">
        <f>'Financial services'!B14</f>
        <v>20.315856245127659</v>
      </c>
      <c r="N12" s="34">
        <f>Diversity!B14</f>
        <v>9.9353584641533939</v>
      </c>
      <c r="O12" s="34">
        <f>'Digital access'!B14</f>
        <v>23.40539965376993</v>
      </c>
      <c r="P12" s="34">
        <f>Music!B14</f>
        <v>10.257996575342467</v>
      </c>
      <c r="Q12" s="34">
        <f>'Creative arts'!B14</f>
        <v>42.604687500000004</v>
      </c>
      <c r="R12" s="34">
        <f>Sports!B14</f>
        <v>39.934112791205287</v>
      </c>
      <c r="S12" s="34">
        <f>Film!B14</f>
        <v>23.667768002699358</v>
      </c>
      <c r="T12" s="34">
        <f ca="1">'Civic engagement'!B14</f>
        <v>17.038092783505157</v>
      </c>
      <c r="U12" s="34">
        <f>'Food and nightlife'!B14</f>
        <v>26.366959726742735</v>
      </c>
      <c r="V12" s="34">
        <f>Fashion!B14</f>
        <v>8.9249999999999989</v>
      </c>
      <c r="W12" s="33">
        <f>'Youth population'!G14</f>
        <v>25.08235294117647</v>
      </c>
      <c r="X12" s="87"/>
    </row>
    <row r="13" spans="1:24" ht="12.75" x14ac:dyDescent="0.2">
      <c r="A13" s="81" t="s">
        <v>151</v>
      </c>
      <c r="B13" s="1" t="s">
        <v>233</v>
      </c>
      <c r="C13" s="88">
        <f>Safety!B15</f>
        <v>71.535595893642324</v>
      </c>
      <c r="D13" s="88">
        <f>Affordability!B15</f>
        <v>77.019261335212732</v>
      </c>
      <c r="E13" s="88">
        <f>Transit!B15</f>
        <v>46.286726097732092</v>
      </c>
      <c r="F13" s="88">
        <f>Health!B15</f>
        <v>31.858565687870186</v>
      </c>
      <c r="G13" s="88">
        <f>Travel!B15</f>
        <v>58.53046648832607</v>
      </c>
      <c r="H13" s="88">
        <f>Employment!B15</f>
        <v>52.342384380970245</v>
      </c>
      <c r="I13" s="88">
        <f>Environment!B15</f>
        <v>61.812688230520372</v>
      </c>
      <c r="J13" s="88">
        <f>Education!B15</f>
        <v>49.714441595472636</v>
      </c>
      <c r="K13" s="88">
        <f>Entrepreneurship!B15</f>
        <v>32.024559190561277</v>
      </c>
      <c r="L13" s="88">
        <f>'Public space'!B15</f>
        <v>8.2660594883583229</v>
      </c>
      <c r="M13" s="88">
        <f>'Financial services'!B15</f>
        <v>24.908608748898114</v>
      </c>
      <c r="N13" s="88">
        <f>Diversity!B15</f>
        <v>56.920313340103455</v>
      </c>
      <c r="O13" s="88">
        <f>'Digital access'!B15</f>
        <v>60.050700191339892</v>
      </c>
      <c r="P13" s="88">
        <f>Music!B15</f>
        <v>23.562791095890415</v>
      </c>
      <c r="Q13" s="88">
        <f>'Creative arts'!B15</f>
        <v>42.604687500000004</v>
      </c>
      <c r="R13" s="88">
        <f>Sports!B15</f>
        <v>44.287830849128312</v>
      </c>
      <c r="S13" s="88">
        <f>Film!B15</f>
        <v>52.791538719957884</v>
      </c>
      <c r="T13" s="88">
        <f ca="1">'Civic engagement'!B15</f>
        <v>15.788110502577316</v>
      </c>
      <c r="U13" s="88">
        <f>'Food and nightlife'!B15</f>
        <v>39.151535043827934</v>
      </c>
      <c r="V13" s="88">
        <f>Fashion!B15</f>
        <v>2.6698717948717943</v>
      </c>
      <c r="W13" s="81">
        <f>'Youth population'!G15</f>
        <v>23.55294117647059</v>
      </c>
      <c r="X13" s="87"/>
    </row>
    <row r="14" spans="1:24" ht="12.75" x14ac:dyDescent="0.2">
      <c r="A14" s="81" t="s">
        <v>152</v>
      </c>
      <c r="B14" s="1" t="s">
        <v>233</v>
      </c>
      <c r="C14" s="88">
        <f>Safety!B16</f>
        <v>72.64908587180507</v>
      </c>
      <c r="D14" s="88">
        <f>Affordability!B16</f>
        <v>78.652883020433109</v>
      </c>
      <c r="E14" s="88">
        <f>Transit!B16</f>
        <v>38.535871397600239</v>
      </c>
      <c r="F14" s="88">
        <f>Health!B16</f>
        <v>22.355270286382659</v>
      </c>
      <c r="G14" s="88">
        <f>Travel!B16</f>
        <v>60.278888935927391</v>
      </c>
      <c r="H14" s="88">
        <f>Employment!B16</f>
        <v>51.043928571428566</v>
      </c>
      <c r="I14" s="88">
        <f>Environment!B16</f>
        <v>39.913928884787872</v>
      </c>
      <c r="J14" s="88">
        <f>Education!B16</f>
        <v>49.688078352145368</v>
      </c>
      <c r="K14" s="88">
        <f>Entrepreneurship!B16</f>
        <v>31.497616834671554</v>
      </c>
      <c r="L14" s="88">
        <f>'Public space'!B16</f>
        <v>3.5955065585837716</v>
      </c>
      <c r="M14" s="88">
        <f>'Financial services'!B16</f>
        <v>19.623224452779823</v>
      </c>
      <c r="N14" s="88">
        <f>Diversity!B16</f>
        <v>48.565667789575549</v>
      </c>
      <c r="O14" s="88">
        <f>'Digital access'!B16</f>
        <v>56.226491374286674</v>
      </c>
      <c r="P14" s="88">
        <f>Music!B16</f>
        <v>11.428818493150686</v>
      </c>
      <c r="Q14" s="88">
        <f>'Creative arts'!B16</f>
        <v>39.2578125</v>
      </c>
      <c r="R14" s="88">
        <f>Sports!B16</f>
        <v>42.404943366197159</v>
      </c>
      <c r="S14" s="88">
        <f>Film!B16</f>
        <v>44.223540311336556</v>
      </c>
      <c r="T14" s="88">
        <f ca="1">'Civic engagement'!B16</f>
        <v>14.19135685137457</v>
      </c>
      <c r="U14" s="88">
        <f>'Food and nightlife'!B16</f>
        <v>28.290096655852082</v>
      </c>
      <c r="V14" s="88">
        <f>Fashion!B16</f>
        <v>7.5519230769230736</v>
      </c>
      <c r="W14" s="81">
        <f>'Youth population'!G16</f>
        <v>22.611764705882351</v>
      </c>
      <c r="X14" s="87"/>
    </row>
    <row r="15" spans="1:24" ht="12.75" x14ac:dyDescent="0.2">
      <c r="A15" s="33" t="s">
        <v>153</v>
      </c>
      <c r="B15" s="1" t="s">
        <v>69</v>
      </c>
      <c r="C15" s="34">
        <f>Safety!B17</f>
        <v>40.247172334679</v>
      </c>
      <c r="D15" s="34">
        <f>Affordability!B17</f>
        <v>41.020925451887607</v>
      </c>
      <c r="E15" s="34">
        <f>Transit!B17</f>
        <v>31.066010356772004</v>
      </c>
      <c r="F15" s="34">
        <f>Health!B17</f>
        <v>11.441686723982817</v>
      </c>
      <c r="G15" s="34">
        <f>Travel!B17</f>
        <v>41.448968775303037</v>
      </c>
      <c r="H15" s="34">
        <f>Employment!B17</f>
        <v>33.627523489142511</v>
      </c>
      <c r="I15" s="34">
        <f>Environment!B17</f>
        <v>45.013071713960336</v>
      </c>
      <c r="J15" s="34">
        <f>Education!B17</f>
        <v>29.634299037337342</v>
      </c>
      <c r="K15" s="34">
        <f>Entrepreneurship!B17</f>
        <v>22.214238910259574</v>
      </c>
      <c r="L15" s="34">
        <f>'Public space'!B17</f>
        <v>0.81942584713924083</v>
      </c>
      <c r="M15" s="34">
        <f>'Financial services'!B17</f>
        <v>15.992174500648721</v>
      </c>
      <c r="N15" s="34">
        <f>Diversity!B17</f>
        <v>15.706583064606804</v>
      </c>
      <c r="O15" s="34">
        <f>'Digital access'!B17</f>
        <v>20.583090980659914</v>
      </c>
      <c r="P15" s="34">
        <f>Music!B17</f>
        <v>5.287325342465758</v>
      </c>
      <c r="Q15" s="34">
        <f>'Creative arts'!B17</f>
        <v>41.489062500000003</v>
      </c>
      <c r="R15" s="34">
        <f>Sports!B17</f>
        <v>31.651908361691355</v>
      </c>
      <c r="S15" s="34">
        <f>Film!B17</f>
        <v>5.6042481818889769</v>
      </c>
      <c r="T15" s="34">
        <f ca="1">'Civic engagement'!B17</f>
        <v>16.494463595360823</v>
      </c>
      <c r="U15" s="34">
        <f>'Food and nightlife'!B17</f>
        <v>17.492616122778568</v>
      </c>
      <c r="V15" s="34">
        <f>Fashion!B17</f>
        <v>0.68653846153846032</v>
      </c>
      <c r="W15" s="33">
        <f>'Youth population'!G17</f>
        <v>50</v>
      </c>
      <c r="X15" s="87"/>
    </row>
    <row r="16" spans="1:24" ht="12.75" x14ac:dyDescent="0.2">
      <c r="A16" s="81" t="s">
        <v>154</v>
      </c>
      <c r="B16" s="1" t="s">
        <v>233</v>
      </c>
      <c r="C16" s="88">
        <f>Safety!B18</f>
        <v>62.42437369378883</v>
      </c>
      <c r="D16" s="88">
        <f>Affordability!B18</f>
        <v>80.43041547994676</v>
      </c>
      <c r="E16" s="88">
        <f>Transit!B18</f>
        <v>38.082038477139157</v>
      </c>
      <c r="F16" s="88">
        <f>Health!B18</f>
        <v>25.64696584537603</v>
      </c>
      <c r="G16" s="88">
        <f>Travel!B18</f>
        <v>57.147457804726038</v>
      </c>
      <c r="H16" s="88">
        <f>Employment!B18</f>
        <v>38.482000000000006</v>
      </c>
      <c r="I16" s="88">
        <f>Environment!B18</f>
        <v>39.094541030054373</v>
      </c>
      <c r="J16" s="88">
        <f>Education!B18</f>
        <v>48.066307104021838</v>
      </c>
      <c r="K16" s="88">
        <f>Entrepreneurship!B18</f>
        <v>27.440160694320678</v>
      </c>
      <c r="L16" s="88">
        <f>'Public space'!B18</f>
        <v>2.7900575198826267</v>
      </c>
      <c r="M16" s="88">
        <f>'Financial services'!B18</f>
        <v>21.040023316318774</v>
      </c>
      <c r="N16" s="88">
        <f>Diversity!B18</f>
        <v>36.708721275815016</v>
      </c>
      <c r="O16" s="88">
        <f>'Digital access'!B18</f>
        <v>55.896072284431142</v>
      </c>
      <c r="P16" s="88">
        <f>Music!B18</f>
        <v>8.5948972602739762</v>
      </c>
      <c r="Q16" s="88">
        <f>'Creative arts'!B18</f>
        <v>40.373437500000001</v>
      </c>
      <c r="R16" s="88">
        <f>Sports!B18</f>
        <v>41.714023324826009</v>
      </c>
      <c r="S16" s="88">
        <f>Film!B18</f>
        <v>56.38734209395566</v>
      </c>
      <c r="T16" s="88">
        <f ca="1">'Civic engagement'!B18</f>
        <v>18.64100837628866</v>
      </c>
      <c r="U16" s="88">
        <f>'Food and nightlife'!B18</f>
        <v>36.330431836501901</v>
      </c>
      <c r="V16" s="88">
        <f>Fashion!B18</f>
        <v>10.221794871794874</v>
      </c>
      <c r="W16" s="81">
        <f>'Youth population'!G18</f>
        <v>20.870588235294118</v>
      </c>
      <c r="X16" s="87"/>
    </row>
    <row r="17" spans="1:24" ht="12.75" x14ac:dyDescent="0.2">
      <c r="A17" s="73" t="s">
        <v>155</v>
      </c>
      <c r="B17" s="1" t="s">
        <v>248</v>
      </c>
      <c r="C17" s="90">
        <f>Safety!B19</f>
        <v>79.819007768361445</v>
      </c>
      <c r="D17" s="90">
        <f>Affordability!B19</f>
        <v>77.944395637932345</v>
      </c>
      <c r="E17" s="90">
        <f>Transit!B19</f>
        <v>41.534694665690992</v>
      </c>
      <c r="F17" s="90">
        <f>Health!B19</f>
        <v>16.022456583891266</v>
      </c>
      <c r="G17" s="90">
        <f>Travel!B19</f>
        <v>40.98049982686576</v>
      </c>
      <c r="H17" s="90">
        <f>Employment!B19</f>
        <v>21.297799789601289</v>
      </c>
      <c r="I17" s="90">
        <f>Environment!B19</f>
        <v>26.96996553493517</v>
      </c>
      <c r="J17" s="90">
        <f>Education!B19</f>
        <v>21.456357215902855</v>
      </c>
      <c r="K17" s="90">
        <f>Entrepreneurship!B19</f>
        <v>24.248569077547955</v>
      </c>
      <c r="L17" s="90">
        <f>'Public space'!B19</f>
        <v>0.58786315010296508</v>
      </c>
      <c r="M17" s="90">
        <f>'Financial services'!B19</f>
        <v>13.389438907453842</v>
      </c>
      <c r="N17" s="90">
        <f>Diversity!B19</f>
        <v>24.131321047590102</v>
      </c>
      <c r="O17" s="90">
        <f>'Digital access'!B19</f>
        <v>47.846749128306271</v>
      </c>
      <c r="P17" s="90">
        <f>Music!B19</f>
        <v>11.595128424657538</v>
      </c>
      <c r="Q17" s="90">
        <f>'Creative arts'!B19</f>
        <v>0.55781249999999993</v>
      </c>
      <c r="R17" s="90">
        <f>Sports!B19</f>
        <v>50.530291524754261</v>
      </c>
      <c r="S17" s="90">
        <f>Film!B19</f>
        <v>26.842121506255172</v>
      </c>
      <c r="T17" s="90">
        <f ca="1">'Civic engagement'!B19</f>
        <v>10.543000966494846</v>
      </c>
      <c r="U17" s="90">
        <f>'Food and nightlife'!B19</f>
        <v>28.66035295857419</v>
      </c>
      <c r="V17" s="90">
        <f>Fashion!B19</f>
        <v>3.9666666666666677</v>
      </c>
      <c r="W17" s="73">
        <f>'Youth population'!G19</f>
        <v>45.55294117647059</v>
      </c>
      <c r="X17" s="87"/>
    </row>
    <row r="18" spans="1:24" ht="12.75" x14ac:dyDescent="0.2">
      <c r="A18" s="33" t="s">
        <v>156</v>
      </c>
      <c r="B18" s="1" t="s">
        <v>69</v>
      </c>
      <c r="C18" s="34">
        <f>Safety!B20</f>
        <v>60.128447864156534</v>
      </c>
      <c r="D18" s="34">
        <f>Affordability!B20</f>
        <v>67.705484959342002</v>
      </c>
      <c r="E18" s="34">
        <f>Transit!B20</f>
        <v>16.25810828047609</v>
      </c>
      <c r="F18" s="34">
        <f>Health!B20</f>
        <v>16.757844294916506</v>
      </c>
      <c r="G18" s="34">
        <f>Travel!B20</f>
        <v>50.837547302893711</v>
      </c>
      <c r="H18" s="34">
        <f>Employment!B20</f>
        <v>38.326014807778236</v>
      </c>
      <c r="I18" s="34">
        <f>Environment!B20</f>
        <v>46.414870632033391</v>
      </c>
      <c r="J18" s="34">
        <f>Education!B20</f>
        <v>38.537783235244547</v>
      </c>
      <c r="K18" s="34">
        <f>Entrepreneurship!B20</f>
        <v>23.754595926236082</v>
      </c>
      <c r="L18" s="34">
        <f>'Public space'!B20</f>
        <v>6.3777985512633428</v>
      </c>
      <c r="M18" s="34">
        <f>'Financial services'!B20</f>
        <v>13.285933568971517</v>
      </c>
      <c r="N18" s="34">
        <f>Diversity!B20</f>
        <v>45.117263715007219</v>
      </c>
      <c r="O18" s="34">
        <f>'Digital access'!B20</f>
        <v>44.82439539586963</v>
      </c>
      <c r="P18" s="34">
        <f>Music!B20</f>
        <v>6.8054023972602771</v>
      </c>
      <c r="Q18" s="34">
        <f>'Creative arts'!B20</f>
        <v>7.2515624999999995</v>
      </c>
      <c r="R18" s="34">
        <f>Sports!B20</f>
        <v>43.391315352954749</v>
      </c>
      <c r="S18" s="34">
        <f>Film!B20</f>
        <v>23.452299459120272</v>
      </c>
      <c r="T18" s="34">
        <f ca="1">'Civic engagement'!B20</f>
        <v>17.570825064432988</v>
      </c>
      <c r="U18" s="34">
        <f>'Food and nightlife'!B20</f>
        <v>25.594473548376278</v>
      </c>
      <c r="V18" s="34">
        <f>Fashion!B20</f>
        <v>12.815384615384614</v>
      </c>
      <c r="W18" s="33">
        <f>'Youth population'!G20</f>
        <v>32.164705882352948</v>
      </c>
      <c r="X18" s="87"/>
    </row>
    <row r="19" spans="1:24" ht="12.75" x14ac:dyDescent="0.2">
      <c r="A19" s="71" t="s">
        <v>157</v>
      </c>
      <c r="B19" s="1" t="s">
        <v>234</v>
      </c>
      <c r="C19" s="74">
        <f>Safety!B21</f>
        <v>75.488121775983373</v>
      </c>
      <c r="D19" s="74">
        <f>Affordability!B21</f>
        <v>74.432877614361189</v>
      </c>
      <c r="E19" s="74">
        <f>Transit!B21</f>
        <v>41.138272478528506</v>
      </c>
      <c r="F19" s="74">
        <f>Health!B21</f>
        <v>19.304193920945252</v>
      </c>
      <c r="G19" s="74">
        <f>Travel!B21</f>
        <v>57.969608507051895</v>
      </c>
      <c r="H19" s="74">
        <f>Employment!B21</f>
        <v>55.208971826739202</v>
      </c>
      <c r="I19" s="74">
        <f>Environment!B21</f>
        <v>51.822104412168642</v>
      </c>
      <c r="J19" s="74">
        <f>Education!B21</f>
        <v>40.689133925435343</v>
      </c>
      <c r="K19" s="74">
        <f>Entrepreneurship!B21</f>
        <v>31.73633207870779</v>
      </c>
      <c r="L19" s="74">
        <f>'Public space'!B21</f>
        <v>5.6439661650556445</v>
      </c>
      <c r="M19" s="74">
        <f>'Financial services'!B21</f>
        <v>15.250178351219182</v>
      </c>
      <c r="N19" s="74">
        <f>Diversity!B21</f>
        <v>39.462463657137341</v>
      </c>
      <c r="O19" s="74">
        <f>'Digital access'!B21</f>
        <v>65.306159900149311</v>
      </c>
      <c r="P19" s="74">
        <f>Music!B21</f>
        <v>8.8555502801992549</v>
      </c>
      <c r="Q19" s="74">
        <f>'Creative arts'!B21</f>
        <v>44.8359375</v>
      </c>
      <c r="R19" s="74">
        <f>Sports!B21</f>
        <v>44.108458970723532</v>
      </c>
      <c r="S19" s="74">
        <f>Film!B21</f>
        <v>37.915991586473659</v>
      </c>
      <c r="T19" s="74">
        <f ca="1">'Civic engagement'!B21</f>
        <v>12.221562499999999</v>
      </c>
      <c r="U19" s="74">
        <f>'Food and nightlife'!B21</f>
        <v>32.279964289794471</v>
      </c>
      <c r="V19" s="74">
        <f>Fashion!B21</f>
        <v>26.469871794871796</v>
      </c>
      <c r="W19" s="71">
        <f>'Youth population'!G21</f>
        <v>12.3764705882353</v>
      </c>
      <c r="X19" s="87"/>
    </row>
    <row r="20" spans="1:24" ht="12.75" x14ac:dyDescent="0.2">
      <c r="A20" s="69" t="s">
        <v>158</v>
      </c>
      <c r="B20" s="1" t="s">
        <v>75</v>
      </c>
      <c r="C20" s="85">
        <f>Safety!B22</f>
        <v>54.700688109686318</v>
      </c>
      <c r="D20" s="85">
        <f>Affordability!B22</f>
        <v>71.206575536155881</v>
      </c>
      <c r="E20" s="85">
        <f>Transit!B22</f>
        <v>41.577646592398722</v>
      </c>
      <c r="F20" s="85">
        <f>Health!B22</f>
        <v>17.577290840191996</v>
      </c>
      <c r="G20" s="85">
        <f>Travel!B22</f>
        <v>62.903433747419498</v>
      </c>
      <c r="H20" s="85">
        <f>Employment!B22</f>
        <v>42.544977133907828</v>
      </c>
      <c r="I20" s="85">
        <f>Environment!B22</f>
        <v>29.249268831625386</v>
      </c>
      <c r="J20" s="85">
        <f>Education!B22</f>
        <v>35.869440270755263</v>
      </c>
      <c r="K20" s="85">
        <f>Entrepreneurship!B22</f>
        <v>20.427960815528998</v>
      </c>
      <c r="L20" s="85">
        <f>'Public space'!B22</f>
        <v>0.79000765372809345</v>
      </c>
      <c r="M20" s="85">
        <f>'Financial services'!B22</f>
        <v>7.9847030327181185</v>
      </c>
      <c r="N20" s="85">
        <f>Diversity!B22</f>
        <v>25.568709988374859</v>
      </c>
      <c r="O20" s="85">
        <f>'Digital access'!B22</f>
        <v>36.587940570083319</v>
      </c>
      <c r="P20" s="85">
        <f>Music!B22</f>
        <v>10.051772260273978</v>
      </c>
      <c r="Q20" s="85">
        <f>'Creative arts'!B22</f>
        <v>43.720312500000006</v>
      </c>
      <c r="R20" s="85">
        <f>Sports!B22</f>
        <v>61.593349195629784</v>
      </c>
      <c r="S20" s="85">
        <f>Film!B22</f>
        <v>30.648575983064884</v>
      </c>
      <c r="T20" s="85">
        <f ca="1">'Civic engagement'!B22</f>
        <v>17.758488616838491</v>
      </c>
      <c r="U20" s="85">
        <f>'Food and nightlife'!B22</f>
        <v>26.831690548415462</v>
      </c>
      <c r="V20" s="85">
        <f>Fashion!B22</f>
        <v>2.6698717948717943</v>
      </c>
      <c r="W20" s="69">
        <f>'Youth population'!G22</f>
        <v>28.117647058823525</v>
      </c>
      <c r="X20" s="87"/>
    </row>
    <row r="21" spans="1:24" ht="12.75" x14ac:dyDescent="0.2">
      <c r="A21" s="71" t="s">
        <v>159</v>
      </c>
      <c r="B21" s="1" t="s">
        <v>234</v>
      </c>
      <c r="C21" s="74">
        <f>Safety!B23</f>
        <v>66.603890953835986</v>
      </c>
      <c r="D21" s="74">
        <f>Affordability!B23</f>
        <v>74.196520660570741</v>
      </c>
      <c r="E21" s="74">
        <f>Transit!B23</f>
        <v>38.444476864690401</v>
      </c>
      <c r="F21" s="74">
        <f>Health!B23</f>
        <v>20.389164122933728</v>
      </c>
      <c r="G21" s="74">
        <f>Travel!B23</f>
        <v>55.265582269286647</v>
      </c>
      <c r="H21" s="74">
        <f>Employment!B23</f>
        <v>42.540543255310631</v>
      </c>
      <c r="I21" s="74">
        <f>Environment!B23</f>
        <v>21.088567956786616</v>
      </c>
      <c r="J21" s="74">
        <f>Education!B23</f>
        <v>48.75320270245345</v>
      </c>
      <c r="K21" s="74">
        <f>Entrepreneurship!B23</f>
        <v>20.408703410551396</v>
      </c>
      <c r="L21" s="74">
        <f>'Public space'!B23</f>
        <v>6.1765249837715546</v>
      </c>
      <c r="M21" s="74">
        <f>'Financial services'!B23</f>
        <v>12.588897170399191</v>
      </c>
      <c r="N21" s="74">
        <f>Diversity!B23</f>
        <v>22.855304373418676</v>
      </c>
      <c r="O21" s="74">
        <f>'Digital access'!B23</f>
        <v>55.425361112733071</v>
      </c>
      <c r="P21" s="74">
        <f>Music!B23</f>
        <v>23.310000000000002</v>
      </c>
      <c r="Q21" s="74">
        <f>'Creative arts'!B23</f>
        <v>2.2312499999999997</v>
      </c>
      <c r="R21" s="74">
        <f>Sports!B23</f>
        <v>40.789255578956784</v>
      </c>
      <c r="S21" s="74">
        <f>Film!B23</f>
        <v>29.005798085049964</v>
      </c>
      <c r="T21" s="74">
        <f ca="1">'Civic engagement'!B23</f>
        <v>27.109461984536086</v>
      </c>
      <c r="U21" s="74">
        <f>'Food and nightlife'!B23</f>
        <v>29.499337869388565</v>
      </c>
      <c r="V21" s="74">
        <f>Fashion!B23</f>
        <v>15.027564102564103</v>
      </c>
      <c r="W21" s="71">
        <f>'Youth population'!G23</f>
        <v>26.211764705882352</v>
      </c>
      <c r="X21" s="87"/>
    </row>
    <row r="22" spans="1:24" ht="12.75" x14ac:dyDescent="0.2">
      <c r="A22" s="33" t="s">
        <v>160</v>
      </c>
      <c r="B22" s="1" t="s">
        <v>69</v>
      </c>
      <c r="C22" s="34">
        <f>Safety!B24</f>
        <v>54.970388370852632</v>
      </c>
      <c r="D22" s="34">
        <f>Affordability!B24</f>
        <v>66.453639097346496</v>
      </c>
      <c r="E22" s="34">
        <f>Transit!B24</f>
        <v>34.322100175400429</v>
      </c>
      <c r="F22" s="34">
        <f>Health!B24</f>
        <v>18.815898899585363</v>
      </c>
      <c r="G22" s="34">
        <f>Travel!B24</f>
        <v>52.575306168600164</v>
      </c>
      <c r="H22" s="34">
        <f>Employment!B24</f>
        <v>36.086598993852959</v>
      </c>
      <c r="I22" s="34">
        <f>Environment!B24</f>
        <v>39.856510515586898</v>
      </c>
      <c r="J22" s="34">
        <f>Education!B24</f>
        <v>38.027630857374682</v>
      </c>
      <c r="K22" s="34">
        <f>Entrepreneurship!B24</f>
        <v>24.123455575358889</v>
      </c>
      <c r="L22" s="34">
        <f>'Public space'!B24</f>
        <v>6.4030271231938114</v>
      </c>
      <c r="M22" s="34">
        <f>'Financial services'!B24</f>
        <v>14.110905156965069</v>
      </c>
      <c r="N22" s="34">
        <f>Diversity!B24</f>
        <v>49.922572206243963</v>
      </c>
      <c r="O22" s="34">
        <f>'Digital access'!B24</f>
        <v>35.173284284758516</v>
      </c>
      <c r="P22" s="34">
        <f>Music!B24</f>
        <v>11.9876198630137</v>
      </c>
      <c r="Q22" s="34">
        <f>'Creative arts'!B24</f>
        <v>60.454687500000006</v>
      </c>
      <c r="R22" s="34">
        <f>Sports!B24</f>
        <v>43.54853782458153</v>
      </c>
      <c r="S22" s="34">
        <f>Film!B24</f>
        <v>29.12858718066866</v>
      </c>
      <c r="T22" s="34">
        <f ca="1">'Civic engagement'!B24</f>
        <v>19.77448131443299</v>
      </c>
      <c r="U22" s="34">
        <f>'Food and nightlife'!B24</f>
        <v>26.508379191526956</v>
      </c>
      <c r="V22" s="34">
        <f>Fashion!B24</f>
        <v>16.400641025641022</v>
      </c>
      <c r="W22" s="33">
        <f>'Youth population'!G24</f>
        <v>32.164705882352948</v>
      </c>
      <c r="X22" s="87"/>
    </row>
    <row r="23" spans="1:24" ht="12.75" x14ac:dyDescent="0.2">
      <c r="A23" s="117" t="s">
        <v>244</v>
      </c>
      <c r="B23" s="1" t="s">
        <v>234</v>
      </c>
      <c r="C23" s="74">
        <f>Safety!B25</f>
        <v>51.907609178805245</v>
      </c>
      <c r="D23" s="74">
        <f>Affordability!B25</f>
        <v>67.609177745562491</v>
      </c>
      <c r="E23" s="74">
        <f>Transit!B25</f>
        <v>22.794464266207047</v>
      </c>
      <c r="F23" s="74">
        <f>Health!B25</f>
        <v>22.759867170424133</v>
      </c>
      <c r="G23" s="74">
        <f>Travel!B25</f>
        <v>53.502402794148423</v>
      </c>
      <c r="H23" s="74">
        <f>Employment!B25</f>
        <v>53.226043255310628</v>
      </c>
      <c r="I23" s="74">
        <f>Environment!B25</f>
        <v>43.042504042525273</v>
      </c>
      <c r="J23" s="74">
        <f>Education!B25</f>
        <v>40.541477459999669</v>
      </c>
      <c r="K23" s="74">
        <f>Entrepreneurship!B25</f>
        <v>10.926804111977388</v>
      </c>
      <c r="L23" s="74">
        <f>'Public space'!B25</f>
        <v>4.8849784491552617</v>
      </c>
      <c r="M23" s="74">
        <f>'Financial services'!B25</f>
        <v>27.427086134427309</v>
      </c>
      <c r="N23" s="74">
        <f>Diversity!B25</f>
        <v>28.159814890991367</v>
      </c>
      <c r="O23" s="74">
        <f>'Digital access'!B25</f>
        <v>53.85190941677434</v>
      </c>
      <c r="P23" s="74">
        <f>Music!B25</f>
        <v>7.7700000000000005</v>
      </c>
      <c r="Q23" s="74">
        <f>'Creative arts'!B25</f>
        <v>43.720312500000006</v>
      </c>
      <c r="R23" s="74">
        <f>Sports!B25</f>
        <v>42.488035989802924</v>
      </c>
      <c r="S23" s="74">
        <f>Film!B25</f>
        <v>28.447210112511524</v>
      </c>
      <c r="T23" s="74">
        <f ca="1">'Civic engagement'!B25</f>
        <v>25.337984858247417</v>
      </c>
      <c r="U23" s="74">
        <f>'Food and nightlife'!B25</f>
        <v>23.870182411551177</v>
      </c>
      <c r="V23" s="74">
        <f>Fashion!B25</f>
        <v>2.6698717948717943</v>
      </c>
      <c r="W23" s="117">
        <f>'Youth population'!G25</f>
        <v>34.729411764705887</v>
      </c>
      <c r="X23" s="76"/>
    </row>
    <row r="24" spans="1:24" ht="12.75" x14ac:dyDescent="0.2">
      <c r="A24" s="33" t="s">
        <v>162</v>
      </c>
      <c r="B24" s="1" t="s">
        <v>69</v>
      </c>
      <c r="C24" s="34">
        <f>Safety!B26</f>
        <v>60.526562310965573</v>
      </c>
      <c r="D24" s="34">
        <f>Affordability!B26</f>
        <v>72.83244078534517</v>
      </c>
      <c r="E24" s="34">
        <f>Transit!B26</f>
        <v>25.788388775864508</v>
      </c>
      <c r="F24" s="34">
        <f>Health!B26</f>
        <v>13.037752521412832</v>
      </c>
      <c r="G24" s="34">
        <f>Travel!B26</f>
        <v>38.896682723533125</v>
      </c>
      <c r="H24" s="34">
        <f>Employment!B26</f>
        <v>28.564292346659542</v>
      </c>
      <c r="I24" s="34">
        <f>Environment!B26</f>
        <v>43.420431916820782</v>
      </c>
      <c r="J24" s="34">
        <f>Education!B26</f>
        <v>42.729917042419075</v>
      </c>
      <c r="K24" s="34">
        <f>Entrepreneurship!B26</f>
        <v>39.169282404193929</v>
      </c>
      <c r="L24" s="34">
        <f>'Public space'!B26</f>
        <v>0.58124252221069395</v>
      </c>
      <c r="M24" s="34">
        <f>'Financial services'!B26</f>
        <v>5.8697930927541151</v>
      </c>
      <c r="N24" s="34">
        <f>Diversity!B26</f>
        <v>9.593075145974197</v>
      </c>
      <c r="O24" s="34">
        <f>'Digital access'!B26</f>
        <v>50.837337882033069</v>
      </c>
      <c r="P24" s="34">
        <f>Music!B26</f>
        <v>16.51125</v>
      </c>
      <c r="Q24" s="34">
        <f>'Creative arts'!B26</f>
        <v>15.618749999999999</v>
      </c>
      <c r="R24" s="34">
        <f>Sports!B26</f>
        <v>37.92843856398909</v>
      </c>
      <c r="S24" s="34">
        <f>Film!B26</f>
        <v>14.066640514532166</v>
      </c>
      <c r="T24" s="34">
        <f ca="1">'Civic engagement'!B26</f>
        <v>15.404918814432989</v>
      </c>
      <c r="U24" s="34">
        <f>'Food and nightlife'!B26</f>
        <v>36.267628278693898</v>
      </c>
      <c r="V24" s="34">
        <f>Fashion!B26</f>
        <v>10.984615384615386</v>
      </c>
      <c r="W24" s="33">
        <f>'Youth population'!G26</f>
        <v>38.564705882352939</v>
      </c>
      <c r="X24" s="87"/>
    </row>
    <row r="25" spans="1:24" ht="12.75" x14ac:dyDescent="0.2">
      <c r="A25" s="77" t="s">
        <v>163</v>
      </c>
      <c r="B25" s="1" t="s">
        <v>67</v>
      </c>
      <c r="C25" s="92">
        <f>Safety!B27</f>
        <v>73.973379424451679</v>
      </c>
      <c r="D25" s="92">
        <f>Affordability!B27</f>
        <v>77.693135849100145</v>
      </c>
      <c r="E25" s="92">
        <f>Transit!B27</f>
        <v>39.523806163628421</v>
      </c>
      <c r="F25" s="92">
        <f>Health!B27</f>
        <v>15.662936440050212</v>
      </c>
      <c r="G25" s="92">
        <f>Travel!B27</f>
        <v>52.415092458030216</v>
      </c>
      <c r="H25" s="92">
        <f>Employment!B27</f>
        <v>44.818161913337889</v>
      </c>
      <c r="I25" s="92">
        <f>Environment!B27</f>
        <v>37.587735302861006</v>
      </c>
      <c r="J25" s="92">
        <f>Education!B27</f>
        <v>33.250070936493643</v>
      </c>
      <c r="K25" s="92">
        <f>Entrepreneurship!B27</f>
        <v>32.806728069429084</v>
      </c>
      <c r="L25" s="92">
        <f>'Public space'!B27</f>
        <v>5.9248952579175365</v>
      </c>
      <c r="M25" s="92">
        <f>'Financial services'!B27</f>
        <v>14.604539819225403</v>
      </c>
      <c r="N25" s="92">
        <f>Diversity!B27</f>
        <v>34.295305029084972</v>
      </c>
      <c r="O25" s="92">
        <f>'Digital access'!B27</f>
        <v>53.161269841269849</v>
      </c>
      <c r="P25" s="92">
        <f>Music!B27</f>
        <v>19.858356164383565</v>
      </c>
      <c r="Q25" s="92">
        <f>'Creative arts'!B27</f>
        <v>16.176562499999999</v>
      </c>
      <c r="R25" s="92">
        <f>Sports!B27</f>
        <v>51.167284360417845</v>
      </c>
      <c r="S25" s="92">
        <f>Film!B27</f>
        <v>25.714154293257561</v>
      </c>
      <c r="T25" s="92">
        <f ca="1">'Civic engagement'!B27</f>
        <v>35.368247422680412</v>
      </c>
      <c r="U25" s="92">
        <f>'Food and nightlife'!B27</f>
        <v>41.699418045683181</v>
      </c>
      <c r="V25" s="92">
        <f>Fashion!B27</f>
        <v>0</v>
      </c>
      <c r="W25" s="77">
        <f>'Youth population'!G27</f>
        <v>34.729411764705887</v>
      </c>
      <c r="X25" s="87"/>
    </row>
    <row r="26" spans="1:24" ht="12.75" x14ac:dyDescent="0.2">
      <c r="A26" s="69" t="s">
        <v>164</v>
      </c>
      <c r="B26" s="1" t="s">
        <v>75</v>
      </c>
      <c r="C26" s="85">
        <f>Safety!B28</f>
        <v>83.463298639311347</v>
      </c>
      <c r="D26" s="85">
        <f>Affordability!B28</f>
        <v>73.212658872143166</v>
      </c>
      <c r="E26" s="85">
        <f>Transit!B28</f>
        <v>48.412693533064875</v>
      </c>
      <c r="F26" s="85">
        <f>Health!B28</f>
        <v>57.489277369713733</v>
      </c>
      <c r="G26" s="85">
        <f>Travel!B28</f>
        <v>64.909792288570856</v>
      </c>
      <c r="H26" s="85">
        <f>Employment!B28</f>
        <v>38.183673646567271</v>
      </c>
      <c r="I26" s="85">
        <f>Environment!B28</f>
        <v>60.820363762924593</v>
      </c>
      <c r="J26" s="85">
        <f>Education!B28</f>
        <v>40.653964273732868</v>
      </c>
      <c r="K26" s="85">
        <f>Entrepreneurship!B28</f>
        <v>31.011963660640589</v>
      </c>
      <c r="L26" s="85">
        <f>'Public space'!B28</f>
        <v>23.637621635455513</v>
      </c>
      <c r="M26" s="85">
        <f>'Financial services'!B28</f>
        <v>25.106091675371218</v>
      </c>
      <c r="N26" s="85">
        <f>Diversity!B28</f>
        <v>67.824818702992047</v>
      </c>
      <c r="O26" s="85">
        <f>'Digital access'!B28</f>
        <v>64.895443467185174</v>
      </c>
      <c r="P26" s="85">
        <f>Music!B28</f>
        <v>61.614503424657535</v>
      </c>
      <c r="Q26" s="85">
        <f>'Creative arts'!B28</f>
        <v>35.699999999999996</v>
      </c>
      <c r="R26" s="85">
        <f>Sports!B28</f>
        <v>59.059831042778427</v>
      </c>
      <c r="S26" s="85">
        <f>Film!B28</f>
        <v>58.307998939241621</v>
      </c>
      <c r="T26" s="85">
        <f ca="1">'Civic engagement'!B28</f>
        <v>15.893074312714779</v>
      </c>
      <c r="U26" s="85">
        <f>'Food and nightlife'!B28</f>
        <v>27.201632906309573</v>
      </c>
      <c r="V26" s="85">
        <f>Fashion!B28</f>
        <v>41.878846153846148</v>
      </c>
      <c r="W26" s="69">
        <f>'Youth population'!G28</f>
        <v>22.658823529411769</v>
      </c>
      <c r="X26" s="87"/>
    </row>
    <row r="27" spans="1:24" ht="12.75" x14ac:dyDescent="0.2">
      <c r="A27" s="81" t="s">
        <v>165</v>
      </c>
      <c r="B27" s="1" t="s">
        <v>233</v>
      </c>
      <c r="C27" s="88">
        <f>Safety!B29</f>
        <v>73.829660805286139</v>
      </c>
      <c r="D27" s="88">
        <f>Affordability!B29</f>
        <v>77.892985944419252</v>
      </c>
      <c r="E27" s="88">
        <f>Transit!B29</f>
        <v>36.57033660872488</v>
      </c>
      <c r="F27" s="88">
        <f>Health!B29</f>
        <v>24.168549099164036</v>
      </c>
      <c r="G27" s="88">
        <f>Travel!B29</f>
        <v>58.364036595473756</v>
      </c>
      <c r="H27" s="88">
        <f>Employment!B29</f>
        <v>45.632767222230108</v>
      </c>
      <c r="I27" s="88">
        <f>Environment!B29</f>
        <v>38.94868071494124</v>
      </c>
      <c r="J27" s="88">
        <f>Education!B29</f>
        <v>45.168831692754644</v>
      </c>
      <c r="K27" s="88">
        <f>Entrepreneurship!B29</f>
        <v>45.415124813224246</v>
      </c>
      <c r="L27" s="88">
        <f>'Public space'!B29</f>
        <v>4.3826575662228562</v>
      </c>
      <c r="M27" s="88">
        <f>'Financial services'!B29</f>
        <v>18.737336361998601</v>
      </c>
      <c r="N27" s="88">
        <f>Diversity!B29</f>
        <v>48.640173479963586</v>
      </c>
      <c r="O27" s="88">
        <f>'Digital access'!B29</f>
        <v>62.483725879739012</v>
      </c>
      <c r="P27" s="88">
        <f>Music!B29</f>
        <v>39.269101027397262</v>
      </c>
      <c r="Q27" s="88">
        <f>'Creative arts'!B29</f>
        <v>52.087500000000006</v>
      </c>
      <c r="R27" s="88">
        <f>Sports!B29</f>
        <v>44.884020577649615</v>
      </c>
      <c r="S27" s="88">
        <f>Film!B29</f>
        <v>52.475037389685703</v>
      </c>
      <c r="T27" s="88">
        <f ca="1">'Civic engagement'!B29</f>
        <v>13.923961018041236</v>
      </c>
      <c r="U27" s="88">
        <f>'Food and nightlife'!B29</f>
        <v>44.368840455882903</v>
      </c>
      <c r="V27" s="88">
        <f>Fashion!B29</f>
        <v>20.901282051282056</v>
      </c>
      <c r="W27" s="81">
        <f>'Youth population'!G29</f>
        <v>24.376470588235293</v>
      </c>
      <c r="X27" s="87"/>
    </row>
    <row r="28" spans="1:24" ht="12.75" x14ac:dyDescent="0.2">
      <c r="A28" s="69" t="s">
        <v>166</v>
      </c>
      <c r="B28" s="1" t="s">
        <v>75</v>
      </c>
      <c r="C28" s="85">
        <f>Safety!B30</f>
        <v>61.739253783513426</v>
      </c>
      <c r="D28" s="85">
        <f>Affordability!B30</f>
        <v>74.363004837292237</v>
      </c>
      <c r="E28" s="85">
        <f>Transit!B30</f>
        <v>47.460056373163624</v>
      </c>
      <c r="F28" s="85">
        <f>Health!B30</f>
        <v>26.420725289325542</v>
      </c>
      <c r="G28" s="85">
        <f>Travel!B30</f>
        <v>59.200993021305237</v>
      </c>
      <c r="H28" s="85">
        <f>Employment!B30</f>
        <v>35.165971937727583</v>
      </c>
      <c r="I28" s="85">
        <f>Environment!B30</f>
        <v>51.428462306589495</v>
      </c>
      <c r="J28" s="85">
        <f>Education!B30</f>
        <v>50.030519008251957</v>
      </c>
      <c r="K28" s="85">
        <f>Entrepreneurship!B30</f>
        <v>12.989386423921633</v>
      </c>
      <c r="L28" s="85">
        <f>'Public space'!B30</f>
        <v>13.43629607856394</v>
      </c>
      <c r="M28" s="85">
        <f>'Financial services'!B30</f>
        <v>25.627932443225134</v>
      </c>
      <c r="N28" s="85">
        <f>Diversity!B30</f>
        <v>44.730046712076081</v>
      </c>
      <c r="O28" s="85">
        <f>'Digital access'!B30</f>
        <v>71.590125572099637</v>
      </c>
      <c r="P28" s="85">
        <f>Music!B30</f>
        <v>13.052003424657538</v>
      </c>
      <c r="Q28" s="85">
        <f>'Creative arts'!B30</f>
        <v>47.625</v>
      </c>
      <c r="R28" s="85">
        <f>Sports!B30</f>
        <v>43.433923912974819</v>
      </c>
      <c r="S28" s="85">
        <f>Film!B30</f>
        <v>32.92321138517184</v>
      </c>
      <c r="T28" s="85">
        <f ca="1">'Civic engagement'!B30</f>
        <v>13.970905283505155</v>
      </c>
      <c r="U28" s="85">
        <f>'Food and nightlife'!B30</f>
        <v>35.16030243925853</v>
      </c>
      <c r="V28" s="85">
        <f>Fashion!B30</f>
        <v>18.383974358974356</v>
      </c>
      <c r="W28" s="69">
        <f>'Youth population'!G30</f>
        <v>4.5647058823529392</v>
      </c>
      <c r="X28" s="87"/>
    </row>
    <row r="29" spans="1:24" ht="12.75" x14ac:dyDescent="0.2">
      <c r="A29" s="71" t="s">
        <v>167</v>
      </c>
      <c r="B29" s="1" t="s">
        <v>234</v>
      </c>
      <c r="C29" s="74">
        <f>Safety!B31</f>
        <v>71.791560596693131</v>
      </c>
      <c r="D29" s="74">
        <f>Affordability!B31</f>
        <v>72.581392183904114</v>
      </c>
      <c r="E29" s="74">
        <f>Transit!B31</f>
        <v>42.218275137880426</v>
      </c>
      <c r="F29" s="74">
        <f>Health!B31</f>
        <v>10.950450948082866</v>
      </c>
      <c r="G29" s="74">
        <f>Travel!B31</f>
        <v>50.537722006666989</v>
      </c>
      <c r="H29" s="74">
        <f>Employment!B31</f>
        <v>34.56825754102492</v>
      </c>
      <c r="I29" s="74">
        <f>Environment!B31</f>
        <v>47.522026115688071</v>
      </c>
      <c r="J29" s="74">
        <f>Education!B31</f>
        <v>40.924228051368317</v>
      </c>
      <c r="K29" s="74">
        <f>Entrepreneurship!B31</f>
        <v>26.159279635210723</v>
      </c>
      <c r="L29" s="74">
        <f>'Public space'!B31</f>
        <v>6.2722755816888425</v>
      </c>
      <c r="M29" s="74">
        <f>'Financial services'!B31</f>
        <v>13.612480475159144</v>
      </c>
      <c r="N29" s="74">
        <f>Diversity!B31</f>
        <v>40.141951019625282</v>
      </c>
      <c r="O29" s="74">
        <f>'Digital access'!B31</f>
        <v>39.815709377207071</v>
      </c>
      <c r="P29" s="74">
        <f>Music!B31</f>
        <v>1.4568750000000001</v>
      </c>
      <c r="Q29" s="74">
        <f>'Creative arts'!B31</f>
        <v>5.0203125000000002</v>
      </c>
      <c r="R29" s="74">
        <f>Sports!B31</f>
        <v>40.546233072296587</v>
      </c>
      <c r="S29" s="74">
        <f>Film!B31</f>
        <v>23.733858047981851</v>
      </c>
      <c r="T29" s="74">
        <f ca="1">'Civic engagement'!B31</f>
        <v>18.460762582130585</v>
      </c>
      <c r="U29" s="74">
        <f>'Food and nightlife'!B31</f>
        <v>21.97274459525218</v>
      </c>
      <c r="V29" s="74">
        <f>Fashion!B31</f>
        <v>0</v>
      </c>
      <c r="W29" s="71">
        <f>'Youth population'!G31</f>
        <v>30.91764705882353</v>
      </c>
      <c r="X29" s="87"/>
    </row>
    <row r="30" spans="1:24" ht="12.75" x14ac:dyDescent="0.2">
      <c r="A30" s="77" t="s">
        <v>168</v>
      </c>
      <c r="B30" s="1" t="s">
        <v>67</v>
      </c>
      <c r="C30" s="92">
        <f>Safety!B32</f>
        <v>74.641627708752452</v>
      </c>
      <c r="D30" s="92">
        <f>Affordability!B32</f>
        <v>62.516937162757515</v>
      </c>
      <c r="E30" s="92">
        <f>Transit!B32</f>
        <v>51.262585922241577</v>
      </c>
      <c r="F30" s="92">
        <f>Health!B32</f>
        <v>20.292338013615996</v>
      </c>
      <c r="G30" s="92">
        <f>Travel!B32</f>
        <v>44.992525258574965</v>
      </c>
      <c r="H30" s="92">
        <f>Employment!B32</f>
        <v>63.464375712121452</v>
      </c>
      <c r="I30" s="92">
        <f>Environment!B32</f>
        <v>47.948235571608102</v>
      </c>
      <c r="J30" s="92">
        <f>Education!B32</f>
        <v>49.564447414407311</v>
      </c>
      <c r="K30" s="92">
        <f>Entrepreneurship!B32</f>
        <v>33.260563842602338</v>
      </c>
      <c r="L30" s="92">
        <f>'Public space'!B32</f>
        <v>29.947430101843661</v>
      </c>
      <c r="M30" s="92">
        <f>'Financial services'!B32</f>
        <v>15.109000488206703</v>
      </c>
      <c r="N30" s="92">
        <f>Diversity!B32</f>
        <v>48.889166441799119</v>
      </c>
      <c r="O30" s="92">
        <f>'Digital access'!B32</f>
        <v>45.293736962276</v>
      </c>
      <c r="P30" s="92">
        <f>Music!B32</f>
        <v>33.035804794520551</v>
      </c>
      <c r="Q30" s="92">
        <f>'Creative arts'!B32</f>
        <v>54.318750000000001</v>
      </c>
      <c r="R30" s="92">
        <f>Sports!B32</f>
        <v>46.296699510490747</v>
      </c>
      <c r="S30" s="92">
        <f>Film!B32</f>
        <v>34.835482390992041</v>
      </c>
      <c r="T30" s="92">
        <f ca="1">'Civic engagement'!B32</f>
        <v>43.224479703608253</v>
      </c>
      <c r="U30" s="92">
        <f>'Food and nightlife'!B32</f>
        <v>28.387192196159887</v>
      </c>
      <c r="V30" s="92">
        <f>Fashion!B32</f>
        <v>7.5519230769230736</v>
      </c>
      <c r="W30" s="77">
        <f>'Youth population'!G32</f>
        <v>26.964705882352941</v>
      </c>
      <c r="X30" s="87"/>
    </row>
    <row r="31" spans="1:24" ht="12.75" x14ac:dyDescent="0.2">
      <c r="A31" s="81" t="s">
        <v>169</v>
      </c>
      <c r="B31" s="1" t="s">
        <v>233</v>
      </c>
      <c r="C31" s="88">
        <f>Safety!B33</f>
        <v>71.1122486945616</v>
      </c>
      <c r="D31" s="88">
        <f>Affordability!B33</f>
        <v>77.842679773862713</v>
      </c>
      <c r="E31" s="88">
        <f>Transit!B33</f>
        <v>46.042844226733564</v>
      </c>
      <c r="F31" s="88">
        <f>Health!B33</f>
        <v>22.994913895875431</v>
      </c>
      <c r="G31" s="88">
        <f>Travel!B33</f>
        <v>64.422665575940172</v>
      </c>
      <c r="H31" s="88">
        <f>Employment!B33</f>
        <v>36.545053962303889</v>
      </c>
      <c r="I31" s="88">
        <f>Environment!B33</f>
        <v>43.716141248847535</v>
      </c>
      <c r="J31" s="88">
        <f>Education!B33</f>
        <v>46.922536278848035</v>
      </c>
      <c r="K31" s="88">
        <f>Entrepreneurship!B33</f>
        <v>43.905414563806772</v>
      </c>
      <c r="L31" s="88">
        <f>'Public space'!B33</f>
        <v>3.0680584345258133</v>
      </c>
      <c r="M31" s="88">
        <f>'Financial services'!B33</f>
        <v>23.43658232039428</v>
      </c>
      <c r="N31" s="88">
        <f>Diversity!B33</f>
        <v>43.032252744346494</v>
      </c>
      <c r="O31" s="88">
        <f>'Digital access'!B33</f>
        <v>59.003979416726331</v>
      </c>
      <c r="P31" s="88">
        <f>Music!B33</f>
        <v>5.8607619863013714</v>
      </c>
      <c r="Q31" s="88">
        <f>'Creative arts'!B33</f>
        <v>1.6734374999999999</v>
      </c>
      <c r="R31" s="88">
        <f>Sports!B33</f>
        <v>39.743566794361399</v>
      </c>
      <c r="S31" s="88">
        <f>Film!B33</f>
        <v>36.781304087775219</v>
      </c>
      <c r="T31" s="88">
        <f ca="1">'Civic engagement'!B33</f>
        <v>15.775300150343639</v>
      </c>
      <c r="U31" s="88">
        <f>'Food and nightlife'!B33</f>
        <v>27.52206648090251</v>
      </c>
      <c r="V31" s="88">
        <f>Fashion!B33</f>
        <v>10.984615384615386</v>
      </c>
      <c r="W31" s="81">
        <f>'Youth population'!G33</f>
        <v>14.164705882352941</v>
      </c>
      <c r="X31" s="87"/>
    </row>
    <row r="32" spans="1:24" ht="12.75" x14ac:dyDescent="0.2">
      <c r="A32" s="81" t="s">
        <v>170</v>
      </c>
      <c r="B32" s="1" t="s">
        <v>233</v>
      </c>
      <c r="C32" s="88">
        <f>Safety!B34</f>
        <v>79.314344155347328</v>
      </c>
      <c r="D32" s="88">
        <f>Affordability!B34</f>
        <v>80.227129786452124</v>
      </c>
      <c r="E32" s="88">
        <f>Transit!B34</f>
        <v>43.461567839891664</v>
      </c>
      <c r="F32" s="88">
        <f>Health!B34</f>
        <v>22.404810237701735</v>
      </c>
      <c r="G32" s="88">
        <f>Travel!B34</f>
        <v>57.642850948475996</v>
      </c>
      <c r="H32" s="88">
        <f>Employment!B34</f>
        <v>55.305813345744532</v>
      </c>
      <c r="I32" s="88">
        <f>Environment!B34</f>
        <v>45.247562791484611</v>
      </c>
      <c r="J32" s="88">
        <f>Education!B34</f>
        <v>46.17810505665242</v>
      </c>
      <c r="K32" s="88">
        <f>Entrepreneurship!B34</f>
        <v>21.412414045835263</v>
      </c>
      <c r="L32" s="88">
        <f>'Public space'!B34</f>
        <v>2.5304461287579127</v>
      </c>
      <c r="M32" s="88">
        <f>'Financial services'!B34</f>
        <v>15.345308258435338</v>
      </c>
      <c r="N32" s="88">
        <f>Diversity!B34</f>
        <v>59.94120353083391</v>
      </c>
      <c r="O32" s="88">
        <f>'Digital access'!B34</f>
        <v>59.010311162477478</v>
      </c>
      <c r="P32" s="88">
        <f>Music!B34</f>
        <v>20.329726027397264</v>
      </c>
      <c r="Q32" s="88">
        <f>'Creative arts'!B34</f>
        <v>40.373437500000001</v>
      </c>
      <c r="R32" s="88">
        <f>Sports!B34</f>
        <v>43.867720787960408</v>
      </c>
      <c r="S32" s="88">
        <f>Film!B34</f>
        <v>33.280057612539927</v>
      </c>
      <c r="T32" s="88">
        <f ca="1">'Civic engagement'!B34</f>
        <v>14.25245736683849</v>
      </c>
      <c r="U32" s="88">
        <f>'Food and nightlife'!B34</f>
        <v>32.771240256105735</v>
      </c>
      <c r="V32" s="88">
        <f>Fashion!B34</f>
        <v>4.6532051282051281</v>
      </c>
      <c r="W32" s="81">
        <f>'Youth population'!G34</f>
        <v>15.435294117647061</v>
      </c>
      <c r="X32" s="87"/>
    </row>
    <row r="33" spans="1:24" ht="12.75" x14ac:dyDescent="0.2">
      <c r="A33" s="69" t="s">
        <v>171</v>
      </c>
      <c r="B33" s="1" t="s">
        <v>75</v>
      </c>
      <c r="C33" s="85">
        <f>Safety!B35</f>
        <v>58.849860566058162</v>
      </c>
      <c r="D33" s="85">
        <f>Affordability!B35</f>
        <v>66.393564080118978</v>
      </c>
      <c r="E33" s="85">
        <f>Transit!B35</f>
        <v>44.342493888206818</v>
      </c>
      <c r="F33" s="85">
        <f>Health!B35</f>
        <v>26.64022490618277</v>
      </c>
      <c r="G33" s="85">
        <f>Travel!B35</f>
        <v>52.793754501280887</v>
      </c>
      <c r="H33" s="85">
        <f>Employment!B35</f>
        <v>29.468223204762566</v>
      </c>
      <c r="I33" s="85">
        <f>Environment!B35</f>
        <v>45.074446837755929</v>
      </c>
      <c r="J33" s="85">
        <f>Education!B35</f>
        <v>34.705825510112582</v>
      </c>
      <c r="K33" s="85">
        <f>Entrepreneurship!B35</f>
        <v>9.5008616911546291</v>
      </c>
      <c r="L33" s="85">
        <f>'Public space'!B35</f>
        <v>55.786111115346479</v>
      </c>
      <c r="M33" s="85">
        <f>'Financial services'!B35</f>
        <v>44.04615384615385</v>
      </c>
      <c r="N33" s="85">
        <f>Diversity!B35</f>
        <v>24.959317991839043</v>
      </c>
      <c r="O33" s="85">
        <f>'Digital access'!B35</f>
        <v>39.502472812230643</v>
      </c>
      <c r="P33" s="85">
        <f>Music!B35</f>
        <v>21.181232876712329</v>
      </c>
      <c r="Q33" s="85">
        <f>'Creative arts'!B35</f>
        <v>47.067187500000003</v>
      </c>
      <c r="R33" s="85">
        <f>Sports!B35</f>
        <v>65.056305706062815</v>
      </c>
      <c r="S33" s="85">
        <f>Film!B35</f>
        <v>30.241384720886654</v>
      </c>
      <c r="T33" s="85">
        <f ca="1">'Civic engagement'!B35</f>
        <v>19.939637564432989</v>
      </c>
      <c r="U33" s="85">
        <f>'Food and nightlife'!B35</f>
        <v>20.166687636512389</v>
      </c>
      <c r="V33" s="85">
        <f>Fashion!B35</f>
        <v>4.6532051282051281</v>
      </c>
      <c r="W33" s="69">
        <f>'Youth population'!G35</f>
        <v>10.023529411764706</v>
      </c>
      <c r="X33" s="87"/>
    </row>
    <row r="34" spans="1:24" ht="12.75" x14ac:dyDescent="0.2">
      <c r="A34" s="71" t="s">
        <v>172</v>
      </c>
      <c r="B34" s="1" t="s">
        <v>234</v>
      </c>
      <c r="C34" s="74">
        <f>Safety!B36</f>
        <v>61.915898394876905</v>
      </c>
      <c r="D34" s="74">
        <f>Affordability!B36</f>
        <v>61.757705842989701</v>
      </c>
      <c r="E34" s="74">
        <f>Transit!B36</f>
        <v>54.485213883628148</v>
      </c>
      <c r="F34" s="74">
        <f>Health!B36</f>
        <v>13.932242788822302</v>
      </c>
      <c r="G34" s="74">
        <f>Travel!B36</f>
        <v>52.723311810651268</v>
      </c>
      <c r="H34" s="74">
        <f>Employment!B36</f>
        <v>46.214678148730457</v>
      </c>
      <c r="I34" s="74">
        <f>Environment!B36</f>
        <v>38.190917679140952</v>
      </c>
      <c r="J34" s="74">
        <f>Education!B36</f>
        <v>45.967481055128879</v>
      </c>
      <c r="K34" s="74">
        <f>Entrepreneurship!B36</f>
        <v>9.9225065903293093</v>
      </c>
      <c r="L34" s="74">
        <f>'Public space'!B36</f>
        <v>1.5172040729541258</v>
      </c>
      <c r="M34" s="74">
        <f>'Financial services'!B36</f>
        <v>30.228330037137102</v>
      </c>
      <c r="N34" s="74">
        <f>Diversity!B36</f>
        <v>17.963002026974152</v>
      </c>
      <c r="O34" s="74">
        <f>'Digital access'!B36</f>
        <v>28.549123979815779</v>
      </c>
      <c r="P34" s="74">
        <f>Music!B36</f>
        <v>3.5789897260274008</v>
      </c>
      <c r="Q34" s="74">
        <f>'Creative arts'!B36</f>
        <v>47.625</v>
      </c>
      <c r="R34" s="74">
        <f>Sports!B36</f>
        <v>39.739503410232075</v>
      </c>
      <c r="S34" s="74">
        <f>Film!B36</f>
        <v>20.117047890119412</v>
      </c>
      <c r="T34" s="74">
        <f ca="1">'Civic engagement'!B36</f>
        <v>19.209204252577315</v>
      </c>
      <c r="U34" s="74">
        <f>'Food and nightlife'!B36</f>
        <v>23.780905647782241</v>
      </c>
      <c r="V34" s="74">
        <f>Fashion!B36</f>
        <v>28.148076923076921</v>
      </c>
      <c r="W34" s="71">
        <f>'Youth population'!G36</f>
        <v>37.55294117647059</v>
      </c>
      <c r="X34" s="87"/>
    </row>
    <row r="35" spans="1:24" ht="12.75" x14ac:dyDescent="0.2">
      <c r="A35" s="33" t="s">
        <v>173</v>
      </c>
      <c r="B35" s="1" t="s">
        <v>69</v>
      </c>
      <c r="C35" s="34">
        <f>Safety!B37</f>
        <v>42.00273211927189</v>
      </c>
      <c r="D35" s="34">
        <f>Affordability!B37</f>
        <v>70.025313977347849</v>
      </c>
      <c r="E35" s="34">
        <f>Transit!B37</f>
        <v>30.037283749573373</v>
      </c>
      <c r="F35" s="34">
        <f>Health!B37</f>
        <v>14.017546204211804</v>
      </c>
      <c r="G35" s="34">
        <f>Travel!B37</f>
        <v>47.911262949155002</v>
      </c>
      <c r="H35" s="34">
        <f>Employment!B37</f>
        <v>27.854019321983099</v>
      </c>
      <c r="I35" s="34">
        <f>Environment!B37</f>
        <v>44.645079304261188</v>
      </c>
      <c r="J35" s="34">
        <f>Education!B37</f>
        <v>42.120051234916971</v>
      </c>
      <c r="K35" s="34">
        <f>Entrepreneurship!B37</f>
        <v>22.404380676975347</v>
      </c>
      <c r="L35" s="34">
        <f>'Public space'!B37</f>
        <v>0.22478620044340625</v>
      </c>
      <c r="M35" s="34">
        <f>'Financial services'!B37</f>
        <v>5.4834226358394984</v>
      </c>
      <c r="N35" s="34">
        <f>Diversity!B37</f>
        <v>21.461074831430739</v>
      </c>
      <c r="O35" s="34">
        <f>'Digital access'!B37</f>
        <v>38.709717512434082</v>
      </c>
      <c r="P35" s="34">
        <f>Music!B37</f>
        <v>4.7365068493150719</v>
      </c>
      <c r="Q35" s="34">
        <f>'Creative arts'!B37</f>
        <v>42.046875</v>
      </c>
      <c r="R35" s="34">
        <f>Sports!B37</f>
        <v>43.178173845219021</v>
      </c>
      <c r="S35" s="34">
        <f>Film!B37</f>
        <v>21.390519243136026</v>
      </c>
      <c r="T35" s="34">
        <f ca="1">'Civic engagement'!B37</f>
        <v>17.556668814432989</v>
      </c>
      <c r="U35" s="34">
        <f>'Food and nightlife'!B37</f>
        <v>30.505790022805012</v>
      </c>
      <c r="V35" s="34">
        <f>Fashion!B37</f>
        <v>0</v>
      </c>
      <c r="W35" s="33">
        <f>'Youth population'!G37</f>
        <v>31.788235294117651</v>
      </c>
      <c r="X35" s="87"/>
    </row>
    <row r="36" spans="1:24" ht="12.75" x14ac:dyDescent="0.2">
      <c r="A36" s="71" t="s">
        <v>174</v>
      </c>
      <c r="B36" s="1" t="s">
        <v>234</v>
      </c>
      <c r="C36" s="74">
        <f>Safety!B38</f>
        <v>61.558033563393494</v>
      </c>
      <c r="D36" s="74">
        <f>Affordability!B38</f>
        <v>74.314257448669423</v>
      </c>
      <c r="E36" s="74">
        <f>Transit!B38</f>
        <v>35.147073116157095</v>
      </c>
      <c r="F36" s="74">
        <f>Health!B38</f>
        <v>24.762749352378716</v>
      </c>
      <c r="G36" s="74">
        <f>Travel!B38</f>
        <v>54.33020599634699</v>
      </c>
      <c r="H36" s="74">
        <f>Employment!B38</f>
        <v>31.855043255310633</v>
      </c>
      <c r="I36" s="74">
        <f>Environment!B38</f>
        <v>34.484828939350578</v>
      </c>
      <c r="J36" s="74">
        <f>Education!B38</f>
        <v>39.699159222951721</v>
      </c>
      <c r="K36" s="74">
        <f>Entrepreneurship!B38</f>
        <v>23.772208794021985</v>
      </c>
      <c r="L36" s="74">
        <f>'Public space'!B38</f>
        <v>2.2579845206924554</v>
      </c>
      <c r="M36" s="74">
        <f>'Financial services'!B38</f>
        <v>30.586286502533596</v>
      </c>
      <c r="N36" s="74">
        <f>Diversity!B38</f>
        <v>23.413037677598037</v>
      </c>
      <c r="O36" s="74">
        <f>'Digital access'!B38</f>
        <v>29.916104954213495</v>
      </c>
      <c r="P36" s="74">
        <f>Music!B38</f>
        <v>5.035864726027401</v>
      </c>
      <c r="Q36" s="74">
        <f>'Creative arts'!B38</f>
        <v>50.4140625</v>
      </c>
      <c r="R36" s="74">
        <f>Sports!B38</f>
        <v>40.406846665029619</v>
      </c>
      <c r="S36" s="74">
        <f>Film!B38</f>
        <v>25.040317774603437</v>
      </c>
      <c r="T36" s="74">
        <f ca="1">'Civic engagement'!B38</f>
        <v>19.961771907216495</v>
      </c>
      <c r="U36" s="74">
        <f>'Food and nightlife'!B38</f>
        <v>21.132076887521809</v>
      </c>
      <c r="V36" s="74">
        <f>Fashion!B38</f>
        <v>11.671153846153846</v>
      </c>
      <c r="W36" s="71">
        <f>'Youth population'!G38</f>
        <v>38.44705882352941</v>
      </c>
      <c r="X36" s="87"/>
    </row>
    <row r="37" spans="1:24" ht="12.75" x14ac:dyDescent="0.2">
      <c r="A37" s="81" t="s">
        <v>175</v>
      </c>
      <c r="B37" s="1" t="s">
        <v>233</v>
      </c>
      <c r="C37" s="88">
        <f>Safety!B39</f>
        <v>74.556448894795182</v>
      </c>
      <c r="D37" s="88">
        <f>Affordability!B39</f>
        <v>76.354390191646658</v>
      </c>
      <c r="E37" s="88">
        <f>Transit!B39</f>
        <v>52.869299325521879</v>
      </c>
      <c r="F37" s="88">
        <f>Health!B39</f>
        <v>27.958412174526686</v>
      </c>
      <c r="G37" s="88">
        <f>Travel!B39</f>
        <v>62.764225371817012</v>
      </c>
      <c r="H37" s="88">
        <f>Employment!B39</f>
        <v>55.891131764211345</v>
      </c>
      <c r="I37" s="88">
        <f>Environment!B39</f>
        <v>51.555887564881417</v>
      </c>
      <c r="J37" s="88">
        <f>Education!B39</f>
        <v>36.745859033148761</v>
      </c>
      <c r="K37" s="88">
        <f>Entrepreneurship!B39</f>
        <v>44.374860886582148</v>
      </c>
      <c r="L37" s="88">
        <f>'Public space'!B39</f>
        <v>13.180453708097588</v>
      </c>
      <c r="M37" s="88">
        <f>'Financial services'!B39</f>
        <v>32.0790895137172</v>
      </c>
      <c r="N37" s="88">
        <f>Diversity!B39</f>
        <v>54.844718248920124</v>
      </c>
      <c r="O37" s="88">
        <f>'Digital access'!B39</f>
        <v>65.682583724177718</v>
      </c>
      <c r="P37" s="88">
        <f>Music!B39</f>
        <v>76.243124999999992</v>
      </c>
      <c r="Q37" s="88">
        <f>'Creative arts'!B39</f>
        <v>50.971875000000004</v>
      </c>
      <c r="R37" s="88">
        <f>Sports!B39</f>
        <v>46.273646545530553</v>
      </c>
      <c r="S37" s="88">
        <f>Film!B39</f>
        <v>62.533868892837241</v>
      </c>
      <c r="T37" s="88">
        <f ca="1">'Civic engagement'!B39</f>
        <v>18.962126610824743</v>
      </c>
      <c r="U37" s="88">
        <f>'Food and nightlife'!B39</f>
        <v>48.59835893795784</v>
      </c>
      <c r="V37" s="88">
        <f>Fashion!B39</f>
        <v>51.566666666666663</v>
      </c>
      <c r="W37" s="81">
        <f>'Youth population'!G39</f>
        <v>20.400000000000002</v>
      </c>
      <c r="X37" s="87"/>
    </row>
    <row r="38" spans="1:24" ht="12.75" x14ac:dyDescent="0.2">
      <c r="A38" s="71" t="s">
        <v>176</v>
      </c>
      <c r="B38" s="1" t="s">
        <v>234</v>
      </c>
      <c r="C38" s="74">
        <f>Safety!B40</f>
        <v>73.420905067410231</v>
      </c>
      <c r="D38" s="74">
        <f>Affordability!B40</f>
        <v>79.358053570065962</v>
      </c>
      <c r="E38" s="74">
        <f>Transit!B40</f>
        <v>51.630173724039864</v>
      </c>
      <c r="F38" s="74">
        <f>Health!B40</f>
        <v>21.547974237047509</v>
      </c>
      <c r="G38" s="74">
        <f>Travel!B40</f>
        <v>60.021127639454697</v>
      </c>
      <c r="H38" s="74">
        <f>Employment!B40</f>
        <v>47.514909597246458</v>
      </c>
      <c r="I38" s="74">
        <f>Environment!B40</f>
        <v>52.819661251614058</v>
      </c>
      <c r="J38" s="74">
        <f>Education!B40</f>
        <v>41.224828380637661</v>
      </c>
      <c r="K38" s="74">
        <f>Entrepreneurship!B40</f>
        <v>12.158314532609076</v>
      </c>
      <c r="L38" s="74">
        <f>'Public space'!B40</f>
        <v>1.5942410401520286</v>
      </c>
      <c r="M38" s="74">
        <f>'Financial services'!B40</f>
        <v>18.860065358147871</v>
      </c>
      <c r="N38" s="74">
        <f>Diversity!B40</f>
        <v>29.24839426862518</v>
      </c>
      <c r="O38" s="74">
        <f>'Digital access'!B40</f>
        <v>50.845099244164942</v>
      </c>
      <c r="P38" s="74">
        <f>Music!B40</f>
        <v>16.883784246575345</v>
      </c>
      <c r="Q38" s="74">
        <f>'Creative arts'!B40</f>
        <v>43.162500000000001</v>
      </c>
      <c r="R38" s="74">
        <f>Sports!B40</f>
        <v>44.798018588447206</v>
      </c>
      <c r="S38" s="74">
        <f>Film!B40</f>
        <v>30.124634325765172</v>
      </c>
      <c r="T38" s="74">
        <f ca="1">'Civic engagement'!B40</f>
        <v>9.7263438370103081</v>
      </c>
      <c r="U38" s="74">
        <f>'Food and nightlife'!B40</f>
        <v>57.382479993458062</v>
      </c>
      <c r="V38" s="74">
        <f>Fashion!B40</f>
        <v>11.900000000000002</v>
      </c>
      <c r="W38" s="71">
        <f>'Youth population'!G40</f>
        <v>5.5058823529411711</v>
      </c>
      <c r="X38" s="87"/>
    </row>
    <row r="39" spans="1:24" ht="12.75" x14ac:dyDescent="0.2">
      <c r="A39" s="69" t="s">
        <v>177</v>
      </c>
      <c r="B39" s="1" t="s">
        <v>75</v>
      </c>
      <c r="C39" s="85">
        <f>Safety!B41</f>
        <v>76.998379766238372</v>
      </c>
      <c r="D39" s="85">
        <f>Affordability!B41</f>
        <v>75.67986677985202</v>
      </c>
      <c r="E39" s="85">
        <f>Transit!B41</f>
        <v>51.109933756323151</v>
      </c>
      <c r="F39" s="85">
        <f>Health!B41</f>
        <v>24.99392695346258</v>
      </c>
      <c r="G39" s="85">
        <f>Travel!B41</f>
        <v>62.750661257923348</v>
      </c>
      <c r="H39" s="85">
        <f>Employment!B41</f>
        <v>43.050346284119804</v>
      </c>
      <c r="I39" s="85">
        <f>Environment!B41</f>
        <v>46.85700081476454</v>
      </c>
      <c r="J39" s="85">
        <f>Education!B41</f>
        <v>49.268735995170303</v>
      </c>
      <c r="K39" s="85">
        <f>Entrepreneurship!B41</f>
        <v>24.206514118828942</v>
      </c>
      <c r="L39" s="85">
        <f>'Public space'!B41</f>
        <v>28.898195726459857</v>
      </c>
      <c r="M39" s="85">
        <f>'Financial services'!B41</f>
        <v>8.2104977520626719</v>
      </c>
      <c r="N39" s="85">
        <f>Diversity!B41</f>
        <v>50.185296019326557</v>
      </c>
      <c r="O39" s="85">
        <f>'Digital access'!B41</f>
        <v>64.29812310639447</v>
      </c>
      <c r="P39" s="85">
        <f>Music!B41</f>
        <v>44.531147260273976</v>
      </c>
      <c r="Q39" s="85">
        <f>'Creative arts'!B41</f>
        <v>67.1484375</v>
      </c>
      <c r="R39" s="85">
        <f>Sports!B41</f>
        <v>48.936273877185002</v>
      </c>
      <c r="S39" s="85">
        <f>Film!B41</f>
        <v>38.882013382776968</v>
      </c>
      <c r="T39" s="85">
        <f ca="1">'Civic engagement'!B41</f>
        <v>20.16698077749141</v>
      </c>
      <c r="U39" s="85">
        <f>'Food and nightlife'!B41</f>
        <v>31.061324702019355</v>
      </c>
      <c r="V39" s="85">
        <f>Fashion!B41</f>
        <v>13.501923076923074</v>
      </c>
      <c r="W39" s="69">
        <f>'Youth population'!G41</f>
        <v>17.082352941176474</v>
      </c>
      <c r="X39" s="87"/>
    </row>
    <row r="40" spans="1:24" ht="12.75" x14ac:dyDescent="0.2">
      <c r="A40" s="77" t="s">
        <v>178</v>
      </c>
      <c r="B40" s="1" t="s">
        <v>67</v>
      </c>
      <c r="C40" s="92">
        <f>Safety!B42</f>
        <v>54.228101365343463</v>
      </c>
      <c r="D40" s="92">
        <f>Affordability!B42</f>
        <v>76.550358718408432</v>
      </c>
      <c r="E40" s="92">
        <f>Transit!B42</f>
        <v>37.797206357532147</v>
      </c>
      <c r="F40" s="92">
        <f>Health!B42</f>
        <v>18.044242489268942</v>
      </c>
      <c r="G40" s="92">
        <f>Travel!B42</f>
        <v>49.93016337398484</v>
      </c>
      <c r="H40" s="92">
        <f>Employment!B42</f>
        <v>32.135226630867628</v>
      </c>
      <c r="I40" s="92">
        <f>Environment!B42</f>
        <v>53.909262094644532</v>
      </c>
      <c r="J40" s="92">
        <f>Education!B42</f>
        <v>54.88119664309059</v>
      </c>
      <c r="K40" s="92">
        <f>Entrepreneurship!B42</f>
        <v>21.966494403817766</v>
      </c>
      <c r="L40" s="92">
        <f>'Public space'!B42</f>
        <v>4.083433607241675</v>
      </c>
      <c r="M40" s="92">
        <f>'Financial services'!B42</f>
        <v>4.8689397562892793</v>
      </c>
      <c r="N40" s="92">
        <f>Diversity!B42</f>
        <v>29.366319712656246</v>
      </c>
      <c r="O40" s="92">
        <f>'Digital access'!B42</f>
        <v>55.889717404737858</v>
      </c>
      <c r="P40" s="92">
        <f>Music!B42</f>
        <v>14.801583904109592</v>
      </c>
      <c r="Q40" s="92">
        <f>'Creative arts'!B42</f>
        <v>42.604687500000004</v>
      </c>
      <c r="R40" s="92">
        <f>Sports!B42</f>
        <v>54.840619711919629</v>
      </c>
      <c r="S40" s="92">
        <f>Film!B42</f>
        <v>28.935155479528586</v>
      </c>
      <c r="T40" s="92">
        <f ca="1">'Civic engagement'!B42</f>
        <v>37.350608891752572</v>
      </c>
      <c r="U40" s="92">
        <f>'Food and nightlife'!B42</f>
        <v>27.759065186699249</v>
      </c>
      <c r="V40" s="92">
        <f>Fashion!B42</f>
        <v>16.400641025641022</v>
      </c>
      <c r="W40" s="77">
        <f>'Youth population'!G42</f>
        <v>14.164705882352941</v>
      </c>
      <c r="X40" s="87"/>
    </row>
    <row r="41" spans="1:24" ht="12.75" x14ac:dyDescent="0.2">
      <c r="A41" s="77" t="s">
        <v>179</v>
      </c>
      <c r="B41" s="1" t="s">
        <v>67</v>
      </c>
      <c r="C41" s="92">
        <f>Safety!B43</f>
        <v>64.602596010521594</v>
      </c>
      <c r="D41" s="92">
        <f>Affordability!B43</f>
        <v>64.851668751049004</v>
      </c>
      <c r="E41" s="92">
        <f>Transit!B43</f>
        <v>46.262303314402111</v>
      </c>
      <c r="F41" s="92">
        <f>Health!B43</f>
        <v>19.365519682412764</v>
      </c>
      <c r="G41" s="92">
        <f>Travel!B43</f>
        <v>59.364277971946485</v>
      </c>
      <c r="H41" s="92">
        <f>Employment!B43</f>
        <v>47.573585395389962</v>
      </c>
      <c r="I41" s="92">
        <f>Environment!B43</f>
        <v>48.102845915700172</v>
      </c>
      <c r="J41" s="92">
        <f>Education!B43</f>
        <v>44.169716666163609</v>
      </c>
      <c r="K41" s="92">
        <f>Entrepreneurship!B43</f>
        <v>23.638703130667647</v>
      </c>
      <c r="L41" s="92">
        <f>'Public space'!B43</f>
        <v>4.5374160367210949</v>
      </c>
      <c r="M41" s="92">
        <f>'Financial services'!B43</f>
        <v>10.140653020865727</v>
      </c>
      <c r="N41" s="92">
        <f>Diversity!B43</f>
        <v>34.236731846549226</v>
      </c>
      <c r="O41" s="92">
        <f>'Digital access'!B43</f>
        <v>55.771641987090071</v>
      </c>
      <c r="P41" s="92">
        <f>Music!B43</f>
        <v>18.879503424657536</v>
      </c>
      <c r="Q41" s="92">
        <f>'Creative arts'!B43</f>
        <v>45.393750000000004</v>
      </c>
      <c r="R41" s="92">
        <f>Sports!B43</f>
        <v>53.339565671392393</v>
      </c>
      <c r="S41" s="92">
        <f>Film!B43</f>
        <v>30.789701395241718</v>
      </c>
      <c r="T41" s="92">
        <f ca="1">'Civic engagement'!B43</f>
        <v>24.728439110824741</v>
      </c>
      <c r="U41" s="92">
        <f>'Food and nightlife'!B43</f>
        <v>37.695087557023712</v>
      </c>
      <c r="V41" s="92">
        <f>Fashion!B43</f>
        <v>1.9833333333333338</v>
      </c>
      <c r="W41" s="77">
        <f>'Youth population'!G43</f>
        <v>25.835294117647059</v>
      </c>
      <c r="X41" s="87"/>
    </row>
    <row r="42" spans="1:24" ht="12.75" x14ac:dyDescent="0.2">
      <c r="A42" s="69" t="s">
        <v>180</v>
      </c>
      <c r="B42" s="1" t="s">
        <v>75</v>
      </c>
      <c r="C42" s="85">
        <f>Safety!B44</f>
        <v>81.909388086575319</v>
      </c>
      <c r="D42" s="85">
        <f>Affordability!B44</f>
        <v>71.155508158181775</v>
      </c>
      <c r="E42" s="85">
        <f>Transit!B44</f>
        <v>46.178124296116316</v>
      </c>
      <c r="F42" s="85">
        <f>Health!B44</f>
        <v>26.76571465378882</v>
      </c>
      <c r="G42" s="85">
        <f>Travel!B44</f>
        <v>58.324574744882156</v>
      </c>
      <c r="H42" s="85">
        <f>Employment!B44</f>
        <v>41.31958377372478</v>
      </c>
      <c r="I42" s="85">
        <f>Environment!B44</f>
        <v>47.279306443851098</v>
      </c>
      <c r="J42" s="85">
        <f>Education!B44</f>
        <v>53.007936968056441</v>
      </c>
      <c r="K42" s="85">
        <f>Entrepreneurship!B44</f>
        <v>15.931234354498518</v>
      </c>
      <c r="L42" s="85">
        <f>'Public space'!B44</f>
        <v>2.4044416929507078</v>
      </c>
      <c r="M42" s="85">
        <f>'Financial services'!B44</f>
        <v>17.566276759879454</v>
      </c>
      <c r="N42" s="85">
        <f>Diversity!B44</f>
        <v>35.717574537007003</v>
      </c>
      <c r="O42" s="85">
        <f>'Digital access'!B44</f>
        <v>57.839890159639715</v>
      </c>
      <c r="P42" s="85">
        <f>Music!B44</f>
        <v>19.884015410958906</v>
      </c>
      <c r="Q42" s="85">
        <f>'Creative arts'!B44</f>
        <v>42.046875</v>
      </c>
      <c r="R42" s="85">
        <f>Sports!B44</f>
        <v>45.956993334159463</v>
      </c>
      <c r="S42" s="85">
        <f>Film!B44</f>
        <v>39.627779831205267</v>
      </c>
      <c r="T42" s="85">
        <f ca="1">'Civic engagement'!B44</f>
        <v>21.002572487113405</v>
      </c>
      <c r="U42" s="85">
        <f>'Food and nightlife'!B44</f>
        <v>30.826682707299469</v>
      </c>
      <c r="V42" s="85">
        <f>Fashion!B44</f>
        <v>11.594871794871795</v>
      </c>
      <c r="W42" s="69">
        <f>'Youth population'!G44</f>
        <v>0</v>
      </c>
      <c r="X42" s="87"/>
    </row>
    <row r="43" spans="1:24" ht="12.75" x14ac:dyDescent="0.2">
      <c r="A43" s="81" t="s">
        <v>181</v>
      </c>
      <c r="B43" s="1" t="s">
        <v>233</v>
      </c>
      <c r="C43" s="88">
        <f>Safety!B45</f>
        <v>72.629107043199227</v>
      </c>
      <c r="D43" s="88">
        <f>Affordability!B45</f>
        <v>77.736089089453316</v>
      </c>
      <c r="E43" s="88">
        <f>Transit!B45</f>
        <v>53.502846248293814</v>
      </c>
      <c r="F43" s="88">
        <f>Health!B45</f>
        <v>25.864417923124432</v>
      </c>
      <c r="G43" s="88">
        <f>Travel!B45</f>
        <v>58.412755306993532</v>
      </c>
      <c r="H43" s="88">
        <f>Employment!B45</f>
        <v>65.901051698346009</v>
      </c>
      <c r="I43" s="88">
        <f>Environment!B45</f>
        <v>67.977916354866991</v>
      </c>
      <c r="J43" s="88">
        <f>Education!B45</f>
        <v>43.095754587438449</v>
      </c>
      <c r="K43" s="88">
        <f>Entrepreneurship!B45</f>
        <v>51.36334365171416</v>
      </c>
      <c r="L43" s="88">
        <f>'Public space'!B45</f>
        <v>3.3692173115427924</v>
      </c>
      <c r="M43" s="88">
        <f>'Financial services'!B45</f>
        <v>19.524512369565731</v>
      </c>
      <c r="N43" s="88">
        <f>Diversity!B45</f>
        <v>49.044973161184565</v>
      </c>
      <c r="O43" s="88">
        <f>'Digital access'!B45</f>
        <v>63.093012591258372</v>
      </c>
      <c r="P43" s="88">
        <f>Music!B45</f>
        <v>21.560419520547949</v>
      </c>
      <c r="Q43" s="88">
        <f>'Creative arts'!B45</f>
        <v>47.067187500000003</v>
      </c>
      <c r="R43" s="88">
        <f>Sports!B45</f>
        <v>44.167679339941976</v>
      </c>
      <c r="S43" s="88">
        <f>Film!B45</f>
        <v>61.498977254917122</v>
      </c>
      <c r="T43" s="88">
        <f ca="1">'Civic engagement'!B45</f>
        <v>19.40544587628866</v>
      </c>
      <c r="U43" s="88">
        <f>'Food and nightlife'!B45</f>
        <v>46.15072540852362</v>
      </c>
      <c r="V43" s="88">
        <f>Fashion!B45</f>
        <v>7.3993589743589743</v>
      </c>
      <c r="W43" s="81">
        <f>'Youth population'!G45</f>
        <v>18.729411764705883</v>
      </c>
      <c r="X43" s="87"/>
    </row>
    <row r="44" spans="1:24" ht="12.75" x14ac:dyDescent="0.2">
      <c r="A44" s="77" t="s">
        <v>182</v>
      </c>
      <c r="B44" s="1" t="s">
        <v>67</v>
      </c>
      <c r="C44" s="92">
        <f>Safety!B46</f>
        <v>71.396129454675886</v>
      </c>
      <c r="D44" s="92">
        <f>Affordability!B46</f>
        <v>69.179396276368479</v>
      </c>
      <c r="E44" s="92">
        <f>Transit!B46</f>
        <v>48.744743454538892</v>
      </c>
      <c r="F44" s="92">
        <f>Health!B46</f>
        <v>17.348460650493887</v>
      </c>
      <c r="G44" s="92">
        <f>Travel!B46</f>
        <v>50.657354062044526</v>
      </c>
      <c r="H44" s="92">
        <f>Employment!B46</f>
        <v>63.447993720782591</v>
      </c>
      <c r="I44" s="92">
        <f>Environment!B46</f>
        <v>45.00721467830838</v>
      </c>
      <c r="J44" s="92">
        <f>Education!B46</f>
        <v>33.928593962195784</v>
      </c>
      <c r="K44" s="92">
        <f>Entrepreneurship!B46</f>
        <v>32.032056899246328</v>
      </c>
      <c r="L44" s="92">
        <f>'Public space'!B46</f>
        <v>32.202100220718428</v>
      </c>
      <c r="M44" s="92">
        <f>'Financial services'!B46</f>
        <v>15.321964787611819</v>
      </c>
      <c r="N44" s="92">
        <f>Diversity!B46</f>
        <v>33.698171540472238</v>
      </c>
      <c r="O44" s="92">
        <f>'Digital access'!B46</f>
        <v>51.975119061010872</v>
      </c>
      <c r="P44" s="92">
        <f>Music!B46</f>
        <v>22.5183647260274</v>
      </c>
      <c r="Q44" s="92">
        <f>'Creative arts'!B46</f>
        <v>50.4140625</v>
      </c>
      <c r="R44" s="92">
        <f>Sports!B46</f>
        <v>50.879005346716909</v>
      </c>
      <c r="S44" s="92">
        <f>Film!B46</f>
        <v>28.309312495045557</v>
      </c>
      <c r="T44" s="92">
        <f ca="1">'Civic engagement'!B46</f>
        <v>16.613648518041238</v>
      </c>
      <c r="U44" s="92">
        <f>'Food and nightlife'!B46</f>
        <v>27.506054831573788</v>
      </c>
      <c r="V44" s="92">
        <f>Fashion!B46</f>
        <v>3.4326923076923066</v>
      </c>
      <c r="W44" s="77">
        <f>'Youth population'!G46</f>
        <v>26.141176470588235</v>
      </c>
      <c r="X44" s="87"/>
    </row>
    <row r="45" spans="1:24" ht="12.75" x14ac:dyDescent="0.2">
      <c r="A45" s="77" t="s">
        <v>183</v>
      </c>
      <c r="B45" s="1" t="s">
        <v>67</v>
      </c>
      <c r="C45" s="92">
        <f>Safety!B47</f>
        <v>65.840458019669143</v>
      </c>
      <c r="D45" s="92">
        <f>Affordability!B47</f>
        <v>65.110183259972786</v>
      </c>
      <c r="E45" s="92">
        <f>Transit!B47</f>
        <v>43.098660801375196</v>
      </c>
      <c r="F45" s="92">
        <f>Health!B47</f>
        <v>19.975108869445609</v>
      </c>
      <c r="G45" s="92">
        <f>Travel!B47</f>
        <v>59.332694905958789</v>
      </c>
      <c r="H45" s="92">
        <f>Employment!B47</f>
        <v>41.359262986733924</v>
      </c>
      <c r="I45" s="92">
        <f>Environment!B47</f>
        <v>31.241048681311572</v>
      </c>
      <c r="J45" s="92">
        <f>Education!B47</f>
        <v>34.001858399169272</v>
      </c>
      <c r="K45" s="92">
        <f>Entrepreneurship!B47</f>
        <v>21.609975060492211</v>
      </c>
      <c r="L45" s="92">
        <f>'Public space'!B47</f>
        <v>8.5018756755140608</v>
      </c>
      <c r="M45" s="92">
        <f>'Financial services'!B47</f>
        <v>14.792868454749152</v>
      </c>
      <c r="N45" s="92">
        <f>Diversity!B47</f>
        <v>43.517694413394139</v>
      </c>
      <c r="O45" s="92">
        <f>'Digital access'!B47</f>
        <v>55.027020799063997</v>
      </c>
      <c r="P45" s="92">
        <f>Music!B47</f>
        <v>28.266035958904112</v>
      </c>
      <c r="Q45" s="92">
        <f>'Creative arts'!B47</f>
        <v>54.876562500000006</v>
      </c>
      <c r="R45" s="92">
        <f>Sports!B47</f>
        <v>41.642752068525418</v>
      </c>
      <c r="S45" s="92">
        <f>Film!B47</f>
        <v>32.789952538492194</v>
      </c>
      <c r="T45" s="92">
        <f ca="1">'Civic engagement'!B47</f>
        <v>16.85647766323024</v>
      </c>
      <c r="U45" s="92">
        <f>'Food and nightlife'!B47</f>
        <v>39.912784359835555</v>
      </c>
      <c r="V45" s="92">
        <f>Fashion!B47</f>
        <v>1.9833333333333338</v>
      </c>
      <c r="W45" s="77">
        <f>'Youth population'!G47</f>
        <v>25.835294117647059</v>
      </c>
      <c r="X45" s="87"/>
    </row>
    <row r="46" spans="1:24" ht="12.75" x14ac:dyDescent="0.2">
      <c r="A46" s="71" t="s">
        <v>184</v>
      </c>
      <c r="B46" s="1" t="s">
        <v>234</v>
      </c>
      <c r="C46" s="74">
        <f>Safety!B48</f>
        <v>60.992195988215343</v>
      </c>
      <c r="D46" s="74">
        <f>Affordability!B48</f>
        <v>78.649354003069988</v>
      </c>
      <c r="E46" s="74">
        <f>Transit!B48</f>
        <v>51.606434410751092</v>
      </c>
      <c r="F46" s="74">
        <f>Health!B48</f>
        <v>20.519849515882903</v>
      </c>
      <c r="G46" s="74">
        <f>Travel!B48</f>
        <v>59.001544522951924</v>
      </c>
      <c r="H46" s="74">
        <f>Employment!B48</f>
        <v>44.282356703036768</v>
      </c>
      <c r="I46" s="74">
        <f>Environment!B48</f>
        <v>34.73660591678194</v>
      </c>
      <c r="J46" s="74">
        <f>Education!B48</f>
        <v>42.919560675940069</v>
      </c>
      <c r="K46" s="74">
        <f>Entrepreneurship!B48</f>
        <v>26.674801245221452</v>
      </c>
      <c r="L46" s="74">
        <f>'Public space'!B48</f>
        <v>12.330412480447427</v>
      </c>
      <c r="M46" s="74">
        <f>'Financial services'!B48</f>
        <v>16.472059549501079</v>
      </c>
      <c r="N46" s="74">
        <f>Diversity!B48</f>
        <v>28.719999103645517</v>
      </c>
      <c r="O46" s="74">
        <f>'Digital access'!B48</f>
        <v>60.608771714721939</v>
      </c>
      <c r="P46" s="74">
        <f>Music!B48</f>
        <v>17.682071917808223</v>
      </c>
      <c r="Q46" s="74">
        <f>'Creative arts'!B48</f>
        <v>45.393750000000004</v>
      </c>
      <c r="R46" s="74">
        <f>Sports!B48</f>
        <v>47.893169113452295</v>
      </c>
      <c r="S46" s="74">
        <f>Film!B48</f>
        <v>46.073160151939987</v>
      </c>
      <c r="T46" s="74">
        <f ca="1">'Civic engagement'!B48</f>
        <v>15.971298539518898</v>
      </c>
      <c r="U46" s="74">
        <f>'Food and nightlife'!B48</f>
        <v>39.938584669670902</v>
      </c>
      <c r="V46" s="74">
        <f>Fashion!B48</f>
        <v>21.816666666666666</v>
      </c>
      <c r="W46" s="71">
        <f>'Youth population'!G48</f>
        <v>12.847058823529416</v>
      </c>
      <c r="X46" s="87"/>
    </row>
    <row r="47" spans="1:24" ht="12.75" x14ac:dyDescent="0.2">
      <c r="A47" s="71" t="s">
        <v>185</v>
      </c>
      <c r="B47" s="1" t="s">
        <v>234</v>
      </c>
      <c r="C47" s="74">
        <f>Safety!B49</f>
        <v>75.486657927549572</v>
      </c>
      <c r="D47" s="74">
        <f>Affordability!B49</f>
        <v>75.149753494999459</v>
      </c>
      <c r="E47" s="74">
        <f>Transit!B49</f>
        <v>47.16446568848945</v>
      </c>
      <c r="F47" s="74">
        <f>Health!B49</f>
        <v>20.858213803185077</v>
      </c>
      <c r="G47" s="74">
        <f>Travel!B49</f>
        <v>51.250981788684989</v>
      </c>
      <c r="H47" s="74">
        <f>Employment!B49</f>
        <v>37.173364191818351</v>
      </c>
      <c r="I47" s="74">
        <f>Environment!B49</f>
        <v>23.855104350868004</v>
      </c>
      <c r="J47" s="74">
        <f>Education!B49</f>
        <v>38.98631330299358</v>
      </c>
      <c r="K47" s="74">
        <f>Entrepreneurship!B49</f>
        <v>20.231711664509703</v>
      </c>
      <c r="L47" s="74">
        <f>'Public space'!B49</f>
        <v>28.472072616256042</v>
      </c>
      <c r="M47" s="74">
        <f>'Financial services'!B49</f>
        <v>16.751218266902175</v>
      </c>
      <c r="N47" s="74">
        <f>Diversity!B49</f>
        <v>21.619642815392655</v>
      </c>
      <c r="O47" s="74">
        <f>'Digital access'!B49</f>
        <v>44.416177825826402</v>
      </c>
      <c r="P47" s="74">
        <f>Music!B49</f>
        <v>19.731010273972608</v>
      </c>
      <c r="Q47" s="74">
        <f>'Creative arts'!B49</f>
        <v>7.8093749999999993</v>
      </c>
      <c r="R47" s="74">
        <f>Sports!B49</f>
        <v>45.786881434373726</v>
      </c>
      <c r="S47" s="74">
        <f>Film!B49</f>
        <v>23.520283232549687</v>
      </c>
      <c r="T47" s="74">
        <f ca="1">'Civic engagement'!B49</f>
        <v>13.318496240206184</v>
      </c>
      <c r="U47" s="74">
        <f>'Food and nightlife'!B49</f>
        <v>41.953211436137622</v>
      </c>
      <c r="V47" s="74">
        <f>Fashion!B49</f>
        <v>17.621153846153845</v>
      </c>
      <c r="W47" s="71">
        <f>'Youth population'!G49</f>
        <v>21.929411764705883</v>
      </c>
      <c r="X47" s="87"/>
    </row>
    <row r="48" spans="1:24" ht="12.75" x14ac:dyDescent="0.2">
      <c r="A48" s="71" t="s">
        <v>186</v>
      </c>
      <c r="B48" s="1" t="s">
        <v>234</v>
      </c>
      <c r="C48" s="74">
        <f>Safety!B50</f>
        <v>80.620801668121715</v>
      </c>
      <c r="D48" s="74">
        <f>Affordability!B50</f>
        <v>73.193924899861543</v>
      </c>
      <c r="E48" s="74">
        <f>Transit!B50</f>
        <v>48.573324764606049</v>
      </c>
      <c r="F48" s="74">
        <f>Health!B50</f>
        <v>16.472536433992513</v>
      </c>
      <c r="G48" s="74">
        <f>Travel!B50</f>
        <v>47.734085904877105</v>
      </c>
      <c r="H48" s="74">
        <f>Employment!B50</f>
        <v>33.387261884762275</v>
      </c>
      <c r="I48" s="74">
        <f>Environment!B50</f>
        <v>60.125899729820624</v>
      </c>
      <c r="J48" s="74">
        <f>Education!B50</f>
        <v>40.607797814230004</v>
      </c>
      <c r="K48" s="74">
        <f>Entrepreneurship!B50</f>
        <v>28.602431077694238</v>
      </c>
      <c r="L48" s="74">
        <f>'Public space'!B50</f>
        <v>1.6739951970882645</v>
      </c>
      <c r="M48" s="74">
        <f>'Financial services'!B50</f>
        <v>19.196135036181115</v>
      </c>
      <c r="N48" s="74">
        <f>Diversity!B50</f>
        <v>35.136014101935224</v>
      </c>
      <c r="O48" s="74">
        <f>'Digital access'!B50</f>
        <v>58.115648565492428</v>
      </c>
      <c r="P48" s="74">
        <f>Music!B50</f>
        <v>12.120667808219181</v>
      </c>
      <c r="Q48" s="74">
        <f>'Creative arts'!B50</f>
        <v>4.4624999999999995</v>
      </c>
      <c r="R48" s="74">
        <f>Sports!B50</f>
        <v>50.349515218526491</v>
      </c>
      <c r="S48" s="74">
        <f>Film!B50</f>
        <v>31.504357005143941</v>
      </c>
      <c r="T48" s="74">
        <f ca="1">'Civic engagement'!B50</f>
        <v>8.8314568298969061</v>
      </c>
      <c r="U48" s="74">
        <f>'Food and nightlife'!B50</f>
        <v>29.743328662653521</v>
      </c>
      <c r="V48" s="74">
        <f>Fashion!B50</f>
        <v>2.6698717948717943</v>
      </c>
      <c r="W48" s="71">
        <f>'Youth population'!G50</f>
        <v>1.411764705882355</v>
      </c>
      <c r="X48" s="87"/>
    </row>
    <row r="49" spans="1:24" ht="12.75" x14ac:dyDescent="0.2">
      <c r="A49" s="117" t="s">
        <v>243</v>
      </c>
      <c r="B49" s="1" t="s">
        <v>234</v>
      </c>
      <c r="C49" s="74">
        <f>Safety!B51</f>
        <v>75.896037432825551</v>
      </c>
      <c r="D49" s="74">
        <f>Affordability!B51</f>
        <v>80.342828159562544</v>
      </c>
      <c r="E49" s="74">
        <f>Transit!B51</f>
        <v>38.314966009373613</v>
      </c>
      <c r="F49" s="74">
        <f>Health!B51</f>
        <v>27.38610633159756</v>
      </c>
      <c r="G49" s="74">
        <f>Travel!B51</f>
        <v>57.200827710353458</v>
      </c>
      <c r="H49" s="74">
        <f>Employment!B51</f>
        <v>42.766216393901665</v>
      </c>
      <c r="I49" s="74">
        <f>Environment!B51</f>
        <v>39.226378974949377</v>
      </c>
      <c r="J49" s="74">
        <f>Education!B51</f>
        <v>49.603388076136532</v>
      </c>
      <c r="K49" s="74">
        <f>Entrepreneurship!B51</f>
        <v>24.102760769553427</v>
      </c>
      <c r="L49" s="74">
        <f>'Public space'!B51</f>
        <v>1.3668613550269246</v>
      </c>
      <c r="M49" s="74">
        <f>'Financial services'!B51</f>
        <v>20.973736546074779</v>
      </c>
      <c r="N49" s="74">
        <f>Diversity!B51</f>
        <v>51.976147853968087</v>
      </c>
      <c r="O49" s="74">
        <f>'Digital access'!B51</f>
        <v>65.508736314752312</v>
      </c>
      <c r="P49" s="74">
        <f>Music!B51</f>
        <v>21.873082191780824</v>
      </c>
      <c r="Q49" s="74">
        <f>'Creative arts'!B51</f>
        <v>45.393750000000004</v>
      </c>
      <c r="R49" s="74">
        <f>Sports!B51</f>
        <v>53.485896016155323</v>
      </c>
      <c r="S49" s="74">
        <f>Film!B51</f>
        <v>43.296789950100582</v>
      </c>
      <c r="T49" s="74">
        <f ca="1">'Civic engagement'!B51</f>
        <v>20.998768343724219</v>
      </c>
      <c r="U49" s="74">
        <f>'Food and nightlife'!B51</f>
        <v>28.713238119980453</v>
      </c>
      <c r="V49" s="74">
        <f>Fashion!B51</f>
        <v>10.984615384615386</v>
      </c>
      <c r="W49" s="117">
        <f>'Youth population'!G51</f>
        <v>1.1529411764705912</v>
      </c>
      <c r="X49" s="76"/>
    </row>
    <row r="50" spans="1:24" ht="12.75" x14ac:dyDescent="0.2">
      <c r="A50" s="73" t="s">
        <v>188</v>
      </c>
      <c r="B50" s="1" t="s">
        <v>248</v>
      </c>
      <c r="C50" s="90">
        <f>Safety!B52</f>
        <v>62.059599522598873</v>
      </c>
      <c r="D50" s="90">
        <f>Affordability!B52</f>
        <v>80.606037237441669</v>
      </c>
      <c r="E50" s="90">
        <f>Transit!B52</f>
        <v>44.794019160407331</v>
      </c>
      <c r="F50" s="90">
        <f>Health!B52</f>
        <v>14.864746525734688</v>
      </c>
      <c r="G50" s="90">
        <f>Travel!B52</f>
        <v>49.81475053011313</v>
      </c>
      <c r="H50" s="90">
        <f>Employment!B52</f>
        <v>59.414080015014918</v>
      </c>
      <c r="I50" s="90">
        <f>Environment!B52</f>
        <v>49.698982109827973</v>
      </c>
      <c r="J50" s="90">
        <f>Education!B52</f>
        <v>47.813638289076437</v>
      </c>
      <c r="K50" s="90">
        <f>Entrepreneurship!B52</f>
        <v>17.053147669650606</v>
      </c>
      <c r="L50" s="90">
        <f>'Public space'!B52</f>
        <v>3.9211174937322233</v>
      </c>
      <c r="M50" s="90">
        <f>'Financial services'!B52</f>
        <v>24.718724140698708</v>
      </c>
      <c r="N50" s="90">
        <f>Diversity!B52</f>
        <v>9.4577232926508188</v>
      </c>
      <c r="O50" s="90">
        <f>'Digital access'!B52</f>
        <v>41.350309987971201</v>
      </c>
      <c r="P50" s="90">
        <f>Music!B52</f>
        <v>1.4568750000000001</v>
      </c>
      <c r="Q50" s="90">
        <f>'Creative arts'!B52</f>
        <v>43.162500000000001</v>
      </c>
      <c r="R50" s="90">
        <f>Sports!B52</f>
        <v>49.268788543814942</v>
      </c>
      <c r="S50" s="90">
        <f>Film!B52</f>
        <v>32.149383853106329</v>
      </c>
      <c r="T50" s="90">
        <f ca="1">'Civic engagement'!B52</f>
        <v>22.370280283505156</v>
      </c>
      <c r="U50" s="90">
        <f>'Food and nightlife'!B52</f>
        <v>21.192466193124652</v>
      </c>
      <c r="V50" s="90">
        <f>Fashion!B52</f>
        <v>1.9833333333333338</v>
      </c>
      <c r="W50" s="73">
        <f>'Youth population'!G52</f>
        <v>29.08235294117647</v>
      </c>
      <c r="X50" s="87"/>
    </row>
    <row r="51" spans="1:24" ht="12.75" x14ac:dyDescent="0.2">
      <c r="A51" s="73" t="s">
        <v>189</v>
      </c>
      <c r="B51" s="1" t="s">
        <v>248</v>
      </c>
      <c r="C51" s="90">
        <f>Safety!B53</f>
        <v>76.871251150547508</v>
      </c>
      <c r="D51" s="90">
        <f>Affordability!B53</f>
        <v>77.771180643054095</v>
      </c>
      <c r="E51" s="90">
        <f>Transit!B53</f>
        <v>49.931293742516793</v>
      </c>
      <c r="F51" s="90">
        <f>Health!B53</f>
        <v>24.07744656358047</v>
      </c>
      <c r="G51" s="90">
        <f>Travel!B53</f>
        <v>59.85241335148131</v>
      </c>
      <c r="H51" s="90">
        <f>Employment!B53</f>
        <v>44.637090992759084</v>
      </c>
      <c r="I51" s="90">
        <f>Environment!B53</f>
        <v>46.980645237581207</v>
      </c>
      <c r="J51" s="90">
        <f>Education!B53</f>
        <v>42.186683499527803</v>
      </c>
      <c r="K51" s="90">
        <f>Entrepreneurship!B53</f>
        <v>20.86914243992949</v>
      </c>
      <c r="L51" s="90">
        <f>'Public space'!B53</f>
        <v>1.1179893180411142</v>
      </c>
      <c r="M51" s="90">
        <f>'Financial services'!B53</f>
        <v>20.93355868073893</v>
      </c>
      <c r="N51" s="90">
        <f>Diversity!B53</f>
        <v>38.677503987355671</v>
      </c>
      <c r="O51" s="90">
        <f>'Digital access'!B53</f>
        <v>62.645930503088785</v>
      </c>
      <c r="P51" s="90">
        <f>Music!B53</f>
        <v>35.596977739726029</v>
      </c>
      <c r="Q51" s="90">
        <f>'Creative arts'!B53</f>
        <v>41.489062500000003</v>
      </c>
      <c r="R51" s="90">
        <f>Sports!B53</f>
        <v>41.196907367769221</v>
      </c>
      <c r="S51" s="90">
        <f>Film!B53</f>
        <v>28.324858401003187</v>
      </c>
      <c r="T51" s="90">
        <f ca="1">'Civic engagement'!B53</f>
        <v>30.870354381443303</v>
      </c>
      <c r="U51" s="90">
        <f>'Food and nightlife'!B53</f>
        <v>38.230143619182655</v>
      </c>
      <c r="V51" s="90">
        <f>Fashion!B53</f>
        <v>15.485256410256408</v>
      </c>
      <c r="W51" s="73">
        <f>'Youth population'!G53</f>
        <v>15.200000000000003</v>
      </c>
      <c r="X51" s="87"/>
    </row>
    <row r="52" spans="1:24" ht="12.75" x14ac:dyDescent="0.2">
      <c r="A52" s="71" t="s">
        <v>190</v>
      </c>
      <c r="B52" s="1" t="s">
        <v>234</v>
      </c>
      <c r="C52" s="74">
        <f>Safety!B54</f>
        <v>73.705846336390323</v>
      </c>
      <c r="D52" s="74">
        <f>Affordability!B54</f>
        <v>79.184628710377311</v>
      </c>
      <c r="E52" s="74">
        <f>Transit!B54</f>
        <v>34.995684837938974</v>
      </c>
      <c r="F52" s="74">
        <f>Health!B54</f>
        <v>23.897942464631267</v>
      </c>
      <c r="G52" s="74">
        <f>Travel!B54</f>
        <v>63.022385921044844</v>
      </c>
      <c r="H52" s="74">
        <f>Employment!B54</f>
        <v>60.733650761098282</v>
      </c>
      <c r="I52" s="74">
        <f>Environment!B54</f>
        <v>46.286861641856113</v>
      </c>
      <c r="J52" s="74">
        <f>Education!B54</f>
        <v>50.112814785451285</v>
      </c>
      <c r="K52" s="74">
        <f>Entrepreneurship!B54</f>
        <v>22.012293509234677</v>
      </c>
      <c r="L52" s="74">
        <f>'Public space'!B54</f>
        <v>23.310464582021883</v>
      </c>
      <c r="M52" s="74">
        <f>'Financial services'!B54</f>
        <v>18.815874177985208</v>
      </c>
      <c r="N52" s="74">
        <f>Diversity!B54</f>
        <v>36.917476265060117</v>
      </c>
      <c r="O52" s="74">
        <f>'Digital access'!B54</f>
        <v>55.595869868397017</v>
      </c>
      <c r="P52" s="74">
        <f>Music!B54</f>
        <v>31.751892123287675</v>
      </c>
      <c r="Q52" s="74">
        <f>'Creative arts'!B54</f>
        <v>43.720312500000006</v>
      </c>
      <c r="R52" s="74">
        <f>Sports!B54</f>
        <v>49.167249160572169</v>
      </c>
      <c r="S52" s="74">
        <f>Film!B54</f>
        <v>32.239785065469619</v>
      </c>
      <c r="T52" s="74">
        <f ca="1">'Civic engagement'!B54</f>
        <v>8.6330575018041262</v>
      </c>
      <c r="U52" s="74">
        <f>'Food and nightlife'!B54</f>
        <v>59.42622837247621</v>
      </c>
      <c r="V52" s="74">
        <f>Fashion!B54</f>
        <v>19.52820512820513</v>
      </c>
      <c r="W52" s="71">
        <f>'Youth population'!G54</f>
        <v>5.4588235294117666</v>
      </c>
      <c r="X52" s="87"/>
    </row>
    <row r="53" spans="1:24" ht="12.75" x14ac:dyDescent="0.2">
      <c r="A53" s="81" t="s">
        <v>191</v>
      </c>
      <c r="B53" s="1" t="s">
        <v>233</v>
      </c>
      <c r="C53" s="88">
        <f>Safety!B55</f>
        <v>78.919263784266008</v>
      </c>
      <c r="D53" s="88">
        <f>Affordability!B55</f>
        <v>76.774967734701903</v>
      </c>
      <c r="E53" s="88">
        <f>Transit!B55</f>
        <v>40.305344951395121</v>
      </c>
      <c r="F53" s="88">
        <f>Health!B55</f>
        <v>26.208255114311996</v>
      </c>
      <c r="G53" s="88">
        <f>Travel!B55</f>
        <v>58.520398837272538</v>
      </c>
      <c r="H53" s="88">
        <f>Employment!B55</f>
        <v>54.973456070908718</v>
      </c>
      <c r="I53" s="88">
        <f>Environment!B55</f>
        <v>46.148029916464154</v>
      </c>
      <c r="J53" s="88">
        <f>Education!B55</f>
        <v>50.186538323746198</v>
      </c>
      <c r="K53" s="88">
        <f>Entrepreneurship!B55</f>
        <v>31.682156504274388</v>
      </c>
      <c r="L53" s="88">
        <f>'Public space'!B55</f>
        <v>7.060871996879885</v>
      </c>
      <c r="M53" s="88">
        <f>'Financial services'!B55</f>
        <v>19.933010494016116</v>
      </c>
      <c r="N53" s="88">
        <f>Diversity!B55</f>
        <v>67.849370951648396</v>
      </c>
      <c r="O53" s="88">
        <f>'Digital access'!B55</f>
        <v>63.167176138462317</v>
      </c>
      <c r="P53" s="88">
        <f>Music!B55</f>
        <v>33.654477739726033</v>
      </c>
      <c r="Q53" s="88">
        <f>'Creative arts'!B55</f>
        <v>45.951562500000001</v>
      </c>
      <c r="R53" s="88">
        <f>Sports!B55</f>
        <v>44.837895619453775</v>
      </c>
      <c r="S53" s="88">
        <f>Film!B55</f>
        <v>49.962445661108013</v>
      </c>
      <c r="T53" s="88">
        <f ca="1">'Civic engagement'!B55</f>
        <v>15.40383236683849</v>
      </c>
      <c r="U53" s="88">
        <f>'Food and nightlife'!B55</f>
        <v>31.980864185226125</v>
      </c>
      <c r="V53" s="88">
        <f>Fashion!B55</f>
        <v>16.705769230769228</v>
      </c>
      <c r="W53" s="81">
        <f>'Youth population'!G55</f>
        <v>16.023529411764713</v>
      </c>
      <c r="X53" s="87"/>
    </row>
    <row r="54" spans="1:24" ht="12.75" x14ac:dyDescent="0.2">
      <c r="A54" s="81" t="s">
        <v>193</v>
      </c>
      <c r="B54" s="1" t="s">
        <v>233</v>
      </c>
      <c r="C54" s="88">
        <f>Safety!B56</f>
        <v>79.107150973109427</v>
      </c>
      <c r="D54" s="88">
        <f>Affordability!B56</f>
        <v>76.237643069413622</v>
      </c>
      <c r="E54" s="88">
        <f>Transit!B56</f>
        <v>58.984778735894395</v>
      </c>
      <c r="F54" s="88">
        <f>Health!B56</f>
        <v>20.91074588888236</v>
      </c>
      <c r="G54" s="88">
        <f>Travel!B56</f>
        <v>55.551258122425246</v>
      </c>
      <c r="H54" s="88">
        <f>Employment!B56</f>
        <v>45.380921155004579</v>
      </c>
      <c r="I54" s="88">
        <f>Environment!B56</f>
        <v>55.45750957469393</v>
      </c>
      <c r="J54" s="88">
        <f>Education!B56</f>
        <v>47.680502974634109</v>
      </c>
      <c r="K54" s="88">
        <f>Entrepreneurship!B56</f>
        <v>26.149261767432286</v>
      </c>
      <c r="L54" s="88">
        <f>'Public space'!B56</f>
        <v>1.8784560654264508</v>
      </c>
      <c r="M54" s="88">
        <f>'Financial services'!B56</f>
        <v>22.26280031042354</v>
      </c>
      <c r="N54" s="88">
        <f>Diversity!B56</f>
        <v>50.884693293366524</v>
      </c>
      <c r="O54" s="88">
        <f>'Digital access'!B56</f>
        <v>59.283688052440532</v>
      </c>
      <c r="P54" s="88">
        <f>Music!B56</f>
        <v>4.4504537671232907</v>
      </c>
      <c r="Q54" s="88">
        <f>'Creative arts'!B56</f>
        <v>40.931250000000006</v>
      </c>
      <c r="R54" s="88">
        <f>Sports!B56</f>
        <v>41.67556439006767</v>
      </c>
      <c r="S54" s="88">
        <f>Film!B56</f>
        <v>38.006460288738793</v>
      </c>
      <c r="T54" s="88">
        <f ca="1">'Civic engagement'!B56</f>
        <v>15.673887564432992</v>
      </c>
      <c r="U54" s="88">
        <f>'Food and nightlife'!B56</f>
        <v>29.392413490597868</v>
      </c>
      <c r="V54" s="88">
        <f>Fashion!B56</f>
        <v>10.679487179487182</v>
      </c>
      <c r="W54" s="81">
        <f>'Youth population'!G56</f>
        <v>18.752941176470593</v>
      </c>
      <c r="X54" s="87"/>
    </row>
    <row r="55" spans="1:24" ht="12.75" x14ac:dyDescent="0.2">
      <c r="A55" s="69" t="s">
        <v>194</v>
      </c>
      <c r="B55" s="1" t="s">
        <v>75</v>
      </c>
      <c r="C55" s="85">
        <f>Safety!B57</f>
        <v>64.452121418761067</v>
      </c>
      <c r="D55" s="85">
        <f>Affordability!B57</f>
        <v>73.139059761690859</v>
      </c>
      <c r="E55" s="85">
        <f>Transit!B57</f>
        <v>41.390621611415</v>
      </c>
      <c r="F55" s="85">
        <f>Health!B57</f>
        <v>24.857946779109039</v>
      </c>
      <c r="G55" s="85">
        <f>Travel!B57</f>
        <v>55.025996614315396</v>
      </c>
      <c r="H55" s="85">
        <f>Employment!B57</f>
        <v>43.595519058875382</v>
      </c>
      <c r="I55" s="85">
        <f>Environment!B57</f>
        <v>43.106201529965759</v>
      </c>
      <c r="J55" s="85">
        <f>Education!B57</f>
        <v>72.305558082602758</v>
      </c>
      <c r="K55" s="85">
        <f>Entrepreneurship!B57</f>
        <v>23.175361053766046</v>
      </c>
      <c r="L55" s="85">
        <f>'Public space'!B57</f>
        <v>13.521316132162278</v>
      </c>
      <c r="M55" s="85">
        <f>'Financial services'!B57</f>
        <v>15.582224923555449</v>
      </c>
      <c r="N55" s="85">
        <f>Diversity!B57</f>
        <v>33.633586335871364</v>
      </c>
      <c r="O55" s="85">
        <f>'Digital access'!B57</f>
        <v>62.362595282758768</v>
      </c>
      <c r="P55" s="85">
        <f>Music!B57</f>
        <v>22.43188356164384</v>
      </c>
      <c r="Q55" s="85">
        <f>'Creative arts'!B57</f>
        <v>43.162500000000001</v>
      </c>
      <c r="R55" s="85">
        <f>Sports!B57</f>
        <v>57.757530653481567</v>
      </c>
      <c r="S55" s="85">
        <f>Film!B57</f>
        <v>43.161283899816205</v>
      </c>
      <c r="T55" s="85">
        <f ca="1">'Civic engagement'!B57</f>
        <v>21.315323453608251</v>
      </c>
      <c r="U55" s="85">
        <f>'Food and nightlife'!B57</f>
        <v>43.70260291333598</v>
      </c>
      <c r="V55" s="85">
        <f>Fashion!B57</f>
        <v>2.6698717948717943</v>
      </c>
      <c r="W55" s="69">
        <f>'Youth population'!G57</f>
        <v>5.9529411764705884</v>
      </c>
      <c r="X55" s="87"/>
    </row>
    <row r="56" spans="1:24" ht="12.75" x14ac:dyDescent="0.2">
      <c r="A56" s="81" t="s">
        <v>195</v>
      </c>
      <c r="B56" s="1" t="s">
        <v>233</v>
      </c>
      <c r="C56" s="88">
        <f>Safety!B58</f>
        <v>71.271969800188032</v>
      </c>
      <c r="D56" s="88">
        <f>Affordability!B58</f>
        <v>78.268603516112833</v>
      </c>
      <c r="E56" s="88">
        <f>Transit!B58</f>
        <v>48.804881090633444</v>
      </c>
      <c r="F56" s="88">
        <f>Health!B58</f>
        <v>21.08539835436374</v>
      </c>
      <c r="G56" s="88">
        <f>Travel!B58</f>
        <v>57.181353157673897</v>
      </c>
      <c r="H56" s="88">
        <f>Employment!B58</f>
        <v>43.400070068713745</v>
      </c>
      <c r="I56" s="88">
        <f>Environment!B58</f>
        <v>47.593220028111425</v>
      </c>
      <c r="J56" s="88">
        <f>Education!B58</f>
        <v>59.989091348871085</v>
      </c>
      <c r="K56" s="88">
        <f>Entrepreneurship!B58</f>
        <v>27.993450168004888</v>
      </c>
      <c r="L56" s="88">
        <f>'Public space'!B58</f>
        <v>2.7488913295541351</v>
      </c>
      <c r="M56" s="88">
        <f>'Financial services'!B58</f>
        <v>10.093059366302464</v>
      </c>
      <c r="N56" s="88">
        <f>Diversity!B58</f>
        <v>43.488044888844861</v>
      </c>
      <c r="O56" s="88">
        <f>'Digital access'!B58</f>
        <v>60.139597361606377</v>
      </c>
      <c r="P56" s="88">
        <f>Music!B58</f>
        <v>15.619828767123291</v>
      </c>
      <c r="Q56" s="88">
        <f>'Creative arts'!B58</f>
        <v>39.815625000000004</v>
      </c>
      <c r="R56" s="88">
        <f>Sports!B58</f>
        <v>42.840930787780728</v>
      </c>
      <c r="S56" s="88">
        <f>Film!B58</f>
        <v>53.593850820895803</v>
      </c>
      <c r="T56" s="88">
        <f ca="1">'Civic engagement'!B58</f>
        <v>22.46532159871915</v>
      </c>
      <c r="U56" s="88">
        <f>'Food and nightlife'!B58</f>
        <v>50.689554634019252</v>
      </c>
      <c r="V56" s="88">
        <f>Fashion!B58</f>
        <v>8.1621794871794862</v>
      </c>
      <c r="W56" s="81">
        <f>'Youth population'!G58</f>
        <v>14.588235294117645</v>
      </c>
      <c r="X56" s="87"/>
    </row>
    <row r="57" spans="1:24" ht="12.75" x14ac:dyDescent="0.2">
      <c r="A57" s="114"/>
      <c r="B57" s="114"/>
      <c r="C57" s="12"/>
      <c r="D57" s="12"/>
      <c r="E57" s="12"/>
      <c r="F57" s="12"/>
      <c r="G57" s="12"/>
      <c r="H57" s="12"/>
      <c r="I57" s="12"/>
      <c r="J57" s="12"/>
      <c r="K57" s="12"/>
      <c r="L57" s="12"/>
      <c r="M57" s="12"/>
      <c r="N57" s="12"/>
      <c r="O57" s="12"/>
      <c r="P57" s="12"/>
      <c r="Q57" s="12"/>
      <c r="R57" s="12"/>
      <c r="S57" s="12"/>
      <c r="T57" s="12"/>
      <c r="U57" s="12"/>
      <c r="V57" s="12"/>
      <c r="W57" s="12"/>
      <c r="X57" s="12"/>
    </row>
  </sheetData>
  <pageMargins left="0.75" right="0.75" top="1" bottom="1" header="0.5" footer="0.5"/>
  <pageSetup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1002"/>
  <sheetViews>
    <sheetView workbookViewId="0">
      <pane xSplit="2" ySplit="3" topLeftCell="C25" activePane="bottomRight" state="frozen"/>
      <selection pane="topRight" activeCell="C1" sqref="C1"/>
      <selection pane="bottomLeft" activeCell="A4" sqref="A4"/>
      <selection pane="bottomRight" activeCell="D49" sqref="D49"/>
    </sheetView>
  </sheetViews>
  <sheetFormatPr defaultColWidth="14.42578125" defaultRowHeight="15.75" customHeight="1" x14ac:dyDescent="0.2"/>
  <sheetData>
    <row r="1" spans="1:123" ht="15.75" customHeight="1" x14ac:dyDescent="0.2">
      <c r="Y1" s="12"/>
    </row>
    <row r="2" spans="1:123" ht="15.75" customHeight="1" x14ac:dyDescent="0.2">
      <c r="A2" s="13"/>
      <c r="B2" s="13"/>
      <c r="C2" s="382" t="s">
        <v>7</v>
      </c>
      <c r="D2" s="384"/>
      <c r="E2" s="384"/>
      <c r="F2" s="383"/>
      <c r="G2" s="44"/>
      <c r="H2" s="382" t="s">
        <v>10</v>
      </c>
      <c r="I2" s="384"/>
      <c r="J2" s="384"/>
      <c r="K2" s="384"/>
      <c r="L2" s="384"/>
      <c r="M2" s="384"/>
      <c r="N2" s="384"/>
      <c r="O2" s="383"/>
      <c r="P2" s="44"/>
      <c r="Q2" s="382" t="s">
        <v>13</v>
      </c>
      <c r="R2" s="384"/>
      <c r="S2" s="384"/>
      <c r="T2" s="384"/>
      <c r="U2" s="384"/>
      <c r="V2" s="384"/>
      <c r="W2" s="384"/>
      <c r="X2" s="384"/>
      <c r="Y2" s="384"/>
      <c r="Z2" s="383"/>
      <c r="AA2" s="44"/>
      <c r="AB2" s="382" t="s">
        <v>15</v>
      </c>
      <c r="AC2" s="384"/>
      <c r="AD2" s="384"/>
      <c r="AE2" s="384"/>
      <c r="AF2" s="384"/>
      <c r="AG2" s="383"/>
      <c r="AH2" s="44"/>
      <c r="AI2" s="382" t="s">
        <v>17</v>
      </c>
      <c r="AJ2" s="384"/>
      <c r="AK2" s="384"/>
      <c r="AL2" s="384"/>
      <c r="AM2" s="384"/>
      <c r="AN2" s="384"/>
      <c r="AO2" s="384"/>
      <c r="AP2" s="383"/>
      <c r="AQ2" s="44"/>
      <c r="AR2" s="382" t="s">
        <v>19</v>
      </c>
      <c r="AS2" s="384"/>
      <c r="AT2" s="384"/>
      <c r="AU2" s="383"/>
      <c r="AV2" s="44"/>
      <c r="AW2" s="382" t="s">
        <v>20</v>
      </c>
      <c r="AX2" s="384"/>
      <c r="AY2" s="384"/>
      <c r="AZ2" s="384"/>
      <c r="BA2" s="384"/>
      <c r="BB2" s="384"/>
      <c r="BC2" s="383"/>
      <c r="BD2" s="44"/>
      <c r="BE2" s="382" t="s">
        <v>21</v>
      </c>
      <c r="BF2" s="384"/>
      <c r="BG2" s="384"/>
      <c r="BH2" s="384"/>
      <c r="BI2" s="383"/>
      <c r="BJ2" s="44"/>
      <c r="BK2" s="382" t="s">
        <v>22</v>
      </c>
      <c r="BL2" s="384"/>
      <c r="BM2" s="384"/>
      <c r="BN2" s="384"/>
      <c r="BO2" s="383"/>
      <c r="BP2" s="44"/>
      <c r="BQ2" s="382" t="s">
        <v>196</v>
      </c>
      <c r="BR2" s="384"/>
      <c r="BS2" s="383"/>
      <c r="BT2" s="44"/>
      <c r="BU2" s="382" t="s">
        <v>25</v>
      </c>
      <c r="BV2" s="384"/>
      <c r="BW2" s="384"/>
      <c r="BX2" s="384"/>
      <c r="BY2" s="384"/>
      <c r="BZ2" s="383"/>
      <c r="CA2" s="44"/>
      <c r="CB2" s="382" t="s">
        <v>26</v>
      </c>
      <c r="CC2" s="384"/>
      <c r="CD2" s="384"/>
      <c r="CE2" s="384"/>
      <c r="CF2" s="384"/>
      <c r="CG2" s="383"/>
      <c r="CH2" s="44"/>
      <c r="CI2" s="382" t="s">
        <v>198</v>
      </c>
      <c r="CJ2" s="384"/>
      <c r="CK2" s="384"/>
      <c r="CL2" s="384"/>
      <c r="CM2" s="384"/>
      <c r="CN2" s="383"/>
      <c r="CO2" s="44"/>
      <c r="CP2" s="382" t="s">
        <v>29</v>
      </c>
      <c r="CQ2" s="383"/>
      <c r="CR2" s="44"/>
      <c r="CS2" s="382" t="s">
        <v>199</v>
      </c>
      <c r="CT2" s="383"/>
      <c r="CU2" s="44"/>
      <c r="CV2" s="382" t="s">
        <v>38</v>
      </c>
      <c r="CW2" s="384"/>
      <c r="CX2" s="384"/>
      <c r="CY2" s="383"/>
      <c r="CZ2" s="44"/>
      <c r="DA2" s="382" t="s">
        <v>39</v>
      </c>
      <c r="DB2" s="384"/>
      <c r="DC2" s="383"/>
      <c r="DD2" s="44"/>
      <c r="DE2" s="385" t="s">
        <v>200</v>
      </c>
      <c r="DF2" s="377"/>
      <c r="DG2" s="377"/>
      <c r="DH2" s="377"/>
      <c r="DI2" s="378"/>
      <c r="DJ2" s="44"/>
      <c r="DK2" s="382" t="s">
        <v>284</v>
      </c>
      <c r="DL2" s="384"/>
      <c r="DM2" s="384"/>
      <c r="DN2" s="383"/>
      <c r="DO2" s="44"/>
      <c r="DP2" s="382" t="s">
        <v>42</v>
      </c>
      <c r="DQ2" s="383"/>
      <c r="DR2" s="13"/>
      <c r="DS2" s="153"/>
    </row>
    <row r="3" spans="1:123" s="371" customFormat="1" ht="50.1" customHeight="1" x14ac:dyDescent="0.2">
      <c r="A3" s="154"/>
      <c r="B3" s="154"/>
      <c r="C3" s="155" t="s">
        <v>265</v>
      </c>
      <c r="D3" s="156" t="s">
        <v>266</v>
      </c>
      <c r="E3" s="156" t="s">
        <v>267</v>
      </c>
      <c r="F3" s="157" t="s">
        <v>119</v>
      </c>
      <c r="G3" s="352"/>
      <c r="H3" s="155" t="s">
        <v>134</v>
      </c>
      <c r="I3" s="156" t="s">
        <v>136</v>
      </c>
      <c r="J3" s="156" t="s">
        <v>270</v>
      </c>
      <c r="K3" s="156" t="s">
        <v>271</v>
      </c>
      <c r="L3" s="156" t="s">
        <v>285</v>
      </c>
      <c r="M3" s="156" t="s">
        <v>140</v>
      </c>
      <c r="N3" s="156" t="s">
        <v>141</v>
      </c>
      <c r="O3" s="156" t="s">
        <v>192</v>
      </c>
      <c r="P3" s="352"/>
      <c r="Q3" s="155" t="s">
        <v>124</v>
      </c>
      <c r="R3" s="156" t="s">
        <v>286</v>
      </c>
      <c r="S3" s="156" t="s">
        <v>204</v>
      </c>
      <c r="T3" s="156" t="s">
        <v>287</v>
      </c>
      <c r="U3" s="156" t="s">
        <v>288</v>
      </c>
      <c r="V3" s="156" t="s">
        <v>289</v>
      </c>
      <c r="W3" s="156" t="s">
        <v>290</v>
      </c>
      <c r="X3" s="156" t="s">
        <v>281</v>
      </c>
      <c r="Y3" s="158" t="s">
        <v>282</v>
      </c>
      <c r="Z3" s="156" t="s">
        <v>283</v>
      </c>
      <c r="AA3" s="352"/>
      <c r="AB3" s="155" t="s">
        <v>126</v>
      </c>
      <c r="AC3" s="156" t="s">
        <v>128</v>
      </c>
      <c r="AD3" s="156" t="s">
        <v>129</v>
      </c>
      <c r="AE3" s="156" t="s">
        <v>130</v>
      </c>
      <c r="AF3" s="156" t="s">
        <v>131</v>
      </c>
      <c r="AG3" s="156" t="s">
        <v>132</v>
      </c>
      <c r="AH3" s="352"/>
      <c r="AI3" s="155" t="s">
        <v>122</v>
      </c>
      <c r="AJ3" s="156" t="s">
        <v>201</v>
      </c>
      <c r="AK3" s="156" t="s">
        <v>291</v>
      </c>
      <c r="AL3" s="156" t="s">
        <v>292</v>
      </c>
      <c r="AM3" s="156" t="s">
        <v>211</v>
      </c>
      <c r="AN3" s="156" t="s">
        <v>273</v>
      </c>
      <c r="AO3" s="156" t="s">
        <v>274</v>
      </c>
      <c r="AP3" s="156" t="s">
        <v>275</v>
      </c>
      <c r="AQ3" s="352"/>
      <c r="AR3" s="155" t="s">
        <v>94</v>
      </c>
      <c r="AS3" s="156" t="s">
        <v>224</v>
      </c>
      <c r="AT3" s="156" t="s">
        <v>225</v>
      </c>
      <c r="AU3" s="156" t="s">
        <v>226</v>
      </c>
      <c r="AV3" s="352"/>
      <c r="AW3" s="155" t="s">
        <v>53</v>
      </c>
      <c r="AX3" s="156" t="s">
        <v>58</v>
      </c>
      <c r="AY3" s="156" t="s">
        <v>59</v>
      </c>
      <c r="AZ3" s="156" t="s">
        <v>62</v>
      </c>
      <c r="BA3" s="156" t="s">
        <v>63</v>
      </c>
      <c r="BB3" s="156" t="s">
        <v>64</v>
      </c>
      <c r="BC3" s="156" t="s">
        <v>65</v>
      </c>
      <c r="BD3" s="352"/>
      <c r="BE3" s="155" t="s">
        <v>70</v>
      </c>
      <c r="BF3" s="156" t="s">
        <v>72</v>
      </c>
      <c r="BG3" s="156" t="s">
        <v>245</v>
      </c>
      <c r="BH3" s="156" t="s">
        <v>246</v>
      </c>
      <c r="BI3" s="156" t="s">
        <v>247</v>
      </c>
      <c r="BJ3" s="352"/>
      <c r="BK3" s="155" t="s">
        <v>77</v>
      </c>
      <c r="BL3" s="156" t="s">
        <v>80</v>
      </c>
      <c r="BM3" s="156" t="s">
        <v>82</v>
      </c>
      <c r="BN3" s="156" t="s">
        <v>83</v>
      </c>
      <c r="BO3" s="156" t="s">
        <v>224</v>
      </c>
      <c r="BP3" s="352"/>
      <c r="BQ3" s="155" t="s">
        <v>76</v>
      </c>
      <c r="BR3" s="156" t="s">
        <v>78</v>
      </c>
      <c r="BS3" s="156" t="s">
        <v>79</v>
      </c>
      <c r="BT3" s="352"/>
      <c r="BU3" s="155" t="s">
        <v>237</v>
      </c>
      <c r="BV3" s="156" t="s">
        <v>238</v>
      </c>
      <c r="BW3" s="156" t="s">
        <v>239</v>
      </c>
      <c r="BX3" s="156" t="s">
        <v>240</v>
      </c>
      <c r="BY3" s="156" t="s">
        <v>241</v>
      </c>
      <c r="BZ3" s="156" t="s">
        <v>242</v>
      </c>
      <c r="CA3" s="352"/>
      <c r="CB3" s="155" t="s">
        <v>227</v>
      </c>
      <c r="CC3" s="156" t="s">
        <v>228</v>
      </c>
      <c r="CD3" s="156" t="s">
        <v>229</v>
      </c>
      <c r="CE3" s="156" t="s">
        <v>230</v>
      </c>
      <c r="CF3" s="156" t="s">
        <v>231</v>
      </c>
      <c r="CG3" s="156" t="s">
        <v>293</v>
      </c>
      <c r="CH3" s="352"/>
      <c r="CI3" s="155" t="s">
        <v>92</v>
      </c>
      <c r="CJ3" s="156" t="s">
        <v>93</v>
      </c>
      <c r="CK3" s="156" t="s">
        <v>104</v>
      </c>
      <c r="CL3" s="156" t="s">
        <v>105</v>
      </c>
      <c r="CM3" s="156" t="s">
        <v>106</v>
      </c>
      <c r="CN3" s="156" t="s">
        <v>107</v>
      </c>
      <c r="CO3" s="352"/>
      <c r="CP3" s="155" t="s">
        <v>84</v>
      </c>
      <c r="CQ3" s="156" t="s">
        <v>87</v>
      </c>
      <c r="CR3" s="352"/>
      <c r="CS3" s="155" t="s">
        <v>213</v>
      </c>
      <c r="CT3" s="156" t="s">
        <v>214</v>
      </c>
      <c r="CU3" s="352"/>
      <c r="CV3" s="155" t="s">
        <v>96</v>
      </c>
      <c r="CW3" s="156" t="s">
        <v>97</v>
      </c>
      <c r="CX3" s="156" t="s">
        <v>98</v>
      </c>
      <c r="CY3" s="156" t="s">
        <v>103</v>
      </c>
      <c r="CZ3" s="352"/>
      <c r="DA3" s="155" t="s">
        <v>221</v>
      </c>
      <c r="DB3" s="156" t="s">
        <v>222</v>
      </c>
      <c r="DC3" s="156" t="s">
        <v>223</v>
      </c>
      <c r="DD3" s="352"/>
      <c r="DE3" s="155" t="s">
        <v>111</v>
      </c>
      <c r="DF3" s="156" t="s">
        <v>112</v>
      </c>
      <c r="DG3" s="156" t="s">
        <v>114</v>
      </c>
      <c r="DH3" s="156" t="s">
        <v>115</v>
      </c>
      <c r="DI3" s="156" t="s">
        <v>117</v>
      </c>
      <c r="DJ3" s="352"/>
      <c r="DK3" s="155" t="s">
        <v>215</v>
      </c>
      <c r="DL3" s="156" t="s">
        <v>217</v>
      </c>
      <c r="DM3" s="156" t="s">
        <v>218</v>
      </c>
      <c r="DN3" s="156" t="s">
        <v>219</v>
      </c>
      <c r="DO3" s="352"/>
      <c r="DP3" s="155" t="s">
        <v>113</v>
      </c>
      <c r="DQ3" s="156" t="s">
        <v>116</v>
      </c>
      <c r="DR3" s="352"/>
      <c r="DS3" s="156" t="s">
        <v>43</v>
      </c>
    </row>
    <row r="4" spans="1:123" ht="15.75" customHeight="1" x14ac:dyDescent="0.2">
      <c r="A4" s="40" t="e">
        <f>VLOOKUP(B4,#REF!,2,FALSE)</f>
        <v>#REF!</v>
      </c>
      <c r="B4" s="53" t="s">
        <v>18</v>
      </c>
      <c r="C4" s="159">
        <f>Safety!H4</f>
        <v>49.443750000000001</v>
      </c>
      <c r="D4" s="12">
        <f>Safety!N4</f>
        <v>46.587000000000003</v>
      </c>
      <c r="E4" s="12">
        <f>Safety!T4</f>
        <v>80.993571428571428</v>
      </c>
      <c r="F4" s="160">
        <f>Safety!AB4</f>
        <v>86.504633416279617</v>
      </c>
      <c r="H4" s="12">
        <f>Affordability!H4</f>
        <v>30.504347826086967</v>
      </c>
      <c r="I4" s="12">
        <f>Affordability!R4</f>
        <v>-2.1802453634168727E-4</v>
      </c>
      <c r="J4" s="12">
        <f>Affordability!X4</f>
        <v>65.507155322862133</v>
      </c>
      <c r="K4" s="12">
        <f>Affordability!AH4</f>
        <v>47.43116131563194</v>
      </c>
      <c r="L4" s="12">
        <f>Affordability!AR4</f>
        <v>60.177208175575636</v>
      </c>
      <c r="M4" s="12">
        <f>Affordability!BB4</f>
        <v>0</v>
      </c>
      <c r="N4" s="12">
        <f>Affordability!BL4</f>
        <v>64.527259788090305</v>
      </c>
      <c r="O4" s="160">
        <f>Affordability!BV4</f>
        <v>0</v>
      </c>
      <c r="Q4" s="12">
        <f>Transit!H4</f>
        <v>0</v>
      </c>
      <c r="R4" s="12">
        <f>Transit!N4</f>
        <v>0</v>
      </c>
      <c r="S4" s="12">
        <f>Transit!V4</f>
        <v>0</v>
      </c>
      <c r="T4" s="12">
        <f>Transit!AD4</f>
        <v>0</v>
      </c>
      <c r="U4" s="12">
        <f>Transit!AJ4</f>
        <v>0</v>
      </c>
      <c r="V4" s="12">
        <f>Transit!AP4</f>
        <v>76.519298245614038</v>
      </c>
      <c r="W4" s="12">
        <f>Transit!AV4</f>
        <v>0</v>
      </c>
      <c r="X4">
        <f>Transit!BB4</f>
        <v>0</v>
      </c>
      <c r="Y4" s="12">
        <f>Transit!BH4</f>
        <v>41.381370189748068</v>
      </c>
      <c r="Z4" s="160">
        <f>Transit!BR4</f>
        <v>17.990116555077183</v>
      </c>
      <c r="AB4" s="12">
        <f>Health!H4</f>
        <v>0.28531894934334512</v>
      </c>
      <c r="AC4" s="12">
        <f>Health!N4</f>
        <v>0</v>
      </c>
      <c r="AD4" s="12">
        <f>Health!T4</f>
        <v>11.586666666666673</v>
      </c>
      <c r="AE4" s="12">
        <f>Health!Z4</f>
        <v>79.658333333333331</v>
      </c>
      <c r="AF4" s="12">
        <f>Health!AF4</f>
        <v>0.43005608709995352</v>
      </c>
      <c r="AG4" s="160">
        <f>Health!AL4</f>
        <v>0</v>
      </c>
      <c r="AI4" s="12">
        <f>Travel!H4</f>
        <v>5.2187919463087269</v>
      </c>
      <c r="AJ4" s="12">
        <f>Travel!R4</f>
        <v>24.01030729359497</v>
      </c>
      <c r="AK4" s="12">
        <f>Travel!X4</f>
        <v>71.650543933054394</v>
      </c>
      <c r="AL4" s="12">
        <f>Travel!AD4</f>
        <v>0</v>
      </c>
      <c r="AM4" s="12">
        <f>Travel!AN4</f>
        <v>77.010118851241629</v>
      </c>
      <c r="AN4" s="12">
        <f>Travel!AT4</f>
        <v>73.242639593908635</v>
      </c>
      <c r="AO4" s="12">
        <f>Travel!AZ4</f>
        <v>1.7366834170854271</v>
      </c>
      <c r="AP4" s="160">
        <f>Travel!BJ4</f>
        <v>20.907818829792646</v>
      </c>
      <c r="AR4" s="12">
        <f>Employment!H4</f>
        <v>6.0045714285714435</v>
      </c>
      <c r="AS4" s="12">
        <f>Employment!N4</f>
        <v>42.6</v>
      </c>
      <c r="AT4" s="12">
        <f>Employment!T4</f>
        <v>4.26</v>
      </c>
      <c r="AU4" s="160">
        <f>Employment!AB4</f>
        <v>19.632093956570042</v>
      </c>
      <c r="AW4" s="12">
        <f>Environment!H4</f>
        <v>85.1</v>
      </c>
      <c r="AX4" s="12">
        <f>Environment!N4</f>
        <v>42.55</v>
      </c>
      <c r="AY4" s="12">
        <f>Environment!V4</f>
        <v>1.0783368258906296</v>
      </c>
      <c r="AZ4" s="12">
        <f>Environment!AD4</f>
        <v>15.655822348651796</v>
      </c>
      <c r="BA4" s="12">
        <f>Environment!AL4</f>
        <v>72.277816963435129</v>
      </c>
      <c r="BB4" s="12">
        <f>Environment!AR4</f>
        <v>21.274999999999999</v>
      </c>
      <c r="BC4" s="160">
        <f>Environment!AZ4</f>
        <v>59.625079733051372</v>
      </c>
      <c r="BE4" s="12">
        <f>Education!J4</f>
        <v>6.6442619285216811</v>
      </c>
      <c r="BF4" s="12">
        <f>Education!T4</f>
        <v>53.56542963877498</v>
      </c>
      <c r="BG4" s="12">
        <f>Education!AB4</f>
        <v>9.7838102030274925</v>
      </c>
      <c r="BH4" s="12">
        <f>Education!AL4</f>
        <v>0</v>
      </c>
      <c r="BI4" s="160">
        <f>Education!AV4</f>
        <v>0</v>
      </c>
      <c r="BK4" s="12">
        <f>Entrepreneurship!H4</f>
        <v>0</v>
      </c>
      <c r="BL4" s="12">
        <f>Entrepreneurship!N4</f>
        <v>2.9508771929824564</v>
      </c>
      <c r="BM4" s="12">
        <f>Entrepreneurship!T4</f>
        <v>51.612054794520553</v>
      </c>
      <c r="BN4" s="12">
        <f>Entrepreneurship!Z4</f>
        <v>40.722632519356765</v>
      </c>
      <c r="BO4" s="160">
        <f>Entrepreneurship!AF4</f>
        <v>42.05</v>
      </c>
      <c r="BQ4" s="12">
        <f>'Public space'!J4</f>
        <v>0</v>
      </c>
      <c r="BR4" s="12">
        <f>'Public space'!P4</f>
        <v>0.69734883213272525</v>
      </c>
      <c r="BS4" s="160">
        <f>'Public space'!V4</f>
        <v>1.1997942386831275</v>
      </c>
      <c r="BU4" s="12">
        <f>'Financial services'!H4</f>
        <v>18.876923076923077</v>
      </c>
      <c r="BV4" s="12">
        <f>'Financial services'!N4</f>
        <v>0</v>
      </c>
      <c r="BW4" s="12">
        <f>'Financial services'!T4</f>
        <v>0.15120147874306666</v>
      </c>
      <c r="BX4" s="12">
        <f>'Financial services'!Z4</f>
        <v>0</v>
      </c>
      <c r="BY4" s="12">
        <f>'Financial services'!AF4</f>
        <v>0.48982035928144352</v>
      </c>
      <c r="BZ4" s="160">
        <f>'Financial services'!AL4</f>
        <v>54.533333333333324</v>
      </c>
      <c r="CB4" s="12">
        <f>Diversity!H4</f>
        <v>0</v>
      </c>
      <c r="CC4" s="12">
        <f>Diversity!N4</f>
        <v>0</v>
      </c>
      <c r="CD4" s="12">
        <f>Diversity!T4</f>
        <v>16.220000000000002</v>
      </c>
      <c r="CE4" s="12">
        <f>Diversity!Z4</f>
        <v>5.1566473988439272</v>
      </c>
      <c r="CF4" s="12">
        <f>Diversity!AF4</f>
        <v>0</v>
      </c>
      <c r="CG4" s="160">
        <f>Diversity!AL4</f>
        <v>40.302312390924968</v>
      </c>
      <c r="CI4" s="12">
        <f>'Digital access'!H4</f>
        <v>5.7714285714285687</v>
      </c>
      <c r="CJ4" s="12">
        <f>'Digital access'!R4</f>
        <v>45.841162217461623</v>
      </c>
      <c r="CK4" s="12">
        <f>'Digital access'!X4</f>
        <v>16.16</v>
      </c>
      <c r="CL4" s="12">
        <f>'Digital access'!AD4</f>
        <v>80.800000000000011</v>
      </c>
      <c r="CM4" s="12">
        <f>'Digital access'!AJ4</f>
        <v>60.6</v>
      </c>
      <c r="CN4" s="160">
        <f>'Digital access'!AP4</f>
        <v>20.200000000000003</v>
      </c>
      <c r="CP4" s="12">
        <f>Music!H4</f>
        <v>2.9270547945205534</v>
      </c>
      <c r="CQ4" s="160">
        <f>Music!N4</f>
        <v>4.8562500000000002</v>
      </c>
      <c r="CS4">
        <f>'Creative arts'!H4</f>
        <v>0</v>
      </c>
      <c r="CT4" s="160">
        <f>'Creative arts'!N4</f>
        <v>2.2312499999999997</v>
      </c>
      <c r="CV4" s="12">
        <f>Sports!H4</f>
        <v>2.9307692307692257</v>
      </c>
      <c r="CW4" s="12">
        <f>Sports!N4</f>
        <v>1.9291139240506323</v>
      </c>
      <c r="CX4" s="12">
        <f>Sports!X4</f>
        <v>54.929840435334384</v>
      </c>
      <c r="CY4" s="160">
        <f>Sports!AH4</f>
        <v>54.681064315598839</v>
      </c>
      <c r="DA4" s="12">
        <f>Film!H4</f>
        <v>1.8975</v>
      </c>
      <c r="DB4" s="12">
        <f>Film!R4</f>
        <v>5.7002864209560817</v>
      </c>
      <c r="DC4" s="160">
        <f>Film!Z4</f>
        <v>1.3463311726481257</v>
      </c>
      <c r="DE4" s="12">
        <f ca="1">'Civic engagement'!H4</f>
        <v>45.3</v>
      </c>
      <c r="DF4" s="12">
        <f>'Civic engagement'!N4</f>
        <v>28.798969072164944</v>
      </c>
      <c r="DG4" s="12">
        <f>'Civic engagement'!T4</f>
        <v>0.58984375</v>
      </c>
      <c r="DH4" s="12">
        <f>'Civic engagement'!Z4</f>
        <v>0</v>
      </c>
      <c r="DI4" s="160">
        <f>'Civic engagement'!AF4</f>
        <v>0</v>
      </c>
      <c r="DK4" s="12">
        <f>'Food and nightlife'!J4</f>
        <v>1.1567241303927109</v>
      </c>
      <c r="DL4" s="12">
        <f>'Food and nightlife'!P4</f>
        <v>0</v>
      </c>
      <c r="DM4" s="12">
        <f>'Food and nightlife'!V4</f>
        <v>0.92469135802469282</v>
      </c>
      <c r="DN4" s="160">
        <f>'Food and nightlife'!AF4</f>
        <v>51.797885457176072</v>
      </c>
      <c r="DP4" s="12">
        <f>Fashion!H4</f>
        <v>0</v>
      </c>
      <c r="DQ4" s="160">
        <f>Fashion!N4</f>
        <v>3.9666666666666677</v>
      </c>
      <c r="DS4" s="60">
        <v>32.200000000000003</v>
      </c>
    </row>
    <row r="5" spans="1:123" ht="15.75" customHeight="1" x14ac:dyDescent="0.2">
      <c r="A5" s="161" t="e">
        <f>VLOOKUP(B5,#REF!,2,FALSE)</f>
        <v>#REF!</v>
      </c>
      <c r="B5" s="62" t="s">
        <v>118</v>
      </c>
      <c r="C5" s="159">
        <f>Safety!H5</f>
        <v>86.911124999999998</v>
      </c>
      <c r="D5" s="12">
        <f>Safety!N5</f>
        <v>87.9</v>
      </c>
      <c r="E5" s="12">
        <f>Safety!T5</f>
        <v>64.983214285714283</v>
      </c>
      <c r="F5" s="160">
        <f>Safety!AB5</f>
        <v>84.81353044815458</v>
      </c>
      <c r="H5" s="12">
        <f>Affordability!H5</f>
        <v>7.6260869565217542</v>
      </c>
      <c r="I5" s="12">
        <f>Affordability!R5</f>
        <v>85.624777992746331</v>
      </c>
      <c r="J5" s="12">
        <f>Affordability!X5</f>
        <v>79.282024432809763</v>
      </c>
      <c r="K5" s="12">
        <f>Affordability!AH5</f>
        <v>84.310188757946165</v>
      </c>
      <c r="L5" s="12">
        <f>Affordability!AR5</f>
        <v>87.44835752793162</v>
      </c>
      <c r="M5" s="12">
        <f>Affordability!BB5</f>
        <v>79.083108464807452</v>
      </c>
      <c r="N5" s="12">
        <f>Affordability!BL5</f>
        <v>83.809609277241847</v>
      </c>
      <c r="O5" s="160">
        <f>Affordability!BV5</f>
        <v>87.153153047750934</v>
      </c>
      <c r="Q5" s="12">
        <f>Transit!H5</f>
        <v>8.8089528377298212</v>
      </c>
      <c r="R5" s="12">
        <f>Transit!N5</f>
        <v>71.464285714285708</v>
      </c>
      <c r="S5" s="12">
        <f>Transit!V5</f>
        <v>87</v>
      </c>
      <c r="T5" s="12">
        <f>Transit!AD5</f>
        <v>78.219909603658536</v>
      </c>
      <c r="U5" s="12">
        <f>Transit!AJ5</f>
        <v>63.523809523809518</v>
      </c>
      <c r="V5" s="12">
        <f>Transit!AP5</f>
        <v>71.431578947368422</v>
      </c>
      <c r="W5" s="12">
        <f>Transit!AV5</f>
        <v>72.177777777777777</v>
      </c>
      <c r="X5">
        <f>Transit!BB5</f>
        <v>87</v>
      </c>
      <c r="Y5" s="12">
        <f>Transit!BH5</f>
        <v>14.874338560586777</v>
      </c>
      <c r="Z5" s="160">
        <f>Transit!BR5</f>
        <v>85.58649783985085</v>
      </c>
      <c r="AB5" s="12">
        <f>Health!H5</f>
        <v>0.93747654784240386</v>
      </c>
      <c r="AC5" s="12">
        <f>Health!N5</f>
        <v>0.24757834757835082</v>
      </c>
      <c r="AD5" s="12">
        <f>Health!T5</f>
        <v>9.9096491228070267</v>
      </c>
      <c r="AE5" s="12">
        <f>Health!Z5</f>
        <v>65.174999999999997</v>
      </c>
      <c r="AF5" s="12">
        <f>Health!AF5</f>
        <v>3.3831078851863996</v>
      </c>
      <c r="AG5" s="160">
        <f>Health!AL5</f>
        <v>57.933333333333323</v>
      </c>
      <c r="AI5" s="12">
        <f>Travel!H5</f>
        <v>58.276510067114096</v>
      </c>
      <c r="AJ5" s="12">
        <f>Travel!R5</f>
        <v>83.627384891450163</v>
      </c>
      <c r="AK5" s="12">
        <f>Travel!X5</f>
        <v>64.528870292887035</v>
      </c>
      <c r="AL5" s="12">
        <f>Travel!AD5</f>
        <v>0.27721925133690412</v>
      </c>
      <c r="AM5" s="12">
        <f>Travel!AN5</f>
        <v>86.36411433840766</v>
      </c>
      <c r="AN5" s="12">
        <f>Travel!AT5</f>
        <v>73.242639593908635</v>
      </c>
      <c r="AO5" s="12">
        <f>Travel!AZ5</f>
        <v>60.78391959798995</v>
      </c>
      <c r="AP5" s="160">
        <f>Travel!BJ5</f>
        <v>85.253592722814687</v>
      </c>
      <c r="AR5" s="12">
        <f>Employment!H5</f>
        <v>48.68571428571429</v>
      </c>
      <c r="AS5" s="12">
        <f>Employment!N5</f>
        <v>85.2</v>
      </c>
      <c r="AT5" s="12">
        <f>Employment!T5</f>
        <v>6.39</v>
      </c>
      <c r="AU5" s="160">
        <f>Employment!AB5</f>
        <v>19.00446317730049</v>
      </c>
      <c r="AW5" s="12">
        <f>Environment!H5</f>
        <v>85.1</v>
      </c>
      <c r="AX5" s="12">
        <f>Environment!N5</f>
        <v>85.1</v>
      </c>
      <c r="AY5" s="12">
        <f>Environment!V5</f>
        <v>9.4518143115167383</v>
      </c>
      <c r="AZ5" s="12">
        <f>Environment!AD5</f>
        <v>26.812611727272728</v>
      </c>
      <c r="BA5" s="12">
        <f>Environment!AL5</f>
        <v>61.958043008636459</v>
      </c>
      <c r="BB5" s="12">
        <f>Environment!AR5</f>
        <v>26.59375</v>
      </c>
      <c r="BC5" s="160">
        <f>Environment!AZ5</f>
        <v>55.797927283571511</v>
      </c>
      <c r="BE5" s="12">
        <f>Education!J5</f>
        <v>30.120608706512794</v>
      </c>
      <c r="BF5" s="12">
        <f>Education!T5</f>
        <v>77.072393840809696</v>
      </c>
      <c r="BG5" s="12">
        <f>Education!AB5</f>
        <v>11.315143325077351</v>
      </c>
      <c r="BH5" s="12">
        <f>Education!AL5</f>
        <v>83.991136353721345</v>
      </c>
      <c r="BI5" s="160">
        <f>Education!AV5</f>
        <v>76.747869283943956</v>
      </c>
      <c r="BK5" s="12">
        <f>Entrepreneurship!H5</f>
        <v>12.01428571428572</v>
      </c>
      <c r="BL5" s="12">
        <f>Entrepreneurship!N5</f>
        <v>8.1149122807017573</v>
      </c>
      <c r="BM5" s="12">
        <f>Entrepreneurship!T5</f>
        <v>13.594246575342474</v>
      </c>
      <c r="BN5" s="12">
        <f>Entrepreneurship!Z5</f>
        <v>62.160869565217396</v>
      </c>
      <c r="BO5" s="160">
        <f>Entrepreneurship!AF5</f>
        <v>0</v>
      </c>
      <c r="BQ5" s="12">
        <f>'Public space'!J5</f>
        <v>0.79028561277687503</v>
      </c>
      <c r="BR5" s="12">
        <f>'Public space'!P5</f>
        <v>0.16365422396857196</v>
      </c>
      <c r="BS5" s="160">
        <f>'Public space'!V5</f>
        <v>4.1135802469135747</v>
      </c>
      <c r="BU5" s="12">
        <f>'Financial services'!H5</f>
        <v>18.876923076923077</v>
      </c>
      <c r="BV5" s="12">
        <f>'Financial services'!N5</f>
        <v>0</v>
      </c>
      <c r="BW5" s="12">
        <f>'Financial services'!T5</f>
        <v>1.8144177449168115</v>
      </c>
      <c r="BX5" s="12">
        <f>'Financial services'!Z5</f>
        <v>2.2664987405541552</v>
      </c>
      <c r="BY5" s="12">
        <f>'Financial services'!AF5</f>
        <v>2.9389221556886262</v>
      </c>
      <c r="BZ5" s="160">
        <f>'Financial services'!AL5</f>
        <v>54.533333333333324</v>
      </c>
      <c r="CB5" s="12">
        <f>Diversity!H5</f>
        <v>0</v>
      </c>
      <c r="CC5" s="12">
        <f>Diversity!N5</f>
        <v>60.456363636363641</v>
      </c>
      <c r="CD5" s="12">
        <f>Diversity!T5</f>
        <v>81.100000000000009</v>
      </c>
      <c r="CE5" s="12">
        <f>Diversity!Z5</f>
        <v>30.002312138728321</v>
      </c>
      <c r="CF5" s="12">
        <f>Diversity!AF5</f>
        <v>65.834117647058818</v>
      </c>
      <c r="CG5" s="160">
        <f>Diversity!AL5</f>
        <v>78.127748691099484</v>
      </c>
      <c r="CI5" s="12">
        <f>'Digital access'!H5</f>
        <v>61.561904761904763</v>
      </c>
      <c r="CJ5" s="12">
        <f>'Digital access'!R5</f>
        <v>76.38343853319266</v>
      </c>
      <c r="CK5" s="12">
        <f>'Digital access'!X5</f>
        <v>24.240000000000002</v>
      </c>
      <c r="CL5" s="12">
        <f>'Digital access'!AD5</f>
        <v>80.800000000000011</v>
      </c>
      <c r="CM5" s="12">
        <f>'Digital access'!AJ5</f>
        <v>80.800000000000011</v>
      </c>
      <c r="CN5" s="160">
        <f>'Digital access'!AP5</f>
        <v>80.800000000000011</v>
      </c>
      <c r="CP5" s="12">
        <f>Music!H5</f>
        <v>5.0558219178082195</v>
      </c>
      <c r="CQ5" s="160">
        <f>Music!N5</f>
        <v>42.734999999999999</v>
      </c>
      <c r="CS5">
        <f>'Creative arts'!H5</f>
        <v>77.400000000000006</v>
      </c>
      <c r="CT5" s="160">
        <f>'Creative arts'!N5</f>
        <v>5.578125</v>
      </c>
      <c r="CV5" s="12">
        <f>Sports!H5</f>
        <v>0</v>
      </c>
      <c r="CW5" s="12">
        <f>Sports!N5</f>
        <v>3.8582278481012646</v>
      </c>
      <c r="CX5" s="12">
        <f>Sports!X5</f>
        <v>75.916784119610583</v>
      </c>
      <c r="CY5" s="160">
        <f>Sports!AH5</f>
        <v>76.08450223491387</v>
      </c>
      <c r="DA5" s="12">
        <f>Film!H5</f>
        <v>33.206249999999997</v>
      </c>
      <c r="DB5" s="12">
        <f>Film!R5</f>
        <v>74.315216258796937</v>
      </c>
      <c r="DC5" s="160">
        <f>Film!Z5</f>
        <v>20.582149664344207</v>
      </c>
      <c r="DE5" s="12">
        <f ca="1">'Civic engagement'!H5</f>
        <v>45.3</v>
      </c>
      <c r="DF5" s="12">
        <f>'Civic engagement'!N5</f>
        <v>75.5</v>
      </c>
      <c r="DG5" s="12">
        <f>'Civic engagement'!T5</f>
        <v>22.4140625</v>
      </c>
      <c r="DH5" s="12">
        <f>'Civic engagement'!Z5</f>
        <v>0</v>
      </c>
      <c r="DI5" s="160">
        <f>'Civic engagement'!AF5</f>
        <v>11.324999999999999</v>
      </c>
      <c r="DK5" s="12">
        <f>'Food and nightlife'!J5</f>
        <v>7.8324431634862348</v>
      </c>
      <c r="DL5" s="12">
        <f>'Food and nightlife'!P5</f>
        <v>74.900000000000006</v>
      </c>
      <c r="DM5" s="12">
        <f>'Food and nightlife'!V5</f>
        <v>13.87037037037037</v>
      </c>
      <c r="DN5" s="160">
        <f>'Food and nightlife'!AF5</f>
        <v>74.018293529397141</v>
      </c>
      <c r="DP5" s="12">
        <f>Fashion!H5</f>
        <v>20.59615384615384</v>
      </c>
      <c r="DQ5" s="160">
        <f>Fashion!N5</f>
        <v>3.9666666666666677</v>
      </c>
      <c r="DS5" s="60">
        <v>23</v>
      </c>
    </row>
    <row r="6" spans="1:123" ht="15.75" customHeight="1" x14ac:dyDescent="0.2">
      <c r="A6" s="57" t="e">
        <f>VLOOKUP(B6,#REF!,2,FALSE)</f>
        <v>#REF!</v>
      </c>
      <c r="B6" s="64" t="s">
        <v>142</v>
      </c>
      <c r="C6" s="159">
        <f>Safety!H6</f>
        <v>17.140500000000014</v>
      </c>
      <c r="D6" s="12">
        <f>Safety!N6</f>
        <v>87.9</v>
      </c>
      <c r="E6" s="12">
        <f>Safety!T6</f>
        <v>38.456249999999997</v>
      </c>
      <c r="F6" s="160">
        <f>Safety!AB6</f>
        <v>83.473688815343991</v>
      </c>
      <c r="H6" s="12">
        <f>Affordability!H6</f>
        <v>61.008695652173913</v>
      </c>
      <c r="I6" s="12">
        <f>Affordability!R6</f>
        <v>79.202771893046744</v>
      </c>
      <c r="J6" s="12">
        <f>Affordability!X6</f>
        <v>69.792670157068045</v>
      </c>
      <c r="K6" s="12">
        <f>Affordability!AH6</f>
        <v>73.749602076694075</v>
      </c>
      <c r="L6" s="12">
        <f>Affordability!AR6</f>
        <v>83.116528491946156</v>
      </c>
      <c r="M6" s="12">
        <f>Affordability!BB6</f>
        <v>69.818681011316627</v>
      </c>
      <c r="N6" s="12">
        <f>Affordability!BL6</f>
        <v>71.564723528337169</v>
      </c>
      <c r="O6" s="160">
        <f>Affordability!BV6</f>
        <v>82.581881569301899</v>
      </c>
      <c r="Q6" s="12">
        <f>Transit!H6</f>
        <v>1.679496402877702</v>
      </c>
      <c r="R6" s="12">
        <f>Transit!N6</f>
        <v>65.25</v>
      </c>
      <c r="S6" s="12">
        <f>Transit!V6</f>
        <v>0.71227845923010447</v>
      </c>
      <c r="T6" s="12">
        <f>Transit!AD6</f>
        <v>0.37477067123724567</v>
      </c>
      <c r="U6" s="12">
        <f>Transit!AJ6</f>
        <v>44.650793650793652</v>
      </c>
      <c r="V6" s="12">
        <f>Transit!AP6</f>
        <v>64.00350877192983</v>
      </c>
      <c r="W6" s="12">
        <f>Transit!AV6</f>
        <v>58.644444444444453</v>
      </c>
      <c r="X6">
        <f>Transit!BB6</f>
        <v>0</v>
      </c>
      <c r="Y6" s="12">
        <f>Transit!BH6</f>
        <v>15.915979120875425</v>
      </c>
      <c r="Z6" s="160">
        <f>Transit!BR6</f>
        <v>83.734994811887475</v>
      </c>
      <c r="AB6" s="12">
        <f>Health!H6</f>
        <v>3.5868667917448414</v>
      </c>
      <c r="AC6" s="12">
        <f>Health!N6</f>
        <v>7.6254131054131111</v>
      </c>
      <c r="AD6" s="12">
        <f>Health!T6</f>
        <v>7.6228070175438667</v>
      </c>
      <c r="AE6" s="12">
        <f>Health!Z6</f>
        <v>50.691666666666663</v>
      </c>
      <c r="AF6" s="12">
        <f>Health!AF6</f>
        <v>0.37271527548662636</v>
      </c>
      <c r="AG6" s="160">
        <f>Health!AL6</f>
        <v>6.2071428571428537</v>
      </c>
      <c r="AI6" s="12">
        <f>Travel!H6</f>
        <v>55.377181208053685</v>
      </c>
      <c r="AJ6" s="12">
        <f>Travel!R6</f>
        <v>67.424208398832249</v>
      </c>
      <c r="AK6" s="12">
        <f>Travel!X6</f>
        <v>65.071129707112959</v>
      </c>
      <c r="AL6" s="12">
        <f>Travel!AD6</f>
        <v>4.3431016042780781</v>
      </c>
      <c r="AM6" s="12">
        <f>Travel!AN6</f>
        <v>85.971981401424202</v>
      </c>
      <c r="AN6" s="12">
        <f>Travel!AT6</f>
        <v>68.856852791878183</v>
      </c>
      <c r="AO6" s="12">
        <f>Travel!AZ6</f>
        <v>4.7758793969849238</v>
      </c>
      <c r="AP6" s="160">
        <f>Travel!BJ6</f>
        <v>75.231716802280403</v>
      </c>
      <c r="AR6" s="12">
        <f>Employment!H6</f>
        <v>83.090285714285713</v>
      </c>
      <c r="AS6" s="12">
        <f>Employment!N6</f>
        <v>85.2</v>
      </c>
      <c r="AT6" s="12">
        <f>Employment!T6</f>
        <v>0</v>
      </c>
      <c r="AU6" s="160">
        <f>Employment!AB6</f>
        <v>20.615887306956818</v>
      </c>
      <c r="AW6" s="12">
        <f>Environment!H6</f>
        <v>0</v>
      </c>
      <c r="AX6" s="12">
        <f>Environment!N6</f>
        <v>85.1</v>
      </c>
      <c r="AY6" s="12">
        <f>Environment!V6</f>
        <v>3.6534214811242069</v>
      </c>
      <c r="AZ6" s="12">
        <f>Environment!AD6</f>
        <v>9.5299069056248431</v>
      </c>
      <c r="BA6" s="12">
        <f>Environment!AL6</f>
        <v>65.660821871275601</v>
      </c>
      <c r="BB6" s="12">
        <f>Environment!AR6</f>
        <v>23.934374999999999</v>
      </c>
      <c r="BC6" s="160">
        <f>Environment!AZ6</f>
        <v>0</v>
      </c>
      <c r="BE6" s="12">
        <f>Education!J6</f>
        <v>4.425681199516915</v>
      </c>
      <c r="BF6" s="12">
        <f>Education!T6</f>
        <v>82.895194890564525</v>
      </c>
      <c r="BG6" s="12">
        <f>Education!AB6</f>
        <v>46.046674886164254</v>
      </c>
      <c r="BH6" s="12">
        <f>Education!AL6</f>
        <v>72.247895463256242</v>
      </c>
      <c r="BI6" s="160">
        <f>Education!AV6</f>
        <v>64.777409836065573</v>
      </c>
      <c r="BK6" s="12">
        <f>Entrepreneurship!H6</f>
        <v>4.0047619047619021</v>
      </c>
      <c r="BL6" s="12">
        <f>Entrepreneurship!N6</f>
        <v>1.475438596491234</v>
      </c>
      <c r="BM6" s="12">
        <f>Entrepreneurship!T6</f>
        <v>32.948767123287674</v>
      </c>
      <c r="BN6" s="12">
        <f>Entrepreneurship!Z6</f>
        <v>67.119714115544966</v>
      </c>
      <c r="BO6" s="160">
        <f>Entrepreneurship!AF6</f>
        <v>0</v>
      </c>
      <c r="BQ6" s="12">
        <f>'Public space'!J6</f>
        <v>0.10490204307207507</v>
      </c>
      <c r="BR6" s="12">
        <f>'Public space'!P6</f>
        <v>17.232789783889977</v>
      </c>
      <c r="BS6" s="160">
        <f>'Public space'!V6</f>
        <v>1.3711934156378582</v>
      </c>
      <c r="BU6" s="12">
        <f>'Financial services'!H6</f>
        <v>6.292307692307693</v>
      </c>
      <c r="BV6" s="12">
        <f>'Financial services'!N6</f>
        <v>14.435294117647054</v>
      </c>
      <c r="BW6" s="12">
        <f>'Financial services'!T6</f>
        <v>4.8384473197781794</v>
      </c>
      <c r="BX6" s="12">
        <f>'Financial services'!Z6</f>
        <v>6.3874055415617095</v>
      </c>
      <c r="BY6" s="12">
        <f>'Financial services'!AF6</f>
        <v>0.48982035928144352</v>
      </c>
      <c r="BZ6" s="160">
        <f>'Financial services'!AL6</f>
        <v>0</v>
      </c>
      <c r="CB6" s="12">
        <f>Diversity!H6</f>
        <v>0</v>
      </c>
      <c r="CC6" s="12">
        <f>Diversity!N6</f>
        <v>47.185454545454547</v>
      </c>
      <c r="CD6" s="12">
        <f>Diversity!T6</f>
        <v>32.440000000000005</v>
      </c>
      <c r="CE6" s="12">
        <f>Diversity!Z6</f>
        <v>24.845664739884395</v>
      </c>
      <c r="CF6" s="12">
        <f>Diversity!AF6</f>
        <v>31.485882352941175</v>
      </c>
      <c r="CG6" s="160">
        <f>Diversity!AL6</f>
        <v>53.252835951134372</v>
      </c>
      <c r="CI6" s="12">
        <f>'Digital access'!H6</f>
        <v>3.8476190476190455</v>
      </c>
      <c r="CJ6" s="12">
        <f>'Digital access'!R6</f>
        <v>59.157100941412523</v>
      </c>
      <c r="CK6" s="12">
        <f>'Digital access'!X6</f>
        <v>32.32</v>
      </c>
      <c r="CL6" s="12">
        <f>'Digital access'!AD6</f>
        <v>80.800000000000011</v>
      </c>
      <c r="CM6" s="12">
        <f>'Digital access'!AJ6</f>
        <v>33.666666666666664</v>
      </c>
      <c r="CN6" s="160">
        <f>'Digital access'!AP6</f>
        <v>0</v>
      </c>
      <c r="CP6" s="12">
        <f>Music!H6</f>
        <v>2.3948630136986395</v>
      </c>
      <c r="CQ6" s="160">
        <f>Music!N6</f>
        <v>6.7987500000000001</v>
      </c>
      <c r="CS6">
        <f>'Creative arts'!H6</f>
        <v>77.400000000000006</v>
      </c>
      <c r="CT6" s="160">
        <f>'Creative arts'!N6</f>
        <v>4.4624999999999995</v>
      </c>
      <c r="CV6" s="12">
        <f>Sports!H6</f>
        <v>5.861538461538462</v>
      </c>
      <c r="CW6" s="12">
        <f>Sports!N6</f>
        <v>7.9575949367088601</v>
      </c>
      <c r="CX6" s="12">
        <f>Sports!X6</f>
        <v>71.941940960023587</v>
      </c>
      <c r="CY6" s="160">
        <f>Sports!AH6</f>
        <v>72.223390343310299</v>
      </c>
      <c r="DA6" s="12">
        <f>Film!H6</f>
        <v>9.4875000000000007</v>
      </c>
      <c r="DB6" s="12">
        <f>Film!R6</f>
        <v>64.96230222671204</v>
      </c>
      <c r="DC6" s="160">
        <f>Film!Z6</f>
        <v>1.218775558832752</v>
      </c>
      <c r="DE6" s="12">
        <f ca="1">'Civic engagement'!H6</f>
        <v>45.3</v>
      </c>
      <c r="DF6" s="12">
        <f>'Civic engagement'!N6</f>
        <v>38.116833743986248</v>
      </c>
      <c r="DG6" s="12">
        <f>'Civic engagement'!T6</f>
        <v>4.12890625</v>
      </c>
      <c r="DH6" s="12">
        <f>'Civic engagement'!Z6</f>
        <v>0</v>
      </c>
      <c r="DI6" s="160">
        <f>'Civic engagement'!AF6</f>
        <v>0</v>
      </c>
      <c r="DK6" s="12">
        <f>'Food and nightlife'!J6</f>
        <v>2.4585215834602976</v>
      </c>
      <c r="DL6" s="12">
        <f>'Food and nightlife'!P6</f>
        <v>24.966666666666661</v>
      </c>
      <c r="DM6" s="12">
        <f>'Food and nightlife'!V6</f>
        <v>3.6987654320987713</v>
      </c>
      <c r="DN6" s="160">
        <f>'Food and nightlife'!AF6</f>
        <v>71.438200360978385</v>
      </c>
      <c r="DP6" s="12">
        <f>Fashion!H6</f>
        <v>1.3730769230769206</v>
      </c>
      <c r="DQ6" s="160">
        <f>Fashion!N6</f>
        <v>7.9333333333333353</v>
      </c>
      <c r="DS6" s="60">
        <v>25.3</v>
      </c>
    </row>
    <row r="7" spans="1:123" ht="15.75" customHeight="1" x14ac:dyDescent="0.2">
      <c r="A7" s="75" t="e">
        <f>VLOOKUP(B7,#REF!,2,FALSE)</f>
        <v>#REF!</v>
      </c>
      <c r="B7" s="65" t="s">
        <v>143</v>
      </c>
      <c r="C7" s="159">
        <f>Safety!H7</f>
        <v>60.101624999999999</v>
      </c>
      <c r="D7" s="12">
        <f>Safety!N7</f>
        <v>64.167000000000002</v>
      </c>
      <c r="E7" s="12">
        <f>Safety!T7</f>
        <v>87.9</v>
      </c>
      <c r="F7" s="160">
        <f>Safety!AB7</f>
        <v>86.463481497975707</v>
      </c>
      <c r="H7" s="12">
        <f>Affordability!H7</f>
        <v>49.5695652173913</v>
      </c>
      <c r="I7" s="12">
        <f>Affordability!R7</f>
        <v>78.289381114162282</v>
      </c>
      <c r="J7" s="12">
        <f>Affordability!X7</f>
        <v>0</v>
      </c>
      <c r="K7" s="12">
        <f>Affordability!AH7</f>
        <v>69.252007802991471</v>
      </c>
      <c r="L7" s="12">
        <f>Affordability!AR7</f>
        <v>80.771584992305151</v>
      </c>
      <c r="M7" s="12">
        <f>Affordability!BB7</f>
        <v>48.002759265273561</v>
      </c>
      <c r="N7" s="12">
        <f>Affordability!BL7</f>
        <v>87.7</v>
      </c>
      <c r="O7" s="160">
        <f>Affordability!BV7</f>
        <v>81.103811279708324</v>
      </c>
      <c r="Q7" s="12">
        <f>Transit!H7</f>
        <v>0</v>
      </c>
      <c r="R7" s="12">
        <f>Transit!N7</f>
        <v>0</v>
      </c>
      <c r="S7" s="12">
        <f>Transit!V7</f>
        <v>0</v>
      </c>
      <c r="T7" s="12">
        <f>Transit!AD7</f>
        <v>0</v>
      </c>
      <c r="U7" s="12">
        <f>Transit!AJ7</f>
        <v>75.492063492063494</v>
      </c>
      <c r="V7" s="12">
        <f>Transit!AP7</f>
        <v>87</v>
      </c>
      <c r="W7" s="12">
        <f>Transit!AV7</f>
        <v>87</v>
      </c>
      <c r="X7">
        <f>Transit!BB7</f>
        <v>0</v>
      </c>
      <c r="Y7" s="12">
        <f>Transit!BH7</f>
        <v>60.508310514771068</v>
      </c>
      <c r="Z7" s="160">
        <f>Transit!BR7</f>
        <v>87</v>
      </c>
      <c r="AB7" s="12">
        <f>Health!H7</f>
        <v>8.151969981239314E-2</v>
      </c>
      <c r="AC7" s="12">
        <f>Health!N7</f>
        <v>0</v>
      </c>
      <c r="AD7" s="12">
        <f>Health!T7</f>
        <v>4.5736842105263227</v>
      </c>
      <c r="AE7" s="12">
        <f>Health!Z7</f>
        <v>0</v>
      </c>
      <c r="AF7" s="12">
        <f>Health!AF7</f>
        <v>0.65941933355327442</v>
      </c>
      <c r="AG7" s="160">
        <f>Health!AL7</f>
        <v>64.140476190476207</v>
      </c>
      <c r="AI7" s="12">
        <f>Travel!H7</f>
        <v>9.8577181208053677</v>
      </c>
      <c r="AJ7" s="12">
        <f>Travel!R7</f>
        <v>0</v>
      </c>
      <c r="AK7" s="12">
        <f>Travel!X7</f>
        <v>86.761506276150627</v>
      </c>
      <c r="AL7" s="12">
        <f>Travel!AD7</f>
        <v>0</v>
      </c>
      <c r="AM7" s="12">
        <f>Travel!AN7</f>
        <v>85.543084022339286</v>
      </c>
      <c r="AN7" s="12">
        <f>Travel!AT7</f>
        <v>13.157360406091378</v>
      </c>
      <c r="AO7" s="12">
        <f>Travel!AZ7</f>
        <v>2.6050251256281403</v>
      </c>
      <c r="AP7" s="160">
        <f>Travel!BJ7</f>
        <v>76.480689044696319</v>
      </c>
      <c r="AR7" s="12">
        <f>Employment!H7</f>
        <v>30.83428571428572</v>
      </c>
      <c r="AS7" s="12">
        <f>Employment!N7</f>
        <v>42.6</v>
      </c>
      <c r="AT7" s="12">
        <f>Employment!T7</f>
        <v>27.689999999999998</v>
      </c>
      <c r="AU7" s="160">
        <f>Employment!AB7</f>
        <v>13.278342015548018</v>
      </c>
      <c r="AW7" s="12">
        <f>Environment!H7</f>
        <v>0</v>
      </c>
      <c r="AX7" s="12">
        <f>Environment!N7</f>
        <v>28.366666666666664</v>
      </c>
      <c r="AY7" s="12">
        <f>Environment!V7</f>
        <v>4.3307232359998844</v>
      </c>
      <c r="AZ7" s="12">
        <f>Environment!AD7</f>
        <v>17.814802240191383</v>
      </c>
      <c r="BA7" s="12">
        <f>Environment!AL7</f>
        <v>59.373450071615949</v>
      </c>
      <c r="BB7" s="12">
        <f>Environment!AR7</f>
        <v>15.956249999999999</v>
      </c>
      <c r="BC7" s="160">
        <f>Environment!AZ7</f>
        <v>42.409905340635689</v>
      </c>
      <c r="BE7" s="12">
        <f>Education!J7</f>
        <v>9.8564485004178923</v>
      </c>
      <c r="BF7" s="12">
        <f>Education!T7</f>
        <v>40.719156400273384</v>
      </c>
      <c r="BG7" s="12">
        <f>Education!AB7</f>
        <v>35.020242444584113</v>
      </c>
      <c r="BH7" s="12">
        <f>Education!AL7</f>
        <v>72.007251783267563</v>
      </c>
      <c r="BI7" s="160">
        <f>Education!AV7</f>
        <v>61.888844999999989</v>
      </c>
      <c r="BK7" s="12">
        <f>Entrepreneurship!H7</f>
        <v>12.01428571428572</v>
      </c>
      <c r="BL7" s="12">
        <f>Entrepreneurship!N7</f>
        <v>0.73771929824562299</v>
      </c>
      <c r="BM7" s="12">
        <f>Entrepreneurship!T7</f>
        <v>14.285479452054807</v>
      </c>
      <c r="BN7" s="12">
        <f>Entrepreneurship!Z7</f>
        <v>30.754854079809409</v>
      </c>
      <c r="BO7" s="160">
        <f>Entrepreneurship!AF7</f>
        <v>0</v>
      </c>
      <c r="BQ7" s="12">
        <f>'Public space'!J7</f>
        <v>3.6944396653766191E-2</v>
      </c>
      <c r="BR7" s="12">
        <f>'Public space'!P7</f>
        <v>3.8185985592665998E-2</v>
      </c>
      <c r="BS7" s="160">
        <f>'Public space'!V7</f>
        <v>0.34279835390946162</v>
      </c>
      <c r="BU7" s="12">
        <f>'Financial services'!H7</f>
        <v>18.876923076923077</v>
      </c>
      <c r="BV7" s="12">
        <f>'Financial services'!N7</f>
        <v>0</v>
      </c>
      <c r="BW7" s="12">
        <f>'Financial services'!T7</f>
        <v>4.5360443622920466</v>
      </c>
      <c r="BX7" s="12">
        <f>'Financial services'!Z7</f>
        <v>4.5329974811083105</v>
      </c>
      <c r="BY7" s="12">
        <f>'Financial services'!AF7</f>
        <v>4.4083832335329447</v>
      </c>
      <c r="BZ7" s="160">
        <f>'Financial services'!AL7</f>
        <v>54.533333333333324</v>
      </c>
      <c r="CB7" s="12">
        <f>Diversity!H7</f>
        <v>0</v>
      </c>
      <c r="CC7" s="12">
        <f>Diversity!N7</f>
        <v>19.90636363636364</v>
      </c>
      <c r="CD7" s="12">
        <f>Diversity!T7</f>
        <v>8.1100000000000012</v>
      </c>
      <c r="CE7" s="12">
        <f>Diversity!Z7</f>
        <v>13.594797687861268</v>
      </c>
      <c r="CF7" s="12">
        <f>Diversity!AF7</f>
        <v>13.357647058823529</v>
      </c>
      <c r="CG7" s="160">
        <f>Diversity!AL7</f>
        <v>14.188961605584652</v>
      </c>
      <c r="CI7" s="12">
        <f>'Digital access'!H7</f>
        <v>0</v>
      </c>
      <c r="CJ7" s="12">
        <f>'Digital access'!R7</f>
        <v>45.249191464372387</v>
      </c>
      <c r="CK7" s="12">
        <f>'Digital access'!X7</f>
        <v>32.32</v>
      </c>
      <c r="CL7" s="12">
        <f>'Digital access'!AD7</f>
        <v>0</v>
      </c>
      <c r="CM7" s="12">
        <f>'Digital access'!AJ7</f>
        <v>0</v>
      </c>
      <c r="CN7" s="160">
        <f>'Digital access'!AP7</f>
        <v>40.400000000000006</v>
      </c>
      <c r="CP7" s="12">
        <f>Music!H7</f>
        <v>58.274999999999999</v>
      </c>
      <c r="CQ7" s="160">
        <f>Music!N7</f>
        <v>7.7700000000000005</v>
      </c>
      <c r="CS7">
        <f>'Creative arts'!H7</f>
        <v>0</v>
      </c>
      <c r="CT7" s="160">
        <f>'Creative arts'!N7</f>
        <v>3.3468749999999998</v>
      </c>
      <c r="CV7" s="12">
        <f>Sports!H7</f>
        <v>29.307692307692307</v>
      </c>
      <c r="CW7" s="12">
        <f>Sports!N7</f>
        <v>3.8582278481012646</v>
      </c>
      <c r="CX7" s="12">
        <f>Sports!X7</f>
        <v>71.950134954629988</v>
      </c>
      <c r="CY7" s="160">
        <f>Sports!AH7</f>
        <v>72.194449621091835</v>
      </c>
      <c r="DA7" s="12">
        <f>Film!H7</f>
        <v>5.6924999999999999</v>
      </c>
      <c r="DB7" s="12">
        <f>Film!R7</f>
        <v>58.48210292316481</v>
      </c>
      <c r="DC7" s="160">
        <f>Film!Z7</f>
        <v>8.0502157672662236</v>
      </c>
      <c r="DE7" s="12">
        <f ca="1">'Civic engagement'!H7</f>
        <v>0</v>
      </c>
      <c r="DF7" s="12">
        <f>'Civic engagement'!N7</f>
        <v>21.015463917525775</v>
      </c>
      <c r="DG7" s="12">
        <f>'Civic engagement'!T7</f>
        <v>1.1796875</v>
      </c>
      <c r="DH7" s="12">
        <f>'Civic engagement'!Z7</f>
        <v>0</v>
      </c>
      <c r="DI7" s="160">
        <f>'Civic engagement'!AF7</f>
        <v>0</v>
      </c>
      <c r="DK7" s="12">
        <f>'Food and nightlife'!J7</f>
        <v>6.6769531561665474</v>
      </c>
      <c r="DL7" s="12">
        <f>'Food and nightlife'!P7</f>
        <v>74.900000000000006</v>
      </c>
      <c r="DM7" s="12">
        <f>'Food and nightlife'!V7</f>
        <v>2.7740740740740786</v>
      </c>
      <c r="DN7" s="160">
        <f>'Food and nightlife'!AF7</f>
        <v>69.296523102828488</v>
      </c>
      <c r="DP7" s="12">
        <f>Fashion!H7</f>
        <v>0</v>
      </c>
      <c r="DQ7" s="160">
        <f>Fashion!N7</f>
        <v>3.9666666666666677</v>
      </c>
      <c r="DS7" s="60">
        <v>24.6</v>
      </c>
    </row>
    <row r="8" spans="1:123" ht="15.75" customHeight="1" x14ac:dyDescent="0.2">
      <c r="A8" s="161" t="e">
        <f>VLOOKUP(B8,#REF!,2,FALSE)</f>
        <v>#REF!</v>
      </c>
      <c r="B8" s="62" t="s">
        <v>144</v>
      </c>
      <c r="C8" s="159">
        <f>Safety!H8</f>
        <v>85.812375000000003</v>
      </c>
      <c r="D8" s="12">
        <f>Safety!N8</f>
        <v>59.991750000000003</v>
      </c>
      <c r="E8" s="12">
        <f>Safety!T8</f>
        <v>61.843928571428577</v>
      </c>
      <c r="F8" s="160">
        <f>Safety!AB8</f>
        <v>84.518009534577075</v>
      </c>
      <c r="H8" s="12">
        <f>Affordability!H8</f>
        <v>15.252173913043483</v>
      </c>
      <c r="I8" s="12">
        <f>Affordability!R8</f>
        <v>86.635550812621162</v>
      </c>
      <c r="J8" s="12">
        <f>Affordability!X8</f>
        <v>87.7</v>
      </c>
      <c r="K8" s="12">
        <f>Affordability!AH8</f>
        <v>87.7</v>
      </c>
      <c r="L8" s="12">
        <f>Affordability!AR8</f>
        <v>87.207028011544409</v>
      </c>
      <c r="M8" s="12">
        <f>Affordability!BB8</f>
        <v>81.443654009108258</v>
      </c>
      <c r="N8" s="12">
        <f>Affordability!BL8</f>
        <v>85.524588335315087</v>
      </c>
      <c r="O8" s="160">
        <f>Affordability!BV8</f>
        <v>87.7</v>
      </c>
      <c r="Q8" s="12">
        <f>Transit!H8</f>
        <v>44.044764188649083</v>
      </c>
      <c r="R8" s="12">
        <f>Transit!N8</f>
        <v>79.232142857142861</v>
      </c>
      <c r="S8" s="12">
        <f>Transit!V8</f>
        <v>6.0330705450213946</v>
      </c>
      <c r="T8" s="12">
        <f>Transit!AD8</f>
        <v>30.472527830717485</v>
      </c>
      <c r="U8" s="12">
        <f>Transit!AJ8</f>
        <v>73.19047619047619</v>
      </c>
      <c r="V8" s="12">
        <f>Transit!AP8</f>
        <v>66.852631578947367</v>
      </c>
      <c r="W8" s="12">
        <f>Transit!AV8</f>
        <v>75.400000000000006</v>
      </c>
      <c r="X8">
        <f>Transit!BB8</f>
        <v>87</v>
      </c>
      <c r="Y8" s="12">
        <f>Transit!BH8</f>
        <v>11.218845236907679</v>
      </c>
      <c r="Z8" s="160">
        <f>Transit!BR8</f>
        <v>85.604136367684404</v>
      </c>
      <c r="AB8" s="12">
        <f>Health!H8</f>
        <v>2.8939493433395924</v>
      </c>
      <c r="AC8" s="12">
        <f>Health!N8</f>
        <v>2.2282051282051327</v>
      </c>
      <c r="AD8" s="12">
        <f>Health!T8</f>
        <v>86.9</v>
      </c>
      <c r="AE8" s="12">
        <f>Health!Z8</f>
        <v>57.933333333333323</v>
      </c>
      <c r="AF8" s="12">
        <f>Health!AF8</f>
        <v>86.9</v>
      </c>
      <c r="AG8" s="160">
        <f>Health!AL8</f>
        <v>74.485714285714295</v>
      </c>
      <c r="AI8" s="12">
        <f>Travel!H8</f>
        <v>30.732885906040263</v>
      </c>
      <c r="AJ8" s="12">
        <f>Travel!R8</f>
        <v>83.894644260286114</v>
      </c>
      <c r="AK8" s="12">
        <f>Travel!X8</f>
        <v>77.000836820083677</v>
      </c>
      <c r="AL8" s="12">
        <f>Travel!AD8</f>
        <v>0.92406417112300143</v>
      </c>
      <c r="AM8" s="12">
        <f>Travel!AN8</f>
        <v>86.373219149625882</v>
      </c>
      <c r="AN8" s="12">
        <f>Travel!AT8</f>
        <v>73.242639593908635</v>
      </c>
      <c r="AO8" s="12">
        <f>Travel!AZ8</f>
        <v>0.86834170854271353</v>
      </c>
      <c r="AP8" s="160">
        <f>Travel!BJ8</f>
        <v>86.4</v>
      </c>
      <c r="AR8" s="12">
        <f>Employment!H8</f>
        <v>69.295999999999992</v>
      </c>
      <c r="AS8" s="12">
        <f>Employment!N8</f>
        <v>85.2</v>
      </c>
      <c r="AT8" s="12">
        <f>Employment!T8</f>
        <v>59.64</v>
      </c>
      <c r="AU8" s="160">
        <f>Employment!AB8</f>
        <v>33.230820039301165</v>
      </c>
      <c r="AW8" s="12">
        <f>Environment!H8</f>
        <v>28.366666666666664</v>
      </c>
      <c r="AX8" s="12">
        <f>Environment!N8</f>
        <v>85.1</v>
      </c>
      <c r="AY8" s="12">
        <f>Environment!V8</f>
        <v>9.2977595448860129</v>
      </c>
      <c r="AZ8" s="12">
        <f>Environment!AD8</f>
        <v>12.328173042678214</v>
      </c>
      <c r="BA8" s="12">
        <f>Environment!AL8</f>
        <v>62.904327611070421</v>
      </c>
      <c r="BB8" s="12">
        <f>Environment!AR8</f>
        <v>18.615624999999998</v>
      </c>
      <c r="BC8" s="160">
        <f>Environment!AZ8</f>
        <v>53.856398832019792</v>
      </c>
      <c r="BE8" s="12">
        <f>Education!J8</f>
        <v>11.259659767746241</v>
      </c>
      <c r="BF8" s="12">
        <f>Education!T8</f>
        <v>83.705948158443618</v>
      </c>
      <c r="BG8" s="12">
        <f>Education!AB8</f>
        <v>22.854451288803379</v>
      </c>
      <c r="BH8" s="12">
        <f>Education!AL8</f>
        <v>84.167140193629109</v>
      </c>
      <c r="BI8" s="160">
        <f>Education!AV8</f>
        <v>80.644176286005319</v>
      </c>
      <c r="BK8" s="12">
        <f>Entrepreneurship!H8</f>
        <v>28.033333333333328</v>
      </c>
      <c r="BL8" s="12">
        <f>Entrepreneurship!N8</f>
        <v>17.705263157894738</v>
      </c>
      <c r="BM8" s="12">
        <f>Entrepreneurship!T8</f>
        <v>3.6865753424657561</v>
      </c>
      <c r="BN8" s="12">
        <f>Entrepreneurship!Z8</f>
        <v>68.371947587849903</v>
      </c>
      <c r="BO8" s="160">
        <f>Entrepreneurship!AF8</f>
        <v>0</v>
      </c>
      <c r="BQ8" s="12">
        <f>'Public space'!J8</f>
        <v>3.8660963848153909</v>
      </c>
      <c r="BR8" s="12">
        <f>'Public space'!P8</f>
        <v>12.98869024230518</v>
      </c>
      <c r="BS8" s="160">
        <f>'Public space'!V8</f>
        <v>14.054732510288067</v>
      </c>
      <c r="BU8" s="12">
        <f>'Financial services'!H8</f>
        <v>81.8</v>
      </c>
      <c r="BV8" s="12">
        <f>'Financial services'!N8</f>
        <v>0</v>
      </c>
      <c r="BW8" s="12">
        <f>'Financial services'!T8</f>
        <v>5.4432532347504576</v>
      </c>
      <c r="BX8" s="12">
        <f>'Financial services'!Z8</f>
        <v>5.7692695214105765</v>
      </c>
      <c r="BY8" s="12">
        <f>'Financial services'!AF8</f>
        <v>11.265868263473061</v>
      </c>
      <c r="BZ8" s="160">
        <f>'Financial services'!AL8</f>
        <v>54.533333333333324</v>
      </c>
      <c r="CB8" s="12">
        <f>Diversity!H8</f>
        <v>0</v>
      </c>
      <c r="CC8" s="12">
        <f>Diversity!N8</f>
        <v>60.456363636363641</v>
      </c>
      <c r="CD8" s="12">
        <f>Diversity!T8</f>
        <v>81.100000000000009</v>
      </c>
      <c r="CE8" s="12">
        <f>Diversity!Z8</f>
        <v>40.315606936416188</v>
      </c>
      <c r="CF8" s="12">
        <f>Diversity!AF8</f>
        <v>36.256470588235295</v>
      </c>
      <c r="CG8" s="160">
        <f>Diversity!AL8</f>
        <v>79.89694589877837</v>
      </c>
      <c r="CI8" s="12">
        <f>'Digital access'!H8</f>
        <v>76.952380952380963</v>
      </c>
      <c r="CJ8" s="12">
        <f>'Digital access'!R8</f>
        <v>77.04879484811994</v>
      </c>
      <c r="CK8" s="12">
        <f>'Digital access'!X8</f>
        <v>40.400000000000006</v>
      </c>
      <c r="CL8" s="12">
        <f>'Digital access'!AD8</f>
        <v>80.800000000000011</v>
      </c>
      <c r="CM8" s="12">
        <f>'Digital access'!AJ8</f>
        <v>53.86666666666666</v>
      </c>
      <c r="CN8" s="160">
        <f>'Digital access'!AP8</f>
        <v>80.800000000000011</v>
      </c>
      <c r="CP8" s="12">
        <f>Music!H8</f>
        <v>35.656849315068499</v>
      </c>
      <c r="CQ8" s="160">
        <f>Music!N8</f>
        <v>49.533750000000005</v>
      </c>
      <c r="CS8">
        <f>'Creative arts'!H8</f>
        <v>77.400000000000006</v>
      </c>
      <c r="CT8" s="160">
        <f>'Creative arts'!N8</f>
        <v>27.890625</v>
      </c>
      <c r="CV8" s="12">
        <f>Sports!H8</f>
        <v>14.653846153846152</v>
      </c>
      <c r="CW8" s="12">
        <f>Sports!N8</f>
        <v>4.8227848101265813</v>
      </c>
      <c r="CX8" s="12">
        <f>Sports!X8</f>
        <v>75.994463534085767</v>
      </c>
      <c r="CY8" s="160">
        <f>Sports!AH8</f>
        <v>76.188562472083419</v>
      </c>
      <c r="DA8" s="12">
        <f>Film!H8</f>
        <v>61.668750000000003</v>
      </c>
      <c r="DB8" s="12">
        <f>Film!R8</f>
        <v>75.900000000000006</v>
      </c>
      <c r="DC8" s="160">
        <f>Film!Z8</f>
        <v>27.509781323837625</v>
      </c>
      <c r="DE8" s="12">
        <f ca="1">'Civic engagement'!H8</f>
        <v>45.3</v>
      </c>
      <c r="DF8" s="12">
        <f>'Civic engagement'!N8</f>
        <v>41.252577319587637</v>
      </c>
      <c r="DG8" s="12">
        <f>'Civic engagement'!T8</f>
        <v>20.64453125</v>
      </c>
      <c r="DH8" s="12">
        <f>'Civic engagement'!Z8</f>
        <v>26.425000000000001</v>
      </c>
      <c r="DI8" s="160">
        <f>'Civic engagement'!AF8</f>
        <v>0</v>
      </c>
      <c r="DK8" s="12">
        <f>'Food and nightlife'!J8</f>
        <v>3.5386384218322053</v>
      </c>
      <c r="DL8" s="12">
        <f>'Food and nightlife'!P8</f>
        <v>74.900000000000006</v>
      </c>
      <c r="DM8" s="12">
        <f>'Food and nightlife'!V8</f>
        <v>8.3222222222222246</v>
      </c>
      <c r="DN8" s="160">
        <f>'Food and nightlife'!AF8</f>
        <v>74.223627934333123</v>
      </c>
      <c r="DP8" s="12">
        <f>Fashion!H8</f>
        <v>1.3730769230769206</v>
      </c>
      <c r="DQ8" s="160">
        <f>Fashion!N8</f>
        <v>11.900000000000002</v>
      </c>
      <c r="DS8" s="60">
        <v>18.399999999999999</v>
      </c>
    </row>
    <row r="9" spans="1:123" ht="15.75" customHeight="1" x14ac:dyDescent="0.2">
      <c r="A9" s="82" t="e">
        <f>VLOOKUP(B9,#REF!,2,FALSE)</f>
        <v>#REF!</v>
      </c>
      <c r="B9" s="79" t="s">
        <v>145</v>
      </c>
      <c r="C9" s="159">
        <f>Safety!H9</f>
        <v>55.047375000000002</v>
      </c>
      <c r="D9" s="12">
        <f>Safety!N9</f>
        <v>58.893000000000001</v>
      </c>
      <c r="E9" s="12">
        <f>Safety!T9</f>
        <v>73.773214285714289</v>
      </c>
      <c r="F9" s="160">
        <f>Safety!AB9</f>
        <v>72.66820411401757</v>
      </c>
      <c r="H9" s="12">
        <f>Affordability!H9</f>
        <v>26.69130434782609</v>
      </c>
      <c r="I9" s="12">
        <f>Affordability!R9</f>
        <v>79.67651086993439</v>
      </c>
      <c r="J9" s="12">
        <f>Affordability!X9</f>
        <v>49.130366492146585</v>
      </c>
      <c r="K9" s="12">
        <f>Affordability!AH9</f>
        <v>81.349642489808431</v>
      </c>
      <c r="L9" s="12">
        <f>Affordability!AR9</f>
        <v>84.810290260170333</v>
      </c>
      <c r="M9" s="12">
        <f>Affordability!BB9</f>
        <v>69.10390214449896</v>
      </c>
      <c r="N9" s="12">
        <f>Affordability!BL9</f>
        <v>81.364436905947755</v>
      </c>
      <c r="O9" s="160">
        <f>Affordability!BV9</f>
        <v>85.83795777107666</v>
      </c>
      <c r="Q9" s="12">
        <f>Transit!H9</f>
        <v>2.6195043964828217</v>
      </c>
      <c r="R9" s="12">
        <f>Transit!N9</f>
        <v>67.839285714285722</v>
      </c>
      <c r="S9" s="12">
        <f>Transit!V9</f>
        <v>0.30337878664163781</v>
      </c>
      <c r="T9" s="12">
        <f>Transit!AD9</f>
        <v>17.80728522727274</v>
      </c>
      <c r="U9" s="12">
        <f>Transit!AJ9</f>
        <v>55.238095238095241</v>
      </c>
      <c r="V9" s="12">
        <f>Transit!AP9</f>
        <v>91.578947368421041</v>
      </c>
      <c r="W9" s="12">
        <f>Transit!AV9</f>
        <v>74.111111111111114</v>
      </c>
      <c r="X9">
        <f>Transit!BB9</f>
        <v>87</v>
      </c>
      <c r="Y9" s="12">
        <f>Transit!BH9</f>
        <v>46.625197969474868</v>
      </c>
      <c r="Z9" s="160">
        <f>Transit!BR9</f>
        <v>83.346558815657886</v>
      </c>
      <c r="AB9" s="12">
        <f>Health!H9</f>
        <v>0.97823639774859417</v>
      </c>
      <c r="AC9" s="12">
        <f>Health!N9</f>
        <v>0.49515669515668925</v>
      </c>
      <c r="AD9" s="12">
        <f>Health!T9</f>
        <v>6.098245614035088</v>
      </c>
      <c r="AE9" s="12">
        <f>Health!Z9</f>
        <v>65.174999999999997</v>
      </c>
      <c r="AF9" s="12">
        <f>Health!AF9</f>
        <v>2.8670405806651218E-2</v>
      </c>
      <c r="AG9" s="160">
        <f>Health!AL9</f>
        <v>28.966666666666661</v>
      </c>
      <c r="AI9" s="12">
        <f>Travel!H9</f>
        <v>18.265771812080537</v>
      </c>
      <c r="AJ9" s="12">
        <f>Travel!R9</f>
        <v>76.078241478177759</v>
      </c>
      <c r="AK9" s="12">
        <f>Travel!X9</f>
        <v>67.240167364016727</v>
      </c>
      <c r="AL9" s="12">
        <f>Travel!AD9</f>
        <v>1.1088770053475918</v>
      </c>
      <c r="AM9" s="12">
        <f>Travel!AN9</f>
        <v>86.303107549300051</v>
      </c>
      <c r="AN9" s="12">
        <f>Travel!AT9</f>
        <v>77.628426395939087</v>
      </c>
      <c r="AO9" s="12">
        <f>Travel!AZ9</f>
        <v>25.181909547738691</v>
      </c>
      <c r="AP9" s="160">
        <f>Travel!BJ9</f>
        <v>76.369250815796377</v>
      </c>
      <c r="AR9" s="12">
        <f>Employment!H9</f>
        <v>63.291428571428575</v>
      </c>
      <c r="AS9" s="12">
        <f>Employment!N9</f>
        <v>85.2</v>
      </c>
      <c r="AT9" s="12">
        <f>Employment!T9</f>
        <v>6.39</v>
      </c>
      <c r="AU9" s="160">
        <f>Employment!AB9</f>
        <v>11.80508373053067</v>
      </c>
      <c r="AW9" s="12">
        <f>Environment!H9</f>
        <v>56.733333333333327</v>
      </c>
      <c r="AX9" s="12">
        <f>Environment!N9</f>
        <v>70.916666666666657</v>
      </c>
      <c r="AY9" s="12">
        <f>Environment!V9</f>
        <v>12.107761024672952</v>
      </c>
      <c r="AZ9" s="12">
        <f>Environment!AD9</f>
        <v>14.711633767222384</v>
      </c>
      <c r="BA9" s="12">
        <f>Environment!AL9</f>
        <v>77.983256101903791</v>
      </c>
      <c r="BB9" s="12">
        <f>Environment!AR9</f>
        <v>26.59375</v>
      </c>
      <c r="BC9" s="160">
        <f>Environment!AZ9</f>
        <v>66.786652221285294</v>
      </c>
      <c r="BE9" s="12">
        <f>Education!J9</f>
        <v>11.611916249938895</v>
      </c>
      <c r="BF9" s="12">
        <f>Education!T9</f>
        <v>84.286786379382278</v>
      </c>
      <c r="BG9" s="12">
        <f>Education!AB9</f>
        <v>49.865081171832237</v>
      </c>
      <c r="BH9" s="12">
        <f>Education!AL9</f>
        <v>83.265096158803573</v>
      </c>
      <c r="BI9" s="160">
        <f>Education!AV9</f>
        <v>73.584542536627907</v>
      </c>
      <c r="BK9" s="12">
        <f>Entrepreneurship!H9</f>
        <v>12.01428571428572</v>
      </c>
      <c r="BL9" s="12">
        <f>Entrepreneurship!N9</f>
        <v>8.1149122807017573</v>
      </c>
      <c r="BM9" s="12">
        <f>Entrepreneurship!T9</f>
        <v>46.77342465753425</v>
      </c>
      <c r="BN9" s="12">
        <f>Entrepreneurship!Z9</f>
        <v>50.43996426444312</v>
      </c>
      <c r="BO9" s="160">
        <f>Entrepreneurship!AF9</f>
        <v>0</v>
      </c>
      <c r="BQ9" s="12">
        <f>'Public space'!J9</f>
        <v>4.6515889537152884</v>
      </c>
      <c r="BR9" s="12">
        <f>'Public space'!P9</f>
        <v>0.49096267190570403</v>
      </c>
      <c r="BS9" s="160">
        <f>'Public space'!V9</f>
        <v>3.2565843621399209</v>
      </c>
      <c r="BU9" s="12">
        <f>'Financial services'!H9</f>
        <v>18.876923076923077</v>
      </c>
      <c r="BV9" s="12">
        <f>'Financial services'!N9</f>
        <v>0</v>
      </c>
      <c r="BW9" s="12">
        <f>'Financial services'!T9</f>
        <v>3.4776340110905681</v>
      </c>
      <c r="BX9" s="12">
        <f>'Financial services'!Z9</f>
        <v>3.914861460957177</v>
      </c>
      <c r="BY9" s="12">
        <f>'Financial services'!AF9</f>
        <v>6.3676646706586837</v>
      </c>
      <c r="BZ9" s="160">
        <f>'Financial services'!AL9</f>
        <v>54.533333333333324</v>
      </c>
      <c r="CB9" s="12">
        <f>Diversity!H9</f>
        <v>0</v>
      </c>
      <c r="CC9" s="12">
        <f>Diversity!N9</f>
        <v>21.380909090909089</v>
      </c>
      <c r="CD9" s="12">
        <f>Diversity!T9</f>
        <v>40.550000000000004</v>
      </c>
      <c r="CE9" s="12">
        <f>Diversity!Z9</f>
        <v>40.315606936416188</v>
      </c>
      <c r="CF9" s="12">
        <f>Diversity!AF9</f>
        <v>13.357647058823529</v>
      </c>
      <c r="CG9" s="160">
        <f>Diversity!AL9</f>
        <v>56.614310645724288</v>
      </c>
      <c r="CI9" s="12">
        <f>'Digital access'!H9</f>
        <v>13.466666666666672</v>
      </c>
      <c r="CJ9" s="12">
        <f>'Digital access'!R9</f>
        <v>62.019217144073963</v>
      </c>
      <c r="CK9" s="12">
        <f>'Digital access'!X9</f>
        <v>32.32</v>
      </c>
      <c r="CL9" s="12">
        <f>'Digital access'!AD9</f>
        <v>80.800000000000011</v>
      </c>
      <c r="CM9" s="12">
        <f>'Digital access'!AJ9</f>
        <v>67.333333333333329</v>
      </c>
      <c r="CN9" s="160">
        <f>'Digital access'!AP9</f>
        <v>80.800000000000011</v>
      </c>
      <c r="CP9" s="12">
        <f>Music!H9</f>
        <v>7.1845890410958964</v>
      </c>
      <c r="CQ9" s="160">
        <f>Music!N9</f>
        <v>18.453749999999999</v>
      </c>
      <c r="CS9">
        <f>'Creative arts'!H9</f>
        <v>77.400000000000006</v>
      </c>
      <c r="CT9" s="160">
        <f>'Creative arts'!N9</f>
        <v>8.9249999999999989</v>
      </c>
      <c r="CV9" s="12">
        <f>Sports!H9</f>
        <v>11.723076923076924</v>
      </c>
      <c r="CW9" s="12">
        <f>Sports!N9</f>
        <v>2.8936708860759488</v>
      </c>
      <c r="CX9" s="12">
        <f>Sports!X9</f>
        <v>73.731281618339025</v>
      </c>
      <c r="CY9" s="160">
        <f>Sports!AH9</f>
        <v>74.396539686417711</v>
      </c>
      <c r="DA9" s="12">
        <f>Film!H9</f>
        <v>29.411249999999999</v>
      </c>
      <c r="DB9" s="12">
        <f>Film!R9</f>
        <v>69.731626049208913</v>
      </c>
      <c r="DC9" s="160">
        <f>Film!Z9</f>
        <v>11.039881373395692</v>
      </c>
      <c r="DE9" s="12">
        <f ca="1">'Civic engagement'!H9</f>
        <v>45.3</v>
      </c>
      <c r="DF9" s="12">
        <f>'Civic engagement'!N9</f>
        <v>34.247422680412363</v>
      </c>
      <c r="DG9" s="12">
        <f>'Civic engagement'!T9</f>
        <v>8.84765625</v>
      </c>
      <c r="DH9" s="12">
        <f>'Civic engagement'!Z9</f>
        <v>13.967499999999999</v>
      </c>
      <c r="DI9" s="160">
        <f>'Civic engagement'!AF9</f>
        <v>30.2</v>
      </c>
      <c r="DK9" s="12">
        <f>'Food and nightlife'!J9</f>
        <v>2.0141396534348659</v>
      </c>
      <c r="DL9" s="12">
        <f>'Food and nightlife'!P9</f>
        <v>49.933333333333323</v>
      </c>
      <c r="DM9" s="12">
        <f>'Food and nightlife'!V9</f>
        <v>5.5481481481481572</v>
      </c>
      <c r="DN9" s="160">
        <f>'Food and nightlife'!AF9</f>
        <v>71.378292982893441</v>
      </c>
      <c r="DP9" s="12">
        <f>Fashion!H9</f>
        <v>0</v>
      </c>
      <c r="DQ9" s="160">
        <f>Fashion!N9</f>
        <v>0</v>
      </c>
      <c r="DS9" s="60">
        <v>24.94</v>
      </c>
    </row>
    <row r="10" spans="1:123" ht="15.75" customHeight="1" x14ac:dyDescent="0.2">
      <c r="A10" s="83" t="e">
        <f>VLOOKUP(B10,#REF!,2,FALSE)</f>
        <v>#REF!</v>
      </c>
      <c r="B10" s="84" t="s">
        <v>146</v>
      </c>
      <c r="C10" s="159">
        <f>Safety!H10</f>
        <v>73.945875000000001</v>
      </c>
      <c r="D10" s="12">
        <f>Safety!N10</f>
        <v>87.9</v>
      </c>
      <c r="E10" s="12">
        <f>Safety!T10</f>
        <v>52.74</v>
      </c>
      <c r="F10" s="160">
        <f>Safety!AB10</f>
        <v>78.266368894385721</v>
      </c>
      <c r="H10" s="12">
        <f>Affordability!H10</f>
        <v>63.868478260869573</v>
      </c>
      <c r="I10" s="12">
        <f>Affordability!R10</f>
        <v>84.617777806807652</v>
      </c>
      <c r="J10" s="12">
        <f>Affordability!X10</f>
        <v>57.976893542757416</v>
      </c>
      <c r="K10" s="12">
        <f>Affordability!AH10</f>
        <v>82.491681277001575</v>
      </c>
      <c r="L10" s="12">
        <f>Affordability!AR10</f>
        <v>87.319407929322452</v>
      </c>
      <c r="M10" s="12">
        <f>Affordability!BB10</f>
        <v>85.525434006595972</v>
      </c>
      <c r="N10" s="12">
        <f>Affordability!BL10</f>
        <v>85.765104004893118</v>
      </c>
      <c r="O10" s="160">
        <f>Affordability!BV10</f>
        <v>87.062911228733469</v>
      </c>
      <c r="Q10" s="12">
        <f>Transit!H10</f>
        <v>0.23181454836130883</v>
      </c>
      <c r="R10" s="12">
        <f>Transit!N10</f>
        <v>74.053571428571431</v>
      </c>
      <c r="S10" s="12">
        <f>Transit!V10</f>
        <v>23.740636039667713</v>
      </c>
      <c r="T10" s="12">
        <f>Transit!AD10</f>
        <v>5.2095781250000028</v>
      </c>
      <c r="U10" s="12">
        <f>Transit!AJ10</f>
        <v>72.73015873015872</v>
      </c>
      <c r="V10" s="12">
        <f>Transit!AP10</f>
        <v>85.168421052631572</v>
      </c>
      <c r="W10" s="12">
        <f>Transit!AV10</f>
        <v>80.555555555555557</v>
      </c>
      <c r="X10">
        <f>Transit!BB10</f>
        <v>87</v>
      </c>
      <c r="Y10" s="12">
        <f>Transit!BH10</f>
        <v>15.492217403828587</v>
      </c>
      <c r="Z10" s="160">
        <f>Transit!BR10</f>
        <v>85.865403543307082</v>
      </c>
      <c r="AB10" s="12">
        <f>Health!H10</f>
        <v>0.36683864915572589</v>
      </c>
      <c r="AC10" s="12">
        <f>Health!N10</f>
        <v>6.6846153846153857</v>
      </c>
      <c r="AD10" s="12">
        <f>Health!T10</f>
        <v>6.098245614035088</v>
      </c>
      <c r="AE10" s="12">
        <f>Health!Z10</f>
        <v>57.933333333333323</v>
      </c>
      <c r="AF10" s="12">
        <f>Health!AF10</f>
        <v>5.562058726492892</v>
      </c>
      <c r="AG10" s="160">
        <f>Health!AL10</f>
        <v>49.657142857142858</v>
      </c>
      <c r="AI10" s="12">
        <f>Travel!H10</f>
        <v>26.963758389261745</v>
      </c>
      <c r="AJ10" s="12">
        <f>Travel!R10</f>
        <v>86.178082191780817</v>
      </c>
      <c r="AK10" s="12">
        <f>Travel!X10</f>
        <v>77.000836820083677</v>
      </c>
      <c r="AL10" s="12">
        <f>Travel!AD10</f>
        <v>1.1088770053475918</v>
      </c>
      <c r="AM10" s="12">
        <f>Travel!AN10</f>
        <v>86.384479543504924</v>
      </c>
      <c r="AN10" s="12">
        <f>Travel!AT10</f>
        <v>71.049746192893394</v>
      </c>
      <c r="AO10" s="12">
        <f>Travel!AZ10</f>
        <v>86.399999999999991</v>
      </c>
      <c r="AP10" s="160">
        <f>Travel!BJ10</f>
        <v>82.891699087631068</v>
      </c>
      <c r="AR10" s="12">
        <f>Employment!H10</f>
        <v>67.835428571428565</v>
      </c>
      <c r="AS10" s="12">
        <f>Employment!N10</f>
        <v>85.2</v>
      </c>
      <c r="AT10" s="12">
        <f>Employment!T10</f>
        <v>6.39</v>
      </c>
      <c r="AU10" s="160">
        <f>Employment!AB10</f>
        <v>60.801200498181977</v>
      </c>
      <c r="AW10" s="12">
        <f>Environment!H10</f>
        <v>56.733333333333327</v>
      </c>
      <c r="AX10" s="12">
        <f>Environment!N10</f>
        <v>85.1</v>
      </c>
      <c r="AY10" s="12">
        <f>Environment!V10</f>
        <v>4.9811273574133885</v>
      </c>
      <c r="AZ10" s="12">
        <f>Environment!AD10</f>
        <v>14.463689476479612</v>
      </c>
      <c r="BA10" s="12">
        <f>Environment!AL10</f>
        <v>45.461226537371772</v>
      </c>
      <c r="BB10" s="12">
        <f>Environment!AR10</f>
        <v>37.231249999999996</v>
      </c>
      <c r="BC10" s="160">
        <f>Environment!AZ10</f>
        <v>39.018418258000551</v>
      </c>
      <c r="BE10" s="12">
        <f>Education!J10</f>
        <v>39.414359568978782</v>
      </c>
      <c r="BF10" s="12">
        <f>Education!T10</f>
        <v>52.959017580330737</v>
      </c>
      <c r="BG10" s="12">
        <f>Education!AB10</f>
        <v>63.561075405253376</v>
      </c>
      <c r="BH10" s="12">
        <f>Education!AL10</f>
        <v>81.966397619786179</v>
      </c>
      <c r="BI10" s="160">
        <f>Education!AV10</f>
        <v>72.600810875000008</v>
      </c>
      <c r="BK10" s="12">
        <f>Entrepreneurship!H10</f>
        <v>12.01428571428572</v>
      </c>
      <c r="BL10" s="12">
        <f>Entrepreneurship!N10</f>
        <v>13.278947368421059</v>
      </c>
      <c r="BM10" s="12">
        <f>Entrepreneurship!T10</f>
        <v>21.428219178082191</v>
      </c>
      <c r="BN10" s="12">
        <f>Entrepreneurship!Z10</f>
        <v>72.629541393686722</v>
      </c>
      <c r="BO10" s="160">
        <f>Entrepreneurship!AF10</f>
        <v>84.1</v>
      </c>
      <c r="BQ10" s="12">
        <f>'Public space'!J10</f>
        <v>1.4466179806259254</v>
      </c>
      <c r="BR10" s="12">
        <f>'Public space'!P10</f>
        <v>8.182711198428598E-2</v>
      </c>
      <c r="BS10" s="160">
        <f>'Public space'!V10</f>
        <v>3.9421810699588438</v>
      </c>
      <c r="BU10" s="12">
        <f>'Financial services'!H10</f>
        <v>18.876923076923077</v>
      </c>
      <c r="BV10" s="12">
        <f>'Financial services'!N10</f>
        <v>0</v>
      </c>
      <c r="BW10" s="12">
        <f>'Financial services'!T10</f>
        <v>2.721626617375223</v>
      </c>
      <c r="BX10" s="12">
        <f>'Financial services'!Z10</f>
        <v>3.0906801007556659</v>
      </c>
      <c r="BY10" s="12">
        <f>'Financial services'!AF10</f>
        <v>7.837125748503003</v>
      </c>
      <c r="BZ10" s="160">
        <f>'Financial services'!AL10</f>
        <v>54.533333333333324</v>
      </c>
      <c r="CB10" s="12">
        <f>Diversity!H10</f>
        <v>6.2384615384615394</v>
      </c>
      <c r="CC10" s="12">
        <f>Diversity!N10</f>
        <v>57.507272727272728</v>
      </c>
      <c r="CD10" s="12">
        <f>Diversity!T10</f>
        <v>72.990000000000009</v>
      </c>
      <c r="CE10" s="12">
        <f>Diversity!Z10</f>
        <v>16.407514450867055</v>
      </c>
      <c r="CF10" s="12">
        <f>Diversity!AF10</f>
        <v>53.430588235294117</v>
      </c>
      <c r="CG10" s="160">
        <f>Diversity!AL10</f>
        <v>68.680235602094243</v>
      </c>
      <c r="CI10" s="12">
        <f>'Digital access'!H10</f>
        <v>7.695238095238091</v>
      </c>
      <c r="CJ10" s="12">
        <f>'Digital access'!R10</f>
        <v>67.076083825331779</v>
      </c>
      <c r="CK10" s="12">
        <f>'Digital access'!X10</f>
        <v>72.72</v>
      </c>
      <c r="CL10" s="12">
        <f>'Digital access'!AD10</f>
        <v>80.800000000000011</v>
      </c>
      <c r="CM10" s="12">
        <f>'Digital access'!AJ10</f>
        <v>80.800000000000011</v>
      </c>
      <c r="CN10" s="160">
        <f>'Digital access'!AP10</f>
        <v>60.6</v>
      </c>
      <c r="CP10" s="12">
        <f>Music!H10</f>
        <v>4.7897260273972675</v>
      </c>
      <c r="CQ10" s="160">
        <f>Music!N10</f>
        <v>10.68375</v>
      </c>
      <c r="CS10">
        <f>'Creative arts'!H10</f>
        <v>77.400000000000006</v>
      </c>
      <c r="CT10" s="160">
        <f>'Creative arts'!N10</f>
        <v>4.4624999999999995</v>
      </c>
      <c r="CV10" s="12">
        <f>Sports!H10</f>
        <v>11.723076923076924</v>
      </c>
      <c r="CW10" s="12">
        <f>Sports!N10</f>
        <v>3.8582278481012646</v>
      </c>
      <c r="CX10" s="12">
        <f>Sports!X10</f>
        <v>76.035254861001519</v>
      </c>
      <c r="CY10" s="160">
        <f>Sports!AH10</f>
        <v>75.93690938595779</v>
      </c>
      <c r="DA10" s="12">
        <f>Film!H10</f>
        <v>11.385</v>
      </c>
      <c r="DB10" s="12">
        <f>Film!R10</f>
        <v>74.372050531771492</v>
      </c>
      <c r="DC10" s="160">
        <f>Film!Z10</f>
        <v>21.536676230775228</v>
      </c>
      <c r="DE10" s="12">
        <f ca="1">'Civic engagement'!H10</f>
        <v>60.4</v>
      </c>
      <c r="DF10" s="12">
        <f>'Civic engagement'!N10</f>
        <v>50.203608247422679</v>
      </c>
      <c r="DG10" s="12">
        <f>'Civic engagement'!T10</f>
        <v>10.6171875</v>
      </c>
      <c r="DH10" s="12">
        <f>'Civic engagement'!Z10</f>
        <v>5.2850000000000001</v>
      </c>
      <c r="DI10" s="160">
        <f>'Civic engagement'!AF10</f>
        <v>0</v>
      </c>
      <c r="DK10" s="12">
        <f>'Food and nightlife'!J10</f>
        <v>3.0732881538721402</v>
      </c>
      <c r="DL10" s="12">
        <f>'Food and nightlife'!P10</f>
        <v>24.966666666666661</v>
      </c>
      <c r="DM10" s="12">
        <f>'Food and nightlife'!V10</f>
        <v>18.493827160493836</v>
      </c>
      <c r="DN10" s="160">
        <f>'Food and nightlife'!AF10</f>
        <v>74.117663198816416</v>
      </c>
      <c r="DP10" s="12">
        <f>Fashion!H10</f>
        <v>0</v>
      </c>
      <c r="DQ10" s="160">
        <f>Fashion!N10</f>
        <v>0</v>
      </c>
      <c r="DS10" s="60">
        <v>27.32</v>
      </c>
    </row>
    <row r="11" spans="1:123" ht="15.75" customHeight="1" x14ac:dyDescent="0.2">
      <c r="A11" s="82" t="e">
        <f>VLOOKUP(B11,#REF!,2,FALSE)</f>
        <v>#REF!</v>
      </c>
      <c r="B11" s="79" t="s">
        <v>147</v>
      </c>
      <c r="C11" s="159">
        <f>Safety!H11</f>
        <v>65.375624999999999</v>
      </c>
      <c r="D11" s="12">
        <f>Safety!N11</f>
        <v>52.74</v>
      </c>
      <c r="E11" s="12">
        <f>Safety!T11</f>
        <v>58.390714285714274</v>
      </c>
      <c r="F11" s="160">
        <f>Safety!AB11</f>
        <v>81.251602915184392</v>
      </c>
      <c r="H11" s="12">
        <f>Affordability!H11</f>
        <v>7.6260869565217542</v>
      </c>
      <c r="I11" s="12">
        <f>Affordability!R11</f>
        <v>83.830747581042942</v>
      </c>
      <c r="J11" s="12">
        <f>Affordability!X11</f>
        <v>74.843455497382195</v>
      </c>
      <c r="K11" s="12">
        <f>Affordability!AH11</f>
        <v>75.741841801746162</v>
      </c>
      <c r="L11" s="12">
        <f>Affordability!AR11</f>
        <v>86.034366898405892</v>
      </c>
      <c r="M11" s="12">
        <f>Affordability!BB11</f>
        <v>81.32789794860156</v>
      </c>
      <c r="N11" s="12">
        <f>Affordability!BL11</f>
        <v>86.73516822168564</v>
      </c>
      <c r="O11" s="160">
        <f>Affordability!BV11</f>
        <v>85.251957712929169</v>
      </c>
      <c r="Q11" s="12">
        <f>Transit!H11</f>
        <v>19.936051159072743</v>
      </c>
      <c r="R11" s="12">
        <f>Transit!N11</f>
        <v>61.624999999999993</v>
      </c>
      <c r="S11" s="12">
        <f>Transit!V11</f>
        <v>12.245016609858798</v>
      </c>
      <c r="T11" s="12">
        <f>Transit!AD11</f>
        <v>16.013678571428567</v>
      </c>
      <c r="U11" s="12">
        <f>Transit!AJ11</f>
        <v>58.920634920634917</v>
      </c>
      <c r="V11" s="12">
        <f>Transit!AP11</f>
        <v>75.298245614035082</v>
      </c>
      <c r="W11" s="12">
        <f>Transit!AV11</f>
        <v>72.607407407407408</v>
      </c>
      <c r="X11">
        <f>Transit!BB11</f>
        <v>87</v>
      </c>
      <c r="Y11" s="12">
        <f>Transit!BH11</f>
        <v>45.027047141673847</v>
      </c>
      <c r="Z11" s="160">
        <f>Transit!BR11</f>
        <v>84.768965250095079</v>
      </c>
      <c r="AB11" s="12">
        <f>Health!H11</f>
        <v>7.2415172138836779</v>
      </c>
      <c r="AC11" s="12">
        <f>Health!N11</f>
        <v>11.141025641025639</v>
      </c>
      <c r="AD11" s="12">
        <f>Health!T11</f>
        <v>24.392982456140352</v>
      </c>
      <c r="AE11" s="12">
        <f>Health!Z11</f>
        <v>50.691666666666663</v>
      </c>
      <c r="AF11" s="12">
        <f>Health!AF11</f>
        <v>0.34404486967996278</v>
      </c>
      <c r="AG11" s="160">
        <f>Health!AL11</f>
        <v>64.140476190476207</v>
      </c>
      <c r="AI11" s="12">
        <f>Travel!H11</f>
        <v>15.076510067114095</v>
      </c>
      <c r="AJ11" s="12">
        <f>Travel!R11</f>
        <v>72.217903791016241</v>
      </c>
      <c r="AK11" s="12">
        <f>Travel!X11</f>
        <v>78.085355648535568</v>
      </c>
      <c r="AL11" s="12">
        <f>Travel!AD11</f>
        <v>8.7786096256684463</v>
      </c>
      <c r="AM11" s="12">
        <f>Travel!AN11</f>
        <v>86.050477913199231</v>
      </c>
      <c r="AN11" s="12">
        <f>Travel!AT11</f>
        <v>75.435532994923861</v>
      </c>
      <c r="AO11" s="12">
        <f>Travel!AZ11</f>
        <v>1.7366834170854271</v>
      </c>
      <c r="AP11" s="160">
        <f>Travel!BJ11</f>
        <v>81.050698618891786</v>
      </c>
      <c r="AR11" s="12">
        <f>Employment!H11</f>
        <v>61.50628571428571</v>
      </c>
      <c r="AS11" s="12">
        <f>Employment!N11</f>
        <v>85.2</v>
      </c>
      <c r="AT11" s="12">
        <f>Employment!T11</f>
        <v>2.13</v>
      </c>
      <c r="AU11" s="160">
        <f>Employment!AB11</f>
        <v>25.670408869576494</v>
      </c>
      <c r="AW11" s="12">
        <f>Environment!H11</f>
        <v>56.733333333333327</v>
      </c>
      <c r="AX11" s="12">
        <f>Environment!N11</f>
        <v>56.733333333333327</v>
      </c>
      <c r="AY11" s="12">
        <f>Environment!V11</f>
        <v>1.3916396213203592</v>
      </c>
      <c r="AZ11" s="12">
        <f>Environment!AD11</f>
        <v>26.198509225422363</v>
      </c>
      <c r="BA11" s="12">
        <f>Environment!AL11</f>
        <v>72.318884045493391</v>
      </c>
      <c r="BB11" s="12">
        <f>Environment!AR11</f>
        <v>18.615624999999998</v>
      </c>
      <c r="BC11" s="160">
        <f>Environment!AZ11</f>
        <v>38.666845204242072</v>
      </c>
      <c r="BE11" s="12">
        <f>Education!J11</f>
        <v>17.008935466299242</v>
      </c>
      <c r="BF11" s="12">
        <f>Education!T11</f>
        <v>84.3</v>
      </c>
      <c r="BG11" s="12">
        <f>Education!AB11</f>
        <v>49.865081171832237</v>
      </c>
      <c r="BH11" s="12">
        <f>Education!AL11</f>
        <v>78.703117824142112</v>
      </c>
      <c r="BI11" s="160">
        <f>Education!AV11</f>
        <v>84.299805456511621</v>
      </c>
      <c r="BK11" s="12">
        <f>Entrepreneurship!H11</f>
        <v>12.01428571428572</v>
      </c>
      <c r="BL11" s="12">
        <f>Entrepreneurship!N11</f>
        <v>5.1640350877193013</v>
      </c>
      <c r="BM11" s="12">
        <f>Entrepreneurship!T11</f>
        <v>28.801369863013704</v>
      </c>
      <c r="BN11" s="12">
        <f>Entrepreneurship!Z11</f>
        <v>25.946277546158431</v>
      </c>
      <c r="BO11" s="160">
        <f>Entrepreneurship!AF11</f>
        <v>0</v>
      </c>
      <c r="BQ11" s="12">
        <f>'Public space'!J11</f>
        <v>0.76097297657440688</v>
      </c>
      <c r="BR11" s="12">
        <f>'Public space'!P11</f>
        <v>1.1783104125736801</v>
      </c>
      <c r="BS11" s="160">
        <f>'Public space'!V11</f>
        <v>4.79917695473251</v>
      </c>
      <c r="BU11" s="12">
        <f>'Financial services'!H11</f>
        <v>18.876923076923077</v>
      </c>
      <c r="BV11" s="12">
        <f>'Financial services'!N11</f>
        <v>0</v>
      </c>
      <c r="BW11" s="12">
        <f>'Financial services'!T11</f>
        <v>4.8384473197781794</v>
      </c>
      <c r="BX11" s="12">
        <f>'Financial services'!Z11</f>
        <v>5.7692695214105765</v>
      </c>
      <c r="BY11" s="12">
        <f>'Financial services'!AF11</f>
        <v>3.4287425149700694</v>
      </c>
      <c r="BZ11" s="160">
        <f>'Financial services'!AL11</f>
        <v>54.533333333333324</v>
      </c>
      <c r="CB11" s="12">
        <f>Diversity!H11</f>
        <v>0</v>
      </c>
      <c r="CC11" s="12">
        <f>Diversity!N11</f>
        <v>17.694545454545462</v>
      </c>
      <c r="CD11" s="12">
        <f>Diversity!T11</f>
        <v>81.100000000000009</v>
      </c>
      <c r="CE11" s="12">
        <f>Diversity!Z11</f>
        <v>37.034104046242774</v>
      </c>
      <c r="CF11" s="12">
        <f>Diversity!AF11</f>
        <v>45.797647058823529</v>
      </c>
      <c r="CG11" s="160">
        <f>Diversity!AL11</f>
        <v>63.514179755671911</v>
      </c>
      <c r="CI11" s="12">
        <f>'Digital access'!H11</f>
        <v>3.8476190476190455</v>
      </c>
      <c r="CJ11" s="12">
        <f>'Digital access'!R11</f>
        <v>51.557441101261155</v>
      </c>
      <c r="CK11" s="12">
        <f>'Digital access'!X11</f>
        <v>56.56</v>
      </c>
      <c r="CL11" s="12">
        <f>'Digital access'!AD11</f>
        <v>80.800000000000011</v>
      </c>
      <c r="CM11" s="12">
        <f>'Digital access'!AJ11</f>
        <v>80.800000000000011</v>
      </c>
      <c r="CN11" s="160">
        <f>'Digital access'!AP11</f>
        <v>80.800000000000011</v>
      </c>
      <c r="CP11" s="12">
        <f>Music!H11</f>
        <v>13.304794520547954</v>
      </c>
      <c r="CQ11" s="160">
        <f>Music!N11</f>
        <v>77.7</v>
      </c>
      <c r="CS11">
        <f>'Creative arts'!H11</f>
        <v>0</v>
      </c>
      <c r="CT11" s="160">
        <f>'Creative arts'!N11</f>
        <v>12.271875</v>
      </c>
      <c r="CV11" s="12">
        <f>Sports!H11</f>
        <v>17.584615384615386</v>
      </c>
      <c r="CW11" s="12">
        <f>Sports!N11</f>
        <v>20.255696202531642</v>
      </c>
      <c r="CX11" s="12">
        <f>Sports!X11</f>
        <v>72.752292453318361</v>
      </c>
      <c r="CY11" s="160">
        <f>Sports!AH11</f>
        <v>74.603301412894496</v>
      </c>
      <c r="DA11" s="12">
        <f>Film!H11</f>
        <v>18.975000000000001</v>
      </c>
      <c r="DB11" s="12">
        <f>Film!R11</f>
        <v>70.395246936744954</v>
      </c>
      <c r="DC11" s="160">
        <f>Film!Z11</f>
        <v>22.420488743489475</v>
      </c>
      <c r="DE11" s="12">
        <f ca="1">'Civic engagement'!H11</f>
        <v>45.3</v>
      </c>
      <c r="DF11" s="12">
        <f>'Civic engagement'!N11</f>
        <v>36.582474226804123</v>
      </c>
      <c r="DG11" s="12">
        <f>'Civic engagement'!T11</f>
        <v>2.94921875</v>
      </c>
      <c r="DH11" s="12">
        <f>'Civic engagement'!Z11</f>
        <v>0</v>
      </c>
      <c r="DI11" s="160">
        <f>'Civic engagement'!AF11</f>
        <v>0</v>
      </c>
      <c r="DK11" s="12">
        <f>'Food and nightlife'!J11</f>
        <v>3.823741654750906</v>
      </c>
      <c r="DL11" s="12">
        <f>'Food and nightlife'!P11</f>
        <v>74.900000000000006</v>
      </c>
      <c r="DM11" s="12">
        <f>'Food and nightlife'!V11</f>
        <v>6.4728395061728392</v>
      </c>
      <c r="DN11" s="160">
        <f>'Food and nightlife'!AF11</f>
        <v>72.197181117435676</v>
      </c>
      <c r="DP11" s="12">
        <f>Fashion!H11</f>
        <v>1.3730769230769206</v>
      </c>
      <c r="DQ11" s="160">
        <f>Fashion!N11</f>
        <v>3.9666666666666677</v>
      </c>
      <c r="DS11" s="60">
        <v>23.35</v>
      </c>
    </row>
    <row r="12" spans="1:123" ht="15.75" customHeight="1" x14ac:dyDescent="0.2">
      <c r="A12" s="75" t="e">
        <f>VLOOKUP(B12,#REF!,2,FALSE)</f>
        <v>#REF!</v>
      </c>
      <c r="B12" s="65" t="s">
        <v>148</v>
      </c>
      <c r="C12" s="159">
        <f>Safety!H12</f>
        <v>59.662125000000003</v>
      </c>
      <c r="D12" s="12">
        <f>Safety!N12</f>
        <v>70.319999999999993</v>
      </c>
      <c r="E12" s="12">
        <f>Safety!T12</f>
        <v>85.388571428571424</v>
      </c>
      <c r="F12" s="160">
        <f>Safety!AB12</f>
        <v>65.019837464617908</v>
      </c>
      <c r="H12" s="12">
        <f>Affordability!H12</f>
        <v>49.5695652173913</v>
      </c>
      <c r="I12" s="12">
        <f>Affordability!R12</f>
        <v>82.029036946374546</v>
      </c>
      <c r="J12" s="12">
        <f>Affordability!X12</f>
        <v>83.873647469458987</v>
      </c>
      <c r="K12" s="12">
        <f>Affordability!AH12</f>
        <v>82.149894700341832</v>
      </c>
      <c r="L12" s="12">
        <f>Affordability!AR12</f>
        <v>83.159372540508429</v>
      </c>
      <c r="M12" s="12">
        <f>Affordability!BB12</f>
        <v>73.890961613799618</v>
      </c>
      <c r="N12" s="12">
        <f>Affordability!BL12</f>
        <v>82.753448036733118</v>
      </c>
      <c r="O12" s="160">
        <f>Affordability!BV12</f>
        <v>83.885339689943578</v>
      </c>
      <c r="Q12" s="12">
        <f>Transit!H12</f>
        <v>1.8058353317346176</v>
      </c>
      <c r="R12" s="12">
        <f>Transit!N12</f>
        <v>72.5</v>
      </c>
      <c r="S12" s="12">
        <f>Transit!V12</f>
        <v>0</v>
      </c>
      <c r="T12" s="12">
        <f>Transit!AD12</f>
        <v>0</v>
      </c>
      <c r="U12" s="12">
        <f>Transit!AJ12</f>
        <v>0</v>
      </c>
      <c r="V12" s="12">
        <f>Transit!AP12</f>
        <v>71.533333333333331</v>
      </c>
      <c r="W12" s="12">
        <f>Transit!AV12</f>
        <v>0</v>
      </c>
      <c r="X12">
        <f>Transit!BB12</f>
        <v>0</v>
      </c>
      <c r="Y12" s="12">
        <f>Transit!BH12</f>
        <v>61.729376148166907</v>
      </c>
      <c r="Z12" s="160">
        <f>Transit!BR12</f>
        <v>85.035604004565997</v>
      </c>
      <c r="AB12" s="12">
        <f>Health!H12</f>
        <v>2.7665748123827458</v>
      </c>
      <c r="AC12" s="12">
        <f>Health!N12</f>
        <v>1.4854700854700802</v>
      </c>
      <c r="AD12" s="12">
        <f>Health!T12</f>
        <v>4.5736842105263227</v>
      </c>
      <c r="AE12" s="12">
        <f>Health!Z12</f>
        <v>50.691666666666663</v>
      </c>
      <c r="AF12" s="12">
        <f>Health!AF12</f>
        <v>0.28670405806663568</v>
      </c>
      <c r="AG12" s="160">
        <f>Health!AL12</f>
        <v>55.864285714285707</v>
      </c>
      <c r="AI12" s="12">
        <f>Travel!H12</f>
        <v>20.29530201342282</v>
      </c>
      <c r="AJ12" s="12">
        <f>Travel!R12</f>
        <v>83.355515279241303</v>
      </c>
      <c r="AK12" s="12">
        <f>Travel!X12</f>
        <v>80.254393305439336</v>
      </c>
      <c r="AL12" s="12">
        <f>Travel!AD12</f>
        <v>2.1253475935828945</v>
      </c>
      <c r="AM12" s="12">
        <f>Travel!AN12</f>
        <v>85.732189341944249</v>
      </c>
      <c r="AN12" s="12">
        <f>Travel!AT12</f>
        <v>66.663959390862942</v>
      </c>
      <c r="AO12" s="12">
        <f>Travel!AZ12</f>
        <v>22.142713567839195</v>
      </c>
      <c r="AP12" s="160">
        <f>Travel!BJ12</f>
        <v>77.532992525268526</v>
      </c>
      <c r="AR12" s="12">
        <f>Employment!H12</f>
        <v>38.948571428571427</v>
      </c>
      <c r="AS12" s="12">
        <f>Employment!N12</f>
        <v>42.6</v>
      </c>
      <c r="AT12" s="12">
        <f>Employment!T12</f>
        <v>24.495000000000001</v>
      </c>
      <c r="AU12" s="160">
        <f>Employment!AB12</f>
        <v>13.278342015548018</v>
      </c>
      <c r="AW12" s="12">
        <f>Environment!H12</f>
        <v>28.366666666666664</v>
      </c>
      <c r="AX12" s="12">
        <f>Environment!N12</f>
        <v>85.1</v>
      </c>
      <c r="AY12" s="12">
        <f>Environment!V12</f>
        <v>21.524890469546392</v>
      </c>
      <c r="AZ12" s="12">
        <f>Environment!AD12</f>
        <v>10.416963518088121</v>
      </c>
      <c r="BA12" s="12">
        <f>Environment!AL12</f>
        <v>80.31511450247163</v>
      </c>
      <c r="BB12" s="12">
        <f>Environment!AR12</f>
        <v>10.637499999999999</v>
      </c>
      <c r="BC12" s="160">
        <f>Environment!AZ12</f>
        <v>66.444740409883693</v>
      </c>
      <c r="BE12" s="12">
        <f>Education!J12</f>
        <v>1.2871297583817061</v>
      </c>
      <c r="BF12" s="12">
        <f>Education!T12</f>
        <v>83.622101849628194</v>
      </c>
      <c r="BG12" s="12">
        <f>Education!AB12</f>
        <v>35.591916002943293</v>
      </c>
      <c r="BH12" s="12">
        <f>Education!AL12</f>
        <v>80.076017793547621</v>
      </c>
      <c r="BI12" s="160">
        <f>Education!AV12</f>
        <v>84.3</v>
      </c>
      <c r="BK12" s="12">
        <f>Entrepreneurship!H12</f>
        <v>0</v>
      </c>
      <c r="BL12" s="12">
        <f>Entrepreneurship!N12</f>
        <v>3.6885964912280791</v>
      </c>
      <c r="BM12" s="12">
        <f>Entrepreneurship!T12</f>
        <v>14.285479452054807</v>
      </c>
      <c r="BN12" s="12">
        <f>Entrepreneurship!Z12</f>
        <v>26.046456223942819</v>
      </c>
      <c r="BO12" s="160">
        <f>Entrepreneurship!AF12</f>
        <v>0</v>
      </c>
      <c r="BQ12" s="12">
        <f>'Public space'!J12</f>
        <v>2.5639287144240953E-2</v>
      </c>
      <c r="BR12" s="12">
        <f>'Public space'!P12</f>
        <v>0.5073280943025541</v>
      </c>
      <c r="BS12" s="160">
        <f>'Public space'!V12</f>
        <v>2.7423868312757165</v>
      </c>
      <c r="BU12" s="12">
        <f>'Financial services'!H12</f>
        <v>0</v>
      </c>
      <c r="BV12" s="12">
        <f>'Financial services'!N12</f>
        <v>0</v>
      </c>
      <c r="BW12" s="12">
        <f>'Financial services'!T12</f>
        <v>5.1408502772643248</v>
      </c>
      <c r="BX12" s="12">
        <f>'Financial services'!Z12</f>
        <v>3.914861460957177</v>
      </c>
      <c r="BY12" s="12">
        <f>'Financial services'!AF12</f>
        <v>1.9592814371257508</v>
      </c>
      <c r="BZ12" s="160">
        <f>'Financial services'!AL12</f>
        <v>0</v>
      </c>
      <c r="CB12" s="12">
        <f>Diversity!H12</f>
        <v>0</v>
      </c>
      <c r="CC12" s="12">
        <f>Diversity!N12</f>
        <v>16.957272727272727</v>
      </c>
      <c r="CD12" s="12">
        <f>Diversity!T12</f>
        <v>0</v>
      </c>
      <c r="CE12" s="12">
        <f>Diversity!Z12</f>
        <v>2.3439306358381424</v>
      </c>
      <c r="CF12" s="12">
        <f>Diversity!AF12</f>
        <v>13.357647058823529</v>
      </c>
      <c r="CG12" s="160">
        <f>Diversity!AL12</f>
        <v>19.178097731239106</v>
      </c>
      <c r="CI12" s="12">
        <f>'Digital access'!H12</f>
        <v>1.9238095238095227</v>
      </c>
      <c r="CJ12" s="12">
        <f>'Digital access'!R12</f>
        <v>55.641544199904374</v>
      </c>
      <c r="CK12" s="12">
        <f>'Digital access'!X12</f>
        <v>24.240000000000002</v>
      </c>
      <c r="CL12" s="12">
        <f>'Digital access'!AD12</f>
        <v>80.800000000000011</v>
      </c>
      <c r="CM12" s="12">
        <f>'Digital access'!AJ12</f>
        <v>53.86666666666666</v>
      </c>
      <c r="CN12" s="160">
        <f>'Digital access'!AP12</f>
        <v>80.800000000000011</v>
      </c>
      <c r="CP12" s="12">
        <f>Music!H12</f>
        <v>2.5279109589041151</v>
      </c>
      <c r="CQ12" s="160">
        <f>Music!N12</f>
        <v>5.8275000000000006</v>
      </c>
      <c r="CS12">
        <f>'Creative arts'!H12</f>
        <v>77.400000000000006</v>
      </c>
      <c r="CT12" s="160">
        <f>'Creative arts'!N12</f>
        <v>0</v>
      </c>
      <c r="CV12" s="12">
        <f>Sports!H12</f>
        <v>26.376923076923077</v>
      </c>
      <c r="CW12" s="12">
        <f>Sports!N12</f>
        <v>8.6810126582278464</v>
      </c>
      <c r="CX12" s="12">
        <f>Sports!X12</f>
        <v>70.288523887503786</v>
      </c>
      <c r="CY12" s="160">
        <f>Sports!AH12</f>
        <v>71.885971724115166</v>
      </c>
      <c r="DA12" s="12">
        <f>Film!H12</f>
        <v>2.8462499999999999</v>
      </c>
      <c r="DB12" s="12">
        <f>Film!R12</f>
        <v>62.597353888921305</v>
      </c>
      <c r="DC12" s="160">
        <f>Film!Z12</f>
        <v>1.6848281622845172</v>
      </c>
      <c r="DE12" s="12">
        <f ca="1">'Civic engagement'!H12</f>
        <v>45.3</v>
      </c>
      <c r="DF12" s="12">
        <f>'Civic engagement'!N12</f>
        <v>27.680090206185561</v>
      </c>
      <c r="DG12" s="12">
        <f>'Civic engagement'!T12</f>
        <v>17.2529296875</v>
      </c>
      <c r="DH12" s="12">
        <f>'Civic engagement'!Z12</f>
        <v>0</v>
      </c>
      <c r="DI12" s="160">
        <f>'Civic engagement'!AF12</f>
        <v>0</v>
      </c>
      <c r="DK12" s="12">
        <f>'Food and nightlife'!J12</f>
        <v>0.91841431460470979</v>
      </c>
      <c r="DL12" s="12">
        <f>'Food and nightlife'!P12</f>
        <v>12.483333333333325</v>
      </c>
      <c r="DM12" s="12">
        <f>'Food and nightlife'!V12</f>
        <v>6.4728395061728445</v>
      </c>
      <c r="DN12" s="160">
        <f>'Food and nightlife'!AF12</f>
        <v>69.800440732996805</v>
      </c>
      <c r="DP12" s="12">
        <f>Fashion!H12</f>
        <v>0</v>
      </c>
      <c r="DQ12" s="160">
        <f>Fashion!N12</f>
        <v>0</v>
      </c>
      <c r="DS12" s="60">
        <v>26.53</v>
      </c>
    </row>
    <row r="13" spans="1:123" ht="15.75" customHeight="1" x14ac:dyDescent="0.2">
      <c r="A13" s="82" t="e">
        <f>VLOOKUP(B13,#REF!,2,FALSE)</f>
        <v>#REF!</v>
      </c>
      <c r="B13" s="79" t="s">
        <v>149</v>
      </c>
      <c r="C13" s="159">
        <f>Safety!H13</f>
        <v>0</v>
      </c>
      <c r="D13" s="12">
        <f>Safety!N13</f>
        <v>76.472999999999999</v>
      </c>
      <c r="E13" s="12">
        <f>Safety!T13</f>
        <v>82.563214285714281</v>
      </c>
      <c r="F13" s="160">
        <f>Safety!AB13</f>
        <v>0</v>
      </c>
      <c r="H13" s="12">
        <f>Affordability!H13</f>
        <v>41.943478260869576</v>
      </c>
      <c r="I13" s="12">
        <f>Affordability!R13</f>
        <v>11.715467515923855</v>
      </c>
      <c r="J13" s="12">
        <f>Affordability!X13</f>
        <v>71.323211169284463</v>
      </c>
      <c r="K13" s="12">
        <f>Affordability!AH13</f>
        <v>28.96666731452434</v>
      </c>
      <c r="L13" s="12">
        <f>Affordability!AR13</f>
        <v>0</v>
      </c>
      <c r="M13" s="12">
        <f>Affordability!BB13</f>
        <v>75.192064932331306</v>
      </c>
      <c r="N13" s="12">
        <f>Affordability!BL13</f>
        <v>84.645728698062172</v>
      </c>
      <c r="O13" s="160">
        <f>Affordability!BV13</f>
        <v>4.464031179961216</v>
      </c>
      <c r="Q13" s="12">
        <f>Transit!H13</f>
        <v>26.04436450839329</v>
      </c>
      <c r="R13" s="12">
        <f>Transit!N13</f>
        <v>65.25</v>
      </c>
      <c r="S13" s="12">
        <f>Transit!V13</f>
        <v>4.0588860491557457E-3</v>
      </c>
      <c r="T13" s="12">
        <f>Transit!AD13</f>
        <v>9.4777506418883342E-2</v>
      </c>
      <c r="U13" s="12">
        <f>Transit!AJ13</f>
        <v>45.571428571428577</v>
      </c>
      <c r="V13" s="12">
        <f>Transit!AP13</f>
        <v>77.638596491228071</v>
      </c>
      <c r="W13" s="12">
        <f>Transit!AV13</f>
        <v>38.666666666666671</v>
      </c>
      <c r="X13">
        <f>Transit!BB13</f>
        <v>87</v>
      </c>
      <c r="Y13" s="12">
        <f>Transit!BH13</f>
        <v>10.300039341704553</v>
      </c>
      <c r="Z13" s="160">
        <f>Transit!BR13</f>
        <v>0</v>
      </c>
      <c r="AB13" s="12">
        <f>Health!H13</f>
        <v>0.44835834896810672</v>
      </c>
      <c r="AC13" s="12">
        <f>Health!N13</f>
        <v>0.24757834757835082</v>
      </c>
      <c r="AD13" s="12">
        <f>Health!T13</f>
        <v>0.76228070175439533</v>
      </c>
      <c r="AE13" s="12">
        <f>Health!Z13</f>
        <v>65.174999999999997</v>
      </c>
      <c r="AF13" s="12">
        <f>Health!AF13</f>
        <v>0</v>
      </c>
      <c r="AG13" s="160">
        <f>Health!AL13</f>
        <v>49.657142857142858</v>
      </c>
      <c r="AI13" s="12">
        <f>Travel!H13</f>
        <v>4.6389261744966408</v>
      </c>
      <c r="AJ13" s="12">
        <f>Travel!R13</f>
        <v>65.428877663478943</v>
      </c>
      <c r="AK13" s="12">
        <f>Travel!X13</f>
        <v>73.747280334728032</v>
      </c>
      <c r="AL13" s="12">
        <f>Travel!AD13</f>
        <v>9.2406417112301367E-2</v>
      </c>
      <c r="AM13" s="12">
        <f>Travel!AN13</f>
        <v>0</v>
      </c>
      <c r="AN13" s="12">
        <f>Travel!AT13</f>
        <v>79.821319796954313</v>
      </c>
      <c r="AO13" s="12">
        <f>Travel!AZ13</f>
        <v>0.43417085427135677</v>
      </c>
      <c r="AP13" s="160">
        <f>Travel!BJ13</f>
        <v>11.196338387616992</v>
      </c>
      <c r="AR13" s="12">
        <f>Employment!H13</f>
        <v>61.50628571428571</v>
      </c>
      <c r="AS13" s="12">
        <f>Employment!N13</f>
        <v>42.6</v>
      </c>
      <c r="AT13" s="12">
        <f>Employment!T13</f>
        <v>10.65</v>
      </c>
      <c r="AU13" s="160">
        <f>Employment!AB13</f>
        <v>73.01172349079944</v>
      </c>
      <c r="AW13" s="12">
        <f>Environment!H13</f>
        <v>28.366666666666664</v>
      </c>
      <c r="AX13" s="12">
        <f>Environment!N13</f>
        <v>70.916666666666657</v>
      </c>
      <c r="AY13" s="12">
        <f>Environment!V13</f>
        <v>7.5766921835001328</v>
      </c>
      <c r="AZ13" s="12">
        <f>Environment!AD13</f>
        <v>27.500532293638031</v>
      </c>
      <c r="BA13" s="12">
        <f>Environment!AL13</f>
        <v>63.074903045861227</v>
      </c>
      <c r="BB13" s="12">
        <f>Environment!AR13</f>
        <v>15.956249999999999</v>
      </c>
      <c r="BC13" s="160">
        <f>Environment!AZ13</f>
        <v>12.86749517525573</v>
      </c>
      <c r="BE13" s="12">
        <f>Education!J13</f>
        <v>19.872676153594938</v>
      </c>
      <c r="BF13" s="12">
        <f>Education!T13</f>
        <v>62.033218989736845</v>
      </c>
      <c r="BG13" s="12">
        <f>Education!AB13</f>
        <v>28.243459084313304</v>
      </c>
      <c r="BH13" s="12">
        <f>Education!AL13</f>
        <v>-1.1979750524915289E-14</v>
      </c>
      <c r="BI13" s="160">
        <f>Education!AV13</f>
        <v>84.3</v>
      </c>
      <c r="BK13" s="12">
        <f>Entrepreneurship!H13</f>
        <v>12.01428571428572</v>
      </c>
      <c r="BL13" s="12">
        <f>Entrepreneurship!N13</f>
        <v>3.6885964912280791</v>
      </c>
      <c r="BM13" s="12">
        <f>Entrepreneurship!T13</f>
        <v>34.792054794520553</v>
      </c>
      <c r="BN13" s="12">
        <f>Entrepreneurship!Z13</f>
        <v>5.3094699225729594</v>
      </c>
      <c r="BO13" s="160">
        <f>Entrepreneurship!AF13</f>
        <v>42.05</v>
      </c>
      <c r="BQ13" s="12">
        <f>'Public space'!J13</f>
        <v>0.56060580513335101</v>
      </c>
      <c r="BR13" s="12">
        <f>'Public space'!P13</f>
        <v>0.19092992796333</v>
      </c>
      <c r="BS13" s="160">
        <f>'Public space'!V13</f>
        <v>1.0283950617283966</v>
      </c>
      <c r="BU13" s="12">
        <f>'Financial services'!H13</f>
        <v>18.876923076923077</v>
      </c>
      <c r="BV13" s="12">
        <f>'Financial services'!N13</f>
        <v>19.247058823529411</v>
      </c>
      <c r="BW13" s="12">
        <f>'Financial services'!T13</f>
        <v>1.0584103512014782</v>
      </c>
      <c r="BX13" s="12">
        <f>'Financial services'!Z13</f>
        <v>1.2362720403022665</v>
      </c>
      <c r="BY13" s="12">
        <f>'Financial services'!AF13</f>
        <v>0.97964071856288704</v>
      </c>
      <c r="BZ13" s="160">
        <f>'Financial services'!AL13</f>
        <v>54.533333333333324</v>
      </c>
      <c r="CB13" s="12">
        <f>Diversity!H13</f>
        <v>0</v>
      </c>
      <c r="CC13" s="12">
        <f>Diversity!N13</f>
        <v>23.592727272727277</v>
      </c>
      <c r="CD13" s="12">
        <f>Diversity!T13</f>
        <v>32.440000000000005</v>
      </c>
      <c r="CE13" s="12">
        <f>Diversity!Z13</f>
        <v>29.533526011560692</v>
      </c>
      <c r="CF13" s="12">
        <f>Diversity!AF13</f>
        <v>35.302352941176473</v>
      </c>
      <c r="CG13" s="160">
        <f>Diversity!AL13</f>
        <v>47.025261780104728</v>
      </c>
      <c r="CI13" s="12">
        <f>'Digital access'!H13</f>
        <v>1.9238095238095227</v>
      </c>
      <c r="CJ13" s="12">
        <f>'Digital access'!R13</f>
        <v>-1.148237060988322E-14</v>
      </c>
      <c r="CK13" s="12">
        <f>'Digital access'!X13</f>
        <v>8.08</v>
      </c>
      <c r="CL13" s="12">
        <f>'Digital access'!AD13</f>
        <v>40.400000000000006</v>
      </c>
      <c r="CM13" s="12">
        <f>'Digital access'!AJ13</f>
        <v>53.86666666666666</v>
      </c>
      <c r="CN13" s="160">
        <f>'Digital access'!AP13</f>
        <v>40.400000000000006</v>
      </c>
      <c r="CP13" s="12">
        <f>Music!H13</f>
        <v>4.257534246575343</v>
      </c>
      <c r="CQ13" s="160">
        <f>Music!N13</f>
        <v>7.7700000000000005</v>
      </c>
      <c r="CS13">
        <f>'Creative arts'!H13</f>
        <v>77.400000000000006</v>
      </c>
      <c r="CT13" s="160">
        <f>'Creative arts'!N13</f>
        <v>15.618749999999999</v>
      </c>
      <c r="CV13" s="12">
        <f>Sports!H13</f>
        <v>11.723076923076924</v>
      </c>
      <c r="CW13" s="12">
        <f>Sports!N13</f>
        <v>7.7164556962025292</v>
      </c>
      <c r="CX13" s="12">
        <f>Sports!X13</f>
        <v>0</v>
      </c>
      <c r="CY13" s="160">
        <f>Sports!AH13</f>
        <v>0</v>
      </c>
      <c r="DA13" s="12">
        <f>Film!H13</f>
        <v>5.6924999999999999</v>
      </c>
      <c r="DB13" s="12">
        <f>Film!R13</f>
        <v>0</v>
      </c>
      <c r="DC13" s="160">
        <f>Film!Z13</f>
        <v>12.084375345985595</v>
      </c>
      <c r="DE13" s="12">
        <f ca="1">'Civic engagement'!H13</f>
        <v>45.3</v>
      </c>
      <c r="DF13" s="12">
        <f>'Civic engagement'!N13</f>
        <v>59.932989690721648</v>
      </c>
      <c r="DG13" s="12">
        <f>'Civic engagement'!T13</f>
        <v>8.2578125</v>
      </c>
      <c r="DH13" s="12">
        <f>'Civic engagement'!Z13</f>
        <v>0.18875</v>
      </c>
      <c r="DI13" s="160">
        <f>'Civic engagement'!AF13</f>
        <v>45.3</v>
      </c>
      <c r="DK13" s="12">
        <f>'Food and nightlife'!J13</f>
        <v>0.80207943365745982</v>
      </c>
      <c r="DL13" s="12">
        <f>'Food and nightlife'!P13</f>
        <v>31.208333333333332</v>
      </c>
      <c r="DM13" s="12">
        <f>'Food and nightlife'!V13</f>
        <v>12.020987654320995</v>
      </c>
      <c r="DN13" s="160">
        <f>'Food and nightlife'!AF13</f>
        <v>0</v>
      </c>
      <c r="DP13" s="12">
        <f>Fashion!H13</f>
        <v>4.1192307692307724</v>
      </c>
      <c r="DQ13" s="160">
        <f>Fashion!N13</f>
        <v>0</v>
      </c>
      <c r="DS13" s="60">
        <v>25.62</v>
      </c>
    </row>
    <row r="14" spans="1:123" ht="15.75" customHeight="1" x14ac:dyDescent="0.2">
      <c r="A14" s="40" t="e">
        <f>VLOOKUP(B14,#REF!,2,FALSE)</f>
        <v>#REF!</v>
      </c>
      <c r="B14" s="53" t="s">
        <v>150</v>
      </c>
      <c r="C14" s="159">
        <f>Safety!H14</f>
        <v>56.365875000000003</v>
      </c>
      <c r="D14" s="12">
        <f>Safety!N14</f>
        <v>87.9</v>
      </c>
      <c r="E14" s="12">
        <f>Safety!T14</f>
        <v>74.087142857142865</v>
      </c>
      <c r="F14" s="160">
        <f>Safety!AB14</f>
        <v>86.957859702055686</v>
      </c>
      <c r="H14" s="12">
        <f>Affordability!H14</f>
        <v>39.083695652173915</v>
      </c>
      <c r="I14" s="12">
        <f>Affordability!R14</f>
        <v>81.249756541771745</v>
      </c>
      <c r="J14" s="12">
        <f>Affordability!X14</f>
        <v>68.415183246073298</v>
      </c>
      <c r="K14" s="12">
        <f>Affordability!AH14</f>
        <v>69.388962379737777</v>
      </c>
      <c r="L14" s="12">
        <f>Affordability!AR14</f>
        <v>85.868312398752124</v>
      </c>
      <c r="M14" s="12">
        <f>Affordability!BB14</f>
        <v>77.311824871799402</v>
      </c>
      <c r="N14" s="12">
        <f>Affordability!BL14</f>
        <v>79.245130998771941</v>
      </c>
      <c r="O14" s="160">
        <f>Affordability!BV14</f>
        <v>84.102513416873137</v>
      </c>
      <c r="Q14" s="12">
        <f>Transit!H14</f>
        <v>3.7090327737809781</v>
      </c>
      <c r="R14" s="12">
        <f>Transit!N14</f>
        <v>61.624999999999993</v>
      </c>
      <c r="S14" s="12">
        <f>Transit!V14</f>
        <v>0</v>
      </c>
      <c r="T14" s="12">
        <f>Transit!AD14</f>
        <v>0.12276835271317921</v>
      </c>
      <c r="U14" s="12">
        <f>Transit!AJ14</f>
        <v>0</v>
      </c>
      <c r="V14" s="12">
        <f>Transit!AP14</f>
        <v>71.73684210526315</v>
      </c>
      <c r="W14" s="12">
        <f>Transit!AV14</f>
        <v>70.888888888888886</v>
      </c>
      <c r="X14">
        <f>Transit!BB14</f>
        <v>0</v>
      </c>
      <c r="Y14" s="12">
        <f>Transit!BH14</f>
        <v>32.814830589688441</v>
      </c>
      <c r="Z14" s="160">
        <f>Transit!BR14</f>
        <v>86.515121803112521</v>
      </c>
      <c r="AB14" s="12">
        <f>Health!H14</f>
        <v>0.48911819887429708</v>
      </c>
      <c r="AC14" s="12">
        <f>Health!N14</f>
        <v>0.24757834757835082</v>
      </c>
      <c r="AD14" s="12">
        <f>Health!T14</f>
        <v>1.5245614035087782</v>
      </c>
      <c r="AE14" s="12">
        <f>Health!Z14</f>
        <v>57.933333333333323</v>
      </c>
      <c r="AF14" s="12">
        <f>Health!AF14</f>
        <v>0.688089739359938</v>
      </c>
      <c r="AG14" s="160">
        <f>Health!AL14</f>
        <v>10.345238095238102</v>
      </c>
      <c r="AI14" s="12">
        <f>Travel!H14</f>
        <v>23.194630872483216</v>
      </c>
      <c r="AJ14" s="12">
        <f>Travel!R14</f>
        <v>78.664176684372379</v>
      </c>
      <c r="AK14" s="12">
        <f>Travel!X14</f>
        <v>79.169874476987445</v>
      </c>
      <c r="AL14" s="12">
        <f>Travel!AD14</f>
        <v>0.83165775401070008</v>
      </c>
      <c r="AM14" s="12">
        <f>Travel!AN14</f>
        <v>85.73354913312518</v>
      </c>
      <c r="AN14" s="12">
        <f>Travel!AT14</f>
        <v>82.014213197969539</v>
      </c>
      <c r="AO14" s="12">
        <f>Travel!AZ14</f>
        <v>1.7366834170854271</v>
      </c>
      <c r="AP14" s="160">
        <f>Travel!BJ14</f>
        <v>65.944218814181269</v>
      </c>
      <c r="AR14" s="12">
        <f>Employment!H14</f>
        <v>56.313142857142864</v>
      </c>
      <c r="AS14" s="12">
        <f>Employment!N14</f>
        <v>85.2</v>
      </c>
      <c r="AT14" s="12">
        <f>Employment!T14</f>
        <v>12.78</v>
      </c>
      <c r="AU14" s="160">
        <f>Employment!AB14</f>
        <v>10.900510758897685</v>
      </c>
      <c r="AW14" s="12">
        <f>Environment!H14</f>
        <v>85.1</v>
      </c>
      <c r="AX14" s="12">
        <f>Environment!N14</f>
        <v>85.1</v>
      </c>
      <c r="AY14" s="12">
        <f>Environment!V14</f>
        <v>0.42718119654161502</v>
      </c>
      <c r="AZ14" s="12">
        <f>Environment!AD14</f>
        <v>5.572944762276542</v>
      </c>
      <c r="BA14" s="12">
        <f>Environment!AL14</f>
        <v>78.69869881843502</v>
      </c>
      <c r="BB14" s="12">
        <f>Environment!AR14</f>
        <v>7.9781249999999995</v>
      </c>
      <c r="BC14" s="160">
        <f>Environment!AZ14</f>
        <v>71.079280930705508</v>
      </c>
      <c r="BE14" s="12">
        <f>Education!J14</f>
        <v>10.897166008085673</v>
      </c>
      <c r="BF14" s="12">
        <f>Education!T14</f>
        <v>69.947109473442211</v>
      </c>
      <c r="BG14" s="12">
        <f>Education!AB14</f>
        <v>2.9959862338018652</v>
      </c>
      <c r="BH14" s="12">
        <f>Education!AL14</f>
        <v>84.3</v>
      </c>
      <c r="BI14" s="160">
        <f>Education!AV14</f>
        <v>84.3</v>
      </c>
      <c r="BK14" s="12">
        <f>Entrepreneurship!H14</f>
        <v>24.028571428571425</v>
      </c>
      <c r="BL14" s="12">
        <f>Entrepreneurship!N14</f>
        <v>1.475438596491234</v>
      </c>
      <c r="BM14" s="12">
        <f>Entrepreneurship!T14</f>
        <v>14.285479452054807</v>
      </c>
      <c r="BN14" s="12">
        <f>Entrepreneurship!Z14</f>
        <v>43.427456819535436</v>
      </c>
      <c r="BO14" s="160">
        <f>Entrepreneurship!AF14</f>
        <v>42.05</v>
      </c>
      <c r="BQ14" s="12">
        <f>'Public space'!J14</f>
        <v>4.3268155750409459E-2</v>
      </c>
      <c r="BR14" s="12">
        <f>'Public space'!P14</f>
        <v>3.8185985592665998E-2</v>
      </c>
      <c r="BS14" s="160">
        <f>'Public space'!V14</f>
        <v>1.542592592592589</v>
      </c>
      <c r="BU14" s="12">
        <f>'Financial services'!H14</f>
        <v>6.292307692307693</v>
      </c>
      <c r="BV14" s="12">
        <f>'Financial services'!N14</f>
        <v>28.870588235294107</v>
      </c>
      <c r="BW14" s="12">
        <f>'Financial services'!T14</f>
        <v>1.8144177449168115</v>
      </c>
      <c r="BX14" s="12">
        <f>'Financial services'!Z14</f>
        <v>1.6483627204030218</v>
      </c>
      <c r="BY14" s="12">
        <f>'Financial services'!AF14</f>
        <v>1.4694610778443189</v>
      </c>
      <c r="BZ14" s="160">
        <f>'Financial services'!AL14</f>
        <v>81.8</v>
      </c>
      <c r="CB14" s="12">
        <f>Diversity!H14</f>
        <v>3.1192307692307639</v>
      </c>
      <c r="CC14" s="12">
        <f>Diversity!N14</f>
        <v>8.1100000000000012</v>
      </c>
      <c r="CD14" s="12">
        <f>Diversity!T14</f>
        <v>0</v>
      </c>
      <c r="CE14" s="12">
        <f>Diversity!Z14</f>
        <v>30.939884393063583</v>
      </c>
      <c r="CF14" s="12">
        <f>Diversity!AF14</f>
        <v>0.95411764705882018</v>
      </c>
      <c r="CG14" s="160">
        <f>Diversity!AL14</f>
        <v>16.488917975567187</v>
      </c>
      <c r="CI14" s="12">
        <f>'Digital access'!H14</f>
        <v>3.8476190476190455</v>
      </c>
      <c r="CJ14" s="12">
        <f>'Digital access'!R14</f>
        <v>40.971445541667194</v>
      </c>
      <c r="CK14" s="12">
        <f>'Digital access'!X14</f>
        <v>8.08</v>
      </c>
      <c r="CL14" s="12">
        <f>'Digital access'!AD14</f>
        <v>0</v>
      </c>
      <c r="CM14" s="12">
        <f>'Digital access'!AJ14</f>
        <v>67.333333333333329</v>
      </c>
      <c r="CN14" s="160">
        <f>'Digital access'!AP14</f>
        <v>20.200000000000003</v>
      </c>
      <c r="CP14" s="12">
        <f>Music!H14</f>
        <v>6.9184931506849336</v>
      </c>
      <c r="CQ14" s="160">
        <f>Music!N14</f>
        <v>13.5975</v>
      </c>
      <c r="CS14">
        <f>'Creative arts'!H14</f>
        <v>77.400000000000006</v>
      </c>
      <c r="CT14" s="160">
        <f>'Creative arts'!N14</f>
        <v>7.8093749999999993</v>
      </c>
      <c r="CV14" s="12">
        <f>Sports!H14</f>
        <v>11.723076923076924</v>
      </c>
      <c r="CW14" s="12">
        <f>Sports!N14</f>
        <v>0.96455696202531616</v>
      </c>
      <c r="CX14" s="12">
        <f>Sports!X14</f>
        <v>73.497098981471254</v>
      </c>
      <c r="CY14" s="160">
        <f>Sports!AH14</f>
        <v>73.55171829824765</v>
      </c>
      <c r="DA14" s="12">
        <f>Film!H14</f>
        <v>2.8462499999999999</v>
      </c>
      <c r="DB14" s="12">
        <f>Film!R14</f>
        <v>65.272739461826376</v>
      </c>
      <c r="DC14" s="160">
        <f>Film!Z14</f>
        <v>2.8843145462716988</v>
      </c>
      <c r="DE14" s="12">
        <f ca="1">'Civic engagement'!H14</f>
        <v>45.3</v>
      </c>
      <c r="DF14" s="12">
        <f>'Civic engagement'!N14</f>
        <v>21.015463917525775</v>
      </c>
      <c r="DG14" s="12">
        <f>'Civic engagement'!T14</f>
        <v>18.875</v>
      </c>
      <c r="DH14" s="12">
        <f>'Civic engagement'!Z14</f>
        <v>0</v>
      </c>
      <c r="DI14" s="160">
        <f>'Civic engagement'!AF14</f>
        <v>0</v>
      </c>
      <c r="DK14" s="12">
        <f>'Food and nightlife'!J14</f>
        <v>0.23408299686523901</v>
      </c>
      <c r="DL14" s="12">
        <f>'Food and nightlife'!P14</f>
        <v>31.208333333333332</v>
      </c>
      <c r="DM14" s="12">
        <f>'Food and nightlife'!V14</f>
        <v>2.7740740740740786</v>
      </c>
      <c r="DN14" s="160">
        <f>'Food and nightlife'!AF14</f>
        <v>71.251348502698292</v>
      </c>
      <c r="DP14" s="12">
        <f>Fashion!H14</f>
        <v>17.849999999999998</v>
      </c>
      <c r="DQ14" s="160">
        <f>Fashion!N14</f>
        <v>0</v>
      </c>
      <c r="DS14" s="60">
        <v>24.7</v>
      </c>
    </row>
    <row r="15" spans="1:123" ht="15.75" customHeight="1" x14ac:dyDescent="0.2">
      <c r="A15" s="83" t="e">
        <f>VLOOKUP(B15,#REF!,2,FALSE)</f>
        <v>#REF!</v>
      </c>
      <c r="B15" s="84" t="s">
        <v>151</v>
      </c>
      <c r="C15" s="159">
        <f>Safety!H15</f>
        <v>73.945875000000001</v>
      </c>
      <c r="D15" s="12">
        <f>Safety!N15</f>
        <v>87.9</v>
      </c>
      <c r="E15" s="12">
        <f>Safety!T15</f>
        <v>52.74</v>
      </c>
      <c r="F15" s="160">
        <f>Safety!AB15</f>
        <v>71.556508574569264</v>
      </c>
      <c r="H15" s="12">
        <f>Affordability!H15</f>
        <v>52.429347826086961</v>
      </c>
      <c r="I15" s="12">
        <f>Affordability!R15</f>
        <v>85.736743688679738</v>
      </c>
      <c r="J15" s="12">
        <f>Affordability!X15</f>
        <v>58.711553228621284</v>
      </c>
      <c r="K15" s="12">
        <f>Affordability!AH15</f>
        <v>78.097982888643187</v>
      </c>
      <c r="L15" s="12">
        <f>Affordability!AR15</f>
        <v>87.652119589991358</v>
      </c>
      <c r="M15" s="12">
        <f>Affordability!BB15</f>
        <v>80.399701378429512</v>
      </c>
      <c r="N15" s="12">
        <f>Affordability!BL15</f>
        <v>85.619770051406832</v>
      </c>
      <c r="O15" s="160">
        <f>Affordability!BV15</f>
        <v>87.50687202984308</v>
      </c>
      <c r="Q15" s="12">
        <f>Transit!H15</f>
        <v>8.3569144684252592</v>
      </c>
      <c r="R15" s="12">
        <f>Transit!N15</f>
        <v>87</v>
      </c>
      <c r="S15" s="12">
        <f>Transit!V15</f>
        <v>13.016838790311249</v>
      </c>
      <c r="T15" s="12">
        <f>Transit!AD15</f>
        <v>7.3862533415841618</v>
      </c>
      <c r="U15" s="12">
        <f>Transit!AJ15</f>
        <v>55.698412698412703</v>
      </c>
      <c r="V15" s="12">
        <f>Transit!AP15</f>
        <v>54.540350877192985</v>
      </c>
      <c r="W15" s="12">
        <f>Transit!AV15</f>
        <v>50.911111111111111</v>
      </c>
      <c r="X15">
        <f>Transit!BB15</f>
        <v>87</v>
      </c>
      <c r="Y15" s="12">
        <f>Transit!BH15</f>
        <v>13.33264812263851</v>
      </c>
      <c r="Z15" s="160">
        <f>Transit!BR15</f>
        <v>85.624731567644957</v>
      </c>
      <c r="AB15" s="12">
        <f>Health!H15</f>
        <v>0.28531894934334512</v>
      </c>
      <c r="AC15" s="12">
        <f>Health!N15</f>
        <v>1.4854700854700802</v>
      </c>
      <c r="AD15" s="12">
        <f>Health!T15</f>
        <v>76.228070175438603</v>
      </c>
      <c r="AE15" s="12">
        <f>Health!Z15</f>
        <v>57.933333333333323</v>
      </c>
      <c r="AF15" s="12">
        <f>Health!AF15</f>
        <v>5.562058726492892</v>
      </c>
      <c r="AG15" s="160">
        <f>Health!AL15</f>
        <v>49.657142857142858</v>
      </c>
      <c r="AI15" s="12">
        <f>Travel!H15</f>
        <v>68.134228187919462</v>
      </c>
      <c r="AJ15" s="12">
        <f>Travel!R15</f>
        <v>86.04134495641344</v>
      </c>
      <c r="AK15" s="12">
        <f>Travel!X15</f>
        <v>69.409205020920496</v>
      </c>
      <c r="AL15" s="12">
        <f>Travel!AD15</f>
        <v>0.36962566844920547</v>
      </c>
      <c r="AM15" s="12">
        <f>Travel!AN15</f>
        <v>86.357839933884833</v>
      </c>
      <c r="AN15" s="12">
        <f>Travel!AT15</f>
        <v>63.155329949238578</v>
      </c>
      <c r="AO15" s="12">
        <f>Travel!AZ15</f>
        <v>11.722613065326632</v>
      </c>
      <c r="AP15" s="160">
        <f>Travel!BJ15</f>
        <v>83.053545124455866</v>
      </c>
      <c r="AR15" s="12">
        <f>Employment!H15</f>
        <v>57.611428571428569</v>
      </c>
      <c r="AS15" s="12">
        <f>Employment!N15</f>
        <v>85.2</v>
      </c>
      <c r="AT15" s="12">
        <f>Employment!T15</f>
        <v>44.73</v>
      </c>
      <c r="AU15" s="160">
        <f>Employment!AB15</f>
        <v>21.828108952452414</v>
      </c>
      <c r="AW15" s="12">
        <f>Environment!H15</f>
        <v>85.1</v>
      </c>
      <c r="AX15" s="12">
        <f>Environment!N15</f>
        <v>85.1</v>
      </c>
      <c r="AY15" s="12">
        <f>Environment!V15</f>
        <v>85.1</v>
      </c>
      <c r="AZ15" s="12">
        <f>Environment!AD15</f>
        <v>75.504213467648384</v>
      </c>
      <c r="BA15" s="12">
        <f>Environment!AL15</f>
        <v>35.863606434121614</v>
      </c>
      <c r="BB15" s="12">
        <f>Environment!AR15</f>
        <v>37.231249999999996</v>
      </c>
      <c r="BC15" s="160">
        <f>Environment!AZ15</f>
        <v>28.789747711872607</v>
      </c>
      <c r="BE15" s="12">
        <f>Education!J15</f>
        <v>10.834309108998795</v>
      </c>
      <c r="BF15" s="12">
        <f>Education!T15</f>
        <v>69.601575820682172</v>
      </c>
      <c r="BG15" s="12">
        <f>Education!AB15</f>
        <v>38.04752488351771</v>
      </c>
      <c r="BH15" s="12">
        <f>Education!AL15</f>
        <v>80.374356568691866</v>
      </c>
      <c r="BI15" s="160">
        <f>Education!AV15</f>
        <v>73.743494181818178</v>
      </c>
      <c r="BK15" s="12">
        <f>Entrepreneurship!H15</f>
        <v>20.023809523809522</v>
      </c>
      <c r="BL15" s="12">
        <f>Entrepreneurship!N15</f>
        <v>14.016666666666669</v>
      </c>
      <c r="BM15" s="12">
        <f>Entrepreneurship!T15</f>
        <v>21.428219178082191</v>
      </c>
      <c r="BN15" s="12">
        <f>Entrepreneurship!Z15</f>
        <v>72.629541393686722</v>
      </c>
      <c r="BO15" s="160">
        <f>Entrepreneurship!AF15</f>
        <v>0</v>
      </c>
      <c r="BQ15" s="12">
        <f>'Public space'!J15</f>
        <v>0.48710777858406029</v>
      </c>
      <c r="BR15" s="12">
        <f>'Public space'!P15</f>
        <v>12.655926653569095</v>
      </c>
      <c r="BS15" s="160">
        <f>'Public space'!V15</f>
        <v>11.655144032921813</v>
      </c>
      <c r="BU15" s="12">
        <f>'Financial services'!H15</f>
        <v>18.876923076923077</v>
      </c>
      <c r="BV15" s="12">
        <f>'Financial services'!N15</f>
        <v>0</v>
      </c>
      <c r="BW15" s="12">
        <f>'Financial services'!T15</f>
        <v>10.73530499075785</v>
      </c>
      <c r="BX15" s="12">
        <f>'Financial services'!Z15</f>
        <v>12.568765743073042</v>
      </c>
      <c r="BY15" s="12">
        <f>'Financial services'!AF15</f>
        <v>25.470658682634735</v>
      </c>
      <c r="BZ15" s="160">
        <f>'Financial services'!AL15</f>
        <v>81.8</v>
      </c>
      <c r="CB15" s="12">
        <f>Diversity!H15</f>
        <v>46.78846153846154</v>
      </c>
      <c r="CC15" s="12">
        <f>Diversity!N15</f>
        <v>80.362727272727284</v>
      </c>
      <c r="CD15" s="12">
        <f>Diversity!T15</f>
        <v>72.990000000000009</v>
      </c>
      <c r="CE15" s="12">
        <f>Diversity!Z15</f>
        <v>16.407514450867055</v>
      </c>
      <c r="CF15" s="12">
        <f>Diversity!AF15</f>
        <v>56.292941176470585</v>
      </c>
      <c r="CG15" s="160">
        <f>Diversity!AL15</f>
        <v>68.680235602094243</v>
      </c>
      <c r="CI15" s="12">
        <f>'Digital access'!H15</f>
        <v>15.390476190476194</v>
      </c>
      <c r="CJ15" s="12">
        <f>'Digital access'!R15</f>
        <v>67.500391624229792</v>
      </c>
      <c r="CK15" s="12">
        <f>'Digital access'!X15</f>
        <v>48.480000000000004</v>
      </c>
      <c r="CL15" s="12">
        <f>'Digital access'!AD15</f>
        <v>80.800000000000011</v>
      </c>
      <c r="CM15" s="12">
        <f>'Digital access'!AJ15</f>
        <v>67.333333333333329</v>
      </c>
      <c r="CN15" s="160">
        <f>'Digital access'!AP15</f>
        <v>80.800000000000011</v>
      </c>
      <c r="CP15" s="12">
        <f>Music!H15</f>
        <v>14.10308219178083</v>
      </c>
      <c r="CQ15" s="160">
        <f>Music!N15</f>
        <v>33.022500000000001</v>
      </c>
      <c r="CS15">
        <f>'Creative arts'!H15</f>
        <v>77.400000000000006</v>
      </c>
      <c r="CT15" s="160">
        <f>'Creative arts'!N15</f>
        <v>7.8093749999999993</v>
      </c>
      <c r="CV15" s="12">
        <f>Sports!H15</f>
        <v>17.584615384615386</v>
      </c>
      <c r="CW15" s="12">
        <f>Sports!N15</f>
        <v>7.7164556962025292</v>
      </c>
      <c r="CX15" s="12">
        <f>Sports!X15</f>
        <v>76.028543566414001</v>
      </c>
      <c r="CY15" s="160">
        <f>Sports!AH15</f>
        <v>75.821708749281314</v>
      </c>
      <c r="DA15" s="12">
        <f>Film!H15</f>
        <v>26.565000000000001</v>
      </c>
      <c r="DB15" s="12">
        <f>Film!R15</f>
        <v>74.538958313243839</v>
      </c>
      <c r="DC15" s="160">
        <f>Film!Z15</f>
        <v>57.270657846629817</v>
      </c>
      <c r="DE15" s="12">
        <f ca="1">'Civic engagement'!H15</f>
        <v>45.3</v>
      </c>
      <c r="DF15" s="12">
        <f>'Civic engagement'!N15</f>
        <v>13.231958762886594</v>
      </c>
      <c r="DG15" s="12">
        <f>'Civic engagement'!T15</f>
        <v>5.30859375</v>
      </c>
      <c r="DH15" s="12">
        <f>'Civic engagement'!Z15</f>
        <v>0</v>
      </c>
      <c r="DI15" s="160">
        <f>'Civic engagement'!AF15</f>
        <v>15.1</v>
      </c>
      <c r="DK15" s="12">
        <f>'Food and nightlife'!J15</f>
        <v>16.297401445791451</v>
      </c>
      <c r="DL15" s="12">
        <f>'Food and nightlife'!P15</f>
        <v>37.450000000000003</v>
      </c>
      <c r="DM15" s="12">
        <f>'Food and nightlife'!V15</f>
        <v>28.665432098765436</v>
      </c>
      <c r="DN15" s="160">
        <f>'Food and nightlife'!AF15</f>
        <v>74.193306630754861</v>
      </c>
      <c r="DP15" s="12">
        <f>Fashion!H15</f>
        <v>1.3730769230769206</v>
      </c>
      <c r="DQ15" s="160">
        <f>Fashion!N15</f>
        <v>3.9666666666666677</v>
      </c>
      <c r="DS15" s="60">
        <v>24.05</v>
      </c>
    </row>
    <row r="16" spans="1:123" ht="15.75" customHeight="1" x14ac:dyDescent="0.2">
      <c r="A16" s="83" t="e">
        <f>VLOOKUP(B16,#REF!,2,FALSE)</f>
        <v>#REF!</v>
      </c>
      <c r="B16" s="84" t="s">
        <v>152</v>
      </c>
      <c r="C16" s="159">
        <f>Safety!H16</f>
        <v>73.945875000000001</v>
      </c>
      <c r="D16" s="12">
        <f>Safety!N16</f>
        <v>87.9</v>
      </c>
      <c r="E16" s="12">
        <f>Safety!T16</f>
        <v>52.74</v>
      </c>
      <c r="F16" s="160">
        <f>Safety!AB16</f>
        <v>76.010468487220251</v>
      </c>
      <c r="H16" s="12">
        <f>Affordability!H16</f>
        <v>56.242391304347819</v>
      </c>
      <c r="I16" s="12">
        <f>Affordability!R16</f>
        <v>85.973625316227796</v>
      </c>
      <c r="J16" s="12">
        <f>Affordability!X16</f>
        <v>60.226788830715527</v>
      </c>
      <c r="K16" s="12">
        <f>Affordability!AH16</f>
        <v>81.622002852291416</v>
      </c>
      <c r="L16" s="12">
        <f>Affordability!AR16</f>
        <v>87.603276729764957</v>
      </c>
      <c r="M16" s="12">
        <f>Affordability!BB16</f>
        <v>84.008116448703262</v>
      </c>
      <c r="N16" s="12">
        <f>Affordability!BL16</f>
        <v>86.252259456184433</v>
      </c>
      <c r="O16" s="160">
        <f>Affordability!BV16</f>
        <v>87.294603225229679</v>
      </c>
      <c r="Q16" s="12">
        <f>Transit!H16</f>
        <v>4.1483213429256569</v>
      </c>
      <c r="R16" s="12">
        <f>Transit!N16</f>
        <v>74.053571428571431</v>
      </c>
      <c r="S16" s="12">
        <f>Transit!V16</f>
        <v>0.14065956677266769</v>
      </c>
      <c r="T16" s="12">
        <f>Transit!AD16</f>
        <v>14.434936005830904</v>
      </c>
      <c r="U16" s="12">
        <f>Transit!AJ16</f>
        <v>41.428571428571431</v>
      </c>
      <c r="V16" s="12">
        <f>Transit!AP16</f>
        <v>36.631578947368425</v>
      </c>
      <c r="W16" s="12">
        <f>Transit!AV16</f>
        <v>30.933333333333334</v>
      </c>
      <c r="X16">
        <f>Transit!BB16</f>
        <v>87</v>
      </c>
      <c r="Y16" s="12">
        <f>Transit!BH16</f>
        <v>10.67117620488173</v>
      </c>
      <c r="Z16" s="160">
        <f>Transit!BR16</f>
        <v>85.91656571774682</v>
      </c>
      <c r="AB16" s="12">
        <f>Health!H16</f>
        <v>1.7526735459662364</v>
      </c>
      <c r="AC16" s="12">
        <f>Health!N16</f>
        <v>3.2185185185185112</v>
      </c>
      <c r="AD16" s="12">
        <f>Health!T16</f>
        <v>16.007894736842104</v>
      </c>
      <c r="AE16" s="12">
        <f>Health!Z16</f>
        <v>57.933333333333323</v>
      </c>
      <c r="AF16" s="12">
        <f>Health!AF16</f>
        <v>5.562058726492892</v>
      </c>
      <c r="AG16" s="160">
        <f>Health!AL16</f>
        <v>49.657142857142858</v>
      </c>
      <c r="AI16" s="12">
        <f>Travel!H16</f>
        <v>57.986577181208055</v>
      </c>
      <c r="AJ16" s="12">
        <f>Travel!R16</f>
        <v>85.583750590458195</v>
      </c>
      <c r="AK16" s="12">
        <f>Travel!X16</f>
        <v>79.712133891213398</v>
      </c>
      <c r="AL16" s="12">
        <f>Travel!AD16</f>
        <v>0.46203208556149455</v>
      </c>
      <c r="AM16" s="12">
        <f>Travel!AN16</f>
        <v>86.289243654741924</v>
      </c>
      <c r="AN16" s="12">
        <f>Travel!AT16</f>
        <v>76.751269035532999</v>
      </c>
      <c r="AO16" s="12">
        <f>Travel!AZ16</f>
        <v>11.722613065326632</v>
      </c>
      <c r="AP16" s="160">
        <f>Travel!BJ16</f>
        <v>83.723491983376377</v>
      </c>
      <c r="AR16" s="12">
        <f>Employment!H16</f>
        <v>65.725714285714275</v>
      </c>
      <c r="AS16" s="12">
        <f>Employment!N16</f>
        <v>42.6</v>
      </c>
      <c r="AT16" s="12">
        <f>Employment!T16</f>
        <v>10.65</v>
      </c>
      <c r="AU16" s="160">
        <f>Employment!AB16</f>
        <v>85.2</v>
      </c>
      <c r="AW16" s="12">
        <f>Environment!H16</f>
        <v>56.733333333333327</v>
      </c>
      <c r="AX16" s="12">
        <f>Environment!N16</f>
        <v>56.733333333333327</v>
      </c>
      <c r="AY16" s="12">
        <f>Environment!V16</f>
        <v>7.1403619261872651</v>
      </c>
      <c r="AZ16" s="12">
        <f>Environment!AD16</f>
        <v>85.1</v>
      </c>
      <c r="BA16" s="12">
        <f>Environment!AL16</f>
        <v>33.528443771506531</v>
      </c>
      <c r="BB16" s="12">
        <f>Environment!AR16</f>
        <v>15.956249999999999</v>
      </c>
      <c r="BC16" s="160">
        <f>Environment!AZ16</f>
        <v>24.205779829154629</v>
      </c>
      <c r="BE16" s="12">
        <f>Education!J16</f>
        <v>13.805818262920639</v>
      </c>
      <c r="BF16" s="12">
        <f>Education!T16</f>
        <v>69.463472539831272</v>
      </c>
      <c r="BG16" s="12">
        <f>Education!AB16</f>
        <v>35.703889224086723</v>
      </c>
      <c r="BH16" s="12">
        <f>Education!AL16</f>
        <v>79.779133381742838</v>
      </c>
      <c r="BI16" s="160">
        <f>Education!AV16</f>
        <v>72.050609241379306</v>
      </c>
      <c r="BK16" s="12">
        <f>Entrepreneurship!H16</f>
        <v>12.01428571428572</v>
      </c>
      <c r="BL16" s="12">
        <f>Entrepreneurship!N16</f>
        <v>19.918421052631583</v>
      </c>
      <c r="BM16" s="12">
        <f>Entrepreneurship!T16</f>
        <v>21.428219178082191</v>
      </c>
      <c r="BN16" s="12">
        <f>Entrepreneurship!Z16</f>
        <v>72.629541393686722</v>
      </c>
      <c r="BO16" s="160">
        <f>Entrepreneurship!AF16</f>
        <v>42.05</v>
      </c>
      <c r="BQ16" s="12">
        <f>'Public space'!J16</f>
        <v>3.4661921554783652</v>
      </c>
      <c r="BR16" s="12">
        <f>'Public space'!P16</f>
        <v>2.8639489194499026</v>
      </c>
      <c r="BS16" s="160">
        <f>'Public space'!V16</f>
        <v>4.4563786008230482</v>
      </c>
      <c r="BU16" s="12">
        <f>'Financial services'!H16</f>
        <v>18.876923076923077</v>
      </c>
      <c r="BV16" s="12">
        <f>'Financial services'!N16</f>
        <v>0</v>
      </c>
      <c r="BW16" s="12">
        <f>'Financial services'!T16</f>
        <v>10.130499075785583</v>
      </c>
      <c r="BX16" s="12">
        <f>'Financial services'!Z16</f>
        <v>12.156675062972287</v>
      </c>
      <c r="BY16" s="12">
        <f>'Financial services'!AF16</f>
        <v>22.041916167664677</v>
      </c>
      <c r="BZ16" s="160">
        <f>'Financial services'!AL16</f>
        <v>54.533333333333324</v>
      </c>
      <c r="CB16" s="12">
        <f>Diversity!H16</f>
        <v>0</v>
      </c>
      <c r="CC16" s="12">
        <f>Diversity!N16</f>
        <v>64.142727272727285</v>
      </c>
      <c r="CD16" s="12">
        <f>Diversity!T16</f>
        <v>64.88000000000001</v>
      </c>
      <c r="CE16" s="12">
        <f>Diversity!Z16</f>
        <v>16.407514450867055</v>
      </c>
      <c r="CF16" s="12">
        <f>Diversity!AF16</f>
        <v>77.283529411764718</v>
      </c>
      <c r="CG16" s="160">
        <f>Diversity!AL16</f>
        <v>68.680235602094243</v>
      </c>
      <c r="CI16" s="12">
        <f>'Digital access'!H16</f>
        <v>9.6190476190476257</v>
      </c>
      <c r="CJ16" s="12">
        <f>'Digital access'!R16</f>
        <v>62.446567293339093</v>
      </c>
      <c r="CK16" s="12">
        <f>'Digital access'!X16</f>
        <v>56.56</v>
      </c>
      <c r="CL16" s="12">
        <f>'Digital access'!AD16</f>
        <v>80.800000000000011</v>
      </c>
      <c r="CM16" s="12">
        <f>'Digital access'!AJ16</f>
        <v>67.333333333333329</v>
      </c>
      <c r="CN16" s="160">
        <f>'Digital access'!AP16</f>
        <v>60.6</v>
      </c>
      <c r="CP16" s="12">
        <f>Music!H16</f>
        <v>7.3176369863013715</v>
      </c>
      <c r="CQ16" s="160">
        <f>Music!N16</f>
        <v>15.540000000000001</v>
      </c>
      <c r="CS16">
        <f>'Creative arts'!H16</f>
        <v>77.400000000000006</v>
      </c>
      <c r="CT16" s="160">
        <f>'Creative arts'!N16</f>
        <v>1.1156249999999999</v>
      </c>
      <c r="CV16" s="12">
        <f>Sports!H16</f>
        <v>14.653846153846152</v>
      </c>
      <c r="CW16" s="12">
        <f>Sports!N16</f>
        <v>2.8936708860759488</v>
      </c>
      <c r="CX16" s="12">
        <f>Sports!X16</f>
        <v>75.968555907672879</v>
      </c>
      <c r="CY16" s="160">
        <f>Sports!AH16</f>
        <v>76.103700517193658</v>
      </c>
      <c r="DA16" s="12">
        <f>Film!H16</f>
        <v>8.5387500000000003</v>
      </c>
      <c r="DB16" s="12">
        <f>Film!R16</f>
        <v>74.513199697342628</v>
      </c>
      <c r="DC16" s="160">
        <f>Film!Z16</f>
        <v>49.618671236667026</v>
      </c>
      <c r="DE16" s="12">
        <f ca="1">'Civic engagement'!H16</f>
        <v>45.3</v>
      </c>
      <c r="DF16" s="12">
        <f>'Civic engagement'!N16</f>
        <v>17.123711340206178</v>
      </c>
      <c r="DG16" s="12">
        <f>'Civic engagement'!T16</f>
        <v>4.12890625</v>
      </c>
      <c r="DH16" s="12">
        <f>'Civic engagement'!Z16</f>
        <v>4.4041666666666739</v>
      </c>
      <c r="DI16" s="160">
        <f>'Civic engagement'!AF16</f>
        <v>0</v>
      </c>
      <c r="DK16" s="12">
        <f>'Food and nightlife'!J16</f>
        <v>12.70726020785786</v>
      </c>
      <c r="DL16" s="12">
        <f>'Food and nightlife'!P16</f>
        <v>12.483333333333325</v>
      </c>
      <c r="DM16" s="12">
        <f>'Food and nightlife'!V16</f>
        <v>13.87037037037037</v>
      </c>
      <c r="DN16" s="160">
        <f>'Food and nightlife'!AF16</f>
        <v>74.099422711846771</v>
      </c>
      <c r="DP16" s="12">
        <f>Fashion!H16</f>
        <v>15.103846153846147</v>
      </c>
      <c r="DQ16" s="160">
        <f>Fashion!N16</f>
        <v>0</v>
      </c>
      <c r="DS16" s="60">
        <v>23.65</v>
      </c>
    </row>
    <row r="17" spans="1:123" ht="15.75" customHeight="1" x14ac:dyDescent="0.2">
      <c r="A17" s="40" t="e">
        <f>VLOOKUP(B17,#REF!,2,FALSE)</f>
        <v>#REF!</v>
      </c>
      <c r="B17" s="53" t="s">
        <v>153</v>
      </c>
      <c r="C17" s="159">
        <f>Safety!H17</f>
        <v>49.553624999999997</v>
      </c>
      <c r="D17" s="12">
        <f>Safety!N17</f>
        <v>52.74</v>
      </c>
      <c r="E17" s="12">
        <f>Safety!T17</f>
        <v>12.55714285714285</v>
      </c>
      <c r="F17" s="160">
        <f>Safety!AB17</f>
        <v>46.137921481573166</v>
      </c>
      <c r="H17" s="12">
        <f>Affordability!H17</f>
        <v>19.065217391304362</v>
      </c>
      <c r="I17" s="12">
        <f>Affordability!R17</f>
        <v>16.823530385143425</v>
      </c>
      <c r="J17" s="12">
        <f>Affordability!X17</f>
        <v>71.323211169284463</v>
      </c>
      <c r="K17" s="12">
        <f>Affordability!AH17</f>
        <v>0</v>
      </c>
      <c r="L17" s="12">
        <f>Affordability!AR17</f>
        <v>66.96252783916097</v>
      </c>
      <c r="M17" s="12">
        <f>Affordability!BB17</f>
        <v>1.8905032307842955</v>
      </c>
      <c r="N17" s="12">
        <f>Affordability!BL17</f>
        <v>83.502421164054724</v>
      </c>
      <c r="O17" s="160">
        <f>Affordability!BV17</f>
        <v>68.599992435368634</v>
      </c>
      <c r="Q17" s="12">
        <f>Transit!H17</f>
        <v>0.48449240607514016</v>
      </c>
      <c r="R17" s="12">
        <f>Transit!N17</f>
        <v>0</v>
      </c>
      <c r="S17" s="12">
        <f>Transit!V17</f>
        <v>0</v>
      </c>
      <c r="T17" s="12">
        <f>Transit!AD17</f>
        <v>0</v>
      </c>
      <c r="U17" s="12">
        <f>Transit!AJ17</f>
        <v>87</v>
      </c>
      <c r="V17" s="12">
        <f>Transit!AP17</f>
        <v>70.21052631578948</v>
      </c>
      <c r="W17" s="12">
        <f>Transit!AV17</f>
        <v>81.199999999999989</v>
      </c>
      <c r="X17">
        <f>Transit!BB17</f>
        <v>0</v>
      </c>
      <c r="Y17" s="12">
        <f>Transit!BH17</f>
        <v>8.9340034499648624</v>
      </c>
      <c r="Z17" s="160">
        <f>Transit!BR17</f>
        <v>62.831081395890607</v>
      </c>
      <c r="AB17" s="12">
        <f>Health!H17</f>
        <v>4.4835834896810551</v>
      </c>
      <c r="AC17" s="12">
        <f>Health!N17</f>
        <v>1.1141025641025644</v>
      </c>
      <c r="AD17" s="12">
        <f>Health!T17</f>
        <v>11.586666666666673</v>
      </c>
      <c r="AE17" s="12">
        <f>Health!Z17</f>
        <v>50.691666666666663</v>
      </c>
      <c r="AF17" s="12">
        <f>Health!AF17</f>
        <v>0.77410095677994095</v>
      </c>
      <c r="AG17" s="160">
        <f>Health!AL17</f>
        <v>0</v>
      </c>
      <c r="AI17" s="12">
        <f>Travel!H17</f>
        <v>4.0590604026845547</v>
      </c>
      <c r="AJ17" s="12">
        <f>Travel!R17</f>
        <v>86.352202318229715</v>
      </c>
      <c r="AK17" s="12">
        <f>Travel!X17</f>
        <v>65.071129707112959</v>
      </c>
      <c r="AL17" s="12">
        <f>Travel!AD17</f>
        <v>0.36962566844920547</v>
      </c>
      <c r="AM17" s="12">
        <f>Travel!AN17</f>
        <v>84.129681854691569</v>
      </c>
      <c r="AN17" s="12">
        <f>Travel!AT17</f>
        <v>86.4</v>
      </c>
      <c r="AO17" s="12">
        <f>Travel!AZ17</f>
        <v>5.2100502512562805</v>
      </c>
      <c r="AP17" s="160">
        <f>Travel!BJ17</f>
        <v>0</v>
      </c>
      <c r="AR17" s="12">
        <f>Employment!H17</f>
        <v>65.887999999999991</v>
      </c>
      <c r="AS17" s="12">
        <f>Employment!N17</f>
        <v>42.6</v>
      </c>
      <c r="AT17" s="12">
        <f>Employment!T17</f>
        <v>6.39</v>
      </c>
      <c r="AU17" s="160">
        <f>Employment!AB17</f>
        <v>19.632093956570042</v>
      </c>
      <c r="AW17" s="12">
        <f>Environment!H17</f>
        <v>56.733333333333327</v>
      </c>
      <c r="AX17" s="12">
        <f>Environment!N17</f>
        <v>85.1</v>
      </c>
      <c r="AY17" s="12">
        <f>Environment!V17</f>
        <v>3.2350477659816366</v>
      </c>
      <c r="AZ17" s="12">
        <f>Environment!AD17</f>
        <v>0.8509841002337214</v>
      </c>
      <c r="BA17" s="12">
        <f>Environment!AL17</f>
        <v>72.277816963435129</v>
      </c>
      <c r="BB17" s="12">
        <f>Environment!AR17</f>
        <v>14.626562499999999</v>
      </c>
      <c r="BC17" s="160">
        <f>Environment!AZ17</f>
        <v>82.267757334738519</v>
      </c>
      <c r="BE17" s="12">
        <f>Education!J17</f>
        <v>2.1971953849812631</v>
      </c>
      <c r="BF17" s="12">
        <f>Education!T17</f>
        <v>29.454825589753838</v>
      </c>
      <c r="BG17" s="12">
        <f>Education!AB17</f>
        <v>2.8277004687646414</v>
      </c>
      <c r="BH17" s="12">
        <f>Education!AL17</f>
        <v>84.057474705849629</v>
      </c>
      <c r="BI17" s="160">
        <f>Education!AV17</f>
        <v>0</v>
      </c>
      <c r="BK17" s="12">
        <f>Entrepreneurship!H17</f>
        <v>12.01428571428572</v>
      </c>
      <c r="BL17" s="12">
        <f>Entrepreneurship!N17</f>
        <v>2.9508771929824564</v>
      </c>
      <c r="BM17" s="12">
        <f>Entrepreneurship!T17</f>
        <v>53.455342465753432</v>
      </c>
      <c r="BN17" s="12">
        <f>Entrepreneurship!Z17</f>
        <v>20.436450268016682</v>
      </c>
      <c r="BO17" s="160">
        <f>Entrepreneurship!AF17</f>
        <v>0</v>
      </c>
      <c r="BQ17" s="12">
        <f>'Public space'!J17</f>
        <v>4.232364165460565E-2</v>
      </c>
      <c r="BR17" s="12">
        <f>'Public space'!P17</f>
        <v>1.636542239686193E-2</v>
      </c>
      <c r="BS17" s="160">
        <f>'Public space'!V17</f>
        <v>2.399588477366255</v>
      </c>
      <c r="BU17" s="12">
        <f>'Financial services'!H17</f>
        <v>18.876923076923077</v>
      </c>
      <c r="BV17" s="12">
        <f>'Financial services'!N17</f>
        <v>0</v>
      </c>
      <c r="BW17" s="12">
        <f>'Financial services'!T17</f>
        <v>6.0480591497227367</v>
      </c>
      <c r="BX17" s="12">
        <f>'Financial services'!Z17</f>
        <v>4.7390428211586881</v>
      </c>
      <c r="BY17" s="12">
        <f>'Financial services'!AF17</f>
        <v>11.755688622754493</v>
      </c>
      <c r="BZ17" s="160">
        <f>'Financial services'!AL17</f>
        <v>54.533333333333324</v>
      </c>
      <c r="CB17" s="12">
        <f>Diversity!H17</f>
        <v>0</v>
      </c>
      <c r="CC17" s="12">
        <f>Diversity!N17</f>
        <v>11.059090909090912</v>
      </c>
      <c r="CD17" s="12">
        <f>Diversity!T17</f>
        <v>0</v>
      </c>
      <c r="CE17" s="12">
        <f>Diversity!Z17</f>
        <v>20.626589595375719</v>
      </c>
      <c r="CF17" s="12">
        <f>Diversity!AF17</f>
        <v>3.8164705882352923</v>
      </c>
      <c r="CG17" s="160">
        <f>Diversity!AL17</f>
        <v>58.737347294938907</v>
      </c>
      <c r="CI17" s="12">
        <f>'Digital access'!H17</f>
        <v>9.6190476190476257</v>
      </c>
      <c r="CJ17" s="12">
        <f>'Digital access'!R17</f>
        <v>12.879498264911842</v>
      </c>
      <c r="CK17" s="12">
        <f>'Digital access'!X17</f>
        <v>0</v>
      </c>
      <c r="CL17" s="12">
        <f>'Digital access'!AD17</f>
        <v>80.800000000000011</v>
      </c>
      <c r="CM17" s="12">
        <f>'Digital access'!AJ17</f>
        <v>0</v>
      </c>
      <c r="CN17" s="160">
        <f>'Digital access'!AP17</f>
        <v>20.200000000000003</v>
      </c>
      <c r="CP17" s="12">
        <f>Music!H17</f>
        <v>3.1931506849315157</v>
      </c>
      <c r="CQ17" s="160">
        <f>Music!N17</f>
        <v>7.3815</v>
      </c>
      <c r="CS17">
        <f>'Creative arts'!H17</f>
        <v>77.400000000000006</v>
      </c>
      <c r="CT17" s="160">
        <f>'Creative arts'!N17</f>
        <v>5.578125</v>
      </c>
      <c r="CV17" s="12">
        <f>Sports!H17</f>
        <v>11.723076923076924</v>
      </c>
      <c r="CW17" s="12">
        <f>Sports!N17</f>
        <v>8.6810126582278464</v>
      </c>
      <c r="CX17" s="12">
        <f>Sports!X17</f>
        <v>48.806507054704952</v>
      </c>
      <c r="CY17" s="160">
        <f>Sports!AH17</f>
        <v>57.397036810755701</v>
      </c>
      <c r="DA17" s="12">
        <f>Film!H17</f>
        <v>2.8462499999999999</v>
      </c>
      <c r="DB17" s="12">
        <f>Film!R17</f>
        <v>13.891188818250461</v>
      </c>
      <c r="DC17" s="160">
        <f>Film!Z17</f>
        <v>7.5305727416471402E-2</v>
      </c>
      <c r="DE17" s="12">
        <f ca="1">'Civic engagement'!H17</f>
        <v>45.3</v>
      </c>
      <c r="DF17" s="12">
        <f>'Civic engagement'!N17</f>
        <v>36.582474226804123</v>
      </c>
      <c r="DG17" s="12">
        <f>'Civic engagement'!T17</f>
        <v>0.58984375</v>
      </c>
      <c r="DH17" s="12">
        <f>'Civic engagement'!Z17</f>
        <v>0</v>
      </c>
      <c r="DI17" s="160">
        <f>'Civic engagement'!AF17</f>
        <v>0</v>
      </c>
      <c r="DK17" s="12">
        <f>'Food and nightlife'!J17</f>
        <v>0</v>
      </c>
      <c r="DL17" s="12">
        <f>'Food and nightlife'!P17</f>
        <v>9.3625000000000007</v>
      </c>
      <c r="DM17" s="12">
        <f>'Food and nightlife'!V17</f>
        <v>1.8493827160493856</v>
      </c>
      <c r="DN17" s="160">
        <f>'Food and nightlife'!AF17</f>
        <v>58.75858177506489</v>
      </c>
      <c r="DP17" s="12">
        <f>Fashion!H17</f>
        <v>1.3730769230769206</v>
      </c>
      <c r="DQ17" s="160">
        <f>Fashion!N17</f>
        <v>0</v>
      </c>
      <c r="DS17" s="60">
        <v>35.29</v>
      </c>
    </row>
    <row r="18" spans="1:123" ht="15.75" customHeight="1" x14ac:dyDescent="0.2">
      <c r="A18" s="83" t="e">
        <f>VLOOKUP(B18,#REF!,2,FALSE)</f>
        <v>#REF!</v>
      </c>
      <c r="B18" s="84" t="s">
        <v>154</v>
      </c>
      <c r="C18" s="159">
        <f>Safety!H18</f>
        <v>73.945875000000001</v>
      </c>
      <c r="D18" s="12">
        <f>Safety!N18</f>
        <v>87.9</v>
      </c>
      <c r="E18" s="12">
        <f>Safety!T18</f>
        <v>52.74</v>
      </c>
      <c r="F18" s="160">
        <f>Safety!AB18</f>
        <v>35.111619775155297</v>
      </c>
      <c r="H18" s="12">
        <f>Affordability!H18</f>
        <v>64.821739130434793</v>
      </c>
      <c r="I18" s="12">
        <f>Affordability!R18</f>
        <v>86.14442991933943</v>
      </c>
      <c r="J18" s="12">
        <f>Affordability!X18</f>
        <v>59.384991273996498</v>
      </c>
      <c r="K18" s="12">
        <f>Affordability!AH18</f>
        <v>86.92348806005856</v>
      </c>
      <c r="L18" s="12">
        <f>Affordability!AR18</f>
        <v>87.7</v>
      </c>
      <c r="M18" s="12">
        <f>Affordability!BB18</f>
        <v>83.841055428542916</v>
      </c>
      <c r="N18" s="12">
        <f>Affordability!BL18</f>
        <v>87.173938108690564</v>
      </c>
      <c r="O18" s="160">
        <f>Affordability!BV18</f>
        <v>87.453681918511293</v>
      </c>
      <c r="Q18" s="12">
        <f>Transit!H18</f>
        <v>0.10895283772980946</v>
      </c>
      <c r="R18" s="12">
        <f>Transit!N18</f>
        <v>61.366071428571423</v>
      </c>
      <c r="S18" s="12">
        <f>Transit!V18</f>
        <v>0</v>
      </c>
      <c r="T18" s="12">
        <f>Transit!AD18</f>
        <v>19.442847977528082</v>
      </c>
      <c r="U18" s="12">
        <f>Transit!AJ18</f>
        <v>49.714285714285715</v>
      </c>
      <c r="V18" s="12">
        <f>Transit!AP18</f>
        <v>62.375438596491236</v>
      </c>
      <c r="W18" s="12">
        <f>Transit!AV18</f>
        <v>0</v>
      </c>
      <c r="X18">
        <f>Transit!BB18</f>
        <v>87</v>
      </c>
      <c r="Y18" s="12">
        <f>Transit!BH18</f>
        <v>14.883667364206667</v>
      </c>
      <c r="Z18" s="160">
        <f>Transit!BR18</f>
        <v>85.929120852578649</v>
      </c>
      <c r="AB18" s="12">
        <f>Health!H18</f>
        <v>1.0189962476547847</v>
      </c>
      <c r="AC18" s="12">
        <f>Health!N18</f>
        <v>6.9321937321937366</v>
      </c>
      <c r="AD18" s="12">
        <f>Health!T18</f>
        <v>32.7780701754386</v>
      </c>
      <c r="AE18" s="12">
        <f>Health!Z18</f>
        <v>57.933333333333323</v>
      </c>
      <c r="AF18" s="12">
        <f>Health!AF18</f>
        <v>5.562058726492892</v>
      </c>
      <c r="AG18" s="160">
        <f>Health!AL18</f>
        <v>49.657142857142858</v>
      </c>
      <c r="AI18" s="12">
        <f>Travel!H18</f>
        <v>35.951677852348986</v>
      </c>
      <c r="AJ18" s="12">
        <f>Travel!R18</f>
        <v>85.673888562064036</v>
      </c>
      <c r="AK18" s="12">
        <f>Travel!X18</f>
        <v>75.554811715481179</v>
      </c>
      <c r="AL18" s="12">
        <f>Travel!AD18</f>
        <v>1.0164705882352905</v>
      </c>
      <c r="AM18" s="12">
        <f>Travel!AN18</f>
        <v>86.295329748923905</v>
      </c>
      <c r="AN18" s="12">
        <f>Travel!AT18</f>
        <v>71.049746192893394</v>
      </c>
      <c r="AO18" s="12">
        <f>Travel!AZ18</f>
        <v>17.366834170854268</v>
      </c>
      <c r="AP18" s="160">
        <f>Travel!BJ18</f>
        <v>84.270903607007298</v>
      </c>
      <c r="AR18" s="12">
        <f>Employment!H18</f>
        <v>60.208000000000006</v>
      </c>
      <c r="AS18" s="12">
        <f>Employment!N18</f>
        <v>85.2</v>
      </c>
      <c r="AT18" s="12">
        <f>Employment!T18</f>
        <v>8.52</v>
      </c>
      <c r="AU18" s="160">
        <f>Employment!AB18</f>
        <v>0</v>
      </c>
      <c r="AW18" s="12">
        <f>Environment!H18</f>
        <v>85.1</v>
      </c>
      <c r="AX18" s="12">
        <f>Environment!N18</f>
        <v>85.1</v>
      </c>
      <c r="AY18" s="12">
        <f>Environment!V18</f>
        <v>1.9564169290759599</v>
      </c>
      <c r="AZ18" s="12">
        <f>Environment!AD18</f>
        <v>28.404219485141393</v>
      </c>
      <c r="BA18" s="12">
        <f>Environment!AL18</f>
        <v>27.144293450932736</v>
      </c>
      <c r="BB18" s="12">
        <f>Environment!AR18</f>
        <v>21.274999999999999</v>
      </c>
      <c r="BC18" s="160">
        <f>Environment!AZ18</f>
        <v>24.681857345230519</v>
      </c>
      <c r="BE18" s="12">
        <f>Education!J18</f>
        <v>15.114103341363098</v>
      </c>
      <c r="BF18" s="12">
        <f>Education!T18</f>
        <v>63.105142743821055</v>
      </c>
      <c r="BG18" s="12">
        <f>Education!AB18</f>
        <v>32.861200722397818</v>
      </c>
      <c r="BH18" s="12">
        <f>Education!AL18</f>
        <v>81.184781608505375</v>
      </c>
      <c r="BI18" s="160">
        <f>Education!AV18</f>
        <v>72.431559877300614</v>
      </c>
      <c r="BK18" s="12">
        <f>Entrepreneurship!H18</f>
        <v>12.01428571428572</v>
      </c>
      <c r="BL18" s="12">
        <f>Entrepreneurship!N18</f>
        <v>3.6885964912280791</v>
      </c>
      <c r="BM18" s="12">
        <f>Entrepreneurship!T18</f>
        <v>21.428219178082191</v>
      </c>
      <c r="BN18" s="12">
        <f>Entrepreneurship!Z18</f>
        <v>72.629541393686722</v>
      </c>
      <c r="BO18" s="160">
        <f>Entrepreneurship!AF18</f>
        <v>0</v>
      </c>
      <c r="BQ18" s="12">
        <f>'Public space'!J18</f>
        <v>1.6068081802062224</v>
      </c>
      <c r="BR18" s="12">
        <f>'Public space'!P18</f>
        <v>3.1639816633922764</v>
      </c>
      <c r="BS18" s="160">
        <f>'Public space'!V18</f>
        <v>3.5993827160493823</v>
      </c>
      <c r="BU18" s="12">
        <f>'Financial services'!H18</f>
        <v>18.876923076923077</v>
      </c>
      <c r="BV18" s="12">
        <f>'Financial services'!N18</f>
        <v>0</v>
      </c>
      <c r="BW18" s="12">
        <f>'Financial services'!T18</f>
        <v>4.6872458410351134</v>
      </c>
      <c r="BX18" s="12">
        <f>'Financial services'!Z18</f>
        <v>6.1813602015113318</v>
      </c>
      <c r="BY18" s="12">
        <f>'Financial services'!AF18</f>
        <v>14.694610778443119</v>
      </c>
      <c r="BZ18" s="160">
        <f>'Financial services'!AL18</f>
        <v>81.8</v>
      </c>
      <c r="CB18" s="12">
        <f>Diversity!H18</f>
        <v>0</v>
      </c>
      <c r="CC18" s="12">
        <f>Diversity!N18</f>
        <v>30.22818181818182</v>
      </c>
      <c r="CD18" s="12">
        <f>Diversity!T18</f>
        <v>48.660000000000004</v>
      </c>
      <c r="CE18" s="12">
        <f>Diversity!Z18</f>
        <v>17.345086705202302</v>
      </c>
      <c r="CF18" s="12">
        <f>Diversity!AF18</f>
        <v>55.338823529411769</v>
      </c>
      <c r="CG18" s="160">
        <f>Diversity!AL18</f>
        <v>68.680235602094243</v>
      </c>
      <c r="CI18" s="12">
        <f>'Digital access'!H18</f>
        <v>9.6190476190476257</v>
      </c>
      <c r="CJ18" s="12">
        <f>'Digital access'!R18</f>
        <v>64.504052754205873</v>
      </c>
      <c r="CK18" s="12">
        <f>'Digital access'!X18</f>
        <v>32.32</v>
      </c>
      <c r="CL18" s="12">
        <f>'Digital access'!AD18</f>
        <v>80.800000000000011</v>
      </c>
      <c r="CM18" s="12">
        <f>'Digital access'!AJ18</f>
        <v>67.333333333333329</v>
      </c>
      <c r="CN18" s="160">
        <f>'Digital access'!AP18</f>
        <v>80.800000000000011</v>
      </c>
      <c r="CP18" s="12">
        <f>Music!H18</f>
        <v>3.5922945205479535</v>
      </c>
      <c r="CQ18" s="160">
        <f>Music!N18</f>
        <v>13.5975</v>
      </c>
      <c r="CS18">
        <f>'Creative arts'!H18</f>
        <v>77.400000000000006</v>
      </c>
      <c r="CT18" s="160">
        <f>'Creative arts'!N18</f>
        <v>3.3468749999999998</v>
      </c>
      <c r="CV18" s="12">
        <f>Sports!H18</f>
        <v>8.7923076923076877</v>
      </c>
      <c r="CW18" s="12">
        <f>Sports!N18</f>
        <v>5.7873417721518976</v>
      </c>
      <c r="CX18" s="12">
        <f>Sports!X18</f>
        <v>76.095636165859261</v>
      </c>
      <c r="CY18" s="160">
        <f>Sports!AH18</f>
        <v>76.180807668985182</v>
      </c>
      <c r="DA18" s="12">
        <f>Film!H18</f>
        <v>18.026250000000001</v>
      </c>
      <c r="DB18" s="12">
        <f>Film!R18</f>
        <v>75.23577628186699</v>
      </c>
      <c r="DC18" s="160">
        <f>Film!Z18</f>
        <v>75.900000000000006</v>
      </c>
      <c r="DE18" s="12">
        <f ca="1">'Civic engagement'!H18</f>
        <v>45.3</v>
      </c>
      <c r="DF18" s="12">
        <f>'Civic engagement'!N18</f>
        <v>44.365979381443296</v>
      </c>
      <c r="DG18" s="12">
        <f>'Civic engagement'!T18</f>
        <v>3.5390625</v>
      </c>
      <c r="DH18" s="12">
        <f>'Civic engagement'!Z18</f>
        <v>0</v>
      </c>
      <c r="DI18" s="160">
        <f>'Civic engagement'!AF18</f>
        <v>0</v>
      </c>
      <c r="DK18" s="12">
        <f>'Food and nightlife'!J18</f>
        <v>3.7030079870479669</v>
      </c>
      <c r="DL18" s="12">
        <f>'Food and nightlife'!P18</f>
        <v>24.966666666666661</v>
      </c>
      <c r="DM18" s="12">
        <f>'Food and nightlife'!V18</f>
        <v>42.420216049382717</v>
      </c>
      <c r="DN18" s="160">
        <f>'Food and nightlife'!AF18</f>
        <v>74.231836642910238</v>
      </c>
      <c r="DP18" s="12">
        <f>Fashion!H18</f>
        <v>16.476923076923079</v>
      </c>
      <c r="DQ18" s="160">
        <f>Fashion!N18</f>
        <v>3.9666666666666677</v>
      </c>
      <c r="DS18" s="60">
        <v>22.91</v>
      </c>
    </row>
    <row r="19" spans="1:123" ht="15.75" customHeight="1" x14ac:dyDescent="0.2">
      <c r="A19" s="75" t="e">
        <f>VLOOKUP(B19,#REF!,2,FALSE)</f>
        <v>#REF!</v>
      </c>
      <c r="B19" s="65" t="s">
        <v>155</v>
      </c>
      <c r="C19" s="159">
        <f>Safety!H19</f>
        <v>74.385374999999996</v>
      </c>
      <c r="D19" s="12">
        <f>Safety!N19</f>
        <v>87.9</v>
      </c>
      <c r="E19" s="12">
        <f>Safety!T19</f>
        <v>80.679642857142852</v>
      </c>
      <c r="F19" s="160">
        <f>Safety!AB19</f>
        <v>76.311013216302925</v>
      </c>
      <c r="H19" s="12">
        <f>Affordability!H19</f>
        <v>87.7</v>
      </c>
      <c r="I19" s="12">
        <f>Affordability!R19</f>
        <v>74.789276687566385</v>
      </c>
      <c r="J19" s="12">
        <f>Affordability!X19</f>
        <v>85.098080279232107</v>
      </c>
      <c r="K19" s="12">
        <f>Affordability!AH19</f>
        <v>77.668849919251727</v>
      </c>
      <c r="L19" s="12">
        <f>Affordability!AR19</f>
        <v>84.268653135531665</v>
      </c>
      <c r="M19" s="12">
        <f>Affordability!BB19</f>
        <v>62.00096152406153</v>
      </c>
      <c r="N19" s="12">
        <f>Affordability!BL19</f>
        <v>70.325872019856362</v>
      </c>
      <c r="O19" s="160">
        <f>Affordability!BV19</f>
        <v>81.703471537958976</v>
      </c>
      <c r="Q19" s="12">
        <f>Transit!H19</f>
        <v>2.0137729816147076</v>
      </c>
      <c r="R19" s="12">
        <f>Transit!N19</f>
        <v>87</v>
      </c>
      <c r="S19" s="12">
        <f>Transit!V19</f>
        <v>1.9396029243239792</v>
      </c>
      <c r="T19" s="12">
        <f>Transit!AD19</f>
        <v>0.63213937773457218</v>
      </c>
      <c r="U19" s="12">
        <f>Transit!AJ19</f>
        <v>29.460317460317459</v>
      </c>
      <c r="V19" s="12">
        <f>Transit!AP19</f>
        <v>41.719298245614041</v>
      </c>
      <c r="W19" s="12">
        <f>Transit!AV19</f>
        <v>79.911111111111111</v>
      </c>
      <c r="X19">
        <f>Transit!BB19</f>
        <v>87</v>
      </c>
      <c r="Y19" s="12">
        <f>Transit!BH19</f>
        <v>0.49881470505489955</v>
      </c>
      <c r="Z19" s="160">
        <f>Transit!BR19</f>
        <v>85.17188985113917</v>
      </c>
      <c r="AB19" s="12">
        <f>Health!H19</f>
        <v>0.81519699812383262</v>
      </c>
      <c r="AC19" s="12">
        <f>Health!N19</f>
        <v>0</v>
      </c>
      <c r="AD19" s="12">
        <f>Health!T19</f>
        <v>0</v>
      </c>
      <c r="AE19" s="12">
        <f>Health!Z19</f>
        <v>57.933333333333323</v>
      </c>
      <c r="AF19" s="12">
        <f>Health!AF19</f>
        <v>0.14335202903330549</v>
      </c>
      <c r="AG19" s="160">
        <f>Health!AL19</f>
        <v>37.24285714285714</v>
      </c>
      <c r="AI19" s="12">
        <f>Travel!H19</f>
        <v>56.536912751677846</v>
      </c>
      <c r="AJ19" s="12">
        <f>Travel!R19</f>
        <v>0</v>
      </c>
      <c r="AK19" s="12">
        <f>Travel!X19</f>
        <v>86.761506276150627</v>
      </c>
      <c r="AL19" s="12">
        <f>Travel!AD19</f>
        <v>0</v>
      </c>
      <c r="AM19" s="12">
        <f>Travel!AN19</f>
        <v>85.79847486150166</v>
      </c>
      <c r="AN19" s="12">
        <f>Travel!AT19</f>
        <v>24.99898477157361</v>
      </c>
      <c r="AO19" s="12">
        <f>Travel!AZ19</f>
        <v>2.6050251256281403</v>
      </c>
      <c r="AP19" s="160">
        <f>Travel!BJ19</f>
        <v>71.143094828394226</v>
      </c>
      <c r="AR19" s="12">
        <f>Employment!H19</f>
        <v>69.782857142857139</v>
      </c>
      <c r="AS19" s="12">
        <f>Employment!N19</f>
        <v>0</v>
      </c>
      <c r="AT19" s="12">
        <f>Employment!T19</f>
        <v>2.13</v>
      </c>
      <c r="AU19" s="160">
        <f>Employment!AB19</f>
        <v>13.278342015548018</v>
      </c>
      <c r="AW19" s="12">
        <f>Environment!H19</f>
        <v>28.366666666666664</v>
      </c>
      <c r="AX19" s="12">
        <f>Environment!N19</f>
        <v>85.1</v>
      </c>
      <c r="AY19" s="12">
        <f>Environment!V19</f>
        <v>11.052021518876991</v>
      </c>
      <c r="AZ19" s="12">
        <f>Environment!AD19</f>
        <v>11.744886054142036</v>
      </c>
      <c r="BA19" s="12">
        <f>Environment!AL19</f>
        <v>0</v>
      </c>
      <c r="BB19" s="12">
        <f>Environment!AR19</f>
        <v>18.615624999999998</v>
      </c>
      <c r="BC19" s="160">
        <f>Environment!AZ19</f>
        <v>33.910559504860508</v>
      </c>
      <c r="BE19" s="12">
        <f>Education!J19</f>
        <v>15.378241497770729</v>
      </c>
      <c r="BF19" s="12">
        <f>Education!T19</f>
        <v>0</v>
      </c>
      <c r="BG19" s="12">
        <f>Education!AB19</f>
        <v>4.8380353886908543</v>
      </c>
      <c r="BH19" s="12">
        <f>Education!AL19</f>
        <v>65.609151977149835</v>
      </c>
      <c r="BI19" s="160">
        <f>Education!AV19</f>
        <v>84.3</v>
      </c>
      <c r="BK19" s="12">
        <f>Entrepreneurship!H19</f>
        <v>12.01428571428572</v>
      </c>
      <c r="BL19" s="12">
        <f>Entrepreneurship!N19</f>
        <v>4.4263157894736906</v>
      </c>
      <c r="BM19" s="12">
        <f>Entrepreneurship!T19</f>
        <v>14.285479452054807</v>
      </c>
      <c r="BN19" s="12">
        <f>Entrepreneurship!Z19</f>
        <v>66.26819535437761</v>
      </c>
      <c r="BO19" s="160">
        <f>Entrepreneurship!AF19</f>
        <v>0</v>
      </c>
      <c r="BQ19" s="12">
        <f>'Public space'!J19</f>
        <v>0.60656082159286717</v>
      </c>
      <c r="BR19" s="12">
        <f>'Public space'!P19</f>
        <v>0.300032743942374</v>
      </c>
      <c r="BS19" s="160">
        <f>'Public space'!V19</f>
        <v>0.85699588477365396</v>
      </c>
      <c r="BU19" s="12">
        <f>'Financial services'!H19</f>
        <v>0</v>
      </c>
      <c r="BV19" s="12">
        <f>'Financial services'!N19</f>
        <v>0</v>
      </c>
      <c r="BW19" s="12">
        <f>'Financial services'!T19</f>
        <v>6.5016635859519365</v>
      </c>
      <c r="BX19" s="12">
        <f>'Financial services'!Z19</f>
        <v>8.0357682619647317</v>
      </c>
      <c r="BY19" s="12">
        <f>'Financial services'!AF19</f>
        <v>11.265868263473061</v>
      </c>
      <c r="BZ19" s="160">
        <f>'Financial services'!AL19</f>
        <v>54.533333333333324</v>
      </c>
      <c r="CB19" s="12">
        <f>Diversity!H19</f>
        <v>0</v>
      </c>
      <c r="CC19" s="12">
        <f>Diversity!N19</f>
        <v>47.922727272727279</v>
      </c>
      <c r="CD19" s="12">
        <f>Diversity!T19</f>
        <v>8.1100000000000012</v>
      </c>
      <c r="CE19" s="12">
        <f>Diversity!Z19</f>
        <v>20.157803468208087</v>
      </c>
      <c r="CF19" s="12">
        <f>Diversity!AF19</f>
        <v>36.256470588235295</v>
      </c>
      <c r="CG19" s="160">
        <f>Diversity!AL19</f>
        <v>32.34092495636996</v>
      </c>
      <c r="CI19" s="12">
        <f>'Digital access'!H19</f>
        <v>0</v>
      </c>
      <c r="CJ19" s="12">
        <f>'Digital access'!R19</f>
        <v>37.94716143650426</v>
      </c>
      <c r="CK19" s="12">
        <f>'Digital access'!X19</f>
        <v>40.400000000000006</v>
      </c>
      <c r="CL19" s="12">
        <f>'Digital access'!AD19</f>
        <v>80.800000000000011</v>
      </c>
      <c r="CM19" s="12">
        <f>'Digital access'!AJ19</f>
        <v>67.333333333333329</v>
      </c>
      <c r="CN19" s="160">
        <f>'Digital access'!AP19</f>
        <v>60.6</v>
      </c>
      <c r="CP19" s="12">
        <f>Music!H19</f>
        <v>12.506506849315079</v>
      </c>
      <c r="CQ19" s="160">
        <f>Music!N19</f>
        <v>10.68375</v>
      </c>
      <c r="CS19">
        <f>'Creative arts'!H19</f>
        <v>0</v>
      </c>
      <c r="CT19" s="160">
        <f>'Creative arts'!N19</f>
        <v>1.1156249999999999</v>
      </c>
      <c r="CV19" s="12">
        <f>Sports!H19</f>
        <v>29.307692307692307</v>
      </c>
      <c r="CW19" s="12">
        <f>Sports!N19</f>
        <v>27.972151898734175</v>
      </c>
      <c r="CX19" s="12">
        <f>Sports!X19</f>
        <v>72.22859259952557</v>
      </c>
      <c r="CY19" s="160">
        <f>Sports!AH19</f>
        <v>72.612729293064987</v>
      </c>
      <c r="DA19" s="12">
        <f>Film!H19</f>
        <v>4.7437500000000004</v>
      </c>
      <c r="DB19" s="12">
        <f>Film!R19</f>
        <v>60.663857875756236</v>
      </c>
      <c r="DC19" s="160">
        <f>Film!Z19</f>
        <v>15.118756643009281</v>
      </c>
      <c r="DE19" s="12">
        <f ca="1">'Civic engagement'!H19</f>
        <v>0</v>
      </c>
      <c r="DF19" s="12">
        <f>'Civic engagement'!N19</f>
        <v>35.609536082474229</v>
      </c>
      <c r="DG19" s="12">
        <f>'Civic engagement'!T19</f>
        <v>17.10546875</v>
      </c>
      <c r="DH19" s="12">
        <f>'Civic engagement'!Z19</f>
        <v>0</v>
      </c>
      <c r="DI19" s="160">
        <f>'Civic engagement'!AF19</f>
        <v>0</v>
      </c>
      <c r="DK19" s="12">
        <f>'Food and nightlife'!J19</f>
        <v>0.77431454697874935</v>
      </c>
      <c r="DL19" s="12">
        <f>'Food and nightlife'!P19</f>
        <v>31.208333333333332</v>
      </c>
      <c r="DM19" s="12">
        <f>'Food and nightlife'!V19</f>
        <v>11.096296296296304</v>
      </c>
      <c r="DN19" s="160">
        <f>'Food and nightlife'!AF19</f>
        <v>71.562467657688373</v>
      </c>
      <c r="DP19" s="12">
        <f>Fashion!H19</f>
        <v>0</v>
      </c>
      <c r="DQ19" s="160">
        <f>Fashion!N19</f>
        <v>7.9333333333333353</v>
      </c>
      <c r="DS19" s="60">
        <v>33.4</v>
      </c>
    </row>
    <row r="20" spans="1:123" ht="15.75" customHeight="1" x14ac:dyDescent="0.2">
      <c r="A20" s="40" t="e">
        <f>VLOOKUP(B20,#REF!,2,FALSE)</f>
        <v>#REF!</v>
      </c>
      <c r="B20" s="53" t="s">
        <v>156</v>
      </c>
      <c r="C20" s="159">
        <f>Safety!H20</f>
        <v>41.972249999999995</v>
      </c>
      <c r="D20" s="12">
        <f>Safety!N20</f>
        <v>70.319999999999993</v>
      </c>
      <c r="E20" s="12">
        <f>Safety!T20</f>
        <v>81.307500000000005</v>
      </c>
      <c r="F20" s="160">
        <f>Safety!AB20</f>
        <v>46.914041456626144</v>
      </c>
      <c r="H20" s="12">
        <f>Affordability!H20</f>
        <v>34.317391304347829</v>
      </c>
      <c r="I20" s="12">
        <f>Affordability!R20</f>
        <v>81.096301412500424</v>
      </c>
      <c r="J20" s="12">
        <f>Affordability!X20</f>
        <v>20.815357766143102</v>
      </c>
      <c r="K20" s="12">
        <f>Affordability!AH20</f>
        <v>75.53721448672357</v>
      </c>
      <c r="L20" s="12">
        <f>Affordability!AR20</f>
        <v>84.237009575059034</v>
      </c>
      <c r="M20" s="12">
        <f>Affordability!BB20</f>
        <v>75.4964743502305</v>
      </c>
      <c r="N20" s="12">
        <f>Affordability!BL20</f>
        <v>84.24103251378915</v>
      </c>
      <c r="O20" s="160">
        <f>Affordability!BV20</f>
        <v>85.90309826594239</v>
      </c>
      <c r="Q20" s="12">
        <f>Transit!H20</f>
        <v>0</v>
      </c>
      <c r="R20" s="12">
        <f>Transit!N20</f>
        <v>0</v>
      </c>
      <c r="S20" s="12">
        <f>Transit!V20</f>
        <v>0</v>
      </c>
      <c r="T20" s="12">
        <f>Transit!AD20</f>
        <v>0</v>
      </c>
      <c r="U20" s="12">
        <f>Transit!AJ20</f>
        <v>0</v>
      </c>
      <c r="V20" s="12">
        <f>Transit!AP20</f>
        <v>72.347368421052636</v>
      </c>
      <c r="W20" s="12">
        <f>Transit!AV20</f>
        <v>0</v>
      </c>
      <c r="X20">
        <f>Transit!BB20</f>
        <v>0</v>
      </c>
      <c r="Y20" s="12">
        <f>Transit!BH20</f>
        <v>3.2337143837082714</v>
      </c>
      <c r="Z20" s="160">
        <f>Transit!BR20</f>
        <v>87</v>
      </c>
      <c r="AB20" s="12">
        <f>Health!H20</f>
        <v>1.2227954971857489</v>
      </c>
      <c r="AC20" s="12">
        <f>Health!N20</f>
        <v>2.723361823361822</v>
      </c>
      <c r="AD20" s="12">
        <f>Health!T20</f>
        <v>4.5736842105263227</v>
      </c>
      <c r="AE20" s="12">
        <f>Health!Z20</f>
        <v>57.933333333333323</v>
      </c>
      <c r="AF20" s="12">
        <f>Health!AF20</f>
        <v>19.610557571758498</v>
      </c>
      <c r="AG20" s="160">
        <f>Health!AL20</f>
        <v>14.483333333333325</v>
      </c>
      <c r="AI20" s="12">
        <f>Travel!H20</f>
        <v>1.7395973154362341</v>
      </c>
      <c r="AJ20" s="12">
        <f>Travel!R20</f>
        <v>77.720119118522931</v>
      </c>
      <c r="AK20" s="12">
        <f>Travel!X20</f>
        <v>74.470292887029288</v>
      </c>
      <c r="AL20" s="12">
        <f>Travel!AD20</f>
        <v>3.1418181818181852</v>
      </c>
      <c r="AM20" s="12">
        <f>Travel!AN20</f>
        <v>85.926185270413157</v>
      </c>
      <c r="AN20" s="12">
        <f>Travel!AT20</f>
        <v>71.049746192893394</v>
      </c>
      <c r="AO20" s="12">
        <f>Travel!AZ20</f>
        <v>16.932663316582914</v>
      </c>
      <c r="AP20" s="160">
        <f>Travel!BJ20</f>
        <v>75.719956140453576</v>
      </c>
      <c r="AR20" s="12">
        <f>Employment!H20</f>
        <v>24.781028571428575</v>
      </c>
      <c r="AS20" s="12">
        <f>Employment!N20</f>
        <v>85.2</v>
      </c>
      <c r="AT20" s="12">
        <f>Employment!T20</f>
        <v>12.78</v>
      </c>
      <c r="AU20" s="160">
        <f>Employment!AB20</f>
        <v>30.543030659684362</v>
      </c>
      <c r="AW20" s="12">
        <f>Environment!H20</f>
        <v>85.1</v>
      </c>
      <c r="AX20" s="12">
        <f>Environment!N20</f>
        <v>85.1</v>
      </c>
      <c r="AY20" s="12">
        <f>Environment!V20</f>
        <v>18.06322219989989</v>
      </c>
      <c r="AZ20" s="12">
        <f>Environment!AD20</f>
        <v>27.702539749244153</v>
      </c>
      <c r="BA20" s="12">
        <f>Environment!AL20</f>
        <v>50.134288612844244</v>
      </c>
      <c r="BB20" s="12">
        <f>Environment!AR20</f>
        <v>15.956249999999999</v>
      </c>
      <c r="BC20" s="160">
        <f>Environment!AZ20</f>
        <v>42.847793862245432</v>
      </c>
      <c r="BE20" s="12">
        <f>Education!J20</f>
        <v>5.1532831224048596</v>
      </c>
      <c r="BF20" s="12">
        <f>Education!T20</f>
        <v>62.712544183030268</v>
      </c>
      <c r="BG20" s="12">
        <f>Education!AB20</f>
        <v>7.6943037556943352</v>
      </c>
      <c r="BH20" s="12">
        <f>Education!AL20</f>
        <v>78.591001879848704</v>
      </c>
      <c r="BI20" s="160">
        <f>Education!AV20</f>
        <v>48.030474782608685</v>
      </c>
      <c r="BK20" s="12">
        <f>Entrepreneurship!H20</f>
        <v>12.01428571428572</v>
      </c>
      <c r="BL20" s="12">
        <f>Entrepreneurship!N20</f>
        <v>11.065789473684214</v>
      </c>
      <c r="BM20" s="12">
        <f>Entrepreneurship!T20</f>
        <v>16.589589041095895</v>
      </c>
      <c r="BN20" s="12">
        <f>Entrepreneurship!Z20</f>
        <v>55.348719475878497</v>
      </c>
      <c r="BO20" s="160">
        <f>Entrepreneurship!AF20</f>
        <v>42.05</v>
      </c>
      <c r="BQ20" s="12">
        <f>'Public space'!J20</f>
        <v>2.7255443840527054</v>
      </c>
      <c r="BR20" s="12">
        <f>'Public space'!P20</f>
        <v>0.98192534381139618</v>
      </c>
      <c r="BS20" s="160">
        <f>'Public space'!V20</f>
        <v>15.425925925925926</v>
      </c>
      <c r="BU20" s="12">
        <f>'Financial services'!H20</f>
        <v>18.876923076923077</v>
      </c>
      <c r="BV20" s="12">
        <f>'Financial services'!N20</f>
        <v>0</v>
      </c>
      <c r="BW20" s="12">
        <f>'Financial services'!T20</f>
        <v>1.5120147874306782</v>
      </c>
      <c r="BX20" s="12">
        <f>'Financial services'!Z20</f>
        <v>1.8544080604533997</v>
      </c>
      <c r="BY20" s="12">
        <f>'Financial services'!AF20</f>
        <v>2.9389221556886262</v>
      </c>
      <c r="BZ20" s="160">
        <f>'Financial services'!AL20</f>
        <v>54.533333333333324</v>
      </c>
      <c r="CB20" s="12">
        <f>Diversity!H20</f>
        <v>31.192307692307693</v>
      </c>
      <c r="CC20" s="12">
        <f>Diversity!N20</f>
        <v>17.694545454545462</v>
      </c>
      <c r="CD20" s="12">
        <f>Diversity!T20</f>
        <v>81.100000000000009</v>
      </c>
      <c r="CE20" s="12">
        <f>Diversity!Z20</f>
        <v>20.157803468208087</v>
      </c>
      <c r="CF20" s="12">
        <f>Diversity!AF20</f>
        <v>49.614117647058826</v>
      </c>
      <c r="CG20" s="160">
        <f>Diversity!AL20</f>
        <v>70.94480802792323</v>
      </c>
      <c r="CI20" s="12">
        <f>'Digital access'!H20</f>
        <v>3.8476190476190455</v>
      </c>
      <c r="CJ20" s="12">
        <f>'Digital access'!R20</f>
        <v>67.138753327598693</v>
      </c>
      <c r="CK20" s="12">
        <f>'Digital access'!X20</f>
        <v>16.16</v>
      </c>
      <c r="CL20" s="12">
        <f>'Digital access'!AD20</f>
        <v>80.800000000000011</v>
      </c>
      <c r="CM20" s="12">
        <f>'Digital access'!AJ20</f>
        <v>80.800000000000011</v>
      </c>
      <c r="CN20" s="160">
        <f>'Digital access'!AP20</f>
        <v>20.200000000000003</v>
      </c>
      <c r="CP20" s="12">
        <f>Music!H20</f>
        <v>2.9270547945205534</v>
      </c>
      <c r="CQ20" s="160">
        <f>Music!N20</f>
        <v>10.68375</v>
      </c>
      <c r="CS20">
        <f>'Creative arts'!H20</f>
        <v>0</v>
      </c>
      <c r="CT20" s="160">
        <f>'Creative arts'!N20</f>
        <v>14.503124999999999</v>
      </c>
      <c r="CV20" s="12">
        <f>Sports!H20</f>
        <v>17.584615384615386</v>
      </c>
      <c r="CW20" s="12">
        <f>Sports!N20</f>
        <v>7.7164556962025292</v>
      </c>
      <c r="CX20" s="12">
        <f>Sports!X20</f>
        <v>73.682725409824997</v>
      </c>
      <c r="CY20" s="160">
        <f>Sports!AH20</f>
        <v>74.581464921176092</v>
      </c>
      <c r="DA20" s="12">
        <f>Film!H20</f>
        <v>1.8975</v>
      </c>
      <c r="DB20" s="12">
        <f>Film!R20</f>
        <v>67.536727767111287</v>
      </c>
      <c r="DC20" s="160">
        <f>Film!Z20</f>
        <v>0.92267061024953467</v>
      </c>
      <c r="DE20" s="12">
        <f ca="1">'Civic engagement'!H20</f>
        <v>45.3</v>
      </c>
      <c r="DF20" s="12">
        <f>'Civic engagement'!N20</f>
        <v>28.798969072164944</v>
      </c>
      <c r="DG20" s="12">
        <f>'Civic engagement'!T20</f>
        <v>13.56640625</v>
      </c>
      <c r="DH20" s="12">
        <f>'Civic engagement'!Z20</f>
        <v>0.18875</v>
      </c>
      <c r="DI20" s="160">
        <f>'Civic engagement'!AF20</f>
        <v>0</v>
      </c>
      <c r="DK20" s="12">
        <f>'Food and nightlife'!J20</f>
        <v>1.6370702610571115E-2</v>
      </c>
      <c r="DL20" s="12">
        <f>'Food and nightlife'!P20</f>
        <v>24.966666666666661</v>
      </c>
      <c r="DM20" s="12">
        <f>'Food and nightlife'!V20</f>
        <v>5.5481481481481572</v>
      </c>
      <c r="DN20" s="160">
        <f>'Food and nightlife'!AF20</f>
        <v>71.846708676079729</v>
      </c>
      <c r="DP20" s="12">
        <f>Fashion!H20</f>
        <v>13.730769230769226</v>
      </c>
      <c r="DQ20" s="160">
        <f>Fashion!N20</f>
        <v>11.900000000000002</v>
      </c>
      <c r="DS20" s="60">
        <v>27.71</v>
      </c>
    </row>
    <row r="21" spans="1:123" ht="15.75" customHeight="1" x14ac:dyDescent="0.2">
      <c r="A21" s="57" t="e">
        <f>VLOOKUP(B21,#REF!,2,FALSE)</f>
        <v>#REF!</v>
      </c>
      <c r="B21" s="64" t="s">
        <v>157</v>
      </c>
      <c r="C21" s="159">
        <f>Safety!H21</f>
        <v>60.870750000000001</v>
      </c>
      <c r="D21" s="12">
        <f>Safety!N21</f>
        <v>87.9</v>
      </c>
      <c r="E21" s="12">
        <f>Safety!T21</f>
        <v>66.238928571428573</v>
      </c>
      <c r="F21" s="160">
        <f>Safety!AB21</f>
        <v>86.942808532504884</v>
      </c>
      <c r="H21" s="12">
        <f>Affordability!H21</f>
        <v>87.7</v>
      </c>
      <c r="I21" s="12">
        <f>Affordability!R21</f>
        <v>76.429582400438903</v>
      </c>
      <c r="J21" s="12">
        <f>Affordability!X21</f>
        <v>48.824258289703309</v>
      </c>
      <c r="K21" s="12">
        <f>Affordability!AH21</f>
        <v>83.745029315714433</v>
      </c>
      <c r="L21" s="12">
        <f>Affordability!AR21</f>
        <v>85.934987077843445</v>
      </c>
      <c r="M21" s="12">
        <f>Affordability!BB21</f>
        <v>74.771932364110157</v>
      </c>
      <c r="N21" s="12">
        <f>Affordability!BL21</f>
        <v>52.061626426866205</v>
      </c>
      <c r="O21" s="160">
        <f>Affordability!BV21</f>
        <v>85.995605040213093</v>
      </c>
      <c r="Q21" s="12">
        <f>Transit!H21</f>
        <v>4.8889688249400569</v>
      </c>
      <c r="R21" s="12">
        <f>Transit!N21</f>
        <v>68.875</v>
      </c>
      <c r="S21" s="12">
        <f>Transit!V21</f>
        <v>8.3408627467622273E-2</v>
      </c>
      <c r="T21" s="12">
        <f>Transit!AD21</f>
        <v>0.11325169836957442</v>
      </c>
      <c r="U21" s="12">
        <f>Transit!AJ21</f>
        <v>56.619047619047628</v>
      </c>
      <c r="V21" s="12">
        <f>Transit!AP21</f>
        <v>64.308771929824559</v>
      </c>
      <c r="W21" s="12">
        <f>Transit!AV21</f>
        <v>25.133333333333329</v>
      </c>
      <c r="X21">
        <f>Transit!BB21</f>
        <v>87</v>
      </c>
      <c r="Y21" s="12">
        <f>Transit!BH21</f>
        <v>19.570237271949807</v>
      </c>
      <c r="Z21" s="160">
        <f>Transit!BR21</f>
        <v>84.790705480352514</v>
      </c>
      <c r="AB21" s="12">
        <f>Health!H21</f>
        <v>0.61139774859288065</v>
      </c>
      <c r="AC21" s="12">
        <f>Health!N21</f>
        <v>1.9806267806267819</v>
      </c>
      <c r="AD21" s="12">
        <f>Health!T21</f>
        <v>10.67192982456141</v>
      </c>
      <c r="AE21" s="12">
        <f>Health!Z21</f>
        <v>65.174999999999997</v>
      </c>
      <c r="AF21" s="12">
        <f>Health!AF21</f>
        <v>0.14335202903330549</v>
      </c>
      <c r="AG21" s="160">
        <f>Health!AL21</f>
        <v>37.24285714285714</v>
      </c>
      <c r="AI21" s="12">
        <f>Travel!H21</f>
        <v>48.998657718120803</v>
      </c>
      <c r="AJ21" s="12">
        <f>Travel!R21</f>
        <v>84.428926409684607</v>
      </c>
      <c r="AK21" s="12">
        <f>Travel!X21</f>
        <v>79.169874476987445</v>
      </c>
      <c r="AL21" s="12">
        <f>Travel!AD21</f>
        <v>3.3266310160427879</v>
      </c>
      <c r="AM21" s="12">
        <f>Travel!AN21</f>
        <v>86.207330298953835</v>
      </c>
      <c r="AN21" s="12">
        <f>Travel!AT21</f>
        <v>71.049746192893394</v>
      </c>
      <c r="AO21" s="12">
        <f>Travel!AZ21</f>
        <v>18.235175879396984</v>
      </c>
      <c r="AP21" s="160">
        <f>Travel!BJ21</f>
        <v>72.340526064335293</v>
      </c>
      <c r="AR21" s="12">
        <f>Employment!H21</f>
        <v>85.2</v>
      </c>
      <c r="AS21" s="12">
        <f>Employment!N21</f>
        <v>85.2</v>
      </c>
      <c r="AT21" s="12">
        <f>Employment!T21</f>
        <v>29.82</v>
      </c>
      <c r="AU21" s="160">
        <f>Employment!AB21</f>
        <v>20.615887306956818</v>
      </c>
      <c r="AW21" s="12">
        <f>Environment!H21</f>
        <v>28.366666666666664</v>
      </c>
      <c r="AX21" s="12">
        <f>Environment!N21</f>
        <v>85.1</v>
      </c>
      <c r="AY21" s="12">
        <f>Environment!V21</f>
        <v>20.475387628704951</v>
      </c>
      <c r="AZ21" s="12">
        <f>Environment!AD21</f>
        <v>34.771569038509995</v>
      </c>
      <c r="BA21" s="12">
        <f>Environment!AL21</f>
        <v>62.363117812643416</v>
      </c>
      <c r="BB21" s="12">
        <f>Environment!AR21</f>
        <v>55.846874999999997</v>
      </c>
      <c r="BC21" s="160">
        <f>Environment!AZ21</f>
        <v>75.831114738655472</v>
      </c>
      <c r="BE21" s="12">
        <f>Education!J21</f>
        <v>2.4792005171268148</v>
      </c>
      <c r="BF21" s="12">
        <f>Education!T21</f>
        <v>70.809252843087151</v>
      </c>
      <c r="BG21" s="12">
        <f>Education!AB21</f>
        <v>6.9909299740735289</v>
      </c>
      <c r="BH21" s="12">
        <f>Education!AL21</f>
        <v>82.477152367453883</v>
      </c>
      <c r="BI21" s="160">
        <f>Education!AV21</f>
        <v>65.988322777777768</v>
      </c>
      <c r="BK21" s="12">
        <f>Entrepreneurship!H21</f>
        <v>12.01428571428572</v>
      </c>
      <c r="BL21" s="12">
        <f>Entrepreneurship!N21</f>
        <v>11.065789473684214</v>
      </c>
      <c r="BM21" s="12">
        <f>Entrepreneurship!T21</f>
        <v>24.423561643835626</v>
      </c>
      <c r="BN21" s="12">
        <f>Entrepreneurship!Z21</f>
        <v>79.441691483025608</v>
      </c>
      <c r="BO21" s="160">
        <f>Entrepreneurship!AF21</f>
        <v>84.1</v>
      </c>
      <c r="BQ21" s="12">
        <f>'Public space'!J21</f>
        <v>0.15033640699276185</v>
      </c>
      <c r="BR21" s="12">
        <f>'Public space'!P21</f>
        <v>5.6406155861165654</v>
      </c>
      <c r="BS21" s="160">
        <f>'Public space'!V21</f>
        <v>11.140946502057608</v>
      </c>
      <c r="BU21" s="12">
        <f>'Financial services'!H21</f>
        <v>18.876923076923077</v>
      </c>
      <c r="BV21" s="12">
        <f>'Financial services'!N21</f>
        <v>0</v>
      </c>
      <c r="BW21" s="12">
        <f>'Financial services'!T21</f>
        <v>3.4776340110905681</v>
      </c>
      <c r="BX21" s="12">
        <f>'Financial services'!Z21</f>
        <v>4.3269521410579328</v>
      </c>
      <c r="BY21" s="12">
        <f>'Financial services'!AF21</f>
        <v>10.286227544910185</v>
      </c>
      <c r="BZ21" s="160">
        <f>'Financial services'!AL21</f>
        <v>54.533333333333324</v>
      </c>
      <c r="CB21" s="12">
        <f>Diversity!H21</f>
        <v>21.834615384615383</v>
      </c>
      <c r="CC21" s="12">
        <f>Diversity!N21</f>
        <v>46.448181818181823</v>
      </c>
      <c r="CD21" s="12">
        <f>Diversity!T21</f>
        <v>32.440000000000005</v>
      </c>
      <c r="CE21" s="12">
        <f>Diversity!Z21</f>
        <v>76.412138728323711</v>
      </c>
      <c r="CF21" s="12">
        <f>Diversity!AF21</f>
        <v>13.357647058823529</v>
      </c>
      <c r="CG21" s="160">
        <f>Diversity!AL21</f>
        <v>46.282198952879597</v>
      </c>
      <c r="CI21" s="12">
        <f>'Digital access'!H21</f>
        <v>9.6190476190476257</v>
      </c>
      <c r="CJ21" s="12">
        <f>'Digital access'!R21</f>
        <v>67.097911781848182</v>
      </c>
      <c r="CK21" s="12">
        <f>'Digital access'!X21</f>
        <v>72.72</v>
      </c>
      <c r="CL21" s="12">
        <f>'Digital access'!AD21</f>
        <v>80.800000000000011</v>
      </c>
      <c r="CM21" s="12">
        <f>'Digital access'!AJ21</f>
        <v>80.800000000000011</v>
      </c>
      <c r="CN21" s="160">
        <f>'Digital access'!AP21</f>
        <v>80.800000000000011</v>
      </c>
      <c r="CP21" s="12">
        <f>Music!H21</f>
        <v>1.729623287671239</v>
      </c>
      <c r="CQ21" s="160">
        <f>Music!N21</f>
        <v>15.981477272727272</v>
      </c>
      <c r="CS21">
        <f>'Creative arts'!H21</f>
        <v>77.400000000000006</v>
      </c>
      <c r="CT21" s="160">
        <f>'Creative arts'!N21</f>
        <v>12.271875</v>
      </c>
      <c r="CV21" s="12">
        <f>Sports!H21</f>
        <v>12.309230769230769</v>
      </c>
      <c r="CW21" s="12">
        <f>Sports!N21</f>
        <v>13.503797468354426</v>
      </c>
      <c r="CX21" s="12">
        <f>Sports!X21</f>
        <v>75.270966295091924</v>
      </c>
      <c r="CY21" s="160">
        <f>Sports!AH21</f>
        <v>75.349841350217019</v>
      </c>
      <c r="DA21" s="12">
        <f>Film!H21</f>
        <v>28.462499999999999</v>
      </c>
      <c r="DB21" s="12">
        <f>Film!R21</f>
        <v>70.67746268806097</v>
      </c>
      <c r="DC21" s="160">
        <f>Film!Z21</f>
        <v>14.608012071360001</v>
      </c>
      <c r="DE21" s="12">
        <f ca="1">'Civic engagement'!H21</f>
        <v>45.3</v>
      </c>
      <c r="DF21" s="12">
        <f>'Civic engagement'!N21</f>
        <v>0</v>
      </c>
      <c r="DG21" s="12">
        <f>'Civic engagement'!T21</f>
        <v>15.807812500000001</v>
      </c>
      <c r="DH21" s="12">
        <f>'Civic engagement'!Z21</f>
        <v>0</v>
      </c>
      <c r="DI21" s="160">
        <f>'Civic engagement'!AF21</f>
        <v>0</v>
      </c>
      <c r="DK21" s="12">
        <f>'Food and nightlife'!J21</f>
        <v>16.630155144524373</v>
      </c>
      <c r="DL21" s="12">
        <f>'Food and nightlife'!P21</f>
        <v>31.208333333333332</v>
      </c>
      <c r="DM21" s="12">
        <f>'Food and nightlife'!V21</f>
        <v>7.3975308641975319</v>
      </c>
      <c r="DN21" s="160">
        <f>'Food and nightlife'!AF21</f>
        <v>73.88383781712264</v>
      </c>
      <c r="DP21" s="12">
        <f>Fashion!H21</f>
        <v>1.3730769230769206</v>
      </c>
      <c r="DQ21" s="160">
        <f>Fashion!N21</f>
        <v>51.56666666666667</v>
      </c>
      <c r="DS21" s="60">
        <v>19.3</v>
      </c>
    </row>
    <row r="22" spans="1:123" ht="15.75" customHeight="1" x14ac:dyDescent="0.2">
      <c r="A22" s="161" t="e">
        <f>VLOOKUP(B22,#REF!,2,FALSE)</f>
        <v>#REF!</v>
      </c>
      <c r="B22" s="62" t="s">
        <v>158</v>
      </c>
      <c r="C22" s="159">
        <f>Safety!H22</f>
        <v>68.561999999999998</v>
      </c>
      <c r="D22" s="12">
        <f>Safety!N22</f>
        <v>0</v>
      </c>
      <c r="E22" s="12">
        <f>Safety!T22</f>
        <v>65.924999999999997</v>
      </c>
      <c r="F22" s="160">
        <f>Safety!AB22</f>
        <v>84.315752438745278</v>
      </c>
      <c r="H22" s="12">
        <f>Affordability!H22</f>
        <v>19.065217391304362</v>
      </c>
      <c r="I22" s="12">
        <f>Affordability!R22</f>
        <v>83.306346304543908</v>
      </c>
      <c r="J22" s="12">
        <f>Affordability!X22</f>
        <v>69.792670157068045</v>
      </c>
      <c r="K22" s="12">
        <f>Affordability!AH22</f>
        <v>80.388926056841356</v>
      </c>
      <c r="L22" s="12">
        <f>Affordability!AR22</f>
        <v>85.353862201034758</v>
      </c>
      <c r="M22" s="12">
        <f>Affordability!BB22</f>
        <v>66.173396392217413</v>
      </c>
      <c r="N22" s="12">
        <f>Affordability!BL22</f>
        <v>81.243846306879973</v>
      </c>
      <c r="O22" s="160">
        <f>Affordability!BV22</f>
        <v>84.328339479357282</v>
      </c>
      <c r="Q22" s="12">
        <f>Transit!H22</f>
        <v>5.373461231015197</v>
      </c>
      <c r="R22" s="12">
        <f>Transit!N22</f>
        <v>65.25</v>
      </c>
      <c r="S22" s="12">
        <f>Transit!V22</f>
        <v>8.2052126525829008E-2</v>
      </c>
      <c r="T22" s="12">
        <f>Transit!AD22</f>
        <v>0.40088485710161764</v>
      </c>
      <c r="U22" s="12">
        <f>Transit!AJ22</f>
        <v>53.857142857142854</v>
      </c>
      <c r="V22" s="12">
        <f>Transit!AP22</f>
        <v>43.042105263157893</v>
      </c>
      <c r="W22">
        <f>Transit!AV22</f>
        <v>68.403174603174605</v>
      </c>
      <c r="X22">
        <f>Transit!BB22</f>
        <v>87</v>
      </c>
      <c r="Y22" s="12">
        <f>Transit!BH22</f>
        <v>7.7434920862648111</v>
      </c>
      <c r="Z22" s="160">
        <f>Transit!BR22</f>
        <v>84.624152899604454</v>
      </c>
      <c r="AB22" s="12">
        <f>Health!H22</f>
        <v>2.6493902439024497</v>
      </c>
      <c r="AC22" s="12">
        <f>Health!N22</f>
        <v>1.4854700854700802</v>
      </c>
      <c r="AD22" s="12">
        <f>Health!T22</f>
        <v>17.532456140350881</v>
      </c>
      <c r="AE22" s="12">
        <f>Health!Z22</f>
        <v>50.691666666666663</v>
      </c>
      <c r="AF22" s="12">
        <f>Health!AF22</f>
        <v>0</v>
      </c>
      <c r="AG22" s="160">
        <f>Health!AL22</f>
        <v>33.104761904761908</v>
      </c>
      <c r="AI22" s="12">
        <f>Travel!H22</f>
        <v>75.962416107382552</v>
      </c>
      <c r="AJ22" s="12">
        <f>Travel!R22</f>
        <v>78.848685042426922</v>
      </c>
      <c r="AK22" s="12">
        <f>Travel!X22</f>
        <v>73.747280334728032</v>
      </c>
      <c r="AL22" s="12">
        <f>Travel!AD22</f>
        <v>8.7786096256684463</v>
      </c>
      <c r="AM22" s="12">
        <f>Travel!AN22</f>
        <v>86.217395854527723</v>
      </c>
      <c r="AN22" s="12">
        <f>Travel!AT22</f>
        <v>73.242639593908635</v>
      </c>
      <c r="AO22" s="12">
        <f>Travel!AZ22</f>
        <v>28.221105527638187</v>
      </c>
      <c r="AP22" s="160">
        <f>Travel!BJ22</f>
        <v>78.209337893075485</v>
      </c>
      <c r="AR22" s="12">
        <f>Employment!H22</f>
        <v>56.475428571428573</v>
      </c>
      <c r="AS22" s="12">
        <f>Employment!N22</f>
        <v>85.2</v>
      </c>
      <c r="AT22" s="12">
        <f>Employment!T22</f>
        <v>4.26</v>
      </c>
      <c r="AU22" s="160">
        <f>Employment!AB22</f>
        <v>24.244479964202757</v>
      </c>
      <c r="AW22" s="12">
        <f>Environment!H22</f>
        <v>28.366666666666664</v>
      </c>
      <c r="AX22" s="12">
        <f>Environment!N22</f>
        <v>0</v>
      </c>
      <c r="AY22" s="12">
        <f>Environment!V22</f>
        <v>1.1889605155668761</v>
      </c>
      <c r="AZ22" s="12">
        <f>Environment!AD22</f>
        <v>16.246504727829585</v>
      </c>
      <c r="BA22" s="12">
        <f>Environment!AL22</f>
        <v>68.506217293472503</v>
      </c>
      <c r="BB22" s="12">
        <f>Environment!AR22</f>
        <v>15.956249999999999</v>
      </c>
      <c r="BC22" s="160">
        <f>Environment!AZ22</f>
        <v>74.480282617842093</v>
      </c>
      <c r="BE22" s="12">
        <f>Education!J22</f>
        <v>1.89083302723469</v>
      </c>
      <c r="BF22" s="12">
        <f>Education!T22</f>
        <v>50.407075181687617</v>
      </c>
      <c r="BG22" s="12">
        <f>Education!AB22</f>
        <v>8.8997902044371138</v>
      </c>
      <c r="BH22" s="12">
        <f>Education!AL22</f>
        <v>82.280062669661618</v>
      </c>
      <c r="BI22" s="160">
        <f>Education!AV22</f>
        <v>80.260166526315786</v>
      </c>
      <c r="BK22" s="12">
        <f>Entrepreneurship!H22</f>
        <v>12.01428571428572</v>
      </c>
      <c r="BL22" s="12">
        <f>Entrepreneurship!N22</f>
        <v>9.5903508771929911</v>
      </c>
      <c r="BM22" s="12">
        <f>Entrepreneurship!T22</f>
        <v>9.2164383561643834</v>
      </c>
      <c r="BN22" s="12">
        <f>Entrepreneurship!Z22</f>
        <v>50.890768314472901</v>
      </c>
      <c r="BO22" s="160">
        <f>Entrepreneurship!AF22</f>
        <v>84.1</v>
      </c>
      <c r="BQ22" s="12">
        <f>'Public space'!J22</f>
        <v>0</v>
      </c>
      <c r="BR22" s="12">
        <f>'Public space'!P22</f>
        <v>0.14183366077275605</v>
      </c>
      <c r="BS22" s="160">
        <f>'Public space'!V22</f>
        <v>2.2281893004115241</v>
      </c>
      <c r="BU22" s="12">
        <f>'Financial services'!H22</f>
        <v>18.876923076923077</v>
      </c>
      <c r="BV22" s="12">
        <f>'Financial services'!N22</f>
        <v>0</v>
      </c>
      <c r="BW22" s="12">
        <f>'Financial services'!T22</f>
        <v>7.4088724584103476</v>
      </c>
      <c r="BX22" s="12">
        <f>'Financial services'!Z22</f>
        <v>7.4176322418135987</v>
      </c>
      <c r="BY22" s="12">
        <f>'Financial services'!AF22</f>
        <v>14.204790419161688</v>
      </c>
      <c r="BZ22" s="160">
        <f>'Financial services'!AL22</f>
        <v>0</v>
      </c>
      <c r="CB22" s="12">
        <f>Diversity!H22</f>
        <v>0</v>
      </c>
      <c r="CC22" s="12">
        <f>Diversity!N22</f>
        <v>13.270909090909088</v>
      </c>
      <c r="CD22" s="12">
        <f>Diversity!T22</f>
        <v>40.550000000000004</v>
      </c>
      <c r="CE22" s="12">
        <f>Diversity!Z22</f>
        <v>34.221387283236993</v>
      </c>
      <c r="CF22" s="12">
        <f>Diversity!AF22</f>
        <v>41.981176470588238</v>
      </c>
      <c r="CG22" s="160">
        <f>Diversity!AL22</f>
        <v>23.388787085514814</v>
      </c>
      <c r="CI22" s="12">
        <f>'Digital access'!H22</f>
        <v>1.9238095238095227</v>
      </c>
      <c r="CJ22" s="12">
        <f>'Digital access'!R22</f>
        <v>53.310500563357046</v>
      </c>
      <c r="CK22" s="12">
        <f>'Digital access'!X22</f>
        <v>56.56</v>
      </c>
      <c r="CL22" s="12">
        <f>'Digital access'!AD22</f>
        <v>40.400000000000006</v>
      </c>
      <c r="CM22" s="12">
        <f>'Digital access'!AJ22</f>
        <v>26.93333333333333</v>
      </c>
      <c r="CN22" s="160">
        <f>'Digital access'!AP22</f>
        <v>40.400000000000006</v>
      </c>
      <c r="CP22" s="12">
        <f>Music!H22</f>
        <v>13.304794520547954</v>
      </c>
      <c r="CQ22" s="160">
        <f>Music!N22</f>
        <v>6.7987500000000001</v>
      </c>
      <c r="CS22">
        <f>'Creative arts'!H22</f>
        <v>77.400000000000006</v>
      </c>
      <c r="CT22" s="160">
        <f>'Creative arts'!N22</f>
        <v>10.040625</v>
      </c>
      <c r="CV22" s="12">
        <f>Sports!H22</f>
        <v>76.2</v>
      </c>
      <c r="CW22" s="12">
        <f>Sports!N22</f>
        <v>21.220253164556958</v>
      </c>
      <c r="CX22" s="12">
        <f>Sports!X22</f>
        <v>74.624004025826338</v>
      </c>
      <c r="CY22" s="160">
        <f>Sports!AH22</f>
        <v>74.329139592135846</v>
      </c>
      <c r="DA22" s="12">
        <f>Film!H22</f>
        <v>21.821249999999999</v>
      </c>
      <c r="DB22" s="12">
        <f>Film!R22</f>
        <v>69.188129127278827</v>
      </c>
      <c r="DC22" s="160">
        <f>Film!Z22</f>
        <v>0.93634882191581903</v>
      </c>
      <c r="DE22" s="12">
        <f ca="1">'Civic engagement'!H22</f>
        <v>45.3</v>
      </c>
      <c r="DF22" s="12">
        <f>'Civic engagement'!N22</f>
        <v>21.015463917525775</v>
      </c>
      <c r="DG22" s="12">
        <f>'Civic engagement'!T22</f>
        <v>3.5390625</v>
      </c>
      <c r="DH22" s="12">
        <f>'Civic engagement'!Z22</f>
        <v>18.937916666666673</v>
      </c>
      <c r="DI22" s="160">
        <f>'Civic engagement'!AF22</f>
        <v>0</v>
      </c>
      <c r="DK22" s="12">
        <f>'Food and nightlife'!J22</f>
        <v>1.8549642208181376</v>
      </c>
      <c r="DL22" s="12">
        <f>'Food and nightlife'!P22</f>
        <v>31.208333333333332</v>
      </c>
      <c r="DM22" s="12">
        <f>'Food and nightlife'!V22</f>
        <v>1.8493827160493856</v>
      </c>
      <c r="DN22" s="160">
        <f>'Food and nightlife'!AF22</f>
        <v>72.414081923460998</v>
      </c>
      <c r="DP22" s="12">
        <f>Fashion!H22</f>
        <v>1.3730769230769206</v>
      </c>
      <c r="DQ22" s="160">
        <f>Fashion!N22</f>
        <v>3.9666666666666677</v>
      </c>
      <c r="DS22" s="60">
        <v>25.99</v>
      </c>
    </row>
    <row r="23" spans="1:123" ht="15.75" customHeight="1" x14ac:dyDescent="0.2">
      <c r="A23" s="57" t="e">
        <f>VLOOKUP(B23,#REF!,2,FALSE)</f>
        <v>#REF!</v>
      </c>
      <c r="B23" s="64" t="s">
        <v>159</v>
      </c>
      <c r="C23" s="159">
        <f>Safety!H23</f>
        <v>56.585625</v>
      </c>
      <c r="D23" s="12">
        <f>Safety!N23</f>
        <v>87.9</v>
      </c>
      <c r="E23" s="12">
        <f>Safety!T23</f>
        <v>38.456249999999997</v>
      </c>
      <c r="F23" s="160">
        <f>Safety!AB23</f>
        <v>83.473688815343991</v>
      </c>
      <c r="H23" s="12">
        <f>Affordability!H23</f>
        <v>49.5695652173913</v>
      </c>
      <c r="I23" s="12">
        <f>Affordability!R23</f>
        <v>78.883105011941907</v>
      </c>
      <c r="J23" s="12">
        <f>Affordability!X23</f>
        <v>72.700698080279224</v>
      </c>
      <c r="K23" s="12">
        <f>Affordability!AH23</f>
        <v>73.958264879151884</v>
      </c>
      <c r="L23" s="12">
        <f>Affordability!AR23</f>
        <v>84.803436947234999</v>
      </c>
      <c r="M23" s="12">
        <f>Affordability!BB23</f>
        <v>73.740294585377598</v>
      </c>
      <c r="N23" s="12">
        <f>Affordability!BL23</f>
        <v>74.908437196009302</v>
      </c>
      <c r="O23" s="160">
        <f>Affordability!BV23</f>
        <v>85.008363367179697</v>
      </c>
      <c r="Q23" s="12">
        <f>Transit!H23</f>
        <v>4.636290967226226</v>
      </c>
      <c r="R23" s="12">
        <f>Transit!N23</f>
        <v>61.624999999999993</v>
      </c>
      <c r="S23" s="12">
        <f>Transit!V23</f>
        <v>0</v>
      </c>
      <c r="T23" s="12">
        <f>Transit!AD23</f>
        <v>5.6489401355430006E-2</v>
      </c>
      <c r="U23" s="12">
        <f>Transit!AJ23</f>
        <v>0.46031746031746279</v>
      </c>
      <c r="V23" s="12">
        <f>Transit!AP23</f>
        <v>86.389473684210515</v>
      </c>
      <c r="W23" s="12">
        <f>Transit!AV23</f>
        <v>4.5111111111111155</v>
      </c>
      <c r="X23">
        <f>Transit!BB23</f>
        <v>87</v>
      </c>
      <c r="Y23" s="12">
        <f>Transit!BH23</f>
        <v>54.428498413442078</v>
      </c>
      <c r="Z23" s="160">
        <f>Transit!BR23</f>
        <v>85.337587609241154</v>
      </c>
      <c r="AB23" s="12">
        <f>Health!H23</f>
        <v>13.899108818011259</v>
      </c>
      <c r="AC23" s="12">
        <f>Health!N23</f>
        <v>0</v>
      </c>
      <c r="AD23" s="12">
        <f>Health!T23</f>
        <v>55.646491228070175</v>
      </c>
      <c r="AE23" s="12">
        <f>Health!Z23</f>
        <v>50.691666666666663</v>
      </c>
      <c r="AF23" s="12">
        <f>Health!AF23</f>
        <v>2.8670405806651218E-2</v>
      </c>
      <c r="AG23" s="160">
        <f>Health!AL23</f>
        <v>2.0690476190476179</v>
      </c>
      <c r="AI23" s="12">
        <f>Travel!H23</f>
        <v>15.366442953020131</v>
      </c>
      <c r="AJ23" s="12">
        <f>Travel!R23</f>
        <v>82.776852110707296</v>
      </c>
      <c r="AK23" s="12">
        <f>Travel!X23</f>
        <v>80.254393305439336</v>
      </c>
      <c r="AL23" s="12">
        <f>Travel!AD23</f>
        <v>4.2506951871657774</v>
      </c>
      <c r="AM23" s="12">
        <f>Travel!AN23</f>
        <v>86.198208653437149</v>
      </c>
      <c r="AN23" s="12">
        <f>Travel!AT23</f>
        <v>57.015228426395929</v>
      </c>
      <c r="AO23" s="12">
        <f>Travel!AZ23</f>
        <v>38.641206030150748</v>
      </c>
      <c r="AP23" s="160">
        <f>Travel!BJ23</f>
        <v>77.621631487976771</v>
      </c>
      <c r="AR23" s="12">
        <f>Employment!H23</f>
        <v>64.346285714285713</v>
      </c>
      <c r="AS23" s="12">
        <f>Employment!N23</f>
        <v>85.2</v>
      </c>
      <c r="AT23" s="12">
        <f>Employment!T23</f>
        <v>0</v>
      </c>
      <c r="AU23" s="160">
        <f>Employment!AB23</f>
        <v>20.615887306956818</v>
      </c>
      <c r="AW23" s="12">
        <f>Environment!H23</f>
        <v>0</v>
      </c>
      <c r="AX23" s="12">
        <f>Environment!N23</f>
        <v>0</v>
      </c>
      <c r="AY23" s="12">
        <f>Environment!V23</f>
        <v>0.34418730794730096</v>
      </c>
      <c r="AZ23" s="12">
        <f>Environment!AD23</f>
        <v>9.5881471823167921</v>
      </c>
      <c r="BA23" s="12">
        <f>Environment!AL23</f>
        <v>70.579720366255245</v>
      </c>
      <c r="BB23" s="12">
        <f>Environment!AR23</f>
        <v>13.296875</v>
      </c>
      <c r="BC23" s="160">
        <f>Environment!AZ23</f>
        <v>53.811045840986971</v>
      </c>
      <c r="BE23" s="12">
        <f>Education!J23</f>
        <v>0.79825948593667928</v>
      </c>
      <c r="BF23" s="12">
        <f>Education!T23</f>
        <v>80.915253189238186</v>
      </c>
      <c r="BG23" s="12">
        <f>Education!AB23</f>
        <v>29.011231460667645</v>
      </c>
      <c r="BH23" s="12">
        <f>Education!AL23</f>
        <v>84.288066673971301</v>
      </c>
      <c r="BI23" s="160">
        <f>Education!AV23</f>
        <v>76.745496598639448</v>
      </c>
      <c r="BK23" s="12">
        <f>Entrepreneurship!H23</f>
        <v>0</v>
      </c>
      <c r="BL23" s="12">
        <f>Entrepreneurship!N23</f>
        <v>2.2131578947368453</v>
      </c>
      <c r="BM23" s="12">
        <f>Entrepreneurship!T23</f>
        <v>50.920821917808219</v>
      </c>
      <c r="BN23" s="12">
        <f>Entrepreneurship!Z23</f>
        <v>28.500833829660515</v>
      </c>
      <c r="BO23" s="160">
        <f>Entrepreneurship!AF23</f>
        <v>42.05</v>
      </c>
      <c r="BQ23" s="12">
        <f>'Public space'!J23</f>
        <v>0.26839010569629079</v>
      </c>
      <c r="BR23" s="12">
        <f>'Public space'!P23</f>
        <v>17.232789783889977</v>
      </c>
      <c r="BS23" s="160">
        <f>'Public space'!V23</f>
        <v>1.0283950617283966</v>
      </c>
      <c r="BU23" s="12">
        <f>'Financial services'!H23</f>
        <v>0</v>
      </c>
      <c r="BV23" s="12">
        <f>'Financial services'!N23</f>
        <v>4.8117647058823474</v>
      </c>
      <c r="BW23" s="12">
        <f>'Financial services'!T23</f>
        <v>11.188909426987061</v>
      </c>
      <c r="BX23" s="12">
        <f>'Financial services'!Z23</f>
        <v>2.0604534005037771</v>
      </c>
      <c r="BY23" s="12">
        <f>'Financial services'!AF23</f>
        <v>2.9389221556886262</v>
      </c>
      <c r="BZ23" s="160">
        <f>'Financial services'!AL23</f>
        <v>54.533333333333324</v>
      </c>
      <c r="CB23" s="12">
        <f>Diversity!H23</f>
        <v>0</v>
      </c>
      <c r="CC23" s="12">
        <f>Diversity!N23</f>
        <v>30.22818181818182</v>
      </c>
      <c r="CD23" s="12">
        <f>Diversity!T23</f>
        <v>24.330000000000002</v>
      </c>
      <c r="CE23" s="12">
        <f>Diversity!Z23</f>
        <v>3.7502890173410344</v>
      </c>
      <c r="CF23" s="12">
        <f>Diversity!AF23</f>
        <v>36.256470588235295</v>
      </c>
      <c r="CG23" s="160">
        <f>Diversity!AL23</f>
        <v>42.56688481675392</v>
      </c>
      <c r="CI23" s="12">
        <f>'Digital access'!H23</f>
        <v>7.695238095238091</v>
      </c>
      <c r="CJ23" s="12">
        <f>'Digital access'!R23</f>
        <v>74.376928581160328</v>
      </c>
      <c r="CK23" s="12">
        <f>'Digital access'!X23</f>
        <v>48.480000000000004</v>
      </c>
      <c r="CL23" s="12">
        <f>'Digital access'!AD23</f>
        <v>80.800000000000011</v>
      </c>
      <c r="CM23" s="12">
        <f>'Digital access'!AJ23</f>
        <v>80.800000000000011</v>
      </c>
      <c r="CN23" s="160">
        <f>'Digital access'!AP23</f>
        <v>40.400000000000006</v>
      </c>
      <c r="CP23" s="12">
        <f>Music!H23</f>
        <v>0</v>
      </c>
      <c r="CQ23" s="160">
        <f>Music!N23</f>
        <v>46.620000000000005</v>
      </c>
      <c r="CS23">
        <f>'Creative arts'!H23</f>
        <v>0</v>
      </c>
      <c r="CT23" s="160">
        <f>'Creative arts'!N23</f>
        <v>4.4624999999999995</v>
      </c>
      <c r="CV23" s="12">
        <f>Sports!H23</f>
        <v>5.861538461538462</v>
      </c>
      <c r="CW23" s="12">
        <f>Sports!N23</f>
        <v>9.6455696202531627</v>
      </c>
      <c r="CX23" s="12">
        <f>Sports!X23</f>
        <v>73.22948634988299</v>
      </c>
      <c r="CY23" s="160">
        <f>Sports!AH23</f>
        <v>74.420427884152502</v>
      </c>
      <c r="DA23" s="12">
        <f>Film!H23</f>
        <v>12.175624999999998</v>
      </c>
      <c r="DB23" s="12">
        <f>Film!R23</f>
        <v>70.17869916206817</v>
      </c>
      <c r="DC23" s="160">
        <f>Film!Z23</f>
        <v>4.6630700930817319</v>
      </c>
      <c r="DE23" s="12">
        <f ca="1">'Civic engagement'!H23</f>
        <v>60.4</v>
      </c>
      <c r="DF23" s="12">
        <f>'Civic engagement'!N23</f>
        <v>71.608247422680421</v>
      </c>
      <c r="DG23" s="12">
        <f>'Civic engagement'!T23</f>
        <v>3.5390625</v>
      </c>
      <c r="DH23" s="12">
        <f>'Civic engagement'!Z23</f>
        <v>0</v>
      </c>
      <c r="DI23" s="160">
        <f>'Civic engagement'!AF23</f>
        <v>0</v>
      </c>
      <c r="DK23" s="12">
        <f>'Food and nightlife'!J23</f>
        <v>0.57464637511442085</v>
      </c>
      <c r="DL23" s="12">
        <f>'Food and nightlife'!P23</f>
        <v>31.208333333333332</v>
      </c>
      <c r="DM23" s="12">
        <f>'Food and nightlife'!V23</f>
        <v>13.87037037037037</v>
      </c>
      <c r="DN23" s="160">
        <f>'Food and nightlife'!AF23</f>
        <v>72.34400139873614</v>
      </c>
      <c r="DP23" s="12">
        <f>Fashion!H23</f>
        <v>26.088461538461537</v>
      </c>
      <c r="DQ23" s="160">
        <f>Fashion!N23</f>
        <v>3.9666666666666677</v>
      </c>
      <c r="DS23" s="60">
        <v>25.18</v>
      </c>
    </row>
    <row r="24" spans="1:123" ht="15.75" customHeight="1" x14ac:dyDescent="0.2">
      <c r="A24" s="40" t="e">
        <f>VLOOKUP(B24,#REF!,2,FALSE)</f>
        <v>#REF!</v>
      </c>
      <c r="B24" s="53" t="s">
        <v>160</v>
      </c>
      <c r="C24" s="159">
        <f>Safety!H24</f>
        <v>41.972249999999995</v>
      </c>
      <c r="D24" s="12">
        <f>Safety!N24</f>
        <v>70.319999999999993</v>
      </c>
      <c r="E24" s="12">
        <f>Safety!T24</f>
        <v>81.307500000000005</v>
      </c>
      <c r="F24" s="160">
        <f>Safety!AB24</f>
        <v>26.281803483410524</v>
      </c>
      <c r="H24" s="12">
        <f>Affordability!H24</f>
        <v>34.317391304347829</v>
      </c>
      <c r="I24" s="12">
        <f>Affordability!R24</f>
        <v>79.84227694443814</v>
      </c>
      <c r="J24" s="12">
        <f>Affordability!X24</f>
        <v>39.181849912739963</v>
      </c>
      <c r="K24" s="12">
        <f>Affordability!AH24</f>
        <v>78.950054670841482</v>
      </c>
      <c r="L24" s="12">
        <f>Affordability!AR24</f>
        <v>82.766247897183646</v>
      </c>
      <c r="M24" s="12">
        <f>Affordability!BB24</f>
        <v>48.244422977037047</v>
      </c>
      <c r="N24" s="12">
        <f>Affordability!BL24</f>
        <v>82.752113847324225</v>
      </c>
      <c r="O24" s="160">
        <f>Affordability!BV24</f>
        <v>85.574755224859615</v>
      </c>
      <c r="Q24" s="12">
        <f>Transit!H24</f>
        <v>2.8281374900079972</v>
      </c>
      <c r="R24" s="12">
        <f>Transit!N24</f>
        <v>57.482142857142854</v>
      </c>
      <c r="S24" s="12">
        <f>Transit!V24</f>
        <v>0</v>
      </c>
      <c r="T24" s="12">
        <f>Transit!AD24</f>
        <v>1.5201200607902685</v>
      </c>
      <c r="U24" s="12">
        <f>Transit!AJ24</f>
        <v>69.507936507936506</v>
      </c>
      <c r="V24" s="12">
        <f>Transit!AP24</f>
        <v>69.192982456140356</v>
      </c>
      <c r="W24" s="12">
        <f>Transit!AV24</f>
        <v>56.711111111111116</v>
      </c>
      <c r="X24">
        <f>Transit!BB24</f>
        <v>0</v>
      </c>
      <c r="Y24" s="12">
        <f>Transit!BH24</f>
        <v>7.512709836434893</v>
      </c>
      <c r="Z24" s="160">
        <f>Transit!BR24</f>
        <v>78.465861434440257</v>
      </c>
      <c r="AB24" s="12">
        <f>Health!H24</f>
        <v>3.260787992495318</v>
      </c>
      <c r="AC24" s="12">
        <f>Health!N24</f>
        <v>1.9806267806267819</v>
      </c>
      <c r="AD24" s="12">
        <f>Health!T24</f>
        <v>22.868421052631586</v>
      </c>
      <c r="AE24" s="12">
        <f>Health!Z24</f>
        <v>50.691666666666663</v>
      </c>
      <c r="AF24" s="12">
        <f>Health!AF24</f>
        <v>19.610557571758498</v>
      </c>
      <c r="AG24" s="160">
        <f>Health!AL24</f>
        <v>14.483333333333325</v>
      </c>
      <c r="AI24" s="12">
        <f>Travel!H24</f>
        <v>21.455033557046981</v>
      </c>
      <c r="AJ24" s="12">
        <f>Travel!R24</f>
        <v>77.720119118522931</v>
      </c>
      <c r="AK24" s="12">
        <f>Travel!X24</f>
        <v>72.662761506276155</v>
      </c>
      <c r="AL24" s="12">
        <f>Travel!AD24</f>
        <v>3.2342245989304863</v>
      </c>
      <c r="AM24" s="12">
        <f>Travel!AN24</f>
        <v>85.926185270413157</v>
      </c>
      <c r="AN24" s="12">
        <f>Travel!AT24</f>
        <v>71.049746192893394</v>
      </c>
      <c r="AO24" s="12">
        <f>Travel!AZ24</f>
        <v>16.932663316582914</v>
      </c>
      <c r="AP24" s="160">
        <f>Travel!BJ24</f>
        <v>71.621715788135319</v>
      </c>
      <c r="AR24" s="12">
        <f>Employment!H24</f>
        <v>0.6491428571428548</v>
      </c>
      <c r="AS24" s="12">
        <f>Employment!N24</f>
        <v>85.2</v>
      </c>
      <c r="AT24" s="12">
        <f>Employment!T24</f>
        <v>42.6</v>
      </c>
      <c r="AU24" s="160">
        <f>Employment!AB24</f>
        <v>15.897253118269001</v>
      </c>
      <c r="AW24" s="12">
        <f>Environment!H24</f>
        <v>85.1</v>
      </c>
      <c r="AX24" s="12">
        <f>Environment!N24</f>
        <v>85.1</v>
      </c>
      <c r="AY24" s="12">
        <f>Environment!V24</f>
        <v>0.2116154737820389</v>
      </c>
      <c r="AZ24" s="12">
        <f>Environment!AD24</f>
        <v>17.556212144546713</v>
      </c>
      <c r="BA24" s="12">
        <f>Environment!AL24</f>
        <v>68.509159078795591</v>
      </c>
      <c r="BB24" s="12">
        <f>Environment!AR24</f>
        <v>15.956249999999999</v>
      </c>
      <c r="BC24" s="160">
        <f>Environment!AZ24</f>
        <v>6.5623369119839374</v>
      </c>
      <c r="BE24" s="12">
        <f>Education!J24</f>
        <v>0.98880251198582492</v>
      </c>
      <c r="BF24" s="12">
        <f>Education!T24</f>
        <v>67.08026984332669</v>
      </c>
      <c r="BG24" s="12">
        <f>Education!AB24</f>
        <v>7.9757413299862634</v>
      </c>
      <c r="BH24" s="12">
        <f>Education!AL24</f>
        <v>76.06570974419995</v>
      </c>
      <c r="BI24" s="160">
        <f>Education!AV24</f>
        <v>81.33963738869565</v>
      </c>
      <c r="BK24" s="12">
        <f>Entrepreneurship!H24</f>
        <v>12.01428571428572</v>
      </c>
      <c r="BL24" s="12">
        <f>Entrepreneurship!N24</f>
        <v>12.541228070175448</v>
      </c>
      <c r="BM24" s="12">
        <f>Entrepreneurship!T24</f>
        <v>16.589589041095895</v>
      </c>
      <c r="BN24" s="12">
        <f>Entrepreneurship!Z24</f>
        <v>55.348719475878497</v>
      </c>
      <c r="BO24" s="160">
        <f>Entrepreneurship!AF24</f>
        <v>0</v>
      </c>
      <c r="BQ24" s="12">
        <f>'Public space'!J24</f>
        <v>2.3199654560254492</v>
      </c>
      <c r="BR24" s="12">
        <f>'Public space'!P24</f>
        <v>3.0057825802226588</v>
      </c>
      <c r="BS24" s="160">
        <f>'Public space'!V24</f>
        <v>13.883333333333324</v>
      </c>
      <c r="BU24" s="12">
        <f>'Financial services'!H24</f>
        <v>18.876923076923077</v>
      </c>
      <c r="BV24" s="12">
        <f>'Financial services'!N24</f>
        <v>0</v>
      </c>
      <c r="BW24" s="12">
        <f>'Financial services'!T24</f>
        <v>2.5704251386321566</v>
      </c>
      <c r="BX24" s="12">
        <f>'Financial services'!Z24</f>
        <v>3.2967254408060436</v>
      </c>
      <c r="BY24" s="12">
        <f>'Financial services'!AF24</f>
        <v>5.3880239520958204</v>
      </c>
      <c r="BZ24" s="160">
        <f>'Financial services'!AL24</f>
        <v>54.533333333333324</v>
      </c>
      <c r="CB24" s="12">
        <f>Diversity!H24</f>
        <v>31.192307692307693</v>
      </c>
      <c r="CC24" s="12">
        <f>Diversity!N24</f>
        <v>22.855454545454553</v>
      </c>
      <c r="CD24" s="12">
        <f>Diversity!T24</f>
        <v>81.100000000000009</v>
      </c>
      <c r="CE24" s="12">
        <f>Diversity!Z24</f>
        <v>30.471098265895954</v>
      </c>
      <c r="CF24" s="12">
        <f>Diversity!AF24</f>
        <v>62.97176470588235</v>
      </c>
      <c r="CG24" s="160">
        <f>Diversity!AL24</f>
        <v>70.94480802792323</v>
      </c>
      <c r="CI24" s="12">
        <f>'Digital access'!H24</f>
        <v>3.8476190476190455</v>
      </c>
      <c r="CJ24" s="12">
        <f>'Digital access'!R24</f>
        <v>67.138753327598693</v>
      </c>
      <c r="CK24" s="12">
        <f>'Digital access'!X24</f>
        <v>32.32</v>
      </c>
      <c r="CL24" s="12">
        <f>'Digital access'!AD24</f>
        <v>80.800000000000011</v>
      </c>
      <c r="CM24" s="12">
        <f>'Digital access'!AJ24</f>
        <v>6.7333333333333298</v>
      </c>
      <c r="CN24" s="160">
        <f>'Digital access'!AP24</f>
        <v>20.200000000000003</v>
      </c>
      <c r="CP24" s="12">
        <f>Music!H24</f>
        <v>10.3777397260274</v>
      </c>
      <c r="CQ24" s="160">
        <f>Music!N24</f>
        <v>13.5975</v>
      </c>
      <c r="CS24">
        <f>'Creative arts'!H24</f>
        <v>77.400000000000006</v>
      </c>
      <c r="CT24" s="160">
        <f>'Creative arts'!N24</f>
        <v>43.509374999999999</v>
      </c>
      <c r="CV24" s="12">
        <f>Sports!H24</f>
        <v>20.515384615384612</v>
      </c>
      <c r="CW24" s="12">
        <f>Sports!N24</f>
        <v>5.7873417721518976</v>
      </c>
      <c r="CX24" s="12">
        <f>Sports!X24</f>
        <v>73.130894160181938</v>
      </c>
      <c r="CY24" s="160">
        <f>Sports!AH24</f>
        <v>74.760530750607671</v>
      </c>
      <c r="DA24" s="12">
        <f>Film!H24</f>
        <v>21.821249999999999</v>
      </c>
      <c r="DB24" s="12">
        <f>Film!R24</f>
        <v>64.839733485865679</v>
      </c>
      <c r="DC24" s="160">
        <f>Film!Z24</f>
        <v>0.72477805614030311</v>
      </c>
      <c r="DE24" s="12">
        <f ca="1">'Civic engagement'!H24</f>
        <v>45.3</v>
      </c>
      <c r="DF24" s="12">
        <f>'Civic engagement'!N24</f>
        <v>28.798969072164944</v>
      </c>
      <c r="DG24" s="12">
        <f>'Civic engagement'!T24</f>
        <v>15.3359375</v>
      </c>
      <c r="DH24" s="12">
        <f>'Civic engagement'!Z24</f>
        <v>9.4375</v>
      </c>
      <c r="DI24" s="160">
        <f>'Civic engagement'!AF24</f>
        <v>0</v>
      </c>
      <c r="DK24" s="12">
        <f>'Food and nightlife'!J24</f>
        <v>2.1889237131815213</v>
      </c>
      <c r="DL24" s="12">
        <f>'Food and nightlife'!P24</f>
        <v>24.966666666666661</v>
      </c>
      <c r="DM24" s="12">
        <f>'Food and nightlife'!V24</f>
        <v>7.3975308641975319</v>
      </c>
      <c r="DN24" s="160">
        <f>'Food and nightlife'!AF24</f>
        <v>71.480395522062111</v>
      </c>
      <c r="DP24" s="12">
        <f>Fashion!H24</f>
        <v>28.834615384615379</v>
      </c>
      <c r="DQ24" s="160">
        <f>Fashion!N24</f>
        <v>3.9666666666666677</v>
      </c>
      <c r="DS24" s="60">
        <v>27.71</v>
      </c>
    </row>
    <row r="25" spans="1:123" ht="15.75" customHeight="1" x14ac:dyDescent="0.2">
      <c r="A25" s="71" t="e">
        <f>VLOOKUP(B25,#REF!,2,FALSE)</f>
        <v>#REF!</v>
      </c>
      <c r="B25" s="71" t="s">
        <v>244</v>
      </c>
      <c r="C25" s="159">
        <f>Safety!H25</f>
        <v>49.553624999999997</v>
      </c>
      <c r="D25" s="12">
        <f>Safety!N25</f>
        <v>46.587000000000003</v>
      </c>
      <c r="E25" s="12">
        <f>Safety!T25</f>
        <v>38.456249999999997</v>
      </c>
      <c r="F25" s="160">
        <f>Safety!AB25</f>
        <v>73.033561715220955</v>
      </c>
      <c r="H25" s="12">
        <f>Affordability!H25</f>
        <v>0</v>
      </c>
      <c r="I25" s="12">
        <f>Affordability!R25</f>
        <v>81.772894682856318</v>
      </c>
      <c r="J25" s="12">
        <f>Affordability!X25</f>
        <v>85.098080279232107</v>
      </c>
      <c r="K25" s="12">
        <f>Affordability!AH25</f>
        <v>56.796049942946432</v>
      </c>
      <c r="L25" s="12">
        <f>Affordability!AR25</f>
        <v>87.443839610013939</v>
      </c>
      <c r="M25" s="12">
        <f>Affordability!BB25</f>
        <v>68.424785569813878</v>
      </c>
      <c r="N25" s="12">
        <f>Affordability!BL25</f>
        <v>77.461907798268314</v>
      </c>
      <c r="O25" s="160">
        <f>Affordability!BV25</f>
        <v>83.875864081368931</v>
      </c>
      <c r="Q25" s="12">
        <f>Transit!H25</f>
        <v>1.1590727418065565</v>
      </c>
      <c r="R25" s="12">
        <f>Transit!N25</f>
        <v>0</v>
      </c>
      <c r="S25" s="12">
        <f>Transit!V25</f>
        <v>0</v>
      </c>
      <c r="T25" s="12">
        <f>Transit!AD25</f>
        <v>0</v>
      </c>
      <c r="U25" s="12">
        <f>Transit!AJ25</f>
        <v>0</v>
      </c>
      <c r="V25" s="12">
        <f>Transit!AP25</f>
        <v>33.375438596491229</v>
      </c>
      <c r="W25" s="12">
        <f>Transit!AV25</f>
        <v>0</v>
      </c>
      <c r="X25">
        <f>Transit!BB25</f>
        <v>87</v>
      </c>
      <c r="Y25" s="12">
        <f>Transit!BH25</f>
        <v>20.407099216192186</v>
      </c>
      <c r="Z25" s="160">
        <f>Transit!BR25</f>
        <v>86.003032107580495</v>
      </c>
      <c r="AB25" s="12">
        <f>Health!H25</f>
        <v>10.189962476547846</v>
      </c>
      <c r="AC25" s="12">
        <f>Health!N25</f>
        <v>37.136752136752136</v>
      </c>
      <c r="AD25" s="12">
        <f>Health!T25</f>
        <v>3.8114035087719391</v>
      </c>
      <c r="AE25" s="12">
        <f>Health!Z25</f>
        <v>65.174999999999997</v>
      </c>
      <c r="AF25" s="12">
        <f>Health!AF25</f>
        <v>5.7627515671395502</v>
      </c>
      <c r="AG25" s="160">
        <f>Health!AL25</f>
        <v>14.483333333333325</v>
      </c>
      <c r="AI25" s="12">
        <f>Travel!H25</f>
        <v>17.97583892617449</v>
      </c>
      <c r="AJ25" s="12">
        <f>Travel!R25</f>
        <v>82.456691253951519</v>
      </c>
      <c r="AK25" s="12">
        <f>Travel!X25</f>
        <v>82.423430962343105</v>
      </c>
      <c r="AL25" s="12">
        <f>Travel!AD25</f>
        <v>2.587379679144389</v>
      </c>
      <c r="AM25" s="12">
        <f>Travel!AN25</f>
        <v>83.900118806618963</v>
      </c>
      <c r="AN25" s="12">
        <f>Travel!AT25</f>
        <v>73.242639593908635</v>
      </c>
      <c r="AO25" s="12">
        <f>Travel!AZ25</f>
        <v>2.6050251256281403</v>
      </c>
      <c r="AP25" s="160">
        <f>Travel!BJ25</f>
        <v>82.82809800541817</v>
      </c>
      <c r="AR25" s="12">
        <f>Employment!H25</f>
        <v>75.138285714285715</v>
      </c>
      <c r="AS25" s="12">
        <f>Employment!N25</f>
        <v>85.2</v>
      </c>
      <c r="AT25" s="12">
        <f>Employment!T25</f>
        <v>31.95</v>
      </c>
      <c r="AU25" s="160">
        <f>Employment!AB25</f>
        <v>20.615887306956818</v>
      </c>
      <c r="AW25" s="12">
        <f>Environment!H25</f>
        <v>56.733333333333327</v>
      </c>
      <c r="AX25" s="12">
        <f>Environment!N25</f>
        <v>85.1</v>
      </c>
      <c r="AY25" s="12">
        <f>Environment!V25</f>
        <v>0.57050335364521232</v>
      </c>
      <c r="AZ25" s="12">
        <f>Environment!AD25</f>
        <v>0.64192065764023565</v>
      </c>
      <c r="BA25" s="12">
        <f>Environment!AL25</f>
        <v>70.471750452157693</v>
      </c>
      <c r="BB25" s="12">
        <f>Environment!AR25</f>
        <v>13.296875</v>
      </c>
      <c r="BC25" s="160">
        <f>Environment!AZ25</f>
        <v>74.483145500900463</v>
      </c>
      <c r="BE25" s="12">
        <f>Education!J25</f>
        <v>0.57151468623935653</v>
      </c>
      <c r="BF25" s="12">
        <f>Education!T25</f>
        <v>71.561178790450654</v>
      </c>
      <c r="BG25" s="12">
        <f>Education!AB25</f>
        <v>5.8415948541321283</v>
      </c>
      <c r="BH25" s="12">
        <f>Education!AL25</f>
        <v>84.191621509176542</v>
      </c>
      <c r="BI25" s="160">
        <f>Education!AV25</f>
        <v>84.3</v>
      </c>
      <c r="BK25" s="12">
        <f>Entrepreneurship!H25</f>
        <v>12.01428571428572</v>
      </c>
      <c r="BL25" s="12">
        <f>Entrepreneurship!N25</f>
        <v>0.73771929824562299</v>
      </c>
      <c r="BM25" s="12">
        <f>Entrepreneurship!T25</f>
        <v>20.736986301369871</v>
      </c>
      <c r="BN25" s="12">
        <f>Entrepreneurship!Z25</f>
        <v>10.218225134008341</v>
      </c>
      <c r="BO25" s="160">
        <f>Entrepreneurship!AF25</f>
        <v>42.05</v>
      </c>
      <c r="BQ25" s="12">
        <f>'Public space'!J25</f>
        <v>3.3406973424856289E-2</v>
      </c>
      <c r="BR25" s="12">
        <f>'Public space'!P25</f>
        <v>1.4237917485265261</v>
      </c>
      <c r="BS25" s="160">
        <f>'Public space'!V25</f>
        <v>13.197736625514402</v>
      </c>
      <c r="BU25" s="12">
        <f>'Financial services'!H25</f>
        <v>18.876923076923077</v>
      </c>
      <c r="BV25" s="12">
        <f>'Financial services'!N25</f>
        <v>81.8</v>
      </c>
      <c r="BW25" s="12">
        <f>'Financial services'!T25</f>
        <v>4.6872458410351134</v>
      </c>
      <c r="BX25" s="12">
        <f>'Financial services'!Z25</f>
        <v>1.2362720403022665</v>
      </c>
      <c r="BY25" s="12">
        <f>'Financial services'!AF25</f>
        <v>3.4287425149700694</v>
      </c>
      <c r="BZ25" s="160">
        <f>'Financial services'!AL25</f>
        <v>54.533333333333324</v>
      </c>
      <c r="CB25" s="12">
        <f>Diversity!H25</f>
        <v>6.2384615384615394</v>
      </c>
      <c r="CC25" s="12">
        <f>Diversity!N25</f>
        <v>50.13454545454546</v>
      </c>
      <c r="CD25" s="12">
        <f>Diversity!T25</f>
        <v>16.220000000000002</v>
      </c>
      <c r="CE25" s="12">
        <f>Diversity!Z25</f>
        <v>81.100000000000009</v>
      </c>
      <c r="CF25" s="12">
        <f>Diversity!AF25</f>
        <v>15.265882352941182</v>
      </c>
      <c r="CG25" s="160">
        <f>Diversity!AL25</f>
        <v>0</v>
      </c>
      <c r="CI25" s="12">
        <f>'Digital access'!H25</f>
        <v>7.695238095238091</v>
      </c>
      <c r="CJ25" s="12">
        <f>'Digital access'!R25</f>
        <v>71.669551738741234</v>
      </c>
      <c r="CK25" s="12">
        <f>'Digital access'!X25</f>
        <v>48.480000000000004</v>
      </c>
      <c r="CL25" s="12">
        <f>'Digital access'!AD25</f>
        <v>80.800000000000011</v>
      </c>
      <c r="CM25" s="12">
        <f>'Digital access'!AJ25</f>
        <v>53.86666666666666</v>
      </c>
      <c r="CN25" s="160">
        <f>'Digital access'!AP25</f>
        <v>60.6</v>
      </c>
      <c r="CP25" s="12">
        <f>Music!H25</f>
        <v>0</v>
      </c>
      <c r="CQ25" s="160">
        <f>Music!N25</f>
        <v>15.540000000000001</v>
      </c>
      <c r="CS25">
        <f>'Creative arts'!H25</f>
        <v>77.400000000000006</v>
      </c>
      <c r="CT25" s="160">
        <f>'Creative arts'!N25</f>
        <v>10.040625</v>
      </c>
      <c r="CV25" s="12">
        <f>Sports!H25</f>
        <v>14.653846153846152</v>
      </c>
      <c r="CW25" s="12">
        <f>Sports!N25</f>
        <v>4.8227848101265813</v>
      </c>
      <c r="CX25" s="12">
        <f>Sports!X25</f>
        <v>75.642801349526877</v>
      </c>
      <c r="CY25" s="160">
        <f>Sports!AH25</f>
        <v>74.832711645712081</v>
      </c>
      <c r="DA25" s="12">
        <f>Film!H25</f>
        <v>20.872499999999999</v>
      </c>
      <c r="DB25" s="12">
        <f>Film!R25</f>
        <v>64.255903674351913</v>
      </c>
      <c r="DC25" s="160">
        <f>Film!Z25</f>
        <v>0.21322666318264663</v>
      </c>
      <c r="DE25" s="12">
        <f ca="1">'Civic engagement'!H25</f>
        <v>45.3</v>
      </c>
      <c r="DF25" s="12">
        <f>'Civic engagement'!N25</f>
        <v>42.342268041237098</v>
      </c>
      <c r="DG25" s="12">
        <f>'Civic engagement'!T25</f>
        <v>27.72265625</v>
      </c>
      <c r="DH25" s="12">
        <f>'Civic engagement'!Z25</f>
        <v>0</v>
      </c>
      <c r="DI25" s="160">
        <f>'Civic engagement'!AF25</f>
        <v>11.324999999999999</v>
      </c>
      <c r="DK25" s="12">
        <f>'Food and nightlife'!J25</f>
        <v>0.34301914700992558</v>
      </c>
      <c r="DL25" s="12">
        <f>'Food and nightlife'!P25</f>
        <v>0</v>
      </c>
      <c r="DM25" s="12">
        <f>'Food and nightlife'!V25</f>
        <v>22.192592592592597</v>
      </c>
      <c r="DN25" s="160">
        <f>'Food and nightlife'!AF25</f>
        <v>72.945117906602178</v>
      </c>
      <c r="DP25" s="12">
        <f>Fashion!H25</f>
        <v>1.3730769230769206</v>
      </c>
      <c r="DQ25" s="160">
        <f>Fashion!N25</f>
        <v>3.9666666666666677</v>
      </c>
      <c r="DS25" s="60">
        <v>28.8</v>
      </c>
    </row>
    <row r="26" spans="1:123" ht="15.75" customHeight="1" x14ac:dyDescent="0.2">
      <c r="A26" s="33" t="e">
        <f>VLOOKUP(B26,#REF!,2,FALSE)</f>
        <v>#REF!</v>
      </c>
      <c r="B26" s="33" t="s">
        <v>162</v>
      </c>
      <c r="C26" s="159">
        <f>Safety!H26</f>
        <v>33.841500000000003</v>
      </c>
      <c r="D26" s="12">
        <f>Safety!N26</f>
        <v>58.893000000000001</v>
      </c>
      <c r="E26" s="12">
        <f>Safety!T26</f>
        <v>65.072908163265296</v>
      </c>
      <c r="F26" s="160">
        <f>Safety!AB26</f>
        <v>84.298841080597015</v>
      </c>
      <c r="H26" s="12">
        <f>Affordability!H26</f>
        <v>68.634782608695659</v>
      </c>
      <c r="I26" s="12">
        <f>Affordability!R26</f>
        <v>62.217154364758358</v>
      </c>
      <c r="J26" s="12">
        <f>Affordability!X26</f>
        <v>56.323909249563698</v>
      </c>
      <c r="K26" s="12">
        <f>Affordability!AH26</f>
        <v>68.391554950678881</v>
      </c>
      <c r="L26" s="12">
        <f>Affordability!AR26</f>
        <v>80.127531334048271</v>
      </c>
      <c r="M26" s="12">
        <f>Affordability!BB26</f>
        <v>86.215877282417466</v>
      </c>
      <c r="N26" s="12">
        <f>Affordability!BL26</f>
        <v>84.330503801811616</v>
      </c>
      <c r="O26" s="160">
        <f>Affordability!BV26</f>
        <v>76.418212690787357</v>
      </c>
      <c r="Q26" s="12">
        <f>Transit!H26</f>
        <v>0.5099920063948844</v>
      </c>
      <c r="R26" s="12">
        <f>Transit!N26</f>
        <v>57.999999999999993</v>
      </c>
      <c r="S26" s="12">
        <f>Transit!V26</f>
        <v>0</v>
      </c>
      <c r="T26" s="12">
        <f>Transit!AD26</f>
        <v>0</v>
      </c>
      <c r="U26" s="12">
        <f>Transit!AJ26</f>
        <v>15.190476190476199</v>
      </c>
      <c r="V26" s="12">
        <f>Transit!AP26</f>
        <v>57.898245614035091</v>
      </c>
      <c r="W26" s="12">
        <f>Transit!AV26</f>
        <v>18.68888888888889</v>
      </c>
      <c r="X26">
        <f>Transit!BB26</f>
        <v>0</v>
      </c>
      <c r="Y26" s="12">
        <f>Transit!BH26</f>
        <v>57.768762686578874</v>
      </c>
      <c r="Z26" s="160">
        <f>Transit!BR26</f>
        <v>49.827522372271169</v>
      </c>
      <c r="AB26" s="12">
        <f>Health!H26</f>
        <v>11.494277673545977</v>
      </c>
      <c r="AC26" s="12">
        <f>Health!N26</f>
        <v>0.24757834757835082</v>
      </c>
      <c r="AD26" s="12">
        <f>Health!T26</f>
        <v>2.2868421052631613</v>
      </c>
      <c r="AE26" s="12">
        <f>Health!Z26</f>
        <v>57.933333333333323</v>
      </c>
      <c r="AF26" s="12">
        <f>Health!AF26</f>
        <v>5.7340811613327131E-2</v>
      </c>
      <c r="AG26" s="160">
        <f>Health!AL26</f>
        <v>6.2071428571428537</v>
      </c>
      <c r="AI26" s="12">
        <f>Travel!H26</f>
        <v>9.5677852348993309</v>
      </c>
      <c r="AJ26" s="12">
        <f>Travel!R26</f>
        <v>64.608296353463246</v>
      </c>
      <c r="AK26" s="12">
        <f>Travel!X26</f>
        <v>67.023263598326352</v>
      </c>
      <c r="AL26" s="12">
        <f>Travel!AD26</f>
        <v>1.4785026737967972</v>
      </c>
      <c r="AM26" s="12">
        <f>Travel!AN26</f>
        <v>85.467771068266572</v>
      </c>
      <c r="AN26" s="12">
        <f>Travel!AT26</f>
        <v>66.663959390862942</v>
      </c>
      <c r="AO26" s="12">
        <f>Travel!AZ26</f>
        <v>0.86834170854271353</v>
      </c>
      <c r="AP26" s="160">
        <f>Travel!BJ26</f>
        <v>15.495541760107082</v>
      </c>
      <c r="AR26" s="12">
        <f>Employment!H26</f>
        <v>0</v>
      </c>
      <c r="AS26" s="12">
        <f>Employment!N26</f>
        <v>85.2</v>
      </c>
      <c r="AT26" s="12">
        <f>Employment!T26</f>
        <v>13.845000000000001</v>
      </c>
      <c r="AU26" s="160">
        <f>Employment!AB26</f>
        <v>15.212169386638164</v>
      </c>
      <c r="AW26" s="12">
        <f>Environment!H26</f>
        <v>28.366666666666664</v>
      </c>
      <c r="AX26" s="12">
        <f>Environment!N26</f>
        <v>85.1</v>
      </c>
      <c r="AY26" s="12">
        <f>Environment!V26</f>
        <v>2.3737090562160996</v>
      </c>
      <c r="AZ26" s="12">
        <f>Environment!AD26</f>
        <v>11.531739921981007</v>
      </c>
      <c r="BA26" s="12">
        <f>Environment!AL26</f>
        <v>80.266715455608733</v>
      </c>
      <c r="BB26" s="12">
        <f>Environment!AR26</f>
        <v>13.296875</v>
      </c>
      <c r="BC26" s="160">
        <f>Environment!AZ26</f>
        <v>83.007317317272964</v>
      </c>
      <c r="BE26" s="12">
        <f>Education!J26</f>
        <v>0.27108777753043573</v>
      </c>
      <c r="BF26" s="12">
        <f>Education!T26</f>
        <v>79.308263734956938</v>
      </c>
      <c r="BG26" s="12">
        <f>Education!AB26</f>
        <v>9.9544630173585116</v>
      </c>
      <c r="BH26" s="12">
        <f>Education!AL26</f>
        <v>81.38585363983043</v>
      </c>
      <c r="BI26" s="160">
        <f>Education!AV26</f>
        <v>84.3</v>
      </c>
      <c r="BK26" s="12">
        <f>Entrepreneurship!H26</f>
        <v>12.01428571428572</v>
      </c>
      <c r="BL26" s="12">
        <f>Entrepreneurship!N26</f>
        <v>5.1640350877193013</v>
      </c>
      <c r="BM26" s="12">
        <f>Entrepreneurship!T26</f>
        <v>84.1</v>
      </c>
      <c r="BN26" s="12">
        <f>Entrepreneurship!Z26</f>
        <v>55.398808814770696</v>
      </c>
      <c r="BO26" s="160">
        <f>Entrepreneurship!AF26</f>
        <v>0</v>
      </c>
      <c r="BQ26" s="12">
        <f>'Public space'!J26</f>
        <v>1.3370374687899811E-2</v>
      </c>
      <c r="BR26" s="12">
        <f>'Public space'!P26</f>
        <v>1.636542239686193E-2</v>
      </c>
      <c r="BS26" s="160">
        <f>'Public space'!V26</f>
        <v>1.7139917695473199</v>
      </c>
      <c r="BU26" s="12">
        <f>'Financial services'!H26</f>
        <v>18.876923076923077</v>
      </c>
      <c r="BV26" s="12">
        <f>'Financial services'!N26</f>
        <v>0</v>
      </c>
      <c r="BW26" s="12">
        <f>'Financial services'!T26</f>
        <v>3.3264325323475017</v>
      </c>
      <c r="BX26" s="12">
        <f>'Financial services'!Z26</f>
        <v>3.7088161209067994</v>
      </c>
      <c r="BY26" s="12">
        <f>'Financial services'!AF26</f>
        <v>9.3065868263473099</v>
      </c>
      <c r="BZ26" s="160">
        <f>'Financial services'!AL26</f>
        <v>0</v>
      </c>
      <c r="CB26" s="12">
        <f>Diversity!H26</f>
        <v>0</v>
      </c>
      <c r="CC26" s="12">
        <f>Diversity!N26</f>
        <v>6.6354545454545502</v>
      </c>
      <c r="CD26" s="12">
        <f>Diversity!T26</f>
        <v>0</v>
      </c>
      <c r="CE26" s="12">
        <f>Diversity!Z26</f>
        <v>19.220231213872825</v>
      </c>
      <c r="CF26" s="12">
        <f>Diversity!AF26</f>
        <v>0.95411764705882018</v>
      </c>
      <c r="CG26" s="160">
        <f>Diversity!AL26</f>
        <v>30.748647469458987</v>
      </c>
      <c r="CI26" s="12">
        <f>'Digital access'!H26</f>
        <v>13.466666666666672</v>
      </c>
      <c r="CJ26" s="12">
        <f>'Digital access'!R26</f>
        <v>41.077360625531689</v>
      </c>
      <c r="CK26" s="12">
        <f>'Digital access'!X26</f>
        <v>8.08</v>
      </c>
      <c r="CL26" s="12">
        <f>'Digital access'!AD26</f>
        <v>80.800000000000011</v>
      </c>
      <c r="CM26" s="12">
        <f>'Digital access'!AJ26</f>
        <v>80.800000000000011</v>
      </c>
      <c r="CN26" s="160">
        <f>'Digital access'!AP26</f>
        <v>80.800000000000011</v>
      </c>
      <c r="CP26" s="12">
        <f>Music!H26</f>
        <v>29.137499999999999</v>
      </c>
      <c r="CQ26" s="160">
        <f>Music!N26</f>
        <v>3.8850000000000002</v>
      </c>
      <c r="CS26">
        <f>'Creative arts'!H26</f>
        <v>0</v>
      </c>
      <c r="CT26" s="160">
        <f>'Creative arts'!N26</f>
        <v>31.237499999999997</v>
      </c>
      <c r="CV26" s="12">
        <f>Sports!H26</f>
        <v>11.723076923076924</v>
      </c>
      <c r="CW26" s="12">
        <f>Sports!N26</f>
        <v>1.9291139240506323</v>
      </c>
      <c r="CX26" s="12">
        <f>Sports!X26</f>
        <v>71.414111889529664</v>
      </c>
      <c r="CY26" s="160">
        <f>Sports!AH26</f>
        <v>66.647451519299153</v>
      </c>
      <c r="DA26" s="12">
        <f>Film!H26</f>
        <v>0.94874999999999998</v>
      </c>
      <c r="DB26" s="12">
        <f>Film!R26</f>
        <v>41.251171543596499</v>
      </c>
      <c r="DC26" s="160">
        <f>Film!Z26</f>
        <v>0</v>
      </c>
      <c r="DE26" s="12">
        <f ca="1">'Civic engagement'!H26</f>
        <v>45.3</v>
      </c>
      <c r="DF26" s="12">
        <f>'Civic engagement'!N26</f>
        <v>28.798969072164944</v>
      </c>
      <c r="DG26" s="12">
        <f>'Civic engagement'!T26</f>
        <v>2.359375</v>
      </c>
      <c r="DH26" s="12">
        <f>'Civic engagement'!Z26</f>
        <v>0.56625000000000003</v>
      </c>
      <c r="DI26" s="160">
        <f>'Civic engagement'!AF26</f>
        <v>0</v>
      </c>
      <c r="DK26" s="12">
        <f>'Food and nightlife'!J26</f>
        <v>8.6054668558334255E-2</v>
      </c>
      <c r="DL26" s="12">
        <f>'Food and nightlife'!P26</f>
        <v>74.900000000000006</v>
      </c>
      <c r="DM26" s="12">
        <f>'Food and nightlife'!V26</f>
        <v>6.4728395061728392</v>
      </c>
      <c r="DN26" s="160">
        <f>'Food and nightlife'!AF26</f>
        <v>63.61161894004443</v>
      </c>
      <c r="DP26" s="12">
        <f>Fashion!H26</f>
        <v>21.969230769230773</v>
      </c>
      <c r="DQ26" s="160">
        <f>Fashion!N26</f>
        <v>0</v>
      </c>
      <c r="DS26" s="60">
        <v>30.43</v>
      </c>
    </row>
    <row r="27" spans="1:123" ht="15.75" customHeight="1" x14ac:dyDescent="0.2">
      <c r="A27" s="82" t="e">
        <f>VLOOKUP(B27,#REF!,2,FALSE)</f>
        <v>#REF!</v>
      </c>
      <c r="B27" s="79" t="s">
        <v>163</v>
      </c>
      <c r="C27" s="159">
        <f>Safety!H27</f>
        <v>61.749749999999999</v>
      </c>
      <c r="D27" s="12">
        <f>Safety!N27</f>
        <v>70.210125000000005</v>
      </c>
      <c r="E27" s="12">
        <f>Safety!T27</f>
        <v>80.679642857142852</v>
      </c>
      <c r="F27" s="160">
        <f>Safety!AB27</f>
        <v>83.253999840663852</v>
      </c>
      <c r="H27" s="12">
        <f>Affordability!H27</f>
        <v>68.634782608695659</v>
      </c>
      <c r="I27" s="12">
        <f>Affordability!R27</f>
        <v>81.391698976980365</v>
      </c>
      <c r="J27" s="12">
        <f>Affordability!X27</f>
        <v>61.68080279232111</v>
      </c>
      <c r="K27" s="12">
        <f>Affordability!AH27</f>
        <v>78.370910822026019</v>
      </c>
      <c r="L27" s="12">
        <f>Affordability!AR27</f>
        <v>87.112441235317206</v>
      </c>
      <c r="M27" s="12">
        <f>Affordability!BB27</f>
        <v>82.733630924961261</v>
      </c>
      <c r="N27" s="12">
        <f>Affordability!BL27</f>
        <v>79.767391160575897</v>
      </c>
      <c r="O27" s="160">
        <f>Affordability!BV27</f>
        <v>81.853428271923619</v>
      </c>
      <c r="Q27" s="12">
        <f>Transit!H27</f>
        <v>2.2094244604316571</v>
      </c>
      <c r="R27" s="12">
        <f>Transit!N27</f>
        <v>57.999999999999993</v>
      </c>
      <c r="S27" s="12">
        <f>Transit!V27</f>
        <v>0.60483229081214163</v>
      </c>
      <c r="T27" s="12">
        <f>Transit!AD27</f>
        <v>1.3304353030894278</v>
      </c>
      <c r="U27" s="12">
        <f>Transit!AJ27</f>
        <v>0</v>
      </c>
      <c r="V27" s="12">
        <f>Transit!AP27</f>
        <v>85.168421052631572</v>
      </c>
      <c r="W27" s="12">
        <f>Transit!AV27</f>
        <v>77.333333333333329</v>
      </c>
      <c r="X27">
        <f>Transit!BB27</f>
        <v>87</v>
      </c>
      <c r="Y27" s="12">
        <f>Transit!BH27</f>
        <v>9.9930339403463204</v>
      </c>
      <c r="Z27" s="160">
        <f>Transit!BR27</f>
        <v>73.598581255639743</v>
      </c>
      <c r="AB27" s="12">
        <f>Health!H27</f>
        <v>1.4673545966228914</v>
      </c>
      <c r="AC27" s="12">
        <f>Health!N27</f>
        <v>3.7844118844118833</v>
      </c>
      <c r="AD27" s="12">
        <f>Health!T27</f>
        <v>3.049122807017544</v>
      </c>
      <c r="AE27" s="12">
        <f>Health!Z27</f>
        <v>57.933333333333323</v>
      </c>
      <c r="AF27" s="12">
        <f>Health!AF27</f>
        <v>7.052919828439447</v>
      </c>
      <c r="AG27" s="160">
        <f>Health!AL27</f>
        <v>20.69047619047619</v>
      </c>
      <c r="AI27" s="12">
        <f>Travel!H27</f>
        <v>0</v>
      </c>
      <c r="AJ27" s="12">
        <f>Travel!R27</f>
        <v>85.642762091137826</v>
      </c>
      <c r="AK27" s="12">
        <f>Travel!X27</f>
        <v>81.338912133891213</v>
      </c>
      <c r="AL27" s="12">
        <f>Travel!AD27</f>
        <v>5.9140106951871649</v>
      </c>
      <c r="AM27" s="12">
        <f>Travel!AN27</f>
        <v>86.086395295142694</v>
      </c>
      <c r="AN27" s="12">
        <f>Travel!AT27</f>
        <v>73.242639593908635</v>
      </c>
      <c r="AO27" s="12">
        <f>Travel!AZ27</f>
        <v>13.025125628140703</v>
      </c>
      <c r="AP27" s="160">
        <f>Travel!BJ27</f>
        <v>74.070894226833474</v>
      </c>
      <c r="AR27" s="12">
        <f>Employment!H27</f>
        <v>65.725714285714275</v>
      </c>
      <c r="AS27" s="12">
        <f>Employment!N27</f>
        <v>85.2</v>
      </c>
      <c r="AT27" s="12">
        <f>Employment!T27</f>
        <v>8.52</v>
      </c>
      <c r="AU27" s="160">
        <f>Employment!AB27</f>
        <v>19.826933367637292</v>
      </c>
      <c r="AW27" s="12">
        <f>Environment!H27</f>
        <v>56.733333333333327</v>
      </c>
      <c r="AX27" s="12">
        <f>Environment!N27</f>
        <v>14.183333333333325</v>
      </c>
      <c r="AY27" s="12">
        <f>Environment!V27</f>
        <v>2.731991938399088</v>
      </c>
      <c r="AZ27" s="12">
        <f>Environment!AD27</f>
        <v>11.238249270368783</v>
      </c>
      <c r="BA27" s="12">
        <f>Environment!AL27</f>
        <v>75.432856244923428</v>
      </c>
      <c r="BB27" s="12">
        <f>Environment!AR27</f>
        <v>31.912499999999998</v>
      </c>
      <c r="BC27" s="160">
        <f>Environment!AZ27</f>
        <v>70.881882999669088</v>
      </c>
      <c r="BE27" s="12">
        <f>Education!J27</f>
        <v>2.3489179152985753</v>
      </c>
      <c r="BF27" s="12">
        <f>Education!T27</f>
        <v>4.1873800546729454</v>
      </c>
      <c r="BG27" s="12">
        <f>Education!AB27</f>
        <v>49.865081171832237</v>
      </c>
      <c r="BH27" s="12">
        <f>Education!AL27</f>
        <v>76.598904604170826</v>
      </c>
      <c r="BI27" s="160">
        <f>Education!AV27</f>
        <v>0</v>
      </c>
      <c r="BK27" s="12">
        <f>Entrepreneurship!H27</f>
        <v>12.01428571428572</v>
      </c>
      <c r="BL27" s="12">
        <f>Entrepreneurship!N27</f>
        <v>0</v>
      </c>
      <c r="BM27" s="12">
        <f>Entrepreneurship!T27</f>
        <v>46.082191780821923</v>
      </c>
      <c r="BN27" s="12">
        <f>Entrepreneurship!Z27</f>
        <v>73.130434782608688</v>
      </c>
      <c r="BO27" s="160">
        <f>Entrepreneurship!AF27</f>
        <v>0</v>
      </c>
      <c r="BQ27" s="12">
        <f>'Public space'!J27</f>
        <v>1.140038401884317E-2</v>
      </c>
      <c r="BR27" s="12">
        <f>'Public space'!P27</f>
        <v>8.6791290111329484</v>
      </c>
      <c r="BS27" s="160">
        <f>'Public space'!V27</f>
        <v>9.0841563786008148</v>
      </c>
      <c r="BU27" s="12">
        <f>'Financial services'!H27</f>
        <v>18.876923076923077</v>
      </c>
      <c r="BV27" s="12">
        <f>'Financial services'!N27</f>
        <v>0</v>
      </c>
      <c r="BW27" s="12">
        <f>'Financial services'!T27</f>
        <v>2.721626617375223</v>
      </c>
      <c r="BX27" s="12">
        <f>'Financial services'!Z27</f>
        <v>2.6785894206549106</v>
      </c>
      <c r="BY27" s="12">
        <f>'Financial services'!AF27</f>
        <v>8.8167664670658787</v>
      </c>
      <c r="BZ27" s="160">
        <f>'Financial services'!AL27</f>
        <v>54.533333333333324</v>
      </c>
      <c r="CB27" s="12">
        <f>Diversity!H27</f>
        <v>0</v>
      </c>
      <c r="CC27" s="12">
        <f>Diversity!N27</f>
        <v>18.431818181818187</v>
      </c>
      <c r="CD27" s="12">
        <f>Diversity!T27</f>
        <v>40.550000000000004</v>
      </c>
      <c r="CE27" s="12">
        <f>Diversity!Z27</f>
        <v>43.597109826589595</v>
      </c>
      <c r="CF27" s="12">
        <f>Diversity!AF27</f>
        <v>43.889411764705883</v>
      </c>
      <c r="CG27" s="160">
        <f>Diversity!AL27</f>
        <v>59.303490401396161</v>
      </c>
      <c r="CI27" s="12">
        <f>'Digital access'!H27</f>
        <v>3.8476190476190455</v>
      </c>
      <c r="CJ27" s="12">
        <f>'Digital access'!R27</f>
        <v>80.800000000000011</v>
      </c>
      <c r="CK27" s="12">
        <f>'Digital access'!X27</f>
        <v>32.32</v>
      </c>
      <c r="CL27" s="12">
        <f>'Digital access'!AD27</f>
        <v>80.800000000000011</v>
      </c>
      <c r="CM27" s="12">
        <f>'Digital access'!AJ27</f>
        <v>80.800000000000011</v>
      </c>
      <c r="CN27" s="160">
        <f>'Digital access'!AP27</f>
        <v>40.400000000000006</v>
      </c>
      <c r="CP27" s="12">
        <f>Music!H27</f>
        <v>8.9142123287671247</v>
      </c>
      <c r="CQ27" s="160">
        <f>Music!N27</f>
        <v>30.802500000000002</v>
      </c>
      <c r="CS27">
        <f>'Creative arts'!H27</f>
        <v>0</v>
      </c>
      <c r="CT27" s="160">
        <f>'Creative arts'!N27</f>
        <v>32.353124999999999</v>
      </c>
      <c r="CV27" s="12">
        <f>Sports!H27</f>
        <v>49.823076923076925</v>
      </c>
      <c r="CW27" s="12">
        <f>Sports!N27</f>
        <v>8.6810126582278464</v>
      </c>
      <c r="CX27" s="12">
        <f>Sports!X27</f>
        <v>72.725836967711388</v>
      </c>
      <c r="CY27" s="160">
        <f>Sports!AH27</f>
        <v>73.439210892655211</v>
      </c>
      <c r="DA27" s="12">
        <f>Film!H27</f>
        <v>6.6412500000000003</v>
      </c>
      <c r="DB27" s="12">
        <f>Film!R27</f>
        <v>66.971952622988596</v>
      </c>
      <c r="DC27" s="160">
        <f>Film!Z27</f>
        <v>3.5292602567840801</v>
      </c>
      <c r="DE27" s="12">
        <f ca="1">'Civic engagement'!H27</f>
        <v>45.3</v>
      </c>
      <c r="DF27" s="12">
        <f>'Civic engagement'!N27</f>
        <v>56.041237113402055</v>
      </c>
      <c r="DG27" s="12">
        <f>'Civic engagement'!T27</f>
        <v>75.5</v>
      </c>
      <c r="DH27" s="12">
        <f>'Civic engagement'!Z27</f>
        <v>0</v>
      </c>
      <c r="DI27" s="160">
        <f>'Civic engagement'!AF27</f>
        <v>0</v>
      </c>
      <c r="DK27" s="12">
        <f>'Food and nightlife'!J27</f>
        <v>10.883189407843467</v>
      </c>
      <c r="DL27" s="12">
        <f>'Food and nightlife'!P27</f>
        <v>74.900000000000006</v>
      </c>
      <c r="DM27" s="12">
        <f>'Food and nightlife'!V27</f>
        <v>9.2469135802469182</v>
      </c>
      <c r="DN27" s="160">
        <f>'Food and nightlife'!AF27</f>
        <v>71.767569194642334</v>
      </c>
      <c r="DP27" s="12">
        <f>Fashion!H27</f>
        <v>0</v>
      </c>
      <c r="DQ27" s="160">
        <f>Fashion!N27</f>
        <v>0</v>
      </c>
      <c r="DS27" s="60">
        <v>28.8</v>
      </c>
    </row>
    <row r="28" spans="1:123" ht="15.75" customHeight="1" x14ac:dyDescent="0.2">
      <c r="A28" s="161" t="e">
        <f>VLOOKUP(B28,#REF!,2,FALSE)</f>
        <v>#REF!</v>
      </c>
      <c r="B28" s="62" t="s">
        <v>164</v>
      </c>
      <c r="C28" s="159">
        <f>Safety!H28</f>
        <v>87.9</v>
      </c>
      <c r="D28" s="12">
        <f>Safety!N28</f>
        <v>87.9</v>
      </c>
      <c r="E28" s="12">
        <f>Safety!T28</f>
        <v>71.261785714285708</v>
      </c>
      <c r="F28" s="160">
        <f>Safety!AB28</f>
        <v>86.791408842959683</v>
      </c>
      <c r="H28" s="12">
        <f>Affordability!H28</f>
        <v>11.439130434782607</v>
      </c>
      <c r="I28" s="12">
        <f>Affordability!R28</f>
        <v>83.745698853667918</v>
      </c>
      <c r="J28" s="12">
        <f>Affordability!X28</f>
        <v>79.435078534031405</v>
      </c>
      <c r="K28" s="12">
        <f>Affordability!AH28</f>
        <v>85.701777180406438</v>
      </c>
      <c r="L28" s="12">
        <f>Affordability!AR28</f>
        <v>86.928786085895851</v>
      </c>
      <c r="M28" s="12">
        <f>Affordability!BB28</f>
        <v>73.770451255373331</v>
      </c>
      <c r="N28" s="12">
        <f>Affordability!BL28</f>
        <v>77.462477691229978</v>
      </c>
      <c r="O28" s="160">
        <f>Affordability!BV28</f>
        <v>87.217870941757681</v>
      </c>
      <c r="Q28" s="12">
        <f>Transit!H28</f>
        <v>9.9680255795363788</v>
      </c>
      <c r="R28" s="12">
        <f>Transit!N28</f>
        <v>61.107142857142861</v>
      </c>
      <c r="S28" s="12">
        <f>Transit!V28</f>
        <v>27.70948075108446</v>
      </c>
      <c r="T28" s="12">
        <f>Transit!AD28</f>
        <v>7.8740188454198421</v>
      </c>
      <c r="U28" s="12">
        <f>Transit!AJ28</f>
        <v>52.015873015873019</v>
      </c>
      <c r="V28" s="12">
        <f>Transit!AP28</f>
        <v>50.470175438596492</v>
      </c>
      <c r="W28" s="12">
        <f>Transit!AV28</f>
        <v>87</v>
      </c>
      <c r="X28">
        <f>Transit!BB28</f>
        <v>87</v>
      </c>
      <c r="Y28" s="12">
        <f>Transit!BH28</f>
        <v>15.651099606246701</v>
      </c>
      <c r="Z28" s="160">
        <f>Transit!BR28</f>
        <v>85.331119236749004</v>
      </c>
      <c r="AB28" s="12">
        <f>Health!H28</f>
        <v>86.9</v>
      </c>
      <c r="AC28" s="12">
        <f>Health!N28</f>
        <v>86.9</v>
      </c>
      <c r="AD28" s="12">
        <f>Health!T28</f>
        <v>55.646491228070175</v>
      </c>
      <c r="AE28" s="12">
        <f>Health!Z28</f>
        <v>57.933333333333323</v>
      </c>
      <c r="AF28" s="12">
        <f>Health!AF28</f>
        <v>1.6915539425931998</v>
      </c>
      <c r="AG28" s="160">
        <f>Health!AL28</f>
        <v>55.864285714285707</v>
      </c>
      <c r="AI28" s="12">
        <f>Travel!H28</f>
        <v>51.608053691275167</v>
      </c>
      <c r="AJ28" s="12">
        <f>Travel!R28</f>
        <v>84.042526132100164</v>
      </c>
      <c r="AK28" s="12">
        <f>Travel!X28</f>
        <v>70.493723849372387</v>
      </c>
      <c r="AL28" s="12">
        <f>Travel!AD28</f>
        <v>0.36962566844920547</v>
      </c>
      <c r="AM28" s="12">
        <f>Travel!AN28</f>
        <v>86.331554760230631</v>
      </c>
      <c r="AN28" s="12">
        <f>Travel!AT28</f>
        <v>68.856852791878183</v>
      </c>
      <c r="AO28" s="12">
        <f>Travel!AZ28</f>
        <v>73.80904522613065</v>
      </c>
      <c r="AP28" s="160">
        <f>Travel!BJ28</f>
        <v>83.766956189130553</v>
      </c>
      <c r="AR28" s="12">
        <f>Employment!H28</f>
        <v>48.847999999999999</v>
      </c>
      <c r="AS28" s="12">
        <f>Employment!N28</f>
        <v>85.2</v>
      </c>
      <c r="AT28" s="12">
        <f>Employment!T28</f>
        <v>0</v>
      </c>
      <c r="AU28" s="160">
        <f>Employment!AB28</f>
        <v>18.686694586269077</v>
      </c>
      <c r="AW28" s="12">
        <f>Environment!H28</f>
        <v>85.1</v>
      </c>
      <c r="AX28" s="12">
        <f>Environment!N28</f>
        <v>85.1</v>
      </c>
      <c r="AY28" s="12">
        <f>Environment!V28</f>
        <v>49.205745957777403</v>
      </c>
      <c r="AZ28" s="12">
        <f>Environment!AD28</f>
        <v>83.345864842697267</v>
      </c>
      <c r="BA28" s="12">
        <f>Environment!AL28</f>
        <v>49.628451752060279</v>
      </c>
      <c r="BB28" s="12">
        <f>Environment!AR28</f>
        <v>18.615624999999998</v>
      </c>
      <c r="BC28" s="160">
        <f>Environment!AZ28</f>
        <v>54.746858787937157</v>
      </c>
      <c r="BE28" s="12">
        <f>Education!J28</f>
        <v>4.2803626159074</v>
      </c>
      <c r="BF28" s="12">
        <f>Education!T28</f>
        <v>68.935942323966543</v>
      </c>
      <c r="BG28" s="12">
        <f>Education!AB28</f>
        <v>9.7806204410099227</v>
      </c>
      <c r="BH28" s="12">
        <f>Education!AL28</f>
        <v>79.618931714047633</v>
      </c>
      <c r="BI28" s="160">
        <f>Education!AV28</f>
        <v>68.292321324840756</v>
      </c>
      <c r="BK28" s="12">
        <f>Entrepreneurship!H28</f>
        <v>20.023809523809522</v>
      </c>
      <c r="BL28" s="12">
        <f>Entrepreneurship!N28</f>
        <v>22.86929824561404</v>
      </c>
      <c r="BM28" s="12">
        <f>Entrepreneurship!T28</f>
        <v>8.5252054794520635</v>
      </c>
      <c r="BN28" s="12">
        <f>Entrepreneurship!Z28</f>
        <v>72.629541393686722</v>
      </c>
      <c r="BO28" s="160">
        <f>Entrepreneurship!AF28</f>
        <v>42.05</v>
      </c>
      <c r="BQ28" s="12">
        <f>'Public space'!J28</f>
        <v>0.29216111372867554</v>
      </c>
      <c r="BR28" s="12">
        <f>'Public space'!P28</f>
        <v>12.344983628028812</v>
      </c>
      <c r="BS28" s="160">
        <f>'Public space'!V28</f>
        <v>58.275720164609048</v>
      </c>
      <c r="BU28" s="12">
        <f>'Financial services'!H28</f>
        <v>18.876923076923077</v>
      </c>
      <c r="BV28" s="12">
        <f>'Financial services'!N28</f>
        <v>9.6235294117646948</v>
      </c>
      <c r="BW28" s="12">
        <f>'Financial services'!T28</f>
        <v>24.192236598890933</v>
      </c>
      <c r="BX28" s="12">
        <f>'Financial services'!Z28</f>
        <v>18.779560993163006</v>
      </c>
      <c r="BY28" s="12">
        <f>'Financial services'!AF28</f>
        <v>24.630966638152273</v>
      </c>
      <c r="BZ28" s="160">
        <f>'Financial services'!AL28</f>
        <v>54.533333333333324</v>
      </c>
      <c r="CB28" s="12">
        <f>Diversity!H28</f>
        <v>77.980769230769241</v>
      </c>
      <c r="CC28" s="12">
        <f>Diversity!N28</f>
        <v>81.100000000000009</v>
      </c>
      <c r="CD28" s="12">
        <f>Diversity!T28</f>
        <v>72.990000000000009</v>
      </c>
      <c r="CE28" s="12">
        <f>Diversity!Z28</f>
        <v>39.378034682080923</v>
      </c>
      <c r="CF28" s="12">
        <f>Diversity!AF28</f>
        <v>69.650588235294123</v>
      </c>
      <c r="CG28" s="160">
        <f>Diversity!AL28</f>
        <v>65.849520069808023</v>
      </c>
      <c r="CI28" s="12">
        <f>'Digital access'!H28</f>
        <v>17.314285714285717</v>
      </c>
      <c r="CJ28" s="12">
        <f>'Digital access'!R28</f>
        <v>73.098375088825279</v>
      </c>
      <c r="CK28" s="12">
        <f>'Digital access'!X28</f>
        <v>56.56</v>
      </c>
      <c r="CL28" s="12">
        <f>'Digital access'!AD28</f>
        <v>80.800000000000011</v>
      </c>
      <c r="CM28" s="12">
        <f>'Digital access'!AJ28</f>
        <v>80.800000000000011</v>
      </c>
      <c r="CN28" s="160">
        <f>'Digital access'!AP28</f>
        <v>80.800000000000011</v>
      </c>
      <c r="CP28" s="12">
        <f>Music!H28</f>
        <v>51.356506849315068</v>
      </c>
      <c r="CQ28" s="160">
        <f>Music!N28</f>
        <v>71.872500000000002</v>
      </c>
      <c r="CS28">
        <f>'Creative arts'!H28</f>
        <v>0</v>
      </c>
      <c r="CT28" s="160">
        <f>'Creative arts'!N28</f>
        <v>71.399999999999991</v>
      </c>
      <c r="CV28" s="12">
        <f>Sports!H28</f>
        <v>49.823076923076925</v>
      </c>
      <c r="CW28" s="12">
        <f>Sports!N28</f>
        <v>34.724050632911386</v>
      </c>
      <c r="CX28" s="12">
        <f>Sports!X28</f>
        <v>75.913337092744214</v>
      </c>
      <c r="CY28" s="160">
        <f>Sports!AH28</f>
        <v>75.778859522381197</v>
      </c>
      <c r="DA28" s="12">
        <f>Film!H28</f>
        <v>75.900000000000006</v>
      </c>
      <c r="DB28" s="12">
        <f>Film!R28</f>
        <v>72.085319747711793</v>
      </c>
      <c r="DC28" s="160">
        <f>Film!Z28</f>
        <v>26.93867707001306</v>
      </c>
      <c r="DE28" s="12">
        <f ca="1">'Civic engagement'!H28</f>
        <v>45.3</v>
      </c>
      <c r="DF28" s="12">
        <f>'Civic engagement'!N28</f>
        <v>7.3943298969072169</v>
      </c>
      <c r="DG28" s="12">
        <f>'Civic engagement'!T28</f>
        <v>25.953125</v>
      </c>
      <c r="DH28" s="12">
        <f>'Civic engagement'!Z28</f>
        <v>0.81791666666667384</v>
      </c>
      <c r="DI28" s="160">
        <f>'Civic engagement'!AF28</f>
        <v>0</v>
      </c>
      <c r="DK28" s="12">
        <f>'Food and nightlife'!J28</f>
        <v>12.202282538757196</v>
      </c>
      <c r="DL28" s="12">
        <f>'Food and nightlife'!P28</f>
        <v>12.483333333333325</v>
      </c>
      <c r="DM28" s="12">
        <f>'Food and nightlife'!V28</f>
        <v>10.17160493827161</v>
      </c>
      <c r="DN28" s="160">
        <f>'Food and nightlife'!AF28</f>
        <v>73.949310814876156</v>
      </c>
      <c r="DP28" s="12">
        <f>Fashion!H28</f>
        <v>12.357692307692306</v>
      </c>
      <c r="DQ28" s="160">
        <f>Fashion!N28</f>
        <v>71.399999999999991</v>
      </c>
      <c r="DS28" s="60">
        <v>23.67</v>
      </c>
    </row>
    <row r="29" spans="1:123" ht="15.75" customHeight="1" x14ac:dyDescent="0.2">
      <c r="A29" s="83" t="e">
        <f>VLOOKUP(B29,#REF!,2,FALSE)</f>
        <v>#REF!</v>
      </c>
      <c r="B29" s="84" t="s">
        <v>165</v>
      </c>
      <c r="C29" s="159">
        <f>Safety!H29</f>
        <v>73.945875000000001</v>
      </c>
      <c r="D29" s="12">
        <f>Safety!N29</f>
        <v>87.9</v>
      </c>
      <c r="E29" s="12">
        <f>Safety!T29</f>
        <v>52.74</v>
      </c>
      <c r="F29" s="160">
        <f>Safety!AB29</f>
        <v>80.732768221144525</v>
      </c>
      <c r="H29" s="12">
        <f>Affordability!H29</f>
        <v>54.335869565217401</v>
      </c>
      <c r="I29" s="12">
        <f>Affordability!R29</f>
        <v>85.539950910712491</v>
      </c>
      <c r="J29" s="12">
        <f>Affordability!X29</f>
        <v>56.109633507853403</v>
      </c>
      <c r="K29" s="12">
        <f>Affordability!AH29</f>
        <v>82.694400645030939</v>
      </c>
      <c r="L29" s="12">
        <f>Affordability!AR29</f>
        <v>87.450180060265737</v>
      </c>
      <c r="M29" s="12">
        <f>Affordability!BB29</f>
        <v>84.502991461247916</v>
      </c>
      <c r="N29" s="12">
        <f>Affordability!BL29</f>
        <v>84.967677099337735</v>
      </c>
      <c r="O29" s="160">
        <f>Affordability!BV29</f>
        <v>87.54318430568847</v>
      </c>
      <c r="Q29" s="12">
        <f>Transit!H29</f>
        <v>4.2190247801758627</v>
      </c>
      <c r="R29" s="12">
        <f>Transit!N29</f>
        <v>80.785714285714292</v>
      </c>
      <c r="S29" s="12">
        <f>Transit!V29</f>
        <v>0</v>
      </c>
      <c r="T29" s="12">
        <f>Transit!AD29</f>
        <v>2.4967563364055287</v>
      </c>
      <c r="U29" s="12">
        <f>Transit!AJ29</f>
        <v>30.380952380952383</v>
      </c>
      <c r="V29" s="12">
        <f>Transit!AP29</f>
        <v>31.03508771929825</v>
      </c>
      <c r="W29" s="12">
        <f>Transit!AV29</f>
        <v>35.44444444444445</v>
      </c>
      <c r="X29">
        <f>Transit!BB29</f>
        <v>87</v>
      </c>
      <c r="Y29" s="12">
        <f>Transit!BH29</f>
        <v>8.4468903801125954</v>
      </c>
      <c r="Z29" s="160">
        <f>Transit!BR29</f>
        <v>85.894495760145375</v>
      </c>
      <c r="AB29" s="12">
        <f>Health!H29</f>
        <v>1.1412757973733605</v>
      </c>
      <c r="AC29" s="12">
        <f>Health!N29</f>
        <v>6.3245014245014231</v>
      </c>
      <c r="AD29" s="12">
        <f>Health!T29</f>
        <v>24.392982456140352</v>
      </c>
      <c r="AE29" s="12">
        <f>Health!Z29</f>
        <v>57.933333333333323</v>
      </c>
      <c r="AF29" s="12">
        <f>Health!AF29</f>
        <v>5.562058726492892</v>
      </c>
      <c r="AG29" s="160">
        <f>Health!AL29</f>
        <v>49.657142857142858</v>
      </c>
      <c r="AI29" s="12">
        <f>Travel!H29</f>
        <v>40.880536912751673</v>
      </c>
      <c r="AJ29" s="12">
        <f>Travel!R29</f>
        <v>85.742465753424653</v>
      </c>
      <c r="AK29" s="12">
        <f>Travel!X29</f>
        <v>70.855230125523022</v>
      </c>
      <c r="AL29" s="12">
        <f>Travel!AD29</f>
        <v>0.64684491978609726</v>
      </c>
      <c r="AM29" s="12">
        <f>Travel!AN29</f>
        <v>86.344356618723012</v>
      </c>
      <c r="AN29" s="12">
        <f>Travel!AT29</f>
        <v>68.856852791878183</v>
      </c>
      <c r="AO29" s="12">
        <f>Travel!AZ29</f>
        <v>30.826130653266329</v>
      </c>
      <c r="AP29" s="160">
        <f>Travel!BJ29</f>
        <v>82.759874988437119</v>
      </c>
      <c r="AR29" s="12">
        <f>Employment!H29</f>
        <v>54.852571428571423</v>
      </c>
      <c r="AS29" s="12">
        <f>Employment!N29</f>
        <v>85.2</v>
      </c>
      <c r="AT29" s="12">
        <f>Employment!T29</f>
        <v>2.13</v>
      </c>
      <c r="AU29" s="160">
        <f>Employment!AB29</f>
        <v>40.348497460349023</v>
      </c>
      <c r="AW29" s="12">
        <f>Environment!H29</f>
        <v>56.733333333333327</v>
      </c>
      <c r="AX29" s="12">
        <f>Environment!N29</f>
        <v>85.1</v>
      </c>
      <c r="AY29" s="12">
        <f>Environment!V29</f>
        <v>3.4931969163113834</v>
      </c>
      <c r="AZ29" s="12">
        <f>Environment!AD29</f>
        <v>36.656284547469419</v>
      </c>
      <c r="BA29" s="12">
        <f>Environment!AL29</f>
        <v>52.19823609848644</v>
      </c>
      <c r="BB29" s="12">
        <f>Environment!AR29</f>
        <v>23.934374999999999</v>
      </c>
      <c r="BC29" s="160">
        <f>Environment!AZ29</f>
        <v>14.525339108988133</v>
      </c>
      <c r="BE29" s="12">
        <f>Education!J29</f>
        <v>6.3060434733845918</v>
      </c>
      <c r="BF29" s="12">
        <f>Education!T29</f>
        <v>63.381771339617906</v>
      </c>
      <c r="BG29" s="12">
        <f>Education!AB29</f>
        <v>30.672244833126257</v>
      </c>
      <c r="BH29" s="12">
        <f>Education!AL29</f>
        <v>80.315267124889814</v>
      </c>
      <c r="BI29" s="160">
        <f>Education!AV29</f>
        <v>77.199785666666656</v>
      </c>
      <c r="BK29" s="12">
        <f>Entrepreneurship!H29</f>
        <v>84.1</v>
      </c>
      <c r="BL29" s="12">
        <f>Entrepreneurship!N29</f>
        <v>19.180701754385971</v>
      </c>
      <c r="BM29" s="12">
        <f>Entrepreneurship!T29</f>
        <v>21.428219178082191</v>
      </c>
      <c r="BN29" s="12">
        <f>Entrepreneurship!Z29</f>
        <v>56.951578320428823</v>
      </c>
      <c r="BO29" s="160">
        <f>Entrepreneurship!AF29</f>
        <v>84.1</v>
      </c>
      <c r="BQ29" s="12">
        <f>'Public space'!J29</f>
        <v>0.48221332217791679</v>
      </c>
      <c r="BR29" s="12">
        <f>'Public space'!P29</f>
        <v>0.49641781270464613</v>
      </c>
      <c r="BS29" s="160">
        <f>'Public space'!V29</f>
        <v>12.169341563786006</v>
      </c>
      <c r="BU29" s="12">
        <f>'Financial services'!H29</f>
        <v>18.876923076923077</v>
      </c>
      <c r="BV29" s="12">
        <f>'Financial services'!N29</f>
        <v>0</v>
      </c>
      <c r="BW29" s="12">
        <f>'Financial services'!T29</f>
        <v>9.6768946395563713</v>
      </c>
      <c r="BX29" s="12">
        <f>'Financial services'!Z29</f>
        <v>13.564651553316537</v>
      </c>
      <c r="BY29" s="12">
        <f>'Financial services'!AF29</f>
        <v>15.772215568862283</v>
      </c>
      <c r="BZ29" s="160">
        <f>'Financial services'!AL29</f>
        <v>54.533333333333324</v>
      </c>
      <c r="CB29" s="12">
        <f>Diversity!H29</f>
        <v>28.073076923076922</v>
      </c>
      <c r="CC29" s="12">
        <f>Diversity!N29</f>
        <v>33.177272727272737</v>
      </c>
      <c r="CD29" s="12">
        <f>Diversity!T29</f>
        <v>72.990000000000009</v>
      </c>
      <c r="CE29" s="12">
        <f>Diversity!Z29</f>
        <v>16.407514450867055</v>
      </c>
      <c r="CF29" s="12">
        <f>Diversity!AF29</f>
        <v>72.512941176470591</v>
      </c>
      <c r="CG29" s="160">
        <f>Diversity!AL29</f>
        <v>68.680235602094243</v>
      </c>
      <c r="CI29" s="12">
        <f>'Digital access'!H29</f>
        <v>15.390476190476194</v>
      </c>
      <c r="CJ29" s="12">
        <f>'Digital access'!R29</f>
        <v>68.631879087957813</v>
      </c>
      <c r="CK29" s="12">
        <f>'Digital access'!X29</f>
        <v>48.480000000000004</v>
      </c>
      <c r="CL29" s="12">
        <f>'Digital access'!AD29</f>
        <v>80.800000000000011</v>
      </c>
      <c r="CM29" s="12">
        <f>'Digital access'!AJ29</f>
        <v>80.800000000000011</v>
      </c>
      <c r="CN29" s="160">
        <f>'Digital access'!AP29</f>
        <v>80.800000000000011</v>
      </c>
      <c r="CP29" s="12">
        <f>Music!H29</f>
        <v>38.716952054794525</v>
      </c>
      <c r="CQ29" s="160">
        <f>Music!N29</f>
        <v>39.821249999999999</v>
      </c>
      <c r="CS29">
        <f>'Creative arts'!H29</f>
        <v>77.400000000000006</v>
      </c>
      <c r="CT29" s="160">
        <f>'Creative arts'!N29</f>
        <v>26.774999999999999</v>
      </c>
      <c r="CV29" s="12">
        <f>Sports!H29</f>
        <v>26.376923076923077</v>
      </c>
      <c r="CW29" s="12">
        <f>Sports!N29</f>
        <v>0.96455696202531616</v>
      </c>
      <c r="CX29" s="12">
        <f>Sports!X29</f>
        <v>76.121223953897498</v>
      </c>
      <c r="CY29" s="160">
        <f>Sports!AH29</f>
        <v>76.073378317752571</v>
      </c>
      <c r="DA29" s="12">
        <f>Film!H29</f>
        <v>48.386250000000004</v>
      </c>
      <c r="DB29" s="12">
        <f>Film!R29</f>
        <v>74.467370826551743</v>
      </c>
      <c r="DC29" s="160">
        <f>Film!Z29</f>
        <v>34.571491342505354</v>
      </c>
      <c r="DE29" s="12">
        <f ca="1">'Civic engagement'!H29</f>
        <v>45.3</v>
      </c>
      <c r="DF29" s="12">
        <f>'Civic engagement'!N29</f>
        <v>17.123711340206178</v>
      </c>
      <c r="DG29" s="12">
        <f>'Civic engagement'!T29</f>
        <v>5.30859375</v>
      </c>
      <c r="DH29" s="12">
        <f>'Civic engagement'!Z29</f>
        <v>1.8875</v>
      </c>
      <c r="DI29" s="160">
        <f>'Civic engagement'!AF29</f>
        <v>0</v>
      </c>
      <c r="DK29" s="12">
        <f>'Food and nightlife'!J29</f>
        <v>7.0610754963349445</v>
      </c>
      <c r="DL29" s="12">
        <f>'Food and nightlife'!P29</f>
        <v>24.966666666666661</v>
      </c>
      <c r="DM29" s="12">
        <f>'Food and nightlife'!V29</f>
        <v>71.201234567901238</v>
      </c>
      <c r="DN29" s="160">
        <f>'Food and nightlife'!AF29</f>
        <v>74.246385092628771</v>
      </c>
      <c r="DP29" s="12">
        <f>Fashion!H29</f>
        <v>21.969230769230773</v>
      </c>
      <c r="DQ29" s="160">
        <f>Fashion!N29</f>
        <v>19.833333333333339</v>
      </c>
      <c r="DS29" s="60">
        <v>24.4</v>
      </c>
    </row>
    <row r="30" spans="1:123" ht="15.75" customHeight="1" x14ac:dyDescent="0.2">
      <c r="A30" s="161" t="e">
        <f>VLOOKUP(B30,#REF!,2,FALSE)</f>
        <v>#REF!</v>
      </c>
      <c r="B30" s="62" t="s">
        <v>166</v>
      </c>
      <c r="C30" s="159">
        <f>Safety!H30</f>
        <v>86.032124999999994</v>
      </c>
      <c r="D30" s="12">
        <f>Safety!N30</f>
        <v>0</v>
      </c>
      <c r="E30" s="12">
        <f>Safety!T30</f>
        <v>74.715000000000003</v>
      </c>
      <c r="F30" s="160">
        <f>Safety!AB30</f>
        <v>86.209890134053722</v>
      </c>
      <c r="H30" s="12">
        <f>Affordability!H30</f>
        <v>7.6260869565217542</v>
      </c>
      <c r="I30" s="12">
        <f>Affordability!R30</f>
        <v>85.551527324718549</v>
      </c>
      <c r="J30" s="12">
        <f>Affordability!X30</f>
        <v>80.200349040139614</v>
      </c>
      <c r="K30" s="12">
        <f>Affordability!AH30</f>
        <v>83.31127751650871</v>
      </c>
      <c r="L30" s="12">
        <f>Affordability!AR30</f>
        <v>87.3173855775904</v>
      </c>
      <c r="M30" s="12">
        <f>Affordability!BB30</f>
        <v>80.043880462477929</v>
      </c>
      <c r="N30" s="12">
        <f>Affordability!BL30</f>
        <v>83.679864243091529</v>
      </c>
      <c r="O30" s="160">
        <f>Affordability!BV30</f>
        <v>87.173667577289365</v>
      </c>
      <c r="Q30" s="12">
        <f>Transit!H30</f>
        <v>7.5339728217426112</v>
      </c>
      <c r="R30" s="12">
        <f>Transit!N30</f>
        <v>72.5</v>
      </c>
      <c r="S30" s="12">
        <f>Transit!V30</f>
        <v>5.8885692278772455</v>
      </c>
      <c r="T30" s="12">
        <f>Transit!AD30</f>
        <v>1.2383895702989625</v>
      </c>
      <c r="U30" s="12">
        <f>Transit!AJ30</f>
        <v>62.603174603174608</v>
      </c>
      <c r="V30" s="12">
        <f>Transit!AP30</f>
        <v>74.07719298245614</v>
      </c>
      <c r="W30" s="12">
        <f>Transit!AV30</f>
        <v>62.511111111111106</v>
      </c>
      <c r="X30">
        <f>Transit!BB30</f>
        <v>87</v>
      </c>
      <c r="Y30" s="12">
        <f>Transit!BH30</f>
        <v>15.733758657136475</v>
      </c>
      <c r="Z30" s="160">
        <f>Transit!BR30</f>
        <v>85.514394757839071</v>
      </c>
      <c r="AB30" s="12">
        <f>Health!H30</f>
        <v>7.7443714821763603</v>
      </c>
      <c r="AC30" s="12">
        <f>Health!N30</f>
        <v>0.99031339031339094</v>
      </c>
      <c r="AD30" s="12">
        <f>Health!T30</f>
        <v>6.8605263157894836</v>
      </c>
      <c r="AE30" s="12">
        <f>Health!Z30</f>
        <v>65.174999999999997</v>
      </c>
      <c r="AF30" s="12">
        <f>Health!AF30</f>
        <v>3.2684262619597328</v>
      </c>
      <c r="AG30" s="160">
        <f>Health!AL30</f>
        <v>74.485714285714295</v>
      </c>
      <c r="AI30" s="12">
        <f>Travel!H30</f>
        <v>47.838926174496642</v>
      </c>
      <c r="AJ30" s="12">
        <f>Travel!R30</f>
        <v>81.992987355110643</v>
      </c>
      <c r="AK30" s="12">
        <f>Travel!X30</f>
        <v>71.216736401673643</v>
      </c>
      <c r="AL30" s="12">
        <f>Travel!AD30</f>
        <v>4.3431016042780781</v>
      </c>
      <c r="AM30" s="12">
        <f>Travel!AN30</f>
        <v>86.337053607851544</v>
      </c>
      <c r="AN30" s="12">
        <f>Travel!AT30</f>
        <v>66.663959390862942</v>
      </c>
      <c r="AO30" s="12">
        <f>Travel!AZ30</f>
        <v>32.996984924623113</v>
      </c>
      <c r="AP30" s="160">
        <f>Travel!BJ30</f>
        <v>82.218194711545266</v>
      </c>
      <c r="AR30" s="12">
        <f>Employment!H30</f>
        <v>3.5702857142857258</v>
      </c>
      <c r="AS30" s="12">
        <f>Employment!N30</f>
        <v>85.2</v>
      </c>
      <c r="AT30" s="12">
        <f>Employment!T30</f>
        <v>19.169999999999998</v>
      </c>
      <c r="AU30" s="160">
        <f>Employment!AB30</f>
        <v>32.723602036624605</v>
      </c>
      <c r="AW30" s="12">
        <f>Environment!H30</f>
        <v>56.733333333333327</v>
      </c>
      <c r="AX30" s="12">
        <f>Environment!N30</f>
        <v>85.1</v>
      </c>
      <c r="AY30" s="12">
        <f>Environment!V30</f>
        <v>51.166656514539156</v>
      </c>
      <c r="AZ30" s="12">
        <f>Environment!AD30</f>
        <v>23.591205412565806</v>
      </c>
      <c r="BA30" s="12">
        <f>Environment!AL30</f>
        <v>70.776771093646559</v>
      </c>
      <c r="BB30" s="12">
        <f>Environment!AR30</f>
        <v>45.209375000000001</v>
      </c>
      <c r="BC30" s="160">
        <f>Environment!AZ30</f>
        <v>27.421894792041595</v>
      </c>
      <c r="BE30" s="12">
        <f>Education!J30</f>
        <v>6.7789285448375027</v>
      </c>
      <c r="BF30" s="12">
        <f>Education!T30</f>
        <v>69.776469632395361</v>
      </c>
      <c r="BG30" s="12">
        <f>Education!AB30</f>
        <v>39.68594977380031</v>
      </c>
      <c r="BH30" s="12">
        <f>Education!AL30</f>
        <v>83.880728081974667</v>
      </c>
      <c r="BI30" s="160">
        <f>Education!AV30</f>
        <v>0</v>
      </c>
      <c r="BK30" s="12">
        <f>Entrepreneurship!H30</f>
        <v>12.01428571428572</v>
      </c>
      <c r="BL30" s="12">
        <f>Entrepreneurship!N30</f>
        <v>3.6885964912280791</v>
      </c>
      <c r="BM30" s="12">
        <f>Entrepreneurship!T30</f>
        <v>4.1473972602739861</v>
      </c>
      <c r="BN30" s="12">
        <f>Entrepreneurship!Z30</f>
        <v>32.107266229898748</v>
      </c>
      <c r="BO30" s="160">
        <f>Entrepreneurship!AF30</f>
        <v>0</v>
      </c>
      <c r="BQ30" s="12">
        <f>'Public space'!J30</f>
        <v>0.51067282097563271</v>
      </c>
      <c r="BR30" s="12">
        <f>'Public space'!P30</f>
        <v>0.37640471512770601</v>
      </c>
      <c r="BS30" s="160">
        <f>'Public space'!V30</f>
        <v>39.421810699588477</v>
      </c>
      <c r="BU30" s="12">
        <f>'Financial services'!H30</f>
        <v>18.876923076923077</v>
      </c>
      <c r="BV30" s="12">
        <f>'Financial services'!N30</f>
        <v>0</v>
      </c>
      <c r="BW30" s="12">
        <f>'Financial services'!T30</f>
        <v>19.202587800369688</v>
      </c>
      <c r="BX30" s="12">
        <f>'Financial services'!Z30</f>
        <v>22.458942065491186</v>
      </c>
      <c r="BY30" s="12">
        <f>'Financial services'!AF30</f>
        <v>38.695808383233533</v>
      </c>
      <c r="BZ30" s="160">
        <f>'Financial services'!AL30</f>
        <v>54.533333333333324</v>
      </c>
      <c r="CB30" s="12">
        <f>Diversity!H30</f>
        <v>0</v>
      </c>
      <c r="CC30" s="12">
        <f>Diversity!N30</f>
        <v>42.024545454545461</v>
      </c>
      <c r="CD30" s="12">
        <f>Diversity!T30</f>
        <v>81.100000000000009</v>
      </c>
      <c r="CE30" s="12">
        <f>Diversity!Z30</f>
        <v>33.75260115606936</v>
      </c>
      <c r="CF30" s="12">
        <f>Diversity!AF30</f>
        <v>47.705882352941174</v>
      </c>
      <c r="CG30" s="160">
        <f>Diversity!AL30</f>
        <v>63.797251308900542</v>
      </c>
      <c r="CI30" s="12">
        <f>'Digital access'!H30</f>
        <v>50.019047619047619</v>
      </c>
      <c r="CJ30" s="12">
        <f>'Digital access'!R30</f>
        <v>76.521705813550113</v>
      </c>
      <c r="CK30" s="12">
        <f>'Digital access'!X30</f>
        <v>80.800000000000011</v>
      </c>
      <c r="CL30" s="12">
        <f>'Digital access'!AD30</f>
        <v>80.800000000000011</v>
      </c>
      <c r="CM30" s="12">
        <f>'Digital access'!AJ30</f>
        <v>60.6</v>
      </c>
      <c r="CN30" s="160">
        <f>'Digital access'!AP30</f>
        <v>80.800000000000011</v>
      </c>
      <c r="CP30" s="12">
        <f>Music!H30</f>
        <v>12.506506849315079</v>
      </c>
      <c r="CQ30" s="160">
        <f>Music!N30</f>
        <v>13.5975</v>
      </c>
      <c r="CS30">
        <f>'Creative arts'!H30</f>
        <v>77.400000000000006</v>
      </c>
      <c r="CT30" s="160">
        <f>'Creative arts'!N30</f>
        <v>17.849999999999998</v>
      </c>
      <c r="CV30" s="12">
        <f>Sports!H30</f>
        <v>11.723076923076924</v>
      </c>
      <c r="CW30" s="12">
        <f>Sports!N30</f>
        <v>10.610126582278479</v>
      </c>
      <c r="CX30" s="12">
        <f>Sports!X30</f>
        <v>75.790179214444393</v>
      </c>
      <c r="CY30" s="160">
        <f>Sports!AH30</f>
        <v>75.612312932099485</v>
      </c>
      <c r="DA30" s="12">
        <f>Film!H30</f>
        <v>10.436249999999999</v>
      </c>
      <c r="DB30" s="12">
        <f>Film!R30</f>
        <v>73.361878669078621</v>
      </c>
      <c r="DC30" s="160">
        <f>Film!Z30</f>
        <v>14.971505486436904</v>
      </c>
      <c r="DE30" s="12">
        <f ca="1">'Civic engagement'!H30</f>
        <v>45.3</v>
      </c>
      <c r="DF30" s="12">
        <f>'Civic engagement'!N30</f>
        <v>21.015463917525775</v>
      </c>
      <c r="DG30" s="12">
        <f>'Civic engagement'!T30</f>
        <v>3.5390625</v>
      </c>
      <c r="DH30" s="12">
        <f>'Civic engagement'!Z30</f>
        <v>0</v>
      </c>
      <c r="DI30" s="160">
        <f>'Civic engagement'!AF30</f>
        <v>0</v>
      </c>
      <c r="DK30" s="12">
        <f>'Food and nightlife'!J30</f>
        <v>6.0099085416190272</v>
      </c>
      <c r="DL30" s="12">
        <f>'Food and nightlife'!P30</f>
        <v>49.933333333333323</v>
      </c>
      <c r="DM30" s="12">
        <f>'Food and nightlife'!V30</f>
        <v>11.096296296296304</v>
      </c>
      <c r="DN30" s="160">
        <f>'Food and nightlife'!AF30</f>
        <v>73.601671585785468</v>
      </c>
      <c r="DP30" s="12">
        <f>Fashion!H30</f>
        <v>28.834615384615379</v>
      </c>
      <c r="DQ30" s="160">
        <f>Fashion!N30</f>
        <v>7.9333333333333353</v>
      </c>
      <c r="DS30" s="60">
        <v>15.98</v>
      </c>
    </row>
    <row r="31" spans="1:123" ht="15.75" customHeight="1" x14ac:dyDescent="0.2">
      <c r="A31" s="57" t="e">
        <f>VLOOKUP(B31,#REF!,2,FALSE)</f>
        <v>#REF!</v>
      </c>
      <c r="B31" s="64" t="s">
        <v>167</v>
      </c>
      <c r="C31" s="159">
        <f>Safety!H31</f>
        <v>69.331125</v>
      </c>
      <c r="D31" s="12">
        <f>Safety!N31</f>
        <v>52.74</v>
      </c>
      <c r="E31" s="12">
        <f>Safety!T31</f>
        <v>81.621428571428581</v>
      </c>
      <c r="F31" s="160">
        <f>Safety!AB31</f>
        <v>83.473688815343991</v>
      </c>
      <c r="H31" s="12">
        <f>Affordability!H31</f>
        <v>41.943478260869576</v>
      </c>
      <c r="I31" s="12">
        <f>Affordability!R31</f>
        <v>79.284751307610222</v>
      </c>
      <c r="J31" s="12">
        <f>Affordability!X31</f>
        <v>65.201047120418835</v>
      </c>
      <c r="K31" s="12">
        <f>Affordability!AH31</f>
        <v>77.486742281260703</v>
      </c>
      <c r="L31" s="12">
        <f>Affordability!AR31</f>
        <v>84.948087175031944</v>
      </c>
      <c r="M31" s="12">
        <f>Affordability!BB31</f>
        <v>68.507861891590878</v>
      </c>
      <c r="N31" s="12">
        <f>Affordability!BL31</f>
        <v>80.470374023672917</v>
      </c>
      <c r="O31" s="160">
        <f>Affordability!BV31</f>
        <v>82.808795410777748</v>
      </c>
      <c r="Q31" s="12">
        <f>Transit!H31</f>
        <v>0.71862509992007217</v>
      </c>
      <c r="R31" s="12">
        <f>Transit!N31</f>
        <v>65.25</v>
      </c>
      <c r="S31" s="12">
        <f>Transit!V31</f>
        <v>0</v>
      </c>
      <c r="T31" s="12">
        <f>Transit!AD31</f>
        <v>6.8530978388539984E-2</v>
      </c>
      <c r="U31" s="12">
        <f>Transit!AJ31</f>
        <v>79.174603174603178</v>
      </c>
      <c r="V31" s="12">
        <f>Transit!AP31</f>
        <v>85.982456140350877</v>
      </c>
      <c r="W31" s="12">
        <f>Transit!AV31</f>
        <v>45.111111111111114</v>
      </c>
      <c r="X31">
        <f>Transit!BB31</f>
        <v>0</v>
      </c>
      <c r="Y31" s="12">
        <f>Transit!BH31</f>
        <v>59.100961349857577</v>
      </c>
      <c r="Z31" s="160">
        <f>Transit!BR31</f>
        <v>86.776463524572847</v>
      </c>
      <c r="AB31" s="12">
        <f>Health!H31</f>
        <v>0.24455909943715473</v>
      </c>
      <c r="AC31" s="12">
        <f>Health!N31</f>
        <v>0.49515669515668925</v>
      </c>
      <c r="AD31" s="12">
        <f>Health!T31</f>
        <v>3.8114035087719391</v>
      </c>
      <c r="AE31" s="12">
        <f>Health!Z31</f>
        <v>50.691666666666663</v>
      </c>
      <c r="AF31" s="12">
        <f>Health!AF31</f>
        <v>0.11468162322665426</v>
      </c>
      <c r="AG31" s="160">
        <f>Health!AL31</f>
        <v>10.345238095238102</v>
      </c>
      <c r="AI31" s="12">
        <f>Travel!H31</f>
        <v>19.425503355704699</v>
      </c>
      <c r="AJ31" s="12">
        <f>Travel!R31</f>
        <v>66.245073717744503</v>
      </c>
      <c r="AK31" s="12">
        <f>Travel!X31</f>
        <v>85.026276150627623</v>
      </c>
      <c r="AL31" s="12">
        <f>Travel!AD31</f>
        <v>0.83165775401070008</v>
      </c>
      <c r="AM31" s="12">
        <f>Travel!AN31</f>
        <v>86.105227848090109</v>
      </c>
      <c r="AN31" s="12">
        <f>Travel!AT31</f>
        <v>55.699492385786797</v>
      </c>
      <c r="AO31" s="12">
        <f>Travel!AZ31</f>
        <v>12.156783919597988</v>
      </c>
      <c r="AP31" s="160">
        <f>Travel!BJ31</f>
        <v>78.811760921773441</v>
      </c>
      <c r="AR31" s="12">
        <f>Employment!H31</f>
        <v>66.537142857142868</v>
      </c>
      <c r="AS31" s="12">
        <f>Employment!N31</f>
        <v>42.6</v>
      </c>
      <c r="AT31" s="12">
        <f>Employment!T31</f>
        <v>8.52</v>
      </c>
      <c r="AU31" s="160">
        <f>Employment!AB31</f>
        <v>20.615887306956818</v>
      </c>
      <c r="AW31" s="12">
        <f>Environment!H31</f>
        <v>56.733333333333327</v>
      </c>
      <c r="AX31" s="12">
        <f>Environment!N31</f>
        <v>85.1</v>
      </c>
      <c r="AY31" s="12">
        <f>Environment!V31</f>
        <v>0.66152255333175369</v>
      </c>
      <c r="AZ31" s="12">
        <f>Environment!AD31</f>
        <v>13.13409713437548</v>
      </c>
      <c r="BA31" s="12">
        <f>Environment!AL31</f>
        <v>83.283341758456544</v>
      </c>
      <c r="BB31" s="12">
        <f>Environment!AR31</f>
        <v>23.934374999999999</v>
      </c>
      <c r="BC31" s="160">
        <f>Environment!AZ31</f>
        <v>69.807513030319399</v>
      </c>
      <c r="BE31" s="12">
        <f>Education!J31</f>
        <v>1.1059145347899928</v>
      </c>
      <c r="BF31" s="12">
        <f>Education!T31</f>
        <v>73.943360992769314</v>
      </c>
      <c r="BG31" s="12">
        <f>Education!AB31</f>
        <v>12.711187248126089</v>
      </c>
      <c r="BH31" s="12">
        <f>Education!AL31</f>
        <v>75.936449429787885</v>
      </c>
      <c r="BI31" s="160">
        <f>Education!AV31</f>
        <v>0</v>
      </c>
      <c r="BK31" s="12">
        <f>Entrepreneurship!H31</f>
        <v>12.01428571428572</v>
      </c>
      <c r="BL31" s="12">
        <f>Entrepreneurship!N31</f>
        <v>6.6394736842105351</v>
      </c>
      <c r="BM31" s="12">
        <f>Entrepreneurship!T31</f>
        <v>34.792054794520553</v>
      </c>
      <c r="BN31" s="12">
        <f>Entrepreneurship!Z31</f>
        <v>51.191304347826083</v>
      </c>
      <c r="BO31" s="160">
        <f>Entrepreneurship!AF31</f>
        <v>42.05</v>
      </c>
      <c r="BQ31" s="12">
        <f>'Public space'!J31</f>
        <v>4.1444368583962041E-2</v>
      </c>
      <c r="BR31" s="12">
        <f>'Public space'!P31</f>
        <v>17.232789783889977</v>
      </c>
      <c r="BS31" s="160">
        <f>'Public space'!V31</f>
        <v>1.542592592592589</v>
      </c>
      <c r="BU31" s="12">
        <f>'Financial services'!H31</f>
        <v>18.876923076923077</v>
      </c>
      <c r="BV31" s="12">
        <f>'Financial services'!N31</f>
        <v>0</v>
      </c>
      <c r="BW31" s="12">
        <f>'Financial services'!T31</f>
        <v>1.5120147874306782</v>
      </c>
      <c r="BX31" s="12">
        <f>'Financial services'!Z31</f>
        <v>1.8544080604533997</v>
      </c>
      <c r="BY31" s="12">
        <f>'Financial services'!AF31</f>
        <v>4.8982035928143768</v>
      </c>
      <c r="BZ31" s="160">
        <f>'Financial services'!AL31</f>
        <v>54.533333333333324</v>
      </c>
      <c r="CB31" s="12">
        <f>Diversity!H31</f>
        <v>3.1192307692307639</v>
      </c>
      <c r="CC31" s="12">
        <f>Diversity!N31</f>
        <v>32.440000000000005</v>
      </c>
      <c r="CD31" s="12">
        <f>Diversity!T31</f>
        <v>24.330000000000002</v>
      </c>
      <c r="CE31" s="12">
        <f>Diversity!Z31</f>
        <v>72.193063583815032</v>
      </c>
      <c r="CF31" s="12">
        <f>Diversity!AF31</f>
        <v>27.669411764705877</v>
      </c>
      <c r="CG31" s="160">
        <f>Diversity!AL31</f>
        <v>81.100000000000009</v>
      </c>
      <c r="CI31" s="12">
        <f>'Digital access'!H31</f>
        <v>0</v>
      </c>
      <c r="CJ31" s="12">
        <f>'Digital access'!R31</f>
        <v>44.974256263242388</v>
      </c>
      <c r="CK31" s="12">
        <f>'Digital access'!X31</f>
        <v>32.32</v>
      </c>
      <c r="CL31" s="12">
        <f>'Digital access'!AD31</f>
        <v>80.800000000000011</v>
      </c>
      <c r="CM31" s="12">
        <f>'Digital access'!AJ31</f>
        <v>0</v>
      </c>
      <c r="CN31" s="160">
        <f>'Digital access'!AP31</f>
        <v>80.800000000000011</v>
      </c>
      <c r="CP31" s="12">
        <f>Music!H31</f>
        <v>0</v>
      </c>
      <c r="CQ31" s="160">
        <f>Music!N31</f>
        <v>2.9137500000000003</v>
      </c>
      <c r="CS31">
        <f>'Creative arts'!H31</f>
        <v>0</v>
      </c>
      <c r="CT31" s="160">
        <f>'Creative arts'!N31</f>
        <v>10.040625</v>
      </c>
      <c r="CV31" s="12">
        <f>Sports!H31</f>
        <v>12.309230769230769</v>
      </c>
      <c r="CW31" s="12">
        <f>Sports!N31</f>
        <v>3.8582278481012646</v>
      </c>
      <c r="CX31" s="12">
        <f>Sports!X31</f>
        <v>72.796485731500525</v>
      </c>
      <c r="CY31" s="160">
        <f>Sports!AH31</f>
        <v>73.22098794035378</v>
      </c>
      <c r="DA31" s="12">
        <f>Film!H31</f>
        <v>3.7949999999999999</v>
      </c>
      <c r="DB31" s="12">
        <f>Film!R31</f>
        <v>67.148176431353946</v>
      </c>
      <c r="DC31" s="160">
        <f>Film!Z31</f>
        <v>0.25839771259160588</v>
      </c>
      <c r="DE31" s="12">
        <f ca="1">'Civic engagement'!H31</f>
        <v>45.3</v>
      </c>
      <c r="DF31" s="12">
        <f>'Civic engagement'!N31</f>
        <v>38.116833743986248</v>
      </c>
      <c r="DG31" s="12">
        <f>'Civic engagement'!T31</f>
        <v>8.2578125</v>
      </c>
      <c r="DH31" s="12">
        <f>'Civic engagement'!Z31</f>
        <v>0.62916666666667387</v>
      </c>
      <c r="DI31" s="160">
        <f>'Civic engagement'!AF31</f>
        <v>0</v>
      </c>
      <c r="DK31" s="12">
        <f>'Food and nightlife'!J31</f>
        <v>4.4824198664134256</v>
      </c>
      <c r="DL31" s="12">
        <f>'Food and nightlife'!P31</f>
        <v>0</v>
      </c>
      <c r="DM31" s="12">
        <f>'Food and nightlife'!V31</f>
        <v>11.0962962962963</v>
      </c>
      <c r="DN31" s="160">
        <f>'Food and nightlife'!AF31</f>
        <v>72.312262218298997</v>
      </c>
      <c r="DP31" s="12">
        <f>Fashion!H31</f>
        <v>0</v>
      </c>
      <c r="DQ31" s="160">
        <f>Fashion!N31</f>
        <v>0</v>
      </c>
      <c r="DS31" s="60">
        <v>27.18</v>
      </c>
    </row>
    <row r="32" spans="1:123" ht="15.75" customHeight="1" x14ac:dyDescent="0.2">
      <c r="A32" s="82" t="e">
        <f>VLOOKUP(B32,#REF!,2,FALSE)</f>
        <v>#REF!</v>
      </c>
      <c r="B32" s="79" t="s">
        <v>168</v>
      </c>
      <c r="C32" s="159">
        <f>Safety!H32</f>
        <v>65.046000000000006</v>
      </c>
      <c r="D32" s="12">
        <f>Safety!N32</f>
        <v>81.747</v>
      </c>
      <c r="E32" s="12">
        <f>Safety!T32</f>
        <v>77.540357142857133</v>
      </c>
      <c r="F32" s="160">
        <f>Safety!AB32</f>
        <v>74.233153692152655</v>
      </c>
      <c r="H32" s="12">
        <f>Affordability!H32</f>
        <v>26.69130434782609</v>
      </c>
      <c r="I32" s="12">
        <f>Affordability!R32</f>
        <v>66.193729234814626</v>
      </c>
      <c r="J32" s="12">
        <f>Affordability!X32</f>
        <v>57.395287958115176</v>
      </c>
      <c r="K32" s="12">
        <f>Affordability!AH32</f>
        <v>63.308058119540647</v>
      </c>
      <c r="L32" s="12">
        <f>Affordability!AR32</f>
        <v>78.827490778862199</v>
      </c>
      <c r="M32" s="12">
        <f>Affordability!BB32</f>
        <v>58.244710068871321</v>
      </c>
      <c r="N32" s="12">
        <f>Affordability!BL32</f>
        <v>71.808129109353075</v>
      </c>
      <c r="O32" s="160">
        <f>Affordability!BV32</f>
        <v>77.666787684676919</v>
      </c>
      <c r="Q32" s="12">
        <f>Transit!H32</f>
        <v>87</v>
      </c>
      <c r="R32" s="12">
        <f>Transit!N32</f>
        <v>42.018928571428575</v>
      </c>
      <c r="S32" s="12">
        <f>Transit!V32</f>
        <v>5.3311681738273773</v>
      </c>
      <c r="T32" s="12">
        <f>Transit!AD32</f>
        <v>2.1409797993311064</v>
      </c>
      <c r="U32" s="12">
        <f>Transit!AJ32</f>
        <v>62.603174603174608</v>
      </c>
      <c r="V32" s="12">
        <f>Transit!AP32</f>
        <v>54.845614035087721</v>
      </c>
      <c r="W32" s="12">
        <f>Transit!AV32</f>
        <v>70.888888888888886</v>
      </c>
      <c r="X32">
        <f>Transit!BB32</f>
        <v>87</v>
      </c>
      <c r="Y32" s="12">
        <f>Transit!BH32</f>
        <v>17.993831982900375</v>
      </c>
      <c r="Z32" s="160">
        <f>Transit!BR32</f>
        <v>82.803273167777107</v>
      </c>
      <c r="AB32" s="12">
        <f>Health!H32</f>
        <v>6.0324577861163267</v>
      </c>
      <c r="AC32" s="12">
        <f>Health!N32</f>
        <v>1.4854700854700802</v>
      </c>
      <c r="AD32" s="12">
        <f>Health!T32</f>
        <v>7.6228070175438667</v>
      </c>
      <c r="AE32" s="12">
        <f>Health!Z32</f>
        <v>65.174999999999997</v>
      </c>
      <c r="AF32" s="12">
        <f>Health!AF32</f>
        <v>5.7340811613327131E-2</v>
      </c>
      <c r="AG32" s="160">
        <f>Health!AL32</f>
        <v>41.38095238095238</v>
      </c>
      <c r="AI32" s="12">
        <f>Travel!H32</f>
        <v>27.253691275167782</v>
      </c>
      <c r="AJ32" s="12">
        <f>Travel!R32</f>
        <v>48.143965392934398</v>
      </c>
      <c r="AK32" s="12">
        <f>Travel!X32</f>
        <v>74.831799163179923</v>
      </c>
      <c r="AL32" s="12">
        <f>Travel!AD32</f>
        <v>3.1418181818181852</v>
      </c>
      <c r="AM32" s="12">
        <f>Travel!AN32</f>
        <v>84.96673548660722</v>
      </c>
      <c r="AN32" s="12">
        <f>Travel!AT32</f>
        <v>72.365482233502533</v>
      </c>
      <c r="AO32" s="12">
        <f>Travel!AZ32</f>
        <v>3.039195979899497</v>
      </c>
      <c r="AP32" s="160">
        <f>Travel!BJ32</f>
        <v>46.197514355490178</v>
      </c>
      <c r="AR32" s="12">
        <f>Employment!H32</f>
        <v>67.186285714285717</v>
      </c>
      <c r="AS32" s="12">
        <f>Employment!N32</f>
        <v>85.2</v>
      </c>
      <c r="AT32" s="12">
        <f>Employment!T32</f>
        <v>74.55</v>
      </c>
      <c r="AU32" s="160">
        <f>Employment!AB32</f>
        <v>26.921217134200113</v>
      </c>
      <c r="AW32" s="12">
        <f>Environment!H32</f>
        <v>56.733333333333327</v>
      </c>
      <c r="AX32" s="12">
        <f>Environment!N32</f>
        <v>85.1</v>
      </c>
      <c r="AY32" s="12">
        <f>Environment!V32</f>
        <v>12.439564618957458</v>
      </c>
      <c r="AZ32" s="12">
        <f>Environment!AD32</f>
        <v>25.872482471117031</v>
      </c>
      <c r="BA32" s="12">
        <f>Environment!AL32</f>
        <v>82.122039727008826</v>
      </c>
      <c r="BB32" s="12">
        <f>Environment!AR32</f>
        <v>15.956249999999999</v>
      </c>
      <c r="BC32" s="160">
        <f>Environment!AZ32</f>
        <v>57.413978850840088</v>
      </c>
      <c r="BE32" s="12">
        <f>Education!J32</f>
        <v>18.109161589012572</v>
      </c>
      <c r="BF32" s="12">
        <f>Education!T32</f>
        <v>13.652443752911607</v>
      </c>
      <c r="BG32" s="12">
        <f>Education!AB32</f>
        <v>84.3</v>
      </c>
      <c r="BH32" s="12">
        <f>Education!AL32</f>
        <v>82.196184315705082</v>
      </c>
      <c r="BI32" s="160">
        <f>Education!AV32</f>
        <v>79.931217080701757</v>
      </c>
      <c r="BK32" s="12">
        <f>Entrepreneurship!H32</f>
        <v>12.01428571428572</v>
      </c>
      <c r="BL32" s="12">
        <f>Entrepreneurship!N32</f>
        <v>22.131578947368428</v>
      </c>
      <c r="BM32" s="12">
        <f>Entrepreneurship!T32</f>
        <v>26.266849315068498</v>
      </c>
      <c r="BN32" s="12">
        <f>Entrepreneurship!Z32</f>
        <v>72.629541393686722</v>
      </c>
      <c r="BO32" s="160">
        <f>Entrepreneurship!AF32</f>
        <v>0</v>
      </c>
      <c r="BQ32" s="12">
        <f>'Public space'!J32</f>
        <v>0.24476801135294202</v>
      </c>
      <c r="BR32" s="12">
        <f>'Public space'!P32</f>
        <v>20.009456450556652</v>
      </c>
      <c r="BS32" s="160">
        <f>'Public space'!V32</f>
        <v>69.588065843621393</v>
      </c>
      <c r="BU32" s="12">
        <f>'Financial services'!H32</f>
        <v>18.876923076923077</v>
      </c>
      <c r="BV32" s="12">
        <f>'Financial services'!N32</f>
        <v>0</v>
      </c>
      <c r="BW32" s="12">
        <f>'Financial services'!T32</f>
        <v>3.3264325323475017</v>
      </c>
      <c r="BX32" s="12">
        <f>'Financial services'!Z32</f>
        <v>4.1209068010075542</v>
      </c>
      <c r="BY32" s="12">
        <f>'Financial services'!AF32</f>
        <v>9.7964071856287536</v>
      </c>
      <c r="BZ32" s="160">
        <f>'Financial services'!AL32</f>
        <v>54.533333333333324</v>
      </c>
      <c r="CB32" s="12">
        <f>Diversity!H32</f>
        <v>3.1192307692307639</v>
      </c>
      <c r="CC32" s="12">
        <f>Diversity!N32</f>
        <v>37.600909090909099</v>
      </c>
      <c r="CD32" s="12">
        <f>Diversity!T32</f>
        <v>81.100000000000009</v>
      </c>
      <c r="CE32" s="12">
        <f>Diversity!Z32</f>
        <v>45.472254335260111</v>
      </c>
      <c r="CF32" s="12">
        <f>Diversity!AF32</f>
        <v>77.283529411764718</v>
      </c>
      <c r="CG32" s="160">
        <f>Diversity!AL32</f>
        <v>48.759075043629998</v>
      </c>
      <c r="CI32" s="12">
        <f>'Digital access'!H32</f>
        <v>11.542857142857148</v>
      </c>
      <c r="CJ32" s="12">
        <f>'Digital access'!R32</f>
        <v>7.046231297465523</v>
      </c>
      <c r="CK32" s="12">
        <f>'Digital access'!X32</f>
        <v>24.240000000000002</v>
      </c>
      <c r="CL32" s="12">
        <f>'Digital access'!AD32</f>
        <v>80.800000000000011</v>
      </c>
      <c r="CM32" s="12">
        <f>'Digital access'!AJ32</f>
        <v>67.333333333333329</v>
      </c>
      <c r="CN32" s="160">
        <f>'Digital access'!AP32</f>
        <v>80.800000000000011</v>
      </c>
      <c r="CP32" s="12">
        <f>Music!H32</f>
        <v>25.279109589041095</v>
      </c>
      <c r="CQ32" s="160">
        <f>Music!N32</f>
        <v>40.792500000000004</v>
      </c>
      <c r="CS32">
        <f>'Creative arts'!H32</f>
        <v>77.400000000000006</v>
      </c>
      <c r="CT32" s="160">
        <f>'Creative arts'!N32</f>
        <v>31.237499999999997</v>
      </c>
      <c r="CV32" s="12">
        <f>Sports!H32</f>
        <v>32.238461538461536</v>
      </c>
      <c r="CW32" s="12">
        <f>Sports!N32</f>
        <v>16.397468354430377</v>
      </c>
      <c r="CX32" s="12">
        <f>Sports!X32</f>
        <v>68.197315915606225</v>
      </c>
      <c r="CY32" s="160">
        <f>Sports!AH32</f>
        <v>68.353552233464853</v>
      </c>
      <c r="DA32" s="12">
        <f>Film!H32</f>
        <v>21.821249999999999</v>
      </c>
      <c r="DB32" s="12">
        <f>Film!R32</f>
        <v>53.333283518472705</v>
      </c>
      <c r="DC32" s="160">
        <f>Film!Z32</f>
        <v>29.351913654503424</v>
      </c>
      <c r="DE32" s="12">
        <f ca="1">'Civic engagement'!H32</f>
        <v>45.3</v>
      </c>
      <c r="DF32" s="12">
        <f>'Civic engagement'!N32</f>
        <v>63.824742268041234</v>
      </c>
      <c r="DG32" s="12">
        <f>'Civic engagement'!T32</f>
        <v>8.84765625</v>
      </c>
      <c r="DH32" s="12">
        <f>'Civic engagement'!Z32</f>
        <v>75.5</v>
      </c>
      <c r="DI32" s="160">
        <f>'Civic engagement'!AF32</f>
        <v>22.65</v>
      </c>
      <c r="DK32" s="12">
        <f>'Food and nightlife'!J32</f>
        <v>15.712633628804747</v>
      </c>
      <c r="DL32" s="12">
        <f>'Food and nightlife'!P32</f>
        <v>24.966666666666661</v>
      </c>
      <c r="DM32" s="12">
        <f>'Food and nightlife'!V32</f>
        <v>6.4728395061728392</v>
      </c>
      <c r="DN32" s="160">
        <f>'Food and nightlife'!AF32</f>
        <v>66.39662898299531</v>
      </c>
      <c r="DP32" s="12">
        <f>Fashion!H32</f>
        <v>15.103846153846147</v>
      </c>
      <c r="DQ32" s="160">
        <f>Fashion!N32</f>
        <v>0</v>
      </c>
      <c r="DS32" s="60">
        <v>25.5</v>
      </c>
    </row>
    <row r="33" spans="1:123" ht="15.75" customHeight="1" x14ac:dyDescent="0.2">
      <c r="A33" s="83" t="e">
        <f>VLOOKUP(B33,#REF!,2,FALSE)</f>
        <v>#REF!</v>
      </c>
      <c r="B33" s="84" t="s">
        <v>169</v>
      </c>
      <c r="C33" s="159">
        <f>Safety!H33</f>
        <v>73.945875000000001</v>
      </c>
      <c r="D33" s="12">
        <f>Safety!N33</f>
        <v>87.9</v>
      </c>
      <c r="E33" s="12">
        <f>Safety!T33</f>
        <v>52.74</v>
      </c>
      <c r="F33" s="160">
        <f>Safety!AB33</f>
        <v>69.863119778246414</v>
      </c>
      <c r="H33" s="12">
        <f>Affordability!H33</f>
        <v>61.008695652173913</v>
      </c>
      <c r="I33" s="12">
        <f>Affordability!R33</f>
        <v>85.656388595328664</v>
      </c>
      <c r="J33" s="12">
        <f>Affordability!X33</f>
        <v>54.181151832460728</v>
      </c>
      <c r="K33" s="12">
        <f>Affordability!AH33</f>
        <v>78.79673750174365</v>
      </c>
      <c r="L33" s="12">
        <f>Affordability!AR33</f>
        <v>87.508733217917055</v>
      </c>
      <c r="M33" s="12">
        <f>Affordability!BB33</f>
        <v>83.024115784136882</v>
      </c>
      <c r="N33" s="12">
        <f>Affordability!BL33</f>
        <v>85.333024234067651</v>
      </c>
      <c r="O33" s="160">
        <f>Affordability!BV33</f>
        <v>87.232591373073078</v>
      </c>
      <c r="Q33" s="12">
        <f>Transit!H33</f>
        <v>1.1590727418065565</v>
      </c>
      <c r="R33" s="12">
        <f>Transit!N33</f>
        <v>72.5</v>
      </c>
      <c r="S33" s="12">
        <f>Transit!V33</f>
        <v>4.7253980175730641</v>
      </c>
      <c r="T33" s="12">
        <f>Transit!AD33</f>
        <v>0.44762526444264594</v>
      </c>
      <c r="U33" s="12">
        <f>Transit!AJ33</f>
        <v>54.317460317460323</v>
      </c>
      <c r="V33" s="12">
        <f>Transit!AP33</f>
        <v>76.824561403508781</v>
      </c>
      <c r="W33" s="12">
        <f>Transit!AV33</f>
        <v>77.333333333333329</v>
      </c>
      <c r="X33">
        <f>Transit!BB33</f>
        <v>87</v>
      </c>
      <c r="Y33" s="12">
        <f>Transit!BH33</f>
        <v>0.40032594209932187</v>
      </c>
      <c r="Z33" s="160">
        <f>Transit!BR33</f>
        <v>85.720665247111668</v>
      </c>
      <c r="AB33" s="12">
        <f>Health!H33</f>
        <v>0.48911819887429708</v>
      </c>
      <c r="AC33" s="12">
        <f>Health!N33</f>
        <v>12.13133903133903</v>
      </c>
      <c r="AD33" s="12">
        <f>Health!T33</f>
        <v>12.196491228070176</v>
      </c>
      <c r="AE33" s="12">
        <f>Health!Z33</f>
        <v>57.933333333333323</v>
      </c>
      <c r="AF33" s="12">
        <f>Health!AF33</f>
        <v>5.562058726492892</v>
      </c>
      <c r="AG33" s="160">
        <f>Health!AL33</f>
        <v>49.657142857142858</v>
      </c>
      <c r="AI33" s="12">
        <f>Travel!H33</f>
        <v>40.010738255033559</v>
      </c>
      <c r="AJ33" s="12">
        <f>Travel!R33</f>
        <v>84.488658214923845</v>
      </c>
      <c r="AK33" s="12">
        <f>Travel!X33</f>
        <v>86.4</v>
      </c>
      <c r="AL33" s="12">
        <f>Travel!AD33</f>
        <v>86.4</v>
      </c>
      <c r="AM33" s="12">
        <f>Travel!AN33</f>
        <v>86.095145905791838</v>
      </c>
      <c r="AN33" s="12">
        <f>Travel!AT33</f>
        <v>45.173604060913704</v>
      </c>
      <c r="AO33" s="12">
        <f>Travel!AZ33</f>
        <v>2.6050251256281403</v>
      </c>
      <c r="AP33" s="160">
        <f>Travel!BJ33</f>
        <v>84.208153045230304</v>
      </c>
      <c r="AR33" s="12">
        <f>Employment!H33</f>
        <v>61.01942857142857</v>
      </c>
      <c r="AS33" s="12">
        <f>Employment!N33</f>
        <v>42.6</v>
      </c>
      <c r="AT33" s="12">
        <f>Employment!T33</f>
        <v>4.26</v>
      </c>
      <c r="AU33" s="160">
        <f>Employment!AB33</f>
        <v>38.300787277786981</v>
      </c>
      <c r="AW33" s="12">
        <f>Environment!H33</f>
        <v>85.1</v>
      </c>
      <c r="AX33" s="12">
        <f>Environment!N33</f>
        <v>85.1</v>
      </c>
      <c r="AY33" s="12">
        <f>Environment!V33</f>
        <v>1.1308966630211488</v>
      </c>
      <c r="AZ33" s="12">
        <f>Environment!AD33</f>
        <v>25.340233354581812</v>
      </c>
      <c r="BA33" s="12">
        <f>Environment!AL33</f>
        <v>76.815954827563374</v>
      </c>
      <c r="BB33" s="12">
        <f>Environment!AR33</f>
        <v>18.615624999999998</v>
      </c>
      <c r="BC33" s="160">
        <f>Environment!AZ33</f>
        <v>13.91027889676637</v>
      </c>
      <c r="BE33" s="12">
        <f>Education!J33</f>
        <v>5.6427366464226889</v>
      </c>
      <c r="BF33" s="12">
        <f>Education!T33</f>
        <v>66.31672495838518</v>
      </c>
      <c r="BG33" s="12">
        <f>Education!AB33</f>
        <v>34.83700064233124</v>
      </c>
      <c r="BH33" s="12">
        <f>Education!AL33</f>
        <v>80.893682868253023</v>
      </c>
      <c r="BI33" s="160">
        <f>Education!AV33</f>
        <v>71.636115403726706</v>
      </c>
      <c r="BK33" s="12">
        <f>Entrepreneurship!H33</f>
        <v>84.1</v>
      </c>
      <c r="BL33" s="12">
        <f>Entrepreneurship!N33</f>
        <v>4.4263157894736906</v>
      </c>
      <c r="BM33" s="12">
        <f>Entrepreneurship!T33</f>
        <v>21.428219178082191</v>
      </c>
      <c r="BN33" s="12">
        <f>Entrepreneurship!Z33</f>
        <v>65.667123287671231</v>
      </c>
      <c r="BO33" s="160">
        <f>Entrepreneurship!AF33</f>
        <v>84.1</v>
      </c>
      <c r="BQ33" s="12">
        <f>'Public space'!J33</f>
        <v>6.513077990074026E-2</v>
      </c>
      <c r="BR33" s="12">
        <f>'Public space'!P33</f>
        <v>1.2546823837590122</v>
      </c>
      <c r="BS33" s="160">
        <f>'Public space'!V33</f>
        <v>7.8843621399176875</v>
      </c>
      <c r="BU33" s="12">
        <f>'Financial services'!H33</f>
        <v>18.876923076923077</v>
      </c>
      <c r="BV33" s="12">
        <f>'Financial services'!N33</f>
        <v>0</v>
      </c>
      <c r="BW33" s="12">
        <f>'Financial services'!T33</f>
        <v>10.60570372326379</v>
      </c>
      <c r="BX33" s="12">
        <f>'Financial services'!Z33</f>
        <v>13.564651553316537</v>
      </c>
      <c r="BY33" s="12">
        <f>'Financial services'!AF33</f>
        <v>15.772215568862283</v>
      </c>
      <c r="BZ33" s="160">
        <f>'Financial services'!AL33</f>
        <v>81.8</v>
      </c>
      <c r="CB33" s="12">
        <f>Diversity!H33</f>
        <v>6.2384615384615394</v>
      </c>
      <c r="CC33" s="12">
        <f>Diversity!N33</f>
        <v>37.600909090909099</v>
      </c>
      <c r="CD33" s="12">
        <f>Diversity!T33</f>
        <v>72.990000000000009</v>
      </c>
      <c r="CE33" s="12">
        <f>Diversity!Z33</f>
        <v>17.345086705202302</v>
      </c>
      <c r="CF33" s="12">
        <f>Diversity!AF33</f>
        <v>55.338823529411769</v>
      </c>
      <c r="CG33" s="160">
        <f>Diversity!AL33</f>
        <v>68.680235602094243</v>
      </c>
      <c r="CI33" s="12">
        <f>'Digital access'!H33</f>
        <v>9.6190476190476257</v>
      </c>
      <c r="CJ33" s="12">
        <f>'Digital access'!R33</f>
        <v>64.298162214643639</v>
      </c>
      <c r="CK33" s="12">
        <f>'Digital access'!X33</f>
        <v>64.64</v>
      </c>
      <c r="CL33" s="12">
        <f>'Digital access'!AD33</f>
        <v>80.800000000000011</v>
      </c>
      <c r="CM33" s="12">
        <f>'Digital access'!AJ33</f>
        <v>74.066666666666677</v>
      </c>
      <c r="CN33" s="160">
        <f>'Digital access'!AP33</f>
        <v>60.6</v>
      </c>
      <c r="CP33" s="12">
        <f>Music!H33</f>
        <v>4.9227739726027435</v>
      </c>
      <c r="CQ33" s="160">
        <f>Music!N33</f>
        <v>6.7987500000000001</v>
      </c>
      <c r="CS33">
        <f>'Creative arts'!H33</f>
        <v>0</v>
      </c>
      <c r="CT33" s="160">
        <f>'Creative arts'!N33</f>
        <v>3.3468749999999998</v>
      </c>
      <c r="CV33" s="12">
        <f>Sports!H33</f>
        <v>5.861538461538462</v>
      </c>
      <c r="CW33" s="12">
        <f>Sports!N33</f>
        <v>0.96455696202531616</v>
      </c>
      <c r="CX33" s="12">
        <f>Sports!X33</f>
        <v>76.039379945567546</v>
      </c>
      <c r="CY33" s="160">
        <f>Sports!AH33</f>
        <v>76.10879180831428</v>
      </c>
      <c r="DA33" s="12">
        <f>Film!H33</f>
        <v>29.885624999999997</v>
      </c>
      <c r="DB33" s="12">
        <f>Film!R33</f>
        <v>74.5962592342688</v>
      </c>
      <c r="DC33" s="160">
        <f>Film!Z33</f>
        <v>5.862028029056856</v>
      </c>
      <c r="DE33" s="12">
        <f ca="1">'Civic engagement'!H33</f>
        <v>45.3</v>
      </c>
      <c r="DF33" s="12">
        <f>'Civic engagement'!N33</f>
        <v>29.4475945017182</v>
      </c>
      <c r="DG33" s="12">
        <f>'Civic engagement'!T33</f>
        <v>4.12890625</v>
      </c>
      <c r="DH33" s="12">
        <f>'Civic engagement'!Z33</f>
        <v>0</v>
      </c>
      <c r="DI33" s="160">
        <f>'Civic engagement'!AF33</f>
        <v>0</v>
      </c>
      <c r="DK33" s="12">
        <f>'Food and nightlife'!J33</f>
        <v>9.145348361460643</v>
      </c>
      <c r="DL33" s="12">
        <f>'Food and nightlife'!P33</f>
        <v>24.966666666666661</v>
      </c>
      <c r="DM33" s="12">
        <f>'Food and nightlife'!V33</f>
        <v>1.8493827160493856</v>
      </c>
      <c r="DN33" s="160">
        <f>'Food and nightlife'!AF33</f>
        <v>74.126868179433359</v>
      </c>
      <c r="DP33" s="12">
        <f>Fashion!H33</f>
        <v>21.969230769230773</v>
      </c>
      <c r="DQ33" s="160">
        <f>Fashion!N33</f>
        <v>0</v>
      </c>
      <c r="DS33" s="60">
        <v>20.059999999999999</v>
      </c>
    </row>
    <row r="34" spans="1:123" ht="15.75" customHeight="1" x14ac:dyDescent="0.2">
      <c r="A34" s="83" t="e">
        <f>VLOOKUP(B34,#REF!,2,FALSE)</f>
        <v>#REF!</v>
      </c>
      <c r="B34" s="84" t="s">
        <v>170</v>
      </c>
      <c r="C34" s="159">
        <f>Safety!H34</f>
        <v>82.296374999999998</v>
      </c>
      <c r="D34" s="12">
        <f>Safety!N34</f>
        <v>87.9</v>
      </c>
      <c r="E34" s="12">
        <f>Safety!T34</f>
        <v>59.960357142857134</v>
      </c>
      <c r="F34" s="160">
        <f>Safety!AB34</f>
        <v>87.100644478532175</v>
      </c>
      <c r="H34" s="12">
        <f>Affordability!H34</f>
        <v>49.664891304347826</v>
      </c>
      <c r="I34" s="12">
        <f>Affordability!R34</f>
        <v>86.389732628852641</v>
      </c>
      <c r="J34" s="12">
        <f>Affordability!X34</f>
        <v>76.067888307155314</v>
      </c>
      <c r="K34" s="12">
        <f>Affordability!AH34</f>
        <v>84.295037178964805</v>
      </c>
      <c r="L34" s="12">
        <f>Affordability!AR34</f>
        <v>87.485865841693425</v>
      </c>
      <c r="M34" s="12">
        <f>Affordability!BB34</f>
        <v>84.515643112586517</v>
      </c>
      <c r="N34" s="12">
        <f>Affordability!BL34</f>
        <v>85.777930912060242</v>
      </c>
      <c r="O34" s="160">
        <f>Affordability!BV34</f>
        <v>87.620049005956162</v>
      </c>
      <c r="Q34" s="12">
        <f>Transit!H34</f>
        <v>1.6458832933653074</v>
      </c>
      <c r="R34" s="12">
        <f>Transit!N34</f>
        <v>68.616071428571431</v>
      </c>
      <c r="S34" s="12">
        <f>Transit!V34</f>
        <v>15.793767848084054</v>
      </c>
      <c r="T34" s="12">
        <f>Transit!AD34</f>
        <v>8.578101456310689</v>
      </c>
      <c r="U34" s="12">
        <f>Transit!AJ34</f>
        <v>35.904761904761905</v>
      </c>
      <c r="V34" s="12">
        <f>Transit!AP34</f>
        <v>62.578947368421048</v>
      </c>
      <c r="W34" s="12">
        <f>Transit!AV34</f>
        <v>61.866666666666667</v>
      </c>
      <c r="X34">
        <f>Transit!BB34</f>
        <v>87</v>
      </c>
      <c r="Y34" s="12">
        <f>Transit!BH34</f>
        <v>6.7952695803439456</v>
      </c>
      <c r="Z34" s="160">
        <f>Transit!BR34</f>
        <v>85.836208852391593</v>
      </c>
      <c r="AB34" s="12">
        <f>Health!H34</f>
        <v>3.1385084427767347</v>
      </c>
      <c r="AC34" s="12">
        <f>Health!N34</f>
        <v>3.2185185185185112</v>
      </c>
      <c r="AD34" s="12">
        <f>Health!T34</f>
        <v>21.343859649122809</v>
      </c>
      <c r="AE34" s="12">
        <f>Health!Z34</f>
        <v>65.174999999999997</v>
      </c>
      <c r="AF34" s="12">
        <f>Health!AF34</f>
        <v>0.17202243483998139</v>
      </c>
      <c r="AG34" s="160">
        <f>Health!AL34</f>
        <v>41.38095238095238</v>
      </c>
      <c r="AI34" s="12">
        <f>Travel!H34</f>
        <v>37.111409395973148</v>
      </c>
      <c r="AJ34" s="12">
        <f>Travel!R34</f>
        <v>85.542271110202421</v>
      </c>
      <c r="AK34" s="12">
        <f>Travel!X34</f>
        <v>74.28953974895397</v>
      </c>
      <c r="AL34" s="12">
        <f>Travel!AD34</f>
        <v>1.0164705882352905</v>
      </c>
      <c r="AM34" s="12">
        <f>Travel!AN34</f>
        <v>86.311622969656767</v>
      </c>
      <c r="AN34" s="12">
        <f>Travel!AT34</f>
        <v>68.856852791878183</v>
      </c>
      <c r="AO34" s="12">
        <f>Travel!AZ34</f>
        <v>22.142713567839195</v>
      </c>
      <c r="AP34" s="160">
        <f>Travel!BJ34</f>
        <v>85.871927415069052</v>
      </c>
      <c r="AR34" s="12">
        <f>Employment!H34</f>
        <v>71.892571428571429</v>
      </c>
      <c r="AS34" s="12">
        <f>Employment!N34</f>
        <v>85.2</v>
      </c>
      <c r="AT34" s="12">
        <f>Employment!T34</f>
        <v>48.99</v>
      </c>
      <c r="AU34" s="160">
        <f>Employment!AB34</f>
        <v>15.140681954406679</v>
      </c>
      <c r="AW34" s="12">
        <f>Environment!H34</f>
        <v>28.366666666666664</v>
      </c>
      <c r="AX34" s="12">
        <f>Environment!N34</f>
        <v>85.1</v>
      </c>
      <c r="AY34" s="12">
        <f>Environment!V34</f>
        <v>3.0333133360510685</v>
      </c>
      <c r="AZ34" s="12">
        <f>Environment!AD34</f>
        <v>16.301678636363636</v>
      </c>
      <c r="BA34" s="12">
        <f>Environment!AL34</f>
        <v>71.610431724580266</v>
      </c>
      <c r="BB34" s="12">
        <f>Environment!AR34</f>
        <v>47.868749999999999</v>
      </c>
      <c r="BC34" s="160">
        <f>Environment!AZ34</f>
        <v>64.452099176730655</v>
      </c>
      <c r="BE34" s="12">
        <f>Education!J34</f>
        <v>7.0892806440213887</v>
      </c>
      <c r="BF34" s="12">
        <f>Education!T34</f>
        <v>80.553381449343235</v>
      </c>
      <c r="BG34" s="12">
        <f>Education!AB34</f>
        <v>15.202406001574079</v>
      </c>
      <c r="BH34" s="12">
        <f>Education!AL34</f>
        <v>81.867352131670984</v>
      </c>
      <c r="BI34" s="160">
        <f>Education!AV34</f>
        <v>79.647750746865668</v>
      </c>
      <c r="BK34" s="12">
        <f>Entrepreneurship!H34</f>
        <v>12.01428571428572</v>
      </c>
      <c r="BL34" s="12">
        <f>Entrepreneurship!N34</f>
        <v>7.3771929824561466</v>
      </c>
      <c r="BM34" s="12">
        <f>Entrepreneurship!T34</f>
        <v>20.276164383561653</v>
      </c>
      <c r="BN34" s="12">
        <f>Entrepreneurship!Z34</f>
        <v>45.982013103037524</v>
      </c>
      <c r="BO34" s="160">
        <f>Entrepreneurship!AF34</f>
        <v>84.1</v>
      </c>
      <c r="BQ34" s="12">
        <f>'Public space'!J34</f>
        <v>0.5312412863359931</v>
      </c>
      <c r="BR34" s="12">
        <f>'Public space'!P34</f>
        <v>3.2730844793712022E-2</v>
      </c>
      <c r="BS34" s="160">
        <f>'Public space'!V34</f>
        <v>7.0273662551440337</v>
      </c>
      <c r="BU34" s="12">
        <f>'Financial services'!H34</f>
        <v>56.630769230769225</v>
      </c>
      <c r="BV34" s="12">
        <f>'Financial services'!N34</f>
        <v>28.870588235294107</v>
      </c>
      <c r="BW34" s="12">
        <f>'Financial services'!T34</f>
        <v>1.2096118299445449</v>
      </c>
      <c r="BX34" s="12">
        <f>'Financial services'!Z34</f>
        <v>1.4423173803526441</v>
      </c>
      <c r="BY34" s="12">
        <f>'Financial services'!AF34</f>
        <v>3.9185628742515015</v>
      </c>
      <c r="BZ34" s="160">
        <f>'Financial services'!AL34</f>
        <v>0</v>
      </c>
      <c r="CB34" s="12">
        <f>Diversity!H34</f>
        <v>43.669230769230772</v>
      </c>
      <c r="CC34" s="12">
        <f>Diversity!N34</f>
        <v>78.88818181818182</v>
      </c>
      <c r="CD34" s="12">
        <f>Diversity!T34</f>
        <v>72.990000000000009</v>
      </c>
      <c r="CE34" s="12">
        <f>Diversity!Z34</f>
        <v>28.595953757225431</v>
      </c>
      <c r="CF34" s="12">
        <f>Diversity!AF34</f>
        <v>66.788235294117641</v>
      </c>
      <c r="CG34" s="160">
        <f>Diversity!AL34</f>
        <v>68.715619546247808</v>
      </c>
      <c r="CI34" s="12">
        <f>'Digital access'!H34</f>
        <v>9.6190476190476257</v>
      </c>
      <c r="CJ34" s="12">
        <f>'Digital access'!R34</f>
        <v>67.029486022483923</v>
      </c>
      <c r="CK34" s="12">
        <f>'Digital access'!X34</f>
        <v>48.480000000000004</v>
      </c>
      <c r="CL34" s="12">
        <f>'Digital access'!AD34</f>
        <v>80.800000000000011</v>
      </c>
      <c r="CM34" s="12">
        <f>'Digital access'!AJ34</f>
        <v>67.333333333333329</v>
      </c>
      <c r="CN34" s="160">
        <f>'Digital access'!AP34</f>
        <v>80.800000000000011</v>
      </c>
      <c r="CP34" s="12">
        <f>Music!H34</f>
        <v>9.5794520547945243</v>
      </c>
      <c r="CQ34" s="160">
        <f>Music!N34</f>
        <v>31.080000000000002</v>
      </c>
      <c r="CS34">
        <f>'Creative arts'!H34</f>
        <v>77.400000000000006</v>
      </c>
      <c r="CT34" s="160">
        <f>'Creative arts'!N34</f>
        <v>3.3468749999999998</v>
      </c>
      <c r="CV34" s="12">
        <f>Sports!H34</f>
        <v>14.653846153846152</v>
      </c>
      <c r="CW34" s="12">
        <f>Sports!N34</f>
        <v>8.6810126582278464</v>
      </c>
      <c r="CX34" s="12">
        <f>Sports!X34</f>
        <v>76.015997128666569</v>
      </c>
      <c r="CY34" s="160">
        <f>Sports!AH34</f>
        <v>76.120027211101075</v>
      </c>
      <c r="DA34" s="12">
        <f>Film!H34</f>
        <v>15.18</v>
      </c>
      <c r="DB34" s="12">
        <f>Film!R34</f>
        <v>75.273762286720611</v>
      </c>
      <c r="DC34" s="160">
        <f>Film!Z34</f>
        <v>9.3864105508991731</v>
      </c>
      <c r="DE34" s="12">
        <f ca="1">'Civic engagement'!H34</f>
        <v>45.3</v>
      </c>
      <c r="DF34" s="12">
        <f>'Civic engagement'!N34</f>
        <v>21.015463917525775</v>
      </c>
      <c r="DG34" s="12">
        <f>'Civic engagement'!T34</f>
        <v>4.12890625</v>
      </c>
      <c r="DH34" s="12">
        <f>'Civic engagement'!Z34</f>
        <v>0.81791666666667384</v>
      </c>
      <c r="DI34" s="160">
        <f>'Civic engagement'!AF34</f>
        <v>0</v>
      </c>
      <c r="DK34" s="12">
        <f>'Food and nightlife'!J34</f>
        <v>4.1461317853517663</v>
      </c>
      <c r="DL34" s="12">
        <f>'Food and nightlife'!P34</f>
        <v>29.647916666666664</v>
      </c>
      <c r="DM34" s="12">
        <f>'Food and nightlife'!V34</f>
        <v>23.117283950617288</v>
      </c>
      <c r="DN34" s="160">
        <f>'Food and nightlife'!AF34</f>
        <v>74.173628621787216</v>
      </c>
      <c r="DP34" s="12">
        <f>Fashion!H34</f>
        <v>1.3730769230769206</v>
      </c>
      <c r="DQ34" s="160">
        <f>Fashion!N34</f>
        <v>7.9333333333333353</v>
      </c>
      <c r="DS34" s="60">
        <v>20.6</v>
      </c>
    </row>
    <row r="35" spans="1:123" ht="15.75" customHeight="1" x14ac:dyDescent="0.2">
      <c r="A35" s="161" t="e">
        <f>VLOOKUP(B35,#REF!,2,FALSE)</f>
        <v>#REF!</v>
      </c>
      <c r="B35" s="62" t="s">
        <v>171</v>
      </c>
      <c r="C35" s="159">
        <f>Safety!H35</f>
        <v>57.904125000000001</v>
      </c>
      <c r="D35" s="12">
        <f>Safety!N35</f>
        <v>64.167000000000002</v>
      </c>
      <c r="E35" s="12">
        <f>Safety!T35</f>
        <v>29.509285714285713</v>
      </c>
      <c r="F35" s="160">
        <f>Safety!AB35</f>
        <v>83.819031549946942</v>
      </c>
      <c r="H35" s="12">
        <f>Affordability!H35</f>
        <v>19.065217391304362</v>
      </c>
      <c r="I35" s="12">
        <f>Affordability!R35</f>
        <v>65.961157085421632</v>
      </c>
      <c r="J35" s="12">
        <f>Affordability!X35</f>
        <v>51.426178010471197</v>
      </c>
      <c r="K35" s="12">
        <f>Affordability!AH35</f>
        <v>84.97131742060408</v>
      </c>
      <c r="L35" s="12">
        <f>Affordability!AR35</f>
        <v>83.60480655512653</v>
      </c>
      <c r="M35" s="12">
        <f>Affordability!BB35</f>
        <v>57.794424596200052</v>
      </c>
      <c r="N35" s="12">
        <f>Affordability!BL35</f>
        <v>86.779122605960822</v>
      </c>
      <c r="O35" s="160">
        <f>Affordability!BV35</f>
        <v>81.546288975863263</v>
      </c>
      <c r="Q35" s="12">
        <f>Transit!H35</f>
        <v>7.7008792965627535</v>
      </c>
      <c r="R35" s="12">
        <f>Transit!N35</f>
        <v>68.875</v>
      </c>
      <c r="S35" s="12">
        <f>Transit!V35</f>
        <v>2.5637084310246165</v>
      </c>
      <c r="T35" s="12">
        <f>Transit!AD35</f>
        <v>1.493785842293915</v>
      </c>
      <c r="U35" s="12">
        <f>Transit!AJ35</f>
        <v>55.238095238095241</v>
      </c>
      <c r="V35" s="12">
        <f>Transit!AP35</f>
        <v>72.856140350877183</v>
      </c>
      <c r="W35" s="12">
        <f>Transit!AV35</f>
        <v>47.68888888888889</v>
      </c>
      <c r="X35">
        <f>Transit!BB35</f>
        <v>87</v>
      </c>
      <c r="Y35" s="12">
        <f>Transit!BH35</f>
        <v>13.640791182974779</v>
      </c>
      <c r="Z35" s="160">
        <f>Transit!BR35</f>
        <v>86.367649651350789</v>
      </c>
      <c r="AB35" s="12">
        <f>Health!H35</f>
        <v>6.5215759849906236</v>
      </c>
      <c r="AC35" s="12">
        <f>Health!N35</f>
        <v>0</v>
      </c>
      <c r="AD35" s="12">
        <f>Health!T35</f>
        <v>0</v>
      </c>
      <c r="AE35" s="12">
        <f>Health!Z35</f>
        <v>57.933333333333323</v>
      </c>
      <c r="AF35" s="12">
        <f>Health!AF35</f>
        <v>8.4864401187726752</v>
      </c>
      <c r="AG35" s="160">
        <f>Health!AL35</f>
        <v>86.9</v>
      </c>
      <c r="AI35" s="12">
        <f>Travel!H35</f>
        <v>71.613422818791946</v>
      </c>
      <c r="AJ35" s="12">
        <f>Travel!R35</f>
        <v>55.724478659572071</v>
      </c>
      <c r="AK35" s="12">
        <f>Travel!X35</f>
        <v>62.902092050209212</v>
      </c>
      <c r="AL35" s="12">
        <f>Travel!AD35</f>
        <v>0.83165775401070008</v>
      </c>
      <c r="AM35" s="12">
        <f>Travel!AN35</f>
        <v>85.785909537784576</v>
      </c>
      <c r="AN35" s="12">
        <f>Travel!AT35</f>
        <v>68.856852791878183</v>
      </c>
      <c r="AO35" s="12">
        <f>Travel!AZ35</f>
        <v>13.025125628140703</v>
      </c>
      <c r="AP35" s="160">
        <f>Travel!BJ35</f>
        <v>63.610496769859679</v>
      </c>
      <c r="AR35" s="12">
        <f>Employment!H35</f>
        <v>64.751999999999995</v>
      </c>
      <c r="AS35" s="12">
        <f>Employment!N35</f>
        <v>42.6</v>
      </c>
      <c r="AT35" s="12">
        <f>Employment!T35</f>
        <v>0</v>
      </c>
      <c r="AU35" s="160">
        <f>Employment!AB35</f>
        <v>10.52089281905026</v>
      </c>
      <c r="AW35" s="12">
        <f>Environment!H35</f>
        <v>85.1</v>
      </c>
      <c r="AX35" s="12">
        <f>Environment!N35</f>
        <v>85.1</v>
      </c>
      <c r="AY35" s="12">
        <f>Environment!V35</f>
        <v>6.7596470936839097</v>
      </c>
      <c r="AZ35" s="12">
        <f>Environment!AD35</f>
        <v>23.265917045602038</v>
      </c>
      <c r="BA35" s="12">
        <f>Environment!AL35</f>
        <v>70.500928166887405</v>
      </c>
      <c r="BB35" s="12">
        <f>Environment!AR35</f>
        <v>5.3187499999999996</v>
      </c>
      <c r="BC35" s="160">
        <f>Environment!AZ35</f>
        <v>39.475885558118136</v>
      </c>
      <c r="BE35" s="12">
        <f>Education!J35</f>
        <v>0.18427492581096333</v>
      </c>
      <c r="BF35" s="12">
        <f>Education!T35</f>
        <v>46.621626497431549</v>
      </c>
      <c r="BG35" s="12">
        <f>Education!AB35</f>
        <v>8.1795542232323459</v>
      </c>
      <c r="BH35" s="12">
        <f>Education!AL35</f>
        <v>83.837846393975468</v>
      </c>
      <c r="BI35" s="160">
        <f>Education!AV35</f>
        <v>84.3</v>
      </c>
      <c r="BK35" s="12">
        <f>Entrepreneurship!H35</f>
        <v>12.01428571428572</v>
      </c>
      <c r="BL35" s="12">
        <f>Entrepreneurship!N35</f>
        <v>1.475438596491234</v>
      </c>
      <c r="BM35" s="12">
        <f>Entrepreneurship!T35</f>
        <v>5.5298630136986278</v>
      </c>
      <c r="BN35" s="12">
        <f>Entrepreneurship!Z35</f>
        <v>18.98385944014294</v>
      </c>
      <c r="BO35" s="160">
        <f>Entrepreneurship!AF35</f>
        <v>0</v>
      </c>
      <c r="BQ35" s="12">
        <f>'Public space'!J35</f>
        <v>0.75833334603946778</v>
      </c>
      <c r="BR35" s="12">
        <f>'Public space'!P35</f>
        <v>83.3</v>
      </c>
      <c r="BS35" s="160">
        <f>'Public space'!V35</f>
        <v>83.3</v>
      </c>
      <c r="BU35" s="12">
        <f>'Financial services'!H35</f>
        <v>18.876923076923077</v>
      </c>
      <c r="BV35" s="12">
        <f>'Financial services'!N35</f>
        <v>0</v>
      </c>
      <c r="BW35" s="12">
        <f>'Financial services'!T35</f>
        <v>81.8</v>
      </c>
      <c r="BX35" s="12">
        <f>'Financial services'!Z35</f>
        <v>81.8</v>
      </c>
      <c r="BY35" s="12">
        <f>'Financial services'!AF35</f>
        <v>81.8</v>
      </c>
      <c r="BZ35" s="160">
        <f>'Financial services'!AL35</f>
        <v>0</v>
      </c>
      <c r="CB35" s="12">
        <f>Diversity!H35</f>
        <v>0</v>
      </c>
      <c r="CC35" s="12">
        <f>Diversity!N35</f>
        <v>30.22818181818182</v>
      </c>
      <c r="CD35" s="12">
        <f>Diversity!T35</f>
        <v>24.330000000000002</v>
      </c>
      <c r="CE35" s="12">
        <f>Diversity!Z35</f>
        <v>17.813872832369935</v>
      </c>
      <c r="CF35" s="12">
        <f>Diversity!AF35</f>
        <v>27.669411764705877</v>
      </c>
      <c r="CG35" s="160">
        <f>Diversity!AL35</f>
        <v>49.714441535776615</v>
      </c>
      <c r="CI35" s="12">
        <f>'Digital access'!H35</f>
        <v>1.9238095238095227</v>
      </c>
      <c r="CJ35" s="12">
        <f>'Digital access'!R35</f>
        <v>64.06436068290769</v>
      </c>
      <c r="CK35" s="12">
        <f>'Digital access'!X35</f>
        <v>16.16</v>
      </c>
      <c r="CL35" s="12">
        <f>'Digital access'!AD35</f>
        <v>40.400000000000006</v>
      </c>
      <c r="CM35" s="12">
        <f>'Digital access'!AJ35</f>
        <v>53.86666666666666</v>
      </c>
      <c r="CN35" s="160">
        <f>'Digital access'!AP35</f>
        <v>60.6</v>
      </c>
      <c r="CP35" s="12">
        <f>Music!H35</f>
        <v>15.167465753424658</v>
      </c>
      <c r="CQ35" s="160">
        <f>Music!N35</f>
        <v>27.195</v>
      </c>
      <c r="CS35">
        <f>'Creative arts'!H35</f>
        <v>77.400000000000006</v>
      </c>
      <c r="CT35" s="160">
        <f>'Creative arts'!N35</f>
        <v>16.734375</v>
      </c>
      <c r="CV35" s="12">
        <f>Sports!H35</f>
        <v>46.892307692307696</v>
      </c>
      <c r="CW35" s="12">
        <f>Sports!N35</f>
        <v>76.2</v>
      </c>
      <c r="CX35" s="12">
        <f>Sports!X35</f>
        <v>69.901570345973596</v>
      </c>
      <c r="CY35" s="160">
        <f>Sports!AH35</f>
        <v>67.231344785969938</v>
      </c>
      <c r="DA35" s="12">
        <f>Film!H35</f>
        <v>31.30875</v>
      </c>
      <c r="DB35" s="12">
        <f>Film!R35</f>
        <v>52.229054287033975</v>
      </c>
      <c r="DC35" s="160">
        <f>Film!Z35</f>
        <v>7.1863498756259725</v>
      </c>
      <c r="DE35" s="12">
        <f ca="1">'Civic engagement'!H35</f>
        <v>45.3</v>
      </c>
      <c r="DF35" s="12">
        <f>'Civic engagement'!N35</f>
        <v>25.023969072164952</v>
      </c>
      <c r="DG35" s="12">
        <f>'Civic engagement'!T35</f>
        <v>26.54296875</v>
      </c>
      <c r="DH35" s="12">
        <f>'Civic engagement'!Z35</f>
        <v>2.8312499999999998</v>
      </c>
      <c r="DI35" s="160">
        <f>'Civic engagement'!AF35</f>
        <v>0</v>
      </c>
      <c r="DK35" s="12">
        <f>'Food and nightlife'!J35</f>
        <v>2.3153940660569545</v>
      </c>
      <c r="DL35" s="12">
        <f>'Food and nightlife'!P35</f>
        <v>6.2416666666666627</v>
      </c>
      <c r="DM35" s="12">
        <f>'Food and nightlife'!V35</f>
        <v>2.7740740740740786</v>
      </c>
      <c r="DN35" s="160">
        <f>'Food and nightlife'!AF35</f>
        <v>69.335615739251864</v>
      </c>
      <c r="DP35" s="12">
        <f>Fashion!H35</f>
        <v>1.3730769230769206</v>
      </c>
      <c r="DQ35" s="160">
        <f>Fashion!N35</f>
        <v>7.9333333333333353</v>
      </c>
      <c r="DS35" s="60">
        <v>18.3</v>
      </c>
    </row>
    <row r="36" spans="1:123" ht="15.75" customHeight="1" x14ac:dyDescent="0.2">
      <c r="A36" s="57" t="e">
        <f>VLOOKUP(B36,#REF!,2,FALSE)</f>
        <v>#REF!</v>
      </c>
      <c r="B36" s="64" t="s">
        <v>172</v>
      </c>
      <c r="C36" s="159">
        <f>Safety!H36</f>
        <v>49.333874999999999</v>
      </c>
      <c r="D36" s="12">
        <f>Safety!N36</f>
        <v>87.9</v>
      </c>
      <c r="E36" s="12">
        <f>Safety!T36</f>
        <v>24.486428571428561</v>
      </c>
      <c r="F36" s="160">
        <f>Safety!AB36</f>
        <v>85.943290008079032</v>
      </c>
      <c r="H36" s="12">
        <f>Affordability!H36</f>
        <v>40.570782608695659</v>
      </c>
      <c r="I36" s="12">
        <f>Affordability!R36</f>
        <v>68.783261048078444</v>
      </c>
      <c r="J36" s="12">
        <f>Affordability!X36</f>
        <v>79.128970331588121</v>
      </c>
      <c r="K36" s="12">
        <f>Affordability!AH36</f>
        <v>84.801411593814208</v>
      </c>
      <c r="L36" s="12">
        <f>Affordability!AR36</f>
        <v>82.351961003863522</v>
      </c>
      <c r="M36" s="12">
        <f>Affordability!BB36</f>
        <v>58.425302524505419</v>
      </c>
      <c r="N36" s="12">
        <f>Affordability!BL36</f>
        <v>0</v>
      </c>
      <c r="O36" s="160">
        <f>Affordability!BV36</f>
        <v>79.999957633372205</v>
      </c>
      <c r="Q36" s="12">
        <f>Transit!H36</f>
        <v>2.6983213429256652</v>
      </c>
      <c r="R36" s="12">
        <f>Transit!N36</f>
        <v>76.125</v>
      </c>
      <c r="S36" s="12">
        <f>Transit!V36</f>
        <v>0</v>
      </c>
      <c r="T36" s="12">
        <f>Transit!AD36</f>
        <v>0.70934292354019479</v>
      </c>
      <c r="U36" s="12">
        <f>Transit!AJ36</f>
        <v>60.301587301587304</v>
      </c>
      <c r="V36" s="12">
        <f>Transit!AP36</f>
        <v>59.93333333333333</v>
      </c>
      <c r="W36" s="12">
        <f>Transit!AV36</f>
        <v>87</v>
      </c>
      <c r="X36">
        <f>Transit!BB36</f>
        <v>87</v>
      </c>
      <c r="Y36" s="12">
        <f>Transit!BH36</f>
        <v>87</v>
      </c>
      <c r="Z36" s="160">
        <f>Transit!BR36</f>
        <v>84.084553934894998</v>
      </c>
      <c r="AB36" s="12">
        <f>Health!H36</f>
        <v>4.9727016885553521</v>
      </c>
      <c r="AC36" s="12">
        <f>Health!N36</f>
        <v>0.49515669515668925</v>
      </c>
      <c r="AD36" s="12">
        <f>Health!T36</f>
        <v>6.8605263157894836</v>
      </c>
      <c r="AE36" s="12">
        <f>Health!Z36</f>
        <v>57.933333333333323</v>
      </c>
      <c r="AF36" s="12">
        <f>Health!AF36</f>
        <v>0.91745298581324652</v>
      </c>
      <c r="AG36" s="160">
        <f>Health!AL36</f>
        <v>12.41428571428572</v>
      </c>
      <c r="AI36" s="12">
        <f>Travel!H36</f>
        <v>22.90469798657718</v>
      </c>
      <c r="AJ36" s="12">
        <f>Travel!R36</f>
        <v>58.159668684294374</v>
      </c>
      <c r="AK36" s="12">
        <f>Travel!X36</f>
        <v>45.549790794979081</v>
      </c>
      <c r="AL36" s="12">
        <f>Travel!AD36</f>
        <v>1.940534759358292</v>
      </c>
      <c r="AM36" s="12">
        <f>Travel!AN36</f>
        <v>85.587844824438761</v>
      </c>
      <c r="AN36" s="12">
        <f>Travel!AT36</f>
        <v>61.401015228426402</v>
      </c>
      <c r="AO36" s="12">
        <f>Travel!AZ36</f>
        <v>84.229145728643203</v>
      </c>
      <c r="AP36" s="160">
        <f>Travel!BJ36</f>
        <v>62.013796478492871</v>
      </c>
      <c r="AR36" s="12">
        <f>Employment!H36</f>
        <v>78.221714285714285</v>
      </c>
      <c r="AS36" s="12">
        <f>Employment!N36</f>
        <v>85.2</v>
      </c>
      <c r="AT36" s="12">
        <f>Employment!T36</f>
        <v>8.52</v>
      </c>
      <c r="AU36" s="160">
        <f>Employment!AB36</f>
        <v>12.916998309207511</v>
      </c>
      <c r="AW36" s="12">
        <f>Environment!H36</f>
        <v>28.366666666666664</v>
      </c>
      <c r="AX36" s="12">
        <f>Environment!N36</f>
        <v>56.733333333333327</v>
      </c>
      <c r="AY36" s="12">
        <f>Environment!V36</f>
        <v>3.6534214811242069</v>
      </c>
      <c r="AZ36" s="12">
        <f>Environment!AD36</f>
        <v>9.2787724620171286</v>
      </c>
      <c r="BA36" s="12">
        <f>Environment!AL36</f>
        <v>78.139441079809004</v>
      </c>
      <c r="BB36" s="12">
        <f>Environment!AR36</f>
        <v>23.934374999999999</v>
      </c>
      <c r="BC36" s="160">
        <f>Environment!AZ36</f>
        <v>67.230413731036322</v>
      </c>
      <c r="BE36" s="12">
        <f>Education!J36</f>
        <v>4.7631893730328896</v>
      </c>
      <c r="BF36" s="12">
        <f>Education!T36</f>
        <v>72.084289662184844</v>
      </c>
      <c r="BG36" s="12">
        <f>Education!AB36</f>
        <v>25.244554910664537</v>
      </c>
      <c r="BH36" s="12">
        <f>Education!AL36</f>
        <v>81.777890274633251</v>
      </c>
      <c r="BI36" s="160">
        <f>Education!AV36</f>
        <v>0</v>
      </c>
      <c r="BK36" s="12">
        <f>Entrepreneurship!H36</f>
        <v>6.0071428571428536</v>
      </c>
      <c r="BL36" s="12">
        <f>Entrepreneurship!N36</f>
        <v>1.475438596491234</v>
      </c>
      <c r="BM36" s="12">
        <f>Entrepreneurship!T36</f>
        <v>14.976712328767128</v>
      </c>
      <c r="BN36" s="12">
        <f>Entrepreneurship!Z36</f>
        <v>17.230732578916022</v>
      </c>
      <c r="BO36" s="160">
        <f>Entrepreneurship!AF36</f>
        <v>42.05</v>
      </c>
      <c r="BQ36" s="12">
        <f>'Public space'!J36</f>
        <v>5.7047632446663069E-2</v>
      </c>
      <c r="BR36" s="12">
        <f>'Public space'!P36</f>
        <v>3.8185985592665998E-2</v>
      </c>
      <c r="BS36" s="160">
        <f>'Public space'!V36</f>
        <v>4.4563786008230482</v>
      </c>
      <c r="BU36" s="12">
        <f>'Financial services'!H36</f>
        <v>18.876923076923077</v>
      </c>
      <c r="BV36" s="12">
        <f>'Financial services'!N36</f>
        <v>38.494117647058815</v>
      </c>
      <c r="BW36" s="12">
        <f>'Financial services'!T36</f>
        <v>8.6184842883548924</v>
      </c>
      <c r="BX36" s="12">
        <f>'Financial services'!Z36</f>
        <v>11.538539042821153</v>
      </c>
      <c r="BY36" s="12">
        <f>'Financial services'!AF36</f>
        <v>22.041916167664677</v>
      </c>
      <c r="BZ36" s="160">
        <f>'Financial services'!AL36</f>
        <v>81.8</v>
      </c>
      <c r="CB36" s="12">
        <f>Diversity!H36</f>
        <v>3.1192307692307639</v>
      </c>
      <c r="CC36" s="12">
        <f>Diversity!N36</f>
        <v>19.169090909090915</v>
      </c>
      <c r="CD36" s="12">
        <f>Diversity!T36</f>
        <v>32.440000000000005</v>
      </c>
      <c r="CE36" s="12">
        <f>Diversity!Z36</f>
        <v>0</v>
      </c>
      <c r="CF36" s="12">
        <f>Diversity!AF36</f>
        <v>20.036470588235293</v>
      </c>
      <c r="CG36" s="160">
        <f>Diversity!AL36</f>
        <v>33.013219895287939</v>
      </c>
      <c r="CI36" s="12">
        <f>'Digital access'!H36</f>
        <v>15.390476190476194</v>
      </c>
      <c r="CJ36" s="12">
        <f>'Digital access'!R36</f>
        <v>44.130934355085138</v>
      </c>
      <c r="CK36" s="12">
        <f>'Digital access'!X36</f>
        <v>24.240000000000002</v>
      </c>
      <c r="CL36" s="12">
        <f>'Digital access'!AD36</f>
        <v>0</v>
      </c>
      <c r="CM36" s="12">
        <f>'Digital access'!AJ36</f>
        <v>67.333333333333329</v>
      </c>
      <c r="CN36" s="160">
        <f>'Digital access'!AP36</f>
        <v>20.200000000000003</v>
      </c>
      <c r="CP36" s="12">
        <f>Music!H36</f>
        <v>1.3304794520548009</v>
      </c>
      <c r="CQ36" s="160">
        <f>Music!N36</f>
        <v>5.8275000000000006</v>
      </c>
      <c r="CS36">
        <f>'Creative arts'!H36</f>
        <v>77.400000000000006</v>
      </c>
      <c r="CT36" s="160">
        <f>'Creative arts'!N36</f>
        <v>17.849999999999998</v>
      </c>
      <c r="CV36" s="12">
        <f>Sports!H36</f>
        <v>14.653846153846152</v>
      </c>
      <c r="CW36" s="12">
        <f>Sports!N36</f>
        <v>5.7873417721518976</v>
      </c>
      <c r="CX36" s="12">
        <f>Sports!X36</f>
        <v>69.711955917292684</v>
      </c>
      <c r="CY36" s="160">
        <f>Sports!AH36</f>
        <v>68.804869797637565</v>
      </c>
      <c r="DA36" s="12">
        <f>Film!H36</f>
        <v>6.6412500000000003</v>
      </c>
      <c r="DB36" s="12">
        <f>Film!R36</f>
        <v>52.362323932906293</v>
      </c>
      <c r="DC36" s="160">
        <f>Film!Z36</f>
        <v>1.3475697374519444</v>
      </c>
      <c r="DE36" s="12">
        <f ca="1">'Civic engagement'!H36</f>
        <v>45.3</v>
      </c>
      <c r="DF36" s="12">
        <f>'Civic engagement'!N36</f>
        <v>47.206958762886586</v>
      </c>
      <c r="DG36" s="12">
        <f>'Civic engagement'!T36</f>
        <v>3.5390625</v>
      </c>
      <c r="DH36" s="12">
        <f>'Civic engagement'!Z36</f>
        <v>0</v>
      </c>
      <c r="DI36" s="160">
        <f>'Civic engagement'!AF36</f>
        <v>0</v>
      </c>
      <c r="DK36" s="12">
        <f>'Food and nightlife'!J36</f>
        <v>2.3053158626037917</v>
      </c>
      <c r="DL36" s="12">
        <f>'Food and nightlife'!P36</f>
        <v>21.845833333333328</v>
      </c>
      <c r="DM36" s="12">
        <f>'Food and nightlife'!V36</f>
        <v>3.6987654320987713</v>
      </c>
      <c r="DN36" s="160">
        <f>'Food and nightlife'!AF36</f>
        <v>67.273707963093074</v>
      </c>
      <c r="DP36" s="12">
        <f>Fashion!H36</f>
        <v>56.296153846153842</v>
      </c>
      <c r="DQ36" s="160">
        <f>Fashion!N36</f>
        <v>0</v>
      </c>
      <c r="DS36" s="60">
        <v>30</v>
      </c>
    </row>
    <row r="37" spans="1:123" ht="15.75" customHeight="1" x14ac:dyDescent="0.2">
      <c r="A37" s="40" t="e">
        <f>VLOOKUP(B37,#REF!,2,FALSE)</f>
        <v>#REF!</v>
      </c>
      <c r="B37" s="53" t="s">
        <v>173</v>
      </c>
      <c r="C37" s="159">
        <f>Safety!H37</f>
        <v>36.917999999999999</v>
      </c>
      <c r="D37" s="12">
        <f>Safety!N37</f>
        <v>64.167000000000002</v>
      </c>
      <c r="E37" s="12">
        <f>Safety!T37</f>
        <v>39.868928571428576</v>
      </c>
      <c r="F37" s="160">
        <f>Safety!AB37</f>
        <v>27.05699990565898</v>
      </c>
      <c r="H37" s="12">
        <f>Affordability!H37</f>
        <v>30.504347826086967</v>
      </c>
      <c r="I37" s="12">
        <f>Affordability!R37</f>
        <v>74.230966327818606</v>
      </c>
      <c r="J37" s="12">
        <f>Affordability!X37</f>
        <v>78.975916230366479</v>
      </c>
      <c r="K37" s="12">
        <f>Affordability!AH37</f>
        <v>83.772928294522913</v>
      </c>
      <c r="L37" s="12">
        <f>Affordability!AR37</f>
        <v>81.41509709296632</v>
      </c>
      <c r="M37" s="12">
        <f>Affordability!BB37</f>
        <v>49.810940355383977</v>
      </c>
      <c r="N37" s="12">
        <f>Affordability!BL37</f>
        <v>79.548544841766699</v>
      </c>
      <c r="O37" s="160">
        <f>Affordability!BV37</f>
        <v>81.943770849870774</v>
      </c>
      <c r="Q37" s="12">
        <f>Transit!H37</f>
        <v>3.7090327737809781</v>
      </c>
      <c r="R37" s="12">
        <f>Transit!N37</f>
        <v>12.946428571428569</v>
      </c>
      <c r="S37" s="12">
        <f>Transit!V37</f>
        <v>0</v>
      </c>
      <c r="T37" s="12">
        <f>Transit!AD37</f>
        <v>3.5928125000000111</v>
      </c>
      <c r="U37" s="12">
        <f>Transit!AJ37</f>
        <v>51.095238095238102</v>
      </c>
      <c r="V37" s="12">
        <f>Transit!AP37</f>
        <v>55.354385964912282</v>
      </c>
      <c r="W37" s="12">
        <f>Transit!AV37</f>
        <v>0</v>
      </c>
      <c r="X37">
        <f>Transit!BB37</f>
        <v>87</v>
      </c>
      <c r="Y37" s="12">
        <f>Transit!BH37</f>
        <v>13.406465938041865</v>
      </c>
      <c r="Z37" s="160">
        <f>Transit!BR37</f>
        <v>73.26847365233192</v>
      </c>
      <c r="AB37" s="12">
        <f>Health!H37</f>
        <v>3.1792682926829374</v>
      </c>
      <c r="AC37" s="12">
        <f>Health!N37</f>
        <v>1.4854700854700802</v>
      </c>
      <c r="AD37" s="12">
        <f>Health!T37</f>
        <v>26.679824561403514</v>
      </c>
      <c r="AE37" s="12">
        <f>Health!Z37</f>
        <v>50.691666666666663</v>
      </c>
      <c r="AF37" s="12">
        <f>Health!AF37</f>
        <v>0</v>
      </c>
      <c r="AG37" s="160">
        <f>Health!AL37</f>
        <v>2.0690476190476179</v>
      </c>
      <c r="AI37" s="12">
        <f>Travel!H37</f>
        <v>14.786577181208045</v>
      </c>
      <c r="AJ37" s="12">
        <f>Travel!R37</f>
        <v>75.38630136986302</v>
      </c>
      <c r="AK37" s="12">
        <f>Travel!X37</f>
        <v>67.240167364016727</v>
      </c>
      <c r="AL37" s="12">
        <f>Travel!AD37</f>
        <v>1.940534759358292</v>
      </c>
      <c r="AM37" s="12">
        <f>Travel!AN37</f>
        <v>85.934826076121354</v>
      </c>
      <c r="AN37" s="12">
        <f>Travel!AT37</f>
        <v>77.628426395939087</v>
      </c>
      <c r="AO37" s="12">
        <f>Travel!AZ37</f>
        <v>3.4733668341708541</v>
      </c>
      <c r="AP37" s="160">
        <f>Travel!BJ37</f>
        <v>56.899903612562667</v>
      </c>
      <c r="AR37" s="12">
        <f>Employment!H37</f>
        <v>38.948571428571427</v>
      </c>
      <c r="AS37" s="12">
        <f>Employment!N37</f>
        <v>42.6</v>
      </c>
      <c r="AT37" s="12">
        <f>Employment!T37</f>
        <v>4.26</v>
      </c>
      <c r="AU37" s="160">
        <f>Employment!AB37</f>
        <v>25.607505859360973</v>
      </c>
      <c r="AW37" s="12">
        <f>Environment!H37</f>
        <v>56.733333333333327</v>
      </c>
      <c r="AX37" s="12">
        <f>Environment!N37</f>
        <v>70.916666666666657</v>
      </c>
      <c r="AY37" s="12">
        <f>Environment!V37</f>
        <v>0.49126960954118137</v>
      </c>
      <c r="AZ37" s="12">
        <f>Environment!AD37</f>
        <v>11.318956091234298</v>
      </c>
      <c r="BA37" s="12">
        <f>Environment!AL37</f>
        <v>83.780222851492042</v>
      </c>
      <c r="BB37" s="12">
        <f>Environment!AR37</f>
        <v>13.296875</v>
      </c>
      <c r="BC37" s="160">
        <f>Environment!AZ37</f>
        <v>75.978231577560834</v>
      </c>
      <c r="BE37" s="12">
        <f>Education!J37</f>
        <v>9.5846868466037325</v>
      </c>
      <c r="BF37" s="12">
        <f>Education!T37</f>
        <v>70.010389303343942</v>
      </c>
      <c r="BG37" s="12">
        <f>Education!AB37</f>
        <v>5.0314160594871007</v>
      </c>
      <c r="BH37" s="12">
        <f>Education!AL37</f>
        <v>83.853712730233127</v>
      </c>
      <c r="BI37" s="160">
        <f>Education!AV37</f>
        <v>76.636817777777765</v>
      </c>
      <c r="BK37" s="12">
        <f>Entrepreneurship!H37</f>
        <v>12.01428571428572</v>
      </c>
      <c r="BL37" s="12">
        <f>Entrepreneurship!N37</f>
        <v>5.1640350877193013</v>
      </c>
      <c r="BM37" s="12">
        <f>Entrepreneurship!T37</f>
        <v>53.455342465753432</v>
      </c>
      <c r="BN37" s="12">
        <f>Entrepreneurship!Z37</f>
        <v>18.98385944014294</v>
      </c>
      <c r="BO37" s="160">
        <f>Entrepreneurship!AF37</f>
        <v>0</v>
      </c>
      <c r="BQ37" s="12">
        <f>'Public space'!J37</f>
        <v>0.54889036295431282</v>
      </c>
      <c r="BR37" s="12">
        <f>'Public space'!P37</f>
        <v>0.12546823837590595</v>
      </c>
      <c r="BS37" s="160">
        <f>'Public space'!V37</f>
        <v>0</v>
      </c>
      <c r="BU37" s="12">
        <f>'Financial services'!H37</f>
        <v>18.876923076923077</v>
      </c>
      <c r="BV37" s="12">
        <f>'Financial services'!N37</f>
        <v>0</v>
      </c>
      <c r="BW37" s="12">
        <f>'Financial services'!T37</f>
        <v>6.6528650646950034</v>
      </c>
      <c r="BX37" s="12">
        <f>'Financial services'!Z37</f>
        <v>2.4725440806045329</v>
      </c>
      <c r="BY37" s="12">
        <f>'Financial services'!AF37</f>
        <v>4.8982035928143768</v>
      </c>
      <c r="BZ37" s="160">
        <f>'Financial services'!AL37</f>
        <v>0</v>
      </c>
      <c r="CB37" s="12">
        <f>Diversity!H37</f>
        <v>3.1192307692307639</v>
      </c>
      <c r="CC37" s="12">
        <f>Diversity!N37</f>
        <v>22.118181818181824</v>
      </c>
      <c r="CD37" s="12">
        <f>Diversity!T37</f>
        <v>0</v>
      </c>
      <c r="CE37" s="12">
        <f>Diversity!Z37</f>
        <v>20.157803468208087</v>
      </c>
      <c r="CF37" s="12">
        <f>Diversity!AF37</f>
        <v>21.944705882352945</v>
      </c>
      <c r="CG37" s="160">
        <f>Diversity!AL37</f>
        <v>61.426527050610822</v>
      </c>
      <c r="CI37" s="12">
        <f>'Digital access'!H37</f>
        <v>1.9238095238095227</v>
      </c>
      <c r="CJ37" s="12">
        <f>'Digital access'!R37</f>
        <v>45.841162217461623</v>
      </c>
      <c r="CK37" s="12">
        <f>'Digital access'!X37</f>
        <v>16.16</v>
      </c>
      <c r="CL37" s="12">
        <f>'Digital access'!AD37</f>
        <v>80.800000000000011</v>
      </c>
      <c r="CM37" s="12">
        <f>'Digital access'!AJ37</f>
        <v>67.333333333333329</v>
      </c>
      <c r="CN37" s="160">
        <f>'Digital access'!AP37</f>
        <v>20.200000000000003</v>
      </c>
      <c r="CP37" s="12">
        <f>Music!H37</f>
        <v>5.5880136986301441</v>
      </c>
      <c r="CQ37" s="160">
        <f>Music!N37</f>
        <v>3.8850000000000002</v>
      </c>
      <c r="CS37">
        <f>'Creative arts'!H37</f>
        <v>77.400000000000006</v>
      </c>
      <c r="CT37" s="160">
        <f>'Creative arts'!N37</f>
        <v>6.6937499999999996</v>
      </c>
      <c r="CV37" s="12">
        <f>Sports!H37</f>
        <v>22.508307692307692</v>
      </c>
      <c r="CW37" s="12">
        <f>Sports!N37</f>
        <v>5.7873417721518976</v>
      </c>
      <c r="CX37" s="12">
        <f>Sports!X37</f>
        <v>73.243158691195276</v>
      </c>
      <c r="CY37" s="160">
        <f>Sports!AH37</f>
        <v>71.173887225221208</v>
      </c>
      <c r="DA37" s="12">
        <f>Film!H37</f>
        <v>4.7437500000000004</v>
      </c>
      <c r="DB37" s="12">
        <f>Film!R37</f>
        <v>59.122356504143603</v>
      </c>
      <c r="DC37" s="160">
        <f>Film!Z37</f>
        <v>0.30545122526447849</v>
      </c>
      <c r="DE37" s="12">
        <f ca="1">'Civic engagement'!H37</f>
        <v>45.3</v>
      </c>
      <c r="DF37" s="12">
        <f>'Civic engagement'!N37</f>
        <v>28.798969072164944</v>
      </c>
      <c r="DG37" s="12">
        <f>'Civic engagement'!T37</f>
        <v>11.796875</v>
      </c>
      <c r="DH37" s="12">
        <f>'Civic engagement'!Z37</f>
        <v>1.8875</v>
      </c>
      <c r="DI37" s="160">
        <f>'Civic engagement'!AF37</f>
        <v>0</v>
      </c>
      <c r="DK37" s="12">
        <f>'Food and nightlife'!J37</f>
        <v>0.17410688792885068</v>
      </c>
      <c r="DL37" s="12">
        <f>'Food and nightlife'!P37</f>
        <v>49.933333333333323</v>
      </c>
      <c r="DM37" s="12">
        <f>'Food and nightlife'!V37</f>
        <v>3.6987654320987713</v>
      </c>
      <c r="DN37" s="160">
        <f>'Food and nightlife'!AF37</f>
        <v>68.216954437859101</v>
      </c>
      <c r="DP37" s="12">
        <f>Fashion!H37</f>
        <v>0</v>
      </c>
      <c r="DQ37" s="160">
        <f>Fashion!N37</f>
        <v>0</v>
      </c>
      <c r="DS37" s="60">
        <v>27.55</v>
      </c>
    </row>
    <row r="38" spans="1:123" ht="15.75" customHeight="1" x14ac:dyDescent="0.2">
      <c r="A38" s="57" t="e">
        <f>VLOOKUP(B38,#REF!,2,FALSE)</f>
        <v>#REF!</v>
      </c>
      <c r="B38" s="64" t="s">
        <v>174</v>
      </c>
      <c r="C38" s="159">
        <f>Safety!H38</f>
        <v>49.333874999999999</v>
      </c>
      <c r="D38" s="12">
        <f>Safety!N38</f>
        <v>87.9</v>
      </c>
      <c r="E38" s="12">
        <f>Safety!T38</f>
        <v>24.486428571428561</v>
      </c>
      <c r="F38" s="160">
        <f>Safety!AB38</f>
        <v>84.511830682145373</v>
      </c>
      <c r="H38" s="12">
        <f>Affordability!H38</f>
        <v>40.036956521739135</v>
      </c>
      <c r="I38" s="12">
        <f>Affordability!R38</f>
        <v>80.900636169287239</v>
      </c>
      <c r="J38" s="12">
        <f>Affordability!X38</f>
        <v>79.128970331588121</v>
      </c>
      <c r="K38" s="12">
        <f>Affordability!AH38</f>
        <v>86.24102791871357</v>
      </c>
      <c r="L38" s="12">
        <f>Affordability!AR38</f>
        <v>83.945034824979331</v>
      </c>
      <c r="M38" s="12">
        <f>Affordability!BB38</f>
        <v>79.394376772790267</v>
      </c>
      <c r="N38" s="12">
        <f>Affordability!BL38</f>
        <v>61.251067688937582</v>
      </c>
      <c r="O38" s="160">
        <f>Affordability!BV38</f>
        <v>83.615989361320146</v>
      </c>
      <c r="Q38" s="12">
        <f>Transit!H38</f>
        <v>4.4044764188649168</v>
      </c>
      <c r="R38" s="12">
        <f>Transit!N38</f>
        <v>66.15625</v>
      </c>
      <c r="S38" s="12">
        <f>Transit!V38</f>
        <v>5.6214869947427672E-2</v>
      </c>
      <c r="T38" s="12">
        <f>Transit!AD38</f>
        <v>0.24433061826145702</v>
      </c>
      <c r="U38" s="12">
        <f>Transit!AJ38</f>
        <v>40.968253968253975</v>
      </c>
      <c r="V38" s="12">
        <f>Transit!AP38</f>
        <v>58.305263157894736</v>
      </c>
      <c r="W38" s="12">
        <f>Transit!AV38</f>
        <v>61.222222222222229</v>
      </c>
      <c r="X38">
        <f>Transit!BB38</f>
        <v>0</v>
      </c>
      <c r="Y38" s="12">
        <f>Transit!BH38</f>
        <v>35.520866234841947</v>
      </c>
      <c r="Z38" s="160">
        <f>Transit!BR38</f>
        <v>84.592853671284274</v>
      </c>
      <c r="AB38" s="12">
        <f>Health!H38</f>
        <v>10.230722326454037</v>
      </c>
      <c r="AC38" s="12">
        <f>Health!N38</f>
        <v>0</v>
      </c>
      <c r="AD38" s="12">
        <f>Health!T38</f>
        <v>67.08070175438597</v>
      </c>
      <c r="AE38" s="12">
        <f>Health!Z38</f>
        <v>57.933333333333323</v>
      </c>
      <c r="AF38" s="12">
        <f>Health!AF38</f>
        <v>0.91745298581324652</v>
      </c>
      <c r="AG38" s="160">
        <f>Health!AL38</f>
        <v>12.41428571428572</v>
      </c>
      <c r="AI38" s="12">
        <f>Travel!H38</f>
        <v>28.123489932885906</v>
      </c>
      <c r="AJ38" s="12">
        <f>Travel!R38</f>
        <v>79.854999558108702</v>
      </c>
      <c r="AK38" s="12">
        <f>Travel!X38</f>
        <v>70.493723849372387</v>
      </c>
      <c r="AL38" s="12">
        <f>Travel!AD38</f>
        <v>7.8545454545454563</v>
      </c>
      <c r="AM38" s="12">
        <f>Travel!AN38</f>
        <v>84.753165059648595</v>
      </c>
      <c r="AN38" s="12">
        <f>Travel!AT38</f>
        <v>79.821319796954313</v>
      </c>
      <c r="AO38" s="12">
        <f>Travel!AZ38</f>
        <v>1.7366834170854271</v>
      </c>
      <c r="AP38" s="160">
        <f>Travel!BJ38</f>
        <v>82.003720902175175</v>
      </c>
      <c r="AR38" s="12">
        <f>Employment!H38</f>
        <v>62.074285714285715</v>
      </c>
      <c r="AS38" s="12">
        <f>Employment!N38</f>
        <v>42.6</v>
      </c>
      <c r="AT38" s="12">
        <f>Employment!T38</f>
        <v>2.13</v>
      </c>
      <c r="AU38" s="160">
        <f>Employment!AB38</f>
        <v>20.615887306956818</v>
      </c>
      <c r="AW38" s="12">
        <f>Environment!H38</f>
        <v>28.366666666666664</v>
      </c>
      <c r="AX38" s="12">
        <f>Environment!N38</f>
        <v>56.733333333333327</v>
      </c>
      <c r="AY38" s="12">
        <f>Environment!V38</f>
        <v>3.6534214811242069</v>
      </c>
      <c r="AZ38" s="12">
        <f>Environment!AD38</f>
        <v>7.7339316133364582</v>
      </c>
      <c r="BA38" s="12">
        <f>Environment!AL38</f>
        <v>81.643608699084012</v>
      </c>
      <c r="BB38" s="12">
        <f>Environment!AR38</f>
        <v>23.934374999999999</v>
      </c>
      <c r="BC38" s="160">
        <f>Environment!AZ38</f>
        <v>39.328465781909415</v>
      </c>
      <c r="BE38" s="12">
        <f>Education!J38</f>
        <v>0</v>
      </c>
      <c r="BF38" s="12">
        <f>Education!T38</f>
        <v>74.458285189149038</v>
      </c>
      <c r="BG38" s="12">
        <f>Education!AB38</f>
        <v>2.4465789773423916</v>
      </c>
      <c r="BH38" s="12">
        <f>Education!AL38</f>
        <v>81.891772725315434</v>
      </c>
      <c r="BI38" s="160">
        <f>Education!AV38</f>
        <v>84.3</v>
      </c>
      <c r="BK38" s="12">
        <f>Entrepreneurship!H38</f>
        <v>6.0071428571428536</v>
      </c>
      <c r="BL38" s="12">
        <f>Entrepreneurship!N38</f>
        <v>1.475438596491234</v>
      </c>
      <c r="BM38" s="12">
        <f>Entrepreneurship!T38</f>
        <v>14.976712328767128</v>
      </c>
      <c r="BN38" s="12">
        <f>Entrepreneurship!Z38</f>
        <v>72.629541393686722</v>
      </c>
      <c r="BO38" s="160">
        <f>Entrepreneurship!AF38</f>
        <v>0</v>
      </c>
      <c r="BQ38" s="12">
        <f>'Public space'!J38</f>
        <v>6.1234440423514939E-2</v>
      </c>
      <c r="BR38" s="12">
        <f>'Public space'!P38</f>
        <v>0.37094957432875203</v>
      </c>
      <c r="BS38" s="160">
        <f>'Public space'!V38</f>
        <v>6.3417695473250983</v>
      </c>
      <c r="BU38" s="12">
        <f>'Financial services'!H38</f>
        <v>18.876923076923077</v>
      </c>
      <c r="BV38" s="12">
        <f>'Financial services'!N38</f>
        <v>38.494117647058815</v>
      </c>
      <c r="BW38" s="12">
        <f>'Financial services'!T38</f>
        <v>9.3744916820702375</v>
      </c>
      <c r="BX38" s="12">
        <f>'Financial services'!Z38</f>
        <v>11.950629722921908</v>
      </c>
      <c r="BY38" s="12">
        <f>'Financial services'!AF38</f>
        <v>23.021556886227554</v>
      </c>
      <c r="BZ38" s="160">
        <f>'Financial services'!AL38</f>
        <v>81.8</v>
      </c>
      <c r="CB38" s="12">
        <f>Diversity!H38</f>
        <v>3.1192307692307639</v>
      </c>
      <c r="CC38" s="12">
        <f>Diversity!N38</f>
        <v>28.016363636363639</v>
      </c>
      <c r="CD38" s="12">
        <f>Diversity!T38</f>
        <v>32.440000000000005</v>
      </c>
      <c r="CE38" s="12">
        <f>Diversity!Z38</f>
        <v>0</v>
      </c>
      <c r="CF38" s="12">
        <f>Diversity!AF38</f>
        <v>43.889411764705883</v>
      </c>
      <c r="CG38" s="160">
        <f>Diversity!AL38</f>
        <v>33.013219895287939</v>
      </c>
      <c r="CI38" s="12">
        <f>'Digital access'!H38</f>
        <v>11.542857142857148</v>
      </c>
      <c r="CJ38" s="12">
        <f>'Digital access'!R38</f>
        <v>56.180439249090476</v>
      </c>
      <c r="CK38" s="12">
        <f>'Digital access'!X38</f>
        <v>24.240000000000002</v>
      </c>
      <c r="CL38" s="12">
        <f>'Digital access'!AD38</f>
        <v>0</v>
      </c>
      <c r="CM38" s="12">
        <f>'Digital access'!AJ38</f>
        <v>67.333333333333329</v>
      </c>
      <c r="CN38" s="160">
        <f>'Digital access'!AP38</f>
        <v>20.200000000000003</v>
      </c>
      <c r="CP38" s="12">
        <f>Music!H38</f>
        <v>1.3304794520548009</v>
      </c>
      <c r="CQ38" s="160">
        <f>Music!N38</f>
        <v>8.7412500000000009</v>
      </c>
      <c r="CS38">
        <f>'Creative arts'!H38</f>
        <v>77.400000000000006</v>
      </c>
      <c r="CT38" s="160">
        <f>'Creative arts'!N38</f>
        <v>23.428124999999998</v>
      </c>
      <c r="CV38" s="12">
        <f>Sports!H38</f>
        <v>14.653846153846152</v>
      </c>
      <c r="CW38" s="12">
        <f>Sports!N38</f>
        <v>3.8582278481012646</v>
      </c>
      <c r="CX38" s="12">
        <f>Sports!X38</f>
        <v>70.162165851682204</v>
      </c>
      <c r="CY38" s="160">
        <f>Sports!AH38</f>
        <v>72.95314680648886</v>
      </c>
      <c r="DA38" s="12">
        <f>Film!H38</f>
        <v>11.385</v>
      </c>
      <c r="DB38" s="12">
        <f>Film!R38</f>
        <v>58.990877600762559</v>
      </c>
      <c r="DC38" s="160">
        <f>Film!Z38</f>
        <v>4.7450757230477425</v>
      </c>
      <c r="DE38" s="12">
        <f ca="1">'Civic engagement'!H38</f>
        <v>45.3</v>
      </c>
      <c r="DF38" s="12">
        <f>'Civic engagement'!N38</f>
        <v>52.149484536082468</v>
      </c>
      <c r="DG38" s="12">
        <f>'Civic engagement'!T38</f>
        <v>2.359375</v>
      </c>
      <c r="DH38" s="12">
        <f>'Civic engagement'!Z38</f>
        <v>0</v>
      </c>
      <c r="DI38" s="160">
        <f>'Civic engagement'!AF38</f>
        <v>0</v>
      </c>
      <c r="DK38" s="12">
        <f>'Food and nightlife'!J38</f>
        <v>0.5602365509290419</v>
      </c>
      <c r="DL38" s="12">
        <f>'Food and nightlife'!P38</f>
        <v>9.3625000000000007</v>
      </c>
      <c r="DM38" s="12">
        <f>'Food and nightlife'!V38</f>
        <v>5.5481481481481572</v>
      </c>
      <c r="DN38" s="160">
        <f>'Food and nightlife'!AF38</f>
        <v>69.057422851010031</v>
      </c>
      <c r="DP38" s="12">
        <f>Fashion!H38</f>
        <v>23.342307692307692</v>
      </c>
      <c r="DQ38" s="160">
        <f>Fashion!N38</f>
        <v>0</v>
      </c>
      <c r="DS38" s="60">
        <v>30.38</v>
      </c>
    </row>
    <row r="39" spans="1:123" ht="15.75" customHeight="1" x14ac:dyDescent="0.2">
      <c r="A39" s="83" t="e">
        <f>VLOOKUP(B39,#REF!,2,FALSE)</f>
        <v>#REF!</v>
      </c>
      <c r="B39" s="84" t="s">
        <v>175</v>
      </c>
      <c r="C39" s="159">
        <f>Safety!H39</f>
        <v>73.945875000000001</v>
      </c>
      <c r="D39" s="12">
        <f>Safety!N39</f>
        <v>87.9</v>
      </c>
      <c r="E39" s="12">
        <f>Safety!T39</f>
        <v>52.74</v>
      </c>
      <c r="F39" s="160">
        <f>Safety!AB39</f>
        <v>83.639920579180696</v>
      </c>
      <c r="H39" s="12">
        <f>Affordability!H39</f>
        <v>53.840173913043479</v>
      </c>
      <c r="I39" s="12">
        <f>Affordability!R39</f>
        <v>83.952871199905601</v>
      </c>
      <c r="J39" s="12">
        <f>Affordability!X39</f>
        <v>53.721989528795802</v>
      </c>
      <c r="K39" s="12">
        <f>Affordability!AH39</f>
        <v>84.389747830432825</v>
      </c>
      <c r="L39" s="12">
        <f>Affordability!AR39</f>
        <v>87.352482274142631</v>
      </c>
      <c r="M39" s="12">
        <f>Affordability!BB39</f>
        <v>78.790060542928998</v>
      </c>
      <c r="N39" s="12">
        <f>Affordability!BL39</f>
        <v>81.52883577896803</v>
      </c>
      <c r="O39" s="160">
        <f>Affordability!BV39</f>
        <v>87.258960464955834</v>
      </c>
      <c r="Q39" s="12">
        <f>Transit!H39</f>
        <v>26.890487609912071</v>
      </c>
      <c r="R39" s="12">
        <f>Transit!N39</f>
        <v>87</v>
      </c>
      <c r="S39" s="12">
        <f>Transit!V39</f>
        <v>15.36709628678263</v>
      </c>
      <c r="T39" s="12">
        <f>Transit!AD39</f>
        <v>13.043829198473283</v>
      </c>
      <c r="U39" s="12">
        <f>Transit!AJ39</f>
        <v>50.17460317460317</v>
      </c>
      <c r="V39" s="12">
        <f>Transit!AP39</f>
        <v>56.880701754385974</v>
      </c>
      <c r="W39" s="12">
        <f>Transit!AV39</f>
        <v>72.822222222222223</v>
      </c>
      <c r="X39">
        <f>Transit!BB39</f>
        <v>87</v>
      </c>
      <c r="Y39" s="12">
        <f>Transit!BH39</f>
        <v>33.511500443294707</v>
      </c>
      <c r="Z39" s="160">
        <f>Transit!BR39</f>
        <v>86.00255256554469</v>
      </c>
      <c r="AB39" s="12">
        <f>Health!H39</f>
        <v>2.0787523452157597</v>
      </c>
      <c r="AC39" s="12">
        <f>Health!N39</f>
        <v>2.9709401709401728</v>
      </c>
      <c r="AD39" s="12">
        <f>Health!T39</f>
        <v>20.581578947368424</v>
      </c>
      <c r="AE39" s="12">
        <f>Health!Z39</f>
        <v>86.9</v>
      </c>
      <c r="AF39" s="12">
        <f>Health!AF39</f>
        <v>5.562058726492892</v>
      </c>
      <c r="AG39" s="160">
        <f>Health!AL39</f>
        <v>49.657142857142858</v>
      </c>
      <c r="AI39" s="12">
        <f>Travel!H39</f>
        <v>64.075167785234896</v>
      </c>
      <c r="AJ39" s="12">
        <f>Travel!R39</f>
        <v>86.197103718199614</v>
      </c>
      <c r="AK39" s="12">
        <f>Travel!X39</f>
        <v>82.423430962343105</v>
      </c>
      <c r="AL39" s="12">
        <f>Travel!AD39</f>
        <v>1.2012834224598932</v>
      </c>
      <c r="AM39" s="12">
        <f>Travel!AN39</f>
        <v>86.217481210466801</v>
      </c>
      <c r="AN39" s="12">
        <f>Travel!AT39</f>
        <v>76.312690355329948</v>
      </c>
      <c r="AO39" s="12">
        <f>Travel!AZ39</f>
        <v>24.313567839195976</v>
      </c>
      <c r="AP39" s="160">
        <f>Travel!BJ39</f>
        <v>81.373077681305858</v>
      </c>
      <c r="AR39" s="12">
        <f>Employment!H39</f>
        <v>58.42285714285714</v>
      </c>
      <c r="AS39" s="12">
        <f>Employment!N39</f>
        <v>85.2</v>
      </c>
      <c r="AT39" s="12">
        <f>Employment!T39</f>
        <v>31.95</v>
      </c>
      <c r="AU39" s="160">
        <f>Employment!AB39</f>
        <v>47.991669913988268</v>
      </c>
      <c r="AW39" s="12">
        <f>Environment!H39</f>
        <v>85.1</v>
      </c>
      <c r="AX39" s="12">
        <f>Environment!N39</f>
        <v>85.1</v>
      </c>
      <c r="AY39" s="12">
        <f>Environment!V39</f>
        <v>24.147433288728205</v>
      </c>
      <c r="AZ39" s="12">
        <f>Environment!AD39</f>
        <v>27.445839004491756</v>
      </c>
      <c r="BA39" s="12">
        <f>Environment!AL39</f>
        <v>63.588936406515188</v>
      </c>
      <c r="BB39" s="12">
        <f>Environment!AR39</f>
        <v>13.296875</v>
      </c>
      <c r="BC39" s="160">
        <f>Environment!AZ39</f>
        <v>62.212129254434849</v>
      </c>
      <c r="BE39" s="12">
        <f>Education!J39</f>
        <v>1.4841161523743762</v>
      </c>
      <c r="BF39" s="12">
        <f>Education!T39</f>
        <v>57.377329171301284</v>
      </c>
      <c r="BG39" s="12">
        <f>Education!AB39</f>
        <v>7.3940307631857323</v>
      </c>
      <c r="BH39" s="12">
        <f>Education!AL39</f>
        <v>80.727960045733639</v>
      </c>
      <c r="BI39" s="160">
        <f>Education!AV39</f>
        <v>74.833302685714273</v>
      </c>
      <c r="BK39" s="12">
        <f>Entrepreneurship!H39</f>
        <v>12.01428571428572</v>
      </c>
      <c r="BL39" s="12">
        <f>Entrepreneurship!N39</f>
        <v>84.1</v>
      </c>
      <c r="BM39" s="12">
        <f>Entrepreneurship!T39</f>
        <v>21.428219178082191</v>
      </c>
      <c r="BN39" s="12">
        <f>Entrepreneurship!Z39</f>
        <v>59.956938653960691</v>
      </c>
      <c r="BO39" s="160">
        <f>Entrepreneurship!AF39</f>
        <v>0</v>
      </c>
      <c r="BQ39" s="12">
        <f>'Public space'!J39</f>
        <v>1.1570373877642615</v>
      </c>
      <c r="BR39" s="12">
        <f>'Public space'!P39</f>
        <v>23.12979698755731</v>
      </c>
      <c r="BS39" s="160">
        <f>'Public space'!V39</f>
        <v>15.254526748971195</v>
      </c>
      <c r="BU39" s="12">
        <f>'Financial services'!H39</f>
        <v>18.876923076923077</v>
      </c>
      <c r="BV39" s="12">
        <f>'Financial services'!N39</f>
        <v>0</v>
      </c>
      <c r="BW39" s="12">
        <f>'Financial services'!T39</f>
        <v>32.961922365988904</v>
      </c>
      <c r="BX39" s="12">
        <f>'Financial services'!Z39</f>
        <v>43.063476070528964</v>
      </c>
      <c r="BY39" s="12">
        <f>'Financial services'!AF39</f>
        <v>15.772215568862283</v>
      </c>
      <c r="BZ39" s="160">
        <f>'Financial services'!AL39</f>
        <v>81.8</v>
      </c>
      <c r="CB39" s="12">
        <f>Diversity!H39</f>
        <v>12.476923076923079</v>
      </c>
      <c r="CC39" s="12">
        <f>Diversity!N39</f>
        <v>77.413636363636371</v>
      </c>
      <c r="CD39" s="12">
        <f>Diversity!T39</f>
        <v>72.990000000000009</v>
      </c>
      <c r="CE39" s="12">
        <f>Diversity!Z39</f>
        <v>16.407514450867055</v>
      </c>
      <c r="CF39" s="12">
        <f>Diversity!AF39</f>
        <v>81.100000000000009</v>
      </c>
      <c r="CG39" s="160">
        <f>Diversity!AL39</f>
        <v>68.680235602094243</v>
      </c>
      <c r="CI39" s="12">
        <f>'Digital access'!H39</f>
        <v>15.390476190476194</v>
      </c>
      <c r="CJ39" s="12">
        <f>'Digital access'!R39</f>
        <v>71.665026154590095</v>
      </c>
      <c r="CK39" s="12">
        <f>'Digital access'!X39</f>
        <v>64.64</v>
      </c>
      <c r="CL39" s="12">
        <f>'Digital access'!AD39</f>
        <v>80.800000000000011</v>
      </c>
      <c r="CM39" s="12">
        <f>'Digital access'!AJ39</f>
        <v>80.800000000000011</v>
      </c>
      <c r="CN39" s="160">
        <f>'Digital access'!AP39</f>
        <v>80.800000000000011</v>
      </c>
      <c r="CP39" s="12">
        <f>Music!H39</f>
        <v>77.7</v>
      </c>
      <c r="CQ39" s="160">
        <f>Music!N39</f>
        <v>74.786249999999995</v>
      </c>
      <c r="CS39">
        <f>'Creative arts'!H39</f>
        <v>77.400000000000006</v>
      </c>
      <c r="CT39" s="160">
        <f>'Creative arts'!N39</f>
        <v>24.543749999999999</v>
      </c>
      <c r="CV39" s="12">
        <f>Sports!H39</f>
        <v>29.307692307692307</v>
      </c>
      <c r="CW39" s="12">
        <f>Sports!N39</f>
        <v>3.8582278481012646</v>
      </c>
      <c r="CX39" s="12">
        <f>Sports!X39</f>
        <v>76.120870745912953</v>
      </c>
      <c r="CY39" s="160">
        <f>Sports!AH39</f>
        <v>75.807795280415689</v>
      </c>
      <c r="DA39" s="12">
        <f>Film!H39</f>
        <v>70.207499999999996</v>
      </c>
      <c r="DB39" s="12">
        <f>Film!R39</f>
        <v>74.127041246960829</v>
      </c>
      <c r="DC39" s="160">
        <f>Film!Z39</f>
        <v>43.26706543155089</v>
      </c>
      <c r="DE39" s="12">
        <f ca="1">'Civic engagement'!H39</f>
        <v>45.3</v>
      </c>
      <c r="DF39" s="12">
        <f>'Civic engagement'!N39</f>
        <v>40.47422680412371</v>
      </c>
      <c r="DG39" s="12">
        <f>'Civic engagement'!T39</f>
        <v>8.84765625</v>
      </c>
      <c r="DH39" s="12">
        <f>'Civic engagement'!Z39</f>
        <v>0.18875</v>
      </c>
      <c r="DI39" s="160">
        <f>'Civic engagement'!AF39</f>
        <v>0</v>
      </c>
      <c r="DK39" s="12">
        <f>'Food and nightlife'!J39</f>
        <v>7.8916733947295334</v>
      </c>
      <c r="DL39" s="12">
        <f>'Food and nightlife'!P39</f>
        <v>37.450000000000003</v>
      </c>
      <c r="DM39" s="12">
        <f>'Food and nightlife'!V39</f>
        <v>74.900000000000006</v>
      </c>
      <c r="DN39" s="160">
        <f>'Food and nightlife'!AF39</f>
        <v>74.151762357101802</v>
      </c>
      <c r="DP39" s="12">
        <f>Fashion!H39</f>
        <v>71.399999999999991</v>
      </c>
      <c r="DQ39" s="160">
        <f>Fashion!N39</f>
        <v>31.733333333333331</v>
      </c>
      <c r="DS39" s="60">
        <v>22.71</v>
      </c>
    </row>
    <row r="40" spans="1:123" ht="15.75" customHeight="1" x14ac:dyDescent="0.2">
      <c r="A40" s="57" t="e">
        <f>VLOOKUP(B40,#REF!,2,FALSE)</f>
        <v>#REF!</v>
      </c>
      <c r="B40" s="64" t="s">
        <v>176</v>
      </c>
      <c r="C40" s="159">
        <f>Safety!H40</f>
        <v>87.350624999999994</v>
      </c>
      <c r="D40" s="12">
        <f>Safety!N40</f>
        <v>87.9</v>
      </c>
      <c r="E40" s="12">
        <f>Safety!T40</f>
        <v>32.648571428571422</v>
      </c>
      <c r="F40" s="160">
        <f>Safety!AB40</f>
        <v>85.784423841069483</v>
      </c>
      <c r="H40" s="12">
        <f>Affordability!H40</f>
        <v>57.195652173913047</v>
      </c>
      <c r="I40" s="12">
        <f>Affordability!R40</f>
        <v>85.861064931375111</v>
      </c>
      <c r="J40" s="12">
        <f>Affordability!X40</f>
        <v>67.496858638743447</v>
      </c>
      <c r="K40" s="12">
        <f>Affordability!AH40</f>
        <v>84.070132041856155</v>
      </c>
      <c r="L40" s="12">
        <f>Affordability!AR40</f>
        <v>87.593618044420467</v>
      </c>
      <c r="M40" s="12">
        <f>Affordability!BB40</f>
        <v>81.324176929356355</v>
      </c>
      <c r="N40" s="12">
        <f>Affordability!BL40</f>
        <v>84.057253513726025</v>
      </c>
      <c r="O40" s="160">
        <f>Affordability!BV40</f>
        <v>87.265672287137093</v>
      </c>
      <c r="Q40" s="12">
        <f>Transit!H40</f>
        <v>17.678177458033577</v>
      </c>
      <c r="R40" s="12">
        <f>Transit!N40</f>
        <v>68.875</v>
      </c>
      <c r="S40" s="12">
        <f>Transit!V40</f>
        <v>0.2637608976678541</v>
      </c>
      <c r="T40" s="12">
        <f>Transit!AD40</f>
        <v>9.778121165919277</v>
      </c>
      <c r="U40" s="12">
        <f>Transit!AJ40</f>
        <v>66.746031746031747</v>
      </c>
      <c r="V40" s="12">
        <f>Transit!AP40</f>
        <v>76.31578947368422</v>
      </c>
      <c r="W40" s="12">
        <f>Transit!AV40</f>
        <v>67.666666666666657</v>
      </c>
      <c r="X40">
        <f>Transit!BB40</f>
        <v>87</v>
      </c>
      <c r="Y40" s="12">
        <f>Transit!BH40</f>
        <v>37.864248702340213</v>
      </c>
      <c r="Z40" s="160">
        <f>Transit!BR40</f>
        <v>84.113941130055181</v>
      </c>
      <c r="AB40" s="12">
        <f>Health!H40</f>
        <v>0.20379924953096434</v>
      </c>
      <c r="AC40" s="12">
        <f>Health!N40</f>
        <v>0.7427350427350401</v>
      </c>
      <c r="AD40" s="12">
        <f>Health!T40</f>
        <v>3.8114035087719391</v>
      </c>
      <c r="AE40" s="12">
        <f>Health!Z40</f>
        <v>72.416666666666657</v>
      </c>
      <c r="AF40" s="12">
        <f>Health!AF40</f>
        <v>6.5941933355328182</v>
      </c>
      <c r="AG40" s="160">
        <f>Health!AL40</f>
        <v>45.519047619047619</v>
      </c>
      <c r="AI40" s="12">
        <f>Travel!H40</f>
        <v>61.46577181208054</v>
      </c>
      <c r="AJ40" s="12">
        <f>Travel!R40</f>
        <v>82.299149346090417</v>
      </c>
      <c r="AK40" s="12">
        <f>Travel!X40</f>
        <v>66.734058577405861</v>
      </c>
      <c r="AL40" s="12">
        <f>Travel!AD40</f>
        <v>0.64684491978609726</v>
      </c>
      <c r="AM40" s="12">
        <f>Travel!AN40</f>
        <v>86.374342861139439</v>
      </c>
      <c r="AN40" s="12">
        <f>Travel!AT40</f>
        <v>72.365482233502533</v>
      </c>
      <c r="AO40" s="12">
        <f>Travel!AZ40</f>
        <v>25.181909547738691</v>
      </c>
      <c r="AP40" s="160">
        <f>Travel!BJ40</f>
        <v>85.101461817893977</v>
      </c>
      <c r="AR40" s="12">
        <f>Employment!H40</f>
        <v>77.572571428571436</v>
      </c>
      <c r="AS40" s="12">
        <f>Employment!N40</f>
        <v>85.2</v>
      </c>
      <c r="AT40" s="12">
        <f>Employment!T40</f>
        <v>19.169999999999998</v>
      </c>
      <c r="AU40" s="160">
        <f>Employment!AB40</f>
        <v>8.1170669604143981</v>
      </c>
      <c r="AW40" s="12">
        <f>Environment!H40</f>
        <v>56.733333333333327</v>
      </c>
      <c r="AX40" s="12">
        <f>Environment!N40</f>
        <v>85.1</v>
      </c>
      <c r="AY40" s="12">
        <f>Environment!V40</f>
        <v>10.371794836693599</v>
      </c>
      <c r="AZ40" s="12">
        <f>Environment!AD40</f>
        <v>62.742832875149517</v>
      </c>
      <c r="BA40" s="12">
        <f>Environment!AL40</f>
        <v>61.35776444086315</v>
      </c>
      <c r="BB40" s="12">
        <f>Environment!AR40</f>
        <v>39.890625</v>
      </c>
      <c r="BC40" s="160">
        <f>Environment!AZ40</f>
        <v>53.541278275258819</v>
      </c>
      <c r="BE40" s="12">
        <f>Education!J40</f>
        <v>5.8516647929558259</v>
      </c>
      <c r="BF40" s="12">
        <f>Education!T40</f>
        <v>71.182651019024775</v>
      </c>
      <c r="BG40" s="12">
        <f>Education!AB40</f>
        <v>6.1203297728934256</v>
      </c>
      <c r="BH40" s="12">
        <f>Education!AL40</f>
        <v>81.74466793767661</v>
      </c>
      <c r="BI40" s="160">
        <f>Education!AV40</f>
        <v>81.673993709177594</v>
      </c>
      <c r="BK40" s="12">
        <f>Entrepreneurship!H40</f>
        <v>20.023809523809522</v>
      </c>
      <c r="BL40" s="12">
        <f>Entrepreneurship!N40</f>
        <v>4.4263157894736906</v>
      </c>
      <c r="BM40" s="12">
        <f>Entrepreneurship!T40</f>
        <v>0.6912328767123449</v>
      </c>
      <c r="BN40" s="12">
        <f>Entrepreneurship!Z40</f>
        <v>23.491899940440746</v>
      </c>
      <c r="BO40" s="160">
        <f>Entrepreneurship!AF40</f>
        <v>0</v>
      </c>
      <c r="BQ40" s="12">
        <f>'Public space'!J40</f>
        <v>0.1500289812175285</v>
      </c>
      <c r="BR40" s="12">
        <f>'Public space'!P40</f>
        <v>0.86191224623444418</v>
      </c>
      <c r="BS40" s="160">
        <f>'Public space'!V40</f>
        <v>3.7707818930041133</v>
      </c>
      <c r="BU40" s="12">
        <f>'Financial services'!H40</f>
        <v>37.753846153846148</v>
      </c>
      <c r="BV40" s="12">
        <f>'Financial services'!N40</f>
        <v>14.435294117647054</v>
      </c>
      <c r="BW40" s="12">
        <f>'Financial services'!T40</f>
        <v>1.3608133086876115</v>
      </c>
      <c r="BX40" s="12">
        <f>'Financial services'!Z40</f>
        <v>1.6483627204030218</v>
      </c>
      <c r="BY40" s="12">
        <f>'Financial services'!AF40</f>
        <v>3.4287425149700694</v>
      </c>
      <c r="BZ40" s="160">
        <f>'Financial services'!AL40</f>
        <v>54.533333333333324</v>
      </c>
      <c r="CB40" s="12">
        <f>Diversity!H40</f>
        <v>0</v>
      </c>
      <c r="CC40" s="12">
        <f>Diversity!N40</f>
        <v>35.389090909090918</v>
      </c>
      <c r="CD40" s="12">
        <f>Diversity!T40</f>
        <v>40.550000000000004</v>
      </c>
      <c r="CE40" s="12">
        <f>Diversity!Z40</f>
        <v>29.533526011560692</v>
      </c>
      <c r="CF40" s="12">
        <f>Diversity!AF40</f>
        <v>32.440000000000005</v>
      </c>
      <c r="CG40" s="160">
        <f>Diversity!AL40</f>
        <v>37.577748691099472</v>
      </c>
      <c r="CI40" s="12">
        <f>'Digital access'!H40</f>
        <v>5.7714285714285687</v>
      </c>
      <c r="CJ40" s="12">
        <f>'Digital access'!R40</f>
        <v>60.939166893561087</v>
      </c>
      <c r="CK40" s="12">
        <f>'Digital access'!X40</f>
        <v>56.56</v>
      </c>
      <c r="CL40" s="12">
        <f>'Digital access'!AD40</f>
        <v>80.800000000000011</v>
      </c>
      <c r="CM40" s="12">
        <f>'Digital access'!AJ40</f>
        <v>80.800000000000011</v>
      </c>
      <c r="CN40" s="160">
        <f>'Digital access'!AP40</f>
        <v>20.200000000000003</v>
      </c>
      <c r="CP40" s="12">
        <f>Music!H40</f>
        <v>8.5150684931506859</v>
      </c>
      <c r="CQ40" s="160">
        <f>Music!N40</f>
        <v>25.252500000000001</v>
      </c>
      <c r="CS40">
        <f>'Creative arts'!H40</f>
        <v>77.400000000000006</v>
      </c>
      <c r="CT40" s="160">
        <f>'Creative arts'!N40</f>
        <v>8.9249999999999989</v>
      </c>
      <c r="CV40" s="12">
        <f>Sports!H40</f>
        <v>20.515384615384612</v>
      </c>
      <c r="CW40" s="12">
        <f>Sports!N40</f>
        <v>6.751898734177213</v>
      </c>
      <c r="CX40" s="12">
        <f>Sports!X40</f>
        <v>76.159653077813758</v>
      </c>
      <c r="CY40" s="160">
        <f>Sports!AH40</f>
        <v>75.76513792641326</v>
      </c>
      <c r="DA40" s="12">
        <f>Film!H40</f>
        <v>7.59</v>
      </c>
      <c r="DB40" s="12">
        <f>Film!R40</f>
        <v>72.668527420486456</v>
      </c>
      <c r="DC40" s="160">
        <f>Film!Z40</f>
        <v>10.11537555680906</v>
      </c>
      <c r="DE40" s="12">
        <f ca="1">'Civic engagement'!H40</f>
        <v>15.1</v>
      </c>
      <c r="DF40" s="12">
        <f>'Civic engagement'!N40</f>
        <v>23.504375435051543</v>
      </c>
      <c r="DG40" s="12">
        <f>'Civic engagement'!T40</f>
        <v>10.02734375</v>
      </c>
      <c r="DH40" s="12">
        <f>'Civic engagement'!Z40</f>
        <v>0</v>
      </c>
      <c r="DI40" s="160">
        <f>'Civic engagement'!AF40</f>
        <v>0</v>
      </c>
      <c r="DK40" s="12">
        <f>'Food and nightlife'!J40</f>
        <v>74.900000000000006</v>
      </c>
      <c r="DL40" s="12">
        <f>'Food and nightlife'!P40</f>
        <v>74.900000000000006</v>
      </c>
      <c r="DM40" s="12">
        <f>'Food and nightlife'!V40</f>
        <v>5.5481481481481572</v>
      </c>
      <c r="DN40" s="160">
        <f>'Food and nightlife'!AF40</f>
        <v>74.181771825684095</v>
      </c>
      <c r="DP40" s="12">
        <f>Fashion!H40</f>
        <v>0</v>
      </c>
      <c r="DQ40" s="160">
        <f>Fashion!N40</f>
        <v>23.800000000000004</v>
      </c>
      <c r="DS40" s="60">
        <v>16.38</v>
      </c>
    </row>
    <row r="41" spans="1:123" ht="15.75" customHeight="1" x14ac:dyDescent="0.2">
      <c r="A41" s="161" t="e">
        <f>VLOOKUP(B41,#REF!,2,FALSE)</f>
        <v>#REF!</v>
      </c>
      <c r="B41" s="62" t="s">
        <v>177</v>
      </c>
      <c r="C41" s="159">
        <f>Safety!H41</f>
        <v>81.307500000000005</v>
      </c>
      <c r="D41" s="12">
        <f>Safety!N41</f>
        <v>87.9</v>
      </c>
      <c r="E41" s="12">
        <f>Safety!T41</f>
        <v>52.112142857142857</v>
      </c>
      <c r="F41" s="160">
        <f>Safety!AB41</f>
        <v>86.67387620781065</v>
      </c>
      <c r="H41" s="12">
        <f>Affordability!H41</f>
        <v>11.439130434782607</v>
      </c>
      <c r="I41" s="12">
        <f>Affordability!R41</f>
        <v>85.455948585617705</v>
      </c>
      <c r="J41" s="12">
        <f>Affordability!X41</f>
        <v>82.0369982547993</v>
      </c>
      <c r="K41" s="12">
        <f>Affordability!AH41</f>
        <v>86.150913821156266</v>
      </c>
      <c r="L41" s="12">
        <f>Affordability!AR41</f>
        <v>87.38100550057743</v>
      </c>
      <c r="M41" s="12">
        <f>Affordability!BB41</f>
        <v>83.120049144637775</v>
      </c>
      <c r="N41" s="12">
        <f>Affordability!BL41</f>
        <v>82.490568349846896</v>
      </c>
      <c r="O41" s="160">
        <f>Affordability!BV41</f>
        <v>87.364320147398217</v>
      </c>
      <c r="Q41" s="12">
        <f>Transit!H41</f>
        <v>4.9608313349320561</v>
      </c>
      <c r="R41" s="12">
        <f>Transit!N41</f>
        <v>69.910714285714292</v>
      </c>
      <c r="S41" s="12">
        <f>Transit!V41</f>
        <v>36.297381538461536</v>
      </c>
      <c r="T41" s="12">
        <f>Transit!AD41</f>
        <v>14.439145669291346</v>
      </c>
      <c r="U41" s="12">
        <f>Transit!AJ41</f>
        <v>58.460317460317455</v>
      </c>
      <c r="V41" s="12">
        <f>Transit!AP41</f>
        <v>69.294736842105266</v>
      </c>
      <c r="W41" s="12">
        <f>Transit!AV41</f>
        <v>58.000000000000007</v>
      </c>
      <c r="X41">
        <f>Transit!BB41</f>
        <v>87</v>
      </c>
      <c r="Y41" s="12">
        <f>Transit!BH41</f>
        <v>26.476639882176634</v>
      </c>
      <c r="Z41" s="160">
        <f>Transit!BR41</f>
        <v>86.259570550232894</v>
      </c>
      <c r="AB41" s="12">
        <f>Health!H41</f>
        <v>2.0379924953095694</v>
      </c>
      <c r="AC41" s="12">
        <f>Health!N41</f>
        <v>0.24757834757835082</v>
      </c>
      <c r="AD41" s="12">
        <f>Health!T41</f>
        <v>9.1473684210526329</v>
      </c>
      <c r="AE41" s="12">
        <f>Health!Z41</f>
        <v>57.933333333333323</v>
      </c>
      <c r="AF41" s="12">
        <f>Health!AF41</f>
        <v>16.456812933025393</v>
      </c>
      <c r="AG41" s="160">
        <f>Health!AL41</f>
        <v>64.140476190476207</v>
      </c>
      <c r="AI41" s="12">
        <f>Travel!H41</f>
        <v>81.76107382550336</v>
      </c>
      <c r="AJ41" s="12">
        <f>Travel!R41</f>
        <v>84.515386056282551</v>
      </c>
      <c r="AK41" s="12">
        <f>Travel!X41</f>
        <v>71.939748953974899</v>
      </c>
      <c r="AL41" s="12">
        <f>Travel!AD41</f>
        <v>0.46203208556149455</v>
      </c>
      <c r="AM41" s="12">
        <f>Travel!AN41</f>
        <v>86.318837718055278</v>
      </c>
      <c r="AN41" s="12">
        <f>Travel!AT41</f>
        <v>66.663959390862942</v>
      </c>
      <c r="AO41" s="12">
        <f>Travel!AZ41</f>
        <v>25.616080402010049</v>
      </c>
      <c r="AP41" s="160">
        <f>Travel!BJ41</f>
        <v>84.728171631136178</v>
      </c>
      <c r="AR41" s="12">
        <f>Employment!H41</f>
        <v>75.625142857142848</v>
      </c>
      <c r="AS41" s="12">
        <f>Employment!N41</f>
        <v>85.2</v>
      </c>
      <c r="AT41" s="12">
        <f>Employment!T41</f>
        <v>4.26</v>
      </c>
      <c r="AU41" s="160">
        <f>Employment!AB41</f>
        <v>7.1162422793363858</v>
      </c>
      <c r="AW41" s="12">
        <f>Environment!H41</f>
        <v>56.733333333333327</v>
      </c>
      <c r="AX41" s="12">
        <f>Environment!N41</f>
        <v>85.1</v>
      </c>
      <c r="AY41" s="12">
        <f>Environment!V41</f>
        <v>8.2857089674558306</v>
      </c>
      <c r="AZ41" s="12">
        <f>Environment!AD41</f>
        <v>16.189831527832169</v>
      </c>
      <c r="BA41" s="12">
        <f>Environment!AL41</f>
        <v>70.849104641108596</v>
      </c>
      <c r="BB41" s="12">
        <f>Environment!AR41</f>
        <v>37.231249999999996</v>
      </c>
      <c r="BC41" s="160">
        <f>Environment!AZ41</f>
        <v>53.609777233621855</v>
      </c>
      <c r="BE41" s="12">
        <f>Education!J41</f>
        <v>8.0441898240624461</v>
      </c>
      <c r="BF41" s="12">
        <f>Education!T41</f>
        <v>83.952561324835841</v>
      </c>
      <c r="BG41" s="12">
        <f>Education!AB41</f>
        <v>23.100039449175608</v>
      </c>
      <c r="BH41" s="12">
        <f>Education!AL41</f>
        <v>81.978153382607317</v>
      </c>
      <c r="BI41" s="160">
        <f>Education!AV41</f>
        <v>84.3</v>
      </c>
      <c r="BK41" s="12">
        <f>Entrepreneurship!H41</f>
        <v>20.023809523809522</v>
      </c>
      <c r="BL41" s="12">
        <f>Entrepreneurship!N41</f>
        <v>13.278947368421059</v>
      </c>
      <c r="BM41" s="12">
        <f>Entrepreneurship!T41</f>
        <v>2.7649315068493321</v>
      </c>
      <c r="BN41" s="12">
        <f>Entrepreneurship!Z41</f>
        <v>60.758368076235861</v>
      </c>
      <c r="BO41" s="160">
        <f>Entrepreneurship!AF41</f>
        <v>42.05</v>
      </c>
      <c r="BQ41" s="12">
        <f>'Public space'!J41</f>
        <v>1.0131825046765084</v>
      </c>
      <c r="BR41" s="12">
        <f>'Public space'!P41</f>
        <v>32.376260641781265</v>
      </c>
      <c r="BS41" s="160">
        <f>'Public space'!V41</f>
        <v>53.305144032921802</v>
      </c>
      <c r="BU41" s="12">
        <f>'Financial services'!H41</f>
        <v>25.169230769230772</v>
      </c>
      <c r="BV41" s="12">
        <f>'Financial services'!N41</f>
        <v>0</v>
      </c>
      <c r="BW41" s="12">
        <f>'Financial services'!T41</f>
        <v>4.6872458410351134</v>
      </c>
      <c r="BX41" s="12">
        <f>'Financial services'!Z41</f>
        <v>6.1813602015113318</v>
      </c>
      <c r="BY41" s="12">
        <f>'Financial services'!AF41</f>
        <v>13.225149700598811</v>
      </c>
      <c r="BZ41" s="160">
        <f>'Financial services'!AL41</f>
        <v>0</v>
      </c>
      <c r="CB41" s="12">
        <f>Diversity!H41</f>
        <v>0</v>
      </c>
      <c r="CC41" s="12">
        <f>Diversity!N41</f>
        <v>74.464545454545458</v>
      </c>
      <c r="CD41" s="12">
        <f>Diversity!T41</f>
        <v>72.990000000000009</v>
      </c>
      <c r="CE41" s="12">
        <f>Diversity!Z41</f>
        <v>30.939884393063583</v>
      </c>
      <c r="CF41" s="12">
        <f>Diversity!AF41</f>
        <v>49.614117647058826</v>
      </c>
      <c r="CG41" s="160">
        <f>Diversity!AL41</f>
        <v>73.103228621291478</v>
      </c>
      <c r="CI41" s="12">
        <f>'Digital access'!H41</f>
        <v>25.009523809523809</v>
      </c>
      <c r="CJ41" s="12">
        <f>'Digital access'!R41</f>
        <v>77.979214828842927</v>
      </c>
      <c r="CK41" s="12">
        <f>'Digital access'!X41</f>
        <v>40.400000000000006</v>
      </c>
      <c r="CL41" s="12">
        <f>'Digital access'!AD41</f>
        <v>80.800000000000011</v>
      </c>
      <c r="CM41" s="12">
        <f>'Digital access'!AJ41</f>
        <v>80.800000000000011</v>
      </c>
      <c r="CN41" s="160">
        <f>'Digital access'!AP41</f>
        <v>80.800000000000011</v>
      </c>
      <c r="CP41" s="12">
        <f>Music!H41</f>
        <v>42.442294520547946</v>
      </c>
      <c r="CQ41" s="160">
        <f>Music!N41</f>
        <v>46.620000000000005</v>
      </c>
      <c r="CS41">
        <f>'Creative arts'!H41</f>
        <v>77.400000000000006</v>
      </c>
      <c r="CT41" s="160">
        <f>'Creative arts'!N41</f>
        <v>56.896874999999994</v>
      </c>
      <c r="CV41" s="12">
        <f>Sports!H41</f>
        <v>29.307692307692307</v>
      </c>
      <c r="CW41" s="12">
        <f>Sports!N41</f>
        <v>14.468354430379742</v>
      </c>
      <c r="CX41" s="12">
        <f>Sports!X41</f>
        <v>76.043252620400594</v>
      </c>
      <c r="CY41" s="160">
        <f>Sports!AH41</f>
        <v>75.925796150267374</v>
      </c>
      <c r="DA41" s="12">
        <f>Film!H41</f>
        <v>20.872499999999999</v>
      </c>
      <c r="DB41" s="12">
        <f>Film!R41</f>
        <v>75.597462262537448</v>
      </c>
      <c r="DC41" s="160">
        <f>Film!Z41</f>
        <v>20.176077885793454</v>
      </c>
      <c r="DE41" s="12">
        <f ca="1">'Civic engagement'!H41</f>
        <v>45.3</v>
      </c>
      <c r="DF41" s="12">
        <f>'Civic engagement'!N41</f>
        <v>40.47422680412371</v>
      </c>
      <c r="DG41" s="12">
        <f>'Civic engagement'!T41</f>
        <v>10.02734375</v>
      </c>
      <c r="DH41" s="12">
        <f>'Civic engagement'!Z41</f>
        <v>5.0333333333333368</v>
      </c>
      <c r="DI41" s="160">
        <f>'Civic engagement'!AF41</f>
        <v>0</v>
      </c>
      <c r="DK41" s="12">
        <f>'Food and nightlife'!J41</f>
        <v>6.5698125967870284</v>
      </c>
      <c r="DL41" s="12">
        <f>'Food and nightlife'!P41</f>
        <v>24.966666666666661</v>
      </c>
      <c r="DM41" s="12">
        <f>'Food and nightlife'!V41</f>
        <v>18.493827160493836</v>
      </c>
      <c r="DN41" s="160">
        <f>'Food and nightlife'!AF41</f>
        <v>74.2149923841299</v>
      </c>
      <c r="DP41" s="12">
        <f>Fashion!H41</f>
        <v>15.103846153846147</v>
      </c>
      <c r="DQ41" s="160">
        <f>Fashion!N41</f>
        <v>11.900000000000002</v>
      </c>
      <c r="DS41" s="60">
        <v>21.3</v>
      </c>
    </row>
    <row r="42" spans="1:123" ht="15.75" customHeight="1" x14ac:dyDescent="0.2">
      <c r="A42" s="82" t="e">
        <f>VLOOKUP(B42,#REF!,2,FALSE)</f>
        <v>#REF!</v>
      </c>
      <c r="B42" s="79" t="s">
        <v>178</v>
      </c>
      <c r="C42" s="159">
        <f>Safety!H42</f>
        <v>26.919374999999999</v>
      </c>
      <c r="D42" s="12">
        <f>Safety!N42</f>
        <v>46.587000000000003</v>
      </c>
      <c r="E42" s="12">
        <f>Safety!T42</f>
        <v>61.843928571428577</v>
      </c>
      <c r="F42" s="160">
        <f>Safety!AB42</f>
        <v>81.562101889945254</v>
      </c>
      <c r="H42" s="12">
        <f>Affordability!H42</f>
        <v>41.943478260869576</v>
      </c>
      <c r="I42" s="12">
        <f>Affordability!R42</f>
        <v>83.508405687567389</v>
      </c>
      <c r="J42" s="12">
        <f>Affordability!X42</f>
        <v>66.731588132635252</v>
      </c>
      <c r="K42" s="12">
        <f>Affordability!AH42</f>
        <v>82.965812822939355</v>
      </c>
      <c r="L42" s="12">
        <f>Affordability!AR42</f>
        <v>85.995220887176217</v>
      </c>
      <c r="M42" s="12">
        <f>Affordability!BB42</f>
        <v>81.900410436725522</v>
      </c>
      <c r="N42" s="12">
        <f>Affordability!BL42</f>
        <v>84.493475389358395</v>
      </c>
      <c r="O42" s="160">
        <f>Affordability!BV42</f>
        <v>84.864478129995803</v>
      </c>
      <c r="Q42" s="12">
        <f>Transit!H42</f>
        <v>15.972022382094323</v>
      </c>
      <c r="R42" s="12">
        <f>Transit!N42</f>
        <v>67.839285714285722</v>
      </c>
      <c r="S42" s="12">
        <f>Transit!V42</f>
        <v>4.5859017790889443</v>
      </c>
      <c r="T42" s="12">
        <f>Transit!AD42</f>
        <v>3.3333242004350372</v>
      </c>
      <c r="U42" s="12">
        <f>Transit!AJ42</f>
        <v>50.634920634920633</v>
      </c>
      <c r="V42" s="12">
        <f>Transit!AP42</f>
        <v>54.947368421052637</v>
      </c>
      <c r="W42" s="12">
        <f>Transit!AV42</f>
        <v>72.177777777777777</v>
      </c>
      <c r="X42">
        <f>Transit!BB42</f>
        <v>0</v>
      </c>
      <c r="Y42" s="12">
        <f>Transit!BH42</f>
        <v>22.055112011773378</v>
      </c>
      <c r="Z42" s="160">
        <f>Transit!BR42</f>
        <v>86.426350653893067</v>
      </c>
      <c r="AB42" s="12">
        <f>Health!H42</f>
        <v>7.7443714821763603</v>
      </c>
      <c r="AC42" s="12">
        <f>Health!N42</f>
        <v>0</v>
      </c>
      <c r="AD42" s="12">
        <f>Health!T42</f>
        <v>1.5245614035087782</v>
      </c>
      <c r="AE42" s="12">
        <f>Health!Z42</f>
        <v>65.174999999999997</v>
      </c>
      <c r="AF42" s="12">
        <f>Health!AF42</f>
        <v>0.71676014516660147</v>
      </c>
      <c r="AG42" s="160">
        <f>Health!AL42</f>
        <v>33.104761904761908</v>
      </c>
      <c r="AI42" s="12">
        <f>Travel!H42</f>
        <v>0.57986577181207399</v>
      </c>
      <c r="AJ42" s="12">
        <f>Travel!R42</f>
        <v>79.454215705190038</v>
      </c>
      <c r="AK42" s="12">
        <f>Travel!X42</f>
        <v>67.240167364016727</v>
      </c>
      <c r="AL42" s="12">
        <f>Travel!AD42</f>
        <v>2.2177540106951836</v>
      </c>
      <c r="AM42" s="12">
        <f>Travel!AN42</f>
        <v>86.187996080379079</v>
      </c>
      <c r="AN42" s="12">
        <f>Travel!AT42</f>
        <v>73.242639593908635</v>
      </c>
      <c r="AO42" s="12">
        <f>Travel!AZ42</f>
        <v>8.2492462311557784</v>
      </c>
      <c r="AP42" s="160">
        <f>Travel!BJ42</f>
        <v>82.269422234721233</v>
      </c>
      <c r="AR42" s="12">
        <f>Employment!H42</f>
        <v>76.111999999999995</v>
      </c>
      <c r="AS42" s="12">
        <f>Employment!N42</f>
        <v>42.6</v>
      </c>
      <c r="AT42" s="12">
        <f>Employment!T42</f>
        <v>2.13</v>
      </c>
      <c r="AU42" s="160">
        <f>Employment!AB42</f>
        <v>7.6989065234705265</v>
      </c>
      <c r="AW42" s="12">
        <f>Environment!H42</f>
        <v>85.1</v>
      </c>
      <c r="AX42" s="12">
        <f>Environment!N42</f>
        <v>85.1</v>
      </c>
      <c r="AY42" s="12">
        <f>Environment!V42</f>
        <v>12.303803310722666</v>
      </c>
      <c r="AZ42" s="12">
        <f>Environment!AD42</f>
        <v>12.370248481511753</v>
      </c>
      <c r="BA42" s="12">
        <f>Environment!AL42</f>
        <v>75.498034033953218</v>
      </c>
      <c r="BB42" s="12">
        <f>Environment!AR42</f>
        <v>37.231249999999996</v>
      </c>
      <c r="BC42" s="160">
        <f>Environment!AZ42</f>
        <v>69.761498836324122</v>
      </c>
      <c r="BE42" s="12">
        <f>Education!J42</f>
        <v>10.679917848373059</v>
      </c>
      <c r="BF42" s="12">
        <f>Education!T42</f>
        <v>75.193746345837766</v>
      </c>
      <c r="BG42" s="12">
        <f>Education!AB42</f>
        <v>49.865081171832237</v>
      </c>
      <c r="BH42" s="12">
        <f>Education!AL42</f>
        <v>83.786041206319297</v>
      </c>
      <c r="BI42" s="160">
        <f>Education!AV42</f>
        <v>72.294835680751163</v>
      </c>
      <c r="BK42" s="12">
        <f>Entrepreneurship!H42</f>
        <v>12.01428571428572</v>
      </c>
      <c r="BL42" s="12">
        <f>Entrepreneurship!N42</f>
        <v>0.73771929824562299</v>
      </c>
      <c r="BM42" s="12">
        <f>Entrepreneurship!T42</f>
        <v>75.113972602739722</v>
      </c>
      <c r="BN42" s="12">
        <f>Entrepreneurship!Z42</f>
        <v>0</v>
      </c>
      <c r="BO42" s="160">
        <f>Entrepreneurship!AF42</f>
        <v>0</v>
      </c>
      <c r="BQ42" s="12">
        <f>'Public space'!J42</f>
        <v>0.34939764475412111</v>
      </c>
      <c r="BR42" s="12">
        <f>'Public space'!P42</f>
        <v>4.3593393909626776</v>
      </c>
      <c r="BS42" s="160">
        <f>'Public space'!V42</f>
        <v>7.5415637860082265</v>
      </c>
      <c r="BU42" s="12">
        <f>'Financial services'!H42</f>
        <v>18.876923076923077</v>
      </c>
      <c r="BV42" s="12">
        <f>'Financial services'!N42</f>
        <v>0</v>
      </c>
      <c r="BW42" s="12">
        <f>'Financial services'!T42</f>
        <v>4.3848428835489797</v>
      </c>
      <c r="BX42" s="12">
        <f>'Financial services'!Z42</f>
        <v>3.5027707808564217</v>
      </c>
      <c r="BY42" s="12">
        <f>'Financial services'!AF42</f>
        <v>2.4491017964071942</v>
      </c>
      <c r="BZ42" s="160">
        <f>'Financial services'!AL42</f>
        <v>0</v>
      </c>
      <c r="CB42" s="12">
        <f>Diversity!H42</f>
        <v>0</v>
      </c>
      <c r="CC42" s="12">
        <f>Diversity!N42</f>
        <v>17.694545454545462</v>
      </c>
      <c r="CD42" s="12">
        <f>Diversity!T42</f>
        <v>64.88000000000001</v>
      </c>
      <c r="CE42" s="12">
        <f>Diversity!Z42</f>
        <v>3.2815028901734036</v>
      </c>
      <c r="CF42" s="12">
        <f>Diversity!AF42</f>
        <v>21.944705882352945</v>
      </c>
      <c r="CG42" s="160">
        <f>Diversity!AL42</f>
        <v>68.397164048865648</v>
      </c>
      <c r="CI42" s="12">
        <f>'Digital access'!H42</f>
        <v>1.9238095238095227</v>
      </c>
      <c r="CJ42" s="12">
        <f>'Digital access'!R42</f>
        <v>61.387828237950913</v>
      </c>
      <c r="CK42" s="12">
        <f>'Digital access'!X42</f>
        <v>56.56</v>
      </c>
      <c r="CL42" s="12">
        <f>'Digital access'!AD42</f>
        <v>80.800000000000011</v>
      </c>
      <c r="CM42" s="12">
        <f>'Digital access'!AJ42</f>
        <v>53.86666666666666</v>
      </c>
      <c r="CN42" s="160">
        <f>'Digital access'!AP42</f>
        <v>80.800000000000011</v>
      </c>
      <c r="CP42" s="12">
        <f>Music!H42</f>
        <v>24.746917808219184</v>
      </c>
      <c r="CQ42" s="160">
        <f>Music!N42</f>
        <v>4.8562500000000002</v>
      </c>
      <c r="CS42">
        <f>'Creative arts'!H42</f>
        <v>77.400000000000006</v>
      </c>
      <c r="CT42" s="160">
        <f>'Creative arts'!N42</f>
        <v>7.8093749999999993</v>
      </c>
      <c r="CV42" s="12">
        <f>Sports!H42</f>
        <v>67.407692307692315</v>
      </c>
      <c r="CW42" s="12">
        <f>Sports!N42</f>
        <v>3.8582278481012646</v>
      </c>
      <c r="CX42" s="12">
        <f>Sports!X42</f>
        <v>73.693755769860971</v>
      </c>
      <c r="CY42" s="160">
        <f>Sports!AH42</f>
        <v>74.402802922023952</v>
      </c>
      <c r="DA42" s="12">
        <f>Film!H42</f>
        <v>4.7437500000000004</v>
      </c>
      <c r="DB42" s="12">
        <f>Film!R42</f>
        <v>71.959704567367211</v>
      </c>
      <c r="DC42" s="160">
        <f>Film!Z42</f>
        <v>10.102011871218531</v>
      </c>
      <c r="DE42" s="12">
        <f ca="1">'Civic engagement'!H42</f>
        <v>45.3</v>
      </c>
      <c r="DF42" s="12">
        <f>'Civic engagement'!N42</f>
        <v>48.257731958762889</v>
      </c>
      <c r="DG42" s="12">
        <f>'Civic engagement'!T42</f>
        <v>17.6953125</v>
      </c>
      <c r="DH42" s="12">
        <f>'Civic engagement'!Z42</f>
        <v>0</v>
      </c>
      <c r="DI42" s="160">
        <f>'Civic engagement'!AF42</f>
        <v>75.5</v>
      </c>
      <c r="DK42" s="12">
        <f>'Food and nightlife'!J42</f>
        <v>2.2404741823390326</v>
      </c>
      <c r="DL42" s="12">
        <f>'Food and nightlife'!P42</f>
        <v>24.966666666666661</v>
      </c>
      <c r="DM42" s="12">
        <f>'Food and nightlife'!V42</f>
        <v>11.096296296296304</v>
      </c>
      <c r="DN42" s="160">
        <f>'Food and nightlife'!AF42</f>
        <v>72.732823601494999</v>
      </c>
      <c r="DP42" s="12">
        <f>Fashion!H42</f>
        <v>28.834615384615379</v>
      </c>
      <c r="DQ42" s="160">
        <f>Fashion!N42</f>
        <v>3.9666666666666677</v>
      </c>
      <c r="DS42" s="60">
        <v>20.059999999999999</v>
      </c>
    </row>
    <row r="43" spans="1:123" ht="15.75" customHeight="1" x14ac:dyDescent="0.2">
      <c r="A43" s="82" t="e">
        <f>VLOOKUP(B43,#REF!,2,FALSE)</f>
        <v>#REF!</v>
      </c>
      <c r="B43" s="79" t="s">
        <v>179</v>
      </c>
      <c r="C43" s="159">
        <f>Safety!H43</f>
        <v>36.698250000000002</v>
      </c>
      <c r="D43" s="12">
        <f>Safety!N43</f>
        <v>81.747</v>
      </c>
      <c r="E43" s="12">
        <f>Safety!T43</f>
        <v>72.517499999999998</v>
      </c>
      <c r="F43" s="160">
        <f>Safety!AB43</f>
        <v>67.447634042086364</v>
      </c>
      <c r="H43" s="12">
        <f>Affordability!H43</f>
        <v>15.252173913043483</v>
      </c>
      <c r="I43" s="12">
        <f>Affordability!R43</f>
        <v>79.25233683364884</v>
      </c>
      <c r="J43" s="12">
        <f>Affordability!X43</f>
        <v>51.732286212914474</v>
      </c>
      <c r="K43" s="12">
        <f>Affordability!AH43</f>
        <v>59.592065415400462</v>
      </c>
      <c r="L43" s="12">
        <f>Affordability!AR43</f>
        <v>86.086879780909712</v>
      </c>
      <c r="M43" s="12">
        <f>Affordability!BB43</f>
        <v>64.736807020949612</v>
      </c>
      <c r="N43" s="12">
        <f>Affordability!BL43</f>
        <v>75.822137944528066</v>
      </c>
      <c r="O43" s="160">
        <f>Affordability!BV43</f>
        <v>86.338662886997326</v>
      </c>
      <c r="Q43" s="12">
        <f>Transit!H43</f>
        <v>1.6458832933653074</v>
      </c>
      <c r="R43" s="12">
        <f>Transit!N43</f>
        <v>67.321428571428569</v>
      </c>
      <c r="S43" s="12">
        <f>Transit!V43</f>
        <v>1.0967366225977713</v>
      </c>
      <c r="T43" s="12">
        <f>Transit!AD43</f>
        <v>5.2095781250000028</v>
      </c>
      <c r="U43" s="12">
        <f>Transit!AJ43</f>
        <v>53.857142857142854</v>
      </c>
      <c r="V43" s="12">
        <f>Transit!AP43</f>
        <v>59.628070175438594</v>
      </c>
      <c r="W43" s="12">
        <f>Transit!AV43</f>
        <v>87</v>
      </c>
      <c r="X43">
        <f>Transit!BB43</f>
        <v>87</v>
      </c>
      <c r="Y43" s="12">
        <f>Transit!BH43</f>
        <v>16.230850621453211</v>
      </c>
      <c r="Z43" s="160">
        <f>Transit!BR43</f>
        <v>83.633342877594842</v>
      </c>
      <c r="AB43" s="12">
        <f>Health!H43</f>
        <v>3.9944652908067577</v>
      </c>
      <c r="AC43" s="12">
        <f>Health!N43</f>
        <v>13.121652421652421</v>
      </c>
      <c r="AD43" s="12">
        <f>Health!T43</f>
        <v>9.9096491228070267</v>
      </c>
      <c r="AE43" s="12">
        <f>Health!Z43</f>
        <v>50.691666666666663</v>
      </c>
      <c r="AF43" s="12">
        <f>Health!AF43</f>
        <v>1.2328274496865703</v>
      </c>
      <c r="AG43" s="160">
        <f>Health!AL43</f>
        <v>37.24285714285714</v>
      </c>
      <c r="AI43" s="12">
        <f>Travel!H43</f>
        <v>12.467114093959724</v>
      </c>
      <c r="AJ43" s="12">
        <f>Travel!R43</f>
        <v>76.293997509339974</v>
      </c>
      <c r="AK43" s="12">
        <f>Travel!X43</f>
        <v>73.747280334728032</v>
      </c>
      <c r="AL43" s="12">
        <f>Travel!AD43</f>
        <v>7.2077005347593595</v>
      </c>
      <c r="AM43" s="12">
        <f>Travel!AN43</f>
        <v>86.131637197694246</v>
      </c>
      <c r="AN43" s="12">
        <f>Travel!AT43</f>
        <v>78.944162436548226</v>
      </c>
      <c r="AO43" s="12">
        <f>Travel!AZ43</f>
        <v>60.78391959798995</v>
      </c>
      <c r="AP43" s="160">
        <f>Travel!BJ43</f>
        <v>79.338412070552423</v>
      </c>
      <c r="AR43" s="12">
        <f>Employment!H43</f>
        <v>65.725714285714275</v>
      </c>
      <c r="AS43" s="12">
        <f>Employment!N43</f>
        <v>85.2</v>
      </c>
      <c r="AT43" s="12">
        <f>Employment!T43</f>
        <v>27.994285714285716</v>
      </c>
      <c r="AU43" s="160">
        <f>Employment!AB43</f>
        <v>11.374341581559859</v>
      </c>
      <c r="AW43" s="12">
        <f>Environment!H43</f>
        <v>85.1</v>
      </c>
      <c r="AX43" s="12">
        <f>Environment!N43</f>
        <v>85.1</v>
      </c>
      <c r="AY43" s="12">
        <f>Environment!V43</f>
        <v>7.0631335656524019E-2</v>
      </c>
      <c r="AZ43" s="12">
        <f>Environment!AD43</f>
        <v>7.540149525918272</v>
      </c>
      <c r="BA43" s="12">
        <f>Environment!AL43</f>
        <v>78.477717496842445</v>
      </c>
      <c r="BB43" s="12">
        <f>Environment!AR43</f>
        <v>22.937109374999995</v>
      </c>
      <c r="BC43" s="160">
        <f>Environment!AZ43</f>
        <v>57.494313676484033</v>
      </c>
      <c r="BE43" s="12">
        <f>Education!J43</f>
        <v>1.0365783179897949</v>
      </c>
      <c r="BF43" s="12">
        <f>Education!T43</f>
        <v>54.290503915481217</v>
      </c>
      <c r="BG43" s="12">
        <f>Education!AB43</f>
        <v>37.051784431183428</v>
      </c>
      <c r="BH43" s="12">
        <f>Education!AL43</f>
        <v>84.3</v>
      </c>
      <c r="BI43" s="160">
        <f>Education!AV43</f>
        <v>84.3</v>
      </c>
      <c r="BK43" s="12">
        <f>Entrepreneurship!H43</f>
        <v>20.023809523809522</v>
      </c>
      <c r="BL43" s="12">
        <f>Entrepreneurship!N43</f>
        <v>14.754385964912281</v>
      </c>
      <c r="BM43" s="12">
        <f>Entrepreneurship!T43</f>
        <v>32.027123287671245</v>
      </c>
      <c r="BN43" s="12">
        <f>Entrepreneurship!Z43</f>
        <v>27.74949374627754</v>
      </c>
      <c r="BO43" s="160">
        <f>Entrepreneurship!AF43</f>
        <v>0</v>
      </c>
      <c r="BQ43" s="12">
        <f>'Public space'!J43</f>
        <v>0.41505026398704642</v>
      </c>
      <c r="BR43" s="12">
        <f>'Public space'!P43</f>
        <v>0.85645710543550202</v>
      </c>
      <c r="BS43" s="160">
        <f>'Public space'!V43</f>
        <v>12.340740740740737</v>
      </c>
      <c r="BU43" s="12">
        <f>'Financial services'!H43</f>
        <v>18.876923076923077</v>
      </c>
      <c r="BV43" s="12">
        <f>'Financial services'!N43</f>
        <v>9.6235294117646948</v>
      </c>
      <c r="BW43" s="12">
        <f>'Financial services'!T43</f>
        <v>23.285027726432535</v>
      </c>
      <c r="BX43" s="12">
        <f>'Financial services'!Z43</f>
        <v>3.4255037783375304</v>
      </c>
      <c r="BY43" s="12">
        <f>'Financial services'!AF43</f>
        <v>5.632934131736536</v>
      </c>
      <c r="BZ43" s="160">
        <f>'Financial services'!AL43</f>
        <v>0</v>
      </c>
      <c r="CB43" s="12">
        <f>Diversity!H43</f>
        <v>0</v>
      </c>
      <c r="CC43" s="12">
        <f>Diversity!N43</f>
        <v>16.957272727272727</v>
      </c>
      <c r="CD43" s="12">
        <f>Diversity!T43</f>
        <v>64.88000000000001</v>
      </c>
      <c r="CE43" s="12">
        <f>Diversity!Z43</f>
        <v>32.34624277456647</v>
      </c>
      <c r="CF43" s="12">
        <f>Diversity!AF43</f>
        <v>41.027058823529416</v>
      </c>
      <c r="CG43" s="160">
        <f>Diversity!AL43</f>
        <v>50.209816753926724</v>
      </c>
      <c r="CI43" s="12">
        <f>'Digital access'!H43</f>
        <v>3.8476190476190455</v>
      </c>
      <c r="CJ43" s="12">
        <f>'Digital access'!R43</f>
        <v>47.98223287492133</v>
      </c>
      <c r="CK43" s="12">
        <f>'Digital access'!X43</f>
        <v>40.400000000000006</v>
      </c>
      <c r="CL43" s="12">
        <f>'Digital access'!AD43</f>
        <v>80.800000000000011</v>
      </c>
      <c r="CM43" s="12">
        <f>'Digital access'!AJ43</f>
        <v>80.800000000000011</v>
      </c>
      <c r="CN43" s="160">
        <f>'Digital access'!AP43</f>
        <v>80.800000000000011</v>
      </c>
      <c r="CP43" s="12">
        <f>Music!H43</f>
        <v>31.931506849315074</v>
      </c>
      <c r="CQ43" s="160">
        <f>Music!N43</f>
        <v>5.8275000000000006</v>
      </c>
      <c r="CS43">
        <f>'Creative arts'!H43</f>
        <v>77.400000000000006</v>
      </c>
      <c r="CT43" s="160">
        <f>'Creative arts'!N43</f>
        <v>13.387499999999999</v>
      </c>
      <c r="CV43" s="12">
        <f>Sports!H43</f>
        <v>43.96153846153846</v>
      </c>
      <c r="CW43" s="12">
        <f>Sports!N43</f>
        <v>22.184810126582274</v>
      </c>
      <c r="CX43" s="12">
        <f>Sports!X43</f>
        <v>72.581870533075843</v>
      </c>
      <c r="CY43" s="160">
        <f>Sports!AH43</f>
        <v>74.630043564373025</v>
      </c>
      <c r="DA43" s="12">
        <f>Film!H43</f>
        <v>15.18</v>
      </c>
      <c r="DB43" s="12">
        <f>Film!R43</f>
        <v>66.384631431381337</v>
      </c>
      <c r="DC43" s="160">
        <f>Film!Z43</f>
        <v>10.804472754343809</v>
      </c>
      <c r="DE43" s="12">
        <f ca="1">'Civic engagement'!H43</f>
        <v>75.5</v>
      </c>
      <c r="DF43" s="12">
        <f>'Civic engagement'!N43</f>
        <v>40.47422680412371</v>
      </c>
      <c r="DG43" s="12">
        <f>'Civic engagement'!T43</f>
        <v>7.66796875</v>
      </c>
      <c r="DH43" s="12">
        <f>'Civic engagement'!Z43</f>
        <v>0</v>
      </c>
      <c r="DI43" s="160">
        <f>'Civic engagement'!AF43</f>
        <v>0</v>
      </c>
      <c r="DK43" s="12">
        <f>'Food and nightlife'!J43</f>
        <v>2.624696102308866</v>
      </c>
      <c r="DL43" s="12">
        <f>'Food and nightlife'!P43</f>
        <v>74.900000000000006</v>
      </c>
      <c r="DM43" s="12">
        <f>'Food and nightlife'!V43</f>
        <v>1.8493827160493856</v>
      </c>
      <c r="DN43" s="160">
        <f>'Food and nightlife'!AF43</f>
        <v>71.406271409736604</v>
      </c>
      <c r="DP43" s="12">
        <f>Fashion!H43</f>
        <v>0</v>
      </c>
      <c r="DQ43" s="160">
        <f>Fashion!N43</f>
        <v>3.9666666666666677</v>
      </c>
      <c r="DS43" s="60">
        <v>25.02</v>
      </c>
    </row>
    <row r="44" spans="1:123" ht="15.75" customHeight="1" x14ac:dyDescent="0.2">
      <c r="A44" s="161" t="e">
        <f>VLOOKUP(B44,#REF!,2,FALSE)</f>
        <v>#REF!</v>
      </c>
      <c r="B44" s="62" t="s">
        <v>180</v>
      </c>
      <c r="C44" s="159">
        <f>Safety!H44</f>
        <v>80.098875000000007</v>
      </c>
      <c r="D44" s="12">
        <f>Safety!N44</f>
        <v>87.9</v>
      </c>
      <c r="E44" s="12">
        <f>Safety!T44</f>
        <v>75.970714285714294</v>
      </c>
      <c r="F44" s="160">
        <f>Safety!AB44</f>
        <v>83.66796306058697</v>
      </c>
      <c r="H44" s="12">
        <f>Affordability!H44</f>
        <v>3.8130434782608771</v>
      </c>
      <c r="I44" s="12">
        <f>Affordability!R44</f>
        <v>85.389699188799426</v>
      </c>
      <c r="J44" s="12">
        <f>Affordability!X44</f>
        <v>56.017801047120415</v>
      </c>
      <c r="K44" s="12">
        <f>Affordability!AH44</f>
        <v>86.748741300915299</v>
      </c>
      <c r="L44" s="12">
        <f>Affordability!AR44</f>
        <v>86.837547081446516</v>
      </c>
      <c r="M44" s="12">
        <f>Affordability!BB44</f>
        <v>83.79843793066064</v>
      </c>
      <c r="N44" s="12">
        <f>Affordability!BL44</f>
        <v>79.43753944554085</v>
      </c>
      <c r="O44" s="160">
        <f>Affordability!BV44</f>
        <v>87.201255792710171</v>
      </c>
      <c r="Q44" s="12">
        <f>Transit!H44</f>
        <v>7.7657873701039195</v>
      </c>
      <c r="R44" s="12">
        <f>Transit!N44</f>
        <v>67.321428571428569</v>
      </c>
      <c r="S44" s="12">
        <f>Transit!V44</f>
        <v>0</v>
      </c>
      <c r="T44" s="12">
        <f>Transit!AD44</f>
        <v>5.0112952850706893</v>
      </c>
      <c r="U44" s="12">
        <f>Transit!AJ44</f>
        <v>66.285714285714292</v>
      </c>
      <c r="V44" s="12">
        <f>Transit!AP44</f>
        <v>61.05263157894737</v>
      </c>
      <c r="W44" s="12">
        <f>Transit!AV44</f>
        <v>76.044444444444437</v>
      </c>
      <c r="X44">
        <f>Transit!BB44</f>
        <v>87</v>
      </c>
      <c r="Y44" s="12">
        <f>Transit!BH44</f>
        <v>6.0446421866365938</v>
      </c>
      <c r="Z44" s="160">
        <f>Transit!BR44</f>
        <v>85.255299238817273</v>
      </c>
      <c r="AB44" s="12">
        <f>Health!H44</f>
        <v>0.7744371482176422</v>
      </c>
      <c r="AC44" s="12">
        <f>Health!N44</f>
        <v>2.4757834757834711</v>
      </c>
      <c r="AD44" s="12">
        <f>Health!T44</f>
        <v>5.3359649122807049</v>
      </c>
      <c r="AE44" s="12">
        <f>Health!Z44</f>
        <v>65.174999999999997</v>
      </c>
      <c r="AF44" s="12">
        <f>Health!AF44</f>
        <v>4.0711976245463504</v>
      </c>
      <c r="AG44" s="160">
        <f>Health!AL44</f>
        <v>82.761904761904759</v>
      </c>
      <c r="AI44" s="12">
        <f>Travel!H44</f>
        <v>53.057718120805369</v>
      </c>
      <c r="AJ44" s="12">
        <f>Travel!R44</f>
        <v>84.625503996149945</v>
      </c>
      <c r="AK44" s="12">
        <f>Travel!X44</f>
        <v>79.892887029288701</v>
      </c>
      <c r="AL44" s="12">
        <f>Travel!AD44</f>
        <v>0.46203208556149455</v>
      </c>
      <c r="AM44" s="12">
        <f>Travel!AN44</f>
        <v>86.289077980824345</v>
      </c>
      <c r="AN44" s="12">
        <f>Travel!AT44</f>
        <v>75.435532994923861</v>
      </c>
      <c r="AO44" s="12">
        <f>Travel!AZ44</f>
        <v>1.3025125628140701</v>
      </c>
      <c r="AP44" s="160">
        <f>Travel!BJ44</f>
        <v>85.531333188689487</v>
      </c>
      <c r="AR44" s="12">
        <f>Employment!H44</f>
        <v>38.299428571428571</v>
      </c>
      <c r="AS44" s="12">
        <f>Employment!N44</f>
        <v>85.2</v>
      </c>
      <c r="AT44" s="12">
        <f>Employment!T44</f>
        <v>34.08</v>
      </c>
      <c r="AU44" s="160">
        <f>Employment!AB44</f>
        <v>7.6989065234705265</v>
      </c>
      <c r="AW44" s="12">
        <f>Environment!H44</f>
        <v>85.1</v>
      </c>
      <c r="AX44" s="12">
        <f>Environment!N44</f>
        <v>85.1</v>
      </c>
      <c r="AY44" s="12">
        <f>Environment!V44</f>
        <v>12.659229916177093</v>
      </c>
      <c r="AZ44" s="12">
        <f>Environment!AD44</f>
        <v>20.380846170807676</v>
      </c>
      <c r="BA44" s="12">
        <f>Environment!AL44</f>
        <v>72.054491589708377</v>
      </c>
      <c r="BB44" s="12">
        <f>Environment!AR44</f>
        <v>50.528124999999996</v>
      </c>
      <c r="BC44" s="160">
        <f>Environment!AZ44</f>
        <v>5.132452430264534</v>
      </c>
      <c r="BE44" s="12">
        <f>Education!J44</f>
        <v>7.1822511890881939</v>
      </c>
      <c r="BF44" s="12">
        <f>Education!T44</f>
        <v>79.455807489373157</v>
      </c>
      <c r="BG44" s="12">
        <f>Education!AB44</f>
        <v>41.199462853719616</v>
      </c>
      <c r="BH44" s="12">
        <f>Education!AL44</f>
        <v>84.194226340044793</v>
      </c>
      <c r="BI44" s="160">
        <f>Education!AV44</f>
        <v>84.3</v>
      </c>
      <c r="BK44" s="12">
        <f>Entrepreneurship!H44</f>
        <v>12.01428571428572</v>
      </c>
      <c r="BL44" s="12">
        <f>Entrepreneurship!N44</f>
        <v>4.4263157894736906</v>
      </c>
      <c r="BM44" s="12">
        <f>Entrepreneurship!T44</f>
        <v>0</v>
      </c>
      <c r="BN44" s="12">
        <f>Entrepreneurship!Z44</f>
        <v>47.28433591423466</v>
      </c>
      <c r="BO44" s="160">
        <f>Entrepreneurship!AF44</f>
        <v>0</v>
      </c>
      <c r="BQ44" s="12">
        <f>'Public space'!J44</f>
        <v>2.0553566890476688E-2</v>
      </c>
      <c r="BR44" s="12">
        <f>'Public space'!P44</f>
        <v>0.85100196463654809</v>
      </c>
      <c r="BS44" s="160">
        <f>'Public space'!V44</f>
        <v>6.3417695473250983</v>
      </c>
      <c r="BU44" s="12">
        <f>'Financial services'!H44</f>
        <v>18.876923076923077</v>
      </c>
      <c r="BV44" s="12">
        <f>'Financial services'!N44</f>
        <v>24.058823529411757</v>
      </c>
      <c r="BW44" s="12">
        <f>'Financial services'!T44</f>
        <v>19.051386321626609</v>
      </c>
      <c r="BX44" s="12">
        <f>'Financial services'!Z44</f>
        <v>18.779560993163006</v>
      </c>
      <c r="BY44" s="12">
        <f>'Financial services'!AF44</f>
        <v>24.630966638152273</v>
      </c>
      <c r="BZ44" s="160">
        <f>'Financial services'!AL44</f>
        <v>0</v>
      </c>
      <c r="CB44" s="12">
        <f>Diversity!H44</f>
        <v>0</v>
      </c>
      <c r="CC44" s="12">
        <f>Diversity!N44</f>
        <v>36.126363636363642</v>
      </c>
      <c r="CD44" s="12">
        <f>Diversity!T44</f>
        <v>64.88000000000001</v>
      </c>
      <c r="CE44" s="12">
        <f>Diversity!Z44</f>
        <v>30.471098265895954</v>
      </c>
      <c r="CF44" s="12">
        <f>Diversity!AF44</f>
        <v>31.485882352941175</v>
      </c>
      <c r="CG44" s="160">
        <f>Diversity!AL44</f>
        <v>51.342102966841203</v>
      </c>
      <c r="CI44" s="12">
        <f>'Digital access'!H44</f>
        <v>11.542857142857148</v>
      </c>
      <c r="CJ44" s="12">
        <f>'Digital access'!R44</f>
        <v>75.589817148314452</v>
      </c>
      <c r="CK44" s="12">
        <f>'Digital access'!X44</f>
        <v>24.240000000000002</v>
      </c>
      <c r="CL44" s="12">
        <f>'Digital access'!AD44</f>
        <v>80.800000000000011</v>
      </c>
      <c r="CM44" s="12">
        <f>'Digital access'!AJ44</f>
        <v>74.066666666666677</v>
      </c>
      <c r="CN44" s="160">
        <f>'Digital access'!AP44</f>
        <v>80.800000000000011</v>
      </c>
      <c r="CP44" s="12">
        <f>Music!H44</f>
        <v>17.429280821917811</v>
      </c>
      <c r="CQ44" s="160">
        <f>Music!N44</f>
        <v>22.338750000000001</v>
      </c>
      <c r="CS44">
        <f>'Creative arts'!H44</f>
        <v>77.400000000000006</v>
      </c>
      <c r="CT44" s="160">
        <f>'Creative arts'!N44</f>
        <v>6.6937499999999996</v>
      </c>
      <c r="CV44" s="12">
        <f>Sports!H44</f>
        <v>23.446153846153848</v>
      </c>
      <c r="CW44" s="12">
        <f>Sports!N44</f>
        <v>8.6810126582278464</v>
      </c>
      <c r="CX44" s="12">
        <f>Sports!X44</f>
        <v>75.823020565218357</v>
      </c>
      <c r="CY44" s="160">
        <f>Sports!AH44</f>
        <v>75.877786267037791</v>
      </c>
      <c r="DA44" s="12">
        <f>Film!H44</f>
        <v>13.282500000000001</v>
      </c>
      <c r="DB44" s="12">
        <f>Film!R44</f>
        <v>74.587529003399126</v>
      </c>
      <c r="DC44" s="160">
        <f>Film!Z44</f>
        <v>31.013310490216671</v>
      </c>
      <c r="DE44" s="12">
        <f ca="1">'Civic engagement'!H44</f>
        <v>45.3</v>
      </c>
      <c r="DF44" s="12">
        <f>'Civic engagement'!N44</f>
        <v>50.865206185567018</v>
      </c>
      <c r="DG44" s="12">
        <f>'Civic engagement'!T44</f>
        <v>8.84765625</v>
      </c>
      <c r="DH44" s="12">
        <f>'Civic engagement'!Z44</f>
        <v>0</v>
      </c>
      <c r="DI44" s="160">
        <f>'Civic engagement'!AF44</f>
        <v>0</v>
      </c>
      <c r="DK44" s="12">
        <f>'Food and nightlife'!J44</f>
        <v>6.0151379382787606</v>
      </c>
      <c r="DL44" s="12">
        <f>'Food and nightlife'!P44</f>
        <v>24.966666666666661</v>
      </c>
      <c r="DM44" s="12">
        <f>'Food and nightlife'!V44</f>
        <v>18.493827160493836</v>
      </c>
      <c r="DN44" s="160">
        <f>'Food and nightlife'!AF44</f>
        <v>73.831099063758614</v>
      </c>
      <c r="DP44" s="12">
        <f>Fashion!H44</f>
        <v>19.223076923076921</v>
      </c>
      <c r="DQ44" s="160">
        <f>Fashion!N44</f>
        <v>3.9666666666666677</v>
      </c>
      <c r="DS44" s="60">
        <v>14.04</v>
      </c>
    </row>
    <row r="45" spans="1:123" ht="15.75" customHeight="1" x14ac:dyDescent="0.2">
      <c r="A45" s="83" t="e">
        <f>VLOOKUP(B45,#REF!,2,FALSE)</f>
        <v>#REF!</v>
      </c>
      <c r="B45" s="84" t="s">
        <v>181</v>
      </c>
      <c r="C45" s="159">
        <f>Safety!H45</f>
        <v>73.945875000000001</v>
      </c>
      <c r="D45" s="12">
        <f>Safety!N45</f>
        <v>87.9</v>
      </c>
      <c r="E45" s="12">
        <f>Safety!T45</f>
        <v>52.74</v>
      </c>
      <c r="F45" s="160">
        <f>Safety!AB45</f>
        <v>75.930553172796877</v>
      </c>
      <c r="H45" s="12">
        <f>Affordability!H45</f>
        <v>55.289130434782614</v>
      </c>
      <c r="I45" s="12">
        <f>Affordability!R45</f>
        <v>84.559756201358539</v>
      </c>
      <c r="J45" s="12">
        <f>Affordability!X45</f>
        <v>56.859598603839437</v>
      </c>
      <c r="K45" s="12">
        <f>Affordability!AH45</f>
        <v>84.490978786608196</v>
      </c>
      <c r="L45" s="12">
        <f>Affordability!AR45</f>
        <v>87.291291880640259</v>
      </c>
      <c r="M45" s="12">
        <f>Affordability!BB45</f>
        <v>82.85530700396464</v>
      </c>
      <c r="N45" s="12">
        <f>Affordability!BL45</f>
        <v>83.34450644951059</v>
      </c>
      <c r="O45" s="160">
        <f>Affordability!BV45</f>
        <v>87.198143354922365</v>
      </c>
      <c r="Q45" s="12">
        <f>Transit!H45</f>
        <v>4.0683453237410081</v>
      </c>
      <c r="R45" s="12">
        <f>Transit!N45</f>
        <v>74.3125</v>
      </c>
      <c r="S45" s="12">
        <f>Transit!V45</f>
        <v>6.560347956101503</v>
      </c>
      <c r="T45" s="12">
        <f>Transit!AD45</f>
        <v>71.506548791528928</v>
      </c>
      <c r="U45" s="12">
        <f>Transit!AJ45</f>
        <v>49.714285714285715</v>
      </c>
      <c r="V45" s="12">
        <f>Transit!AP45</f>
        <v>70.92280701754386</v>
      </c>
      <c r="W45" s="12">
        <f>Transit!AV45</f>
        <v>70.888888888888886</v>
      </c>
      <c r="X45">
        <f>Transit!BB45</f>
        <v>87</v>
      </c>
      <c r="Y45" s="12">
        <f>Transit!BH45</f>
        <v>14.160506308683312</v>
      </c>
      <c r="Z45" s="160">
        <f>Transit!BR45</f>
        <v>85.894232482164924</v>
      </c>
      <c r="AB45" s="12">
        <f>Health!H45</f>
        <v>1.059756097560975</v>
      </c>
      <c r="AC45" s="12">
        <f>Health!N45</f>
        <v>26.490883190883192</v>
      </c>
      <c r="AD45" s="12">
        <f>Health!T45</f>
        <v>14.483333333333338</v>
      </c>
      <c r="AE45" s="12">
        <f>Health!Z45</f>
        <v>57.933333333333323</v>
      </c>
      <c r="AF45" s="12">
        <f>Health!AF45</f>
        <v>5.562058726492892</v>
      </c>
      <c r="AG45" s="160">
        <f>Health!AL45</f>
        <v>49.657142857142858</v>
      </c>
      <c r="AI45" s="12">
        <f>Travel!H45</f>
        <v>42.040268456375841</v>
      </c>
      <c r="AJ45" s="12">
        <f>Travel!R45</f>
        <v>85.328903489741521</v>
      </c>
      <c r="AK45" s="12">
        <f>Travel!X45</f>
        <v>71.578242677824264</v>
      </c>
      <c r="AL45" s="12">
        <f>Travel!AD45</f>
        <v>1.0164705882352905</v>
      </c>
      <c r="AM45" s="12">
        <f>Travel!AN45</f>
        <v>86.358730504711346</v>
      </c>
      <c r="AN45" s="12">
        <f>Travel!AT45</f>
        <v>67.979695431472095</v>
      </c>
      <c r="AO45" s="12">
        <f>Travel!AZ45</f>
        <v>29.089447236180902</v>
      </c>
      <c r="AP45" s="160">
        <f>Travel!BJ45</f>
        <v>83.910284071407034</v>
      </c>
      <c r="AR45" s="12">
        <f>Employment!H45</f>
        <v>54.852571428571423</v>
      </c>
      <c r="AS45" s="12">
        <f>Employment!N45</f>
        <v>85.2</v>
      </c>
      <c r="AT45" s="12">
        <f>Employment!T45</f>
        <v>70.289999999999992</v>
      </c>
      <c r="AU45" s="160">
        <f>Employment!AB45</f>
        <v>53.261635364812619</v>
      </c>
      <c r="AW45" s="12">
        <f>Environment!H45</f>
        <v>85.1</v>
      </c>
      <c r="AX45" s="12">
        <f>Environment!N45</f>
        <v>85.1</v>
      </c>
      <c r="AY45" s="12">
        <f>Environment!V45</f>
        <v>83.904383935444173</v>
      </c>
      <c r="AZ45" s="12">
        <f>Environment!AD45</f>
        <v>17.164875889267776</v>
      </c>
      <c r="BA45" s="12">
        <f>Environment!AL45</f>
        <v>70.112529329994416</v>
      </c>
      <c r="BB45" s="12">
        <f>Environment!AR45</f>
        <v>85.1</v>
      </c>
      <c r="BC45" s="160">
        <f>Environment!AZ45</f>
        <v>49.363625329362549</v>
      </c>
      <c r="BE45" s="12">
        <f>Education!J45</f>
        <v>6.2748252232974266</v>
      </c>
      <c r="BF45" s="12">
        <f>Education!T45</f>
        <v>70.92128982461405</v>
      </c>
      <c r="BG45" s="12">
        <f>Education!AB45</f>
        <v>13.972494761976156</v>
      </c>
      <c r="BH45" s="12">
        <f>Education!AL45</f>
        <v>81.214408539866184</v>
      </c>
      <c r="BI45" s="160">
        <f>Education!AV45</f>
        <v>75.369489411764704</v>
      </c>
      <c r="BK45" s="12">
        <f>Entrepreneurship!H45</f>
        <v>84.1</v>
      </c>
      <c r="BL45" s="12">
        <f>Entrepreneurship!N45</f>
        <v>27.295614035087716</v>
      </c>
      <c r="BM45" s="12">
        <f>Entrepreneurship!T45</f>
        <v>21.428219178082191</v>
      </c>
      <c r="BN45" s="12">
        <f>Entrepreneurship!Z45</f>
        <v>72.629541393686722</v>
      </c>
      <c r="BO45" s="160">
        <f>Entrepreneurship!AF45</f>
        <v>84.1</v>
      </c>
      <c r="BQ45" s="12">
        <f>'Public space'!J45</f>
        <v>1.3863634402837739</v>
      </c>
      <c r="BR45" s="12">
        <f>'Public space'!P45</f>
        <v>0.66552717747217205</v>
      </c>
      <c r="BS45" s="160">
        <f>'Public space'!V45</f>
        <v>8.0557613168724309</v>
      </c>
      <c r="BU45" s="12">
        <f>'Financial services'!H45</f>
        <v>18.876923076923077</v>
      </c>
      <c r="BV45" s="12">
        <f>'Financial services'!N45</f>
        <v>0</v>
      </c>
      <c r="BW45" s="12">
        <f>'Financial services'!T45</f>
        <v>3.3264325323475017</v>
      </c>
      <c r="BX45" s="12">
        <f>'Financial services'!Z45</f>
        <v>4.3269521410579328</v>
      </c>
      <c r="BY45" s="12">
        <f>'Financial services'!AF45</f>
        <v>8.8167664670658787</v>
      </c>
      <c r="BZ45" s="160">
        <f>'Financial services'!AL45</f>
        <v>81.8</v>
      </c>
      <c r="CB45" s="12">
        <f>Diversity!H45</f>
        <v>12.476923076923079</v>
      </c>
      <c r="CC45" s="12">
        <f>Diversity!N45</f>
        <v>54.558181818181829</v>
      </c>
      <c r="CD45" s="12">
        <f>Diversity!T45</f>
        <v>81.100000000000009</v>
      </c>
      <c r="CE45" s="12">
        <f>Diversity!Z45</f>
        <v>17.345086705202302</v>
      </c>
      <c r="CF45" s="12">
        <f>Diversity!AF45</f>
        <v>60.109411764705889</v>
      </c>
      <c r="CG45" s="160">
        <f>Diversity!AL45</f>
        <v>68.680235602094243</v>
      </c>
      <c r="CI45" s="12">
        <f>'Digital access'!H45</f>
        <v>15.390476190476194</v>
      </c>
      <c r="CJ45" s="12">
        <f>'Digital access'!R45</f>
        <v>70.940932690407323</v>
      </c>
      <c r="CK45" s="12">
        <f>'Digital access'!X45</f>
        <v>56.56</v>
      </c>
      <c r="CL45" s="12">
        <f>'Digital access'!AD45</f>
        <v>80.800000000000011</v>
      </c>
      <c r="CM45" s="12">
        <f>'Digital access'!AJ45</f>
        <v>74.066666666666677</v>
      </c>
      <c r="CN45" s="160">
        <f>'Digital access'!AP45</f>
        <v>80.800000000000011</v>
      </c>
      <c r="CP45" s="12">
        <f>Music!H45</f>
        <v>26.609589041095898</v>
      </c>
      <c r="CQ45" s="160">
        <f>Music!N45</f>
        <v>16.51125</v>
      </c>
      <c r="CS45">
        <f>'Creative arts'!H45</f>
        <v>77.400000000000006</v>
      </c>
      <c r="CT45" s="160">
        <f>'Creative arts'!N45</f>
        <v>16.734375</v>
      </c>
      <c r="CV45" s="12">
        <f>Sports!H45</f>
        <v>20.515384615384612</v>
      </c>
      <c r="CW45" s="12">
        <f>Sports!N45</f>
        <v>3.8582278481012646</v>
      </c>
      <c r="CX45" s="12">
        <f>Sports!X45</f>
        <v>76.2</v>
      </c>
      <c r="CY45" s="160">
        <f>Sports!AH45</f>
        <v>76.097104896282019</v>
      </c>
      <c r="DA45" s="12">
        <f>Film!H45</f>
        <v>44.591250000000002</v>
      </c>
      <c r="DB45" s="12">
        <f>Film!R45</f>
        <v>75.255030352073902</v>
      </c>
      <c r="DC45" s="160">
        <f>Film!Z45</f>
        <v>64.650651412677462</v>
      </c>
      <c r="DE45" s="12">
        <f ca="1">'Civic engagement'!H45</f>
        <v>45.3</v>
      </c>
      <c r="DF45" s="12">
        <f>'Civic engagement'!N45</f>
        <v>44.365979381443296</v>
      </c>
      <c r="DG45" s="12">
        <f>'Civic engagement'!T45</f>
        <v>4.71875</v>
      </c>
      <c r="DH45" s="12">
        <f>'Civic engagement'!Z45</f>
        <v>2.6425000000000001</v>
      </c>
      <c r="DI45" s="160">
        <f>'Civic engagement'!AF45</f>
        <v>0</v>
      </c>
      <c r="DK45" s="12">
        <f>'Food and nightlife'!J45</f>
        <v>13.171905323305836</v>
      </c>
      <c r="DL45" s="12">
        <f>'Food and nightlife'!P45</f>
        <v>24.966666666666661</v>
      </c>
      <c r="DM45" s="12">
        <f>'Food and nightlife'!V45</f>
        <v>72.125925925925927</v>
      </c>
      <c r="DN45" s="160">
        <f>'Food and nightlife'!AF45</f>
        <v>74.338403718196048</v>
      </c>
      <c r="DP45" s="12">
        <f>Fashion!H45</f>
        <v>6.8653846153846132</v>
      </c>
      <c r="DQ45" s="160">
        <f>Fashion!N45</f>
        <v>7.9333333333333353</v>
      </c>
      <c r="DS45" s="60">
        <v>22</v>
      </c>
    </row>
    <row r="46" spans="1:123" ht="15.75" customHeight="1" x14ac:dyDescent="0.2">
      <c r="A46" s="82" t="e">
        <f>VLOOKUP(B46,#REF!,2,FALSE)</f>
        <v>#REF!</v>
      </c>
      <c r="B46" s="79" t="s">
        <v>182</v>
      </c>
      <c r="C46" s="159">
        <f>Safety!H46</f>
        <v>69.331125</v>
      </c>
      <c r="D46" s="12">
        <f>Safety!N46</f>
        <v>81.747</v>
      </c>
      <c r="E46" s="12">
        <f>Safety!T46</f>
        <v>52.426071428571433</v>
      </c>
      <c r="F46" s="160">
        <f>Safety!AB46</f>
        <v>82.080321390132113</v>
      </c>
      <c r="H46" s="12">
        <f>Affordability!H46</f>
        <v>15.252173913043483</v>
      </c>
      <c r="I46" s="12">
        <f>Affordability!R46</f>
        <v>83.155518992206893</v>
      </c>
      <c r="J46" s="12">
        <f>Affordability!X46</f>
        <v>55.405584642233855</v>
      </c>
      <c r="K46" s="12">
        <f>Affordability!AH46</f>
        <v>77.233667444799394</v>
      </c>
      <c r="L46" s="12">
        <f>Affordability!AR46</f>
        <v>84.880124837637908</v>
      </c>
      <c r="M46" s="12">
        <f>Affordability!BB46</f>
        <v>69.684532894271726</v>
      </c>
      <c r="N46" s="12">
        <f>Affordability!BL46</f>
        <v>83.035642893942963</v>
      </c>
      <c r="O46" s="160">
        <f>Affordability!BV46</f>
        <v>84.787924592811677</v>
      </c>
      <c r="Q46" s="12">
        <f>Transit!H46</f>
        <v>2.3876898481215005</v>
      </c>
      <c r="R46" s="12">
        <f>Transit!N46</f>
        <v>64.732142857142847</v>
      </c>
      <c r="S46" s="12">
        <f>Transit!V46</f>
        <v>3.8499759580118464</v>
      </c>
      <c r="T46" s="12">
        <f>Transit!AD46</f>
        <v>8.7154375407166214</v>
      </c>
      <c r="U46" s="12">
        <f>Transit!AJ46</f>
        <v>53.857142857142854</v>
      </c>
      <c r="V46" s="12">
        <f>Transit!AP46</f>
        <v>67.87017543859649</v>
      </c>
      <c r="W46" s="12">
        <f>Transit!AV46</f>
        <v>79.911111111111111</v>
      </c>
      <c r="X46">
        <f>Transit!BB46</f>
        <v>87</v>
      </c>
      <c r="Y46" s="12">
        <f>Transit!BH46</f>
        <v>32.813692930710396</v>
      </c>
      <c r="Z46" s="160">
        <f>Transit!BR46</f>
        <v>86.31006600383526</v>
      </c>
      <c r="AB46" s="12">
        <f>Health!H46</f>
        <v>2.8124296435272114</v>
      </c>
      <c r="AC46" s="12">
        <f>Health!N46</f>
        <v>0</v>
      </c>
      <c r="AD46" s="12">
        <f>Health!T46</f>
        <v>15.245614035087721</v>
      </c>
      <c r="AE46" s="12">
        <f>Health!Z46</f>
        <v>65.174999999999997</v>
      </c>
      <c r="AF46" s="12">
        <f>Health!AF46</f>
        <v>2.23629165291982</v>
      </c>
      <c r="AG46" s="160">
        <f>Health!AL46</f>
        <v>18.621428571428574</v>
      </c>
      <c r="AI46" s="12">
        <f>Travel!H46</f>
        <v>8.1181208053691218</v>
      </c>
      <c r="AJ46" s="12">
        <f>Travel!R46</f>
        <v>86.396070388218092</v>
      </c>
      <c r="AK46" s="12">
        <f>Travel!X46</f>
        <v>82.423430962343105</v>
      </c>
      <c r="AL46" s="12">
        <f>Travel!AD46</f>
        <v>11.920427807486631</v>
      </c>
      <c r="AM46" s="12">
        <f>Travel!AN46</f>
        <v>85.945413234684494</v>
      </c>
      <c r="AN46" s="12">
        <f>Travel!AT46</f>
        <v>46.050761421319798</v>
      </c>
      <c r="AO46" s="12">
        <f>Travel!AZ46</f>
        <v>6.5125628140703515</v>
      </c>
      <c r="AP46" s="160">
        <f>Travel!BJ46</f>
        <v>77.892045062864597</v>
      </c>
      <c r="AR46" s="12">
        <f>Employment!H46</f>
        <v>63.080457142857142</v>
      </c>
      <c r="AS46" s="12">
        <f>Employment!N46</f>
        <v>85.2</v>
      </c>
      <c r="AT46" s="12">
        <f>Employment!T46</f>
        <v>85.2</v>
      </c>
      <c r="AU46" s="160">
        <f>Employment!AB46</f>
        <v>20.311517740273242</v>
      </c>
      <c r="AW46" s="12">
        <f>Environment!H46</f>
        <v>85.1</v>
      </c>
      <c r="AX46" s="12">
        <f>Environment!N46</f>
        <v>70.916666666666657</v>
      </c>
      <c r="AY46" s="12">
        <f>Environment!V46</f>
        <v>4.211329786132942</v>
      </c>
      <c r="AZ46" s="12">
        <f>Environment!AD46</f>
        <v>21.229912880224251</v>
      </c>
      <c r="BA46" s="12">
        <f>Environment!AL46</f>
        <v>73.636039219759425</v>
      </c>
      <c r="BB46" s="12">
        <f>Environment!AR46</f>
        <v>0</v>
      </c>
      <c r="BC46" s="160">
        <f>Environment!AZ46</f>
        <v>59.956554195375354</v>
      </c>
      <c r="BE46" s="12">
        <f>Education!J46</f>
        <v>2.2453583889329445</v>
      </c>
      <c r="BF46" s="12">
        <f>Education!T46</f>
        <v>64.292690627797711</v>
      </c>
      <c r="BG46" s="12">
        <f>Education!AB46</f>
        <v>35.247732869856705</v>
      </c>
      <c r="BH46" s="12" t="str">
        <f>Education!AL46</f>
        <v>na</v>
      </c>
      <c r="BI46" s="160">
        <f>Education!AV46</f>
        <v>77.225019762845847</v>
      </c>
      <c r="BK46" s="12">
        <f>Entrepreneurship!H46</f>
        <v>12.01428571428572</v>
      </c>
      <c r="BL46" s="12">
        <f>Entrepreneurship!N46</f>
        <v>8.8526315789473689</v>
      </c>
      <c r="BM46" s="12">
        <f>Entrepreneurship!T46</f>
        <v>48.155890410958911</v>
      </c>
      <c r="BN46" s="12">
        <f>Entrepreneurship!Z46</f>
        <v>59.105419892793329</v>
      </c>
      <c r="BO46" s="160">
        <f>Entrepreneurship!AF46</f>
        <v>0</v>
      </c>
      <c r="BQ46" s="12">
        <f>'Public space'!J46</f>
        <v>83.3</v>
      </c>
      <c r="BR46" s="12">
        <f>'Public space'!P46</f>
        <v>0.96555992141454605</v>
      </c>
      <c r="BS46" s="160">
        <f>'Public space'!V46</f>
        <v>12.340740740740737</v>
      </c>
      <c r="BU46" s="12">
        <f>'Financial services'!H46</f>
        <v>18.876923076923077</v>
      </c>
      <c r="BV46" s="12">
        <f>'Financial services'!N46</f>
        <v>0</v>
      </c>
      <c r="BW46" s="12">
        <f>'Financial services'!T46</f>
        <v>3.7800369685767015</v>
      </c>
      <c r="BX46" s="12">
        <f>'Financial services'!Z46</f>
        <v>4.9450881612090658</v>
      </c>
      <c r="BY46" s="12">
        <f>'Financial services'!AF46</f>
        <v>9.7964071856287536</v>
      </c>
      <c r="BZ46" s="160">
        <f>'Financial services'!AL46</f>
        <v>54.533333333333324</v>
      </c>
      <c r="CB46" s="12">
        <f>Diversity!H46</f>
        <v>0</v>
      </c>
      <c r="CC46" s="12">
        <f>Diversity!N46</f>
        <v>30.965454545454552</v>
      </c>
      <c r="CD46" s="12">
        <f>Diversity!T46</f>
        <v>32.440000000000005</v>
      </c>
      <c r="CE46" s="12">
        <f>Diversity!Z46</f>
        <v>50.160115606936415</v>
      </c>
      <c r="CF46" s="12">
        <f>Diversity!AF46</f>
        <v>37.210588235294118</v>
      </c>
      <c r="CG46" s="160">
        <f>Diversity!AL46</f>
        <v>51.412870855148348</v>
      </c>
      <c r="CI46" s="12">
        <f>'Digital access'!H46</f>
        <v>9.6190476190476257</v>
      </c>
      <c r="CJ46" s="12">
        <f>'Digital access'!R46</f>
        <v>55.791666747017594</v>
      </c>
      <c r="CK46" s="12">
        <f>'Digital access'!X46</f>
        <v>64.64</v>
      </c>
      <c r="CL46" s="12">
        <f>'Digital access'!AD46</f>
        <v>80.800000000000011</v>
      </c>
      <c r="CM46" s="12">
        <f>'Digital access'!AJ46</f>
        <v>80.800000000000011</v>
      </c>
      <c r="CN46" s="160">
        <f>'Digital access'!AP46</f>
        <v>20.200000000000003</v>
      </c>
      <c r="CP46" s="12">
        <f>Music!H46</f>
        <v>11.042979452054801</v>
      </c>
      <c r="CQ46" s="160">
        <f>Music!N46</f>
        <v>33.993749999999999</v>
      </c>
      <c r="CS46">
        <f>'Creative arts'!H46</f>
        <v>77.400000000000006</v>
      </c>
      <c r="CT46" s="160">
        <f>'Creative arts'!N46</f>
        <v>23.428124999999998</v>
      </c>
      <c r="CV46" s="12">
        <f>Sports!H46</f>
        <v>26.376923076923077</v>
      </c>
      <c r="CW46" s="12">
        <f>Sports!N46</f>
        <v>27.007594936708852</v>
      </c>
      <c r="CX46" s="12">
        <f>Sports!X46</f>
        <v>75.090490451879887</v>
      </c>
      <c r="CY46" s="160">
        <f>Sports!AH46</f>
        <v>75.041012921355801</v>
      </c>
      <c r="DA46" s="12">
        <f>Film!H46</f>
        <v>4.7437500000000004</v>
      </c>
      <c r="DB46" s="12">
        <f>Film!R46</f>
        <v>69.468305540447872</v>
      </c>
      <c r="DC46" s="160">
        <f>Film!Z46</f>
        <v>10.715881944688791</v>
      </c>
      <c r="DE46" s="12">
        <f ca="1">'Civic engagement'!H46</f>
        <v>45.3</v>
      </c>
      <c r="DF46" s="12">
        <f>'Civic engagement'!N46</f>
        <v>17.123711340206178</v>
      </c>
      <c r="DG46" s="12">
        <f>'Civic engagement'!T46</f>
        <v>20.64453125</v>
      </c>
      <c r="DH46" s="12">
        <f>'Civic engagement'!Z46</f>
        <v>0</v>
      </c>
      <c r="DI46" s="160">
        <f>'Civic engagement'!AF46</f>
        <v>0</v>
      </c>
      <c r="DK46" s="12">
        <f>'Food and nightlife'!J46</f>
        <v>0.72101702776940557</v>
      </c>
      <c r="DL46" s="12">
        <f>'Food and nightlife'!P46</f>
        <v>31.208333333333332</v>
      </c>
      <c r="DM46" s="12">
        <f>'Food and nightlife'!V46</f>
        <v>5.5481481481481572</v>
      </c>
      <c r="DN46" s="160">
        <f>'Food and nightlife'!AF46</f>
        <v>72.54672081704426</v>
      </c>
      <c r="DP46" s="12">
        <f>Fashion!H46</f>
        <v>6.8653846153846132</v>
      </c>
      <c r="DQ46" s="160">
        <f>Fashion!N46</f>
        <v>0</v>
      </c>
      <c r="DS46" s="60">
        <v>25.15</v>
      </c>
    </row>
    <row r="47" spans="1:123" ht="15.75" customHeight="1" x14ac:dyDescent="0.2">
      <c r="A47" s="82" t="e">
        <f>VLOOKUP(B47,#REF!,2,FALSE)</f>
        <v>#REF!</v>
      </c>
      <c r="B47" s="79" t="s">
        <v>183</v>
      </c>
      <c r="C47" s="159">
        <f>Safety!H47</f>
        <v>36.698250000000002</v>
      </c>
      <c r="D47" s="12">
        <f>Safety!N47</f>
        <v>81.747</v>
      </c>
      <c r="E47" s="12">
        <f>Safety!T47</f>
        <v>72.517499999999998</v>
      </c>
      <c r="F47" s="160">
        <f>Safety!AB47</f>
        <v>72.399082078676557</v>
      </c>
      <c r="H47" s="12">
        <f>Affordability!H47</f>
        <v>17.158695652173922</v>
      </c>
      <c r="I47" s="12">
        <f>Affordability!R47</f>
        <v>80.73629431861157</v>
      </c>
      <c r="J47" s="12">
        <f>Affordability!X47</f>
        <v>45.30401396160557</v>
      </c>
      <c r="K47" s="12">
        <f>Affordability!AH47</f>
        <v>65.809987752958662</v>
      </c>
      <c r="L47" s="12">
        <f>Affordability!AR47</f>
        <v>85.107353200858284</v>
      </c>
      <c r="M47" s="12">
        <f>Affordability!BB47</f>
        <v>62.871910349953772</v>
      </c>
      <c r="N47" s="12">
        <f>Affordability!BL47</f>
        <v>77.760905432784512</v>
      </c>
      <c r="O47" s="160">
        <f>Affordability!BV47</f>
        <v>86.132305410835997</v>
      </c>
      <c r="Q47" s="12">
        <f>Transit!H47</f>
        <v>6.0457234212630029</v>
      </c>
      <c r="R47" s="12">
        <f>Transit!N47</f>
        <v>72.5</v>
      </c>
      <c r="S47" s="12">
        <f>Transit!V47</f>
        <v>1.487485933170382</v>
      </c>
      <c r="T47" s="12">
        <f>Transit!AD47</f>
        <v>1.9715617608409999</v>
      </c>
      <c r="U47" s="12">
        <f>Transit!AJ47</f>
        <v>48.793650793650798</v>
      </c>
      <c r="V47" s="12">
        <f>Transit!AP47</f>
        <v>56.575438596491232</v>
      </c>
      <c r="W47" s="12">
        <f>Transit!AV47</f>
        <v>48.333333333333336</v>
      </c>
      <c r="X47">
        <f>Transit!BB47</f>
        <v>87</v>
      </c>
      <c r="Y47" s="12">
        <f>Transit!BH47</f>
        <v>24.155100467056638</v>
      </c>
      <c r="Z47" s="160">
        <f>Transit!BR47</f>
        <v>84.124313707945603</v>
      </c>
      <c r="AB47" s="12">
        <f>Health!H47</f>
        <v>3.8398988449812412</v>
      </c>
      <c r="AC47" s="12">
        <f>Health!N47</f>
        <v>3.7844118844118833</v>
      </c>
      <c r="AD47" s="12">
        <f>Health!T47</f>
        <v>8.575657894736846</v>
      </c>
      <c r="AE47" s="12">
        <f>Health!Z47</f>
        <v>65.174999999999997</v>
      </c>
      <c r="AF47" s="12">
        <f>Health!AF47</f>
        <v>1.2328274496865703</v>
      </c>
      <c r="AG47" s="160">
        <f>Health!AL47</f>
        <v>37.24285714285714</v>
      </c>
      <c r="AI47" s="12">
        <f>Travel!H47</f>
        <v>24.934228187919462</v>
      </c>
      <c r="AJ47" s="12">
        <f>Travel!R47</f>
        <v>77.096533001245334</v>
      </c>
      <c r="AK47" s="12">
        <f>Travel!X47</f>
        <v>73.747280334728032</v>
      </c>
      <c r="AL47" s="12">
        <f>Travel!AD47</f>
        <v>7.0228877005347563</v>
      </c>
      <c r="AM47" s="12">
        <f>Travel!AN47</f>
        <v>86.294620722710292</v>
      </c>
      <c r="AN47" s="12">
        <f>Travel!AT47</f>
        <v>76.751269035532999</v>
      </c>
      <c r="AO47" s="12">
        <f>Travel!AZ47</f>
        <v>51.232160804020097</v>
      </c>
      <c r="AP47" s="160">
        <f>Travel!BJ47</f>
        <v>77.582579460979261</v>
      </c>
      <c r="AR47" s="12">
        <f>Employment!H47</f>
        <v>60.694857142857146</v>
      </c>
      <c r="AS47" s="12">
        <f>Employment!N47</f>
        <v>85.2</v>
      </c>
      <c r="AT47" s="12">
        <f>Employment!T47</f>
        <v>8.52</v>
      </c>
      <c r="AU47" s="160">
        <f>Employment!AB47</f>
        <v>11.022194804078538</v>
      </c>
      <c r="AW47" s="12">
        <f>Environment!H47</f>
        <v>28.366666666666664</v>
      </c>
      <c r="AX47" s="12">
        <f>Environment!N47</f>
        <v>0</v>
      </c>
      <c r="AY47" s="12">
        <f>Environment!V47</f>
        <v>0.40518943202946872</v>
      </c>
      <c r="AZ47" s="12">
        <f>Environment!AD47</f>
        <v>18.103605736985333</v>
      </c>
      <c r="BA47" s="12">
        <f>Environment!AL47</f>
        <v>80.351976288565069</v>
      </c>
      <c r="BB47" s="12">
        <f>Environment!AR47</f>
        <v>37.231249999999996</v>
      </c>
      <c r="BC47" s="160">
        <f>Environment!AZ47</f>
        <v>54.228652644934471</v>
      </c>
      <c r="BE47" s="12">
        <f>Education!J47</f>
        <v>0.73849566534486222</v>
      </c>
      <c r="BF47" s="12">
        <f>Education!T47</f>
        <v>25.986850406690337</v>
      </c>
      <c r="BG47" s="12">
        <f>Education!AB47</f>
        <v>24.982087524641894</v>
      </c>
      <c r="BH47" s="12">
        <f>Education!AL47</f>
        <v>84.3</v>
      </c>
      <c r="BI47" s="160">
        <f>Education!AV47</f>
        <v>77.254359272727271</v>
      </c>
      <c r="BK47" s="12">
        <f>Entrepreneurship!H47</f>
        <v>20.023809523809522</v>
      </c>
      <c r="BL47" s="12">
        <f>Entrepreneurship!N47</f>
        <v>6.6394736842105351</v>
      </c>
      <c r="BM47" s="12">
        <f>Entrepreneurship!T47</f>
        <v>32.027123287671245</v>
      </c>
      <c r="BN47" s="12">
        <f>Entrepreneurship!Z47</f>
        <v>27.74949374627754</v>
      </c>
      <c r="BO47" s="160">
        <f>Entrepreneurship!AF47</f>
        <v>84.1</v>
      </c>
      <c r="BQ47" s="12">
        <f>'Public space'!J47</f>
        <v>0.54842521875316408</v>
      </c>
      <c r="BR47" s="12">
        <f>'Public space'!P47</f>
        <v>2.5039096267190586</v>
      </c>
      <c r="BS47" s="160">
        <f>'Public space'!V47</f>
        <v>22.453292181069958</v>
      </c>
      <c r="BU47" s="12">
        <f>'Financial services'!H47</f>
        <v>18.876923076923077</v>
      </c>
      <c r="BV47" s="12">
        <f>'Financial services'!N47</f>
        <v>9.6235294117646948</v>
      </c>
      <c r="BW47" s="12">
        <f>'Financial services'!T47</f>
        <v>1.0584103512014782</v>
      </c>
      <c r="BX47" s="12">
        <f>'Financial services'!Z47</f>
        <v>1.2362720403022665</v>
      </c>
      <c r="BY47" s="12">
        <f>'Financial services'!AF47</f>
        <v>3.4287425149700694</v>
      </c>
      <c r="BZ47" s="160">
        <f>'Financial services'!AL47</f>
        <v>54.533333333333324</v>
      </c>
      <c r="CB47" s="12">
        <f>Diversity!H47</f>
        <v>0</v>
      </c>
      <c r="CC47" s="12">
        <f>Diversity!N47</f>
        <v>36.863636363636367</v>
      </c>
      <c r="CD47" s="12">
        <f>Diversity!T47</f>
        <v>72.990000000000009</v>
      </c>
      <c r="CE47" s="12">
        <f>Diversity!Z47</f>
        <v>32.34624277456647</v>
      </c>
      <c r="CF47" s="12">
        <f>Diversity!AF47</f>
        <v>68.6964705882353</v>
      </c>
      <c r="CG47" s="160">
        <f>Diversity!AL47</f>
        <v>50.209816753926724</v>
      </c>
      <c r="CI47" s="12">
        <f>'Digital access'!H47</f>
        <v>9.6190476190476257</v>
      </c>
      <c r="CJ47" s="12">
        <f>'Digital access'!R47</f>
        <v>45.823077175336309</v>
      </c>
      <c r="CK47" s="12">
        <f>'Digital access'!X47</f>
        <v>32.32</v>
      </c>
      <c r="CL47" s="12">
        <f>'Digital access'!AD47</f>
        <v>80.800000000000011</v>
      </c>
      <c r="CM47" s="12">
        <f>'Digital access'!AJ47</f>
        <v>80.800000000000011</v>
      </c>
      <c r="CN47" s="160">
        <f>'Digital access'!AP47</f>
        <v>80.800000000000011</v>
      </c>
      <c r="CP47" s="12">
        <f>Music!H47</f>
        <v>24.480821917808221</v>
      </c>
      <c r="CQ47" s="160">
        <f>Music!N47</f>
        <v>32.051250000000003</v>
      </c>
      <c r="CS47">
        <f>'Creative arts'!H47</f>
        <v>77.400000000000006</v>
      </c>
      <c r="CT47" s="160">
        <f>'Creative arts'!N47</f>
        <v>32.353124999999999</v>
      </c>
      <c r="CV47" s="12">
        <f>Sports!H47</f>
        <v>14.653846153846152</v>
      </c>
      <c r="CW47" s="12">
        <f>Sports!N47</f>
        <v>4.8227848101265813</v>
      </c>
      <c r="CX47" s="12">
        <f>Sports!X47</f>
        <v>73.217534029570729</v>
      </c>
      <c r="CY47" s="160">
        <f>Sports!AH47</f>
        <v>73.876843280558205</v>
      </c>
      <c r="DA47" s="12">
        <f>Film!H47</f>
        <v>23.71875</v>
      </c>
      <c r="DB47" s="12">
        <f>Film!R47</f>
        <v>65.641740069482594</v>
      </c>
      <c r="DC47" s="160">
        <f>Film!Z47</f>
        <v>9.0093675459939959</v>
      </c>
      <c r="DE47" s="12">
        <f ca="1">'Civic engagement'!H47</f>
        <v>45.3</v>
      </c>
      <c r="DF47" s="12">
        <f>'Civic engagement'!N47</f>
        <v>32.69072164948453</v>
      </c>
      <c r="DG47" s="12">
        <f>'Civic engagement'!T47</f>
        <v>4.71875</v>
      </c>
      <c r="DH47" s="12">
        <f>'Civic engagement'!Z47</f>
        <v>1.5729166666666738</v>
      </c>
      <c r="DI47" s="160">
        <f>'Civic engagement'!AF47</f>
        <v>0</v>
      </c>
      <c r="DK47" s="12">
        <f>'Food and nightlife'!J47</f>
        <v>6.910672236156195</v>
      </c>
      <c r="DL47" s="12">
        <f>'Food and nightlife'!P47</f>
        <v>74.900000000000006</v>
      </c>
      <c r="DM47" s="12">
        <f>'Food and nightlife'!V47</f>
        <v>6.4728395061728392</v>
      </c>
      <c r="DN47" s="160">
        <f>'Food and nightlife'!AF47</f>
        <v>71.367625697013167</v>
      </c>
      <c r="DP47" s="12">
        <f>Fashion!H47</f>
        <v>0</v>
      </c>
      <c r="DQ47" s="160">
        <f>Fashion!N47</f>
        <v>3.9666666666666677</v>
      </c>
      <c r="DS47" s="60">
        <v>25.02</v>
      </c>
    </row>
    <row r="48" spans="1:123" ht="15.75" customHeight="1" x14ac:dyDescent="0.2">
      <c r="A48" s="57" t="e">
        <f>VLOOKUP(B48,#REF!,2,FALSE)</f>
        <v>#REF!</v>
      </c>
      <c r="B48" s="64" t="s">
        <v>184</v>
      </c>
      <c r="C48" s="159">
        <f>Safety!H48</f>
        <v>70.100250000000003</v>
      </c>
      <c r="D48" s="12">
        <f>Safety!N48</f>
        <v>87.9</v>
      </c>
      <c r="E48" s="12">
        <f>Safety!T48</f>
        <v>0</v>
      </c>
      <c r="F48" s="160">
        <f>Safety!AB48</f>
        <v>85.968533952861364</v>
      </c>
      <c r="H48" s="12">
        <f>Affordability!H48</f>
        <v>49.5695652173913</v>
      </c>
      <c r="I48" s="12">
        <f>Affordability!R48</f>
        <v>84.134321232625638</v>
      </c>
      <c r="J48" s="12">
        <f>Affordability!X48</f>
        <v>83.414485165794062</v>
      </c>
      <c r="K48" s="12">
        <f>Affordability!AH48</f>
        <v>83.80507450883789</v>
      </c>
      <c r="L48" s="12">
        <f>Affordability!AR48</f>
        <v>86.353516920929394</v>
      </c>
      <c r="M48" s="12">
        <f>Affordability!BB48</f>
        <v>80.22959643409456</v>
      </c>
      <c r="N48" s="12">
        <f>Affordability!BL48</f>
        <v>75.282663522659846</v>
      </c>
      <c r="O48" s="160">
        <f>Affordability!BV48</f>
        <v>86.405609022227324</v>
      </c>
      <c r="Q48" s="12">
        <f>Transit!H48</f>
        <v>12.200399680255803</v>
      </c>
      <c r="R48" s="12">
        <f>Transit!N48</f>
        <v>67.0625</v>
      </c>
      <c r="S48" s="12">
        <f>Transit!V48</f>
        <v>0.66457307829117795</v>
      </c>
      <c r="T48" s="12">
        <f>Transit!AD48</f>
        <v>27.527238595041329</v>
      </c>
      <c r="U48" s="12">
        <f>Transit!AJ48</f>
        <v>63.984126984126981</v>
      </c>
      <c r="V48" s="12">
        <f>Transit!AP48</f>
        <v>48.740350877192988</v>
      </c>
      <c r="W48" s="12">
        <f>Transit!AV48</f>
        <v>70.888888888888886</v>
      </c>
      <c r="X48">
        <f>Transit!BB48</f>
        <v>87</v>
      </c>
      <c r="Y48" s="12">
        <f>Transit!BH48</f>
        <v>53.109691621561943</v>
      </c>
      <c r="Z48" s="160">
        <f>Transit!BR48</f>
        <v>84.886574382151863</v>
      </c>
      <c r="AB48" s="12">
        <f>Health!H48</f>
        <v>1.6711538461538555</v>
      </c>
      <c r="AC48" s="12">
        <f>Health!N48</f>
        <v>2.8471509971509943</v>
      </c>
      <c r="AD48" s="12">
        <f>Health!T48</f>
        <v>5.3359649122807085</v>
      </c>
      <c r="AE48" s="12">
        <f>Health!Z48</f>
        <v>65.174999999999997</v>
      </c>
      <c r="AF48" s="12">
        <f>Health!AF48</f>
        <v>6.7088749587594849</v>
      </c>
      <c r="AG48" s="160">
        <f>Health!AL48</f>
        <v>41.38095238095238</v>
      </c>
      <c r="AI48" s="12">
        <f>Travel!H48</f>
        <v>44.359731543624157</v>
      </c>
      <c r="AJ48" s="12">
        <f>Travel!R48</f>
        <v>84.016954358375827</v>
      </c>
      <c r="AK48" s="12">
        <f>Travel!X48</f>
        <v>77.362343096234312</v>
      </c>
      <c r="AL48" s="12">
        <f>Travel!AD48</f>
        <v>3.3266310160427879</v>
      </c>
      <c r="AM48" s="12">
        <f>Travel!AN48</f>
        <v>86.305691694145764</v>
      </c>
      <c r="AN48" s="12">
        <f>Travel!AT48</f>
        <v>75.435532994923861</v>
      </c>
      <c r="AO48" s="12">
        <f>Travel!AZ48</f>
        <v>17.366834170854268</v>
      </c>
      <c r="AP48" s="160">
        <f>Travel!BJ48</f>
        <v>83.838637309414509</v>
      </c>
      <c r="AR48" s="12">
        <f>Employment!H48</f>
        <v>71.405714285714282</v>
      </c>
      <c r="AS48" s="12">
        <f>Employment!N48</f>
        <v>85.2</v>
      </c>
      <c r="AT48" s="12">
        <f>Employment!T48</f>
        <v>2.13</v>
      </c>
      <c r="AU48" s="160">
        <f>Employment!AB48</f>
        <v>18.393712526432797</v>
      </c>
      <c r="AW48" s="12">
        <f>Environment!H48</f>
        <v>28.366666666666664</v>
      </c>
      <c r="AX48" s="12">
        <f>Environment!N48</f>
        <v>42.55</v>
      </c>
      <c r="AY48" s="12">
        <f>Environment!V48</f>
        <v>18.620394971117875</v>
      </c>
      <c r="AZ48" s="12">
        <f>Environment!AD48</f>
        <v>5.7713577703923482</v>
      </c>
      <c r="BA48" s="12">
        <f>Environment!AL48</f>
        <v>66.864154640617386</v>
      </c>
      <c r="BB48" s="12">
        <f>Environment!AR48</f>
        <v>23.934374999999999</v>
      </c>
      <c r="BC48" s="160">
        <f>Environment!AZ48</f>
        <v>57.049292368679325</v>
      </c>
      <c r="BE48" s="12">
        <f>Education!J48</f>
        <v>1.3077019194713428</v>
      </c>
      <c r="BF48" s="12">
        <f>Education!T48</f>
        <v>72.827489567648627</v>
      </c>
      <c r="BG48" s="12">
        <f>Education!AB48</f>
        <v>13.757329909336992</v>
      </c>
      <c r="BH48" s="12">
        <f>Education!AL48</f>
        <v>83.785721307303319</v>
      </c>
      <c r="BI48" s="160">
        <f>Education!AV48</f>
        <v>74.658045739910321</v>
      </c>
      <c r="BK48" s="12">
        <f>Entrepreneurship!H48</f>
        <v>16.019047619047619</v>
      </c>
      <c r="BL48" s="12">
        <f>Entrepreneurship!N48</f>
        <v>4.4263157894736906</v>
      </c>
      <c r="BM48" s="12">
        <f>Entrepreneurship!T48</f>
        <v>8.0643835616438455</v>
      </c>
      <c r="BN48" s="12">
        <f>Entrepreneurship!Z48</f>
        <v>78.189458010720656</v>
      </c>
      <c r="BO48" s="160">
        <f>Entrepreneurship!AF48</f>
        <v>0</v>
      </c>
      <c r="BQ48" s="12">
        <f>'Public space'!J48</f>
        <v>1.2284792695053079</v>
      </c>
      <c r="BR48" s="12">
        <f>'Public space'!P48</f>
        <v>15.023457760314338</v>
      </c>
      <c r="BS48" s="160">
        <f>'Public space'!V48</f>
        <v>20.739300411522628</v>
      </c>
      <c r="BU48" s="12">
        <f>'Financial services'!H48</f>
        <v>12.584615384615386</v>
      </c>
      <c r="BV48" s="12">
        <f>'Financial services'!N48</f>
        <v>19.247058823529411</v>
      </c>
      <c r="BW48" s="12">
        <f>'Financial services'!T48</f>
        <v>7.1064695009242147</v>
      </c>
      <c r="BX48" s="12">
        <f>'Financial services'!Z48</f>
        <v>1.4423173803526441</v>
      </c>
      <c r="BY48" s="12">
        <f>'Financial services'!AF48</f>
        <v>3.9185628742515015</v>
      </c>
      <c r="BZ48" s="160">
        <f>'Financial services'!AL48</f>
        <v>54.533333333333324</v>
      </c>
      <c r="CB48" s="12">
        <f>Diversity!H48</f>
        <v>0</v>
      </c>
      <c r="CC48" s="12">
        <f>Diversity!N48</f>
        <v>39.075454545454555</v>
      </c>
      <c r="CD48" s="12">
        <f>Diversity!T48</f>
        <v>40.550000000000004</v>
      </c>
      <c r="CE48" s="12">
        <f>Diversity!Z48</f>
        <v>28.127167630057798</v>
      </c>
      <c r="CF48" s="12">
        <f>Diversity!AF48</f>
        <v>33.39411764705882</v>
      </c>
      <c r="CG48" s="160">
        <f>Diversity!AL48</f>
        <v>31.173254799301912</v>
      </c>
      <c r="CI48" s="12">
        <f>'Digital access'!H48</f>
        <v>1.9238095238095227</v>
      </c>
      <c r="CJ48" s="12">
        <f>'Digital access'!R48</f>
        <v>38.528820764522038</v>
      </c>
      <c r="CK48" s="12">
        <f>'Digital access'!X48</f>
        <v>80.800000000000011</v>
      </c>
      <c r="CL48" s="12">
        <f>'Digital access'!AD48</f>
        <v>80.800000000000011</v>
      </c>
      <c r="CM48" s="12">
        <f>'Digital access'!AJ48</f>
        <v>80.800000000000011</v>
      </c>
      <c r="CN48" s="160">
        <f>'Digital access'!AP48</f>
        <v>80.800000000000011</v>
      </c>
      <c r="CP48" s="12">
        <f>Music!H48</f>
        <v>29.536643835616445</v>
      </c>
      <c r="CQ48" s="160">
        <f>Music!N48</f>
        <v>5.8275000000000006</v>
      </c>
      <c r="CS48">
        <f>'Creative arts'!H48</f>
        <v>77.400000000000006</v>
      </c>
      <c r="CT48" s="160">
        <f>'Creative arts'!N48</f>
        <v>13.387499999999999</v>
      </c>
      <c r="CV48" s="12">
        <f>Sports!H48</f>
        <v>14.653846153846152</v>
      </c>
      <c r="CW48" s="12">
        <f>Sports!N48</f>
        <v>26.043037974683536</v>
      </c>
      <c r="CX48" s="12">
        <f>Sports!X48</f>
        <v>75.414213806317903</v>
      </c>
      <c r="CY48" s="160">
        <f>Sports!AH48</f>
        <v>75.461578518961588</v>
      </c>
      <c r="DA48" s="12">
        <f>Film!H48</f>
        <v>50.283749999999998</v>
      </c>
      <c r="DB48" s="12">
        <f>Film!R48</f>
        <v>73.260067543418501</v>
      </c>
      <c r="DC48" s="160">
        <f>Film!Z48</f>
        <v>14.675662912401474</v>
      </c>
      <c r="DE48" s="12">
        <f ca="1">'Civic engagement'!H48</f>
        <v>30.2</v>
      </c>
      <c r="DF48" s="12">
        <f>'Civic engagement'!N48</f>
        <v>1.5567010309278295</v>
      </c>
      <c r="DG48" s="12">
        <f>'Civic engagement'!T48</f>
        <v>16.515625</v>
      </c>
      <c r="DH48" s="12">
        <f>'Civic engagement'!Z48</f>
        <v>8.9341666666666733</v>
      </c>
      <c r="DI48" s="160">
        <f>'Civic engagement'!AF48</f>
        <v>22.65</v>
      </c>
      <c r="DK48" s="12">
        <f>'Food and nightlife'!J48</f>
        <v>21.329398783679977</v>
      </c>
      <c r="DL48" s="12">
        <f>'Food and nightlife'!P48</f>
        <v>49.933333333333323</v>
      </c>
      <c r="DM48" s="12">
        <f>'Food and nightlife'!V48</f>
        <v>14.610123456790131</v>
      </c>
      <c r="DN48" s="160">
        <f>'Food and nightlife'!AF48</f>
        <v>73.881483104880189</v>
      </c>
      <c r="DP48" s="12">
        <f>Fashion!H48</f>
        <v>35.699999999999996</v>
      </c>
      <c r="DQ48" s="160">
        <f>Fashion!N48</f>
        <v>7.9333333333333353</v>
      </c>
      <c r="DS48" s="60">
        <v>19.5</v>
      </c>
    </row>
    <row r="49" spans="1:123" ht="15.75" customHeight="1" x14ac:dyDescent="0.2">
      <c r="A49" s="57" t="e">
        <f>VLOOKUP(B49,#REF!,2,FALSE)</f>
        <v>#REF!</v>
      </c>
      <c r="B49" s="64" t="s">
        <v>185</v>
      </c>
      <c r="C49" s="159">
        <f>Safety!H49</f>
        <v>60.870750000000001</v>
      </c>
      <c r="D49" s="12">
        <f>Safety!N49</f>
        <v>87.9</v>
      </c>
      <c r="E49" s="12">
        <f>Safety!T49</f>
        <v>66.238928571428573</v>
      </c>
      <c r="F49" s="160">
        <f>Safety!AB49</f>
        <v>86.936953138769709</v>
      </c>
      <c r="H49" s="12">
        <f>Affordability!H49</f>
        <v>43.468695652173913</v>
      </c>
      <c r="I49" s="12">
        <f>Affordability!R49</f>
        <v>81.506318682097429</v>
      </c>
      <c r="J49" s="12">
        <f>Affordability!X49</f>
        <v>74.384293193717269</v>
      </c>
      <c r="K49" s="12">
        <f>Affordability!AH49</f>
        <v>80.681276857895568</v>
      </c>
      <c r="L49" s="12">
        <f>Affordability!AR49</f>
        <v>86.070773605153065</v>
      </c>
      <c r="M49" s="12">
        <f>Affordability!BB49</f>
        <v>79.821505353269927</v>
      </c>
      <c r="N49" s="12">
        <f>Affordability!BL49</f>
        <v>69.995856752593753</v>
      </c>
      <c r="O49" s="160">
        <f>Affordability!BV49</f>
        <v>85.269307863094639</v>
      </c>
      <c r="Q49" s="12">
        <f>Transit!H49</f>
        <v>10.176658673061553</v>
      </c>
      <c r="R49" s="12">
        <f>Transit!N49</f>
        <v>65.25</v>
      </c>
      <c r="S49" s="12">
        <f>Transit!V49</f>
        <v>15.175327207571446</v>
      </c>
      <c r="T49" s="12">
        <f>Transit!AD49</f>
        <v>0</v>
      </c>
      <c r="U49" s="12">
        <f>Transit!AJ49</f>
        <v>49.714285714285715</v>
      </c>
      <c r="V49" s="12">
        <f>Transit!AP49</f>
        <v>83.336842105263159</v>
      </c>
      <c r="W49" s="12">
        <f>Transit!AV49</f>
        <v>59.288888888888891</v>
      </c>
      <c r="X49">
        <f>Transit!BB49</f>
        <v>87</v>
      </c>
      <c r="Y49" s="12">
        <f>Transit!BH49</f>
        <v>17.367924517727864</v>
      </c>
      <c r="Z49" s="160">
        <f>Transit!BR49</f>
        <v>84.33472977809592</v>
      </c>
      <c r="AB49" s="12">
        <f>Health!H49</f>
        <v>6.247902707049052</v>
      </c>
      <c r="AC49" s="12">
        <f>Health!N49</f>
        <v>6.6846153846153813</v>
      </c>
      <c r="AD49" s="12">
        <f>Health!T49</f>
        <v>24.1388888888889</v>
      </c>
      <c r="AE49" s="12">
        <f>Health!Z49</f>
        <v>50.691666666666663</v>
      </c>
      <c r="AF49" s="12">
        <f>Health!AF49</f>
        <v>0.14335202903330549</v>
      </c>
      <c r="AG49" s="160">
        <f>Health!AL49</f>
        <v>37.24285714285714</v>
      </c>
      <c r="AI49" s="12">
        <f>Travel!H49</f>
        <v>60.016107382550338</v>
      </c>
      <c r="AJ49" s="12">
        <f>Travel!R49</f>
        <v>86.148383402241592</v>
      </c>
      <c r="AK49" s="12">
        <f>Travel!X49</f>
        <v>82.423430962343105</v>
      </c>
      <c r="AL49" s="12">
        <f>Travel!AD49</f>
        <v>3.3266310160427879</v>
      </c>
      <c r="AM49" s="12">
        <f>Travel!AN49</f>
        <v>85.496316468097305</v>
      </c>
      <c r="AN49" s="12">
        <f>Travel!AT49</f>
        <v>0</v>
      </c>
      <c r="AO49" s="12">
        <f>Travel!AZ49</f>
        <v>8.2492462311557784</v>
      </c>
      <c r="AP49" s="160">
        <f>Travel!BJ49</f>
        <v>84.34773884704903</v>
      </c>
      <c r="AR49" s="12">
        <f>Employment!H49</f>
        <v>60.04571428571429</v>
      </c>
      <c r="AS49" s="12">
        <f>Employment!N49</f>
        <v>42.6</v>
      </c>
      <c r="AT49" s="12">
        <f>Employment!T49</f>
        <v>8.52</v>
      </c>
      <c r="AU49" s="160">
        <f>Employment!AB49</f>
        <v>37.527742481559116</v>
      </c>
      <c r="AW49" s="12">
        <f>Environment!H49</f>
        <v>0</v>
      </c>
      <c r="AX49" s="12">
        <f>Environment!N49</f>
        <v>14.183333333333325</v>
      </c>
      <c r="AY49" s="12">
        <f>Environment!V49</f>
        <v>13.037472709572562</v>
      </c>
      <c r="AZ49" s="12">
        <f>Environment!AD49</f>
        <v>14.75546264816686</v>
      </c>
      <c r="BA49" s="12">
        <f>Environment!AL49</f>
        <v>41.043819001001999</v>
      </c>
      <c r="BB49" s="12">
        <f>Environment!AR49</f>
        <v>13.296875</v>
      </c>
      <c r="BC49" s="160">
        <f>Environment!AZ49</f>
        <v>70.668767764001274</v>
      </c>
      <c r="BE49" s="12">
        <f>Education!J49</f>
        <v>0.58288122838209289</v>
      </c>
      <c r="BF49" s="12">
        <f>Education!T49</f>
        <v>72.409231131021627</v>
      </c>
      <c r="BG49" s="12">
        <f>Education!AB49</f>
        <v>6.05942238084282</v>
      </c>
      <c r="BH49" s="12">
        <f>Education!AL49</f>
        <v>76.893718471727794</v>
      </c>
      <c r="BI49" s="160">
        <f>Education!AV49</f>
        <v>70.700039075272727</v>
      </c>
      <c r="BK49" s="12">
        <f>Entrepreneurship!H49</f>
        <v>12.01428571428572</v>
      </c>
      <c r="BL49" s="12">
        <f>Entrepreneurship!N49</f>
        <v>10.328070175438603</v>
      </c>
      <c r="BM49" s="12">
        <f>Entrepreneurship!T49</f>
        <v>24.423561643835626</v>
      </c>
      <c r="BN49" s="12">
        <f>Entrepreneurship!Z49</f>
        <v>34.160929124478855</v>
      </c>
      <c r="BO49" s="160">
        <f>Entrepreneurship!AF49</f>
        <v>84.1</v>
      </c>
      <c r="BQ49" s="12">
        <f>'Public space'!J49</f>
        <v>0.72684063046708991</v>
      </c>
      <c r="BR49" s="12">
        <f>'Public space'!P49</f>
        <v>78.690406024885391</v>
      </c>
      <c r="BS49" s="160">
        <f>'Public space'!V49</f>
        <v>5.9989711934156373</v>
      </c>
      <c r="BU49" s="12">
        <f>'Financial services'!H49</f>
        <v>18.876923076923077</v>
      </c>
      <c r="BV49" s="12">
        <f>'Financial services'!N49</f>
        <v>9.6235294117646948</v>
      </c>
      <c r="BW49" s="12">
        <f>'Financial services'!T49</f>
        <v>5.5944547134935245</v>
      </c>
      <c r="BX49" s="12">
        <f>'Financial services'!Z49</f>
        <v>5.8379513014273696</v>
      </c>
      <c r="BY49" s="12">
        <f>'Financial services'!AF49</f>
        <v>6.0411177644710641</v>
      </c>
      <c r="BZ49" s="160">
        <f>'Financial services'!AL49</f>
        <v>54.533333333333324</v>
      </c>
      <c r="CB49" s="12">
        <f>Diversity!H49</f>
        <v>0</v>
      </c>
      <c r="CC49" s="12">
        <f>Diversity!N49</f>
        <v>32.440000000000005</v>
      </c>
      <c r="CD49" s="12">
        <f>Diversity!T49</f>
        <v>40.550000000000004</v>
      </c>
      <c r="CE49" s="12">
        <f>Diversity!Z49</f>
        <v>2.8127167630057732</v>
      </c>
      <c r="CF49" s="12">
        <f>Diversity!AF49</f>
        <v>7.6329411764705846</v>
      </c>
      <c r="CG49" s="160">
        <f>Diversity!AL49</f>
        <v>46.282198952879597</v>
      </c>
      <c r="CI49" s="12">
        <f>'Digital access'!H49</f>
        <v>1.9238095238095227</v>
      </c>
      <c r="CJ49" s="12">
        <f>'Digital access'!R49</f>
        <v>74.693257431148851</v>
      </c>
      <c r="CK49" s="12">
        <f>'Digital access'!X49</f>
        <v>48.480000000000004</v>
      </c>
      <c r="CL49" s="12">
        <f>'Digital access'!AD49</f>
        <v>80.800000000000011</v>
      </c>
      <c r="CM49" s="12">
        <f>'Digital access'!AJ49</f>
        <v>0</v>
      </c>
      <c r="CN49" s="160">
        <f>'Digital access'!AP49</f>
        <v>60.6</v>
      </c>
      <c r="CP49" s="12">
        <f>Music!H49</f>
        <v>27.807020547945211</v>
      </c>
      <c r="CQ49" s="160">
        <f>Music!N49</f>
        <v>11.655000000000001</v>
      </c>
      <c r="CS49">
        <f>'Creative arts'!H49</f>
        <v>0</v>
      </c>
      <c r="CT49" s="160">
        <f>'Creative arts'!N49</f>
        <v>15.618749999999999</v>
      </c>
      <c r="CV49" s="12">
        <f>Sports!H49</f>
        <v>11.723076923076924</v>
      </c>
      <c r="CW49" s="12">
        <f>Sports!N49</f>
        <v>22.184810126582274</v>
      </c>
      <c r="CX49" s="12">
        <f>Sports!X49</f>
        <v>74.029559216691254</v>
      </c>
      <c r="CY49" s="160">
        <f>Sports!AH49</f>
        <v>75.210079471144454</v>
      </c>
      <c r="DA49" s="12">
        <f>Film!H49</f>
        <v>1.8975</v>
      </c>
      <c r="DB49" s="12">
        <f>Film!R49</f>
        <v>65.387788978054971</v>
      </c>
      <c r="DC49" s="160">
        <f>Film!Z49</f>
        <v>3.2755607195941008</v>
      </c>
      <c r="DE49" s="12">
        <f ca="1">'Civic engagement'!H49</f>
        <v>45.3</v>
      </c>
      <c r="DF49" s="12">
        <f>'Civic engagement'!N49</f>
        <v>15.39404370103092</v>
      </c>
      <c r="DG49" s="12">
        <f>'Civic engagement'!T49</f>
        <v>5.8984375</v>
      </c>
      <c r="DH49" s="12">
        <f>'Civic engagement'!Z49</f>
        <v>0</v>
      </c>
      <c r="DI49" s="160">
        <f>'Civic engagement'!AF49</f>
        <v>0</v>
      </c>
      <c r="DK49" s="12">
        <f>'Food and nightlife'!J49</f>
        <v>8.5050444012521353</v>
      </c>
      <c r="DL49" s="12">
        <f>'Food and nightlife'!P49</f>
        <v>74.900000000000006</v>
      </c>
      <c r="DM49" s="12">
        <f>'Food and nightlife'!V49</f>
        <v>11.0962962962963</v>
      </c>
      <c r="DN49" s="160">
        <f>'Food and nightlife'!AF49</f>
        <v>73.311505047002044</v>
      </c>
      <c r="DP49" s="12">
        <f>Fashion!H49</f>
        <v>23.342307692307692</v>
      </c>
      <c r="DQ49" s="160">
        <f>Fashion!N49</f>
        <v>11.900000000000002</v>
      </c>
      <c r="DS49" s="60">
        <v>23.36</v>
      </c>
    </row>
    <row r="50" spans="1:123" ht="15.75" customHeight="1" x14ac:dyDescent="0.2">
      <c r="A50" s="57" t="e">
        <f>VLOOKUP(B50,#REF!,2,FALSE)</f>
        <v>#REF!</v>
      </c>
      <c r="B50" s="64" t="s">
        <v>186</v>
      </c>
      <c r="C50" s="159">
        <f>Safety!H50</f>
        <v>83.614874999999998</v>
      </c>
      <c r="D50" s="12">
        <f>Safety!N50</f>
        <v>87.9</v>
      </c>
      <c r="E50" s="12">
        <f>Safety!T50</f>
        <v>67.49464285714285</v>
      </c>
      <c r="F50" s="160">
        <f>Safety!AB50</f>
        <v>83.473688815343991</v>
      </c>
      <c r="H50" s="12">
        <f>Affordability!H50</f>
        <v>61.008695652173913</v>
      </c>
      <c r="I50" s="12">
        <f>Affordability!R50</f>
        <v>79.570338930705617</v>
      </c>
      <c r="J50" s="12">
        <f>Affordability!X50</f>
        <v>57.854450261780109</v>
      </c>
      <c r="K50" s="12">
        <f>Affordability!AH50</f>
        <v>80.367736120085254</v>
      </c>
      <c r="L50" s="12">
        <f>Affordability!AR50</f>
        <v>86.799967052303117</v>
      </c>
      <c r="M50" s="12">
        <f>Affordability!BB50</f>
        <v>71.648843781131887</v>
      </c>
      <c r="N50" s="12">
        <f>Affordability!BL50</f>
        <v>62.016198980370348</v>
      </c>
      <c r="O50" s="160">
        <f>Affordability!BV50</f>
        <v>86.285168420342103</v>
      </c>
      <c r="Q50" s="12">
        <f>Transit!H50</f>
        <v>4.2190247801758627</v>
      </c>
      <c r="R50" s="12">
        <f>Transit!N50</f>
        <v>68.616071428571431</v>
      </c>
      <c r="S50" s="12">
        <f>Transit!V50</f>
        <v>0</v>
      </c>
      <c r="T50" s="12">
        <f>Transit!AD50</f>
        <v>0</v>
      </c>
      <c r="U50" s="12">
        <f>Transit!AJ50</f>
        <v>76.873015873015873</v>
      </c>
      <c r="V50" s="12">
        <f>Transit!AP50</f>
        <v>82.319298245614036</v>
      </c>
      <c r="W50" s="12">
        <f>Transit!AV50</f>
        <v>59.288888888888891</v>
      </c>
      <c r="X50">
        <f>Transit!BB50</f>
        <v>87</v>
      </c>
      <c r="Y50" s="12">
        <f>Transit!BH50</f>
        <v>22.789389620739236</v>
      </c>
      <c r="Z50" s="160">
        <f>Transit!BR50</f>
        <v>84.627558809055117</v>
      </c>
      <c r="AB50" s="12">
        <f>Health!H50</f>
        <v>0.73367729831145179</v>
      </c>
      <c r="AC50" s="12">
        <f>Health!N50</f>
        <v>0.49515669515668925</v>
      </c>
      <c r="AD50" s="12">
        <f>Health!T50</f>
        <v>2.2868421052631613</v>
      </c>
      <c r="AE50" s="12">
        <f>Health!Z50</f>
        <v>57.933333333333323</v>
      </c>
      <c r="AF50" s="12">
        <f>Health!AF50</f>
        <v>0.14335202903330549</v>
      </c>
      <c r="AG50" s="160">
        <f>Health!AL50</f>
        <v>37.24285714285714</v>
      </c>
      <c r="AI50" s="12">
        <f>Travel!H50</f>
        <v>86.4</v>
      </c>
      <c r="AJ50" s="12">
        <f>Travel!R50</f>
        <v>65.109205479452044</v>
      </c>
      <c r="AK50" s="12">
        <f>Travel!X50</f>
        <v>0</v>
      </c>
      <c r="AL50" s="12">
        <f>Travel!AD50</f>
        <v>0</v>
      </c>
      <c r="AM50" s="12">
        <f>Travel!AN50</f>
        <v>86.122988757857243</v>
      </c>
      <c r="AN50" s="12">
        <f>Travel!AT50</f>
        <v>60.085279187817264</v>
      </c>
      <c r="AO50" s="12">
        <f>Travel!AZ50</f>
        <v>1.3025125628140701</v>
      </c>
      <c r="AP50" s="160">
        <f>Travel!BJ50</f>
        <v>82.852701251076184</v>
      </c>
      <c r="AR50" s="12">
        <f>Employment!H50</f>
        <v>76.761142857142858</v>
      </c>
      <c r="AS50" s="12">
        <f>Employment!N50</f>
        <v>42.6</v>
      </c>
      <c r="AT50" s="12">
        <f>Employment!T50</f>
        <v>2.13</v>
      </c>
      <c r="AU50" s="160">
        <f>Employment!AB50</f>
        <v>12.057904681906241</v>
      </c>
      <c r="AW50" s="12">
        <f>Environment!H50</f>
        <v>56.733333333333327</v>
      </c>
      <c r="AX50" s="12">
        <f>Environment!N50</f>
        <v>85.1</v>
      </c>
      <c r="AY50" s="12">
        <f>Environment!V50</f>
        <v>60.895278176882286</v>
      </c>
      <c r="AZ50" s="12">
        <f>Environment!AD50</f>
        <v>27.714577598893833</v>
      </c>
      <c r="BA50" s="12">
        <f>Environment!AL50</f>
        <v>81.903290416300408</v>
      </c>
      <c r="BB50" s="12">
        <f>Environment!AR50</f>
        <v>34.571874999999999</v>
      </c>
      <c r="BC50" s="160">
        <f>Environment!AZ50</f>
        <v>73.96294358333455</v>
      </c>
      <c r="BE50" s="12">
        <f>Education!J50</f>
        <v>1.2184043731686045</v>
      </c>
      <c r="BF50" s="12">
        <f>Education!T50</f>
        <v>70.420240297477648</v>
      </c>
      <c r="BG50" s="12">
        <f>Education!AB50</f>
        <v>9.3073133395800944</v>
      </c>
      <c r="BH50" s="12">
        <f>Education!AL50</f>
        <v>81.485233246693667</v>
      </c>
      <c r="BI50" s="160">
        <f>Education!AV50</f>
        <v>69.697132499999995</v>
      </c>
      <c r="BK50" s="12">
        <f>Entrepreneurship!H50</f>
        <v>12.01428571428572</v>
      </c>
      <c r="BL50" s="12">
        <f>Entrepreneurship!N50</f>
        <v>1.475438596491234</v>
      </c>
      <c r="BM50" s="12">
        <f>Entrepreneurship!T50</f>
        <v>16.82</v>
      </c>
      <c r="BN50" s="12">
        <f>Entrepreneurship!Z50</f>
        <v>84.1</v>
      </c>
      <c r="BO50" s="160">
        <f>Entrepreneurship!AF50</f>
        <v>0</v>
      </c>
      <c r="BQ50" s="12">
        <f>'Public space'!J50</f>
        <v>0.62244821061848965</v>
      </c>
      <c r="BR50" s="12">
        <f>'Public space'!P50</f>
        <v>0.114557956777998</v>
      </c>
      <c r="BS50" s="160">
        <f>'Public space'!V50</f>
        <v>4.2849794238683057</v>
      </c>
      <c r="BU50" s="12">
        <f>'Financial services'!H50</f>
        <v>18.876923076923077</v>
      </c>
      <c r="BV50" s="12">
        <f>'Financial services'!N50</f>
        <v>9.6235294117646948</v>
      </c>
      <c r="BW50" s="12">
        <f>'Financial services'!T50</f>
        <v>0.90720887245841164</v>
      </c>
      <c r="BX50" s="12">
        <f>'Financial services'!Z50</f>
        <v>1.0302267002518886</v>
      </c>
      <c r="BY50" s="12">
        <f>'Financial services'!AF50</f>
        <v>2.9389221556886262</v>
      </c>
      <c r="BZ50" s="160">
        <f>'Financial services'!AL50</f>
        <v>81.8</v>
      </c>
      <c r="CB50" s="12">
        <f>Diversity!H50</f>
        <v>9.3576923076923038</v>
      </c>
      <c r="CC50" s="12">
        <f>Diversity!N50</f>
        <v>47.185454545454547</v>
      </c>
      <c r="CD50" s="12">
        <f>Diversity!T50</f>
        <v>0</v>
      </c>
      <c r="CE50" s="12">
        <f>Diversity!Z50</f>
        <v>71.7242774566474</v>
      </c>
      <c r="CF50" s="12">
        <f>Diversity!AF50</f>
        <v>28.623529411764711</v>
      </c>
      <c r="CG50" s="160">
        <f>Diversity!AL50</f>
        <v>53.925130890052365</v>
      </c>
      <c r="CI50" s="12">
        <f>'Digital access'!H50</f>
        <v>1.9238095238095227</v>
      </c>
      <c r="CJ50" s="12">
        <f>'Digital access'!R50</f>
        <v>61.276748535811684</v>
      </c>
      <c r="CK50" s="12">
        <f>'Digital access'!X50</f>
        <v>56.56</v>
      </c>
      <c r="CL50" s="12">
        <f>'Digital access'!AD50</f>
        <v>80.800000000000011</v>
      </c>
      <c r="CM50" s="12">
        <f>'Digital access'!AJ50</f>
        <v>67.333333333333329</v>
      </c>
      <c r="CN50" s="160">
        <f>'Digital access'!AP50</f>
        <v>80.800000000000011</v>
      </c>
      <c r="CP50" s="12">
        <f>Music!H50</f>
        <v>10.643835616438363</v>
      </c>
      <c r="CQ50" s="160">
        <f>Music!N50</f>
        <v>13.5975</v>
      </c>
      <c r="CS50">
        <f>'Creative arts'!H50</f>
        <v>0</v>
      </c>
      <c r="CT50" s="160">
        <f>'Creative arts'!N50</f>
        <v>8.9249999999999989</v>
      </c>
      <c r="CV50" s="12">
        <f>Sports!H50</f>
        <v>32.238461538461536</v>
      </c>
      <c r="CW50" s="12">
        <f>Sports!N50</f>
        <v>19.291139240506325</v>
      </c>
      <c r="CX50" s="12">
        <f>Sports!X50</f>
        <v>74.932364877236608</v>
      </c>
      <c r="CY50" s="160">
        <f>Sports!AH50</f>
        <v>74.936095217901496</v>
      </c>
      <c r="DA50" s="12">
        <f>Film!H50</f>
        <v>9.4875000000000007</v>
      </c>
      <c r="DB50" s="12">
        <f>Film!R50</f>
        <v>72.438099405349675</v>
      </c>
      <c r="DC50" s="160">
        <f>Film!Z50</f>
        <v>12.587471610082146</v>
      </c>
      <c r="DE50" s="12">
        <f ca="1">'Civic engagement'!H50</f>
        <v>0</v>
      </c>
      <c r="DF50" s="12">
        <f>'Civic engagement'!N50</f>
        <v>32.69072164948453</v>
      </c>
      <c r="DG50" s="12">
        <f>'Civic engagement'!T50</f>
        <v>3.5390625</v>
      </c>
      <c r="DH50" s="12">
        <f>'Civic engagement'!Z50</f>
        <v>5.6624999999999996</v>
      </c>
      <c r="DI50" s="160">
        <f>'Civic engagement'!AF50</f>
        <v>2.2650000000000001</v>
      </c>
      <c r="DK50" s="12">
        <f>'Food and nightlife'!J50</f>
        <v>2.3751722432912636</v>
      </c>
      <c r="DL50" s="12">
        <f>'Food and nightlife'!P50</f>
        <v>37.450000000000003</v>
      </c>
      <c r="DM50" s="12">
        <f>'Food and nightlife'!V50</f>
        <v>5.5481481481481572</v>
      </c>
      <c r="DN50" s="160">
        <f>'Food and nightlife'!AF50</f>
        <v>73.599994259174665</v>
      </c>
      <c r="DP50" s="12">
        <f>Fashion!H50</f>
        <v>1.3730769230769206</v>
      </c>
      <c r="DQ50" s="160">
        <f>Fashion!N50</f>
        <v>3.9666666666666677</v>
      </c>
      <c r="DS50" s="60">
        <v>14.64</v>
      </c>
    </row>
    <row r="51" spans="1:123" ht="15.75" customHeight="1" x14ac:dyDescent="0.2">
      <c r="A51" s="78" t="e">
        <f>VLOOKUP(B51,#REF!,2,FALSE)</f>
        <v>#REF!</v>
      </c>
      <c r="B51" s="102" t="s">
        <v>243</v>
      </c>
      <c r="C51" s="159">
        <f>Safety!H51</f>
        <v>82.955624999999998</v>
      </c>
      <c r="D51" s="12">
        <f>Safety!N51</f>
        <v>76.472999999999999</v>
      </c>
      <c r="E51" s="12">
        <f>Safety!T51</f>
        <v>57.448928571428574</v>
      </c>
      <c r="F51" s="160">
        <f>Safety!AB51</f>
        <v>86.706596159873612</v>
      </c>
      <c r="H51" s="12">
        <f>Affordability!H51</f>
        <v>49.5695652173913</v>
      </c>
      <c r="I51" s="12">
        <f>Affordability!R51</f>
        <v>86.184512408971244</v>
      </c>
      <c r="J51" s="12">
        <f>Affordability!X51</f>
        <v>80.506457242582897</v>
      </c>
      <c r="K51" s="12">
        <f>Affordability!AH51</f>
        <v>85.046578171282349</v>
      </c>
      <c r="L51" s="12">
        <f>Affordability!AR51</f>
        <v>87.547596076734905</v>
      </c>
      <c r="M51" s="12">
        <f>Affordability!BB51</f>
        <v>82.288004999953912</v>
      </c>
      <c r="N51" s="12">
        <f>Affordability!BL51</f>
        <v>84.163852741033679</v>
      </c>
      <c r="O51" s="160">
        <f>Affordability!BV51</f>
        <v>87.436058418550004</v>
      </c>
      <c r="Q51" s="12">
        <f>Transit!H51</f>
        <v>0.65812150279776194</v>
      </c>
      <c r="R51" s="12">
        <f>Transit!N51</f>
        <v>76.125</v>
      </c>
      <c r="S51" s="12">
        <f>Transit!V51</f>
        <v>0</v>
      </c>
      <c r="T51" s="12">
        <f>Transit!AD51</f>
        <v>0.40439839896498481</v>
      </c>
      <c r="U51" s="12">
        <f>Transit!AJ51</f>
        <v>26.238095238095244</v>
      </c>
      <c r="V51" s="12">
        <f>Transit!AP51</f>
        <v>20.757894736842115</v>
      </c>
      <c r="W51" s="12">
        <f>Transit!AV51</f>
        <v>85.711111111111109</v>
      </c>
      <c r="X51">
        <f>Transit!BB51</f>
        <v>87</v>
      </c>
      <c r="Y51" s="12">
        <f>Transit!BH51</f>
        <v>0</v>
      </c>
      <c r="Z51" s="160">
        <f>Transit!BR51</f>
        <v>86.255039105924936</v>
      </c>
      <c r="AB51" s="12">
        <f>Health!H51</f>
        <v>0.32607879924953553</v>
      </c>
      <c r="AC51" s="12">
        <f>Health!N51</f>
        <v>2.723361823361822</v>
      </c>
      <c r="AD51" s="12">
        <f>Health!T51</f>
        <v>16.579605263157898</v>
      </c>
      <c r="AE51" s="12">
        <f>Health!Z51</f>
        <v>65.174999999999997</v>
      </c>
      <c r="AF51" s="12">
        <f>Health!AF51</f>
        <v>13.303068294292302</v>
      </c>
      <c r="AG51" s="160">
        <f>Health!AL51</f>
        <v>66.209523809523802</v>
      </c>
      <c r="AI51" s="12">
        <f>Travel!H51</f>
        <v>50.738255033557046</v>
      </c>
      <c r="AJ51" s="12">
        <f>Travel!R51</f>
        <v>82.366039513984717</v>
      </c>
      <c r="AK51" s="12">
        <f>Travel!X51</f>
        <v>57.479497907949792</v>
      </c>
      <c r="AL51" s="12">
        <f>Travel!AD51</f>
        <v>0.55443850267379591</v>
      </c>
      <c r="AM51" s="12">
        <f>Travel!AN51</f>
        <v>86.389099305834705</v>
      </c>
      <c r="AN51" s="12">
        <f>Travel!AT51</f>
        <v>60.085279187817264</v>
      </c>
      <c r="AO51" s="12">
        <f>Travel!AZ51</f>
        <v>34.299497487437186</v>
      </c>
      <c r="AP51" s="160">
        <f>Travel!BJ51</f>
        <v>85.694514743573151</v>
      </c>
      <c r="AR51" s="12">
        <f>Employment!H51</f>
        <v>70.432000000000002</v>
      </c>
      <c r="AS51" s="12">
        <f>Employment!N51</f>
        <v>85.2</v>
      </c>
      <c r="AT51" s="12">
        <f>Employment!T51</f>
        <v>0</v>
      </c>
      <c r="AU51" s="160">
        <f>Employment!AB51</f>
        <v>15.432865575606652</v>
      </c>
      <c r="AW51" s="12">
        <f>Environment!H51</f>
        <v>85.1</v>
      </c>
      <c r="AX51" s="12">
        <f>Environment!N51</f>
        <v>70.916666666666657</v>
      </c>
      <c r="AY51" s="12">
        <f>Environment!V51</f>
        <v>0.29697707311888011</v>
      </c>
      <c r="AZ51" s="12">
        <f>Environment!AD51</f>
        <v>0.40843631413314918</v>
      </c>
      <c r="BA51" s="12">
        <f>Environment!AL51</f>
        <v>80.746481497510828</v>
      </c>
      <c r="BB51" s="12">
        <f>Environment!AR51</f>
        <v>15.956249999999999</v>
      </c>
      <c r="BC51" s="160">
        <f>Environment!AZ51</f>
        <v>21.159841273216127</v>
      </c>
      <c r="BE51" s="12">
        <f>Education!J51</f>
        <v>14.998180002471827</v>
      </c>
      <c r="BF51" s="12">
        <f>Education!T51</f>
        <v>77.742389405522701</v>
      </c>
      <c r="BG51" s="12">
        <f>Education!AB51</f>
        <v>23.688938798405079</v>
      </c>
      <c r="BH51" s="12">
        <f>Education!AL51</f>
        <v>81.984044098146526</v>
      </c>
      <c r="BI51" s="160">
        <f>Education!AV51</f>
        <v>79.969355036855035</v>
      </c>
      <c r="BK51" s="12">
        <f>Entrepreneurship!H51</f>
        <v>12.01428571428572</v>
      </c>
      <c r="BL51" s="12">
        <f>Entrepreneurship!N51</f>
        <v>5.9017543859649129</v>
      </c>
      <c r="BM51" s="12">
        <f>Entrepreneurship!T51</f>
        <v>6.5667123287671281</v>
      </c>
      <c r="BN51" s="12">
        <f>Entrepreneurship!Z51</f>
        <v>71.928290649195944</v>
      </c>
      <c r="BO51" s="160">
        <f>Entrepreneurship!AF51</f>
        <v>42.05</v>
      </c>
      <c r="BQ51" s="12">
        <f>'Public space'!J51</f>
        <v>0.18251337050495109</v>
      </c>
      <c r="BR51" s="12">
        <f>'Public space'!P51</f>
        <v>0.14728880157171001</v>
      </c>
      <c r="BS51" s="160">
        <f>'Public space'!V51</f>
        <v>3.7707818930041133</v>
      </c>
      <c r="BU51" s="12">
        <f>'Financial services'!H51</f>
        <v>18.876923076923077</v>
      </c>
      <c r="BV51" s="12">
        <f>'Financial services'!N51</f>
        <v>0</v>
      </c>
      <c r="BW51" s="12">
        <f>'Financial services'!T51</f>
        <v>5.1408502772643248</v>
      </c>
      <c r="BX51" s="12">
        <f>'Financial services'!Z51</f>
        <v>6.7994962216624648</v>
      </c>
      <c r="BY51" s="12">
        <f>'Financial services'!AF51</f>
        <v>13.225149700598811</v>
      </c>
      <c r="BZ51" s="160">
        <f>'Financial services'!AL51</f>
        <v>81.8</v>
      </c>
      <c r="CB51" s="12">
        <f>Diversity!H51</f>
        <v>71.742307692307705</v>
      </c>
      <c r="CC51" s="12">
        <f>Diversity!N51</f>
        <v>47.922727272727279</v>
      </c>
      <c r="CD51" s="12">
        <f>Diversity!T51</f>
        <v>56.77</v>
      </c>
      <c r="CE51" s="12">
        <f>Diversity!Z51</f>
        <v>29.533526011560692</v>
      </c>
      <c r="CF51" s="12">
        <f>Diversity!AF51</f>
        <v>39.118823529411763</v>
      </c>
      <c r="CG51" s="160">
        <f>Diversity!AL51</f>
        <v>66.769502617801052</v>
      </c>
      <c r="CI51" s="12">
        <f>'Digital access'!H51</f>
        <v>80.800000000000011</v>
      </c>
      <c r="CJ51" s="12">
        <f>'Digital access'!R51</f>
        <v>75.239084555180554</v>
      </c>
      <c r="CK51" s="12">
        <f>'Digital access'!X51</f>
        <v>48.480000000000004</v>
      </c>
      <c r="CL51" s="12">
        <f>'Digital access'!AD51</f>
        <v>80.800000000000011</v>
      </c>
      <c r="CM51" s="12">
        <f>'Digital access'!AJ51</f>
        <v>67.333333333333329</v>
      </c>
      <c r="CN51" s="160">
        <f>'Digital access'!AP51</f>
        <v>40.400000000000006</v>
      </c>
      <c r="CP51" s="12">
        <f>Music!H51</f>
        <v>18.493664383561647</v>
      </c>
      <c r="CQ51" s="160">
        <f>Music!N51</f>
        <v>25.252500000000001</v>
      </c>
      <c r="CS51">
        <f>'Creative arts'!H51</f>
        <v>77.400000000000006</v>
      </c>
      <c r="CT51" s="160">
        <f>'Creative arts'!N51</f>
        <v>13.387499999999999</v>
      </c>
      <c r="CV51" s="12">
        <f>Sports!H51</f>
        <v>61.54615384615385</v>
      </c>
      <c r="CW51" s="12">
        <f>Sports!N51</f>
        <v>0</v>
      </c>
      <c r="CX51" s="12">
        <f>Sports!X51</f>
        <v>76.197430218467446</v>
      </c>
      <c r="CY51" s="160">
        <f>Sports!AH51</f>
        <v>76.2</v>
      </c>
      <c r="DA51" s="12">
        <f>Film!H51</f>
        <v>37.001249999999999</v>
      </c>
      <c r="DB51" s="12">
        <f>Film!R51</f>
        <v>75.413769483542922</v>
      </c>
      <c r="DC51" s="160">
        <f>Film!Z51</f>
        <v>17.475350366758825</v>
      </c>
      <c r="DE51" s="12">
        <f ca="1">'Civic engagement'!H51</f>
        <v>45.3</v>
      </c>
      <c r="DF51" s="12">
        <f>'Civic engagement'!N51</f>
        <v>18.404779218621108</v>
      </c>
      <c r="DG51" s="12">
        <f>'Civic engagement'!T51</f>
        <v>41.2890625</v>
      </c>
      <c r="DH51" s="12">
        <f>'Civic engagement'!Z51</f>
        <v>0</v>
      </c>
      <c r="DI51" s="160">
        <f>'Civic engagement'!AF51</f>
        <v>0</v>
      </c>
      <c r="DK51" s="12">
        <f>'Food and nightlife'!J51</f>
        <v>4.5708212988900305</v>
      </c>
      <c r="DL51" s="12">
        <f>'Food and nightlife'!P51</f>
        <v>31.208333333333332</v>
      </c>
      <c r="DM51" s="12">
        <f>'Food and nightlife'!V51</f>
        <v>4.6234567901234644</v>
      </c>
      <c r="DN51" s="160">
        <f>'Food and nightlife'!AF51</f>
        <v>74.450341057574988</v>
      </c>
      <c r="DP51" s="12">
        <f>Fashion!H51</f>
        <v>21.969230769230773</v>
      </c>
      <c r="DQ51" s="160">
        <f>Fashion!N51</f>
        <v>0</v>
      </c>
      <c r="DS51" s="60">
        <v>14.53</v>
      </c>
    </row>
    <row r="52" spans="1:123" ht="15.75" customHeight="1" x14ac:dyDescent="0.2">
      <c r="A52" s="75" t="e">
        <f>VLOOKUP(B52,#REF!,2,FALSE)</f>
        <v>#REF!</v>
      </c>
      <c r="B52" s="65" t="s">
        <v>188</v>
      </c>
      <c r="C52" s="159">
        <f>Safety!H52</f>
        <v>0.21975</v>
      </c>
      <c r="D52" s="12">
        <f>Safety!N52</f>
        <v>87.9</v>
      </c>
      <c r="E52" s="12">
        <f>Safety!T52</f>
        <v>74.401071428571427</v>
      </c>
      <c r="F52" s="160">
        <f>Safety!AB52</f>
        <v>85.717576661824054</v>
      </c>
      <c r="H52" s="12">
        <f>Affordability!H52</f>
        <v>72.44782608695651</v>
      </c>
      <c r="I52" s="12">
        <f>Affordability!R52</f>
        <v>87.699781975463665</v>
      </c>
      <c r="J52" s="12">
        <f>Affordability!X52</f>
        <v>72.394589877835955</v>
      </c>
      <c r="K52" s="12">
        <f>Affordability!AH52</f>
        <v>79.113980321724426</v>
      </c>
      <c r="L52" s="12">
        <f>Affordability!AR52</f>
        <v>83.297604450826725</v>
      </c>
      <c r="M52" s="12">
        <f>Affordability!BB52</f>
        <v>87.7</v>
      </c>
      <c r="N52" s="12">
        <f>Affordability!BL52</f>
        <v>81.552725927737214</v>
      </c>
      <c r="O52" s="160">
        <f>Affordability!BV52</f>
        <v>80.641789258988908</v>
      </c>
      <c r="Q52" s="12">
        <f>Transit!H52</f>
        <v>8.7162270183853003</v>
      </c>
      <c r="R52" s="12">
        <f>Transit!N52</f>
        <v>61.624999999999993</v>
      </c>
      <c r="S52" s="12">
        <f>Transit!V52</f>
        <v>10.995090955403642</v>
      </c>
      <c r="T52" s="12">
        <f>Transit!AD52</f>
        <v>7.6045567808219188</v>
      </c>
      <c r="U52" s="12">
        <f>Transit!AJ52</f>
        <v>59.38095238095238</v>
      </c>
      <c r="V52" s="12">
        <f>Transit!AP52</f>
        <v>51.894736842105267</v>
      </c>
      <c r="W52" s="12">
        <f>Transit!AV52</f>
        <v>38.666666666666671</v>
      </c>
      <c r="X52">
        <f>Transit!BB52</f>
        <v>87</v>
      </c>
      <c r="Y52" s="12">
        <f>Transit!BH52</f>
        <v>35.057026417226062</v>
      </c>
      <c r="Z52" s="160">
        <f>Transit!BR52</f>
        <v>86.999934542512122</v>
      </c>
      <c r="AB52" s="12">
        <f>Health!H52</f>
        <v>2.0379924953095694</v>
      </c>
      <c r="AC52" s="12">
        <f>Health!N52</f>
        <v>1.733048433048431</v>
      </c>
      <c r="AD52" s="12">
        <f>Health!T52</f>
        <v>6.8605263157894836</v>
      </c>
      <c r="AE52" s="12">
        <f>Health!Z52</f>
        <v>57.933333333333323</v>
      </c>
      <c r="AF52" s="12">
        <f>Health!AF52</f>
        <v>4.0711976245463504</v>
      </c>
      <c r="AG52" s="160">
        <f>Health!AL52</f>
        <v>16.552380952380954</v>
      </c>
      <c r="AI52" s="12">
        <f>Travel!H52</f>
        <v>4.0590604026845547</v>
      </c>
      <c r="AJ52" s="12">
        <f>Travel!R52</f>
        <v>86.049951076320937</v>
      </c>
      <c r="AK52" s="12">
        <f>Travel!X52</f>
        <v>78.085355648535568</v>
      </c>
      <c r="AL52" s="12">
        <f>Travel!AD52</f>
        <v>2.1253475935828945</v>
      </c>
      <c r="AM52" s="12">
        <f>Travel!AN52</f>
        <v>86.4</v>
      </c>
      <c r="AN52" s="12">
        <f>Travel!AT52</f>
        <v>73.242639593908635</v>
      </c>
      <c r="AO52" s="12">
        <f>Travel!AZ52</f>
        <v>0</v>
      </c>
      <c r="AP52" s="160">
        <f>Travel!BJ52</f>
        <v>68.555649925872459</v>
      </c>
      <c r="AR52" s="12">
        <f>Employment!H52</f>
        <v>71.567999999999998</v>
      </c>
      <c r="AS52" s="12">
        <f>Employment!N52</f>
        <v>85.2</v>
      </c>
      <c r="AT52" s="12">
        <f>Employment!T52</f>
        <v>63.9</v>
      </c>
      <c r="AU52" s="160">
        <f>Employment!AB52</f>
        <v>16.988320060059667</v>
      </c>
      <c r="AW52" s="12">
        <f>Environment!H52</f>
        <v>85.1</v>
      </c>
      <c r="AX52" s="12">
        <f>Environment!N52</f>
        <v>85.1</v>
      </c>
      <c r="AY52" s="12">
        <f>Environment!V52</f>
        <v>18.003906950882364</v>
      </c>
      <c r="AZ52" s="12">
        <f>Environment!AD52</f>
        <v>3.2673692722572154</v>
      </c>
      <c r="BA52" s="12">
        <f>Environment!AL52</f>
        <v>84.836061665063909</v>
      </c>
      <c r="BB52" s="12">
        <f>Environment!AR52</f>
        <v>23.934374999999999</v>
      </c>
      <c r="BC52" s="160">
        <f>Environment!AZ52</f>
        <v>47.65116188059234</v>
      </c>
      <c r="BE52" s="12">
        <f>Education!J52</f>
        <v>3.3420497827531306</v>
      </c>
      <c r="BF52" s="12">
        <f>Education!T52</f>
        <v>84.140861324072617</v>
      </c>
      <c r="BG52" s="12">
        <f>Education!AB52</f>
        <v>19.494611877531497</v>
      </c>
      <c r="BH52" s="12">
        <f>Education!AL52</f>
        <v>84.277030171948496</v>
      </c>
      <c r="BI52" s="160">
        <f>Education!AV52</f>
        <v>84.299951075892849</v>
      </c>
      <c r="BK52" s="12">
        <f>Entrepreneurship!H52</f>
        <v>12.01428571428572</v>
      </c>
      <c r="BL52" s="12">
        <f>Entrepreneurship!N52</f>
        <v>14.754385964912281</v>
      </c>
      <c r="BM52" s="12">
        <f>Entrepreneurship!T52</f>
        <v>20.506575342465755</v>
      </c>
      <c r="BN52" s="12">
        <f>Entrepreneurship!Z52</f>
        <v>20.937343656938658</v>
      </c>
      <c r="BO52" s="160">
        <f>Entrepreneurship!AF52</f>
        <v>0</v>
      </c>
      <c r="BQ52" s="12">
        <f>'Public space'!J52</f>
        <v>2.7469476043704946</v>
      </c>
      <c r="BR52" s="12">
        <f>'Public space'!P52</f>
        <v>0.10364767518009005</v>
      </c>
      <c r="BS52" s="160">
        <f>'Public space'!V52</f>
        <v>8.9127572016460839</v>
      </c>
      <c r="BU52" s="12">
        <f>'Financial services'!H52</f>
        <v>18.876923076923077</v>
      </c>
      <c r="BV52" s="12">
        <f>'Financial services'!N52</f>
        <v>28.870588235294107</v>
      </c>
      <c r="BW52" s="12">
        <f>'Financial services'!T52</f>
        <v>4.3848428835489797</v>
      </c>
      <c r="BX52" s="12">
        <f>'Financial services'!Z52</f>
        <v>5.5632241813601988</v>
      </c>
      <c r="BY52" s="12">
        <f>'Financial services'!AF52</f>
        <v>8.8167664670658787</v>
      </c>
      <c r="BZ52" s="160">
        <f>'Financial services'!AL52</f>
        <v>81.8</v>
      </c>
      <c r="CB52" s="12">
        <f>Diversity!H52</f>
        <v>0</v>
      </c>
      <c r="CC52" s="12">
        <f>Diversity!N52</f>
        <v>10.321818181818188</v>
      </c>
      <c r="CD52" s="12">
        <f>Diversity!T52</f>
        <v>24.330000000000002</v>
      </c>
      <c r="CE52" s="12">
        <f>Diversity!Z52</f>
        <v>3.2815028901734036</v>
      </c>
      <c r="CF52" s="12">
        <f>Diversity!AF52</f>
        <v>8.5870588235294054</v>
      </c>
      <c r="CG52" s="160">
        <f>Diversity!AL52</f>
        <v>10.225959860383918</v>
      </c>
      <c r="CI52" s="12">
        <f>'Digital access'!H52</f>
        <v>3.8476190476190455</v>
      </c>
      <c r="CJ52" s="12">
        <f>'Digital access'!R52</f>
        <v>67.840907546874831</v>
      </c>
      <c r="CK52" s="12">
        <f>'Digital access'!X52</f>
        <v>48.480000000000004</v>
      </c>
      <c r="CL52" s="12">
        <f>'Digital access'!AD52</f>
        <v>0</v>
      </c>
      <c r="CM52" s="12">
        <f>'Digital access'!AJ52</f>
        <v>67.333333333333329</v>
      </c>
      <c r="CN52" s="160">
        <f>'Digital access'!AP52</f>
        <v>60.6</v>
      </c>
      <c r="CP52" s="12">
        <f>Music!H52</f>
        <v>0</v>
      </c>
      <c r="CQ52" s="160">
        <f>Music!N52</f>
        <v>2.9137500000000003</v>
      </c>
      <c r="CS52">
        <f>'Creative arts'!H52</f>
        <v>77.400000000000006</v>
      </c>
      <c r="CT52" s="160">
        <f>'Creative arts'!N52</f>
        <v>8.9249999999999989</v>
      </c>
      <c r="CV52" s="12">
        <f>Sports!H52</f>
        <v>38.1</v>
      </c>
      <c r="CW52" s="12">
        <f>Sports!N52</f>
        <v>15.432911392405058</v>
      </c>
      <c r="CX52" s="12">
        <f>Sports!X52</f>
        <v>69.622459947527375</v>
      </c>
      <c r="CY52" s="160">
        <f>Sports!AH52</f>
        <v>73.919782835327339</v>
      </c>
      <c r="DA52" s="12">
        <f>Film!H52</f>
        <v>14.231249999999999</v>
      </c>
      <c r="DB52" s="12">
        <f>Film!R52</f>
        <v>74.783734160597888</v>
      </c>
      <c r="DC52" s="160">
        <f>Film!Z52</f>
        <v>7.4331673987210909</v>
      </c>
      <c r="DE52" s="12">
        <f ca="1">'Civic engagement'!H52</f>
        <v>75.5</v>
      </c>
      <c r="DF52" s="12">
        <f>'Civic engagement'!N52</f>
        <v>21.015463917525775</v>
      </c>
      <c r="DG52" s="12">
        <f>'Civic engagement'!T52</f>
        <v>15.3359375</v>
      </c>
      <c r="DH52" s="12">
        <f>'Civic engagement'!Z52</f>
        <v>0</v>
      </c>
      <c r="DI52" s="160">
        <f>'Civic engagement'!AF52</f>
        <v>0</v>
      </c>
      <c r="DK52" s="12">
        <f>'Food and nightlife'!J52</f>
        <v>0.62295119225168483</v>
      </c>
      <c r="DL52" s="12">
        <f>'Food and nightlife'!P52</f>
        <v>0</v>
      </c>
      <c r="DM52" s="12">
        <f>'Food and nightlife'!V52</f>
        <v>9.2469135802469182</v>
      </c>
      <c r="DN52" s="160">
        <f>'Food and nightlife'!AF52</f>
        <v>74.900000000000006</v>
      </c>
      <c r="DP52" s="12">
        <f>Fashion!H52</f>
        <v>0</v>
      </c>
      <c r="DQ52" s="160">
        <f>Fashion!N52</f>
        <v>3.9666666666666677</v>
      </c>
      <c r="DS52" s="60">
        <v>26.4</v>
      </c>
    </row>
    <row r="53" spans="1:123" ht="15.75" customHeight="1" x14ac:dyDescent="0.2">
      <c r="A53" s="75" t="e">
        <f>VLOOKUP(B53,#REF!,2,FALSE)</f>
        <v>#REF!</v>
      </c>
      <c r="B53" s="65" t="s">
        <v>189</v>
      </c>
      <c r="C53" s="159">
        <f>Safety!H53</f>
        <v>85.592624999999998</v>
      </c>
      <c r="D53" s="12">
        <f>Safety!N53</f>
        <v>64.167000000000002</v>
      </c>
      <c r="E53" s="12">
        <f>Safety!T53</f>
        <v>72.203571428571422</v>
      </c>
      <c r="F53" s="160">
        <f>Safety!AB53</f>
        <v>85.521808173618624</v>
      </c>
      <c r="H53" s="12">
        <f>Affordability!H53</f>
        <v>38.130434782608695</v>
      </c>
      <c r="I53" s="12">
        <f>Affordability!R53</f>
        <v>85.02663459038952</v>
      </c>
      <c r="J53" s="12">
        <f>Affordability!X53</f>
        <v>74.384293193717269</v>
      </c>
      <c r="K53" s="12">
        <f>Affordability!AH53</f>
        <v>86.380836365665147</v>
      </c>
      <c r="L53" s="12">
        <f>Affordability!AR53</f>
        <v>86.952474649408686</v>
      </c>
      <c r="M53" s="12">
        <f>Affordability!BB53</f>
        <v>83.994660462976626</v>
      </c>
      <c r="N53" s="12">
        <f>Affordability!BL53</f>
        <v>81.354409958632445</v>
      </c>
      <c r="O53" s="160">
        <f>Affordability!BV53</f>
        <v>85.945701141034334</v>
      </c>
      <c r="Q53" s="12">
        <f>Transit!H53</f>
        <v>1.0231366906474799</v>
      </c>
      <c r="R53" s="12">
        <f>Transit!N53</f>
        <v>53.598214285714285</v>
      </c>
      <c r="S53" s="12">
        <f>Transit!V53</f>
        <v>14.620649628182987</v>
      </c>
      <c r="T53" s="12">
        <f>Transit!AD53</f>
        <v>17.651276470588243</v>
      </c>
      <c r="U53" s="12">
        <f>Transit!AJ53</f>
        <v>76.412698412698418</v>
      </c>
      <c r="V53" s="12">
        <f>Transit!AP53</f>
        <v>80.89473684210526</v>
      </c>
      <c r="W53" s="12">
        <f>Transit!AV53</f>
        <v>58.644444444444453</v>
      </c>
      <c r="X53">
        <f>Transit!BB53</f>
        <v>87</v>
      </c>
      <c r="Y53" s="12">
        <f>Transit!BH53</f>
        <v>24.204572380330045</v>
      </c>
      <c r="Z53" s="160">
        <f>Transit!BR53</f>
        <v>85.263208270456801</v>
      </c>
      <c r="AB53" s="12">
        <f>Health!H53</f>
        <v>2.4455909943714853</v>
      </c>
      <c r="AC53" s="12">
        <f>Health!N53</f>
        <v>0.24757834757835082</v>
      </c>
      <c r="AD53" s="12">
        <f>Health!T53</f>
        <v>6.8605263157894836</v>
      </c>
      <c r="AE53" s="12">
        <f>Health!Z53</f>
        <v>65.174999999999997</v>
      </c>
      <c r="AF53" s="12">
        <f>Health!AF53</f>
        <v>3.5264599142197173</v>
      </c>
      <c r="AG53" s="160">
        <f>Health!AL53</f>
        <v>66.209523809523802</v>
      </c>
      <c r="AI53" s="12">
        <f>Travel!H53</f>
        <v>71.033557046979865</v>
      </c>
      <c r="AJ53" s="12">
        <f>Travel!R53</f>
        <v>84.300738315560011</v>
      </c>
      <c r="AK53" s="12">
        <f>Travel!X53</f>
        <v>75.9163179916318</v>
      </c>
      <c r="AL53" s="12">
        <f>Travel!AD53</f>
        <v>0.83165775401070008</v>
      </c>
      <c r="AM53" s="12">
        <f>Travel!AN53</f>
        <v>86.359348765733813</v>
      </c>
      <c r="AN53" s="12">
        <f>Travel!AT53</f>
        <v>73.242639593908635</v>
      </c>
      <c r="AO53" s="12">
        <f>Travel!AZ53</f>
        <v>1.7366834170854271</v>
      </c>
      <c r="AP53" s="160">
        <f>Travel!BJ53</f>
        <v>85.39836392694022</v>
      </c>
      <c r="AR53" s="12">
        <f>Employment!H53</f>
        <v>79.52</v>
      </c>
      <c r="AS53" s="12">
        <f>Employment!N53</f>
        <v>85.2</v>
      </c>
      <c r="AT53" s="12">
        <f>Employment!T53</f>
        <v>4.26</v>
      </c>
      <c r="AU53" s="160">
        <f>Employment!AB53</f>
        <v>9.5683639710363604</v>
      </c>
      <c r="AW53" s="12">
        <f>Environment!H53</f>
        <v>85.1</v>
      </c>
      <c r="AX53" s="12">
        <f>Environment!N53</f>
        <v>70.916666666666657</v>
      </c>
      <c r="AY53" s="12">
        <f>Environment!V53</f>
        <v>3.049492125216418</v>
      </c>
      <c r="AZ53" s="12">
        <f>Environment!AD53</f>
        <v>15.480409186031423</v>
      </c>
      <c r="BA53" s="12">
        <f>Environment!AL53</f>
        <v>72.342624118928256</v>
      </c>
      <c r="BB53" s="12">
        <f>Environment!AR53</f>
        <v>10.637499999999999</v>
      </c>
      <c r="BC53" s="160">
        <f>Environment!AZ53</f>
        <v>71.337824566225748</v>
      </c>
      <c r="BE53" s="12">
        <f>Education!J53</f>
        <v>2.6689772282104007</v>
      </c>
      <c r="BF53" s="12">
        <f>Education!T53</f>
        <v>79.639738758962892</v>
      </c>
      <c r="BG53" s="12">
        <f>Education!AB53</f>
        <v>2.5282536739077361</v>
      </c>
      <c r="BH53" s="12">
        <f>Education!AL53</f>
        <v>83.909764337030168</v>
      </c>
      <c r="BI53" s="160">
        <f>Education!AV53</f>
        <v>82.245600670826818</v>
      </c>
      <c r="BK53" s="12">
        <f>Entrepreneurship!H53</f>
        <v>12.01428571428572</v>
      </c>
      <c r="BL53" s="12">
        <f>Entrepreneurship!N53</f>
        <v>5.1640350877193013</v>
      </c>
      <c r="BM53" s="12">
        <f>Entrepreneurship!T53</f>
        <v>15.207123287671243</v>
      </c>
      <c r="BN53" s="12">
        <f>Entrepreneurship!Z53</f>
        <v>51.091125670041691</v>
      </c>
      <c r="BO53" s="160">
        <f>Entrepreneurship!AF53</f>
        <v>0</v>
      </c>
      <c r="BQ53" s="12">
        <f>'Public space'!J53</f>
        <v>6.9360105884564687E-3</v>
      </c>
      <c r="BR53" s="12">
        <f>'Public space'!P53</f>
        <v>0.261846758349708</v>
      </c>
      <c r="BS53" s="160">
        <f>'Public space'!V53</f>
        <v>3.0851851851851779</v>
      </c>
      <c r="BU53" s="12">
        <f>'Financial services'!H53</f>
        <v>44.046153846153842</v>
      </c>
      <c r="BV53" s="12">
        <f>'Financial services'!N53</f>
        <v>19.247058823529411</v>
      </c>
      <c r="BW53" s="12">
        <f>'Financial services'!T53</f>
        <v>1.5120147874306782</v>
      </c>
      <c r="BX53" s="12">
        <f>'Financial services'!Z53</f>
        <v>1.8544080604533997</v>
      </c>
      <c r="BY53" s="12">
        <f>'Financial services'!AF53</f>
        <v>4.4083832335329447</v>
      </c>
      <c r="BZ53" s="160">
        <f>'Financial services'!AL53</f>
        <v>54.533333333333324</v>
      </c>
      <c r="CB53" s="12">
        <f>Diversity!H53</f>
        <v>3.1192307692307639</v>
      </c>
      <c r="CC53" s="12">
        <f>Diversity!N53</f>
        <v>41.287272727272736</v>
      </c>
      <c r="CD53" s="12">
        <f>Diversity!T53</f>
        <v>72.990000000000009</v>
      </c>
      <c r="CE53" s="12">
        <f>Diversity!Z53</f>
        <v>44.065895953757227</v>
      </c>
      <c r="CF53" s="12">
        <f>Diversity!AF53</f>
        <v>18.128235294117641</v>
      </c>
      <c r="CG53" s="160">
        <f>Diversity!AL53</f>
        <v>52.474389179755669</v>
      </c>
      <c r="CI53" s="12">
        <f>'Digital access'!H53</f>
        <v>13.466666666666672</v>
      </c>
      <c r="CJ53" s="12">
        <f>'Digital access'!R53</f>
        <v>71.528916351866044</v>
      </c>
      <c r="CK53" s="12">
        <f>'Digital access'!X53</f>
        <v>48.480000000000004</v>
      </c>
      <c r="CL53" s="12">
        <f>'Digital access'!AD53</f>
        <v>80.800000000000011</v>
      </c>
      <c r="CM53" s="12">
        <f>'Digital access'!AJ53</f>
        <v>80.800000000000011</v>
      </c>
      <c r="CN53" s="160">
        <f>'Digital access'!AP53</f>
        <v>80.800000000000011</v>
      </c>
      <c r="CP53" s="12">
        <f>Music!H53</f>
        <v>64.395205479452059</v>
      </c>
      <c r="CQ53" s="160">
        <f>Music!N53</f>
        <v>6.7987500000000001</v>
      </c>
      <c r="CS53">
        <f>'Creative arts'!H53</f>
        <v>77.400000000000006</v>
      </c>
      <c r="CT53" s="160">
        <f>'Creative arts'!N53</f>
        <v>5.578125</v>
      </c>
      <c r="CV53" s="12">
        <f>Sports!H53</f>
        <v>11.723076923076924</v>
      </c>
      <c r="CW53" s="12">
        <f>Sports!N53</f>
        <v>1.9291139240506323</v>
      </c>
      <c r="CX53" s="12">
        <f>Sports!X53</f>
        <v>75.474113012473268</v>
      </c>
      <c r="CY53" s="160">
        <f>Sports!AH53</f>
        <v>75.661325611476059</v>
      </c>
      <c r="DA53" s="12">
        <f>Film!H53</f>
        <v>5.6924999999999999</v>
      </c>
      <c r="DB53" s="12">
        <f>Film!R53</f>
        <v>73.799554892974399</v>
      </c>
      <c r="DC53" s="160">
        <f>Film!Z53</f>
        <v>5.4825203100351754</v>
      </c>
      <c r="DE53" s="12">
        <f ca="1">'Civic engagement'!H53</f>
        <v>60.4</v>
      </c>
      <c r="DF53" s="12">
        <f>'Civic engagement'!N53</f>
        <v>33.079896907216494</v>
      </c>
      <c r="DG53" s="12">
        <f>'Civic engagement'!T53</f>
        <v>35.390625</v>
      </c>
      <c r="DH53" s="12">
        <f>'Civic engagement'!Z53</f>
        <v>2.8312499999999998</v>
      </c>
      <c r="DI53" s="160">
        <f>'Civic engagement'!AF53</f>
        <v>22.65</v>
      </c>
      <c r="DK53" s="12">
        <f>'Food and nightlife'!J53</f>
        <v>1.9511902591463957</v>
      </c>
      <c r="DL53" s="12">
        <f>'Food and nightlife'!P53</f>
        <v>74.900000000000006</v>
      </c>
      <c r="DM53" s="12">
        <f>'Food and nightlife'!V53</f>
        <v>2.7740740740740786</v>
      </c>
      <c r="DN53" s="160">
        <f>'Food and nightlife'!AF53</f>
        <v>73.295310143510136</v>
      </c>
      <c r="DP53" s="12">
        <f>Fashion!H53</f>
        <v>15.103846153846147</v>
      </c>
      <c r="DQ53" s="160">
        <f>Fashion!N53</f>
        <v>15.866666666666671</v>
      </c>
      <c r="DS53" s="60">
        <v>20.5</v>
      </c>
    </row>
    <row r="54" spans="1:123" ht="15.75" customHeight="1" x14ac:dyDescent="0.2">
      <c r="A54" s="57" t="e">
        <f>VLOOKUP(B54,#REF!,2,FALSE)</f>
        <v>#REF!</v>
      </c>
      <c r="B54" s="64" t="s">
        <v>190</v>
      </c>
      <c r="C54" s="159">
        <f>Safety!H54</f>
        <v>87.350624999999994</v>
      </c>
      <c r="D54" s="12">
        <f>Safety!N54</f>
        <v>87.9</v>
      </c>
      <c r="E54" s="12">
        <f>Safety!T54</f>
        <v>32.648571428571422</v>
      </c>
      <c r="F54" s="160">
        <f>Safety!AB54</f>
        <v>86.924188916989891</v>
      </c>
      <c r="H54" s="12">
        <f>Affordability!H54</f>
        <v>57.195652173913047</v>
      </c>
      <c r="I54" s="12">
        <f>Affordability!R54</f>
        <v>84.701780753653281</v>
      </c>
      <c r="J54" s="12">
        <f>Affordability!X54</f>
        <v>66.731588132635252</v>
      </c>
      <c r="K54" s="12">
        <f>Affordability!AH54</f>
        <v>84.716289813354436</v>
      </c>
      <c r="L54" s="12">
        <f>Affordability!AR54</f>
        <v>87.586461826013846</v>
      </c>
      <c r="M54" s="12">
        <f>Affordability!BB54</f>
        <v>82.09021336143951</v>
      </c>
      <c r="N54" s="12">
        <f>Affordability!BL54</f>
        <v>83.431183595208211</v>
      </c>
      <c r="O54" s="160">
        <f>Affordability!BV54</f>
        <v>87.02386002680089</v>
      </c>
      <c r="Q54" s="12">
        <f>Transit!H54</f>
        <v>7.5571542765787445</v>
      </c>
      <c r="R54" s="12">
        <f>Transit!N54</f>
        <v>68.875</v>
      </c>
      <c r="S54" s="12">
        <f>Transit!V54</f>
        <v>0.17870947378515809</v>
      </c>
      <c r="T54" s="12">
        <f>Transit!AD54</f>
        <v>1.4402388168179667</v>
      </c>
      <c r="U54" s="12">
        <f>Transit!AJ54</f>
        <v>17.952380952380949</v>
      </c>
      <c r="V54" s="12">
        <f>Transit!AP54</f>
        <v>0</v>
      </c>
      <c r="W54" s="12">
        <f>Transit!AV54</f>
        <v>64.444444444444443</v>
      </c>
      <c r="X54">
        <f>Transit!BB54</f>
        <v>87</v>
      </c>
      <c r="Y54" s="12">
        <f>Transit!BH54</f>
        <v>18.365456414210982</v>
      </c>
      <c r="Z54" s="160">
        <f>Transit!BR54</f>
        <v>84.143464001171452</v>
      </c>
      <c r="AB54" s="12">
        <f>Health!H54</f>
        <v>6.1139774859287073</v>
      </c>
      <c r="AC54" s="12">
        <f>Health!N54</f>
        <v>8.1700854700854659</v>
      </c>
      <c r="AD54" s="12">
        <f>Health!T54</f>
        <v>4.5736842105263227</v>
      </c>
      <c r="AE54" s="12">
        <f>Health!Z54</f>
        <v>72.416666666666657</v>
      </c>
      <c r="AF54" s="12">
        <f>Health!AF54</f>
        <v>6.5941933355328182</v>
      </c>
      <c r="AG54" s="160">
        <f>Health!AL54</f>
        <v>45.519047619047619</v>
      </c>
      <c r="AI54" s="12">
        <f>Travel!H54</f>
        <v>83.500671140939588</v>
      </c>
      <c r="AJ54" s="12">
        <f>Travel!R54</f>
        <v>83.083426162878212</v>
      </c>
      <c r="AK54" s="12">
        <f>Travel!X54</f>
        <v>71.252887029288701</v>
      </c>
      <c r="AL54" s="12">
        <f>Travel!AD54</f>
        <v>0.36962566844920547</v>
      </c>
      <c r="AM54" s="12">
        <f>Travel!AN54</f>
        <v>86.383521701799239</v>
      </c>
      <c r="AN54" s="12">
        <f>Travel!AT54</f>
        <v>72.365482233502533</v>
      </c>
      <c r="AO54" s="12">
        <f>Travel!AZ54</f>
        <v>22.576884422110549</v>
      </c>
      <c r="AP54" s="160">
        <f>Travel!BJ54</f>
        <v>84.646589009390752</v>
      </c>
      <c r="AR54" s="12">
        <f>Employment!H54</f>
        <v>78.708571428571432</v>
      </c>
      <c r="AS54" s="12">
        <f>Employment!N54</f>
        <v>85.2</v>
      </c>
      <c r="AT54" s="12">
        <f>Employment!T54</f>
        <v>46.86</v>
      </c>
      <c r="AU54" s="160">
        <f>Employment!AB54</f>
        <v>32.166031615821701</v>
      </c>
      <c r="AW54" s="12">
        <f>Environment!H54</f>
        <v>56.733333333333327</v>
      </c>
      <c r="AX54" s="12">
        <f>Environment!N54</f>
        <v>85.1</v>
      </c>
      <c r="AY54" s="12">
        <f>Environment!V54</f>
        <v>5.4011266048262776</v>
      </c>
      <c r="AZ54" s="12">
        <f>Environment!AD54</f>
        <v>13.070634995865756</v>
      </c>
      <c r="BA54" s="12">
        <f>Environment!AL54</f>
        <v>67.986819989954768</v>
      </c>
      <c r="BB54" s="12">
        <f>Environment!AR54</f>
        <v>42.55</v>
      </c>
      <c r="BC54" s="160">
        <f>Environment!AZ54</f>
        <v>53.166116569012679</v>
      </c>
      <c r="BE54" s="12">
        <f>Education!J54</f>
        <v>2.8917610272543883</v>
      </c>
      <c r="BF54" s="12">
        <f>Education!T54</f>
        <v>75.244947259513964</v>
      </c>
      <c r="BG54" s="12">
        <f>Education!AB54</f>
        <v>39.969997655300674</v>
      </c>
      <c r="BH54" s="12">
        <f>Education!AL54</f>
        <v>82.344553199736112</v>
      </c>
      <c r="BI54" s="160">
        <f>Education!AV54</f>
        <v>71.033588571428567</v>
      </c>
      <c r="BK54" s="12">
        <f>Entrepreneurship!H54</f>
        <v>20.023809523809522</v>
      </c>
      <c r="BL54" s="12">
        <f>Entrepreneurship!N54</f>
        <v>7.3771929824561466</v>
      </c>
      <c r="BM54" s="12">
        <f>Entrepreneurship!T54</f>
        <v>0.6912328767123449</v>
      </c>
      <c r="BN54" s="12">
        <f>Entrepreneurship!Z54</f>
        <v>59.956938653960691</v>
      </c>
      <c r="BO54" s="160">
        <f>Entrepreneurship!AF54</f>
        <v>0</v>
      </c>
      <c r="BQ54" s="12">
        <f>'Public space'!J54</f>
        <v>3.0617390531714967</v>
      </c>
      <c r="BR54" s="12">
        <f>'Public space'!P54</f>
        <v>10.479325474787167</v>
      </c>
      <c r="BS54" s="160">
        <f>'Public space'!V54</f>
        <v>56.390329218106992</v>
      </c>
      <c r="BU54" s="12">
        <f>'Financial services'!H54</f>
        <v>37.753846153846148</v>
      </c>
      <c r="BV54" s="12">
        <f>'Financial services'!N54</f>
        <v>14.435294117647054</v>
      </c>
      <c r="BW54" s="12">
        <f>'Financial services'!T54</f>
        <v>1.6632162661737449</v>
      </c>
      <c r="BX54" s="12">
        <f>'Financial services'!Z54</f>
        <v>2.0604534005037771</v>
      </c>
      <c r="BY54" s="12">
        <f>'Financial services'!AF54</f>
        <v>2.4491017964071942</v>
      </c>
      <c r="BZ54" s="160">
        <f>'Financial services'!AL54</f>
        <v>54.533333333333324</v>
      </c>
      <c r="CB54" s="12">
        <f>Diversity!H54</f>
        <v>0</v>
      </c>
      <c r="CC54" s="12">
        <f>Diversity!N54</f>
        <v>67.091818181818184</v>
      </c>
      <c r="CD54" s="12">
        <f>Diversity!T54</f>
        <v>40.550000000000004</v>
      </c>
      <c r="CE54" s="12">
        <f>Diversity!Z54</f>
        <v>29.533526011560692</v>
      </c>
      <c r="CF54" s="12">
        <f>Diversity!AF54</f>
        <v>46.751764705882358</v>
      </c>
      <c r="CG54" s="160">
        <f>Diversity!AL54</f>
        <v>37.577748691099472</v>
      </c>
      <c r="CI54" s="12">
        <f>'Digital access'!H54</f>
        <v>5.7714285714285687</v>
      </c>
      <c r="CJ54" s="12">
        <f>'Digital access'!R54</f>
        <v>62.51045730562015</v>
      </c>
      <c r="CK54" s="12">
        <f>'Digital access'!X54</f>
        <v>56.56</v>
      </c>
      <c r="CL54" s="12">
        <f>'Digital access'!AD54</f>
        <v>80.800000000000011</v>
      </c>
      <c r="CM54" s="12">
        <f>'Digital access'!AJ54</f>
        <v>67.333333333333329</v>
      </c>
      <c r="CN54" s="160">
        <f>'Digital access'!AP54</f>
        <v>60.6</v>
      </c>
      <c r="CP54" s="12">
        <f>Music!H54</f>
        <v>52.820034246575347</v>
      </c>
      <c r="CQ54" s="160">
        <f>Music!N54</f>
        <v>10.68375</v>
      </c>
      <c r="CS54">
        <f>'Creative arts'!H54</f>
        <v>77.400000000000006</v>
      </c>
      <c r="CT54" s="160">
        <f>'Creative arts'!N54</f>
        <v>10.040625</v>
      </c>
      <c r="CV54" s="12">
        <f>Sports!H54</f>
        <v>29.307692307692307</v>
      </c>
      <c r="CW54" s="12">
        <f>Sports!N54</f>
        <v>15.432911392405058</v>
      </c>
      <c r="CX54" s="12">
        <f>Sports!X54</f>
        <v>76.163842359719553</v>
      </c>
      <c r="CY54" s="160">
        <f>Sports!AH54</f>
        <v>75.764550582471756</v>
      </c>
      <c r="DA54" s="12">
        <f>Film!H54</f>
        <v>14.231249999999999</v>
      </c>
      <c r="DB54" s="12">
        <f>Film!R54</f>
        <v>72.894645390894667</v>
      </c>
      <c r="DC54" s="160">
        <f>Film!Z54</f>
        <v>9.5934598055141809</v>
      </c>
      <c r="DE54" s="12">
        <f ca="1">'Civic engagement'!H54</f>
        <v>15.1</v>
      </c>
      <c r="DF54" s="12">
        <f>'Civic engagement'!N54</f>
        <v>15.867318759020629</v>
      </c>
      <c r="DG54" s="12">
        <f>'Civic engagement'!T54</f>
        <v>7.66796875</v>
      </c>
      <c r="DH54" s="12">
        <f>'Civic engagement'!Z54</f>
        <v>0</v>
      </c>
      <c r="DI54" s="160">
        <f>'Civic engagement'!AF54</f>
        <v>4.53</v>
      </c>
      <c r="DK54" s="12">
        <f>'Food and nightlife'!J54</f>
        <v>38.597621942869679</v>
      </c>
      <c r="DL54" s="12">
        <f>'Food and nightlife'!P54</f>
        <v>74.900000000000006</v>
      </c>
      <c r="DM54" s="12">
        <f>'Food and nightlife'!V54</f>
        <v>49.933333333333337</v>
      </c>
      <c r="DN54" s="160">
        <f>'Food and nightlife'!AF54</f>
        <v>74.273958213701832</v>
      </c>
      <c r="DP54" s="12">
        <f>Fashion!H54</f>
        <v>19.223076923076921</v>
      </c>
      <c r="DQ54" s="160">
        <f>Fashion!N54</f>
        <v>19.833333333333339</v>
      </c>
      <c r="DS54" s="60">
        <v>16.36</v>
      </c>
    </row>
    <row r="55" spans="1:123" ht="15.75" customHeight="1" x14ac:dyDescent="0.2">
      <c r="A55" s="83" t="e">
        <f>VLOOKUP(B55,#REF!,2,FALSE)</f>
        <v>#REF!</v>
      </c>
      <c r="B55" s="84" t="s">
        <v>191</v>
      </c>
      <c r="C55" s="159">
        <f>Safety!H55</f>
        <v>82.296374999999998</v>
      </c>
      <c r="D55" s="12">
        <f>Safety!N55</f>
        <v>87.9</v>
      </c>
      <c r="E55" s="12">
        <f>Safety!T55</f>
        <v>59.960357142857134</v>
      </c>
      <c r="F55" s="160">
        <f>Safety!AB55</f>
        <v>85.520322994206921</v>
      </c>
      <c r="H55" s="12">
        <f>Affordability!H55</f>
        <v>38.130434782608695</v>
      </c>
      <c r="I55" s="12">
        <f>Affordability!R55</f>
        <v>85.847083609579528</v>
      </c>
      <c r="J55" s="12">
        <f>Affordability!X55</f>
        <v>67.037696335078522</v>
      </c>
      <c r="K55" s="12">
        <f>Affordability!AH55</f>
        <v>84.252993783298294</v>
      </c>
      <c r="L55" s="12">
        <f>Affordability!AR55</f>
        <v>87.474229529551891</v>
      </c>
      <c r="M55" s="12">
        <f>Affordability!BB55</f>
        <v>79.666579831977131</v>
      </c>
      <c r="N55" s="12">
        <f>Affordability!BL55</f>
        <v>84.351256796294464</v>
      </c>
      <c r="O55" s="160">
        <f>Affordability!BV55</f>
        <v>87.43946720922672</v>
      </c>
      <c r="Q55" s="12">
        <f>Transit!H55</f>
        <v>3.4841726618705144</v>
      </c>
      <c r="R55" s="12">
        <f>Transit!N55</f>
        <v>69.133928571428584</v>
      </c>
      <c r="S55" s="12">
        <f>Transit!V55</f>
        <v>3.6088346730094174</v>
      </c>
      <c r="T55" s="12">
        <f>Transit!AD55</f>
        <v>4.6424193126100812</v>
      </c>
      <c r="U55" s="12">
        <f>Transit!AJ55</f>
        <v>43.730158730158735</v>
      </c>
      <c r="V55" s="12">
        <f>Transit!AP55</f>
        <v>48.638596491228071</v>
      </c>
      <c r="W55" s="12">
        <f>Transit!AV55</f>
        <v>45.111111111111114</v>
      </c>
      <c r="X55">
        <f>Transit!BB55</f>
        <v>87</v>
      </c>
      <c r="Y55" s="12">
        <f>Transit!BH55</f>
        <v>12.237472581297792</v>
      </c>
      <c r="Z55" s="160">
        <f>Transit!BR55</f>
        <v>85.466755381236894</v>
      </c>
      <c r="AB55" s="12">
        <f>Health!H55</f>
        <v>0.93747654784240386</v>
      </c>
      <c r="AC55" s="12">
        <f>Health!N55</f>
        <v>3.4660968660968621</v>
      </c>
      <c r="AD55" s="12">
        <f>Health!T55</f>
        <v>38.876315789473686</v>
      </c>
      <c r="AE55" s="12">
        <f>Health!Z55</f>
        <v>72.416666666666657</v>
      </c>
      <c r="AF55" s="12">
        <f>Health!AF55</f>
        <v>0.17202243483998139</v>
      </c>
      <c r="AG55" s="160">
        <f>Health!AL55</f>
        <v>41.38095238095238</v>
      </c>
      <c r="AI55" s="12">
        <f>Travel!H55</f>
        <v>47.259060402684561</v>
      </c>
      <c r="AJ55" s="12">
        <f>Travel!R55</f>
        <v>85.533650719350177</v>
      </c>
      <c r="AK55" s="12">
        <f>Travel!X55</f>
        <v>74.28953974895397</v>
      </c>
      <c r="AL55" s="12">
        <f>Travel!AD55</f>
        <v>1.5709090909090988</v>
      </c>
      <c r="AM55" s="12">
        <f>Travel!AN55</f>
        <v>86.368484379285306</v>
      </c>
      <c r="AN55" s="12">
        <f>Travel!AT55</f>
        <v>69.73401015228427</v>
      </c>
      <c r="AO55" s="12">
        <f>Travel!AZ55</f>
        <v>19.103517587939695</v>
      </c>
      <c r="AP55" s="160">
        <f>Travel!BJ55</f>
        <v>84.304018616773163</v>
      </c>
      <c r="AR55" s="12">
        <f>Employment!H55</f>
        <v>59.071999999999996</v>
      </c>
      <c r="AS55" s="12">
        <f>Employment!N55</f>
        <v>85.2</v>
      </c>
      <c r="AT55" s="12">
        <f>Employment!T55</f>
        <v>2.13</v>
      </c>
      <c r="AU55" s="160">
        <f>Employment!AB55</f>
        <v>73.491824283634884</v>
      </c>
      <c r="AW55" s="12">
        <f>Environment!H55</f>
        <v>85.1</v>
      </c>
      <c r="AX55" s="12">
        <f>Environment!N55</f>
        <v>85.1</v>
      </c>
      <c r="AY55" s="12">
        <f>Environment!V55</f>
        <v>16.684889865298381</v>
      </c>
      <c r="AZ55" s="12">
        <f>Environment!AD55</f>
        <v>3.2164570682195355</v>
      </c>
      <c r="BA55" s="12">
        <f>Environment!AL55</f>
        <v>55.351195969474517</v>
      </c>
      <c r="BB55" s="12">
        <f>Environment!AR55</f>
        <v>71.803124999999994</v>
      </c>
      <c r="BC55" s="160">
        <f>Environment!AZ55</f>
        <v>5.7805415122566677</v>
      </c>
      <c r="BE55" s="12">
        <f>Education!J55</f>
        <v>4.7028253287539483</v>
      </c>
      <c r="BF55" s="12">
        <f>Education!T55</f>
        <v>78.60917514983602</v>
      </c>
      <c r="BG55" s="12">
        <f>Education!AB55</f>
        <v>36.208258752504548</v>
      </c>
      <c r="BH55" s="12">
        <f>Education!AL55</f>
        <v>81.22589406389028</v>
      </c>
      <c r="BI55" s="160">
        <f>Education!AV55</f>
        <v>74.317287195979901</v>
      </c>
      <c r="BK55" s="12">
        <f>Entrepreneurship!H55</f>
        <v>12.01428571428572</v>
      </c>
      <c r="BL55" s="12">
        <f>Entrepreneurship!N55</f>
        <v>28.77105263157895</v>
      </c>
      <c r="BM55" s="12">
        <f>Entrepreneurship!T55</f>
        <v>20.276164383561653</v>
      </c>
      <c r="BN55" s="12">
        <f>Entrepreneurship!Z55</f>
        <v>65.667123287671231</v>
      </c>
      <c r="BO55" s="160">
        <f>Entrepreneurship!AF55</f>
        <v>0</v>
      </c>
      <c r="BQ55" s="12">
        <f>'Public space'!J55</f>
        <v>1.3056319098550953</v>
      </c>
      <c r="BR55" s="12">
        <f>'Public space'!P55</f>
        <v>3.2512639161755046</v>
      </c>
      <c r="BS55" s="160">
        <f>'Public space'!V55</f>
        <v>16.625720164609053</v>
      </c>
      <c r="BU55" s="12">
        <f>'Financial services'!H55</f>
        <v>18.876923076923077</v>
      </c>
      <c r="BV55" s="12">
        <f>'Financial services'!N55</f>
        <v>28.870588235294107</v>
      </c>
      <c r="BW55" s="12">
        <f>'Financial services'!T55</f>
        <v>3.4776340110905681</v>
      </c>
      <c r="BX55" s="12">
        <f>'Financial services'!Z55</f>
        <v>4.5329974811083105</v>
      </c>
      <c r="BY55" s="12">
        <f>'Financial services'!AF55</f>
        <v>9.3065868263473099</v>
      </c>
      <c r="BZ55" s="160">
        <f>'Financial services'!AL55</f>
        <v>54.533333333333324</v>
      </c>
      <c r="CB55" s="12">
        <f>Diversity!H55</f>
        <v>81.100000000000009</v>
      </c>
      <c r="CC55" s="12">
        <f>Diversity!N55</f>
        <v>78.88818181818182</v>
      </c>
      <c r="CD55" s="12">
        <f>Diversity!T55</f>
        <v>81.100000000000009</v>
      </c>
      <c r="CE55" s="12">
        <f>Diversity!Z55</f>
        <v>28.595953757225431</v>
      </c>
      <c r="CF55" s="12">
        <f>Diversity!AF55</f>
        <v>68.6964705882353</v>
      </c>
      <c r="CG55" s="160">
        <f>Diversity!AL55</f>
        <v>68.715619546247808</v>
      </c>
      <c r="CI55" s="12">
        <f>'Digital access'!H55</f>
        <v>13.466666666666672</v>
      </c>
      <c r="CJ55" s="12">
        <f>'Digital access'!R55</f>
        <v>66.576390164107195</v>
      </c>
      <c r="CK55" s="12">
        <f>'Digital access'!X55</f>
        <v>56.56</v>
      </c>
      <c r="CL55" s="12">
        <f>'Digital access'!AD55</f>
        <v>80.800000000000011</v>
      </c>
      <c r="CM55" s="12">
        <f>'Digital access'!AJ55</f>
        <v>80.800000000000011</v>
      </c>
      <c r="CN55" s="160">
        <f>'Digital access'!AP55</f>
        <v>80.800000000000011</v>
      </c>
      <c r="CP55" s="12">
        <f>Music!H55</f>
        <v>35.257705479452056</v>
      </c>
      <c r="CQ55" s="160">
        <f>Music!N55</f>
        <v>32.051250000000003</v>
      </c>
      <c r="CS55">
        <f>'Creative arts'!H55</f>
        <v>77.400000000000006</v>
      </c>
      <c r="CT55" s="160">
        <f>'Creative arts'!N55</f>
        <v>14.503124999999999</v>
      </c>
      <c r="CV55" s="12">
        <f>Sports!H55</f>
        <v>20.515384615384612</v>
      </c>
      <c r="CW55" s="12">
        <f>Sports!N55</f>
        <v>6.751898734177213</v>
      </c>
      <c r="CX55" s="12">
        <f>Sports!X55</f>
        <v>75.986066534161907</v>
      </c>
      <c r="CY55" s="160">
        <f>Sports!AH55</f>
        <v>76.098232594091371</v>
      </c>
      <c r="DA55" s="12">
        <f>Film!H55</f>
        <v>47.4375</v>
      </c>
      <c r="DB55" s="12">
        <f>Film!R55</f>
        <v>74.709772885221085</v>
      </c>
      <c r="DC55" s="160">
        <f>Film!Z55</f>
        <v>27.740064098102952</v>
      </c>
      <c r="DE55" s="12">
        <f ca="1">'Civic engagement'!H55</f>
        <v>45.3</v>
      </c>
      <c r="DF55" s="12">
        <f>'Civic engagement'!N55</f>
        <v>21.015463917525775</v>
      </c>
      <c r="DG55" s="12">
        <f>'Civic engagement'!T55</f>
        <v>6.48828125</v>
      </c>
      <c r="DH55" s="12">
        <f>'Civic engagement'!Z55</f>
        <v>2.327916666666674</v>
      </c>
      <c r="DI55" s="160">
        <f>'Civic engagement'!AF55</f>
        <v>1.8875</v>
      </c>
      <c r="DK55" s="12">
        <f>'Food and nightlife'!J55</f>
        <v>10.259089696590577</v>
      </c>
      <c r="DL55" s="12">
        <f>'Food and nightlife'!P55</f>
        <v>24.966666666666661</v>
      </c>
      <c r="DM55" s="12">
        <f>'Food and nightlife'!V55</f>
        <v>18.493827160493836</v>
      </c>
      <c r="DN55" s="160">
        <f>'Food and nightlife'!AF55</f>
        <v>74.203873217153415</v>
      </c>
      <c r="DP55" s="12">
        <f>Fashion!H55</f>
        <v>9.6115384615384549</v>
      </c>
      <c r="DQ55" s="160">
        <f>Fashion!N55</f>
        <v>23.800000000000004</v>
      </c>
      <c r="DS55" s="60">
        <v>20.85</v>
      </c>
    </row>
    <row r="56" spans="1:123" ht="15.75" customHeight="1" x14ac:dyDescent="0.2">
      <c r="A56" s="83" t="e">
        <f>VLOOKUP(B56,#REF!,2,FALSE)</f>
        <v>#REF!</v>
      </c>
      <c r="B56" s="84" t="s">
        <v>193</v>
      </c>
      <c r="C56" s="159">
        <f>Safety!H56</f>
        <v>82.296374999999998</v>
      </c>
      <c r="D56" s="12">
        <f>Safety!N56</f>
        <v>87.9</v>
      </c>
      <c r="E56" s="12">
        <f>Safety!T56</f>
        <v>59.960357142857134</v>
      </c>
      <c r="F56" s="160">
        <f>Safety!AB56</f>
        <v>86.271871749580598</v>
      </c>
      <c r="H56" s="12">
        <f>Affordability!H56</f>
        <v>41.943478260869576</v>
      </c>
      <c r="I56" s="12">
        <f>Affordability!R56</f>
        <v>85.803269832676378</v>
      </c>
      <c r="J56" s="12">
        <f>Affordability!X56</f>
        <v>57.0891797556719</v>
      </c>
      <c r="K56" s="12">
        <f>Affordability!AH56</f>
        <v>86.095934858212829</v>
      </c>
      <c r="L56" s="12">
        <f>Affordability!AR56</f>
        <v>87.386111708329409</v>
      </c>
      <c r="M56" s="12">
        <f>Affordability!BB56</f>
        <v>80.946773482417839</v>
      </c>
      <c r="N56" s="12">
        <f>Affordability!BL56</f>
        <v>83.670307276385017</v>
      </c>
      <c r="O56" s="160">
        <f>Affordability!BV56</f>
        <v>86.96608938074607</v>
      </c>
      <c r="Q56" s="12">
        <f>Transit!H56</f>
        <v>0.62589928057553879</v>
      </c>
      <c r="R56" s="12">
        <f>Transit!N56</f>
        <v>69.133928571428584</v>
      </c>
      <c r="S56" s="12">
        <f>Transit!V56</f>
        <v>29.320488581645129</v>
      </c>
      <c r="T56" s="12">
        <f>Transit!AD56</f>
        <v>87</v>
      </c>
      <c r="U56" s="12">
        <f>Transit!AJ56</f>
        <v>68.587301587301582</v>
      </c>
      <c r="V56" s="12">
        <f>Transit!AP56</f>
        <v>78.147368421052633</v>
      </c>
      <c r="W56" s="12">
        <f>Transit!AV56</f>
        <v>68.311111111111117</v>
      </c>
      <c r="X56">
        <f>Transit!BB56</f>
        <v>87</v>
      </c>
      <c r="Y56" s="12">
        <f>Transit!BH56</f>
        <v>15.811997090283047</v>
      </c>
      <c r="Z56" s="160">
        <f>Transit!BR56</f>
        <v>85.909692715546228</v>
      </c>
      <c r="AB56" s="12">
        <f>Health!H56</f>
        <v>0.36683864915572589</v>
      </c>
      <c r="AC56" s="12">
        <f>Health!N56</f>
        <v>1.9806267806267819</v>
      </c>
      <c r="AD56" s="12">
        <f>Health!T56</f>
        <v>9.1473684210526329</v>
      </c>
      <c r="AE56" s="12">
        <f>Health!Z56</f>
        <v>72.416666666666657</v>
      </c>
      <c r="AF56" s="12">
        <f>Health!AF56</f>
        <v>0.17202243483998139</v>
      </c>
      <c r="AG56" s="160">
        <f>Health!AL56</f>
        <v>41.38095238095238</v>
      </c>
      <c r="AI56" s="12">
        <f>Travel!H56</f>
        <v>25.804026845637583</v>
      </c>
      <c r="AJ56" s="12">
        <f>Travel!R56</f>
        <v>84.320761726440423</v>
      </c>
      <c r="AK56" s="12">
        <f>Travel!X56</f>
        <v>82.423430962343105</v>
      </c>
      <c r="AL56" s="12">
        <f>Travel!AD56</f>
        <v>0.46203208556149455</v>
      </c>
      <c r="AM56" s="12">
        <f>Travel!AN56</f>
        <v>86.32023758355848</v>
      </c>
      <c r="AN56" s="12">
        <f>Travel!AT56</f>
        <v>79.821319796954313</v>
      </c>
      <c r="AO56" s="12">
        <f>Travel!AZ56</f>
        <v>0.43417085427135677</v>
      </c>
      <c r="AP56" s="160">
        <f>Travel!BJ56</f>
        <v>84.824085124635189</v>
      </c>
      <c r="AR56" s="12">
        <f>Employment!H56</f>
        <v>66.212571428571437</v>
      </c>
      <c r="AS56" s="12">
        <f>Employment!N56</f>
        <v>85.2</v>
      </c>
      <c r="AT56" s="12">
        <f>Employment!T56</f>
        <v>10.65</v>
      </c>
      <c r="AU56" s="160">
        <f>Employment!AB56</f>
        <v>19.461113191446877</v>
      </c>
      <c r="AW56" s="12">
        <f>Environment!H56</f>
        <v>85.1</v>
      </c>
      <c r="AX56" s="12">
        <f>Environment!N56</f>
        <v>85.1</v>
      </c>
      <c r="AY56" s="12">
        <f>Environment!V56</f>
        <v>2.7877669791483473</v>
      </c>
      <c r="AZ56" s="12">
        <f>Environment!AD56</f>
        <v>38.703482492036635</v>
      </c>
      <c r="BA56" s="12">
        <f>Environment!AL56</f>
        <v>68.31605307184131</v>
      </c>
      <c r="BB56" s="12">
        <f>Environment!AR56</f>
        <v>77.121875000000003</v>
      </c>
      <c r="BC56" s="160">
        <f>Environment!AZ56</f>
        <v>31.073389479831256</v>
      </c>
      <c r="BE56" s="12">
        <f>Education!J56</f>
        <v>16.552514917701213</v>
      </c>
      <c r="BF56" s="12">
        <f>Education!T56</f>
        <v>77.502824100636261</v>
      </c>
      <c r="BG56" s="12">
        <f>Education!AB56</f>
        <v>16.004913368743683</v>
      </c>
      <c r="BH56" s="12">
        <f>Education!AL56</f>
        <v>80.661759511455287</v>
      </c>
      <c r="BI56" s="160">
        <f>Education!AV56</f>
        <v>71.821608994974866</v>
      </c>
      <c r="BK56" s="12">
        <f>Entrepreneurship!H56</f>
        <v>12.01428571428572</v>
      </c>
      <c r="BL56" s="12">
        <f>Entrepreneurship!N56</f>
        <v>6.6394736842105351</v>
      </c>
      <c r="BM56" s="12">
        <f>Entrepreneurship!T56</f>
        <v>20.276164383561653</v>
      </c>
      <c r="BN56" s="12">
        <f>Entrepreneurship!Z56</f>
        <v>65.667123287671231</v>
      </c>
      <c r="BO56" s="160">
        <f>Entrepreneurship!AF56</f>
        <v>84.1</v>
      </c>
      <c r="BQ56" s="12">
        <f>'Public space'!J56</f>
        <v>1.209093890976443</v>
      </c>
      <c r="BR56" s="12">
        <f>'Public space'!P56</f>
        <v>0.99829076620825807</v>
      </c>
      <c r="BS56" s="160">
        <f>'Public space'!V56</f>
        <v>3.4279835390946514</v>
      </c>
      <c r="BU56" s="12">
        <f>'Financial services'!H56</f>
        <v>18.876923076923077</v>
      </c>
      <c r="BV56" s="12">
        <f>'Financial services'!N56</f>
        <v>28.870588235294107</v>
      </c>
      <c r="BW56" s="12">
        <f>'Financial services'!T56</f>
        <v>0.75600739371533332</v>
      </c>
      <c r="BX56" s="12">
        <f>'Financial services'!Z56</f>
        <v>0.82418136020151089</v>
      </c>
      <c r="BY56" s="12">
        <f>'Financial services'!AF56</f>
        <v>2.4491017964071942</v>
      </c>
      <c r="BZ56" s="160">
        <f>'Financial services'!AL56</f>
        <v>81.8</v>
      </c>
      <c r="CB56" s="12">
        <f>Diversity!H56</f>
        <v>12.476923076923079</v>
      </c>
      <c r="CC56" s="12">
        <f>Diversity!N56</f>
        <v>56.77</v>
      </c>
      <c r="CD56" s="12">
        <f>Diversity!T56</f>
        <v>81.100000000000009</v>
      </c>
      <c r="CE56" s="12">
        <f>Diversity!Z56</f>
        <v>32.815028901734102</v>
      </c>
      <c r="CF56" s="12">
        <f>Diversity!AF56</f>
        <v>53.430588235294117</v>
      </c>
      <c r="CG56" s="160">
        <f>Diversity!AL56</f>
        <v>68.715619546247808</v>
      </c>
      <c r="CI56" s="12">
        <f>'Digital access'!H56</f>
        <v>5.7714285714285687</v>
      </c>
      <c r="CJ56" s="12">
        <f>'Digital access'!R56</f>
        <v>69.824033076547892</v>
      </c>
      <c r="CK56" s="12">
        <f>'Digital access'!X56</f>
        <v>64.64</v>
      </c>
      <c r="CL56" s="12">
        <f>'Digital access'!AD56</f>
        <v>80.800000000000011</v>
      </c>
      <c r="CM56" s="12">
        <f>'Digital access'!AJ56</f>
        <v>74.066666666666677</v>
      </c>
      <c r="CN56" s="160">
        <f>'Digital access'!AP56</f>
        <v>60.6</v>
      </c>
      <c r="CP56" s="12">
        <f>Music!H56</f>
        <v>5.9871575342465819</v>
      </c>
      <c r="CQ56" s="160">
        <f>Music!N56</f>
        <v>2.9137500000000003</v>
      </c>
      <c r="CS56">
        <f>'Creative arts'!H56</f>
        <v>77.400000000000006</v>
      </c>
      <c r="CT56" s="160">
        <f>'Creative arts'!N56</f>
        <v>4.4624999999999995</v>
      </c>
      <c r="CV56" s="12">
        <f>Sports!H56</f>
        <v>11.723076923076924</v>
      </c>
      <c r="CW56" s="12">
        <f>Sports!N56</f>
        <v>2.8936708860759488</v>
      </c>
      <c r="CX56" s="12">
        <f>Sports!X56</f>
        <v>75.979463945623493</v>
      </c>
      <c r="CY56" s="160">
        <f>Sports!AH56</f>
        <v>76.106045805494318</v>
      </c>
      <c r="DA56" s="12">
        <f>Film!H56</f>
        <v>4.7437500000000004</v>
      </c>
      <c r="DB56" s="12">
        <f>Film!R56</f>
        <v>74.964851650403205</v>
      </c>
      <c r="DC56" s="160">
        <f>Film!Z56</f>
        <v>34.310779215813163</v>
      </c>
      <c r="DE56" s="12">
        <f ca="1">'Civic engagement'!H56</f>
        <v>45.3</v>
      </c>
      <c r="DF56" s="12">
        <f>'Civic engagement'!N56</f>
        <v>28.798969072164944</v>
      </c>
      <c r="DG56" s="12">
        <f>'Civic engagement'!T56</f>
        <v>2.94921875</v>
      </c>
      <c r="DH56" s="12">
        <f>'Civic engagement'!Z56</f>
        <v>1.32125</v>
      </c>
      <c r="DI56" s="160">
        <f>'Civic engagement'!AF56</f>
        <v>0</v>
      </c>
      <c r="DK56" s="12">
        <f>'Food and nightlife'!J56</f>
        <v>13.779070631327539</v>
      </c>
      <c r="DL56" s="12">
        <f>'Food and nightlife'!P56</f>
        <v>24.966666666666661</v>
      </c>
      <c r="DM56" s="12">
        <f>'Food and nightlife'!V56</f>
        <v>4.6234567901234644</v>
      </c>
      <c r="DN56" s="160">
        <f>'Food and nightlife'!AF56</f>
        <v>74.200459874273804</v>
      </c>
      <c r="DP56" s="12">
        <f>Fashion!H56</f>
        <v>5.4923076923076932</v>
      </c>
      <c r="DQ56" s="160">
        <f>Fashion!N56</f>
        <v>15.866666666666671</v>
      </c>
      <c r="DS56" s="60">
        <v>22.01</v>
      </c>
    </row>
    <row r="57" spans="1:123" ht="15.75" customHeight="1" x14ac:dyDescent="0.2">
      <c r="A57" s="161" t="e">
        <f>VLOOKUP(B57,#REF!,2,FALSE)</f>
        <v>#REF!</v>
      </c>
      <c r="B57" s="62" t="s">
        <v>194</v>
      </c>
      <c r="C57" s="159">
        <f>Safety!H57</f>
        <v>69.660750000000007</v>
      </c>
      <c r="D57" s="12">
        <f>Safety!N57</f>
        <v>64.167000000000002</v>
      </c>
      <c r="E57" s="12">
        <f>Safety!T57</f>
        <v>38.613214285714278</v>
      </c>
      <c r="F57" s="160">
        <f>Safety!AB57</f>
        <v>85.367521389329966</v>
      </c>
      <c r="H57" s="12">
        <f>Affordability!H57</f>
        <v>0</v>
      </c>
      <c r="I57" s="12">
        <f>Affordability!R57</f>
        <v>83.566117574280867</v>
      </c>
      <c r="J57" s="12">
        <f>Affordability!X57</f>
        <v>80.843176265270515</v>
      </c>
      <c r="K57" s="12">
        <f>Affordability!AH57</f>
        <v>85.869810730490414</v>
      </c>
      <c r="L57" s="12">
        <f>Affordability!AR57</f>
        <v>85.664141949751041</v>
      </c>
      <c r="M57" s="12">
        <f>Affordability!BB57</f>
        <v>81.840326037960139</v>
      </c>
      <c r="N57" s="12">
        <f>Affordability!BL57</f>
        <v>81.398669359243328</v>
      </c>
      <c r="O57" s="160">
        <f>Affordability!BV57</f>
        <v>85.930236176530542</v>
      </c>
      <c r="Q57" s="12">
        <f>Transit!H57</f>
        <v>9.4116706634692271</v>
      </c>
      <c r="R57" s="12">
        <f>Transit!N57</f>
        <v>87</v>
      </c>
      <c r="S57" s="12">
        <f>Transit!V57</f>
        <v>18.128651899438882</v>
      </c>
      <c r="T57" s="12">
        <f>Transit!AD57</f>
        <v>19.338753335137863</v>
      </c>
      <c r="U57" s="12">
        <f>Transit!AJ57</f>
        <v>57.539682539682538</v>
      </c>
      <c r="V57" s="12">
        <f>Transit!AP57</f>
        <v>53.828070175438597</v>
      </c>
      <c r="W57" s="12">
        <f>Transit!AV57</f>
        <v>75.400000000000006</v>
      </c>
      <c r="X57">
        <f>Transit!BB57</f>
        <v>0</v>
      </c>
      <c r="Y57" s="12">
        <f>Transit!BH57</f>
        <v>9.5866621533922896</v>
      </c>
      <c r="Z57" s="160">
        <f>Transit!BR57</f>
        <v>83.672725347590656</v>
      </c>
      <c r="AB57" s="12">
        <f>Health!H57</f>
        <v>9.537804878048787</v>
      </c>
      <c r="AC57" s="12">
        <f>Health!N57</f>
        <v>0.49515669515668925</v>
      </c>
      <c r="AD57" s="12">
        <f>Health!T57</f>
        <v>21.343859649122809</v>
      </c>
      <c r="AE57" s="12">
        <f>Health!Z57</f>
        <v>65.174999999999997</v>
      </c>
      <c r="AF57" s="12">
        <f>Health!AF57</f>
        <v>9.1458594523259489</v>
      </c>
      <c r="AG57" s="160">
        <f>Health!AL57</f>
        <v>43.45</v>
      </c>
      <c r="AI57" s="12">
        <f>Travel!H57</f>
        <v>31.602684563758384</v>
      </c>
      <c r="AJ57" s="12">
        <f>Travel!R57</f>
        <v>83.086405603048718</v>
      </c>
      <c r="AK57" s="12">
        <f>Travel!X57</f>
        <v>75.9163179916318</v>
      </c>
      <c r="AL57" s="12">
        <f>Travel!AD57</f>
        <v>2.4025668449197863</v>
      </c>
      <c r="AM57" s="12">
        <f>Travel!AN57</f>
        <v>86.362496716268936</v>
      </c>
      <c r="AN57" s="12">
        <f>Travel!AT57</f>
        <v>75.435532994923861</v>
      </c>
      <c r="AO57" s="12">
        <f>Travel!AZ57</f>
        <v>3.4733668341708541</v>
      </c>
      <c r="AP57" s="160">
        <f>Travel!BJ57</f>
        <v>81.928601365800844</v>
      </c>
      <c r="AR57" s="12">
        <f>Employment!H57</f>
        <v>59.88342857142856</v>
      </c>
      <c r="AS57" s="12">
        <f>Employment!N57</f>
        <v>85.2</v>
      </c>
      <c r="AT57" s="12">
        <f>Employment!T57</f>
        <v>19.169999999999998</v>
      </c>
      <c r="AU57" s="160">
        <f>Employment!AB57</f>
        <v>10.128647664072995</v>
      </c>
      <c r="AW57" s="12">
        <f>Environment!H57</f>
        <v>56.733333333333327</v>
      </c>
      <c r="AX57" s="12">
        <f>Environment!N57</f>
        <v>85.1</v>
      </c>
      <c r="AY57" s="12">
        <f>Environment!V57</f>
        <v>18.501940352700377</v>
      </c>
      <c r="AZ57" s="12">
        <f>Environment!AD57</f>
        <v>27.770119312160681</v>
      </c>
      <c r="BA57" s="12">
        <f>Environment!AL57</f>
        <v>85.1</v>
      </c>
      <c r="BB57" s="12">
        <f>Environment!AR57</f>
        <v>13.296875</v>
      </c>
      <c r="BC57" s="160">
        <f>Environment!AZ57</f>
        <v>15.241142711565951</v>
      </c>
      <c r="BE57" s="12">
        <f>Education!J57</f>
        <v>84.3</v>
      </c>
      <c r="BF57" s="12">
        <f>Education!T57</f>
        <v>79.215866328797034</v>
      </c>
      <c r="BG57" s="12">
        <f>Education!AB57</f>
        <v>42.885343483324831</v>
      </c>
      <c r="BH57" s="12">
        <f>Education!AL57</f>
        <v>82.821022518289183</v>
      </c>
      <c r="BI57" s="160">
        <f>Education!AV57</f>
        <v>0</v>
      </c>
      <c r="BK57" s="12">
        <f>Entrepreneurship!H57</f>
        <v>12.01428571428572</v>
      </c>
      <c r="BL57" s="12">
        <f>Entrepreneurship!N57</f>
        <v>9.5903508771929911</v>
      </c>
      <c r="BM57" s="12">
        <f>Entrepreneurship!T57</f>
        <v>13.594246575342474</v>
      </c>
      <c r="BN57" s="12">
        <f>Entrepreneurship!Z57</f>
        <v>57.502561048242995</v>
      </c>
      <c r="BO57" s="160">
        <f>Entrepreneurship!AF57</f>
        <v>84.1</v>
      </c>
      <c r="BQ57" s="12">
        <f>'Public space'!J57</f>
        <v>5.3564023326321148</v>
      </c>
      <c r="BR57" s="12">
        <f>'Public space'!P57</f>
        <v>2.1275049115913522</v>
      </c>
      <c r="BS57" s="160">
        <f>'Public space'!V57</f>
        <v>33.080041152263369</v>
      </c>
      <c r="BU57" s="12">
        <f>'Financial services'!H57</f>
        <v>18.876923076923077</v>
      </c>
      <c r="BV57" s="12">
        <f>'Financial services'!N57</f>
        <v>0</v>
      </c>
      <c r="BW57" s="12">
        <f>'Financial services'!T57</f>
        <v>4.2336414048059128</v>
      </c>
      <c r="BX57" s="12">
        <f>'Financial services'!Z57</f>
        <v>5.5632241813601988</v>
      </c>
      <c r="BY57" s="12">
        <f>'Financial services'!AF57</f>
        <v>10.286227544910185</v>
      </c>
      <c r="BZ57" s="160">
        <f>'Financial services'!AL57</f>
        <v>54.533333333333324</v>
      </c>
      <c r="CB57" s="12">
        <f>Diversity!H57</f>
        <v>0</v>
      </c>
      <c r="CC57" s="12">
        <f>Diversity!N57</f>
        <v>45.710909090909098</v>
      </c>
      <c r="CD57" s="12">
        <f>Diversity!T57</f>
        <v>40.550000000000004</v>
      </c>
      <c r="CE57" s="12">
        <f>Diversity!Z57</f>
        <v>32.815028901734102</v>
      </c>
      <c r="CF57" s="12">
        <f>Diversity!AF57</f>
        <v>28.623529411764711</v>
      </c>
      <c r="CG57" s="160">
        <f>Diversity!AL57</f>
        <v>54.102050610820228</v>
      </c>
      <c r="CI57" s="12">
        <f>'Digital access'!H57</f>
        <v>21.161904761904761</v>
      </c>
      <c r="CJ57" s="12">
        <f>'Digital access'!R57</f>
        <v>70.21366693464779</v>
      </c>
      <c r="CK57" s="12">
        <f>'Digital access'!X57</f>
        <v>40.400000000000006</v>
      </c>
      <c r="CL57" s="12">
        <f>'Digital access'!AD57</f>
        <v>80.800000000000011</v>
      </c>
      <c r="CM57" s="12">
        <f>'Digital access'!AJ57</f>
        <v>80.800000000000011</v>
      </c>
      <c r="CN57" s="160">
        <f>'Digital access'!AP57</f>
        <v>80.800000000000011</v>
      </c>
      <c r="CP57" s="12">
        <f>Music!H57</f>
        <v>11.841267123287677</v>
      </c>
      <c r="CQ57" s="160">
        <f>Music!N57</f>
        <v>33.022500000000001</v>
      </c>
      <c r="CS57">
        <f>'Creative arts'!H57</f>
        <v>77.400000000000006</v>
      </c>
      <c r="CT57" s="160">
        <f>'Creative arts'!N57</f>
        <v>8.9249999999999989</v>
      </c>
      <c r="CV57" s="12">
        <f>Sports!H57</f>
        <v>73.269230769230774</v>
      </c>
      <c r="CW57" s="12">
        <f>Sports!N57</f>
        <v>7.7164556962025292</v>
      </c>
      <c r="CX57" s="12">
        <f>Sports!X57</f>
        <v>74.821687276488234</v>
      </c>
      <c r="CY57" s="160">
        <f>Sports!AH57</f>
        <v>75.222748872004715</v>
      </c>
      <c r="DA57" s="12">
        <f>Film!H57</f>
        <v>28.462499999999999</v>
      </c>
      <c r="DB57" s="12">
        <f>Film!R57</f>
        <v>70.258958018657424</v>
      </c>
      <c r="DC57" s="160">
        <f>Film!Z57</f>
        <v>30.762393680791199</v>
      </c>
      <c r="DE57" s="12">
        <f ca="1">'Civic engagement'!H57</f>
        <v>45.3</v>
      </c>
      <c r="DF57" s="12">
        <f>'Civic engagement'!N57</f>
        <v>41.174742268041236</v>
      </c>
      <c r="DG57" s="12">
        <f>'Civic engagement'!T57</f>
        <v>7.078125</v>
      </c>
      <c r="DH57" s="12">
        <f>'Civic engagement'!Z57</f>
        <v>13.02375</v>
      </c>
      <c r="DI57" s="160">
        <f>'Civic engagement'!AF57</f>
        <v>0</v>
      </c>
      <c r="DK57" s="12">
        <f>'Food and nightlife'!J57</f>
        <v>1.8435120540437606</v>
      </c>
      <c r="DL57" s="12">
        <f>'Food and nightlife'!P57</f>
        <v>74.900000000000006</v>
      </c>
      <c r="DM57" s="12">
        <f>'Food and nightlife'!V57</f>
        <v>24.966666666666672</v>
      </c>
      <c r="DN57" s="160">
        <f>'Food and nightlife'!AF57</f>
        <v>73.100232932633475</v>
      </c>
      <c r="DP57" s="12">
        <f>Fashion!H57</f>
        <v>1.3730769230769206</v>
      </c>
      <c r="DQ57" s="160">
        <f>Fashion!N57</f>
        <v>3.9666666666666677</v>
      </c>
      <c r="DS57" s="60">
        <v>16.57</v>
      </c>
    </row>
    <row r="58" spans="1:123" ht="15.75" customHeight="1" x14ac:dyDescent="0.2">
      <c r="A58" s="83" t="e">
        <f>VLOOKUP(B58,#REF!,2,FALSE)</f>
        <v>#REF!</v>
      </c>
      <c r="B58" s="84" t="s">
        <v>195</v>
      </c>
      <c r="C58" s="159">
        <f>Safety!H58</f>
        <v>73.945875000000001</v>
      </c>
      <c r="D58" s="12">
        <f>Safety!N58</f>
        <v>87.9</v>
      </c>
      <c r="E58" s="12">
        <f>Safety!T58</f>
        <v>52.74</v>
      </c>
      <c r="F58" s="160">
        <f>Safety!AB58</f>
        <v>70.502004200752111</v>
      </c>
      <c r="H58" s="12">
        <f>Affordability!H58</f>
        <v>65.775000000000006</v>
      </c>
      <c r="I58" s="12">
        <f>Affordability!R58</f>
        <v>85.051990708160432</v>
      </c>
      <c r="J58" s="12">
        <f>Affordability!X58</f>
        <v>64.099057591623037</v>
      </c>
      <c r="K58" s="12">
        <f>Affordability!AH58</f>
        <v>79.34682092056741</v>
      </c>
      <c r="L58" s="12">
        <f>Affordability!AR58</f>
        <v>87.33005861097088</v>
      </c>
      <c r="M58" s="12">
        <f>Affordability!BB58</f>
        <v>73.368271044748482</v>
      </c>
      <c r="N58" s="12">
        <f>Affordability!BL58</f>
        <v>84.065004789310578</v>
      </c>
      <c r="O58" s="160">
        <f>Affordability!BV58</f>
        <v>87.112624463521797</v>
      </c>
      <c r="Q58" s="12">
        <f>Transit!H58</f>
        <v>4.3581135091926502</v>
      </c>
      <c r="R58" s="12">
        <f>Transit!N58</f>
        <v>70.946428571428569</v>
      </c>
      <c r="S58" s="12">
        <f>Transit!V58</f>
        <v>44.759350152452676</v>
      </c>
      <c r="T58" s="12">
        <f>Transit!AD58</f>
        <v>11.368140065084754</v>
      </c>
      <c r="U58" s="12">
        <f>Transit!AJ58</f>
        <v>59.38095238095238</v>
      </c>
      <c r="V58" s="12">
        <f>Transit!AP58</f>
        <v>78.961403508771923</v>
      </c>
      <c r="W58" s="12">
        <f>Transit!AV58</f>
        <v>34.799999999999997</v>
      </c>
      <c r="X58">
        <f>Transit!BB58</f>
        <v>87</v>
      </c>
      <c r="Y58" s="12">
        <f>Transit!BH58</f>
        <v>10.849691150806503</v>
      </c>
      <c r="Z58" s="160">
        <f>Transit!BR58</f>
        <v>85.624731567644957</v>
      </c>
      <c r="AB58" s="12">
        <f>Health!H58</f>
        <v>2.0787523452157597</v>
      </c>
      <c r="AC58" s="12">
        <f>Health!N58</f>
        <v>0.99031339031339094</v>
      </c>
      <c r="AD58" s="12">
        <f>Health!T58</f>
        <v>17.532456140350881</v>
      </c>
      <c r="AE58" s="12">
        <f>Health!Z58</f>
        <v>50.691666666666663</v>
      </c>
      <c r="AF58" s="12">
        <f>Health!AF58</f>
        <v>5.562058726492892</v>
      </c>
      <c r="AG58" s="160">
        <f>Health!AL58</f>
        <v>49.657142857142858</v>
      </c>
      <c r="AI58" s="12">
        <f>Travel!H58</f>
        <v>34.212080536912751</v>
      </c>
      <c r="AJ58" s="12">
        <f>Travel!R58</f>
        <v>84.534993773349925</v>
      </c>
      <c r="AK58" s="12">
        <f>Travel!X58</f>
        <v>76.097071129707118</v>
      </c>
      <c r="AL58" s="12">
        <f>Travel!AD58</f>
        <v>2.4949732620320879</v>
      </c>
      <c r="AM58" s="12">
        <f>Travel!AN58</f>
        <v>86.376555580303474</v>
      </c>
      <c r="AN58" s="12">
        <f>Travel!AT58</f>
        <v>71.049746192893394</v>
      </c>
      <c r="AO58" s="12">
        <f>Travel!AZ58</f>
        <v>19.103517587939695</v>
      </c>
      <c r="AP58" s="160">
        <f>Travel!BJ58</f>
        <v>83.58188719825273</v>
      </c>
      <c r="AR58" s="12">
        <f>Employment!H58</f>
        <v>62.317714285714281</v>
      </c>
      <c r="AS58" s="12">
        <f>Employment!N58</f>
        <v>85.2</v>
      </c>
      <c r="AT58" s="12">
        <f>Employment!T58</f>
        <v>4.26</v>
      </c>
      <c r="AU58" s="160">
        <f>Employment!AB58</f>
        <v>21.822565989140728</v>
      </c>
      <c r="AW58" s="12">
        <f>Environment!H58</f>
        <v>56.733333333333327</v>
      </c>
      <c r="AX58" s="12">
        <f>Environment!N58</f>
        <v>85.1</v>
      </c>
      <c r="AY58" s="12">
        <f>Environment!V58</f>
        <v>3.4590759012655297</v>
      </c>
      <c r="AZ58" s="12">
        <f>Environment!AD58</f>
        <v>7.3115225082069459</v>
      </c>
      <c r="BA58" s="12">
        <f>Environment!AL58</f>
        <v>82.088291783156791</v>
      </c>
      <c r="BB58" s="12">
        <f>Environment!AR58</f>
        <v>53.1875</v>
      </c>
      <c r="BC58" s="160">
        <f>Environment!AZ58</f>
        <v>45.272816670817384</v>
      </c>
      <c r="BE58" s="12">
        <f>Education!J58</f>
        <v>28.178265503611353</v>
      </c>
      <c r="BF58" s="12">
        <f>Education!T58</f>
        <v>63.248731493247419</v>
      </c>
      <c r="BG58" s="12">
        <f>Education!AB58</f>
        <v>68.556636575088916</v>
      </c>
      <c r="BH58" s="12">
        <f>Education!AL58</f>
        <v>79.972731823536662</v>
      </c>
      <c r="BI58" s="160">
        <f>Education!AV58</f>
        <v>66.196617575757571</v>
      </c>
      <c r="BK58" s="12">
        <f>Entrepreneurship!H58</f>
        <v>12.01428571428572</v>
      </c>
      <c r="BL58" s="12">
        <f>Entrepreneurship!N58</f>
        <v>5.9017543859649129</v>
      </c>
      <c r="BM58" s="12">
        <f>Entrepreneurship!T58</f>
        <v>21.428219178082191</v>
      </c>
      <c r="BN58" s="12">
        <f>Entrepreneurship!Z58</f>
        <v>72.629541393686722</v>
      </c>
      <c r="BO58" s="160">
        <f>Entrepreneurship!AF58</f>
        <v>0</v>
      </c>
      <c r="BQ58" s="12">
        <f>'Public space'!J58</f>
        <v>2.4147243900788835</v>
      </c>
      <c r="BR58" s="12">
        <f>'Public space'!P58</f>
        <v>1.7183693516699463</v>
      </c>
      <c r="BS58" s="160">
        <f>'Public space'!V58</f>
        <v>4.1135802469135747</v>
      </c>
      <c r="BU58" s="12">
        <f>'Financial services'!H58</f>
        <v>18.876923076923077</v>
      </c>
      <c r="BV58" s="12">
        <f>'Financial services'!N58</f>
        <v>0</v>
      </c>
      <c r="BW58" s="12">
        <f>'Financial services'!T58</f>
        <v>10.60570372326379</v>
      </c>
      <c r="BX58" s="12">
        <f>'Financial services'!Z58</f>
        <v>13.564651553316537</v>
      </c>
      <c r="BY58" s="12">
        <f>'Financial services'!AF58</f>
        <v>17.511077844311384</v>
      </c>
      <c r="BZ58" s="160">
        <f>'Financial services'!AL58</f>
        <v>0</v>
      </c>
      <c r="CB58" s="12">
        <f>Diversity!H58</f>
        <v>6.2384615384615394</v>
      </c>
      <c r="CC58" s="12">
        <f>Diversity!N58</f>
        <v>55.295454545454554</v>
      </c>
      <c r="CD58" s="12">
        <f>Diversity!T58</f>
        <v>64.88000000000001</v>
      </c>
      <c r="CE58" s="12">
        <f>Diversity!Z58</f>
        <v>0</v>
      </c>
      <c r="CF58" s="12">
        <f>Diversity!AF58</f>
        <v>65.834117647058818</v>
      </c>
      <c r="CG58" s="160">
        <f>Diversity!AL58</f>
        <v>68.680235602094243</v>
      </c>
      <c r="CI58" s="12">
        <f>'Digital access'!H58</f>
        <v>7.695238095238091</v>
      </c>
      <c r="CJ58" s="12">
        <f>'Digital access'!R58</f>
        <v>66.302346074400106</v>
      </c>
      <c r="CK58" s="12">
        <f>'Digital access'!X58</f>
        <v>64.64</v>
      </c>
      <c r="CL58" s="12">
        <f>'Digital access'!AD58</f>
        <v>80.800000000000011</v>
      </c>
      <c r="CM58" s="12">
        <f>'Digital access'!AJ58</f>
        <v>80.800000000000011</v>
      </c>
      <c r="CN58" s="160">
        <f>'Digital access'!AP58</f>
        <v>60.6</v>
      </c>
      <c r="CP58" s="12">
        <f>Music!H58</f>
        <v>25.412157534246582</v>
      </c>
      <c r="CQ58" s="160">
        <f>Music!N58</f>
        <v>5.8275000000000006</v>
      </c>
      <c r="CS58">
        <f>'Creative arts'!H58</f>
        <v>77.400000000000006</v>
      </c>
      <c r="CT58" s="160">
        <f>'Creative arts'!N58</f>
        <v>2.2312499999999997</v>
      </c>
      <c r="CV58" s="12">
        <f>Sports!H58</f>
        <v>17.584615384615386</v>
      </c>
      <c r="CW58" s="12">
        <f>Sports!N58</f>
        <v>1.9291139240506323</v>
      </c>
      <c r="CX58" s="12">
        <f>Sports!X58</f>
        <v>76.142870649724955</v>
      </c>
      <c r="CY58" s="160">
        <f>Sports!AH58</f>
        <v>75.707123192731942</v>
      </c>
      <c r="DA58" s="12">
        <f>Film!H58</f>
        <v>11.385</v>
      </c>
      <c r="DB58" s="12">
        <f>Film!R58</f>
        <v>74.352208347960087</v>
      </c>
      <c r="DC58" s="160">
        <f>Film!Z58</f>
        <v>75.044344114727323</v>
      </c>
      <c r="DE58" s="12">
        <f ca="1">'Civic engagement'!H58</f>
        <v>45.3</v>
      </c>
      <c r="DF58" s="12">
        <f>'Civic engagement'!N58</f>
        <v>21.793814432989699</v>
      </c>
      <c r="DG58" s="12">
        <f>'Civic engagement'!T58</f>
        <v>5.4694602272727275</v>
      </c>
      <c r="DH58" s="12">
        <f>'Civic engagement'!Z58</f>
        <v>2.0133333333333367</v>
      </c>
      <c r="DI58" s="160">
        <f>'Civic engagement'!AF58</f>
        <v>37.75</v>
      </c>
      <c r="DK58" s="12">
        <f>'Food and nightlife'!J58</f>
        <v>39.147654344003016</v>
      </c>
      <c r="DL58" s="12">
        <f>'Food and nightlife'!P58</f>
        <v>31.208333333333332</v>
      </c>
      <c r="DM58" s="12">
        <f>'Food and nightlife'!V58</f>
        <v>58.255555555555553</v>
      </c>
      <c r="DN58" s="160">
        <f>'Food and nightlife'!AF58</f>
        <v>74.146675303185106</v>
      </c>
      <c r="DP58" s="12">
        <f>Fashion!H58</f>
        <v>12.357692307692306</v>
      </c>
      <c r="DQ58" s="160">
        <f>Fashion!N58</f>
        <v>3.9666666666666677</v>
      </c>
      <c r="DS58" s="60">
        <v>20.239999999999998</v>
      </c>
    </row>
    <row r="59" spans="1:123" ht="15.75" customHeight="1" x14ac:dyDescent="0.2">
      <c r="C59" s="366"/>
      <c r="F59" s="367"/>
      <c r="O59" s="367"/>
      <c r="Y59" s="12"/>
      <c r="Z59" s="367"/>
      <c r="AG59" s="367"/>
      <c r="AP59" s="367"/>
      <c r="AU59" s="367"/>
      <c r="BC59" s="367"/>
      <c r="BI59" s="367"/>
      <c r="BO59" s="367"/>
      <c r="BS59" s="367"/>
      <c r="BZ59" s="367"/>
      <c r="CG59" s="367"/>
      <c r="CN59" s="367"/>
      <c r="CQ59" s="367"/>
      <c r="CT59" s="367"/>
      <c r="CY59" s="367"/>
      <c r="DC59" s="367"/>
      <c r="DI59" s="367"/>
      <c r="DN59" s="367"/>
      <c r="DQ59" s="367"/>
    </row>
    <row r="60" spans="1:123" ht="15.75" customHeight="1" x14ac:dyDescent="0.2">
      <c r="C60" s="366"/>
      <c r="F60" s="367"/>
      <c r="O60" s="367"/>
      <c r="Y60" s="12"/>
      <c r="Z60" s="367"/>
      <c r="AG60" s="367"/>
      <c r="AP60" s="367"/>
      <c r="AU60" s="367"/>
      <c r="BC60" s="367"/>
      <c r="BI60" s="367"/>
      <c r="BO60" s="367"/>
      <c r="BS60" s="367"/>
      <c r="BZ60" s="367"/>
      <c r="CG60" s="367"/>
      <c r="CN60" s="367"/>
      <c r="CQ60" s="367"/>
      <c r="CT60" s="367"/>
      <c r="CY60" s="367"/>
      <c r="DC60" s="367"/>
      <c r="DI60" s="367"/>
      <c r="DN60" s="367"/>
      <c r="DQ60" s="367"/>
    </row>
    <row r="61" spans="1:123" ht="15.75" customHeight="1" x14ac:dyDescent="0.2">
      <c r="C61" s="366" t="s">
        <v>265</v>
      </c>
      <c r="D61" s="366" t="s">
        <v>266</v>
      </c>
      <c r="E61" s="366" t="s">
        <v>267</v>
      </c>
      <c r="F61" s="366" t="s">
        <v>119</v>
      </c>
      <c r="G61" s="366"/>
      <c r="H61" s="366" t="s">
        <v>134</v>
      </c>
      <c r="I61" s="366" t="s">
        <v>136</v>
      </c>
      <c r="J61" s="366" t="s">
        <v>270</v>
      </c>
      <c r="K61" s="366" t="s">
        <v>271</v>
      </c>
      <c r="L61" s="366" t="s">
        <v>285</v>
      </c>
      <c r="M61" s="366" t="s">
        <v>140</v>
      </c>
      <c r="N61" s="366" t="s">
        <v>141</v>
      </c>
      <c r="O61" s="366" t="s">
        <v>192</v>
      </c>
      <c r="P61" s="366"/>
      <c r="Q61" s="366" t="s">
        <v>124</v>
      </c>
      <c r="R61" s="366" t="s">
        <v>286</v>
      </c>
      <c r="S61" s="366" t="s">
        <v>204</v>
      </c>
      <c r="T61" s="366" t="s">
        <v>287</v>
      </c>
      <c r="U61" s="366" t="s">
        <v>288</v>
      </c>
      <c r="V61" s="366" t="s">
        <v>289</v>
      </c>
      <c r="W61" s="366" t="s">
        <v>290</v>
      </c>
      <c r="X61" s="366" t="s">
        <v>281</v>
      </c>
      <c r="Y61" s="159" t="s">
        <v>282</v>
      </c>
      <c r="Z61" s="366" t="s">
        <v>283</v>
      </c>
      <c r="AA61" s="366"/>
      <c r="AB61" s="366" t="s">
        <v>126</v>
      </c>
      <c r="AC61" s="366" t="s">
        <v>128</v>
      </c>
      <c r="AD61" s="366" t="s">
        <v>129</v>
      </c>
      <c r="AE61" s="366" t="s">
        <v>130</v>
      </c>
      <c r="AF61" s="366" t="s">
        <v>131</v>
      </c>
      <c r="AG61" s="366" t="s">
        <v>132</v>
      </c>
      <c r="AH61" s="366"/>
      <c r="AI61" s="366" t="s">
        <v>122</v>
      </c>
      <c r="AJ61" s="366" t="s">
        <v>201</v>
      </c>
      <c r="AK61" s="366" t="s">
        <v>291</v>
      </c>
      <c r="AL61" s="366" t="s">
        <v>292</v>
      </c>
      <c r="AM61" s="366" t="s">
        <v>211</v>
      </c>
      <c r="AN61" s="366" t="s">
        <v>273</v>
      </c>
      <c r="AO61" s="366" t="s">
        <v>274</v>
      </c>
      <c r="AP61" s="366" t="s">
        <v>275</v>
      </c>
      <c r="AQ61" s="366"/>
      <c r="AR61" s="366" t="s">
        <v>94</v>
      </c>
      <c r="AS61" s="366" t="s">
        <v>224</v>
      </c>
      <c r="AT61" s="366" t="s">
        <v>225</v>
      </c>
      <c r="AU61" s="366" t="s">
        <v>226</v>
      </c>
      <c r="AV61" s="366"/>
      <c r="AW61" s="366" t="s">
        <v>53</v>
      </c>
      <c r="AX61" s="366" t="s">
        <v>58</v>
      </c>
      <c r="AY61" s="366" t="s">
        <v>59</v>
      </c>
      <c r="AZ61" s="366" t="s">
        <v>62</v>
      </c>
      <c r="BA61" s="366" t="s">
        <v>63</v>
      </c>
      <c r="BB61" s="366" t="s">
        <v>64</v>
      </c>
      <c r="BC61" s="366" t="s">
        <v>65</v>
      </c>
      <c r="BD61" s="366"/>
      <c r="BE61" s="366" t="s">
        <v>70</v>
      </c>
      <c r="BF61" s="366" t="s">
        <v>72</v>
      </c>
      <c r="BG61" s="366" t="s">
        <v>245</v>
      </c>
      <c r="BH61" s="366" t="s">
        <v>246</v>
      </c>
      <c r="BI61" s="366" t="s">
        <v>247</v>
      </c>
      <c r="BJ61" s="366"/>
      <c r="BK61" s="366" t="s">
        <v>77</v>
      </c>
      <c r="BL61" s="366" t="s">
        <v>80</v>
      </c>
      <c r="BM61" s="366" t="s">
        <v>82</v>
      </c>
      <c r="BN61" s="366" t="s">
        <v>83</v>
      </c>
      <c r="BO61" s="366" t="s">
        <v>224</v>
      </c>
      <c r="BP61" s="366"/>
      <c r="BQ61" s="366" t="s">
        <v>76</v>
      </c>
      <c r="BR61" s="366" t="s">
        <v>78</v>
      </c>
      <c r="BS61" s="366" t="s">
        <v>79</v>
      </c>
      <c r="BT61" s="366"/>
      <c r="BU61" s="366" t="s">
        <v>237</v>
      </c>
      <c r="BV61" s="366" t="s">
        <v>238</v>
      </c>
      <c r="BW61" s="366" t="s">
        <v>239</v>
      </c>
      <c r="BX61" s="366" t="s">
        <v>240</v>
      </c>
      <c r="BY61" s="366" t="s">
        <v>241</v>
      </c>
      <c r="BZ61" s="366" t="s">
        <v>242</v>
      </c>
      <c r="CA61" s="366"/>
      <c r="CB61" s="366" t="s">
        <v>227</v>
      </c>
      <c r="CC61" s="366" t="s">
        <v>228</v>
      </c>
      <c r="CD61" s="366" t="s">
        <v>229</v>
      </c>
      <c r="CE61" s="366" t="s">
        <v>230</v>
      </c>
      <c r="CF61" s="366" t="s">
        <v>231</v>
      </c>
      <c r="CG61" s="366" t="s">
        <v>293</v>
      </c>
      <c r="CH61" s="366"/>
      <c r="CI61" s="366" t="s">
        <v>92</v>
      </c>
      <c r="CJ61" s="366" t="s">
        <v>93</v>
      </c>
      <c r="CK61" s="366" t="s">
        <v>104</v>
      </c>
      <c r="CL61" s="366" t="s">
        <v>105</v>
      </c>
      <c r="CM61" s="366" t="s">
        <v>106</v>
      </c>
      <c r="CN61" s="366" t="s">
        <v>107</v>
      </c>
      <c r="CO61" s="366"/>
      <c r="CP61" s="366" t="s">
        <v>84</v>
      </c>
      <c r="CQ61" s="366" t="s">
        <v>87</v>
      </c>
      <c r="CR61" s="366"/>
      <c r="CS61" s="366" t="s">
        <v>213</v>
      </c>
      <c r="CT61" s="366" t="s">
        <v>214</v>
      </c>
      <c r="CU61" s="366"/>
      <c r="CV61" s="366" t="s">
        <v>96</v>
      </c>
      <c r="CW61" s="366" t="s">
        <v>97</v>
      </c>
      <c r="CX61" s="366" t="s">
        <v>98</v>
      </c>
      <c r="CY61" s="366" t="s">
        <v>103</v>
      </c>
      <c r="CZ61" s="366"/>
      <c r="DA61" s="366" t="s">
        <v>221</v>
      </c>
      <c r="DB61" s="366" t="s">
        <v>222</v>
      </c>
      <c r="DC61" s="366" t="s">
        <v>223</v>
      </c>
      <c r="DD61" s="366"/>
      <c r="DE61" s="366" t="s">
        <v>111</v>
      </c>
      <c r="DF61" s="366" t="s">
        <v>112</v>
      </c>
      <c r="DG61" s="366" t="s">
        <v>114</v>
      </c>
      <c r="DH61" s="366" t="s">
        <v>115</v>
      </c>
      <c r="DI61" s="366" t="s">
        <v>117</v>
      </c>
      <c r="DJ61" s="366"/>
      <c r="DK61" s="366" t="s">
        <v>215</v>
      </c>
      <c r="DL61" s="366" t="s">
        <v>217</v>
      </c>
      <c r="DM61" s="366" t="s">
        <v>218</v>
      </c>
      <c r="DN61" s="366" t="s">
        <v>219</v>
      </c>
      <c r="DO61" s="366"/>
      <c r="DP61" s="366" t="s">
        <v>113</v>
      </c>
      <c r="DQ61" s="366" t="s">
        <v>116</v>
      </c>
    </row>
    <row r="62" spans="1:123" ht="15.75" customHeight="1" x14ac:dyDescent="0.2">
      <c r="A62" s="1" t="s">
        <v>69</v>
      </c>
      <c r="B62" s="1" t="s">
        <v>69</v>
      </c>
      <c r="C62" s="159" t="e">
        <f t="shared" ref="C62:F62" si="0">AVERAGEIF($A$4:$A$58,$A62,C$4:C$58)</f>
        <v>#DIV/0!</v>
      </c>
      <c r="D62" s="12" t="e">
        <f t="shared" si="0"/>
        <v>#DIV/0!</v>
      </c>
      <c r="E62" s="12" t="e">
        <f t="shared" si="0"/>
        <v>#DIV/0!</v>
      </c>
      <c r="F62" s="160" t="e">
        <f t="shared" si="0"/>
        <v>#DIV/0!</v>
      </c>
      <c r="G62" s="1" t="s">
        <v>69</v>
      </c>
      <c r="H62" s="12" t="e">
        <f t="shared" ref="H62:O62" si="1">AVERAGEIF($A$4:$A$58,$A62,H$4:H$58)</f>
        <v>#DIV/0!</v>
      </c>
      <c r="I62" s="12" t="e">
        <f t="shared" si="1"/>
        <v>#DIV/0!</v>
      </c>
      <c r="J62" s="12" t="e">
        <f t="shared" si="1"/>
        <v>#DIV/0!</v>
      </c>
      <c r="K62" s="12" t="e">
        <f t="shared" si="1"/>
        <v>#DIV/0!</v>
      </c>
      <c r="L62" s="12" t="e">
        <f t="shared" si="1"/>
        <v>#DIV/0!</v>
      </c>
      <c r="M62" s="12" t="e">
        <f t="shared" si="1"/>
        <v>#DIV/0!</v>
      </c>
      <c r="N62" s="12" t="e">
        <f t="shared" si="1"/>
        <v>#DIV/0!</v>
      </c>
      <c r="O62" s="160" t="e">
        <f t="shared" si="1"/>
        <v>#DIV/0!</v>
      </c>
      <c r="P62" s="1" t="s">
        <v>69</v>
      </c>
      <c r="Q62" s="12" t="e">
        <f t="shared" ref="Q62:Z62" si="2">AVERAGEIF($A$4:$A$58,$A62,Q$4:Q$58)</f>
        <v>#DIV/0!</v>
      </c>
      <c r="R62" s="12" t="e">
        <f t="shared" si="2"/>
        <v>#DIV/0!</v>
      </c>
      <c r="S62" s="12" t="e">
        <f t="shared" si="2"/>
        <v>#DIV/0!</v>
      </c>
      <c r="T62" s="12" t="e">
        <f t="shared" si="2"/>
        <v>#DIV/0!</v>
      </c>
      <c r="U62" s="12" t="e">
        <f t="shared" si="2"/>
        <v>#DIV/0!</v>
      </c>
      <c r="V62" s="12" t="e">
        <f t="shared" si="2"/>
        <v>#DIV/0!</v>
      </c>
      <c r="W62" s="12" t="e">
        <f t="shared" si="2"/>
        <v>#DIV/0!</v>
      </c>
      <c r="X62" s="12" t="e">
        <f t="shared" si="2"/>
        <v>#DIV/0!</v>
      </c>
      <c r="Y62" s="12" t="e">
        <f t="shared" si="2"/>
        <v>#DIV/0!</v>
      </c>
      <c r="Z62" s="160" t="e">
        <f t="shared" si="2"/>
        <v>#DIV/0!</v>
      </c>
      <c r="AA62" s="1" t="s">
        <v>69</v>
      </c>
      <c r="AB62" s="12" t="e">
        <f t="shared" ref="AB62:AG62" si="3">AVERAGEIF($A$4:$A$58,$A62,AB$4:AB$58)</f>
        <v>#DIV/0!</v>
      </c>
      <c r="AC62" s="12" t="e">
        <f t="shared" si="3"/>
        <v>#DIV/0!</v>
      </c>
      <c r="AD62" s="12" t="e">
        <f t="shared" si="3"/>
        <v>#DIV/0!</v>
      </c>
      <c r="AE62" s="12" t="e">
        <f t="shared" si="3"/>
        <v>#DIV/0!</v>
      </c>
      <c r="AF62" s="12" t="e">
        <f t="shared" si="3"/>
        <v>#DIV/0!</v>
      </c>
      <c r="AG62" s="160" t="e">
        <f t="shared" si="3"/>
        <v>#DIV/0!</v>
      </c>
      <c r="AH62" s="1" t="s">
        <v>69</v>
      </c>
      <c r="AI62" s="12" t="e">
        <f t="shared" ref="AI62:AP62" si="4">AVERAGEIF($A$4:$A$58,$A62,AI$4:AI$58)</f>
        <v>#DIV/0!</v>
      </c>
      <c r="AJ62" s="12" t="e">
        <f t="shared" si="4"/>
        <v>#DIV/0!</v>
      </c>
      <c r="AK62" s="12" t="e">
        <f t="shared" si="4"/>
        <v>#DIV/0!</v>
      </c>
      <c r="AL62" s="12" t="e">
        <f t="shared" si="4"/>
        <v>#DIV/0!</v>
      </c>
      <c r="AM62" s="12" t="e">
        <f t="shared" si="4"/>
        <v>#DIV/0!</v>
      </c>
      <c r="AN62" s="12" t="e">
        <f t="shared" si="4"/>
        <v>#DIV/0!</v>
      </c>
      <c r="AO62" s="12" t="e">
        <f t="shared" si="4"/>
        <v>#DIV/0!</v>
      </c>
      <c r="AP62" s="160" t="e">
        <f t="shared" si="4"/>
        <v>#DIV/0!</v>
      </c>
      <c r="AQ62" s="1" t="s">
        <v>69</v>
      </c>
      <c r="AR62" s="12" t="e">
        <f t="shared" ref="AR62:AU62" si="5">AVERAGEIF($A$4:$A$58,$A62,AR$4:AR$58)</f>
        <v>#DIV/0!</v>
      </c>
      <c r="AS62" s="12" t="e">
        <f t="shared" si="5"/>
        <v>#DIV/0!</v>
      </c>
      <c r="AT62" s="12" t="e">
        <f t="shared" si="5"/>
        <v>#DIV/0!</v>
      </c>
      <c r="AU62" s="160" t="e">
        <f t="shared" si="5"/>
        <v>#DIV/0!</v>
      </c>
      <c r="AV62" s="1" t="s">
        <v>69</v>
      </c>
      <c r="AW62" s="12" t="e">
        <f t="shared" ref="AW62:BC62" si="6">AVERAGEIF($A$4:$A$58,$A62,AW$4:AW$58)</f>
        <v>#DIV/0!</v>
      </c>
      <c r="AX62" s="12" t="e">
        <f t="shared" si="6"/>
        <v>#DIV/0!</v>
      </c>
      <c r="AY62" s="12" t="e">
        <f t="shared" si="6"/>
        <v>#DIV/0!</v>
      </c>
      <c r="AZ62" s="12" t="e">
        <f t="shared" si="6"/>
        <v>#DIV/0!</v>
      </c>
      <c r="BA62" s="12" t="e">
        <f t="shared" si="6"/>
        <v>#DIV/0!</v>
      </c>
      <c r="BB62" s="12" t="e">
        <f t="shared" si="6"/>
        <v>#DIV/0!</v>
      </c>
      <c r="BC62" s="160" t="e">
        <f t="shared" si="6"/>
        <v>#DIV/0!</v>
      </c>
      <c r="BD62" s="1" t="s">
        <v>69</v>
      </c>
      <c r="BE62" s="12" t="e">
        <f t="shared" ref="BE62:BI62" si="7">AVERAGEIF($A$4:$A$58,$A62,BE$4:BE$58)</f>
        <v>#DIV/0!</v>
      </c>
      <c r="BF62" s="12" t="e">
        <f t="shared" si="7"/>
        <v>#DIV/0!</v>
      </c>
      <c r="BG62" s="12" t="e">
        <f t="shared" si="7"/>
        <v>#DIV/0!</v>
      </c>
      <c r="BH62" s="12" t="e">
        <f t="shared" si="7"/>
        <v>#DIV/0!</v>
      </c>
      <c r="BI62" s="160" t="e">
        <f t="shared" si="7"/>
        <v>#DIV/0!</v>
      </c>
      <c r="BJ62" s="1" t="s">
        <v>69</v>
      </c>
      <c r="BK62" s="12" t="e">
        <f t="shared" ref="BK62:BO62" si="8">AVERAGEIF($A$4:$A$58,$A62,BK$4:BK$58)</f>
        <v>#DIV/0!</v>
      </c>
      <c r="BL62" s="12" t="e">
        <f t="shared" si="8"/>
        <v>#DIV/0!</v>
      </c>
      <c r="BM62" s="12" t="e">
        <f t="shared" si="8"/>
        <v>#DIV/0!</v>
      </c>
      <c r="BN62" s="12" t="e">
        <f t="shared" si="8"/>
        <v>#DIV/0!</v>
      </c>
      <c r="BO62" s="160" t="e">
        <f t="shared" si="8"/>
        <v>#DIV/0!</v>
      </c>
      <c r="BP62" s="1" t="s">
        <v>69</v>
      </c>
      <c r="BQ62" s="12" t="e">
        <f t="shared" ref="BQ62:BS62" si="9">AVERAGEIF($A$4:$A$58,$A62,BQ$4:BQ$58)</f>
        <v>#DIV/0!</v>
      </c>
      <c r="BR62" s="12" t="e">
        <f t="shared" si="9"/>
        <v>#DIV/0!</v>
      </c>
      <c r="BS62" s="160" t="e">
        <f t="shared" si="9"/>
        <v>#DIV/0!</v>
      </c>
      <c r="BT62" s="1" t="s">
        <v>69</v>
      </c>
      <c r="BU62" s="12" t="e">
        <f t="shared" ref="BU62:BZ62" si="10">AVERAGEIF($A$4:$A$58,$A62,BU$4:BU$58)</f>
        <v>#DIV/0!</v>
      </c>
      <c r="BV62" s="12" t="e">
        <f t="shared" si="10"/>
        <v>#DIV/0!</v>
      </c>
      <c r="BW62" s="12" t="e">
        <f t="shared" si="10"/>
        <v>#DIV/0!</v>
      </c>
      <c r="BX62" s="12" t="e">
        <f t="shared" si="10"/>
        <v>#DIV/0!</v>
      </c>
      <c r="BY62" s="12" t="e">
        <f t="shared" si="10"/>
        <v>#DIV/0!</v>
      </c>
      <c r="BZ62" s="160" t="e">
        <f t="shared" si="10"/>
        <v>#DIV/0!</v>
      </c>
      <c r="CA62" s="1" t="s">
        <v>69</v>
      </c>
      <c r="CB62" s="12" t="e">
        <f t="shared" ref="CB62:CG62" si="11">AVERAGEIF($A$4:$A$58,$A62,CB$4:CB$58)</f>
        <v>#DIV/0!</v>
      </c>
      <c r="CC62" s="12" t="e">
        <f t="shared" si="11"/>
        <v>#DIV/0!</v>
      </c>
      <c r="CD62" s="12" t="e">
        <f t="shared" si="11"/>
        <v>#DIV/0!</v>
      </c>
      <c r="CE62" s="12" t="e">
        <f t="shared" si="11"/>
        <v>#DIV/0!</v>
      </c>
      <c r="CF62" s="12" t="e">
        <f t="shared" si="11"/>
        <v>#DIV/0!</v>
      </c>
      <c r="CG62" s="160" t="e">
        <f t="shared" si="11"/>
        <v>#DIV/0!</v>
      </c>
      <c r="CH62" s="1" t="s">
        <v>69</v>
      </c>
      <c r="CI62" s="12" t="e">
        <f t="shared" ref="CI62:CN62" si="12">AVERAGEIF($A$4:$A$58,$A62,CI$4:CI$58)</f>
        <v>#DIV/0!</v>
      </c>
      <c r="CJ62" s="12" t="e">
        <f t="shared" si="12"/>
        <v>#DIV/0!</v>
      </c>
      <c r="CK62" s="12" t="e">
        <f t="shared" si="12"/>
        <v>#DIV/0!</v>
      </c>
      <c r="CL62" s="12" t="e">
        <f t="shared" si="12"/>
        <v>#DIV/0!</v>
      </c>
      <c r="CM62" s="12" t="e">
        <f t="shared" si="12"/>
        <v>#DIV/0!</v>
      </c>
      <c r="CN62" s="160" t="e">
        <f t="shared" si="12"/>
        <v>#DIV/0!</v>
      </c>
      <c r="CO62" s="1" t="s">
        <v>69</v>
      </c>
      <c r="CP62" s="12" t="e">
        <f t="shared" ref="CP62:CQ62" si="13">AVERAGEIF($A$4:$A$58,$A62,CP$4:CP$58)</f>
        <v>#DIV/0!</v>
      </c>
      <c r="CQ62" s="160" t="e">
        <f t="shared" si="13"/>
        <v>#DIV/0!</v>
      </c>
      <c r="CR62" s="1" t="s">
        <v>69</v>
      </c>
      <c r="CS62" s="12" t="e">
        <f t="shared" ref="CS62:CT62" si="14">AVERAGEIF($A$4:$A$58,$A62,CS$4:CS$58)</f>
        <v>#DIV/0!</v>
      </c>
      <c r="CT62" s="160" t="e">
        <f t="shared" si="14"/>
        <v>#DIV/0!</v>
      </c>
      <c r="CU62" s="1" t="s">
        <v>69</v>
      </c>
      <c r="CV62" s="12" t="e">
        <f t="shared" ref="CV62:CY62" si="15">AVERAGEIF($A$4:$A$58,$A62,CV$4:CV$58)</f>
        <v>#DIV/0!</v>
      </c>
      <c r="CW62" s="12" t="e">
        <f t="shared" si="15"/>
        <v>#DIV/0!</v>
      </c>
      <c r="CX62" s="12" t="e">
        <f t="shared" si="15"/>
        <v>#DIV/0!</v>
      </c>
      <c r="CY62" s="160" t="e">
        <f t="shared" si="15"/>
        <v>#DIV/0!</v>
      </c>
      <c r="CZ62" s="1" t="s">
        <v>69</v>
      </c>
      <c r="DA62" s="12" t="e">
        <f t="shared" ref="DA62:DC62" si="16">AVERAGEIF($A$4:$A$58,$A62,DA$4:DA$58)</f>
        <v>#DIV/0!</v>
      </c>
      <c r="DB62" s="12" t="e">
        <f t="shared" si="16"/>
        <v>#DIV/0!</v>
      </c>
      <c r="DC62" s="160" t="e">
        <f t="shared" si="16"/>
        <v>#DIV/0!</v>
      </c>
      <c r="DD62" s="1" t="s">
        <v>69</v>
      </c>
      <c r="DE62" s="12" t="e">
        <f t="shared" ref="DE62:DI62" si="17">AVERAGEIF($A$4:$A$58,$A62,DE$4:DE$58)</f>
        <v>#DIV/0!</v>
      </c>
      <c r="DF62" s="12" t="e">
        <f t="shared" si="17"/>
        <v>#DIV/0!</v>
      </c>
      <c r="DG62" s="12" t="e">
        <f t="shared" si="17"/>
        <v>#DIV/0!</v>
      </c>
      <c r="DH62" s="12" t="e">
        <f t="shared" si="17"/>
        <v>#DIV/0!</v>
      </c>
      <c r="DI62" s="160" t="e">
        <f t="shared" si="17"/>
        <v>#DIV/0!</v>
      </c>
      <c r="DJ62" s="1" t="s">
        <v>69</v>
      </c>
      <c r="DK62" s="12" t="e">
        <f t="shared" ref="DK62:DN62" si="18">AVERAGEIF($A$4:$A$58,$A62,DK$4:DK$58)</f>
        <v>#DIV/0!</v>
      </c>
      <c r="DL62" s="12" t="e">
        <f t="shared" si="18"/>
        <v>#DIV/0!</v>
      </c>
      <c r="DM62" s="12" t="e">
        <f t="shared" si="18"/>
        <v>#DIV/0!</v>
      </c>
      <c r="DN62" s="160" t="e">
        <f t="shared" si="18"/>
        <v>#DIV/0!</v>
      </c>
      <c r="DO62" s="1" t="s">
        <v>69</v>
      </c>
      <c r="DP62" s="12" t="e">
        <f t="shared" ref="DP62:DQ62" si="19">AVERAGEIF($A$4:$A$58,$A62,DP$4:DP$58)</f>
        <v>#DIV/0!</v>
      </c>
      <c r="DQ62" s="160" t="e">
        <f t="shared" si="19"/>
        <v>#DIV/0!</v>
      </c>
      <c r="DR62" s="160"/>
      <c r="DS62" s="160" t="e">
        <f t="shared" ref="DS62:DS67" si="20">AVERAGEIF($A$4:$A$58,$A62,DS$4:DS$58)</f>
        <v>#DIV/0!</v>
      </c>
    </row>
    <row r="63" spans="1:123" ht="15.75" customHeight="1" x14ac:dyDescent="0.2">
      <c r="A63" s="1" t="s">
        <v>234</v>
      </c>
      <c r="B63" s="1" t="s">
        <v>234</v>
      </c>
      <c r="C63" s="159" t="e">
        <f t="shared" ref="C63:F63" si="21">AVERAGEIF($A$4:$A$58,$A63,C$4:C$58)</f>
        <v>#DIV/0!</v>
      </c>
      <c r="D63" s="12" t="e">
        <f t="shared" si="21"/>
        <v>#DIV/0!</v>
      </c>
      <c r="E63" s="12" t="e">
        <f t="shared" si="21"/>
        <v>#DIV/0!</v>
      </c>
      <c r="F63" s="160" t="e">
        <f t="shared" si="21"/>
        <v>#DIV/0!</v>
      </c>
      <c r="G63" s="1" t="s">
        <v>234</v>
      </c>
      <c r="H63" s="12" t="e">
        <f t="shared" ref="H63:O63" si="22">AVERAGEIF($A$4:$A$58,$A63,H$4:H$58)</f>
        <v>#DIV/0!</v>
      </c>
      <c r="I63" s="12" t="e">
        <f t="shared" si="22"/>
        <v>#DIV/0!</v>
      </c>
      <c r="J63" s="12" t="e">
        <f t="shared" si="22"/>
        <v>#DIV/0!</v>
      </c>
      <c r="K63" s="12" t="e">
        <f t="shared" si="22"/>
        <v>#DIV/0!</v>
      </c>
      <c r="L63" s="12" t="e">
        <f t="shared" si="22"/>
        <v>#DIV/0!</v>
      </c>
      <c r="M63" s="12" t="e">
        <f t="shared" si="22"/>
        <v>#DIV/0!</v>
      </c>
      <c r="N63" s="12" t="e">
        <f t="shared" si="22"/>
        <v>#DIV/0!</v>
      </c>
      <c r="O63" s="160" t="e">
        <f t="shared" si="22"/>
        <v>#DIV/0!</v>
      </c>
      <c r="P63" s="1" t="s">
        <v>234</v>
      </c>
      <c r="Q63" s="12" t="e">
        <f t="shared" ref="Q63:Z63" si="23">AVERAGEIF($A$4:$A$58,$A63,Q$4:Q$58)</f>
        <v>#DIV/0!</v>
      </c>
      <c r="R63" s="12" t="e">
        <f t="shared" si="23"/>
        <v>#DIV/0!</v>
      </c>
      <c r="S63" s="12" t="e">
        <f t="shared" si="23"/>
        <v>#DIV/0!</v>
      </c>
      <c r="T63" s="12" t="e">
        <f t="shared" si="23"/>
        <v>#DIV/0!</v>
      </c>
      <c r="U63" s="12" t="e">
        <f t="shared" si="23"/>
        <v>#DIV/0!</v>
      </c>
      <c r="V63" s="12" t="e">
        <f t="shared" si="23"/>
        <v>#DIV/0!</v>
      </c>
      <c r="W63" s="12" t="e">
        <f t="shared" si="23"/>
        <v>#DIV/0!</v>
      </c>
      <c r="X63" s="12" t="e">
        <f t="shared" si="23"/>
        <v>#DIV/0!</v>
      </c>
      <c r="Y63" s="12" t="e">
        <f t="shared" si="23"/>
        <v>#DIV/0!</v>
      </c>
      <c r="Z63" s="160" t="e">
        <f t="shared" si="23"/>
        <v>#DIV/0!</v>
      </c>
      <c r="AA63" s="1" t="s">
        <v>234</v>
      </c>
      <c r="AB63" s="12" t="e">
        <f t="shared" ref="AB63:AG63" si="24">AVERAGEIF($A$4:$A$58,$A63,AB$4:AB$58)</f>
        <v>#DIV/0!</v>
      </c>
      <c r="AC63" s="12" t="e">
        <f t="shared" si="24"/>
        <v>#DIV/0!</v>
      </c>
      <c r="AD63" s="12" t="e">
        <f t="shared" si="24"/>
        <v>#DIV/0!</v>
      </c>
      <c r="AE63" s="12" t="e">
        <f t="shared" si="24"/>
        <v>#DIV/0!</v>
      </c>
      <c r="AF63" s="12" t="e">
        <f t="shared" si="24"/>
        <v>#DIV/0!</v>
      </c>
      <c r="AG63" s="160" t="e">
        <f t="shared" si="24"/>
        <v>#DIV/0!</v>
      </c>
      <c r="AH63" s="1" t="s">
        <v>234</v>
      </c>
      <c r="AI63" s="12" t="e">
        <f t="shared" ref="AI63:AP63" si="25">AVERAGEIF($A$4:$A$58,$A63,AI$4:AI$58)</f>
        <v>#DIV/0!</v>
      </c>
      <c r="AJ63" s="12" t="e">
        <f t="shared" si="25"/>
        <v>#DIV/0!</v>
      </c>
      <c r="AK63" s="12" t="e">
        <f t="shared" si="25"/>
        <v>#DIV/0!</v>
      </c>
      <c r="AL63" s="12" t="e">
        <f t="shared" si="25"/>
        <v>#DIV/0!</v>
      </c>
      <c r="AM63" s="12" t="e">
        <f t="shared" si="25"/>
        <v>#DIV/0!</v>
      </c>
      <c r="AN63" s="12" t="e">
        <f t="shared" si="25"/>
        <v>#DIV/0!</v>
      </c>
      <c r="AO63" s="12" t="e">
        <f t="shared" si="25"/>
        <v>#DIV/0!</v>
      </c>
      <c r="AP63" s="160" t="e">
        <f t="shared" si="25"/>
        <v>#DIV/0!</v>
      </c>
      <c r="AQ63" s="1" t="s">
        <v>234</v>
      </c>
      <c r="AR63" s="12" t="e">
        <f t="shared" ref="AR63:AU63" si="26">AVERAGEIF($A$4:$A$58,$A63,AR$4:AR$58)</f>
        <v>#DIV/0!</v>
      </c>
      <c r="AS63" s="12" t="e">
        <f t="shared" si="26"/>
        <v>#DIV/0!</v>
      </c>
      <c r="AT63" s="12" t="e">
        <f t="shared" si="26"/>
        <v>#DIV/0!</v>
      </c>
      <c r="AU63" s="160" t="e">
        <f t="shared" si="26"/>
        <v>#DIV/0!</v>
      </c>
      <c r="AV63" s="1" t="s">
        <v>234</v>
      </c>
      <c r="AW63" s="12" t="e">
        <f t="shared" ref="AW63:BC63" si="27">AVERAGEIF($A$4:$A$58,$A63,AW$4:AW$58)</f>
        <v>#DIV/0!</v>
      </c>
      <c r="AX63" s="12" t="e">
        <f t="shared" si="27"/>
        <v>#DIV/0!</v>
      </c>
      <c r="AY63" s="12" t="e">
        <f t="shared" si="27"/>
        <v>#DIV/0!</v>
      </c>
      <c r="AZ63" s="12" t="e">
        <f t="shared" si="27"/>
        <v>#DIV/0!</v>
      </c>
      <c r="BA63" s="12" t="e">
        <f t="shared" si="27"/>
        <v>#DIV/0!</v>
      </c>
      <c r="BB63" s="12" t="e">
        <f t="shared" si="27"/>
        <v>#DIV/0!</v>
      </c>
      <c r="BC63" s="160" t="e">
        <f t="shared" si="27"/>
        <v>#DIV/0!</v>
      </c>
      <c r="BD63" s="1" t="s">
        <v>234</v>
      </c>
      <c r="BE63" s="12" t="e">
        <f t="shared" ref="BE63:BI63" si="28">AVERAGEIF($A$4:$A$58,$A63,BE$4:BE$58)</f>
        <v>#DIV/0!</v>
      </c>
      <c r="BF63" s="12" t="e">
        <f t="shared" si="28"/>
        <v>#DIV/0!</v>
      </c>
      <c r="BG63" s="12" t="e">
        <f t="shared" si="28"/>
        <v>#DIV/0!</v>
      </c>
      <c r="BH63" s="12" t="e">
        <f t="shared" si="28"/>
        <v>#DIV/0!</v>
      </c>
      <c r="BI63" s="160" t="e">
        <f t="shared" si="28"/>
        <v>#DIV/0!</v>
      </c>
      <c r="BJ63" s="1" t="s">
        <v>234</v>
      </c>
      <c r="BK63" s="12" t="e">
        <f t="shared" ref="BK63:BO63" si="29">AVERAGEIF($A$4:$A$58,$A63,BK$4:BK$58)</f>
        <v>#DIV/0!</v>
      </c>
      <c r="BL63" s="12" t="e">
        <f t="shared" si="29"/>
        <v>#DIV/0!</v>
      </c>
      <c r="BM63" s="12" t="e">
        <f t="shared" si="29"/>
        <v>#DIV/0!</v>
      </c>
      <c r="BN63" s="12" t="e">
        <f t="shared" si="29"/>
        <v>#DIV/0!</v>
      </c>
      <c r="BO63" s="160" t="e">
        <f t="shared" si="29"/>
        <v>#DIV/0!</v>
      </c>
      <c r="BP63" s="1" t="s">
        <v>234</v>
      </c>
      <c r="BQ63" s="12" t="e">
        <f t="shared" ref="BQ63:BS63" si="30">AVERAGEIF($A$4:$A$58,$A63,BQ$4:BQ$58)</f>
        <v>#DIV/0!</v>
      </c>
      <c r="BR63" s="12" t="e">
        <f t="shared" si="30"/>
        <v>#DIV/0!</v>
      </c>
      <c r="BS63" s="160" t="e">
        <f t="shared" si="30"/>
        <v>#DIV/0!</v>
      </c>
      <c r="BT63" s="1" t="s">
        <v>234</v>
      </c>
      <c r="BU63" s="12" t="e">
        <f t="shared" ref="BU63:BZ63" si="31">AVERAGEIF($A$4:$A$58,$A63,BU$4:BU$58)</f>
        <v>#DIV/0!</v>
      </c>
      <c r="BV63" s="12" t="e">
        <f t="shared" si="31"/>
        <v>#DIV/0!</v>
      </c>
      <c r="BW63" s="12" t="e">
        <f t="shared" si="31"/>
        <v>#DIV/0!</v>
      </c>
      <c r="BX63" s="12" t="e">
        <f t="shared" si="31"/>
        <v>#DIV/0!</v>
      </c>
      <c r="BY63" s="12" t="e">
        <f t="shared" si="31"/>
        <v>#DIV/0!</v>
      </c>
      <c r="BZ63" s="160" t="e">
        <f t="shared" si="31"/>
        <v>#DIV/0!</v>
      </c>
      <c r="CA63" s="1" t="s">
        <v>234</v>
      </c>
      <c r="CB63" s="12" t="e">
        <f t="shared" ref="CB63:CG63" si="32">AVERAGEIF($A$4:$A$58,$A63,CB$4:CB$58)</f>
        <v>#DIV/0!</v>
      </c>
      <c r="CC63" s="12" t="e">
        <f t="shared" si="32"/>
        <v>#DIV/0!</v>
      </c>
      <c r="CD63" s="12" t="e">
        <f t="shared" si="32"/>
        <v>#DIV/0!</v>
      </c>
      <c r="CE63" s="12" t="e">
        <f t="shared" si="32"/>
        <v>#DIV/0!</v>
      </c>
      <c r="CF63" s="12" t="e">
        <f t="shared" si="32"/>
        <v>#DIV/0!</v>
      </c>
      <c r="CG63" s="160" t="e">
        <f t="shared" si="32"/>
        <v>#DIV/0!</v>
      </c>
      <c r="CH63" s="1" t="s">
        <v>234</v>
      </c>
      <c r="CI63" s="12" t="e">
        <f t="shared" ref="CI63:CN63" si="33">AVERAGEIF($A$4:$A$58,$A63,CI$4:CI$58)</f>
        <v>#DIV/0!</v>
      </c>
      <c r="CJ63" s="12" t="e">
        <f t="shared" si="33"/>
        <v>#DIV/0!</v>
      </c>
      <c r="CK63" s="12" t="e">
        <f t="shared" si="33"/>
        <v>#DIV/0!</v>
      </c>
      <c r="CL63" s="12" t="e">
        <f t="shared" si="33"/>
        <v>#DIV/0!</v>
      </c>
      <c r="CM63" s="12" t="e">
        <f t="shared" si="33"/>
        <v>#DIV/0!</v>
      </c>
      <c r="CN63" s="160" t="e">
        <f t="shared" si="33"/>
        <v>#DIV/0!</v>
      </c>
      <c r="CO63" s="1" t="s">
        <v>234</v>
      </c>
      <c r="CP63" s="12" t="e">
        <f t="shared" ref="CP63:CQ63" si="34">AVERAGEIF($A$4:$A$58,$A63,CP$4:CP$58)</f>
        <v>#DIV/0!</v>
      </c>
      <c r="CQ63" s="160" t="e">
        <f t="shared" si="34"/>
        <v>#DIV/0!</v>
      </c>
      <c r="CR63" s="1" t="s">
        <v>234</v>
      </c>
      <c r="CS63" s="12" t="e">
        <f t="shared" ref="CS63:CT63" si="35">AVERAGEIF($A$4:$A$58,$A63,CS$4:CS$58)</f>
        <v>#DIV/0!</v>
      </c>
      <c r="CT63" s="160" t="e">
        <f t="shared" si="35"/>
        <v>#DIV/0!</v>
      </c>
      <c r="CU63" s="1" t="s">
        <v>234</v>
      </c>
      <c r="CV63" s="12" t="e">
        <f t="shared" ref="CV63:CY63" si="36">AVERAGEIF($A$4:$A$58,$A63,CV$4:CV$58)</f>
        <v>#DIV/0!</v>
      </c>
      <c r="CW63" s="12" t="e">
        <f t="shared" si="36"/>
        <v>#DIV/0!</v>
      </c>
      <c r="CX63" s="12" t="e">
        <f t="shared" si="36"/>
        <v>#DIV/0!</v>
      </c>
      <c r="CY63" s="160" t="e">
        <f t="shared" si="36"/>
        <v>#DIV/0!</v>
      </c>
      <c r="CZ63" s="1" t="s">
        <v>234</v>
      </c>
      <c r="DA63" s="12" t="e">
        <f t="shared" ref="DA63:DC63" si="37">AVERAGEIF($A$4:$A$58,$A63,DA$4:DA$58)</f>
        <v>#DIV/0!</v>
      </c>
      <c r="DB63" s="12" t="e">
        <f t="shared" si="37"/>
        <v>#DIV/0!</v>
      </c>
      <c r="DC63" s="160" t="e">
        <f t="shared" si="37"/>
        <v>#DIV/0!</v>
      </c>
      <c r="DD63" s="1" t="s">
        <v>234</v>
      </c>
      <c r="DE63" s="12" t="e">
        <f t="shared" ref="DE63:DI63" si="38">AVERAGEIF($A$4:$A$58,$A63,DE$4:DE$58)</f>
        <v>#DIV/0!</v>
      </c>
      <c r="DF63" s="12" t="e">
        <f t="shared" si="38"/>
        <v>#DIV/0!</v>
      </c>
      <c r="DG63" s="12" t="e">
        <f t="shared" si="38"/>
        <v>#DIV/0!</v>
      </c>
      <c r="DH63" s="12" t="e">
        <f t="shared" si="38"/>
        <v>#DIV/0!</v>
      </c>
      <c r="DI63" s="160" t="e">
        <f t="shared" si="38"/>
        <v>#DIV/0!</v>
      </c>
      <c r="DJ63" s="1" t="s">
        <v>234</v>
      </c>
      <c r="DK63" s="12" t="e">
        <f t="shared" ref="DK63:DN63" si="39">AVERAGEIF($A$4:$A$58,$A63,DK$4:DK$58)</f>
        <v>#DIV/0!</v>
      </c>
      <c r="DL63" s="12" t="e">
        <f t="shared" si="39"/>
        <v>#DIV/0!</v>
      </c>
      <c r="DM63" s="12" t="e">
        <f t="shared" si="39"/>
        <v>#DIV/0!</v>
      </c>
      <c r="DN63" s="160" t="e">
        <f t="shared" si="39"/>
        <v>#DIV/0!</v>
      </c>
      <c r="DO63" s="1" t="s">
        <v>234</v>
      </c>
      <c r="DP63" s="12" t="e">
        <f t="shared" ref="DP63:DQ63" si="40">AVERAGEIF($A$4:$A$58,$A63,DP$4:DP$58)</f>
        <v>#DIV/0!</v>
      </c>
      <c r="DQ63" s="160" t="e">
        <f t="shared" si="40"/>
        <v>#DIV/0!</v>
      </c>
      <c r="DR63" s="160"/>
      <c r="DS63" s="160" t="e">
        <f t="shared" si="20"/>
        <v>#DIV/0!</v>
      </c>
    </row>
    <row r="64" spans="1:123" ht="15.75" customHeight="1" x14ac:dyDescent="0.2">
      <c r="A64" s="1" t="s">
        <v>75</v>
      </c>
      <c r="B64" s="1" t="s">
        <v>75</v>
      </c>
      <c r="C64" s="159" t="e">
        <f t="shared" ref="C64:F64" si="41">AVERAGEIF($A$4:$A$58,$A64,C$4:C$58)</f>
        <v>#DIV/0!</v>
      </c>
      <c r="D64" s="12" t="e">
        <f t="shared" si="41"/>
        <v>#DIV/0!</v>
      </c>
      <c r="E64" s="12" t="e">
        <f t="shared" si="41"/>
        <v>#DIV/0!</v>
      </c>
      <c r="F64" s="160" t="e">
        <f t="shared" si="41"/>
        <v>#DIV/0!</v>
      </c>
      <c r="G64" s="1" t="s">
        <v>75</v>
      </c>
      <c r="H64" s="12" t="e">
        <f t="shared" ref="H64:O64" si="42">AVERAGEIF($A$4:$A$58,$A64,H$4:H$58)</f>
        <v>#DIV/0!</v>
      </c>
      <c r="I64" s="12" t="e">
        <f t="shared" si="42"/>
        <v>#DIV/0!</v>
      </c>
      <c r="J64" s="12" t="e">
        <f t="shared" si="42"/>
        <v>#DIV/0!</v>
      </c>
      <c r="K64" s="12" t="e">
        <f t="shared" si="42"/>
        <v>#DIV/0!</v>
      </c>
      <c r="L64" s="12" t="e">
        <f t="shared" si="42"/>
        <v>#DIV/0!</v>
      </c>
      <c r="M64" s="12" t="e">
        <f t="shared" si="42"/>
        <v>#DIV/0!</v>
      </c>
      <c r="N64" s="12" t="e">
        <f t="shared" si="42"/>
        <v>#DIV/0!</v>
      </c>
      <c r="O64" s="160" t="e">
        <f t="shared" si="42"/>
        <v>#DIV/0!</v>
      </c>
      <c r="P64" s="1" t="s">
        <v>75</v>
      </c>
      <c r="Q64" s="12" t="e">
        <f t="shared" ref="Q64:Z64" si="43">AVERAGEIF($A$4:$A$58,$A64,Q$4:Q$58)</f>
        <v>#DIV/0!</v>
      </c>
      <c r="R64" s="12" t="e">
        <f t="shared" si="43"/>
        <v>#DIV/0!</v>
      </c>
      <c r="S64" s="12" t="e">
        <f t="shared" si="43"/>
        <v>#DIV/0!</v>
      </c>
      <c r="T64" s="12" t="e">
        <f t="shared" si="43"/>
        <v>#DIV/0!</v>
      </c>
      <c r="U64" s="12" t="e">
        <f t="shared" si="43"/>
        <v>#DIV/0!</v>
      </c>
      <c r="V64" s="12" t="e">
        <f t="shared" si="43"/>
        <v>#DIV/0!</v>
      </c>
      <c r="W64" s="12" t="e">
        <f t="shared" si="43"/>
        <v>#DIV/0!</v>
      </c>
      <c r="X64" s="12" t="e">
        <f t="shared" si="43"/>
        <v>#DIV/0!</v>
      </c>
      <c r="Y64" s="12" t="e">
        <f t="shared" si="43"/>
        <v>#DIV/0!</v>
      </c>
      <c r="Z64" s="160" t="e">
        <f t="shared" si="43"/>
        <v>#DIV/0!</v>
      </c>
      <c r="AA64" s="1" t="s">
        <v>75</v>
      </c>
      <c r="AB64" s="12" t="e">
        <f t="shared" ref="AB64:AG64" si="44">AVERAGEIF($A$4:$A$58,$A64,AB$4:AB$58)</f>
        <v>#DIV/0!</v>
      </c>
      <c r="AC64" s="12" t="e">
        <f t="shared" si="44"/>
        <v>#DIV/0!</v>
      </c>
      <c r="AD64" s="12" t="e">
        <f t="shared" si="44"/>
        <v>#DIV/0!</v>
      </c>
      <c r="AE64" s="12" t="e">
        <f t="shared" si="44"/>
        <v>#DIV/0!</v>
      </c>
      <c r="AF64" s="12" t="e">
        <f t="shared" si="44"/>
        <v>#DIV/0!</v>
      </c>
      <c r="AG64" s="160" t="e">
        <f t="shared" si="44"/>
        <v>#DIV/0!</v>
      </c>
      <c r="AH64" s="1" t="s">
        <v>75</v>
      </c>
      <c r="AI64" s="12" t="e">
        <f t="shared" ref="AI64:AP64" si="45">AVERAGEIF($A$4:$A$58,$A64,AI$4:AI$58)</f>
        <v>#DIV/0!</v>
      </c>
      <c r="AJ64" s="12" t="e">
        <f t="shared" si="45"/>
        <v>#DIV/0!</v>
      </c>
      <c r="AK64" s="12" t="e">
        <f t="shared" si="45"/>
        <v>#DIV/0!</v>
      </c>
      <c r="AL64" s="12" t="e">
        <f t="shared" si="45"/>
        <v>#DIV/0!</v>
      </c>
      <c r="AM64" s="12" t="e">
        <f t="shared" si="45"/>
        <v>#DIV/0!</v>
      </c>
      <c r="AN64" s="12" t="e">
        <f t="shared" si="45"/>
        <v>#DIV/0!</v>
      </c>
      <c r="AO64" s="12" t="e">
        <f t="shared" si="45"/>
        <v>#DIV/0!</v>
      </c>
      <c r="AP64" s="160" t="e">
        <f t="shared" si="45"/>
        <v>#DIV/0!</v>
      </c>
      <c r="AQ64" s="1" t="s">
        <v>75</v>
      </c>
      <c r="AR64" s="12" t="e">
        <f t="shared" ref="AR64:AU64" si="46">AVERAGEIF($A$4:$A$58,$A64,AR$4:AR$58)</f>
        <v>#DIV/0!</v>
      </c>
      <c r="AS64" s="12" t="e">
        <f t="shared" si="46"/>
        <v>#DIV/0!</v>
      </c>
      <c r="AT64" s="12" t="e">
        <f t="shared" si="46"/>
        <v>#DIV/0!</v>
      </c>
      <c r="AU64" s="160" t="e">
        <f t="shared" si="46"/>
        <v>#DIV/0!</v>
      </c>
      <c r="AV64" s="1" t="s">
        <v>75</v>
      </c>
      <c r="AW64" s="12" t="e">
        <f t="shared" ref="AW64:BC64" si="47">AVERAGEIF($A$4:$A$58,$A64,AW$4:AW$58)</f>
        <v>#DIV/0!</v>
      </c>
      <c r="AX64" s="12" t="e">
        <f t="shared" si="47"/>
        <v>#DIV/0!</v>
      </c>
      <c r="AY64" s="12" t="e">
        <f t="shared" si="47"/>
        <v>#DIV/0!</v>
      </c>
      <c r="AZ64" s="12" t="e">
        <f t="shared" si="47"/>
        <v>#DIV/0!</v>
      </c>
      <c r="BA64" s="12" t="e">
        <f t="shared" si="47"/>
        <v>#DIV/0!</v>
      </c>
      <c r="BB64" s="12" t="e">
        <f t="shared" si="47"/>
        <v>#DIV/0!</v>
      </c>
      <c r="BC64" s="160" t="e">
        <f t="shared" si="47"/>
        <v>#DIV/0!</v>
      </c>
      <c r="BD64" s="1" t="s">
        <v>75</v>
      </c>
      <c r="BE64" s="12" t="e">
        <f t="shared" ref="BE64:BI64" si="48">AVERAGEIF($A$4:$A$58,$A64,BE$4:BE$58)</f>
        <v>#DIV/0!</v>
      </c>
      <c r="BF64" s="12" t="e">
        <f t="shared" si="48"/>
        <v>#DIV/0!</v>
      </c>
      <c r="BG64" s="12" t="e">
        <f t="shared" si="48"/>
        <v>#DIV/0!</v>
      </c>
      <c r="BH64" s="12" t="e">
        <f t="shared" si="48"/>
        <v>#DIV/0!</v>
      </c>
      <c r="BI64" s="160" t="e">
        <f t="shared" si="48"/>
        <v>#DIV/0!</v>
      </c>
      <c r="BJ64" s="1" t="s">
        <v>75</v>
      </c>
      <c r="BK64" s="12" t="e">
        <f t="shared" ref="BK64:BO64" si="49">AVERAGEIF($A$4:$A$58,$A64,BK$4:BK$58)</f>
        <v>#DIV/0!</v>
      </c>
      <c r="BL64" s="12" t="e">
        <f t="shared" si="49"/>
        <v>#DIV/0!</v>
      </c>
      <c r="BM64" s="12" t="e">
        <f t="shared" si="49"/>
        <v>#DIV/0!</v>
      </c>
      <c r="BN64" s="12" t="e">
        <f t="shared" si="49"/>
        <v>#DIV/0!</v>
      </c>
      <c r="BO64" s="160" t="e">
        <f t="shared" si="49"/>
        <v>#DIV/0!</v>
      </c>
      <c r="BP64" s="1" t="s">
        <v>75</v>
      </c>
      <c r="BQ64" s="12" t="e">
        <f t="shared" ref="BQ64:BS64" si="50">AVERAGEIF($A$4:$A$58,$A64,BQ$4:BQ$58)</f>
        <v>#DIV/0!</v>
      </c>
      <c r="BR64" s="12" t="e">
        <f t="shared" si="50"/>
        <v>#DIV/0!</v>
      </c>
      <c r="BS64" s="160" t="e">
        <f t="shared" si="50"/>
        <v>#DIV/0!</v>
      </c>
      <c r="BT64" s="1" t="s">
        <v>75</v>
      </c>
      <c r="BU64" s="12" t="e">
        <f t="shared" ref="BU64:BZ64" si="51">AVERAGEIF($A$4:$A$58,$A64,BU$4:BU$58)</f>
        <v>#DIV/0!</v>
      </c>
      <c r="BV64" s="12" t="e">
        <f t="shared" si="51"/>
        <v>#DIV/0!</v>
      </c>
      <c r="BW64" s="12" t="e">
        <f t="shared" si="51"/>
        <v>#DIV/0!</v>
      </c>
      <c r="BX64" s="12" t="e">
        <f t="shared" si="51"/>
        <v>#DIV/0!</v>
      </c>
      <c r="BY64" s="12" t="e">
        <f t="shared" si="51"/>
        <v>#DIV/0!</v>
      </c>
      <c r="BZ64" s="160" t="e">
        <f t="shared" si="51"/>
        <v>#DIV/0!</v>
      </c>
      <c r="CA64" s="1" t="s">
        <v>75</v>
      </c>
      <c r="CB64" s="12" t="e">
        <f t="shared" ref="CB64:CG64" si="52">AVERAGEIF($A$4:$A$58,$A64,CB$4:CB$58)</f>
        <v>#DIV/0!</v>
      </c>
      <c r="CC64" s="12" t="e">
        <f t="shared" si="52"/>
        <v>#DIV/0!</v>
      </c>
      <c r="CD64" s="12" t="e">
        <f t="shared" si="52"/>
        <v>#DIV/0!</v>
      </c>
      <c r="CE64" s="12" t="e">
        <f t="shared" si="52"/>
        <v>#DIV/0!</v>
      </c>
      <c r="CF64" s="12" t="e">
        <f t="shared" si="52"/>
        <v>#DIV/0!</v>
      </c>
      <c r="CG64" s="160" t="e">
        <f t="shared" si="52"/>
        <v>#DIV/0!</v>
      </c>
      <c r="CH64" s="1" t="s">
        <v>75</v>
      </c>
      <c r="CI64" s="12" t="e">
        <f t="shared" ref="CI64:CN64" si="53">AVERAGEIF($A$4:$A$58,$A64,CI$4:CI$58)</f>
        <v>#DIV/0!</v>
      </c>
      <c r="CJ64" s="12" t="e">
        <f t="shared" si="53"/>
        <v>#DIV/0!</v>
      </c>
      <c r="CK64" s="12" t="e">
        <f t="shared" si="53"/>
        <v>#DIV/0!</v>
      </c>
      <c r="CL64" s="12" t="e">
        <f t="shared" si="53"/>
        <v>#DIV/0!</v>
      </c>
      <c r="CM64" s="12" t="e">
        <f t="shared" si="53"/>
        <v>#DIV/0!</v>
      </c>
      <c r="CN64" s="160" t="e">
        <f t="shared" si="53"/>
        <v>#DIV/0!</v>
      </c>
      <c r="CO64" s="1" t="s">
        <v>75</v>
      </c>
      <c r="CP64" s="12" t="e">
        <f t="shared" ref="CP64:CQ64" si="54">AVERAGEIF($A$4:$A$58,$A64,CP$4:CP$58)</f>
        <v>#DIV/0!</v>
      </c>
      <c r="CQ64" s="160" t="e">
        <f t="shared" si="54"/>
        <v>#DIV/0!</v>
      </c>
      <c r="CR64" s="1" t="s">
        <v>75</v>
      </c>
      <c r="CS64" s="12" t="e">
        <f t="shared" ref="CS64:CT64" si="55">AVERAGEIF($A$4:$A$58,$A64,CS$4:CS$58)</f>
        <v>#DIV/0!</v>
      </c>
      <c r="CT64" s="160" t="e">
        <f t="shared" si="55"/>
        <v>#DIV/0!</v>
      </c>
      <c r="CU64" s="1" t="s">
        <v>75</v>
      </c>
      <c r="CV64" s="12" t="e">
        <f t="shared" ref="CV64:CY64" si="56">AVERAGEIF($A$4:$A$58,$A64,CV$4:CV$58)</f>
        <v>#DIV/0!</v>
      </c>
      <c r="CW64" s="12" t="e">
        <f t="shared" si="56"/>
        <v>#DIV/0!</v>
      </c>
      <c r="CX64" s="12" t="e">
        <f t="shared" si="56"/>
        <v>#DIV/0!</v>
      </c>
      <c r="CY64" s="160" t="e">
        <f t="shared" si="56"/>
        <v>#DIV/0!</v>
      </c>
      <c r="CZ64" s="1" t="s">
        <v>75</v>
      </c>
      <c r="DA64" s="12" t="e">
        <f t="shared" ref="DA64:DC64" si="57">AVERAGEIF($A$4:$A$58,$A64,DA$4:DA$58)</f>
        <v>#DIV/0!</v>
      </c>
      <c r="DB64" s="12" t="e">
        <f t="shared" si="57"/>
        <v>#DIV/0!</v>
      </c>
      <c r="DC64" s="160" t="e">
        <f t="shared" si="57"/>
        <v>#DIV/0!</v>
      </c>
      <c r="DD64" s="1" t="s">
        <v>75</v>
      </c>
      <c r="DE64" s="12" t="e">
        <f t="shared" ref="DE64:DI64" si="58">AVERAGEIF($A$4:$A$58,$A64,DE$4:DE$58)</f>
        <v>#DIV/0!</v>
      </c>
      <c r="DF64" s="12" t="e">
        <f t="shared" si="58"/>
        <v>#DIV/0!</v>
      </c>
      <c r="DG64" s="12" t="e">
        <f t="shared" si="58"/>
        <v>#DIV/0!</v>
      </c>
      <c r="DH64" s="12" t="e">
        <f t="shared" si="58"/>
        <v>#DIV/0!</v>
      </c>
      <c r="DI64" s="160" t="e">
        <f t="shared" si="58"/>
        <v>#DIV/0!</v>
      </c>
      <c r="DJ64" s="1" t="s">
        <v>75</v>
      </c>
      <c r="DK64" s="12" t="e">
        <f t="shared" ref="DK64:DN64" si="59">AVERAGEIF($A$4:$A$58,$A64,DK$4:DK$58)</f>
        <v>#DIV/0!</v>
      </c>
      <c r="DL64" s="12" t="e">
        <f t="shared" si="59"/>
        <v>#DIV/0!</v>
      </c>
      <c r="DM64" s="12" t="e">
        <f t="shared" si="59"/>
        <v>#DIV/0!</v>
      </c>
      <c r="DN64" s="160" t="e">
        <f t="shared" si="59"/>
        <v>#DIV/0!</v>
      </c>
      <c r="DO64" s="1" t="s">
        <v>75</v>
      </c>
      <c r="DP64" s="12" t="e">
        <f t="shared" ref="DP64:DQ64" si="60">AVERAGEIF($A$4:$A$58,$A64,DP$4:DP$58)</f>
        <v>#DIV/0!</v>
      </c>
      <c r="DQ64" s="160" t="e">
        <f t="shared" si="60"/>
        <v>#DIV/0!</v>
      </c>
      <c r="DR64" s="160"/>
      <c r="DS64" s="160" t="e">
        <f t="shared" si="20"/>
        <v>#DIV/0!</v>
      </c>
    </row>
    <row r="65" spans="1:123" ht="15.75" customHeight="1" x14ac:dyDescent="0.2">
      <c r="A65" s="1" t="s">
        <v>67</v>
      </c>
      <c r="B65" s="1" t="s">
        <v>67</v>
      </c>
      <c r="C65" s="159" t="e">
        <f t="shared" ref="C65:F65" si="61">AVERAGEIF($A$4:$A$58,$A65,C$4:C$58)</f>
        <v>#DIV/0!</v>
      </c>
      <c r="D65" s="12" t="e">
        <f t="shared" si="61"/>
        <v>#DIV/0!</v>
      </c>
      <c r="E65" s="12" t="e">
        <f t="shared" si="61"/>
        <v>#DIV/0!</v>
      </c>
      <c r="F65" s="160" t="e">
        <f t="shared" si="61"/>
        <v>#DIV/0!</v>
      </c>
      <c r="G65" s="1" t="s">
        <v>67</v>
      </c>
      <c r="H65" s="12" t="e">
        <f t="shared" ref="H65:O65" si="62">AVERAGEIF($A$4:$A$58,$A65,H$4:H$58)</f>
        <v>#DIV/0!</v>
      </c>
      <c r="I65" s="12" t="e">
        <f t="shared" si="62"/>
        <v>#DIV/0!</v>
      </c>
      <c r="J65" s="12" t="e">
        <f t="shared" si="62"/>
        <v>#DIV/0!</v>
      </c>
      <c r="K65" s="12" t="e">
        <f t="shared" si="62"/>
        <v>#DIV/0!</v>
      </c>
      <c r="L65" s="12" t="e">
        <f t="shared" si="62"/>
        <v>#DIV/0!</v>
      </c>
      <c r="M65" s="12" t="e">
        <f t="shared" si="62"/>
        <v>#DIV/0!</v>
      </c>
      <c r="N65" s="12" t="e">
        <f t="shared" si="62"/>
        <v>#DIV/0!</v>
      </c>
      <c r="O65" s="160" t="e">
        <f t="shared" si="62"/>
        <v>#DIV/0!</v>
      </c>
      <c r="P65" s="1" t="s">
        <v>67</v>
      </c>
      <c r="Q65" s="12" t="e">
        <f t="shared" ref="Q65:Z65" si="63">AVERAGEIF($A$4:$A$58,$A65,Q$4:Q$58)</f>
        <v>#DIV/0!</v>
      </c>
      <c r="R65" s="12" t="e">
        <f t="shared" si="63"/>
        <v>#DIV/0!</v>
      </c>
      <c r="S65" s="12" t="e">
        <f t="shared" si="63"/>
        <v>#DIV/0!</v>
      </c>
      <c r="T65" s="12" t="e">
        <f t="shared" si="63"/>
        <v>#DIV/0!</v>
      </c>
      <c r="U65" s="12" t="e">
        <f t="shared" si="63"/>
        <v>#DIV/0!</v>
      </c>
      <c r="V65" s="12" t="e">
        <f t="shared" si="63"/>
        <v>#DIV/0!</v>
      </c>
      <c r="W65" s="12" t="e">
        <f t="shared" si="63"/>
        <v>#DIV/0!</v>
      </c>
      <c r="X65" s="12" t="e">
        <f t="shared" si="63"/>
        <v>#DIV/0!</v>
      </c>
      <c r="Y65" s="12" t="e">
        <f t="shared" si="63"/>
        <v>#DIV/0!</v>
      </c>
      <c r="Z65" s="160" t="e">
        <f t="shared" si="63"/>
        <v>#DIV/0!</v>
      </c>
      <c r="AA65" s="1" t="s">
        <v>67</v>
      </c>
      <c r="AB65" s="12" t="e">
        <f t="shared" ref="AB65:AG65" si="64">AVERAGEIF($A$4:$A$58,$A65,AB$4:AB$58)</f>
        <v>#DIV/0!</v>
      </c>
      <c r="AC65" s="12" t="e">
        <f t="shared" si="64"/>
        <v>#DIV/0!</v>
      </c>
      <c r="AD65" s="12" t="e">
        <f t="shared" si="64"/>
        <v>#DIV/0!</v>
      </c>
      <c r="AE65" s="12" t="e">
        <f t="shared" si="64"/>
        <v>#DIV/0!</v>
      </c>
      <c r="AF65" s="12" t="e">
        <f t="shared" si="64"/>
        <v>#DIV/0!</v>
      </c>
      <c r="AG65" s="160" t="e">
        <f t="shared" si="64"/>
        <v>#DIV/0!</v>
      </c>
      <c r="AH65" s="1" t="s">
        <v>67</v>
      </c>
      <c r="AI65" s="12" t="e">
        <f t="shared" ref="AI65:AP65" si="65">AVERAGEIF($A$4:$A$58,$A65,AI$4:AI$58)</f>
        <v>#DIV/0!</v>
      </c>
      <c r="AJ65" s="12" t="e">
        <f t="shared" si="65"/>
        <v>#DIV/0!</v>
      </c>
      <c r="AK65" s="12" t="e">
        <f t="shared" si="65"/>
        <v>#DIV/0!</v>
      </c>
      <c r="AL65" s="12" t="e">
        <f t="shared" si="65"/>
        <v>#DIV/0!</v>
      </c>
      <c r="AM65" s="12" t="e">
        <f t="shared" si="65"/>
        <v>#DIV/0!</v>
      </c>
      <c r="AN65" s="12" t="e">
        <f t="shared" si="65"/>
        <v>#DIV/0!</v>
      </c>
      <c r="AO65" s="12" t="e">
        <f t="shared" si="65"/>
        <v>#DIV/0!</v>
      </c>
      <c r="AP65" s="160" t="e">
        <f t="shared" si="65"/>
        <v>#DIV/0!</v>
      </c>
      <c r="AQ65" s="1" t="s">
        <v>67</v>
      </c>
      <c r="AR65" s="12" t="e">
        <f t="shared" ref="AR65:AU65" si="66">AVERAGEIF($A$4:$A$58,$A65,AR$4:AR$58)</f>
        <v>#DIV/0!</v>
      </c>
      <c r="AS65" s="12" t="e">
        <f t="shared" si="66"/>
        <v>#DIV/0!</v>
      </c>
      <c r="AT65" s="12" t="e">
        <f t="shared" si="66"/>
        <v>#DIV/0!</v>
      </c>
      <c r="AU65" s="160" t="e">
        <f t="shared" si="66"/>
        <v>#DIV/0!</v>
      </c>
      <c r="AV65" s="1" t="s">
        <v>67</v>
      </c>
      <c r="AW65" s="12" t="e">
        <f t="shared" ref="AW65:BC65" si="67">AVERAGEIF($A$4:$A$58,$A65,AW$4:AW$58)</f>
        <v>#DIV/0!</v>
      </c>
      <c r="AX65" s="12" t="e">
        <f t="shared" si="67"/>
        <v>#DIV/0!</v>
      </c>
      <c r="AY65" s="12" t="e">
        <f t="shared" si="67"/>
        <v>#DIV/0!</v>
      </c>
      <c r="AZ65" s="12" t="e">
        <f t="shared" si="67"/>
        <v>#DIV/0!</v>
      </c>
      <c r="BA65" s="12" t="e">
        <f t="shared" si="67"/>
        <v>#DIV/0!</v>
      </c>
      <c r="BB65" s="12" t="e">
        <f t="shared" si="67"/>
        <v>#DIV/0!</v>
      </c>
      <c r="BC65" s="160" t="e">
        <f t="shared" si="67"/>
        <v>#DIV/0!</v>
      </c>
      <c r="BD65" s="1" t="s">
        <v>67</v>
      </c>
      <c r="BE65" s="12" t="e">
        <f t="shared" ref="BE65:BI65" si="68">AVERAGEIF($A$4:$A$58,$A65,BE$4:BE$58)</f>
        <v>#DIV/0!</v>
      </c>
      <c r="BF65" s="12" t="e">
        <f t="shared" si="68"/>
        <v>#DIV/0!</v>
      </c>
      <c r="BG65" s="12" t="e">
        <f t="shared" si="68"/>
        <v>#DIV/0!</v>
      </c>
      <c r="BH65" s="12" t="e">
        <f t="shared" si="68"/>
        <v>#DIV/0!</v>
      </c>
      <c r="BI65" s="160" t="e">
        <f t="shared" si="68"/>
        <v>#DIV/0!</v>
      </c>
      <c r="BJ65" s="1" t="s">
        <v>67</v>
      </c>
      <c r="BK65" s="12" t="e">
        <f t="shared" ref="BK65:BO65" si="69">AVERAGEIF($A$4:$A$58,$A65,BK$4:BK$58)</f>
        <v>#DIV/0!</v>
      </c>
      <c r="BL65" s="12" t="e">
        <f t="shared" si="69"/>
        <v>#DIV/0!</v>
      </c>
      <c r="BM65" s="12" t="e">
        <f t="shared" si="69"/>
        <v>#DIV/0!</v>
      </c>
      <c r="BN65" s="12" t="e">
        <f t="shared" si="69"/>
        <v>#DIV/0!</v>
      </c>
      <c r="BO65" s="160" t="e">
        <f t="shared" si="69"/>
        <v>#DIV/0!</v>
      </c>
      <c r="BP65" s="1" t="s">
        <v>67</v>
      </c>
      <c r="BQ65" s="12" t="e">
        <f t="shared" ref="BQ65:BS65" si="70">AVERAGEIF($A$4:$A$58,$A65,BQ$4:BQ$58)</f>
        <v>#DIV/0!</v>
      </c>
      <c r="BR65" s="12" t="e">
        <f t="shared" si="70"/>
        <v>#DIV/0!</v>
      </c>
      <c r="BS65" s="160" t="e">
        <f t="shared" si="70"/>
        <v>#DIV/0!</v>
      </c>
      <c r="BT65" s="1" t="s">
        <v>67</v>
      </c>
      <c r="BU65" s="12" t="e">
        <f t="shared" ref="BU65:BZ65" si="71">AVERAGEIF($A$4:$A$58,$A65,BU$4:BU$58)</f>
        <v>#DIV/0!</v>
      </c>
      <c r="BV65" s="12" t="e">
        <f t="shared" si="71"/>
        <v>#DIV/0!</v>
      </c>
      <c r="BW65" s="12" t="e">
        <f t="shared" si="71"/>
        <v>#DIV/0!</v>
      </c>
      <c r="BX65" s="12" t="e">
        <f t="shared" si="71"/>
        <v>#DIV/0!</v>
      </c>
      <c r="BY65" s="12" t="e">
        <f t="shared" si="71"/>
        <v>#DIV/0!</v>
      </c>
      <c r="BZ65" s="160" t="e">
        <f t="shared" si="71"/>
        <v>#DIV/0!</v>
      </c>
      <c r="CA65" s="1" t="s">
        <v>67</v>
      </c>
      <c r="CB65" s="12" t="e">
        <f t="shared" ref="CB65:CG65" si="72">AVERAGEIF($A$4:$A$58,$A65,CB$4:CB$58)</f>
        <v>#DIV/0!</v>
      </c>
      <c r="CC65" s="12" t="e">
        <f t="shared" si="72"/>
        <v>#DIV/0!</v>
      </c>
      <c r="CD65" s="12" t="e">
        <f t="shared" si="72"/>
        <v>#DIV/0!</v>
      </c>
      <c r="CE65" s="12" t="e">
        <f t="shared" si="72"/>
        <v>#DIV/0!</v>
      </c>
      <c r="CF65" s="12" t="e">
        <f t="shared" si="72"/>
        <v>#DIV/0!</v>
      </c>
      <c r="CG65" s="160" t="e">
        <f t="shared" si="72"/>
        <v>#DIV/0!</v>
      </c>
      <c r="CH65" s="1" t="s">
        <v>67</v>
      </c>
      <c r="CI65" s="12" t="e">
        <f t="shared" ref="CI65:CN65" si="73">AVERAGEIF($A$4:$A$58,$A65,CI$4:CI$58)</f>
        <v>#DIV/0!</v>
      </c>
      <c r="CJ65" s="12" t="e">
        <f t="shared" si="73"/>
        <v>#DIV/0!</v>
      </c>
      <c r="CK65" s="12" t="e">
        <f t="shared" si="73"/>
        <v>#DIV/0!</v>
      </c>
      <c r="CL65" s="12" t="e">
        <f t="shared" si="73"/>
        <v>#DIV/0!</v>
      </c>
      <c r="CM65" s="12" t="e">
        <f t="shared" si="73"/>
        <v>#DIV/0!</v>
      </c>
      <c r="CN65" s="160" t="e">
        <f t="shared" si="73"/>
        <v>#DIV/0!</v>
      </c>
      <c r="CO65" s="1" t="s">
        <v>67</v>
      </c>
      <c r="CP65" s="12" t="e">
        <f t="shared" ref="CP65:CQ65" si="74">AVERAGEIF($A$4:$A$58,$A65,CP$4:CP$58)</f>
        <v>#DIV/0!</v>
      </c>
      <c r="CQ65" s="160" t="e">
        <f t="shared" si="74"/>
        <v>#DIV/0!</v>
      </c>
      <c r="CR65" s="1" t="s">
        <v>67</v>
      </c>
      <c r="CS65" s="12" t="e">
        <f t="shared" ref="CS65:CT65" si="75">AVERAGEIF($A$4:$A$58,$A65,CS$4:CS$58)</f>
        <v>#DIV/0!</v>
      </c>
      <c r="CT65" s="160" t="e">
        <f t="shared" si="75"/>
        <v>#DIV/0!</v>
      </c>
      <c r="CU65" s="1" t="s">
        <v>67</v>
      </c>
      <c r="CV65" s="12" t="e">
        <f t="shared" ref="CV65:CY65" si="76">AVERAGEIF($A$4:$A$58,$A65,CV$4:CV$58)</f>
        <v>#DIV/0!</v>
      </c>
      <c r="CW65" s="12" t="e">
        <f t="shared" si="76"/>
        <v>#DIV/0!</v>
      </c>
      <c r="CX65" s="12" t="e">
        <f t="shared" si="76"/>
        <v>#DIV/0!</v>
      </c>
      <c r="CY65" s="160" t="e">
        <f t="shared" si="76"/>
        <v>#DIV/0!</v>
      </c>
      <c r="CZ65" s="1" t="s">
        <v>67</v>
      </c>
      <c r="DA65" s="12" t="e">
        <f t="shared" ref="DA65:DC65" si="77">AVERAGEIF($A$4:$A$58,$A65,DA$4:DA$58)</f>
        <v>#DIV/0!</v>
      </c>
      <c r="DB65" s="12" t="e">
        <f t="shared" si="77"/>
        <v>#DIV/0!</v>
      </c>
      <c r="DC65" s="160" t="e">
        <f t="shared" si="77"/>
        <v>#DIV/0!</v>
      </c>
      <c r="DD65" s="1" t="s">
        <v>67</v>
      </c>
      <c r="DE65" s="12" t="e">
        <f t="shared" ref="DE65:DI65" si="78">AVERAGEIF($A$4:$A$58,$A65,DE$4:DE$58)</f>
        <v>#DIV/0!</v>
      </c>
      <c r="DF65" s="12" t="e">
        <f t="shared" si="78"/>
        <v>#DIV/0!</v>
      </c>
      <c r="DG65" s="12" t="e">
        <f t="shared" si="78"/>
        <v>#DIV/0!</v>
      </c>
      <c r="DH65" s="12" t="e">
        <f t="shared" si="78"/>
        <v>#DIV/0!</v>
      </c>
      <c r="DI65" s="160" t="e">
        <f t="shared" si="78"/>
        <v>#DIV/0!</v>
      </c>
      <c r="DJ65" s="1" t="s">
        <v>67</v>
      </c>
      <c r="DK65" s="12" t="e">
        <f t="shared" ref="DK65:DN65" si="79">AVERAGEIF($A$4:$A$58,$A65,DK$4:DK$58)</f>
        <v>#DIV/0!</v>
      </c>
      <c r="DL65" s="12" t="e">
        <f t="shared" si="79"/>
        <v>#DIV/0!</v>
      </c>
      <c r="DM65" s="12" t="e">
        <f t="shared" si="79"/>
        <v>#DIV/0!</v>
      </c>
      <c r="DN65" s="160" t="e">
        <f t="shared" si="79"/>
        <v>#DIV/0!</v>
      </c>
      <c r="DO65" s="1" t="s">
        <v>67</v>
      </c>
      <c r="DP65" s="12" t="e">
        <f t="shared" ref="DP65:DQ65" si="80">AVERAGEIF($A$4:$A$58,$A65,DP$4:DP$58)</f>
        <v>#DIV/0!</v>
      </c>
      <c r="DQ65" s="160" t="e">
        <f t="shared" si="80"/>
        <v>#DIV/0!</v>
      </c>
      <c r="DR65" s="160"/>
      <c r="DS65" s="160" t="e">
        <f t="shared" si="20"/>
        <v>#DIV/0!</v>
      </c>
    </row>
    <row r="66" spans="1:123" ht="15.75" customHeight="1" x14ac:dyDescent="0.2">
      <c r="A66" s="1" t="s">
        <v>233</v>
      </c>
      <c r="B66" s="1" t="s">
        <v>233</v>
      </c>
      <c r="C66" s="159" t="e">
        <f t="shared" ref="C66:F66" si="81">AVERAGEIF($A$4:$A$58,$A66,C$4:C$58)</f>
        <v>#DIV/0!</v>
      </c>
      <c r="D66" s="12" t="e">
        <f t="shared" si="81"/>
        <v>#DIV/0!</v>
      </c>
      <c r="E66" s="12" t="e">
        <f t="shared" si="81"/>
        <v>#DIV/0!</v>
      </c>
      <c r="F66" s="160" t="e">
        <f t="shared" si="81"/>
        <v>#DIV/0!</v>
      </c>
      <c r="G66" s="1" t="s">
        <v>233</v>
      </c>
      <c r="H66" s="12" t="e">
        <f t="shared" ref="H66:O66" si="82">AVERAGEIF($A$4:$A$58,$A66,H$4:H$58)</f>
        <v>#DIV/0!</v>
      </c>
      <c r="I66" s="12" t="e">
        <f t="shared" si="82"/>
        <v>#DIV/0!</v>
      </c>
      <c r="J66" s="12" t="e">
        <f t="shared" si="82"/>
        <v>#DIV/0!</v>
      </c>
      <c r="K66" s="12" t="e">
        <f t="shared" si="82"/>
        <v>#DIV/0!</v>
      </c>
      <c r="L66" s="12" t="e">
        <f t="shared" si="82"/>
        <v>#DIV/0!</v>
      </c>
      <c r="M66" s="12" t="e">
        <f t="shared" si="82"/>
        <v>#DIV/0!</v>
      </c>
      <c r="N66" s="12" t="e">
        <f t="shared" si="82"/>
        <v>#DIV/0!</v>
      </c>
      <c r="O66" s="160" t="e">
        <f t="shared" si="82"/>
        <v>#DIV/0!</v>
      </c>
      <c r="P66" s="1" t="s">
        <v>233</v>
      </c>
      <c r="Q66" s="12" t="e">
        <f t="shared" ref="Q66:Z66" si="83">AVERAGEIF($A$4:$A$58,$A66,Q$4:Q$58)</f>
        <v>#DIV/0!</v>
      </c>
      <c r="R66" s="12" t="e">
        <f t="shared" si="83"/>
        <v>#DIV/0!</v>
      </c>
      <c r="S66" s="12" t="e">
        <f t="shared" si="83"/>
        <v>#DIV/0!</v>
      </c>
      <c r="T66" s="12" t="e">
        <f t="shared" si="83"/>
        <v>#DIV/0!</v>
      </c>
      <c r="U66" s="12" t="e">
        <f t="shared" si="83"/>
        <v>#DIV/0!</v>
      </c>
      <c r="V66" s="12" t="e">
        <f t="shared" si="83"/>
        <v>#DIV/0!</v>
      </c>
      <c r="W66" s="12" t="e">
        <f t="shared" si="83"/>
        <v>#DIV/0!</v>
      </c>
      <c r="X66" s="12" t="e">
        <f t="shared" si="83"/>
        <v>#DIV/0!</v>
      </c>
      <c r="Y66" s="12" t="e">
        <f t="shared" si="83"/>
        <v>#DIV/0!</v>
      </c>
      <c r="Z66" s="160" t="e">
        <f t="shared" si="83"/>
        <v>#DIV/0!</v>
      </c>
      <c r="AA66" s="1" t="s">
        <v>233</v>
      </c>
      <c r="AB66" s="12" t="e">
        <f t="shared" ref="AB66:AG66" si="84">AVERAGEIF($A$4:$A$58,$A66,AB$4:AB$58)</f>
        <v>#DIV/0!</v>
      </c>
      <c r="AC66" s="12" t="e">
        <f t="shared" si="84"/>
        <v>#DIV/0!</v>
      </c>
      <c r="AD66" s="12" t="e">
        <f t="shared" si="84"/>
        <v>#DIV/0!</v>
      </c>
      <c r="AE66" s="12" t="e">
        <f t="shared" si="84"/>
        <v>#DIV/0!</v>
      </c>
      <c r="AF66" s="12" t="e">
        <f t="shared" si="84"/>
        <v>#DIV/0!</v>
      </c>
      <c r="AG66" s="160" t="e">
        <f t="shared" si="84"/>
        <v>#DIV/0!</v>
      </c>
      <c r="AH66" s="1" t="s">
        <v>233</v>
      </c>
      <c r="AI66" s="12" t="e">
        <f t="shared" ref="AI66:AP66" si="85">AVERAGEIF($A$4:$A$58,$A66,AI$4:AI$58)</f>
        <v>#DIV/0!</v>
      </c>
      <c r="AJ66" s="12" t="e">
        <f t="shared" si="85"/>
        <v>#DIV/0!</v>
      </c>
      <c r="AK66" s="12" t="e">
        <f t="shared" si="85"/>
        <v>#DIV/0!</v>
      </c>
      <c r="AL66" s="12" t="e">
        <f t="shared" si="85"/>
        <v>#DIV/0!</v>
      </c>
      <c r="AM66" s="12" t="e">
        <f t="shared" si="85"/>
        <v>#DIV/0!</v>
      </c>
      <c r="AN66" s="12" t="e">
        <f t="shared" si="85"/>
        <v>#DIV/0!</v>
      </c>
      <c r="AO66" s="12" t="e">
        <f t="shared" si="85"/>
        <v>#DIV/0!</v>
      </c>
      <c r="AP66" s="160" t="e">
        <f t="shared" si="85"/>
        <v>#DIV/0!</v>
      </c>
      <c r="AQ66" s="1" t="s">
        <v>233</v>
      </c>
      <c r="AR66" s="12" t="e">
        <f t="shared" ref="AR66:AU66" si="86">AVERAGEIF($A$4:$A$58,$A66,AR$4:AR$58)</f>
        <v>#DIV/0!</v>
      </c>
      <c r="AS66" s="12" t="e">
        <f t="shared" si="86"/>
        <v>#DIV/0!</v>
      </c>
      <c r="AT66" s="12" t="e">
        <f t="shared" si="86"/>
        <v>#DIV/0!</v>
      </c>
      <c r="AU66" s="160" t="e">
        <f t="shared" si="86"/>
        <v>#DIV/0!</v>
      </c>
      <c r="AV66" s="1" t="s">
        <v>233</v>
      </c>
      <c r="AW66" s="12" t="e">
        <f t="shared" ref="AW66:BC66" si="87">AVERAGEIF($A$4:$A$58,$A66,AW$4:AW$58)</f>
        <v>#DIV/0!</v>
      </c>
      <c r="AX66" s="12" t="e">
        <f t="shared" si="87"/>
        <v>#DIV/0!</v>
      </c>
      <c r="AY66" s="12" t="e">
        <f t="shared" si="87"/>
        <v>#DIV/0!</v>
      </c>
      <c r="AZ66" s="12" t="e">
        <f t="shared" si="87"/>
        <v>#DIV/0!</v>
      </c>
      <c r="BA66" s="12" t="e">
        <f t="shared" si="87"/>
        <v>#DIV/0!</v>
      </c>
      <c r="BB66" s="12" t="e">
        <f t="shared" si="87"/>
        <v>#DIV/0!</v>
      </c>
      <c r="BC66" s="160" t="e">
        <f t="shared" si="87"/>
        <v>#DIV/0!</v>
      </c>
      <c r="BD66" s="1" t="s">
        <v>233</v>
      </c>
      <c r="BE66" s="12" t="e">
        <f t="shared" ref="BE66:BI66" si="88">AVERAGEIF($A$4:$A$58,$A66,BE$4:BE$58)</f>
        <v>#DIV/0!</v>
      </c>
      <c r="BF66" s="12" t="e">
        <f t="shared" si="88"/>
        <v>#DIV/0!</v>
      </c>
      <c r="BG66" s="12" t="e">
        <f t="shared" si="88"/>
        <v>#DIV/0!</v>
      </c>
      <c r="BH66" s="12" t="e">
        <f t="shared" si="88"/>
        <v>#DIV/0!</v>
      </c>
      <c r="BI66" s="160" t="e">
        <f t="shared" si="88"/>
        <v>#DIV/0!</v>
      </c>
      <c r="BJ66" s="1" t="s">
        <v>233</v>
      </c>
      <c r="BK66" s="12" t="e">
        <f t="shared" ref="BK66:BO66" si="89">AVERAGEIF($A$4:$A$58,$A66,BK$4:BK$58)</f>
        <v>#DIV/0!</v>
      </c>
      <c r="BL66" s="12" t="e">
        <f t="shared" si="89"/>
        <v>#DIV/0!</v>
      </c>
      <c r="BM66" s="12" t="e">
        <f t="shared" si="89"/>
        <v>#DIV/0!</v>
      </c>
      <c r="BN66" s="12" t="e">
        <f t="shared" si="89"/>
        <v>#DIV/0!</v>
      </c>
      <c r="BO66" s="160" t="e">
        <f t="shared" si="89"/>
        <v>#DIV/0!</v>
      </c>
      <c r="BP66" s="1" t="s">
        <v>233</v>
      </c>
      <c r="BQ66" s="12" t="e">
        <f t="shared" ref="BQ66:BS66" si="90">AVERAGEIF($A$4:$A$58,$A66,BQ$4:BQ$58)</f>
        <v>#DIV/0!</v>
      </c>
      <c r="BR66" s="12" t="e">
        <f t="shared" si="90"/>
        <v>#DIV/0!</v>
      </c>
      <c r="BS66" s="160" t="e">
        <f t="shared" si="90"/>
        <v>#DIV/0!</v>
      </c>
      <c r="BT66" s="1" t="s">
        <v>233</v>
      </c>
      <c r="BU66" s="12" t="e">
        <f t="shared" ref="BU66:BZ66" si="91">AVERAGEIF($A$4:$A$58,$A66,BU$4:BU$58)</f>
        <v>#DIV/0!</v>
      </c>
      <c r="BV66" s="12" t="e">
        <f t="shared" si="91"/>
        <v>#DIV/0!</v>
      </c>
      <c r="BW66" s="12" t="e">
        <f t="shared" si="91"/>
        <v>#DIV/0!</v>
      </c>
      <c r="BX66" s="12" t="e">
        <f t="shared" si="91"/>
        <v>#DIV/0!</v>
      </c>
      <c r="BY66" s="12" t="e">
        <f t="shared" si="91"/>
        <v>#DIV/0!</v>
      </c>
      <c r="BZ66" s="160" t="e">
        <f t="shared" si="91"/>
        <v>#DIV/0!</v>
      </c>
      <c r="CA66" s="1" t="s">
        <v>233</v>
      </c>
      <c r="CB66" s="12" t="e">
        <f t="shared" ref="CB66:CG66" si="92">AVERAGEIF($A$4:$A$58,$A66,CB$4:CB$58)</f>
        <v>#DIV/0!</v>
      </c>
      <c r="CC66" s="12" t="e">
        <f t="shared" si="92"/>
        <v>#DIV/0!</v>
      </c>
      <c r="CD66" s="12" t="e">
        <f t="shared" si="92"/>
        <v>#DIV/0!</v>
      </c>
      <c r="CE66" s="12" t="e">
        <f t="shared" si="92"/>
        <v>#DIV/0!</v>
      </c>
      <c r="CF66" s="12" t="e">
        <f t="shared" si="92"/>
        <v>#DIV/0!</v>
      </c>
      <c r="CG66" s="160" t="e">
        <f t="shared" si="92"/>
        <v>#DIV/0!</v>
      </c>
      <c r="CH66" s="1" t="s">
        <v>233</v>
      </c>
      <c r="CI66" s="12" t="e">
        <f t="shared" ref="CI66:CN66" si="93">AVERAGEIF($A$4:$A$58,$A66,CI$4:CI$58)</f>
        <v>#DIV/0!</v>
      </c>
      <c r="CJ66" s="12" t="e">
        <f t="shared" si="93"/>
        <v>#DIV/0!</v>
      </c>
      <c r="CK66" s="12" t="e">
        <f t="shared" si="93"/>
        <v>#DIV/0!</v>
      </c>
      <c r="CL66" s="12" t="e">
        <f t="shared" si="93"/>
        <v>#DIV/0!</v>
      </c>
      <c r="CM66" s="12" t="e">
        <f t="shared" si="93"/>
        <v>#DIV/0!</v>
      </c>
      <c r="CN66" s="160" t="e">
        <f t="shared" si="93"/>
        <v>#DIV/0!</v>
      </c>
      <c r="CO66" s="1" t="s">
        <v>233</v>
      </c>
      <c r="CP66" s="12" t="e">
        <f t="shared" ref="CP66:CQ66" si="94">AVERAGEIF($A$4:$A$58,$A66,CP$4:CP$58)</f>
        <v>#DIV/0!</v>
      </c>
      <c r="CQ66" s="160" t="e">
        <f t="shared" si="94"/>
        <v>#DIV/0!</v>
      </c>
      <c r="CR66" s="1" t="s">
        <v>233</v>
      </c>
      <c r="CS66" s="12" t="e">
        <f t="shared" ref="CS66:CT66" si="95">AVERAGEIF($A$4:$A$58,$A66,CS$4:CS$58)</f>
        <v>#DIV/0!</v>
      </c>
      <c r="CT66" s="160" t="e">
        <f t="shared" si="95"/>
        <v>#DIV/0!</v>
      </c>
      <c r="CU66" s="1" t="s">
        <v>233</v>
      </c>
      <c r="CV66" s="12" t="e">
        <f t="shared" ref="CV66:CY66" si="96">AVERAGEIF($A$4:$A$58,$A66,CV$4:CV$58)</f>
        <v>#DIV/0!</v>
      </c>
      <c r="CW66" s="12" t="e">
        <f t="shared" si="96"/>
        <v>#DIV/0!</v>
      </c>
      <c r="CX66" s="12" t="e">
        <f t="shared" si="96"/>
        <v>#DIV/0!</v>
      </c>
      <c r="CY66" s="160" t="e">
        <f t="shared" si="96"/>
        <v>#DIV/0!</v>
      </c>
      <c r="CZ66" s="1" t="s">
        <v>233</v>
      </c>
      <c r="DA66" s="12" t="e">
        <f t="shared" ref="DA66:DC66" si="97">AVERAGEIF($A$4:$A$58,$A66,DA$4:DA$58)</f>
        <v>#DIV/0!</v>
      </c>
      <c r="DB66" s="12" t="e">
        <f t="shared" si="97"/>
        <v>#DIV/0!</v>
      </c>
      <c r="DC66" s="160" t="e">
        <f t="shared" si="97"/>
        <v>#DIV/0!</v>
      </c>
      <c r="DD66" s="1" t="s">
        <v>233</v>
      </c>
      <c r="DE66" s="12" t="e">
        <f t="shared" ref="DE66:DI66" si="98">AVERAGEIF($A$4:$A$58,$A66,DE$4:DE$58)</f>
        <v>#DIV/0!</v>
      </c>
      <c r="DF66" s="12" t="e">
        <f t="shared" si="98"/>
        <v>#DIV/0!</v>
      </c>
      <c r="DG66" s="12" t="e">
        <f t="shared" si="98"/>
        <v>#DIV/0!</v>
      </c>
      <c r="DH66" s="12" t="e">
        <f t="shared" si="98"/>
        <v>#DIV/0!</v>
      </c>
      <c r="DI66" s="160" t="e">
        <f t="shared" si="98"/>
        <v>#DIV/0!</v>
      </c>
      <c r="DJ66" s="1" t="s">
        <v>233</v>
      </c>
      <c r="DK66" s="12" t="e">
        <f t="shared" ref="DK66:DN66" si="99">AVERAGEIF($A$4:$A$58,$A66,DK$4:DK$58)</f>
        <v>#DIV/0!</v>
      </c>
      <c r="DL66" s="12" t="e">
        <f t="shared" si="99"/>
        <v>#DIV/0!</v>
      </c>
      <c r="DM66" s="12" t="e">
        <f t="shared" si="99"/>
        <v>#DIV/0!</v>
      </c>
      <c r="DN66" s="160" t="e">
        <f t="shared" si="99"/>
        <v>#DIV/0!</v>
      </c>
      <c r="DO66" s="1" t="s">
        <v>233</v>
      </c>
      <c r="DP66" s="12" t="e">
        <f t="shared" ref="DP66:DQ66" si="100">AVERAGEIF($A$4:$A$58,$A66,DP$4:DP$58)</f>
        <v>#DIV/0!</v>
      </c>
      <c r="DQ66" s="160" t="e">
        <f t="shared" si="100"/>
        <v>#DIV/0!</v>
      </c>
      <c r="DR66" s="160"/>
      <c r="DS66" s="160" t="e">
        <f t="shared" si="20"/>
        <v>#DIV/0!</v>
      </c>
    </row>
    <row r="67" spans="1:123" ht="15.75" customHeight="1" x14ac:dyDescent="0.2">
      <c r="A67" s="1" t="s">
        <v>248</v>
      </c>
      <c r="B67" s="1" t="s">
        <v>248</v>
      </c>
      <c r="C67" s="368" t="e">
        <f t="shared" ref="C67:F67" si="101">AVERAGEIF($A$4:$A$58,$A67,C$4:C$58)</f>
        <v>#DIV/0!</v>
      </c>
      <c r="D67" s="369" t="e">
        <f t="shared" si="101"/>
        <v>#DIV/0!</v>
      </c>
      <c r="E67" s="369" t="e">
        <f t="shared" si="101"/>
        <v>#DIV/0!</v>
      </c>
      <c r="F67" s="370" t="e">
        <f t="shared" si="101"/>
        <v>#DIV/0!</v>
      </c>
      <c r="G67" s="1" t="s">
        <v>248</v>
      </c>
      <c r="H67" s="369" t="e">
        <f t="shared" ref="H67:O67" si="102">AVERAGEIF($A$4:$A$58,$A67,H$4:H$58)</f>
        <v>#DIV/0!</v>
      </c>
      <c r="I67" s="369" t="e">
        <f t="shared" si="102"/>
        <v>#DIV/0!</v>
      </c>
      <c r="J67" s="369" t="e">
        <f t="shared" si="102"/>
        <v>#DIV/0!</v>
      </c>
      <c r="K67" s="369" t="e">
        <f t="shared" si="102"/>
        <v>#DIV/0!</v>
      </c>
      <c r="L67" s="369" t="e">
        <f t="shared" si="102"/>
        <v>#DIV/0!</v>
      </c>
      <c r="M67" s="369" t="e">
        <f t="shared" si="102"/>
        <v>#DIV/0!</v>
      </c>
      <c r="N67" s="369" t="e">
        <f t="shared" si="102"/>
        <v>#DIV/0!</v>
      </c>
      <c r="O67" s="370" t="e">
        <f t="shared" si="102"/>
        <v>#DIV/0!</v>
      </c>
      <c r="P67" s="1" t="s">
        <v>248</v>
      </c>
      <c r="Q67" s="369" t="e">
        <f t="shared" ref="Q67:Z67" si="103">AVERAGEIF($A$4:$A$58,$A67,Q$4:Q$58)</f>
        <v>#DIV/0!</v>
      </c>
      <c r="R67" s="369" t="e">
        <f t="shared" si="103"/>
        <v>#DIV/0!</v>
      </c>
      <c r="S67" s="369" t="e">
        <f t="shared" si="103"/>
        <v>#DIV/0!</v>
      </c>
      <c r="T67" s="369" t="e">
        <f t="shared" si="103"/>
        <v>#DIV/0!</v>
      </c>
      <c r="U67" s="369" t="e">
        <f t="shared" si="103"/>
        <v>#DIV/0!</v>
      </c>
      <c r="V67" s="369" t="e">
        <f t="shared" si="103"/>
        <v>#DIV/0!</v>
      </c>
      <c r="W67" s="369" t="e">
        <f t="shared" si="103"/>
        <v>#DIV/0!</v>
      </c>
      <c r="X67" s="369" t="e">
        <f t="shared" si="103"/>
        <v>#DIV/0!</v>
      </c>
      <c r="Y67" s="369" t="e">
        <f t="shared" si="103"/>
        <v>#DIV/0!</v>
      </c>
      <c r="Z67" s="370" t="e">
        <f t="shared" si="103"/>
        <v>#DIV/0!</v>
      </c>
      <c r="AA67" s="1" t="s">
        <v>248</v>
      </c>
      <c r="AB67" s="369" t="e">
        <f t="shared" ref="AB67:AG67" si="104">AVERAGEIF($A$4:$A$58,$A67,AB$4:AB$58)</f>
        <v>#DIV/0!</v>
      </c>
      <c r="AC67" s="369" t="e">
        <f t="shared" si="104"/>
        <v>#DIV/0!</v>
      </c>
      <c r="AD67" s="369" t="e">
        <f t="shared" si="104"/>
        <v>#DIV/0!</v>
      </c>
      <c r="AE67" s="369" t="e">
        <f t="shared" si="104"/>
        <v>#DIV/0!</v>
      </c>
      <c r="AF67" s="369" t="e">
        <f t="shared" si="104"/>
        <v>#DIV/0!</v>
      </c>
      <c r="AG67" s="370" t="e">
        <f t="shared" si="104"/>
        <v>#DIV/0!</v>
      </c>
      <c r="AH67" s="1" t="s">
        <v>248</v>
      </c>
      <c r="AI67" s="369" t="e">
        <f t="shared" ref="AI67:AP67" si="105">AVERAGEIF($A$4:$A$58,$A67,AI$4:AI$58)</f>
        <v>#DIV/0!</v>
      </c>
      <c r="AJ67" s="369" t="e">
        <f t="shared" si="105"/>
        <v>#DIV/0!</v>
      </c>
      <c r="AK67" s="369" t="e">
        <f t="shared" si="105"/>
        <v>#DIV/0!</v>
      </c>
      <c r="AL67" s="369" t="e">
        <f t="shared" si="105"/>
        <v>#DIV/0!</v>
      </c>
      <c r="AM67" s="369" t="e">
        <f t="shared" si="105"/>
        <v>#DIV/0!</v>
      </c>
      <c r="AN67" s="369" t="e">
        <f t="shared" si="105"/>
        <v>#DIV/0!</v>
      </c>
      <c r="AO67" s="369" t="e">
        <f t="shared" si="105"/>
        <v>#DIV/0!</v>
      </c>
      <c r="AP67" s="370" t="e">
        <f t="shared" si="105"/>
        <v>#DIV/0!</v>
      </c>
      <c r="AQ67" s="1" t="s">
        <v>248</v>
      </c>
      <c r="AR67" s="369" t="e">
        <f t="shared" ref="AR67:AU67" si="106">AVERAGEIF($A$4:$A$58,$A67,AR$4:AR$58)</f>
        <v>#DIV/0!</v>
      </c>
      <c r="AS67" s="369" t="e">
        <f t="shared" si="106"/>
        <v>#DIV/0!</v>
      </c>
      <c r="AT67" s="369" t="e">
        <f t="shared" si="106"/>
        <v>#DIV/0!</v>
      </c>
      <c r="AU67" s="370" t="e">
        <f t="shared" si="106"/>
        <v>#DIV/0!</v>
      </c>
      <c r="AV67" s="1" t="s">
        <v>248</v>
      </c>
      <c r="AW67" s="369" t="e">
        <f t="shared" ref="AW67:BC67" si="107">AVERAGEIF($A$4:$A$58,$A67,AW$4:AW$58)</f>
        <v>#DIV/0!</v>
      </c>
      <c r="AX67" s="369" t="e">
        <f t="shared" si="107"/>
        <v>#DIV/0!</v>
      </c>
      <c r="AY67" s="369" t="e">
        <f t="shared" si="107"/>
        <v>#DIV/0!</v>
      </c>
      <c r="AZ67" s="369" t="e">
        <f t="shared" si="107"/>
        <v>#DIV/0!</v>
      </c>
      <c r="BA67" s="369" t="e">
        <f t="shared" si="107"/>
        <v>#DIV/0!</v>
      </c>
      <c r="BB67" s="369" t="e">
        <f t="shared" si="107"/>
        <v>#DIV/0!</v>
      </c>
      <c r="BC67" s="370" t="e">
        <f t="shared" si="107"/>
        <v>#DIV/0!</v>
      </c>
      <c r="BD67" s="1" t="s">
        <v>248</v>
      </c>
      <c r="BE67" s="369" t="e">
        <f t="shared" ref="BE67:BI67" si="108">AVERAGEIF($A$4:$A$58,$A67,BE$4:BE$58)</f>
        <v>#DIV/0!</v>
      </c>
      <c r="BF67" s="369" t="e">
        <f t="shared" si="108"/>
        <v>#DIV/0!</v>
      </c>
      <c r="BG67" s="369" t="e">
        <f t="shared" si="108"/>
        <v>#DIV/0!</v>
      </c>
      <c r="BH67" s="369" t="e">
        <f t="shared" si="108"/>
        <v>#DIV/0!</v>
      </c>
      <c r="BI67" s="370" t="e">
        <f t="shared" si="108"/>
        <v>#DIV/0!</v>
      </c>
      <c r="BJ67" s="1" t="s">
        <v>248</v>
      </c>
      <c r="BK67" s="369" t="e">
        <f t="shared" ref="BK67:BO67" si="109">AVERAGEIF($A$4:$A$58,$A67,BK$4:BK$58)</f>
        <v>#DIV/0!</v>
      </c>
      <c r="BL67" s="369" t="e">
        <f t="shared" si="109"/>
        <v>#DIV/0!</v>
      </c>
      <c r="BM67" s="369" t="e">
        <f t="shared" si="109"/>
        <v>#DIV/0!</v>
      </c>
      <c r="BN67" s="369" t="e">
        <f t="shared" si="109"/>
        <v>#DIV/0!</v>
      </c>
      <c r="BO67" s="370" t="e">
        <f t="shared" si="109"/>
        <v>#DIV/0!</v>
      </c>
      <c r="BP67" s="1" t="s">
        <v>248</v>
      </c>
      <c r="BQ67" s="369" t="e">
        <f t="shared" ref="BQ67:BS67" si="110">AVERAGEIF($A$4:$A$58,$A67,BQ$4:BQ$58)</f>
        <v>#DIV/0!</v>
      </c>
      <c r="BR67" s="369" t="e">
        <f t="shared" si="110"/>
        <v>#DIV/0!</v>
      </c>
      <c r="BS67" s="370" t="e">
        <f t="shared" si="110"/>
        <v>#DIV/0!</v>
      </c>
      <c r="BT67" s="1" t="s">
        <v>248</v>
      </c>
      <c r="BU67" s="369" t="e">
        <f t="shared" ref="BU67:BZ67" si="111">AVERAGEIF($A$4:$A$58,$A67,BU$4:BU$58)</f>
        <v>#DIV/0!</v>
      </c>
      <c r="BV67" s="369" t="e">
        <f t="shared" si="111"/>
        <v>#DIV/0!</v>
      </c>
      <c r="BW67" s="369" t="e">
        <f t="shared" si="111"/>
        <v>#DIV/0!</v>
      </c>
      <c r="BX67" s="369" t="e">
        <f t="shared" si="111"/>
        <v>#DIV/0!</v>
      </c>
      <c r="BY67" s="369" t="e">
        <f t="shared" si="111"/>
        <v>#DIV/0!</v>
      </c>
      <c r="BZ67" s="370" t="e">
        <f t="shared" si="111"/>
        <v>#DIV/0!</v>
      </c>
      <c r="CA67" s="1" t="s">
        <v>248</v>
      </c>
      <c r="CB67" s="369" t="e">
        <f t="shared" ref="CB67:CG67" si="112">AVERAGEIF($A$4:$A$58,$A67,CB$4:CB$58)</f>
        <v>#DIV/0!</v>
      </c>
      <c r="CC67" s="369" t="e">
        <f t="shared" si="112"/>
        <v>#DIV/0!</v>
      </c>
      <c r="CD67" s="369" t="e">
        <f t="shared" si="112"/>
        <v>#DIV/0!</v>
      </c>
      <c r="CE67" s="369" t="e">
        <f t="shared" si="112"/>
        <v>#DIV/0!</v>
      </c>
      <c r="CF67" s="369" t="e">
        <f t="shared" si="112"/>
        <v>#DIV/0!</v>
      </c>
      <c r="CG67" s="370" t="e">
        <f t="shared" si="112"/>
        <v>#DIV/0!</v>
      </c>
      <c r="CH67" s="1" t="s">
        <v>248</v>
      </c>
      <c r="CI67" s="369" t="e">
        <f t="shared" ref="CI67:CN67" si="113">AVERAGEIF($A$4:$A$58,$A67,CI$4:CI$58)</f>
        <v>#DIV/0!</v>
      </c>
      <c r="CJ67" s="369" t="e">
        <f t="shared" si="113"/>
        <v>#DIV/0!</v>
      </c>
      <c r="CK67" s="369" t="e">
        <f t="shared" si="113"/>
        <v>#DIV/0!</v>
      </c>
      <c r="CL67" s="369" t="e">
        <f t="shared" si="113"/>
        <v>#DIV/0!</v>
      </c>
      <c r="CM67" s="369" t="e">
        <f t="shared" si="113"/>
        <v>#DIV/0!</v>
      </c>
      <c r="CN67" s="370" t="e">
        <f t="shared" si="113"/>
        <v>#DIV/0!</v>
      </c>
      <c r="CO67" s="1" t="s">
        <v>248</v>
      </c>
      <c r="CP67" s="369" t="e">
        <f t="shared" ref="CP67:CQ67" si="114">AVERAGEIF($A$4:$A$58,$A67,CP$4:CP$58)</f>
        <v>#DIV/0!</v>
      </c>
      <c r="CQ67" s="370" t="e">
        <f t="shared" si="114"/>
        <v>#DIV/0!</v>
      </c>
      <c r="CR67" s="1" t="s">
        <v>248</v>
      </c>
      <c r="CS67" s="369" t="e">
        <f t="shared" ref="CS67:CT67" si="115">AVERAGEIF($A$4:$A$58,$A67,CS$4:CS$58)</f>
        <v>#DIV/0!</v>
      </c>
      <c r="CT67" s="370" t="e">
        <f t="shared" si="115"/>
        <v>#DIV/0!</v>
      </c>
      <c r="CU67" s="1" t="s">
        <v>248</v>
      </c>
      <c r="CV67" s="369" t="e">
        <f t="shared" ref="CV67:CY67" si="116">AVERAGEIF($A$4:$A$58,$A67,CV$4:CV$58)</f>
        <v>#DIV/0!</v>
      </c>
      <c r="CW67" s="369" t="e">
        <f t="shared" si="116"/>
        <v>#DIV/0!</v>
      </c>
      <c r="CX67" s="369" t="e">
        <f t="shared" si="116"/>
        <v>#DIV/0!</v>
      </c>
      <c r="CY67" s="370" t="e">
        <f t="shared" si="116"/>
        <v>#DIV/0!</v>
      </c>
      <c r="CZ67" s="1" t="s">
        <v>248</v>
      </c>
      <c r="DA67" s="369" t="e">
        <f t="shared" ref="DA67:DC67" si="117">AVERAGEIF($A$4:$A$58,$A67,DA$4:DA$58)</f>
        <v>#DIV/0!</v>
      </c>
      <c r="DB67" s="369" t="e">
        <f t="shared" si="117"/>
        <v>#DIV/0!</v>
      </c>
      <c r="DC67" s="370" t="e">
        <f t="shared" si="117"/>
        <v>#DIV/0!</v>
      </c>
      <c r="DD67" s="1" t="s">
        <v>248</v>
      </c>
      <c r="DE67" s="369" t="e">
        <f t="shared" ref="DE67:DI67" si="118">AVERAGEIF($A$4:$A$58,$A67,DE$4:DE$58)</f>
        <v>#DIV/0!</v>
      </c>
      <c r="DF67" s="369" t="e">
        <f t="shared" si="118"/>
        <v>#DIV/0!</v>
      </c>
      <c r="DG67" s="369" t="e">
        <f t="shared" si="118"/>
        <v>#DIV/0!</v>
      </c>
      <c r="DH67" s="369" t="e">
        <f t="shared" si="118"/>
        <v>#DIV/0!</v>
      </c>
      <c r="DI67" s="370" t="e">
        <f t="shared" si="118"/>
        <v>#DIV/0!</v>
      </c>
      <c r="DJ67" s="1" t="s">
        <v>248</v>
      </c>
      <c r="DK67" s="369" t="e">
        <f t="shared" ref="DK67:DN67" si="119">AVERAGEIF($A$4:$A$58,$A67,DK$4:DK$58)</f>
        <v>#DIV/0!</v>
      </c>
      <c r="DL67" s="369" t="e">
        <f t="shared" si="119"/>
        <v>#DIV/0!</v>
      </c>
      <c r="DM67" s="369" t="e">
        <f t="shared" si="119"/>
        <v>#DIV/0!</v>
      </c>
      <c r="DN67" s="370" t="e">
        <f t="shared" si="119"/>
        <v>#DIV/0!</v>
      </c>
      <c r="DO67" s="1" t="s">
        <v>248</v>
      </c>
      <c r="DP67" s="369" t="e">
        <f t="shared" ref="DP67:DQ67" si="120">AVERAGEIF($A$4:$A$58,$A67,DP$4:DP$58)</f>
        <v>#DIV/0!</v>
      </c>
      <c r="DQ67" s="160" t="e">
        <f t="shared" si="120"/>
        <v>#DIV/0!</v>
      </c>
      <c r="DR67" s="160"/>
      <c r="DS67" s="160" t="e">
        <f t="shared" si="20"/>
        <v>#DIV/0!</v>
      </c>
    </row>
    <row r="68" spans="1:123" ht="15.75" customHeight="1" x14ac:dyDescent="0.2">
      <c r="Y68" s="12"/>
    </row>
    <row r="69" spans="1:123" ht="15.75" customHeight="1" x14ac:dyDescent="0.2">
      <c r="Y69" s="12"/>
    </row>
    <row r="70" spans="1:123" ht="15.75" customHeight="1" x14ac:dyDescent="0.2">
      <c r="B70" s="20"/>
      <c r="Y70" s="12"/>
    </row>
    <row r="71" spans="1:123" ht="15.75" customHeight="1" x14ac:dyDescent="0.2">
      <c r="Y71" s="12"/>
    </row>
    <row r="72" spans="1:123" ht="15.75" customHeight="1" x14ac:dyDescent="0.2">
      <c r="B72" s="1"/>
      <c r="C72" s="12"/>
      <c r="D72" s="12"/>
      <c r="E72" s="12"/>
      <c r="F72" s="12"/>
      <c r="G72" s="12"/>
      <c r="H72" s="12"/>
      <c r="I72" s="12"/>
      <c r="J72" s="12"/>
      <c r="K72" s="12"/>
      <c r="L72" s="12"/>
      <c r="Y72" s="12"/>
    </row>
    <row r="73" spans="1:123" ht="15.75" customHeight="1" x14ac:dyDescent="0.2">
      <c r="B73" s="1"/>
      <c r="C73" s="12"/>
      <c r="D73" s="12"/>
      <c r="E73" s="12"/>
      <c r="F73" s="12"/>
      <c r="G73" s="12"/>
      <c r="H73" s="12"/>
      <c r="I73" s="12"/>
      <c r="J73" s="12"/>
      <c r="K73" s="12"/>
      <c r="L73" s="12"/>
      <c r="Y73" s="12"/>
    </row>
    <row r="74" spans="1:123" ht="15.75" customHeight="1" x14ac:dyDescent="0.2">
      <c r="B74" s="1"/>
      <c r="C74" s="12"/>
      <c r="D74" s="12"/>
      <c r="E74" s="12"/>
      <c r="F74" s="12"/>
      <c r="G74" s="12"/>
      <c r="H74" s="12"/>
      <c r="I74" s="12"/>
      <c r="J74" s="12"/>
      <c r="K74" s="12"/>
      <c r="L74" s="12"/>
      <c r="Y74" s="12"/>
    </row>
    <row r="75" spans="1:123" ht="15.75" customHeight="1" x14ac:dyDescent="0.2">
      <c r="B75" s="1"/>
      <c r="C75" s="12"/>
      <c r="D75" s="12"/>
      <c r="E75" s="12"/>
      <c r="F75" s="12"/>
      <c r="G75" s="12"/>
      <c r="H75" s="12"/>
      <c r="I75" s="12"/>
      <c r="J75" s="12"/>
      <c r="K75" s="12"/>
      <c r="L75" s="12"/>
      <c r="Y75" s="12"/>
    </row>
    <row r="76" spans="1:123" ht="15.75" customHeight="1" x14ac:dyDescent="0.2">
      <c r="B76" s="1"/>
      <c r="C76" s="12"/>
      <c r="D76" s="12"/>
      <c r="E76" s="12"/>
      <c r="F76" s="12"/>
      <c r="G76" s="12"/>
      <c r="H76" s="12"/>
      <c r="I76" s="12"/>
      <c r="J76" s="12"/>
      <c r="K76" s="12"/>
      <c r="L76" s="12"/>
      <c r="Y76" s="12"/>
    </row>
    <row r="77" spans="1:123" ht="15.75" customHeight="1" x14ac:dyDescent="0.2">
      <c r="B77" s="1"/>
      <c r="C77" s="12"/>
      <c r="D77" s="12"/>
      <c r="E77" s="12"/>
      <c r="F77" s="12"/>
      <c r="G77" s="12"/>
      <c r="H77" s="12"/>
      <c r="I77" s="12"/>
      <c r="J77" s="12"/>
      <c r="K77" s="12"/>
      <c r="L77" s="12"/>
      <c r="Y77" s="12"/>
    </row>
    <row r="78" spans="1:123" ht="15.75" customHeight="1" x14ac:dyDescent="0.2">
      <c r="Y78" s="12"/>
    </row>
    <row r="79" spans="1:123" ht="15.75" customHeight="1" x14ac:dyDescent="0.2">
      <c r="Y79" s="12"/>
    </row>
    <row r="80" spans="1:123" ht="15.75" customHeight="1" x14ac:dyDescent="0.2">
      <c r="Y80" s="12"/>
    </row>
    <row r="81" spans="25:25" ht="15.75" customHeight="1" x14ac:dyDescent="0.2">
      <c r="Y81" s="12"/>
    </row>
    <row r="82" spans="25:25" ht="15.75" customHeight="1" x14ac:dyDescent="0.2">
      <c r="Y82" s="12"/>
    </row>
    <row r="83" spans="25:25" ht="15.75" customHeight="1" x14ac:dyDescent="0.2">
      <c r="Y83" s="12"/>
    </row>
    <row r="84" spans="25:25" ht="15.75" customHeight="1" x14ac:dyDescent="0.2">
      <c r="Y84" s="12"/>
    </row>
    <row r="85" spans="25:25" ht="15.75" customHeight="1" x14ac:dyDescent="0.2">
      <c r="Y85" s="12"/>
    </row>
    <row r="86" spans="25:25" ht="15.75" customHeight="1" x14ac:dyDescent="0.2">
      <c r="Y86" s="12"/>
    </row>
    <row r="87" spans="25:25" ht="15.75" customHeight="1" x14ac:dyDescent="0.2">
      <c r="Y87" s="12"/>
    </row>
    <row r="88" spans="25:25" ht="15.75" customHeight="1" x14ac:dyDescent="0.2">
      <c r="Y88" s="12"/>
    </row>
    <row r="89" spans="25:25" ht="15.75" customHeight="1" x14ac:dyDescent="0.2">
      <c r="Y89" s="12"/>
    </row>
    <row r="90" spans="25:25" ht="15.75" customHeight="1" x14ac:dyDescent="0.2">
      <c r="Y90" s="12"/>
    </row>
    <row r="91" spans="25:25" ht="15.75" customHeight="1" x14ac:dyDescent="0.2">
      <c r="Y91" s="12"/>
    </row>
    <row r="92" spans="25:25" ht="15.75" customHeight="1" x14ac:dyDescent="0.2">
      <c r="Y92" s="12"/>
    </row>
    <row r="93" spans="25:25" ht="15.75" customHeight="1" x14ac:dyDescent="0.2">
      <c r="Y93" s="12"/>
    </row>
    <row r="94" spans="25:25" ht="15.75" customHeight="1" x14ac:dyDescent="0.2">
      <c r="Y94" s="12"/>
    </row>
    <row r="95" spans="25:25" ht="15.75" customHeight="1" x14ac:dyDescent="0.2">
      <c r="Y95" s="12"/>
    </row>
    <row r="96" spans="25:25" ht="15.75" customHeight="1" x14ac:dyDescent="0.2">
      <c r="Y96" s="12"/>
    </row>
    <row r="97" spans="25:25" ht="15.75" customHeight="1" x14ac:dyDescent="0.2">
      <c r="Y97" s="12"/>
    </row>
    <row r="98" spans="25:25" ht="15.75" customHeight="1" x14ac:dyDescent="0.2">
      <c r="Y98" s="12"/>
    </row>
    <row r="99" spans="25:25" ht="15.75" customHeight="1" x14ac:dyDescent="0.2">
      <c r="Y99" s="12"/>
    </row>
    <row r="100" spans="25:25" ht="15.75" customHeight="1" x14ac:dyDescent="0.2">
      <c r="Y100" s="12"/>
    </row>
    <row r="101" spans="25:25" ht="15.75" customHeight="1" x14ac:dyDescent="0.2">
      <c r="Y101" s="12"/>
    </row>
    <row r="102" spans="25:25" ht="15.75" customHeight="1" x14ac:dyDescent="0.2">
      <c r="Y102" s="12"/>
    </row>
    <row r="103" spans="25:25" ht="15.75" customHeight="1" x14ac:dyDescent="0.2">
      <c r="Y103" s="12"/>
    </row>
    <row r="104" spans="25:25" ht="15.75" customHeight="1" x14ac:dyDescent="0.2">
      <c r="Y104" s="12"/>
    </row>
    <row r="105" spans="25:25" ht="15.75" customHeight="1" x14ac:dyDescent="0.2">
      <c r="Y105" s="12"/>
    </row>
    <row r="106" spans="25:25" ht="15.75" customHeight="1" x14ac:dyDescent="0.2">
      <c r="Y106" s="12"/>
    </row>
    <row r="107" spans="25:25" ht="15.75" customHeight="1" x14ac:dyDescent="0.2">
      <c r="Y107" s="12"/>
    </row>
    <row r="108" spans="25:25" ht="15.75" customHeight="1" x14ac:dyDescent="0.2">
      <c r="Y108" s="12"/>
    </row>
    <row r="109" spans="25:25" ht="15.75" customHeight="1" x14ac:dyDescent="0.2">
      <c r="Y109" s="12"/>
    </row>
    <row r="110" spans="25:25" ht="15.75" customHeight="1" x14ac:dyDescent="0.2">
      <c r="Y110" s="12"/>
    </row>
    <row r="111" spans="25:25" ht="15.75" customHeight="1" x14ac:dyDescent="0.2">
      <c r="Y111" s="12"/>
    </row>
    <row r="112" spans="25:25" ht="15.75" customHeight="1" x14ac:dyDescent="0.2">
      <c r="Y112" s="12"/>
    </row>
    <row r="113" spans="25:25" ht="15.75" customHeight="1" x14ac:dyDescent="0.2">
      <c r="Y113" s="12"/>
    </row>
    <row r="114" spans="25:25" ht="15.75" customHeight="1" x14ac:dyDescent="0.2">
      <c r="Y114" s="12"/>
    </row>
    <row r="115" spans="25:25" ht="15.75" customHeight="1" x14ac:dyDescent="0.2">
      <c r="Y115" s="12"/>
    </row>
    <row r="116" spans="25:25" ht="15.75" customHeight="1" x14ac:dyDescent="0.2">
      <c r="Y116" s="12"/>
    </row>
    <row r="117" spans="25:25" ht="15.75" customHeight="1" x14ac:dyDescent="0.2">
      <c r="Y117" s="12"/>
    </row>
    <row r="118" spans="25:25" ht="15.75" customHeight="1" x14ac:dyDescent="0.2">
      <c r="Y118" s="12"/>
    </row>
    <row r="119" spans="25:25" ht="15.75" customHeight="1" x14ac:dyDescent="0.2">
      <c r="Y119" s="12"/>
    </row>
    <row r="120" spans="25:25" ht="15.75" customHeight="1" x14ac:dyDescent="0.2">
      <c r="Y120" s="12"/>
    </row>
    <row r="121" spans="25:25" ht="15.75" customHeight="1" x14ac:dyDescent="0.2">
      <c r="Y121" s="12"/>
    </row>
    <row r="122" spans="25:25" ht="15.75" customHeight="1" x14ac:dyDescent="0.2">
      <c r="Y122" s="12"/>
    </row>
    <row r="123" spans="25:25" ht="15.75" customHeight="1" x14ac:dyDescent="0.2">
      <c r="Y123" s="12"/>
    </row>
    <row r="124" spans="25:25" ht="15.75" customHeight="1" x14ac:dyDescent="0.2">
      <c r="Y124" s="12"/>
    </row>
    <row r="125" spans="25:25" ht="15.75" customHeight="1" x14ac:dyDescent="0.2">
      <c r="Y125" s="12"/>
    </row>
    <row r="126" spans="25:25" ht="15.75" customHeight="1" x14ac:dyDescent="0.2">
      <c r="Y126" s="12"/>
    </row>
    <row r="127" spans="25:25" ht="15.75" customHeight="1" x14ac:dyDescent="0.2">
      <c r="Y127" s="12"/>
    </row>
    <row r="128" spans="25:25" ht="15.75" customHeight="1" x14ac:dyDescent="0.2">
      <c r="Y128" s="12"/>
    </row>
    <row r="129" spans="25:25" ht="15.75" customHeight="1" x14ac:dyDescent="0.2">
      <c r="Y129" s="12"/>
    </row>
    <row r="130" spans="25:25" ht="15.75" customHeight="1" x14ac:dyDescent="0.2">
      <c r="Y130" s="12"/>
    </row>
    <row r="131" spans="25:25" ht="15.75" customHeight="1" x14ac:dyDescent="0.2">
      <c r="Y131" s="12"/>
    </row>
    <row r="132" spans="25:25" ht="15.75" customHeight="1" x14ac:dyDescent="0.2">
      <c r="Y132" s="12"/>
    </row>
    <row r="133" spans="25:25" ht="15.75" customHeight="1" x14ac:dyDescent="0.2">
      <c r="Y133" s="12"/>
    </row>
    <row r="134" spans="25:25" ht="15.75" customHeight="1" x14ac:dyDescent="0.2">
      <c r="Y134" s="12"/>
    </row>
    <row r="135" spans="25:25" ht="15.75" customHeight="1" x14ac:dyDescent="0.2">
      <c r="Y135" s="12"/>
    </row>
    <row r="136" spans="25:25" ht="15.75" customHeight="1" x14ac:dyDescent="0.2">
      <c r="Y136" s="12"/>
    </row>
    <row r="137" spans="25:25" ht="15.75" customHeight="1" x14ac:dyDescent="0.2">
      <c r="Y137" s="12"/>
    </row>
    <row r="138" spans="25:25" ht="15.75" customHeight="1" x14ac:dyDescent="0.2">
      <c r="Y138" s="12"/>
    </row>
    <row r="139" spans="25:25" ht="15.75" customHeight="1" x14ac:dyDescent="0.2">
      <c r="Y139" s="12"/>
    </row>
    <row r="140" spans="25:25" ht="15.75" customHeight="1" x14ac:dyDescent="0.2">
      <c r="Y140" s="12"/>
    </row>
    <row r="141" spans="25:25" ht="15.75" customHeight="1" x14ac:dyDescent="0.2">
      <c r="Y141" s="12"/>
    </row>
    <row r="142" spans="25:25" ht="15.75" customHeight="1" x14ac:dyDescent="0.2">
      <c r="Y142" s="12"/>
    </row>
    <row r="143" spans="25:25" ht="15.75" customHeight="1" x14ac:dyDescent="0.2">
      <c r="Y143" s="12"/>
    </row>
    <row r="144" spans="25:25" ht="15.75" customHeight="1" x14ac:dyDescent="0.2">
      <c r="Y144" s="12"/>
    </row>
    <row r="145" spans="25:25" ht="15.75" customHeight="1" x14ac:dyDescent="0.2">
      <c r="Y145" s="12"/>
    </row>
    <row r="146" spans="25:25" ht="15.75" customHeight="1" x14ac:dyDescent="0.2">
      <c r="Y146" s="12"/>
    </row>
    <row r="147" spans="25:25" ht="15.75" customHeight="1" x14ac:dyDescent="0.2">
      <c r="Y147" s="12"/>
    </row>
    <row r="148" spans="25:25" ht="15.75" customHeight="1" x14ac:dyDescent="0.2">
      <c r="Y148" s="12"/>
    </row>
    <row r="149" spans="25:25" ht="15.75" customHeight="1" x14ac:dyDescent="0.2">
      <c r="Y149" s="12"/>
    </row>
    <row r="150" spans="25:25" ht="15.75" customHeight="1" x14ac:dyDescent="0.2">
      <c r="Y150" s="12"/>
    </row>
    <row r="151" spans="25:25" ht="15.75" customHeight="1" x14ac:dyDescent="0.2">
      <c r="Y151" s="12"/>
    </row>
    <row r="152" spans="25:25" ht="15.75" customHeight="1" x14ac:dyDescent="0.2">
      <c r="Y152" s="12"/>
    </row>
    <row r="153" spans="25:25" ht="15.75" customHeight="1" x14ac:dyDescent="0.2">
      <c r="Y153" s="12"/>
    </row>
    <row r="154" spans="25:25" ht="15.75" customHeight="1" x14ac:dyDescent="0.2">
      <c r="Y154" s="12"/>
    </row>
    <row r="155" spans="25:25" ht="15.75" customHeight="1" x14ac:dyDescent="0.2">
      <c r="Y155" s="12"/>
    </row>
    <row r="156" spans="25:25" ht="15.75" customHeight="1" x14ac:dyDescent="0.2">
      <c r="Y156" s="12"/>
    </row>
    <row r="157" spans="25:25" ht="15.75" customHeight="1" x14ac:dyDescent="0.2">
      <c r="Y157" s="12"/>
    </row>
    <row r="158" spans="25:25" ht="15.75" customHeight="1" x14ac:dyDescent="0.2">
      <c r="Y158" s="12"/>
    </row>
    <row r="159" spans="25:25" ht="15.75" customHeight="1" x14ac:dyDescent="0.2">
      <c r="Y159" s="12"/>
    </row>
    <row r="160" spans="25:25" ht="15.75" customHeight="1" x14ac:dyDescent="0.2">
      <c r="Y160" s="12"/>
    </row>
    <row r="161" spans="25:25" ht="15.75" customHeight="1" x14ac:dyDescent="0.2">
      <c r="Y161" s="12"/>
    </row>
    <row r="162" spans="25:25" ht="15.75" customHeight="1" x14ac:dyDescent="0.2">
      <c r="Y162" s="12"/>
    </row>
    <row r="163" spans="25:25" ht="15.75" customHeight="1" x14ac:dyDescent="0.2">
      <c r="Y163" s="12"/>
    </row>
    <row r="164" spans="25:25" ht="15.75" customHeight="1" x14ac:dyDescent="0.2">
      <c r="Y164" s="12"/>
    </row>
    <row r="165" spans="25:25" ht="15.75" customHeight="1" x14ac:dyDescent="0.2">
      <c r="Y165" s="12"/>
    </row>
    <row r="166" spans="25:25" ht="15.75" customHeight="1" x14ac:dyDescent="0.2">
      <c r="Y166" s="12"/>
    </row>
    <row r="167" spans="25:25" ht="15.75" customHeight="1" x14ac:dyDescent="0.2">
      <c r="Y167" s="12"/>
    </row>
    <row r="168" spans="25:25" ht="15.75" customHeight="1" x14ac:dyDescent="0.2">
      <c r="Y168" s="12"/>
    </row>
    <row r="169" spans="25:25" ht="15.75" customHeight="1" x14ac:dyDescent="0.2">
      <c r="Y169" s="12"/>
    </row>
    <row r="170" spans="25:25" ht="15.75" customHeight="1" x14ac:dyDescent="0.2">
      <c r="Y170" s="12"/>
    </row>
    <row r="171" spans="25:25" ht="15.75" customHeight="1" x14ac:dyDescent="0.2">
      <c r="Y171" s="12"/>
    </row>
    <row r="172" spans="25:25" ht="15.75" customHeight="1" x14ac:dyDescent="0.2">
      <c r="Y172" s="12"/>
    </row>
    <row r="173" spans="25:25" ht="15.75" customHeight="1" x14ac:dyDescent="0.2">
      <c r="Y173" s="12"/>
    </row>
    <row r="174" spans="25:25" ht="15.75" customHeight="1" x14ac:dyDescent="0.2">
      <c r="Y174" s="12"/>
    </row>
    <row r="175" spans="25:25" ht="15.75" customHeight="1" x14ac:dyDescent="0.2">
      <c r="Y175" s="12"/>
    </row>
    <row r="176" spans="25:25" ht="15.75" customHeight="1" x14ac:dyDescent="0.2">
      <c r="Y176" s="12"/>
    </row>
    <row r="177" spans="25:25" ht="15.75" customHeight="1" x14ac:dyDescent="0.2">
      <c r="Y177" s="12"/>
    </row>
    <row r="178" spans="25:25" ht="15.75" customHeight="1" x14ac:dyDescent="0.2">
      <c r="Y178" s="12"/>
    </row>
    <row r="179" spans="25:25" ht="15.75" customHeight="1" x14ac:dyDescent="0.2">
      <c r="Y179" s="12"/>
    </row>
    <row r="180" spans="25:25" ht="15.75" customHeight="1" x14ac:dyDescent="0.2">
      <c r="Y180" s="12"/>
    </row>
    <row r="181" spans="25:25" ht="15.75" customHeight="1" x14ac:dyDescent="0.2">
      <c r="Y181" s="12"/>
    </row>
    <row r="182" spans="25:25" ht="15.75" customHeight="1" x14ac:dyDescent="0.2">
      <c r="Y182" s="12"/>
    </row>
    <row r="183" spans="25:25" ht="15.75" customHeight="1" x14ac:dyDescent="0.2">
      <c r="Y183" s="12"/>
    </row>
    <row r="184" spans="25:25" ht="15.75" customHeight="1" x14ac:dyDescent="0.2">
      <c r="Y184" s="12"/>
    </row>
    <row r="185" spans="25:25" ht="15.75" customHeight="1" x14ac:dyDescent="0.2">
      <c r="Y185" s="12"/>
    </row>
    <row r="186" spans="25:25" ht="15.75" customHeight="1" x14ac:dyDescent="0.2">
      <c r="Y186" s="12"/>
    </row>
    <row r="187" spans="25:25" ht="15.75" customHeight="1" x14ac:dyDescent="0.2">
      <c r="Y187" s="12"/>
    </row>
    <row r="188" spans="25:25" ht="15.75" customHeight="1" x14ac:dyDescent="0.2">
      <c r="Y188" s="12"/>
    </row>
    <row r="189" spans="25:25" ht="15.75" customHeight="1" x14ac:dyDescent="0.2">
      <c r="Y189" s="12"/>
    </row>
    <row r="190" spans="25:25" ht="15.75" customHeight="1" x14ac:dyDescent="0.2">
      <c r="Y190" s="12"/>
    </row>
    <row r="191" spans="25:25" ht="15.75" customHeight="1" x14ac:dyDescent="0.2">
      <c r="Y191" s="12"/>
    </row>
    <row r="192" spans="25:25" ht="15.75" customHeight="1" x14ac:dyDescent="0.2">
      <c r="Y192" s="12"/>
    </row>
    <row r="193" spans="25:25" ht="15.75" customHeight="1" x14ac:dyDescent="0.2">
      <c r="Y193" s="12"/>
    </row>
    <row r="194" spans="25:25" ht="15.75" customHeight="1" x14ac:dyDescent="0.2">
      <c r="Y194" s="12"/>
    </row>
    <row r="195" spans="25:25" ht="15.75" customHeight="1" x14ac:dyDescent="0.2">
      <c r="Y195" s="12"/>
    </row>
    <row r="196" spans="25:25" ht="15.75" customHeight="1" x14ac:dyDescent="0.2">
      <c r="Y196" s="12"/>
    </row>
    <row r="197" spans="25:25" ht="15.75" customHeight="1" x14ac:dyDescent="0.2">
      <c r="Y197" s="12"/>
    </row>
    <row r="198" spans="25:25" ht="15.75" customHeight="1" x14ac:dyDescent="0.2">
      <c r="Y198" s="12"/>
    </row>
    <row r="199" spans="25:25" ht="15.75" customHeight="1" x14ac:dyDescent="0.2">
      <c r="Y199" s="12"/>
    </row>
    <row r="200" spans="25:25" ht="15.75" customHeight="1" x14ac:dyDescent="0.2">
      <c r="Y200" s="12"/>
    </row>
    <row r="201" spans="25:25" ht="15.75" customHeight="1" x14ac:dyDescent="0.2">
      <c r="Y201" s="12"/>
    </row>
    <row r="202" spans="25:25" ht="15.75" customHeight="1" x14ac:dyDescent="0.2">
      <c r="Y202" s="12"/>
    </row>
    <row r="203" spans="25:25" ht="15.75" customHeight="1" x14ac:dyDescent="0.2">
      <c r="Y203" s="12"/>
    </row>
    <row r="204" spans="25:25" ht="15.75" customHeight="1" x14ac:dyDescent="0.2">
      <c r="Y204" s="12"/>
    </row>
    <row r="205" spans="25:25" ht="15.75" customHeight="1" x14ac:dyDescent="0.2">
      <c r="Y205" s="12"/>
    </row>
    <row r="206" spans="25:25" ht="15.75" customHeight="1" x14ac:dyDescent="0.2">
      <c r="Y206" s="12"/>
    </row>
    <row r="207" spans="25:25" ht="15.75" customHeight="1" x14ac:dyDescent="0.2">
      <c r="Y207" s="12"/>
    </row>
    <row r="208" spans="25:25" ht="15.75" customHeight="1" x14ac:dyDescent="0.2">
      <c r="Y208" s="12"/>
    </row>
    <row r="209" spans="25:25" ht="15.75" customHeight="1" x14ac:dyDescent="0.2">
      <c r="Y209" s="12"/>
    </row>
    <row r="210" spans="25:25" ht="15.75" customHeight="1" x14ac:dyDescent="0.2">
      <c r="Y210" s="12"/>
    </row>
    <row r="211" spans="25:25" ht="15.75" customHeight="1" x14ac:dyDescent="0.2">
      <c r="Y211" s="12"/>
    </row>
    <row r="212" spans="25:25" ht="15.75" customHeight="1" x14ac:dyDescent="0.2">
      <c r="Y212" s="12"/>
    </row>
    <row r="213" spans="25:25" ht="15.75" customHeight="1" x14ac:dyDescent="0.2">
      <c r="Y213" s="12"/>
    </row>
    <row r="214" spans="25:25" ht="15.75" customHeight="1" x14ac:dyDescent="0.2">
      <c r="Y214" s="12"/>
    </row>
    <row r="215" spans="25:25" ht="15.75" customHeight="1" x14ac:dyDescent="0.2">
      <c r="Y215" s="12"/>
    </row>
    <row r="216" spans="25:25" ht="15.75" customHeight="1" x14ac:dyDescent="0.2">
      <c r="Y216" s="12"/>
    </row>
    <row r="217" spans="25:25" ht="15.75" customHeight="1" x14ac:dyDescent="0.2">
      <c r="Y217" s="12"/>
    </row>
    <row r="218" spans="25:25" ht="15.75" customHeight="1" x14ac:dyDescent="0.2">
      <c r="Y218" s="12"/>
    </row>
    <row r="219" spans="25:25" ht="15.75" customHeight="1" x14ac:dyDescent="0.2">
      <c r="Y219" s="12"/>
    </row>
    <row r="220" spans="25:25" ht="15.75" customHeight="1" x14ac:dyDescent="0.2">
      <c r="Y220" s="12"/>
    </row>
    <row r="221" spans="25:25" ht="15.75" customHeight="1" x14ac:dyDescent="0.2">
      <c r="Y221" s="12"/>
    </row>
    <row r="222" spans="25:25" ht="15.75" customHeight="1" x14ac:dyDescent="0.2">
      <c r="Y222" s="12"/>
    </row>
    <row r="223" spans="25:25" ht="15.75" customHeight="1" x14ac:dyDescent="0.2">
      <c r="Y223" s="12"/>
    </row>
    <row r="224" spans="25:25" ht="15.75" customHeight="1" x14ac:dyDescent="0.2">
      <c r="Y224" s="12"/>
    </row>
    <row r="225" spans="25:25" ht="15.75" customHeight="1" x14ac:dyDescent="0.2">
      <c r="Y225" s="12"/>
    </row>
    <row r="226" spans="25:25" ht="15.75" customHeight="1" x14ac:dyDescent="0.2">
      <c r="Y226" s="12"/>
    </row>
    <row r="227" spans="25:25" ht="15.75" customHeight="1" x14ac:dyDescent="0.2">
      <c r="Y227" s="12"/>
    </row>
    <row r="228" spans="25:25" ht="15.75" customHeight="1" x14ac:dyDescent="0.2">
      <c r="Y228" s="12"/>
    </row>
    <row r="229" spans="25:25" ht="15.75" customHeight="1" x14ac:dyDescent="0.2">
      <c r="Y229" s="12"/>
    </row>
    <row r="230" spans="25:25" ht="15.75" customHeight="1" x14ac:dyDescent="0.2">
      <c r="Y230" s="12"/>
    </row>
    <row r="231" spans="25:25" ht="15.75" customHeight="1" x14ac:dyDescent="0.2">
      <c r="Y231" s="12"/>
    </row>
    <row r="232" spans="25:25" ht="15.75" customHeight="1" x14ac:dyDescent="0.2">
      <c r="Y232" s="12"/>
    </row>
    <row r="233" spans="25:25" ht="15.75" customHeight="1" x14ac:dyDescent="0.2">
      <c r="Y233" s="12"/>
    </row>
    <row r="234" spans="25:25" ht="15.75" customHeight="1" x14ac:dyDescent="0.2">
      <c r="Y234" s="12"/>
    </row>
    <row r="235" spans="25:25" ht="15.75" customHeight="1" x14ac:dyDescent="0.2">
      <c r="Y235" s="12"/>
    </row>
    <row r="236" spans="25:25" ht="15.75" customHeight="1" x14ac:dyDescent="0.2">
      <c r="Y236" s="12"/>
    </row>
    <row r="237" spans="25:25" ht="15.75" customHeight="1" x14ac:dyDescent="0.2">
      <c r="Y237" s="12"/>
    </row>
    <row r="238" spans="25:25" ht="15.75" customHeight="1" x14ac:dyDescent="0.2">
      <c r="Y238" s="12"/>
    </row>
    <row r="239" spans="25:25" ht="15.75" customHeight="1" x14ac:dyDescent="0.2">
      <c r="Y239" s="12"/>
    </row>
    <row r="240" spans="25:25" ht="15.75" customHeight="1" x14ac:dyDescent="0.2">
      <c r="Y240" s="12"/>
    </row>
    <row r="241" spans="25:25" ht="15.75" customHeight="1" x14ac:dyDescent="0.2">
      <c r="Y241" s="12"/>
    </row>
    <row r="242" spans="25:25" ht="15.75" customHeight="1" x14ac:dyDescent="0.2">
      <c r="Y242" s="12"/>
    </row>
    <row r="243" spans="25:25" ht="15.75" customHeight="1" x14ac:dyDescent="0.2">
      <c r="Y243" s="12"/>
    </row>
    <row r="244" spans="25:25" ht="15.75" customHeight="1" x14ac:dyDescent="0.2">
      <c r="Y244" s="12"/>
    </row>
    <row r="245" spans="25:25" ht="15.75" customHeight="1" x14ac:dyDescent="0.2">
      <c r="Y245" s="12"/>
    </row>
    <row r="246" spans="25:25" ht="15.75" customHeight="1" x14ac:dyDescent="0.2">
      <c r="Y246" s="12"/>
    </row>
    <row r="247" spans="25:25" ht="15.75" customHeight="1" x14ac:dyDescent="0.2">
      <c r="Y247" s="12"/>
    </row>
    <row r="248" spans="25:25" ht="15.75" customHeight="1" x14ac:dyDescent="0.2">
      <c r="Y248" s="12"/>
    </row>
    <row r="249" spans="25:25" ht="15.75" customHeight="1" x14ac:dyDescent="0.2">
      <c r="Y249" s="12"/>
    </row>
    <row r="250" spans="25:25" ht="15.75" customHeight="1" x14ac:dyDescent="0.2">
      <c r="Y250" s="12"/>
    </row>
    <row r="251" spans="25:25" ht="15.75" customHeight="1" x14ac:dyDescent="0.2">
      <c r="Y251" s="12"/>
    </row>
    <row r="252" spans="25:25" ht="15.75" customHeight="1" x14ac:dyDescent="0.2">
      <c r="Y252" s="12"/>
    </row>
    <row r="253" spans="25:25" ht="15.75" customHeight="1" x14ac:dyDescent="0.2">
      <c r="Y253" s="12"/>
    </row>
    <row r="254" spans="25:25" ht="15.75" customHeight="1" x14ac:dyDescent="0.2">
      <c r="Y254" s="12"/>
    </row>
    <row r="255" spans="25:25" ht="15.75" customHeight="1" x14ac:dyDescent="0.2">
      <c r="Y255" s="12"/>
    </row>
    <row r="256" spans="25:25" ht="15.75" customHeight="1" x14ac:dyDescent="0.2">
      <c r="Y256" s="12"/>
    </row>
    <row r="257" spans="25:25" ht="15.75" customHeight="1" x14ac:dyDescent="0.2">
      <c r="Y257" s="12"/>
    </row>
    <row r="258" spans="25:25" ht="15.75" customHeight="1" x14ac:dyDescent="0.2">
      <c r="Y258" s="12"/>
    </row>
    <row r="259" spans="25:25" ht="15.75" customHeight="1" x14ac:dyDescent="0.2">
      <c r="Y259" s="12"/>
    </row>
    <row r="260" spans="25:25" ht="15.75" customHeight="1" x14ac:dyDescent="0.2">
      <c r="Y260" s="12"/>
    </row>
    <row r="261" spans="25:25" ht="15.75" customHeight="1" x14ac:dyDescent="0.2">
      <c r="Y261" s="12"/>
    </row>
    <row r="262" spans="25:25" ht="15.75" customHeight="1" x14ac:dyDescent="0.2">
      <c r="Y262" s="12"/>
    </row>
    <row r="263" spans="25:25" ht="15.75" customHeight="1" x14ac:dyDescent="0.2">
      <c r="Y263" s="12"/>
    </row>
    <row r="264" spans="25:25" ht="15.75" customHeight="1" x14ac:dyDescent="0.2">
      <c r="Y264" s="12"/>
    </row>
    <row r="265" spans="25:25" ht="15.75" customHeight="1" x14ac:dyDescent="0.2">
      <c r="Y265" s="12"/>
    </row>
    <row r="266" spans="25:25" ht="15.75" customHeight="1" x14ac:dyDescent="0.2">
      <c r="Y266" s="12"/>
    </row>
    <row r="267" spans="25:25" ht="15.75" customHeight="1" x14ac:dyDescent="0.2">
      <c r="Y267" s="12"/>
    </row>
    <row r="268" spans="25:25" ht="15.75" customHeight="1" x14ac:dyDescent="0.2">
      <c r="Y268" s="12"/>
    </row>
    <row r="269" spans="25:25" ht="15.75" customHeight="1" x14ac:dyDescent="0.2">
      <c r="Y269" s="12"/>
    </row>
    <row r="270" spans="25:25" ht="15.75" customHeight="1" x14ac:dyDescent="0.2">
      <c r="Y270" s="12"/>
    </row>
    <row r="271" spans="25:25" ht="15.75" customHeight="1" x14ac:dyDescent="0.2">
      <c r="Y271" s="12"/>
    </row>
    <row r="272" spans="25:25" ht="15.75" customHeight="1" x14ac:dyDescent="0.2">
      <c r="Y272" s="12"/>
    </row>
    <row r="273" spans="25:25" ht="15.75" customHeight="1" x14ac:dyDescent="0.2">
      <c r="Y273" s="12"/>
    </row>
    <row r="274" spans="25:25" ht="15.75" customHeight="1" x14ac:dyDescent="0.2">
      <c r="Y274" s="12"/>
    </row>
    <row r="275" spans="25:25" ht="15.75" customHeight="1" x14ac:dyDescent="0.2">
      <c r="Y275" s="12"/>
    </row>
    <row r="276" spans="25:25" ht="15.75" customHeight="1" x14ac:dyDescent="0.2">
      <c r="Y276" s="12"/>
    </row>
    <row r="277" spans="25:25" ht="15.75" customHeight="1" x14ac:dyDescent="0.2">
      <c r="Y277" s="12"/>
    </row>
    <row r="278" spans="25:25" ht="15.75" customHeight="1" x14ac:dyDescent="0.2">
      <c r="Y278" s="12"/>
    </row>
    <row r="279" spans="25:25" ht="15.75" customHeight="1" x14ac:dyDescent="0.2">
      <c r="Y279" s="12"/>
    </row>
    <row r="280" spans="25:25" ht="15.75" customHeight="1" x14ac:dyDescent="0.2">
      <c r="Y280" s="12"/>
    </row>
    <row r="281" spans="25:25" ht="15.75" customHeight="1" x14ac:dyDescent="0.2">
      <c r="Y281" s="12"/>
    </row>
    <row r="282" spans="25:25" ht="15.75" customHeight="1" x14ac:dyDescent="0.2">
      <c r="Y282" s="12"/>
    </row>
    <row r="283" spans="25:25" ht="15.75" customHeight="1" x14ac:dyDescent="0.2">
      <c r="Y283" s="12"/>
    </row>
    <row r="284" spans="25:25" ht="15.75" customHeight="1" x14ac:dyDescent="0.2">
      <c r="Y284" s="12"/>
    </row>
    <row r="285" spans="25:25" ht="15.75" customHeight="1" x14ac:dyDescent="0.2">
      <c r="Y285" s="12"/>
    </row>
    <row r="286" spans="25:25" ht="15.75" customHeight="1" x14ac:dyDescent="0.2">
      <c r="Y286" s="12"/>
    </row>
    <row r="287" spans="25:25" ht="15.75" customHeight="1" x14ac:dyDescent="0.2">
      <c r="Y287" s="12"/>
    </row>
    <row r="288" spans="25:25" ht="15.75" customHeight="1" x14ac:dyDescent="0.2">
      <c r="Y288" s="12"/>
    </row>
    <row r="289" spans="25:25" ht="15.75" customHeight="1" x14ac:dyDescent="0.2">
      <c r="Y289" s="12"/>
    </row>
    <row r="290" spans="25:25" ht="15.75" customHeight="1" x14ac:dyDescent="0.2">
      <c r="Y290" s="12"/>
    </row>
    <row r="291" spans="25:25" ht="15.75" customHeight="1" x14ac:dyDescent="0.2">
      <c r="Y291" s="12"/>
    </row>
    <row r="292" spans="25:25" ht="15.75" customHeight="1" x14ac:dyDescent="0.2">
      <c r="Y292" s="12"/>
    </row>
    <row r="293" spans="25:25" ht="15.75" customHeight="1" x14ac:dyDescent="0.2">
      <c r="Y293" s="12"/>
    </row>
    <row r="294" spans="25:25" ht="15.75" customHeight="1" x14ac:dyDescent="0.2">
      <c r="Y294" s="12"/>
    </row>
    <row r="295" spans="25:25" ht="15.75" customHeight="1" x14ac:dyDescent="0.2">
      <c r="Y295" s="12"/>
    </row>
    <row r="296" spans="25:25" ht="15.75" customHeight="1" x14ac:dyDescent="0.2">
      <c r="Y296" s="12"/>
    </row>
    <row r="297" spans="25:25" ht="15.75" customHeight="1" x14ac:dyDescent="0.2">
      <c r="Y297" s="12"/>
    </row>
    <row r="298" spans="25:25" ht="15.75" customHeight="1" x14ac:dyDescent="0.2">
      <c r="Y298" s="12"/>
    </row>
    <row r="299" spans="25:25" ht="15.75" customHeight="1" x14ac:dyDescent="0.2">
      <c r="Y299" s="12"/>
    </row>
    <row r="300" spans="25:25" ht="15.75" customHeight="1" x14ac:dyDescent="0.2">
      <c r="Y300" s="12"/>
    </row>
    <row r="301" spans="25:25" ht="15.75" customHeight="1" x14ac:dyDescent="0.2">
      <c r="Y301" s="12"/>
    </row>
    <row r="302" spans="25:25" ht="15.75" customHeight="1" x14ac:dyDescent="0.2">
      <c r="Y302" s="12"/>
    </row>
    <row r="303" spans="25:25" ht="15.75" customHeight="1" x14ac:dyDescent="0.2">
      <c r="Y303" s="12"/>
    </row>
    <row r="304" spans="25:25" ht="15.75" customHeight="1" x14ac:dyDescent="0.2">
      <c r="Y304" s="12"/>
    </row>
    <row r="305" spans="25:25" ht="15.75" customHeight="1" x14ac:dyDescent="0.2">
      <c r="Y305" s="12"/>
    </row>
    <row r="306" spans="25:25" ht="15.75" customHeight="1" x14ac:dyDescent="0.2">
      <c r="Y306" s="12"/>
    </row>
    <row r="307" spans="25:25" ht="15.75" customHeight="1" x14ac:dyDescent="0.2">
      <c r="Y307" s="12"/>
    </row>
    <row r="308" spans="25:25" ht="15.75" customHeight="1" x14ac:dyDescent="0.2">
      <c r="Y308" s="12"/>
    </row>
    <row r="309" spans="25:25" ht="15.75" customHeight="1" x14ac:dyDescent="0.2">
      <c r="Y309" s="12"/>
    </row>
    <row r="310" spans="25:25" ht="15.75" customHeight="1" x14ac:dyDescent="0.2">
      <c r="Y310" s="12"/>
    </row>
    <row r="311" spans="25:25" ht="15.75" customHeight="1" x14ac:dyDescent="0.2">
      <c r="Y311" s="12"/>
    </row>
    <row r="312" spans="25:25" ht="15.75" customHeight="1" x14ac:dyDescent="0.2">
      <c r="Y312" s="12"/>
    </row>
    <row r="313" spans="25:25" ht="15.75" customHeight="1" x14ac:dyDescent="0.2">
      <c r="Y313" s="12"/>
    </row>
    <row r="314" spans="25:25" ht="15.75" customHeight="1" x14ac:dyDescent="0.2">
      <c r="Y314" s="12"/>
    </row>
    <row r="315" spans="25:25" ht="15.75" customHeight="1" x14ac:dyDescent="0.2">
      <c r="Y315" s="12"/>
    </row>
    <row r="316" spans="25:25" ht="15.75" customHeight="1" x14ac:dyDescent="0.2">
      <c r="Y316" s="12"/>
    </row>
    <row r="317" spans="25:25" ht="15.75" customHeight="1" x14ac:dyDescent="0.2">
      <c r="Y317" s="12"/>
    </row>
    <row r="318" spans="25:25" ht="15.75" customHeight="1" x14ac:dyDescent="0.2">
      <c r="Y318" s="12"/>
    </row>
    <row r="319" spans="25:25" ht="15.75" customHeight="1" x14ac:dyDescent="0.2">
      <c r="Y319" s="12"/>
    </row>
    <row r="320" spans="25:25" ht="15.75" customHeight="1" x14ac:dyDescent="0.2">
      <c r="Y320" s="12"/>
    </row>
    <row r="321" spans="25:25" ht="15.75" customHeight="1" x14ac:dyDescent="0.2">
      <c r="Y321" s="12"/>
    </row>
    <row r="322" spans="25:25" ht="15.75" customHeight="1" x14ac:dyDescent="0.2">
      <c r="Y322" s="12"/>
    </row>
    <row r="323" spans="25:25" ht="15.75" customHeight="1" x14ac:dyDescent="0.2">
      <c r="Y323" s="12"/>
    </row>
    <row r="324" spans="25:25" ht="15.75" customHeight="1" x14ac:dyDescent="0.2">
      <c r="Y324" s="12"/>
    </row>
    <row r="325" spans="25:25" ht="15.75" customHeight="1" x14ac:dyDescent="0.2">
      <c r="Y325" s="12"/>
    </row>
    <row r="326" spans="25:25" ht="15.75" customHeight="1" x14ac:dyDescent="0.2">
      <c r="Y326" s="12"/>
    </row>
    <row r="327" spans="25:25" ht="15.75" customHeight="1" x14ac:dyDescent="0.2">
      <c r="Y327" s="12"/>
    </row>
    <row r="328" spans="25:25" ht="15.75" customHeight="1" x14ac:dyDescent="0.2">
      <c r="Y328" s="12"/>
    </row>
    <row r="329" spans="25:25" ht="15.75" customHeight="1" x14ac:dyDescent="0.2">
      <c r="Y329" s="12"/>
    </row>
    <row r="330" spans="25:25" ht="15.75" customHeight="1" x14ac:dyDescent="0.2">
      <c r="Y330" s="12"/>
    </row>
    <row r="331" spans="25:25" ht="15.75" customHeight="1" x14ac:dyDescent="0.2">
      <c r="Y331" s="12"/>
    </row>
    <row r="332" spans="25:25" ht="15.75" customHeight="1" x14ac:dyDescent="0.2">
      <c r="Y332" s="12"/>
    </row>
    <row r="333" spans="25:25" ht="15.75" customHeight="1" x14ac:dyDescent="0.2">
      <c r="Y333" s="12"/>
    </row>
    <row r="334" spans="25:25" ht="15.75" customHeight="1" x14ac:dyDescent="0.2">
      <c r="Y334" s="12"/>
    </row>
    <row r="335" spans="25:25" ht="15.75" customHeight="1" x14ac:dyDescent="0.2">
      <c r="Y335" s="12"/>
    </row>
    <row r="336" spans="25:25" ht="15.75" customHeight="1" x14ac:dyDescent="0.2">
      <c r="Y336" s="12"/>
    </row>
    <row r="337" spans="25:25" ht="15.75" customHeight="1" x14ac:dyDescent="0.2">
      <c r="Y337" s="12"/>
    </row>
    <row r="338" spans="25:25" ht="15.75" customHeight="1" x14ac:dyDescent="0.2">
      <c r="Y338" s="12"/>
    </row>
    <row r="339" spans="25:25" ht="15.75" customHeight="1" x14ac:dyDescent="0.2">
      <c r="Y339" s="12"/>
    </row>
    <row r="340" spans="25:25" ht="15.75" customHeight="1" x14ac:dyDescent="0.2">
      <c r="Y340" s="12"/>
    </row>
    <row r="341" spans="25:25" ht="15.75" customHeight="1" x14ac:dyDescent="0.2">
      <c r="Y341" s="12"/>
    </row>
    <row r="342" spans="25:25" ht="15.75" customHeight="1" x14ac:dyDescent="0.2">
      <c r="Y342" s="12"/>
    </row>
    <row r="343" spans="25:25" ht="15.75" customHeight="1" x14ac:dyDescent="0.2">
      <c r="Y343" s="12"/>
    </row>
    <row r="344" spans="25:25" ht="15.75" customHeight="1" x14ac:dyDescent="0.2">
      <c r="Y344" s="12"/>
    </row>
    <row r="345" spans="25:25" ht="15.75" customHeight="1" x14ac:dyDescent="0.2">
      <c r="Y345" s="12"/>
    </row>
    <row r="346" spans="25:25" ht="15.75" customHeight="1" x14ac:dyDescent="0.2">
      <c r="Y346" s="12"/>
    </row>
    <row r="347" spans="25:25" ht="15.75" customHeight="1" x14ac:dyDescent="0.2">
      <c r="Y347" s="12"/>
    </row>
    <row r="348" spans="25:25" ht="15.75" customHeight="1" x14ac:dyDescent="0.2">
      <c r="Y348" s="12"/>
    </row>
    <row r="349" spans="25:25" ht="15.75" customHeight="1" x14ac:dyDescent="0.2">
      <c r="Y349" s="12"/>
    </row>
    <row r="350" spans="25:25" ht="15.75" customHeight="1" x14ac:dyDescent="0.2">
      <c r="Y350" s="12"/>
    </row>
    <row r="351" spans="25:25" ht="15.75" customHeight="1" x14ac:dyDescent="0.2">
      <c r="Y351" s="12"/>
    </row>
    <row r="352" spans="25:25" ht="15.75" customHeight="1" x14ac:dyDescent="0.2">
      <c r="Y352" s="12"/>
    </row>
    <row r="353" spans="25:25" ht="15.75" customHeight="1" x14ac:dyDescent="0.2">
      <c r="Y353" s="12"/>
    </row>
    <row r="354" spans="25:25" ht="15.75" customHeight="1" x14ac:dyDescent="0.2">
      <c r="Y354" s="12"/>
    </row>
    <row r="355" spans="25:25" ht="15.75" customHeight="1" x14ac:dyDescent="0.2">
      <c r="Y355" s="12"/>
    </row>
    <row r="356" spans="25:25" ht="15.75" customHeight="1" x14ac:dyDescent="0.2">
      <c r="Y356" s="12"/>
    </row>
    <row r="357" spans="25:25" ht="15.75" customHeight="1" x14ac:dyDescent="0.2">
      <c r="Y357" s="12"/>
    </row>
    <row r="358" spans="25:25" ht="15.75" customHeight="1" x14ac:dyDescent="0.2">
      <c r="Y358" s="12"/>
    </row>
    <row r="359" spans="25:25" ht="15.75" customHeight="1" x14ac:dyDescent="0.2">
      <c r="Y359" s="12"/>
    </row>
    <row r="360" spans="25:25" ht="15.75" customHeight="1" x14ac:dyDescent="0.2">
      <c r="Y360" s="12"/>
    </row>
    <row r="361" spans="25:25" ht="15.75" customHeight="1" x14ac:dyDescent="0.2">
      <c r="Y361" s="12"/>
    </row>
    <row r="362" spans="25:25" ht="15.75" customHeight="1" x14ac:dyDescent="0.2">
      <c r="Y362" s="12"/>
    </row>
    <row r="363" spans="25:25" ht="15.75" customHeight="1" x14ac:dyDescent="0.2">
      <c r="Y363" s="12"/>
    </row>
    <row r="364" spans="25:25" ht="15.75" customHeight="1" x14ac:dyDescent="0.2">
      <c r="Y364" s="12"/>
    </row>
    <row r="365" spans="25:25" ht="15.75" customHeight="1" x14ac:dyDescent="0.2">
      <c r="Y365" s="12"/>
    </row>
    <row r="366" spans="25:25" ht="15.75" customHeight="1" x14ac:dyDescent="0.2">
      <c r="Y366" s="12"/>
    </row>
    <row r="367" spans="25:25" ht="15.75" customHeight="1" x14ac:dyDescent="0.2">
      <c r="Y367" s="12"/>
    </row>
    <row r="368" spans="25:25" ht="15.75" customHeight="1" x14ac:dyDescent="0.2">
      <c r="Y368" s="12"/>
    </row>
    <row r="369" spans="25:25" ht="15.75" customHeight="1" x14ac:dyDescent="0.2">
      <c r="Y369" s="12"/>
    </row>
    <row r="370" spans="25:25" ht="15.75" customHeight="1" x14ac:dyDescent="0.2">
      <c r="Y370" s="12"/>
    </row>
    <row r="371" spans="25:25" ht="15.75" customHeight="1" x14ac:dyDescent="0.2">
      <c r="Y371" s="12"/>
    </row>
    <row r="372" spans="25:25" ht="15.75" customHeight="1" x14ac:dyDescent="0.2">
      <c r="Y372" s="12"/>
    </row>
    <row r="373" spans="25:25" ht="15.75" customHeight="1" x14ac:dyDescent="0.2">
      <c r="Y373" s="12"/>
    </row>
    <row r="374" spans="25:25" ht="15.75" customHeight="1" x14ac:dyDescent="0.2">
      <c r="Y374" s="12"/>
    </row>
    <row r="375" spans="25:25" ht="15.75" customHeight="1" x14ac:dyDescent="0.2">
      <c r="Y375" s="12"/>
    </row>
    <row r="376" spans="25:25" ht="15.75" customHeight="1" x14ac:dyDescent="0.2">
      <c r="Y376" s="12"/>
    </row>
    <row r="377" spans="25:25" ht="15.75" customHeight="1" x14ac:dyDescent="0.2">
      <c r="Y377" s="12"/>
    </row>
    <row r="378" spans="25:25" ht="15.75" customHeight="1" x14ac:dyDescent="0.2">
      <c r="Y378" s="12"/>
    </row>
    <row r="379" spans="25:25" ht="15.75" customHeight="1" x14ac:dyDescent="0.2">
      <c r="Y379" s="12"/>
    </row>
    <row r="380" spans="25:25" ht="15.75" customHeight="1" x14ac:dyDescent="0.2">
      <c r="Y380" s="12"/>
    </row>
    <row r="381" spans="25:25" ht="15.75" customHeight="1" x14ac:dyDescent="0.2">
      <c r="Y381" s="12"/>
    </row>
    <row r="382" spans="25:25" ht="15.75" customHeight="1" x14ac:dyDescent="0.2">
      <c r="Y382" s="12"/>
    </row>
    <row r="383" spans="25:25" ht="15.75" customHeight="1" x14ac:dyDescent="0.2">
      <c r="Y383" s="12"/>
    </row>
    <row r="384" spans="25:25" ht="15.75" customHeight="1" x14ac:dyDescent="0.2">
      <c r="Y384" s="12"/>
    </row>
    <row r="385" spans="25:25" ht="15.75" customHeight="1" x14ac:dyDescent="0.2">
      <c r="Y385" s="12"/>
    </row>
    <row r="386" spans="25:25" ht="15.75" customHeight="1" x14ac:dyDescent="0.2">
      <c r="Y386" s="12"/>
    </row>
    <row r="387" spans="25:25" ht="15.75" customHeight="1" x14ac:dyDescent="0.2">
      <c r="Y387" s="12"/>
    </row>
    <row r="388" spans="25:25" ht="15.75" customHeight="1" x14ac:dyDescent="0.2">
      <c r="Y388" s="12"/>
    </row>
    <row r="389" spans="25:25" ht="15.75" customHeight="1" x14ac:dyDescent="0.2">
      <c r="Y389" s="12"/>
    </row>
    <row r="390" spans="25:25" ht="15.75" customHeight="1" x14ac:dyDescent="0.2">
      <c r="Y390" s="12"/>
    </row>
    <row r="391" spans="25:25" ht="15.75" customHeight="1" x14ac:dyDescent="0.2">
      <c r="Y391" s="12"/>
    </row>
    <row r="392" spans="25:25" ht="15.75" customHeight="1" x14ac:dyDescent="0.2">
      <c r="Y392" s="12"/>
    </row>
    <row r="393" spans="25:25" ht="15.75" customHeight="1" x14ac:dyDescent="0.2">
      <c r="Y393" s="12"/>
    </row>
    <row r="394" spans="25:25" ht="15.75" customHeight="1" x14ac:dyDescent="0.2">
      <c r="Y394" s="12"/>
    </row>
    <row r="395" spans="25:25" ht="15.75" customHeight="1" x14ac:dyDescent="0.2">
      <c r="Y395" s="12"/>
    </row>
    <row r="396" spans="25:25" ht="15.75" customHeight="1" x14ac:dyDescent="0.2">
      <c r="Y396" s="12"/>
    </row>
    <row r="397" spans="25:25" ht="15.75" customHeight="1" x14ac:dyDescent="0.2">
      <c r="Y397" s="12"/>
    </row>
    <row r="398" spans="25:25" ht="15.75" customHeight="1" x14ac:dyDescent="0.2">
      <c r="Y398" s="12"/>
    </row>
    <row r="399" spans="25:25" ht="15.75" customHeight="1" x14ac:dyDescent="0.2">
      <c r="Y399" s="12"/>
    </row>
    <row r="400" spans="25:25" ht="15.75" customHeight="1" x14ac:dyDescent="0.2">
      <c r="Y400" s="12"/>
    </row>
    <row r="401" spans="25:25" ht="15.75" customHeight="1" x14ac:dyDescent="0.2">
      <c r="Y401" s="12"/>
    </row>
    <row r="402" spans="25:25" ht="15.75" customHeight="1" x14ac:dyDescent="0.2">
      <c r="Y402" s="12"/>
    </row>
    <row r="403" spans="25:25" ht="15.75" customHeight="1" x14ac:dyDescent="0.2">
      <c r="Y403" s="12"/>
    </row>
    <row r="404" spans="25:25" ht="15.75" customHeight="1" x14ac:dyDescent="0.2">
      <c r="Y404" s="12"/>
    </row>
    <row r="405" spans="25:25" ht="15.75" customHeight="1" x14ac:dyDescent="0.2">
      <c r="Y405" s="12"/>
    </row>
    <row r="406" spans="25:25" ht="15.75" customHeight="1" x14ac:dyDescent="0.2">
      <c r="Y406" s="12"/>
    </row>
    <row r="407" spans="25:25" ht="15.75" customHeight="1" x14ac:dyDescent="0.2">
      <c r="Y407" s="12"/>
    </row>
    <row r="408" spans="25:25" ht="15.75" customHeight="1" x14ac:dyDescent="0.2">
      <c r="Y408" s="12"/>
    </row>
    <row r="409" spans="25:25" ht="15.75" customHeight="1" x14ac:dyDescent="0.2">
      <c r="Y409" s="12"/>
    </row>
    <row r="410" spans="25:25" ht="15.75" customHeight="1" x14ac:dyDescent="0.2">
      <c r="Y410" s="12"/>
    </row>
    <row r="411" spans="25:25" ht="15.75" customHeight="1" x14ac:dyDescent="0.2">
      <c r="Y411" s="12"/>
    </row>
    <row r="412" spans="25:25" ht="15.75" customHeight="1" x14ac:dyDescent="0.2">
      <c r="Y412" s="12"/>
    </row>
    <row r="413" spans="25:25" ht="15.75" customHeight="1" x14ac:dyDescent="0.2">
      <c r="Y413" s="12"/>
    </row>
    <row r="414" spans="25:25" ht="15.75" customHeight="1" x14ac:dyDescent="0.2">
      <c r="Y414" s="12"/>
    </row>
    <row r="415" spans="25:25" ht="15.75" customHeight="1" x14ac:dyDescent="0.2">
      <c r="Y415" s="12"/>
    </row>
    <row r="416" spans="25:25" ht="15.75" customHeight="1" x14ac:dyDescent="0.2">
      <c r="Y416" s="12"/>
    </row>
    <row r="417" spans="25:25" ht="15.75" customHeight="1" x14ac:dyDescent="0.2">
      <c r="Y417" s="12"/>
    </row>
    <row r="418" spans="25:25" ht="15.75" customHeight="1" x14ac:dyDescent="0.2">
      <c r="Y418" s="12"/>
    </row>
    <row r="419" spans="25:25" ht="15.75" customHeight="1" x14ac:dyDescent="0.2">
      <c r="Y419" s="12"/>
    </row>
    <row r="420" spans="25:25" ht="15.75" customHeight="1" x14ac:dyDescent="0.2">
      <c r="Y420" s="12"/>
    </row>
    <row r="421" spans="25:25" ht="15.75" customHeight="1" x14ac:dyDescent="0.2">
      <c r="Y421" s="12"/>
    </row>
    <row r="422" spans="25:25" ht="15.75" customHeight="1" x14ac:dyDescent="0.2">
      <c r="Y422" s="12"/>
    </row>
    <row r="423" spans="25:25" ht="15.75" customHeight="1" x14ac:dyDescent="0.2">
      <c r="Y423" s="12"/>
    </row>
    <row r="424" spans="25:25" ht="15.75" customHeight="1" x14ac:dyDescent="0.2">
      <c r="Y424" s="12"/>
    </row>
    <row r="425" spans="25:25" ht="15.75" customHeight="1" x14ac:dyDescent="0.2">
      <c r="Y425" s="12"/>
    </row>
    <row r="426" spans="25:25" ht="15.75" customHeight="1" x14ac:dyDescent="0.2">
      <c r="Y426" s="12"/>
    </row>
    <row r="427" spans="25:25" ht="15.75" customHeight="1" x14ac:dyDescent="0.2">
      <c r="Y427" s="12"/>
    </row>
    <row r="428" spans="25:25" ht="15.75" customHeight="1" x14ac:dyDescent="0.2">
      <c r="Y428" s="12"/>
    </row>
    <row r="429" spans="25:25" ht="15.75" customHeight="1" x14ac:dyDescent="0.2">
      <c r="Y429" s="12"/>
    </row>
    <row r="430" spans="25:25" ht="15.75" customHeight="1" x14ac:dyDescent="0.2">
      <c r="Y430" s="12"/>
    </row>
    <row r="431" spans="25:25" ht="15.75" customHeight="1" x14ac:dyDescent="0.2">
      <c r="Y431" s="12"/>
    </row>
    <row r="432" spans="25:25" ht="15.75" customHeight="1" x14ac:dyDescent="0.2">
      <c r="Y432" s="12"/>
    </row>
    <row r="433" spans="25:25" ht="15.75" customHeight="1" x14ac:dyDescent="0.2">
      <c r="Y433" s="12"/>
    </row>
    <row r="434" spans="25:25" ht="15.75" customHeight="1" x14ac:dyDescent="0.2">
      <c r="Y434" s="12"/>
    </row>
    <row r="435" spans="25:25" ht="15.75" customHeight="1" x14ac:dyDescent="0.2">
      <c r="Y435" s="12"/>
    </row>
    <row r="436" spans="25:25" ht="15.75" customHeight="1" x14ac:dyDescent="0.2">
      <c r="Y436" s="12"/>
    </row>
    <row r="437" spans="25:25" ht="15.75" customHeight="1" x14ac:dyDescent="0.2">
      <c r="Y437" s="12"/>
    </row>
    <row r="438" spans="25:25" ht="15.75" customHeight="1" x14ac:dyDescent="0.2">
      <c r="Y438" s="12"/>
    </row>
    <row r="439" spans="25:25" ht="15.75" customHeight="1" x14ac:dyDescent="0.2">
      <c r="Y439" s="12"/>
    </row>
    <row r="440" spans="25:25" ht="15.75" customHeight="1" x14ac:dyDescent="0.2">
      <c r="Y440" s="12"/>
    </row>
    <row r="441" spans="25:25" ht="15.75" customHeight="1" x14ac:dyDescent="0.2">
      <c r="Y441" s="12"/>
    </row>
    <row r="442" spans="25:25" ht="15.75" customHeight="1" x14ac:dyDescent="0.2">
      <c r="Y442" s="12"/>
    </row>
    <row r="443" spans="25:25" ht="15.75" customHeight="1" x14ac:dyDescent="0.2">
      <c r="Y443" s="12"/>
    </row>
    <row r="444" spans="25:25" ht="15.75" customHeight="1" x14ac:dyDescent="0.2">
      <c r="Y444" s="12"/>
    </row>
    <row r="445" spans="25:25" ht="15.75" customHeight="1" x14ac:dyDescent="0.2">
      <c r="Y445" s="12"/>
    </row>
    <row r="446" spans="25:25" ht="15.75" customHeight="1" x14ac:dyDescent="0.2">
      <c r="Y446" s="12"/>
    </row>
    <row r="447" spans="25:25" ht="15.75" customHeight="1" x14ac:dyDescent="0.2">
      <c r="Y447" s="12"/>
    </row>
    <row r="448" spans="25:25" ht="15.75" customHeight="1" x14ac:dyDescent="0.2">
      <c r="Y448" s="12"/>
    </row>
    <row r="449" spans="25:25" ht="15.75" customHeight="1" x14ac:dyDescent="0.2">
      <c r="Y449" s="12"/>
    </row>
    <row r="450" spans="25:25" ht="15.75" customHeight="1" x14ac:dyDescent="0.2">
      <c r="Y450" s="12"/>
    </row>
    <row r="451" spans="25:25" ht="15.75" customHeight="1" x14ac:dyDescent="0.2">
      <c r="Y451" s="12"/>
    </row>
    <row r="452" spans="25:25" ht="15.75" customHeight="1" x14ac:dyDescent="0.2">
      <c r="Y452" s="12"/>
    </row>
    <row r="453" spans="25:25" ht="15.75" customHeight="1" x14ac:dyDescent="0.2">
      <c r="Y453" s="12"/>
    </row>
    <row r="454" spans="25:25" ht="15.75" customHeight="1" x14ac:dyDescent="0.2">
      <c r="Y454" s="12"/>
    </row>
    <row r="455" spans="25:25" ht="15.75" customHeight="1" x14ac:dyDescent="0.2">
      <c r="Y455" s="12"/>
    </row>
    <row r="456" spans="25:25" ht="15.75" customHeight="1" x14ac:dyDescent="0.2">
      <c r="Y456" s="12"/>
    </row>
    <row r="457" spans="25:25" ht="15.75" customHeight="1" x14ac:dyDescent="0.2">
      <c r="Y457" s="12"/>
    </row>
    <row r="458" spans="25:25" ht="15.75" customHeight="1" x14ac:dyDescent="0.2">
      <c r="Y458" s="12"/>
    </row>
    <row r="459" spans="25:25" ht="15.75" customHeight="1" x14ac:dyDescent="0.2">
      <c r="Y459" s="12"/>
    </row>
    <row r="460" spans="25:25" ht="15.75" customHeight="1" x14ac:dyDescent="0.2">
      <c r="Y460" s="12"/>
    </row>
    <row r="461" spans="25:25" ht="15.75" customHeight="1" x14ac:dyDescent="0.2">
      <c r="Y461" s="12"/>
    </row>
    <row r="462" spans="25:25" ht="15.75" customHeight="1" x14ac:dyDescent="0.2">
      <c r="Y462" s="12"/>
    </row>
    <row r="463" spans="25:25" ht="15.75" customHeight="1" x14ac:dyDescent="0.2">
      <c r="Y463" s="12"/>
    </row>
    <row r="464" spans="25:25" ht="15.75" customHeight="1" x14ac:dyDescent="0.2">
      <c r="Y464" s="12"/>
    </row>
    <row r="465" spans="25:25" ht="15.75" customHeight="1" x14ac:dyDescent="0.2">
      <c r="Y465" s="12"/>
    </row>
    <row r="466" spans="25:25" ht="15.75" customHeight="1" x14ac:dyDescent="0.2">
      <c r="Y466" s="12"/>
    </row>
    <row r="467" spans="25:25" ht="15.75" customHeight="1" x14ac:dyDescent="0.2">
      <c r="Y467" s="12"/>
    </row>
    <row r="468" spans="25:25" ht="15.75" customHeight="1" x14ac:dyDescent="0.2">
      <c r="Y468" s="12"/>
    </row>
    <row r="469" spans="25:25" ht="15.75" customHeight="1" x14ac:dyDescent="0.2">
      <c r="Y469" s="12"/>
    </row>
    <row r="470" spans="25:25" ht="15.75" customHeight="1" x14ac:dyDescent="0.2">
      <c r="Y470" s="12"/>
    </row>
    <row r="471" spans="25:25" ht="15.75" customHeight="1" x14ac:dyDescent="0.2">
      <c r="Y471" s="12"/>
    </row>
    <row r="472" spans="25:25" ht="15.75" customHeight="1" x14ac:dyDescent="0.2">
      <c r="Y472" s="12"/>
    </row>
    <row r="473" spans="25:25" ht="15.75" customHeight="1" x14ac:dyDescent="0.2">
      <c r="Y473" s="12"/>
    </row>
    <row r="474" spans="25:25" ht="15.75" customHeight="1" x14ac:dyDescent="0.2">
      <c r="Y474" s="12"/>
    </row>
    <row r="475" spans="25:25" ht="15.75" customHeight="1" x14ac:dyDescent="0.2">
      <c r="Y475" s="12"/>
    </row>
    <row r="476" spans="25:25" ht="15.75" customHeight="1" x14ac:dyDescent="0.2">
      <c r="Y476" s="12"/>
    </row>
    <row r="477" spans="25:25" ht="15.75" customHeight="1" x14ac:dyDescent="0.2">
      <c r="Y477" s="12"/>
    </row>
    <row r="478" spans="25:25" ht="15.75" customHeight="1" x14ac:dyDescent="0.2">
      <c r="Y478" s="12"/>
    </row>
    <row r="479" spans="25:25" ht="15.75" customHeight="1" x14ac:dyDescent="0.2">
      <c r="Y479" s="12"/>
    </row>
    <row r="480" spans="25:25" ht="15.75" customHeight="1" x14ac:dyDescent="0.2">
      <c r="Y480" s="12"/>
    </row>
    <row r="481" spans="25:25" ht="15.75" customHeight="1" x14ac:dyDescent="0.2">
      <c r="Y481" s="12"/>
    </row>
    <row r="482" spans="25:25" ht="15.75" customHeight="1" x14ac:dyDescent="0.2">
      <c r="Y482" s="12"/>
    </row>
    <row r="483" spans="25:25" ht="15.75" customHeight="1" x14ac:dyDescent="0.2">
      <c r="Y483" s="12"/>
    </row>
    <row r="484" spans="25:25" ht="15.75" customHeight="1" x14ac:dyDescent="0.2">
      <c r="Y484" s="12"/>
    </row>
    <row r="485" spans="25:25" ht="15.75" customHeight="1" x14ac:dyDescent="0.2">
      <c r="Y485" s="12"/>
    </row>
    <row r="486" spans="25:25" ht="15.75" customHeight="1" x14ac:dyDescent="0.2">
      <c r="Y486" s="12"/>
    </row>
    <row r="487" spans="25:25" ht="15.75" customHeight="1" x14ac:dyDescent="0.2">
      <c r="Y487" s="12"/>
    </row>
    <row r="488" spans="25:25" ht="15.75" customHeight="1" x14ac:dyDescent="0.2">
      <c r="Y488" s="12"/>
    </row>
    <row r="489" spans="25:25" ht="15.75" customHeight="1" x14ac:dyDescent="0.2">
      <c r="Y489" s="12"/>
    </row>
    <row r="490" spans="25:25" ht="15.75" customHeight="1" x14ac:dyDescent="0.2">
      <c r="Y490" s="12"/>
    </row>
    <row r="491" spans="25:25" ht="15.75" customHeight="1" x14ac:dyDescent="0.2">
      <c r="Y491" s="12"/>
    </row>
    <row r="492" spans="25:25" ht="15.75" customHeight="1" x14ac:dyDescent="0.2">
      <c r="Y492" s="12"/>
    </row>
    <row r="493" spans="25:25" ht="15.75" customHeight="1" x14ac:dyDescent="0.2">
      <c r="Y493" s="12"/>
    </row>
    <row r="494" spans="25:25" ht="15.75" customHeight="1" x14ac:dyDescent="0.2">
      <c r="Y494" s="12"/>
    </row>
    <row r="495" spans="25:25" ht="15.75" customHeight="1" x14ac:dyDescent="0.2">
      <c r="Y495" s="12"/>
    </row>
    <row r="496" spans="25:25" ht="15.75" customHeight="1" x14ac:dyDescent="0.2">
      <c r="Y496" s="12"/>
    </row>
    <row r="497" spans="25:25" ht="15.75" customHeight="1" x14ac:dyDescent="0.2">
      <c r="Y497" s="12"/>
    </row>
    <row r="498" spans="25:25" ht="15.75" customHeight="1" x14ac:dyDescent="0.2">
      <c r="Y498" s="12"/>
    </row>
    <row r="499" spans="25:25" ht="15.75" customHeight="1" x14ac:dyDescent="0.2">
      <c r="Y499" s="12"/>
    </row>
    <row r="500" spans="25:25" ht="15.75" customHeight="1" x14ac:dyDescent="0.2">
      <c r="Y500" s="12"/>
    </row>
    <row r="501" spans="25:25" ht="15.75" customHeight="1" x14ac:dyDescent="0.2">
      <c r="Y501" s="12"/>
    </row>
    <row r="502" spans="25:25" ht="15.75" customHeight="1" x14ac:dyDescent="0.2">
      <c r="Y502" s="12"/>
    </row>
    <row r="503" spans="25:25" ht="15.75" customHeight="1" x14ac:dyDescent="0.2">
      <c r="Y503" s="12"/>
    </row>
    <row r="504" spans="25:25" ht="15.75" customHeight="1" x14ac:dyDescent="0.2">
      <c r="Y504" s="12"/>
    </row>
    <row r="505" spans="25:25" ht="15.75" customHeight="1" x14ac:dyDescent="0.2">
      <c r="Y505" s="12"/>
    </row>
    <row r="506" spans="25:25" ht="15.75" customHeight="1" x14ac:dyDescent="0.2">
      <c r="Y506" s="12"/>
    </row>
    <row r="507" spans="25:25" ht="15.75" customHeight="1" x14ac:dyDescent="0.2">
      <c r="Y507" s="12"/>
    </row>
    <row r="508" spans="25:25" ht="15.75" customHeight="1" x14ac:dyDescent="0.2">
      <c r="Y508" s="12"/>
    </row>
    <row r="509" spans="25:25" ht="15.75" customHeight="1" x14ac:dyDescent="0.2">
      <c r="Y509" s="12"/>
    </row>
    <row r="510" spans="25:25" ht="15.75" customHeight="1" x14ac:dyDescent="0.2">
      <c r="Y510" s="12"/>
    </row>
    <row r="511" spans="25:25" ht="15.75" customHeight="1" x14ac:dyDescent="0.2">
      <c r="Y511" s="12"/>
    </row>
    <row r="512" spans="25:25" ht="15.75" customHeight="1" x14ac:dyDescent="0.2">
      <c r="Y512" s="12"/>
    </row>
    <row r="513" spans="25:25" ht="15.75" customHeight="1" x14ac:dyDescent="0.2">
      <c r="Y513" s="12"/>
    </row>
    <row r="514" spans="25:25" ht="15.75" customHeight="1" x14ac:dyDescent="0.2">
      <c r="Y514" s="12"/>
    </row>
    <row r="515" spans="25:25" ht="15.75" customHeight="1" x14ac:dyDescent="0.2">
      <c r="Y515" s="12"/>
    </row>
    <row r="516" spans="25:25" ht="15.75" customHeight="1" x14ac:dyDescent="0.2">
      <c r="Y516" s="12"/>
    </row>
    <row r="517" spans="25:25" ht="15.75" customHeight="1" x14ac:dyDescent="0.2">
      <c r="Y517" s="12"/>
    </row>
    <row r="518" spans="25:25" ht="15.75" customHeight="1" x14ac:dyDescent="0.2">
      <c r="Y518" s="12"/>
    </row>
    <row r="519" spans="25:25" ht="15.75" customHeight="1" x14ac:dyDescent="0.2">
      <c r="Y519" s="12"/>
    </row>
    <row r="520" spans="25:25" ht="15.75" customHeight="1" x14ac:dyDescent="0.2">
      <c r="Y520" s="12"/>
    </row>
    <row r="521" spans="25:25" ht="15.75" customHeight="1" x14ac:dyDescent="0.2">
      <c r="Y521" s="12"/>
    </row>
    <row r="522" spans="25:25" ht="15.75" customHeight="1" x14ac:dyDescent="0.2">
      <c r="Y522" s="12"/>
    </row>
    <row r="523" spans="25:25" ht="15.75" customHeight="1" x14ac:dyDescent="0.2">
      <c r="Y523" s="12"/>
    </row>
    <row r="524" spans="25:25" ht="15.75" customHeight="1" x14ac:dyDescent="0.2">
      <c r="Y524" s="12"/>
    </row>
    <row r="525" spans="25:25" ht="15.75" customHeight="1" x14ac:dyDescent="0.2">
      <c r="Y525" s="12"/>
    </row>
    <row r="526" spans="25:25" ht="15.75" customHeight="1" x14ac:dyDescent="0.2">
      <c r="Y526" s="12"/>
    </row>
    <row r="527" spans="25:25" ht="15.75" customHeight="1" x14ac:dyDescent="0.2">
      <c r="Y527" s="12"/>
    </row>
    <row r="528" spans="25:25" ht="15.75" customHeight="1" x14ac:dyDescent="0.2">
      <c r="Y528" s="12"/>
    </row>
    <row r="529" spans="25:25" ht="15.75" customHeight="1" x14ac:dyDescent="0.2">
      <c r="Y529" s="12"/>
    </row>
    <row r="530" spans="25:25" ht="15.75" customHeight="1" x14ac:dyDescent="0.2">
      <c r="Y530" s="12"/>
    </row>
    <row r="531" spans="25:25" ht="15.75" customHeight="1" x14ac:dyDescent="0.2">
      <c r="Y531" s="12"/>
    </row>
    <row r="532" spans="25:25" ht="15.75" customHeight="1" x14ac:dyDescent="0.2">
      <c r="Y532" s="12"/>
    </row>
    <row r="533" spans="25:25" ht="15.75" customHeight="1" x14ac:dyDescent="0.2">
      <c r="Y533" s="12"/>
    </row>
    <row r="534" spans="25:25" ht="15.75" customHeight="1" x14ac:dyDescent="0.2">
      <c r="Y534" s="12"/>
    </row>
    <row r="535" spans="25:25" ht="15.75" customHeight="1" x14ac:dyDescent="0.2">
      <c r="Y535" s="12"/>
    </row>
    <row r="536" spans="25:25" ht="15.75" customHeight="1" x14ac:dyDescent="0.2">
      <c r="Y536" s="12"/>
    </row>
    <row r="537" spans="25:25" ht="15.75" customHeight="1" x14ac:dyDescent="0.2">
      <c r="Y537" s="12"/>
    </row>
    <row r="538" spans="25:25" ht="15.75" customHeight="1" x14ac:dyDescent="0.2">
      <c r="Y538" s="12"/>
    </row>
    <row r="539" spans="25:25" ht="15.75" customHeight="1" x14ac:dyDescent="0.2">
      <c r="Y539" s="12"/>
    </row>
    <row r="540" spans="25:25" ht="15.75" customHeight="1" x14ac:dyDescent="0.2">
      <c r="Y540" s="12"/>
    </row>
    <row r="541" spans="25:25" ht="15.75" customHeight="1" x14ac:dyDescent="0.2">
      <c r="Y541" s="12"/>
    </row>
    <row r="542" spans="25:25" ht="15.75" customHeight="1" x14ac:dyDescent="0.2">
      <c r="Y542" s="12"/>
    </row>
    <row r="543" spans="25:25" ht="15.75" customHeight="1" x14ac:dyDescent="0.2">
      <c r="Y543" s="12"/>
    </row>
    <row r="544" spans="25:25" ht="15.75" customHeight="1" x14ac:dyDescent="0.2">
      <c r="Y544" s="12"/>
    </row>
    <row r="545" spans="25:25" ht="15.75" customHeight="1" x14ac:dyDescent="0.2">
      <c r="Y545" s="12"/>
    </row>
    <row r="546" spans="25:25" ht="15.75" customHeight="1" x14ac:dyDescent="0.2">
      <c r="Y546" s="12"/>
    </row>
    <row r="547" spans="25:25" ht="15.75" customHeight="1" x14ac:dyDescent="0.2">
      <c r="Y547" s="12"/>
    </row>
    <row r="548" spans="25:25" ht="15.75" customHeight="1" x14ac:dyDescent="0.2">
      <c r="Y548" s="12"/>
    </row>
    <row r="549" spans="25:25" ht="15.75" customHeight="1" x14ac:dyDescent="0.2">
      <c r="Y549" s="12"/>
    </row>
    <row r="550" spans="25:25" ht="15.75" customHeight="1" x14ac:dyDescent="0.2">
      <c r="Y550" s="12"/>
    </row>
    <row r="551" spans="25:25" ht="15.75" customHeight="1" x14ac:dyDescent="0.2">
      <c r="Y551" s="12"/>
    </row>
    <row r="552" spans="25:25" ht="15.75" customHeight="1" x14ac:dyDescent="0.2">
      <c r="Y552" s="12"/>
    </row>
    <row r="553" spans="25:25" ht="15.75" customHeight="1" x14ac:dyDescent="0.2">
      <c r="Y553" s="12"/>
    </row>
    <row r="554" spans="25:25" ht="15.75" customHeight="1" x14ac:dyDescent="0.2">
      <c r="Y554" s="12"/>
    </row>
    <row r="555" spans="25:25" ht="15.75" customHeight="1" x14ac:dyDescent="0.2">
      <c r="Y555" s="12"/>
    </row>
    <row r="556" spans="25:25" ht="15.75" customHeight="1" x14ac:dyDescent="0.2">
      <c r="Y556" s="12"/>
    </row>
    <row r="557" spans="25:25" ht="15.75" customHeight="1" x14ac:dyDescent="0.2">
      <c r="Y557" s="12"/>
    </row>
    <row r="558" spans="25:25" ht="15.75" customHeight="1" x14ac:dyDescent="0.2">
      <c r="Y558" s="12"/>
    </row>
    <row r="559" spans="25:25" ht="15.75" customHeight="1" x14ac:dyDescent="0.2">
      <c r="Y559" s="12"/>
    </row>
    <row r="560" spans="25:25" ht="15.75" customHeight="1" x14ac:dyDescent="0.2">
      <c r="Y560" s="12"/>
    </row>
    <row r="561" spans="25:25" ht="15.75" customHeight="1" x14ac:dyDescent="0.2">
      <c r="Y561" s="12"/>
    </row>
    <row r="562" spans="25:25" ht="15.75" customHeight="1" x14ac:dyDescent="0.2">
      <c r="Y562" s="12"/>
    </row>
    <row r="563" spans="25:25" ht="15.75" customHeight="1" x14ac:dyDescent="0.2">
      <c r="Y563" s="12"/>
    </row>
    <row r="564" spans="25:25" ht="15.75" customHeight="1" x14ac:dyDescent="0.2">
      <c r="Y564" s="12"/>
    </row>
    <row r="565" spans="25:25" ht="15.75" customHeight="1" x14ac:dyDescent="0.2">
      <c r="Y565" s="12"/>
    </row>
    <row r="566" spans="25:25" ht="15.75" customHeight="1" x14ac:dyDescent="0.2">
      <c r="Y566" s="12"/>
    </row>
    <row r="567" spans="25:25" ht="15.75" customHeight="1" x14ac:dyDescent="0.2">
      <c r="Y567" s="12"/>
    </row>
    <row r="568" spans="25:25" ht="15.75" customHeight="1" x14ac:dyDescent="0.2">
      <c r="Y568" s="12"/>
    </row>
    <row r="569" spans="25:25" ht="15.75" customHeight="1" x14ac:dyDescent="0.2">
      <c r="Y569" s="12"/>
    </row>
    <row r="570" spans="25:25" ht="15.75" customHeight="1" x14ac:dyDescent="0.2">
      <c r="Y570" s="12"/>
    </row>
    <row r="571" spans="25:25" ht="15.75" customHeight="1" x14ac:dyDescent="0.2">
      <c r="Y571" s="12"/>
    </row>
    <row r="572" spans="25:25" ht="15.75" customHeight="1" x14ac:dyDescent="0.2">
      <c r="Y572" s="12"/>
    </row>
    <row r="573" spans="25:25" ht="15.75" customHeight="1" x14ac:dyDescent="0.2">
      <c r="Y573" s="12"/>
    </row>
    <row r="574" spans="25:25" ht="15.75" customHeight="1" x14ac:dyDescent="0.2">
      <c r="Y574" s="12"/>
    </row>
    <row r="575" spans="25:25" ht="15.75" customHeight="1" x14ac:dyDescent="0.2">
      <c r="Y575" s="12"/>
    </row>
    <row r="576" spans="25:25" ht="15.75" customHeight="1" x14ac:dyDescent="0.2">
      <c r="Y576" s="12"/>
    </row>
    <row r="577" spans="25:25" ht="15.75" customHeight="1" x14ac:dyDescent="0.2">
      <c r="Y577" s="12"/>
    </row>
    <row r="578" spans="25:25" ht="15.75" customHeight="1" x14ac:dyDescent="0.2">
      <c r="Y578" s="12"/>
    </row>
    <row r="579" spans="25:25" ht="15.75" customHeight="1" x14ac:dyDescent="0.2">
      <c r="Y579" s="12"/>
    </row>
    <row r="580" spans="25:25" ht="15.75" customHeight="1" x14ac:dyDescent="0.2">
      <c r="Y580" s="12"/>
    </row>
    <row r="581" spans="25:25" ht="15.75" customHeight="1" x14ac:dyDescent="0.2">
      <c r="Y581" s="12"/>
    </row>
    <row r="582" spans="25:25" ht="15.75" customHeight="1" x14ac:dyDescent="0.2">
      <c r="Y582" s="12"/>
    </row>
    <row r="583" spans="25:25" ht="15.75" customHeight="1" x14ac:dyDescent="0.2">
      <c r="Y583" s="12"/>
    </row>
    <row r="584" spans="25:25" ht="15.75" customHeight="1" x14ac:dyDescent="0.2">
      <c r="Y584" s="12"/>
    </row>
    <row r="585" spans="25:25" ht="15.75" customHeight="1" x14ac:dyDescent="0.2">
      <c r="Y585" s="12"/>
    </row>
    <row r="586" spans="25:25" ht="15.75" customHeight="1" x14ac:dyDescent="0.2">
      <c r="Y586" s="12"/>
    </row>
    <row r="587" spans="25:25" ht="15.75" customHeight="1" x14ac:dyDescent="0.2">
      <c r="Y587" s="12"/>
    </row>
    <row r="588" spans="25:25" ht="15.75" customHeight="1" x14ac:dyDescent="0.2">
      <c r="Y588" s="12"/>
    </row>
    <row r="589" spans="25:25" ht="15.75" customHeight="1" x14ac:dyDescent="0.2">
      <c r="Y589" s="12"/>
    </row>
    <row r="590" spans="25:25" ht="15.75" customHeight="1" x14ac:dyDescent="0.2">
      <c r="Y590" s="12"/>
    </row>
    <row r="591" spans="25:25" ht="15.75" customHeight="1" x14ac:dyDescent="0.2">
      <c r="Y591" s="12"/>
    </row>
    <row r="592" spans="25:25" ht="15.75" customHeight="1" x14ac:dyDescent="0.2">
      <c r="Y592" s="12"/>
    </row>
    <row r="593" spans="25:25" ht="15.75" customHeight="1" x14ac:dyDescent="0.2">
      <c r="Y593" s="12"/>
    </row>
    <row r="594" spans="25:25" ht="15.75" customHeight="1" x14ac:dyDescent="0.2">
      <c r="Y594" s="12"/>
    </row>
    <row r="595" spans="25:25" ht="15.75" customHeight="1" x14ac:dyDescent="0.2">
      <c r="Y595" s="12"/>
    </row>
    <row r="596" spans="25:25" ht="15.75" customHeight="1" x14ac:dyDescent="0.2">
      <c r="Y596" s="12"/>
    </row>
    <row r="597" spans="25:25" ht="15.75" customHeight="1" x14ac:dyDescent="0.2">
      <c r="Y597" s="12"/>
    </row>
    <row r="598" spans="25:25" ht="15.75" customHeight="1" x14ac:dyDescent="0.2">
      <c r="Y598" s="12"/>
    </row>
    <row r="599" spans="25:25" ht="15.75" customHeight="1" x14ac:dyDescent="0.2">
      <c r="Y599" s="12"/>
    </row>
    <row r="600" spans="25:25" ht="15.75" customHeight="1" x14ac:dyDescent="0.2">
      <c r="Y600" s="12"/>
    </row>
    <row r="601" spans="25:25" ht="15.75" customHeight="1" x14ac:dyDescent="0.2">
      <c r="Y601" s="12"/>
    </row>
    <row r="602" spans="25:25" ht="15.75" customHeight="1" x14ac:dyDescent="0.2">
      <c r="Y602" s="12"/>
    </row>
    <row r="603" spans="25:25" ht="15.75" customHeight="1" x14ac:dyDescent="0.2">
      <c r="Y603" s="12"/>
    </row>
    <row r="604" spans="25:25" ht="15.75" customHeight="1" x14ac:dyDescent="0.2">
      <c r="Y604" s="12"/>
    </row>
    <row r="605" spans="25:25" ht="15.75" customHeight="1" x14ac:dyDescent="0.2">
      <c r="Y605" s="12"/>
    </row>
    <row r="606" spans="25:25" ht="15.75" customHeight="1" x14ac:dyDescent="0.2">
      <c r="Y606" s="12"/>
    </row>
    <row r="607" spans="25:25" ht="15.75" customHeight="1" x14ac:dyDescent="0.2">
      <c r="Y607" s="12"/>
    </row>
    <row r="608" spans="25:25" ht="15.75" customHeight="1" x14ac:dyDescent="0.2">
      <c r="Y608" s="12"/>
    </row>
    <row r="609" spans="25:25" ht="15.75" customHeight="1" x14ac:dyDescent="0.2">
      <c r="Y609" s="12"/>
    </row>
    <row r="610" spans="25:25" ht="15.75" customHeight="1" x14ac:dyDescent="0.2">
      <c r="Y610" s="12"/>
    </row>
    <row r="611" spans="25:25" ht="15.75" customHeight="1" x14ac:dyDescent="0.2">
      <c r="Y611" s="12"/>
    </row>
    <row r="612" spans="25:25" ht="15.75" customHeight="1" x14ac:dyDescent="0.2">
      <c r="Y612" s="12"/>
    </row>
    <row r="613" spans="25:25" ht="15.75" customHeight="1" x14ac:dyDescent="0.2">
      <c r="Y613" s="12"/>
    </row>
    <row r="614" spans="25:25" ht="15.75" customHeight="1" x14ac:dyDescent="0.2">
      <c r="Y614" s="12"/>
    </row>
    <row r="615" spans="25:25" ht="15.75" customHeight="1" x14ac:dyDescent="0.2">
      <c r="Y615" s="12"/>
    </row>
    <row r="616" spans="25:25" ht="15.75" customHeight="1" x14ac:dyDescent="0.2">
      <c r="Y616" s="12"/>
    </row>
    <row r="617" spans="25:25" ht="15.75" customHeight="1" x14ac:dyDescent="0.2">
      <c r="Y617" s="12"/>
    </row>
    <row r="618" spans="25:25" ht="15.75" customHeight="1" x14ac:dyDescent="0.2">
      <c r="Y618" s="12"/>
    </row>
    <row r="619" spans="25:25" ht="15.75" customHeight="1" x14ac:dyDescent="0.2">
      <c r="Y619" s="12"/>
    </row>
    <row r="620" spans="25:25" ht="15.75" customHeight="1" x14ac:dyDescent="0.2">
      <c r="Y620" s="12"/>
    </row>
    <row r="621" spans="25:25" ht="15.75" customHeight="1" x14ac:dyDescent="0.2">
      <c r="Y621" s="12"/>
    </row>
    <row r="622" spans="25:25" ht="15.75" customHeight="1" x14ac:dyDescent="0.2">
      <c r="Y622" s="12"/>
    </row>
    <row r="623" spans="25:25" ht="15.75" customHeight="1" x14ac:dyDescent="0.2">
      <c r="Y623" s="12"/>
    </row>
    <row r="624" spans="25:25" ht="15.75" customHeight="1" x14ac:dyDescent="0.2">
      <c r="Y624" s="12"/>
    </row>
    <row r="625" spans="25:25" ht="15.75" customHeight="1" x14ac:dyDescent="0.2">
      <c r="Y625" s="12"/>
    </row>
    <row r="626" spans="25:25" ht="15.75" customHeight="1" x14ac:dyDescent="0.2">
      <c r="Y626" s="12"/>
    </row>
    <row r="627" spans="25:25" ht="15.75" customHeight="1" x14ac:dyDescent="0.2">
      <c r="Y627" s="12"/>
    </row>
    <row r="628" spans="25:25" ht="15.75" customHeight="1" x14ac:dyDescent="0.2">
      <c r="Y628" s="12"/>
    </row>
    <row r="629" spans="25:25" ht="15.75" customHeight="1" x14ac:dyDescent="0.2">
      <c r="Y629" s="12"/>
    </row>
    <row r="630" spans="25:25" ht="15.75" customHeight="1" x14ac:dyDescent="0.2">
      <c r="Y630" s="12"/>
    </row>
    <row r="631" spans="25:25" ht="15.75" customHeight="1" x14ac:dyDescent="0.2">
      <c r="Y631" s="12"/>
    </row>
    <row r="632" spans="25:25" ht="15.75" customHeight="1" x14ac:dyDescent="0.2">
      <c r="Y632" s="12"/>
    </row>
    <row r="633" spans="25:25" ht="15.75" customHeight="1" x14ac:dyDescent="0.2">
      <c r="Y633" s="12"/>
    </row>
    <row r="634" spans="25:25" ht="15.75" customHeight="1" x14ac:dyDescent="0.2">
      <c r="Y634" s="12"/>
    </row>
    <row r="635" spans="25:25" ht="15.75" customHeight="1" x14ac:dyDescent="0.2">
      <c r="Y635" s="12"/>
    </row>
    <row r="636" spans="25:25" ht="15.75" customHeight="1" x14ac:dyDescent="0.2">
      <c r="Y636" s="12"/>
    </row>
    <row r="637" spans="25:25" ht="15.75" customHeight="1" x14ac:dyDescent="0.2">
      <c r="Y637" s="12"/>
    </row>
    <row r="638" spans="25:25" ht="15.75" customHeight="1" x14ac:dyDescent="0.2">
      <c r="Y638" s="12"/>
    </row>
    <row r="639" spans="25:25" ht="15.75" customHeight="1" x14ac:dyDescent="0.2">
      <c r="Y639" s="12"/>
    </row>
    <row r="640" spans="25:25" ht="15.75" customHeight="1" x14ac:dyDescent="0.2">
      <c r="Y640" s="12"/>
    </row>
    <row r="641" spans="25:25" ht="15.75" customHeight="1" x14ac:dyDescent="0.2">
      <c r="Y641" s="12"/>
    </row>
    <row r="642" spans="25:25" ht="15.75" customHeight="1" x14ac:dyDescent="0.2">
      <c r="Y642" s="12"/>
    </row>
    <row r="643" spans="25:25" ht="15.75" customHeight="1" x14ac:dyDescent="0.2">
      <c r="Y643" s="12"/>
    </row>
    <row r="644" spans="25:25" ht="15.75" customHeight="1" x14ac:dyDescent="0.2">
      <c r="Y644" s="12"/>
    </row>
    <row r="645" spans="25:25" ht="15.75" customHeight="1" x14ac:dyDescent="0.2">
      <c r="Y645" s="12"/>
    </row>
    <row r="646" spans="25:25" ht="15.75" customHeight="1" x14ac:dyDescent="0.2">
      <c r="Y646" s="12"/>
    </row>
    <row r="647" spans="25:25" ht="15.75" customHeight="1" x14ac:dyDescent="0.2">
      <c r="Y647" s="12"/>
    </row>
    <row r="648" spans="25:25" ht="15.75" customHeight="1" x14ac:dyDescent="0.2">
      <c r="Y648" s="12"/>
    </row>
    <row r="649" spans="25:25" ht="15.75" customHeight="1" x14ac:dyDescent="0.2">
      <c r="Y649" s="12"/>
    </row>
    <row r="650" spans="25:25" ht="15.75" customHeight="1" x14ac:dyDescent="0.2">
      <c r="Y650" s="12"/>
    </row>
    <row r="651" spans="25:25" ht="15.75" customHeight="1" x14ac:dyDescent="0.2">
      <c r="Y651" s="12"/>
    </row>
    <row r="652" spans="25:25" ht="15.75" customHeight="1" x14ac:dyDescent="0.2">
      <c r="Y652" s="12"/>
    </row>
    <row r="653" spans="25:25" ht="15.75" customHeight="1" x14ac:dyDescent="0.2">
      <c r="Y653" s="12"/>
    </row>
    <row r="654" spans="25:25" ht="15.75" customHeight="1" x14ac:dyDescent="0.2">
      <c r="Y654" s="12"/>
    </row>
    <row r="655" spans="25:25" ht="15.75" customHeight="1" x14ac:dyDescent="0.2">
      <c r="Y655" s="12"/>
    </row>
    <row r="656" spans="25:25" ht="15.75" customHeight="1" x14ac:dyDescent="0.2">
      <c r="Y656" s="12"/>
    </row>
    <row r="657" spans="25:25" ht="15.75" customHeight="1" x14ac:dyDescent="0.2">
      <c r="Y657" s="12"/>
    </row>
    <row r="658" spans="25:25" ht="15.75" customHeight="1" x14ac:dyDescent="0.2">
      <c r="Y658" s="12"/>
    </row>
    <row r="659" spans="25:25" ht="15.75" customHeight="1" x14ac:dyDescent="0.2">
      <c r="Y659" s="12"/>
    </row>
    <row r="660" spans="25:25" ht="15.75" customHeight="1" x14ac:dyDescent="0.2">
      <c r="Y660" s="12"/>
    </row>
    <row r="661" spans="25:25" ht="15.75" customHeight="1" x14ac:dyDescent="0.2">
      <c r="Y661" s="12"/>
    </row>
    <row r="662" spans="25:25" ht="15.75" customHeight="1" x14ac:dyDescent="0.2">
      <c r="Y662" s="12"/>
    </row>
    <row r="663" spans="25:25" ht="15.75" customHeight="1" x14ac:dyDescent="0.2">
      <c r="Y663" s="12"/>
    </row>
    <row r="664" spans="25:25" ht="15.75" customHeight="1" x14ac:dyDescent="0.2">
      <c r="Y664" s="12"/>
    </row>
    <row r="665" spans="25:25" ht="15.75" customHeight="1" x14ac:dyDescent="0.2">
      <c r="Y665" s="12"/>
    </row>
    <row r="666" spans="25:25" ht="15.75" customHeight="1" x14ac:dyDescent="0.2">
      <c r="Y666" s="12"/>
    </row>
    <row r="667" spans="25:25" ht="15.75" customHeight="1" x14ac:dyDescent="0.2">
      <c r="Y667" s="12"/>
    </row>
    <row r="668" spans="25:25" ht="15.75" customHeight="1" x14ac:dyDescent="0.2">
      <c r="Y668" s="12"/>
    </row>
    <row r="669" spans="25:25" ht="15.75" customHeight="1" x14ac:dyDescent="0.2">
      <c r="Y669" s="12"/>
    </row>
    <row r="670" spans="25:25" ht="15.75" customHeight="1" x14ac:dyDescent="0.2">
      <c r="Y670" s="12"/>
    </row>
    <row r="671" spans="25:25" ht="15.75" customHeight="1" x14ac:dyDescent="0.2">
      <c r="Y671" s="12"/>
    </row>
    <row r="672" spans="25:25" ht="15.75" customHeight="1" x14ac:dyDescent="0.2">
      <c r="Y672" s="12"/>
    </row>
    <row r="673" spans="25:25" ht="15.75" customHeight="1" x14ac:dyDescent="0.2">
      <c r="Y673" s="12"/>
    </row>
    <row r="674" spans="25:25" ht="15.75" customHeight="1" x14ac:dyDescent="0.2">
      <c r="Y674" s="12"/>
    </row>
    <row r="675" spans="25:25" ht="15.75" customHeight="1" x14ac:dyDescent="0.2">
      <c r="Y675" s="12"/>
    </row>
    <row r="676" spans="25:25" ht="15.75" customHeight="1" x14ac:dyDescent="0.2">
      <c r="Y676" s="12"/>
    </row>
    <row r="677" spans="25:25" ht="15.75" customHeight="1" x14ac:dyDescent="0.2">
      <c r="Y677" s="12"/>
    </row>
    <row r="678" spans="25:25" ht="15.75" customHeight="1" x14ac:dyDescent="0.2">
      <c r="Y678" s="12"/>
    </row>
    <row r="679" spans="25:25" ht="15.75" customHeight="1" x14ac:dyDescent="0.2">
      <c r="Y679" s="12"/>
    </row>
    <row r="680" spans="25:25" ht="15.75" customHeight="1" x14ac:dyDescent="0.2">
      <c r="Y680" s="12"/>
    </row>
    <row r="681" spans="25:25" ht="15.75" customHeight="1" x14ac:dyDescent="0.2">
      <c r="Y681" s="12"/>
    </row>
    <row r="682" spans="25:25" ht="15.75" customHeight="1" x14ac:dyDescent="0.2">
      <c r="Y682" s="12"/>
    </row>
    <row r="683" spans="25:25" ht="15.75" customHeight="1" x14ac:dyDescent="0.2">
      <c r="Y683" s="12"/>
    </row>
    <row r="684" spans="25:25" ht="15.75" customHeight="1" x14ac:dyDescent="0.2">
      <c r="Y684" s="12"/>
    </row>
    <row r="685" spans="25:25" ht="15.75" customHeight="1" x14ac:dyDescent="0.2">
      <c r="Y685" s="12"/>
    </row>
    <row r="686" spans="25:25" ht="15.75" customHeight="1" x14ac:dyDescent="0.2">
      <c r="Y686" s="12"/>
    </row>
    <row r="687" spans="25:25" ht="15.75" customHeight="1" x14ac:dyDescent="0.2">
      <c r="Y687" s="12"/>
    </row>
    <row r="688" spans="25:25" ht="15.75" customHeight="1" x14ac:dyDescent="0.2">
      <c r="Y688" s="12"/>
    </row>
    <row r="689" spans="25:25" ht="15.75" customHeight="1" x14ac:dyDescent="0.2">
      <c r="Y689" s="12"/>
    </row>
    <row r="690" spans="25:25" ht="15.75" customHeight="1" x14ac:dyDescent="0.2">
      <c r="Y690" s="12"/>
    </row>
    <row r="691" spans="25:25" ht="15.75" customHeight="1" x14ac:dyDescent="0.2">
      <c r="Y691" s="12"/>
    </row>
    <row r="692" spans="25:25" ht="15.75" customHeight="1" x14ac:dyDescent="0.2">
      <c r="Y692" s="12"/>
    </row>
    <row r="693" spans="25:25" ht="15.75" customHeight="1" x14ac:dyDescent="0.2">
      <c r="Y693" s="12"/>
    </row>
    <row r="694" spans="25:25" ht="15.75" customHeight="1" x14ac:dyDescent="0.2">
      <c r="Y694" s="12"/>
    </row>
    <row r="695" spans="25:25" ht="15.75" customHeight="1" x14ac:dyDescent="0.2">
      <c r="Y695" s="12"/>
    </row>
    <row r="696" spans="25:25" ht="15.75" customHeight="1" x14ac:dyDescent="0.2">
      <c r="Y696" s="12"/>
    </row>
    <row r="697" spans="25:25" ht="15.75" customHeight="1" x14ac:dyDescent="0.2">
      <c r="Y697" s="12"/>
    </row>
    <row r="698" spans="25:25" ht="15.75" customHeight="1" x14ac:dyDescent="0.2">
      <c r="Y698" s="12"/>
    </row>
    <row r="699" spans="25:25" ht="15.75" customHeight="1" x14ac:dyDescent="0.2">
      <c r="Y699" s="12"/>
    </row>
    <row r="700" spans="25:25" ht="15.75" customHeight="1" x14ac:dyDescent="0.2">
      <c r="Y700" s="12"/>
    </row>
    <row r="701" spans="25:25" ht="15.75" customHeight="1" x14ac:dyDescent="0.2">
      <c r="Y701" s="12"/>
    </row>
    <row r="702" spans="25:25" ht="15.75" customHeight="1" x14ac:dyDescent="0.2">
      <c r="Y702" s="12"/>
    </row>
    <row r="703" spans="25:25" ht="15.75" customHeight="1" x14ac:dyDescent="0.2">
      <c r="Y703" s="12"/>
    </row>
    <row r="704" spans="25:25" ht="15.75" customHeight="1" x14ac:dyDescent="0.2">
      <c r="Y704" s="12"/>
    </row>
    <row r="705" spans="25:25" ht="15.75" customHeight="1" x14ac:dyDescent="0.2">
      <c r="Y705" s="12"/>
    </row>
    <row r="706" spans="25:25" ht="15.75" customHeight="1" x14ac:dyDescent="0.2">
      <c r="Y706" s="12"/>
    </row>
    <row r="707" spans="25:25" ht="15.75" customHeight="1" x14ac:dyDescent="0.2">
      <c r="Y707" s="12"/>
    </row>
    <row r="708" spans="25:25" ht="15.75" customHeight="1" x14ac:dyDescent="0.2">
      <c r="Y708" s="12"/>
    </row>
    <row r="709" spans="25:25" ht="15.75" customHeight="1" x14ac:dyDescent="0.2">
      <c r="Y709" s="12"/>
    </row>
    <row r="710" spans="25:25" ht="15.75" customHeight="1" x14ac:dyDescent="0.2">
      <c r="Y710" s="12"/>
    </row>
    <row r="711" spans="25:25" ht="15.75" customHeight="1" x14ac:dyDescent="0.2">
      <c r="Y711" s="12"/>
    </row>
    <row r="712" spans="25:25" ht="15.75" customHeight="1" x14ac:dyDescent="0.2">
      <c r="Y712" s="12"/>
    </row>
    <row r="713" spans="25:25" ht="15.75" customHeight="1" x14ac:dyDescent="0.2">
      <c r="Y713" s="12"/>
    </row>
    <row r="714" spans="25:25" ht="15.75" customHeight="1" x14ac:dyDescent="0.2">
      <c r="Y714" s="12"/>
    </row>
    <row r="715" spans="25:25" ht="15.75" customHeight="1" x14ac:dyDescent="0.2">
      <c r="Y715" s="12"/>
    </row>
    <row r="716" spans="25:25" ht="15.75" customHeight="1" x14ac:dyDescent="0.2">
      <c r="Y716" s="12"/>
    </row>
    <row r="717" spans="25:25" ht="15.75" customHeight="1" x14ac:dyDescent="0.2">
      <c r="Y717" s="12"/>
    </row>
    <row r="718" spans="25:25" ht="15.75" customHeight="1" x14ac:dyDescent="0.2">
      <c r="Y718" s="12"/>
    </row>
    <row r="719" spans="25:25" ht="15.75" customHeight="1" x14ac:dyDescent="0.2">
      <c r="Y719" s="12"/>
    </row>
    <row r="720" spans="25:25" ht="15.75" customHeight="1" x14ac:dyDescent="0.2">
      <c r="Y720" s="12"/>
    </row>
    <row r="721" spans="25:25" ht="15.75" customHeight="1" x14ac:dyDescent="0.2">
      <c r="Y721" s="12"/>
    </row>
    <row r="722" spans="25:25" ht="15.75" customHeight="1" x14ac:dyDescent="0.2">
      <c r="Y722" s="12"/>
    </row>
    <row r="723" spans="25:25" ht="15.75" customHeight="1" x14ac:dyDescent="0.2">
      <c r="Y723" s="12"/>
    </row>
    <row r="724" spans="25:25" ht="15.75" customHeight="1" x14ac:dyDescent="0.2">
      <c r="Y724" s="12"/>
    </row>
    <row r="725" spans="25:25" ht="15.75" customHeight="1" x14ac:dyDescent="0.2">
      <c r="Y725" s="12"/>
    </row>
    <row r="726" spans="25:25" ht="15.75" customHeight="1" x14ac:dyDescent="0.2">
      <c r="Y726" s="12"/>
    </row>
    <row r="727" spans="25:25" ht="15.75" customHeight="1" x14ac:dyDescent="0.2">
      <c r="Y727" s="12"/>
    </row>
    <row r="728" spans="25:25" ht="15.75" customHeight="1" x14ac:dyDescent="0.2">
      <c r="Y728" s="12"/>
    </row>
    <row r="729" spans="25:25" ht="15.75" customHeight="1" x14ac:dyDescent="0.2">
      <c r="Y729" s="12"/>
    </row>
    <row r="730" spans="25:25" ht="15.75" customHeight="1" x14ac:dyDescent="0.2">
      <c r="Y730" s="12"/>
    </row>
    <row r="731" spans="25:25" ht="15.75" customHeight="1" x14ac:dyDescent="0.2">
      <c r="Y731" s="12"/>
    </row>
    <row r="732" spans="25:25" ht="15.75" customHeight="1" x14ac:dyDescent="0.2">
      <c r="Y732" s="12"/>
    </row>
    <row r="733" spans="25:25" ht="15.75" customHeight="1" x14ac:dyDescent="0.2">
      <c r="Y733" s="12"/>
    </row>
    <row r="734" spans="25:25" ht="15.75" customHeight="1" x14ac:dyDescent="0.2">
      <c r="Y734" s="12"/>
    </row>
    <row r="735" spans="25:25" ht="15.75" customHeight="1" x14ac:dyDescent="0.2">
      <c r="Y735" s="12"/>
    </row>
    <row r="736" spans="25:25" ht="15.75" customHeight="1" x14ac:dyDescent="0.2">
      <c r="Y736" s="12"/>
    </row>
    <row r="737" spans="25:25" ht="15.75" customHeight="1" x14ac:dyDescent="0.2">
      <c r="Y737" s="12"/>
    </row>
    <row r="738" spans="25:25" ht="15.75" customHeight="1" x14ac:dyDescent="0.2">
      <c r="Y738" s="12"/>
    </row>
    <row r="739" spans="25:25" ht="15.75" customHeight="1" x14ac:dyDescent="0.2">
      <c r="Y739" s="12"/>
    </row>
    <row r="740" spans="25:25" ht="15.75" customHeight="1" x14ac:dyDescent="0.2">
      <c r="Y740" s="12"/>
    </row>
    <row r="741" spans="25:25" ht="15.75" customHeight="1" x14ac:dyDescent="0.2">
      <c r="Y741" s="12"/>
    </row>
    <row r="742" spans="25:25" ht="15.75" customHeight="1" x14ac:dyDescent="0.2">
      <c r="Y742" s="12"/>
    </row>
    <row r="743" spans="25:25" ht="15.75" customHeight="1" x14ac:dyDescent="0.2">
      <c r="Y743" s="12"/>
    </row>
    <row r="744" spans="25:25" ht="15.75" customHeight="1" x14ac:dyDescent="0.2">
      <c r="Y744" s="12"/>
    </row>
    <row r="745" spans="25:25" ht="15.75" customHeight="1" x14ac:dyDescent="0.2">
      <c r="Y745" s="12"/>
    </row>
    <row r="746" spans="25:25" ht="15.75" customHeight="1" x14ac:dyDescent="0.2">
      <c r="Y746" s="12"/>
    </row>
    <row r="747" spans="25:25" ht="15.75" customHeight="1" x14ac:dyDescent="0.2">
      <c r="Y747" s="12"/>
    </row>
    <row r="748" spans="25:25" ht="15.75" customHeight="1" x14ac:dyDescent="0.2">
      <c r="Y748" s="12"/>
    </row>
    <row r="749" spans="25:25" ht="15.75" customHeight="1" x14ac:dyDescent="0.2">
      <c r="Y749" s="12"/>
    </row>
    <row r="750" spans="25:25" ht="15.75" customHeight="1" x14ac:dyDescent="0.2">
      <c r="Y750" s="12"/>
    </row>
    <row r="751" spans="25:25" ht="15.75" customHeight="1" x14ac:dyDescent="0.2">
      <c r="Y751" s="12"/>
    </row>
    <row r="752" spans="25:25" ht="15.75" customHeight="1" x14ac:dyDescent="0.2">
      <c r="Y752" s="12"/>
    </row>
    <row r="753" spans="25:25" ht="15.75" customHeight="1" x14ac:dyDescent="0.2">
      <c r="Y753" s="12"/>
    </row>
    <row r="754" spans="25:25" ht="15.75" customHeight="1" x14ac:dyDescent="0.2">
      <c r="Y754" s="12"/>
    </row>
    <row r="755" spans="25:25" ht="15.75" customHeight="1" x14ac:dyDescent="0.2">
      <c r="Y755" s="12"/>
    </row>
    <row r="756" spans="25:25" ht="15.75" customHeight="1" x14ac:dyDescent="0.2">
      <c r="Y756" s="12"/>
    </row>
    <row r="757" spans="25:25" ht="15.75" customHeight="1" x14ac:dyDescent="0.2">
      <c r="Y757" s="12"/>
    </row>
    <row r="758" spans="25:25" ht="15.75" customHeight="1" x14ac:dyDescent="0.2">
      <c r="Y758" s="12"/>
    </row>
    <row r="759" spans="25:25" ht="15.75" customHeight="1" x14ac:dyDescent="0.2">
      <c r="Y759" s="12"/>
    </row>
    <row r="760" spans="25:25" ht="15.75" customHeight="1" x14ac:dyDescent="0.2">
      <c r="Y760" s="12"/>
    </row>
    <row r="761" spans="25:25" ht="15.75" customHeight="1" x14ac:dyDescent="0.2">
      <c r="Y761" s="12"/>
    </row>
    <row r="762" spans="25:25" ht="15.75" customHeight="1" x14ac:dyDescent="0.2">
      <c r="Y762" s="12"/>
    </row>
    <row r="763" spans="25:25" ht="15.75" customHeight="1" x14ac:dyDescent="0.2">
      <c r="Y763" s="12"/>
    </row>
    <row r="764" spans="25:25" ht="15.75" customHeight="1" x14ac:dyDescent="0.2">
      <c r="Y764" s="12"/>
    </row>
    <row r="765" spans="25:25" ht="15.75" customHeight="1" x14ac:dyDescent="0.2">
      <c r="Y765" s="12"/>
    </row>
    <row r="766" spans="25:25" ht="15.75" customHeight="1" x14ac:dyDescent="0.2">
      <c r="Y766" s="12"/>
    </row>
    <row r="767" spans="25:25" ht="15.75" customHeight="1" x14ac:dyDescent="0.2">
      <c r="Y767" s="12"/>
    </row>
    <row r="768" spans="25:25" ht="15.75" customHeight="1" x14ac:dyDescent="0.2">
      <c r="Y768" s="12"/>
    </row>
    <row r="769" spans="25:25" ht="15.75" customHeight="1" x14ac:dyDescent="0.2">
      <c r="Y769" s="12"/>
    </row>
    <row r="770" spans="25:25" ht="15.75" customHeight="1" x14ac:dyDescent="0.2">
      <c r="Y770" s="12"/>
    </row>
    <row r="771" spans="25:25" ht="15.75" customHeight="1" x14ac:dyDescent="0.2">
      <c r="Y771" s="12"/>
    </row>
    <row r="772" spans="25:25" ht="15.75" customHeight="1" x14ac:dyDescent="0.2">
      <c r="Y772" s="12"/>
    </row>
    <row r="773" spans="25:25" ht="15.75" customHeight="1" x14ac:dyDescent="0.2">
      <c r="Y773" s="12"/>
    </row>
    <row r="774" spans="25:25" ht="15.75" customHeight="1" x14ac:dyDescent="0.2">
      <c r="Y774" s="12"/>
    </row>
    <row r="775" spans="25:25" ht="15.75" customHeight="1" x14ac:dyDescent="0.2">
      <c r="Y775" s="12"/>
    </row>
    <row r="776" spans="25:25" ht="15.75" customHeight="1" x14ac:dyDescent="0.2">
      <c r="Y776" s="12"/>
    </row>
    <row r="777" spans="25:25" ht="15.75" customHeight="1" x14ac:dyDescent="0.2">
      <c r="Y777" s="12"/>
    </row>
    <row r="778" spans="25:25" ht="15.75" customHeight="1" x14ac:dyDescent="0.2">
      <c r="Y778" s="12"/>
    </row>
    <row r="779" spans="25:25" ht="15.75" customHeight="1" x14ac:dyDescent="0.2">
      <c r="Y779" s="12"/>
    </row>
    <row r="780" spans="25:25" ht="15.75" customHeight="1" x14ac:dyDescent="0.2">
      <c r="Y780" s="12"/>
    </row>
    <row r="781" spans="25:25" ht="15.75" customHeight="1" x14ac:dyDescent="0.2">
      <c r="Y781" s="12"/>
    </row>
    <row r="782" spans="25:25" ht="15.75" customHeight="1" x14ac:dyDescent="0.2">
      <c r="Y782" s="12"/>
    </row>
    <row r="783" spans="25:25" ht="15.75" customHeight="1" x14ac:dyDescent="0.2">
      <c r="Y783" s="12"/>
    </row>
    <row r="784" spans="25:25" ht="15.75" customHeight="1" x14ac:dyDescent="0.2">
      <c r="Y784" s="12"/>
    </row>
    <row r="785" spans="25:25" ht="15.75" customHeight="1" x14ac:dyDescent="0.2">
      <c r="Y785" s="12"/>
    </row>
    <row r="786" spans="25:25" ht="15.75" customHeight="1" x14ac:dyDescent="0.2">
      <c r="Y786" s="12"/>
    </row>
    <row r="787" spans="25:25" ht="15.75" customHeight="1" x14ac:dyDescent="0.2">
      <c r="Y787" s="12"/>
    </row>
    <row r="788" spans="25:25" ht="15.75" customHeight="1" x14ac:dyDescent="0.2">
      <c r="Y788" s="12"/>
    </row>
    <row r="789" spans="25:25" ht="15.75" customHeight="1" x14ac:dyDescent="0.2">
      <c r="Y789" s="12"/>
    </row>
    <row r="790" spans="25:25" ht="15.75" customHeight="1" x14ac:dyDescent="0.2">
      <c r="Y790" s="12"/>
    </row>
    <row r="791" spans="25:25" ht="15.75" customHeight="1" x14ac:dyDescent="0.2">
      <c r="Y791" s="12"/>
    </row>
    <row r="792" spans="25:25" ht="15.75" customHeight="1" x14ac:dyDescent="0.2">
      <c r="Y792" s="12"/>
    </row>
    <row r="793" spans="25:25" ht="15.75" customHeight="1" x14ac:dyDescent="0.2">
      <c r="Y793" s="12"/>
    </row>
    <row r="794" spans="25:25" ht="15.75" customHeight="1" x14ac:dyDescent="0.2">
      <c r="Y794" s="12"/>
    </row>
    <row r="795" spans="25:25" ht="15.75" customHeight="1" x14ac:dyDescent="0.2">
      <c r="Y795" s="12"/>
    </row>
    <row r="796" spans="25:25" ht="15.75" customHeight="1" x14ac:dyDescent="0.2">
      <c r="Y796" s="12"/>
    </row>
    <row r="797" spans="25:25" ht="15.75" customHeight="1" x14ac:dyDescent="0.2">
      <c r="Y797" s="12"/>
    </row>
    <row r="798" spans="25:25" ht="15.75" customHeight="1" x14ac:dyDescent="0.2">
      <c r="Y798" s="12"/>
    </row>
    <row r="799" spans="25:25" ht="15.75" customHeight="1" x14ac:dyDescent="0.2">
      <c r="Y799" s="12"/>
    </row>
    <row r="800" spans="25:25" ht="15.75" customHeight="1" x14ac:dyDescent="0.2">
      <c r="Y800" s="12"/>
    </row>
    <row r="801" spans="25:25" ht="15.75" customHeight="1" x14ac:dyDescent="0.2">
      <c r="Y801" s="12"/>
    </row>
    <row r="802" spans="25:25" ht="15.75" customHeight="1" x14ac:dyDescent="0.2">
      <c r="Y802" s="12"/>
    </row>
    <row r="803" spans="25:25" ht="15.75" customHeight="1" x14ac:dyDescent="0.2">
      <c r="Y803" s="12"/>
    </row>
    <row r="804" spans="25:25" ht="15.75" customHeight="1" x14ac:dyDescent="0.2">
      <c r="Y804" s="12"/>
    </row>
    <row r="805" spans="25:25" ht="15.75" customHeight="1" x14ac:dyDescent="0.2">
      <c r="Y805" s="12"/>
    </row>
    <row r="806" spans="25:25" ht="15.75" customHeight="1" x14ac:dyDescent="0.2">
      <c r="Y806" s="12"/>
    </row>
    <row r="807" spans="25:25" ht="15.75" customHeight="1" x14ac:dyDescent="0.2">
      <c r="Y807" s="12"/>
    </row>
    <row r="808" spans="25:25" ht="15.75" customHeight="1" x14ac:dyDescent="0.2">
      <c r="Y808" s="12"/>
    </row>
    <row r="809" spans="25:25" ht="15.75" customHeight="1" x14ac:dyDescent="0.2">
      <c r="Y809" s="12"/>
    </row>
    <row r="810" spans="25:25" ht="15.75" customHeight="1" x14ac:dyDescent="0.2">
      <c r="Y810" s="12"/>
    </row>
    <row r="811" spans="25:25" ht="15.75" customHeight="1" x14ac:dyDescent="0.2">
      <c r="Y811" s="12"/>
    </row>
    <row r="812" spans="25:25" ht="15.75" customHeight="1" x14ac:dyDescent="0.2">
      <c r="Y812" s="12"/>
    </row>
    <row r="813" spans="25:25" ht="15.75" customHeight="1" x14ac:dyDescent="0.2">
      <c r="Y813" s="12"/>
    </row>
    <row r="814" spans="25:25" ht="15.75" customHeight="1" x14ac:dyDescent="0.2">
      <c r="Y814" s="12"/>
    </row>
    <row r="815" spans="25:25" ht="15.75" customHeight="1" x14ac:dyDescent="0.2">
      <c r="Y815" s="12"/>
    </row>
    <row r="816" spans="25:25" ht="15.75" customHeight="1" x14ac:dyDescent="0.2">
      <c r="Y816" s="12"/>
    </row>
    <row r="817" spans="25:25" ht="15.75" customHeight="1" x14ac:dyDescent="0.2">
      <c r="Y817" s="12"/>
    </row>
    <row r="818" spans="25:25" ht="15.75" customHeight="1" x14ac:dyDescent="0.2">
      <c r="Y818" s="12"/>
    </row>
    <row r="819" spans="25:25" ht="15.75" customHeight="1" x14ac:dyDescent="0.2">
      <c r="Y819" s="12"/>
    </row>
    <row r="820" spans="25:25" ht="15.75" customHeight="1" x14ac:dyDescent="0.2">
      <c r="Y820" s="12"/>
    </row>
    <row r="821" spans="25:25" ht="15.75" customHeight="1" x14ac:dyDescent="0.2">
      <c r="Y821" s="12"/>
    </row>
    <row r="822" spans="25:25" ht="15.75" customHeight="1" x14ac:dyDescent="0.2">
      <c r="Y822" s="12"/>
    </row>
    <row r="823" spans="25:25" ht="15.75" customHeight="1" x14ac:dyDescent="0.2">
      <c r="Y823" s="12"/>
    </row>
    <row r="824" spans="25:25" ht="15.75" customHeight="1" x14ac:dyDescent="0.2">
      <c r="Y824" s="12"/>
    </row>
    <row r="825" spans="25:25" ht="15.75" customHeight="1" x14ac:dyDescent="0.2">
      <c r="Y825" s="12"/>
    </row>
    <row r="826" spans="25:25" ht="15.75" customHeight="1" x14ac:dyDescent="0.2">
      <c r="Y826" s="12"/>
    </row>
    <row r="827" spans="25:25" ht="15.75" customHeight="1" x14ac:dyDescent="0.2">
      <c r="Y827" s="12"/>
    </row>
    <row r="828" spans="25:25" ht="15.75" customHeight="1" x14ac:dyDescent="0.2">
      <c r="Y828" s="12"/>
    </row>
    <row r="829" spans="25:25" ht="15.75" customHeight="1" x14ac:dyDescent="0.2">
      <c r="Y829" s="12"/>
    </row>
    <row r="830" spans="25:25" ht="15.75" customHeight="1" x14ac:dyDescent="0.2">
      <c r="Y830" s="12"/>
    </row>
    <row r="831" spans="25:25" ht="15.75" customHeight="1" x14ac:dyDescent="0.2">
      <c r="Y831" s="12"/>
    </row>
    <row r="832" spans="25:25" ht="15.75" customHeight="1" x14ac:dyDescent="0.2">
      <c r="Y832" s="12"/>
    </row>
    <row r="833" spans="25:25" ht="15.75" customHeight="1" x14ac:dyDescent="0.2">
      <c r="Y833" s="12"/>
    </row>
    <row r="834" spans="25:25" ht="15.75" customHeight="1" x14ac:dyDescent="0.2">
      <c r="Y834" s="12"/>
    </row>
    <row r="835" spans="25:25" ht="15.75" customHeight="1" x14ac:dyDescent="0.2">
      <c r="Y835" s="12"/>
    </row>
    <row r="836" spans="25:25" ht="15.75" customHeight="1" x14ac:dyDescent="0.2">
      <c r="Y836" s="12"/>
    </row>
    <row r="837" spans="25:25" ht="15.75" customHeight="1" x14ac:dyDescent="0.2">
      <c r="Y837" s="12"/>
    </row>
    <row r="838" spans="25:25" ht="15.75" customHeight="1" x14ac:dyDescent="0.2">
      <c r="Y838" s="12"/>
    </row>
    <row r="839" spans="25:25" ht="15.75" customHeight="1" x14ac:dyDescent="0.2">
      <c r="Y839" s="12"/>
    </row>
    <row r="840" spans="25:25" ht="15.75" customHeight="1" x14ac:dyDescent="0.2">
      <c r="Y840" s="12"/>
    </row>
    <row r="841" spans="25:25" ht="15.75" customHeight="1" x14ac:dyDescent="0.2">
      <c r="Y841" s="12"/>
    </row>
    <row r="842" spans="25:25" ht="15.75" customHeight="1" x14ac:dyDescent="0.2">
      <c r="Y842" s="12"/>
    </row>
    <row r="843" spans="25:25" ht="15.75" customHeight="1" x14ac:dyDescent="0.2">
      <c r="Y843" s="12"/>
    </row>
    <row r="844" spans="25:25" ht="15.75" customHeight="1" x14ac:dyDescent="0.2">
      <c r="Y844" s="12"/>
    </row>
    <row r="845" spans="25:25" ht="15.75" customHeight="1" x14ac:dyDescent="0.2">
      <c r="Y845" s="12"/>
    </row>
    <row r="846" spans="25:25" ht="15.75" customHeight="1" x14ac:dyDescent="0.2">
      <c r="Y846" s="12"/>
    </row>
    <row r="847" spans="25:25" ht="15.75" customHeight="1" x14ac:dyDescent="0.2">
      <c r="Y847" s="12"/>
    </row>
    <row r="848" spans="25:25" ht="15.75" customHeight="1" x14ac:dyDescent="0.2">
      <c r="Y848" s="12"/>
    </row>
    <row r="849" spans="25:25" ht="15.75" customHeight="1" x14ac:dyDescent="0.2">
      <c r="Y849" s="12"/>
    </row>
    <row r="850" spans="25:25" ht="15.75" customHeight="1" x14ac:dyDescent="0.2">
      <c r="Y850" s="12"/>
    </row>
    <row r="851" spans="25:25" ht="15.75" customHeight="1" x14ac:dyDescent="0.2">
      <c r="Y851" s="12"/>
    </row>
    <row r="852" spans="25:25" ht="15.75" customHeight="1" x14ac:dyDescent="0.2">
      <c r="Y852" s="12"/>
    </row>
    <row r="853" spans="25:25" ht="15.75" customHeight="1" x14ac:dyDescent="0.2">
      <c r="Y853" s="12"/>
    </row>
    <row r="854" spans="25:25" ht="15.75" customHeight="1" x14ac:dyDescent="0.2">
      <c r="Y854" s="12"/>
    </row>
    <row r="855" spans="25:25" ht="15.75" customHeight="1" x14ac:dyDescent="0.2">
      <c r="Y855" s="12"/>
    </row>
    <row r="856" spans="25:25" ht="15.75" customHeight="1" x14ac:dyDescent="0.2">
      <c r="Y856" s="12"/>
    </row>
    <row r="857" spans="25:25" ht="15.75" customHeight="1" x14ac:dyDescent="0.2">
      <c r="Y857" s="12"/>
    </row>
    <row r="858" spans="25:25" ht="15.75" customHeight="1" x14ac:dyDescent="0.2">
      <c r="Y858" s="12"/>
    </row>
    <row r="859" spans="25:25" ht="15.75" customHeight="1" x14ac:dyDescent="0.2">
      <c r="Y859" s="12"/>
    </row>
    <row r="860" spans="25:25" ht="15.75" customHeight="1" x14ac:dyDescent="0.2">
      <c r="Y860" s="12"/>
    </row>
    <row r="861" spans="25:25" ht="15.75" customHeight="1" x14ac:dyDescent="0.2">
      <c r="Y861" s="12"/>
    </row>
    <row r="862" spans="25:25" ht="15.75" customHeight="1" x14ac:dyDescent="0.2">
      <c r="Y862" s="12"/>
    </row>
    <row r="863" spans="25:25" ht="15.75" customHeight="1" x14ac:dyDescent="0.2">
      <c r="Y863" s="12"/>
    </row>
    <row r="864" spans="25:25" ht="15.75" customHeight="1" x14ac:dyDescent="0.2">
      <c r="Y864" s="12"/>
    </row>
    <row r="865" spans="25:25" ht="15.75" customHeight="1" x14ac:dyDescent="0.2">
      <c r="Y865" s="12"/>
    </row>
    <row r="866" spans="25:25" ht="15.75" customHeight="1" x14ac:dyDescent="0.2">
      <c r="Y866" s="12"/>
    </row>
    <row r="867" spans="25:25" ht="15.75" customHeight="1" x14ac:dyDescent="0.2">
      <c r="Y867" s="12"/>
    </row>
    <row r="868" spans="25:25" ht="15.75" customHeight="1" x14ac:dyDescent="0.2">
      <c r="Y868" s="12"/>
    </row>
    <row r="869" spans="25:25" ht="15.75" customHeight="1" x14ac:dyDescent="0.2">
      <c r="Y869" s="12"/>
    </row>
    <row r="870" spans="25:25" ht="15.75" customHeight="1" x14ac:dyDescent="0.2">
      <c r="Y870" s="12"/>
    </row>
    <row r="871" spans="25:25" ht="15.75" customHeight="1" x14ac:dyDescent="0.2">
      <c r="Y871" s="12"/>
    </row>
    <row r="872" spans="25:25" ht="15.75" customHeight="1" x14ac:dyDescent="0.2">
      <c r="Y872" s="12"/>
    </row>
    <row r="873" spans="25:25" ht="15.75" customHeight="1" x14ac:dyDescent="0.2">
      <c r="Y873" s="12"/>
    </row>
    <row r="874" spans="25:25" ht="15.75" customHeight="1" x14ac:dyDescent="0.2">
      <c r="Y874" s="12"/>
    </row>
    <row r="875" spans="25:25" ht="15.75" customHeight="1" x14ac:dyDescent="0.2">
      <c r="Y875" s="12"/>
    </row>
    <row r="876" spans="25:25" ht="15.75" customHeight="1" x14ac:dyDescent="0.2">
      <c r="Y876" s="12"/>
    </row>
    <row r="877" spans="25:25" ht="15.75" customHeight="1" x14ac:dyDescent="0.2">
      <c r="Y877" s="12"/>
    </row>
    <row r="878" spans="25:25" ht="15.75" customHeight="1" x14ac:dyDescent="0.2">
      <c r="Y878" s="12"/>
    </row>
    <row r="879" spans="25:25" ht="15.75" customHeight="1" x14ac:dyDescent="0.2">
      <c r="Y879" s="12"/>
    </row>
    <row r="880" spans="25:25" ht="15.75" customHeight="1" x14ac:dyDescent="0.2">
      <c r="Y880" s="12"/>
    </row>
    <row r="881" spans="25:25" ht="15.75" customHeight="1" x14ac:dyDescent="0.2">
      <c r="Y881" s="12"/>
    </row>
    <row r="882" spans="25:25" ht="15.75" customHeight="1" x14ac:dyDescent="0.2">
      <c r="Y882" s="12"/>
    </row>
    <row r="883" spans="25:25" ht="15.75" customHeight="1" x14ac:dyDescent="0.2">
      <c r="Y883" s="12"/>
    </row>
    <row r="884" spans="25:25" ht="15.75" customHeight="1" x14ac:dyDescent="0.2">
      <c r="Y884" s="12"/>
    </row>
    <row r="885" spans="25:25" ht="15.75" customHeight="1" x14ac:dyDescent="0.2">
      <c r="Y885" s="12"/>
    </row>
    <row r="886" spans="25:25" ht="15.75" customHeight="1" x14ac:dyDescent="0.2">
      <c r="Y886" s="12"/>
    </row>
    <row r="887" spans="25:25" ht="15.75" customHeight="1" x14ac:dyDescent="0.2">
      <c r="Y887" s="12"/>
    </row>
    <row r="888" spans="25:25" ht="15.75" customHeight="1" x14ac:dyDescent="0.2">
      <c r="Y888" s="12"/>
    </row>
    <row r="889" spans="25:25" ht="15.75" customHeight="1" x14ac:dyDescent="0.2">
      <c r="Y889" s="12"/>
    </row>
    <row r="890" spans="25:25" ht="15.75" customHeight="1" x14ac:dyDescent="0.2">
      <c r="Y890" s="12"/>
    </row>
    <row r="891" spans="25:25" ht="15.75" customHeight="1" x14ac:dyDescent="0.2">
      <c r="Y891" s="12"/>
    </row>
    <row r="892" spans="25:25" ht="15.75" customHeight="1" x14ac:dyDescent="0.2">
      <c r="Y892" s="12"/>
    </row>
    <row r="893" spans="25:25" ht="15.75" customHeight="1" x14ac:dyDescent="0.2">
      <c r="Y893" s="12"/>
    </row>
    <row r="894" spans="25:25" ht="15.75" customHeight="1" x14ac:dyDescent="0.2">
      <c r="Y894" s="12"/>
    </row>
    <row r="895" spans="25:25" ht="15.75" customHeight="1" x14ac:dyDescent="0.2">
      <c r="Y895" s="12"/>
    </row>
    <row r="896" spans="25:25" ht="15.75" customHeight="1" x14ac:dyDescent="0.2">
      <c r="Y896" s="12"/>
    </row>
    <row r="897" spans="25:25" ht="15.75" customHeight="1" x14ac:dyDescent="0.2">
      <c r="Y897" s="12"/>
    </row>
    <row r="898" spans="25:25" ht="15.75" customHeight="1" x14ac:dyDescent="0.2">
      <c r="Y898" s="12"/>
    </row>
    <row r="899" spans="25:25" ht="15.75" customHeight="1" x14ac:dyDescent="0.2">
      <c r="Y899" s="12"/>
    </row>
    <row r="900" spans="25:25" ht="15.75" customHeight="1" x14ac:dyDescent="0.2">
      <c r="Y900" s="12"/>
    </row>
    <row r="901" spans="25:25" ht="15.75" customHeight="1" x14ac:dyDescent="0.2">
      <c r="Y901" s="12"/>
    </row>
    <row r="902" spans="25:25" ht="15.75" customHeight="1" x14ac:dyDescent="0.2">
      <c r="Y902" s="12"/>
    </row>
    <row r="903" spans="25:25" ht="15.75" customHeight="1" x14ac:dyDescent="0.2">
      <c r="Y903" s="12"/>
    </row>
    <row r="904" spans="25:25" ht="15.75" customHeight="1" x14ac:dyDescent="0.2">
      <c r="Y904" s="12"/>
    </row>
    <row r="905" spans="25:25" ht="15.75" customHeight="1" x14ac:dyDescent="0.2">
      <c r="Y905" s="12"/>
    </row>
    <row r="906" spans="25:25" ht="15.75" customHeight="1" x14ac:dyDescent="0.2">
      <c r="Y906" s="12"/>
    </row>
    <row r="907" spans="25:25" ht="15.75" customHeight="1" x14ac:dyDescent="0.2">
      <c r="Y907" s="12"/>
    </row>
    <row r="908" spans="25:25" ht="15.75" customHeight="1" x14ac:dyDescent="0.2">
      <c r="Y908" s="12"/>
    </row>
    <row r="909" spans="25:25" ht="15.75" customHeight="1" x14ac:dyDescent="0.2">
      <c r="Y909" s="12"/>
    </row>
    <row r="910" spans="25:25" ht="15.75" customHeight="1" x14ac:dyDescent="0.2">
      <c r="Y910" s="12"/>
    </row>
    <row r="911" spans="25:25" ht="15.75" customHeight="1" x14ac:dyDescent="0.2">
      <c r="Y911" s="12"/>
    </row>
    <row r="912" spans="25:25" ht="15.75" customHeight="1" x14ac:dyDescent="0.2">
      <c r="Y912" s="12"/>
    </row>
    <row r="913" spans="25:25" ht="15.75" customHeight="1" x14ac:dyDescent="0.2">
      <c r="Y913" s="12"/>
    </row>
    <row r="914" spans="25:25" ht="15.75" customHeight="1" x14ac:dyDescent="0.2">
      <c r="Y914" s="12"/>
    </row>
    <row r="915" spans="25:25" ht="15.75" customHeight="1" x14ac:dyDescent="0.2">
      <c r="Y915" s="12"/>
    </row>
    <row r="916" spans="25:25" ht="15.75" customHeight="1" x14ac:dyDescent="0.2">
      <c r="Y916" s="12"/>
    </row>
    <row r="917" spans="25:25" ht="15.75" customHeight="1" x14ac:dyDescent="0.2">
      <c r="Y917" s="12"/>
    </row>
    <row r="918" spans="25:25" ht="15.75" customHeight="1" x14ac:dyDescent="0.2">
      <c r="Y918" s="12"/>
    </row>
    <row r="919" spans="25:25" ht="15.75" customHeight="1" x14ac:dyDescent="0.2">
      <c r="Y919" s="12"/>
    </row>
    <row r="920" spans="25:25" ht="15.75" customHeight="1" x14ac:dyDescent="0.2">
      <c r="Y920" s="12"/>
    </row>
    <row r="921" spans="25:25" ht="15.75" customHeight="1" x14ac:dyDescent="0.2">
      <c r="Y921" s="12"/>
    </row>
    <row r="922" spans="25:25" ht="15.75" customHeight="1" x14ac:dyDescent="0.2">
      <c r="Y922" s="12"/>
    </row>
    <row r="923" spans="25:25" ht="15.75" customHeight="1" x14ac:dyDescent="0.2">
      <c r="Y923" s="12"/>
    </row>
    <row r="924" spans="25:25" ht="15.75" customHeight="1" x14ac:dyDescent="0.2">
      <c r="Y924" s="12"/>
    </row>
    <row r="925" spans="25:25" ht="15.75" customHeight="1" x14ac:dyDescent="0.2">
      <c r="Y925" s="12"/>
    </row>
    <row r="926" spans="25:25" ht="15.75" customHeight="1" x14ac:dyDescent="0.2">
      <c r="Y926" s="12"/>
    </row>
    <row r="927" spans="25:25" ht="15.75" customHeight="1" x14ac:dyDescent="0.2">
      <c r="Y927" s="12"/>
    </row>
    <row r="928" spans="25:25" ht="15.75" customHeight="1" x14ac:dyDescent="0.2">
      <c r="Y928" s="12"/>
    </row>
    <row r="929" spans="25:25" ht="15.75" customHeight="1" x14ac:dyDescent="0.2">
      <c r="Y929" s="12"/>
    </row>
    <row r="930" spans="25:25" ht="15.75" customHeight="1" x14ac:dyDescent="0.2">
      <c r="Y930" s="12"/>
    </row>
    <row r="931" spans="25:25" ht="15.75" customHeight="1" x14ac:dyDescent="0.2">
      <c r="Y931" s="12"/>
    </row>
    <row r="932" spans="25:25" ht="15.75" customHeight="1" x14ac:dyDescent="0.2">
      <c r="Y932" s="12"/>
    </row>
    <row r="933" spans="25:25" ht="15.75" customHeight="1" x14ac:dyDescent="0.2">
      <c r="Y933" s="12"/>
    </row>
    <row r="934" spans="25:25" ht="15.75" customHeight="1" x14ac:dyDescent="0.2">
      <c r="Y934" s="12"/>
    </row>
    <row r="935" spans="25:25" ht="15.75" customHeight="1" x14ac:dyDescent="0.2">
      <c r="Y935" s="12"/>
    </row>
    <row r="936" spans="25:25" ht="15.75" customHeight="1" x14ac:dyDescent="0.2">
      <c r="Y936" s="12"/>
    </row>
    <row r="937" spans="25:25" ht="15.75" customHeight="1" x14ac:dyDescent="0.2">
      <c r="Y937" s="12"/>
    </row>
    <row r="938" spans="25:25" ht="15.75" customHeight="1" x14ac:dyDescent="0.2">
      <c r="Y938" s="12"/>
    </row>
    <row r="939" spans="25:25" ht="15.75" customHeight="1" x14ac:dyDescent="0.2">
      <c r="Y939" s="12"/>
    </row>
    <row r="940" spans="25:25" ht="15.75" customHeight="1" x14ac:dyDescent="0.2">
      <c r="Y940" s="12"/>
    </row>
    <row r="941" spans="25:25" ht="15.75" customHeight="1" x14ac:dyDescent="0.2">
      <c r="Y941" s="12"/>
    </row>
    <row r="942" spans="25:25" ht="15.75" customHeight="1" x14ac:dyDescent="0.2">
      <c r="Y942" s="12"/>
    </row>
    <row r="943" spans="25:25" ht="15.75" customHeight="1" x14ac:dyDescent="0.2">
      <c r="Y943" s="12"/>
    </row>
    <row r="944" spans="25:25" ht="15.75" customHeight="1" x14ac:dyDescent="0.2">
      <c r="Y944" s="12"/>
    </row>
    <row r="945" spans="25:25" ht="15.75" customHeight="1" x14ac:dyDescent="0.2">
      <c r="Y945" s="12"/>
    </row>
    <row r="946" spans="25:25" ht="15.75" customHeight="1" x14ac:dyDescent="0.2">
      <c r="Y946" s="12"/>
    </row>
    <row r="947" spans="25:25" ht="15.75" customHeight="1" x14ac:dyDescent="0.2">
      <c r="Y947" s="12"/>
    </row>
    <row r="948" spans="25:25" ht="15.75" customHeight="1" x14ac:dyDescent="0.2">
      <c r="Y948" s="12"/>
    </row>
    <row r="949" spans="25:25" ht="15.75" customHeight="1" x14ac:dyDescent="0.2">
      <c r="Y949" s="12"/>
    </row>
    <row r="950" spans="25:25" ht="15.75" customHeight="1" x14ac:dyDescent="0.2">
      <c r="Y950" s="12"/>
    </row>
    <row r="951" spans="25:25" ht="15.75" customHeight="1" x14ac:dyDescent="0.2">
      <c r="Y951" s="12"/>
    </row>
    <row r="952" spans="25:25" ht="15.75" customHeight="1" x14ac:dyDescent="0.2">
      <c r="Y952" s="12"/>
    </row>
    <row r="953" spans="25:25" ht="15.75" customHeight="1" x14ac:dyDescent="0.2">
      <c r="Y953" s="12"/>
    </row>
    <row r="954" spans="25:25" ht="15.75" customHeight="1" x14ac:dyDescent="0.2">
      <c r="Y954" s="12"/>
    </row>
    <row r="955" spans="25:25" ht="15.75" customHeight="1" x14ac:dyDescent="0.2">
      <c r="Y955" s="12"/>
    </row>
    <row r="956" spans="25:25" ht="15.75" customHeight="1" x14ac:dyDescent="0.2">
      <c r="Y956" s="12"/>
    </row>
    <row r="957" spans="25:25" ht="15.75" customHeight="1" x14ac:dyDescent="0.2">
      <c r="Y957" s="12"/>
    </row>
    <row r="958" spans="25:25" ht="15.75" customHeight="1" x14ac:dyDescent="0.2">
      <c r="Y958" s="12"/>
    </row>
    <row r="959" spans="25:25" ht="15.75" customHeight="1" x14ac:dyDescent="0.2">
      <c r="Y959" s="12"/>
    </row>
    <row r="960" spans="25:25" ht="15.75" customHeight="1" x14ac:dyDescent="0.2">
      <c r="Y960" s="12"/>
    </row>
    <row r="961" spans="25:25" ht="15.75" customHeight="1" x14ac:dyDescent="0.2">
      <c r="Y961" s="12"/>
    </row>
    <row r="962" spans="25:25" ht="15.75" customHeight="1" x14ac:dyDescent="0.2">
      <c r="Y962" s="12"/>
    </row>
    <row r="963" spans="25:25" ht="15.75" customHeight="1" x14ac:dyDescent="0.2">
      <c r="Y963" s="12"/>
    </row>
    <row r="964" spans="25:25" ht="15.75" customHeight="1" x14ac:dyDescent="0.2">
      <c r="Y964" s="12"/>
    </row>
    <row r="965" spans="25:25" ht="15.75" customHeight="1" x14ac:dyDescent="0.2">
      <c r="Y965" s="12"/>
    </row>
    <row r="966" spans="25:25" ht="15.75" customHeight="1" x14ac:dyDescent="0.2">
      <c r="Y966" s="12"/>
    </row>
    <row r="967" spans="25:25" ht="15.75" customHeight="1" x14ac:dyDescent="0.2">
      <c r="Y967" s="12"/>
    </row>
    <row r="968" spans="25:25" ht="15.75" customHeight="1" x14ac:dyDescent="0.2">
      <c r="Y968" s="12"/>
    </row>
    <row r="969" spans="25:25" ht="15.75" customHeight="1" x14ac:dyDescent="0.2">
      <c r="Y969" s="12"/>
    </row>
    <row r="970" spans="25:25" ht="15.75" customHeight="1" x14ac:dyDescent="0.2">
      <c r="Y970" s="12"/>
    </row>
    <row r="971" spans="25:25" ht="15.75" customHeight="1" x14ac:dyDescent="0.2">
      <c r="Y971" s="12"/>
    </row>
    <row r="972" spans="25:25" ht="15.75" customHeight="1" x14ac:dyDescent="0.2">
      <c r="Y972" s="12"/>
    </row>
    <row r="973" spans="25:25" ht="15.75" customHeight="1" x14ac:dyDescent="0.2">
      <c r="Y973" s="12"/>
    </row>
    <row r="974" spans="25:25" ht="15.75" customHeight="1" x14ac:dyDescent="0.2">
      <c r="Y974" s="12"/>
    </row>
    <row r="975" spans="25:25" ht="15.75" customHeight="1" x14ac:dyDescent="0.2">
      <c r="Y975" s="12"/>
    </row>
    <row r="976" spans="25:25" ht="15.75" customHeight="1" x14ac:dyDescent="0.2">
      <c r="Y976" s="12"/>
    </row>
    <row r="977" spans="25:25" ht="15.75" customHeight="1" x14ac:dyDescent="0.2">
      <c r="Y977" s="12"/>
    </row>
    <row r="978" spans="25:25" ht="15.75" customHeight="1" x14ac:dyDescent="0.2">
      <c r="Y978" s="12"/>
    </row>
    <row r="979" spans="25:25" ht="15.75" customHeight="1" x14ac:dyDescent="0.2">
      <c r="Y979" s="12"/>
    </row>
    <row r="980" spans="25:25" ht="15.75" customHeight="1" x14ac:dyDescent="0.2">
      <c r="Y980" s="12"/>
    </row>
    <row r="981" spans="25:25" ht="15.75" customHeight="1" x14ac:dyDescent="0.2">
      <c r="Y981" s="12"/>
    </row>
    <row r="982" spans="25:25" ht="15.75" customHeight="1" x14ac:dyDescent="0.2">
      <c r="Y982" s="12"/>
    </row>
    <row r="983" spans="25:25" ht="15.75" customHeight="1" x14ac:dyDescent="0.2">
      <c r="Y983" s="12"/>
    </row>
    <row r="984" spans="25:25" ht="15.75" customHeight="1" x14ac:dyDescent="0.2">
      <c r="Y984" s="12"/>
    </row>
    <row r="985" spans="25:25" ht="15.75" customHeight="1" x14ac:dyDescent="0.2">
      <c r="Y985" s="12"/>
    </row>
    <row r="986" spans="25:25" ht="15.75" customHeight="1" x14ac:dyDescent="0.2">
      <c r="Y986" s="12"/>
    </row>
    <row r="987" spans="25:25" ht="15.75" customHeight="1" x14ac:dyDescent="0.2">
      <c r="Y987" s="12"/>
    </row>
    <row r="988" spans="25:25" ht="15.75" customHeight="1" x14ac:dyDescent="0.2">
      <c r="Y988" s="12"/>
    </row>
    <row r="989" spans="25:25" ht="15.75" customHeight="1" x14ac:dyDescent="0.2">
      <c r="Y989" s="12"/>
    </row>
    <row r="990" spans="25:25" ht="15.75" customHeight="1" x14ac:dyDescent="0.2">
      <c r="Y990" s="12"/>
    </row>
    <row r="991" spans="25:25" ht="15.75" customHeight="1" x14ac:dyDescent="0.2">
      <c r="Y991" s="12"/>
    </row>
    <row r="992" spans="25:25" ht="15.75" customHeight="1" x14ac:dyDescent="0.2">
      <c r="Y992" s="12"/>
    </row>
    <row r="993" spans="25:25" ht="15.75" customHeight="1" x14ac:dyDescent="0.2">
      <c r="Y993" s="12"/>
    </row>
    <row r="994" spans="25:25" ht="15.75" customHeight="1" x14ac:dyDescent="0.2">
      <c r="Y994" s="12"/>
    </row>
    <row r="995" spans="25:25" ht="15.75" customHeight="1" x14ac:dyDescent="0.2">
      <c r="Y995" s="12"/>
    </row>
    <row r="996" spans="25:25" ht="15.75" customHeight="1" x14ac:dyDescent="0.2">
      <c r="Y996" s="12"/>
    </row>
    <row r="997" spans="25:25" ht="15.75" customHeight="1" x14ac:dyDescent="0.2">
      <c r="Y997" s="12"/>
    </row>
    <row r="998" spans="25:25" ht="15.75" customHeight="1" x14ac:dyDescent="0.2">
      <c r="Y998" s="12"/>
    </row>
    <row r="999" spans="25:25" ht="15.75" customHeight="1" x14ac:dyDescent="0.2">
      <c r="Y999" s="12"/>
    </row>
    <row r="1000" spans="25:25" ht="15.75" customHeight="1" x14ac:dyDescent="0.2">
      <c r="Y1000" s="12"/>
    </row>
    <row r="1001" spans="25:25" ht="15.75" customHeight="1" x14ac:dyDescent="0.2">
      <c r="Y1001" s="12"/>
    </row>
    <row r="1002" spans="25:25" ht="15.75" customHeight="1" x14ac:dyDescent="0.2">
      <c r="Y1002" s="12"/>
    </row>
  </sheetData>
  <mergeCells count="20">
    <mergeCell ref="C2:F2"/>
    <mergeCell ref="Q2:Z2"/>
    <mergeCell ref="AI2:AP2"/>
    <mergeCell ref="AW2:BC2"/>
    <mergeCell ref="AR2:AU2"/>
    <mergeCell ref="DP2:DQ2"/>
    <mergeCell ref="CP2:CQ2"/>
    <mergeCell ref="CI2:CN2"/>
    <mergeCell ref="AB2:AG2"/>
    <mergeCell ref="H2:O2"/>
    <mergeCell ref="BU2:BZ2"/>
    <mergeCell ref="BQ2:BS2"/>
    <mergeCell ref="BK2:BO2"/>
    <mergeCell ref="BE2:BI2"/>
    <mergeCell ref="CB2:CG2"/>
    <mergeCell ref="CS2:CT2"/>
    <mergeCell ref="DA2:DC2"/>
    <mergeCell ref="CV2:CY2"/>
    <mergeCell ref="DK2:DN2"/>
    <mergeCell ref="DE2:DI2"/>
  </mergeCells>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23"/>
  <sheetViews>
    <sheetView topLeftCell="C1" workbookViewId="0">
      <pane ySplit="3" topLeftCell="A46" activePane="bottomLeft" state="frozen"/>
      <selection pane="bottomLeft" activeCell="K58" sqref="K58"/>
    </sheetView>
  </sheetViews>
  <sheetFormatPr defaultColWidth="14.42578125" defaultRowHeight="15.75" customHeight="1" x14ac:dyDescent="0.2"/>
  <cols>
    <col min="1" max="2" width="17.85546875" customWidth="1"/>
    <col min="4" max="4" width="19.7109375" customWidth="1"/>
  </cols>
  <sheetData>
    <row r="1" spans="1:28" ht="15.75" customHeight="1" x14ac:dyDescent="0.2">
      <c r="A1" s="20"/>
      <c r="B1" s="20"/>
      <c r="D1" s="20"/>
      <c r="E1" s="20"/>
      <c r="F1" s="20"/>
      <c r="G1" s="20"/>
      <c r="H1" s="20"/>
      <c r="I1" s="20"/>
      <c r="J1" s="20"/>
      <c r="K1" s="20"/>
      <c r="L1" s="20"/>
      <c r="N1" s="21"/>
      <c r="O1" s="20"/>
      <c r="Q1" s="20"/>
      <c r="R1" s="20"/>
      <c r="S1" s="20"/>
      <c r="T1" s="20"/>
      <c r="U1" s="20"/>
      <c r="W1" s="20"/>
      <c r="X1" s="20"/>
      <c r="Y1" s="20"/>
      <c r="Z1" s="20"/>
      <c r="AA1" s="20"/>
      <c r="AB1" s="20"/>
    </row>
    <row r="2" spans="1:28" ht="15.75" customHeight="1" x14ac:dyDescent="0.2">
      <c r="A2" s="20">
        <v>0.879</v>
      </c>
      <c r="D2" s="20">
        <v>2</v>
      </c>
      <c r="J2" s="20">
        <v>3</v>
      </c>
      <c r="P2" s="20">
        <v>4</v>
      </c>
      <c r="V2" s="20">
        <v>5</v>
      </c>
    </row>
    <row r="3" spans="1:28" s="371" customFormat="1" ht="64.5" x14ac:dyDescent="0.25">
      <c r="A3" s="386" t="s">
        <v>23</v>
      </c>
      <c r="B3" s="387"/>
      <c r="C3" s="352"/>
      <c r="D3" s="156" t="s">
        <v>27</v>
      </c>
      <c r="E3" s="25" t="s">
        <v>30</v>
      </c>
      <c r="F3" s="25" t="s">
        <v>32</v>
      </c>
      <c r="G3" s="25" t="s">
        <v>33</v>
      </c>
      <c r="H3" s="25" t="s">
        <v>34</v>
      </c>
      <c r="I3" s="352"/>
      <c r="J3" s="156" t="s">
        <v>35</v>
      </c>
      <c r="K3" s="25" t="s">
        <v>36</v>
      </c>
      <c r="L3" s="25" t="s">
        <v>32</v>
      </c>
      <c r="M3" s="25" t="s">
        <v>33</v>
      </c>
      <c r="N3" s="25" t="s">
        <v>34</v>
      </c>
      <c r="O3" s="352"/>
      <c r="P3" s="156" t="s">
        <v>37</v>
      </c>
      <c r="Q3" s="25" t="s">
        <v>36</v>
      </c>
      <c r="R3" s="25" t="s">
        <v>32</v>
      </c>
      <c r="S3" s="25" t="s">
        <v>33</v>
      </c>
      <c r="T3" s="25" t="s">
        <v>34</v>
      </c>
      <c r="U3" s="352"/>
      <c r="V3" s="156" t="s">
        <v>119</v>
      </c>
      <c r="W3" s="25" t="s">
        <v>54</v>
      </c>
      <c r="X3" s="25"/>
      <c r="Y3" s="25" t="s">
        <v>120</v>
      </c>
      <c r="Z3" s="25" t="s">
        <v>55</v>
      </c>
      <c r="AA3" s="25" t="s">
        <v>56</v>
      </c>
      <c r="AB3" s="25" t="s">
        <v>57</v>
      </c>
    </row>
    <row r="4" spans="1:28" ht="15.75" customHeight="1" x14ac:dyDescent="0.2">
      <c r="A4" s="53" t="s">
        <v>18</v>
      </c>
      <c r="B4" s="12">
        <f t="shared" ref="B4:B58" si="0">AVERAGE(H4,N4,T4,AB4)</f>
        <v>65.882238711212764</v>
      </c>
      <c r="D4" s="53" t="s">
        <v>18</v>
      </c>
      <c r="E4" s="143">
        <f>IF(ISERROR(HLOOKUP(D4,'Raw data'!$F$3:$BH$4,2,FALSE)),"",HLOOKUP(D4,'Raw data'!$F$3:$BH$4,2,FALSE))</f>
        <v>40.9</v>
      </c>
      <c r="F4">
        <f t="shared" ref="F4:F58" si="1">E4-E$61</f>
        <v>35</v>
      </c>
      <c r="G4">
        <f t="shared" ref="G4:G58" si="2">100-(F4*$E$64)</f>
        <v>56.25</v>
      </c>
      <c r="H4" s="12">
        <f t="shared" ref="H4:H58" si="3">G4*$A$2</f>
        <v>49.443750000000001</v>
      </c>
      <c r="J4" s="53" t="s">
        <v>18</v>
      </c>
      <c r="K4" s="20">
        <f>IF(ISERROR(HLOOKUP(J4,'Raw data'!$F$3:$BH$104,J$2,FALSE)),"",HLOOKUP(J4,'Raw data'!$F$3:$BH$104,J$2,FALSE))</f>
        <v>53</v>
      </c>
      <c r="L4">
        <f t="shared" ref="L4:L58" si="4">$K$60-K4</f>
        <v>47</v>
      </c>
      <c r="M4">
        <f t="shared" ref="M4:M58" si="5">100-(L4*$K$64)</f>
        <v>53</v>
      </c>
      <c r="N4" s="12">
        <f t="shared" ref="N4:N58" si="6">M4*$A$2</f>
        <v>46.587000000000003</v>
      </c>
      <c r="P4" s="53" t="s">
        <v>18</v>
      </c>
      <c r="Q4" s="20">
        <f>IF(ISERROR(HLOOKUP(P4,'Raw data'!$F$3:$BH$104,P$2,FALSE)),"",HLOOKUP(P4,'Raw data'!$F$3:$BH$104,P$2,FALSE))</f>
        <v>3.1</v>
      </c>
      <c r="R4">
        <f t="shared" ref="R4:R58" si="7">Q4-$Q$61</f>
        <v>2.2000000000000002</v>
      </c>
      <c r="S4">
        <f t="shared" ref="S4:S58" si="8">100-(R4*$Q$64)</f>
        <v>92.142857142857139</v>
      </c>
      <c r="T4" s="12">
        <f t="shared" ref="T4:T58" si="9">S4*$A$2</f>
        <v>80.993571428571428</v>
      </c>
      <c r="V4" s="53" t="s">
        <v>18</v>
      </c>
      <c r="W4" s="20">
        <f>IF(ISERROR(HLOOKUP(V4,'Raw data'!$F$3:$BH$104,V$2,FALSE)),"",HLOOKUP(V4,'Raw data'!$F$3:$BH$104,V$2,FALSE))</f>
        <v>29</v>
      </c>
      <c r="X4" s="20">
        <v>2269000</v>
      </c>
      <c r="Y4" s="12">
        <f t="shared" ref="Y4:Y5" si="10">W4/X4*100000</f>
        <v>1.2780960775672103</v>
      </c>
      <c r="Z4" s="12">
        <f t="shared" ref="Z4:Z58" si="11">Y4-W$61</f>
        <v>1.2780960775672103</v>
      </c>
      <c r="AA4" s="12">
        <f t="shared" ref="AA4:AA58" si="12">100-(Z4*W$64)</f>
        <v>98.412552236950646</v>
      </c>
      <c r="AB4" s="12">
        <f t="shared" ref="AB4:AB5" si="13">AA4*$A$2</f>
        <v>86.504633416279617</v>
      </c>
    </row>
    <row r="5" spans="1:28" ht="15.75" customHeight="1" x14ac:dyDescent="0.2">
      <c r="A5" s="62" t="s">
        <v>118</v>
      </c>
      <c r="B5" s="12">
        <f t="shared" si="0"/>
        <v>81.151967433467206</v>
      </c>
      <c r="D5" s="62" t="s">
        <v>118</v>
      </c>
      <c r="E5" s="143">
        <f>IF(ISERROR(HLOOKUP(D5,'Raw data'!$F$3:$BH$4,2,FALSE)),"",HLOOKUP(D5,'Raw data'!$F$3:$BH$4,2,FALSE))</f>
        <v>6.8</v>
      </c>
      <c r="F5">
        <f t="shared" si="1"/>
        <v>0.89999999999999947</v>
      </c>
      <c r="G5">
        <f t="shared" si="2"/>
        <v>98.875</v>
      </c>
      <c r="H5" s="12">
        <f t="shared" si="3"/>
        <v>86.911124999999998</v>
      </c>
      <c r="J5" s="62" t="s">
        <v>118</v>
      </c>
      <c r="K5" s="20">
        <f>IF(ISERROR(HLOOKUP(J5,'Raw data'!$F$3:$BH$104,J$2,FALSE)),"",HLOOKUP(J5,'Raw data'!$F$3:$BH$104,J$2,FALSE))</f>
        <v>100</v>
      </c>
      <c r="L5">
        <f t="shared" si="4"/>
        <v>0</v>
      </c>
      <c r="M5">
        <f t="shared" si="5"/>
        <v>100</v>
      </c>
      <c r="N5" s="12">
        <f t="shared" si="6"/>
        <v>87.9</v>
      </c>
      <c r="P5" s="62" t="s">
        <v>118</v>
      </c>
      <c r="Q5" s="144">
        <f>IF(ISERROR(HLOOKUP(P5,'Raw data'!$F$3:$BH$104,P$2,FALSE)),"",HLOOKUP(P5,'Raw data'!$F$3:$BH$104,P$2,FALSE))</f>
        <v>8.1999999999999993</v>
      </c>
      <c r="R5">
        <f t="shared" si="7"/>
        <v>7.2999999999999989</v>
      </c>
      <c r="S5">
        <f t="shared" si="8"/>
        <v>73.928571428571431</v>
      </c>
      <c r="T5" s="12">
        <f t="shared" si="9"/>
        <v>64.983214285714283</v>
      </c>
      <c r="V5" s="62" t="s">
        <v>118</v>
      </c>
      <c r="W5" s="20">
        <f>IF(ISERROR(HLOOKUP(V5,'Raw data'!$F$3:$BH$104,V$2,FALSE)),"",HLOOKUP(V5,'Raw data'!$F$3:$BH$104,V$2,FALSE))</f>
        <v>23</v>
      </c>
      <c r="X5" s="20">
        <v>813562</v>
      </c>
      <c r="Y5" s="12">
        <f t="shared" si="10"/>
        <v>2.8270740275479924</v>
      </c>
      <c r="Z5" s="12">
        <f t="shared" si="11"/>
        <v>2.8270740275479924</v>
      </c>
      <c r="AA5" s="12">
        <f t="shared" si="12"/>
        <v>96.488658075261185</v>
      </c>
      <c r="AB5" s="12">
        <f t="shared" si="13"/>
        <v>84.81353044815458</v>
      </c>
    </row>
    <row r="6" spans="1:28" ht="15.75" customHeight="1" x14ac:dyDescent="0.2">
      <c r="A6" s="64" t="s">
        <v>142</v>
      </c>
      <c r="B6" s="12">
        <f t="shared" si="0"/>
        <v>56.742609703836003</v>
      </c>
      <c r="D6" s="64" t="s">
        <v>142</v>
      </c>
      <c r="E6" s="143">
        <f>IF(ISERROR(HLOOKUP(D6,'Raw data'!$F$3:$BH$4,2,FALSE)),"",HLOOKUP(D6,'Raw data'!$F$3:$BH$4,2,FALSE))</f>
        <v>70.3</v>
      </c>
      <c r="F6">
        <f t="shared" si="1"/>
        <v>64.399999999999991</v>
      </c>
      <c r="G6">
        <f t="shared" si="2"/>
        <v>19.500000000000014</v>
      </c>
      <c r="H6" s="12">
        <f t="shared" si="3"/>
        <v>17.140500000000014</v>
      </c>
      <c r="J6" s="64" t="s">
        <v>142</v>
      </c>
      <c r="K6" s="20">
        <f>IF(ISERROR(HLOOKUP(J6,'Raw data'!$F$3:$BH$104,J$2,FALSE)),"",HLOOKUP(J6,'Raw data'!$F$3:$BH$104,J$2,FALSE))</f>
        <v>100</v>
      </c>
      <c r="L6">
        <f t="shared" si="4"/>
        <v>0</v>
      </c>
      <c r="M6">
        <f t="shared" si="5"/>
        <v>100</v>
      </c>
      <c r="N6" s="12">
        <f t="shared" si="6"/>
        <v>87.9</v>
      </c>
      <c r="P6" s="64" t="s">
        <v>142</v>
      </c>
      <c r="Q6" s="144">
        <f>IF(ISERROR(HLOOKUP(P6,'Raw data'!$F$3:$BH$104,P$2,FALSE)),"",HLOOKUP(P6,'Raw data'!$F$3:$BH$104,P$2,FALSE))</f>
        <v>16.650000000000002</v>
      </c>
      <c r="R6">
        <f t="shared" si="7"/>
        <v>15.750000000000002</v>
      </c>
      <c r="S6">
        <f t="shared" si="8"/>
        <v>43.749999999999993</v>
      </c>
      <c r="T6" s="12">
        <f t="shared" si="9"/>
        <v>38.456249999999997</v>
      </c>
      <c r="V6" s="64" t="s">
        <v>142</v>
      </c>
      <c r="W6" s="20" t="str">
        <f>IF(ISERROR(HLOOKUP(V6,'Raw data'!$F$3:$BH$104,V$2,FALSE)),"",HLOOKUP(V6,'Raw data'!$F$3:$BH$104,V$2,FALSE))</f>
        <v>n/a</v>
      </c>
      <c r="X6" s="20">
        <v>8280925</v>
      </c>
      <c r="Y6" s="74">
        <f>AVERAGE(Y36,Y38,Y49)</f>
        <v>1.925930144046357</v>
      </c>
      <c r="Z6" s="12">
        <f t="shared" si="11"/>
        <v>1.925930144046357</v>
      </c>
      <c r="AA6" s="12">
        <f t="shared" si="12"/>
        <v>97.607915748575692</v>
      </c>
      <c r="AB6" s="145">
        <f>AVERAGE(AB21,AB25,AB36,AB38,AB49)</f>
        <v>83.473688815343991</v>
      </c>
    </row>
    <row r="7" spans="1:28" ht="15.75" customHeight="1" x14ac:dyDescent="0.2">
      <c r="A7" s="65" t="s">
        <v>143</v>
      </c>
      <c r="B7" s="12">
        <f t="shared" si="0"/>
        <v>74.658026624493928</v>
      </c>
      <c r="D7" s="65" t="s">
        <v>143</v>
      </c>
      <c r="E7" s="143">
        <f>IF(ISERROR(HLOOKUP(D7,'Raw data'!$F$3:$BH$4,2,FALSE)),"",HLOOKUP(D7,'Raw data'!$F$3:$BH$4,2,FALSE))</f>
        <v>31.2</v>
      </c>
      <c r="F7">
        <f t="shared" si="1"/>
        <v>25.299999999999997</v>
      </c>
      <c r="G7">
        <f t="shared" si="2"/>
        <v>68.375</v>
      </c>
      <c r="H7" s="12">
        <f t="shared" si="3"/>
        <v>60.101624999999999</v>
      </c>
      <c r="J7" s="65" t="s">
        <v>143</v>
      </c>
      <c r="K7" s="20">
        <f>IF(ISERROR(HLOOKUP(J7,'Raw data'!$F$3:$BH$104,J$2,FALSE)),"",HLOOKUP(J7,'Raw data'!$F$3:$BH$104,J$2,FALSE))</f>
        <v>73</v>
      </c>
      <c r="L7">
        <f t="shared" si="4"/>
        <v>27</v>
      </c>
      <c r="M7">
        <f t="shared" si="5"/>
        <v>73</v>
      </c>
      <c r="N7" s="12">
        <f t="shared" si="6"/>
        <v>64.167000000000002</v>
      </c>
      <c r="P7" s="65" t="s">
        <v>143</v>
      </c>
      <c r="Q7" s="144">
        <f>IF(ISERROR(HLOOKUP(P7,'Raw data'!$F$3:$BH$104,P$2,FALSE)),"",HLOOKUP(P7,'Raw data'!$F$3:$BH$104,P$2,FALSE))</f>
        <v>0.9</v>
      </c>
      <c r="R7">
        <f t="shared" si="7"/>
        <v>0</v>
      </c>
      <c r="S7">
        <f t="shared" si="8"/>
        <v>100</v>
      </c>
      <c r="T7" s="12">
        <f t="shared" si="9"/>
        <v>87.9</v>
      </c>
      <c r="V7" s="65" t="s">
        <v>143</v>
      </c>
      <c r="W7" s="20">
        <f>IF(ISERROR(HLOOKUP(V7,'Raw data'!$F$3:$BH$104,V$2,FALSE)),"",HLOOKUP(V7,'Raw data'!$F$3:$BH$104,V$2,FALSE))</f>
        <v>25</v>
      </c>
      <c r="X7" s="20">
        <v>1900000</v>
      </c>
      <c r="Y7" s="12">
        <f t="shared" ref="Y7:Y16" si="14">W7/X7*100000</f>
        <v>1.3157894736842106</v>
      </c>
      <c r="Z7" s="12">
        <f t="shared" si="11"/>
        <v>1.3157894736842106</v>
      </c>
      <c r="AA7" s="12">
        <f t="shared" si="12"/>
        <v>98.365735492577599</v>
      </c>
      <c r="AB7" s="12">
        <f t="shared" ref="AB7:AB22" si="15">AA7*$A$2</f>
        <v>86.463481497975707</v>
      </c>
    </row>
    <row r="8" spans="1:28" ht="15.75" customHeight="1" x14ac:dyDescent="0.2">
      <c r="A8" s="62" t="s">
        <v>144</v>
      </c>
      <c r="B8" s="12">
        <f t="shared" si="0"/>
        <v>73.041515776501413</v>
      </c>
      <c r="D8" s="62" t="s">
        <v>144</v>
      </c>
      <c r="E8" s="143">
        <f>IF(ISERROR(HLOOKUP(D8,'Raw data'!$F$3:$BH$4,2,FALSE)),"",HLOOKUP(D8,'Raw data'!$F$3:$BH$4,2,FALSE))</f>
        <v>7.8</v>
      </c>
      <c r="F8">
        <f t="shared" si="1"/>
        <v>1.8999999999999995</v>
      </c>
      <c r="G8">
        <f t="shared" si="2"/>
        <v>97.625</v>
      </c>
      <c r="H8" s="12">
        <f t="shared" si="3"/>
        <v>85.812375000000003</v>
      </c>
      <c r="J8" s="62" t="s">
        <v>144</v>
      </c>
      <c r="K8" s="20">
        <f>IF(ISERROR(HLOOKUP(J8,'Raw data'!$F$3:$BH$104,J$2,FALSE)),"",HLOOKUP(J8,'Raw data'!$F$3:$BH$104,J$2,FALSE))</f>
        <v>68.25</v>
      </c>
      <c r="L8">
        <f t="shared" si="4"/>
        <v>31.75</v>
      </c>
      <c r="M8">
        <f t="shared" si="5"/>
        <v>68.25</v>
      </c>
      <c r="N8" s="12">
        <f t="shared" si="6"/>
        <v>59.991750000000003</v>
      </c>
      <c r="P8" s="62" t="s">
        <v>144</v>
      </c>
      <c r="Q8" s="144">
        <f>IF(ISERROR(HLOOKUP(P8,'Raw data'!$F$3:$BH$104,P$2,FALSE)),"",HLOOKUP(P8,'Raw data'!$F$3:$BH$104,P$2,FALSE))</f>
        <v>9.1999999999999993</v>
      </c>
      <c r="R8">
        <f t="shared" si="7"/>
        <v>8.2999999999999989</v>
      </c>
      <c r="S8">
        <f t="shared" si="8"/>
        <v>70.357142857142861</v>
      </c>
      <c r="T8" s="12">
        <f t="shared" si="9"/>
        <v>61.843928571428577</v>
      </c>
      <c r="V8" s="62" t="s">
        <v>144</v>
      </c>
      <c r="W8" s="20">
        <f>IF(ISERROR(HLOOKUP(V8,'Raw data'!$F$3:$BH$104,V$2,FALSE)),"",HLOOKUP(V8,'Raw data'!$F$3:$BH$104,V$2,FALSE))</f>
        <v>106</v>
      </c>
      <c r="X8" s="20">
        <v>3421829</v>
      </c>
      <c r="Y8" s="12">
        <f t="shared" si="14"/>
        <v>3.097758537904729</v>
      </c>
      <c r="Z8" s="12">
        <f t="shared" si="11"/>
        <v>3.097758537904729</v>
      </c>
      <c r="AA8" s="12">
        <f t="shared" si="12"/>
        <v>96.152456808392571</v>
      </c>
      <c r="AB8" s="12">
        <f t="shared" si="15"/>
        <v>84.518009534577075</v>
      </c>
    </row>
    <row r="9" spans="1:28" ht="15.75" customHeight="1" x14ac:dyDescent="0.2">
      <c r="A9" s="79" t="s">
        <v>145</v>
      </c>
      <c r="B9" s="12">
        <f t="shared" si="0"/>
        <v>65.095448349932965</v>
      </c>
      <c r="D9" s="79" t="s">
        <v>145</v>
      </c>
      <c r="E9" s="143">
        <f>IF(ISERROR(HLOOKUP(D9,'Raw data'!$F$3:$BH$4,2,FALSE)),"",HLOOKUP(D9,'Raw data'!$F$3:$BH$4,2,FALSE))</f>
        <v>35.799999999999997</v>
      </c>
      <c r="F9">
        <f t="shared" si="1"/>
        <v>29.9</v>
      </c>
      <c r="G9">
        <f t="shared" si="2"/>
        <v>62.625</v>
      </c>
      <c r="H9" s="12">
        <f t="shared" si="3"/>
        <v>55.047375000000002</v>
      </c>
      <c r="J9" s="79" t="s">
        <v>145</v>
      </c>
      <c r="K9" s="20">
        <f>IF(ISERROR(HLOOKUP(J9,'Raw data'!$F$3:$BH$104,J$2,FALSE)),"",HLOOKUP(J9,'Raw data'!$F$3:$BH$104,J$2,FALSE))</f>
        <v>67</v>
      </c>
      <c r="L9">
        <f t="shared" si="4"/>
        <v>33</v>
      </c>
      <c r="M9">
        <f t="shared" si="5"/>
        <v>67</v>
      </c>
      <c r="N9" s="12">
        <f t="shared" si="6"/>
        <v>58.893000000000001</v>
      </c>
      <c r="P9" s="79" t="s">
        <v>145</v>
      </c>
      <c r="Q9" s="144">
        <f>IF(ISERROR(HLOOKUP(P9,'Raw data'!$F$3:$BH$104,P$2,FALSE)),"",HLOOKUP(P9,'Raw data'!$F$3:$BH$104,P$2,FALSE))</f>
        <v>5.4</v>
      </c>
      <c r="R9">
        <f t="shared" si="7"/>
        <v>4.5</v>
      </c>
      <c r="S9">
        <f t="shared" si="8"/>
        <v>83.928571428571431</v>
      </c>
      <c r="T9" s="12">
        <f t="shared" si="9"/>
        <v>73.773214285714289</v>
      </c>
      <c r="V9" s="79" t="s">
        <v>145</v>
      </c>
      <c r="W9" s="20">
        <f>IF(ISERROR(HLOOKUP(V9,'Raw data'!$F$3:$BH$104,V$2,FALSE)),"",HLOOKUP(V9,'Raw data'!$F$3:$BH$104,V$2,FALSE))</f>
        <v>1085</v>
      </c>
      <c r="X9" s="20">
        <v>7776845</v>
      </c>
      <c r="Y9" s="12">
        <f t="shared" si="14"/>
        <v>13.951673204236421</v>
      </c>
      <c r="Z9" s="12">
        <f t="shared" si="11"/>
        <v>13.951673204236421</v>
      </c>
      <c r="AA9" s="12">
        <f t="shared" si="12"/>
        <v>82.671449504001785</v>
      </c>
      <c r="AB9" s="12">
        <f t="shared" si="15"/>
        <v>72.66820411401757</v>
      </c>
    </row>
    <row r="10" spans="1:28" ht="15.75" customHeight="1" x14ac:dyDescent="0.2">
      <c r="A10" s="84" t="s">
        <v>146</v>
      </c>
      <c r="B10" s="12">
        <f t="shared" si="0"/>
        <v>73.213060973596441</v>
      </c>
      <c r="D10" s="84" t="s">
        <v>146</v>
      </c>
      <c r="E10" s="143">
        <f>IF(ISERROR(HLOOKUP(D10,'Raw data'!$F$3:$BH$4,2,FALSE)),"",HLOOKUP(D10,'Raw data'!$F$3:$BH$4,2,FALSE))</f>
        <v>18.600000000000001</v>
      </c>
      <c r="F10">
        <f t="shared" si="1"/>
        <v>12.700000000000001</v>
      </c>
      <c r="G10">
        <f t="shared" si="2"/>
        <v>84.125</v>
      </c>
      <c r="H10" s="12">
        <f t="shared" si="3"/>
        <v>73.945875000000001</v>
      </c>
      <c r="J10" s="84" t="s">
        <v>146</v>
      </c>
      <c r="K10" s="20">
        <f>IF(ISERROR(HLOOKUP(J10,'Raw data'!$F$3:$BH$104,J$2,FALSE)),"",HLOOKUP(J10,'Raw data'!$F$3:$BH$104,J$2,FALSE))</f>
        <v>100</v>
      </c>
      <c r="L10">
        <f t="shared" si="4"/>
        <v>0</v>
      </c>
      <c r="M10">
        <f t="shared" si="5"/>
        <v>100</v>
      </c>
      <c r="N10" s="12">
        <f t="shared" si="6"/>
        <v>87.9</v>
      </c>
      <c r="P10" s="84" t="s">
        <v>146</v>
      </c>
      <c r="Q10" s="144">
        <f>IF(ISERROR(HLOOKUP(P10,'Raw data'!$F$3:$BH$104,P$2,FALSE)),"",HLOOKUP(P10,'Raw data'!$F$3:$BH$104,P$2,FALSE))</f>
        <v>12.1</v>
      </c>
      <c r="R10">
        <f t="shared" si="7"/>
        <v>11.2</v>
      </c>
      <c r="S10">
        <f t="shared" si="8"/>
        <v>60</v>
      </c>
      <c r="T10" s="12">
        <f t="shared" si="9"/>
        <v>52.74</v>
      </c>
      <c r="V10" s="84" t="s">
        <v>146</v>
      </c>
      <c r="W10" s="20">
        <f>IF(ISERROR(HLOOKUP(V10,'Raw data'!$F$3:$BH$104,V$2,FALSE)),"",HLOOKUP(V10,'Raw data'!$F$3:$BH$104,V$2,FALSE))</f>
        <v>57</v>
      </c>
      <c r="X10" s="20">
        <v>645966</v>
      </c>
      <c r="Y10" s="12">
        <f t="shared" si="14"/>
        <v>8.8239938324927305</v>
      </c>
      <c r="Z10" s="12">
        <f t="shared" si="11"/>
        <v>8.8239938324927305</v>
      </c>
      <c r="AA10" s="12">
        <f t="shared" si="12"/>
        <v>89.040237650040638</v>
      </c>
      <c r="AB10" s="12">
        <f t="shared" si="15"/>
        <v>78.266368894385721</v>
      </c>
    </row>
    <row r="11" spans="1:28" ht="15.75" customHeight="1" x14ac:dyDescent="0.2">
      <c r="A11" s="79" t="s">
        <v>147</v>
      </c>
      <c r="B11" s="12">
        <f t="shared" si="0"/>
        <v>64.43948555022466</v>
      </c>
      <c r="D11" s="79" t="s">
        <v>147</v>
      </c>
      <c r="E11" s="143">
        <f>IF(ISERROR(HLOOKUP(D11,'Raw data'!$F$3:$BH$4,2,FALSE)),"",HLOOKUP(D11,'Raw data'!$F$3:$BH$4,2,FALSE))</f>
        <v>26.4</v>
      </c>
      <c r="F11">
        <f t="shared" si="1"/>
        <v>20.5</v>
      </c>
      <c r="G11">
        <f t="shared" si="2"/>
        <v>74.375</v>
      </c>
      <c r="H11" s="12">
        <f t="shared" si="3"/>
        <v>65.375624999999999</v>
      </c>
      <c r="J11" s="79" t="s">
        <v>147</v>
      </c>
      <c r="K11" s="20">
        <f>IF(ISERROR(HLOOKUP(J11,'Raw data'!$F$3:$BH$104,J$2,FALSE)),"",HLOOKUP(J11,'Raw data'!$F$3:$BH$104,J$2,FALSE))</f>
        <v>60</v>
      </c>
      <c r="L11">
        <f t="shared" si="4"/>
        <v>40</v>
      </c>
      <c r="M11">
        <f t="shared" si="5"/>
        <v>60</v>
      </c>
      <c r="N11" s="12">
        <f t="shared" si="6"/>
        <v>52.74</v>
      </c>
      <c r="P11" s="79" t="s">
        <v>147</v>
      </c>
      <c r="Q11" s="144">
        <f>IF(ISERROR(HLOOKUP(P11,'Raw data'!$F$3:$BH$104,P$2,FALSE)),"",HLOOKUP(P11,'Raw data'!$F$3:$BH$104,P$2,FALSE))</f>
        <v>10.3</v>
      </c>
      <c r="R11">
        <f t="shared" si="7"/>
        <v>9.4</v>
      </c>
      <c r="S11">
        <f t="shared" si="8"/>
        <v>66.428571428571416</v>
      </c>
      <c r="T11" s="12">
        <f t="shared" si="9"/>
        <v>58.390714285714274</v>
      </c>
      <c r="V11" s="79" t="s">
        <v>147</v>
      </c>
      <c r="W11" s="20">
        <f>IF(ISERROR(HLOOKUP(V11,'Raw data'!$F$3:$BH$104,V$2,FALSE)),"",HLOOKUP(V11,'Raw data'!$F$3:$BH$104,V$2,FALSE))</f>
        <v>176</v>
      </c>
      <c r="X11" s="20">
        <v>2890151</v>
      </c>
      <c r="Y11" s="12">
        <f t="shared" si="14"/>
        <v>6.0896472191245365</v>
      </c>
      <c r="Z11" s="12">
        <f t="shared" si="11"/>
        <v>6.0896472191245365</v>
      </c>
      <c r="AA11" s="12">
        <f t="shared" si="12"/>
        <v>92.436408322166542</v>
      </c>
      <c r="AB11" s="12">
        <f t="shared" si="15"/>
        <v>81.251602915184392</v>
      </c>
    </row>
    <row r="12" spans="1:28" ht="15.75" customHeight="1" x14ac:dyDescent="0.2">
      <c r="A12" s="65" t="s">
        <v>148</v>
      </c>
      <c r="B12" s="12">
        <f t="shared" si="0"/>
        <v>70.097633473297336</v>
      </c>
      <c r="D12" s="65" t="s">
        <v>148</v>
      </c>
      <c r="E12" s="143">
        <f>IF(ISERROR(HLOOKUP(D12,'Raw data'!$F$3:$BH$4,2,FALSE)),"",HLOOKUP(D12,'Raw data'!$F$3:$BH$4,2,FALSE))</f>
        <v>31.6</v>
      </c>
      <c r="F12">
        <f t="shared" si="1"/>
        <v>25.700000000000003</v>
      </c>
      <c r="G12">
        <f t="shared" si="2"/>
        <v>67.875</v>
      </c>
      <c r="H12" s="12">
        <f t="shared" si="3"/>
        <v>59.662125000000003</v>
      </c>
      <c r="J12" s="65" t="s">
        <v>148</v>
      </c>
      <c r="K12" s="20">
        <f>IF(ISERROR(HLOOKUP(J12,'Raw data'!$F$3:$BH$104,J$2,FALSE)),"",HLOOKUP(J12,'Raw data'!$F$3:$BH$104,J$2,FALSE))</f>
        <v>80</v>
      </c>
      <c r="L12">
        <f t="shared" si="4"/>
        <v>20</v>
      </c>
      <c r="M12">
        <f t="shared" si="5"/>
        <v>80</v>
      </c>
      <c r="N12" s="12">
        <f t="shared" si="6"/>
        <v>70.319999999999993</v>
      </c>
      <c r="P12" s="65" t="s">
        <v>148</v>
      </c>
      <c r="Q12" s="144">
        <f>IF(ISERROR(HLOOKUP(P12,'Raw data'!$F$3:$BH$104,P$2,FALSE)),"",HLOOKUP(P12,'Raw data'!$F$3:$BH$104,P$2,FALSE))</f>
        <v>1.7</v>
      </c>
      <c r="R12">
        <f t="shared" si="7"/>
        <v>0.79999999999999993</v>
      </c>
      <c r="S12">
        <f t="shared" si="8"/>
        <v>97.142857142857139</v>
      </c>
      <c r="T12" s="12">
        <f t="shared" si="9"/>
        <v>85.388571428571424</v>
      </c>
      <c r="V12" s="65" t="s">
        <v>148</v>
      </c>
      <c r="W12" s="20">
        <f>IF(ISERROR(HLOOKUP(V12,'Raw data'!$F$3:$BH$104,V$2,FALSE)),"",HLOOKUP(V12,'Raw data'!$F$3:$BH$104,V$2,FALSE))</f>
        <v>2144</v>
      </c>
      <c r="X12" s="20">
        <v>10230350</v>
      </c>
      <c r="Y12" s="12">
        <f t="shared" si="14"/>
        <v>20.95724975196352</v>
      </c>
      <c r="Z12" s="12">
        <f t="shared" si="11"/>
        <v>20.95724975196352</v>
      </c>
      <c r="AA12" s="12">
        <f t="shared" si="12"/>
        <v>73.970236023456096</v>
      </c>
      <c r="AB12" s="12">
        <f t="shared" si="15"/>
        <v>65.019837464617908</v>
      </c>
    </row>
    <row r="13" spans="1:28" ht="15.75" customHeight="1" x14ac:dyDescent="0.2">
      <c r="A13" s="79" t="s">
        <v>149</v>
      </c>
      <c r="B13" s="12">
        <f t="shared" si="0"/>
        <v>39.759053571428566</v>
      </c>
      <c r="D13" s="79" t="s">
        <v>149</v>
      </c>
      <c r="E13" s="143">
        <f>IF(ISERROR(HLOOKUP(D13,'Raw data'!$F$3:$BH$4,2,FALSE)),"",HLOOKUP(D13,'Raw data'!$F$3:$BH$4,2,FALSE))</f>
        <v>85.9</v>
      </c>
      <c r="F13">
        <f t="shared" si="1"/>
        <v>80</v>
      </c>
      <c r="G13">
        <f t="shared" si="2"/>
        <v>0</v>
      </c>
      <c r="H13" s="12">
        <f t="shared" si="3"/>
        <v>0</v>
      </c>
      <c r="J13" s="79" t="s">
        <v>149</v>
      </c>
      <c r="K13" s="20">
        <f>IF(ISERROR(HLOOKUP(J13,'Raw data'!$F$3:$BH$104,J$2,FALSE)),"",HLOOKUP(J13,'Raw data'!$F$3:$BH$104,J$2,FALSE))</f>
        <v>87</v>
      </c>
      <c r="L13">
        <f t="shared" si="4"/>
        <v>13</v>
      </c>
      <c r="M13">
        <f t="shared" si="5"/>
        <v>87</v>
      </c>
      <c r="N13" s="12">
        <f t="shared" si="6"/>
        <v>76.472999999999999</v>
      </c>
      <c r="P13" s="79" t="s">
        <v>149</v>
      </c>
      <c r="Q13" s="144">
        <f>IF(ISERROR(HLOOKUP(P13,'Raw data'!$F$3:$BH$104,P$2,FALSE)),"",HLOOKUP(P13,'Raw data'!$F$3:$BH$104,P$2,FALSE))</f>
        <v>2.6</v>
      </c>
      <c r="R13">
        <f t="shared" si="7"/>
        <v>1.7000000000000002</v>
      </c>
      <c r="S13">
        <f t="shared" si="8"/>
        <v>93.928571428571431</v>
      </c>
      <c r="T13" s="12">
        <f t="shared" si="9"/>
        <v>82.563214285714281</v>
      </c>
      <c r="V13" s="79" t="s">
        <v>149</v>
      </c>
      <c r="W13" s="20">
        <f>IF(ISERROR(HLOOKUP(V13,'Raw data'!$F$3:$BH$104,V$2,FALSE)),"",HLOOKUP(V13,'Raw data'!$F$3:$BH$104,V$2,FALSE))</f>
        <v>2340</v>
      </c>
      <c r="X13" s="20">
        <v>2906376</v>
      </c>
      <c r="Y13" s="12">
        <f t="shared" si="14"/>
        <v>80.512638419805285</v>
      </c>
      <c r="Z13" s="12">
        <f t="shared" si="11"/>
        <v>80.512638419805285</v>
      </c>
      <c r="AA13" s="12">
        <f t="shared" si="12"/>
        <v>0</v>
      </c>
      <c r="AB13" s="12">
        <f t="shared" si="15"/>
        <v>0</v>
      </c>
    </row>
    <row r="14" spans="1:28" ht="15.75" customHeight="1" x14ac:dyDescent="0.2">
      <c r="A14" s="53" t="s">
        <v>150</v>
      </c>
      <c r="B14" s="12">
        <f t="shared" si="0"/>
        <v>76.327719389799626</v>
      </c>
      <c r="D14" s="53" t="s">
        <v>150</v>
      </c>
      <c r="E14" s="143">
        <f>IF(ISERROR(HLOOKUP(D14,'Raw data'!$F$3:$BH$4,2,FALSE)),"",HLOOKUP(D14,'Raw data'!$F$3:$BH$4,2,FALSE))</f>
        <v>34.6</v>
      </c>
      <c r="F14">
        <f t="shared" si="1"/>
        <v>28.700000000000003</v>
      </c>
      <c r="G14">
        <f t="shared" si="2"/>
        <v>64.125</v>
      </c>
      <c r="H14" s="12">
        <f t="shared" si="3"/>
        <v>56.365875000000003</v>
      </c>
      <c r="J14" s="53" t="s">
        <v>150</v>
      </c>
      <c r="K14" s="20">
        <f>IF(ISERROR(HLOOKUP(J14,'Raw data'!$F$3:$BH$104,J$2,FALSE)),"",HLOOKUP(J14,'Raw data'!$F$3:$BH$104,J$2,FALSE))</f>
        <v>100</v>
      </c>
      <c r="L14">
        <f t="shared" si="4"/>
        <v>0</v>
      </c>
      <c r="M14">
        <f t="shared" si="5"/>
        <v>100</v>
      </c>
      <c r="N14" s="12">
        <f t="shared" si="6"/>
        <v>87.9</v>
      </c>
      <c r="P14" s="53" t="s">
        <v>150</v>
      </c>
      <c r="Q14" s="144">
        <f>IF(ISERROR(HLOOKUP(P14,'Raw data'!$F$3:$BH$104,P$2,FALSE)),"",HLOOKUP(P14,'Raw data'!$F$3:$BH$104,P$2,FALSE))</f>
        <v>5.3</v>
      </c>
      <c r="R14">
        <f t="shared" si="7"/>
        <v>4.3999999999999995</v>
      </c>
      <c r="S14">
        <f t="shared" si="8"/>
        <v>84.285714285714292</v>
      </c>
      <c r="T14" s="12">
        <f t="shared" si="9"/>
        <v>74.087142857142865</v>
      </c>
      <c r="V14" s="53" t="s">
        <v>150</v>
      </c>
      <c r="W14" s="20">
        <f>IF(ISERROR(HLOOKUP(V14,'Raw data'!$F$3:$BH$104,V$2,FALSE)),"",HLOOKUP(V14,'Raw data'!$F$3:$BH$104,V$2,FALSE))</f>
        <v>35</v>
      </c>
      <c r="X14" s="20">
        <v>4055807</v>
      </c>
      <c r="Y14" s="12">
        <f t="shared" si="14"/>
        <v>0.86296019509804089</v>
      </c>
      <c r="Z14" s="12">
        <f t="shared" si="11"/>
        <v>0.86296019509804089</v>
      </c>
      <c r="AA14" s="12">
        <f t="shared" si="12"/>
        <v>98.92816803419305</v>
      </c>
      <c r="AB14" s="12">
        <f t="shared" si="15"/>
        <v>86.957859702055686</v>
      </c>
    </row>
    <row r="15" spans="1:28" ht="15.75" customHeight="1" x14ac:dyDescent="0.2">
      <c r="A15" s="84" t="s">
        <v>151</v>
      </c>
      <c r="B15" s="12">
        <f t="shared" si="0"/>
        <v>71.535595893642324</v>
      </c>
      <c r="D15" s="84" t="s">
        <v>151</v>
      </c>
      <c r="E15" s="143">
        <f>IF(ISERROR(HLOOKUP(D15,'Raw data'!$F$3:$BH$4,2,FALSE)),"",HLOOKUP(D15,'Raw data'!$F$3:$BH$4,2,FALSE))</f>
        <v>18.600000000000001</v>
      </c>
      <c r="F15">
        <f t="shared" si="1"/>
        <v>12.700000000000001</v>
      </c>
      <c r="G15">
        <f t="shared" si="2"/>
        <v>84.125</v>
      </c>
      <c r="H15" s="12">
        <f t="shared" si="3"/>
        <v>73.945875000000001</v>
      </c>
      <c r="J15" s="84" t="s">
        <v>151</v>
      </c>
      <c r="K15" s="20">
        <f>IF(ISERROR(HLOOKUP(J15,'Raw data'!$F$3:$BH$104,J$2,FALSE)),"",HLOOKUP(J15,'Raw data'!$F$3:$BH$104,J$2,FALSE))</f>
        <v>100</v>
      </c>
      <c r="L15">
        <f t="shared" si="4"/>
        <v>0</v>
      </c>
      <c r="M15">
        <f t="shared" si="5"/>
        <v>100</v>
      </c>
      <c r="N15" s="12">
        <f t="shared" si="6"/>
        <v>87.9</v>
      </c>
      <c r="P15" s="84" t="s">
        <v>151</v>
      </c>
      <c r="Q15" s="144">
        <f>IF(ISERROR(HLOOKUP(P15,'Raw data'!$F$3:$BH$104,P$2,FALSE)),"",HLOOKUP(P15,'Raw data'!$F$3:$BH$104,P$2,FALSE))</f>
        <v>12.1</v>
      </c>
      <c r="R15">
        <f t="shared" si="7"/>
        <v>11.2</v>
      </c>
      <c r="S15">
        <f t="shared" si="8"/>
        <v>60</v>
      </c>
      <c r="T15" s="12">
        <f t="shared" si="9"/>
        <v>52.74</v>
      </c>
      <c r="V15" s="84" t="s">
        <v>151</v>
      </c>
      <c r="W15" s="20">
        <f>IF(ISERROR(HLOOKUP(V15,'Raw data'!$F$3:$BH$104,V$2,FALSE)),"",HLOOKUP(V15,'Raw data'!$F$3:$BH$104,V$2,FALSE))</f>
        <v>407</v>
      </c>
      <c r="X15" s="20">
        <v>2718782</v>
      </c>
      <c r="Y15" s="12">
        <f t="shared" si="14"/>
        <v>14.96993874462903</v>
      </c>
      <c r="Z15" s="12">
        <f t="shared" si="11"/>
        <v>14.96993874462903</v>
      </c>
      <c r="AA15" s="12">
        <f t="shared" si="12"/>
        <v>81.406721927837623</v>
      </c>
      <c r="AB15" s="12">
        <f t="shared" si="15"/>
        <v>71.556508574569264</v>
      </c>
    </row>
    <row r="16" spans="1:28" ht="15.75" customHeight="1" x14ac:dyDescent="0.2">
      <c r="A16" s="84" t="s">
        <v>152</v>
      </c>
      <c r="B16" s="12">
        <f t="shared" si="0"/>
        <v>72.64908587180507</v>
      </c>
      <c r="D16" s="84" t="s">
        <v>152</v>
      </c>
      <c r="E16" s="143">
        <f>IF(ISERROR(HLOOKUP(D16,'Raw data'!$F$3:$BH$4,2,FALSE)),"",HLOOKUP(D16,'Raw data'!$F$3:$BH$4,2,FALSE))</f>
        <v>18.600000000000001</v>
      </c>
      <c r="F16">
        <f t="shared" si="1"/>
        <v>12.700000000000001</v>
      </c>
      <c r="G16">
        <f t="shared" si="2"/>
        <v>84.125</v>
      </c>
      <c r="H16" s="12">
        <f t="shared" si="3"/>
        <v>73.945875000000001</v>
      </c>
      <c r="J16" s="84" t="s">
        <v>152</v>
      </c>
      <c r="K16" s="20">
        <f>IF(ISERROR(HLOOKUP(J16,'Raw data'!$F$3:$BH$104,J$2,FALSE)),"",HLOOKUP(J16,'Raw data'!$F$3:$BH$104,J$2,FALSE))</f>
        <v>100</v>
      </c>
      <c r="L16">
        <f t="shared" si="4"/>
        <v>0</v>
      </c>
      <c r="M16">
        <f t="shared" si="5"/>
        <v>100</v>
      </c>
      <c r="N16" s="12">
        <f t="shared" si="6"/>
        <v>87.9</v>
      </c>
      <c r="P16" s="84" t="s">
        <v>152</v>
      </c>
      <c r="Q16" s="144">
        <f>IF(ISERROR(HLOOKUP(P16,'Raw data'!$F$3:$BH$104,P$2,FALSE)),"",HLOOKUP(P16,'Raw data'!$F$3:$BH$104,P$2,FALSE))</f>
        <v>12.1</v>
      </c>
      <c r="R16">
        <f t="shared" si="7"/>
        <v>11.2</v>
      </c>
      <c r="S16">
        <f t="shared" si="8"/>
        <v>60</v>
      </c>
      <c r="T16" s="12">
        <f t="shared" si="9"/>
        <v>52.74</v>
      </c>
      <c r="V16" s="84" t="s">
        <v>152</v>
      </c>
      <c r="W16" s="20">
        <f>IF(ISERROR(HLOOKUP(V16,'Raw data'!$F$3:$BH$104,V$2,FALSE)),"",HLOOKUP(V16,'Raw data'!$F$3:$BH$104,V$2,FALSE))</f>
        <v>137</v>
      </c>
      <c r="X16" s="20">
        <v>1258000</v>
      </c>
      <c r="Y16" s="12">
        <f t="shared" si="14"/>
        <v>10.890302066772655</v>
      </c>
      <c r="Z16" s="12">
        <f t="shared" si="11"/>
        <v>10.890302066772655</v>
      </c>
      <c r="AA16" s="12">
        <f t="shared" si="12"/>
        <v>86.473798051445115</v>
      </c>
      <c r="AB16" s="12">
        <f t="shared" si="15"/>
        <v>76.010468487220251</v>
      </c>
    </row>
    <row r="17" spans="1:28" ht="15.75" customHeight="1" x14ac:dyDescent="0.2">
      <c r="A17" s="53" t="s">
        <v>153</v>
      </c>
      <c r="B17" s="12">
        <f t="shared" si="0"/>
        <v>40.247172334679</v>
      </c>
      <c r="D17" s="53" t="s">
        <v>153</v>
      </c>
      <c r="E17" s="143">
        <f>IF(ISERROR(HLOOKUP(D17,'Raw data'!$F$3:$BH$4,2,FALSE)),"",HLOOKUP(D17,'Raw data'!$F$3:$BH$4,2,FALSE))</f>
        <v>40.799999999999997</v>
      </c>
      <c r="F17">
        <f t="shared" si="1"/>
        <v>34.9</v>
      </c>
      <c r="G17">
        <f t="shared" si="2"/>
        <v>56.375</v>
      </c>
      <c r="H17" s="12">
        <f t="shared" si="3"/>
        <v>49.553624999999997</v>
      </c>
      <c r="J17" s="53" t="s">
        <v>153</v>
      </c>
      <c r="K17" s="20">
        <f>IF(ISERROR(HLOOKUP(J17,'Raw data'!$F$3:$BH$104,J$2,FALSE)),"",HLOOKUP(J17,'Raw data'!$F$3:$BH$104,J$2,FALSE))</f>
        <v>60</v>
      </c>
      <c r="L17">
        <f t="shared" si="4"/>
        <v>40</v>
      </c>
      <c r="M17">
        <f t="shared" si="5"/>
        <v>60</v>
      </c>
      <c r="N17" s="12">
        <f t="shared" si="6"/>
        <v>52.74</v>
      </c>
      <c r="P17" s="53" t="s">
        <v>153</v>
      </c>
      <c r="Q17" s="144">
        <f>IF(ISERROR(HLOOKUP(P17,'Raw data'!$F$3:$BH$104,P$2,FALSE)),"",HLOOKUP(P17,'Raw data'!$F$3:$BH$104,P$2,FALSE))</f>
        <v>24.9</v>
      </c>
      <c r="R17">
        <f t="shared" si="7"/>
        <v>24</v>
      </c>
      <c r="S17">
        <f t="shared" si="8"/>
        <v>14.285714285714278</v>
      </c>
      <c r="T17" s="12">
        <f t="shared" si="9"/>
        <v>12.55714285714285</v>
      </c>
      <c r="V17" s="53" t="s">
        <v>153</v>
      </c>
      <c r="W17" s="146">
        <f>IF(ISERROR(HLOOKUP(V17,'Raw data'!$F$3:$BH$104,V$2,FALSE)),"",HLOOKUP(V17,'Raw data'!$F$3:$BH$104,V$2,FALSE))</f>
        <v>3928</v>
      </c>
      <c r="X17" s="20">
        <v>4364541</v>
      </c>
      <c r="Y17" s="12">
        <f>AVERAGE(Y20,Y24,Y26,Y37)</f>
        <v>38.252276762384724</v>
      </c>
      <c r="Z17" s="12">
        <f t="shared" si="11"/>
        <v>38.252276762384724</v>
      </c>
      <c r="AA17" s="12">
        <f t="shared" si="12"/>
        <v>52.489102936943304</v>
      </c>
      <c r="AB17" s="12">
        <f t="shared" si="15"/>
        <v>46.137921481573166</v>
      </c>
    </row>
    <row r="18" spans="1:28" ht="15.75" customHeight="1" x14ac:dyDescent="0.2">
      <c r="A18" s="84" t="s">
        <v>154</v>
      </c>
      <c r="B18" s="12">
        <f t="shared" si="0"/>
        <v>62.42437369378883</v>
      </c>
      <c r="D18" s="84" t="s">
        <v>154</v>
      </c>
      <c r="E18" s="143">
        <f>IF(ISERROR(HLOOKUP(D18,'Raw data'!$F$3:$BH$4,2,FALSE)),"",HLOOKUP(D18,'Raw data'!$F$3:$BH$4,2,FALSE))</f>
        <v>18.600000000000001</v>
      </c>
      <c r="F18">
        <f t="shared" si="1"/>
        <v>12.700000000000001</v>
      </c>
      <c r="G18">
        <f t="shared" si="2"/>
        <v>84.125</v>
      </c>
      <c r="H18" s="12">
        <f t="shared" si="3"/>
        <v>73.945875000000001</v>
      </c>
      <c r="J18" s="84" t="s">
        <v>154</v>
      </c>
      <c r="K18" s="20">
        <f>IF(ISERROR(HLOOKUP(J18,'Raw data'!$F$3:$BH$104,J$2,FALSE)),"",HLOOKUP(J18,'Raw data'!$F$3:$BH$104,J$2,FALSE))</f>
        <v>100</v>
      </c>
      <c r="L18">
        <f t="shared" si="4"/>
        <v>0</v>
      </c>
      <c r="M18">
        <f t="shared" si="5"/>
        <v>100</v>
      </c>
      <c r="N18" s="12">
        <f t="shared" si="6"/>
        <v>87.9</v>
      </c>
      <c r="P18" s="84" t="s">
        <v>154</v>
      </c>
      <c r="Q18" s="144">
        <f>IF(ISERROR(HLOOKUP(P18,'Raw data'!$F$3:$BH$104,P$2,FALSE)),"",HLOOKUP(P18,'Raw data'!$F$3:$BH$104,P$2,FALSE))</f>
        <v>12.1</v>
      </c>
      <c r="R18">
        <f t="shared" si="7"/>
        <v>11.2</v>
      </c>
      <c r="S18">
        <f t="shared" si="8"/>
        <v>60</v>
      </c>
      <c r="T18" s="12">
        <f t="shared" si="9"/>
        <v>52.74</v>
      </c>
      <c r="V18" s="84" t="s">
        <v>154</v>
      </c>
      <c r="W18" s="20">
        <f>IF(ISERROR(HLOOKUP(V18,'Raw data'!$F$3:$BH$104,V$2,FALSE)),"",HLOOKUP(V18,'Raw data'!$F$3:$BH$104,V$2,FALSE))</f>
        <v>333</v>
      </c>
      <c r="X18" s="20">
        <v>688701</v>
      </c>
      <c r="Y18" s="12">
        <f t="shared" ref="Y18:Y58" si="16">W18/X18*100000</f>
        <v>48.351897267464402</v>
      </c>
      <c r="Z18" s="12">
        <f t="shared" si="11"/>
        <v>48.351897267464402</v>
      </c>
      <c r="AA18" s="12">
        <f t="shared" si="12"/>
        <v>39.944959926229004</v>
      </c>
      <c r="AB18" s="12">
        <f t="shared" si="15"/>
        <v>35.111619775155297</v>
      </c>
    </row>
    <row r="19" spans="1:28" ht="15.75" customHeight="1" x14ac:dyDescent="0.2">
      <c r="A19" s="65" t="s">
        <v>155</v>
      </c>
      <c r="B19" s="12">
        <f t="shared" si="0"/>
        <v>79.819007768361445</v>
      </c>
      <c r="D19" s="65" t="s">
        <v>155</v>
      </c>
      <c r="E19" s="143">
        <f>IF(ISERROR(HLOOKUP(D19,'Raw data'!$F$3:$BH$4,2,FALSE)),"",HLOOKUP(D19,'Raw data'!$F$3:$BH$4,2,FALSE))</f>
        <v>18.2</v>
      </c>
      <c r="F19">
        <f t="shared" si="1"/>
        <v>12.299999999999999</v>
      </c>
      <c r="G19">
        <f t="shared" si="2"/>
        <v>84.625</v>
      </c>
      <c r="H19" s="12">
        <f t="shared" si="3"/>
        <v>74.385374999999996</v>
      </c>
      <c r="J19" s="65" t="s">
        <v>155</v>
      </c>
      <c r="K19" s="20">
        <f>IF(ISERROR(HLOOKUP(J19,'Raw data'!$F$3:$BH$104,J$2,FALSE)),"",HLOOKUP(J19,'Raw data'!$F$3:$BH$104,J$2,FALSE))</f>
        <v>100</v>
      </c>
      <c r="L19">
        <f t="shared" si="4"/>
        <v>0</v>
      </c>
      <c r="M19">
        <f t="shared" si="5"/>
        <v>100</v>
      </c>
      <c r="N19" s="12">
        <f t="shared" si="6"/>
        <v>87.9</v>
      </c>
      <c r="P19" s="65" t="s">
        <v>155</v>
      </c>
      <c r="Q19" s="144">
        <f>IF(ISERROR(HLOOKUP(P19,'Raw data'!$F$3:$BH$104,P$2,FALSE)),"",HLOOKUP(P19,'Raw data'!$F$3:$BH$104,P$2,FALSE))</f>
        <v>3.2</v>
      </c>
      <c r="R19">
        <f t="shared" si="7"/>
        <v>2.3000000000000003</v>
      </c>
      <c r="S19">
        <f t="shared" si="8"/>
        <v>91.785714285714278</v>
      </c>
      <c r="T19" s="12">
        <f t="shared" si="9"/>
        <v>80.679642857142852</v>
      </c>
      <c r="V19" s="65" t="s">
        <v>155</v>
      </c>
      <c r="W19" s="20">
        <f>IF(ISERROR(HLOOKUP(V19,'Raw data'!$F$3:$BH$104,V$2,FALSE)),"",HLOOKUP(V19,'Raw data'!$F$3:$BH$104,V$2,FALSE))</f>
        <v>235</v>
      </c>
      <c r="X19" s="20">
        <v>2213845</v>
      </c>
      <c r="Y19" s="12">
        <f t="shared" si="16"/>
        <v>10.615015956401646</v>
      </c>
      <c r="Z19" s="12">
        <f t="shared" si="11"/>
        <v>10.615015956401646</v>
      </c>
      <c r="AA19" s="12">
        <f t="shared" si="12"/>
        <v>86.815714694315048</v>
      </c>
      <c r="AB19" s="12">
        <f t="shared" si="15"/>
        <v>76.311013216302925</v>
      </c>
    </row>
    <row r="20" spans="1:28" ht="15.75" customHeight="1" x14ac:dyDescent="0.2">
      <c r="A20" s="53" t="s">
        <v>156</v>
      </c>
      <c r="B20" s="12">
        <f t="shared" si="0"/>
        <v>60.128447864156534</v>
      </c>
      <c r="D20" s="53" t="s">
        <v>156</v>
      </c>
      <c r="E20" s="143">
        <f>IF(ISERROR(HLOOKUP(D20,'Raw data'!$F$3:$BH$4,2,FALSE)),"",HLOOKUP(D20,'Raw data'!$F$3:$BH$4,2,FALSE))</f>
        <v>47.7</v>
      </c>
      <c r="F20">
        <f t="shared" si="1"/>
        <v>41.800000000000004</v>
      </c>
      <c r="G20">
        <f t="shared" si="2"/>
        <v>47.749999999999993</v>
      </c>
      <c r="H20" s="12">
        <f t="shared" si="3"/>
        <v>41.972249999999995</v>
      </c>
      <c r="J20" s="53" t="s">
        <v>156</v>
      </c>
      <c r="K20" s="20">
        <f>IF(ISERROR(HLOOKUP(J20,'Raw data'!$F$3:$BH$104,J$2,FALSE)),"",HLOOKUP(J20,'Raw data'!$F$3:$BH$104,J$2,FALSE))</f>
        <v>80</v>
      </c>
      <c r="L20">
        <f t="shared" si="4"/>
        <v>20</v>
      </c>
      <c r="M20">
        <f t="shared" si="5"/>
        <v>80</v>
      </c>
      <c r="N20" s="12">
        <f t="shared" si="6"/>
        <v>70.319999999999993</v>
      </c>
      <c r="P20" s="53" t="s">
        <v>156</v>
      </c>
      <c r="Q20" s="144">
        <f>IF(ISERROR(HLOOKUP(P20,'Raw data'!$F$3:$BH$104,P$2,FALSE)),"",HLOOKUP(P20,'Raw data'!$F$3:$BH$104,P$2,FALSE))</f>
        <v>3</v>
      </c>
      <c r="R20">
        <f t="shared" si="7"/>
        <v>2.1</v>
      </c>
      <c r="S20">
        <f t="shared" si="8"/>
        <v>92.5</v>
      </c>
      <c r="T20" s="12">
        <f t="shared" si="9"/>
        <v>81.307500000000005</v>
      </c>
      <c r="V20" s="53" t="s">
        <v>156</v>
      </c>
      <c r="W20" s="20">
        <f>IF(ISERROR(HLOOKUP(V20,'Raw data'!$F$3:$BH$104,V$2,FALSE)),"",HLOOKUP(V20,'Raw data'!$F$3:$BH$104,V$2,FALSE))</f>
        <v>1187</v>
      </c>
      <c r="X20" s="20">
        <v>3161844</v>
      </c>
      <c r="Y20" s="12">
        <f t="shared" si="16"/>
        <v>37.541384078404874</v>
      </c>
      <c r="Z20" s="12">
        <f t="shared" si="11"/>
        <v>37.541384078404874</v>
      </c>
      <c r="AA20" s="12">
        <f t="shared" si="12"/>
        <v>53.372060815274338</v>
      </c>
      <c r="AB20" s="12">
        <f t="shared" si="15"/>
        <v>46.914041456626144</v>
      </c>
    </row>
    <row r="21" spans="1:28" ht="15.75" customHeight="1" x14ac:dyDescent="0.2">
      <c r="A21" s="64" t="s">
        <v>157</v>
      </c>
      <c r="B21" s="12">
        <f t="shared" si="0"/>
        <v>75.488121775983373</v>
      </c>
      <c r="D21" s="64" t="s">
        <v>157</v>
      </c>
      <c r="E21" s="143">
        <f>IF(ISERROR(HLOOKUP(D21,'Raw data'!$F$3:$BH$4,2,FALSE)),"",HLOOKUP(D21,'Raw data'!$F$3:$BH$4,2,FALSE))</f>
        <v>30.5</v>
      </c>
      <c r="F21">
        <f t="shared" si="1"/>
        <v>24.6</v>
      </c>
      <c r="G21">
        <f t="shared" si="2"/>
        <v>69.25</v>
      </c>
      <c r="H21" s="12">
        <f t="shared" si="3"/>
        <v>60.870750000000001</v>
      </c>
      <c r="J21" s="64" t="s">
        <v>157</v>
      </c>
      <c r="K21" s="20">
        <f>IF(ISERROR(HLOOKUP(J21,'Raw data'!$F$3:$BH$104,J$2,FALSE)),"",HLOOKUP(J21,'Raw data'!$F$3:$BH$104,J$2,FALSE))</f>
        <v>100</v>
      </c>
      <c r="L21">
        <f t="shared" si="4"/>
        <v>0</v>
      </c>
      <c r="M21">
        <f t="shared" si="5"/>
        <v>100</v>
      </c>
      <c r="N21" s="12">
        <f t="shared" si="6"/>
        <v>87.9</v>
      </c>
      <c r="P21" s="64" t="s">
        <v>157</v>
      </c>
      <c r="Q21" s="144">
        <f>IF(ISERROR(HLOOKUP(P21,'Raw data'!$F$3:$BH$104,P$2,FALSE)),"",HLOOKUP(P21,'Raw data'!$F$3:$BH$104,P$2,FALSE))</f>
        <v>7.8</v>
      </c>
      <c r="R21">
        <f t="shared" si="7"/>
        <v>6.8999999999999995</v>
      </c>
      <c r="S21">
        <f t="shared" si="8"/>
        <v>75.357142857142861</v>
      </c>
      <c r="T21" s="12">
        <f t="shared" si="9"/>
        <v>66.238928571428573</v>
      </c>
      <c r="V21" s="64" t="s">
        <v>157</v>
      </c>
      <c r="W21" s="20">
        <f>IF(ISERROR(HLOOKUP(V21,'Raw data'!$F$3:$BH$104,V$2,FALSE)),"",HLOOKUP(V21,'Raw data'!$F$3:$BH$104,V$2,FALSE))</f>
        <v>62</v>
      </c>
      <c r="X21" s="20">
        <v>7071600</v>
      </c>
      <c r="Y21" s="12">
        <f t="shared" si="16"/>
        <v>0.87674642230895405</v>
      </c>
      <c r="Z21" s="12">
        <f t="shared" si="11"/>
        <v>0.87674642230895405</v>
      </c>
      <c r="AA21" s="12">
        <f t="shared" si="12"/>
        <v>98.911044974408284</v>
      </c>
      <c r="AB21" s="12">
        <f t="shared" si="15"/>
        <v>86.942808532504884</v>
      </c>
    </row>
    <row r="22" spans="1:28" ht="15.75" customHeight="1" x14ac:dyDescent="0.2">
      <c r="A22" s="62" t="s">
        <v>158</v>
      </c>
      <c r="B22" s="12">
        <f t="shared" si="0"/>
        <v>54.700688109686318</v>
      </c>
      <c r="D22" s="62" t="s">
        <v>158</v>
      </c>
      <c r="E22" s="143">
        <f>IF(ISERROR(HLOOKUP(D22,'Raw data'!$F$3:$BH$4,2,FALSE)),"",HLOOKUP(D22,'Raw data'!$F$3:$BH$4,2,FALSE))</f>
        <v>23.5</v>
      </c>
      <c r="F22">
        <f t="shared" si="1"/>
        <v>17.600000000000001</v>
      </c>
      <c r="G22">
        <f t="shared" si="2"/>
        <v>78</v>
      </c>
      <c r="H22" s="12">
        <f t="shared" si="3"/>
        <v>68.561999999999998</v>
      </c>
      <c r="J22" s="62" t="s">
        <v>158</v>
      </c>
      <c r="K22" s="20">
        <f>IF(ISERROR(HLOOKUP(J22,'Raw data'!$F$3:$BH$104,J$2,FALSE)),"",HLOOKUP(J22,'Raw data'!$F$3:$BH$104,J$2,FALSE))</f>
        <v>0</v>
      </c>
      <c r="L22">
        <f t="shared" si="4"/>
        <v>100</v>
      </c>
      <c r="M22">
        <f t="shared" si="5"/>
        <v>0</v>
      </c>
      <c r="N22" s="12">
        <f t="shared" si="6"/>
        <v>0</v>
      </c>
      <c r="P22" s="62" t="s">
        <v>158</v>
      </c>
      <c r="Q22" s="144">
        <f>IF(ISERROR(HLOOKUP(P22,'Raw data'!$F$3:$BH$104,P$2,FALSE)),"",HLOOKUP(P22,'Raw data'!$F$3:$BH$104,P$2,FALSE))</f>
        <v>7.9</v>
      </c>
      <c r="R22">
        <f t="shared" si="7"/>
        <v>7</v>
      </c>
      <c r="S22">
        <f t="shared" si="8"/>
        <v>75</v>
      </c>
      <c r="T22" s="12">
        <f t="shared" si="9"/>
        <v>65.924999999999997</v>
      </c>
      <c r="V22" s="62" t="s">
        <v>158</v>
      </c>
      <c r="W22" s="20">
        <f>IF(ISERROR(HLOOKUP(V22,'Raw data'!$F$3:$BH$104,V$2,FALSE)),"",HLOOKUP(V22,'Raw data'!$F$3:$BH$104,V$2,FALSE))</f>
        <v>472</v>
      </c>
      <c r="X22" s="20">
        <v>14377018</v>
      </c>
      <c r="Y22" s="12">
        <f t="shared" si="16"/>
        <v>3.283017382325041</v>
      </c>
      <c r="Z22" s="12">
        <f t="shared" si="11"/>
        <v>3.283017382325041</v>
      </c>
      <c r="AA22" s="12">
        <f t="shared" si="12"/>
        <v>95.922357723259694</v>
      </c>
      <c r="AB22" s="12">
        <f t="shared" si="15"/>
        <v>84.315752438745278</v>
      </c>
    </row>
    <row r="23" spans="1:28" ht="15.75" customHeight="1" x14ac:dyDescent="0.2">
      <c r="A23" s="64" t="s">
        <v>159</v>
      </c>
      <c r="B23" s="12">
        <f t="shared" si="0"/>
        <v>66.603890953835986</v>
      </c>
      <c r="D23" s="64" t="s">
        <v>159</v>
      </c>
      <c r="E23" s="143">
        <f>IF(ISERROR(HLOOKUP(D23,'Raw data'!$F$3:$BH$4,2,FALSE)),"",HLOOKUP(D23,'Raw data'!$F$3:$BH$4,2,FALSE))</f>
        <v>34.4</v>
      </c>
      <c r="F23">
        <f t="shared" si="1"/>
        <v>28.5</v>
      </c>
      <c r="G23">
        <f t="shared" si="2"/>
        <v>64.375</v>
      </c>
      <c r="H23" s="12">
        <f t="shared" si="3"/>
        <v>56.585625</v>
      </c>
      <c r="J23" s="64" t="s">
        <v>159</v>
      </c>
      <c r="K23" s="20">
        <f>IF(ISERROR(HLOOKUP(J23,'Raw data'!$F$3:$BH$104,J$2,FALSE)),"",HLOOKUP(J23,'Raw data'!$F$3:$BH$104,J$2,FALSE))</f>
        <v>100</v>
      </c>
      <c r="L23">
        <f t="shared" si="4"/>
        <v>0</v>
      </c>
      <c r="M23">
        <f t="shared" si="5"/>
        <v>100</v>
      </c>
      <c r="N23" s="12">
        <f t="shared" si="6"/>
        <v>87.9</v>
      </c>
      <c r="P23" s="64" t="s">
        <v>159</v>
      </c>
      <c r="Q23" s="144">
        <f>IF(ISERROR(HLOOKUP(P23,'Raw data'!$F$3:$BH$104,P$2,FALSE)),"",HLOOKUP(P23,'Raw data'!$F$3:$BH$104,P$2,FALSE))</f>
        <v>16.650000000000002</v>
      </c>
      <c r="R23">
        <f t="shared" si="7"/>
        <v>15.750000000000002</v>
      </c>
      <c r="S23">
        <f t="shared" si="8"/>
        <v>43.749999999999993</v>
      </c>
      <c r="T23" s="12">
        <f t="shared" si="9"/>
        <v>38.456249999999997</v>
      </c>
      <c r="V23" s="64" t="s">
        <v>159</v>
      </c>
      <c r="W23" s="95">
        <f>IF(ISERROR(HLOOKUP(V23,'Raw data'!$F$3:$BH$104,V$2,FALSE)),"",HLOOKUP(V23,'Raw data'!$F$3:$BH$104,V$2,FALSE))</f>
        <v>0</v>
      </c>
      <c r="X23" s="20">
        <v>11374022</v>
      </c>
      <c r="Y23" s="12">
        <f t="shared" si="16"/>
        <v>0</v>
      </c>
      <c r="Z23" s="12">
        <f t="shared" si="11"/>
        <v>0</v>
      </c>
      <c r="AA23" s="12">
        <f t="shared" si="12"/>
        <v>100</v>
      </c>
      <c r="AB23" s="91">
        <f>AVERAGE(AB21,AB25,AB36,AB38,AB49)</f>
        <v>83.473688815343991</v>
      </c>
    </row>
    <row r="24" spans="1:28" ht="15.75" customHeight="1" x14ac:dyDescent="0.2">
      <c r="A24" s="53" t="s">
        <v>160</v>
      </c>
      <c r="B24" s="12">
        <f t="shared" si="0"/>
        <v>54.970388370852632</v>
      </c>
      <c r="D24" s="53" t="s">
        <v>160</v>
      </c>
      <c r="E24" s="143">
        <f>IF(ISERROR(HLOOKUP(D24,'Raw data'!$F$3:$BH$4,2,FALSE)),"",HLOOKUP(D24,'Raw data'!$F$3:$BH$4,2,FALSE))</f>
        <v>47.7</v>
      </c>
      <c r="F24">
        <f t="shared" si="1"/>
        <v>41.800000000000004</v>
      </c>
      <c r="G24">
        <f t="shared" si="2"/>
        <v>47.749999999999993</v>
      </c>
      <c r="H24" s="12">
        <f t="shared" si="3"/>
        <v>41.972249999999995</v>
      </c>
      <c r="J24" s="53" t="s">
        <v>160</v>
      </c>
      <c r="K24" s="20">
        <f>IF(ISERROR(HLOOKUP(J24,'Raw data'!$F$3:$BH$104,J$2,FALSE)),"",HLOOKUP(J24,'Raw data'!$F$3:$BH$104,J$2,FALSE))</f>
        <v>80</v>
      </c>
      <c r="L24">
        <f t="shared" si="4"/>
        <v>20</v>
      </c>
      <c r="M24">
        <f t="shared" si="5"/>
        <v>80</v>
      </c>
      <c r="N24" s="12">
        <f t="shared" si="6"/>
        <v>70.319999999999993</v>
      </c>
      <c r="P24" s="53" t="s">
        <v>160</v>
      </c>
      <c r="Q24" s="144">
        <f>IF(ISERROR(HLOOKUP(P24,'Raw data'!$F$3:$BH$104,P$2,FALSE)),"",HLOOKUP(P24,'Raw data'!$F$3:$BH$104,P$2,FALSE))</f>
        <v>3</v>
      </c>
      <c r="R24">
        <f t="shared" si="7"/>
        <v>2.1</v>
      </c>
      <c r="S24">
        <f t="shared" si="8"/>
        <v>92.5</v>
      </c>
      <c r="T24" s="12">
        <f t="shared" si="9"/>
        <v>81.307500000000005</v>
      </c>
      <c r="V24" s="53" t="s">
        <v>160</v>
      </c>
      <c r="W24" s="21">
        <f>IF(ISERROR(HLOOKUP(V24,'Raw data'!$F$3:$BH$104,V$2,FALSE)),"",HLOOKUP(V24,'Raw data'!$F$3:$BH$104,V$2,FALSE))</f>
        <v>2503</v>
      </c>
      <c r="X24" s="20">
        <v>4434827</v>
      </c>
      <c r="Y24" s="12">
        <f t="shared" si="16"/>
        <v>56.439631128790367</v>
      </c>
      <c r="Z24" s="12">
        <f t="shared" si="11"/>
        <v>56.439631128790367</v>
      </c>
      <c r="AA24" s="12">
        <f t="shared" si="12"/>
        <v>29.899662665996047</v>
      </c>
      <c r="AB24" s="12">
        <f t="shared" ref="AB24:AB30" si="17">AA24*$A$2</f>
        <v>26.281803483410524</v>
      </c>
    </row>
    <row r="25" spans="1:28" ht="15.75" customHeight="1" x14ac:dyDescent="0.2">
      <c r="A25" s="71" t="s">
        <v>244</v>
      </c>
      <c r="B25" s="12">
        <f t="shared" si="0"/>
        <v>51.907609178805245</v>
      </c>
      <c r="D25" s="71" t="s">
        <v>244</v>
      </c>
      <c r="E25" s="143">
        <f>IF(ISERROR(HLOOKUP(D25,'Raw data'!$F$3:$BH$4,2,FALSE)),"",HLOOKUP(D25,'Raw data'!$F$3:$BH$4,2,FALSE))</f>
        <v>40.799999999999997</v>
      </c>
      <c r="F25">
        <f t="shared" si="1"/>
        <v>34.9</v>
      </c>
      <c r="G25">
        <f t="shared" si="2"/>
        <v>56.375</v>
      </c>
      <c r="H25" s="12">
        <f t="shared" si="3"/>
        <v>49.553624999999997</v>
      </c>
      <c r="J25" s="71" t="s">
        <v>244</v>
      </c>
      <c r="K25" s="20">
        <f>IF(ISERROR(HLOOKUP(J25,'Raw data'!$F$3:$BH$104,J$2,FALSE)),"",HLOOKUP(J25,'Raw data'!$F$3:$BH$104,J$2,FALSE))</f>
        <v>53</v>
      </c>
      <c r="L25">
        <f t="shared" si="4"/>
        <v>47</v>
      </c>
      <c r="M25">
        <f t="shared" si="5"/>
        <v>53</v>
      </c>
      <c r="N25" s="12">
        <f t="shared" si="6"/>
        <v>46.587000000000003</v>
      </c>
      <c r="P25" s="71" t="s">
        <v>244</v>
      </c>
      <c r="Q25" s="130">
        <f>IF(ISERROR(HLOOKUP(P25,'Raw data'!$F$3:$BH$104,P$2,FALSE)),"",HLOOKUP(P25,'Raw data'!$F$3:$BH$104,P$2,FALSE))</f>
        <v>16.650000000000002</v>
      </c>
      <c r="R25">
        <f t="shared" si="7"/>
        <v>15.750000000000002</v>
      </c>
      <c r="S25">
        <f t="shared" si="8"/>
        <v>43.749999999999993</v>
      </c>
      <c r="T25" s="12">
        <f t="shared" si="9"/>
        <v>38.456249999999997</v>
      </c>
      <c r="V25" s="71" t="s">
        <v>244</v>
      </c>
      <c r="W25" s="20">
        <f>IF(ISERROR(HLOOKUP(V25,'Raw data'!$F$3:$BH$104,V$2,FALSE)),"",HLOOKUP(V25,'Raw data'!$F$3:$BH$104,V$2,FALSE))</f>
        <v>3200</v>
      </c>
      <c r="X25" s="20">
        <v>23500000</v>
      </c>
      <c r="Y25" s="12">
        <f t="shared" si="16"/>
        <v>13.617021276595747</v>
      </c>
      <c r="Z25" s="12">
        <f t="shared" si="11"/>
        <v>13.617021276595747</v>
      </c>
      <c r="AA25" s="12">
        <f t="shared" si="12"/>
        <v>83.087100927441355</v>
      </c>
      <c r="AB25" s="12">
        <f t="shared" si="17"/>
        <v>73.033561715220955</v>
      </c>
    </row>
    <row r="26" spans="1:28" ht="15.75" customHeight="1" x14ac:dyDescent="0.2">
      <c r="A26" s="33" t="s">
        <v>162</v>
      </c>
      <c r="B26" s="12">
        <f t="shared" si="0"/>
        <v>60.526562310965573</v>
      </c>
      <c r="D26" s="33" t="s">
        <v>162</v>
      </c>
      <c r="E26" s="143">
        <f>IF(ISERROR(HLOOKUP(D26,'Raw data'!$F$3:$BH$4,2,FALSE)),"",HLOOKUP(D26,'Raw data'!$F$3:$BH$4,2,FALSE))</f>
        <v>55.1</v>
      </c>
      <c r="F26">
        <f t="shared" si="1"/>
        <v>49.2</v>
      </c>
      <c r="G26">
        <f t="shared" si="2"/>
        <v>38.5</v>
      </c>
      <c r="H26" s="12">
        <f t="shared" si="3"/>
        <v>33.841500000000003</v>
      </c>
      <c r="J26" s="33" t="s">
        <v>162</v>
      </c>
      <c r="K26" s="20">
        <f>IF(ISERROR(HLOOKUP(J26,'Raw data'!$F$3:$BH$104,J$2,FALSE)),"",HLOOKUP(J26,'Raw data'!$F$3:$BH$104,J$2,FALSE))</f>
        <v>67</v>
      </c>
      <c r="L26">
        <f t="shared" si="4"/>
        <v>33</v>
      </c>
      <c r="M26">
        <f t="shared" si="5"/>
        <v>67</v>
      </c>
      <c r="N26" s="12">
        <f t="shared" si="6"/>
        <v>58.893000000000001</v>
      </c>
      <c r="P26" s="33" t="s">
        <v>162</v>
      </c>
      <c r="Q26" s="59">
        <f>IF(ISERROR(HLOOKUP(P26,'Raw data'!$F$3:$BH$104,P$2,FALSE)),"",HLOOKUP(P26,'Raw data'!$F$3:$BH$104,P$2,FALSE))</f>
        <v>8.1714285714285726</v>
      </c>
      <c r="R26" s="12">
        <f t="shared" si="7"/>
        <v>7.2714285714285722</v>
      </c>
      <c r="S26">
        <f t="shared" si="8"/>
        <v>74.030612244897952</v>
      </c>
      <c r="T26" s="12">
        <f t="shared" si="9"/>
        <v>65.072908163265296</v>
      </c>
      <c r="V26" s="33" t="s">
        <v>162</v>
      </c>
      <c r="W26" s="20">
        <f>IF(ISERROR(HLOOKUP(V26,'Raw data'!$F$3:$BH$104,V$2,FALSE)),"",HLOOKUP(V26,'Raw data'!$F$3:$BH$104,V$2,FALSE))</f>
        <v>442</v>
      </c>
      <c r="X26" s="20">
        <v>13400000</v>
      </c>
      <c r="Y26" s="12">
        <f t="shared" si="16"/>
        <v>3.2985074626865671</v>
      </c>
      <c r="Z26" s="12">
        <f t="shared" si="11"/>
        <v>3.2985074626865671</v>
      </c>
      <c r="AA26" s="12">
        <f t="shared" si="12"/>
        <v>95.903118407960193</v>
      </c>
      <c r="AB26" s="12">
        <f t="shared" si="17"/>
        <v>84.298841080597015</v>
      </c>
    </row>
    <row r="27" spans="1:28" ht="15.75" customHeight="1" x14ac:dyDescent="0.2">
      <c r="A27" s="79" t="s">
        <v>163</v>
      </c>
      <c r="B27" s="12">
        <f t="shared" si="0"/>
        <v>73.973379424451679</v>
      </c>
      <c r="D27" s="79" t="s">
        <v>163</v>
      </c>
      <c r="E27" s="143">
        <f>IF(ISERROR(HLOOKUP(D27,'Raw data'!$F$3:$BH$4,2,FALSE)),"",HLOOKUP(D27,'Raw data'!$F$3:$BH$4,2,FALSE))</f>
        <v>29.7</v>
      </c>
      <c r="F27">
        <f t="shared" si="1"/>
        <v>23.799999999999997</v>
      </c>
      <c r="G27">
        <f t="shared" si="2"/>
        <v>70.25</v>
      </c>
      <c r="H27" s="12">
        <f t="shared" si="3"/>
        <v>61.749749999999999</v>
      </c>
      <c r="J27" s="79" t="s">
        <v>163</v>
      </c>
      <c r="K27" s="20">
        <f>IF(ISERROR(HLOOKUP(J27,'Raw data'!$F$3:$BH$104,J$2,FALSE)),"",HLOOKUP(J27,'Raw data'!$F$3:$BH$104,J$2,FALSE))</f>
        <v>79.875</v>
      </c>
      <c r="L27">
        <f t="shared" si="4"/>
        <v>20.125</v>
      </c>
      <c r="M27">
        <f t="shared" si="5"/>
        <v>79.875</v>
      </c>
      <c r="N27" s="12">
        <f t="shared" si="6"/>
        <v>70.210125000000005</v>
      </c>
      <c r="P27" s="79" t="s">
        <v>163</v>
      </c>
      <c r="Q27" s="144">
        <f>IF(ISERROR(HLOOKUP(P27,'Raw data'!$F$3:$BH$104,P$2,FALSE)),"",HLOOKUP(P27,'Raw data'!$F$3:$BH$104,P$2,FALSE))</f>
        <v>3.2</v>
      </c>
      <c r="R27">
        <f t="shared" si="7"/>
        <v>2.3000000000000003</v>
      </c>
      <c r="S27">
        <f t="shared" si="8"/>
        <v>91.785714285714278</v>
      </c>
      <c r="T27" s="12">
        <f t="shared" si="9"/>
        <v>80.679642857142852</v>
      </c>
      <c r="V27" s="79" t="s">
        <v>163</v>
      </c>
      <c r="W27" s="20">
        <f>IF(ISERROR(HLOOKUP(V27,'Raw data'!$F$3:$BH$104,V$2,FALSE)),"",HLOOKUP(V27,'Raw data'!$F$3:$BH$104,V$2,FALSE))</f>
        <v>415</v>
      </c>
      <c r="X27" s="20">
        <v>9752000</v>
      </c>
      <c r="Y27" s="12">
        <f t="shared" si="16"/>
        <v>4.2555373256767846</v>
      </c>
      <c r="Z27" s="12">
        <f t="shared" si="11"/>
        <v>4.2555373256767846</v>
      </c>
      <c r="AA27" s="12">
        <f t="shared" si="12"/>
        <v>94.714448055362737</v>
      </c>
      <c r="AB27" s="12">
        <f t="shared" si="17"/>
        <v>83.253999840663852</v>
      </c>
    </row>
    <row r="28" spans="1:28" ht="15.75" customHeight="1" x14ac:dyDescent="0.2">
      <c r="A28" s="62" t="s">
        <v>164</v>
      </c>
      <c r="B28" s="12">
        <f t="shared" si="0"/>
        <v>83.463298639311347</v>
      </c>
      <c r="D28" s="62" t="s">
        <v>164</v>
      </c>
      <c r="E28" s="143">
        <f>IF(ISERROR(HLOOKUP(D28,'Raw data'!$F$3:$BH$4,2,FALSE)),"",HLOOKUP(D28,'Raw data'!$F$3:$BH$4,2,FALSE))</f>
        <v>5.9</v>
      </c>
      <c r="F28">
        <f t="shared" si="1"/>
        <v>0</v>
      </c>
      <c r="G28">
        <f t="shared" si="2"/>
        <v>100</v>
      </c>
      <c r="H28" s="12">
        <f t="shared" si="3"/>
        <v>87.9</v>
      </c>
      <c r="J28" s="62" t="s">
        <v>164</v>
      </c>
      <c r="K28" s="20">
        <f>IF(ISERROR(HLOOKUP(J28,'Raw data'!$F$3:$BH$104,J$2,FALSE)),"",HLOOKUP(J28,'Raw data'!$F$3:$BH$104,J$2,FALSE))</f>
        <v>100</v>
      </c>
      <c r="L28">
        <f t="shared" si="4"/>
        <v>0</v>
      </c>
      <c r="M28">
        <f t="shared" si="5"/>
        <v>100</v>
      </c>
      <c r="N28" s="12">
        <f t="shared" si="6"/>
        <v>87.9</v>
      </c>
      <c r="P28" s="62" t="s">
        <v>164</v>
      </c>
      <c r="Q28" s="144">
        <f>IF(ISERROR(HLOOKUP(P28,'Raw data'!$F$3:$BH$104,P$2,FALSE)),"",HLOOKUP(P28,'Raw data'!$F$3:$BH$104,P$2,FALSE))</f>
        <v>6.2</v>
      </c>
      <c r="R28">
        <f t="shared" si="7"/>
        <v>5.3</v>
      </c>
      <c r="S28">
        <f t="shared" si="8"/>
        <v>81.071428571428569</v>
      </c>
      <c r="T28" s="12">
        <f t="shared" si="9"/>
        <v>71.261785714285708</v>
      </c>
      <c r="V28" s="62" t="s">
        <v>164</v>
      </c>
      <c r="W28" s="20">
        <f>IF(ISERROR(HLOOKUP(V28,'Raw data'!$F$3:$BH$104,V$2,FALSE)),"",HLOOKUP(V28,'Raw data'!$F$3:$BH$104,V$2,FALSE))</f>
        <v>83</v>
      </c>
      <c r="X28" s="20">
        <v>8173941</v>
      </c>
      <c r="Y28" s="12">
        <f t="shared" si="16"/>
        <v>1.0154220589554046</v>
      </c>
      <c r="Z28" s="12">
        <f t="shared" si="11"/>
        <v>1.0154220589554046</v>
      </c>
      <c r="AA28" s="12">
        <f t="shared" si="12"/>
        <v>98.7388041444365</v>
      </c>
      <c r="AB28" s="12">
        <f t="shared" si="17"/>
        <v>86.791408842959683</v>
      </c>
    </row>
    <row r="29" spans="1:28" ht="15.75" customHeight="1" x14ac:dyDescent="0.2">
      <c r="A29" s="84" t="s">
        <v>165</v>
      </c>
      <c r="B29" s="12">
        <f t="shared" si="0"/>
        <v>73.829660805286139</v>
      </c>
      <c r="D29" s="84" t="s">
        <v>165</v>
      </c>
      <c r="E29" s="143">
        <f>IF(ISERROR(HLOOKUP(D29,'Raw data'!$F$3:$BH$4,2,FALSE)),"",HLOOKUP(D29,'Raw data'!$F$3:$BH$4,2,FALSE))</f>
        <v>18.600000000000001</v>
      </c>
      <c r="F29">
        <f t="shared" si="1"/>
        <v>12.700000000000001</v>
      </c>
      <c r="G29">
        <f t="shared" si="2"/>
        <v>84.125</v>
      </c>
      <c r="H29" s="12">
        <f t="shared" si="3"/>
        <v>73.945875000000001</v>
      </c>
      <c r="J29" s="84" t="s">
        <v>165</v>
      </c>
      <c r="K29" s="20">
        <f>IF(ISERROR(HLOOKUP(J29,'Raw data'!$F$3:$BH$104,J$2,FALSE)),"",HLOOKUP(J29,'Raw data'!$F$3:$BH$104,J$2,FALSE))</f>
        <v>100</v>
      </c>
      <c r="L29">
        <f t="shared" si="4"/>
        <v>0</v>
      </c>
      <c r="M29">
        <f t="shared" si="5"/>
        <v>100</v>
      </c>
      <c r="N29" s="12">
        <f t="shared" si="6"/>
        <v>87.9</v>
      </c>
      <c r="P29" s="84" t="s">
        <v>165</v>
      </c>
      <c r="Q29" s="144">
        <f>IF(ISERROR(HLOOKUP(P29,'Raw data'!$F$3:$BH$104,P$2,FALSE)),"",HLOOKUP(P29,'Raw data'!$F$3:$BH$104,P$2,FALSE))</f>
        <v>12.1</v>
      </c>
      <c r="R29">
        <f t="shared" si="7"/>
        <v>11.2</v>
      </c>
      <c r="S29">
        <f t="shared" si="8"/>
        <v>60</v>
      </c>
      <c r="T29" s="12">
        <f t="shared" si="9"/>
        <v>52.74</v>
      </c>
      <c r="V29" s="84" t="s">
        <v>165</v>
      </c>
      <c r="W29" s="20">
        <f>IF(ISERROR(HLOOKUP(V29,'Raw data'!$F$3:$BH$104,V$2,FALSE)),"",HLOOKUP(V29,'Raw data'!$F$3:$BH$104,V$2,FALSE))</f>
        <v>255</v>
      </c>
      <c r="X29" s="20">
        <v>3884307</v>
      </c>
      <c r="Y29" s="12">
        <f t="shared" si="16"/>
        <v>6.5648775959263785</v>
      </c>
      <c r="Z29" s="12">
        <f t="shared" si="11"/>
        <v>6.5648775959263785</v>
      </c>
      <c r="AA29" s="12">
        <f t="shared" si="12"/>
        <v>91.846152697547808</v>
      </c>
      <c r="AB29" s="12">
        <f t="shared" si="17"/>
        <v>80.732768221144525</v>
      </c>
    </row>
    <row r="30" spans="1:28" ht="15.75" customHeight="1" x14ac:dyDescent="0.2">
      <c r="A30" s="62" t="s">
        <v>166</v>
      </c>
      <c r="B30" s="12">
        <f t="shared" si="0"/>
        <v>61.739253783513426</v>
      </c>
      <c r="D30" s="62" t="s">
        <v>166</v>
      </c>
      <c r="E30" s="143">
        <f>IF(ISERROR(HLOOKUP(D30,'Raw data'!$F$3:$BH$4,2,FALSE)),"",HLOOKUP(D30,'Raw data'!$F$3:$BH$4,2,FALSE))</f>
        <v>7.6</v>
      </c>
      <c r="F30">
        <f t="shared" si="1"/>
        <v>1.6999999999999993</v>
      </c>
      <c r="G30">
        <f t="shared" si="2"/>
        <v>97.875</v>
      </c>
      <c r="H30" s="12">
        <f t="shared" si="3"/>
        <v>86.032124999999994</v>
      </c>
      <c r="J30" s="62" t="s">
        <v>166</v>
      </c>
      <c r="K30" s="20">
        <f>IF(ISERROR(HLOOKUP(J30,'Raw data'!$F$3:$BH$104,J$2,FALSE)),"",HLOOKUP(J30,'Raw data'!$F$3:$BH$104,J$2,FALSE))</f>
        <v>0</v>
      </c>
      <c r="L30">
        <f t="shared" si="4"/>
        <v>100</v>
      </c>
      <c r="M30">
        <f t="shared" si="5"/>
        <v>0</v>
      </c>
      <c r="N30" s="12">
        <f t="shared" si="6"/>
        <v>0</v>
      </c>
      <c r="P30" s="62" t="s">
        <v>166</v>
      </c>
      <c r="Q30" s="144">
        <f>IF(ISERROR(HLOOKUP(P30,'Raw data'!$F$3:$BH$104,P$2,FALSE)),"",HLOOKUP(P30,'Raw data'!$F$3:$BH$104,P$2,FALSE))</f>
        <v>5.0999999999999996</v>
      </c>
      <c r="R30">
        <f t="shared" si="7"/>
        <v>4.1999999999999993</v>
      </c>
      <c r="S30">
        <f t="shared" si="8"/>
        <v>85</v>
      </c>
      <c r="T30" s="12">
        <f t="shared" si="9"/>
        <v>74.715000000000003</v>
      </c>
      <c r="V30" s="62" t="s">
        <v>166</v>
      </c>
      <c r="W30" s="20">
        <f>IF(ISERROR(HLOOKUP(V30,'Raw data'!$F$3:$BH$104,V$2,FALSE)),"",HLOOKUP(V30,'Raw data'!$F$3:$BH$104,V$2,FALSE))</f>
        <v>49</v>
      </c>
      <c r="X30" s="20">
        <v>3165235</v>
      </c>
      <c r="Y30" s="12">
        <f t="shared" si="16"/>
        <v>1.5480683108837099</v>
      </c>
      <c r="Z30" s="12">
        <f t="shared" si="11"/>
        <v>1.5480683108837099</v>
      </c>
      <c r="AA30" s="12">
        <f t="shared" si="12"/>
        <v>98.077235647387624</v>
      </c>
      <c r="AB30" s="12">
        <f t="shared" si="17"/>
        <v>86.209890134053722</v>
      </c>
    </row>
    <row r="31" spans="1:28" ht="15.75" customHeight="1" x14ac:dyDescent="0.2">
      <c r="A31" s="64" t="s">
        <v>167</v>
      </c>
      <c r="B31" s="12">
        <f t="shared" si="0"/>
        <v>71.791560596693131</v>
      </c>
      <c r="D31" s="64" t="s">
        <v>167</v>
      </c>
      <c r="E31" s="143">
        <f>IF(ISERROR(HLOOKUP(D31,'Raw data'!$F$3:$BH$4,2,FALSE)),"",HLOOKUP(D31,'Raw data'!$F$3:$BH$4,2,FALSE))</f>
        <v>22.8</v>
      </c>
      <c r="F31">
        <f t="shared" si="1"/>
        <v>16.899999999999999</v>
      </c>
      <c r="G31">
        <f t="shared" si="2"/>
        <v>78.875</v>
      </c>
      <c r="H31" s="12">
        <f t="shared" si="3"/>
        <v>69.331125</v>
      </c>
      <c r="J31" s="64" t="s">
        <v>167</v>
      </c>
      <c r="K31" s="20">
        <f>IF(ISERROR(HLOOKUP(J31,'Raw data'!$F$3:$BH$104,J$2,FALSE)),"",HLOOKUP(J31,'Raw data'!$F$3:$BH$104,J$2,FALSE))</f>
        <v>60</v>
      </c>
      <c r="L31">
        <f t="shared" si="4"/>
        <v>40</v>
      </c>
      <c r="M31">
        <f t="shared" si="5"/>
        <v>60</v>
      </c>
      <c r="N31" s="12">
        <f t="shared" si="6"/>
        <v>52.74</v>
      </c>
      <c r="P31" s="64" t="s">
        <v>167</v>
      </c>
      <c r="Q31" s="144">
        <f>IF(ISERROR(HLOOKUP(P31,'Raw data'!$F$3:$BH$104,P$2,FALSE)),"",HLOOKUP(P31,'Raw data'!$F$3:$BH$104,P$2,FALSE))</f>
        <v>2.9</v>
      </c>
      <c r="R31">
        <f t="shared" si="7"/>
        <v>2</v>
      </c>
      <c r="S31">
        <f t="shared" si="8"/>
        <v>92.857142857142861</v>
      </c>
      <c r="T31" s="12">
        <f t="shared" si="9"/>
        <v>81.621428571428581</v>
      </c>
      <c r="V31" s="64" t="s">
        <v>167</v>
      </c>
      <c r="W31" s="95">
        <f>IF(ISERROR(HLOOKUP(V31,'Raw data'!$F$3:$BH$104,V$2,FALSE)),"",HLOOKUP(V31,'Raw data'!$F$3:$BH$104,V$2,FALSE))</f>
        <v>0</v>
      </c>
      <c r="X31" s="20">
        <v>11855975</v>
      </c>
      <c r="Y31" s="12">
        <f t="shared" si="16"/>
        <v>0</v>
      </c>
      <c r="Z31" s="12">
        <f t="shared" si="11"/>
        <v>0</v>
      </c>
      <c r="AA31" s="12">
        <f t="shared" si="12"/>
        <v>100</v>
      </c>
      <c r="AB31" s="145">
        <f>AVERAGE(AB21,AB25,AB36,AB38,AB49)</f>
        <v>83.473688815343991</v>
      </c>
    </row>
    <row r="32" spans="1:28" ht="15.75" customHeight="1" x14ac:dyDescent="0.2">
      <c r="A32" s="79" t="s">
        <v>168</v>
      </c>
      <c r="B32" s="12">
        <f t="shared" si="0"/>
        <v>74.641627708752452</v>
      </c>
      <c r="D32" s="79" t="s">
        <v>168</v>
      </c>
      <c r="E32" s="143">
        <f>IF(ISERROR(HLOOKUP(D32,'Raw data'!$F$3:$BH$4,2,FALSE)),"",HLOOKUP(D32,'Raw data'!$F$3:$BH$4,2,FALSE))</f>
        <v>26.7</v>
      </c>
      <c r="F32">
        <f t="shared" si="1"/>
        <v>20.799999999999997</v>
      </c>
      <c r="G32">
        <f t="shared" si="2"/>
        <v>74</v>
      </c>
      <c r="H32" s="12">
        <f t="shared" si="3"/>
        <v>65.046000000000006</v>
      </c>
      <c r="J32" s="79" t="s">
        <v>168</v>
      </c>
      <c r="K32" s="20">
        <f>IF(ISERROR(HLOOKUP(J32,'Raw data'!$F$3:$BH$104,J$2,FALSE)),"",HLOOKUP(J32,'Raw data'!$F$3:$BH$104,J$2,FALSE))</f>
        <v>93</v>
      </c>
      <c r="L32">
        <f t="shared" si="4"/>
        <v>7</v>
      </c>
      <c r="M32">
        <f t="shared" si="5"/>
        <v>93</v>
      </c>
      <c r="N32" s="12">
        <f t="shared" si="6"/>
        <v>81.747</v>
      </c>
      <c r="P32" s="79" t="s">
        <v>168</v>
      </c>
      <c r="Q32" s="144">
        <f>IF(ISERROR(HLOOKUP(P32,'Raw data'!$F$3:$BH$104,P$2,FALSE)),"",HLOOKUP(P32,'Raw data'!$F$3:$BH$104,P$2,FALSE))</f>
        <v>4.2</v>
      </c>
      <c r="R32">
        <f t="shared" si="7"/>
        <v>3.3000000000000003</v>
      </c>
      <c r="S32">
        <f t="shared" si="8"/>
        <v>88.214285714285708</v>
      </c>
      <c r="T32" s="12">
        <f t="shared" si="9"/>
        <v>77.540357142857133</v>
      </c>
      <c r="V32" s="79" t="s">
        <v>168</v>
      </c>
      <c r="W32" s="20">
        <f>IF(ISERROR(HLOOKUP(V32,'Raw data'!$F$3:$BH$104,V$2,FALSE)),"",HLOOKUP(V32,'Raw data'!$F$3:$BH$104,V$2,FALSE))</f>
        <v>1108</v>
      </c>
      <c r="X32" s="20">
        <v>8851080</v>
      </c>
      <c r="Y32" s="12">
        <f t="shared" si="16"/>
        <v>12.51824636089607</v>
      </c>
      <c r="Z32" s="12">
        <f t="shared" si="11"/>
        <v>12.51824636089607</v>
      </c>
      <c r="AA32" s="12">
        <f t="shared" si="12"/>
        <v>84.451824450685606</v>
      </c>
      <c r="AB32" s="12">
        <f t="shared" ref="AB32:AB49" si="18">AA32*$A$2</f>
        <v>74.233153692152655</v>
      </c>
    </row>
    <row r="33" spans="1:28" ht="15.75" customHeight="1" x14ac:dyDescent="0.2">
      <c r="A33" s="84" t="s">
        <v>169</v>
      </c>
      <c r="B33" s="12">
        <f t="shared" si="0"/>
        <v>71.1122486945616</v>
      </c>
      <c r="D33" s="84" t="s">
        <v>169</v>
      </c>
      <c r="E33" s="143">
        <f>IF(ISERROR(HLOOKUP(D33,'Raw data'!$F$3:$BH$4,2,FALSE)),"",HLOOKUP(D33,'Raw data'!$F$3:$BH$4,2,FALSE))</f>
        <v>18.600000000000001</v>
      </c>
      <c r="F33">
        <f t="shared" si="1"/>
        <v>12.700000000000001</v>
      </c>
      <c r="G33">
        <f t="shared" si="2"/>
        <v>84.125</v>
      </c>
      <c r="H33" s="12">
        <f t="shared" si="3"/>
        <v>73.945875000000001</v>
      </c>
      <c r="J33" s="84" t="s">
        <v>169</v>
      </c>
      <c r="K33" s="20">
        <f>IF(ISERROR(HLOOKUP(J33,'Raw data'!$F$3:$BH$104,J$2,FALSE)),"",HLOOKUP(J33,'Raw data'!$F$3:$BH$104,J$2,FALSE))</f>
        <v>100</v>
      </c>
      <c r="L33">
        <f t="shared" si="4"/>
        <v>0</v>
      </c>
      <c r="M33">
        <f t="shared" si="5"/>
        <v>100</v>
      </c>
      <c r="N33" s="12">
        <f t="shared" si="6"/>
        <v>87.9</v>
      </c>
      <c r="P33" s="84" t="s">
        <v>169</v>
      </c>
      <c r="Q33" s="144">
        <f>IF(ISERROR(HLOOKUP(P33,'Raw data'!$F$3:$BH$104,P$2,FALSE)),"",HLOOKUP(P33,'Raw data'!$F$3:$BH$104,P$2,FALSE))</f>
        <v>12.1</v>
      </c>
      <c r="R33">
        <f t="shared" si="7"/>
        <v>11.2</v>
      </c>
      <c r="S33">
        <f t="shared" si="8"/>
        <v>60</v>
      </c>
      <c r="T33" s="12">
        <f t="shared" si="9"/>
        <v>52.74</v>
      </c>
      <c r="V33" s="84" t="s">
        <v>169</v>
      </c>
      <c r="W33" s="20">
        <f>IF(ISERROR(HLOOKUP(V33,'Raw data'!$F$3:$BH$104,V$2,FALSE)),"",HLOOKUP(V33,'Raw data'!$F$3:$BH$104,V$2,FALSE))</f>
        <v>69</v>
      </c>
      <c r="X33" s="20">
        <v>417650</v>
      </c>
      <c r="Y33" s="12">
        <f t="shared" si="16"/>
        <v>16.52101041541961</v>
      </c>
      <c r="Z33" s="12">
        <f t="shared" si="11"/>
        <v>16.52101041541961</v>
      </c>
      <c r="AA33" s="12">
        <f t="shared" si="12"/>
        <v>79.480227279006158</v>
      </c>
      <c r="AB33" s="12">
        <f t="shared" si="18"/>
        <v>69.863119778246414</v>
      </c>
    </row>
    <row r="34" spans="1:28" ht="15.75" customHeight="1" x14ac:dyDescent="0.2">
      <c r="A34" s="84" t="s">
        <v>170</v>
      </c>
      <c r="B34" s="12">
        <f t="shared" si="0"/>
        <v>79.314344155347328</v>
      </c>
      <c r="D34" s="84" t="s">
        <v>170</v>
      </c>
      <c r="E34" s="143">
        <f>IF(ISERROR(HLOOKUP(D34,'Raw data'!$F$3:$BH$4,2,FALSE)),"",HLOOKUP(D34,'Raw data'!$F$3:$BH$4,2,FALSE))</f>
        <v>11</v>
      </c>
      <c r="F34">
        <f t="shared" si="1"/>
        <v>5.0999999999999996</v>
      </c>
      <c r="G34">
        <f t="shared" si="2"/>
        <v>93.625</v>
      </c>
      <c r="H34" s="12">
        <f t="shared" si="3"/>
        <v>82.296374999999998</v>
      </c>
      <c r="J34" s="84" t="s">
        <v>170</v>
      </c>
      <c r="K34" s="20">
        <f>IF(ISERROR(HLOOKUP(J34,'Raw data'!$F$3:$BH$104,J$2,FALSE)),"",HLOOKUP(J34,'Raw data'!$F$3:$BH$104,J$2,FALSE))</f>
        <v>100</v>
      </c>
      <c r="L34">
        <f t="shared" si="4"/>
        <v>0</v>
      </c>
      <c r="M34">
        <f t="shared" si="5"/>
        <v>100</v>
      </c>
      <c r="N34" s="12">
        <f t="shared" si="6"/>
        <v>87.9</v>
      </c>
      <c r="P34" s="84" t="s">
        <v>170</v>
      </c>
      <c r="Q34" s="144">
        <f>IF(ISERROR(HLOOKUP(P34,'Raw data'!$F$3:$BH$104,P$2,FALSE)),"",HLOOKUP(P34,'Raw data'!$F$3:$BH$104,P$2,FALSE))</f>
        <v>9.8000000000000007</v>
      </c>
      <c r="R34">
        <f t="shared" si="7"/>
        <v>8.9</v>
      </c>
      <c r="S34">
        <f t="shared" si="8"/>
        <v>68.214285714285708</v>
      </c>
      <c r="T34" s="12">
        <f t="shared" si="9"/>
        <v>59.960357142857134</v>
      </c>
      <c r="V34" s="84" t="s">
        <v>170</v>
      </c>
      <c r="W34" s="20">
        <f>IF(ISERROR(HLOOKUP(V34,'Raw data'!$F$3:$BH$104,V$2,FALSE)),"",HLOOKUP(V34,'Raw data'!$F$3:$BH$104,V$2,FALSE))</f>
        <v>28</v>
      </c>
      <c r="X34" s="20">
        <v>3824220</v>
      </c>
      <c r="Y34" s="12">
        <f t="shared" si="16"/>
        <v>0.73217545015715624</v>
      </c>
      <c r="Z34" s="12">
        <f t="shared" si="11"/>
        <v>0.73217545015715624</v>
      </c>
      <c r="AA34" s="12">
        <f t="shared" si="12"/>
        <v>99.090608052937625</v>
      </c>
      <c r="AB34" s="12">
        <f t="shared" si="18"/>
        <v>87.100644478532175</v>
      </c>
    </row>
    <row r="35" spans="1:28" ht="15.75" customHeight="1" x14ac:dyDescent="0.2">
      <c r="A35" s="62" t="s">
        <v>171</v>
      </c>
      <c r="B35" s="12">
        <f t="shared" si="0"/>
        <v>58.849860566058162</v>
      </c>
      <c r="D35" s="62" t="s">
        <v>171</v>
      </c>
      <c r="E35" s="143">
        <f>IF(ISERROR(HLOOKUP(D35,'Raw data'!$F$3:$BH$4,2,FALSE)),"",HLOOKUP(D35,'Raw data'!$F$3:$BH$4,2,FALSE))</f>
        <v>33.200000000000003</v>
      </c>
      <c r="F35">
        <f t="shared" si="1"/>
        <v>27.300000000000004</v>
      </c>
      <c r="G35">
        <f t="shared" si="2"/>
        <v>65.875</v>
      </c>
      <c r="H35" s="12">
        <f t="shared" si="3"/>
        <v>57.904125000000001</v>
      </c>
      <c r="J35" s="62" t="s">
        <v>171</v>
      </c>
      <c r="K35" s="20">
        <f>IF(ISERROR(HLOOKUP(J35,'Raw data'!$F$3:$BH$104,J$2,FALSE)),"",HLOOKUP(J35,'Raw data'!$F$3:$BH$104,J$2,FALSE))</f>
        <v>73</v>
      </c>
      <c r="L35">
        <f t="shared" si="4"/>
        <v>27</v>
      </c>
      <c r="M35">
        <f t="shared" si="5"/>
        <v>73</v>
      </c>
      <c r="N35" s="12">
        <f t="shared" si="6"/>
        <v>64.167000000000002</v>
      </c>
      <c r="P35" s="62" t="s">
        <v>171</v>
      </c>
      <c r="Q35" s="144">
        <f>IF(ISERROR(HLOOKUP(P35,'Raw data'!$F$3:$BH$104,P$2,FALSE)),"",HLOOKUP(P35,'Raw data'!$F$3:$BH$104,P$2,FALSE))</f>
        <v>19.5</v>
      </c>
      <c r="R35">
        <f t="shared" si="7"/>
        <v>18.600000000000001</v>
      </c>
      <c r="S35">
        <f t="shared" si="8"/>
        <v>33.571428571428569</v>
      </c>
      <c r="T35" s="12">
        <f t="shared" si="9"/>
        <v>29.509285714285713</v>
      </c>
      <c r="V35" s="62" t="s">
        <v>171</v>
      </c>
      <c r="W35" s="20">
        <f>IF(ISERROR(HLOOKUP(V35,'Raw data'!$F$3:$BH$104,V$2,FALSE)),"",HLOOKUP(V35,'Raw data'!$F$3:$BH$104,V$2,FALSE))</f>
        <v>430</v>
      </c>
      <c r="X35" s="20">
        <v>11503501</v>
      </c>
      <c r="Y35" s="12">
        <f t="shared" si="16"/>
        <v>3.7379924598606982</v>
      </c>
      <c r="Z35" s="12">
        <f t="shared" si="11"/>
        <v>3.7379924598606982</v>
      </c>
      <c r="AA35" s="12">
        <f t="shared" si="12"/>
        <v>95.3572600113162</v>
      </c>
      <c r="AB35" s="12">
        <f t="shared" si="18"/>
        <v>83.819031549946942</v>
      </c>
    </row>
    <row r="36" spans="1:28" ht="15.75" customHeight="1" x14ac:dyDescent="0.2">
      <c r="A36" s="64" t="s">
        <v>172</v>
      </c>
      <c r="B36" s="12">
        <f t="shared" si="0"/>
        <v>61.915898394876905</v>
      </c>
      <c r="D36" s="64" t="s">
        <v>172</v>
      </c>
      <c r="E36" s="143">
        <f>IF(ISERROR(HLOOKUP(D36,'Raw data'!$F$3:$BH$4,2,FALSE)),"",HLOOKUP(D36,'Raw data'!$F$3:$BH$4,2,FALSE))</f>
        <v>41</v>
      </c>
      <c r="F36">
        <f t="shared" si="1"/>
        <v>35.1</v>
      </c>
      <c r="G36">
        <f t="shared" si="2"/>
        <v>56.125</v>
      </c>
      <c r="H36" s="12">
        <f t="shared" si="3"/>
        <v>49.333874999999999</v>
      </c>
      <c r="J36" s="64" t="s">
        <v>172</v>
      </c>
      <c r="K36" s="20">
        <f>IF(ISERROR(HLOOKUP(J36,'Raw data'!$F$3:$BH$104,J$2,FALSE)),"",HLOOKUP(J36,'Raw data'!$F$3:$BH$104,J$2,FALSE))</f>
        <v>100</v>
      </c>
      <c r="L36">
        <f t="shared" si="4"/>
        <v>0</v>
      </c>
      <c r="M36">
        <f t="shared" si="5"/>
        <v>100</v>
      </c>
      <c r="N36" s="12">
        <f t="shared" si="6"/>
        <v>87.9</v>
      </c>
      <c r="P36" s="64" t="s">
        <v>172</v>
      </c>
      <c r="Q36" s="144">
        <f>IF(ISERROR(HLOOKUP(P36,'Raw data'!$F$3:$BH$104,P$2,FALSE)),"",HLOOKUP(P36,'Raw data'!$F$3:$BH$104,P$2,FALSE))</f>
        <v>21.1</v>
      </c>
      <c r="R36">
        <f t="shared" si="7"/>
        <v>20.200000000000003</v>
      </c>
      <c r="S36">
        <f t="shared" si="8"/>
        <v>27.857142857142847</v>
      </c>
      <c r="T36" s="12">
        <f t="shared" si="9"/>
        <v>24.486428571428561</v>
      </c>
      <c r="V36" s="64" t="s">
        <v>172</v>
      </c>
      <c r="W36" s="20">
        <f>IF(ISERROR(HLOOKUP(V36,'Raw data'!$F$3:$BH$104,V$2,FALSE)),"",HLOOKUP(V36,'Raw data'!$F$3:$BH$104,V$2,FALSE))</f>
        <v>223</v>
      </c>
      <c r="X36" s="20">
        <v>12442373</v>
      </c>
      <c r="Y36" s="12">
        <f t="shared" si="16"/>
        <v>1.7922626174283638</v>
      </c>
      <c r="Z36" s="12">
        <f t="shared" si="11"/>
        <v>1.7922626174283638</v>
      </c>
      <c r="AA36" s="12">
        <f t="shared" si="12"/>
        <v>97.773936300431203</v>
      </c>
      <c r="AB36" s="12">
        <f t="shared" si="18"/>
        <v>85.943290008079032</v>
      </c>
    </row>
    <row r="37" spans="1:28" ht="15.75" customHeight="1" x14ac:dyDescent="0.2">
      <c r="A37" s="53" t="s">
        <v>173</v>
      </c>
      <c r="B37" s="12">
        <f t="shared" si="0"/>
        <v>42.00273211927189</v>
      </c>
      <c r="D37" s="53" t="s">
        <v>173</v>
      </c>
      <c r="E37" s="143">
        <f>IF(ISERROR(HLOOKUP(D37,'Raw data'!$F$3:$BH$4,2,FALSE)),"",HLOOKUP(D37,'Raw data'!$F$3:$BH$4,2,FALSE))</f>
        <v>52.3</v>
      </c>
      <c r="F37">
        <f t="shared" si="1"/>
        <v>46.4</v>
      </c>
      <c r="G37">
        <f t="shared" si="2"/>
        <v>42</v>
      </c>
      <c r="H37" s="12">
        <f t="shared" si="3"/>
        <v>36.917999999999999</v>
      </c>
      <c r="J37" s="53" t="s">
        <v>173</v>
      </c>
      <c r="K37" s="20">
        <f>IF(ISERROR(HLOOKUP(J37,'Raw data'!$F$3:$BH$104,J$2,FALSE)),"",HLOOKUP(J37,'Raw data'!$F$3:$BH$104,J$2,FALSE))</f>
        <v>73</v>
      </c>
      <c r="L37">
        <f t="shared" si="4"/>
        <v>27</v>
      </c>
      <c r="M37">
        <f t="shared" si="5"/>
        <v>73</v>
      </c>
      <c r="N37" s="12">
        <f t="shared" si="6"/>
        <v>64.167000000000002</v>
      </c>
      <c r="P37" s="53" t="s">
        <v>173</v>
      </c>
      <c r="Q37" s="144">
        <f>IF(ISERROR(HLOOKUP(P37,'Raw data'!$F$3:$BH$104,P$2,FALSE)),"",HLOOKUP(P37,'Raw data'!$F$3:$BH$104,P$2,FALSE))</f>
        <v>16.2</v>
      </c>
      <c r="R37">
        <f t="shared" si="7"/>
        <v>15.299999999999999</v>
      </c>
      <c r="S37">
        <f t="shared" si="8"/>
        <v>45.357142857142861</v>
      </c>
      <c r="T37" s="12">
        <f t="shared" si="9"/>
        <v>39.868928571428576</v>
      </c>
      <c r="V37" s="53" t="s">
        <v>173</v>
      </c>
      <c r="W37" s="20">
        <f>IF(ISERROR(HLOOKUP(V37,'Raw data'!$F$3:$BH$104,V$2,FALSE)),"",HLOOKUP(V37,'Raw data'!$F$3:$BH$104,V$2,FALSE))</f>
        <v>1749</v>
      </c>
      <c r="X37" s="21">
        <v>3138369</v>
      </c>
      <c r="Y37" s="12">
        <f t="shared" si="16"/>
        <v>55.729584379657076</v>
      </c>
      <c r="Z37" s="12">
        <f t="shared" si="11"/>
        <v>55.729584379657076</v>
      </c>
      <c r="AA37" s="12">
        <f t="shared" si="12"/>
        <v>30.781569858542639</v>
      </c>
      <c r="AB37" s="12">
        <f t="shared" si="18"/>
        <v>27.05699990565898</v>
      </c>
    </row>
    <row r="38" spans="1:28" ht="15.75" customHeight="1" x14ac:dyDescent="0.2">
      <c r="A38" s="64" t="s">
        <v>174</v>
      </c>
      <c r="B38" s="12">
        <f t="shared" si="0"/>
        <v>61.558033563393494</v>
      </c>
      <c r="D38" s="64" t="s">
        <v>174</v>
      </c>
      <c r="E38" s="143">
        <f>IF(ISERROR(HLOOKUP(D38,'Raw data'!$F$3:$BH$4,2,FALSE)),"",HLOOKUP(D38,'Raw data'!$F$3:$BH$4,2,FALSE))</f>
        <v>41</v>
      </c>
      <c r="F38">
        <f t="shared" si="1"/>
        <v>35.1</v>
      </c>
      <c r="G38">
        <f t="shared" si="2"/>
        <v>56.125</v>
      </c>
      <c r="H38" s="12">
        <f t="shared" si="3"/>
        <v>49.333874999999999</v>
      </c>
      <c r="J38" s="64" t="s">
        <v>174</v>
      </c>
      <c r="K38" s="20">
        <f>IF(ISERROR(HLOOKUP(J38,'Raw data'!$F$3:$BH$104,J$2,FALSE)),"",HLOOKUP(J38,'Raw data'!$F$3:$BH$104,J$2,FALSE))</f>
        <v>100</v>
      </c>
      <c r="L38">
        <f t="shared" si="4"/>
        <v>0</v>
      </c>
      <c r="M38">
        <f t="shared" si="5"/>
        <v>100</v>
      </c>
      <c r="N38" s="12">
        <f t="shared" si="6"/>
        <v>87.9</v>
      </c>
      <c r="P38" s="64" t="s">
        <v>174</v>
      </c>
      <c r="Q38" s="144">
        <f>IF(ISERROR(HLOOKUP(P38,'Raw data'!$F$3:$BH$104,P$2,FALSE)),"",HLOOKUP(P38,'Raw data'!$F$3:$BH$104,P$2,FALSE))</f>
        <v>21.1</v>
      </c>
      <c r="R38">
        <f t="shared" si="7"/>
        <v>20.200000000000003</v>
      </c>
      <c r="S38">
        <f t="shared" si="8"/>
        <v>27.857142857142847</v>
      </c>
      <c r="T38" s="12">
        <f t="shared" si="9"/>
        <v>24.486428571428561</v>
      </c>
      <c r="V38" s="64" t="s">
        <v>174</v>
      </c>
      <c r="W38" s="20">
        <f>IF(ISERROR(HLOOKUP(V38,'Raw data'!$F$3:$BH$104,V$2,FALSE)),"",HLOOKUP(V38,'Raw data'!$F$3:$BH$104,V$2,FALSE))</f>
        <v>521</v>
      </c>
      <c r="X38" s="20">
        <v>16787941</v>
      </c>
      <c r="Y38" s="12">
        <f t="shared" si="16"/>
        <v>3.1034181023152274</v>
      </c>
      <c r="Z38" s="12">
        <f t="shared" si="11"/>
        <v>3.1034181023152274</v>
      </c>
      <c r="AA38" s="12">
        <f t="shared" si="12"/>
        <v>96.14542739720747</v>
      </c>
      <c r="AB38" s="12">
        <f t="shared" si="18"/>
        <v>84.511830682145373</v>
      </c>
    </row>
    <row r="39" spans="1:28" ht="15.75" customHeight="1" x14ac:dyDescent="0.2">
      <c r="A39" s="84" t="s">
        <v>175</v>
      </c>
      <c r="B39" s="12">
        <f t="shared" si="0"/>
        <v>74.556448894795182</v>
      </c>
      <c r="D39" s="84" t="s">
        <v>175</v>
      </c>
      <c r="E39" s="143">
        <f>IF(ISERROR(HLOOKUP(D39,'Raw data'!$F$3:$BH$4,2,FALSE)),"",HLOOKUP(D39,'Raw data'!$F$3:$BH$4,2,FALSE))</f>
        <v>18.600000000000001</v>
      </c>
      <c r="F39">
        <f t="shared" si="1"/>
        <v>12.700000000000001</v>
      </c>
      <c r="G39">
        <f t="shared" si="2"/>
        <v>84.125</v>
      </c>
      <c r="H39" s="12">
        <f t="shared" si="3"/>
        <v>73.945875000000001</v>
      </c>
      <c r="J39" s="84" t="s">
        <v>175</v>
      </c>
      <c r="K39" s="20">
        <f>IF(ISERROR(HLOOKUP(J39,'Raw data'!$F$3:$BH$104,J$2,FALSE)),"",HLOOKUP(J39,'Raw data'!$F$3:$BH$104,J$2,FALSE))</f>
        <v>100</v>
      </c>
      <c r="L39">
        <f t="shared" si="4"/>
        <v>0</v>
      </c>
      <c r="M39">
        <f t="shared" si="5"/>
        <v>100</v>
      </c>
      <c r="N39" s="12">
        <f t="shared" si="6"/>
        <v>87.9</v>
      </c>
      <c r="P39" s="84" t="s">
        <v>175</v>
      </c>
      <c r="Q39" s="144">
        <f>IF(ISERROR(HLOOKUP(P39,'Raw data'!$F$3:$BH$104,P$2,FALSE)),"",HLOOKUP(P39,'Raw data'!$F$3:$BH$104,P$2,FALSE))</f>
        <v>12.1</v>
      </c>
      <c r="R39">
        <f t="shared" si="7"/>
        <v>11.2</v>
      </c>
      <c r="S39">
        <f t="shared" si="8"/>
        <v>60</v>
      </c>
      <c r="T39" s="12">
        <f t="shared" si="9"/>
        <v>52.74</v>
      </c>
      <c r="V39" s="84" t="s">
        <v>175</v>
      </c>
      <c r="W39" s="20">
        <f>IF(ISERROR(HLOOKUP(V39,'Raw data'!$F$3:$BH$104,V$2,FALSE)),"",HLOOKUP(V39,'Raw data'!$F$3:$BH$104,V$2,FALSE))</f>
        <v>328</v>
      </c>
      <c r="X39" s="20">
        <v>8405837</v>
      </c>
      <c r="Y39" s="12">
        <f t="shared" si="16"/>
        <v>3.9020504442329775</v>
      </c>
      <c r="Z39" s="12">
        <f t="shared" si="11"/>
        <v>3.9020504442329775</v>
      </c>
      <c r="AA39" s="12">
        <f t="shared" si="12"/>
        <v>95.153493264141858</v>
      </c>
      <c r="AB39" s="12">
        <f t="shared" si="18"/>
        <v>83.639920579180696</v>
      </c>
    </row>
    <row r="40" spans="1:28" ht="15.75" customHeight="1" x14ac:dyDescent="0.2">
      <c r="A40" s="64" t="s">
        <v>176</v>
      </c>
      <c r="B40" s="12">
        <f t="shared" si="0"/>
        <v>73.420905067410231</v>
      </c>
      <c r="D40" s="64" t="s">
        <v>176</v>
      </c>
      <c r="E40" s="143">
        <f>IF(ISERROR(HLOOKUP(D40,'Raw data'!$F$3:$BH$4,2,FALSE)),"",HLOOKUP(D40,'Raw data'!$F$3:$BH$4,2,FALSE))</f>
        <v>6.4</v>
      </c>
      <c r="F40">
        <f t="shared" si="1"/>
        <v>0.5</v>
      </c>
      <c r="G40">
        <f t="shared" si="2"/>
        <v>99.375</v>
      </c>
      <c r="H40" s="12">
        <f t="shared" si="3"/>
        <v>87.350624999999994</v>
      </c>
      <c r="J40" s="64" t="s">
        <v>176</v>
      </c>
      <c r="K40" s="20">
        <f>IF(ISERROR(HLOOKUP(J40,'Raw data'!$F$3:$BH$104,J$2,FALSE)),"",HLOOKUP(J40,'Raw data'!$F$3:$BH$104,J$2,FALSE))</f>
        <v>100</v>
      </c>
      <c r="L40">
        <f t="shared" si="4"/>
        <v>0</v>
      </c>
      <c r="M40">
        <f t="shared" si="5"/>
        <v>100</v>
      </c>
      <c r="N40" s="12">
        <f t="shared" si="6"/>
        <v>87.9</v>
      </c>
      <c r="P40" s="64" t="s">
        <v>176</v>
      </c>
      <c r="Q40" s="144">
        <f>IF(ISERROR(HLOOKUP(P40,'Raw data'!$F$3:$BH$104,P$2,FALSE)),"",HLOOKUP(P40,'Raw data'!$F$3:$BH$104,P$2,FALSE))</f>
        <v>18.5</v>
      </c>
      <c r="R40">
        <f t="shared" si="7"/>
        <v>17.600000000000001</v>
      </c>
      <c r="S40">
        <f t="shared" si="8"/>
        <v>37.142857142857132</v>
      </c>
      <c r="T40" s="12">
        <f t="shared" si="9"/>
        <v>32.648571428571422</v>
      </c>
      <c r="V40" s="64" t="s">
        <v>176</v>
      </c>
      <c r="W40" s="20">
        <f>IF(ISERROR(HLOOKUP(V40,'Raw data'!$F$3:$BH$104,V$2,FALSE)),"",HLOOKUP(V40,'Raw data'!$F$3:$BH$104,V$2,FALSE))</f>
        <v>52</v>
      </c>
      <c r="X40" s="20">
        <v>2683487</v>
      </c>
      <c r="Y40" s="12">
        <f t="shared" si="16"/>
        <v>1.9377772279127865</v>
      </c>
      <c r="Z40" s="12">
        <f t="shared" si="11"/>
        <v>1.9377772279127865</v>
      </c>
      <c r="AA40" s="12">
        <f t="shared" si="12"/>
        <v>97.593201184379382</v>
      </c>
      <c r="AB40" s="12">
        <f t="shared" si="18"/>
        <v>85.784423841069483</v>
      </c>
    </row>
    <row r="41" spans="1:28" ht="15.75" customHeight="1" x14ac:dyDescent="0.2">
      <c r="A41" s="62" t="s">
        <v>177</v>
      </c>
      <c r="B41" s="12">
        <f t="shared" si="0"/>
        <v>76.998379766238372</v>
      </c>
      <c r="D41" s="62" t="s">
        <v>177</v>
      </c>
      <c r="E41" s="143">
        <f>IF(ISERROR(HLOOKUP(D41,'Raw data'!$F$3:$BH$4,2,FALSE)),"",HLOOKUP(D41,'Raw data'!$F$3:$BH$4,2,FALSE))</f>
        <v>11.9</v>
      </c>
      <c r="F41">
        <f t="shared" si="1"/>
        <v>6</v>
      </c>
      <c r="G41">
        <f t="shared" si="2"/>
        <v>92.5</v>
      </c>
      <c r="H41" s="12">
        <f t="shared" si="3"/>
        <v>81.307500000000005</v>
      </c>
      <c r="J41" s="62" t="s">
        <v>177</v>
      </c>
      <c r="K41" s="20">
        <f>IF(ISERROR(HLOOKUP(J41,'Raw data'!$F$3:$BH$104,J$2,FALSE)),"",HLOOKUP(J41,'Raw data'!$F$3:$BH$104,J$2,FALSE))</f>
        <v>100</v>
      </c>
      <c r="L41">
        <f t="shared" si="4"/>
        <v>0</v>
      </c>
      <c r="M41">
        <f t="shared" si="5"/>
        <v>100</v>
      </c>
      <c r="N41" s="12">
        <f t="shared" si="6"/>
        <v>87.9</v>
      </c>
      <c r="P41" s="62" t="s">
        <v>177</v>
      </c>
      <c r="Q41" s="144">
        <f>IF(ISERROR(HLOOKUP(P41,'Raw data'!$F$3:$BH$104,P$2,FALSE)),"",HLOOKUP(P41,'Raw data'!$F$3:$BH$104,P$2,FALSE))</f>
        <v>12.3</v>
      </c>
      <c r="R41">
        <f t="shared" si="7"/>
        <v>11.4</v>
      </c>
      <c r="S41">
        <f t="shared" si="8"/>
        <v>59.285714285714285</v>
      </c>
      <c r="T41" s="12">
        <f t="shared" si="9"/>
        <v>52.112142857142857</v>
      </c>
      <c r="V41" s="62" t="s">
        <v>177</v>
      </c>
      <c r="W41" s="20">
        <f>IF(ISERROR(HLOOKUP(V41,'Raw data'!$F$3:$BH$104,V$2,FALSE)),"",HLOOKUP(V41,'Raw data'!$F$3:$BH$104,V$2,FALSE))</f>
        <v>73</v>
      </c>
      <c r="X41" s="20">
        <v>6500000</v>
      </c>
      <c r="Y41" s="12">
        <f t="shared" si="16"/>
        <v>1.1230769230769231</v>
      </c>
      <c r="Z41" s="12">
        <f t="shared" si="11"/>
        <v>1.1230769230769231</v>
      </c>
      <c r="AA41" s="12">
        <f t="shared" si="12"/>
        <v>98.605092386587771</v>
      </c>
      <c r="AB41" s="12">
        <f t="shared" si="18"/>
        <v>86.67387620781065</v>
      </c>
    </row>
    <row r="42" spans="1:28" ht="15.75" customHeight="1" x14ac:dyDescent="0.2">
      <c r="A42" s="79" t="s">
        <v>178</v>
      </c>
      <c r="B42" s="12">
        <f t="shared" si="0"/>
        <v>54.228101365343463</v>
      </c>
      <c r="D42" s="79" t="s">
        <v>178</v>
      </c>
      <c r="E42" s="143">
        <f>IF(ISERROR(HLOOKUP(D42,'Raw data'!$F$3:$BH$4,2,FALSE)),"",HLOOKUP(D42,'Raw data'!$F$3:$BH$4,2,FALSE))</f>
        <v>61.4</v>
      </c>
      <c r="F42">
        <f t="shared" si="1"/>
        <v>55.5</v>
      </c>
      <c r="G42">
        <f t="shared" si="2"/>
        <v>30.625</v>
      </c>
      <c r="H42" s="12">
        <f t="shared" si="3"/>
        <v>26.919374999999999</v>
      </c>
      <c r="J42" s="79" t="s">
        <v>178</v>
      </c>
      <c r="K42" s="20">
        <f>IF(ISERROR(HLOOKUP(J42,'Raw data'!$F$3:$BH$104,J$2,FALSE)),"",HLOOKUP(J42,'Raw data'!$F$3:$BH$104,J$2,FALSE))</f>
        <v>53</v>
      </c>
      <c r="L42">
        <f t="shared" si="4"/>
        <v>47</v>
      </c>
      <c r="M42">
        <f t="shared" si="5"/>
        <v>53</v>
      </c>
      <c r="N42" s="12">
        <f t="shared" si="6"/>
        <v>46.587000000000003</v>
      </c>
      <c r="P42" s="79" t="s">
        <v>178</v>
      </c>
      <c r="Q42" s="144">
        <f>IF(ISERROR(HLOOKUP(P42,'Raw data'!$F$3:$BH$104,P$2,FALSE)),"",HLOOKUP(P42,'Raw data'!$F$3:$BH$104,P$2,FALSE))</f>
        <v>9.1999999999999993</v>
      </c>
      <c r="R42">
        <f t="shared" si="7"/>
        <v>8.2999999999999989</v>
      </c>
      <c r="S42">
        <f t="shared" si="8"/>
        <v>70.357142857142861</v>
      </c>
      <c r="T42" s="12">
        <f t="shared" si="9"/>
        <v>61.843928571428577</v>
      </c>
      <c r="V42" s="79" t="s">
        <v>178</v>
      </c>
      <c r="W42" s="20">
        <f>IF(ISERROR(HLOOKUP(V42,'Raw data'!$F$3:$BH$104,V$2,FALSE)),"",HLOOKUP(V42,'Raw data'!$F$3:$BH$104,V$2,FALSE))</f>
        <v>155</v>
      </c>
      <c r="X42" s="20">
        <v>2670000</v>
      </c>
      <c r="Y42" s="12">
        <f t="shared" si="16"/>
        <v>5.8052434456928843</v>
      </c>
      <c r="Z42" s="12">
        <f t="shared" si="11"/>
        <v>5.8052434456928843</v>
      </c>
      <c r="AA42" s="12">
        <f t="shared" si="12"/>
        <v>92.789649476615764</v>
      </c>
      <c r="AB42" s="12">
        <f t="shared" si="18"/>
        <v>81.562101889945254</v>
      </c>
    </row>
    <row r="43" spans="1:28" ht="15.75" customHeight="1" x14ac:dyDescent="0.2">
      <c r="A43" s="79" t="s">
        <v>179</v>
      </c>
      <c r="B43" s="12">
        <f t="shared" si="0"/>
        <v>64.602596010521594</v>
      </c>
      <c r="D43" s="79" t="s">
        <v>179</v>
      </c>
      <c r="E43" s="143">
        <f>IF(ISERROR(HLOOKUP(D43,'Raw data'!$F$3:$BH$4,2,FALSE)),"",HLOOKUP(D43,'Raw data'!$F$3:$BH$4,2,FALSE))</f>
        <v>52.5</v>
      </c>
      <c r="F43">
        <f t="shared" si="1"/>
        <v>46.6</v>
      </c>
      <c r="G43">
        <f t="shared" si="2"/>
        <v>41.75</v>
      </c>
      <c r="H43" s="12">
        <f t="shared" si="3"/>
        <v>36.698250000000002</v>
      </c>
      <c r="J43" s="79" t="s">
        <v>179</v>
      </c>
      <c r="K43" s="20">
        <f>IF(ISERROR(HLOOKUP(J43,'Raw data'!$F$3:$BH$104,J$2,FALSE)),"",HLOOKUP(J43,'Raw data'!$F$3:$BH$104,J$2,FALSE))</f>
        <v>93</v>
      </c>
      <c r="L43">
        <f t="shared" si="4"/>
        <v>7</v>
      </c>
      <c r="M43">
        <f t="shared" si="5"/>
        <v>93</v>
      </c>
      <c r="N43" s="12">
        <f t="shared" si="6"/>
        <v>81.747</v>
      </c>
      <c r="P43" s="79" t="s">
        <v>179</v>
      </c>
      <c r="Q43" s="144">
        <f>IF(ISERROR(HLOOKUP(P43,'Raw data'!$F$3:$BH$104,P$2,FALSE)),"",HLOOKUP(P43,'Raw data'!$F$3:$BH$104,P$2,FALSE))</f>
        <v>5.8</v>
      </c>
      <c r="R43">
        <f t="shared" si="7"/>
        <v>4.8999999999999995</v>
      </c>
      <c r="S43">
        <f t="shared" si="8"/>
        <v>82.5</v>
      </c>
      <c r="T43" s="12">
        <f t="shared" si="9"/>
        <v>72.517499999999998</v>
      </c>
      <c r="V43" s="79" t="s">
        <v>179</v>
      </c>
      <c r="W43" s="20">
        <f>IF(ISERROR(HLOOKUP(V43,'Raw data'!$F$3:$BH$104,V$2,FALSE)),"",HLOOKUP(V43,'Raw data'!$F$3:$BH$104,V$2,FALSE))</f>
        <v>1209</v>
      </c>
      <c r="X43" s="20">
        <v>6453682</v>
      </c>
      <c r="Y43" s="12">
        <f t="shared" si="16"/>
        <v>18.733491981786521</v>
      </c>
      <c r="Z43" s="12">
        <f t="shared" si="11"/>
        <v>18.733491981786521</v>
      </c>
      <c r="AA43" s="12">
        <f t="shared" si="12"/>
        <v>76.732234405103938</v>
      </c>
      <c r="AB43" s="12">
        <f t="shared" si="18"/>
        <v>67.447634042086364</v>
      </c>
    </row>
    <row r="44" spans="1:28" ht="15.75" customHeight="1" x14ac:dyDescent="0.2">
      <c r="A44" s="62" t="s">
        <v>180</v>
      </c>
      <c r="B44" s="12">
        <f t="shared" si="0"/>
        <v>81.909388086575319</v>
      </c>
      <c r="D44" s="62" t="s">
        <v>180</v>
      </c>
      <c r="E44" s="143">
        <f>IF(ISERROR(HLOOKUP(D44,'Raw data'!$F$3:$BH$4,2,FALSE)),"",HLOOKUP(D44,'Raw data'!$F$3:$BH$4,2,FALSE))</f>
        <v>13</v>
      </c>
      <c r="F44">
        <f t="shared" si="1"/>
        <v>7.1</v>
      </c>
      <c r="G44">
        <f t="shared" si="2"/>
        <v>91.125</v>
      </c>
      <c r="H44" s="12">
        <f t="shared" si="3"/>
        <v>80.098875000000007</v>
      </c>
      <c r="J44" s="62" t="s">
        <v>180</v>
      </c>
      <c r="K44" s="20">
        <f>IF(ISERROR(HLOOKUP(J44,'Raw data'!$F$3:$BH$104,J$2,FALSE)),"",HLOOKUP(J44,'Raw data'!$F$3:$BH$104,J$2,FALSE))</f>
        <v>100</v>
      </c>
      <c r="L44">
        <f t="shared" si="4"/>
        <v>0</v>
      </c>
      <c r="M44">
        <f t="shared" si="5"/>
        <v>100</v>
      </c>
      <c r="N44" s="12">
        <f t="shared" si="6"/>
        <v>87.9</v>
      </c>
      <c r="P44" s="62" t="s">
        <v>180</v>
      </c>
      <c r="Q44" s="144">
        <f>IF(ISERROR(HLOOKUP(P44,'Raw data'!$F$3:$BH$104,P$2,FALSE)),"",HLOOKUP(P44,'Raw data'!$F$3:$BH$104,P$2,FALSE))</f>
        <v>4.7</v>
      </c>
      <c r="R44">
        <f t="shared" si="7"/>
        <v>3.8000000000000003</v>
      </c>
      <c r="S44">
        <f t="shared" si="8"/>
        <v>86.428571428571431</v>
      </c>
      <c r="T44" s="12">
        <f t="shared" si="9"/>
        <v>75.970714285714294</v>
      </c>
      <c r="V44" s="62" t="s">
        <v>180</v>
      </c>
      <c r="W44" s="20">
        <f>IF(ISERROR(HLOOKUP(V44,'Raw data'!$F$3:$BH$104,V$2,FALSE)),"",HLOOKUP(V44,'Raw data'!$F$3:$BH$104,V$2,FALSE))</f>
        <v>112</v>
      </c>
      <c r="X44" s="20">
        <v>2889305</v>
      </c>
      <c r="Y44" s="12">
        <f t="shared" si="16"/>
        <v>3.8763647313108165</v>
      </c>
      <c r="Z44" s="12">
        <f t="shared" si="11"/>
        <v>3.8763647313108165</v>
      </c>
      <c r="AA44" s="12">
        <f t="shared" si="12"/>
        <v>95.18539597336401</v>
      </c>
      <c r="AB44" s="12">
        <f t="shared" si="18"/>
        <v>83.66796306058697</v>
      </c>
    </row>
    <row r="45" spans="1:28" ht="15.75" customHeight="1" x14ac:dyDescent="0.2">
      <c r="A45" s="84" t="s">
        <v>181</v>
      </c>
      <c r="B45" s="12">
        <f t="shared" si="0"/>
        <v>72.629107043199227</v>
      </c>
      <c r="D45" s="84" t="s">
        <v>181</v>
      </c>
      <c r="E45" s="143">
        <f>IF(ISERROR(HLOOKUP(D45,'Raw data'!$F$3:$BH$4,2,FALSE)),"",HLOOKUP(D45,'Raw data'!$F$3:$BH$4,2,FALSE))</f>
        <v>18.600000000000001</v>
      </c>
      <c r="F45">
        <f t="shared" si="1"/>
        <v>12.700000000000001</v>
      </c>
      <c r="G45">
        <f t="shared" si="2"/>
        <v>84.125</v>
      </c>
      <c r="H45" s="12">
        <f t="shared" si="3"/>
        <v>73.945875000000001</v>
      </c>
      <c r="J45" s="84" t="s">
        <v>181</v>
      </c>
      <c r="K45" s="20">
        <f>IF(ISERROR(HLOOKUP(J45,'Raw data'!$F$3:$BH$104,J$2,FALSE)),"",HLOOKUP(J45,'Raw data'!$F$3:$BH$104,J$2,FALSE))</f>
        <v>100</v>
      </c>
      <c r="L45">
        <f t="shared" si="4"/>
        <v>0</v>
      </c>
      <c r="M45">
        <f t="shared" si="5"/>
        <v>100</v>
      </c>
      <c r="N45" s="12">
        <f t="shared" si="6"/>
        <v>87.9</v>
      </c>
      <c r="P45" s="84" t="s">
        <v>181</v>
      </c>
      <c r="Q45" s="144">
        <f>IF(ISERROR(HLOOKUP(P45,'Raw data'!$F$3:$BH$104,P$2,FALSE)),"",HLOOKUP(P45,'Raw data'!$F$3:$BH$104,P$2,FALSE))</f>
        <v>12.1</v>
      </c>
      <c r="R45">
        <f t="shared" si="7"/>
        <v>11.2</v>
      </c>
      <c r="S45">
        <f t="shared" si="8"/>
        <v>60</v>
      </c>
      <c r="T45" s="12">
        <f t="shared" si="9"/>
        <v>52.74</v>
      </c>
      <c r="V45" s="84" t="s">
        <v>181</v>
      </c>
      <c r="W45" s="20">
        <f>IF(ISERROR(HLOOKUP(V45,'Raw data'!$F$3:$BH$104,V$2,FALSE)),"",HLOOKUP(V45,'Raw data'!$F$3:$BH$104,V$2,FALSE))</f>
        <v>138</v>
      </c>
      <c r="X45" s="20">
        <v>1258722</v>
      </c>
      <c r="Y45" s="12">
        <f t="shared" si="16"/>
        <v>10.96350107489978</v>
      </c>
      <c r="Z45" s="12">
        <f t="shared" si="11"/>
        <v>10.96350107489978</v>
      </c>
      <c r="AA45" s="12">
        <f t="shared" si="12"/>
        <v>86.382881880314983</v>
      </c>
      <c r="AB45" s="12">
        <f t="shared" si="18"/>
        <v>75.930553172796877</v>
      </c>
    </row>
    <row r="46" spans="1:28" ht="15.75" customHeight="1" x14ac:dyDescent="0.2">
      <c r="A46" s="79" t="s">
        <v>182</v>
      </c>
      <c r="B46" s="12">
        <f t="shared" si="0"/>
        <v>71.396129454675886</v>
      </c>
      <c r="D46" s="79" t="s">
        <v>182</v>
      </c>
      <c r="E46" s="143">
        <f>IF(ISERROR(HLOOKUP(D46,'Raw data'!$F$3:$BH$4,2,FALSE)),"",HLOOKUP(D46,'Raw data'!$F$3:$BH$4,2,FALSE))</f>
        <v>22.8</v>
      </c>
      <c r="F46">
        <f t="shared" si="1"/>
        <v>16.899999999999999</v>
      </c>
      <c r="G46">
        <f t="shared" si="2"/>
        <v>78.875</v>
      </c>
      <c r="H46" s="12">
        <f t="shared" si="3"/>
        <v>69.331125</v>
      </c>
      <c r="J46" s="79" t="s">
        <v>182</v>
      </c>
      <c r="K46" s="20">
        <f>IF(ISERROR(HLOOKUP(J46,'Raw data'!$F$3:$BH$104,J$2,FALSE)),"",HLOOKUP(J46,'Raw data'!$F$3:$BH$104,J$2,FALSE))</f>
        <v>93</v>
      </c>
      <c r="L46">
        <f t="shared" si="4"/>
        <v>7</v>
      </c>
      <c r="M46">
        <f t="shared" si="5"/>
        <v>93</v>
      </c>
      <c r="N46" s="12">
        <f t="shared" si="6"/>
        <v>81.747</v>
      </c>
      <c r="P46" s="79" t="s">
        <v>182</v>
      </c>
      <c r="Q46" s="144">
        <f>IF(ISERROR(HLOOKUP(P46,'Raw data'!$F$3:$BH$104,P$2,FALSE)),"",HLOOKUP(P46,'Raw data'!$F$3:$BH$104,P$2,FALSE))</f>
        <v>12.2</v>
      </c>
      <c r="R46">
        <f t="shared" si="7"/>
        <v>11.299999999999999</v>
      </c>
      <c r="S46">
        <f t="shared" si="8"/>
        <v>59.642857142857146</v>
      </c>
      <c r="T46" s="12">
        <f t="shared" si="9"/>
        <v>52.426071428571433</v>
      </c>
      <c r="V46" s="79" t="s">
        <v>182</v>
      </c>
      <c r="W46" s="20">
        <f>IF(ISERROR(HLOOKUP(V46,'Raw data'!$F$3:$BH$104,V$2,FALSE)),"",HLOOKUP(V46,'Raw data'!$F$3:$BH$104,V$2,FALSE))</f>
        <v>343</v>
      </c>
      <c r="X46" s="20">
        <v>6434576</v>
      </c>
      <c r="Y46" s="12">
        <f t="shared" si="16"/>
        <v>5.3305765601338768</v>
      </c>
      <c r="Z46" s="12">
        <f t="shared" si="11"/>
        <v>5.3305765601338768</v>
      </c>
      <c r="AA46" s="12">
        <f t="shared" si="12"/>
        <v>93.379205221993303</v>
      </c>
      <c r="AB46" s="12">
        <f t="shared" si="18"/>
        <v>82.080321390132113</v>
      </c>
    </row>
    <row r="47" spans="1:28" ht="15.75" customHeight="1" x14ac:dyDescent="0.2">
      <c r="A47" s="79" t="s">
        <v>183</v>
      </c>
      <c r="B47" s="12">
        <f t="shared" si="0"/>
        <v>65.840458019669143</v>
      </c>
      <c r="D47" s="79" t="s">
        <v>183</v>
      </c>
      <c r="E47" s="143">
        <f>IF(ISERROR(HLOOKUP(D47,'Raw data'!$F$3:$BH$4,2,FALSE)),"",HLOOKUP(D47,'Raw data'!$F$3:$BH$4,2,FALSE))</f>
        <v>52.5</v>
      </c>
      <c r="F47">
        <f t="shared" si="1"/>
        <v>46.6</v>
      </c>
      <c r="G47">
        <f t="shared" si="2"/>
        <v>41.75</v>
      </c>
      <c r="H47" s="12">
        <f t="shared" si="3"/>
        <v>36.698250000000002</v>
      </c>
      <c r="J47" s="79" t="s">
        <v>183</v>
      </c>
      <c r="K47" s="20">
        <f>IF(ISERROR(HLOOKUP(J47,'Raw data'!$F$3:$BH$104,J$2,FALSE)),"",HLOOKUP(J47,'Raw data'!$F$3:$BH$104,J$2,FALSE))</f>
        <v>93</v>
      </c>
      <c r="L47">
        <f t="shared" si="4"/>
        <v>7</v>
      </c>
      <c r="M47">
        <f t="shared" si="5"/>
        <v>93</v>
      </c>
      <c r="N47" s="12">
        <f t="shared" si="6"/>
        <v>81.747</v>
      </c>
      <c r="P47" s="79" t="s">
        <v>183</v>
      </c>
      <c r="Q47" s="144">
        <f>IF(ISERROR(HLOOKUP(P47,'Raw data'!$F$3:$BH$104,P$2,FALSE)),"",HLOOKUP(P47,'Raw data'!$F$3:$BH$104,P$2,FALSE))</f>
        <v>5.8</v>
      </c>
      <c r="R47">
        <f t="shared" si="7"/>
        <v>4.8999999999999995</v>
      </c>
      <c r="S47">
        <f t="shared" si="8"/>
        <v>82.5</v>
      </c>
      <c r="T47" s="12">
        <f t="shared" si="9"/>
        <v>72.517499999999998</v>
      </c>
      <c r="V47" s="79" t="s">
        <v>183</v>
      </c>
      <c r="W47" s="20">
        <f>IF(ISERROR(HLOOKUP(V47,'Raw data'!$F$3:$BH$104,V$2,FALSE)),"",HLOOKUP(V47,'Raw data'!$F$3:$BH$104,V$2,FALSE))</f>
        <v>1689</v>
      </c>
      <c r="X47" s="20">
        <v>11895893</v>
      </c>
      <c r="Y47" s="12">
        <f t="shared" si="16"/>
        <v>14.19817747183839</v>
      </c>
      <c r="Z47" s="12">
        <f t="shared" si="11"/>
        <v>14.19817747183839</v>
      </c>
      <c r="AA47" s="12">
        <f t="shared" si="12"/>
        <v>82.365281090644544</v>
      </c>
      <c r="AB47" s="12">
        <f t="shared" si="18"/>
        <v>72.399082078676557</v>
      </c>
    </row>
    <row r="48" spans="1:28" ht="15.75" customHeight="1" x14ac:dyDescent="0.2">
      <c r="A48" s="64" t="s">
        <v>184</v>
      </c>
      <c r="B48" s="12">
        <f t="shared" si="0"/>
        <v>60.992195988215343</v>
      </c>
      <c r="D48" s="64" t="s">
        <v>184</v>
      </c>
      <c r="E48" s="143">
        <f>IF(ISERROR(HLOOKUP(D48,'Raw data'!$F$3:$BH$4,2,FALSE)),"",HLOOKUP(D48,'Raw data'!$F$3:$BH$4,2,FALSE))</f>
        <v>22.1</v>
      </c>
      <c r="F48">
        <f t="shared" si="1"/>
        <v>16.200000000000003</v>
      </c>
      <c r="G48">
        <f t="shared" si="2"/>
        <v>79.75</v>
      </c>
      <c r="H48" s="12">
        <f t="shared" si="3"/>
        <v>70.100250000000003</v>
      </c>
      <c r="J48" s="64" t="s">
        <v>184</v>
      </c>
      <c r="K48" s="20">
        <f>IF(ISERROR(HLOOKUP(J48,'Raw data'!$F$3:$BH$104,J$2,FALSE)),"",HLOOKUP(J48,'Raw data'!$F$3:$BH$104,J$2,FALSE))</f>
        <v>100</v>
      </c>
      <c r="L48">
        <f t="shared" si="4"/>
        <v>0</v>
      </c>
      <c r="M48">
        <f t="shared" si="5"/>
        <v>100</v>
      </c>
      <c r="N48" s="12">
        <f t="shared" si="6"/>
        <v>87.9</v>
      </c>
      <c r="P48" s="64" t="s">
        <v>184</v>
      </c>
      <c r="Q48" s="144">
        <f>IF(ISERROR(HLOOKUP(P48,'Raw data'!$F$3:$BH$104,P$2,FALSE)),"",HLOOKUP(P48,'Raw data'!$F$3:$BH$104,P$2,FALSE))</f>
        <v>28.9</v>
      </c>
      <c r="R48">
        <f t="shared" si="7"/>
        <v>28</v>
      </c>
      <c r="S48">
        <f t="shared" si="8"/>
        <v>0</v>
      </c>
      <c r="T48" s="12">
        <f t="shared" si="9"/>
        <v>0</v>
      </c>
      <c r="V48" s="64" t="s">
        <v>184</v>
      </c>
      <c r="W48" s="20">
        <f>IF(ISERROR(HLOOKUP(V48,'Raw data'!$F$3:$BH$104,V$2,FALSE)),"",HLOOKUP(V48,'Raw data'!$F$3:$BH$104,V$2,FALSE))</f>
        <v>179</v>
      </c>
      <c r="X48" s="20">
        <v>10117909</v>
      </c>
      <c r="Y48" s="12">
        <f t="shared" si="16"/>
        <v>1.7691402442935591</v>
      </c>
      <c r="Z48" s="12">
        <f t="shared" si="11"/>
        <v>1.7691402442935591</v>
      </c>
      <c r="AA48" s="12">
        <f t="shared" si="12"/>
        <v>97.80265523647482</v>
      </c>
      <c r="AB48" s="12">
        <f t="shared" si="18"/>
        <v>85.968533952861364</v>
      </c>
    </row>
    <row r="49" spans="1:28" ht="15.75" customHeight="1" x14ac:dyDescent="0.2">
      <c r="A49" s="64" t="s">
        <v>185</v>
      </c>
      <c r="B49" s="12">
        <f t="shared" si="0"/>
        <v>75.486657927549572</v>
      </c>
      <c r="D49" s="64" t="s">
        <v>185</v>
      </c>
      <c r="E49" s="143">
        <f>IF(ISERROR(HLOOKUP(D49,'Raw data'!$F$3:$BH$4,2,FALSE)),"",HLOOKUP(D49,'Raw data'!$F$3:$BH$4,2,FALSE))</f>
        <v>30.5</v>
      </c>
      <c r="F49">
        <f t="shared" si="1"/>
        <v>24.6</v>
      </c>
      <c r="G49">
        <f t="shared" si="2"/>
        <v>69.25</v>
      </c>
      <c r="H49" s="12">
        <f t="shared" si="3"/>
        <v>60.870750000000001</v>
      </c>
      <c r="J49" s="64" t="s">
        <v>185</v>
      </c>
      <c r="K49" s="20">
        <f>IF(ISERROR(HLOOKUP(J49,'Raw data'!$F$3:$BH$104,J$2,FALSE)),"",HLOOKUP(J49,'Raw data'!$F$3:$BH$104,J$2,FALSE))</f>
        <v>100</v>
      </c>
      <c r="L49">
        <f t="shared" si="4"/>
        <v>0</v>
      </c>
      <c r="M49">
        <f t="shared" si="5"/>
        <v>100</v>
      </c>
      <c r="N49" s="12">
        <f t="shared" si="6"/>
        <v>87.9</v>
      </c>
      <c r="P49" s="64" t="s">
        <v>185</v>
      </c>
      <c r="Q49" s="144">
        <f>IF(ISERROR(HLOOKUP(P49,'Raw data'!$F$3:$BH$104,P$2,FALSE)),"",HLOOKUP(P49,'Raw data'!$F$3:$BH$104,P$2,FALSE))</f>
        <v>7.8</v>
      </c>
      <c r="R49">
        <f t="shared" si="7"/>
        <v>6.8999999999999995</v>
      </c>
      <c r="S49">
        <f t="shared" si="8"/>
        <v>75.357142857142861</v>
      </c>
      <c r="T49" s="12">
        <f t="shared" si="9"/>
        <v>66.238928571428573</v>
      </c>
      <c r="V49" s="64" t="s">
        <v>185</v>
      </c>
      <c r="W49" s="20">
        <f>IF(ISERROR(HLOOKUP(V49,'Raw data'!$F$3:$BH$104,V$2,FALSE)),"",HLOOKUP(V49,'Raw data'!$F$3:$BH$104,V$2,FALSE))</f>
        <v>192</v>
      </c>
      <c r="X49" s="20">
        <v>21766000</v>
      </c>
      <c r="Y49" s="12">
        <f t="shared" si="16"/>
        <v>0.8821097123954792</v>
      </c>
      <c r="Z49" s="12">
        <f t="shared" si="11"/>
        <v>0.8821097123954792</v>
      </c>
      <c r="AA49" s="12">
        <f t="shared" si="12"/>
        <v>98.904383548088404</v>
      </c>
      <c r="AB49" s="12">
        <f t="shared" si="18"/>
        <v>86.936953138769709</v>
      </c>
    </row>
    <row r="50" spans="1:28" ht="15.75" customHeight="1" x14ac:dyDescent="0.2">
      <c r="A50" s="64" t="s">
        <v>186</v>
      </c>
      <c r="B50" s="12">
        <f t="shared" si="0"/>
        <v>80.620801668121715</v>
      </c>
      <c r="D50" s="64" t="s">
        <v>186</v>
      </c>
      <c r="E50" s="143">
        <f>IF(ISERROR(HLOOKUP(D50,'Raw data'!$F$3:$BH$4,2,FALSE)),"",HLOOKUP(D50,'Raw data'!$F$3:$BH$4,2,FALSE))</f>
        <v>9.8000000000000007</v>
      </c>
      <c r="F50">
        <f t="shared" si="1"/>
        <v>3.9000000000000004</v>
      </c>
      <c r="G50">
        <f t="shared" si="2"/>
        <v>95.125</v>
      </c>
      <c r="H50" s="12">
        <f t="shared" si="3"/>
        <v>83.614874999999998</v>
      </c>
      <c r="J50" s="64" t="s">
        <v>186</v>
      </c>
      <c r="K50" s="20">
        <f>IF(ISERROR(HLOOKUP(J50,'Raw data'!$F$3:$BH$104,J$2,FALSE)),"",HLOOKUP(J50,'Raw data'!$F$3:$BH$104,J$2,FALSE))</f>
        <v>100</v>
      </c>
      <c r="L50">
        <f t="shared" si="4"/>
        <v>0</v>
      </c>
      <c r="M50">
        <f t="shared" si="5"/>
        <v>100</v>
      </c>
      <c r="N50" s="12">
        <f t="shared" si="6"/>
        <v>87.9</v>
      </c>
      <c r="P50" s="64" t="s">
        <v>186</v>
      </c>
      <c r="Q50" s="144">
        <f>IF(ISERROR(HLOOKUP(P50,'Raw data'!$F$3:$BH$104,P$2,FALSE)),"",HLOOKUP(P50,'Raw data'!$F$3:$BH$104,P$2,FALSE))</f>
        <v>7.4</v>
      </c>
      <c r="R50">
        <f t="shared" si="7"/>
        <v>6.5</v>
      </c>
      <c r="S50">
        <f t="shared" si="8"/>
        <v>76.785714285714278</v>
      </c>
      <c r="T50" s="12">
        <f t="shared" si="9"/>
        <v>67.49464285714285</v>
      </c>
      <c r="V50" s="64" t="s">
        <v>186</v>
      </c>
      <c r="W50" s="37">
        <f>IF(ISERROR(HLOOKUP(V50,'Raw data'!$F$3:$BH$104,V$2,FALSE)),"",HLOOKUP(V50,'Raw data'!$F$3:$BH$104,V$2,FALSE))</f>
        <v>25.438800000000001</v>
      </c>
      <c r="X50" s="20">
        <v>5312400</v>
      </c>
      <c r="Y50" s="12">
        <f t="shared" si="16"/>
        <v>0.47885701377908285</v>
      </c>
      <c r="Z50" s="12">
        <f t="shared" si="11"/>
        <v>0.47885701377908285</v>
      </c>
      <c r="AA50" s="12">
        <f t="shared" si="12"/>
        <v>99.405239943470434</v>
      </c>
      <c r="AB50" s="74">
        <f>AVERAGE(AB21,AB25,AB36,AB38,AB49)</f>
        <v>83.473688815343991</v>
      </c>
    </row>
    <row r="51" spans="1:28" ht="15.75" customHeight="1" x14ac:dyDescent="0.2">
      <c r="A51" s="102" t="s">
        <v>243</v>
      </c>
      <c r="B51" s="12">
        <f t="shared" si="0"/>
        <v>75.896037432825551</v>
      </c>
      <c r="D51" s="102" t="s">
        <v>243</v>
      </c>
      <c r="E51" s="143">
        <f>IF(ISERROR(HLOOKUP(D51,'Raw data'!$F$3:$BH$4,2,FALSE)),"",HLOOKUP(D51,'Raw data'!$F$3:$BH$4,2,FALSE))</f>
        <v>10.4</v>
      </c>
      <c r="F51">
        <f t="shared" si="1"/>
        <v>4.5</v>
      </c>
      <c r="G51">
        <f t="shared" si="2"/>
        <v>94.375</v>
      </c>
      <c r="H51" s="12">
        <f t="shared" si="3"/>
        <v>82.955624999999998</v>
      </c>
      <c r="J51" s="102" t="s">
        <v>243</v>
      </c>
      <c r="K51" s="20">
        <f>IF(ISERROR(HLOOKUP(J51,'Raw data'!$F$3:$BH$104,J$2,FALSE)),"",HLOOKUP(J51,'Raw data'!$F$3:$BH$104,J$2,FALSE))</f>
        <v>87</v>
      </c>
      <c r="L51">
        <f t="shared" si="4"/>
        <v>13</v>
      </c>
      <c r="M51">
        <f t="shared" si="5"/>
        <v>87</v>
      </c>
      <c r="N51" s="12">
        <f t="shared" si="6"/>
        <v>76.472999999999999</v>
      </c>
      <c r="P51" s="102" t="s">
        <v>243</v>
      </c>
      <c r="Q51" s="130">
        <f>IF(ISERROR(HLOOKUP(P51,'Raw data'!$F$3:$BH$104,P$2,FALSE)),"",HLOOKUP(P51,'Raw data'!$F$3:$BH$104,P$2,FALSE))</f>
        <v>10.6</v>
      </c>
      <c r="R51">
        <f t="shared" si="7"/>
        <v>9.6999999999999993</v>
      </c>
      <c r="S51">
        <f t="shared" si="8"/>
        <v>65.357142857142861</v>
      </c>
      <c r="T51" s="12">
        <f t="shared" si="9"/>
        <v>57.448928571428574</v>
      </c>
      <c r="V51" s="102" t="s">
        <v>243</v>
      </c>
      <c r="W51" s="20">
        <f>IF(ISERROR(HLOOKUP(V51,'Raw data'!$F$3:$BH$104,V$2,FALSE)),"",HLOOKUP(V51,'Raw data'!$F$3:$BH$104,V$2,FALSE))</f>
        <v>52</v>
      </c>
      <c r="X51" s="20">
        <v>4757083</v>
      </c>
      <c r="Y51" s="12">
        <f t="shared" si="16"/>
        <v>1.0931068472002696</v>
      </c>
      <c r="Z51" s="12">
        <f t="shared" si="11"/>
        <v>1.0931068472002696</v>
      </c>
      <c r="AA51" s="12">
        <f t="shared" si="12"/>
        <v>98.642316450368156</v>
      </c>
      <c r="AB51" s="12">
        <f t="shared" ref="AB51:AB58" si="19">AA51*$A$2</f>
        <v>86.706596159873612</v>
      </c>
    </row>
    <row r="52" spans="1:28" ht="15.75" customHeight="1" x14ac:dyDescent="0.2">
      <c r="A52" s="65" t="s">
        <v>188</v>
      </c>
      <c r="B52" s="12">
        <f t="shared" si="0"/>
        <v>62.059599522598873</v>
      </c>
      <c r="D52" s="65" t="s">
        <v>188</v>
      </c>
      <c r="E52" s="143">
        <f>IF(ISERROR(HLOOKUP(D52,'Raw data'!$F$3:$BH$4,2,FALSE)),"",HLOOKUP(D52,'Raw data'!$F$3:$BH$4,2,FALSE))</f>
        <v>85.7</v>
      </c>
      <c r="F52">
        <f t="shared" si="1"/>
        <v>79.8</v>
      </c>
      <c r="G52">
        <f t="shared" si="2"/>
        <v>0.25</v>
      </c>
      <c r="H52" s="12">
        <f t="shared" si="3"/>
        <v>0.21975</v>
      </c>
      <c r="J52" s="65" t="s">
        <v>188</v>
      </c>
      <c r="K52" s="20">
        <f>IF(ISERROR(HLOOKUP(J52,'Raw data'!$F$3:$BH$104,J$2,FALSE)),"",HLOOKUP(J52,'Raw data'!$F$3:$BH$104,J$2,FALSE))</f>
        <v>100</v>
      </c>
      <c r="L52">
        <f t="shared" si="4"/>
        <v>0</v>
      </c>
      <c r="M52">
        <f t="shared" si="5"/>
        <v>100</v>
      </c>
      <c r="N52" s="12">
        <f t="shared" si="6"/>
        <v>87.9</v>
      </c>
      <c r="P52" s="65" t="s">
        <v>188</v>
      </c>
      <c r="Q52" s="144">
        <f>IF(ISERROR(HLOOKUP(P52,'Raw data'!$F$3:$BH$104,P$2,FALSE)),"",HLOOKUP(P52,'Raw data'!$F$3:$BH$104,P$2,FALSE))</f>
        <v>5.2</v>
      </c>
      <c r="R52">
        <f t="shared" si="7"/>
        <v>4.3</v>
      </c>
      <c r="S52">
        <f t="shared" si="8"/>
        <v>84.642857142857139</v>
      </c>
      <c r="T52" s="12">
        <f t="shared" si="9"/>
        <v>74.401071428571427</v>
      </c>
      <c r="V52" s="65" t="s">
        <v>188</v>
      </c>
      <c r="W52" s="20">
        <f>IF(ISERROR(HLOOKUP(V52,'Raw data'!$F$3:$BH$104,V$2,FALSE)),"",HLOOKUP(V52,'Raw data'!$F$3:$BH$104,V$2,FALSE))</f>
        <v>163</v>
      </c>
      <c r="X52" s="20">
        <v>8154051</v>
      </c>
      <c r="Y52" s="12">
        <f t="shared" si="16"/>
        <v>1.9990063834528382</v>
      </c>
      <c r="Z52" s="12">
        <f t="shared" si="11"/>
        <v>1.9990063834528382</v>
      </c>
      <c r="AA52" s="12">
        <f t="shared" si="12"/>
        <v>97.517152061233276</v>
      </c>
      <c r="AB52" s="12">
        <f t="shared" si="19"/>
        <v>85.717576661824054</v>
      </c>
    </row>
    <row r="53" spans="1:28" ht="15.75" customHeight="1" x14ac:dyDescent="0.2">
      <c r="A53" s="65" t="s">
        <v>189</v>
      </c>
      <c r="B53" s="12">
        <f t="shared" si="0"/>
        <v>76.871251150547508</v>
      </c>
      <c r="D53" s="65" t="s">
        <v>189</v>
      </c>
      <c r="E53" s="143">
        <f>IF(ISERROR(HLOOKUP(D53,'Raw data'!$F$3:$BH$4,2,FALSE)),"",HLOOKUP(D53,'Raw data'!$F$3:$BH$4,2,FALSE))</f>
        <v>8</v>
      </c>
      <c r="F53">
        <f t="shared" si="1"/>
        <v>2.0999999999999996</v>
      </c>
      <c r="G53">
        <f t="shared" si="2"/>
        <v>97.375</v>
      </c>
      <c r="H53" s="12">
        <f t="shared" si="3"/>
        <v>85.592624999999998</v>
      </c>
      <c r="J53" s="65" t="s">
        <v>189</v>
      </c>
      <c r="K53" s="20">
        <f>IF(ISERROR(HLOOKUP(J53,'Raw data'!$F$3:$BH$104,J$2,FALSE)),"",HLOOKUP(J53,'Raw data'!$F$3:$BH$104,J$2,FALSE))</f>
        <v>73</v>
      </c>
      <c r="L53">
        <f t="shared" si="4"/>
        <v>27</v>
      </c>
      <c r="M53">
        <f t="shared" si="5"/>
        <v>73</v>
      </c>
      <c r="N53" s="12">
        <f t="shared" si="6"/>
        <v>64.167000000000002</v>
      </c>
      <c r="P53" s="65" t="s">
        <v>189</v>
      </c>
      <c r="Q53" s="144">
        <f>IF(ISERROR(HLOOKUP(P53,'Raw data'!$F$3:$BH$104,P$2,FALSE)),"",HLOOKUP(P53,'Raw data'!$F$3:$BH$104,P$2,FALSE))</f>
        <v>5.9</v>
      </c>
      <c r="R53">
        <f t="shared" si="7"/>
        <v>5</v>
      </c>
      <c r="S53">
        <f t="shared" si="8"/>
        <v>82.142857142857139</v>
      </c>
      <c r="T53" s="12">
        <f t="shared" si="9"/>
        <v>72.203571428571422</v>
      </c>
      <c r="V53" s="65" t="s">
        <v>189</v>
      </c>
      <c r="W53" s="20">
        <f>IF(ISERROR(HLOOKUP(V53,'Raw data'!$F$3:$BH$104,V$2,FALSE)),"",HLOOKUP(V53,'Raw data'!$F$3:$BH$104,V$2,FALSE))</f>
        <v>29</v>
      </c>
      <c r="X53" s="20">
        <v>1331300</v>
      </c>
      <c r="Y53" s="12">
        <f t="shared" si="16"/>
        <v>2.1783219409599637</v>
      </c>
      <c r="Z53" s="12">
        <f t="shared" si="11"/>
        <v>2.1783219409599637</v>
      </c>
      <c r="AA53" s="12">
        <f t="shared" si="12"/>
        <v>97.29443478227374</v>
      </c>
      <c r="AB53" s="12">
        <f t="shared" si="19"/>
        <v>85.521808173618624</v>
      </c>
    </row>
    <row r="54" spans="1:28" ht="15.75" customHeight="1" x14ac:dyDescent="0.2">
      <c r="A54" s="64" t="s">
        <v>190</v>
      </c>
      <c r="B54" s="12">
        <f t="shared" si="0"/>
        <v>73.705846336390323</v>
      </c>
      <c r="D54" s="64" t="s">
        <v>190</v>
      </c>
      <c r="E54" s="143">
        <f>IF(ISERROR(HLOOKUP(D54,'Raw data'!$F$3:$BH$4,2,FALSE)),"",HLOOKUP(D54,'Raw data'!$F$3:$BH$4,2,FALSE))</f>
        <v>6.4</v>
      </c>
      <c r="F54">
        <f t="shared" si="1"/>
        <v>0.5</v>
      </c>
      <c r="G54">
        <f t="shared" si="2"/>
        <v>99.375</v>
      </c>
      <c r="H54" s="12">
        <f t="shared" si="3"/>
        <v>87.350624999999994</v>
      </c>
      <c r="J54" s="64" t="s">
        <v>190</v>
      </c>
      <c r="K54" s="20">
        <f>IF(ISERROR(HLOOKUP(J54,'Raw data'!$F$3:$BH$104,J$2,FALSE)),"",HLOOKUP(J54,'Raw data'!$F$3:$BH$104,J$2,FALSE))</f>
        <v>100</v>
      </c>
      <c r="L54">
        <f t="shared" si="4"/>
        <v>0</v>
      </c>
      <c r="M54">
        <f t="shared" si="5"/>
        <v>100</v>
      </c>
      <c r="N54" s="12">
        <f t="shared" si="6"/>
        <v>87.9</v>
      </c>
      <c r="P54" s="64" t="s">
        <v>190</v>
      </c>
      <c r="Q54" s="144">
        <f>IF(ISERROR(HLOOKUP(P54,'Raw data'!$F$3:$BH$104,P$2,FALSE)),"",HLOOKUP(P54,'Raw data'!$F$3:$BH$104,P$2,FALSE))</f>
        <v>18.5</v>
      </c>
      <c r="R54">
        <f t="shared" si="7"/>
        <v>17.600000000000001</v>
      </c>
      <c r="S54">
        <f t="shared" si="8"/>
        <v>37.142857142857132</v>
      </c>
      <c r="T54" s="12">
        <f t="shared" si="9"/>
        <v>32.648571428571422</v>
      </c>
      <c r="V54" s="64" t="s">
        <v>190</v>
      </c>
      <c r="W54" s="20">
        <f>IF(ISERROR(HLOOKUP(V54,'Raw data'!$F$3:$BH$104,V$2,FALSE)),"",HLOOKUP(V54,'Raw data'!$F$3:$BH$104,V$2,FALSE))</f>
        <v>118</v>
      </c>
      <c r="X54" s="20">
        <v>13202041</v>
      </c>
      <c r="Y54" s="12">
        <f t="shared" si="16"/>
        <v>0.89380119331548813</v>
      </c>
      <c r="Z54" s="12">
        <f t="shared" si="11"/>
        <v>0.89380119331548813</v>
      </c>
      <c r="AA54" s="12">
        <f t="shared" si="12"/>
        <v>98.889862249135263</v>
      </c>
      <c r="AB54" s="12">
        <f t="shared" si="19"/>
        <v>86.924188916989891</v>
      </c>
    </row>
    <row r="55" spans="1:28" ht="15.75" customHeight="1" x14ac:dyDescent="0.2">
      <c r="A55" s="84" t="s">
        <v>191</v>
      </c>
      <c r="B55" s="12">
        <f t="shared" si="0"/>
        <v>78.919263784266008</v>
      </c>
      <c r="D55" s="84" t="s">
        <v>191</v>
      </c>
      <c r="E55" s="143">
        <f>IF(ISERROR(HLOOKUP(D55,'Raw data'!$F$3:$BH$4,2,FALSE)),"",HLOOKUP(D55,'Raw data'!$F$3:$BH$4,2,FALSE))</f>
        <v>11</v>
      </c>
      <c r="F55">
        <f t="shared" si="1"/>
        <v>5.0999999999999996</v>
      </c>
      <c r="G55">
        <f t="shared" si="2"/>
        <v>93.625</v>
      </c>
      <c r="H55" s="12">
        <f t="shared" si="3"/>
        <v>82.296374999999998</v>
      </c>
      <c r="J55" s="84" t="s">
        <v>191</v>
      </c>
      <c r="K55" s="20">
        <f>IF(ISERROR(HLOOKUP(J55,'Raw data'!$F$3:$BH$104,J$2,FALSE)),"",HLOOKUP(J55,'Raw data'!$F$3:$BH$104,J$2,FALSE))</f>
        <v>100</v>
      </c>
      <c r="L55">
        <f t="shared" si="4"/>
        <v>0</v>
      </c>
      <c r="M55">
        <f t="shared" si="5"/>
        <v>100</v>
      </c>
      <c r="N55" s="12">
        <f t="shared" si="6"/>
        <v>87.9</v>
      </c>
      <c r="P55" s="84" t="s">
        <v>191</v>
      </c>
      <c r="Q55" s="144">
        <f>IF(ISERROR(HLOOKUP(P55,'Raw data'!$F$3:$BH$104,P$2,FALSE)),"",HLOOKUP(P55,'Raw data'!$F$3:$BH$104,P$2,FALSE))</f>
        <v>9.8000000000000007</v>
      </c>
      <c r="R55">
        <f t="shared" si="7"/>
        <v>8.9</v>
      </c>
      <c r="S55">
        <f t="shared" si="8"/>
        <v>68.214285714285708</v>
      </c>
      <c r="T55" s="12">
        <f t="shared" si="9"/>
        <v>59.960357142857134</v>
      </c>
      <c r="V55" s="84" t="s">
        <v>191</v>
      </c>
      <c r="W55" s="20">
        <f>IF(ISERROR(HLOOKUP(V55,'Raw data'!$F$3:$BH$104,V$2,FALSE)),"",HLOOKUP(V55,'Raw data'!$F$3:$BH$104,V$2,FALSE))</f>
        <v>57</v>
      </c>
      <c r="X55" s="20">
        <v>2615060</v>
      </c>
      <c r="Y55" s="12">
        <f t="shared" si="16"/>
        <v>2.1796823017445104</v>
      </c>
      <c r="Z55" s="12">
        <f t="shared" si="11"/>
        <v>2.1796823017445104</v>
      </c>
      <c r="AA55" s="12">
        <f t="shared" si="12"/>
        <v>97.292745158369655</v>
      </c>
      <c r="AB55" s="12">
        <f t="shared" si="19"/>
        <v>85.520322994206921</v>
      </c>
    </row>
    <row r="56" spans="1:28" ht="15.75" customHeight="1" x14ac:dyDescent="0.2">
      <c r="A56" s="84" t="s">
        <v>193</v>
      </c>
      <c r="B56" s="12">
        <f t="shared" si="0"/>
        <v>79.107150973109427</v>
      </c>
      <c r="D56" s="84" t="s">
        <v>193</v>
      </c>
      <c r="E56" s="143">
        <f>IF(ISERROR(HLOOKUP(D56,'Raw data'!$F$3:$BH$4,2,FALSE)),"",HLOOKUP(D56,'Raw data'!$F$3:$BH$4,2,FALSE))</f>
        <v>11</v>
      </c>
      <c r="F56">
        <f t="shared" si="1"/>
        <v>5.0999999999999996</v>
      </c>
      <c r="G56">
        <f t="shared" si="2"/>
        <v>93.625</v>
      </c>
      <c r="H56" s="12">
        <f t="shared" si="3"/>
        <v>82.296374999999998</v>
      </c>
      <c r="J56" s="84" t="s">
        <v>193</v>
      </c>
      <c r="K56" s="20">
        <f>IF(ISERROR(HLOOKUP(J56,'Raw data'!$F$3:$BH$104,J$2,FALSE)),"",HLOOKUP(J56,'Raw data'!$F$3:$BH$104,J$2,FALSE))</f>
        <v>100</v>
      </c>
      <c r="L56">
        <f t="shared" si="4"/>
        <v>0</v>
      </c>
      <c r="M56">
        <f t="shared" si="5"/>
        <v>100</v>
      </c>
      <c r="N56" s="12">
        <f t="shared" si="6"/>
        <v>87.9</v>
      </c>
      <c r="P56" s="84" t="s">
        <v>193</v>
      </c>
      <c r="Q56" s="144">
        <f>IF(ISERROR(HLOOKUP(P56,'Raw data'!$F$3:$BH$104,P$2,FALSE)),"",HLOOKUP(P56,'Raw data'!$F$3:$BH$104,P$2,FALSE))</f>
        <v>9.8000000000000007</v>
      </c>
      <c r="R56">
        <f t="shared" si="7"/>
        <v>8.9</v>
      </c>
      <c r="S56">
        <f t="shared" si="8"/>
        <v>68.214285714285708</v>
      </c>
      <c r="T56" s="12">
        <f t="shared" si="9"/>
        <v>59.960357142857134</v>
      </c>
      <c r="V56" s="84" t="s">
        <v>193</v>
      </c>
      <c r="W56" s="20">
        <f>IF(ISERROR(HLOOKUP(V56,'Raw data'!$F$3:$BH$104,V$2,FALSE)),"",HLOOKUP(V56,'Raw data'!$F$3:$BH$104,V$2,FALSE))</f>
        <v>9</v>
      </c>
      <c r="X56" s="20">
        <v>603502</v>
      </c>
      <c r="Y56" s="12">
        <f t="shared" si="16"/>
        <v>1.491295803493609</v>
      </c>
      <c r="Z56" s="12">
        <f t="shared" si="11"/>
        <v>1.491295803493609</v>
      </c>
      <c r="AA56" s="12">
        <f t="shared" si="12"/>
        <v>98.147749430694645</v>
      </c>
      <c r="AB56" s="12">
        <f t="shared" si="19"/>
        <v>86.271871749580598</v>
      </c>
    </row>
    <row r="57" spans="1:28" ht="15.75" customHeight="1" x14ac:dyDescent="0.2">
      <c r="A57" s="62" t="s">
        <v>194</v>
      </c>
      <c r="B57" s="12">
        <f t="shared" si="0"/>
        <v>64.452121418761067</v>
      </c>
      <c r="D57" s="62" t="s">
        <v>194</v>
      </c>
      <c r="E57" s="143">
        <f>IF(ISERROR(HLOOKUP(D57,'Raw data'!$F$3:$BH$4,2,FALSE)),"",HLOOKUP(D57,'Raw data'!$F$3:$BH$4,2,FALSE))</f>
        <v>22.5</v>
      </c>
      <c r="F57">
        <f t="shared" si="1"/>
        <v>16.600000000000001</v>
      </c>
      <c r="G57">
        <f t="shared" si="2"/>
        <v>79.25</v>
      </c>
      <c r="H57" s="12">
        <f t="shared" si="3"/>
        <v>69.660750000000007</v>
      </c>
      <c r="J57" s="62" t="s">
        <v>194</v>
      </c>
      <c r="K57" s="20">
        <f>IF(ISERROR(HLOOKUP(J57,'Raw data'!$F$3:$BH$104,J$2,FALSE)),"",HLOOKUP(J57,'Raw data'!$F$3:$BH$104,J$2,FALSE))</f>
        <v>73</v>
      </c>
      <c r="L57">
        <f t="shared" si="4"/>
        <v>27</v>
      </c>
      <c r="M57">
        <f t="shared" si="5"/>
        <v>73</v>
      </c>
      <c r="N57" s="12">
        <f t="shared" si="6"/>
        <v>64.167000000000002</v>
      </c>
      <c r="P57" s="62" t="s">
        <v>194</v>
      </c>
      <c r="Q57" s="144">
        <f>IF(ISERROR(HLOOKUP(P57,'Raw data'!$F$3:$BH$104,P$2,FALSE)),"",HLOOKUP(P57,'Raw data'!$F$3:$BH$104,P$2,FALSE))</f>
        <v>16.600000000000001</v>
      </c>
      <c r="R57">
        <f t="shared" si="7"/>
        <v>15.700000000000001</v>
      </c>
      <c r="S57">
        <f t="shared" si="8"/>
        <v>43.928571428571423</v>
      </c>
      <c r="T57" s="12">
        <f t="shared" si="9"/>
        <v>38.613214285714278</v>
      </c>
      <c r="V57" s="62" t="s">
        <v>194</v>
      </c>
      <c r="W57" s="20">
        <f>IF(ISERROR(HLOOKUP(V57,'Raw data'!$F$3:$BH$104,V$2,FALSE)),"",HLOOKUP(V57,'Raw data'!$F$3:$BH$104,V$2,FALSE))</f>
        <v>40</v>
      </c>
      <c r="X57" s="20">
        <v>1724404</v>
      </c>
      <c r="Y57" s="12">
        <f t="shared" si="16"/>
        <v>2.3196420328414917</v>
      </c>
      <c r="Z57" s="12">
        <f t="shared" si="11"/>
        <v>2.3196420328414917</v>
      </c>
      <c r="AA57" s="12">
        <f t="shared" si="12"/>
        <v>97.118909430409516</v>
      </c>
      <c r="AB57" s="12">
        <f t="shared" si="19"/>
        <v>85.367521389329966</v>
      </c>
    </row>
    <row r="58" spans="1:28" ht="15.75" customHeight="1" x14ac:dyDescent="0.2">
      <c r="A58" s="84" t="s">
        <v>195</v>
      </c>
      <c r="B58" s="12">
        <f t="shared" si="0"/>
        <v>71.271969800188032</v>
      </c>
      <c r="D58" s="84" t="s">
        <v>195</v>
      </c>
      <c r="E58" s="143">
        <f>IF(ISERROR(HLOOKUP(D58,'Raw data'!$F$3:$BH$4,2,FALSE)),"",HLOOKUP(D58,'Raw data'!$F$3:$BH$4,2,FALSE))</f>
        <v>18.600000000000001</v>
      </c>
      <c r="F58">
        <f t="shared" si="1"/>
        <v>12.700000000000001</v>
      </c>
      <c r="G58">
        <f t="shared" si="2"/>
        <v>84.125</v>
      </c>
      <c r="H58" s="12">
        <f t="shared" si="3"/>
        <v>73.945875000000001</v>
      </c>
      <c r="J58" s="84" t="s">
        <v>195</v>
      </c>
      <c r="K58" s="20">
        <f>IF(ISERROR(HLOOKUP(J58,'Raw data'!$F$3:$BH$104,J$2,FALSE)),"",HLOOKUP(J58,'Raw data'!$F$3:$BH$104,J$2,FALSE))</f>
        <v>100</v>
      </c>
      <c r="L58">
        <f t="shared" si="4"/>
        <v>0</v>
      </c>
      <c r="M58">
        <f t="shared" si="5"/>
        <v>100</v>
      </c>
      <c r="N58" s="12">
        <f t="shared" si="6"/>
        <v>87.9</v>
      </c>
      <c r="P58" s="84" t="s">
        <v>195</v>
      </c>
      <c r="Q58" s="144">
        <f>IF(ISERROR(HLOOKUP(P58,'Raw data'!$F$3:$BH$104,P$2,FALSE)),"",HLOOKUP(P58,'Raw data'!$F$3:$BH$104,P$2,FALSE))</f>
        <v>12.1</v>
      </c>
      <c r="R58">
        <f t="shared" si="7"/>
        <v>11.2</v>
      </c>
      <c r="S58">
        <f t="shared" si="8"/>
        <v>60</v>
      </c>
      <c r="T58" s="12">
        <f t="shared" si="9"/>
        <v>52.74</v>
      </c>
      <c r="V58" s="84" t="s">
        <v>195</v>
      </c>
      <c r="W58" s="20">
        <f>IF(ISERROR(HLOOKUP(V58,'Raw data'!$F$3:$BH$104,V$2,FALSE)),"",HLOOKUP(V58,'Raw data'!$F$3:$BH$104,V$2,FALSE))</f>
        <v>105</v>
      </c>
      <c r="X58" s="20">
        <v>658893</v>
      </c>
      <c r="Y58" s="12">
        <f t="shared" si="16"/>
        <v>15.935819624734211</v>
      </c>
      <c r="Z58" s="12">
        <f t="shared" si="11"/>
        <v>15.935819624734211</v>
      </c>
      <c r="AA58" s="12">
        <f t="shared" si="12"/>
        <v>80.20705824886474</v>
      </c>
      <c r="AB58" s="12">
        <f t="shared" si="19"/>
        <v>70.502004200752111</v>
      </c>
    </row>
    <row r="60" spans="1:28" ht="15.75" customHeight="1" x14ac:dyDescent="0.2">
      <c r="D60" s="20" t="s">
        <v>249</v>
      </c>
      <c r="E60">
        <f>MAX(E4:E58)</f>
        <v>85.9</v>
      </c>
      <c r="J60" s="20" t="s">
        <v>249</v>
      </c>
      <c r="K60">
        <f>MAX(K4:K58)</f>
        <v>100</v>
      </c>
      <c r="P60" s="20" t="s">
        <v>249</v>
      </c>
      <c r="Q60">
        <f>MAX(Q4:Q58)</f>
        <v>28.9</v>
      </c>
      <c r="V60" s="20" t="s">
        <v>249</v>
      </c>
      <c r="W60">
        <f>MAX(Y4:Y58)</f>
        <v>80.512638419805285</v>
      </c>
    </row>
    <row r="61" spans="1:28" ht="15.75" customHeight="1" x14ac:dyDescent="0.2">
      <c r="A61" s="211"/>
      <c r="B61" s="212" t="s">
        <v>69</v>
      </c>
      <c r="D61" s="20" t="s">
        <v>250</v>
      </c>
      <c r="E61">
        <f>MIN(E4:E58)</f>
        <v>5.9</v>
      </c>
      <c r="J61" s="20" t="s">
        <v>250</v>
      </c>
      <c r="K61">
        <f>MIN(K4:K58)</f>
        <v>0</v>
      </c>
      <c r="P61" s="20" t="s">
        <v>250</v>
      </c>
      <c r="Q61">
        <f>MIN(Q4:Q58)</f>
        <v>0.9</v>
      </c>
      <c r="V61" s="20" t="s">
        <v>250</v>
      </c>
      <c r="W61">
        <f>MIN(Y4:Y58)</f>
        <v>0</v>
      </c>
    </row>
    <row r="62" spans="1:28" ht="15.75" customHeight="1" x14ac:dyDescent="0.2">
      <c r="A62" s="215"/>
      <c r="B62" s="212" t="s">
        <v>234</v>
      </c>
      <c r="D62" s="20" t="s">
        <v>55</v>
      </c>
      <c r="E62">
        <f>E60-E61</f>
        <v>80</v>
      </c>
      <c r="J62" s="20" t="s">
        <v>55</v>
      </c>
      <c r="K62">
        <f>K60-K61</f>
        <v>100</v>
      </c>
      <c r="P62" s="20" t="s">
        <v>55</v>
      </c>
      <c r="Q62">
        <f>Q60-Q61</f>
        <v>28</v>
      </c>
      <c r="V62" s="20" t="s">
        <v>55</v>
      </c>
      <c r="W62">
        <f>W60-W61</f>
        <v>80.512638419805285</v>
      </c>
    </row>
    <row r="63" spans="1:28" ht="15.75" customHeight="1" x14ac:dyDescent="0.2">
      <c r="A63" s="218"/>
      <c r="B63" s="212" t="s">
        <v>75</v>
      </c>
      <c r="D63" s="20" t="s">
        <v>251</v>
      </c>
      <c r="E63">
        <f>COUNTA(D4:D58)</f>
        <v>55</v>
      </c>
      <c r="J63" s="20" t="s">
        <v>251</v>
      </c>
      <c r="K63">
        <f>COUNTA(J4:J58)</f>
        <v>55</v>
      </c>
      <c r="P63" s="20" t="s">
        <v>251</v>
      </c>
      <c r="Q63">
        <f>COUNTA(P4:P58)</f>
        <v>55</v>
      </c>
      <c r="V63" s="20" t="s">
        <v>251</v>
      </c>
      <c r="W63">
        <f>COUNTA(V4:V58)</f>
        <v>55</v>
      </c>
    </row>
    <row r="64" spans="1:28" ht="15.75" customHeight="1" x14ac:dyDescent="0.2">
      <c r="A64" s="219"/>
      <c r="B64" s="212" t="s">
        <v>67</v>
      </c>
      <c r="D64" s="20" t="s">
        <v>252</v>
      </c>
      <c r="E64">
        <f>100/E62</f>
        <v>1.25</v>
      </c>
      <c r="J64" s="20" t="s">
        <v>252</v>
      </c>
      <c r="K64">
        <f>100/K62</f>
        <v>1</v>
      </c>
      <c r="P64" s="20" t="s">
        <v>252</v>
      </c>
      <c r="Q64">
        <f>100/Q62</f>
        <v>3.5714285714285716</v>
      </c>
      <c r="V64" s="20" t="s">
        <v>252</v>
      </c>
      <c r="W64">
        <f>100/W62</f>
        <v>1.2420410256410257</v>
      </c>
    </row>
    <row r="65" spans="1:28" ht="15.75" customHeight="1" x14ac:dyDescent="0.2">
      <c r="A65" s="245"/>
      <c r="B65" s="212" t="s">
        <v>233</v>
      </c>
    </row>
    <row r="66" spans="1:28" ht="15.75" customHeight="1" x14ac:dyDescent="0.2">
      <c r="A66" s="246"/>
      <c r="B66" s="212" t="s">
        <v>248</v>
      </c>
    </row>
    <row r="69" spans="1:28" ht="15.75" customHeight="1" x14ac:dyDescent="0.2">
      <c r="A69" s="62" t="s">
        <v>164</v>
      </c>
      <c r="B69" s="12">
        <v>83.463298639311347</v>
      </c>
      <c r="D69" s="62" t="s">
        <v>164</v>
      </c>
      <c r="E69" s="143">
        <v>5.9</v>
      </c>
      <c r="F69">
        <v>0</v>
      </c>
      <c r="G69">
        <v>100</v>
      </c>
      <c r="H69" s="12">
        <v>87.9</v>
      </c>
      <c r="J69" s="62" t="s">
        <v>118</v>
      </c>
      <c r="K69" s="20">
        <v>100</v>
      </c>
      <c r="L69">
        <v>0</v>
      </c>
      <c r="M69">
        <v>100</v>
      </c>
      <c r="N69" s="12">
        <v>87.9</v>
      </c>
      <c r="P69" s="65" t="s">
        <v>143</v>
      </c>
      <c r="Q69" s="144">
        <v>0.9</v>
      </c>
      <c r="R69">
        <v>0</v>
      </c>
      <c r="S69">
        <v>100</v>
      </c>
      <c r="T69" s="12">
        <v>87.9</v>
      </c>
      <c r="V69" s="84" t="s">
        <v>170</v>
      </c>
      <c r="W69" s="20">
        <v>28</v>
      </c>
      <c r="X69" s="20">
        <v>3824220</v>
      </c>
      <c r="Y69" s="12">
        <v>0.73217545015715624</v>
      </c>
      <c r="Z69" s="12">
        <v>0.73217545015715624</v>
      </c>
      <c r="AA69" s="12">
        <v>99.090608052937625</v>
      </c>
      <c r="AB69" s="12">
        <v>87.100644478532175</v>
      </c>
    </row>
    <row r="70" spans="1:28" ht="15.75" customHeight="1" x14ac:dyDescent="0.2">
      <c r="A70" s="62" t="s">
        <v>180</v>
      </c>
      <c r="B70" s="12">
        <v>81.909388086575319</v>
      </c>
      <c r="D70" s="64" t="s">
        <v>176</v>
      </c>
      <c r="E70" s="143">
        <v>6.4</v>
      </c>
      <c r="F70">
        <v>0.5</v>
      </c>
      <c r="G70">
        <v>99.375</v>
      </c>
      <c r="H70" s="12">
        <v>87.350624999999994</v>
      </c>
      <c r="J70" s="64" t="s">
        <v>142</v>
      </c>
      <c r="K70" s="20">
        <v>100</v>
      </c>
      <c r="L70">
        <v>0</v>
      </c>
      <c r="M70">
        <v>100</v>
      </c>
      <c r="N70" s="12">
        <v>87.9</v>
      </c>
      <c r="P70" s="65" t="s">
        <v>148</v>
      </c>
      <c r="Q70" s="144">
        <v>1.7</v>
      </c>
      <c r="R70">
        <v>0.79999999999999993</v>
      </c>
      <c r="S70">
        <v>97.142857142857139</v>
      </c>
      <c r="T70" s="12">
        <v>85.388571428571424</v>
      </c>
      <c r="V70" s="53" t="s">
        <v>150</v>
      </c>
      <c r="W70" s="20">
        <v>35</v>
      </c>
      <c r="X70" s="20">
        <v>4055807</v>
      </c>
      <c r="Y70" s="12">
        <v>0.86296019509804089</v>
      </c>
      <c r="Z70" s="12">
        <v>0.86296019509804089</v>
      </c>
      <c r="AA70" s="12">
        <v>98.92816803419305</v>
      </c>
      <c r="AB70" s="12">
        <v>86.957859702055686</v>
      </c>
    </row>
    <row r="71" spans="1:28" ht="15.75" customHeight="1" x14ac:dyDescent="0.2">
      <c r="A71" s="62" t="s">
        <v>118</v>
      </c>
      <c r="B71" s="12">
        <v>81.151967433467206</v>
      </c>
      <c r="D71" s="64" t="s">
        <v>190</v>
      </c>
      <c r="E71" s="143">
        <v>6.4</v>
      </c>
      <c r="F71">
        <v>0.5</v>
      </c>
      <c r="G71">
        <v>99.375</v>
      </c>
      <c r="H71" s="12">
        <v>87.350624999999994</v>
      </c>
      <c r="J71" s="84" t="s">
        <v>146</v>
      </c>
      <c r="K71" s="20">
        <v>100</v>
      </c>
      <c r="L71">
        <v>0</v>
      </c>
      <c r="M71">
        <v>100</v>
      </c>
      <c r="N71" s="12">
        <v>87.9</v>
      </c>
      <c r="P71" s="79" t="s">
        <v>149</v>
      </c>
      <c r="Q71" s="144">
        <v>2.6</v>
      </c>
      <c r="R71">
        <v>1.7000000000000002</v>
      </c>
      <c r="S71">
        <v>93.928571428571431</v>
      </c>
      <c r="T71" s="12">
        <v>82.563214285714281</v>
      </c>
      <c r="V71" s="64" t="s">
        <v>157</v>
      </c>
      <c r="W71" s="20">
        <v>62</v>
      </c>
      <c r="X71" s="20">
        <v>7071600</v>
      </c>
      <c r="Y71" s="12">
        <v>0.87674642230895405</v>
      </c>
      <c r="Z71" s="12">
        <v>0.87674642230895405</v>
      </c>
      <c r="AA71" s="12">
        <v>98.911044974408284</v>
      </c>
      <c r="AB71" s="12">
        <v>86.942808532504884</v>
      </c>
    </row>
    <row r="72" spans="1:28" ht="15.75" customHeight="1" x14ac:dyDescent="0.2">
      <c r="A72" s="64" t="s">
        <v>186</v>
      </c>
      <c r="B72" s="12">
        <v>80.620801668121715</v>
      </c>
      <c r="D72" s="62" t="s">
        <v>118</v>
      </c>
      <c r="E72" s="143">
        <v>6.8</v>
      </c>
      <c r="F72">
        <v>0.89999999999999947</v>
      </c>
      <c r="G72">
        <v>98.875</v>
      </c>
      <c r="H72" s="12">
        <v>86.911124999999998</v>
      </c>
      <c r="J72" s="53" t="s">
        <v>150</v>
      </c>
      <c r="K72" s="20">
        <v>100</v>
      </c>
      <c r="L72">
        <v>0</v>
      </c>
      <c r="M72">
        <v>100</v>
      </c>
      <c r="N72" s="12">
        <v>87.9</v>
      </c>
      <c r="P72" s="64" t="s">
        <v>167</v>
      </c>
      <c r="Q72" s="144">
        <v>2.9</v>
      </c>
      <c r="R72">
        <v>2</v>
      </c>
      <c r="S72">
        <v>92.857142857142861</v>
      </c>
      <c r="T72" s="12">
        <v>81.621428571428581</v>
      </c>
      <c r="V72" s="64" t="s">
        <v>185</v>
      </c>
      <c r="W72" s="20">
        <v>192</v>
      </c>
      <c r="X72" s="20">
        <v>21766000</v>
      </c>
      <c r="Y72" s="12">
        <v>0.8821097123954792</v>
      </c>
      <c r="Z72" s="12">
        <v>0.8821097123954792</v>
      </c>
      <c r="AA72" s="12">
        <v>98.904383548088404</v>
      </c>
      <c r="AB72" s="12">
        <v>86.936953138769709</v>
      </c>
    </row>
    <row r="73" spans="1:28" ht="15.75" customHeight="1" x14ac:dyDescent="0.2">
      <c r="A73" s="65" t="s">
        <v>155</v>
      </c>
      <c r="B73" s="12">
        <v>79.819007768361445</v>
      </c>
      <c r="D73" s="62" t="s">
        <v>166</v>
      </c>
      <c r="E73" s="143">
        <v>7.6</v>
      </c>
      <c r="F73">
        <v>1.6999999999999993</v>
      </c>
      <c r="G73">
        <v>97.875</v>
      </c>
      <c r="H73" s="12">
        <v>86.032124999999994</v>
      </c>
      <c r="J73" s="84" t="s">
        <v>151</v>
      </c>
      <c r="K73" s="20">
        <v>100</v>
      </c>
      <c r="L73">
        <v>0</v>
      </c>
      <c r="M73">
        <v>100</v>
      </c>
      <c r="N73" s="12">
        <v>87.9</v>
      </c>
      <c r="P73" s="53" t="s">
        <v>156</v>
      </c>
      <c r="Q73" s="144">
        <v>3</v>
      </c>
      <c r="R73">
        <v>2.1</v>
      </c>
      <c r="S73">
        <v>92.5</v>
      </c>
      <c r="T73" s="12">
        <v>81.307500000000005</v>
      </c>
      <c r="V73" s="64" t="s">
        <v>190</v>
      </c>
      <c r="W73" s="20">
        <v>118</v>
      </c>
      <c r="X73" s="20">
        <v>13202041</v>
      </c>
      <c r="Y73" s="12">
        <v>0.89380119331548813</v>
      </c>
      <c r="Z73" s="12">
        <v>0.89380119331548813</v>
      </c>
      <c r="AA73" s="12">
        <v>98.889862249135263</v>
      </c>
      <c r="AB73" s="12">
        <v>86.924188916989891</v>
      </c>
    </row>
    <row r="74" spans="1:28" ht="15.75" customHeight="1" x14ac:dyDescent="0.2">
      <c r="A74" s="84" t="s">
        <v>170</v>
      </c>
      <c r="B74" s="12">
        <v>79.314344155347328</v>
      </c>
      <c r="D74" s="62" t="s">
        <v>144</v>
      </c>
      <c r="E74" s="143">
        <v>7.8</v>
      </c>
      <c r="F74">
        <v>1.8999999999999995</v>
      </c>
      <c r="G74">
        <v>97.625</v>
      </c>
      <c r="H74" s="12">
        <v>85.812375000000003</v>
      </c>
      <c r="J74" s="84" t="s">
        <v>152</v>
      </c>
      <c r="K74" s="20">
        <v>100</v>
      </c>
      <c r="L74">
        <v>0</v>
      </c>
      <c r="M74">
        <v>100</v>
      </c>
      <c r="N74" s="12">
        <v>87.9</v>
      </c>
      <c r="P74" s="53" t="s">
        <v>160</v>
      </c>
      <c r="Q74" s="144">
        <v>3</v>
      </c>
      <c r="R74">
        <v>2.1</v>
      </c>
      <c r="S74">
        <v>92.5</v>
      </c>
      <c r="T74" s="12">
        <v>81.307500000000005</v>
      </c>
      <c r="V74" s="62" t="s">
        <v>164</v>
      </c>
      <c r="W74" s="20">
        <v>83</v>
      </c>
      <c r="X74" s="20">
        <v>8173941</v>
      </c>
      <c r="Y74" s="12">
        <v>1.0154220589554046</v>
      </c>
      <c r="Z74" s="12">
        <v>1.0154220589554046</v>
      </c>
      <c r="AA74" s="12">
        <v>98.7388041444365</v>
      </c>
      <c r="AB74" s="12">
        <v>86.791408842959683</v>
      </c>
    </row>
    <row r="75" spans="1:28" ht="15.75" customHeight="1" x14ac:dyDescent="0.2">
      <c r="A75" s="84" t="s">
        <v>193</v>
      </c>
      <c r="B75" s="12">
        <v>79.107150973109427</v>
      </c>
      <c r="D75" s="65" t="s">
        <v>189</v>
      </c>
      <c r="E75" s="143">
        <v>8</v>
      </c>
      <c r="F75">
        <v>2.0999999999999996</v>
      </c>
      <c r="G75">
        <v>97.375</v>
      </c>
      <c r="H75" s="12">
        <v>85.592624999999998</v>
      </c>
      <c r="J75" s="84" t="s">
        <v>154</v>
      </c>
      <c r="K75" s="20">
        <v>100</v>
      </c>
      <c r="L75">
        <v>0</v>
      </c>
      <c r="M75">
        <v>100</v>
      </c>
      <c r="N75" s="12">
        <v>87.9</v>
      </c>
      <c r="P75" s="53" t="s">
        <v>18</v>
      </c>
      <c r="Q75" s="20">
        <v>3.1</v>
      </c>
      <c r="R75">
        <v>2.2000000000000002</v>
      </c>
      <c r="S75">
        <v>92.142857142857139</v>
      </c>
      <c r="T75" s="12">
        <v>80.993571428571428</v>
      </c>
      <c r="V75" s="102" t="s">
        <v>243</v>
      </c>
      <c r="W75" s="20">
        <v>52</v>
      </c>
      <c r="X75" s="20">
        <v>4757083</v>
      </c>
      <c r="Y75" s="12">
        <v>1.0931068472002696</v>
      </c>
      <c r="Z75" s="12">
        <v>1.0931068472002696</v>
      </c>
      <c r="AA75" s="12">
        <v>98.642316450368156</v>
      </c>
      <c r="AB75" s="12">
        <v>86.706596159873612</v>
      </c>
    </row>
    <row r="76" spans="1:28" ht="15.75" customHeight="1" x14ac:dyDescent="0.2">
      <c r="A76" s="84" t="s">
        <v>191</v>
      </c>
      <c r="B76" s="12">
        <v>78.919263784266008</v>
      </c>
      <c r="D76" s="64" t="s">
        <v>186</v>
      </c>
      <c r="E76" s="143">
        <v>9.8000000000000007</v>
      </c>
      <c r="F76">
        <v>3.9000000000000004</v>
      </c>
      <c r="G76">
        <v>95.125</v>
      </c>
      <c r="H76" s="12">
        <v>83.614874999999998</v>
      </c>
      <c r="J76" s="65" t="s">
        <v>155</v>
      </c>
      <c r="K76" s="20">
        <v>100</v>
      </c>
      <c r="L76">
        <v>0</v>
      </c>
      <c r="M76">
        <v>100</v>
      </c>
      <c r="N76" s="12">
        <v>87.9</v>
      </c>
      <c r="P76" s="65" t="s">
        <v>155</v>
      </c>
      <c r="Q76" s="144">
        <v>3.2</v>
      </c>
      <c r="R76">
        <v>2.3000000000000003</v>
      </c>
      <c r="S76">
        <v>91.785714285714278</v>
      </c>
      <c r="T76" s="12">
        <v>80.679642857142852</v>
      </c>
      <c r="V76" s="62" t="s">
        <v>177</v>
      </c>
      <c r="W76" s="20">
        <v>73</v>
      </c>
      <c r="X76" s="20">
        <v>6500000</v>
      </c>
      <c r="Y76" s="12">
        <v>1.1230769230769231</v>
      </c>
      <c r="Z76" s="12">
        <v>1.1230769230769231</v>
      </c>
      <c r="AA76" s="12">
        <v>98.605092386587771</v>
      </c>
      <c r="AB76" s="12">
        <v>86.67387620781065</v>
      </c>
    </row>
    <row r="77" spans="1:28" ht="15.75" customHeight="1" x14ac:dyDescent="0.2">
      <c r="A77" s="62" t="s">
        <v>177</v>
      </c>
      <c r="B77" s="12">
        <v>76.998379766238372</v>
      </c>
      <c r="D77" s="102" t="s">
        <v>243</v>
      </c>
      <c r="E77" s="143">
        <v>10.4</v>
      </c>
      <c r="F77">
        <v>4.5</v>
      </c>
      <c r="G77">
        <v>94.375</v>
      </c>
      <c r="H77" s="12">
        <v>82.955624999999998</v>
      </c>
      <c r="J77" s="64" t="s">
        <v>157</v>
      </c>
      <c r="K77" s="20">
        <v>100</v>
      </c>
      <c r="L77">
        <v>0</v>
      </c>
      <c r="M77">
        <v>100</v>
      </c>
      <c r="N77" s="12">
        <v>87.9</v>
      </c>
      <c r="P77" s="79" t="s">
        <v>163</v>
      </c>
      <c r="Q77" s="144">
        <v>3.2</v>
      </c>
      <c r="R77">
        <v>2.3000000000000003</v>
      </c>
      <c r="S77">
        <v>91.785714285714278</v>
      </c>
      <c r="T77" s="12">
        <v>80.679642857142852</v>
      </c>
      <c r="V77" s="53" t="s">
        <v>18</v>
      </c>
      <c r="W77" s="20">
        <v>29</v>
      </c>
      <c r="X77" s="20">
        <v>2269000</v>
      </c>
      <c r="Y77" s="12">
        <v>1.2780960775672103</v>
      </c>
      <c r="Z77" s="12">
        <v>1.2780960775672103</v>
      </c>
      <c r="AA77" s="12">
        <v>98.412552236950646</v>
      </c>
      <c r="AB77" s="12">
        <v>86.504633416279617</v>
      </c>
    </row>
    <row r="78" spans="1:28" ht="15.75" customHeight="1" x14ac:dyDescent="0.2">
      <c r="A78" s="65" t="s">
        <v>189</v>
      </c>
      <c r="B78" s="12">
        <v>76.871251150547508</v>
      </c>
      <c r="D78" s="84" t="s">
        <v>170</v>
      </c>
      <c r="E78" s="143">
        <v>11</v>
      </c>
      <c r="F78">
        <v>5.0999999999999996</v>
      </c>
      <c r="G78">
        <v>93.625</v>
      </c>
      <c r="H78" s="12">
        <v>82.296374999999998</v>
      </c>
      <c r="J78" s="64" t="s">
        <v>159</v>
      </c>
      <c r="K78" s="20">
        <v>100</v>
      </c>
      <c r="L78">
        <v>0</v>
      </c>
      <c r="M78">
        <v>100</v>
      </c>
      <c r="N78" s="12">
        <v>87.9</v>
      </c>
      <c r="P78" s="79" t="s">
        <v>168</v>
      </c>
      <c r="Q78" s="144">
        <v>4.2</v>
      </c>
      <c r="R78">
        <v>3.3000000000000003</v>
      </c>
      <c r="S78">
        <v>88.214285714285708</v>
      </c>
      <c r="T78" s="12">
        <v>77.540357142857133</v>
      </c>
      <c r="V78" s="65" t="s">
        <v>143</v>
      </c>
      <c r="W78" s="20">
        <v>25</v>
      </c>
      <c r="X78" s="20">
        <v>1900000</v>
      </c>
      <c r="Y78" s="12">
        <v>1.3157894736842106</v>
      </c>
      <c r="Z78" s="12">
        <v>1.3157894736842106</v>
      </c>
      <c r="AA78" s="12">
        <v>98.365735492577599</v>
      </c>
      <c r="AB78" s="12">
        <v>86.463481497975707</v>
      </c>
    </row>
    <row r="79" spans="1:28" ht="15.75" customHeight="1" x14ac:dyDescent="0.2">
      <c r="A79" s="53" t="s">
        <v>150</v>
      </c>
      <c r="B79" s="12">
        <v>76.327719389799626</v>
      </c>
      <c r="D79" s="84" t="s">
        <v>191</v>
      </c>
      <c r="E79" s="143">
        <v>11</v>
      </c>
      <c r="F79">
        <v>5.0999999999999996</v>
      </c>
      <c r="G79">
        <v>93.625</v>
      </c>
      <c r="H79" s="12">
        <v>82.296374999999998</v>
      </c>
      <c r="J79" s="62" t="s">
        <v>164</v>
      </c>
      <c r="K79" s="20">
        <v>100</v>
      </c>
      <c r="L79">
        <v>0</v>
      </c>
      <c r="M79">
        <v>100</v>
      </c>
      <c r="N79" s="12">
        <v>87.9</v>
      </c>
      <c r="P79" s="62" t="s">
        <v>180</v>
      </c>
      <c r="Q79" s="144">
        <v>4.7</v>
      </c>
      <c r="R79">
        <v>3.8000000000000003</v>
      </c>
      <c r="S79">
        <v>86.428571428571431</v>
      </c>
      <c r="T79" s="12">
        <v>75.970714285714294</v>
      </c>
      <c r="V79" s="84" t="s">
        <v>193</v>
      </c>
      <c r="W79" s="20">
        <v>9</v>
      </c>
      <c r="X79" s="20">
        <v>603502</v>
      </c>
      <c r="Y79" s="12">
        <v>1.491295803493609</v>
      </c>
      <c r="Z79" s="12">
        <v>1.491295803493609</v>
      </c>
      <c r="AA79" s="12">
        <v>98.147749430694645</v>
      </c>
      <c r="AB79" s="12">
        <v>86.271871749580598</v>
      </c>
    </row>
    <row r="80" spans="1:28" ht="15.75" customHeight="1" x14ac:dyDescent="0.2">
      <c r="A80" s="102" t="s">
        <v>243</v>
      </c>
      <c r="B80" s="12">
        <v>75.896037432825551</v>
      </c>
      <c r="D80" s="84" t="s">
        <v>193</v>
      </c>
      <c r="E80" s="143">
        <v>11</v>
      </c>
      <c r="F80">
        <v>5.0999999999999996</v>
      </c>
      <c r="G80">
        <v>93.625</v>
      </c>
      <c r="H80" s="12">
        <v>82.296374999999998</v>
      </c>
      <c r="J80" s="84" t="s">
        <v>165</v>
      </c>
      <c r="K80" s="20">
        <v>100</v>
      </c>
      <c r="L80">
        <v>0</v>
      </c>
      <c r="M80">
        <v>100</v>
      </c>
      <c r="N80" s="12">
        <v>87.9</v>
      </c>
      <c r="P80" s="62" t="s">
        <v>166</v>
      </c>
      <c r="Q80" s="144">
        <v>5.0999999999999996</v>
      </c>
      <c r="R80">
        <v>4.1999999999999993</v>
      </c>
      <c r="S80">
        <v>85</v>
      </c>
      <c r="T80" s="12">
        <v>74.715000000000003</v>
      </c>
      <c r="V80" s="62" t="s">
        <v>166</v>
      </c>
      <c r="W80" s="20">
        <v>49</v>
      </c>
      <c r="X80" s="20">
        <v>3165235</v>
      </c>
      <c r="Y80" s="12">
        <v>1.5480683108837099</v>
      </c>
      <c r="Z80" s="12">
        <v>1.5480683108837099</v>
      </c>
      <c r="AA80" s="12">
        <v>98.077235647387624</v>
      </c>
      <c r="AB80" s="12">
        <v>86.209890134053722</v>
      </c>
    </row>
    <row r="81" spans="1:28" ht="15.75" customHeight="1" x14ac:dyDescent="0.2">
      <c r="A81" s="64" t="s">
        <v>157</v>
      </c>
      <c r="B81" s="12">
        <v>75.488121775983373</v>
      </c>
      <c r="D81" s="62" t="s">
        <v>177</v>
      </c>
      <c r="E81" s="143">
        <v>11.9</v>
      </c>
      <c r="F81">
        <v>6</v>
      </c>
      <c r="G81">
        <v>92.5</v>
      </c>
      <c r="H81" s="12">
        <v>81.307500000000005</v>
      </c>
      <c r="J81" s="84" t="s">
        <v>169</v>
      </c>
      <c r="K81" s="20">
        <v>100</v>
      </c>
      <c r="L81">
        <v>0</v>
      </c>
      <c r="M81">
        <v>100</v>
      </c>
      <c r="N81" s="12">
        <v>87.9</v>
      </c>
      <c r="P81" s="65" t="s">
        <v>188</v>
      </c>
      <c r="Q81" s="144">
        <v>5.2</v>
      </c>
      <c r="R81">
        <v>4.3</v>
      </c>
      <c r="S81">
        <v>84.642857142857139</v>
      </c>
      <c r="T81" s="12">
        <v>74.401071428571427</v>
      </c>
      <c r="V81" s="64" t="s">
        <v>184</v>
      </c>
      <c r="W81" s="20">
        <v>179</v>
      </c>
      <c r="X81" s="20">
        <v>10117909</v>
      </c>
      <c r="Y81" s="12">
        <v>1.7691402442935591</v>
      </c>
      <c r="Z81" s="12">
        <v>1.7691402442935591</v>
      </c>
      <c r="AA81" s="12">
        <v>97.80265523647482</v>
      </c>
      <c r="AB81" s="12">
        <v>85.968533952861364</v>
      </c>
    </row>
    <row r="82" spans="1:28" ht="15.75" customHeight="1" x14ac:dyDescent="0.2">
      <c r="A82" s="64" t="s">
        <v>185</v>
      </c>
      <c r="B82" s="12">
        <v>75.486657927549572</v>
      </c>
      <c r="D82" s="62" t="s">
        <v>180</v>
      </c>
      <c r="E82" s="143">
        <v>13</v>
      </c>
      <c r="F82">
        <v>7.1</v>
      </c>
      <c r="G82">
        <v>91.125</v>
      </c>
      <c r="H82" s="12">
        <v>80.098875000000007</v>
      </c>
      <c r="J82" s="84" t="s">
        <v>170</v>
      </c>
      <c r="K82" s="20">
        <v>100</v>
      </c>
      <c r="L82">
        <v>0</v>
      </c>
      <c r="M82">
        <v>100</v>
      </c>
      <c r="N82" s="12">
        <v>87.9</v>
      </c>
      <c r="P82" s="53" t="s">
        <v>150</v>
      </c>
      <c r="Q82" s="144">
        <v>5.3</v>
      </c>
      <c r="R82">
        <v>4.3999999999999995</v>
      </c>
      <c r="S82">
        <v>84.285714285714292</v>
      </c>
      <c r="T82" s="12">
        <v>74.087142857142865</v>
      </c>
      <c r="V82" s="64" t="s">
        <v>172</v>
      </c>
      <c r="W82" s="20">
        <v>223</v>
      </c>
      <c r="X82" s="20">
        <v>12442373</v>
      </c>
      <c r="Y82" s="12">
        <v>1.7922626174283638</v>
      </c>
      <c r="Z82" s="12">
        <v>1.7922626174283638</v>
      </c>
      <c r="AA82" s="12">
        <v>97.773936300431203</v>
      </c>
      <c r="AB82" s="12">
        <v>85.943290008079032</v>
      </c>
    </row>
    <row r="83" spans="1:28" ht="15.75" customHeight="1" x14ac:dyDescent="0.2">
      <c r="A83" s="65" t="s">
        <v>143</v>
      </c>
      <c r="B83" s="12">
        <v>74.658026624493928</v>
      </c>
      <c r="D83" s="65" t="s">
        <v>155</v>
      </c>
      <c r="E83" s="143">
        <v>18.2</v>
      </c>
      <c r="F83">
        <v>12.299999999999999</v>
      </c>
      <c r="G83">
        <v>84.625</v>
      </c>
      <c r="H83" s="12">
        <v>74.385374999999996</v>
      </c>
      <c r="J83" s="64" t="s">
        <v>172</v>
      </c>
      <c r="K83" s="20">
        <v>100</v>
      </c>
      <c r="L83">
        <v>0</v>
      </c>
      <c r="M83">
        <v>100</v>
      </c>
      <c r="N83" s="12">
        <v>87.9</v>
      </c>
      <c r="P83" s="79" t="s">
        <v>145</v>
      </c>
      <c r="Q83" s="144">
        <v>5.4</v>
      </c>
      <c r="R83">
        <v>4.5</v>
      </c>
      <c r="S83">
        <v>83.928571428571431</v>
      </c>
      <c r="T83" s="12">
        <v>73.773214285714289</v>
      </c>
      <c r="V83" s="64" t="s">
        <v>176</v>
      </c>
      <c r="W83" s="20">
        <v>52</v>
      </c>
      <c r="X83" s="20">
        <v>2683487</v>
      </c>
      <c r="Y83" s="12">
        <v>1.9377772279127865</v>
      </c>
      <c r="Z83" s="12">
        <v>1.9377772279127865</v>
      </c>
      <c r="AA83" s="12">
        <v>97.593201184379382</v>
      </c>
      <c r="AB83" s="12">
        <v>85.784423841069483</v>
      </c>
    </row>
    <row r="84" spans="1:28" ht="15.75" customHeight="1" x14ac:dyDescent="0.2">
      <c r="A84" s="79" t="s">
        <v>168</v>
      </c>
      <c r="B84" s="12">
        <v>74.641627708752452</v>
      </c>
      <c r="D84" s="84" t="s">
        <v>146</v>
      </c>
      <c r="E84" s="143">
        <v>18.600000000000001</v>
      </c>
      <c r="F84">
        <v>12.700000000000001</v>
      </c>
      <c r="G84">
        <v>84.125</v>
      </c>
      <c r="H84" s="12">
        <v>73.945875000000001</v>
      </c>
      <c r="J84" s="64" t="s">
        <v>174</v>
      </c>
      <c r="K84" s="20">
        <v>100</v>
      </c>
      <c r="L84">
        <v>0</v>
      </c>
      <c r="M84">
        <v>100</v>
      </c>
      <c r="N84" s="12">
        <v>87.9</v>
      </c>
      <c r="P84" s="79" t="s">
        <v>179</v>
      </c>
      <c r="Q84" s="144">
        <v>5.8</v>
      </c>
      <c r="R84">
        <v>4.8999999999999995</v>
      </c>
      <c r="S84">
        <v>82.5</v>
      </c>
      <c r="T84" s="12">
        <v>72.517499999999998</v>
      </c>
      <c r="V84" s="65" t="s">
        <v>188</v>
      </c>
      <c r="W84" s="20">
        <v>163</v>
      </c>
      <c r="X84" s="20">
        <v>8154051</v>
      </c>
      <c r="Y84" s="12">
        <v>1.9990063834528382</v>
      </c>
      <c r="Z84" s="12">
        <v>1.9990063834528382</v>
      </c>
      <c r="AA84" s="12">
        <v>97.517152061233276</v>
      </c>
      <c r="AB84" s="12">
        <v>85.717576661824054</v>
      </c>
    </row>
    <row r="85" spans="1:28" ht="15.75" customHeight="1" x14ac:dyDescent="0.2">
      <c r="A85" s="84" t="s">
        <v>175</v>
      </c>
      <c r="B85" s="12">
        <v>74.556448894795182</v>
      </c>
      <c r="D85" s="84" t="s">
        <v>151</v>
      </c>
      <c r="E85" s="143">
        <v>18.600000000000001</v>
      </c>
      <c r="F85">
        <v>12.700000000000001</v>
      </c>
      <c r="G85">
        <v>84.125</v>
      </c>
      <c r="H85" s="12">
        <v>73.945875000000001</v>
      </c>
      <c r="J85" s="84" t="s">
        <v>175</v>
      </c>
      <c r="K85" s="20">
        <v>100</v>
      </c>
      <c r="L85">
        <v>0</v>
      </c>
      <c r="M85">
        <v>100</v>
      </c>
      <c r="N85" s="12">
        <v>87.9</v>
      </c>
      <c r="P85" s="79" t="s">
        <v>183</v>
      </c>
      <c r="Q85" s="144">
        <v>5.8</v>
      </c>
      <c r="R85">
        <v>4.8999999999999995</v>
      </c>
      <c r="S85">
        <v>82.5</v>
      </c>
      <c r="T85" s="12">
        <v>72.517499999999998</v>
      </c>
      <c r="V85" s="65" t="s">
        <v>189</v>
      </c>
      <c r="W85" s="20">
        <v>29</v>
      </c>
      <c r="X85" s="20">
        <v>1331300</v>
      </c>
      <c r="Y85" s="12">
        <v>2.1783219409599637</v>
      </c>
      <c r="Z85" s="12">
        <v>2.1783219409599637</v>
      </c>
      <c r="AA85" s="12">
        <v>97.29443478227374</v>
      </c>
      <c r="AB85" s="12">
        <v>85.521808173618624</v>
      </c>
    </row>
    <row r="86" spans="1:28" ht="15.75" customHeight="1" x14ac:dyDescent="0.2">
      <c r="A86" s="79" t="s">
        <v>163</v>
      </c>
      <c r="B86" s="12">
        <v>73.973379424451679</v>
      </c>
      <c r="D86" s="84" t="s">
        <v>152</v>
      </c>
      <c r="E86" s="143">
        <v>18.600000000000001</v>
      </c>
      <c r="F86">
        <v>12.700000000000001</v>
      </c>
      <c r="G86">
        <v>84.125</v>
      </c>
      <c r="H86" s="12">
        <v>73.945875000000001</v>
      </c>
      <c r="J86" s="64" t="s">
        <v>176</v>
      </c>
      <c r="K86" s="20">
        <v>100</v>
      </c>
      <c r="L86">
        <v>0</v>
      </c>
      <c r="M86">
        <v>100</v>
      </c>
      <c r="N86" s="12">
        <v>87.9</v>
      </c>
      <c r="P86" s="65" t="s">
        <v>189</v>
      </c>
      <c r="Q86" s="144">
        <v>5.9</v>
      </c>
      <c r="R86">
        <v>5</v>
      </c>
      <c r="S86">
        <v>82.142857142857139</v>
      </c>
      <c r="T86" s="12">
        <v>72.203571428571422</v>
      </c>
      <c r="V86" s="84" t="s">
        <v>191</v>
      </c>
      <c r="W86" s="20">
        <v>57</v>
      </c>
      <c r="X86" s="20">
        <v>2615060</v>
      </c>
      <c r="Y86" s="12">
        <v>2.1796823017445104</v>
      </c>
      <c r="Z86" s="12">
        <v>2.1796823017445104</v>
      </c>
      <c r="AA86" s="12">
        <v>97.292745158369655</v>
      </c>
      <c r="AB86" s="12">
        <v>85.520322994206921</v>
      </c>
    </row>
    <row r="87" spans="1:28" ht="15.75" customHeight="1" x14ac:dyDescent="0.2">
      <c r="A87" s="84" t="s">
        <v>165</v>
      </c>
      <c r="B87" s="12">
        <v>73.829660805286139</v>
      </c>
      <c r="D87" s="84" t="s">
        <v>154</v>
      </c>
      <c r="E87" s="143">
        <v>18.600000000000001</v>
      </c>
      <c r="F87">
        <v>12.700000000000001</v>
      </c>
      <c r="G87">
        <v>84.125</v>
      </c>
      <c r="H87" s="12">
        <v>73.945875000000001</v>
      </c>
      <c r="J87" s="62" t="s">
        <v>177</v>
      </c>
      <c r="K87" s="20">
        <v>100</v>
      </c>
      <c r="L87">
        <v>0</v>
      </c>
      <c r="M87">
        <v>100</v>
      </c>
      <c r="N87" s="12">
        <v>87.9</v>
      </c>
      <c r="P87" s="62" t="s">
        <v>164</v>
      </c>
      <c r="Q87" s="144">
        <v>6.2</v>
      </c>
      <c r="R87">
        <v>5.3</v>
      </c>
      <c r="S87">
        <v>81.071428571428569</v>
      </c>
      <c r="T87" s="12">
        <v>71.261785714285708</v>
      </c>
      <c r="V87" s="62" t="s">
        <v>194</v>
      </c>
      <c r="W87" s="20">
        <v>40</v>
      </c>
      <c r="X87" s="20">
        <v>1724404</v>
      </c>
      <c r="Y87" s="12">
        <v>2.3196420328414917</v>
      </c>
      <c r="Z87" s="12">
        <v>2.3196420328414917</v>
      </c>
      <c r="AA87" s="12">
        <v>97.118909430409516</v>
      </c>
      <c r="AB87" s="12">
        <v>85.367521389329966</v>
      </c>
    </row>
    <row r="88" spans="1:28" ht="15.75" customHeight="1" x14ac:dyDescent="0.2">
      <c r="A88" s="64" t="s">
        <v>190</v>
      </c>
      <c r="B88" s="12">
        <v>73.705846336390323</v>
      </c>
      <c r="D88" s="84" t="s">
        <v>165</v>
      </c>
      <c r="E88" s="143">
        <v>18.600000000000001</v>
      </c>
      <c r="F88">
        <v>12.700000000000001</v>
      </c>
      <c r="G88">
        <v>84.125</v>
      </c>
      <c r="H88" s="12">
        <v>73.945875000000001</v>
      </c>
      <c r="J88" s="62" t="s">
        <v>180</v>
      </c>
      <c r="K88" s="20">
        <v>100</v>
      </c>
      <c r="L88">
        <v>0</v>
      </c>
      <c r="M88">
        <v>100</v>
      </c>
      <c r="N88" s="12">
        <v>87.9</v>
      </c>
      <c r="P88" s="64" t="s">
        <v>186</v>
      </c>
      <c r="Q88" s="144">
        <v>7.4</v>
      </c>
      <c r="R88">
        <v>6.5</v>
      </c>
      <c r="S88">
        <v>76.785714285714278</v>
      </c>
      <c r="T88" s="12">
        <v>67.49464285714285</v>
      </c>
      <c r="V88" s="62" t="s">
        <v>118</v>
      </c>
      <c r="W88" s="20">
        <v>23</v>
      </c>
      <c r="X88" s="20">
        <v>813562</v>
      </c>
      <c r="Y88" s="12">
        <v>2.8270740275479924</v>
      </c>
      <c r="Z88" s="12">
        <v>2.8270740275479924</v>
      </c>
      <c r="AA88" s="12">
        <v>96.488658075261185</v>
      </c>
      <c r="AB88" s="12">
        <v>84.81353044815458</v>
      </c>
    </row>
    <row r="89" spans="1:28" ht="15.75" customHeight="1" x14ac:dyDescent="0.2">
      <c r="A89" s="64" t="s">
        <v>176</v>
      </c>
      <c r="B89" s="12">
        <v>73.420905067410231</v>
      </c>
      <c r="D89" s="84" t="s">
        <v>169</v>
      </c>
      <c r="E89" s="143">
        <v>18.600000000000001</v>
      </c>
      <c r="F89">
        <v>12.700000000000001</v>
      </c>
      <c r="G89">
        <v>84.125</v>
      </c>
      <c r="H89" s="12">
        <v>73.945875000000001</v>
      </c>
      <c r="J89" s="84" t="s">
        <v>181</v>
      </c>
      <c r="K89" s="20">
        <v>100</v>
      </c>
      <c r="L89">
        <v>0</v>
      </c>
      <c r="M89">
        <v>100</v>
      </c>
      <c r="N89" s="12">
        <v>87.9</v>
      </c>
      <c r="P89" s="64" t="s">
        <v>157</v>
      </c>
      <c r="Q89" s="144">
        <v>7.8</v>
      </c>
      <c r="R89">
        <v>6.8999999999999995</v>
      </c>
      <c r="S89">
        <v>75.357142857142861</v>
      </c>
      <c r="T89" s="12">
        <v>66.238928571428573</v>
      </c>
      <c r="V89" s="62" t="s">
        <v>144</v>
      </c>
      <c r="W89" s="20">
        <v>106</v>
      </c>
      <c r="X89" s="20">
        <v>3421829</v>
      </c>
      <c r="Y89" s="12">
        <v>3.097758537904729</v>
      </c>
      <c r="Z89" s="12">
        <v>3.097758537904729</v>
      </c>
      <c r="AA89" s="12">
        <v>96.152456808392571</v>
      </c>
      <c r="AB89" s="12">
        <v>84.518009534577075</v>
      </c>
    </row>
    <row r="90" spans="1:28" ht="15.75" customHeight="1" x14ac:dyDescent="0.2">
      <c r="A90" s="84" t="s">
        <v>146</v>
      </c>
      <c r="B90" s="12">
        <v>73.213060973596441</v>
      </c>
      <c r="D90" s="84" t="s">
        <v>175</v>
      </c>
      <c r="E90" s="143">
        <v>18.600000000000001</v>
      </c>
      <c r="F90">
        <v>12.700000000000001</v>
      </c>
      <c r="G90">
        <v>84.125</v>
      </c>
      <c r="H90" s="12">
        <v>73.945875000000001</v>
      </c>
      <c r="J90" s="64" t="s">
        <v>184</v>
      </c>
      <c r="K90" s="20">
        <v>100</v>
      </c>
      <c r="L90">
        <v>0</v>
      </c>
      <c r="M90">
        <v>100</v>
      </c>
      <c r="N90" s="12">
        <v>87.9</v>
      </c>
      <c r="P90" s="64" t="s">
        <v>185</v>
      </c>
      <c r="Q90" s="144">
        <v>7.8</v>
      </c>
      <c r="R90">
        <v>6.8999999999999995</v>
      </c>
      <c r="S90">
        <v>75.357142857142861</v>
      </c>
      <c r="T90" s="12">
        <v>66.238928571428573</v>
      </c>
      <c r="V90" s="64" t="s">
        <v>174</v>
      </c>
      <c r="W90" s="20">
        <v>521</v>
      </c>
      <c r="X90" s="20">
        <v>16787941</v>
      </c>
      <c r="Y90" s="12">
        <v>3.1034181023152274</v>
      </c>
      <c r="Z90" s="12">
        <v>3.1034181023152274</v>
      </c>
      <c r="AA90" s="12">
        <v>96.14542739720747</v>
      </c>
      <c r="AB90" s="12">
        <v>84.511830682145373</v>
      </c>
    </row>
    <row r="91" spans="1:28" ht="15.75" customHeight="1" x14ac:dyDescent="0.2">
      <c r="A91" s="62" t="s">
        <v>144</v>
      </c>
      <c r="B91" s="12">
        <v>73.041515776501413</v>
      </c>
      <c r="D91" s="84" t="s">
        <v>181</v>
      </c>
      <c r="E91" s="143">
        <v>18.600000000000001</v>
      </c>
      <c r="F91">
        <v>12.700000000000001</v>
      </c>
      <c r="G91">
        <v>84.125</v>
      </c>
      <c r="H91" s="12">
        <v>73.945875000000001</v>
      </c>
      <c r="J91" s="64" t="s">
        <v>185</v>
      </c>
      <c r="K91" s="20">
        <v>100</v>
      </c>
      <c r="L91">
        <v>0</v>
      </c>
      <c r="M91">
        <v>100</v>
      </c>
      <c r="N91" s="12">
        <v>87.9</v>
      </c>
      <c r="P91" s="62" t="s">
        <v>158</v>
      </c>
      <c r="Q91" s="144">
        <v>7.9</v>
      </c>
      <c r="R91">
        <v>7</v>
      </c>
      <c r="S91">
        <v>75</v>
      </c>
      <c r="T91" s="12">
        <v>65.924999999999997</v>
      </c>
      <c r="V91" s="62" t="s">
        <v>158</v>
      </c>
      <c r="W91" s="20">
        <v>472</v>
      </c>
      <c r="X91" s="20">
        <v>14377018</v>
      </c>
      <c r="Y91" s="12">
        <v>3.283017382325041</v>
      </c>
      <c r="Z91" s="12">
        <v>3.283017382325041</v>
      </c>
      <c r="AA91" s="12">
        <v>95.922357723259694</v>
      </c>
      <c r="AB91" s="12">
        <v>84.315752438745278</v>
      </c>
    </row>
    <row r="92" spans="1:28" ht="15.75" customHeight="1" x14ac:dyDescent="0.2">
      <c r="A92" s="84" t="s">
        <v>152</v>
      </c>
      <c r="B92" s="12">
        <v>72.64908587180507</v>
      </c>
      <c r="D92" s="84" t="s">
        <v>195</v>
      </c>
      <c r="E92" s="143">
        <v>18.600000000000001</v>
      </c>
      <c r="F92">
        <v>12.700000000000001</v>
      </c>
      <c r="G92">
        <v>84.125</v>
      </c>
      <c r="H92" s="12">
        <v>73.945875000000001</v>
      </c>
      <c r="J92" s="64" t="s">
        <v>186</v>
      </c>
      <c r="K92" s="20">
        <v>100</v>
      </c>
      <c r="L92">
        <v>0</v>
      </c>
      <c r="M92">
        <v>100</v>
      </c>
      <c r="N92" s="12">
        <v>87.9</v>
      </c>
      <c r="P92" s="33" t="s">
        <v>162</v>
      </c>
      <c r="Q92" s="59">
        <v>8.1714285714285726</v>
      </c>
      <c r="R92" s="12">
        <v>7.2714285714285722</v>
      </c>
      <c r="S92">
        <v>74.030612244897952</v>
      </c>
      <c r="T92" s="12">
        <v>65.072908163265296</v>
      </c>
      <c r="V92" s="33" t="s">
        <v>162</v>
      </c>
      <c r="W92" s="20">
        <v>442</v>
      </c>
      <c r="X92" s="20">
        <v>13400000</v>
      </c>
      <c r="Y92" s="12">
        <v>3.2985074626865671</v>
      </c>
      <c r="Z92" s="12">
        <v>3.2985074626865671</v>
      </c>
      <c r="AA92" s="12">
        <v>95.903118407960193</v>
      </c>
      <c r="AB92" s="12">
        <v>84.298841080597015</v>
      </c>
    </row>
    <row r="93" spans="1:28" ht="15.75" customHeight="1" x14ac:dyDescent="0.2">
      <c r="A93" s="84" t="s">
        <v>181</v>
      </c>
      <c r="B93" s="12">
        <v>72.629107043199227</v>
      </c>
      <c r="D93" s="64" t="s">
        <v>184</v>
      </c>
      <c r="E93" s="143">
        <v>22.1</v>
      </c>
      <c r="F93">
        <v>16.200000000000003</v>
      </c>
      <c r="G93">
        <v>79.75</v>
      </c>
      <c r="H93" s="12">
        <v>70.100250000000003</v>
      </c>
      <c r="J93" s="65" t="s">
        <v>188</v>
      </c>
      <c r="K93" s="20">
        <v>100</v>
      </c>
      <c r="L93">
        <v>0</v>
      </c>
      <c r="M93">
        <v>100</v>
      </c>
      <c r="N93" s="12">
        <v>87.9</v>
      </c>
      <c r="P93" s="62" t="s">
        <v>118</v>
      </c>
      <c r="Q93" s="144">
        <v>8.1999999999999993</v>
      </c>
      <c r="R93">
        <v>7.2999999999999989</v>
      </c>
      <c r="S93">
        <v>73.928571428571431</v>
      </c>
      <c r="T93" s="12">
        <v>64.983214285714283</v>
      </c>
      <c r="V93" s="62" t="s">
        <v>171</v>
      </c>
      <c r="W93" s="20">
        <v>430</v>
      </c>
      <c r="X93" s="20">
        <v>11503501</v>
      </c>
      <c r="Y93" s="12">
        <v>3.7379924598606982</v>
      </c>
      <c r="Z93" s="12">
        <v>3.7379924598606982</v>
      </c>
      <c r="AA93" s="12">
        <v>95.3572600113162</v>
      </c>
      <c r="AB93" s="12">
        <v>83.819031549946942</v>
      </c>
    </row>
    <row r="94" spans="1:28" ht="15.75" customHeight="1" x14ac:dyDescent="0.2">
      <c r="A94" s="64" t="s">
        <v>167</v>
      </c>
      <c r="B94" s="12">
        <v>71.791560596693131</v>
      </c>
      <c r="D94" s="62" t="s">
        <v>194</v>
      </c>
      <c r="E94" s="143">
        <v>22.5</v>
      </c>
      <c r="F94">
        <v>16.600000000000001</v>
      </c>
      <c r="G94">
        <v>79.25</v>
      </c>
      <c r="H94" s="12">
        <v>69.660750000000007</v>
      </c>
      <c r="J94" s="64" t="s">
        <v>190</v>
      </c>
      <c r="K94" s="20">
        <v>100</v>
      </c>
      <c r="L94">
        <v>0</v>
      </c>
      <c r="M94">
        <v>100</v>
      </c>
      <c r="N94" s="12">
        <v>87.9</v>
      </c>
      <c r="P94" s="62" t="s">
        <v>144</v>
      </c>
      <c r="Q94" s="144">
        <v>9.1999999999999993</v>
      </c>
      <c r="R94">
        <v>8.2999999999999989</v>
      </c>
      <c r="S94">
        <v>70.357142857142861</v>
      </c>
      <c r="T94" s="12">
        <v>61.843928571428577</v>
      </c>
      <c r="V94" s="62" t="s">
        <v>180</v>
      </c>
      <c r="W94" s="20">
        <v>112</v>
      </c>
      <c r="X94" s="20">
        <v>2889305</v>
      </c>
      <c r="Y94" s="12">
        <v>3.8763647313108165</v>
      </c>
      <c r="Z94" s="12">
        <v>3.8763647313108165</v>
      </c>
      <c r="AA94" s="12">
        <v>95.18539597336401</v>
      </c>
      <c r="AB94" s="12">
        <v>83.66796306058697</v>
      </c>
    </row>
    <row r="95" spans="1:28" ht="15.75" customHeight="1" x14ac:dyDescent="0.2">
      <c r="A95" s="84" t="s">
        <v>151</v>
      </c>
      <c r="B95" s="12">
        <v>71.535595893642324</v>
      </c>
      <c r="D95" s="64" t="s">
        <v>167</v>
      </c>
      <c r="E95" s="143">
        <v>22.8</v>
      </c>
      <c r="F95">
        <v>16.899999999999999</v>
      </c>
      <c r="G95">
        <v>78.875</v>
      </c>
      <c r="H95" s="12">
        <v>69.331125</v>
      </c>
      <c r="J95" s="84" t="s">
        <v>191</v>
      </c>
      <c r="K95" s="20">
        <v>100</v>
      </c>
      <c r="L95">
        <v>0</v>
      </c>
      <c r="M95">
        <v>100</v>
      </c>
      <c r="N95" s="12">
        <v>87.9</v>
      </c>
      <c r="P95" s="79" t="s">
        <v>178</v>
      </c>
      <c r="Q95" s="144">
        <v>9.1999999999999993</v>
      </c>
      <c r="R95">
        <v>8.2999999999999989</v>
      </c>
      <c r="S95">
        <v>70.357142857142861</v>
      </c>
      <c r="T95" s="12">
        <v>61.843928571428577</v>
      </c>
      <c r="V95" s="84" t="s">
        <v>175</v>
      </c>
      <c r="W95" s="20">
        <v>328</v>
      </c>
      <c r="X95" s="20">
        <v>8405837</v>
      </c>
      <c r="Y95" s="12">
        <v>3.9020504442329775</v>
      </c>
      <c r="Z95" s="12">
        <v>3.9020504442329775</v>
      </c>
      <c r="AA95" s="12">
        <v>95.153493264141858</v>
      </c>
      <c r="AB95" s="12">
        <v>83.639920579180696</v>
      </c>
    </row>
    <row r="96" spans="1:28" ht="15.75" customHeight="1" x14ac:dyDescent="0.2">
      <c r="A96" s="79" t="s">
        <v>182</v>
      </c>
      <c r="B96" s="12">
        <v>71.396129454675886</v>
      </c>
      <c r="D96" s="79" t="s">
        <v>182</v>
      </c>
      <c r="E96" s="143">
        <v>22.8</v>
      </c>
      <c r="F96">
        <v>16.899999999999999</v>
      </c>
      <c r="G96">
        <v>78.875</v>
      </c>
      <c r="H96" s="12">
        <v>69.331125</v>
      </c>
      <c r="J96" s="84" t="s">
        <v>193</v>
      </c>
      <c r="K96" s="20">
        <v>100</v>
      </c>
      <c r="L96">
        <v>0</v>
      </c>
      <c r="M96">
        <v>100</v>
      </c>
      <c r="N96" s="12">
        <v>87.9</v>
      </c>
      <c r="P96" s="84" t="s">
        <v>170</v>
      </c>
      <c r="Q96" s="144">
        <v>9.8000000000000007</v>
      </c>
      <c r="R96">
        <v>8.9</v>
      </c>
      <c r="S96">
        <v>68.214285714285708</v>
      </c>
      <c r="T96" s="12">
        <v>59.960357142857134</v>
      </c>
      <c r="V96" s="64" t="s">
        <v>142</v>
      </c>
      <c r="W96" s="20" t="s">
        <v>261</v>
      </c>
      <c r="X96" s="20">
        <v>8280925</v>
      </c>
      <c r="Y96" s="74">
        <v>1.925930144046357</v>
      </c>
      <c r="Z96" s="12">
        <v>1.925930144046357</v>
      </c>
      <c r="AA96" s="12">
        <v>97.607915748575692</v>
      </c>
      <c r="AB96" s="145">
        <v>83.473688815343991</v>
      </c>
    </row>
    <row r="97" spans="1:28" ht="15.75" customHeight="1" x14ac:dyDescent="0.2">
      <c r="A97" s="84" t="s">
        <v>195</v>
      </c>
      <c r="B97" s="12">
        <v>71.271969800188032</v>
      </c>
      <c r="D97" s="62" t="s">
        <v>158</v>
      </c>
      <c r="E97" s="143">
        <v>23.5</v>
      </c>
      <c r="F97">
        <v>17.600000000000001</v>
      </c>
      <c r="G97">
        <v>78</v>
      </c>
      <c r="H97" s="12">
        <v>68.561999999999998</v>
      </c>
      <c r="J97" s="84" t="s">
        <v>195</v>
      </c>
      <c r="K97" s="20">
        <v>100</v>
      </c>
      <c r="L97">
        <v>0</v>
      </c>
      <c r="M97">
        <v>100</v>
      </c>
      <c r="N97" s="12">
        <v>87.9</v>
      </c>
      <c r="P97" s="84" t="s">
        <v>191</v>
      </c>
      <c r="Q97" s="144">
        <v>9.8000000000000007</v>
      </c>
      <c r="R97">
        <v>8.9</v>
      </c>
      <c r="S97">
        <v>68.214285714285708</v>
      </c>
      <c r="T97" s="12">
        <v>59.960357142857134</v>
      </c>
      <c r="V97" s="64" t="s">
        <v>159</v>
      </c>
      <c r="W97" s="95"/>
      <c r="X97" s="20">
        <v>11374022</v>
      </c>
      <c r="Y97" s="12">
        <v>0</v>
      </c>
      <c r="Z97" s="12">
        <v>0</v>
      </c>
      <c r="AA97" s="12">
        <v>100</v>
      </c>
      <c r="AB97" s="91">
        <v>83.473688815343991</v>
      </c>
    </row>
    <row r="98" spans="1:28" ht="15.75" customHeight="1" x14ac:dyDescent="0.2">
      <c r="A98" s="84" t="s">
        <v>169</v>
      </c>
      <c r="B98" s="12">
        <v>71.1122486945616</v>
      </c>
      <c r="D98" s="79" t="s">
        <v>147</v>
      </c>
      <c r="E98" s="143">
        <v>26.4</v>
      </c>
      <c r="F98">
        <v>20.5</v>
      </c>
      <c r="G98">
        <v>74.375</v>
      </c>
      <c r="H98" s="12">
        <v>65.375624999999999</v>
      </c>
      <c r="J98" s="79" t="s">
        <v>168</v>
      </c>
      <c r="K98" s="20">
        <v>93</v>
      </c>
      <c r="L98">
        <v>7</v>
      </c>
      <c r="M98">
        <v>93</v>
      </c>
      <c r="N98" s="12">
        <v>81.747</v>
      </c>
      <c r="P98" s="84" t="s">
        <v>193</v>
      </c>
      <c r="Q98" s="144">
        <v>9.8000000000000007</v>
      </c>
      <c r="R98">
        <v>8.9</v>
      </c>
      <c r="S98">
        <v>68.214285714285708</v>
      </c>
      <c r="T98" s="12">
        <v>59.960357142857134</v>
      </c>
      <c r="V98" s="64" t="s">
        <v>167</v>
      </c>
      <c r="W98" s="95"/>
      <c r="X98" s="20">
        <v>11855975</v>
      </c>
      <c r="Y98" s="12">
        <v>0</v>
      </c>
      <c r="Z98" s="12">
        <v>0</v>
      </c>
      <c r="AA98" s="12">
        <v>100</v>
      </c>
      <c r="AB98" s="145">
        <v>83.473688815343991</v>
      </c>
    </row>
    <row r="99" spans="1:28" ht="15.75" customHeight="1" x14ac:dyDescent="0.2">
      <c r="A99" s="65" t="s">
        <v>148</v>
      </c>
      <c r="B99" s="12">
        <v>70.097633473297336</v>
      </c>
      <c r="D99" s="79" t="s">
        <v>168</v>
      </c>
      <c r="E99" s="143">
        <v>26.7</v>
      </c>
      <c r="F99">
        <v>20.799999999999997</v>
      </c>
      <c r="G99">
        <v>74</v>
      </c>
      <c r="H99" s="12">
        <v>65.046000000000006</v>
      </c>
      <c r="J99" s="79" t="s">
        <v>179</v>
      </c>
      <c r="K99" s="20">
        <v>93</v>
      </c>
      <c r="L99">
        <v>7</v>
      </c>
      <c r="M99">
        <v>93</v>
      </c>
      <c r="N99" s="12">
        <v>81.747</v>
      </c>
      <c r="P99" s="79" t="s">
        <v>147</v>
      </c>
      <c r="Q99" s="144">
        <v>10.3</v>
      </c>
      <c r="R99">
        <v>9.4</v>
      </c>
      <c r="S99">
        <v>66.428571428571416</v>
      </c>
      <c r="T99" s="12">
        <v>58.390714285714274</v>
      </c>
      <c r="V99" s="64" t="s">
        <v>186</v>
      </c>
      <c r="W99" s="37">
        <v>25.438800000000001</v>
      </c>
      <c r="X99" s="20">
        <v>5312400</v>
      </c>
      <c r="Y99" s="12">
        <v>1.3693662719576969</v>
      </c>
      <c r="Z99" s="12">
        <v>1.3693662719576969</v>
      </c>
      <c r="AA99" s="12">
        <v>98.29919091109943</v>
      </c>
      <c r="AB99" s="74">
        <v>83.473688815343991</v>
      </c>
    </row>
    <row r="100" spans="1:28" ht="15.75" customHeight="1" x14ac:dyDescent="0.2">
      <c r="A100" s="64" t="s">
        <v>159</v>
      </c>
      <c r="B100" s="12">
        <v>66.603890953835986</v>
      </c>
      <c r="D100" s="79" t="s">
        <v>163</v>
      </c>
      <c r="E100" s="143">
        <v>29.7</v>
      </c>
      <c r="F100">
        <v>23.799999999999997</v>
      </c>
      <c r="G100">
        <v>70.25</v>
      </c>
      <c r="H100" s="12">
        <v>61.749749999999999</v>
      </c>
      <c r="J100" s="79" t="s">
        <v>182</v>
      </c>
      <c r="K100" s="20">
        <v>93</v>
      </c>
      <c r="L100">
        <v>7</v>
      </c>
      <c r="M100">
        <v>93</v>
      </c>
      <c r="N100" s="12">
        <v>81.747</v>
      </c>
      <c r="P100" s="102" t="s">
        <v>243</v>
      </c>
      <c r="Q100" s="130">
        <v>10.6</v>
      </c>
      <c r="R100">
        <v>9.6999999999999993</v>
      </c>
      <c r="S100">
        <v>65.357142857142861</v>
      </c>
      <c r="T100" s="12">
        <v>57.448928571428574</v>
      </c>
      <c r="V100" s="79" t="s">
        <v>163</v>
      </c>
      <c r="W100" s="20">
        <v>415</v>
      </c>
      <c r="X100" s="20">
        <v>9752000</v>
      </c>
      <c r="Y100" s="12">
        <v>4.2555373256767846</v>
      </c>
      <c r="Z100" s="12">
        <v>4.2555373256767846</v>
      </c>
      <c r="AA100" s="12">
        <v>94.714448055362737</v>
      </c>
      <c r="AB100" s="12">
        <v>83.253999840663852</v>
      </c>
    </row>
    <row r="101" spans="1:28" ht="15.75" customHeight="1" x14ac:dyDescent="0.2">
      <c r="A101" s="53" t="s">
        <v>18</v>
      </c>
      <c r="B101" s="12">
        <v>65.882238711212764</v>
      </c>
      <c r="D101" s="64" t="s">
        <v>157</v>
      </c>
      <c r="E101" s="143">
        <v>30.5</v>
      </c>
      <c r="F101">
        <v>24.6</v>
      </c>
      <c r="G101">
        <v>69.25</v>
      </c>
      <c r="H101" s="12">
        <v>60.870750000000001</v>
      </c>
      <c r="J101" s="79" t="s">
        <v>183</v>
      </c>
      <c r="K101" s="20">
        <v>93</v>
      </c>
      <c r="L101">
        <v>7</v>
      </c>
      <c r="M101">
        <v>93</v>
      </c>
      <c r="N101" s="12">
        <v>81.747</v>
      </c>
      <c r="P101" s="84" t="s">
        <v>146</v>
      </c>
      <c r="Q101" s="144">
        <v>12.1</v>
      </c>
      <c r="R101">
        <v>11.2</v>
      </c>
      <c r="S101">
        <v>60</v>
      </c>
      <c r="T101" s="12">
        <v>52.74</v>
      </c>
      <c r="V101" s="79" t="s">
        <v>182</v>
      </c>
      <c r="W101" s="20">
        <v>343</v>
      </c>
      <c r="X101" s="20">
        <v>6434576</v>
      </c>
      <c r="Y101" s="12">
        <v>5.3305765601338768</v>
      </c>
      <c r="Z101" s="12">
        <v>5.3305765601338768</v>
      </c>
      <c r="AA101" s="12">
        <v>93.379205221993303</v>
      </c>
      <c r="AB101" s="12">
        <v>82.080321390132113</v>
      </c>
    </row>
    <row r="102" spans="1:28" ht="15.75" customHeight="1" x14ac:dyDescent="0.2">
      <c r="A102" s="79" t="s">
        <v>183</v>
      </c>
      <c r="B102" s="12">
        <v>65.840458019669143</v>
      </c>
      <c r="D102" s="64" t="s">
        <v>185</v>
      </c>
      <c r="E102" s="143">
        <v>30.5</v>
      </c>
      <c r="F102">
        <v>24.6</v>
      </c>
      <c r="G102">
        <v>69.25</v>
      </c>
      <c r="H102" s="12">
        <v>60.870750000000001</v>
      </c>
      <c r="J102" s="79" t="s">
        <v>149</v>
      </c>
      <c r="K102" s="20">
        <v>87</v>
      </c>
      <c r="L102">
        <v>13</v>
      </c>
      <c r="M102">
        <v>87</v>
      </c>
      <c r="N102" s="12">
        <v>76.472999999999999</v>
      </c>
      <c r="P102" s="84" t="s">
        <v>151</v>
      </c>
      <c r="Q102" s="144">
        <v>12.1</v>
      </c>
      <c r="R102">
        <v>11.2</v>
      </c>
      <c r="S102">
        <v>60</v>
      </c>
      <c r="T102" s="12">
        <v>52.74</v>
      </c>
      <c r="V102" s="79" t="s">
        <v>178</v>
      </c>
      <c r="W102" s="20">
        <v>155</v>
      </c>
      <c r="X102" s="20">
        <v>2670000</v>
      </c>
      <c r="Y102" s="12">
        <v>5.8052434456928843</v>
      </c>
      <c r="Z102" s="12">
        <v>5.8052434456928843</v>
      </c>
      <c r="AA102" s="12">
        <v>92.789649476615764</v>
      </c>
      <c r="AB102" s="12">
        <v>81.562101889945254</v>
      </c>
    </row>
    <row r="103" spans="1:28" ht="15.75" customHeight="1" x14ac:dyDescent="0.2">
      <c r="A103" s="79" t="s">
        <v>145</v>
      </c>
      <c r="B103" s="12">
        <v>65.095448349932965</v>
      </c>
      <c r="D103" s="65" t="s">
        <v>143</v>
      </c>
      <c r="E103" s="143">
        <v>31.2</v>
      </c>
      <c r="F103">
        <v>25.299999999999997</v>
      </c>
      <c r="G103">
        <v>68.375</v>
      </c>
      <c r="H103" s="12">
        <v>60.101624999999999</v>
      </c>
      <c r="J103" s="102" t="s">
        <v>243</v>
      </c>
      <c r="K103" s="20">
        <v>87</v>
      </c>
      <c r="L103">
        <v>13</v>
      </c>
      <c r="M103">
        <v>87</v>
      </c>
      <c r="N103" s="12">
        <v>76.472999999999999</v>
      </c>
      <c r="P103" s="84" t="s">
        <v>152</v>
      </c>
      <c r="Q103" s="144">
        <v>12.1</v>
      </c>
      <c r="R103">
        <v>11.2</v>
      </c>
      <c r="S103">
        <v>60</v>
      </c>
      <c r="T103" s="12">
        <v>52.74</v>
      </c>
      <c r="V103" s="79" t="s">
        <v>147</v>
      </c>
      <c r="W103" s="20">
        <v>176</v>
      </c>
      <c r="X103" s="20">
        <v>2890151</v>
      </c>
      <c r="Y103" s="12">
        <v>6.0896472191245365</v>
      </c>
      <c r="Z103" s="12">
        <v>6.0896472191245365</v>
      </c>
      <c r="AA103" s="12">
        <v>92.436408322166542</v>
      </c>
      <c r="AB103" s="12">
        <v>81.251602915184392</v>
      </c>
    </row>
    <row r="104" spans="1:28" ht="15.75" customHeight="1" x14ac:dyDescent="0.2">
      <c r="A104" s="79" t="s">
        <v>179</v>
      </c>
      <c r="B104" s="12">
        <v>64.602596010521594</v>
      </c>
      <c r="D104" s="65" t="s">
        <v>148</v>
      </c>
      <c r="E104" s="143">
        <v>31.6</v>
      </c>
      <c r="F104">
        <v>25.700000000000003</v>
      </c>
      <c r="G104">
        <v>67.875</v>
      </c>
      <c r="H104" s="12">
        <v>59.662125000000003</v>
      </c>
      <c r="J104" s="65" t="s">
        <v>148</v>
      </c>
      <c r="K104" s="20">
        <v>80</v>
      </c>
      <c r="L104">
        <v>20</v>
      </c>
      <c r="M104">
        <v>80</v>
      </c>
      <c r="N104" s="12">
        <v>70.319999999999993</v>
      </c>
      <c r="P104" s="84" t="s">
        <v>154</v>
      </c>
      <c r="Q104" s="144">
        <v>12.1</v>
      </c>
      <c r="R104">
        <v>11.2</v>
      </c>
      <c r="S104">
        <v>60</v>
      </c>
      <c r="T104" s="12">
        <v>52.74</v>
      </c>
      <c r="V104" s="84" t="s">
        <v>165</v>
      </c>
      <c r="W104" s="20">
        <v>255</v>
      </c>
      <c r="X104" s="20">
        <v>3884307</v>
      </c>
      <c r="Y104" s="12">
        <v>6.5648775959263785</v>
      </c>
      <c r="Z104" s="12">
        <v>6.5648775959263785</v>
      </c>
      <c r="AA104" s="12">
        <v>91.846152697547808</v>
      </c>
      <c r="AB104" s="12">
        <v>80.732768221144525</v>
      </c>
    </row>
    <row r="105" spans="1:28" ht="15.75" customHeight="1" x14ac:dyDescent="0.2">
      <c r="A105" s="62" t="s">
        <v>194</v>
      </c>
      <c r="B105" s="12">
        <v>64.452121418761067</v>
      </c>
      <c r="D105" s="62" t="s">
        <v>171</v>
      </c>
      <c r="E105" s="143">
        <v>33.200000000000003</v>
      </c>
      <c r="F105">
        <v>27.300000000000004</v>
      </c>
      <c r="G105">
        <v>65.875</v>
      </c>
      <c r="H105" s="12">
        <v>57.904125000000001</v>
      </c>
      <c r="J105" s="53" t="s">
        <v>156</v>
      </c>
      <c r="K105" s="20">
        <v>80</v>
      </c>
      <c r="L105">
        <v>20</v>
      </c>
      <c r="M105">
        <v>80</v>
      </c>
      <c r="N105" s="12">
        <v>70.319999999999993</v>
      </c>
      <c r="P105" s="84" t="s">
        <v>165</v>
      </c>
      <c r="Q105" s="144">
        <v>12.1</v>
      </c>
      <c r="R105">
        <v>11.2</v>
      </c>
      <c r="S105">
        <v>60</v>
      </c>
      <c r="T105" s="12">
        <v>52.74</v>
      </c>
      <c r="V105" s="84" t="s">
        <v>146</v>
      </c>
      <c r="W105" s="20">
        <v>57</v>
      </c>
      <c r="X105" s="20">
        <v>645966</v>
      </c>
      <c r="Y105" s="12">
        <v>8.8239938324927305</v>
      </c>
      <c r="Z105" s="12">
        <v>8.8239938324927305</v>
      </c>
      <c r="AA105" s="12">
        <v>89.040237650040638</v>
      </c>
      <c r="AB105" s="12">
        <v>78.266368894385721</v>
      </c>
    </row>
    <row r="106" spans="1:28" ht="15.75" customHeight="1" x14ac:dyDescent="0.2">
      <c r="A106" s="79" t="s">
        <v>147</v>
      </c>
      <c r="B106" s="12">
        <v>64.43948555022466</v>
      </c>
      <c r="D106" s="64" t="s">
        <v>159</v>
      </c>
      <c r="E106" s="143">
        <v>34.4</v>
      </c>
      <c r="F106">
        <v>28.5</v>
      </c>
      <c r="G106">
        <v>64.375</v>
      </c>
      <c r="H106" s="12">
        <v>56.585625</v>
      </c>
      <c r="J106" s="53" t="s">
        <v>160</v>
      </c>
      <c r="K106" s="20">
        <v>80</v>
      </c>
      <c r="L106">
        <v>20</v>
      </c>
      <c r="M106">
        <v>80</v>
      </c>
      <c r="N106" s="12">
        <v>70.319999999999993</v>
      </c>
      <c r="P106" s="84" t="s">
        <v>169</v>
      </c>
      <c r="Q106" s="144">
        <v>12.1</v>
      </c>
      <c r="R106">
        <v>11.2</v>
      </c>
      <c r="S106">
        <v>60</v>
      </c>
      <c r="T106" s="12">
        <v>52.74</v>
      </c>
      <c r="V106" s="65" t="s">
        <v>155</v>
      </c>
      <c r="W106" s="20">
        <v>235</v>
      </c>
      <c r="X106" s="20">
        <v>2213845</v>
      </c>
      <c r="Y106" s="12">
        <v>10.615015956401646</v>
      </c>
      <c r="Z106" s="12">
        <v>10.615015956401646</v>
      </c>
      <c r="AA106" s="12">
        <v>86.815714694315048</v>
      </c>
      <c r="AB106" s="12">
        <v>76.311013216302925</v>
      </c>
    </row>
    <row r="107" spans="1:28" ht="15.75" customHeight="1" x14ac:dyDescent="0.2">
      <c r="A107" s="84" t="s">
        <v>154</v>
      </c>
      <c r="B107" s="12">
        <v>62.42437369378883</v>
      </c>
      <c r="D107" s="53" t="s">
        <v>150</v>
      </c>
      <c r="E107" s="143">
        <v>34.6</v>
      </c>
      <c r="F107">
        <v>28.700000000000003</v>
      </c>
      <c r="G107">
        <v>64.125</v>
      </c>
      <c r="H107" s="12">
        <v>56.365875000000003</v>
      </c>
      <c r="J107" s="79" t="s">
        <v>163</v>
      </c>
      <c r="K107" s="20">
        <v>79.875</v>
      </c>
      <c r="L107">
        <v>20.125</v>
      </c>
      <c r="M107">
        <v>79.875</v>
      </c>
      <c r="N107" s="12">
        <v>70.210125000000005</v>
      </c>
      <c r="P107" s="84" t="s">
        <v>175</v>
      </c>
      <c r="Q107" s="144">
        <v>12.1</v>
      </c>
      <c r="R107">
        <v>11.2</v>
      </c>
      <c r="S107">
        <v>60</v>
      </c>
      <c r="T107" s="12">
        <v>52.74</v>
      </c>
      <c r="V107" s="84" t="s">
        <v>152</v>
      </c>
      <c r="W107" s="20">
        <v>137</v>
      </c>
      <c r="X107" s="20">
        <v>1258000</v>
      </c>
      <c r="Y107" s="12">
        <v>10.890302066772655</v>
      </c>
      <c r="Z107" s="12">
        <v>10.890302066772655</v>
      </c>
      <c r="AA107" s="12">
        <v>86.473798051445115</v>
      </c>
      <c r="AB107" s="12">
        <v>76.010468487220251</v>
      </c>
    </row>
    <row r="108" spans="1:28" ht="15.75" customHeight="1" x14ac:dyDescent="0.2">
      <c r="A108" s="65" t="s">
        <v>188</v>
      </c>
      <c r="B108" s="12">
        <v>62.059599522598873</v>
      </c>
      <c r="D108" s="79" t="s">
        <v>145</v>
      </c>
      <c r="E108" s="143">
        <v>35.799999999999997</v>
      </c>
      <c r="F108">
        <v>29.9</v>
      </c>
      <c r="G108">
        <v>62.625</v>
      </c>
      <c r="H108" s="12">
        <v>55.047375000000002</v>
      </c>
      <c r="J108" s="65" t="s">
        <v>143</v>
      </c>
      <c r="K108" s="20">
        <v>73</v>
      </c>
      <c r="L108">
        <v>27</v>
      </c>
      <c r="M108">
        <v>73</v>
      </c>
      <c r="N108" s="12">
        <v>64.167000000000002</v>
      </c>
      <c r="P108" s="84" t="s">
        <v>181</v>
      </c>
      <c r="Q108" s="144">
        <v>12.1</v>
      </c>
      <c r="R108">
        <v>11.2</v>
      </c>
      <c r="S108">
        <v>60</v>
      </c>
      <c r="T108" s="12">
        <v>52.74</v>
      </c>
      <c r="V108" s="84" t="s">
        <v>181</v>
      </c>
      <c r="W108" s="20">
        <v>138</v>
      </c>
      <c r="X108" s="20">
        <v>1258722</v>
      </c>
      <c r="Y108" s="12">
        <v>10.96350107489978</v>
      </c>
      <c r="Z108" s="12">
        <v>10.96350107489978</v>
      </c>
      <c r="AA108" s="12">
        <v>86.382881880314983</v>
      </c>
      <c r="AB108" s="12">
        <v>75.930553172796877</v>
      </c>
    </row>
    <row r="109" spans="1:28" ht="15.75" customHeight="1" x14ac:dyDescent="0.2">
      <c r="A109" s="64" t="s">
        <v>172</v>
      </c>
      <c r="B109" s="12">
        <v>61.915898394876905</v>
      </c>
      <c r="D109" s="53" t="s">
        <v>153</v>
      </c>
      <c r="E109" s="143">
        <v>40.799999999999997</v>
      </c>
      <c r="F109">
        <v>34.9</v>
      </c>
      <c r="G109">
        <v>56.375</v>
      </c>
      <c r="H109" s="12">
        <v>49.553624999999997</v>
      </c>
      <c r="J109" s="62" t="s">
        <v>171</v>
      </c>
      <c r="K109" s="20">
        <v>73</v>
      </c>
      <c r="L109">
        <v>27</v>
      </c>
      <c r="M109">
        <v>73</v>
      </c>
      <c r="N109" s="12">
        <v>64.167000000000002</v>
      </c>
      <c r="P109" s="84" t="s">
        <v>195</v>
      </c>
      <c r="Q109" s="144">
        <v>12.1</v>
      </c>
      <c r="R109">
        <v>11.2</v>
      </c>
      <c r="S109">
        <v>60</v>
      </c>
      <c r="T109" s="12">
        <v>52.74</v>
      </c>
      <c r="V109" s="79" t="s">
        <v>168</v>
      </c>
      <c r="W109" s="20">
        <v>1108</v>
      </c>
      <c r="X109" s="20">
        <v>8851080</v>
      </c>
      <c r="Y109" s="12">
        <v>12.51824636089607</v>
      </c>
      <c r="Z109" s="12">
        <v>12.51824636089607</v>
      </c>
      <c r="AA109" s="12">
        <v>84.451824450685606</v>
      </c>
      <c r="AB109" s="12">
        <v>74.233153692152655</v>
      </c>
    </row>
    <row r="110" spans="1:28" ht="15.75" customHeight="1" x14ac:dyDescent="0.2">
      <c r="A110" s="62" t="s">
        <v>166</v>
      </c>
      <c r="B110" s="12">
        <v>61.739253783513426</v>
      </c>
      <c r="D110" s="71" t="s">
        <v>244</v>
      </c>
      <c r="E110" s="143">
        <v>40.799999999999997</v>
      </c>
      <c r="F110">
        <v>34.9</v>
      </c>
      <c r="G110">
        <v>56.375</v>
      </c>
      <c r="H110" s="12">
        <v>49.553624999999997</v>
      </c>
      <c r="J110" s="53" t="s">
        <v>173</v>
      </c>
      <c r="K110" s="20">
        <v>73</v>
      </c>
      <c r="L110">
        <v>27</v>
      </c>
      <c r="M110">
        <v>73</v>
      </c>
      <c r="N110" s="12">
        <v>64.167000000000002</v>
      </c>
      <c r="P110" s="79" t="s">
        <v>182</v>
      </c>
      <c r="Q110" s="144">
        <v>12.2</v>
      </c>
      <c r="R110">
        <v>11.299999999999999</v>
      </c>
      <c r="S110">
        <v>59.642857142857146</v>
      </c>
      <c r="T110" s="12">
        <v>52.426071428571433</v>
      </c>
      <c r="V110" s="71" t="s">
        <v>244</v>
      </c>
      <c r="W110" s="20">
        <v>3200</v>
      </c>
      <c r="X110" s="20">
        <v>23500000</v>
      </c>
      <c r="Y110" s="12">
        <v>13.617021276595747</v>
      </c>
      <c r="Z110" s="12">
        <v>13.617021276595747</v>
      </c>
      <c r="AA110" s="12">
        <v>83.087100927441355</v>
      </c>
      <c r="AB110" s="12">
        <v>73.033561715220955</v>
      </c>
    </row>
    <row r="111" spans="1:28" ht="15.75" customHeight="1" x14ac:dyDescent="0.2">
      <c r="A111" s="64" t="s">
        <v>174</v>
      </c>
      <c r="B111" s="12">
        <v>61.558033563393494</v>
      </c>
      <c r="D111" s="53" t="s">
        <v>18</v>
      </c>
      <c r="E111" s="143">
        <v>40.9</v>
      </c>
      <c r="F111">
        <v>35</v>
      </c>
      <c r="G111">
        <v>56.25</v>
      </c>
      <c r="H111" s="12">
        <v>49.443750000000001</v>
      </c>
      <c r="J111" s="65" t="s">
        <v>189</v>
      </c>
      <c r="K111" s="20">
        <v>73</v>
      </c>
      <c r="L111">
        <v>27</v>
      </c>
      <c r="M111">
        <v>73</v>
      </c>
      <c r="N111" s="12">
        <v>64.167000000000002</v>
      </c>
      <c r="P111" s="62" t="s">
        <v>177</v>
      </c>
      <c r="Q111" s="144">
        <v>12.3</v>
      </c>
      <c r="R111">
        <v>11.4</v>
      </c>
      <c r="S111">
        <v>59.285714285714285</v>
      </c>
      <c r="T111" s="12">
        <v>52.112142857142857</v>
      </c>
      <c r="V111" s="79" t="s">
        <v>145</v>
      </c>
      <c r="W111" s="20">
        <v>1085</v>
      </c>
      <c r="X111" s="20">
        <v>7776845</v>
      </c>
      <c r="Y111" s="12">
        <v>13.951673204236421</v>
      </c>
      <c r="Z111" s="12">
        <v>13.951673204236421</v>
      </c>
      <c r="AA111" s="12">
        <v>82.671449504001785</v>
      </c>
      <c r="AB111" s="12">
        <v>72.66820411401757</v>
      </c>
    </row>
    <row r="112" spans="1:28" ht="15.75" customHeight="1" x14ac:dyDescent="0.2">
      <c r="A112" s="64" t="s">
        <v>184</v>
      </c>
      <c r="B112" s="12">
        <v>60.992195988215343</v>
      </c>
      <c r="D112" s="64" t="s">
        <v>172</v>
      </c>
      <c r="E112" s="143">
        <v>41</v>
      </c>
      <c r="F112">
        <v>35.1</v>
      </c>
      <c r="G112">
        <v>56.125</v>
      </c>
      <c r="H112" s="12">
        <v>49.333874999999999</v>
      </c>
      <c r="J112" s="62" t="s">
        <v>194</v>
      </c>
      <c r="K112" s="20">
        <v>73</v>
      </c>
      <c r="L112">
        <v>27</v>
      </c>
      <c r="M112">
        <v>73</v>
      </c>
      <c r="N112" s="12">
        <v>64.167000000000002</v>
      </c>
      <c r="P112" s="53" t="s">
        <v>173</v>
      </c>
      <c r="Q112" s="144">
        <v>16.2</v>
      </c>
      <c r="R112">
        <v>15.299999999999999</v>
      </c>
      <c r="S112">
        <v>45.357142857142861</v>
      </c>
      <c r="T112" s="12">
        <v>39.868928571428576</v>
      </c>
      <c r="V112" s="79" t="s">
        <v>183</v>
      </c>
      <c r="W112" s="20">
        <v>1689</v>
      </c>
      <c r="X112" s="20">
        <v>11895893</v>
      </c>
      <c r="Y112" s="12">
        <v>14.19817747183839</v>
      </c>
      <c r="Z112" s="12">
        <v>14.19817747183839</v>
      </c>
      <c r="AA112" s="12">
        <v>82.365281090644544</v>
      </c>
      <c r="AB112" s="12">
        <v>72.399082078676557</v>
      </c>
    </row>
    <row r="113" spans="1:28" ht="15.75" customHeight="1" x14ac:dyDescent="0.2">
      <c r="A113" s="33" t="s">
        <v>162</v>
      </c>
      <c r="B113" s="12">
        <v>60.526562310965573</v>
      </c>
      <c r="D113" s="64" t="s">
        <v>174</v>
      </c>
      <c r="E113" s="143">
        <v>41</v>
      </c>
      <c r="F113">
        <v>35.1</v>
      </c>
      <c r="G113">
        <v>56.125</v>
      </c>
      <c r="H113" s="12">
        <v>49.333874999999999</v>
      </c>
      <c r="J113" s="62" t="s">
        <v>144</v>
      </c>
      <c r="K113" s="20">
        <v>68.25</v>
      </c>
      <c r="L113">
        <v>31.75</v>
      </c>
      <c r="M113">
        <v>68.25</v>
      </c>
      <c r="N113" s="12">
        <v>59.991750000000003</v>
      </c>
      <c r="P113" s="62" t="s">
        <v>194</v>
      </c>
      <c r="Q113" s="144">
        <v>16.600000000000001</v>
      </c>
      <c r="R113">
        <v>15.700000000000001</v>
      </c>
      <c r="S113">
        <v>43.928571428571423</v>
      </c>
      <c r="T113" s="12">
        <v>38.613214285714278</v>
      </c>
      <c r="V113" s="84" t="s">
        <v>151</v>
      </c>
      <c r="W113" s="20">
        <v>407</v>
      </c>
      <c r="X113" s="20">
        <v>2718782</v>
      </c>
      <c r="Y113" s="12">
        <v>14.96993874462903</v>
      </c>
      <c r="Z113" s="12">
        <v>14.96993874462903</v>
      </c>
      <c r="AA113" s="12">
        <v>81.406721927837623</v>
      </c>
      <c r="AB113" s="12">
        <v>71.556508574569264</v>
      </c>
    </row>
    <row r="114" spans="1:28" ht="15.75" customHeight="1" x14ac:dyDescent="0.2">
      <c r="A114" s="53" t="s">
        <v>156</v>
      </c>
      <c r="B114" s="12">
        <v>60.128447864156534</v>
      </c>
      <c r="D114" s="53" t="s">
        <v>156</v>
      </c>
      <c r="E114" s="143">
        <v>47.7</v>
      </c>
      <c r="F114">
        <v>41.800000000000004</v>
      </c>
      <c r="G114">
        <v>47.749999999999993</v>
      </c>
      <c r="H114" s="12">
        <v>41.972249999999995</v>
      </c>
      <c r="J114" s="79" t="s">
        <v>145</v>
      </c>
      <c r="K114" s="20">
        <v>67</v>
      </c>
      <c r="L114">
        <v>33</v>
      </c>
      <c r="M114">
        <v>67</v>
      </c>
      <c r="N114" s="12">
        <v>58.893000000000001</v>
      </c>
      <c r="P114" s="64" t="s">
        <v>142</v>
      </c>
      <c r="Q114" s="144">
        <v>16.650000000000002</v>
      </c>
      <c r="R114">
        <v>15.750000000000002</v>
      </c>
      <c r="S114">
        <v>43.749999999999993</v>
      </c>
      <c r="T114" s="12">
        <v>38.456249999999997</v>
      </c>
      <c r="V114" s="84" t="s">
        <v>195</v>
      </c>
      <c r="W114" s="20">
        <v>105</v>
      </c>
      <c r="X114" s="20">
        <v>658893</v>
      </c>
      <c r="Y114" s="12">
        <v>15.935819624734211</v>
      </c>
      <c r="Z114" s="12">
        <v>15.935819624734211</v>
      </c>
      <c r="AA114" s="12">
        <v>80.20705824886474</v>
      </c>
      <c r="AB114" s="12">
        <v>70.502004200752111</v>
      </c>
    </row>
    <row r="115" spans="1:28" ht="15.75" customHeight="1" x14ac:dyDescent="0.2">
      <c r="A115" s="62" t="s">
        <v>171</v>
      </c>
      <c r="B115" s="12">
        <v>58.849860566058162</v>
      </c>
      <c r="D115" s="53" t="s">
        <v>160</v>
      </c>
      <c r="E115" s="143">
        <v>47.7</v>
      </c>
      <c r="F115">
        <v>41.800000000000004</v>
      </c>
      <c r="G115">
        <v>47.749999999999993</v>
      </c>
      <c r="H115" s="12">
        <v>41.972249999999995</v>
      </c>
      <c r="J115" s="33" t="s">
        <v>162</v>
      </c>
      <c r="K115" s="20">
        <v>67</v>
      </c>
      <c r="L115">
        <v>33</v>
      </c>
      <c r="M115">
        <v>67</v>
      </c>
      <c r="N115" s="12">
        <v>58.893000000000001</v>
      </c>
      <c r="P115" s="64" t="s">
        <v>159</v>
      </c>
      <c r="Q115" s="144">
        <v>16.650000000000002</v>
      </c>
      <c r="R115">
        <v>15.750000000000002</v>
      </c>
      <c r="S115">
        <v>43.749999999999993</v>
      </c>
      <c r="T115" s="12">
        <v>38.456249999999997</v>
      </c>
      <c r="V115" s="84" t="s">
        <v>169</v>
      </c>
      <c r="W115" s="20">
        <v>69</v>
      </c>
      <c r="X115" s="20">
        <v>417650</v>
      </c>
      <c r="Y115" s="12">
        <v>16.52101041541961</v>
      </c>
      <c r="Z115" s="12">
        <v>16.52101041541961</v>
      </c>
      <c r="AA115" s="12">
        <v>79.480227279006158</v>
      </c>
      <c r="AB115" s="12">
        <v>69.863119778246414</v>
      </c>
    </row>
    <row r="116" spans="1:28" ht="15.75" customHeight="1" x14ac:dyDescent="0.2">
      <c r="A116" s="64" t="s">
        <v>142</v>
      </c>
      <c r="B116" s="12">
        <v>56.742609703836003</v>
      </c>
      <c r="D116" s="53" t="s">
        <v>173</v>
      </c>
      <c r="E116" s="143">
        <v>52.3</v>
      </c>
      <c r="F116">
        <v>46.4</v>
      </c>
      <c r="G116">
        <v>42</v>
      </c>
      <c r="H116" s="12">
        <v>36.917999999999999</v>
      </c>
      <c r="J116" s="79" t="s">
        <v>147</v>
      </c>
      <c r="K116" s="20">
        <v>60</v>
      </c>
      <c r="L116">
        <v>40</v>
      </c>
      <c r="M116">
        <v>60</v>
      </c>
      <c r="N116" s="12">
        <v>52.74</v>
      </c>
      <c r="P116" s="71" t="s">
        <v>244</v>
      </c>
      <c r="Q116" s="26">
        <v>16.650000000000002</v>
      </c>
      <c r="R116">
        <v>15.750000000000002</v>
      </c>
      <c r="S116">
        <v>43.749999999999993</v>
      </c>
      <c r="T116" s="12">
        <v>38.456249999999997</v>
      </c>
      <c r="V116" s="79" t="s">
        <v>179</v>
      </c>
      <c r="W116" s="20">
        <v>1209</v>
      </c>
      <c r="X116" s="20">
        <v>6453682</v>
      </c>
      <c r="Y116" s="12">
        <v>18.733491981786521</v>
      </c>
      <c r="Z116" s="12">
        <v>18.733491981786521</v>
      </c>
      <c r="AA116" s="12">
        <v>76.732234405103938</v>
      </c>
      <c r="AB116" s="12">
        <v>67.447634042086364</v>
      </c>
    </row>
    <row r="117" spans="1:28" ht="15.75" customHeight="1" x14ac:dyDescent="0.2">
      <c r="A117" s="53" t="s">
        <v>160</v>
      </c>
      <c r="B117" s="12">
        <v>54.970388370852632</v>
      </c>
      <c r="D117" s="79" t="s">
        <v>179</v>
      </c>
      <c r="E117" s="143">
        <v>52.5</v>
      </c>
      <c r="F117">
        <v>46.6</v>
      </c>
      <c r="G117">
        <v>41.75</v>
      </c>
      <c r="H117" s="12">
        <v>36.698250000000002</v>
      </c>
      <c r="J117" s="53" t="s">
        <v>153</v>
      </c>
      <c r="K117" s="20">
        <v>60</v>
      </c>
      <c r="L117">
        <v>40</v>
      </c>
      <c r="M117">
        <v>60</v>
      </c>
      <c r="N117" s="12">
        <v>52.74</v>
      </c>
      <c r="P117" s="64" t="s">
        <v>176</v>
      </c>
      <c r="Q117" s="144">
        <v>18.5</v>
      </c>
      <c r="R117">
        <v>17.600000000000001</v>
      </c>
      <c r="S117">
        <v>37.142857142857132</v>
      </c>
      <c r="T117" s="12">
        <v>32.648571428571422</v>
      </c>
      <c r="V117" s="65" t="s">
        <v>148</v>
      </c>
      <c r="W117" s="20">
        <v>2144</v>
      </c>
      <c r="X117" s="20">
        <v>10230350</v>
      </c>
      <c r="Y117" s="12">
        <v>20.95724975196352</v>
      </c>
      <c r="Z117" s="12">
        <v>20.95724975196352</v>
      </c>
      <c r="AA117" s="12">
        <v>73.970236023456096</v>
      </c>
      <c r="AB117" s="12">
        <v>65.019837464617908</v>
      </c>
    </row>
    <row r="118" spans="1:28" ht="15.75" customHeight="1" x14ac:dyDescent="0.2">
      <c r="A118" s="62" t="s">
        <v>158</v>
      </c>
      <c r="B118" s="12">
        <v>54.700688109686318</v>
      </c>
      <c r="D118" s="79" t="s">
        <v>183</v>
      </c>
      <c r="E118" s="143">
        <v>52.5</v>
      </c>
      <c r="F118">
        <v>46.6</v>
      </c>
      <c r="G118">
        <v>41.75</v>
      </c>
      <c r="H118" s="12">
        <v>36.698250000000002</v>
      </c>
      <c r="J118" s="64" t="s">
        <v>167</v>
      </c>
      <c r="K118" s="20">
        <v>60</v>
      </c>
      <c r="L118">
        <v>40</v>
      </c>
      <c r="M118">
        <v>60</v>
      </c>
      <c r="N118" s="12">
        <v>52.74</v>
      </c>
      <c r="P118" s="64" t="s">
        <v>190</v>
      </c>
      <c r="Q118" s="144">
        <v>18.5</v>
      </c>
      <c r="R118">
        <v>17.600000000000001</v>
      </c>
      <c r="S118">
        <v>37.142857142857132</v>
      </c>
      <c r="T118" s="12">
        <v>32.648571428571422</v>
      </c>
      <c r="V118" s="53" t="s">
        <v>156</v>
      </c>
      <c r="W118" s="20">
        <v>1187</v>
      </c>
      <c r="X118" s="20">
        <v>3161844</v>
      </c>
      <c r="Y118" s="12">
        <v>37.541384078404874</v>
      </c>
      <c r="Z118" s="12">
        <v>37.541384078404874</v>
      </c>
      <c r="AA118" s="12">
        <v>53.372060815274338</v>
      </c>
      <c r="AB118" s="12">
        <v>46.914041456626144</v>
      </c>
    </row>
    <row r="119" spans="1:28" ht="15.75" customHeight="1" x14ac:dyDescent="0.2">
      <c r="A119" s="79" t="s">
        <v>178</v>
      </c>
      <c r="B119" s="12">
        <v>54.228101365343463</v>
      </c>
      <c r="D119" s="33" t="s">
        <v>162</v>
      </c>
      <c r="E119" s="143">
        <v>55.1</v>
      </c>
      <c r="F119">
        <v>49.2</v>
      </c>
      <c r="G119">
        <v>38.5</v>
      </c>
      <c r="H119" s="12">
        <v>33.841500000000003</v>
      </c>
      <c r="J119" s="53" t="s">
        <v>18</v>
      </c>
      <c r="K119" s="20">
        <v>53</v>
      </c>
      <c r="L119">
        <v>47</v>
      </c>
      <c r="M119">
        <v>53</v>
      </c>
      <c r="N119" s="12">
        <v>46.587000000000003</v>
      </c>
      <c r="P119" s="62" t="s">
        <v>171</v>
      </c>
      <c r="Q119" s="144">
        <v>19.5</v>
      </c>
      <c r="R119">
        <v>18.600000000000001</v>
      </c>
      <c r="S119">
        <v>33.571428571428569</v>
      </c>
      <c r="T119" s="12">
        <v>29.509285714285713</v>
      </c>
      <c r="V119" s="53" t="s">
        <v>153</v>
      </c>
      <c r="W119" s="146">
        <v>3928</v>
      </c>
      <c r="X119" s="20">
        <v>4364541</v>
      </c>
      <c r="Y119" s="12">
        <v>38.252276762384724</v>
      </c>
      <c r="Z119" s="12">
        <v>38.252276762384724</v>
      </c>
      <c r="AA119" s="12">
        <v>52.489102936943304</v>
      </c>
      <c r="AB119" s="12">
        <v>46.137921481573166</v>
      </c>
    </row>
    <row r="120" spans="1:28" ht="15.75" customHeight="1" x14ac:dyDescent="0.2">
      <c r="A120" s="71" t="s">
        <v>244</v>
      </c>
      <c r="B120" s="12">
        <v>51.907609178805245</v>
      </c>
      <c r="D120" s="79" t="s">
        <v>178</v>
      </c>
      <c r="E120" s="143">
        <v>61.4</v>
      </c>
      <c r="F120">
        <v>55.5</v>
      </c>
      <c r="G120">
        <v>30.625</v>
      </c>
      <c r="H120" s="12">
        <v>26.919374999999999</v>
      </c>
      <c r="J120" s="71" t="s">
        <v>244</v>
      </c>
      <c r="K120" s="20">
        <v>53</v>
      </c>
      <c r="L120">
        <v>47</v>
      </c>
      <c r="M120">
        <v>53</v>
      </c>
      <c r="N120" s="12">
        <v>46.587000000000003</v>
      </c>
      <c r="P120" s="64" t="s">
        <v>172</v>
      </c>
      <c r="Q120" s="144">
        <v>21.1</v>
      </c>
      <c r="R120">
        <v>20.200000000000003</v>
      </c>
      <c r="S120">
        <v>27.857142857142847</v>
      </c>
      <c r="T120" s="12">
        <v>24.486428571428561</v>
      </c>
      <c r="V120" s="84" t="s">
        <v>154</v>
      </c>
      <c r="W120" s="20">
        <v>333</v>
      </c>
      <c r="X120" s="20">
        <v>688701</v>
      </c>
      <c r="Y120" s="12">
        <v>48.351897267464402</v>
      </c>
      <c r="Z120" s="12">
        <v>48.351897267464402</v>
      </c>
      <c r="AA120" s="12">
        <v>39.944959926229004</v>
      </c>
      <c r="AB120" s="12">
        <v>35.111619775155297</v>
      </c>
    </row>
    <row r="121" spans="1:28" ht="15.75" customHeight="1" x14ac:dyDescent="0.2">
      <c r="A121" s="53" t="s">
        <v>173</v>
      </c>
      <c r="B121" s="12">
        <v>42.00273211927189</v>
      </c>
      <c r="D121" s="64" t="s">
        <v>142</v>
      </c>
      <c r="E121" s="143">
        <v>70.3</v>
      </c>
      <c r="F121">
        <v>64.399999999999991</v>
      </c>
      <c r="G121">
        <v>19.500000000000014</v>
      </c>
      <c r="H121" s="12">
        <v>17.140500000000014</v>
      </c>
      <c r="J121" s="79" t="s">
        <v>178</v>
      </c>
      <c r="K121" s="20">
        <v>53</v>
      </c>
      <c r="L121">
        <v>47</v>
      </c>
      <c r="M121">
        <v>53</v>
      </c>
      <c r="N121" s="12">
        <v>46.587000000000003</v>
      </c>
      <c r="P121" s="64" t="s">
        <v>174</v>
      </c>
      <c r="Q121" s="144">
        <v>21.1</v>
      </c>
      <c r="R121">
        <v>20.200000000000003</v>
      </c>
      <c r="S121">
        <v>27.857142857142847</v>
      </c>
      <c r="T121" s="12">
        <v>24.486428571428561</v>
      </c>
      <c r="V121" s="53" t="s">
        <v>173</v>
      </c>
      <c r="W121" s="20">
        <v>1749</v>
      </c>
      <c r="X121" s="21">
        <v>3138369</v>
      </c>
      <c r="Y121" s="12">
        <v>55.729584379657076</v>
      </c>
      <c r="Z121" s="12">
        <v>55.729584379657076</v>
      </c>
      <c r="AA121" s="12">
        <v>30.781569858542639</v>
      </c>
      <c r="AB121" s="12">
        <v>27.05699990565898</v>
      </c>
    </row>
    <row r="122" spans="1:28" ht="15.75" customHeight="1" x14ac:dyDescent="0.2">
      <c r="A122" s="53" t="s">
        <v>153</v>
      </c>
      <c r="B122" s="12">
        <v>40.247172334679</v>
      </c>
      <c r="D122" s="65" t="s">
        <v>188</v>
      </c>
      <c r="E122" s="143">
        <v>85.7</v>
      </c>
      <c r="F122">
        <v>79.8</v>
      </c>
      <c r="G122">
        <v>0.25</v>
      </c>
      <c r="H122" s="12">
        <v>0.21975</v>
      </c>
      <c r="J122" s="62" t="s">
        <v>158</v>
      </c>
      <c r="K122" s="20">
        <v>0</v>
      </c>
      <c r="L122">
        <v>100</v>
      </c>
      <c r="M122">
        <v>0</v>
      </c>
      <c r="N122" s="12">
        <v>0</v>
      </c>
      <c r="P122" s="53" t="s">
        <v>153</v>
      </c>
      <c r="Q122" s="144">
        <v>24.9</v>
      </c>
      <c r="R122">
        <v>24</v>
      </c>
      <c r="S122">
        <v>14.285714285714278</v>
      </c>
      <c r="T122" s="12">
        <v>12.55714285714285</v>
      </c>
      <c r="V122" s="53" t="s">
        <v>160</v>
      </c>
      <c r="W122" s="21">
        <v>2503</v>
      </c>
      <c r="X122" s="20">
        <v>4434827</v>
      </c>
      <c r="Y122" s="12">
        <v>56.439631128790367</v>
      </c>
      <c r="Z122" s="12">
        <v>56.439631128790367</v>
      </c>
      <c r="AA122" s="12">
        <v>29.899662665996047</v>
      </c>
      <c r="AB122" s="12">
        <v>26.281803483410524</v>
      </c>
    </row>
    <row r="123" spans="1:28" ht="15.75" customHeight="1" x14ac:dyDescent="0.2">
      <c r="A123" s="79" t="s">
        <v>149</v>
      </c>
      <c r="B123" s="12">
        <v>39.759053571428566</v>
      </c>
      <c r="D123" s="79" t="s">
        <v>149</v>
      </c>
      <c r="E123" s="143">
        <v>85.9</v>
      </c>
      <c r="F123">
        <v>80</v>
      </c>
      <c r="G123">
        <v>0</v>
      </c>
      <c r="H123" s="12">
        <v>0</v>
      </c>
      <c r="J123" s="62" t="s">
        <v>166</v>
      </c>
      <c r="K123" s="20">
        <v>0</v>
      </c>
      <c r="L123">
        <v>100</v>
      </c>
      <c r="M123">
        <v>0</v>
      </c>
      <c r="N123" s="12">
        <v>0</v>
      </c>
      <c r="P123" s="64" t="s">
        <v>184</v>
      </c>
      <c r="Q123" s="144">
        <v>28.9</v>
      </c>
      <c r="R123">
        <v>28</v>
      </c>
      <c r="S123">
        <v>0</v>
      </c>
      <c r="T123" s="12">
        <v>0</v>
      </c>
      <c r="V123" s="79" t="s">
        <v>149</v>
      </c>
      <c r="W123" s="20">
        <v>2340</v>
      </c>
      <c r="X123" s="20">
        <v>2906376</v>
      </c>
      <c r="Y123" s="12">
        <v>80.512638419805285</v>
      </c>
      <c r="Z123" s="12">
        <v>80.512638419805285</v>
      </c>
      <c r="AA123" s="12">
        <v>0</v>
      </c>
      <c r="AB123" s="12">
        <v>0</v>
      </c>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993"/>
  <sheetViews>
    <sheetView topLeftCell="B1" workbookViewId="0">
      <pane ySplit="3" topLeftCell="A4" activePane="bottomLeft" state="frozen"/>
      <selection pane="bottomLeft" activeCell="E22" sqref="E22"/>
    </sheetView>
  </sheetViews>
  <sheetFormatPr defaultColWidth="14.42578125" defaultRowHeight="15.75" customHeight="1" x14ac:dyDescent="0.2"/>
  <cols>
    <col min="2" max="2" width="22" customWidth="1"/>
  </cols>
  <sheetData>
    <row r="1" spans="1:75" ht="15.75" customHeight="1" x14ac:dyDescent="0.2">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row>
    <row r="2" spans="1:75" ht="15.75" customHeight="1" x14ac:dyDescent="0.2">
      <c r="A2" s="28">
        <v>0.877</v>
      </c>
      <c r="B2" s="12"/>
      <c r="C2" s="12"/>
      <c r="D2" s="28">
        <v>6</v>
      </c>
      <c r="E2" s="12"/>
      <c r="F2" s="12"/>
      <c r="G2" s="12"/>
      <c r="H2" s="12"/>
      <c r="I2" s="12"/>
      <c r="J2" s="28">
        <v>7</v>
      </c>
      <c r="K2" s="12"/>
      <c r="L2" s="12"/>
      <c r="M2" s="12"/>
      <c r="N2" s="12"/>
      <c r="O2" s="12"/>
      <c r="P2" s="12"/>
      <c r="Q2" s="12"/>
      <c r="R2" s="12"/>
      <c r="S2" s="12"/>
      <c r="T2" s="28">
        <v>8</v>
      </c>
      <c r="U2" s="12"/>
      <c r="V2" s="12"/>
      <c r="W2" s="12"/>
      <c r="X2" s="12"/>
      <c r="Y2" s="12"/>
      <c r="Z2" s="20">
        <v>9</v>
      </c>
      <c r="AA2" s="28"/>
      <c r="AB2" s="12"/>
      <c r="AC2" s="12"/>
      <c r="AD2" s="12"/>
      <c r="AE2" s="12"/>
      <c r="AF2" s="12"/>
      <c r="AG2" s="12"/>
      <c r="AH2" s="12"/>
      <c r="AI2" s="12"/>
      <c r="AJ2" s="28">
        <v>10</v>
      </c>
      <c r="AK2" s="12"/>
      <c r="AL2" s="12"/>
      <c r="AM2" s="12"/>
      <c r="AN2" s="12"/>
      <c r="AO2" s="12"/>
      <c r="AP2" s="12"/>
      <c r="AQ2" s="12"/>
      <c r="AR2" s="12"/>
      <c r="AS2" s="12"/>
      <c r="AT2" s="28">
        <v>11</v>
      </c>
      <c r="AU2" s="12"/>
      <c r="AV2" s="12"/>
      <c r="AW2" s="12"/>
      <c r="AX2" s="12"/>
      <c r="AY2" s="12"/>
      <c r="AZ2" s="12"/>
      <c r="BA2" s="12"/>
      <c r="BB2" s="12"/>
      <c r="BC2" s="12"/>
      <c r="BD2" s="28">
        <v>12</v>
      </c>
      <c r="BE2" s="12"/>
      <c r="BF2" s="12"/>
      <c r="BG2" s="12"/>
      <c r="BH2" s="12"/>
      <c r="BI2" s="12"/>
      <c r="BJ2" s="12"/>
      <c r="BK2" s="12"/>
      <c r="BL2" s="12"/>
      <c r="BM2" s="12"/>
      <c r="BN2" s="28">
        <v>13</v>
      </c>
      <c r="BO2" s="12"/>
      <c r="BP2" s="12"/>
      <c r="BQ2" s="12"/>
      <c r="BR2" s="12"/>
      <c r="BS2" s="12"/>
      <c r="BT2" s="12"/>
      <c r="BU2" s="12"/>
      <c r="BV2" s="12"/>
      <c r="BW2" s="12"/>
    </row>
    <row r="3" spans="1:75" ht="51.75" x14ac:dyDescent="0.25">
      <c r="A3" s="388" t="s">
        <v>133</v>
      </c>
      <c r="B3" s="381"/>
      <c r="C3" s="14"/>
      <c r="D3" s="30" t="s">
        <v>134</v>
      </c>
      <c r="E3" s="31" t="s">
        <v>54</v>
      </c>
      <c r="F3" s="31" t="s">
        <v>55</v>
      </c>
      <c r="G3" s="31" t="s">
        <v>135</v>
      </c>
      <c r="H3" s="31" t="s">
        <v>57</v>
      </c>
      <c r="I3" s="14"/>
      <c r="J3" s="30" t="s">
        <v>136</v>
      </c>
      <c r="K3" s="31" t="s">
        <v>54</v>
      </c>
      <c r="L3" s="31" t="s">
        <v>99</v>
      </c>
      <c r="M3" s="31" t="s">
        <v>100</v>
      </c>
      <c r="N3" s="31" t="s">
        <v>101</v>
      </c>
      <c r="O3" s="31" t="s">
        <v>102</v>
      </c>
      <c r="P3" s="31" t="s">
        <v>55</v>
      </c>
      <c r="Q3" s="31" t="s">
        <v>56</v>
      </c>
      <c r="R3" s="31" t="s">
        <v>57</v>
      </c>
      <c r="S3" s="14"/>
      <c r="T3" s="30" t="s">
        <v>137</v>
      </c>
      <c r="U3" s="31" t="s">
        <v>54</v>
      </c>
      <c r="V3" s="31" t="s">
        <v>55</v>
      </c>
      <c r="W3" s="31" t="s">
        <v>135</v>
      </c>
      <c r="X3" s="31" t="s">
        <v>57</v>
      </c>
      <c r="Y3" s="14"/>
      <c r="Z3" s="39" t="s">
        <v>138</v>
      </c>
      <c r="AA3" s="31" t="s">
        <v>54</v>
      </c>
      <c r="AB3" s="31" t="s">
        <v>99</v>
      </c>
      <c r="AC3" s="31" t="s">
        <v>100</v>
      </c>
      <c r="AD3" s="31" t="s">
        <v>101</v>
      </c>
      <c r="AE3" s="31" t="s">
        <v>102</v>
      </c>
      <c r="AF3" s="31" t="s">
        <v>55</v>
      </c>
      <c r="AG3" s="31" t="s">
        <v>56</v>
      </c>
      <c r="AH3" s="31" t="s">
        <v>57</v>
      </c>
      <c r="AI3" s="14"/>
      <c r="AJ3" s="39" t="s">
        <v>139</v>
      </c>
      <c r="AK3" s="31" t="s">
        <v>54</v>
      </c>
      <c r="AL3" s="31" t="s">
        <v>99</v>
      </c>
      <c r="AM3" s="31" t="s">
        <v>100</v>
      </c>
      <c r="AN3" s="31" t="s">
        <v>101</v>
      </c>
      <c r="AO3" s="31" t="s">
        <v>102</v>
      </c>
      <c r="AP3" s="31" t="s">
        <v>55</v>
      </c>
      <c r="AQ3" s="31" t="s">
        <v>56</v>
      </c>
      <c r="AR3" s="31" t="s">
        <v>57</v>
      </c>
      <c r="AS3" s="14"/>
      <c r="AT3" s="30" t="s">
        <v>140</v>
      </c>
      <c r="AU3" s="31" t="s">
        <v>54</v>
      </c>
      <c r="AV3" s="31" t="s">
        <v>99</v>
      </c>
      <c r="AW3" s="31" t="s">
        <v>100</v>
      </c>
      <c r="AX3" s="31" t="s">
        <v>101</v>
      </c>
      <c r="AY3" s="31" t="s">
        <v>102</v>
      </c>
      <c r="AZ3" s="31" t="s">
        <v>55</v>
      </c>
      <c r="BA3" s="31" t="s">
        <v>56</v>
      </c>
      <c r="BB3" s="31" t="s">
        <v>57</v>
      </c>
      <c r="BC3" s="14"/>
      <c r="BD3" s="43" t="s">
        <v>141</v>
      </c>
      <c r="BE3" s="31" t="s">
        <v>54</v>
      </c>
      <c r="BF3" s="31" t="s">
        <v>99</v>
      </c>
      <c r="BG3" s="31" t="s">
        <v>100</v>
      </c>
      <c r="BH3" s="31" t="s">
        <v>101</v>
      </c>
      <c r="BI3" s="31" t="s">
        <v>102</v>
      </c>
      <c r="BJ3" s="31" t="s">
        <v>55</v>
      </c>
      <c r="BK3" s="31" t="s">
        <v>56</v>
      </c>
      <c r="BL3" s="31" t="s">
        <v>57</v>
      </c>
      <c r="BM3" s="14"/>
      <c r="BN3" s="30" t="s">
        <v>192</v>
      </c>
      <c r="BO3" s="31" t="s">
        <v>54</v>
      </c>
      <c r="BP3" s="31" t="s">
        <v>99</v>
      </c>
      <c r="BQ3" s="31" t="s">
        <v>100</v>
      </c>
      <c r="BR3" s="31" t="s">
        <v>101</v>
      </c>
      <c r="BS3" s="31" t="s">
        <v>102</v>
      </c>
      <c r="BT3" s="31" t="s">
        <v>55</v>
      </c>
      <c r="BU3" s="31" t="s">
        <v>56</v>
      </c>
      <c r="BV3" s="31" t="s">
        <v>57</v>
      </c>
      <c r="BW3" s="14"/>
    </row>
    <row r="4" spans="1:75" ht="15.75" customHeight="1" x14ac:dyDescent="0.2">
      <c r="A4" s="53" t="s">
        <v>18</v>
      </c>
      <c r="B4" s="12">
        <f t="shared" ref="B4:B58" si="0">AVERAGE(H4,R4,X4,AH4,AR4,BB4,BL4,BV4)</f>
        <v>33.51836430046383</v>
      </c>
      <c r="C4" s="12"/>
      <c r="D4" s="53" t="s">
        <v>18</v>
      </c>
      <c r="E4" s="55">
        <f>IF(ISERROR(HLOOKUP(D4,'Raw data'!$F$3:$BH$104,D$2,FALSE)),"",HLOOKUP(D4,'Raw data'!$F$3:$BH$104,D$2,FALSE))</f>
        <v>0.15</v>
      </c>
      <c r="F4" s="12">
        <f t="shared" ref="F4:F58" si="1">E4-E$61</f>
        <v>0.15</v>
      </c>
      <c r="G4" s="12">
        <f t="shared" ref="G4:G58" si="2">100-(F4*$E$64)</f>
        <v>34.782608695652186</v>
      </c>
      <c r="H4" s="12">
        <f t="shared" ref="H4:H58" si="3">G4*$A$2</f>
        <v>30.504347826086967</v>
      </c>
      <c r="I4" s="12"/>
      <c r="J4" s="53" t="s">
        <v>18</v>
      </c>
      <c r="K4" s="20">
        <f>IF(ISERROR(HLOOKUP(J4,'Raw data'!$F$3:$BH$104,J$2,FALSE)),"",HLOOKUP(J4,'Raw data'!$F$3:$BH$104,J$2,FALSE))</f>
        <v>8199.2199999999993</v>
      </c>
      <c r="L4" s="28">
        <v>0.48759999999999998</v>
      </c>
      <c r="M4" s="12">
        <f t="shared" ref="M4:M58" si="4">K4*L4</f>
        <v>3997.9396719999995</v>
      </c>
      <c r="N4" s="28">
        <v>0.37</v>
      </c>
      <c r="O4" s="12">
        <f t="shared" ref="O4:O58" si="5">M4/N4</f>
        <v>10805.242356756755</v>
      </c>
      <c r="P4" s="12">
        <f t="shared" ref="P4:P58" si="6">O4-O$61</f>
        <v>10805.242356756755</v>
      </c>
      <c r="Q4" s="12">
        <f t="shared" ref="Q4:Q58" si="7">100-(P4*$K$64)</f>
        <v>-2.4860266401560693E-4</v>
      </c>
      <c r="R4" s="12">
        <f t="shared" ref="R4:R58" si="8">Q4*$A$2</f>
        <v>-2.1802453634168727E-4</v>
      </c>
      <c r="S4" s="12"/>
      <c r="T4" s="53" t="s">
        <v>18</v>
      </c>
      <c r="U4" s="20">
        <f>IF(ISERROR(HLOOKUP(T4,'Raw data'!$F$3:$BH$104,T$2,FALSE)),"",HLOOKUP(T4,'Raw data'!$F$3:$BH$104,T$2,FALSE))</f>
        <v>0.42799999999999999</v>
      </c>
      <c r="V4" s="12">
        <f t="shared" ref="V4:V58" si="9">U4-U$61</f>
        <v>0.14500000000000002</v>
      </c>
      <c r="W4" s="12">
        <f t="shared" ref="W4:W58" si="10">100-(V4*$U$64)</f>
        <v>74.694589877835952</v>
      </c>
      <c r="X4" s="12">
        <f t="shared" ref="X4:X58" si="11">W4*$A$2</f>
        <v>65.507155322862133</v>
      </c>
      <c r="Y4" s="12"/>
      <c r="Z4" s="53" t="s">
        <v>18</v>
      </c>
      <c r="AA4" s="20">
        <f>IF(ISERROR(HLOOKUP(Z4,'Raw data'!$F$3:$BH$104,Z$2,FALSE)),"",HLOOKUP(Z4,'Raw data'!$F$3:$BH$104,Z$2,FALSE))</f>
        <v>0.36</v>
      </c>
      <c r="AB4" s="28">
        <v>0.48759999999999998</v>
      </c>
      <c r="AC4" s="12">
        <f t="shared" ref="AC4:AC5" si="12">IF(ISERROR(AA4*AB4),"na",AA4*AB4)</f>
        <v>0.175536</v>
      </c>
      <c r="AD4" s="28">
        <v>0.36599999999999999</v>
      </c>
      <c r="AE4" s="12">
        <f t="shared" ref="AE4:AE5" si="13">AC4/AD4</f>
        <v>0.47960655737704916</v>
      </c>
      <c r="AF4" s="12">
        <f t="shared" ref="AF4:AF5" si="14">AE4-AA$61</f>
        <v>0.46901883807880357</v>
      </c>
      <c r="AG4" s="12">
        <f t="shared" ref="AG4:AG5" si="15">100-(AF4*AA$64)</f>
        <v>54.083422252716012</v>
      </c>
      <c r="AH4" s="12">
        <f t="shared" ref="AH4:AH5" si="16">AG4*$A$2</f>
        <v>47.43116131563194</v>
      </c>
      <c r="AI4" s="12"/>
      <c r="AJ4" s="53" t="s">
        <v>18</v>
      </c>
      <c r="AK4" s="20">
        <f>IF(ISERROR(HLOOKUP(AJ4,'Raw data'!$F$3:$BH$104,AJ$2,FALSE)),"",HLOOKUP(AJ4,'Raw data'!$F$3:$BH$104,AJ$2,FALSE))</f>
        <v>8.3000000000000007</v>
      </c>
      <c r="AL4" s="28">
        <v>0.48759999999999998</v>
      </c>
      <c r="AM4" s="12">
        <f t="shared" ref="AM4:AM58" si="17">AK4*AL4</f>
        <v>4.0470800000000002</v>
      </c>
      <c r="AN4" s="28">
        <v>0.37</v>
      </c>
      <c r="AO4" s="28">
        <f t="shared" ref="AO4:AO58" si="18">AM4/AN4</f>
        <v>10.938054054054055</v>
      </c>
      <c r="AP4" s="12">
        <f t="shared" ref="AP4:AP58" si="19">AO4-AK$61</f>
        <v>10.669342397612336</v>
      </c>
      <c r="AQ4" s="12">
        <f t="shared" ref="AQ4:AQ58" si="20">100-(AP4*AK$64)</f>
        <v>68.61711308503493</v>
      </c>
      <c r="AR4" s="12">
        <f t="shared" ref="AR4:AR58" si="21">AQ4*$A$2</f>
        <v>60.177208175575636</v>
      </c>
      <c r="AS4" s="12"/>
      <c r="AT4" s="53" t="s">
        <v>18</v>
      </c>
      <c r="AU4" s="20">
        <f>IF(ISERROR(HLOOKUP(AT4,'Raw data'!$F$3:$BH$104,AT$2,FALSE)),"",HLOOKUP(AT4,'Raw data'!$F$3:$BH$104,AT$2,FALSE))</f>
        <v>99.44</v>
      </c>
      <c r="AV4" s="28">
        <v>0.48759999999999998</v>
      </c>
      <c r="AW4" s="12">
        <f>IF(ISERROR(AU4*AV4),"na",AU4*AV4)</f>
        <v>48.486943999999994</v>
      </c>
      <c r="AX4" s="28">
        <v>0.37</v>
      </c>
      <c r="AY4" s="28">
        <f t="shared" ref="AY4:AY58" si="22">IF(ISERROR(AW4/AX4),"na",AW4/AX4)</f>
        <v>131.04579459459458</v>
      </c>
      <c r="AZ4" s="12">
        <f>IF(ISERROR(AY4-AU$61),"na",AY4-AU$61)</f>
        <v>131.04512495173745</v>
      </c>
      <c r="BA4" s="12">
        <f t="shared" ref="BA4:BA58" si="23">100-(AZ4*$AU$64)</f>
        <v>0</v>
      </c>
      <c r="BB4" s="12">
        <f t="shared" ref="BB4:BB58" si="24">BA4*$A$2</f>
        <v>0</v>
      </c>
      <c r="BC4" s="12"/>
      <c r="BD4" s="53" t="s">
        <v>18</v>
      </c>
      <c r="BE4" s="80" t="str">
        <f>IF(ISERROR(HLOOKUP(BD4,'Raw data'!$F$3:$BH$104,BD$2,FALSE)),"",HLOOKUP(BD4,'Raw data'!$F$3:$BH$104,BD$2,FALSE))</f>
        <v>3,333.33</v>
      </c>
      <c r="BF4" s="28">
        <v>0.48759999999999998</v>
      </c>
      <c r="BG4" s="12">
        <f t="shared" ref="BG4:BG58" si="25">IF(ISERROR(BE4*BF4),"na",BE4*BF4)</f>
        <v>1625.3317079999999</v>
      </c>
      <c r="BH4" s="28">
        <v>0.37</v>
      </c>
      <c r="BI4" s="28">
        <f t="shared" ref="BI4:BI58" si="26">IF(ISERROR(BG4/BH4),"na",BG4/BH4)</f>
        <v>4392.7883999999995</v>
      </c>
      <c r="BJ4" s="12">
        <f t="shared" ref="BJ4:BJ58" si="27">IF(ISERROR(BI4-BE$61),"na",BI4-BE$61)</f>
        <v>4389.9133999999995</v>
      </c>
      <c r="BK4" s="12">
        <f t="shared" ref="BK4:BK58" si="28">100-(BJ4*$BE$64)</f>
        <v>73.577263156317343</v>
      </c>
      <c r="BL4" s="12">
        <f t="shared" ref="BL4:BL58" si="29">BK4*$A$2</f>
        <v>64.527259788090305</v>
      </c>
      <c r="BM4" s="12"/>
      <c r="BN4" s="53" t="s">
        <v>18</v>
      </c>
      <c r="BO4" s="20">
        <f>IF(ISERROR(HLOOKUP(BN4,'Raw data'!$F$3:$BH$104,BN$2,FALSE)),"",HLOOKUP(BN4,'Raw data'!$F$3:$BH$104,BN$2,FALSE))</f>
        <v>23.44</v>
      </c>
      <c r="BP4" s="28">
        <v>0.48759999999999998</v>
      </c>
      <c r="BQ4" s="12">
        <f t="shared" ref="BQ4:BQ58" si="30">IF(ISERROR(BO4*BP4),"na",BO4*BP4)</f>
        <v>11.429344</v>
      </c>
      <c r="BR4" s="28">
        <v>0.37</v>
      </c>
      <c r="BS4" s="28">
        <f t="shared" ref="BS4:BS58" si="31">IF(ISERROR(BQ4/BR4),"na",BQ4/BR4)</f>
        <v>30.890118918918919</v>
      </c>
      <c r="BT4" s="12">
        <f t="shared" ref="BT4:BT58" si="32">IF(ISERROR(BS4-BO$61),"na",BS4-BO$61)</f>
        <v>30.73841537596055</v>
      </c>
      <c r="BU4" s="12">
        <f t="shared" ref="BU4:BU58" si="33">100-(BT4*$BO$64)</f>
        <v>0</v>
      </c>
      <c r="BV4" s="12">
        <f t="shared" ref="BV4:BV58" si="34">BU4*$A$2</f>
        <v>0</v>
      </c>
      <c r="BW4" s="12"/>
    </row>
    <row r="5" spans="1:75" ht="15.75" customHeight="1" x14ac:dyDescent="0.2">
      <c r="A5" s="62" t="s">
        <v>118</v>
      </c>
      <c r="B5" s="12">
        <f t="shared" si="0"/>
        <v>74.292163307219482</v>
      </c>
      <c r="C5" s="12"/>
      <c r="D5" s="62" t="s">
        <v>118</v>
      </c>
      <c r="E5" s="55">
        <f>IF(ISERROR(HLOOKUP(D5,'Raw data'!$F$3:$BH$104,D$2,FALSE)),"",HLOOKUP(D5,'Raw data'!$F$3:$BH$104,D$2,FALSE))</f>
        <v>0.21</v>
      </c>
      <c r="F5" s="12">
        <f t="shared" si="1"/>
        <v>0.21</v>
      </c>
      <c r="G5" s="12">
        <f t="shared" si="2"/>
        <v>8.6956521739130608</v>
      </c>
      <c r="H5" s="12">
        <f t="shared" si="3"/>
        <v>7.6260869565217542</v>
      </c>
      <c r="I5" s="12"/>
      <c r="J5" s="62" t="s">
        <v>118</v>
      </c>
      <c r="K5" s="20">
        <f>IF(ISERROR(HLOOKUP(J5,'Raw data'!$F$3:$BH$104,J$2,FALSE)),"",HLOOKUP(J5,'Raw data'!$F$3:$BH$104,J$2,FALSE))</f>
        <v>1787.09</v>
      </c>
      <c r="L5" s="28">
        <v>1.3277000000000001</v>
      </c>
      <c r="M5" s="12">
        <f t="shared" si="4"/>
        <v>2372.7193929999999</v>
      </c>
      <c r="N5" s="28">
        <v>9.2799999999999994</v>
      </c>
      <c r="O5" s="12">
        <f t="shared" si="5"/>
        <v>255.68096907327586</v>
      </c>
      <c r="P5" s="12">
        <f t="shared" si="6"/>
        <v>255.68096907327586</v>
      </c>
      <c r="Q5" s="12">
        <f t="shared" si="7"/>
        <v>97.633726331523761</v>
      </c>
      <c r="R5" s="12">
        <f t="shared" si="8"/>
        <v>85.624777992746331</v>
      </c>
      <c r="S5" s="12"/>
      <c r="T5" s="62" t="s">
        <v>118</v>
      </c>
      <c r="U5" s="20">
        <f>IF(ISERROR(HLOOKUP(T5,'Raw data'!$F$3:$BH$104,T$2,FALSE)),"",HLOOKUP(T5,'Raw data'!$F$3:$BH$104,T$2,FALSE))</f>
        <v>0.33800000000000002</v>
      </c>
      <c r="V5" s="12">
        <f t="shared" si="9"/>
        <v>5.5000000000000049E-2</v>
      </c>
      <c r="W5" s="12">
        <f t="shared" si="10"/>
        <v>90.401396160558448</v>
      </c>
      <c r="X5" s="12">
        <f t="shared" si="11"/>
        <v>79.282024432809763</v>
      </c>
      <c r="Y5" s="12"/>
      <c r="Z5" s="62" t="s">
        <v>118</v>
      </c>
      <c r="AA5" s="20">
        <f>IF(ISERROR(HLOOKUP(Z5,'Raw data'!$F$3:$BH$104,Z$2,FALSE)),"",HLOOKUP(Z5,'Raw data'!$F$3:$BH$104,Z$2,FALSE))</f>
        <v>0.35</v>
      </c>
      <c r="AB5" s="28">
        <v>1.3277000000000001</v>
      </c>
      <c r="AC5" s="12">
        <f t="shared" si="12"/>
        <v>0.46469500000000002</v>
      </c>
      <c r="AD5" s="28">
        <v>9.2810000000000006</v>
      </c>
      <c r="AE5" s="12">
        <f t="shared" si="13"/>
        <v>5.0069496821463201E-2</v>
      </c>
      <c r="AF5" s="12">
        <f t="shared" si="14"/>
        <v>3.948177752321759E-2</v>
      </c>
      <c r="AG5" s="12">
        <f t="shared" si="15"/>
        <v>96.134764832321736</v>
      </c>
      <c r="AH5" s="12">
        <f t="shared" si="16"/>
        <v>84.310188757946165</v>
      </c>
      <c r="AI5" s="12"/>
      <c r="AJ5" s="62" t="s">
        <v>118</v>
      </c>
      <c r="AK5" s="20">
        <f>IF(ISERROR(HLOOKUP(AJ5,'Raw data'!$F$3:$BH$104,AJ$2,FALSE)),"",HLOOKUP(AJ5,'Raw data'!$F$3:$BH$104,AJ$2,FALSE))</f>
        <v>2.56</v>
      </c>
      <c r="AL5" s="28">
        <v>1.3277000000000001</v>
      </c>
      <c r="AM5" s="12">
        <f t="shared" si="17"/>
        <v>3.3989120000000002</v>
      </c>
      <c r="AN5" s="28">
        <v>9.2799999999999994</v>
      </c>
      <c r="AO5" s="28">
        <f t="shared" si="18"/>
        <v>0.36626206896551727</v>
      </c>
      <c r="AP5" s="12">
        <f t="shared" si="19"/>
        <v>9.7550412523799479E-2</v>
      </c>
      <c r="AQ5" s="12">
        <f t="shared" si="20"/>
        <v>99.713064456022366</v>
      </c>
      <c r="AR5" s="12">
        <f t="shared" si="21"/>
        <v>87.44835752793162</v>
      </c>
      <c r="AS5" s="12"/>
      <c r="AT5" s="62" t="s">
        <v>118</v>
      </c>
      <c r="AU5" s="20">
        <f>IF(ISERROR(HLOOKUP(AT5,'Raw data'!$F$3:$BH$104,AT$2,FALSE)),"",HLOOKUP(AT5,'Raw data'!$F$3:$BH$104,AT$2,FALSE))</f>
        <v>90</v>
      </c>
      <c r="AV5" s="28">
        <v>1.3277000000000001</v>
      </c>
      <c r="AW5" s="12">
        <f t="shared" ref="AW5:AW58" si="35">AU5*AV5</f>
        <v>119.49300000000001</v>
      </c>
      <c r="AX5" s="28">
        <v>9.2799999999999994</v>
      </c>
      <c r="AY5" s="28">
        <f t="shared" si="22"/>
        <v>12.876400862068968</v>
      </c>
      <c r="AZ5" s="12">
        <f t="shared" ref="AZ5:AZ58" si="36">AY5-AU$61</f>
        <v>12.875731219211826</v>
      </c>
      <c r="BA5" s="12">
        <f t="shared" si="23"/>
        <v>90.174582057933236</v>
      </c>
      <c r="BB5" s="12">
        <f t="shared" si="24"/>
        <v>79.083108464807452</v>
      </c>
      <c r="BC5" s="12"/>
      <c r="BD5" s="62" t="s">
        <v>118</v>
      </c>
      <c r="BE5" s="20">
        <f>IF(ISERROR(HLOOKUP(BD5,'Raw data'!$F$3:$BH$104,BD$2,FALSE)),"",HLOOKUP(BD5,'Raw data'!$F$3:$BH$104,BD$2,FALSE))</f>
        <v>5171.43</v>
      </c>
      <c r="BF5" s="28">
        <v>1.3277000000000001</v>
      </c>
      <c r="BG5" s="12">
        <f t="shared" si="25"/>
        <v>6866.1076110000013</v>
      </c>
      <c r="BH5" s="28">
        <v>9.2799999999999994</v>
      </c>
      <c r="BI5" s="28">
        <f t="shared" si="26"/>
        <v>739.88228566810369</v>
      </c>
      <c r="BJ5" s="12">
        <f t="shared" si="27"/>
        <v>737.00728566810369</v>
      </c>
      <c r="BK5" s="12">
        <f t="shared" si="28"/>
        <v>95.563978651359008</v>
      </c>
      <c r="BL5" s="12">
        <f t="shared" si="29"/>
        <v>83.809609277241847</v>
      </c>
      <c r="BM5" s="12"/>
      <c r="BN5" s="62" t="s">
        <v>118</v>
      </c>
      <c r="BO5" s="20">
        <f>IF(ISERROR(HLOOKUP(BN5,'Raw data'!$F$3:$BH$104,BN$2,FALSE)),"",HLOOKUP(BN5,'Raw data'!$F$3:$BH$104,BN$2,FALSE))</f>
        <v>2.4</v>
      </c>
      <c r="BP5" s="28">
        <v>1.3277000000000001</v>
      </c>
      <c r="BQ5" s="12">
        <f t="shared" si="30"/>
        <v>3.18648</v>
      </c>
      <c r="BR5" s="28">
        <v>9.2799999999999994</v>
      </c>
      <c r="BS5" s="28">
        <f t="shared" si="31"/>
        <v>0.34337068965517242</v>
      </c>
      <c r="BT5" s="12">
        <f t="shared" si="32"/>
        <v>0.19166714669680215</v>
      </c>
      <c r="BU5" s="12">
        <f t="shared" si="33"/>
        <v>99.376457295040979</v>
      </c>
      <c r="BV5" s="12">
        <f t="shared" si="34"/>
        <v>87.153153047750934</v>
      </c>
      <c r="BW5" s="12"/>
    </row>
    <row r="6" spans="1:75" ht="15.75" customHeight="1" x14ac:dyDescent="0.2">
      <c r="A6" s="64" t="s">
        <v>142</v>
      </c>
      <c r="B6" s="12">
        <f t="shared" si="0"/>
        <v>73.854444297485585</v>
      </c>
      <c r="C6" s="12"/>
      <c r="D6" s="64" t="s">
        <v>142</v>
      </c>
      <c r="E6" s="55">
        <f>IF(ISERROR(HLOOKUP(D6,'Raw data'!$F$3:$BH$104,D$2,FALSE)),"",HLOOKUP(D6,'Raw data'!$F$3:$BH$104,D$2,FALSE))</f>
        <v>7.0000000000000007E-2</v>
      </c>
      <c r="F6" s="12">
        <f t="shared" si="1"/>
        <v>7.0000000000000007E-2</v>
      </c>
      <c r="G6" s="12">
        <f t="shared" si="2"/>
        <v>69.565217391304344</v>
      </c>
      <c r="H6" s="12">
        <f t="shared" si="3"/>
        <v>61.008695652173913</v>
      </c>
      <c r="I6" s="12"/>
      <c r="J6" s="64" t="s">
        <v>142</v>
      </c>
      <c r="K6" s="20">
        <f>IF(ISERROR(HLOOKUP(J6,'Raw data'!$F$3:$BH$104,J$2,FALSE)),"",HLOOKUP(J6,'Raw data'!$F$3:$BH$104,J$2,FALSE))</f>
        <v>39179</v>
      </c>
      <c r="L6" s="28">
        <v>3.2599999999999997E-2</v>
      </c>
      <c r="M6" s="12">
        <f t="shared" si="4"/>
        <v>1277.2353999999998</v>
      </c>
      <c r="N6" s="28">
        <v>1.22</v>
      </c>
      <c r="O6" s="12">
        <f t="shared" si="5"/>
        <v>1046.9142622950819</v>
      </c>
      <c r="P6" s="12">
        <f t="shared" si="6"/>
        <v>1046.9142622950819</v>
      </c>
      <c r="Q6" s="12">
        <f t="shared" si="7"/>
        <v>90.311028384317837</v>
      </c>
      <c r="R6" s="12">
        <f t="shared" si="8"/>
        <v>79.202771893046744</v>
      </c>
      <c r="S6" s="12"/>
      <c r="T6" s="64" t="s">
        <v>142</v>
      </c>
      <c r="U6" s="20">
        <f>IF(ISERROR(HLOOKUP(T6,'Raw data'!$F$3:$BH$104,T$2,FALSE)),"",HLOOKUP(T6,'Raw data'!$F$3:$BH$104,T$2,FALSE))</f>
        <v>0.4</v>
      </c>
      <c r="V6" s="12">
        <f t="shared" si="9"/>
        <v>0.11700000000000005</v>
      </c>
      <c r="W6" s="12">
        <f t="shared" si="10"/>
        <v>79.581151832460719</v>
      </c>
      <c r="X6" s="12">
        <f t="shared" si="11"/>
        <v>69.792670157068045</v>
      </c>
      <c r="Y6" s="12"/>
      <c r="Z6" s="64" t="s">
        <v>142</v>
      </c>
      <c r="AA6" s="20">
        <f>IF(ISERROR(HLOOKUP(Z6,'Raw data'!$F$3:$BH$104,Z$2,FALSE)),"",HLOOKUP(Z6,'Raw data'!$F$3:$BH$104,Z$2,FALSE))</f>
        <v>1.89</v>
      </c>
      <c r="AB6" s="28">
        <v>3.2599999999999997E-2</v>
      </c>
      <c r="AC6" s="12">
        <f>AVERAGE(AC23,AC31,AC36,AC38,AC49)</f>
        <v>0.14139760000000001</v>
      </c>
      <c r="AD6" s="28">
        <v>1.224</v>
      </c>
      <c r="AE6" s="12">
        <f>IF(ISERROR(AC6*AD6),"na",AC6*AD6)</f>
        <v>0.17307066240000002</v>
      </c>
      <c r="AF6" s="12">
        <f t="shared" ref="AF6:AF58" si="37">AE6-$AA$61</f>
        <v>0.1624829431017544</v>
      </c>
      <c r="AG6" s="12">
        <f t="shared" ref="AG6:AG58" si="38">100-(AF6*$AA$64)</f>
        <v>84.093046837735542</v>
      </c>
      <c r="AH6" s="12">
        <f>IF(ISERROR(AG6*$A$2),"na",AG6*$A$2)</f>
        <v>73.749602076694075</v>
      </c>
      <c r="AI6" s="12"/>
      <c r="AJ6" s="64" t="s">
        <v>142</v>
      </c>
      <c r="AK6" s="20">
        <f>IF(ISERROR(HLOOKUP(AJ6,'Raw data'!$F$3:$BH$104,AJ$2,FALSE)),"",HLOOKUP(AJ6,'Raw data'!$F$3:$BH$104,AJ$2,FALSE))</f>
        <v>76.55</v>
      </c>
      <c r="AL6" s="28">
        <v>3.2599999999999997E-2</v>
      </c>
      <c r="AM6" s="12">
        <f t="shared" si="17"/>
        <v>2.4955299999999996</v>
      </c>
      <c r="AN6" s="28">
        <v>1.22</v>
      </c>
      <c r="AO6" s="28">
        <f t="shared" si="18"/>
        <v>2.0455163934426226</v>
      </c>
      <c r="AP6" s="12">
        <f t="shared" si="19"/>
        <v>1.7768047370009048</v>
      </c>
      <c r="AQ6" s="12">
        <f t="shared" si="20"/>
        <v>94.773692693211132</v>
      </c>
      <c r="AR6" s="12">
        <f t="shared" si="21"/>
        <v>83.116528491946156</v>
      </c>
      <c r="AS6" s="12"/>
      <c r="AT6" s="64" t="s">
        <v>142</v>
      </c>
      <c r="AU6" s="20">
        <f>IF(ISERROR(HLOOKUP(AT6,'Raw data'!$F$3:$BH$104,AT$2,FALSE)),"",HLOOKUP(AT6,'Raw data'!$F$3:$BH$104,AT$2,FALSE))</f>
        <v>999.94</v>
      </c>
      <c r="AV6" s="28">
        <v>3.2599999999999997E-2</v>
      </c>
      <c r="AW6" s="12">
        <f t="shared" si="35"/>
        <v>32.598044000000002</v>
      </c>
      <c r="AX6" s="28">
        <v>1.22</v>
      </c>
      <c r="AY6" s="28">
        <f t="shared" si="22"/>
        <v>26.719708196721314</v>
      </c>
      <c r="AZ6" s="12">
        <f t="shared" si="36"/>
        <v>26.71903855386417</v>
      </c>
      <c r="BA6" s="12">
        <f t="shared" si="23"/>
        <v>79.610810731261836</v>
      </c>
      <c r="BB6" s="12">
        <f t="shared" si="24"/>
        <v>69.818681011316627</v>
      </c>
      <c r="BC6" s="12"/>
      <c r="BD6" s="64" t="s">
        <v>142</v>
      </c>
      <c r="BE6" s="21">
        <f>IF(ISERROR(HLOOKUP(BD6,'Raw data'!$F$3:$BH$104,BD$2,FALSE)),"",HLOOKUP(BD6,'Raw data'!$F$3:$BH$104,BD$2,FALSE))</f>
        <v>114500</v>
      </c>
      <c r="BF6" s="28">
        <v>3.2599999999999997E-2</v>
      </c>
      <c r="BG6" s="12">
        <f t="shared" si="25"/>
        <v>3732.7</v>
      </c>
      <c r="BH6" s="28">
        <v>1.22</v>
      </c>
      <c r="BI6" s="28">
        <f t="shared" si="26"/>
        <v>3059.5901639344261</v>
      </c>
      <c r="BJ6" s="12">
        <f t="shared" si="27"/>
        <v>3056.7151639344261</v>
      </c>
      <c r="BK6" s="12">
        <f t="shared" si="28"/>
        <v>81.601737204489353</v>
      </c>
      <c r="BL6" s="12">
        <f t="shared" si="29"/>
        <v>71.564723528337169</v>
      </c>
      <c r="BM6" s="12"/>
      <c r="BN6" s="64" t="s">
        <v>142</v>
      </c>
      <c r="BO6" s="20">
        <f>IF(ISERROR(HLOOKUP(BN6,'Raw data'!$F$3:$BH$104,BN$2,FALSE)),"",HLOOKUP(BN6,'Raw data'!$F$3:$BH$104,BN$2,FALSE))</f>
        <v>72.81</v>
      </c>
      <c r="BP6" s="28">
        <v>3.2599999999999997E-2</v>
      </c>
      <c r="BQ6" s="12">
        <f t="shared" si="30"/>
        <v>2.3736059999999997</v>
      </c>
      <c r="BR6" s="28">
        <v>1.22</v>
      </c>
      <c r="BS6" s="28">
        <f t="shared" si="31"/>
        <v>1.94557868852459</v>
      </c>
      <c r="BT6" s="12">
        <f t="shared" si="32"/>
        <v>1.7938751455662199</v>
      </c>
      <c r="BU6" s="12">
        <f t="shared" si="33"/>
        <v>94.164061082442302</v>
      </c>
      <c r="BV6" s="12">
        <f t="shared" si="34"/>
        <v>82.581881569301899</v>
      </c>
      <c r="BW6" s="12"/>
    </row>
    <row r="7" spans="1:75" ht="15.75" customHeight="1" x14ac:dyDescent="0.2">
      <c r="A7" s="65" t="s">
        <v>143</v>
      </c>
      <c r="B7" s="12">
        <f t="shared" si="0"/>
        <v>61.836138708979014</v>
      </c>
      <c r="C7" s="12"/>
      <c r="D7" s="65" t="s">
        <v>143</v>
      </c>
      <c r="E7" s="55">
        <f>IF(ISERROR(HLOOKUP(D7,'Raw data'!$F$3:$BH$104,D$2,FALSE)),"",HLOOKUP(D7,'Raw data'!$F$3:$BH$104,D$2,FALSE))</f>
        <v>0.1</v>
      </c>
      <c r="F7" s="12">
        <f t="shared" si="1"/>
        <v>0.1</v>
      </c>
      <c r="G7" s="12">
        <f t="shared" si="2"/>
        <v>56.521739130434781</v>
      </c>
      <c r="H7" s="12">
        <f t="shared" si="3"/>
        <v>49.5695652173913</v>
      </c>
      <c r="I7" s="12"/>
      <c r="J7" s="65" t="s">
        <v>143</v>
      </c>
      <c r="K7" s="20">
        <f>IF(ISERROR(HLOOKUP(J7,'Raw data'!$F$3:$BH$104,J$2,FALSE)),"",HLOOKUP(J7,'Raw data'!$F$3:$BH$104,J$2,FALSE))</f>
        <v>2318900</v>
      </c>
      <c r="L7" s="28">
        <v>6.9999999999999999E-4</v>
      </c>
      <c r="M7" s="12">
        <f t="shared" si="4"/>
        <v>1623.23</v>
      </c>
      <c r="N7" s="28">
        <v>1.4</v>
      </c>
      <c r="O7" s="12">
        <f t="shared" si="5"/>
        <v>1159.45</v>
      </c>
      <c r="P7" s="12">
        <f t="shared" si="6"/>
        <v>1159.45</v>
      </c>
      <c r="Q7" s="12">
        <f t="shared" si="7"/>
        <v>89.269533767573876</v>
      </c>
      <c r="R7" s="12">
        <f t="shared" si="8"/>
        <v>78.289381114162282</v>
      </c>
      <c r="S7" s="12"/>
      <c r="T7" s="65" t="s">
        <v>143</v>
      </c>
      <c r="U7" s="20">
        <f>IF(ISERROR(HLOOKUP(T7,'Raw data'!$F$3:$BH$104,T$2,FALSE)),"",HLOOKUP(T7,'Raw data'!$F$3:$BH$104,T$2,FALSE))</f>
        <v>0.85599999999999998</v>
      </c>
      <c r="V7" s="12">
        <f t="shared" si="9"/>
        <v>0.57299999999999995</v>
      </c>
      <c r="W7" s="12">
        <f t="shared" si="10"/>
        <v>0</v>
      </c>
      <c r="X7" s="12">
        <f t="shared" si="11"/>
        <v>0</v>
      </c>
      <c r="Y7" s="12"/>
      <c r="Z7" s="65" t="s">
        <v>143</v>
      </c>
      <c r="AA7" s="20">
        <f>IF(ISERROR(HLOOKUP(Z7,'Raw data'!$F$3:$BH$104,Z$2,FALSE)),"",HLOOKUP(Z7,'Raw data'!$F$3:$BH$104,Z$2,FALSE))</f>
        <v>450.91</v>
      </c>
      <c r="AB7" s="28">
        <v>6.9999999999999999E-4</v>
      </c>
      <c r="AC7" s="12">
        <f t="shared" ref="AC7:AC58" si="39">AA7*AB7</f>
        <v>0.315637</v>
      </c>
      <c r="AD7" s="28">
        <v>1.4</v>
      </c>
      <c r="AE7" s="12">
        <f t="shared" ref="AE7:AE58" si="40">AC7/AD7</f>
        <v>0.22545500000000002</v>
      </c>
      <c r="AF7" s="12">
        <f t="shared" si="37"/>
        <v>0.2148672807017544</v>
      </c>
      <c r="AG7" s="12">
        <f t="shared" si="38"/>
        <v>78.96466112085686</v>
      </c>
      <c r="AH7" s="12">
        <f t="shared" ref="AH7:AH58" si="41">AG7*$A$2</f>
        <v>69.252007802991471</v>
      </c>
      <c r="AI7" s="12"/>
      <c r="AJ7" s="65" t="s">
        <v>143</v>
      </c>
      <c r="AK7" s="20">
        <f>IF(ISERROR(HLOOKUP(AJ7,'Raw data'!$F$3:$BH$104,AJ$2,FALSE)),"",HLOOKUP(AJ7,'Raw data'!$F$3:$BH$104,AJ$2,FALSE))</f>
        <v>5909.09</v>
      </c>
      <c r="AL7" s="28">
        <v>6.9999999999999999E-4</v>
      </c>
      <c r="AM7" s="12">
        <f t="shared" si="17"/>
        <v>4.1363630000000002</v>
      </c>
      <c r="AN7" s="28">
        <v>1.4</v>
      </c>
      <c r="AO7" s="28">
        <f t="shared" si="18"/>
        <v>2.9545450000000004</v>
      </c>
      <c r="AP7" s="12">
        <f t="shared" si="19"/>
        <v>2.6858333435582828</v>
      </c>
      <c r="AQ7" s="12">
        <f t="shared" si="20"/>
        <v>92.099868862377591</v>
      </c>
      <c r="AR7" s="12">
        <f t="shared" si="21"/>
        <v>80.771584992305151</v>
      </c>
      <c r="AS7" s="12"/>
      <c r="AT7" s="65" t="s">
        <v>143</v>
      </c>
      <c r="AU7" s="20">
        <f>IF(ISERROR(HLOOKUP(AT7,'Raw data'!$F$3:$BH$104,AT$2,FALSE)),"",HLOOKUP(AT7,'Raw data'!$F$3:$BH$104,AT$2,FALSE))</f>
        <v>118636</v>
      </c>
      <c r="AV7" s="28">
        <v>6.9999999999999999E-4</v>
      </c>
      <c r="AW7" s="12">
        <f t="shared" si="35"/>
        <v>83.045199999999994</v>
      </c>
      <c r="AX7" s="28">
        <v>1.4</v>
      </c>
      <c r="AY7" s="28">
        <f t="shared" si="22"/>
        <v>59.317999999999998</v>
      </c>
      <c r="AZ7" s="12">
        <f t="shared" si="36"/>
        <v>59.317330357142858</v>
      </c>
      <c r="BA7" s="12">
        <f t="shared" si="23"/>
        <v>54.735187303618652</v>
      </c>
      <c r="BB7" s="12">
        <f t="shared" si="24"/>
        <v>48.002759265273561</v>
      </c>
      <c r="BC7" s="12"/>
      <c r="BD7" s="65" t="s">
        <v>143</v>
      </c>
      <c r="BE7" s="20">
        <f>IF(ISERROR(HLOOKUP(BD7,'Raw data'!$F$3:$BH$104,BD$2,FALSE)),"",HLOOKUP(BD7,'Raw data'!$F$3:$BH$104,BD$2,FALSE))</f>
        <v>5750</v>
      </c>
      <c r="BF7" s="28">
        <v>6.9999999999999999E-4</v>
      </c>
      <c r="BG7" s="12">
        <f t="shared" si="25"/>
        <v>4.0250000000000004</v>
      </c>
      <c r="BH7" s="28">
        <v>1.4</v>
      </c>
      <c r="BI7" s="28">
        <f t="shared" si="26"/>
        <v>2.8750000000000004</v>
      </c>
      <c r="BJ7" s="12">
        <f t="shared" si="27"/>
        <v>0</v>
      </c>
      <c r="BK7" s="12">
        <f t="shared" si="28"/>
        <v>100</v>
      </c>
      <c r="BL7" s="12">
        <f t="shared" si="29"/>
        <v>87.7</v>
      </c>
      <c r="BM7" s="12"/>
      <c r="BN7" s="65" t="s">
        <v>143</v>
      </c>
      <c r="BO7" s="20">
        <f>IF(ISERROR(HLOOKUP(BN7,'Raw data'!$F$3:$BH$104,BN$2,FALSE)),"",HLOOKUP(BN7,'Raw data'!$F$3:$BH$104,BN$2,FALSE))</f>
        <v>4927.2700000000004</v>
      </c>
      <c r="BP7" s="28">
        <v>6.9999999999999999E-4</v>
      </c>
      <c r="BQ7" s="12">
        <f t="shared" si="30"/>
        <v>3.4490890000000003</v>
      </c>
      <c r="BR7" s="28">
        <v>1.4</v>
      </c>
      <c r="BS7" s="28">
        <f t="shared" si="31"/>
        <v>2.4636350000000005</v>
      </c>
      <c r="BT7" s="12">
        <f t="shared" si="32"/>
        <v>2.3119314570416303</v>
      </c>
      <c r="BU7" s="12">
        <f t="shared" si="33"/>
        <v>92.47869017070505</v>
      </c>
      <c r="BV7" s="12">
        <f t="shared" si="34"/>
        <v>81.103811279708324</v>
      </c>
      <c r="BW7" s="12"/>
    </row>
    <row r="8" spans="1:75" ht="15.75" customHeight="1" x14ac:dyDescent="0.2">
      <c r="A8" s="62" t="s">
        <v>144</v>
      </c>
      <c r="B8" s="12">
        <f t="shared" si="0"/>
        <v>77.395374385204065</v>
      </c>
      <c r="C8" s="12"/>
      <c r="D8" s="62" t="s">
        <v>144</v>
      </c>
      <c r="E8" s="55">
        <f>IF(ISERROR(HLOOKUP(D8,'Raw data'!$F$3:$BH$104,D$2,FALSE)),"",HLOOKUP(D8,'Raw data'!$F$3:$BH$104,D$2,FALSE))</f>
        <v>0.19</v>
      </c>
      <c r="F8" s="12">
        <f t="shared" si="1"/>
        <v>0.19</v>
      </c>
      <c r="G8" s="12">
        <f t="shared" si="2"/>
        <v>17.391304347826093</v>
      </c>
      <c r="H8" s="12">
        <f t="shared" si="3"/>
        <v>15.252173913043483</v>
      </c>
      <c r="I8" s="12"/>
      <c r="J8" s="62" t="s">
        <v>144</v>
      </c>
      <c r="K8" s="20">
        <f>IF(ISERROR(HLOOKUP(J8,'Raw data'!$F$3:$BH$104,J$2,FALSE)),"",HLOOKUP(J8,'Raw data'!$F$3:$BH$104,J$2,FALSE))</f>
        <v>1115.2</v>
      </c>
      <c r="L8" s="28">
        <v>1.3277000000000001</v>
      </c>
      <c r="M8" s="12">
        <f t="shared" si="4"/>
        <v>1480.6510400000002</v>
      </c>
      <c r="N8" s="28">
        <v>11.29</v>
      </c>
      <c r="O8" s="12">
        <f t="shared" si="5"/>
        <v>131.14712488928257</v>
      </c>
      <c r="P8" s="12">
        <f t="shared" si="6"/>
        <v>131.14712488928257</v>
      </c>
      <c r="Q8" s="12">
        <f t="shared" si="7"/>
        <v>98.786260903786953</v>
      </c>
      <c r="R8" s="12">
        <f t="shared" si="8"/>
        <v>86.635550812621162</v>
      </c>
      <c r="S8" s="12"/>
      <c r="T8" s="62" t="s">
        <v>144</v>
      </c>
      <c r="U8" s="20">
        <f>IF(ISERROR(HLOOKUP(T8,'Raw data'!$F$3:$BH$104,T$2,FALSE)),"",HLOOKUP(T8,'Raw data'!$F$3:$BH$104,T$2,FALSE))</f>
        <v>0.28299999999999997</v>
      </c>
      <c r="V8" s="12">
        <f t="shared" si="9"/>
        <v>0</v>
      </c>
      <c r="W8" s="12">
        <f t="shared" si="10"/>
        <v>100</v>
      </c>
      <c r="X8" s="12">
        <f t="shared" si="11"/>
        <v>87.7</v>
      </c>
      <c r="Y8" s="12"/>
      <c r="Z8" s="62" t="s">
        <v>144</v>
      </c>
      <c r="AA8" s="20">
        <f>IF(ISERROR(HLOOKUP(Z8,'Raw data'!$F$3:$BH$104,Z$2,FALSE)),"",HLOOKUP(Z8,'Raw data'!$F$3:$BH$104,Z$2,FALSE))</f>
        <v>0.09</v>
      </c>
      <c r="AB8" s="28">
        <v>1.3277000000000001</v>
      </c>
      <c r="AC8" s="12">
        <f t="shared" si="39"/>
        <v>0.119493</v>
      </c>
      <c r="AD8" s="28">
        <v>11.286</v>
      </c>
      <c r="AE8" s="12">
        <f t="shared" si="40"/>
        <v>1.0587719298245615E-2</v>
      </c>
      <c r="AF8" s="12">
        <f t="shared" si="37"/>
        <v>0</v>
      </c>
      <c r="AG8" s="12">
        <f t="shared" si="38"/>
        <v>100</v>
      </c>
      <c r="AH8" s="12">
        <f t="shared" si="41"/>
        <v>87.7</v>
      </c>
      <c r="AI8" s="12"/>
      <c r="AJ8" s="62" t="s">
        <v>144</v>
      </c>
      <c r="AK8" s="20">
        <f>IF(ISERROR(HLOOKUP(AJ8,'Raw data'!$F$3:$BH$104,AJ$2,FALSE)),"",HLOOKUP(AJ8,'Raw data'!$F$3:$BH$104,AJ$2,FALSE))</f>
        <v>3.91</v>
      </c>
      <c r="AL8" s="28">
        <v>1.3277000000000001</v>
      </c>
      <c r="AM8" s="12">
        <f t="shared" si="17"/>
        <v>5.191307000000001</v>
      </c>
      <c r="AN8" s="28">
        <v>11.29</v>
      </c>
      <c r="AO8" s="28">
        <f t="shared" si="18"/>
        <v>0.45981461470327734</v>
      </c>
      <c r="AP8" s="12">
        <f t="shared" si="19"/>
        <v>0.19110295826155954</v>
      </c>
      <c r="AQ8" s="12">
        <f t="shared" si="20"/>
        <v>99.437888268579712</v>
      </c>
      <c r="AR8" s="12">
        <f t="shared" si="21"/>
        <v>87.207028011544409</v>
      </c>
      <c r="AS8" s="12"/>
      <c r="AT8" s="62" t="s">
        <v>144</v>
      </c>
      <c r="AU8" s="20">
        <f>IF(ISERROR(HLOOKUP(AT8,'Raw data'!$F$3:$BH$104,AT$2,FALSE)),"",HLOOKUP(AT8,'Raw data'!$F$3:$BH$104,AT$2,FALSE))</f>
        <v>79.5</v>
      </c>
      <c r="AV8" s="28">
        <v>1.3277000000000001</v>
      </c>
      <c r="AW8" s="12">
        <f t="shared" si="35"/>
        <v>105.55215000000001</v>
      </c>
      <c r="AX8" s="28">
        <v>11.29</v>
      </c>
      <c r="AY8" s="28">
        <f t="shared" si="22"/>
        <v>9.349171833480959</v>
      </c>
      <c r="AZ8" s="12">
        <f t="shared" si="36"/>
        <v>9.348502190623817</v>
      </c>
      <c r="BA8" s="12">
        <f t="shared" si="23"/>
        <v>92.866196133532796</v>
      </c>
      <c r="BB8" s="12">
        <f t="shared" si="24"/>
        <v>81.443654009108258</v>
      </c>
      <c r="BC8" s="12"/>
      <c r="BD8" s="62" t="s">
        <v>144</v>
      </c>
      <c r="BE8" s="20">
        <f>IF(ISERROR(HLOOKUP(BD8,'Raw data'!$F$3:$BH$104,BD$2,FALSE)),"",HLOOKUP(BD8,'Raw data'!$F$3:$BH$104,BD$2,FALSE))</f>
        <v>3528.85</v>
      </c>
      <c r="BF8" s="28">
        <v>1.3277000000000001</v>
      </c>
      <c r="BG8" s="12">
        <f t="shared" si="25"/>
        <v>4685.2541449999999</v>
      </c>
      <c r="BH8" s="28">
        <v>11.29</v>
      </c>
      <c r="BI8" s="28">
        <f t="shared" si="26"/>
        <v>414.99150974313557</v>
      </c>
      <c r="BJ8" s="12">
        <f t="shared" si="27"/>
        <v>412.11650974313557</v>
      </c>
      <c r="BK8" s="12">
        <f t="shared" si="28"/>
        <v>97.519484988956762</v>
      </c>
      <c r="BL8" s="12">
        <f t="shared" si="29"/>
        <v>85.524588335315087</v>
      </c>
      <c r="BM8" s="12"/>
      <c r="BN8" s="62" t="s">
        <v>144</v>
      </c>
      <c r="BO8" s="20">
        <f>IF(ISERROR(HLOOKUP(BN8,'Raw data'!$F$3:$BH$104,BN$2,FALSE)),"",HLOOKUP(BN8,'Raw data'!$F$3:$BH$104,BN$2,FALSE))</f>
        <v>1.29</v>
      </c>
      <c r="BP8" s="28">
        <v>1.3277000000000001</v>
      </c>
      <c r="BQ8" s="12">
        <f t="shared" si="30"/>
        <v>1.7127330000000003</v>
      </c>
      <c r="BR8" s="28">
        <v>11.29</v>
      </c>
      <c r="BS8" s="28">
        <f t="shared" si="31"/>
        <v>0.15170354295837027</v>
      </c>
      <c r="BT8" s="12">
        <f t="shared" si="32"/>
        <v>0</v>
      </c>
      <c r="BU8" s="12">
        <f t="shared" si="33"/>
        <v>100</v>
      </c>
      <c r="BV8" s="12">
        <f t="shared" si="34"/>
        <v>87.7</v>
      </c>
      <c r="BW8" s="12"/>
    </row>
    <row r="9" spans="1:75" ht="15.75" customHeight="1" x14ac:dyDescent="0.2">
      <c r="A9" s="79" t="s">
        <v>145</v>
      </c>
      <c r="B9" s="12">
        <f t="shared" si="0"/>
        <v>69.745551410176148</v>
      </c>
      <c r="C9" s="12"/>
      <c r="D9" s="79" t="s">
        <v>145</v>
      </c>
      <c r="E9" s="55">
        <f>IF(ISERROR(HLOOKUP(D9,'Raw data'!$F$3:$BH$104,D$2,FALSE)),"",HLOOKUP(D9,'Raw data'!$F$3:$BH$104,D$2,FALSE))</f>
        <v>0.16</v>
      </c>
      <c r="F9" s="12">
        <f t="shared" si="1"/>
        <v>0.16</v>
      </c>
      <c r="G9" s="12">
        <f t="shared" si="2"/>
        <v>30.434782608695656</v>
      </c>
      <c r="H9" s="12">
        <f t="shared" si="3"/>
        <v>26.69130434782609</v>
      </c>
      <c r="I9" s="12"/>
      <c r="J9" s="79" t="s">
        <v>145</v>
      </c>
      <c r="K9" s="20">
        <f>IF(ISERROR(HLOOKUP(J9,'Raw data'!$F$3:$BH$104,J$2,FALSE)),"",HLOOKUP(J9,'Raw data'!$F$3:$BH$104,J$2,FALSE))</f>
        <v>3400600</v>
      </c>
      <c r="L9" s="28">
        <v>5.0000000000000001E-4</v>
      </c>
      <c r="M9" s="12">
        <f t="shared" si="4"/>
        <v>1700.3</v>
      </c>
      <c r="N9" s="28">
        <v>1.72</v>
      </c>
      <c r="O9" s="12">
        <f t="shared" si="5"/>
        <v>988.54651162790697</v>
      </c>
      <c r="P9" s="12">
        <f t="shared" si="6"/>
        <v>988.54651162790697</v>
      </c>
      <c r="Q9" s="12">
        <f t="shared" si="7"/>
        <v>90.851209657849935</v>
      </c>
      <c r="R9" s="12">
        <f t="shared" si="8"/>
        <v>79.67651086993439</v>
      </c>
      <c r="S9" s="12"/>
      <c r="T9" s="79" t="s">
        <v>145</v>
      </c>
      <c r="U9" s="20">
        <f>IF(ISERROR(HLOOKUP(T9,'Raw data'!$F$3:$BH$104,T$2,FALSE)),"",HLOOKUP(T9,'Raw data'!$F$3:$BH$104,T$2,FALSE))</f>
        <v>0.53500000000000003</v>
      </c>
      <c r="V9" s="12">
        <f t="shared" si="9"/>
        <v>0.25200000000000006</v>
      </c>
      <c r="W9" s="12">
        <f t="shared" si="10"/>
        <v>56.020942408376953</v>
      </c>
      <c r="X9" s="12">
        <f t="shared" si="11"/>
        <v>49.130366492146585</v>
      </c>
      <c r="Y9" s="12"/>
      <c r="Z9" s="79" t="s">
        <v>145</v>
      </c>
      <c r="AA9" s="20">
        <f>IF(ISERROR(HLOOKUP(Z9,'Raw data'!$F$3:$BH$104,Z$2,FALSE)),"",HLOOKUP(Z9,'Raw data'!$F$3:$BH$104,Z$2,FALSE))</f>
        <v>290.35000000000002</v>
      </c>
      <c r="AB9" s="28">
        <v>5.0000000000000001E-4</v>
      </c>
      <c r="AC9" s="12">
        <f t="shared" si="39"/>
        <v>0.14517500000000003</v>
      </c>
      <c r="AD9" s="28">
        <v>1.7170000000000001</v>
      </c>
      <c r="AE9" s="12">
        <f t="shared" si="40"/>
        <v>8.4551543389633096E-2</v>
      </c>
      <c r="AF9" s="12">
        <f t="shared" si="37"/>
        <v>7.3963824091387478E-2</v>
      </c>
      <c r="AG9" s="12">
        <f t="shared" si="38"/>
        <v>92.758999418253623</v>
      </c>
      <c r="AH9" s="12">
        <f t="shared" si="41"/>
        <v>81.349642489808431</v>
      </c>
      <c r="AI9" s="12"/>
      <c r="AJ9" s="79" t="s">
        <v>145</v>
      </c>
      <c r="AK9" s="20">
        <f>IF(ISERROR(HLOOKUP(AJ9,'Raw data'!$F$3:$BH$104,AJ$2,FALSE)),"",HLOOKUP(AJ9,'Raw data'!$F$3:$BH$104,AJ$2,FALSE))</f>
        <v>4777.8900000000003</v>
      </c>
      <c r="AL9" s="28">
        <v>5.0000000000000001E-4</v>
      </c>
      <c r="AM9" s="12">
        <f t="shared" si="17"/>
        <v>2.3889450000000001</v>
      </c>
      <c r="AN9" s="28">
        <v>1.72</v>
      </c>
      <c r="AO9" s="28">
        <f t="shared" si="18"/>
        <v>1.388921511627907</v>
      </c>
      <c r="AP9" s="12">
        <f t="shared" si="19"/>
        <v>1.1202098551861892</v>
      </c>
      <c r="AQ9" s="12">
        <f t="shared" si="20"/>
        <v>96.705005997913716</v>
      </c>
      <c r="AR9" s="12">
        <f t="shared" si="21"/>
        <v>84.810290260170333</v>
      </c>
      <c r="AS9" s="12"/>
      <c r="AT9" s="79" t="s">
        <v>145</v>
      </c>
      <c r="AU9" s="20">
        <f>IF(ISERROR(HLOOKUP(AT9,'Raw data'!$F$3:$BH$104,AT$2,FALSE)),"",HLOOKUP(AT9,'Raw data'!$F$3:$BH$104,AT$2,FALSE))</f>
        <v>95589.9</v>
      </c>
      <c r="AV9" s="28">
        <v>5.0000000000000001E-4</v>
      </c>
      <c r="AW9" s="12">
        <f t="shared" si="35"/>
        <v>47.79495</v>
      </c>
      <c r="AX9" s="28">
        <v>1.72</v>
      </c>
      <c r="AY9" s="28">
        <f t="shared" si="22"/>
        <v>27.787761627906978</v>
      </c>
      <c r="AZ9" s="12">
        <f t="shared" si="36"/>
        <v>27.787091985049834</v>
      </c>
      <c r="BA9" s="12">
        <f t="shared" si="23"/>
        <v>78.795783517102578</v>
      </c>
      <c r="BB9" s="12">
        <f t="shared" si="24"/>
        <v>69.10390214449896</v>
      </c>
      <c r="BC9" s="12"/>
      <c r="BD9" s="79" t="s">
        <v>145</v>
      </c>
      <c r="BE9" s="127">
        <f>IF(ISERROR(HLOOKUP(BD9,'Raw data'!$F$3:$BH$104,BD$2,FALSE)),"",HLOOKUP(BD9,'Raw data'!$F$3:$BH$104,BD$2,FALSE))</f>
        <v>4138674.57</v>
      </c>
      <c r="BF9" s="28">
        <v>5.0000000000000001E-4</v>
      </c>
      <c r="BG9" s="12">
        <f t="shared" si="25"/>
        <v>2069.3372850000001</v>
      </c>
      <c r="BH9" s="28">
        <v>1.72</v>
      </c>
      <c r="BI9" s="28">
        <f t="shared" si="26"/>
        <v>1203.1030726744186</v>
      </c>
      <c r="BJ9" s="12">
        <f t="shared" si="27"/>
        <v>1200.2280726744186</v>
      </c>
      <c r="BK9" s="12">
        <f t="shared" si="28"/>
        <v>92.775868763908505</v>
      </c>
      <c r="BL9" s="12">
        <f t="shared" si="29"/>
        <v>81.364436905947755</v>
      </c>
      <c r="BM9" s="12"/>
      <c r="BN9" s="79" t="s">
        <v>145</v>
      </c>
      <c r="BO9" s="20">
        <f>IF(ISERROR(HLOOKUP(BN9,'Raw data'!$F$3:$BH$104,BN$2,FALSE)),"",HLOOKUP(BN9,'Raw data'!$F$3:$BH$104,BN$2,FALSE))</f>
        <v>2766.93</v>
      </c>
      <c r="BP9" s="28">
        <v>5.0000000000000001E-4</v>
      </c>
      <c r="BQ9" s="12">
        <f t="shared" si="30"/>
        <v>1.3834649999999999</v>
      </c>
      <c r="BR9" s="28">
        <v>1.72</v>
      </c>
      <c r="BS9" s="28">
        <f t="shared" si="31"/>
        <v>0.80434011627906976</v>
      </c>
      <c r="BT9" s="12">
        <f t="shared" si="32"/>
        <v>0.65263657332069946</v>
      </c>
      <c r="BU9" s="12">
        <f t="shared" si="33"/>
        <v>97.876804756073724</v>
      </c>
      <c r="BV9" s="12">
        <f t="shared" si="34"/>
        <v>85.83795777107666</v>
      </c>
      <c r="BW9" s="12"/>
    </row>
    <row r="10" spans="1:75" ht="15.75" customHeight="1" x14ac:dyDescent="0.2">
      <c r="A10" s="84" t="s">
        <v>146</v>
      </c>
      <c r="B10" s="12">
        <f t="shared" si="0"/>
        <v>79.328461007122655</v>
      </c>
      <c r="C10" s="12"/>
      <c r="D10" s="84" t="s">
        <v>146</v>
      </c>
      <c r="E10" s="128">
        <f>IF(ISERROR(HLOOKUP(D10,'Raw data'!$F$3:$BH$104,D$2,FALSE)),"",HLOOKUP(D10,'Raw data'!$F$3:$BH$104,D$2,FALSE))</f>
        <v>6.25E-2</v>
      </c>
      <c r="F10" s="12">
        <f t="shared" si="1"/>
        <v>6.25E-2</v>
      </c>
      <c r="G10" s="12">
        <f t="shared" si="2"/>
        <v>72.826086956521749</v>
      </c>
      <c r="H10" s="12">
        <f t="shared" si="3"/>
        <v>63.868478260869573</v>
      </c>
      <c r="I10" s="12"/>
      <c r="J10" s="84" t="s">
        <v>146</v>
      </c>
      <c r="K10" s="129">
        <f>IF(ISERROR(HLOOKUP(J10,'Raw data'!$F$3:$BH$104,J$2,FALSE)),"",HLOOKUP(J10,'Raw data'!$F$3:$BH$104,J$2,FALSE))</f>
        <v>3038</v>
      </c>
      <c r="L10" s="28">
        <v>1</v>
      </c>
      <c r="M10" s="12">
        <f t="shared" si="4"/>
        <v>3038</v>
      </c>
      <c r="N10" s="28">
        <v>8</v>
      </c>
      <c r="O10" s="12">
        <f t="shared" si="5"/>
        <v>379.75</v>
      </c>
      <c r="P10" s="12">
        <f t="shared" si="6"/>
        <v>379.75</v>
      </c>
      <c r="Q10" s="12">
        <f t="shared" si="7"/>
        <v>96.485493508332553</v>
      </c>
      <c r="R10" s="12">
        <f t="shared" si="8"/>
        <v>84.617777806807652</v>
      </c>
      <c r="S10" s="12"/>
      <c r="T10" s="84" t="s">
        <v>146</v>
      </c>
      <c r="U10" s="129">
        <f>IF(ISERROR(HLOOKUP(T10,'Raw data'!$F$3:$BH$104,T$2,FALSE)),"",HLOOKUP(T10,'Raw data'!$F$3:$BH$104,T$2,FALSE))</f>
        <v>0.47720000000000001</v>
      </c>
      <c r="V10" s="12">
        <f t="shared" si="9"/>
        <v>0.19420000000000004</v>
      </c>
      <c r="W10" s="12">
        <f t="shared" si="10"/>
        <v>66.108202443280973</v>
      </c>
      <c r="X10" s="12">
        <f t="shared" si="11"/>
        <v>57.976893542757416</v>
      </c>
      <c r="Y10" s="12"/>
      <c r="Z10" s="84" t="s">
        <v>146</v>
      </c>
      <c r="AA10" s="129">
        <f>IF(ISERROR(HLOOKUP(Z10,'Raw data'!$F$3:$BH$104,Z$2,FALSE)),"",HLOOKUP(Z10,'Raw data'!$F$3:$BH$104,Z$2,FALSE))</f>
        <v>0.56999999999999995</v>
      </c>
      <c r="AB10" s="28">
        <v>1</v>
      </c>
      <c r="AC10" s="12">
        <f t="shared" si="39"/>
        <v>0.56999999999999995</v>
      </c>
      <c r="AD10" s="28">
        <v>8</v>
      </c>
      <c r="AE10" s="12">
        <f t="shared" si="40"/>
        <v>7.1249999999999994E-2</v>
      </c>
      <c r="AF10" s="12">
        <f t="shared" si="37"/>
        <v>6.0662280701754376E-2</v>
      </c>
      <c r="AG10" s="12">
        <f t="shared" si="38"/>
        <v>94.061210122008632</v>
      </c>
      <c r="AH10" s="12">
        <f t="shared" si="41"/>
        <v>82.491681277001575</v>
      </c>
      <c r="AI10" s="12"/>
      <c r="AJ10" s="84" t="s">
        <v>146</v>
      </c>
      <c r="AK10" s="129">
        <f>IF(ISERROR(HLOOKUP(AJ10,'Raw data'!$F$3:$BH$104,AJ$2,FALSE)),"",HLOOKUP(AJ10,'Raw data'!$F$3:$BH$104,AJ$2,FALSE))</f>
        <v>3.33</v>
      </c>
      <c r="AL10" s="28">
        <v>1</v>
      </c>
      <c r="AM10" s="12">
        <f t="shared" si="17"/>
        <v>3.33</v>
      </c>
      <c r="AN10" s="28">
        <v>8</v>
      </c>
      <c r="AO10" s="28">
        <f t="shared" si="18"/>
        <v>0.41625000000000001</v>
      </c>
      <c r="AP10" s="12">
        <f t="shared" si="19"/>
        <v>0.14753834355828221</v>
      </c>
      <c r="AQ10" s="12">
        <f t="shared" si="20"/>
        <v>99.566029565932098</v>
      </c>
      <c r="AR10" s="12">
        <f t="shared" si="21"/>
        <v>87.319407929322452</v>
      </c>
      <c r="AS10" s="12"/>
      <c r="AT10" s="84" t="s">
        <v>146</v>
      </c>
      <c r="AU10" s="129">
        <f>IF(ISERROR(HLOOKUP(AT10,'Raw data'!$F$3:$BH$104,AT$2,FALSE)),"",HLOOKUP(AT10,'Raw data'!$F$3:$BH$104,AT$2,FALSE))</f>
        <v>26</v>
      </c>
      <c r="AV10" s="28">
        <v>1</v>
      </c>
      <c r="AW10" s="12">
        <f t="shared" si="35"/>
        <v>26</v>
      </c>
      <c r="AX10" s="28">
        <v>8</v>
      </c>
      <c r="AY10" s="28">
        <f t="shared" si="22"/>
        <v>3.25</v>
      </c>
      <c r="AZ10" s="12">
        <f t="shared" si="36"/>
        <v>3.2493303571428571</v>
      </c>
      <c r="BA10" s="12">
        <f t="shared" si="23"/>
        <v>97.520449266358014</v>
      </c>
      <c r="BB10" s="12">
        <f t="shared" si="24"/>
        <v>85.525434006595972</v>
      </c>
      <c r="BC10" s="12"/>
      <c r="BD10" s="84" t="s">
        <v>146</v>
      </c>
      <c r="BE10" s="20">
        <f>IF(ISERROR(HLOOKUP(BD10,'Raw data'!$F$3:$BH$104,BD$2,FALSE)),"",HLOOKUP(BD10,'Raw data'!$F$3:$BH$104,BD$2,FALSE))</f>
        <v>2955.42</v>
      </c>
      <c r="BF10" s="28">
        <v>1</v>
      </c>
      <c r="BG10" s="12">
        <f t="shared" si="25"/>
        <v>2955.42</v>
      </c>
      <c r="BH10" s="28">
        <v>8</v>
      </c>
      <c r="BI10" s="28">
        <f t="shared" si="26"/>
        <v>369.42750000000001</v>
      </c>
      <c r="BJ10" s="12">
        <f t="shared" si="27"/>
        <v>366.55250000000001</v>
      </c>
      <c r="BK10" s="12">
        <f t="shared" si="28"/>
        <v>97.793733186879265</v>
      </c>
      <c r="BL10" s="12">
        <f t="shared" si="29"/>
        <v>85.765104004893118</v>
      </c>
      <c r="BM10" s="12"/>
      <c r="BN10" s="84" t="s">
        <v>146</v>
      </c>
      <c r="BO10" s="20">
        <f>IF(ISERROR(HLOOKUP(BN10,'Raw data'!$F$3:$BH$104,BN$2,FALSE)),"",HLOOKUP(BN10,'Raw data'!$F$3:$BH$104,BN$2,FALSE))</f>
        <v>3</v>
      </c>
      <c r="BP10" s="28">
        <v>1</v>
      </c>
      <c r="BQ10" s="12">
        <f t="shared" si="30"/>
        <v>3</v>
      </c>
      <c r="BR10" s="28">
        <v>8</v>
      </c>
      <c r="BS10" s="28">
        <f t="shared" si="31"/>
        <v>0.375</v>
      </c>
      <c r="BT10" s="12">
        <f t="shared" si="32"/>
        <v>0.22329645704162973</v>
      </c>
      <c r="BU10" s="12">
        <f t="shared" si="33"/>
        <v>99.27355898373257</v>
      </c>
      <c r="BV10" s="12">
        <f t="shared" si="34"/>
        <v>87.062911228733469</v>
      </c>
      <c r="BW10" s="12"/>
    </row>
    <row r="11" spans="1:75" ht="15.75" customHeight="1" x14ac:dyDescent="0.2">
      <c r="A11" s="79" t="s">
        <v>147</v>
      </c>
      <c r="B11" s="12">
        <f t="shared" si="0"/>
        <v>72.673940327289415</v>
      </c>
      <c r="C11" s="12"/>
      <c r="D11" s="79" t="s">
        <v>147</v>
      </c>
      <c r="E11" s="55">
        <f>IF(ISERROR(HLOOKUP(D11,'Raw data'!$F$3:$BH$104,D$2,FALSE)),"",HLOOKUP(D11,'Raw data'!$F$3:$BH$104,D$2,FALSE))</f>
        <v>0.21</v>
      </c>
      <c r="F11" s="12">
        <f t="shared" si="1"/>
        <v>0.21</v>
      </c>
      <c r="G11" s="12">
        <f t="shared" si="2"/>
        <v>8.6956521739130608</v>
      </c>
      <c r="H11" s="12">
        <f t="shared" si="3"/>
        <v>7.6260869565217542</v>
      </c>
      <c r="I11" s="12"/>
      <c r="J11" s="79" t="s">
        <v>147</v>
      </c>
      <c r="K11" s="20">
        <f>IF(ISERROR(HLOOKUP(J11,'Raw data'!$F$3:$BH$104,J$2,FALSE)),"",HLOOKUP(J11,'Raw data'!$F$3:$BH$104,J$2,FALSE))</f>
        <v>8951.4599999999991</v>
      </c>
      <c r="L11" s="28">
        <v>0.1832</v>
      </c>
      <c r="M11" s="12">
        <f t="shared" si="4"/>
        <v>1639.9074719999999</v>
      </c>
      <c r="N11" s="28">
        <v>3.44</v>
      </c>
      <c r="O11" s="12">
        <f t="shared" si="5"/>
        <v>476.71728837209298</v>
      </c>
      <c r="P11" s="12">
        <f t="shared" si="6"/>
        <v>476.71728837209298</v>
      </c>
      <c r="Q11" s="12">
        <f t="shared" si="7"/>
        <v>95.588081620345434</v>
      </c>
      <c r="R11" s="12">
        <f t="shared" si="8"/>
        <v>83.830747581042942</v>
      </c>
      <c r="S11" s="12"/>
      <c r="T11" s="79" t="s">
        <v>147</v>
      </c>
      <c r="U11" s="20">
        <f>IF(ISERROR(HLOOKUP(T11,'Raw data'!$F$3:$BH$104,T$2,FALSE)),"",HLOOKUP(T11,'Raw data'!$F$3:$BH$104,T$2,FALSE))</f>
        <v>0.36699999999999999</v>
      </c>
      <c r="V11" s="12">
        <f t="shared" si="9"/>
        <v>8.4000000000000019E-2</v>
      </c>
      <c r="W11" s="12">
        <f t="shared" si="10"/>
        <v>85.340314136125656</v>
      </c>
      <c r="X11" s="12">
        <f t="shared" si="11"/>
        <v>74.843455497382195</v>
      </c>
      <c r="Y11" s="12"/>
      <c r="Z11" s="79" t="s">
        <v>147</v>
      </c>
      <c r="AA11" s="20">
        <f>IF(ISERROR(HLOOKUP(Z11,'Raw data'!$F$3:$BH$104,Z$2,FALSE)),"",HLOOKUP(Z11,'Raw data'!$F$3:$BH$104,Z$2,FALSE))</f>
        <v>2.81</v>
      </c>
      <c r="AB11" s="28">
        <v>0.1832</v>
      </c>
      <c r="AC11" s="12">
        <f t="shared" si="39"/>
        <v>0.51479200000000003</v>
      </c>
      <c r="AD11" s="28">
        <v>3.4350000000000001</v>
      </c>
      <c r="AE11" s="12">
        <f t="shared" si="40"/>
        <v>0.14986666666666668</v>
      </c>
      <c r="AF11" s="12">
        <f t="shared" si="37"/>
        <v>0.13927894736842106</v>
      </c>
      <c r="AG11" s="12">
        <f t="shared" si="38"/>
        <v>86.364699887965969</v>
      </c>
      <c r="AH11" s="12">
        <f t="shared" si="41"/>
        <v>75.741841801746162</v>
      </c>
      <c r="AI11" s="12"/>
      <c r="AJ11" s="79" t="s">
        <v>147</v>
      </c>
      <c r="AK11" s="20">
        <f>IF(ISERROR(HLOOKUP(AJ11,'Raw data'!$F$3:$BH$104,AJ$2,FALSE)),"",HLOOKUP(AJ11,'Raw data'!$F$3:$BH$104,AJ$2,FALSE))</f>
        <v>17.170000000000002</v>
      </c>
      <c r="AL11" s="28">
        <v>0.1832</v>
      </c>
      <c r="AM11" s="12">
        <f t="shared" si="17"/>
        <v>3.1455440000000006</v>
      </c>
      <c r="AN11" s="28">
        <v>3.44</v>
      </c>
      <c r="AO11" s="28">
        <f t="shared" si="18"/>
        <v>0.91440232558139556</v>
      </c>
      <c r="AP11" s="12">
        <f t="shared" si="19"/>
        <v>0.64569066913967776</v>
      </c>
      <c r="AQ11" s="12">
        <f t="shared" si="20"/>
        <v>98.100760431477639</v>
      </c>
      <c r="AR11" s="12">
        <f t="shared" si="21"/>
        <v>86.034366898405892</v>
      </c>
      <c r="AS11" s="12"/>
      <c r="AT11" s="79" t="s">
        <v>147</v>
      </c>
      <c r="AU11" s="20">
        <f>IF(ISERROR(HLOOKUP(AT11,'Raw data'!$F$3:$BH$104,AT$2,FALSE)),"",HLOOKUP(AT11,'Raw data'!$F$3:$BH$104,AT$2,FALSE))</f>
        <v>178.8</v>
      </c>
      <c r="AV11" s="28">
        <v>0.1832</v>
      </c>
      <c r="AW11" s="12">
        <f t="shared" si="35"/>
        <v>32.756160000000001</v>
      </c>
      <c r="AX11" s="28">
        <v>3.44</v>
      </c>
      <c r="AY11" s="28">
        <f t="shared" si="22"/>
        <v>9.5221395348837223</v>
      </c>
      <c r="AZ11" s="12">
        <f t="shared" si="36"/>
        <v>9.5214698920265803</v>
      </c>
      <c r="BA11" s="12">
        <f t="shared" si="23"/>
        <v>92.734205186546816</v>
      </c>
      <c r="BB11" s="12">
        <f t="shared" si="24"/>
        <v>81.32789794860156</v>
      </c>
      <c r="BC11" s="12"/>
      <c r="BD11" s="79" t="s">
        <v>147</v>
      </c>
      <c r="BE11" s="20">
        <f>IF(ISERROR(HLOOKUP(BD11,'Raw data'!$F$3:$BH$104,BD$2,FALSE)),"",HLOOKUP(BD11,'Raw data'!$F$3:$BH$104,BD$2,FALSE))</f>
        <v>3486.11</v>
      </c>
      <c r="BF11" s="28">
        <v>0.1832</v>
      </c>
      <c r="BG11" s="12">
        <f t="shared" si="25"/>
        <v>638.65535199999999</v>
      </c>
      <c r="BH11" s="28">
        <v>3.44</v>
      </c>
      <c r="BI11" s="28">
        <f t="shared" si="26"/>
        <v>185.65562558139536</v>
      </c>
      <c r="BJ11" s="12">
        <f t="shared" si="27"/>
        <v>182.78062558139536</v>
      </c>
      <c r="BK11" s="12">
        <f t="shared" si="28"/>
        <v>98.899849739664361</v>
      </c>
      <c r="BL11" s="12">
        <f t="shared" si="29"/>
        <v>86.73516822168564</v>
      </c>
      <c r="BM11" s="12"/>
      <c r="BN11" s="79" t="s">
        <v>147</v>
      </c>
      <c r="BO11" s="20">
        <f>IF(ISERROR(HLOOKUP(BN11,'Raw data'!$F$3:$BH$104,BN$2,FALSE)),"",HLOOKUP(BN11,'Raw data'!$F$3:$BH$104,BN$2,FALSE))</f>
        <v>18.96</v>
      </c>
      <c r="BP11" s="28">
        <v>0.1832</v>
      </c>
      <c r="BQ11" s="12">
        <f t="shared" si="30"/>
        <v>3.4734720000000001</v>
      </c>
      <c r="BR11" s="28">
        <v>3.44</v>
      </c>
      <c r="BS11" s="28">
        <f t="shared" si="31"/>
        <v>1.0097302325581397</v>
      </c>
      <c r="BT11" s="12">
        <f t="shared" si="32"/>
        <v>0.85802668959976935</v>
      </c>
      <c r="BU11" s="12">
        <f t="shared" si="33"/>
        <v>97.208617688630753</v>
      </c>
      <c r="BV11" s="12">
        <f t="shared" si="34"/>
        <v>85.251957712929169</v>
      </c>
      <c r="BW11" s="12"/>
    </row>
    <row r="12" spans="1:75" ht="15.75" customHeight="1" x14ac:dyDescent="0.2">
      <c r="A12" s="65" t="s">
        <v>148</v>
      </c>
      <c r="B12" s="12">
        <f t="shared" si="0"/>
        <v>77.663908276818916</v>
      </c>
      <c r="C12" s="12"/>
      <c r="D12" s="65" t="s">
        <v>148</v>
      </c>
      <c r="E12" s="55">
        <f>IF(ISERROR(HLOOKUP(D12,'Raw data'!$F$3:$BH$104,D$2,FALSE)),"",HLOOKUP(D12,'Raw data'!$F$3:$BH$104,D$2,FALSE))</f>
        <v>0.1</v>
      </c>
      <c r="F12" s="12">
        <f t="shared" si="1"/>
        <v>0.1</v>
      </c>
      <c r="G12" s="12">
        <f t="shared" si="2"/>
        <v>56.521739130434781</v>
      </c>
      <c r="H12" s="12">
        <f t="shared" si="3"/>
        <v>49.5695652173913</v>
      </c>
      <c r="I12" s="12"/>
      <c r="J12" s="65" t="s">
        <v>148</v>
      </c>
      <c r="K12" s="20">
        <f>IF(ISERROR(HLOOKUP(J12,'Raw data'!$F$3:$BH$104,J$2,FALSE)),"",HLOOKUP(J12,'Raw data'!$F$3:$BH$104,J$2,FALSE))</f>
        <v>4345.9799999999996</v>
      </c>
      <c r="L12" s="28">
        <v>0.14630000000000001</v>
      </c>
      <c r="M12" s="12">
        <f t="shared" si="4"/>
        <v>635.81687399999998</v>
      </c>
      <c r="N12" s="28">
        <v>0.91</v>
      </c>
      <c r="O12" s="12">
        <f t="shared" si="5"/>
        <v>698.69986153846151</v>
      </c>
      <c r="P12" s="12">
        <f t="shared" si="6"/>
        <v>698.69986153846151</v>
      </c>
      <c r="Q12" s="12">
        <f t="shared" si="7"/>
        <v>93.533679528363223</v>
      </c>
      <c r="R12" s="12">
        <f t="shared" si="8"/>
        <v>82.029036946374546</v>
      </c>
      <c r="S12" s="12"/>
      <c r="T12" s="65" t="s">
        <v>148</v>
      </c>
      <c r="U12" s="20">
        <f>IF(ISERROR(HLOOKUP(T12,'Raw data'!$F$3:$BH$104,T$2,FALSE)),"",HLOOKUP(T12,'Raw data'!$F$3:$BH$104,T$2,FALSE))</f>
        <v>0.308</v>
      </c>
      <c r="V12" s="12">
        <f t="shared" si="9"/>
        <v>2.5000000000000022E-2</v>
      </c>
      <c r="W12" s="12">
        <f t="shared" si="10"/>
        <v>95.636998254799295</v>
      </c>
      <c r="X12" s="12">
        <f t="shared" si="11"/>
        <v>83.873647469458987</v>
      </c>
      <c r="Y12" s="12"/>
      <c r="Z12" s="65" t="s">
        <v>148</v>
      </c>
      <c r="AA12" s="20">
        <f>IF(ISERROR(HLOOKUP(Z12,'Raw data'!$F$3:$BH$104,Z$2,FALSE)),"",HLOOKUP(Z12,'Raw data'!$F$3:$BH$104,Z$2,FALSE))</f>
        <v>0.47</v>
      </c>
      <c r="AB12" s="28">
        <v>0.14630000000000001</v>
      </c>
      <c r="AC12" s="12">
        <f t="shared" si="39"/>
        <v>6.8761000000000003E-2</v>
      </c>
      <c r="AD12" s="28">
        <v>0.91400000000000003</v>
      </c>
      <c r="AE12" s="12">
        <f t="shared" si="40"/>
        <v>7.5230853391684907E-2</v>
      </c>
      <c r="AF12" s="12">
        <f t="shared" si="37"/>
        <v>6.4643134093439289E-2</v>
      </c>
      <c r="AG12" s="12">
        <f t="shared" si="38"/>
        <v>93.671487685680546</v>
      </c>
      <c r="AH12" s="12">
        <f t="shared" si="41"/>
        <v>82.149894700341832</v>
      </c>
      <c r="AI12" s="12"/>
      <c r="AJ12" s="65" t="s">
        <v>148</v>
      </c>
      <c r="AK12" s="20">
        <f>IF(ISERROR(HLOOKUP(AJ12,'Raw data'!$F$3:$BH$104,AJ$2,FALSE)),"",HLOOKUP(AJ12,'Raw data'!$F$3:$BH$104,AJ$2,FALSE))</f>
        <v>12.62</v>
      </c>
      <c r="AL12" s="28">
        <v>0.14630000000000001</v>
      </c>
      <c r="AM12" s="12">
        <f t="shared" si="17"/>
        <v>1.846306</v>
      </c>
      <c r="AN12" s="28">
        <v>0.91</v>
      </c>
      <c r="AO12" s="28">
        <f t="shared" si="18"/>
        <v>2.0289076923076923</v>
      </c>
      <c r="AP12" s="12">
        <f t="shared" si="19"/>
        <v>1.7601960358659745</v>
      </c>
      <c r="AQ12" s="12">
        <f t="shared" si="20"/>
        <v>94.82254565622398</v>
      </c>
      <c r="AR12" s="12">
        <f t="shared" si="21"/>
        <v>83.159372540508429</v>
      </c>
      <c r="AS12" s="12"/>
      <c r="AT12" s="65" t="s">
        <v>148</v>
      </c>
      <c r="AU12" s="20">
        <f>IF(ISERROR(HLOOKUP(AT12,'Raw data'!$F$3:$BH$104,AT$2,FALSE)),"",HLOOKUP(AT12,'Raw data'!$F$3:$BH$104,AT$2,FALSE))</f>
        <v>128.35</v>
      </c>
      <c r="AV12" s="28">
        <v>0.14630000000000001</v>
      </c>
      <c r="AW12" s="12">
        <f t="shared" si="35"/>
        <v>18.777605000000001</v>
      </c>
      <c r="AX12" s="28">
        <v>0.91</v>
      </c>
      <c r="AY12" s="28">
        <f t="shared" si="22"/>
        <v>20.634730769230771</v>
      </c>
      <c r="AZ12" s="12">
        <f t="shared" si="36"/>
        <v>20.634061126373627</v>
      </c>
      <c r="BA12" s="12">
        <f t="shared" si="23"/>
        <v>84.254232170809146</v>
      </c>
      <c r="BB12" s="12">
        <f t="shared" si="24"/>
        <v>73.890961613799618</v>
      </c>
      <c r="BC12" s="12"/>
      <c r="BD12" s="65" t="s">
        <v>148</v>
      </c>
      <c r="BE12" s="127">
        <f>IF(ISERROR(HLOOKUP(BD12,'Raw data'!$F$3:$BH$104,BD$2,FALSE)),"",HLOOKUP(BD12,'Raw data'!$F$3:$BH$104,BD$2,FALSE))</f>
        <v>5846.67</v>
      </c>
      <c r="BF12" s="28">
        <v>0.14630000000000001</v>
      </c>
      <c r="BG12" s="12">
        <f t="shared" si="25"/>
        <v>855.36782100000005</v>
      </c>
      <c r="BH12" s="28">
        <v>0.91</v>
      </c>
      <c r="BI12" s="28">
        <f t="shared" si="26"/>
        <v>939.96463846153847</v>
      </c>
      <c r="BJ12" s="12">
        <f t="shared" si="27"/>
        <v>937.08963846153847</v>
      </c>
      <c r="BK12" s="12">
        <f t="shared" si="28"/>
        <v>94.359689893652359</v>
      </c>
      <c r="BL12" s="12">
        <f t="shared" si="29"/>
        <v>82.753448036733118</v>
      </c>
      <c r="BM12" s="12"/>
      <c r="BN12" s="65" t="s">
        <v>148</v>
      </c>
      <c r="BO12" s="20">
        <f>IF(ISERROR(HLOOKUP(BN12,'Raw data'!$F$3:$BH$104,BN$2,FALSE)),"",HLOOKUP(BN12,'Raw data'!$F$3:$BH$104,BN$2,FALSE))</f>
        <v>9.26</v>
      </c>
      <c r="BP12" s="28">
        <v>0.14630000000000001</v>
      </c>
      <c r="BQ12" s="12">
        <f t="shared" si="30"/>
        <v>1.354738</v>
      </c>
      <c r="BR12" s="28">
        <v>0.91</v>
      </c>
      <c r="BS12" s="28">
        <f t="shared" si="31"/>
        <v>1.4887230769230768</v>
      </c>
      <c r="BT12" s="12">
        <f t="shared" si="32"/>
        <v>1.3370195339647066</v>
      </c>
      <c r="BU12" s="12">
        <f t="shared" si="33"/>
        <v>95.650330319205906</v>
      </c>
      <c r="BV12" s="12">
        <f t="shared" si="34"/>
        <v>83.885339689943578</v>
      </c>
      <c r="BW12" s="12"/>
    </row>
    <row r="13" spans="1:75" ht="15.75" customHeight="1" x14ac:dyDescent="0.2">
      <c r="A13" s="79" t="s">
        <v>149</v>
      </c>
      <c r="B13" s="12">
        <f t="shared" si="0"/>
        <v>39.781331133869621</v>
      </c>
      <c r="C13" s="12"/>
      <c r="D13" s="79" t="s">
        <v>149</v>
      </c>
      <c r="E13" s="55">
        <f>IF(ISERROR(HLOOKUP(D13,'Raw data'!$F$3:$BH$104,D$2,FALSE)),"",HLOOKUP(D13,'Raw data'!$F$3:$BH$104,D$2,FALSE))</f>
        <v>0.12</v>
      </c>
      <c r="F13" s="12">
        <f t="shared" si="1"/>
        <v>0.12</v>
      </c>
      <c r="G13" s="12">
        <f t="shared" si="2"/>
        <v>47.826086956521749</v>
      </c>
      <c r="H13" s="12">
        <f t="shared" si="3"/>
        <v>41.943478260869576</v>
      </c>
      <c r="I13" s="12"/>
      <c r="J13" s="79" t="s">
        <v>149</v>
      </c>
      <c r="K13" s="20">
        <f>IF(ISERROR(HLOOKUP(J13,'Raw data'!$F$3:$BH$104,J$2,FALSE)),"",HLOOKUP(J13,'Raw data'!$F$3:$BH$104,J$2,FALSE))</f>
        <v>30053</v>
      </c>
      <c r="L13" s="28">
        <v>0.1651</v>
      </c>
      <c r="M13" s="12">
        <f t="shared" si="4"/>
        <v>4961.7502999999997</v>
      </c>
      <c r="N13" s="28">
        <v>0.53</v>
      </c>
      <c r="O13" s="12">
        <f t="shared" si="5"/>
        <v>9361.7930188679238</v>
      </c>
      <c r="P13" s="12">
        <f t="shared" si="6"/>
        <v>9361.7930188679238</v>
      </c>
      <c r="Q13" s="12">
        <f t="shared" si="7"/>
        <v>13.358571853961067</v>
      </c>
      <c r="R13" s="12">
        <f t="shared" si="8"/>
        <v>11.715467515923855</v>
      </c>
      <c r="S13" s="12"/>
      <c r="T13" s="79" t="s">
        <v>149</v>
      </c>
      <c r="U13" s="20">
        <f>IF(ISERROR(HLOOKUP(T13,'Raw data'!$F$3:$BH$104,T$2,FALSE)),"",HLOOKUP(T13,'Raw data'!$F$3:$BH$104,T$2,FALSE))</f>
        <v>0.39</v>
      </c>
      <c r="V13" s="12">
        <f t="shared" si="9"/>
        <v>0.10700000000000004</v>
      </c>
      <c r="W13" s="12">
        <f t="shared" si="10"/>
        <v>81.326352530541001</v>
      </c>
      <c r="X13" s="12">
        <f t="shared" si="11"/>
        <v>71.323211169284463</v>
      </c>
      <c r="Y13" s="12"/>
      <c r="Z13" s="79" t="s">
        <v>149</v>
      </c>
      <c r="AA13" s="20">
        <f>IF(ISERROR(HLOOKUP(Z13,'Raw data'!$F$3:$BH$104,Z$2,FALSE)),"",HLOOKUP(Z13,'Raw data'!$F$3:$BH$104,Z$2,FALSE))</f>
        <v>2.23</v>
      </c>
      <c r="AB13" s="28">
        <v>0.1651</v>
      </c>
      <c r="AC13" s="12">
        <f t="shared" si="39"/>
        <v>0.36817299999999997</v>
      </c>
      <c r="AD13" s="28">
        <v>0.53</v>
      </c>
      <c r="AE13" s="12">
        <f t="shared" si="40"/>
        <v>0.69466603773584901</v>
      </c>
      <c r="AF13" s="12">
        <f t="shared" si="37"/>
        <v>0.68407831843760336</v>
      </c>
      <c r="AG13" s="12">
        <f t="shared" si="38"/>
        <v>33.029267177336763</v>
      </c>
      <c r="AH13" s="12">
        <f t="shared" si="41"/>
        <v>28.96666731452434</v>
      </c>
      <c r="AI13" s="12"/>
      <c r="AJ13" s="79" t="s">
        <v>149</v>
      </c>
      <c r="AK13" s="20">
        <f>IF(ISERROR(HLOOKUP(AJ13,'Raw data'!$F$3:$BH$104,AJ$2,FALSE)),"",HLOOKUP(AJ13,'Raw data'!$F$3:$BH$104,AJ$2,FALSE))</f>
        <v>110</v>
      </c>
      <c r="AL13" s="28">
        <v>0.1651</v>
      </c>
      <c r="AM13" s="12">
        <f t="shared" si="17"/>
        <v>18.161000000000001</v>
      </c>
      <c r="AN13" s="28">
        <v>0.53</v>
      </c>
      <c r="AO13" s="28">
        <f t="shared" si="18"/>
        <v>34.266037735849061</v>
      </c>
      <c r="AP13" s="12">
        <f t="shared" si="19"/>
        <v>33.997326079407344</v>
      </c>
      <c r="AQ13" s="12">
        <f t="shared" si="20"/>
        <v>0</v>
      </c>
      <c r="AR13" s="12">
        <f t="shared" si="21"/>
        <v>0</v>
      </c>
      <c r="AS13" s="12"/>
      <c r="AT13" s="79" t="s">
        <v>149</v>
      </c>
      <c r="AU13" s="20">
        <f>IF(ISERROR(HLOOKUP(AT13,'Raw data'!$F$3:$BH$104,AT$2,FALSE)),"",HLOOKUP(AT13,'Raw data'!$F$3:$BH$104,AT$2,FALSE))</f>
        <v>60</v>
      </c>
      <c r="AV13" s="28">
        <v>0.1651</v>
      </c>
      <c r="AW13" s="12">
        <f t="shared" si="35"/>
        <v>9.9060000000000006</v>
      </c>
      <c r="AX13" s="28">
        <v>0.53</v>
      </c>
      <c r="AY13" s="28">
        <f t="shared" si="22"/>
        <v>18.690566037735849</v>
      </c>
      <c r="AZ13" s="12">
        <f t="shared" si="36"/>
        <v>18.689896394878705</v>
      </c>
      <c r="BA13" s="12">
        <f t="shared" si="23"/>
        <v>85.73781634245303</v>
      </c>
      <c r="BB13" s="12">
        <f t="shared" si="24"/>
        <v>75.192064932331306</v>
      </c>
      <c r="BC13" s="12"/>
      <c r="BD13" s="79" t="s">
        <v>149</v>
      </c>
      <c r="BE13" s="20">
        <f>IF(ISERROR(HLOOKUP(BD13,'Raw data'!$F$3:$BH$104,BD$2,FALSE)),"",HLOOKUP(BD13,'Raw data'!$F$3:$BH$104,BD$2,FALSE))</f>
        <v>1866.67</v>
      </c>
      <c r="BF13" s="28">
        <v>0.1651</v>
      </c>
      <c r="BG13" s="12">
        <f t="shared" si="25"/>
        <v>308.18721700000003</v>
      </c>
      <c r="BH13" s="28">
        <v>0.53</v>
      </c>
      <c r="BI13" s="28">
        <f t="shared" si="26"/>
        <v>581.48531509433963</v>
      </c>
      <c r="BJ13" s="12">
        <f t="shared" si="27"/>
        <v>578.61031509433963</v>
      </c>
      <c r="BK13" s="12">
        <f t="shared" si="28"/>
        <v>96.51736453598879</v>
      </c>
      <c r="BL13" s="12">
        <f t="shared" si="29"/>
        <v>84.645728698062172</v>
      </c>
      <c r="BM13" s="12"/>
      <c r="BN13" s="79" t="s">
        <v>149</v>
      </c>
      <c r="BO13" s="20">
        <f>IF(ISERROR(HLOOKUP(BN13,'Raw data'!$F$3:$BH$104,BN$2,FALSE)),"",HLOOKUP(BN13,'Raw data'!$F$3:$BH$104,BN$2,FALSE))</f>
        <v>94.14</v>
      </c>
      <c r="BP13" s="28">
        <v>0.1651</v>
      </c>
      <c r="BQ13" s="12">
        <f t="shared" si="30"/>
        <v>15.542514000000001</v>
      </c>
      <c r="BR13" s="28">
        <v>0.53</v>
      </c>
      <c r="BS13" s="28">
        <f t="shared" si="31"/>
        <v>29.325498113207548</v>
      </c>
      <c r="BT13" s="12">
        <f t="shared" si="32"/>
        <v>29.173794570249179</v>
      </c>
      <c r="BU13" s="12">
        <f t="shared" si="33"/>
        <v>5.0901153705373048</v>
      </c>
      <c r="BV13" s="12">
        <f t="shared" si="34"/>
        <v>4.464031179961216</v>
      </c>
      <c r="BW13" s="12"/>
    </row>
    <row r="14" spans="1:75" ht="15.75" customHeight="1" x14ac:dyDescent="0.2">
      <c r="A14" s="53" t="s">
        <v>150</v>
      </c>
      <c r="B14" s="12">
        <f t="shared" si="0"/>
        <v>73.083172438244162</v>
      </c>
      <c r="C14" s="12"/>
      <c r="D14" s="53" t="s">
        <v>150</v>
      </c>
      <c r="E14" s="128">
        <f>IF(ISERROR(HLOOKUP(D14,'Raw data'!$F$3:$BH$104,D$2,FALSE)),"",HLOOKUP(D14,'Raw data'!$F$3:$BH$104,D$2,FALSE))</f>
        <v>0.1275</v>
      </c>
      <c r="F14" s="12">
        <f t="shared" si="1"/>
        <v>0.1275</v>
      </c>
      <c r="G14" s="12">
        <f t="shared" si="2"/>
        <v>44.565217391304351</v>
      </c>
      <c r="H14" s="12">
        <f t="shared" si="3"/>
        <v>39.083695652173915</v>
      </c>
      <c r="I14" s="12"/>
      <c r="J14" s="53" t="s">
        <v>150</v>
      </c>
      <c r="K14" s="20">
        <f>IF(ISERROR(HLOOKUP(J14,'Raw data'!$F$3:$BH$104,J$2,FALSE)),"",HLOOKUP(J14,'Raw data'!$F$3:$BH$104,J$2,FALSE))</f>
        <v>9727.1200000000008</v>
      </c>
      <c r="L14" s="28">
        <v>0.1201</v>
      </c>
      <c r="M14" s="12">
        <f t="shared" si="4"/>
        <v>1168.227112</v>
      </c>
      <c r="N14" s="28">
        <v>1.47</v>
      </c>
      <c r="O14" s="12">
        <f t="shared" si="5"/>
        <v>794.71232108843537</v>
      </c>
      <c r="P14" s="12">
        <f t="shared" si="6"/>
        <v>794.71232108843537</v>
      </c>
      <c r="Q14" s="12">
        <f t="shared" si="7"/>
        <v>92.645104380583518</v>
      </c>
      <c r="R14" s="12">
        <f t="shared" si="8"/>
        <v>81.249756541771745</v>
      </c>
      <c r="S14" s="12"/>
      <c r="T14" s="53" t="s">
        <v>150</v>
      </c>
      <c r="U14" s="20">
        <f>IF(ISERROR(HLOOKUP(T14,'Raw data'!$F$3:$BH$104,T$2,FALSE)),"",HLOOKUP(T14,'Raw data'!$F$3:$BH$104,T$2,FALSE))</f>
        <v>0.40899999999999997</v>
      </c>
      <c r="V14" s="12">
        <f t="shared" si="9"/>
        <v>0.126</v>
      </c>
      <c r="W14" s="12">
        <f t="shared" si="10"/>
        <v>78.010471204188477</v>
      </c>
      <c r="X14" s="12">
        <f t="shared" si="11"/>
        <v>68.415183246073298</v>
      </c>
      <c r="Y14" s="12"/>
      <c r="Z14" s="53" t="s">
        <v>150</v>
      </c>
      <c r="AA14" s="20">
        <f>IF(ISERROR(HLOOKUP(Z14,'Raw data'!$F$3:$BH$104,Z$2,FALSE)),"",HLOOKUP(Z14,'Raw data'!$F$3:$BH$104,Z$2,FALSE))</f>
        <v>2.74</v>
      </c>
      <c r="AB14" s="28">
        <v>0.1201</v>
      </c>
      <c r="AC14" s="12">
        <f t="shared" si="39"/>
        <v>0.32907400000000003</v>
      </c>
      <c r="AD14" s="28">
        <v>1.47</v>
      </c>
      <c r="AE14" s="12">
        <f t="shared" si="40"/>
        <v>0.22385986394557825</v>
      </c>
      <c r="AF14" s="12">
        <f t="shared" si="37"/>
        <v>0.21327214464733263</v>
      </c>
      <c r="AG14" s="12">
        <f t="shared" si="38"/>
        <v>79.120823694113767</v>
      </c>
      <c r="AH14" s="12">
        <f t="shared" si="41"/>
        <v>69.388962379737777</v>
      </c>
      <c r="AI14" s="12"/>
      <c r="AJ14" s="53" t="s">
        <v>150</v>
      </c>
      <c r="AK14" s="20">
        <f>IF(ISERROR(HLOOKUP(AJ14,'Raw data'!$F$3:$BH$104,AJ$2,FALSE)),"",HLOOKUP(AJ14,'Raw data'!$F$3:$BH$104,AJ$2,FALSE))</f>
        <v>11.98</v>
      </c>
      <c r="AL14" s="28">
        <v>0.1201</v>
      </c>
      <c r="AM14" s="12">
        <f t="shared" si="17"/>
        <v>1.438798</v>
      </c>
      <c r="AN14" s="28">
        <v>1.47</v>
      </c>
      <c r="AO14" s="28">
        <f t="shared" si="18"/>
        <v>0.97877414965986398</v>
      </c>
      <c r="AP14" s="12">
        <f t="shared" si="19"/>
        <v>0.71006249321814618</v>
      </c>
      <c r="AQ14" s="12">
        <f t="shared" si="20"/>
        <v>97.911416646239601</v>
      </c>
      <c r="AR14" s="12">
        <f t="shared" si="21"/>
        <v>85.868312398752124</v>
      </c>
      <c r="AS14" s="12"/>
      <c r="AT14" s="53" t="s">
        <v>150</v>
      </c>
      <c r="AU14" s="20">
        <f>IF(ISERROR(HLOOKUP(AT14,'Raw data'!$F$3:$BH$104,AT$2,FALSE)),"",HLOOKUP(AT14,'Raw data'!$F$3:$BH$104,AT$2,FALSE))</f>
        <v>190</v>
      </c>
      <c r="AV14" s="28">
        <v>0.1201</v>
      </c>
      <c r="AW14" s="12">
        <f t="shared" si="35"/>
        <v>22.818999999999999</v>
      </c>
      <c r="AX14" s="28">
        <v>1.47</v>
      </c>
      <c r="AY14" s="28">
        <f t="shared" si="22"/>
        <v>15.523129251700681</v>
      </c>
      <c r="AZ14" s="12">
        <f t="shared" si="36"/>
        <v>15.522459608843539</v>
      </c>
      <c r="BA14" s="12">
        <f t="shared" si="23"/>
        <v>88.154874426225092</v>
      </c>
      <c r="BB14" s="12">
        <f t="shared" si="24"/>
        <v>77.311824871799402</v>
      </c>
      <c r="BC14" s="12"/>
      <c r="BD14" s="53" t="s">
        <v>150</v>
      </c>
      <c r="BE14" s="127">
        <f>IF(ISERROR(HLOOKUP(BD14,'Raw data'!$F$3:$BH$104,BD$2,FALSE)),"",HLOOKUP(BD14,'Raw data'!$F$3:$BH$104,BD$2,FALSE))</f>
        <v>19639.87</v>
      </c>
      <c r="BF14" s="28">
        <v>0.1201</v>
      </c>
      <c r="BG14" s="12">
        <f t="shared" si="25"/>
        <v>2358.7483869999996</v>
      </c>
      <c r="BH14" s="28">
        <v>1.47</v>
      </c>
      <c r="BI14" s="28">
        <f t="shared" si="26"/>
        <v>1604.5907394557821</v>
      </c>
      <c r="BJ14" s="12">
        <f t="shared" si="27"/>
        <v>1601.7157394557821</v>
      </c>
      <c r="BK14" s="12">
        <f t="shared" si="28"/>
        <v>90.359328390846002</v>
      </c>
      <c r="BL14" s="12">
        <f t="shared" si="29"/>
        <v>79.245130998771941</v>
      </c>
      <c r="BM14" s="12"/>
      <c r="BN14" s="53" t="s">
        <v>150</v>
      </c>
      <c r="BO14" s="20">
        <f>IF(ISERROR(HLOOKUP(BN14,'Raw data'!$F$3:$BH$104,BN$2,FALSE)),"",HLOOKUP(BN14,'Raw data'!$F$3:$BH$104,BN$2,FALSE))</f>
        <v>17.29</v>
      </c>
      <c r="BP14" s="28">
        <v>0.1201</v>
      </c>
      <c r="BQ14" s="12">
        <f t="shared" si="30"/>
        <v>2.0765289999999998</v>
      </c>
      <c r="BR14" s="28">
        <v>1.47</v>
      </c>
      <c r="BS14" s="28">
        <f t="shared" si="31"/>
        <v>1.4126047619047619</v>
      </c>
      <c r="BT14" s="12">
        <f t="shared" si="32"/>
        <v>1.2609012189463917</v>
      </c>
      <c r="BU14" s="12">
        <f t="shared" si="33"/>
        <v>95.897962847061734</v>
      </c>
      <c r="BV14" s="12">
        <f t="shared" si="34"/>
        <v>84.102513416873137</v>
      </c>
      <c r="BW14" s="12"/>
    </row>
    <row r="15" spans="1:75" ht="15.75" customHeight="1" x14ac:dyDescent="0.2">
      <c r="A15" s="84" t="s">
        <v>151</v>
      </c>
      <c r="B15" s="12">
        <f t="shared" si="0"/>
        <v>77.019261335212732</v>
      </c>
      <c r="C15" s="12"/>
      <c r="D15" s="84" t="s">
        <v>151</v>
      </c>
      <c r="E15" s="128">
        <f>IF(ISERROR(HLOOKUP(D15,'Raw data'!$F$3:$BH$104,D$2,FALSE)),"",HLOOKUP(D15,'Raw data'!$F$3:$BH$104,D$2,FALSE))</f>
        <v>9.2499999999999999E-2</v>
      </c>
      <c r="F15" s="12">
        <f t="shared" si="1"/>
        <v>9.2499999999999999E-2</v>
      </c>
      <c r="G15" s="12">
        <f t="shared" si="2"/>
        <v>59.782608695652179</v>
      </c>
      <c r="H15" s="12">
        <f t="shared" si="3"/>
        <v>52.429347826086961</v>
      </c>
      <c r="I15" s="12"/>
      <c r="J15" s="84" t="s">
        <v>151</v>
      </c>
      <c r="K15" s="20">
        <f>IF(ISERROR(HLOOKUP(J15,'Raw data'!$F$3:$BH$104,J$2,FALSE)),"",HLOOKUP(J15,'Raw data'!$F$3:$BH$104,J$2,FALSE))</f>
        <v>1995.56</v>
      </c>
      <c r="L15" s="28">
        <v>1</v>
      </c>
      <c r="M15" s="12">
        <f t="shared" si="4"/>
        <v>1995.56</v>
      </c>
      <c r="N15" s="28">
        <v>8.25</v>
      </c>
      <c r="O15" s="12">
        <f t="shared" si="5"/>
        <v>241.8860606060606</v>
      </c>
      <c r="P15" s="12">
        <f t="shared" si="6"/>
        <v>241.8860606060606</v>
      </c>
      <c r="Q15" s="12">
        <f t="shared" si="7"/>
        <v>97.761395312063556</v>
      </c>
      <c r="R15" s="12">
        <f t="shared" si="8"/>
        <v>85.736743688679738</v>
      </c>
      <c r="S15" s="12"/>
      <c r="T15" s="84" t="s">
        <v>151</v>
      </c>
      <c r="U15" s="20">
        <f>IF(ISERROR(HLOOKUP(T15,'Raw data'!$F$3:$BH$104,T$2,FALSE)),"",HLOOKUP(T15,'Raw data'!$F$3:$BH$104,T$2,FALSE))</f>
        <v>0.47239999999999999</v>
      </c>
      <c r="V15" s="12">
        <f t="shared" si="9"/>
        <v>0.18940000000000001</v>
      </c>
      <c r="W15" s="12">
        <f t="shared" si="10"/>
        <v>66.945898778359506</v>
      </c>
      <c r="X15" s="12">
        <f t="shared" si="11"/>
        <v>58.711553228621284</v>
      </c>
      <c r="Y15" s="12"/>
      <c r="Z15" s="84" t="s">
        <v>151</v>
      </c>
      <c r="AA15" s="20">
        <f>IF(ISERROR(HLOOKUP(Z15,'Raw data'!$F$3:$BH$104,Z$2,FALSE)),"",HLOOKUP(Z15,'Raw data'!$F$3:$BH$104,Z$2,FALSE))</f>
        <v>1.01</v>
      </c>
      <c r="AB15" s="28">
        <v>1</v>
      </c>
      <c r="AC15" s="12">
        <f t="shared" si="39"/>
        <v>1.01</v>
      </c>
      <c r="AD15" s="28">
        <v>8.25</v>
      </c>
      <c r="AE15" s="12">
        <f t="shared" si="40"/>
        <v>0.12242424242424242</v>
      </c>
      <c r="AF15" s="12">
        <f t="shared" si="37"/>
        <v>0.1118365231259968</v>
      </c>
      <c r="AG15" s="12">
        <f t="shared" si="38"/>
        <v>89.051291777244231</v>
      </c>
      <c r="AH15" s="12">
        <f t="shared" si="41"/>
        <v>78.097982888643187</v>
      </c>
      <c r="AI15" s="12"/>
      <c r="AJ15" s="84" t="s">
        <v>151</v>
      </c>
      <c r="AK15" s="20">
        <f>IF(ISERROR(HLOOKUP(AJ15,'Raw data'!$F$3:$BH$104,AJ$2,FALSE)),"",HLOOKUP(AJ15,'Raw data'!$F$3:$BH$104,AJ$2,FALSE))</f>
        <v>2.37</v>
      </c>
      <c r="AL15" s="28">
        <v>1</v>
      </c>
      <c r="AM15" s="12">
        <f t="shared" si="17"/>
        <v>2.37</v>
      </c>
      <c r="AN15" s="28">
        <v>8.25</v>
      </c>
      <c r="AO15" s="28">
        <f t="shared" si="18"/>
        <v>0.28727272727272729</v>
      </c>
      <c r="AP15" s="12">
        <f t="shared" si="19"/>
        <v>1.8561070831009496E-2</v>
      </c>
      <c r="AQ15" s="12">
        <f t="shared" si="20"/>
        <v>99.945404321540892</v>
      </c>
      <c r="AR15" s="12">
        <f t="shared" si="21"/>
        <v>87.652119589991358</v>
      </c>
      <c r="AS15" s="12"/>
      <c r="AT15" s="84" t="s">
        <v>151</v>
      </c>
      <c r="AU15" s="20">
        <f>IF(ISERROR(HLOOKUP(AT15,'Raw data'!$F$3:$BH$104,AT$2,FALSE)),"",HLOOKUP(AT15,'Raw data'!$F$3:$BH$104,AT$2,FALSE))</f>
        <v>90</v>
      </c>
      <c r="AV15" s="28">
        <v>1</v>
      </c>
      <c r="AW15" s="12">
        <f t="shared" si="35"/>
        <v>90</v>
      </c>
      <c r="AX15" s="28">
        <v>8.25</v>
      </c>
      <c r="AY15" s="28">
        <f t="shared" si="22"/>
        <v>10.909090909090908</v>
      </c>
      <c r="AZ15" s="12">
        <f t="shared" si="36"/>
        <v>10.908421266233766</v>
      </c>
      <c r="BA15" s="12">
        <f t="shared" si="23"/>
        <v>91.67582825362544</v>
      </c>
      <c r="BB15" s="12">
        <f t="shared" si="24"/>
        <v>80.399701378429512</v>
      </c>
      <c r="BC15" s="12"/>
      <c r="BD15" s="84" t="s">
        <v>151</v>
      </c>
      <c r="BE15" s="20">
        <f>IF(ISERROR(HLOOKUP(BD15,'Raw data'!$F$3:$BH$104,BD$2,FALSE)),"",HLOOKUP(BD15,'Raw data'!$F$3:$BH$104,BD$2,FALSE))</f>
        <v>3274.92</v>
      </c>
      <c r="BF15" s="28">
        <v>1</v>
      </c>
      <c r="BG15" s="12">
        <f t="shared" si="25"/>
        <v>3274.92</v>
      </c>
      <c r="BH15" s="28">
        <v>8.25</v>
      </c>
      <c r="BI15" s="28">
        <f t="shared" si="26"/>
        <v>396.96000000000004</v>
      </c>
      <c r="BJ15" s="12">
        <f t="shared" si="27"/>
        <v>394.08500000000004</v>
      </c>
      <c r="BK15" s="12">
        <f t="shared" si="28"/>
        <v>97.628016022128662</v>
      </c>
      <c r="BL15" s="12">
        <f t="shared" si="29"/>
        <v>85.619770051406832</v>
      </c>
      <c r="BM15" s="12"/>
      <c r="BN15" s="84" t="s">
        <v>151</v>
      </c>
      <c r="BO15" s="20">
        <f>IF(ISERROR(HLOOKUP(BN15,'Raw data'!$F$3:$BH$104,BN$2,FALSE)),"",HLOOKUP(BN15,'Raw data'!$F$3:$BH$104,BN$2,FALSE))</f>
        <v>1.81</v>
      </c>
      <c r="BP15" s="28">
        <v>1</v>
      </c>
      <c r="BQ15" s="12">
        <f t="shared" si="30"/>
        <v>1.81</v>
      </c>
      <c r="BR15" s="28">
        <v>8.25</v>
      </c>
      <c r="BS15" s="28">
        <f t="shared" si="31"/>
        <v>0.21939393939393939</v>
      </c>
      <c r="BT15" s="12">
        <f t="shared" si="32"/>
        <v>6.7690396435569122E-2</v>
      </c>
      <c r="BU15" s="12">
        <f t="shared" si="33"/>
        <v>99.779785666867824</v>
      </c>
      <c r="BV15" s="12">
        <f t="shared" si="34"/>
        <v>87.50687202984308</v>
      </c>
      <c r="BW15" s="12"/>
    </row>
    <row r="16" spans="1:75" ht="15.75" customHeight="1" x14ac:dyDescent="0.2">
      <c r="A16" s="84" t="s">
        <v>152</v>
      </c>
      <c r="B16" s="12">
        <f t="shared" si="0"/>
        <v>78.652883020433109</v>
      </c>
      <c r="C16" s="12"/>
      <c r="D16" s="84" t="s">
        <v>152</v>
      </c>
      <c r="E16" s="128">
        <f>IF(ISERROR(HLOOKUP(D16,'Raw data'!$F$3:$BH$104,D$2,FALSE)),"",HLOOKUP(D16,'Raw data'!$F$3:$BH$104,D$2,FALSE))</f>
        <v>8.2500000000000004E-2</v>
      </c>
      <c r="F16" s="12">
        <f t="shared" si="1"/>
        <v>8.2500000000000004E-2</v>
      </c>
      <c r="G16" s="12">
        <f t="shared" si="2"/>
        <v>64.130434782608688</v>
      </c>
      <c r="H16" s="12">
        <f t="shared" si="3"/>
        <v>56.242391304347819</v>
      </c>
      <c r="I16" s="12"/>
      <c r="J16" s="84" t="s">
        <v>152</v>
      </c>
      <c r="K16" s="20">
        <f>IF(ISERROR(HLOOKUP(J16,'Raw data'!$F$3:$BH$104,J$2,FALSE)),"",HLOOKUP(J16,'Raw data'!$F$3:$BH$104,J$2,FALSE))</f>
        <v>1542.08</v>
      </c>
      <c r="L16" s="28">
        <v>1</v>
      </c>
      <c r="M16" s="12">
        <f t="shared" si="4"/>
        <v>1542.08</v>
      </c>
      <c r="N16" s="28">
        <v>7.25</v>
      </c>
      <c r="O16" s="12">
        <f t="shared" si="5"/>
        <v>212.7006896551724</v>
      </c>
      <c r="P16" s="12">
        <f t="shared" si="6"/>
        <v>212.7006896551724</v>
      </c>
      <c r="Q16" s="12">
        <f t="shared" si="7"/>
        <v>98.031499790453594</v>
      </c>
      <c r="R16" s="12">
        <f t="shared" si="8"/>
        <v>85.973625316227796</v>
      </c>
      <c r="S16" s="12"/>
      <c r="T16" s="84" t="s">
        <v>152</v>
      </c>
      <c r="U16" s="20">
        <f>IF(ISERROR(HLOOKUP(T16,'Raw data'!$F$3:$BH$104,T$2,FALSE)),"",HLOOKUP(T16,'Raw data'!$F$3:$BH$104,T$2,FALSE))</f>
        <v>0.46250000000000002</v>
      </c>
      <c r="V16" s="12">
        <f t="shared" si="9"/>
        <v>0.17950000000000005</v>
      </c>
      <c r="W16" s="12">
        <f t="shared" si="10"/>
        <v>68.673647469458984</v>
      </c>
      <c r="X16" s="12">
        <f t="shared" si="11"/>
        <v>60.226788830715527</v>
      </c>
      <c r="Y16" s="12"/>
      <c r="Z16" s="84" t="s">
        <v>152</v>
      </c>
      <c r="AA16" s="20">
        <f>IF(ISERROR(HLOOKUP(Z16,'Raw data'!$F$3:$BH$104,Z$2,FALSE)),"",HLOOKUP(Z16,'Raw data'!$F$3:$BH$104,Z$2,FALSE))</f>
        <v>0.59</v>
      </c>
      <c r="AB16" s="28">
        <v>1</v>
      </c>
      <c r="AC16" s="12">
        <f t="shared" si="39"/>
        <v>0.59</v>
      </c>
      <c r="AD16" s="28">
        <v>7.25</v>
      </c>
      <c r="AE16" s="12">
        <f t="shared" si="40"/>
        <v>8.137931034482758E-2</v>
      </c>
      <c r="AF16" s="12">
        <f t="shared" si="37"/>
        <v>7.0791591046581961E-2</v>
      </c>
      <c r="AG16" s="12">
        <f t="shared" si="38"/>
        <v>93.069558554494208</v>
      </c>
      <c r="AH16" s="12">
        <f t="shared" si="41"/>
        <v>81.622002852291416</v>
      </c>
      <c r="AI16" s="12"/>
      <c r="AJ16" s="84" t="s">
        <v>152</v>
      </c>
      <c r="AK16" s="20">
        <f>IF(ISERROR(HLOOKUP(AJ16,'Raw data'!$F$3:$BH$104,AJ$2,FALSE)),"",HLOOKUP(AJ16,'Raw data'!$F$3:$BH$104,AJ$2,FALSE))</f>
        <v>2.2200000000000002</v>
      </c>
      <c r="AL16" s="28">
        <v>1</v>
      </c>
      <c r="AM16" s="12">
        <f t="shared" si="17"/>
        <v>2.2200000000000002</v>
      </c>
      <c r="AN16" s="28">
        <v>7.25</v>
      </c>
      <c r="AO16" s="28">
        <f t="shared" si="18"/>
        <v>0.30620689655172417</v>
      </c>
      <c r="AP16" s="12">
        <f t="shared" si="19"/>
        <v>3.7495240110006378E-2</v>
      </c>
      <c r="AQ16" s="12">
        <f t="shared" si="20"/>
        <v>99.889711208397898</v>
      </c>
      <c r="AR16" s="12">
        <f t="shared" si="21"/>
        <v>87.603276729764957</v>
      </c>
      <c r="AS16" s="12"/>
      <c r="AT16" s="84" t="s">
        <v>152</v>
      </c>
      <c r="AU16" s="20">
        <f>IF(ISERROR(HLOOKUP(AT16,'Raw data'!$F$3:$BH$104,AT$2,FALSE)),"",HLOOKUP(AT16,'Raw data'!$F$3:$BH$104,AT$2,FALSE))</f>
        <v>40</v>
      </c>
      <c r="AV16" s="28">
        <v>1</v>
      </c>
      <c r="AW16" s="12">
        <f t="shared" si="35"/>
        <v>40</v>
      </c>
      <c r="AX16" s="28">
        <v>7.25</v>
      </c>
      <c r="AY16" s="28">
        <f t="shared" si="22"/>
        <v>5.5172413793103452</v>
      </c>
      <c r="AZ16" s="12">
        <f t="shared" si="36"/>
        <v>5.5165717364532023</v>
      </c>
      <c r="BA16" s="12">
        <f t="shared" si="23"/>
        <v>95.79032662337886</v>
      </c>
      <c r="BB16" s="12">
        <f t="shared" si="24"/>
        <v>84.008116448703262</v>
      </c>
      <c r="BC16" s="12"/>
      <c r="BD16" s="84" t="s">
        <v>152</v>
      </c>
      <c r="BE16" s="20">
        <f>IF(ISERROR(HLOOKUP(BD16,'Raw data'!$F$3:$BH$104,BD$2,FALSE)),"",HLOOKUP(BD16,'Raw data'!$F$3:$BH$104,BD$2,FALSE))</f>
        <v>2009.26</v>
      </c>
      <c r="BF16" s="28">
        <v>1</v>
      </c>
      <c r="BG16" s="12">
        <f t="shared" si="25"/>
        <v>2009.26</v>
      </c>
      <c r="BH16" s="28">
        <v>7.25</v>
      </c>
      <c r="BI16" s="28">
        <f t="shared" si="26"/>
        <v>277.13931034482761</v>
      </c>
      <c r="BJ16" s="12">
        <f t="shared" si="27"/>
        <v>274.26431034482761</v>
      </c>
      <c r="BK16" s="12">
        <f t="shared" si="28"/>
        <v>98.349212606823755</v>
      </c>
      <c r="BL16" s="12">
        <f t="shared" si="29"/>
        <v>86.252259456184433</v>
      </c>
      <c r="BM16" s="12"/>
      <c r="BN16" s="84" t="s">
        <v>152</v>
      </c>
      <c r="BO16" s="20">
        <f>IF(ISERROR(HLOOKUP(BN16,'Raw data'!$F$3:$BH$104,BN$2,FALSE)),"",HLOOKUP(BN16,'Raw data'!$F$3:$BH$104,BN$2,FALSE))</f>
        <v>2.13</v>
      </c>
      <c r="BP16" s="28">
        <v>1</v>
      </c>
      <c r="BQ16" s="12">
        <f t="shared" si="30"/>
        <v>2.13</v>
      </c>
      <c r="BR16" s="28">
        <v>7.25</v>
      </c>
      <c r="BS16" s="28">
        <f t="shared" si="31"/>
        <v>0.29379310344827586</v>
      </c>
      <c r="BT16" s="12">
        <f t="shared" si="32"/>
        <v>0.14208956048990559</v>
      </c>
      <c r="BU16" s="12">
        <f t="shared" si="33"/>
        <v>99.537745980877631</v>
      </c>
      <c r="BV16" s="12">
        <f t="shared" si="34"/>
        <v>87.294603225229679</v>
      </c>
      <c r="BW16" s="12"/>
    </row>
    <row r="17" spans="1:75" ht="15.75" customHeight="1" x14ac:dyDescent="0.2">
      <c r="A17" s="53" t="s">
        <v>153</v>
      </c>
      <c r="B17" s="12">
        <f t="shared" si="0"/>
        <v>41.020925451887607</v>
      </c>
      <c r="C17" s="12"/>
      <c r="D17" s="53" t="s">
        <v>153</v>
      </c>
      <c r="E17" s="55">
        <f>IF(ISERROR(HLOOKUP(D17,'Raw data'!$F$3:$BH$104,D$2,FALSE)),"",HLOOKUP(D17,'Raw data'!$F$3:$BH$104,D$2,FALSE))</f>
        <v>0.18</v>
      </c>
      <c r="F17" s="12">
        <f t="shared" si="1"/>
        <v>0.18</v>
      </c>
      <c r="G17" s="12">
        <f t="shared" si="2"/>
        <v>21.739130434782624</v>
      </c>
      <c r="H17" s="12">
        <f t="shared" si="3"/>
        <v>19.065217391304362</v>
      </c>
      <c r="I17" s="12"/>
      <c r="J17" s="53" t="s">
        <v>153</v>
      </c>
      <c r="K17" s="131">
        <f>IF(ISERROR(HLOOKUP(J17,'Raw data'!$F$3:$BH$104,J$2,FALSE)),"",HLOOKUP(J17,'Raw data'!$F$3:$BH$104,J$2,FALSE))</f>
        <v>3784060</v>
      </c>
      <c r="L17" s="28">
        <v>5.9999999999999995E-4</v>
      </c>
      <c r="M17" s="12">
        <f t="shared" si="4"/>
        <v>2270.4359999999997</v>
      </c>
      <c r="N17" s="28">
        <v>0.26</v>
      </c>
      <c r="O17" s="12">
        <f t="shared" si="5"/>
        <v>8732.4461538461528</v>
      </c>
      <c r="P17" s="12">
        <f t="shared" si="6"/>
        <v>8732.4461538461528</v>
      </c>
      <c r="Q17" s="12">
        <f t="shared" si="7"/>
        <v>19.183044908943472</v>
      </c>
      <c r="R17" s="12">
        <f t="shared" si="8"/>
        <v>16.823530385143425</v>
      </c>
      <c r="S17" s="12"/>
      <c r="T17" s="53" t="s">
        <v>153</v>
      </c>
      <c r="U17" s="20">
        <f>IF(ISERROR(HLOOKUP(T17,'Raw data'!$F$3:$BH$104,T$2,FALSE)),"",HLOOKUP(T17,'Raw data'!$F$3:$BH$104,T$2,FALSE))</f>
        <v>0.39</v>
      </c>
      <c r="V17" s="12">
        <f t="shared" si="9"/>
        <v>0.10700000000000004</v>
      </c>
      <c r="W17" s="12">
        <f t="shared" si="10"/>
        <v>81.326352530541001</v>
      </c>
      <c r="X17" s="12">
        <f t="shared" si="11"/>
        <v>71.323211169284463</v>
      </c>
      <c r="Y17" s="12"/>
      <c r="Z17" s="53" t="s">
        <v>153</v>
      </c>
      <c r="AA17" s="20">
        <f>IF(ISERROR(HLOOKUP(Z17,'Raw data'!$F$3:$BH$104,Z$2,FALSE)),"",HLOOKUP(Z17,'Raw data'!$F$3:$BH$104,Z$2,FALSE))</f>
        <v>445.5</v>
      </c>
      <c r="AB17" s="28">
        <v>5.9999999999999995E-4</v>
      </c>
      <c r="AC17" s="12">
        <f t="shared" si="39"/>
        <v>0.26729999999999998</v>
      </c>
      <c r="AD17" s="28">
        <v>0.25900000000000001</v>
      </c>
      <c r="AE17" s="12">
        <f t="shared" si="40"/>
        <v>1.032046332046332</v>
      </c>
      <c r="AF17" s="12">
        <f t="shared" si="37"/>
        <v>1.0214586127480865</v>
      </c>
      <c r="AG17" s="12">
        <f t="shared" si="38"/>
        <v>0</v>
      </c>
      <c r="AH17" s="12">
        <f t="shared" si="41"/>
        <v>0</v>
      </c>
      <c r="AI17" s="12"/>
      <c r="AJ17" s="53" t="s">
        <v>153</v>
      </c>
      <c r="AK17" s="20">
        <f>IF(ISERROR(HLOOKUP(AJ17,'Raw data'!$F$3:$BH$104,AJ$2,FALSE)),"",HLOOKUP(AJ17,'Raw data'!$F$3:$BH$104,AJ$2,FALSE))</f>
        <v>3600</v>
      </c>
      <c r="AL17" s="28">
        <v>5.9999999999999995E-4</v>
      </c>
      <c r="AM17" s="12">
        <f t="shared" si="17"/>
        <v>2.1599999999999997</v>
      </c>
      <c r="AN17" s="28">
        <v>0.26</v>
      </c>
      <c r="AO17" s="28">
        <f t="shared" si="18"/>
        <v>8.3076923076923066</v>
      </c>
      <c r="AP17" s="12">
        <f t="shared" si="19"/>
        <v>8.0389806512505881</v>
      </c>
      <c r="AQ17" s="12">
        <f t="shared" si="20"/>
        <v>76.354079634163014</v>
      </c>
      <c r="AR17" s="12">
        <f t="shared" si="21"/>
        <v>66.96252783916097</v>
      </c>
      <c r="AS17" s="12"/>
      <c r="AT17" s="53" t="s">
        <v>153</v>
      </c>
      <c r="AU17" s="20">
        <f>IF(ISERROR(HLOOKUP(AT17,'Raw data'!$F$3:$BH$104,AT$2,FALSE)),"",HLOOKUP(AT17,'Raw data'!$F$3:$BH$104,AT$2,FALSE))</f>
        <v>55562.400000000001</v>
      </c>
      <c r="AV17" s="28">
        <v>5.9999999999999995E-4</v>
      </c>
      <c r="AW17" s="12">
        <f t="shared" si="35"/>
        <v>33.337440000000001</v>
      </c>
      <c r="AX17" s="28">
        <v>0.26</v>
      </c>
      <c r="AY17" s="28">
        <f t="shared" si="22"/>
        <v>128.22092307692307</v>
      </c>
      <c r="AZ17" s="12">
        <f t="shared" si="36"/>
        <v>128.22025343406594</v>
      </c>
      <c r="BA17" s="12">
        <f t="shared" si="23"/>
        <v>2.1556479256377372</v>
      </c>
      <c r="BB17" s="12">
        <f t="shared" si="24"/>
        <v>1.8905032307842955</v>
      </c>
      <c r="BC17" s="12"/>
      <c r="BD17" s="53" t="s">
        <v>153</v>
      </c>
      <c r="BE17" s="20">
        <f>IF(ISERROR(HLOOKUP(BD17,'Raw data'!$F$3:$BH$104,BD$2,FALSE)),"",HLOOKUP(BD17,'Raw data'!$F$3:$BH$104,BD$2,FALSE))</f>
        <v>207.5</v>
      </c>
      <c r="BF17" s="28">
        <v>1</v>
      </c>
      <c r="BG17" s="12">
        <f t="shared" si="25"/>
        <v>207.5</v>
      </c>
      <c r="BH17" s="28">
        <v>0.26</v>
      </c>
      <c r="BI17" s="28">
        <f t="shared" si="26"/>
        <v>798.07692307692309</v>
      </c>
      <c r="BJ17" s="12">
        <f t="shared" si="27"/>
        <v>795.20192307692309</v>
      </c>
      <c r="BK17" s="12">
        <f t="shared" si="28"/>
        <v>95.213707142593762</v>
      </c>
      <c r="BL17" s="12">
        <f t="shared" si="29"/>
        <v>83.502421164054724</v>
      </c>
      <c r="BM17" s="12"/>
      <c r="BN17" s="53" t="s">
        <v>153</v>
      </c>
      <c r="BO17" s="20">
        <f>IF(ISERROR(HLOOKUP(BN17,'Raw data'!$F$3:$BH$104,BN$2,FALSE)),"",HLOOKUP(BN17,'Raw data'!$F$3:$BH$104,BN$2,FALSE))</f>
        <v>2966.67</v>
      </c>
      <c r="BP17" s="28">
        <v>5.9999999999999995E-4</v>
      </c>
      <c r="BQ17" s="12">
        <f t="shared" si="30"/>
        <v>1.7800019999999999</v>
      </c>
      <c r="BR17" s="28">
        <v>0.26</v>
      </c>
      <c r="BS17" s="28">
        <f t="shared" si="31"/>
        <v>6.846161538461538</v>
      </c>
      <c r="BT17" s="12">
        <f t="shared" si="32"/>
        <v>6.6944579955031678</v>
      </c>
      <c r="BU17" s="12">
        <f t="shared" si="33"/>
        <v>78.221200040329109</v>
      </c>
      <c r="BV17" s="12">
        <f t="shared" si="34"/>
        <v>68.599992435368634</v>
      </c>
      <c r="BW17" s="12"/>
    </row>
    <row r="18" spans="1:75" ht="15.75" customHeight="1" x14ac:dyDescent="0.2">
      <c r="A18" s="84" t="s">
        <v>154</v>
      </c>
      <c r="B18" s="12">
        <f t="shared" si="0"/>
        <v>80.43041547994676</v>
      </c>
      <c r="C18" s="12"/>
      <c r="D18" s="84" t="s">
        <v>154</v>
      </c>
      <c r="E18" s="55">
        <f>IF(ISERROR(HLOOKUP(D18,'Raw data'!$F$3:$BH$104,D$2,FALSE)),"",HLOOKUP(D18,'Raw data'!$F$3:$BH$104,D$2,FALSE))</f>
        <v>0.06</v>
      </c>
      <c r="F18" s="12">
        <f t="shared" si="1"/>
        <v>0.06</v>
      </c>
      <c r="G18" s="12">
        <f t="shared" si="2"/>
        <v>73.913043478260875</v>
      </c>
      <c r="H18" s="12">
        <f t="shared" si="3"/>
        <v>64.821739130434793</v>
      </c>
      <c r="I18" s="12"/>
      <c r="J18" s="84" t="s">
        <v>154</v>
      </c>
      <c r="K18" s="20">
        <f>IF(ISERROR(HLOOKUP(J18,'Raw data'!$F$3:$BH$104,J$2,FALSE)),"",HLOOKUP(J18,'Raw data'!$F$3:$BH$104,J$2,FALSE))</f>
        <v>1562</v>
      </c>
      <c r="L18" s="28">
        <v>1</v>
      </c>
      <c r="M18" s="12">
        <f t="shared" si="4"/>
        <v>1562</v>
      </c>
      <c r="N18" s="28">
        <v>8.15</v>
      </c>
      <c r="O18" s="12">
        <f t="shared" si="5"/>
        <v>191.65644171779141</v>
      </c>
      <c r="P18" s="12">
        <f t="shared" si="6"/>
        <v>191.65644171779141</v>
      </c>
      <c r="Q18" s="12">
        <f t="shared" si="7"/>
        <v>98.226259885221694</v>
      </c>
      <c r="R18" s="12">
        <f t="shared" si="8"/>
        <v>86.14442991933943</v>
      </c>
      <c r="S18" s="12"/>
      <c r="T18" s="84" t="s">
        <v>154</v>
      </c>
      <c r="U18" s="20">
        <f>IF(ISERROR(HLOOKUP(T18,'Raw data'!$F$3:$BH$104,T$2,FALSE)),"",HLOOKUP(T18,'Raw data'!$F$3:$BH$104,T$2,FALSE))</f>
        <v>0.46800000000000003</v>
      </c>
      <c r="V18" s="12">
        <f t="shared" si="9"/>
        <v>0.18500000000000005</v>
      </c>
      <c r="W18" s="12">
        <f t="shared" si="10"/>
        <v>67.713787085514824</v>
      </c>
      <c r="X18" s="12">
        <f t="shared" si="11"/>
        <v>59.384991273996498</v>
      </c>
      <c r="Y18" s="12"/>
      <c r="Z18" s="84" t="s">
        <v>154</v>
      </c>
      <c r="AA18" s="20">
        <f>IF(ISERROR(HLOOKUP(Z18,'Raw data'!$F$3:$BH$104,Z$2,FALSE)),"",HLOOKUP(Z18,'Raw data'!$F$3:$BH$104,Z$2,FALSE))</f>
        <v>0.16</v>
      </c>
      <c r="AB18" s="28">
        <v>1</v>
      </c>
      <c r="AC18" s="12">
        <f t="shared" si="39"/>
        <v>0.16</v>
      </c>
      <c r="AD18" s="28">
        <v>8.15</v>
      </c>
      <c r="AE18" s="12">
        <f t="shared" si="40"/>
        <v>1.9631901840490799E-2</v>
      </c>
      <c r="AF18" s="12">
        <f t="shared" si="37"/>
        <v>9.0441825422451841E-3</v>
      </c>
      <c r="AG18" s="12">
        <f t="shared" si="38"/>
        <v>99.114581596417977</v>
      </c>
      <c r="AH18" s="12">
        <f t="shared" si="41"/>
        <v>86.92348806005856</v>
      </c>
      <c r="AI18" s="12"/>
      <c r="AJ18" s="84" t="s">
        <v>154</v>
      </c>
      <c r="AK18" s="20">
        <f>IF(ISERROR(HLOOKUP(AJ18,'Raw data'!$F$3:$BH$104,AJ$2,FALSE)),"",HLOOKUP(AJ18,'Raw data'!$F$3:$BH$104,AJ$2,FALSE))</f>
        <v>2.19</v>
      </c>
      <c r="AL18" s="28">
        <v>1</v>
      </c>
      <c r="AM18" s="12">
        <f t="shared" si="17"/>
        <v>2.19</v>
      </c>
      <c r="AN18" s="28">
        <v>8.15</v>
      </c>
      <c r="AO18" s="28">
        <f t="shared" si="18"/>
        <v>0.26871165644171779</v>
      </c>
      <c r="AP18" s="12">
        <f t="shared" si="19"/>
        <v>0</v>
      </c>
      <c r="AQ18" s="12">
        <f t="shared" si="20"/>
        <v>100</v>
      </c>
      <c r="AR18" s="12">
        <f t="shared" si="21"/>
        <v>87.7</v>
      </c>
      <c r="AS18" s="12"/>
      <c r="AT18" s="84" t="s">
        <v>154</v>
      </c>
      <c r="AU18" s="20">
        <f>IF(ISERROR(HLOOKUP(AT18,'Raw data'!$F$3:$BH$104,AT$2,FALSE)),"",HLOOKUP(AT18,'Raw data'!$F$3:$BH$104,AT$2,FALSE))</f>
        <v>47</v>
      </c>
      <c r="AV18" s="28">
        <v>1</v>
      </c>
      <c r="AW18" s="12">
        <f t="shared" si="35"/>
        <v>47</v>
      </c>
      <c r="AX18" s="28">
        <v>8.15</v>
      </c>
      <c r="AY18" s="28">
        <f t="shared" si="22"/>
        <v>5.7668711656441713</v>
      </c>
      <c r="AZ18" s="12">
        <f t="shared" si="36"/>
        <v>5.7662015227870285</v>
      </c>
      <c r="BA18" s="12">
        <f t="shared" si="23"/>
        <v>95.599835152272419</v>
      </c>
      <c r="BB18" s="12">
        <f t="shared" si="24"/>
        <v>83.841055428542916</v>
      </c>
      <c r="BC18" s="12"/>
      <c r="BD18" s="84" t="s">
        <v>154</v>
      </c>
      <c r="BE18" s="20">
        <f>IF(ISERROR(HLOOKUP(BD18,'Raw data'!$F$3:$BH$104,BD$2,FALSE)),"",HLOOKUP(BD18,'Raw data'!$F$3:$BH$104,BD$2,FALSE))</f>
        <v>835.65</v>
      </c>
      <c r="BF18" s="28">
        <v>1</v>
      </c>
      <c r="BG18" s="12">
        <f t="shared" si="25"/>
        <v>835.65</v>
      </c>
      <c r="BH18" s="28">
        <v>8.15</v>
      </c>
      <c r="BI18" s="28">
        <f t="shared" si="26"/>
        <v>102.53374233128834</v>
      </c>
      <c r="BJ18" s="12">
        <f t="shared" si="27"/>
        <v>99.658742331288337</v>
      </c>
      <c r="BK18" s="12">
        <f t="shared" si="28"/>
        <v>99.400157478552529</v>
      </c>
      <c r="BL18" s="12">
        <f t="shared" si="29"/>
        <v>87.173938108690564</v>
      </c>
      <c r="BM18" s="12"/>
      <c r="BN18" s="84" t="s">
        <v>154</v>
      </c>
      <c r="BO18" s="20">
        <f>IF(ISERROR(HLOOKUP(BN18,'Raw data'!$F$3:$BH$104,BN$2,FALSE)),"",HLOOKUP(BN18,'Raw data'!$F$3:$BH$104,BN$2,FALSE))</f>
        <v>1.94</v>
      </c>
      <c r="BP18" s="28">
        <v>1</v>
      </c>
      <c r="BQ18" s="12">
        <f t="shared" si="30"/>
        <v>1.94</v>
      </c>
      <c r="BR18" s="28">
        <v>8.15</v>
      </c>
      <c r="BS18" s="28">
        <f t="shared" si="31"/>
        <v>0.23803680981595091</v>
      </c>
      <c r="BT18" s="12">
        <f t="shared" si="32"/>
        <v>8.6333266857580637E-2</v>
      </c>
      <c r="BU18" s="12">
        <f t="shared" si="33"/>
        <v>99.719135596934194</v>
      </c>
      <c r="BV18" s="12">
        <f t="shared" si="34"/>
        <v>87.453681918511293</v>
      </c>
      <c r="BW18" s="12"/>
    </row>
    <row r="19" spans="1:75" ht="15.75" customHeight="1" x14ac:dyDescent="0.2">
      <c r="A19" s="65" t="s">
        <v>155</v>
      </c>
      <c r="B19" s="12">
        <f t="shared" si="0"/>
        <v>77.944395637932345</v>
      </c>
      <c r="C19" s="12"/>
      <c r="D19" s="65" t="s">
        <v>155</v>
      </c>
      <c r="E19" s="20">
        <f>IF(ISERROR(HLOOKUP(D19,'Raw data'!$F$3:$BH$104,D$2,FALSE)),"",HLOOKUP(D19,'Raw data'!$F$3:$BH$104,D$2,FALSE))</f>
        <v>0</v>
      </c>
      <c r="F19" s="12">
        <f t="shared" si="1"/>
        <v>0</v>
      </c>
      <c r="G19" s="12">
        <f t="shared" si="2"/>
        <v>100</v>
      </c>
      <c r="H19" s="12">
        <f t="shared" si="3"/>
        <v>87.7</v>
      </c>
      <c r="I19" s="12"/>
      <c r="J19" s="65" t="s">
        <v>155</v>
      </c>
      <c r="K19" s="20">
        <f>IF(ISERROR(HLOOKUP(J19,'Raw data'!$F$3:$BH$104,J$2,FALSE)),"",HLOOKUP(J19,'Raw data'!$F$3:$BH$104,J$2,FALSE))</f>
        <v>9113</v>
      </c>
      <c r="L19" s="28">
        <v>0.27229999999999999</v>
      </c>
      <c r="M19" s="12">
        <f t="shared" si="4"/>
        <v>2481.4699000000001</v>
      </c>
      <c r="N19" s="28">
        <v>1.56</v>
      </c>
      <c r="O19" s="12">
        <f t="shared" si="5"/>
        <v>1590.6858333333332</v>
      </c>
      <c r="P19" s="12">
        <f t="shared" si="6"/>
        <v>1590.6858333333332</v>
      </c>
      <c r="Q19" s="12">
        <f t="shared" si="7"/>
        <v>85.278536701900094</v>
      </c>
      <c r="R19" s="12">
        <f t="shared" si="8"/>
        <v>74.789276687566385</v>
      </c>
      <c r="S19" s="12"/>
      <c r="T19" s="65" t="s">
        <v>155</v>
      </c>
      <c r="U19" s="20">
        <f>IF(ISERROR(HLOOKUP(T19,'Raw data'!$F$3:$BH$104,T$2,FALSE)),"",HLOOKUP(T19,'Raw data'!$F$3:$BH$104,T$2,FALSE))</f>
        <v>0.3</v>
      </c>
      <c r="V19" s="12">
        <f t="shared" si="9"/>
        <v>1.7000000000000015E-2</v>
      </c>
      <c r="W19" s="12">
        <f t="shared" si="10"/>
        <v>97.033158813263526</v>
      </c>
      <c r="X19" s="12">
        <f t="shared" si="11"/>
        <v>85.098080279232107</v>
      </c>
      <c r="Y19" s="12"/>
      <c r="Z19" s="65" t="s">
        <v>155</v>
      </c>
      <c r="AA19" s="20">
        <f>IF(ISERROR(HLOOKUP(Z19,'Raw data'!$F$3:$BH$104,Z$2,FALSE)),"",HLOOKUP(Z19,'Raw data'!$F$3:$BH$104,Z$2,FALSE))</f>
        <v>0.73</v>
      </c>
      <c r="AB19" s="28">
        <v>0.27229999999999999</v>
      </c>
      <c r="AC19" s="12">
        <f t="shared" si="39"/>
        <v>0.19877899999999998</v>
      </c>
      <c r="AD19" s="28">
        <v>1.56</v>
      </c>
      <c r="AE19" s="12">
        <f t="shared" si="40"/>
        <v>0.12742243589743588</v>
      </c>
      <c r="AF19" s="12">
        <f t="shared" si="37"/>
        <v>0.11683471659919026</v>
      </c>
      <c r="AG19" s="12">
        <f t="shared" si="38"/>
        <v>88.561972541906187</v>
      </c>
      <c r="AH19" s="12">
        <f t="shared" si="41"/>
        <v>77.668849919251727</v>
      </c>
      <c r="AI19" s="12"/>
      <c r="AJ19" s="65" t="s">
        <v>155</v>
      </c>
      <c r="AK19" s="20">
        <f>IF(ISERROR(HLOOKUP(AJ19,'Raw data'!$F$3:$BH$104,AJ$2,FALSE)),"",HLOOKUP(AJ19,'Raw data'!$F$3:$BH$104,AJ$2,FALSE))</f>
        <v>9.16</v>
      </c>
      <c r="AL19" s="28">
        <v>0.27229999999999999</v>
      </c>
      <c r="AM19" s="12">
        <f t="shared" si="17"/>
        <v>2.4942679999999999</v>
      </c>
      <c r="AN19" s="28">
        <v>1.56</v>
      </c>
      <c r="AO19" s="28">
        <f t="shared" si="18"/>
        <v>1.5988897435897436</v>
      </c>
      <c r="AP19" s="12">
        <f t="shared" si="19"/>
        <v>1.3301780871480258</v>
      </c>
      <c r="AQ19" s="12">
        <f t="shared" si="20"/>
        <v>96.087403803342838</v>
      </c>
      <c r="AR19" s="12">
        <f t="shared" si="21"/>
        <v>84.268653135531665</v>
      </c>
      <c r="AS19" s="12"/>
      <c r="AT19" s="65" t="s">
        <v>155</v>
      </c>
      <c r="AU19" s="20">
        <f>IF(ISERROR(HLOOKUP(AT19,'Raw data'!$F$3:$BH$104,AT$2,FALSE)),"",HLOOKUP(AT19,'Raw data'!$F$3:$BH$104,AT$2,FALSE))</f>
        <v>220</v>
      </c>
      <c r="AV19" s="28">
        <v>0.27229999999999999</v>
      </c>
      <c r="AW19" s="12">
        <f t="shared" si="35"/>
        <v>59.905999999999999</v>
      </c>
      <c r="AX19" s="28">
        <v>1.56</v>
      </c>
      <c r="AY19" s="28">
        <f t="shared" si="22"/>
        <v>38.401282051282053</v>
      </c>
      <c r="AZ19" s="12">
        <f t="shared" si="36"/>
        <v>38.400612408424912</v>
      </c>
      <c r="BA19" s="12">
        <f t="shared" si="23"/>
        <v>70.696649400298213</v>
      </c>
      <c r="BB19" s="12">
        <f t="shared" si="24"/>
        <v>62.00096152406153</v>
      </c>
      <c r="BC19" s="12"/>
      <c r="BD19" s="65" t="s">
        <v>155</v>
      </c>
      <c r="BE19" s="127">
        <f>IF(ISERROR(HLOOKUP(BD19,'Raw data'!$F$3:$BH$104,BD$2,FALSE)),"",HLOOKUP(BD19,'Raw data'!$F$3:$BH$104,BD$2,FALSE))</f>
        <v>18872.86</v>
      </c>
      <c r="BF19" s="28">
        <v>0.27229999999999999</v>
      </c>
      <c r="BG19" s="12">
        <f t="shared" si="25"/>
        <v>5139.0797780000003</v>
      </c>
      <c r="BH19" s="28">
        <v>1.56</v>
      </c>
      <c r="BI19" s="28">
        <f t="shared" si="26"/>
        <v>3294.2819089743589</v>
      </c>
      <c r="BJ19" s="12">
        <f t="shared" si="27"/>
        <v>3291.4069089743589</v>
      </c>
      <c r="BK19" s="12">
        <f t="shared" si="28"/>
        <v>80.189135712492998</v>
      </c>
      <c r="BL19" s="12">
        <f t="shared" si="29"/>
        <v>70.325872019856362</v>
      </c>
      <c r="BM19" s="12"/>
      <c r="BN19" s="65" t="s">
        <v>155</v>
      </c>
      <c r="BO19" s="20">
        <f>IF(ISERROR(HLOOKUP(BN19,'Raw data'!$F$3:$BH$104,BN$2,FALSE)),"",HLOOKUP(BN19,'Raw data'!$F$3:$BH$104,BN$2,FALSE))</f>
        <v>12.91</v>
      </c>
      <c r="BP19" s="28">
        <v>0.27229999999999999</v>
      </c>
      <c r="BQ19" s="12">
        <f t="shared" si="30"/>
        <v>3.515393</v>
      </c>
      <c r="BR19" s="28">
        <v>1.56</v>
      </c>
      <c r="BS19" s="28">
        <f t="shared" si="31"/>
        <v>2.2534570512820511</v>
      </c>
      <c r="BT19" s="12">
        <f t="shared" si="32"/>
        <v>2.1017535083236809</v>
      </c>
      <c r="BU19" s="12">
        <f t="shared" si="33"/>
        <v>93.162453292997697</v>
      </c>
      <c r="BV19" s="12">
        <f t="shared" si="34"/>
        <v>81.703471537958976</v>
      </c>
      <c r="BW19" s="12"/>
    </row>
    <row r="20" spans="1:75" ht="15.75" customHeight="1" x14ac:dyDescent="0.2">
      <c r="A20" s="53" t="s">
        <v>156</v>
      </c>
      <c r="B20" s="12">
        <f t="shared" si="0"/>
        <v>67.705484959342002</v>
      </c>
      <c r="C20" s="12"/>
      <c r="D20" s="53" t="s">
        <v>156</v>
      </c>
      <c r="E20" s="55">
        <f>IF(ISERROR(HLOOKUP(D20,'Raw data'!$F$3:$BH$104,D$2,FALSE)),"",HLOOKUP(D20,'Raw data'!$F$3:$BH$104,D$2,FALSE))</f>
        <v>0.14000000000000001</v>
      </c>
      <c r="F20" s="12">
        <f t="shared" si="1"/>
        <v>0.14000000000000001</v>
      </c>
      <c r="G20" s="12">
        <f t="shared" si="2"/>
        <v>39.130434782608695</v>
      </c>
      <c r="H20" s="12">
        <f t="shared" si="3"/>
        <v>34.317391304347829</v>
      </c>
      <c r="I20" s="12"/>
      <c r="J20" s="53" t="s">
        <v>156</v>
      </c>
      <c r="K20" s="20">
        <f>IF(ISERROR(HLOOKUP(J20,'Raw data'!$F$3:$BH$104,J$2,FALSE)),"",HLOOKUP(J20,'Raw data'!$F$3:$BH$104,J$2,FALSE))</f>
        <v>10816.9</v>
      </c>
      <c r="L20" s="28">
        <v>0.1038</v>
      </c>
      <c r="M20" s="12">
        <f t="shared" si="4"/>
        <v>1122.79422</v>
      </c>
      <c r="N20" s="28">
        <v>1.38</v>
      </c>
      <c r="O20" s="12">
        <f t="shared" si="5"/>
        <v>813.61900000000003</v>
      </c>
      <c r="P20" s="12">
        <f t="shared" si="6"/>
        <v>813.61900000000003</v>
      </c>
      <c r="Q20" s="12">
        <f t="shared" si="7"/>
        <v>92.470127038198882</v>
      </c>
      <c r="R20" s="12">
        <f t="shared" si="8"/>
        <v>81.096301412500424</v>
      </c>
      <c r="S20" s="12"/>
      <c r="T20" s="53" t="s">
        <v>156</v>
      </c>
      <c r="U20" s="20">
        <f>IF(ISERROR(HLOOKUP(T20,'Raw data'!$F$3:$BH$104,T$2,FALSE)),"",HLOOKUP(T20,'Raw data'!$F$3:$BH$104,T$2,FALSE))</f>
        <v>0.72</v>
      </c>
      <c r="V20" s="12">
        <f t="shared" si="9"/>
        <v>0.437</v>
      </c>
      <c r="W20" s="12">
        <f t="shared" si="10"/>
        <v>23.734729493891791</v>
      </c>
      <c r="X20" s="12">
        <f t="shared" si="11"/>
        <v>20.815357766143102</v>
      </c>
      <c r="Y20" s="12"/>
      <c r="Z20" s="53" t="s">
        <v>156</v>
      </c>
      <c r="AA20" s="20">
        <f>IF(ISERROR(HLOOKUP(Z20,'Raw data'!$F$3:$BH$104,Z$2,FALSE)),"",HLOOKUP(Z20,'Raw data'!$F$3:$BH$104,Z$2,FALSE))</f>
        <v>2.0299999999999998</v>
      </c>
      <c r="AB20" s="28">
        <v>0.1038</v>
      </c>
      <c r="AC20" s="12">
        <f t="shared" si="39"/>
        <v>0.21071399999999998</v>
      </c>
      <c r="AD20" s="28">
        <v>1.3839999999999999</v>
      </c>
      <c r="AE20" s="12">
        <f t="shared" si="40"/>
        <v>0.15225</v>
      </c>
      <c r="AF20" s="12">
        <f t="shared" si="37"/>
        <v>0.14166228070175438</v>
      </c>
      <c r="AG20" s="12">
        <f t="shared" si="38"/>
        <v>86.131373417016619</v>
      </c>
      <c r="AH20" s="12">
        <f t="shared" si="41"/>
        <v>75.53721448672357</v>
      </c>
      <c r="AI20" s="12"/>
      <c r="AJ20" s="53" t="s">
        <v>156</v>
      </c>
      <c r="AK20" s="20">
        <f>IF(ISERROR(HLOOKUP(AJ20,'Raw data'!$F$3:$BH$104,AJ$2,FALSE)),"",HLOOKUP(AJ20,'Raw data'!$F$3:$BH$104,AJ$2,FALSE))</f>
        <v>21.42</v>
      </c>
      <c r="AL20" s="28">
        <v>0.1038</v>
      </c>
      <c r="AM20" s="12">
        <f t="shared" si="17"/>
        <v>2.2233960000000002</v>
      </c>
      <c r="AN20" s="28">
        <v>1.38</v>
      </c>
      <c r="AO20" s="28">
        <f t="shared" si="18"/>
        <v>1.6111565217391306</v>
      </c>
      <c r="AP20" s="12">
        <f t="shared" si="19"/>
        <v>1.3424448652974128</v>
      </c>
      <c r="AQ20" s="12">
        <f t="shared" si="20"/>
        <v>96.051322206452724</v>
      </c>
      <c r="AR20" s="12">
        <f t="shared" si="21"/>
        <v>84.237009575059034</v>
      </c>
      <c r="AS20" s="12"/>
      <c r="AT20" s="53" t="s">
        <v>156</v>
      </c>
      <c r="AU20" s="20">
        <f>IF(ISERROR(HLOOKUP(AT20,'Raw data'!$F$3:$BH$104,AT$2,FALSE)),"",HLOOKUP(AT20,'Raw data'!$F$3:$BH$104,AT$2,FALSE))</f>
        <v>242.44</v>
      </c>
      <c r="AV20" s="28">
        <v>0.1038</v>
      </c>
      <c r="AW20" s="12">
        <f t="shared" si="35"/>
        <v>25.165272000000002</v>
      </c>
      <c r="AX20" s="28">
        <v>1.38</v>
      </c>
      <c r="AY20" s="28">
        <f t="shared" si="22"/>
        <v>18.23570434782609</v>
      </c>
      <c r="AZ20" s="12">
        <f t="shared" si="36"/>
        <v>18.235034704968946</v>
      </c>
      <c r="BA20" s="12">
        <f t="shared" si="23"/>
        <v>86.08491944153991</v>
      </c>
      <c r="BB20" s="12">
        <f t="shared" si="24"/>
        <v>75.4964743502305</v>
      </c>
      <c r="BC20" s="12"/>
      <c r="BD20" s="53" t="s">
        <v>156</v>
      </c>
      <c r="BE20" s="127">
        <f>IF(ISERROR(HLOOKUP(BD20,'Raw data'!$F$3:$BH$104,BD$2,FALSE)),"",HLOOKUP(BD20,'Raw data'!$F$3:$BH$104,BD$2,FALSE))</f>
        <v>8750</v>
      </c>
      <c r="BF20" s="28">
        <v>0.1038</v>
      </c>
      <c r="BG20" s="12">
        <f t="shared" si="25"/>
        <v>908.25</v>
      </c>
      <c r="BH20" s="28">
        <v>1.38</v>
      </c>
      <c r="BI20" s="28">
        <f t="shared" si="26"/>
        <v>658.1521739130435</v>
      </c>
      <c r="BJ20" s="12">
        <f t="shared" si="27"/>
        <v>655.2771739130435</v>
      </c>
      <c r="BK20" s="12">
        <f t="shared" si="28"/>
        <v>96.05590936578011</v>
      </c>
      <c r="BL20" s="12">
        <f t="shared" si="29"/>
        <v>84.24103251378915</v>
      </c>
      <c r="BM20" s="12"/>
      <c r="BN20" s="53" t="s">
        <v>156</v>
      </c>
      <c r="BO20" s="20">
        <f>IF(ISERROR(HLOOKUP(BN20,'Raw data'!$F$3:$BH$104,BN$2,FALSE)),"",HLOOKUP(BN20,'Raw data'!$F$3:$BH$104,BN$2,FALSE))</f>
        <v>10.39</v>
      </c>
      <c r="BP20" s="28">
        <v>0.1038</v>
      </c>
      <c r="BQ20" s="12">
        <f t="shared" si="30"/>
        <v>1.0784820000000002</v>
      </c>
      <c r="BR20" s="28">
        <v>1.38</v>
      </c>
      <c r="BS20" s="28">
        <f t="shared" si="31"/>
        <v>0.78150869565217407</v>
      </c>
      <c r="BT20" s="12">
        <f t="shared" si="32"/>
        <v>0.62980515269380377</v>
      </c>
      <c r="BU20" s="12">
        <f t="shared" si="33"/>
        <v>97.951081261051755</v>
      </c>
      <c r="BV20" s="12">
        <f t="shared" si="34"/>
        <v>85.90309826594239</v>
      </c>
      <c r="BW20" s="12"/>
    </row>
    <row r="21" spans="1:75" ht="15.75" customHeight="1" x14ac:dyDescent="0.2">
      <c r="A21" s="64" t="s">
        <v>157</v>
      </c>
      <c r="B21" s="12">
        <f t="shared" si="0"/>
        <v>74.432877614361189</v>
      </c>
      <c r="C21" s="12"/>
      <c r="D21" s="64" t="s">
        <v>157</v>
      </c>
      <c r="E21" s="20">
        <f>IF(ISERROR(HLOOKUP(D21,'Raw data'!$F$3:$BH$104,D$2,FALSE)),"",HLOOKUP(D21,'Raw data'!$F$3:$BH$104,D$2,FALSE))</f>
        <v>0</v>
      </c>
      <c r="F21" s="12">
        <f t="shared" si="1"/>
        <v>0</v>
      </c>
      <c r="G21" s="12">
        <f t="shared" si="2"/>
        <v>100</v>
      </c>
      <c r="H21" s="12">
        <f t="shared" si="3"/>
        <v>87.7</v>
      </c>
      <c r="I21" s="12"/>
      <c r="J21" s="64" t="s">
        <v>157</v>
      </c>
      <c r="K21" s="20">
        <f>IF(ISERROR(HLOOKUP(J21,'Raw data'!$F$3:$BH$104,J$2,FALSE)),"",HLOOKUP(J21,'Raw data'!$F$3:$BH$104,J$2,FALSE))</f>
        <v>41690</v>
      </c>
      <c r="L21" s="28">
        <v>0.12889999999999999</v>
      </c>
      <c r="M21" s="12">
        <f t="shared" si="4"/>
        <v>5373.8409999999994</v>
      </c>
      <c r="N21" s="28">
        <v>3.87</v>
      </c>
      <c r="O21" s="12">
        <f t="shared" si="5"/>
        <v>1388.5894056847544</v>
      </c>
      <c r="P21" s="12">
        <f t="shared" si="6"/>
        <v>1388.5894056847544</v>
      </c>
      <c r="Q21" s="12">
        <f t="shared" si="7"/>
        <v>87.148896693772983</v>
      </c>
      <c r="R21" s="12">
        <f t="shared" si="8"/>
        <v>76.429582400438903</v>
      </c>
      <c r="S21" s="12"/>
      <c r="T21" s="64" t="s">
        <v>157</v>
      </c>
      <c r="U21" s="20">
        <f>IF(ISERROR(HLOOKUP(T21,'Raw data'!$F$3:$BH$104,T$2,FALSE)),"",HLOOKUP(T21,'Raw data'!$F$3:$BH$104,T$2,FALSE))</f>
        <v>0.53700000000000003</v>
      </c>
      <c r="V21" s="12">
        <f t="shared" si="9"/>
        <v>0.25400000000000006</v>
      </c>
      <c r="W21" s="12">
        <f t="shared" si="10"/>
        <v>55.671902268760896</v>
      </c>
      <c r="X21" s="12">
        <f t="shared" si="11"/>
        <v>48.824258289703309</v>
      </c>
      <c r="Y21" s="12"/>
      <c r="Z21" s="64" t="s">
        <v>157</v>
      </c>
      <c r="AA21" s="80" t="str">
        <f>IF(ISERROR(HLOOKUP(Z21,'Raw data'!$F$3:$BH$104,Z$2,FALSE)),"",HLOOKUP(Z21,'Raw data'!$F$3:$BH$104,Z$2,FALSE))</f>
        <v>1.70</v>
      </c>
      <c r="AB21" s="28">
        <v>0.12889999999999999</v>
      </c>
      <c r="AC21" s="12">
        <f t="shared" si="39"/>
        <v>0.21912999999999996</v>
      </c>
      <c r="AD21" s="28">
        <v>3.8679999999999999</v>
      </c>
      <c r="AE21" s="12">
        <f t="shared" si="40"/>
        <v>5.6652016546018605E-2</v>
      </c>
      <c r="AF21" s="12">
        <f t="shared" si="37"/>
        <v>4.6064297247772987E-2</v>
      </c>
      <c r="AG21" s="12">
        <f t="shared" si="38"/>
        <v>95.490341294999354</v>
      </c>
      <c r="AH21" s="12">
        <f t="shared" si="41"/>
        <v>83.745029315714433</v>
      </c>
      <c r="AI21" s="12"/>
      <c r="AJ21" s="64" t="s">
        <v>157</v>
      </c>
      <c r="AK21" s="20">
        <f>IF(ISERROR(HLOOKUP(AJ21,'Raw data'!$F$3:$BH$104,AJ$2,FALSE)),"",HLOOKUP(AJ21,'Raw data'!$F$3:$BH$104,AJ$2,FALSE))</f>
        <v>28.61</v>
      </c>
      <c r="AL21" s="28">
        <v>0.12889999999999999</v>
      </c>
      <c r="AM21" s="12">
        <f t="shared" si="17"/>
        <v>3.6878289999999994</v>
      </c>
      <c r="AN21" s="28">
        <v>3.87</v>
      </c>
      <c r="AO21" s="28">
        <f t="shared" si="18"/>
        <v>0.95292739018087835</v>
      </c>
      <c r="AP21" s="12">
        <f t="shared" si="19"/>
        <v>0.68421573373916056</v>
      </c>
      <c r="AQ21" s="12">
        <f t="shared" si="20"/>
        <v>97.987442506092862</v>
      </c>
      <c r="AR21" s="12">
        <f t="shared" si="21"/>
        <v>85.934987077843445</v>
      </c>
      <c r="AS21" s="12"/>
      <c r="AT21" s="64" t="s">
        <v>157</v>
      </c>
      <c r="AU21" s="20">
        <f>IF(ISERROR(HLOOKUP(AT21,'Raw data'!$F$3:$BH$104,AT$2,FALSE)),"",HLOOKUP(AT21,'Raw data'!$F$3:$BH$104,AT$2,FALSE))</f>
        <v>580</v>
      </c>
      <c r="AV21" s="28">
        <v>0.12889999999999999</v>
      </c>
      <c r="AW21" s="12">
        <f t="shared" si="35"/>
        <v>74.761999999999986</v>
      </c>
      <c r="AX21" s="28">
        <v>3.87</v>
      </c>
      <c r="AY21" s="28">
        <f t="shared" si="22"/>
        <v>19.318346253229969</v>
      </c>
      <c r="AZ21" s="12">
        <f t="shared" si="36"/>
        <v>19.317676610372825</v>
      </c>
      <c r="BA21" s="12">
        <f t="shared" si="23"/>
        <v>85.258759822246475</v>
      </c>
      <c r="BB21" s="12">
        <f t="shared" si="24"/>
        <v>74.771932364110157</v>
      </c>
      <c r="BC21" s="12"/>
      <c r="BD21" s="64" t="s">
        <v>157</v>
      </c>
      <c r="BE21" s="127">
        <f>IF(ISERROR(HLOOKUP(BD21,'Raw data'!$F$3:$BH$104,BD$2,FALSE)),"",HLOOKUP(BD21,'Raw data'!$F$3:$BH$104,BD$2,FALSE))</f>
        <v>202786.66</v>
      </c>
      <c r="BF21" s="28">
        <v>0.12889999999999999</v>
      </c>
      <c r="BG21" s="12">
        <f t="shared" si="25"/>
        <v>26139.200473999997</v>
      </c>
      <c r="BH21" s="28">
        <v>3.87</v>
      </c>
      <c r="BI21" s="28">
        <f t="shared" si="26"/>
        <v>6754.3153679586558</v>
      </c>
      <c r="BJ21" s="12">
        <f t="shared" si="27"/>
        <v>6751.4403679586558</v>
      </c>
      <c r="BK21" s="12">
        <f t="shared" si="28"/>
        <v>59.363314055719734</v>
      </c>
      <c r="BL21" s="12">
        <f t="shared" si="29"/>
        <v>52.061626426866205</v>
      </c>
      <c r="BM21" s="12"/>
      <c r="BN21" s="64" t="s">
        <v>157</v>
      </c>
      <c r="BO21" s="20">
        <f>IF(ISERROR(HLOOKUP(BN21,'Raw data'!$F$3:$BH$104,BN$2,FALSE)),"",HLOOKUP(BN21,'Raw data'!$F$3:$BH$104,BN$2,FALSE))</f>
        <v>22.49</v>
      </c>
      <c r="BP21" s="28">
        <v>0.12889999999999999</v>
      </c>
      <c r="BQ21" s="12">
        <f t="shared" si="30"/>
        <v>2.8989609999999995</v>
      </c>
      <c r="BR21" s="28">
        <v>3.87</v>
      </c>
      <c r="BS21" s="28">
        <f t="shared" si="31"/>
        <v>0.74908552971576214</v>
      </c>
      <c r="BT21" s="12">
        <f t="shared" si="32"/>
        <v>0.59738198675739185</v>
      </c>
      <c r="BU21" s="12">
        <f t="shared" si="33"/>
        <v>98.056562189524627</v>
      </c>
      <c r="BV21" s="12">
        <f t="shared" si="34"/>
        <v>85.995605040213093</v>
      </c>
      <c r="BW21" s="12"/>
    </row>
    <row r="22" spans="1:75" ht="15.75" customHeight="1" x14ac:dyDescent="0.2">
      <c r="A22" s="62" t="s">
        <v>158</v>
      </c>
      <c r="B22" s="12">
        <f t="shared" si="0"/>
        <v>71.206575536155881</v>
      </c>
      <c r="C22" s="12"/>
      <c r="D22" s="62" t="s">
        <v>158</v>
      </c>
      <c r="E22" s="55">
        <f>IF(ISERROR(HLOOKUP(D22,'Raw data'!$F$3:$BH$104,D$2,FALSE)),"",HLOOKUP(D22,'Raw data'!$F$3:$BH$104,D$2,FALSE))</f>
        <v>0.18</v>
      </c>
      <c r="F22" s="12">
        <f t="shared" si="1"/>
        <v>0.18</v>
      </c>
      <c r="G22" s="12">
        <f t="shared" si="2"/>
        <v>21.739130434782624</v>
      </c>
      <c r="H22" s="12">
        <f t="shared" si="3"/>
        <v>19.065217391304362</v>
      </c>
      <c r="I22" s="12"/>
      <c r="J22" s="62" t="s">
        <v>158</v>
      </c>
      <c r="K22" s="20">
        <f>IF(ISERROR(HLOOKUP(J22,'Raw data'!$F$3:$BH$104,J$2,FALSE)),"",HLOOKUP(J22,'Raw data'!$F$3:$BH$104,J$2,FALSE))</f>
        <v>2545.36</v>
      </c>
      <c r="L22" s="28">
        <v>0.52529999999999999</v>
      </c>
      <c r="M22" s="12">
        <f t="shared" si="4"/>
        <v>1337.0776080000001</v>
      </c>
      <c r="N22" s="28">
        <v>2.4700000000000002</v>
      </c>
      <c r="O22" s="12">
        <f t="shared" si="5"/>
        <v>541.32696680161939</v>
      </c>
      <c r="P22" s="12">
        <f t="shared" si="6"/>
        <v>541.32696680161939</v>
      </c>
      <c r="Q22" s="12">
        <f t="shared" si="7"/>
        <v>94.990132616355652</v>
      </c>
      <c r="R22" s="12">
        <f t="shared" si="8"/>
        <v>83.306346304543908</v>
      </c>
      <c r="S22" s="12"/>
      <c r="T22" s="62" t="s">
        <v>158</v>
      </c>
      <c r="U22" s="20">
        <f>IF(ISERROR(HLOOKUP(T22,'Raw data'!$F$3:$BH$104,T$2,FALSE)),"",HLOOKUP(T22,'Raw data'!$F$3:$BH$104,T$2,FALSE))</f>
        <v>0.4</v>
      </c>
      <c r="V22" s="12">
        <f t="shared" si="9"/>
        <v>0.11700000000000005</v>
      </c>
      <c r="W22" s="12">
        <f t="shared" si="10"/>
        <v>79.581151832460719</v>
      </c>
      <c r="X22" s="12">
        <f t="shared" si="11"/>
        <v>69.792670157068045</v>
      </c>
      <c r="Y22" s="12"/>
      <c r="Z22" s="62" t="s">
        <v>158</v>
      </c>
      <c r="AA22" s="20">
        <f>IF(ISERROR(HLOOKUP(Z22,'Raw data'!$F$3:$BH$104,Z$2,FALSE)),"",HLOOKUP(Z22,'Raw data'!$F$3:$BH$104,Z$2,FALSE))</f>
        <v>0.45</v>
      </c>
      <c r="AB22" s="28">
        <v>0.52529999999999999</v>
      </c>
      <c r="AC22" s="12">
        <f t="shared" si="39"/>
        <v>0.23638500000000001</v>
      </c>
      <c r="AD22" s="28">
        <v>2.4689999999999999</v>
      </c>
      <c r="AE22" s="12">
        <f t="shared" si="40"/>
        <v>9.5741190765492118E-2</v>
      </c>
      <c r="AF22" s="12">
        <f t="shared" si="37"/>
        <v>8.51534714672465E-2</v>
      </c>
      <c r="AG22" s="12">
        <f t="shared" si="38"/>
        <v>91.663541683969612</v>
      </c>
      <c r="AH22" s="12">
        <f t="shared" si="41"/>
        <v>80.388926056841356</v>
      </c>
      <c r="AI22" s="12"/>
      <c r="AJ22" s="62" t="s">
        <v>158</v>
      </c>
      <c r="AK22" s="20">
        <f>IF(ISERROR(HLOOKUP(AJ22,'Raw data'!$F$3:$BH$104,AJ$2,FALSE)),"",HLOOKUP(AJ22,'Raw data'!$F$3:$BH$104,AJ$2,FALSE))</f>
        <v>5.54</v>
      </c>
      <c r="AL22" s="28">
        <v>0.52529999999999999</v>
      </c>
      <c r="AM22" s="12">
        <f t="shared" si="17"/>
        <v>2.9101620000000001</v>
      </c>
      <c r="AN22" s="28">
        <v>2.4700000000000002</v>
      </c>
      <c r="AO22" s="28">
        <f t="shared" si="18"/>
        <v>1.1782032388663968</v>
      </c>
      <c r="AP22" s="12">
        <f t="shared" si="19"/>
        <v>0.90949158242467898</v>
      </c>
      <c r="AQ22" s="12">
        <f t="shared" si="20"/>
        <v>97.324814368340654</v>
      </c>
      <c r="AR22" s="12">
        <f t="shared" si="21"/>
        <v>85.353862201034758</v>
      </c>
      <c r="AS22" s="12"/>
      <c r="AT22" s="62" t="s">
        <v>158</v>
      </c>
      <c r="AU22" s="20">
        <f>IF(ISERROR(HLOOKUP(AT22,'Raw data'!$F$3:$BH$104,AT$2,FALSE)),"",HLOOKUP(AT22,'Raw data'!$F$3:$BH$104,AT$2,FALSE))</f>
        <v>151.25</v>
      </c>
      <c r="AV22" s="28">
        <v>0.52529999999999999</v>
      </c>
      <c r="AW22" s="12">
        <f t="shared" si="35"/>
        <v>79.451624999999993</v>
      </c>
      <c r="AX22" s="28">
        <v>2.4700000000000002</v>
      </c>
      <c r="AY22" s="28">
        <f t="shared" si="22"/>
        <v>32.166649797570848</v>
      </c>
      <c r="AZ22" s="12">
        <f t="shared" si="36"/>
        <v>32.165980154713708</v>
      </c>
      <c r="BA22" s="12">
        <f t="shared" si="23"/>
        <v>75.454271826929769</v>
      </c>
      <c r="BB22" s="12">
        <f t="shared" si="24"/>
        <v>66.173396392217413</v>
      </c>
      <c r="BC22" s="12"/>
      <c r="BD22" s="62" t="s">
        <v>158</v>
      </c>
      <c r="BE22" s="127">
        <f>IF(ISERROR(HLOOKUP(BD22,'Raw data'!$F$3:$BH$104,BD$2,FALSE)),"",HLOOKUP(BD22,'Raw data'!$F$3:$BH$104,BD$2,FALSE))</f>
        <v>5764.5</v>
      </c>
      <c r="BF22" s="28">
        <v>0.52529999999999999</v>
      </c>
      <c r="BG22" s="12">
        <f t="shared" si="25"/>
        <v>3028.0918499999998</v>
      </c>
      <c r="BH22" s="28">
        <v>2.4700000000000002</v>
      </c>
      <c r="BI22" s="28">
        <f t="shared" si="26"/>
        <v>1225.9481174089067</v>
      </c>
      <c r="BJ22" s="12">
        <f t="shared" si="27"/>
        <v>1223.0731174089067</v>
      </c>
      <c r="BK22" s="12">
        <f t="shared" si="28"/>
        <v>92.638365230193813</v>
      </c>
      <c r="BL22" s="12">
        <f t="shared" si="29"/>
        <v>81.243846306879973</v>
      </c>
      <c r="BM22" s="12"/>
      <c r="BN22" s="62" t="s">
        <v>158</v>
      </c>
      <c r="BO22" s="20">
        <f>IF(ISERROR(HLOOKUP(BN22,'Raw data'!$F$3:$BH$104,BN$2,FALSE)),"",HLOOKUP(BN22,'Raw data'!$F$3:$BH$104,BN$2,FALSE))</f>
        <v>6.27</v>
      </c>
      <c r="BP22" s="28">
        <v>0.52529999999999999</v>
      </c>
      <c r="BQ22" s="12">
        <f t="shared" si="30"/>
        <v>3.2936309999999995</v>
      </c>
      <c r="BR22" s="28">
        <v>2.4700000000000002</v>
      </c>
      <c r="BS22" s="28">
        <f t="shared" si="31"/>
        <v>1.3334538461538459</v>
      </c>
      <c r="BT22" s="12">
        <f t="shared" si="32"/>
        <v>1.1817503031954757</v>
      </c>
      <c r="BU22" s="12">
        <f t="shared" si="33"/>
        <v>96.155461207933044</v>
      </c>
      <c r="BV22" s="12">
        <f t="shared" si="34"/>
        <v>84.328339479357282</v>
      </c>
      <c r="BW22" s="12"/>
    </row>
    <row r="23" spans="1:75" ht="15.75" customHeight="1" x14ac:dyDescent="0.2">
      <c r="A23" s="64" t="s">
        <v>159</v>
      </c>
      <c r="B23" s="12">
        <f t="shared" si="0"/>
        <v>74.196520660570741</v>
      </c>
      <c r="C23" s="12"/>
      <c r="D23" s="64" t="s">
        <v>159</v>
      </c>
      <c r="E23" s="55">
        <f>IF(ISERROR(HLOOKUP(D23,'Raw data'!$F$3:$BH$104,D$2,FALSE)),"",HLOOKUP(D23,'Raw data'!$F$3:$BH$104,D$2,FALSE))</f>
        <v>0.1</v>
      </c>
      <c r="F23" s="12">
        <f t="shared" si="1"/>
        <v>0.1</v>
      </c>
      <c r="G23" s="12">
        <f t="shared" si="2"/>
        <v>56.521739130434781</v>
      </c>
      <c r="H23" s="12">
        <f t="shared" si="3"/>
        <v>49.5695652173913</v>
      </c>
      <c r="I23" s="12"/>
      <c r="J23" s="64" t="s">
        <v>159</v>
      </c>
      <c r="K23" s="20">
        <f>IF(ISERROR(HLOOKUP(J23,'Raw data'!$F$3:$BH$104,J$2,FALSE)),"",HLOOKUP(J23,'Raw data'!$F$3:$BH$104,J$2,FALSE))</f>
        <v>15968600</v>
      </c>
      <c r="L23" s="28">
        <v>1E-4</v>
      </c>
      <c r="M23" s="12">
        <f t="shared" si="4"/>
        <v>1596.8600000000001</v>
      </c>
      <c r="N23" s="28">
        <v>1.47</v>
      </c>
      <c r="O23" s="12">
        <f t="shared" si="5"/>
        <v>1086.2993197278913</v>
      </c>
      <c r="P23" s="12">
        <f t="shared" si="6"/>
        <v>1086.2993197278913</v>
      </c>
      <c r="Q23" s="12">
        <f t="shared" si="7"/>
        <v>89.946527949762725</v>
      </c>
      <c r="R23" s="12">
        <f t="shared" si="8"/>
        <v>78.883105011941907</v>
      </c>
      <c r="S23" s="12"/>
      <c r="T23" s="64" t="s">
        <v>159</v>
      </c>
      <c r="U23" s="20">
        <f>IF(ISERROR(HLOOKUP(T23,'Raw data'!$F$3:$BH$104,T$2,FALSE)),"",HLOOKUP(T23,'Raw data'!$F$3:$BH$104,T$2,FALSE))</f>
        <v>0.38100000000000001</v>
      </c>
      <c r="V23" s="12">
        <f t="shared" si="9"/>
        <v>9.8000000000000032E-2</v>
      </c>
      <c r="W23" s="12">
        <f t="shared" si="10"/>
        <v>82.897033158813258</v>
      </c>
      <c r="X23" s="12">
        <f t="shared" si="11"/>
        <v>72.700698080279224</v>
      </c>
      <c r="Y23" s="12"/>
      <c r="Z23" s="64" t="s">
        <v>159</v>
      </c>
      <c r="AA23" s="20">
        <f>IF(ISERROR(HLOOKUP(Z23,'Raw data'!$F$3:$BH$104,Z$2,FALSE)),"",HLOOKUP(Z23,'Raw data'!$F$3:$BH$104,Z$2,FALSE))</f>
        <v>2505</v>
      </c>
      <c r="AB23" s="28">
        <v>1E-4</v>
      </c>
      <c r="AC23" s="12">
        <f t="shared" si="39"/>
        <v>0.2505</v>
      </c>
      <c r="AD23" s="28">
        <v>1.468</v>
      </c>
      <c r="AE23" s="12">
        <f t="shared" si="40"/>
        <v>0.17064032697547685</v>
      </c>
      <c r="AF23" s="12">
        <f t="shared" si="37"/>
        <v>0.16005260767723123</v>
      </c>
      <c r="AG23" s="12">
        <f t="shared" si="38"/>
        <v>84.330974776684016</v>
      </c>
      <c r="AH23" s="12">
        <f t="shared" si="41"/>
        <v>73.958264879151884</v>
      </c>
      <c r="AI23" s="12"/>
      <c r="AJ23" s="64" t="s">
        <v>159</v>
      </c>
      <c r="AK23" s="20">
        <f>IF(ISERROR(HLOOKUP(AJ23,'Raw data'!$F$3:$BH$104,AJ$2,FALSE)),"",HLOOKUP(AJ23,'Raw data'!$F$3:$BH$104,AJ$2,FALSE))</f>
        <v>20456.2</v>
      </c>
      <c r="AL23" s="28">
        <v>1E-4</v>
      </c>
      <c r="AM23" s="12">
        <f t="shared" si="17"/>
        <v>2.04562</v>
      </c>
      <c r="AN23" s="28">
        <v>1.47</v>
      </c>
      <c r="AO23" s="28">
        <f t="shared" si="18"/>
        <v>1.3915782312925171</v>
      </c>
      <c r="AP23" s="12">
        <f t="shared" si="19"/>
        <v>1.1228665748507993</v>
      </c>
      <c r="AQ23" s="12">
        <f t="shared" si="20"/>
        <v>96.697191501978338</v>
      </c>
      <c r="AR23" s="12">
        <f t="shared" si="21"/>
        <v>84.803436947234999</v>
      </c>
      <c r="AS23" s="12"/>
      <c r="AT23" s="64" t="s">
        <v>159</v>
      </c>
      <c r="AU23" s="20">
        <f>IF(ISERROR(HLOOKUP(AT23,'Raw data'!$F$3:$BH$104,AT$2,FALSE)),"",HLOOKUP(AT23,'Raw data'!$F$3:$BH$104,AT$2,FALSE))</f>
        <v>306640</v>
      </c>
      <c r="AV23" s="28">
        <v>1E-4</v>
      </c>
      <c r="AW23" s="12">
        <f t="shared" si="35"/>
        <v>30.664000000000001</v>
      </c>
      <c r="AX23" s="28">
        <v>1.47</v>
      </c>
      <c r="AY23" s="28">
        <f t="shared" si="22"/>
        <v>20.859863945578233</v>
      </c>
      <c r="AZ23" s="12">
        <f t="shared" si="36"/>
        <v>20.85919430272109</v>
      </c>
      <c r="BA23" s="12">
        <f t="shared" si="23"/>
        <v>84.08243396280227</v>
      </c>
      <c r="BB23" s="12">
        <f t="shared" si="24"/>
        <v>73.740294585377598</v>
      </c>
      <c r="BC23" s="12"/>
      <c r="BD23" s="64" t="s">
        <v>159</v>
      </c>
      <c r="BE23" s="127">
        <f>IF(ISERROR(HLOOKUP(BD23,'Raw data'!$F$3:$BH$104,BD$2,FALSE)),"",HLOOKUP(BD23,'Raw data'!$F$3:$BH$104,BD$2,FALSE))</f>
        <v>35664361.18</v>
      </c>
      <c r="BF23" s="28">
        <v>1E-4</v>
      </c>
      <c r="BG23" s="12">
        <f t="shared" si="25"/>
        <v>3566.4361180000001</v>
      </c>
      <c r="BH23" s="28">
        <v>1.47</v>
      </c>
      <c r="BI23" s="28">
        <f t="shared" si="26"/>
        <v>2426.1470190476193</v>
      </c>
      <c r="BJ23" s="12">
        <f t="shared" si="27"/>
        <v>2423.2720190476193</v>
      </c>
      <c r="BK23" s="12">
        <f t="shared" si="28"/>
        <v>85.414409573556782</v>
      </c>
      <c r="BL23" s="12">
        <f t="shared" si="29"/>
        <v>74.908437196009302</v>
      </c>
      <c r="BM23" s="12"/>
      <c r="BN23" s="64" t="s">
        <v>159</v>
      </c>
      <c r="BO23" s="20">
        <f>IF(ISERROR(HLOOKUP(BN23,'Raw data'!$F$3:$BH$104,BN$2,FALSE)),"",HLOOKUP(BN23,'Raw data'!$F$3:$BH$104,BN$2,FALSE))</f>
        <v>16098.1</v>
      </c>
      <c r="BP23" s="28">
        <v>1E-4</v>
      </c>
      <c r="BQ23" s="12">
        <f t="shared" si="30"/>
        <v>1.6098100000000002</v>
      </c>
      <c r="BR23" s="28">
        <v>1.47</v>
      </c>
      <c r="BS23" s="28">
        <f t="shared" si="31"/>
        <v>1.0951088435374152</v>
      </c>
      <c r="BT23" s="12">
        <f t="shared" si="32"/>
        <v>0.94340530057904493</v>
      </c>
      <c r="BU23" s="12">
        <f t="shared" si="33"/>
        <v>96.930859027570918</v>
      </c>
      <c r="BV23" s="12">
        <f t="shared" si="34"/>
        <v>85.008363367179697</v>
      </c>
      <c r="BW23" s="12"/>
    </row>
    <row r="24" spans="1:75" ht="15.75" customHeight="1" x14ac:dyDescent="0.2">
      <c r="A24" s="53" t="s">
        <v>160</v>
      </c>
      <c r="B24" s="12">
        <f t="shared" si="0"/>
        <v>66.453639097346496</v>
      </c>
      <c r="C24" s="12"/>
      <c r="D24" s="53" t="s">
        <v>160</v>
      </c>
      <c r="E24" s="55">
        <f>IF(ISERROR(HLOOKUP(D24,'Raw data'!$F$3:$BH$104,D$2,FALSE)),"",HLOOKUP(D24,'Raw data'!$F$3:$BH$104,D$2,FALSE))</f>
        <v>0.14000000000000001</v>
      </c>
      <c r="F24" s="12">
        <f t="shared" si="1"/>
        <v>0.14000000000000001</v>
      </c>
      <c r="G24" s="12">
        <f t="shared" si="2"/>
        <v>39.130434782608695</v>
      </c>
      <c r="H24" s="12">
        <f t="shared" si="3"/>
        <v>34.317391304347829</v>
      </c>
      <c r="I24" s="12"/>
      <c r="J24" s="53" t="s">
        <v>160</v>
      </c>
      <c r="K24" s="21">
        <f>IF(ISERROR(HLOOKUP(J24,'Raw data'!$F$3:$BH$104,J$2,FALSE)),"",HLOOKUP(J24,'Raw data'!$F$3:$BH$104,J$2,FALSE))</f>
        <v>12871</v>
      </c>
      <c r="L24" s="28">
        <v>0.1038</v>
      </c>
      <c r="M24" s="12">
        <f t="shared" si="4"/>
        <v>1336.0098</v>
      </c>
      <c r="N24" s="28">
        <v>1.38</v>
      </c>
      <c r="O24" s="12">
        <f t="shared" si="5"/>
        <v>968.12304347826102</v>
      </c>
      <c r="P24" s="12">
        <f t="shared" si="6"/>
        <v>968.12304347826102</v>
      </c>
      <c r="Q24" s="12">
        <f t="shared" si="7"/>
        <v>91.040224566064012</v>
      </c>
      <c r="R24" s="12">
        <f t="shared" si="8"/>
        <v>79.84227694443814</v>
      </c>
      <c r="S24" s="12"/>
      <c r="T24" s="53" t="s">
        <v>160</v>
      </c>
      <c r="U24" s="20">
        <f>IF(ISERROR(HLOOKUP(T24,'Raw data'!$F$3:$BH$104,T$2,FALSE)),"",HLOOKUP(T24,'Raw data'!$F$3:$BH$104,T$2,FALSE))</f>
        <v>0.6</v>
      </c>
      <c r="V24" s="12">
        <f t="shared" si="9"/>
        <v>0.317</v>
      </c>
      <c r="W24" s="12">
        <f t="shared" si="10"/>
        <v>44.677137870855148</v>
      </c>
      <c r="X24" s="12">
        <f t="shared" si="11"/>
        <v>39.181849912739963</v>
      </c>
      <c r="Y24" s="12"/>
      <c r="Z24" s="53" t="s">
        <v>160</v>
      </c>
      <c r="AA24" s="20">
        <f>IF(ISERROR(HLOOKUP(Z24,'Raw data'!$F$3:$BH$104,Z$2,FALSE)),"",HLOOKUP(Z24,'Raw data'!$F$3:$BH$104,Z$2,FALSE))</f>
        <v>1.5</v>
      </c>
      <c r="AB24" s="28">
        <v>0.1038</v>
      </c>
      <c r="AC24" s="12">
        <f t="shared" si="39"/>
        <v>0.15570000000000001</v>
      </c>
      <c r="AD24" s="28">
        <v>1.3839999999999999</v>
      </c>
      <c r="AE24" s="12">
        <f t="shared" si="40"/>
        <v>0.11250000000000002</v>
      </c>
      <c r="AF24" s="12">
        <f t="shared" si="37"/>
        <v>0.1019122807017544</v>
      </c>
      <c r="AG24" s="12">
        <f t="shared" si="38"/>
        <v>90.022867355577517</v>
      </c>
      <c r="AH24" s="12">
        <f t="shared" si="41"/>
        <v>78.950054670841482</v>
      </c>
      <c r="AI24" s="12"/>
      <c r="AJ24" s="53" t="s">
        <v>160</v>
      </c>
      <c r="AK24" s="20">
        <f>IF(ISERROR(HLOOKUP(AJ24,'Raw data'!$F$3:$BH$104,AJ$2,FALSE)),"",HLOOKUP(AJ24,'Raw data'!$F$3:$BH$104,AJ$2,FALSE))</f>
        <v>29</v>
      </c>
      <c r="AL24" s="28">
        <v>0.1038</v>
      </c>
      <c r="AM24" s="12">
        <f t="shared" si="17"/>
        <v>3.0102000000000002</v>
      </c>
      <c r="AN24" s="28">
        <v>1.38</v>
      </c>
      <c r="AO24" s="28">
        <f t="shared" si="18"/>
        <v>2.1813043478260874</v>
      </c>
      <c r="AP24" s="12">
        <f t="shared" si="19"/>
        <v>1.9125926913843696</v>
      </c>
      <c r="AQ24" s="12">
        <f t="shared" si="20"/>
        <v>94.374284945477356</v>
      </c>
      <c r="AR24" s="12">
        <f t="shared" si="21"/>
        <v>82.766247897183646</v>
      </c>
      <c r="AS24" s="12"/>
      <c r="AT24" s="53" t="s">
        <v>160</v>
      </c>
      <c r="AU24" s="20">
        <f>IF(ISERROR(HLOOKUP(AT24,'Raw data'!$F$3:$BH$104,AT$2,FALSE)),"",HLOOKUP(AT24,'Raw data'!$F$3:$BH$104,AT$2,FALSE))</f>
        <v>783.82</v>
      </c>
      <c r="AV24" s="28">
        <v>0.1038</v>
      </c>
      <c r="AW24" s="12">
        <f t="shared" si="35"/>
        <v>81.360516000000004</v>
      </c>
      <c r="AX24" s="28">
        <v>1.38</v>
      </c>
      <c r="AY24" s="28">
        <f t="shared" si="22"/>
        <v>58.95689565217392</v>
      </c>
      <c r="AZ24" s="12">
        <f t="shared" si="36"/>
        <v>58.956226009316779</v>
      </c>
      <c r="BA24" s="12">
        <f t="shared" si="23"/>
        <v>55.010744557624911</v>
      </c>
      <c r="BB24" s="12">
        <f t="shared" si="24"/>
        <v>48.244422977037047</v>
      </c>
      <c r="BC24" s="12"/>
      <c r="BD24" s="53" t="s">
        <v>160</v>
      </c>
      <c r="BE24" s="127">
        <f>IF(ISERROR(HLOOKUP(BD24,'Raw data'!$F$3:$BH$104,BD$2,FALSE)),"",HLOOKUP(BD24,'Raw data'!$F$3:$BH$104,BD$2,FALSE))</f>
        <v>12500</v>
      </c>
      <c r="BF24" s="28">
        <v>0.1038</v>
      </c>
      <c r="BG24" s="12">
        <f t="shared" si="25"/>
        <v>1297.5</v>
      </c>
      <c r="BH24" s="28">
        <v>1.38</v>
      </c>
      <c r="BI24" s="28">
        <f t="shared" si="26"/>
        <v>940.21739130434787</v>
      </c>
      <c r="BJ24" s="12">
        <f t="shared" si="27"/>
        <v>937.34239130434787</v>
      </c>
      <c r="BK24" s="12">
        <f t="shared" si="28"/>
        <v>94.35816858303788</v>
      </c>
      <c r="BL24" s="12">
        <f t="shared" si="29"/>
        <v>82.752113847324225</v>
      </c>
      <c r="BM24" s="12"/>
      <c r="BN24" s="53" t="s">
        <v>160</v>
      </c>
      <c r="BO24" s="20">
        <f>IF(ISERROR(HLOOKUP(BN24,'Raw data'!$F$3:$BH$104,BN$2,FALSE)),"",HLOOKUP(BN24,'Raw data'!$F$3:$BH$104,BN$2,FALSE))</f>
        <v>11.92</v>
      </c>
      <c r="BP24" s="28">
        <v>0.1038</v>
      </c>
      <c r="BQ24" s="12">
        <f t="shared" si="30"/>
        <v>1.237296</v>
      </c>
      <c r="BR24" s="28">
        <v>1.38</v>
      </c>
      <c r="BS24" s="28">
        <f t="shared" si="31"/>
        <v>0.89659130434782608</v>
      </c>
      <c r="BT24" s="12">
        <f t="shared" si="32"/>
        <v>0.74488776138945578</v>
      </c>
      <c r="BU24" s="12">
        <f t="shared" si="33"/>
        <v>97.576687827662042</v>
      </c>
      <c r="BV24" s="12">
        <f t="shared" si="34"/>
        <v>85.574755224859615</v>
      </c>
      <c r="BW24" s="12"/>
    </row>
    <row r="25" spans="1:75" ht="15.75" customHeight="1" x14ac:dyDescent="0.2">
      <c r="A25" s="123" t="s">
        <v>244</v>
      </c>
      <c r="B25" s="12">
        <f t="shared" si="0"/>
        <v>67.609177745562491</v>
      </c>
      <c r="C25" s="12"/>
      <c r="D25" s="71" t="s">
        <v>244</v>
      </c>
      <c r="E25" s="55">
        <f>IF(ISERROR(HLOOKUP(D25,'Raw data'!$F$3:$BH$104,D$2,FALSE)),"",HLOOKUP(D25,'Raw data'!$F$3:$BH$104,D$2,FALSE))</f>
        <v>0.23</v>
      </c>
      <c r="F25" s="12">
        <f t="shared" si="1"/>
        <v>0.23</v>
      </c>
      <c r="G25" s="12">
        <f t="shared" si="2"/>
        <v>0</v>
      </c>
      <c r="H25" s="12">
        <f t="shared" si="3"/>
        <v>0</v>
      </c>
      <c r="I25" s="12"/>
      <c r="J25" s="71" t="s">
        <v>244</v>
      </c>
      <c r="K25" s="20">
        <f>IF(ISERROR(HLOOKUP(J25,'Raw data'!$F$3:$BH$104,J$2,FALSE)),"",HLOOKUP(J25,'Raw data'!$F$3:$BH$104,J$2,FALSE))</f>
        <v>38357</v>
      </c>
      <c r="L25" s="28">
        <v>9.9000000000000008E-3</v>
      </c>
      <c r="M25" s="12">
        <f t="shared" si="4"/>
        <v>379.73430000000002</v>
      </c>
      <c r="N25" s="28">
        <v>0.52</v>
      </c>
      <c r="O25" s="12">
        <f t="shared" si="5"/>
        <v>730.2582692307692</v>
      </c>
      <c r="P25" s="12">
        <f t="shared" si="6"/>
        <v>730.2582692307692</v>
      </c>
      <c r="Q25" s="12">
        <f t="shared" si="7"/>
        <v>93.241613093336738</v>
      </c>
      <c r="R25" s="12">
        <f t="shared" si="8"/>
        <v>81.772894682856318</v>
      </c>
      <c r="S25" s="12"/>
      <c r="T25" s="71" t="s">
        <v>244</v>
      </c>
      <c r="U25" s="20">
        <f>IF(ISERROR(HLOOKUP(T25,'Raw data'!$F$3:$BH$104,T$2,FALSE)),"",HLOOKUP(T25,'Raw data'!$F$3:$BH$104,T$2,FALSE))</f>
        <v>0.3</v>
      </c>
      <c r="V25" s="12">
        <f t="shared" si="9"/>
        <v>1.7000000000000015E-2</v>
      </c>
      <c r="W25" s="12">
        <f t="shared" si="10"/>
        <v>97.033158813263526</v>
      </c>
      <c r="X25" s="12">
        <f t="shared" si="11"/>
        <v>85.098080279232107</v>
      </c>
      <c r="Y25" s="12"/>
      <c r="Z25" s="71" t="s">
        <v>244</v>
      </c>
      <c r="AA25" s="20">
        <f>IF(ISERROR(HLOOKUP(Z25,'Raw data'!$F$3:$BH$104,Z$2,FALSE)),"",HLOOKUP(Z25,'Raw data'!$F$3:$BH$104,Z$2,FALSE))</f>
        <v>19.350000000000001</v>
      </c>
      <c r="AB25" s="28">
        <v>9.9000000000000008E-3</v>
      </c>
      <c r="AC25" s="12">
        <f t="shared" si="39"/>
        <v>0.19156500000000004</v>
      </c>
      <c r="AD25" s="28">
        <v>0.51700000000000002</v>
      </c>
      <c r="AE25" s="12">
        <f t="shared" si="40"/>
        <v>0.37053191489361709</v>
      </c>
      <c r="AF25" s="12">
        <f t="shared" si="37"/>
        <v>0.3599441955953715</v>
      </c>
      <c r="AG25" s="12">
        <f t="shared" si="38"/>
        <v>64.761744518753062</v>
      </c>
      <c r="AH25" s="12">
        <f t="shared" si="41"/>
        <v>56.796049942946432</v>
      </c>
      <c r="AI25" s="12"/>
      <c r="AJ25" s="71" t="s">
        <v>244</v>
      </c>
      <c r="AK25" s="20">
        <f>IF(ISERROR(HLOOKUP(AJ25,'Raw data'!$F$3:$BH$104,AJ$2,FALSE)),"",HLOOKUP(AJ25,'Raw data'!$F$3:$BH$104,AJ$2,FALSE))</f>
        <v>19.329999999999998</v>
      </c>
      <c r="AL25" s="28">
        <v>9.9000000000000008E-3</v>
      </c>
      <c r="AM25" s="12">
        <f t="shared" si="17"/>
        <v>0.19136700000000001</v>
      </c>
      <c r="AN25" s="28">
        <v>0.52</v>
      </c>
      <c r="AO25" s="28">
        <f t="shared" si="18"/>
        <v>0.36801346153846154</v>
      </c>
      <c r="AP25" s="12">
        <f t="shared" si="19"/>
        <v>9.9301805096743745E-2</v>
      </c>
      <c r="AQ25" s="12">
        <f t="shared" si="20"/>
        <v>99.707912896253063</v>
      </c>
      <c r="AR25" s="12">
        <f t="shared" si="21"/>
        <v>87.443839610013939</v>
      </c>
      <c r="AS25" s="12"/>
      <c r="AT25" s="71" t="s">
        <v>244</v>
      </c>
      <c r="AU25" s="20">
        <f>IF(ISERROR(HLOOKUP(AT25,'Raw data'!$F$3:$BH$104,AT$2,FALSE)),"",HLOOKUP(AT25,'Raw data'!$F$3:$BH$104,AT$2,FALSE))</f>
        <v>1512.86</v>
      </c>
      <c r="AV25" s="28">
        <v>9.9000000000000008E-3</v>
      </c>
      <c r="AW25" s="12">
        <f t="shared" si="35"/>
        <v>14.977314</v>
      </c>
      <c r="AX25" s="28">
        <v>0.52</v>
      </c>
      <c r="AY25" s="28">
        <f t="shared" si="22"/>
        <v>28.802526923076922</v>
      </c>
      <c r="AZ25" s="12">
        <f t="shared" si="36"/>
        <v>28.801857280219778</v>
      </c>
      <c r="BA25" s="12">
        <f t="shared" si="23"/>
        <v>78.021420262045467</v>
      </c>
      <c r="BB25" s="12">
        <f t="shared" si="24"/>
        <v>68.424785569813878</v>
      </c>
      <c r="BC25" s="12"/>
      <c r="BD25" s="71" t="s">
        <v>244</v>
      </c>
      <c r="BE25" s="127">
        <f>IF(ISERROR(HLOOKUP(BD25,'Raw data'!$F$3:$BH$104,BD$2,FALSE)),"",HLOOKUP(BD25,'Raw data'!$F$3:$BH$104,BD$2,FALSE))</f>
        <v>102025.57</v>
      </c>
      <c r="BF25" s="28">
        <v>9.9000000000000008E-3</v>
      </c>
      <c r="BG25" s="12">
        <f t="shared" si="25"/>
        <v>1010.0531430000002</v>
      </c>
      <c r="BH25" s="28">
        <v>0.52</v>
      </c>
      <c r="BI25" s="28">
        <f t="shared" si="26"/>
        <v>1942.4098903846157</v>
      </c>
      <c r="BJ25" s="12">
        <f t="shared" si="27"/>
        <v>1939.5348903846157</v>
      </c>
      <c r="BK25" s="12">
        <f t="shared" si="28"/>
        <v>88.326006611480409</v>
      </c>
      <c r="BL25" s="12">
        <f t="shared" si="29"/>
        <v>77.461907798268314</v>
      </c>
      <c r="BM25" s="12"/>
      <c r="BN25" s="71" t="s">
        <v>244</v>
      </c>
      <c r="BO25" s="20">
        <f>IF(ISERROR(HLOOKUP(BN25,'Raw data'!$F$3:$BH$104,BN$2,FALSE)),"",HLOOKUP(BN25,'Raw data'!$F$3:$BH$104,BN$2,FALSE))</f>
        <v>78.37</v>
      </c>
      <c r="BP25" s="28">
        <v>9.9000000000000008E-3</v>
      </c>
      <c r="BQ25" s="12">
        <f t="shared" si="30"/>
        <v>0.77586300000000008</v>
      </c>
      <c r="BR25" s="28">
        <v>0.52</v>
      </c>
      <c r="BS25" s="28">
        <f t="shared" si="31"/>
        <v>1.492044230769231</v>
      </c>
      <c r="BT25" s="12">
        <f t="shared" si="32"/>
        <v>1.3403406878108608</v>
      </c>
      <c r="BU25" s="12">
        <f t="shared" si="33"/>
        <v>95.639525748425228</v>
      </c>
      <c r="BV25" s="12">
        <f t="shared" si="34"/>
        <v>83.875864081368931</v>
      </c>
      <c r="BW25" s="12"/>
    </row>
    <row r="26" spans="1:75" ht="15.75" customHeight="1" x14ac:dyDescent="0.2">
      <c r="A26" s="120" t="s">
        <v>162</v>
      </c>
      <c r="B26" s="12">
        <f t="shared" si="0"/>
        <v>72.83244078534517</v>
      </c>
      <c r="C26" s="12"/>
      <c r="D26" s="33" t="s">
        <v>162</v>
      </c>
      <c r="E26" s="55">
        <f>IF(ISERROR(HLOOKUP(D26,'Raw data'!$F$3:$BH$104,D$2,FALSE)),"",HLOOKUP(D26,'Raw data'!$F$3:$BH$104,D$2,FALSE))</f>
        <v>0.05</v>
      </c>
      <c r="F26" s="12">
        <f t="shared" si="1"/>
        <v>0.05</v>
      </c>
      <c r="G26" s="12">
        <f t="shared" si="2"/>
        <v>78.260869565217391</v>
      </c>
      <c r="H26" s="12">
        <f t="shared" si="3"/>
        <v>68.634782608695659</v>
      </c>
      <c r="I26" s="12"/>
      <c r="J26" s="33" t="s">
        <v>162</v>
      </c>
      <c r="K26" s="20">
        <f>IF(ISERROR(HLOOKUP(J26,'Raw data'!$F$3:$BH$104,J$2,FALSE)),"",HLOOKUP(J26,'Raw data'!$F$3:$BH$104,J$2,FALSE))</f>
        <v>353834</v>
      </c>
      <c r="L26" s="28">
        <v>6.3E-3</v>
      </c>
      <c r="M26" s="12">
        <f t="shared" si="4"/>
        <v>2229.1541999999999</v>
      </c>
      <c r="N26" s="28">
        <v>0.71</v>
      </c>
      <c r="O26" s="12">
        <f t="shared" si="5"/>
        <v>3139.6538028169016</v>
      </c>
      <c r="P26" s="12">
        <f t="shared" si="6"/>
        <v>3139.6538028169016</v>
      </c>
      <c r="Q26" s="12">
        <f t="shared" si="7"/>
        <v>70.943163471788324</v>
      </c>
      <c r="R26" s="12">
        <f t="shared" si="8"/>
        <v>62.217154364758358</v>
      </c>
      <c r="S26" s="12"/>
      <c r="T26" s="33" t="s">
        <v>162</v>
      </c>
      <c r="U26" s="20">
        <f>IF(ISERROR(HLOOKUP(T26,'Raw data'!$F$3:$BH$104,T$2,FALSE)),"",HLOOKUP(T26,'Raw data'!$F$3:$BH$104,T$2,FALSE))</f>
        <v>0.48799999999999999</v>
      </c>
      <c r="V26" s="12">
        <f t="shared" si="9"/>
        <v>0.20500000000000002</v>
      </c>
      <c r="W26" s="12">
        <f t="shared" si="10"/>
        <v>64.223385689354274</v>
      </c>
      <c r="X26" s="12">
        <f t="shared" si="11"/>
        <v>56.323909249563698</v>
      </c>
      <c r="Y26" s="12"/>
      <c r="Z26" s="33" t="s">
        <v>162</v>
      </c>
      <c r="AA26" s="20">
        <f>IF(ISERROR(HLOOKUP(Z26,'Raw data'!$F$3:$BH$104,Z$2,FALSE)),"",HLOOKUP(Z26,'Raw data'!$F$3:$BH$104,Z$2,FALSE))</f>
        <v>26.65</v>
      </c>
      <c r="AB26" s="28">
        <v>6.3E-3</v>
      </c>
      <c r="AC26" s="12">
        <f t="shared" si="39"/>
        <v>0.16789499999999999</v>
      </c>
      <c r="AD26" s="28">
        <v>0.71299999999999997</v>
      </c>
      <c r="AE26" s="12">
        <f t="shared" si="40"/>
        <v>0.23547685834502102</v>
      </c>
      <c r="AF26" s="12">
        <f t="shared" si="37"/>
        <v>0.2248891390467754</v>
      </c>
      <c r="AG26" s="12">
        <f t="shared" si="38"/>
        <v>77.983529020158358</v>
      </c>
      <c r="AH26" s="12">
        <f t="shared" si="41"/>
        <v>68.391554950678881</v>
      </c>
      <c r="AI26" s="12"/>
      <c r="AJ26" s="33" t="s">
        <v>162</v>
      </c>
      <c r="AK26" s="20">
        <f>IF(ISERROR(HLOOKUP(AJ26,'Raw data'!$F$3:$BH$104,AJ$2,FALSE)),"",HLOOKUP(AJ26,'Raw data'!$F$3:$BH$104,AJ$2,FALSE))</f>
        <v>361.11</v>
      </c>
      <c r="AL26" s="28">
        <v>6.3E-3</v>
      </c>
      <c r="AM26" s="12">
        <f t="shared" si="17"/>
        <v>2.2749930000000003</v>
      </c>
      <c r="AN26" s="28">
        <v>0.71</v>
      </c>
      <c r="AO26" s="28">
        <f t="shared" si="18"/>
        <v>3.2042154929577471</v>
      </c>
      <c r="AP26" s="12">
        <f t="shared" si="19"/>
        <v>2.9355038365160295</v>
      </c>
      <c r="AQ26" s="12">
        <f t="shared" si="20"/>
        <v>91.365486127763134</v>
      </c>
      <c r="AR26" s="12">
        <f t="shared" si="21"/>
        <v>80.127531334048271</v>
      </c>
      <c r="AS26" s="12"/>
      <c r="AT26" s="33" t="s">
        <v>162</v>
      </c>
      <c r="AU26" s="20">
        <f>IF(ISERROR(HLOOKUP(AT26,'Raw data'!$F$3:$BH$104,AT$2,FALSE)),"",HLOOKUP(AT26,'Raw data'!$F$3:$BH$104,AT$2,FALSE))</f>
        <v>250</v>
      </c>
      <c r="AV26" s="28">
        <v>6.3E-3</v>
      </c>
      <c r="AW26" s="12">
        <f t="shared" si="35"/>
        <v>1.575</v>
      </c>
      <c r="AX26" s="28">
        <v>0.71</v>
      </c>
      <c r="AY26" s="28">
        <f t="shared" si="22"/>
        <v>2.2183098591549295</v>
      </c>
      <c r="AZ26" s="12">
        <f t="shared" si="36"/>
        <v>2.2176402162977866</v>
      </c>
      <c r="BA26" s="12">
        <f t="shared" si="23"/>
        <v>98.307727802072364</v>
      </c>
      <c r="BB26" s="12">
        <f t="shared" si="24"/>
        <v>86.215877282417466</v>
      </c>
      <c r="BC26" s="12"/>
      <c r="BD26" s="33" t="s">
        <v>162</v>
      </c>
      <c r="BE26" s="127">
        <f>IF(ISERROR(HLOOKUP(BD26,'Raw data'!$F$3:$BH$104,BD$2,FALSE)),"",HLOOKUP(BD26,'Raw data'!$F$3:$BH$104,BD$2,FALSE))</f>
        <v>72262.5</v>
      </c>
      <c r="BF26" s="28">
        <v>6.3E-3</v>
      </c>
      <c r="BG26" s="12">
        <f t="shared" si="25"/>
        <v>455.25375000000003</v>
      </c>
      <c r="BH26" s="28">
        <v>0.71</v>
      </c>
      <c r="BI26" s="28">
        <f t="shared" si="26"/>
        <v>641.20246478873241</v>
      </c>
      <c r="BJ26" s="12">
        <f t="shared" si="27"/>
        <v>638.32746478873241</v>
      </c>
      <c r="BK26" s="12">
        <f t="shared" si="28"/>
        <v>96.157929078462502</v>
      </c>
      <c r="BL26" s="12">
        <f t="shared" si="29"/>
        <v>84.330503801811616</v>
      </c>
      <c r="BM26" s="12"/>
      <c r="BN26" s="33" t="s">
        <v>162</v>
      </c>
      <c r="BO26" s="20">
        <f>IF(ISERROR(HLOOKUP(BN26,'Raw data'!$F$3:$BH$104,BN$2,FALSE)),"",HLOOKUP(BN26,'Raw data'!$F$3:$BH$104,BN$2,FALSE))</f>
        <v>462.73</v>
      </c>
      <c r="BP26" s="28">
        <v>6.3E-3</v>
      </c>
      <c r="BQ26" s="12">
        <f t="shared" si="30"/>
        <v>2.9151990000000003</v>
      </c>
      <c r="BR26" s="28">
        <v>0.71</v>
      </c>
      <c r="BS26" s="28">
        <f t="shared" si="31"/>
        <v>4.1059140845070425</v>
      </c>
      <c r="BT26" s="12">
        <f t="shared" si="32"/>
        <v>3.9542105415486724</v>
      </c>
      <c r="BU26" s="12">
        <f t="shared" si="33"/>
        <v>87.135932372619564</v>
      </c>
      <c r="BV26" s="12">
        <f t="shared" si="34"/>
        <v>76.418212690787357</v>
      </c>
      <c r="BW26" s="12"/>
    </row>
    <row r="27" spans="1:75" ht="15.75" customHeight="1" x14ac:dyDescent="0.2">
      <c r="A27" s="79" t="s">
        <v>163</v>
      </c>
      <c r="B27" s="12">
        <f t="shared" si="0"/>
        <v>77.693135849100145</v>
      </c>
      <c r="C27" s="12"/>
      <c r="D27" s="79" t="s">
        <v>163</v>
      </c>
      <c r="E27" s="55">
        <f>IF(ISERROR(HLOOKUP(D27,'Raw data'!$F$3:$BH$104,D$2,FALSE)),"",HLOOKUP(D27,'Raw data'!$F$3:$BH$104,D$2,FALSE))</f>
        <v>0.05</v>
      </c>
      <c r="F27" s="12">
        <f t="shared" si="1"/>
        <v>0.05</v>
      </c>
      <c r="G27" s="12">
        <f t="shared" si="2"/>
        <v>78.260869565217391</v>
      </c>
      <c r="H27" s="12">
        <f t="shared" si="3"/>
        <v>68.634782608695659</v>
      </c>
      <c r="I27" s="12"/>
      <c r="J27" s="79" t="s">
        <v>163</v>
      </c>
      <c r="K27" s="20">
        <f>IF(ISERROR(HLOOKUP(J27,'Raw data'!$F$3:$BH$104,J$2,FALSE)),"",HLOOKUP(J27,'Raw data'!$F$3:$BH$104,J$2,FALSE))</f>
        <v>3037</v>
      </c>
      <c r="L27" s="28">
        <v>0.37619999999999998</v>
      </c>
      <c r="M27" s="12">
        <f t="shared" si="4"/>
        <v>1142.5193999999999</v>
      </c>
      <c r="N27" s="28">
        <v>1.47</v>
      </c>
      <c r="O27" s="12">
        <f t="shared" si="5"/>
        <v>777.224081632653</v>
      </c>
      <c r="P27" s="12">
        <f t="shared" si="6"/>
        <v>777.224081632653</v>
      </c>
      <c r="Q27" s="12">
        <f t="shared" si="7"/>
        <v>92.806954363717637</v>
      </c>
      <c r="R27" s="12">
        <f t="shared" si="8"/>
        <v>81.391698976980365</v>
      </c>
      <c r="S27" s="12"/>
      <c r="T27" s="79" t="s">
        <v>163</v>
      </c>
      <c r="U27" s="20">
        <f>IF(ISERROR(HLOOKUP(T27,'Raw data'!$F$3:$BH$104,T$2,FALSE)),"",HLOOKUP(T27,'Raw data'!$F$3:$BH$104,T$2,FALSE))</f>
        <v>0.45300000000000001</v>
      </c>
      <c r="V27" s="12">
        <f t="shared" si="9"/>
        <v>0.17000000000000004</v>
      </c>
      <c r="W27" s="12">
        <f t="shared" si="10"/>
        <v>70.331588132635247</v>
      </c>
      <c r="X27" s="12">
        <f t="shared" si="11"/>
        <v>61.68080279232111</v>
      </c>
      <c r="Y27" s="12"/>
      <c r="Z27" s="79" t="s">
        <v>163</v>
      </c>
      <c r="AA27" s="20">
        <f>IF(ISERROR(HLOOKUP(Z27,'Raw data'!$F$3:$BH$104,Z$2,FALSE)),"",HLOOKUP(Z27,'Raw data'!$F$3:$BH$104,Z$2,FALSE))</f>
        <v>0.46500000000000002</v>
      </c>
      <c r="AB27" s="28">
        <v>0.37619999999999998</v>
      </c>
      <c r="AC27" s="12">
        <f t="shared" si="39"/>
        <v>0.17493300000000001</v>
      </c>
      <c r="AD27" s="28">
        <v>1.4670000000000001</v>
      </c>
      <c r="AE27" s="12">
        <f t="shared" si="40"/>
        <v>0.11924539877300613</v>
      </c>
      <c r="AF27" s="12">
        <f t="shared" si="37"/>
        <v>0.10865767947476052</v>
      </c>
      <c r="AG27" s="12">
        <f t="shared" si="38"/>
        <v>89.362498086688731</v>
      </c>
      <c r="AH27" s="12">
        <f t="shared" si="41"/>
        <v>78.370910822026019</v>
      </c>
      <c r="AI27" s="12"/>
      <c r="AJ27" s="79" t="s">
        <v>163</v>
      </c>
      <c r="AK27" s="147">
        <f>IF(ISERROR(HLOOKUP(AJ27,'Raw data'!$F$3:$BH$104,AJ$2,FALSE)),"",HLOOKUP(AJ27,'Raw data'!$F$3:$BH$104,AJ$2,FALSE))</f>
        <v>1.94</v>
      </c>
      <c r="AL27" s="28">
        <v>0.37619999999999998</v>
      </c>
      <c r="AM27" s="12">
        <f t="shared" si="17"/>
        <v>0.72982799999999992</v>
      </c>
      <c r="AN27" s="28">
        <v>1.47</v>
      </c>
      <c r="AO27" s="28">
        <f t="shared" si="18"/>
        <v>0.49648163265306117</v>
      </c>
      <c r="AP27" s="12">
        <f t="shared" si="19"/>
        <v>0.22776997621134337</v>
      </c>
      <c r="AQ27" s="12">
        <f t="shared" si="20"/>
        <v>99.330035616097149</v>
      </c>
      <c r="AR27" s="12">
        <f t="shared" si="21"/>
        <v>87.112441235317206</v>
      </c>
      <c r="AS27" s="12"/>
      <c r="AT27" s="79" t="s">
        <v>163</v>
      </c>
      <c r="AU27" s="148">
        <f>IF(ISERROR(HLOOKUP(AT27,'Raw data'!$F$3:$BH$104,AT$2,FALSE)),"",HLOOKUP(AT27,'Raw data'!$F$3:$BH$104,AT$2,FALSE))</f>
        <v>29</v>
      </c>
      <c r="AV27" s="28">
        <v>0.37619999999999998</v>
      </c>
      <c r="AW27" s="12">
        <f t="shared" si="35"/>
        <v>10.909799999999999</v>
      </c>
      <c r="AX27" s="28">
        <v>1.47</v>
      </c>
      <c r="AY27" s="28">
        <f t="shared" si="22"/>
        <v>7.4216326530612236</v>
      </c>
      <c r="AZ27" s="12">
        <f t="shared" si="36"/>
        <v>7.4209630102040807</v>
      </c>
      <c r="BA27" s="12">
        <f t="shared" si="23"/>
        <v>94.337093415007132</v>
      </c>
      <c r="BB27" s="12">
        <f t="shared" si="24"/>
        <v>82.733630924961261</v>
      </c>
      <c r="BC27" s="12"/>
      <c r="BD27" s="79" t="s">
        <v>163</v>
      </c>
      <c r="BE27" s="127">
        <f>IF(ISERROR(HLOOKUP(BD27,'Raw data'!$F$3:$BH$104,BD$2,FALSE)),"",HLOOKUP(BD27,'Raw data'!$F$3:$BH$104,BD$2,FALSE))</f>
        <v>5883.33</v>
      </c>
      <c r="BF27" s="28">
        <v>0.37619999999999998</v>
      </c>
      <c r="BG27" s="12">
        <f t="shared" si="25"/>
        <v>2213.3087459999997</v>
      </c>
      <c r="BH27" s="28">
        <v>1.47</v>
      </c>
      <c r="BI27" s="28">
        <f t="shared" si="26"/>
        <v>1505.6522081632652</v>
      </c>
      <c r="BJ27" s="12">
        <f t="shared" si="27"/>
        <v>1502.7772081632652</v>
      </c>
      <c r="BK27" s="12">
        <f t="shared" si="28"/>
        <v>90.954835986973663</v>
      </c>
      <c r="BL27" s="12">
        <f t="shared" si="29"/>
        <v>79.767391160575897</v>
      </c>
      <c r="BM27" s="12"/>
      <c r="BN27" s="79" t="s">
        <v>163</v>
      </c>
      <c r="BO27" s="20">
        <f>IF(ISERROR(HLOOKUP(BN27,'Raw data'!$F$3:$BH$104,BN$2,FALSE)),"",HLOOKUP(BN27,'Raw data'!$F$3:$BH$104,BN$2,FALSE))</f>
        <v>8.6</v>
      </c>
      <c r="BP27" s="28">
        <v>0.37619999999999998</v>
      </c>
      <c r="BQ27" s="12">
        <f t="shared" si="30"/>
        <v>3.2353199999999998</v>
      </c>
      <c r="BR27" s="28">
        <v>1.47</v>
      </c>
      <c r="BS27" s="28">
        <f t="shared" si="31"/>
        <v>2.2008979591836733</v>
      </c>
      <c r="BT27" s="12">
        <f t="shared" si="32"/>
        <v>2.0491944162253031</v>
      </c>
      <c r="BU27" s="12">
        <f t="shared" si="33"/>
        <v>93.333441587142104</v>
      </c>
      <c r="BV27" s="12">
        <f t="shared" si="34"/>
        <v>81.853428271923619</v>
      </c>
      <c r="BW27" s="12"/>
    </row>
    <row r="28" spans="1:75" ht="15.75" customHeight="1" x14ac:dyDescent="0.2">
      <c r="A28" s="62" t="s">
        <v>164</v>
      </c>
      <c r="B28" s="12">
        <f t="shared" si="0"/>
        <v>73.212658872143166</v>
      </c>
      <c r="C28" s="12"/>
      <c r="D28" s="62" t="s">
        <v>164</v>
      </c>
      <c r="E28" s="55">
        <f>IF(ISERROR(HLOOKUP(D28,'Raw data'!$F$3:$BH$104,D$2,FALSE)),"",HLOOKUP(D28,'Raw data'!$F$3:$BH$104,D$2,FALSE))</f>
        <v>0.2</v>
      </c>
      <c r="F28" s="12">
        <f t="shared" si="1"/>
        <v>0.2</v>
      </c>
      <c r="G28" s="12">
        <f t="shared" si="2"/>
        <v>13.043478260869563</v>
      </c>
      <c r="H28" s="12">
        <f t="shared" si="3"/>
        <v>11.439130434782607</v>
      </c>
      <c r="I28" s="12"/>
      <c r="J28" s="62" t="s">
        <v>164</v>
      </c>
      <c r="K28" s="20">
        <f>IF(ISERROR(HLOOKUP(J28,'Raw data'!$F$3:$BH$104,J$2,FALSE)),"",HLOOKUP(J28,'Raw data'!$F$3:$BH$104,J$2,FALSE))</f>
        <v>2445.9499999999998</v>
      </c>
      <c r="L28" s="28">
        <v>1.5636000000000001</v>
      </c>
      <c r="M28" s="12">
        <f t="shared" si="4"/>
        <v>3824.4874199999999</v>
      </c>
      <c r="N28" s="28">
        <v>7.85</v>
      </c>
      <c r="O28" s="12">
        <f t="shared" si="5"/>
        <v>487.19584968152867</v>
      </c>
      <c r="P28" s="12">
        <f t="shared" si="6"/>
        <v>487.19584968152867</v>
      </c>
      <c r="Q28" s="12">
        <f t="shared" si="7"/>
        <v>95.491104736223392</v>
      </c>
      <c r="R28" s="12">
        <f t="shared" si="8"/>
        <v>83.745698853667918</v>
      </c>
      <c r="S28" s="12"/>
      <c r="T28" s="62" t="s">
        <v>164</v>
      </c>
      <c r="U28" s="20">
        <f>IF(ISERROR(HLOOKUP(T28,'Raw data'!$F$3:$BH$104,T$2,FALSE)),"",HLOOKUP(T28,'Raw data'!$F$3:$BH$104,T$2,FALSE))</f>
        <v>0.33700000000000002</v>
      </c>
      <c r="V28" s="12">
        <f t="shared" si="9"/>
        <v>5.4000000000000048E-2</v>
      </c>
      <c r="W28" s="12">
        <f t="shared" si="10"/>
        <v>90.575916230366488</v>
      </c>
      <c r="X28" s="12">
        <f t="shared" si="11"/>
        <v>79.435078534031405</v>
      </c>
      <c r="Y28" s="12"/>
      <c r="Z28" s="62" t="s">
        <v>164</v>
      </c>
      <c r="AA28" s="20">
        <f>IF(ISERROR(HLOOKUP(Z28,'Raw data'!$F$3:$BH$104,Z$2,FALSE)),"",HLOOKUP(Z28,'Raw data'!$F$3:$BH$104,Z$2,FALSE))</f>
        <v>0.17</v>
      </c>
      <c r="AB28" s="28">
        <v>1.5636000000000001</v>
      </c>
      <c r="AC28" s="12">
        <f t="shared" si="39"/>
        <v>0.26581200000000005</v>
      </c>
      <c r="AD28" s="28">
        <v>7.85</v>
      </c>
      <c r="AE28" s="12">
        <f t="shared" si="40"/>
        <v>3.3861401273885358E-2</v>
      </c>
      <c r="AF28" s="12">
        <f t="shared" si="37"/>
        <v>2.3273681975639744E-2</v>
      </c>
      <c r="AG28" s="12">
        <f t="shared" si="38"/>
        <v>97.721524721101986</v>
      </c>
      <c r="AH28" s="12">
        <f t="shared" si="41"/>
        <v>85.701777180406438</v>
      </c>
      <c r="AI28" s="12"/>
      <c r="AJ28" s="62" t="s">
        <v>164</v>
      </c>
      <c r="AK28" s="20">
        <f>IF(ISERROR(HLOOKUP(AJ28,'Raw data'!$F$3:$BH$104,AJ$2,FALSE)),"",HLOOKUP(AJ28,'Raw data'!$F$3:$BH$104,AJ$2,FALSE))</f>
        <v>2.85</v>
      </c>
      <c r="AL28" s="28">
        <v>1.5636000000000001</v>
      </c>
      <c r="AM28" s="12">
        <f t="shared" si="17"/>
        <v>4.4562600000000003</v>
      </c>
      <c r="AN28" s="28">
        <v>7.85</v>
      </c>
      <c r="AO28" s="28">
        <f t="shared" si="18"/>
        <v>0.56767643312101923</v>
      </c>
      <c r="AP28" s="12">
        <f t="shared" si="19"/>
        <v>0.29896477667930144</v>
      </c>
      <c r="AQ28" s="12">
        <f t="shared" si="20"/>
        <v>99.120622674909754</v>
      </c>
      <c r="AR28" s="12">
        <f t="shared" si="21"/>
        <v>86.928786085895851</v>
      </c>
      <c r="AS28" s="12"/>
      <c r="AT28" s="62" t="s">
        <v>164</v>
      </c>
      <c r="AU28" s="127">
        <f>IF(ISERROR(HLOOKUP(AT28,'Raw data'!$F$3:$BH$104,AT$2,FALSE)),"",HLOOKUP(AT28,'Raw data'!$F$3:$BH$104,AT$2,FALSE))</f>
        <v>104.5</v>
      </c>
      <c r="AV28" s="28">
        <v>1.5636000000000001</v>
      </c>
      <c r="AW28" s="12">
        <f t="shared" si="35"/>
        <v>163.39620000000002</v>
      </c>
      <c r="AX28" s="28">
        <v>7.85</v>
      </c>
      <c r="AY28" s="28">
        <f t="shared" si="22"/>
        <v>20.814802547770704</v>
      </c>
      <c r="AZ28" s="12">
        <f t="shared" si="36"/>
        <v>20.81413290491356</v>
      </c>
      <c r="BA28" s="12">
        <f t="shared" si="23"/>
        <v>84.116820131554533</v>
      </c>
      <c r="BB28" s="12">
        <f t="shared" si="24"/>
        <v>73.770451255373331</v>
      </c>
      <c r="BC28" s="12"/>
      <c r="BD28" s="62" t="s">
        <v>164</v>
      </c>
      <c r="BE28" s="127">
        <f>IF(ISERROR(HLOOKUP(BD28,'Raw data'!$F$3:$BH$104,BD$2,FALSE)),"",HLOOKUP(BD28,'Raw data'!$F$3:$BH$104,BD$2,FALSE))</f>
        <v>9751.26</v>
      </c>
      <c r="BF28" s="28">
        <v>1.5636000000000001</v>
      </c>
      <c r="BG28" s="12">
        <f t="shared" si="25"/>
        <v>15247.070136000002</v>
      </c>
      <c r="BH28" s="28">
        <v>7.85</v>
      </c>
      <c r="BI28" s="28">
        <f t="shared" si="26"/>
        <v>1942.3019281528666</v>
      </c>
      <c r="BJ28" s="12">
        <f t="shared" si="27"/>
        <v>1939.4269281528666</v>
      </c>
      <c r="BK28" s="12">
        <f t="shared" si="28"/>
        <v>88.326656432417309</v>
      </c>
      <c r="BL28" s="12">
        <f t="shared" si="29"/>
        <v>77.462477691229978</v>
      </c>
      <c r="BM28" s="12"/>
      <c r="BN28" s="62" t="s">
        <v>164</v>
      </c>
      <c r="BO28" s="20">
        <f>IF(ISERROR(HLOOKUP(BN28,'Raw data'!$F$3:$BH$104,BN$2,FALSE)),"",HLOOKUP(BN28,'Raw data'!$F$3:$BH$104,BN$2,FALSE))</f>
        <v>1.61</v>
      </c>
      <c r="BP28" s="28">
        <v>1.5636000000000001</v>
      </c>
      <c r="BQ28" s="12">
        <f t="shared" si="30"/>
        <v>2.5173960000000002</v>
      </c>
      <c r="BR28" s="28">
        <v>7.85</v>
      </c>
      <c r="BS28" s="28">
        <f t="shared" si="31"/>
        <v>0.32068738853503187</v>
      </c>
      <c r="BT28" s="12">
        <f t="shared" si="32"/>
        <v>0.1689838455766616</v>
      </c>
      <c r="BU28" s="12">
        <f t="shared" si="33"/>
        <v>99.450251929028141</v>
      </c>
      <c r="BV28" s="12">
        <f t="shared" si="34"/>
        <v>87.217870941757681</v>
      </c>
      <c r="BW28" s="12"/>
    </row>
    <row r="29" spans="1:75" ht="15.75" customHeight="1" x14ac:dyDescent="0.2">
      <c r="A29" s="84" t="s">
        <v>165</v>
      </c>
      <c r="B29" s="12">
        <f t="shared" si="0"/>
        <v>77.892985944419252</v>
      </c>
      <c r="C29" s="12"/>
      <c r="D29" s="84" t="s">
        <v>165</v>
      </c>
      <c r="E29" s="128">
        <f>IF(ISERROR(HLOOKUP(D29,'Raw data'!$F$3:$BH$104,D$2,FALSE)),"",HLOOKUP(D29,'Raw data'!$F$3:$BH$104,D$2,FALSE))</f>
        <v>8.7499999999999994E-2</v>
      </c>
      <c r="F29" s="12">
        <f t="shared" si="1"/>
        <v>8.7499999999999994E-2</v>
      </c>
      <c r="G29" s="12">
        <f t="shared" si="2"/>
        <v>61.956521739130444</v>
      </c>
      <c r="H29" s="12">
        <f t="shared" si="3"/>
        <v>54.335869565217401</v>
      </c>
      <c r="I29" s="12"/>
      <c r="J29" s="84" t="s">
        <v>165</v>
      </c>
      <c r="K29" s="20">
        <f>IF(ISERROR(HLOOKUP(J29,'Raw data'!$F$3:$BH$104,J$2,FALSE)),"",HLOOKUP(J29,'Raw data'!$F$3:$BH$104,J$2,FALSE))</f>
        <v>2395.19</v>
      </c>
      <c r="L29" s="28">
        <v>1</v>
      </c>
      <c r="M29" s="12">
        <f t="shared" si="4"/>
        <v>2395.19</v>
      </c>
      <c r="N29" s="28">
        <v>9</v>
      </c>
      <c r="O29" s="12">
        <f t="shared" si="5"/>
        <v>266.13222222222225</v>
      </c>
      <c r="P29" s="12">
        <f t="shared" si="6"/>
        <v>266.13222222222225</v>
      </c>
      <c r="Q29" s="12">
        <f t="shared" si="7"/>
        <v>97.537002178691552</v>
      </c>
      <c r="R29" s="12">
        <f t="shared" si="8"/>
        <v>85.539950910712491</v>
      </c>
      <c r="S29" s="12"/>
      <c r="T29" s="84" t="s">
        <v>165</v>
      </c>
      <c r="U29" s="20">
        <f>IF(ISERROR(HLOOKUP(T29,'Raw data'!$F$3:$BH$104,T$2,FALSE)),"",HLOOKUP(T29,'Raw data'!$F$3:$BH$104,T$2,FALSE))</f>
        <v>0.4894</v>
      </c>
      <c r="V29" s="12">
        <f t="shared" si="9"/>
        <v>0.20640000000000003</v>
      </c>
      <c r="W29" s="12">
        <f t="shared" si="10"/>
        <v>63.979057591623032</v>
      </c>
      <c r="X29" s="12">
        <f t="shared" si="11"/>
        <v>56.109633507853403</v>
      </c>
      <c r="Y29" s="12"/>
      <c r="Z29" s="84" t="s">
        <v>165</v>
      </c>
      <c r="AA29" s="20">
        <f>IF(ISERROR(HLOOKUP(Z29,'Raw data'!$F$3:$BH$104,Z$2,FALSE)),"",HLOOKUP(Z29,'Raw data'!$F$3:$BH$104,Z$2,FALSE))</f>
        <v>0.62</v>
      </c>
      <c r="AB29" s="28">
        <v>1</v>
      </c>
      <c r="AC29" s="12">
        <f t="shared" si="39"/>
        <v>0.62</v>
      </c>
      <c r="AD29" s="28">
        <v>9</v>
      </c>
      <c r="AE29" s="12">
        <f t="shared" si="40"/>
        <v>6.8888888888888888E-2</v>
      </c>
      <c r="AF29" s="12">
        <f t="shared" si="37"/>
        <v>5.830116959064327E-2</v>
      </c>
      <c r="AG29" s="12">
        <f t="shared" si="38"/>
        <v>94.292361054767312</v>
      </c>
      <c r="AH29" s="12">
        <f t="shared" si="41"/>
        <v>82.694400645030939</v>
      </c>
      <c r="AI29" s="12"/>
      <c r="AJ29" s="84" t="s">
        <v>165</v>
      </c>
      <c r="AK29" s="20">
        <f>IF(ISERROR(HLOOKUP(AJ29,'Raw data'!$F$3:$BH$104,AJ$2,FALSE)),"",HLOOKUP(AJ29,'Raw data'!$F$3:$BH$104,AJ$2,FALSE))</f>
        <v>3.29</v>
      </c>
      <c r="AL29" s="28">
        <v>1</v>
      </c>
      <c r="AM29" s="12">
        <f t="shared" si="17"/>
        <v>3.29</v>
      </c>
      <c r="AN29" s="28">
        <v>9</v>
      </c>
      <c r="AO29" s="28">
        <f t="shared" si="18"/>
        <v>0.36555555555555558</v>
      </c>
      <c r="AP29" s="12">
        <f t="shared" si="19"/>
        <v>9.6843899113837784E-2</v>
      </c>
      <c r="AQ29" s="12">
        <f t="shared" si="20"/>
        <v>99.715142600074955</v>
      </c>
      <c r="AR29" s="12">
        <f t="shared" si="21"/>
        <v>87.450180060265737</v>
      </c>
      <c r="AS29" s="12"/>
      <c r="AT29" s="84" t="s">
        <v>165</v>
      </c>
      <c r="AU29" s="20">
        <f>IF(ISERROR(HLOOKUP(AT29,'Raw data'!$F$3:$BH$104,AT$2,FALSE)),"",HLOOKUP(AT29,'Raw data'!$F$3:$BH$104,AT$2,FALSE))</f>
        <v>43</v>
      </c>
      <c r="AV29" s="28">
        <v>1</v>
      </c>
      <c r="AW29" s="12">
        <f t="shared" si="35"/>
        <v>43</v>
      </c>
      <c r="AX29" s="28">
        <v>9</v>
      </c>
      <c r="AY29" s="28">
        <f t="shared" si="22"/>
        <v>4.7777777777777777</v>
      </c>
      <c r="AZ29" s="12">
        <f t="shared" si="36"/>
        <v>4.7771081349206348</v>
      </c>
      <c r="BA29" s="12">
        <f t="shared" si="23"/>
        <v>96.35460827964414</v>
      </c>
      <c r="BB29" s="12">
        <f t="shared" si="24"/>
        <v>84.502991461247916</v>
      </c>
      <c r="BC29" s="12"/>
      <c r="BD29" s="84" t="s">
        <v>165</v>
      </c>
      <c r="BE29" s="20">
        <f>IF(ISERROR(HLOOKUP(BD29,'Raw data'!$F$3:$BH$104,BD$2,FALSE)),"",HLOOKUP(BD29,'Raw data'!$F$3:$BH$104,BD$2,FALSE))</f>
        <v>4684.45</v>
      </c>
      <c r="BF29" s="28">
        <v>1</v>
      </c>
      <c r="BG29" s="12">
        <f t="shared" si="25"/>
        <v>4684.45</v>
      </c>
      <c r="BH29" s="28">
        <v>9</v>
      </c>
      <c r="BI29" s="28">
        <f t="shared" si="26"/>
        <v>520.49444444444441</v>
      </c>
      <c r="BJ29" s="12">
        <f t="shared" si="27"/>
        <v>517.61944444444441</v>
      </c>
      <c r="BK29" s="12">
        <f t="shared" si="28"/>
        <v>96.884466475869715</v>
      </c>
      <c r="BL29" s="12">
        <f t="shared" si="29"/>
        <v>84.967677099337735</v>
      </c>
      <c r="BM29" s="12"/>
      <c r="BN29" s="84" t="s">
        <v>165</v>
      </c>
      <c r="BO29" s="20">
        <f>IF(ISERROR(HLOOKUP(BN29,'Raw data'!$F$3:$BH$104,BN$2,FALSE)),"",HLOOKUP(BN29,'Raw data'!$F$3:$BH$104,BN$2,FALSE))</f>
        <v>1.86</v>
      </c>
      <c r="BP29" s="28">
        <v>1</v>
      </c>
      <c r="BQ29" s="12">
        <f t="shared" si="30"/>
        <v>1.86</v>
      </c>
      <c r="BR29" s="28">
        <v>9</v>
      </c>
      <c r="BS29" s="28">
        <f t="shared" si="31"/>
        <v>0.20666666666666667</v>
      </c>
      <c r="BT29" s="12">
        <f t="shared" si="32"/>
        <v>5.4963123708296396E-2</v>
      </c>
      <c r="BU29" s="12">
        <f t="shared" si="33"/>
        <v>99.821190770454351</v>
      </c>
      <c r="BV29" s="12">
        <f t="shared" si="34"/>
        <v>87.54318430568847</v>
      </c>
      <c r="BW29" s="12"/>
    </row>
    <row r="30" spans="1:75" ht="15.75" customHeight="1" x14ac:dyDescent="0.2">
      <c r="A30" s="62" t="s">
        <v>166</v>
      </c>
      <c r="B30" s="12">
        <f t="shared" si="0"/>
        <v>74.363004837292237</v>
      </c>
      <c r="C30" s="12"/>
      <c r="D30" s="62" t="s">
        <v>166</v>
      </c>
      <c r="E30" s="55">
        <f>IF(ISERROR(HLOOKUP(D30,'Raw data'!$F$3:$BH$104,D$2,FALSE)),"",HLOOKUP(D30,'Raw data'!$F$3:$BH$104,D$2,FALSE))</f>
        <v>0.21</v>
      </c>
      <c r="F30" s="12">
        <f t="shared" si="1"/>
        <v>0.21</v>
      </c>
      <c r="G30" s="12">
        <f t="shared" si="2"/>
        <v>8.6956521739130608</v>
      </c>
      <c r="H30" s="12">
        <f t="shared" si="3"/>
        <v>7.6260869565217542</v>
      </c>
      <c r="I30" s="12"/>
      <c r="J30" s="62" t="s">
        <v>166</v>
      </c>
      <c r="K30" s="20">
        <f>IF(ISERROR(HLOOKUP(J30,'Raw data'!$F$3:$BH$104,J$2,FALSE)),"",HLOOKUP(J30,'Raw data'!$F$3:$BH$104,J$2,FALSE))</f>
        <v>1244.08</v>
      </c>
      <c r="L30" s="28">
        <v>1.3277000000000001</v>
      </c>
      <c r="M30" s="12">
        <f t="shared" si="4"/>
        <v>1651.7650160000001</v>
      </c>
      <c r="N30" s="28">
        <v>6.24</v>
      </c>
      <c r="O30" s="12">
        <f t="shared" si="5"/>
        <v>264.70593205128205</v>
      </c>
      <c r="P30" s="12">
        <f t="shared" si="6"/>
        <v>264.70593205128205</v>
      </c>
      <c r="Q30" s="12">
        <f t="shared" si="7"/>
        <v>97.550202194661978</v>
      </c>
      <c r="R30" s="12">
        <f t="shared" si="8"/>
        <v>85.551527324718549</v>
      </c>
      <c r="S30" s="12"/>
      <c r="T30" s="62" t="s">
        <v>166</v>
      </c>
      <c r="U30" s="20">
        <f>IF(ISERROR(HLOOKUP(T30,'Raw data'!$F$3:$BH$104,T$2,FALSE)),"",HLOOKUP(T30,'Raw data'!$F$3:$BH$104,T$2,FALSE))</f>
        <v>0.33200000000000002</v>
      </c>
      <c r="V30" s="12">
        <f t="shared" si="9"/>
        <v>4.9000000000000044E-2</v>
      </c>
      <c r="W30" s="12">
        <f t="shared" si="10"/>
        <v>91.448516579406629</v>
      </c>
      <c r="X30" s="12">
        <f t="shared" si="11"/>
        <v>80.200349040139614</v>
      </c>
      <c r="Y30" s="12"/>
      <c r="Z30" s="62" t="s">
        <v>166</v>
      </c>
      <c r="AA30" s="20">
        <f>IF(ISERROR(HLOOKUP(Z30,'Raw data'!$F$3:$BH$104,Z$2,FALSE)),"",HLOOKUP(Z30,'Raw data'!$F$3:$BH$104,Z$2,FALSE))</f>
        <v>0.28999999999999998</v>
      </c>
      <c r="AB30" s="28">
        <v>1.3277000000000001</v>
      </c>
      <c r="AC30" s="12">
        <f t="shared" si="39"/>
        <v>0.38503300000000001</v>
      </c>
      <c r="AD30" s="28">
        <v>6.24</v>
      </c>
      <c r="AE30" s="12">
        <f t="shared" si="40"/>
        <v>6.1704006410256411E-2</v>
      </c>
      <c r="AF30" s="12">
        <f t="shared" si="37"/>
        <v>5.11162871120108E-2</v>
      </c>
      <c r="AG30" s="12">
        <f t="shared" si="38"/>
        <v>94.995755435015639</v>
      </c>
      <c r="AH30" s="12">
        <f t="shared" si="41"/>
        <v>83.31127751650871</v>
      </c>
      <c r="AI30" s="12"/>
      <c r="AJ30" s="62" t="s">
        <v>166</v>
      </c>
      <c r="AK30" s="20">
        <f>IF(ISERROR(HLOOKUP(AJ30,'Raw data'!$F$3:$BH$104,AJ$2,FALSE)),"",HLOOKUP(AJ30,'Raw data'!$F$3:$BH$104,AJ$2,FALSE))</f>
        <v>1.96</v>
      </c>
      <c r="AL30" s="28">
        <v>1.3277000000000001</v>
      </c>
      <c r="AM30" s="12">
        <f t="shared" si="17"/>
        <v>2.6022920000000003</v>
      </c>
      <c r="AN30" s="28">
        <v>6.24</v>
      </c>
      <c r="AO30" s="28">
        <f t="shared" si="18"/>
        <v>0.41703397435897438</v>
      </c>
      <c r="AP30" s="12">
        <f t="shared" si="19"/>
        <v>0.14832231791725659</v>
      </c>
      <c r="AQ30" s="12">
        <f t="shared" si="20"/>
        <v>99.563723577640133</v>
      </c>
      <c r="AR30" s="12">
        <f t="shared" si="21"/>
        <v>87.3173855775904</v>
      </c>
      <c r="AS30" s="12"/>
      <c r="AT30" s="62" t="s">
        <v>166</v>
      </c>
      <c r="AU30" s="20">
        <f>IF(ISERROR(HLOOKUP(AT30,'Raw data'!$F$3:$BH$104,AT$2,FALSE)),"",HLOOKUP(AT30,'Raw data'!$F$3:$BH$104,AT$2,FALSE))</f>
        <v>53.77</v>
      </c>
      <c r="AV30" s="28">
        <v>1.3277000000000001</v>
      </c>
      <c r="AW30" s="12">
        <f t="shared" si="35"/>
        <v>71.390429000000012</v>
      </c>
      <c r="AX30" s="28">
        <v>6.24</v>
      </c>
      <c r="AY30" s="28">
        <f t="shared" si="22"/>
        <v>11.44077387820513</v>
      </c>
      <c r="AZ30" s="12">
        <f t="shared" si="36"/>
        <v>11.440104235347988</v>
      </c>
      <c r="BA30" s="12">
        <f t="shared" si="23"/>
        <v>91.270103149917816</v>
      </c>
      <c r="BB30" s="12">
        <f t="shared" si="24"/>
        <v>80.043880462477929</v>
      </c>
      <c r="BC30" s="12"/>
      <c r="BD30" s="62" t="s">
        <v>166</v>
      </c>
      <c r="BE30" s="20">
        <f>IF(ISERROR(HLOOKUP(BD30,'Raw data'!$F$3:$BH$104,BD$2,FALSE)),"",HLOOKUP(BD30,'Raw data'!$F$3:$BH$104,BD$2,FALSE))</f>
        <v>3592.86</v>
      </c>
      <c r="BF30" s="28">
        <v>1.3277000000000001</v>
      </c>
      <c r="BG30" s="12">
        <f t="shared" si="25"/>
        <v>4770.2402220000004</v>
      </c>
      <c r="BH30" s="28">
        <v>6.24</v>
      </c>
      <c r="BI30" s="28">
        <f t="shared" si="26"/>
        <v>764.46157403846155</v>
      </c>
      <c r="BJ30" s="12">
        <f t="shared" si="27"/>
        <v>761.58657403846155</v>
      </c>
      <c r="BK30" s="12">
        <f t="shared" si="28"/>
        <v>95.416036765212695</v>
      </c>
      <c r="BL30" s="12">
        <f t="shared" si="29"/>
        <v>83.679864243091529</v>
      </c>
      <c r="BM30" s="12"/>
      <c r="BN30" s="62" t="s">
        <v>166</v>
      </c>
      <c r="BO30" s="20">
        <f>IF(ISERROR(HLOOKUP(BN30,'Raw data'!$F$3:$BH$104,BN$2,FALSE)),"",HLOOKUP(BN30,'Raw data'!$F$3:$BH$104,BN$2,FALSE))</f>
        <v>1.58</v>
      </c>
      <c r="BP30" s="28">
        <v>1.3277000000000001</v>
      </c>
      <c r="BQ30" s="12">
        <f t="shared" si="30"/>
        <v>2.0977660000000005</v>
      </c>
      <c r="BR30" s="28">
        <v>6.24</v>
      </c>
      <c r="BS30" s="28">
        <f t="shared" si="31"/>
        <v>0.33618044871794878</v>
      </c>
      <c r="BT30" s="12">
        <f t="shared" si="32"/>
        <v>0.18447690575957851</v>
      </c>
      <c r="BU30" s="12">
        <f t="shared" si="33"/>
        <v>99.399849004890953</v>
      </c>
      <c r="BV30" s="12">
        <f t="shared" si="34"/>
        <v>87.173667577289365</v>
      </c>
      <c r="BW30" s="12"/>
    </row>
    <row r="31" spans="1:75" ht="15.75" customHeight="1" x14ac:dyDescent="0.2">
      <c r="A31" s="64" t="s">
        <v>167</v>
      </c>
      <c r="B31" s="12">
        <f t="shared" si="0"/>
        <v>72.581392183904114</v>
      </c>
      <c r="C31" s="12"/>
      <c r="D31" s="64" t="s">
        <v>167</v>
      </c>
      <c r="E31" s="55">
        <f>IF(ISERROR(HLOOKUP(D31,'Raw data'!$F$3:$BH$104,D$2,FALSE)),"",HLOOKUP(D31,'Raw data'!$F$3:$BH$104,D$2,FALSE))</f>
        <v>0.12</v>
      </c>
      <c r="F31" s="12">
        <f t="shared" si="1"/>
        <v>0.12</v>
      </c>
      <c r="G31" s="12">
        <f t="shared" si="2"/>
        <v>47.826086956521749</v>
      </c>
      <c r="H31" s="12">
        <f t="shared" si="3"/>
        <v>41.943478260869576</v>
      </c>
      <c r="I31" s="12"/>
      <c r="J31" s="64" t="s">
        <v>167</v>
      </c>
      <c r="K31" s="20">
        <f>IF(ISERROR(HLOOKUP(J31,'Raw data'!$F$3:$BH$104,J$2,FALSE)),"",HLOOKUP(J31,'Raw data'!$F$3:$BH$104,J$2,FALSE))</f>
        <v>56673.3</v>
      </c>
      <c r="L31" s="28">
        <v>2.3599999999999999E-2</v>
      </c>
      <c r="M31" s="12">
        <f t="shared" si="4"/>
        <v>1337.4898800000001</v>
      </c>
      <c r="N31" s="28">
        <v>1.29</v>
      </c>
      <c r="O31" s="12">
        <f t="shared" si="5"/>
        <v>1036.8138604651162</v>
      </c>
      <c r="P31" s="12">
        <f t="shared" si="6"/>
        <v>1036.8138604651162</v>
      </c>
      <c r="Q31" s="12">
        <f t="shared" si="7"/>
        <v>90.404505481881671</v>
      </c>
      <c r="R31" s="12">
        <f t="shared" si="8"/>
        <v>79.284751307610222</v>
      </c>
      <c r="S31" s="12"/>
      <c r="T31" s="64" t="s">
        <v>167</v>
      </c>
      <c r="U31" s="20">
        <f>IF(ISERROR(HLOOKUP(T31,'Raw data'!$F$3:$BH$104,T$2,FALSE)),"",HLOOKUP(T31,'Raw data'!$F$3:$BH$104,T$2,FALSE))</f>
        <v>0.43</v>
      </c>
      <c r="V31" s="12">
        <f t="shared" si="9"/>
        <v>0.14700000000000002</v>
      </c>
      <c r="W31" s="12">
        <f t="shared" si="10"/>
        <v>74.345549738219887</v>
      </c>
      <c r="X31" s="12">
        <f t="shared" si="11"/>
        <v>65.201047120418835</v>
      </c>
      <c r="Y31" s="12"/>
      <c r="Z31" s="64" t="s">
        <v>167</v>
      </c>
      <c r="AA31" s="20">
        <f>IF(ISERROR(HLOOKUP(Z31,'Raw data'!$F$3:$BH$104,Z$2,FALSE)),"",HLOOKUP(Z31,'Raw data'!$F$3:$BH$104,Z$2,FALSE))</f>
        <v>7.07</v>
      </c>
      <c r="AB31" s="28">
        <v>2.3599999999999999E-2</v>
      </c>
      <c r="AC31" s="12">
        <f t="shared" si="39"/>
        <v>0.166852</v>
      </c>
      <c r="AD31" s="28">
        <v>1.288</v>
      </c>
      <c r="AE31" s="12">
        <f t="shared" si="40"/>
        <v>0.12954347826086957</v>
      </c>
      <c r="AF31" s="12">
        <f t="shared" si="37"/>
        <v>0.11895575896262395</v>
      </c>
      <c r="AG31" s="12">
        <f t="shared" si="38"/>
        <v>88.354324151950635</v>
      </c>
      <c r="AH31" s="12">
        <f t="shared" si="41"/>
        <v>77.486742281260703</v>
      </c>
      <c r="AI31" s="12"/>
      <c r="AJ31" s="64" t="s">
        <v>167</v>
      </c>
      <c r="AK31" s="20">
        <f>IF(ISERROR(HLOOKUP(AJ31,'Raw data'!$F$3:$BH$104,AJ$2,FALSE)),"",HLOOKUP(AJ31,'Raw data'!$F$3:$BH$104,AJ$2,FALSE))</f>
        <v>73</v>
      </c>
      <c r="AL31" s="28">
        <v>2.3599999999999999E-2</v>
      </c>
      <c r="AM31" s="12">
        <f t="shared" si="17"/>
        <v>1.7227999999999999</v>
      </c>
      <c r="AN31" s="28">
        <v>1.29</v>
      </c>
      <c r="AO31" s="28">
        <f t="shared" si="18"/>
        <v>1.3355038759689921</v>
      </c>
      <c r="AP31" s="12">
        <f t="shared" si="19"/>
        <v>1.0667922195272743</v>
      </c>
      <c r="AQ31" s="12">
        <f t="shared" si="20"/>
        <v>96.862129047926956</v>
      </c>
      <c r="AR31" s="12">
        <f t="shared" si="21"/>
        <v>84.948087175031944</v>
      </c>
      <c r="AS31" s="12"/>
      <c r="AT31" s="64" t="s">
        <v>167</v>
      </c>
      <c r="AU31" s="20">
        <f>IF(ISERROR(HLOOKUP(AT31,'Raw data'!$F$3:$BH$104,AT$2,FALSE)),"",HLOOKUP(AT31,'Raw data'!$F$3:$BH$104,AT$2,FALSE))</f>
        <v>1567.59</v>
      </c>
      <c r="AV31" s="28">
        <v>2.3599999999999999E-2</v>
      </c>
      <c r="AW31" s="12">
        <f t="shared" si="35"/>
        <v>36.995123999999997</v>
      </c>
      <c r="AX31" s="28">
        <v>1.29</v>
      </c>
      <c r="AY31" s="28">
        <f t="shared" si="22"/>
        <v>28.678390697674416</v>
      </c>
      <c r="AZ31" s="12">
        <f t="shared" si="36"/>
        <v>28.677721054817273</v>
      </c>
      <c r="BA31" s="12">
        <f t="shared" si="23"/>
        <v>78.116148108997578</v>
      </c>
      <c r="BB31" s="12">
        <f t="shared" si="24"/>
        <v>68.507861891590878</v>
      </c>
      <c r="BC31" s="12"/>
      <c r="BD31" s="64" t="s">
        <v>167</v>
      </c>
      <c r="BE31" s="127">
        <f>IF(ISERROR(HLOOKUP(BD31,'Raw data'!$F$3:$BH$104,BD$2,FALSE)),"",HLOOKUP(BD31,'Raw data'!$F$3:$BH$104,BD$2,FALSE))</f>
        <v>75020.990000000005</v>
      </c>
      <c r="BF31" s="28">
        <v>2.3599999999999999E-2</v>
      </c>
      <c r="BG31" s="12">
        <f t="shared" si="25"/>
        <v>1770.4953640000001</v>
      </c>
      <c r="BH31" s="28">
        <v>1.29</v>
      </c>
      <c r="BI31" s="28">
        <f t="shared" si="26"/>
        <v>1372.4770263565892</v>
      </c>
      <c r="BJ31" s="12">
        <f t="shared" si="27"/>
        <v>1369.6020263565892</v>
      </c>
      <c r="BK31" s="12">
        <f t="shared" si="28"/>
        <v>91.756412797802639</v>
      </c>
      <c r="BL31" s="12">
        <f t="shared" si="29"/>
        <v>80.470374023672917</v>
      </c>
      <c r="BM31" s="12"/>
      <c r="BN31" s="64" t="s">
        <v>167</v>
      </c>
      <c r="BO31" s="20">
        <f>IF(ISERROR(HLOOKUP(BN31,'Raw data'!$F$3:$BH$104,BN$2,FALSE)),"",HLOOKUP(BN31,'Raw data'!$F$3:$BH$104,BN$2,FALSE))</f>
        <v>102</v>
      </c>
      <c r="BP31" s="28">
        <v>2.3599999999999999E-2</v>
      </c>
      <c r="BQ31" s="12">
        <f t="shared" si="30"/>
        <v>2.4072</v>
      </c>
      <c r="BR31" s="28">
        <v>1.29</v>
      </c>
      <c r="BS31" s="28">
        <f t="shared" si="31"/>
        <v>1.866046511627907</v>
      </c>
      <c r="BT31" s="12">
        <f t="shared" si="32"/>
        <v>1.7143429686695368</v>
      </c>
      <c r="BU31" s="12">
        <f t="shared" si="33"/>
        <v>94.42279978423916</v>
      </c>
      <c r="BV31" s="12">
        <f t="shared" si="34"/>
        <v>82.808795410777748</v>
      </c>
      <c r="BW31" s="12"/>
    </row>
    <row r="32" spans="1:75" ht="15.75" customHeight="1" x14ac:dyDescent="0.2">
      <c r="A32" s="79" t="s">
        <v>168</v>
      </c>
      <c r="B32" s="12">
        <f t="shared" si="0"/>
        <v>62.516937162757515</v>
      </c>
      <c r="C32" s="12"/>
      <c r="D32" s="79" t="s">
        <v>168</v>
      </c>
      <c r="E32" s="55">
        <f>IF(ISERROR(HLOOKUP(D32,'Raw data'!$F$3:$BH$104,D$2,FALSE)),"",HLOOKUP(D32,'Raw data'!$F$3:$BH$104,D$2,FALSE))</f>
        <v>0.16</v>
      </c>
      <c r="F32" s="12">
        <f t="shared" si="1"/>
        <v>0.16</v>
      </c>
      <c r="G32" s="12">
        <f t="shared" si="2"/>
        <v>30.434782608695656</v>
      </c>
      <c r="H32" s="12">
        <f t="shared" si="3"/>
        <v>26.69130434782609</v>
      </c>
      <c r="I32" s="12"/>
      <c r="J32" s="79" t="s">
        <v>168</v>
      </c>
      <c r="K32" s="20">
        <f>IF(ISERROR(HLOOKUP(J32,'Raw data'!$F$3:$BH$104,J$2,FALSE)),"",HLOOKUP(J32,'Raw data'!$F$3:$BH$104,J$2,FALSE))</f>
        <v>19264.5</v>
      </c>
      <c r="L32" s="28">
        <v>7.8399999999999997E-2</v>
      </c>
      <c r="M32" s="12">
        <f t="shared" si="4"/>
        <v>1510.3368</v>
      </c>
      <c r="N32" s="28">
        <v>0.56999999999999995</v>
      </c>
      <c r="O32" s="12">
        <f t="shared" si="5"/>
        <v>2649.7136842105265</v>
      </c>
      <c r="P32" s="12">
        <f t="shared" si="6"/>
        <v>2649.7136842105265</v>
      </c>
      <c r="Q32" s="12">
        <f t="shared" si="7"/>
        <v>75.477456368089648</v>
      </c>
      <c r="R32" s="12">
        <f t="shared" si="8"/>
        <v>66.193729234814626</v>
      </c>
      <c r="S32" s="12"/>
      <c r="T32" s="79" t="s">
        <v>168</v>
      </c>
      <c r="U32" s="20">
        <f>IF(ISERROR(HLOOKUP(T32,'Raw data'!$F$3:$BH$104,T$2,FALSE)),"",HLOOKUP(T32,'Raw data'!$F$3:$BH$104,T$2,FALSE))</f>
        <v>0.48099999999999998</v>
      </c>
      <c r="V32" s="12">
        <f t="shared" si="9"/>
        <v>0.19800000000000001</v>
      </c>
      <c r="W32" s="12">
        <f t="shared" si="10"/>
        <v>65.445026178010465</v>
      </c>
      <c r="X32" s="12">
        <f t="shared" si="11"/>
        <v>57.395287958115176</v>
      </c>
      <c r="Y32" s="12"/>
      <c r="Z32" s="79" t="s">
        <v>168</v>
      </c>
      <c r="AA32" s="20">
        <f>IF(ISERROR(HLOOKUP(Z32,'Raw data'!$F$3:$BH$104,Z$2,FALSE)),"",HLOOKUP(Z32,'Raw data'!$F$3:$BH$104,Z$2,FALSE))</f>
        <v>2.15</v>
      </c>
      <c r="AB32" s="28">
        <v>7.8399999999999997E-2</v>
      </c>
      <c r="AC32" s="12">
        <f t="shared" si="39"/>
        <v>0.16855999999999999</v>
      </c>
      <c r="AD32" s="28">
        <v>0.57199999999999995</v>
      </c>
      <c r="AE32" s="12">
        <f t="shared" si="40"/>
        <v>0.29468531468531467</v>
      </c>
      <c r="AF32" s="12">
        <f t="shared" si="37"/>
        <v>0.28409759538706908</v>
      </c>
      <c r="AG32" s="12">
        <f t="shared" si="38"/>
        <v>72.187067411106781</v>
      </c>
      <c r="AH32" s="12">
        <f t="shared" si="41"/>
        <v>63.308058119540647</v>
      </c>
      <c r="AI32" s="12"/>
      <c r="AJ32" s="79" t="s">
        <v>168</v>
      </c>
      <c r="AK32" s="20">
        <f>IF(ISERROR(HLOOKUP(AJ32,'Raw data'!$F$3:$BH$104,AJ$2,FALSE)),"",HLOOKUP(AJ32,'Raw data'!$F$3:$BH$104,AJ$2,FALSE))</f>
        <v>26.96</v>
      </c>
      <c r="AL32" s="28">
        <v>7.8399999999999997E-2</v>
      </c>
      <c r="AM32" s="12">
        <f t="shared" si="17"/>
        <v>2.113664</v>
      </c>
      <c r="AN32" s="28">
        <v>0.56999999999999995</v>
      </c>
      <c r="AO32" s="28">
        <f t="shared" si="18"/>
        <v>3.7081824561403511</v>
      </c>
      <c r="AP32" s="12">
        <f t="shared" si="19"/>
        <v>3.4394707996986336</v>
      </c>
      <c r="AQ32" s="12">
        <f t="shared" si="20"/>
        <v>89.883113772932958</v>
      </c>
      <c r="AR32" s="12">
        <f t="shared" si="21"/>
        <v>78.827490778862199</v>
      </c>
      <c r="AS32" s="12"/>
      <c r="AT32" s="79" t="s">
        <v>168</v>
      </c>
      <c r="AU32" s="20">
        <f>IF(ISERROR(HLOOKUP(AT32,'Raw data'!$F$3:$BH$104,AT$2,FALSE)),"",HLOOKUP(AT32,'Raw data'!$F$3:$BH$104,AT$2,FALSE))</f>
        <v>320</v>
      </c>
      <c r="AV32" s="28">
        <v>7.8399999999999997E-2</v>
      </c>
      <c r="AW32" s="12">
        <f t="shared" si="35"/>
        <v>25.088000000000001</v>
      </c>
      <c r="AX32" s="28">
        <v>0.56999999999999995</v>
      </c>
      <c r="AY32" s="28">
        <f t="shared" si="22"/>
        <v>44.014035087719307</v>
      </c>
      <c r="AZ32" s="12">
        <f t="shared" si="36"/>
        <v>44.013365444862167</v>
      </c>
      <c r="BA32" s="12">
        <f t="shared" si="23"/>
        <v>66.413580466215876</v>
      </c>
      <c r="BB32" s="12">
        <f t="shared" si="24"/>
        <v>58.244710068871321</v>
      </c>
      <c r="BC32" s="12"/>
      <c r="BD32" s="79" t="s">
        <v>168</v>
      </c>
      <c r="BE32" s="127">
        <f>IF(ISERROR(HLOOKUP(BD32,'Raw data'!$F$3:$BH$104,BD$2,FALSE)),"",HLOOKUP(BD32,'Raw data'!$F$3:$BH$104,BD$2,FALSE))</f>
        <v>21909.22</v>
      </c>
      <c r="BF32" s="28">
        <v>7.8399999999999997E-2</v>
      </c>
      <c r="BG32" s="12">
        <f t="shared" si="25"/>
        <v>1717.6828480000001</v>
      </c>
      <c r="BH32" s="28">
        <v>0.56999999999999995</v>
      </c>
      <c r="BI32" s="28">
        <f t="shared" si="26"/>
        <v>3013.4786807017549</v>
      </c>
      <c r="BJ32" s="12">
        <f t="shared" si="27"/>
        <v>3010.6036807017549</v>
      </c>
      <c r="BK32" s="12">
        <f t="shared" si="28"/>
        <v>81.879280626400316</v>
      </c>
      <c r="BL32" s="12">
        <f t="shared" si="29"/>
        <v>71.808129109353075</v>
      </c>
      <c r="BM32" s="12"/>
      <c r="BN32" s="79" t="s">
        <v>168</v>
      </c>
      <c r="BO32" s="20">
        <f>IF(ISERROR(HLOOKUP(BN32,'Raw data'!$F$3:$BH$104,BN$2,FALSE)),"",HLOOKUP(BN32,'Raw data'!$F$3:$BH$104,BN$2,FALSE))</f>
        <v>26.67</v>
      </c>
      <c r="BP32" s="28">
        <v>7.8399999999999997E-2</v>
      </c>
      <c r="BQ32" s="12">
        <f t="shared" si="30"/>
        <v>2.0909279999999999</v>
      </c>
      <c r="BR32" s="28">
        <v>0.56999999999999995</v>
      </c>
      <c r="BS32" s="28">
        <f t="shared" si="31"/>
        <v>3.6682947368421055</v>
      </c>
      <c r="BT32" s="12">
        <f t="shared" si="32"/>
        <v>3.5165911938837353</v>
      </c>
      <c r="BU32" s="12">
        <f t="shared" si="33"/>
        <v>88.559621077168671</v>
      </c>
      <c r="BV32" s="12">
        <f t="shared" si="34"/>
        <v>77.666787684676919</v>
      </c>
      <c r="BW32" s="12"/>
    </row>
    <row r="33" spans="1:75" ht="15.75" customHeight="1" x14ac:dyDescent="0.2">
      <c r="A33" s="84" t="s">
        <v>169</v>
      </c>
      <c r="B33" s="12">
        <f t="shared" si="0"/>
        <v>77.842679773862713</v>
      </c>
      <c r="C33" s="12"/>
      <c r="D33" s="84" t="s">
        <v>169</v>
      </c>
      <c r="E33" s="55">
        <f>IF(ISERROR(HLOOKUP(D33,'Raw data'!$F$3:$BH$104,D$2,FALSE)),"",HLOOKUP(D33,'Raw data'!$F$3:$BH$104,D$2,FALSE))</f>
        <v>7.0000000000000007E-2</v>
      </c>
      <c r="F33" s="12">
        <f t="shared" si="1"/>
        <v>7.0000000000000007E-2</v>
      </c>
      <c r="G33" s="12">
        <f t="shared" si="2"/>
        <v>69.565217391304344</v>
      </c>
      <c r="H33" s="12">
        <f t="shared" si="3"/>
        <v>61.008695652173913</v>
      </c>
      <c r="I33" s="12"/>
      <c r="J33" s="84" t="s">
        <v>169</v>
      </c>
      <c r="K33" s="20">
        <f>IF(ISERROR(HLOOKUP(J33,'Raw data'!$F$3:$BH$104,J$2,FALSE)),"",HLOOKUP(J33,'Raw data'!$F$3:$BH$104,J$2,FALSE))</f>
        <v>2026.88</v>
      </c>
      <c r="L33" s="28">
        <v>1</v>
      </c>
      <c r="M33" s="12">
        <f t="shared" si="4"/>
        <v>2026.88</v>
      </c>
      <c r="N33" s="28">
        <v>8.0500000000000007</v>
      </c>
      <c r="O33" s="12">
        <f t="shared" si="5"/>
        <v>251.7863354037267</v>
      </c>
      <c r="P33" s="12">
        <f t="shared" si="6"/>
        <v>251.7863354037267</v>
      </c>
      <c r="Q33" s="12">
        <f t="shared" si="7"/>
        <v>97.669770348151275</v>
      </c>
      <c r="R33" s="12">
        <f t="shared" si="8"/>
        <v>85.656388595328664</v>
      </c>
      <c r="S33" s="12"/>
      <c r="T33" s="84" t="s">
        <v>169</v>
      </c>
      <c r="U33" s="20">
        <f>IF(ISERROR(HLOOKUP(T33,'Raw data'!$F$3:$BH$104,T$2,FALSE)),"",HLOOKUP(T33,'Raw data'!$F$3:$BH$104,T$2,FALSE))</f>
        <v>0.502</v>
      </c>
      <c r="V33" s="12">
        <f t="shared" si="9"/>
        <v>0.21900000000000003</v>
      </c>
      <c r="W33" s="12">
        <f t="shared" si="10"/>
        <v>61.780104712041876</v>
      </c>
      <c r="X33" s="12">
        <f t="shared" si="11"/>
        <v>54.181151832460728</v>
      </c>
      <c r="Y33" s="12"/>
      <c r="Z33" s="84" t="s">
        <v>169</v>
      </c>
      <c r="AA33" s="20">
        <f>IF(ISERROR(HLOOKUP(Z33,'Raw data'!$F$3:$BH$104,Z$2,FALSE)),"",HLOOKUP(Z33,'Raw data'!$F$3:$BH$104,Z$2,FALSE))</f>
        <v>0.92</v>
      </c>
      <c r="AB33" s="28">
        <v>1</v>
      </c>
      <c r="AC33" s="12">
        <f t="shared" si="39"/>
        <v>0.92</v>
      </c>
      <c r="AD33" s="28">
        <v>8.0500000000000007</v>
      </c>
      <c r="AE33" s="12">
        <f t="shared" si="40"/>
        <v>0.11428571428571428</v>
      </c>
      <c r="AF33" s="12">
        <f t="shared" si="37"/>
        <v>0.10369799498746866</v>
      </c>
      <c r="AG33" s="12">
        <f t="shared" si="38"/>
        <v>89.848047322398685</v>
      </c>
      <c r="AH33" s="12">
        <f t="shared" si="41"/>
        <v>78.79673750174365</v>
      </c>
      <c r="AI33" s="12"/>
      <c r="AJ33" s="84" t="s">
        <v>169</v>
      </c>
      <c r="AK33" s="20">
        <f>IF(ISERROR(HLOOKUP(AJ33,'Raw data'!$F$3:$BH$104,AJ$2,FALSE)),"",HLOOKUP(AJ33,'Raw data'!$F$3:$BH$104,AJ$2,FALSE))</f>
        <v>2.76</v>
      </c>
      <c r="AL33" s="28">
        <v>1</v>
      </c>
      <c r="AM33" s="12">
        <f t="shared" si="17"/>
        <v>2.76</v>
      </c>
      <c r="AN33" s="28">
        <v>8.0500000000000007</v>
      </c>
      <c r="AO33" s="28">
        <f t="shared" si="18"/>
        <v>0.3428571428571428</v>
      </c>
      <c r="AP33" s="12">
        <f t="shared" si="19"/>
        <v>7.414548641542501E-2</v>
      </c>
      <c r="AQ33" s="12">
        <f t="shared" si="20"/>
        <v>99.781907888160845</v>
      </c>
      <c r="AR33" s="12">
        <f t="shared" si="21"/>
        <v>87.508733217917055</v>
      </c>
      <c r="AS33" s="12"/>
      <c r="AT33" s="84" t="s">
        <v>169</v>
      </c>
      <c r="AU33" s="20">
        <f>IF(ISERROR(HLOOKUP(AT33,'Raw data'!$F$3:$BH$104,AT$2,FALSE)),"",HLOOKUP(AT33,'Raw data'!$F$3:$BH$104,AT$2,FALSE))</f>
        <v>56.25</v>
      </c>
      <c r="AV33" s="28">
        <v>1</v>
      </c>
      <c r="AW33" s="12">
        <f t="shared" si="35"/>
        <v>56.25</v>
      </c>
      <c r="AX33" s="28">
        <v>8.0500000000000007</v>
      </c>
      <c r="AY33" s="28">
        <f t="shared" si="22"/>
        <v>6.9875776397515521</v>
      </c>
      <c r="AZ33" s="12">
        <f t="shared" si="36"/>
        <v>6.9869079968944092</v>
      </c>
      <c r="BA33" s="12">
        <f t="shared" si="23"/>
        <v>94.668319024101351</v>
      </c>
      <c r="BB33" s="12">
        <f t="shared" si="24"/>
        <v>83.024115784136882</v>
      </c>
      <c r="BC33" s="12"/>
      <c r="BD33" s="84" t="s">
        <v>169</v>
      </c>
      <c r="BE33" s="20">
        <f>IF(ISERROR(HLOOKUP(BD33,'Raw data'!$F$3:$BH$104,BD$2,FALSE)),"",HLOOKUP(BD33,'Raw data'!$F$3:$BH$104,BD$2,FALSE))</f>
        <v>3632.82</v>
      </c>
      <c r="BF33" s="28">
        <v>1</v>
      </c>
      <c r="BG33" s="12">
        <f t="shared" si="25"/>
        <v>3632.82</v>
      </c>
      <c r="BH33" s="28">
        <v>8.0500000000000007</v>
      </c>
      <c r="BI33" s="28">
        <f t="shared" si="26"/>
        <v>451.28198757763971</v>
      </c>
      <c r="BJ33" s="12">
        <f t="shared" si="27"/>
        <v>448.40698757763971</v>
      </c>
      <c r="BK33" s="12">
        <f t="shared" si="28"/>
        <v>97.301053858686032</v>
      </c>
      <c r="BL33" s="12">
        <f t="shared" si="29"/>
        <v>85.333024234067651</v>
      </c>
      <c r="BM33" s="12"/>
      <c r="BN33" s="84" t="s">
        <v>169</v>
      </c>
      <c r="BO33" s="20">
        <f>IF(ISERROR(HLOOKUP(BN33,'Raw data'!$F$3:$BH$104,BN$2,FALSE)),"",HLOOKUP(BN33,'Raw data'!$F$3:$BH$104,BN$2,FALSE))</f>
        <v>2.54</v>
      </c>
      <c r="BP33" s="28">
        <v>1</v>
      </c>
      <c r="BQ33" s="12">
        <f t="shared" si="30"/>
        <v>2.54</v>
      </c>
      <c r="BR33" s="28">
        <v>8.0500000000000007</v>
      </c>
      <c r="BS33" s="28">
        <f t="shared" si="31"/>
        <v>0.31552795031055897</v>
      </c>
      <c r="BT33" s="12">
        <f t="shared" si="32"/>
        <v>0.1638244073521887</v>
      </c>
      <c r="BU33" s="12">
        <f t="shared" si="33"/>
        <v>99.467036913424266</v>
      </c>
      <c r="BV33" s="12">
        <f t="shared" si="34"/>
        <v>87.232591373073078</v>
      </c>
      <c r="BW33" s="12"/>
    </row>
    <row r="34" spans="1:75" ht="15.75" customHeight="1" x14ac:dyDescent="0.2">
      <c r="A34" s="84" t="s">
        <v>170</v>
      </c>
      <c r="B34" s="12">
        <f t="shared" si="0"/>
        <v>80.227129786452124</v>
      </c>
      <c r="C34" s="12"/>
      <c r="D34" s="84" t="s">
        <v>170</v>
      </c>
      <c r="E34" s="129">
        <f>IF(ISERROR(HLOOKUP(D34,'Raw data'!$F$3:$BH$104,D$2,FALSE)),"",HLOOKUP(D34,'Raw data'!$F$3:$BH$104,D$2,FALSE))</f>
        <v>9.9750000000000005E-2</v>
      </c>
      <c r="F34" s="12">
        <f t="shared" si="1"/>
        <v>9.9750000000000005E-2</v>
      </c>
      <c r="G34" s="12">
        <f t="shared" si="2"/>
        <v>56.630434782608695</v>
      </c>
      <c r="H34" s="12">
        <f t="shared" si="3"/>
        <v>49.664891304347826</v>
      </c>
      <c r="I34" s="12"/>
      <c r="J34" s="84" t="s">
        <v>170</v>
      </c>
      <c r="K34" s="129">
        <f>IF(ISERROR(HLOOKUP(J34,'Raw data'!$F$3:$BH$104,J$2,FALSE)),"",HLOOKUP(J34,'Raw data'!$F$3:$BH$104,J$2,FALSE))</f>
        <v>1670.69</v>
      </c>
      <c r="L34" s="28">
        <v>0.97109999999999996</v>
      </c>
      <c r="M34" s="12">
        <f t="shared" si="4"/>
        <v>1622.4070589999999</v>
      </c>
      <c r="N34" s="28">
        <v>10.050000000000001</v>
      </c>
      <c r="O34" s="12">
        <f t="shared" si="5"/>
        <v>161.43353820895521</v>
      </c>
      <c r="P34" s="12">
        <f t="shared" si="6"/>
        <v>161.43353820895521</v>
      </c>
      <c r="Q34" s="12">
        <f t="shared" si="7"/>
        <v>98.505966509524114</v>
      </c>
      <c r="R34" s="12">
        <f t="shared" si="8"/>
        <v>86.389732628852641</v>
      </c>
      <c r="S34" s="12"/>
      <c r="T34" s="84" t="s">
        <v>170</v>
      </c>
      <c r="U34" s="129">
        <f>IF(ISERROR(HLOOKUP(T34,'Raw data'!$F$3:$BH$104,T$2,FALSE)),"",HLOOKUP(T34,'Raw data'!$F$3:$BH$104,T$2,FALSE))</f>
        <v>0.35899999999999999</v>
      </c>
      <c r="V34" s="12">
        <f t="shared" si="9"/>
        <v>7.6000000000000012E-2</v>
      </c>
      <c r="W34" s="12">
        <f t="shared" si="10"/>
        <v>86.736474694589873</v>
      </c>
      <c r="X34" s="12">
        <f t="shared" si="11"/>
        <v>76.067888307155314</v>
      </c>
      <c r="Y34" s="12"/>
      <c r="Z34" s="84" t="s">
        <v>170</v>
      </c>
      <c r="AA34" s="129">
        <f>IF(ISERROR(HLOOKUP(Z34,'Raw data'!$F$3:$BH$104,Z$2,FALSE)),"",HLOOKUP(Z34,'Raw data'!$F$3:$BH$104,Z$2,FALSE))</f>
        <v>0.52</v>
      </c>
      <c r="AB34" s="28">
        <v>0.97109999999999996</v>
      </c>
      <c r="AC34" s="12">
        <f t="shared" si="39"/>
        <v>0.50497199999999998</v>
      </c>
      <c r="AD34" s="28">
        <v>10.050000000000001</v>
      </c>
      <c r="AE34" s="12">
        <f t="shared" si="40"/>
        <v>5.0245970149253728E-2</v>
      </c>
      <c r="AF34" s="12">
        <f t="shared" si="37"/>
        <v>3.9658250851008117E-2</v>
      </c>
      <c r="AG34" s="12">
        <f t="shared" si="38"/>
        <v>96.117488231430798</v>
      </c>
      <c r="AH34" s="12">
        <f t="shared" si="41"/>
        <v>84.295037178964805</v>
      </c>
      <c r="AI34" s="12"/>
      <c r="AJ34" s="84" t="s">
        <v>170</v>
      </c>
      <c r="AK34" s="129">
        <f>IF(ISERROR(HLOOKUP(AJ34,'Raw data'!$F$3:$BH$104,AJ$2,FALSE)),"",HLOOKUP(AJ34,'Raw data'!$F$3:$BH$104,AJ$2,FALSE))</f>
        <v>3.64</v>
      </c>
      <c r="AL34" s="28">
        <v>0.97109999999999996</v>
      </c>
      <c r="AM34" s="12">
        <f t="shared" si="17"/>
        <v>3.5348039999999998</v>
      </c>
      <c r="AN34" s="28">
        <v>10.050000000000001</v>
      </c>
      <c r="AO34" s="28">
        <f t="shared" si="18"/>
        <v>0.35172179104477608</v>
      </c>
      <c r="AP34" s="12">
        <f t="shared" si="19"/>
        <v>8.3010134603058283E-2</v>
      </c>
      <c r="AQ34" s="12">
        <f t="shared" si="20"/>
        <v>99.755833342865927</v>
      </c>
      <c r="AR34" s="12">
        <f t="shared" si="21"/>
        <v>87.485865841693425</v>
      </c>
      <c r="AS34" s="12"/>
      <c r="AT34" s="84" t="s">
        <v>170</v>
      </c>
      <c r="AU34" s="129">
        <f>IF(ISERROR(HLOOKUP(AT34,'Raw data'!$F$3:$BH$104,AT$2,FALSE)),"",HLOOKUP(AT34,'Raw data'!$F$3:$BH$104,AT$2,FALSE))</f>
        <v>49.25</v>
      </c>
      <c r="AV34" s="28">
        <v>0.97109999999999996</v>
      </c>
      <c r="AW34" s="12">
        <f t="shared" si="35"/>
        <v>47.826675000000002</v>
      </c>
      <c r="AX34" s="28">
        <v>10.050000000000001</v>
      </c>
      <c r="AY34" s="28">
        <f t="shared" si="22"/>
        <v>4.7588731343283577</v>
      </c>
      <c r="AZ34" s="12">
        <f t="shared" si="36"/>
        <v>4.7582034914712148</v>
      </c>
      <c r="BA34" s="12">
        <f t="shared" si="23"/>
        <v>96.369034335902526</v>
      </c>
      <c r="BB34" s="12">
        <f t="shared" si="24"/>
        <v>84.515643112586517</v>
      </c>
      <c r="BC34" s="12"/>
      <c r="BD34" s="84" t="s">
        <v>170</v>
      </c>
      <c r="BE34" s="127">
        <f>IF(ISERROR(HLOOKUP(BD34,'Raw data'!$F$3:$BH$104,BD$2,FALSE)),"",HLOOKUP(BD34,'Raw data'!$F$3:$BH$104,BD$2,FALSE))</f>
        <v>3798.09</v>
      </c>
      <c r="BF34" s="28">
        <v>0.97109999999999996</v>
      </c>
      <c r="BG34" s="12">
        <f t="shared" si="25"/>
        <v>3688.3251989999999</v>
      </c>
      <c r="BH34" s="28">
        <v>10.050000000000001</v>
      </c>
      <c r="BI34" s="28">
        <f t="shared" si="26"/>
        <v>366.99753223880595</v>
      </c>
      <c r="BJ34" s="12">
        <f t="shared" si="27"/>
        <v>364.12253223880595</v>
      </c>
      <c r="BK34" s="12">
        <f t="shared" si="28"/>
        <v>97.808359078745994</v>
      </c>
      <c r="BL34" s="12">
        <f t="shared" si="29"/>
        <v>85.777930912060242</v>
      </c>
      <c r="BM34" s="12"/>
      <c r="BN34" s="84" t="s">
        <v>170</v>
      </c>
      <c r="BO34" s="20">
        <f>IF(ISERROR(HLOOKUP(BN34,'Raw data'!$F$3:$BH$104,BN$2,FALSE)),"",HLOOKUP(BN34,'Raw data'!$F$3:$BH$104,BN$2,FALSE))</f>
        <v>1.86</v>
      </c>
      <c r="BP34" s="28">
        <v>0.97109999999999996</v>
      </c>
      <c r="BQ34" s="12">
        <f t="shared" si="30"/>
        <v>1.806246</v>
      </c>
      <c r="BR34" s="28">
        <v>10.050000000000001</v>
      </c>
      <c r="BS34" s="28">
        <f t="shared" si="31"/>
        <v>0.17972597014925373</v>
      </c>
      <c r="BT34" s="12">
        <f t="shared" si="32"/>
        <v>2.8022427190883464E-2</v>
      </c>
      <c r="BU34" s="12">
        <f t="shared" si="33"/>
        <v>99.908835810668364</v>
      </c>
      <c r="BV34" s="12">
        <f t="shared" si="34"/>
        <v>87.620049005956162</v>
      </c>
      <c r="BW34" s="12"/>
    </row>
    <row r="35" spans="1:75" ht="15.75" customHeight="1" x14ac:dyDescent="0.2">
      <c r="A35" s="62" t="s">
        <v>171</v>
      </c>
      <c r="B35" s="12">
        <f t="shared" si="0"/>
        <v>66.393564080118978</v>
      </c>
      <c r="C35" s="12"/>
      <c r="D35" s="62" t="s">
        <v>171</v>
      </c>
      <c r="E35" s="55">
        <f>IF(ISERROR(HLOOKUP(D35,'Raw data'!$F$3:$BH$104,D$2,FALSE)),"",HLOOKUP(D35,'Raw data'!$F$3:$BH$104,D$2,FALSE))</f>
        <v>0.18</v>
      </c>
      <c r="F35" s="12">
        <f t="shared" si="1"/>
        <v>0.18</v>
      </c>
      <c r="G35" s="12">
        <f t="shared" si="2"/>
        <v>21.739130434782624</v>
      </c>
      <c r="H35" s="12">
        <f t="shared" si="3"/>
        <v>19.065217391304362</v>
      </c>
      <c r="I35" s="12"/>
      <c r="J35" s="62" t="s">
        <v>171</v>
      </c>
      <c r="K35" s="20">
        <f>IF(ISERROR(HLOOKUP(J35,'Raw data'!$F$3:$BH$104,J$2,FALSE)),"",HLOOKUP(J35,'Raw data'!$F$3:$BH$104,J$2,FALSE))</f>
        <v>103211</v>
      </c>
      <c r="L35" s="28">
        <v>3.1399999999999997E-2</v>
      </c>
      <c r="M35" s="12">
        <f t="shared" si="4"/>
        <v>3240.8253999999997</v>
      </c>
      <c r="N35" s="28">
        <v>1.21</v>
      </c>
      <c r="O35" s="12">
        <f t="shared" si="5"/>
        <v>2678.3680991735537</v>
      </c>
      <c r="P35" s="12">
        <f t="shared" si="6"/>
        <v>2678.3680991735537</v>
      </c>
      <c r="Q35" s="12">
        <f t="shared" si="7"/>
        <v>75.21226577585135</v>
      </c>
      <c r="R35" s="12">
        <f t="shared" si="8"/>
        <v>65.961157085421632</v>
      </c>
      <c r="S35" s="12"/>
      <c r="T35" s="62" t="s">
        <v>171</v>
      </c>
      <c r="U35" s="20">
        <f>IF(ISERROR(HLOOKUP(T35,'Raw data'!$F$3:$BH$104,T$2,FALSE)),"",HLOOKUP(T35,'Raw data'!$F$3:$BH$104,T$2,FALSE))</f>
        <v>0.52</v>
      </c>
      <c r="V35" s="12">
        <f t="shared" si="9"/>
        <v>0.23700000000000004</v>
      </c>
      <c r="W35" s="12">
        <f t="shared" si="10"/>
        <v>58.638743455497377</v>
      </c>
      <c r="X35" s="12">
        <f t="shared" si="11"/>
        <v>51.426178010471197</v>
      </c>
      <c r="Y35" s="12"/>
      <c r="Z35" s="62" t="s">
        <v>171</v>
      </c>
      <c r="AA35" s="20">
        <f>IF(ISERROR(HLOOKUP(Z35,'Raw data'!$F$3:$BH$104,Z$2,FALSE)),"",HLOOKUP(Z35,'Raw data'!$F$3:$BH$104,Z$2,FALSE))</f>
        <v>1.63</v>
      </c>
      <c r="AB35" s="28">
        <v>3.1399999999999997E-2</v>
      </c>
      <c r="AC35" s="12">
        <f t="shared" si="39"/>
        <v>5.1181999999999991E-2</v>
      </c>
      <c r="AD35" s="28">
        <v>1.208</v>
      </c>
      <c r="AE35" s="12">
        <f t="shared" si="40"/>
        <v>4.2369205298013239E-2</v>
      </c>
      <c r="AF35" s="12">
        <f t="shared" si="37"/>
        <v>3.1781485999767628E-2</v>
      </c>
      <c r="AG35" s="12">
        <f t="shared" si="38"/>
        <v>96.88861735530682</v>
      </c>
      <c r="AH35" s="12">
        <f t="shared" si="41"/>
        <v>84.97131742060408</v>
      </c>
      <c r="AI35" s="12"/>
      <c r="AJ35" s="62" t="s">
        <v>171</v>
      </c>
      <c r="AK35" s="20">
        <f>IF(ISERROR(HLOOKUP(AJ35,'Raw data'!$F$3:$BH$104,AJ$2,FALSE)),"",HLOOKUP(AJ35,'Raw data'!$F$3:$BH$104,AJ$2,FALSE))</f>
        <v>71.53</v>
      </c>
      <c r="AL35" s="28">
        <v>3.1399999999999997E-2</v>
      </c>
      <c r="AM35" s="12">
        <f t="shared" si="17"/>
        <v>2.2460419999999996</v>
      </c>
      <c r="AN35" s="28">
        <v>1.21</v>
      </c>
      <c r="AO35" s="28">
        <f t="shared" si="18"/>
        <v>1.8562330578512394</v>
      </c>
      <c r="AP35" s="12">
        <f t="shared" si="19"/>
        <v>1.5875214014095216</v>
      </c>
      <c r="AQ35" s="12">
        <f t="shared" si="20"/>
        <v>95.330452172322154</v>
      </c>
      <c r="AR35" s="12">
        <f t="shared" si="21"/>
        <v>83.60480655512653</v>
      </c>
      <c r="AS35" s="12"/>
      <c r="AT35" s="62" t="s">
        <v>171</v>
      </c>
      <c r="AU35" s="20">
        <f>IF(ISERROR(HLOOKUP(AT35,'Raw data'!$F$3:$BH$104,AT$2,FALSE)),"",HLOOKUP(AT35,'Raw data'!$F$3:$BH$104,AT$2,FALSE))</f>
        <v>1722.01</v>
      </c>
      <c r="AV35" s="28">
        <v>3.1399999999999997E-2</v>
      </c>
      <c r="AW35" s="12">
        <f t="shared" si="35"/>
        <v>54.071113999999994</v>
      </c>
      <c r="AX35" s="28">
        <v>1.21</v>
      </c>
      <c r="AY35" s="28">
        <f t="shared" si="22"/>
        <v>44.686871074380164</v>
      </c>
      <c r="AZ35" s="12">
        <f t="shared" si="36"/>
        <v>44.686201431523024</v>
      </c>
      <c r="BA35" s="12">
        <f t="shared" si="23"/>
        <v>65.900142070923664</v>
      </c>
      <c r="BB35" s="12">
        <f t="shared" si="24"/>
        <v>57.794424596200052</v>
      </c>
      <c r="BC35" s="12"/>
      <c r="BD35" s="62" t="s">
        <v>171</v>
      </c>
      <c r="BE35" s="20">
        <f>IF(ISERROR(HLOOKUP(BD35,'Raw data'!$F$3:$BH$104,BD$2,FALSE)),"",HLOOKUP(BD35,'Raw data'!$F$3:$BH$104,BD$2,FALSE))</f>
        <v>6833.37</v>
      </c>
      <c r="BF35" s="28">
        <v>3.1399999999999997E-2</v>
      </c>
      <c r="BG35" s="12">
        <f t="shared" si="25"/>
        <v>214.56781799999999</v>
      </c>
      <c r="BH35" s="28">
        <v>1.21</v>
      </c>
      <c r="BI35" s="28">
        <f t="shared" si="26"/>
        <v>177.32877520661157</v>
      </c>
      <c r="BJ35" s="12">
        <f t="shared" si="27"/>
        <v>174.45377520661157</v>
      </c>
      <c r="BK35" s="12">
        <f t="shared" si="28"/>
        <v>98.949968763923394</v>
      </c>
      <c r="BL35" s="12">
        <f t="shared" si="29"/>
        <v>86.779122605960822</v>
      </c>
      <c r="BM35" s="12"/>
      <c r="BN35" s="62" t="s">
        <v>171</v>
      </c>
      <c r="BO35" s="20">
        <f>IF(ISERROR(HLOOKUP(BN35,'Raw data'!$F$3:$BH$104,BN$2,FALSE)),"",HLOOKUP(BN35,'Raw data'!$F$3:$BH$104,BN$2,FALSE))</f>
        <v>88.96</v>
      </c>
      <c r="BP35" s="28">
        <v>3.1399999999999997E-2</v>
      </c>
      <c r="BQ35" s="12">
        <f t="shared" si="30"/>
        <v>2.7933439999999994</v>
      </c>
      <c r="BR35" s="28">
        <v>1.21</v>
      </c>
      <c r="BS35" s="28">
        <f t="shared" si="31"/>
        <v>2.3085487603305781</v>
      </c>
      <c r="BT35" s="12">
        <f t="shared" si="32"/>
        <v>2.1568452173722079</v>
      </c>
      <c r="BU35" s="12">
        <f t="shared" si="33"/>
        <v>92.983225742147397</v>
      </c>
      <c r="BV35" s="12">
        <f t="shared" si="34"/>
        <v>81.546288975863263</v>
      </c>
      <c r="BW35" s="12"/>
    </row>
    <row r="36" spans="1:75" ht="15.75" customHeight="1" x14ac:dyDescent="0.2">
      <c r="A36" s="64" t="s">
        <v>172</v>
      </c>
      <c r="B36" s="12">
        <f t="shared" si="0"/>
        <v>61.757705842989701</v>
      </c>
      <c r="C36" s="12"/>
      <c r="D36" s="64" t="s">
        <v>172</v>
      </c>
      <c r="E36" s="128">
        <f>IF(ISERROR(HLOOKUP(D36,'Raw data'!$F$3:$BH$104,D$2,FALSE)),"",HLOOKUP(D36,'Raw data'!$F$3:$BH$104,D$2,FALSE))</f>
        <v>0.1236</v>
      </c>
      <c r="F36" s="12">
        <f t="shared" si="1"/>
        <v>0.1236</v>
      </c>
      <c r="G36" s="12">
        <f t="shared" si="2"/>
        <v>46.260869565217398</v>
      </c>
      <c r="H36" s="12">
        <f t="shared" si="3"/>
        <v>40.570782608695659</v>
      </c>
      <c r="I36" s="12"/>
      <c r="J36" s="64" t="s">
        <v>172</v>
      </c>
      <c r="K36" s="20">
        <f>IF(ISERROR(HLOOKUP(J36,'Raw data'!$F$3:$BH$104,J$2,FALSE)),"",HLOOKUP(J36,'Raw data'!$F$3:$BH$104,J$2,FALSE))</f>
        <v>58607.4</v>
      </c>
      <c r="L36" s="28">
        <v>1.7100000000000001E-2</v>
      </c>
      <c r="M36" s="12">
        <f t="shared" si="4"/>
        <v>1002.18654</v>
      </c>
      <c r="N36" s="28">
        <v>0.43</v>
      </c>
      <c r="O36" s="12">
        <f t="shared" si="5"/>
        <v>2330.6663720930233</v>
      </c>
      <c r="P36" s="12">
        <f t="shared" si="6"/>
        <v>2330.6663720930233</v>
      </c>
      <c r="Q36" s="12">
        <f t="shared" si="7"/>
        <v>78.430172232700613</v>
      </c>
      <c r="R36" s="12">
        <f t="shared" si="8"/>
        <v>68.783261048078444</v>
      </c>
      <c r="S36" s="12"/>
      <c r="T36" s="64" t="s">
        <v>172</v>
      </c>
      <c r="U36" s="20">
        <f>IF(ISERROR(HLOOKUP(T36,'Raw data'!$F$3:$BH$104,T$2,FALSE)),"",HLOOKUP(T36,'Raw data'!$F$3:$BH$104,T$2,FALSE))</f>
        <v>0.33900000000000002</v>
      </c>
      <c r="V36" s="12">
        <f t="shared" si="9"/>
        <v>5.600000000000005E-2</v>
      </c>
      <c r="W36" s="12">
        <f t="shared" si="10"/>
        <v>90.226876090750423</v>
      </c>
      <c r="X36" s="12">
        <f t="shared" si="11"/>
        <v>79.128970331588121</v>
      </c>
      <c r="Y36" s="12"/>
      <c r="Z36" s="64" t="s">
        <v>172</v>
      </c>
      <c r="AA36" s="20">
        <f>IF(ISERROR(HLOOKUP(Z36,'Raw data'!$F$3:$BH$104,Z$2,FALSE)),"",HLOOKUP(Z36,'Raw data'!$F$3:$BH$104,Z$2,FALSE))</f>
        <v>1.1100000000000001</v>
      </c>
      <c r="AB36" s="28">
        <v>1.7100000000000001E-2</v>
      </c>
      <c r="AC36" s="12">
        <f t="shared" si="39"/>
        <v>1.8981000000000001E-2</v>
      </c>
      <c r="AD36" s="28">
        <v>0.42799999999999999</v>
      </c>
      <c r="AE36" s="12">
        <f t="shared" si="40"/>
        <v>4.4348130841121498E-2</v>
      </c>
      <c r="AF36" s="12">
        <f t="shared" si="37"/>
        <v>3.3760411542875887E-2</v>
      </c>
      <c r="AG36" s="12">
        <f t="shared" si="38"/>
        <v>96.694882091008225</v>
      </c>
      <c r="AH36" s="12">
        <f t="shared" si="41"/>
        <v>84.801411593814208</v>
      </c>
      <c r="AI36" s="12"/>
      <c r="AJ36" s="64" t="s">
        <v>172</v>
      </c>
      <c r="AK36" s="20">
        <f>IF(ISERROR(HLOOKUP(AJ36,'Raw data'!$F$3:$BH$104,AJ$2,FALSE)),"",HLOOKUP(AJ36,'Raw data'!$F$3:$BH$104,AJ$2,FALSE))</f>
        <v>58.89</v>
      </c>
      <c r="AL36" s="28">
        <v>1.7100000000000001E-2</v>
      </c>
      <c r="AM36" s="12">
        <f t="shared" si="17"/>
        <v>1.0070190000000001</v>
      </c>
      <c r="AN36" s="28">
        <v>0.43</v>
      </c>
      <c r="AO36" s="28">
        <f t="shared" si="18"/>
        <v>2.3419046511627908</v>
      </c>
      <c r="AP36" s="12">
        <f t="shared" si="19"/>
        <v>2.0731929947210732</v>
      </c>
      <c r="AQ36" s="12">
        <f t="shared" si="20"/>
        <v>93.901893961075857</v>
      </c>
      <c r="AR36" s="12">
        <f t="shared" si="21"/>
        <v>82.351961003863522</v>
      </c>
      <c r="AS36" s="12"/>
      <c r="AT36" s="64" t="s">
        <v>172</v>
      </c>
      <c r="AU36" s="20">
        <f>IF(ISERROR(HLOOKUP(AT36,'Raw data'!$F$3:$BH$104,AT$2,FALSE)),"",HLOOKUP(AT36,'Raw data'!$F$3:$BH$104,AT$2,FALSE))</f>
        <v>1100</v>
      </c>
      <c r="AV36" s="28">
        <v>1.7100000000000001E-2</v>
      </c>
      <c r="AW36" s="12">
        <f t="shared" si="35"/>
        <v>18.810000000000002</v>
      </c>
      <c r="AX36" s="28">
        <v>0.43</v>
      </c>
      <c r="AY36" s="28">
        <f t="shared" si="22"/>
        <v>43.744186046511636</v>
      </c>
      <c r="AZ36" s="12">
        <f t="shared" si="36"/>
        <v>43.743516403654496</v>
      </c>
      <c r="BA36" s="12">
        <f t="shared" si="23"/>
        <v>66.619501168193182</v>
      </c>
      <c r="BB36" s="12">
        <f t="shared" si="24"/>
        <v>58.425302524505419</v>
      </c>
      <c r="BC36" s="12"/>
      <c r="BD36" s="64" t="s">
        <v>172</v>
      </c>
      <c r="BE36" s="127">
        <f>IF(ISERROR(HLOOKUP(BD36,'Raw data'!$F$3:$BH$104,BD$2,FALSE)),"",HLOOKUP(BD36,'Raw data'!$F$3:$BH$104,BD$2,FALSE))</f>
        <v>417855.04</v>
      </c>
      <c r="BF36" s="28">
        <v>1.7100000000000001E-2</v>
      </c>
      <c r="BG36" s="12">
        <f t="shared" si="25"/>
        <v>7145.3211839999994</v>
      </c>
      <c r="BH36" s="28">
        <v>0.43</v>
      </c>
      <c r="BI36" s="28">
        <f t="shared" si="26"/>
        <v>16617.026009302324</v>
      </c>
      <c r="BJ36" s="12">
        <f t="shared" si="27"/>
        <v>16614.151009302324</v>
      </c>
      <c r="BK36" s="12">
        <f t="shared" si="28"/>
        <v>0</v>
      </c>
      <c r="BL36" s="12">
        <f t="shared" si="29"/>
        <v>0</v>
      </c>
      <c r="BM36" s="12"/>
      <c r="BN36" s="64" t="s">
        <v>172</v>
      </c>
      <c r="BO36" s="20">
        <f>IF(ISERROR(HLOOKUP(BN36,'Raw data'!$F$3:$BH$104,BN$2,FALSE)),"",HLOOKUP(BN36,'Raw data'!$F$3:$BH$104,BN$2,FALSE))</f>
        <v>71.680000000000007</v>
      </c>
      <c r="BP36" s="28">
        <v>1.7100000000000001E-2</v>
      </c>
      <c r="BQ36" s="12">
        <f t="shared" si="30"/>
        <v>1.2257280000000002</v>
      </c>
      <c r="BR36" s="28">
        <v>0.43</v>
      </c>
      <c r="BS36" s="28">
        <f t="shared" si="31"/>
        <v>2.8505302325581399</v>
      </c>
      <c r="BT36" s="12">
        <f t="shared" si="32"/>
        <v>2.6988266895997697</v>
      </c>
      <c r="BU36" s="12">
        <f t="shared" si="33"/>
        <v>91.220020106467729</v>
      </c>
      <c r="BV36" s="12">
        <f t="shared" si="34"/>
        <v>79.999957633372205</v>
      </c>
      <c r="BW36" s="12"/>
    </row>
    <row r="37" spans="1:75" ht="15.75" customHeight="1" x14ac:dyDescent="0.2">
      <c r="A37" s="53" t="s">
        <v>173</v>
      </c>
      <c r="B37" s="12">
        <f t="shared" si="0"/>
        <v>70.025313977347849</v>
      </c>
      <c r="C37" s="12"/>
      <c r="D37" s="53" t="s">
        <v>173</v>
      </c>
      <c r="E37" s="55">
        <f>IF(ISERROR(HLOOKUP(D37,'Raw data'!$F$3:$BH$104,D$2,FALSE)),"",HLOOKUP(D37,'Raw data'!$F$3:$BH$104,D$2,FALSE))</f>
        <v>0.15</v>
      </c>
      <c r="F37" s="12">
        <f t="shared" si="1"/>
        <v>0.15</v>
      </c>
      <c r="G37" s="12">
        <f t="shared" si="2"/>
        <v>34.782608695652186</v>
      </c>
      <c r="H37" s="12">
        <f t="shared" si="3"/>
        <v>30.504347826086967</v>
      </c>
      <c r="I37" s="12"/>
      <c r="J37" s="53" t="s">
        <v>173</v>
      </c>
      <c r="K37" s="20">
        <f>IF(ISERROR(HLOOKUP(J37,'Raw data'!$F$3:$BH$104,J$2,FALSE)),"",HLOOKUP(J37,'Raw data'!$F$3:$BH$104,J$2,FALSE))</f>
        <v>126570</v>
      </c>
      <c r="L37" s="28">
        <v>1.18E-2</v>
      </c>
      <c r="M37" s="12">
        <f t="shared" si="4"/>
        <v>1493.5260000000001</v>
      </c>
      <c r="N37" s="28">
        <v>0.9</v>
      </c>
      <c r="O37" s="12">
        <f t="shared" si="5"/>
        <v>1659.4733333333334</v>
      </c>
      <c r="P37" s="12">
        <f t="shared" si="6"/>
        <v>1659.4733333333334</v>
      </c>
      <c r="Q37" s="12">
        <f t="shared" si="7"/>
        <v>84.641922836737294</v>
      </c>
      <c r="R37" s="12">
        <f t="shared" si="8"/>
        <v>74.230966327818606</v>
      </c>
      <c r="S37" s="12"/>
      <c r="T37" s="53" t="s">
        <v>173</v>
      </c>
      <c r="U37" s="20">
        <f>IF(ISERROR(HLOOKUP(T37,'Raw data'!$F$3:$BH$104,T$2,FALSE)),"",HLOOKUP(T37,'Raw data'!$F$3:$BH$104,T$2,FALSE))</f>
        <v>0.34</v>
      </c>
      <c r="V37" s="12">
        <f t="shared" si="9"/>
        <v>5.7000000000000051E-2</v>
      </c>
      <c r="W37" s="12">
        <f t="shared" si="10"/>
        <v>90.052356020942398</v>
      </c>
      <c r="X37" s="12">
        <f t="shared" si="11"/>
        <v>78.975916230366479</v>
      </c>
      <c r="Y37" s="12"/>
      <c r="Z37" s="53" t="s">
        <v>173</v>
      </c>
      <c r="AA37" s="20">
        <f>IF(ISERROR(HLOOKUP(Z37,'Raw data'!$F$3:$BH$104,Z$2,FALSE)),"",HLOOKUP(Z37,'Raw data'!$F$3:$BH$104,Z$2,FALSE))</f>
        <v>4.32</v>
      </c>
      <c r="AB37" s="28">
        <v>1.18E-2</v>
      </c>
      <c r="AC37" s="12">
        <f t="shared" si="39"/>
        <v>5.0976E-2</v>
      </c>
      <c r="AD37" s="28">
        <v>0.90500000000000003</v>
      </c>
      <c r="AE37" s="12">
        <f t="shared" si="40"/>
        <v>5.6327071823204421E-2</v>
      </c>
      <c r="AF37" s="12">
        <f t="shared" si="37"/>
        <v>4.573935252495881E-2</v>
      </c>
      <c r="AG37" s="12">
        <f t="shared" si="38"/>
        <v>95.522153129444604</v>
      </c>
      <c r="AH37" s="12">
        <f t="shared" si="41"/>
        <v>83.772928294522913</v>
      </c>
      <c r="AI37" s="12"/>
      <c r="AJ37" s="53" t="s">
        <v>173</v>
      </c>
      <c r="AK37" s="20">
        <f>IF(ISERROR(HLOOKUP(AJ37,'Raw data'!$F$3:$BH$104,AJ$2,FALSE)),"",HLOOKUP(AJ37,'Raw data'!$F$3:$BH$104,AJ$2,FALSE))</f>
        <v>206.32</v>
      </c>
      <c r="AL37" s="28">
        <v>1.18E-2</v>
      </c>
      <c r="AM37" s="12">
        <f t="shared" si="17"/>
        <v>2.4345759999999999</v>
      </c>
      <c r="AN37" s="28">
        <v>0.9</v>
      </c>
      <c r="AO37" s="28">
        <f t="shared" si="18"/>
        <v>2.7050844444444442</v>
      </c>
      <c r="AP37" s="12">
        <f t="shared" si="19"/>
        <v>2.4363727880027266</v>
      </c>
      <c r="AQ37" s="12">
        <f t="shared" si="20"/>
        <v>92.833634085480412</v>
      </c>
      <c r="AR37" s="12">
        <f t="shared" si="21"/>
        <v>81.41509709296632</v>
      </c>
      <c r="AS37" s="12"/>
      <c r="AT37" s="53" t="s">
        <v>173</v>
      </c>
      <c r="AU37" s="20">
        <f>IF(ISERROR(HLOOKUP(AT37,'Raw data'!$F$3:$BH$104,AT$2,FALSE)),"",HLOOKUP(AT37,'Raw data'!$F$3:$BH$104,AT$2,FALSE))</f>
        <v>4318.18</v>
      </c>
      <c r="AV37" s="28">
        <v>1.18E-2</v>
      </c>
      <c r="AW37" s="12">
        <f t="shared" si="35"/>
        <v>50.954523999999999</v>
      </c>
      <c r="AX37" s="28">
        <v>0.9</v>
      </c>
      <c r="AY37" s="28">
        <f t="shared" si="22"/>
        <v>56.616137777777773</v>
      </c>
      <c r="AZ37" s="12">
        <f t="shared" si="36"/>
        <v>56.615468134920633</v>
      </c>
      <c r="BA37" s="12">
        <f t="shared" si="23"/>
        <v>56.796967337952083</v>
      </c>
      <c r="BB37" s="12">
        <f t="shared" si="24"/>
        <v>49.810940355383977</v>
      </c>
      <c r="BC37" s="12"/>
      <c r="BD37" s="53" t="s">
        <v>173</v>
      </c>
      <c r="BE37" s="127">
        <f>IF(ISERROR(HLOOKUP(BD37,'Raw data'!$F$3:$BH$104,BD$2,FALSE)),"",HLOOKUP(BD37,'Raw data'!$F$3:$BH$104,BD$2,FALSE))</f>
        <v>118000</v>
      </c>
      <c r="BF37" s="28">
        <v>1.18E-2</v>
      </c>
      <c r="BG37" s="12">
        <f t="shared" si="25"/>
        <v>1392.3999999999999</v>
      </c>
      <c r="BH37" s="28">
        <v>0.9</v>
      </c>
      <c r="BI37" s="28">
        <f t="shared" si="26"/>
        <v>1547.1111111111109</v>
      </c>
      <c r="BJ37" s="12">
        <f t="shared" si="27"/>
        <v>1544.2361111111109</v>
      </c>
      <c r="BK37" s="12">
        <f t="shared" si="28"/>
        <v>90.705296284796688</v>
      </c>
      <c r="BL37" s="12">
        <f t="shared" si="29"/>
        <v>79.548544841766699</v>
      </c>
      <c r="BM37" s="12"/>
      <c r="BN37" s="53" t="s">
        <v>173</v>
      </c>
      <c r="BO37" s="20">
        <f>IF(ISERROR(HLOOKUP(BN37,'Raw data'!$F$3:$BH$104,BN$2,FALSE)),"",HLOOKUP(BN37,'Raw data'!$F$3:$BH$104,BN$2,FALSE))</f>
        <v>165.45</v>
      </c>
      <c r="BP37" s="28">
        <v>1.18E-2</v>
      </c>
      <c r="BQ37" s="12">
        <f t="shared" si="30"/>
        <v>1.9523099999999998</v>
      </c>
      <c r="BR37" s="28">
        <v>0.9</v>
      </c>
      <c r="BS37" s="28">
        <f t="shared" si="31"/>
        <v>2.1692333333333331</v>
      </c>
      <c r="BT37" s="12">
        <f t="shared" si="32"/>
        <v>2.0175297903749629</v>
      </c>
      <c r="BU37" s="12">
        <f t="shared" si="33"/>
        <v>93.436454788906246</v>
      </c>
      <c r="BV37" s="12">
        <f t="shared" si="34"/>
        <v>81.943770849870774</v>
      </c>
      <c r="BW37" s="12"/>
    </row>
    <row r="38" spans="1:75" ht="15.75" customHeight="1" x14ac:dyDescent="0.2">
      <c r="A38" s="64" t="s">
        <v>174</v>
      </c>
      <c r="B38" s="12">
        <f t="shared" si="0"/>
        <v>74.314257448669423</v>
      </c>
      <c r="C38" s="12"/>
      <c r="D38" s="64" t="s">
        <v>174</v>
      </c>
      <c r="E38" s="128">
        <f>IF(ISERROR(HLOOKUP(D38,'Raw data'!$F$3:$BH$104,D$2,FALSE)),"",HLOOKUP(D38,'Raw data'!$F$3:$BH$104,D$2,FALSE))</f>
        <v>0.125</v>
      </c>
      <c r="F38" s="12">
        <f t="shared" si="1"/>
        <v>0.125</v>
      </c>
      <c r="G38" s="12">
        <f t="shared" si="2"/>
        <v>45.652173913043484</v>
      </c>
      <c r="H38" s="12">
        <f t="shared" si="3"/>
        <v>40.036956521739135</v>
      </c>
      <c r="I38" s="12"/>
      <c r="J38" s="64" t="s">
        <v>174</v>
      </c>
      <c r="K38" s="20">
        <f>IF(ISERROR(HLOOKUP(J38,'Raw data'!$F$3:$BH$104,J$2,FALSE)),"",HLOOKUP(J38,'Raw data'!$F$3:$BH$104,J$2,FALSE))</f>
        <v>30373.7</v>
      </c>
      <c r="L38" s="28">
        <v>1.7100000000000001E-2</v>
      </c>
      <c r="M38" s="12">
        <f t="shared" si="4"/>
        <v>519.39026999999999</v>
      </c>
      <c r="N38" s="28">
        <v>0.62</v>
      </c>
      <c r="O38" s="12">
        <f t="shared" si="5"/>
        <v>837.72624193548381</v>
      </c>
      <c r="P38" s="12">
        <f t="shared" si="6"/>
        <v>837.72624193548381</v>
      </c>
      <c r="Q38" s="12">
        <f t="shared" si="7"/>
        <v>92.247019577294452</v>
      </c>
      <c r="R38" s="12">
        <f t="shared" si="8"/>
        <v>80.900636169287239</v>
      </c>
      <c r="S38" s="12"/>
      <c r="T38" s="64" t="s">
        <v>174</v>
      </c>
      <c r="U38" s="20">
        <f>IF(ISERROR(HLOOKUP(T38,'Raw data'!$F$3:$BH$104,T$2,FALSE)),"",HLOOKUP(T38,'Raw data'!$F$3:$BH$104,T$2,FALSE))</f>
        <v>0.33900000000000002</v>
      </c>
      <c r="V38" s="12">
        <f t="shared" si="9"/>
        <v>5.600000000000005E-2</v>
      </c>
      <c r="W38" s="12">
        <f t="shared" si="10"/>
        <v>90.226876090750423</v>
      </c>
      <c r="X38" s="12">
        <f t="shared" si="11"/>
        <v>79.128970331588121</v>
      </c>
      <c r="Y38" s="12"/>
      <c r="Z38" s="64" t="s">
        <v>174</v>
      </c>
      <c r="AA38" s="20">
        <f>IF(ISERROR(HLOOKUP(Z38,'Raw data'!$F$3:$BH$104,Z$2,FALSE)),"",HLOOKUP(Z38,'Raw data'!$F$3:$BH$104,Z$2,FALSE))</f>
        <v>1</v>
      </c>
      <c r="AB38" s="28">
        <v>1.7100000000000001E-2</v>
      </c>
      <c r="AC38" s="12">
        <f t="shared" si="39"/>
        <v>1.7100000000000001E-2</v>
      </c>
      <c r="AD38" s="28">
        <v>0.62</v>
      </c>
      <c r="AE38" s="12">
        <f t="shared" si="40"/>
        <v>2.7580645161290322E-2</v>
      </c>
      <c r="AF38" s="12">
        <f t="shared" si="37"/>
        <v>1.6992925863044708E-2</v>
      </c>
      <c r="AG38" s="12">
        <f t="shared" si="38"/>
        <v>98.33640583661753</v>
      </c>
      <c r="AH38" s="12">
        <f t="shared" si="41"/>
        <v>86.24102791871357</v>
      </c>
      <c r="AI38" s="12"/>
      <c r="AJ38" s="64" t="s">
        <v>174</v>
      </c>
      <c r="AK38" s="20">
        <f>IF(ISERROR(HLOOKUP(AJ38,'Raw data'!$F$3:$BH$104,AJ$2,FALSE)),"",HLOOKUP(AJ38,'Raw data'!$F$3:$BH$104,AJ$2,FALSE))</f>
        <v>62.52</v>
      </c>
      <c r="AL38" s="28">
        <v>1.7100000000000001E-2</v>
      </c>
      <c r="AM38" s="12">
        <f t="shared" si="17"/>
        <v>1.0690920000000002</v>
      </c>
      <c r="AN38" s="28">
        <v>0.62</v>
      </c>
      <c r="AO38" s="28">
        <f t="shared" si="18"/>
        <v>1.7243419354838712</v>
      </c>
      <c r="AP38" s="12">
        <f t="shared" si="19"/>
        <v>1.4556302790421534</v>
      </c>
      <c r="AQ38" s="12">
        <f t="shared" si="20"/>
        <v>95.718397747980987</v>
      </c>
      <c r="AR38" s="12">
        <f t="shared" si="21"/>
        <v>83.945034824979331</v>
      </c>
      <c r="AS38" s="12"/>
      <c r="AT38" s="64" t="s">
        <v>174</v>
      </c>
      <c r="AU38" s="20">
        <f>IF(ISERROR(HLOOKUP(AT38,'Raw data'!$F$3:$BH$104,AT$2,FALSE)),"",HLOOKUP(AT38,'Raw data'!$F$3:$BH$104,AT$2,FALSE))</f>
        <v>450</v>
      </c>
      <c r="AV38" s="28">
        <v>1.7100000000000001E-2</v>
      </c>
      <c r="AW38" s="12">
        <f t="shared" si="35"/>
        <v>7.6950000000000003</v>
      </c>
      <c r="AX38" s="28">
        <v>0.62</v>
      </c>
      <c r="AY38" s="28">
        <f t="shared" si="22"/>
        <v>12.411290322580646</v>
      </c>
      <c r="AZ38" s="12">
        <f t="shared" si="36"/>
        <v>12.410620679723504</v>
      </c>
      <c r="BA38" s="12">
        <f t="shared" si="23"/>
        <v>90.529506012303614</v>
      </c>
      <c r="BB38" s="12">
        <f t="shared" si="24"/>
        <v>79.394376772790267</v>
      </c>
      <c r="BC38" s="12"/>
      <c r="BD38" s="64" t="s">
        <v>174</v>
      </c>
      <c r="BE38" s="127">
        <f>IF(ISERROR(HLOOKUP(BD38,'Raw data'!$F$3:$BH$104,BD$2,FALSE)),"",HLOOKUP(BD38,'Raw data'!$F$3:$BH$104,BD$2,FALSE))</f>
        <v>181773.85</v>
      </c>
      <c r="BF38" s="28">
        <v>1.7100000000000001E-2</v>
      </c>
      <c r="BG38" s="12">
        <f t="shared" si="25"/>
        <v>3108.3328350000002</v>
      </c>
      <c r="BH38" s="28">
        <v>0.62</v>
      </c>
      <c r="BI38" s="28">
        <f t="shared" si="26"/>
        <v>5013.4400564516136</v>
      </c>
      <c r="BJ38" s="12">
        <f t="shared" si="27"/>
        <v>5010.5650564516136</v>
      </c>
      <c r="BK38" s="12">
        <f t="shared" si="28"/>
        <v>69.84158231349781</v>
      </c>
      <c r="BL38" s="12">
        <f t="shared" si="29"/>
        <v>61.251067688937582</v>
      </c>
      <c r="BM38" s="12"/>
      <c r="BN38" s="64" t="s">
        <v>174</v>
      </c>
      <c r="BO38" s="20">
        <f>IF(ISERROR(HLOOKUP(BN38,'Raw data'!$F$3:$BH$104,BN$2,FALSE)),"",HLOOKUP(BN38,'Raw data'!$F$3:$BH$104,BN$2,FALSE))</f>
        <v>57.4</v>
      </c>
      <c r="BP38" s="28">
        <v>1.7100000000000001E-2</v>
      </c>
      <c r="BQ38" s="12">
        <f t="shared" si="30"/>
        <v>0.98153999999999997</v>
      </c>
      <c r="BR38" s="28">
        <v>0.62</v>
      </c>
      <c r="BS38" s="28">
        <f t="shared" si="31"/>
        <v>1.5831290322580645</v>
      </c>
      <c r="BT38" s="12">
        <f t="shared" si="32"/>
        <v>1.4314254892996943</v>
      </c>
      <c r="BU38" s="12">
        <f t="shared" si="33"/>
        <v>95.343203376647836</v>
      </c>
      <c r="BV38" s="12">
        <f t="shared" si="34"/>
        <v>83.615989361320146</v>
      </c>
      <c r="BW38" s="12"/>
    </row>
    <row r="39" spans="1:75" ht="15.75" customHeight="1" x14ac:dyDescent="0.2">
      <c r="A39" s="84" t="s">
        <v>175</v>
      </c>
      <c r="B39" s="12">
        <f t="shared" si="0"/>
        <v>76.354390191646658</v>
      </c>
      <c r="C39" s="12"/>
      <c r="D39" s="84" t="s">
        <v>175</v>
      </c>
      <c r="E39" s="128">
        <f>IF(ISERROR(HLOOKUP(D39,'Raw data'!$F$3:$BH$104,D$2,FALSE)),"",HLOOKUP(D39,'Raw data'!$F$3:$BH$104,D$2,FALSE))</f>
        <v>8.8800000000000004E-2</v>
      </c>
      <c r="F39" s="12">
        <f t="shared" si="1"/>
        <v>8.8800000000000004E-2</v>
      </c>
      <c r="G39" s="12">
        <f t="shared" si="2"/>
        <v>61.391304347826086</v>
      </c>
      <c r="H39" s="12">
        <f t="shared" si="3"/>
        <v>53.840173913043479</v>
      </c>
      <c r="I39" s="12"/>
      <c r="J39" s="84" t="s">
        <v>175</v>
      </c>
      <c r="K39" s="20">
        <f>IF(ISERROR(HLOOKUP(J39,'Raw data'!$F$3:$BH$104,J$2,FALSE)),"",HLOOKUP(J39,'Raw data'!$F$3:$BH$104,J$2,FALSE))</f>
        <v>4039.62</v>
      </c>
      <c r="L39" s="28">
        <v>1</v>
      </c>
      <c r="M39" s="12">
        <f t="shared" si="4"/>
        <v>4039.62</v>
      </c>
      <c r="N39" s="28">
        <v>8.75</v>
      </c>
      <c r="O39" s="12">
        <f t="shared" si="5"/>
        <v>461.67085714285713</v>
      </c>
      <c r="P39" s="12">
        <f t="shared" si="6"/>
        <v>461.67085714285713</v>
      </c>
      <c r="Q39" s="12">
        <f t="shared" si="7"/>
        <v>95.72733318119225</v>
      </c>
      <c r="R39" s="12">
        <f t="shared" si="8"/>
        <v>83.952871199905601</v>
      </c>
      <c r="S39" s="12"/>
      <c r="T39" s="84" t="s">
        <v>175</v>
      </c>
      <c r="U39" s="20">
        <f>IF(ISERROR(HLOOKUP(T39,'Raw data'!$F$3:$BH$104,T$2,FALSE)),"",HLOOKUP(T39,'Raw data'!$F$3:$BH$104,T$2,FALSE))</f>
        <v>0.505</v>
      </c>
      <c r="V39" s="12">
        <f t="shared" si="9"/>
        <v>0.22200000000000003</v>
      </c>
      <c r="W39" s="12">
        <f t="shared" si="10"/>
        <v>61.256544502617793</v>
      </c>
      <c r="X39" s="12">
        <f t="shared" si="11"/>
        <v>53.721989528795802</v>
      </c>
      <c r="Y39" s="12"/>
      <c r="Z39" s="84" t="s">
        <v>175</v>
      </c>
      <c r="AA39" s="20">
        <f>IF(ISERROR(HLOOKUP(Z39,'Raw data'!$F$3:$BH$104,Z$2,FALSE)),"",HLOOKUP(Z39,'Raw data'!$F$3:$BH$104,Z$2,FALSE))</f>
        <v>0.43</v>
      </c>
      <c r="AB39" s="28">
        <v>1</v>
      </c>
      <c r="AC39" s="12">
        <f t="shared" si="39"/>
        <v>0.43</v>
      </c>
      <c r="AD39" s="28">
        <v>8.75</v>
      </c>
      <c r="AE39" s="12">
        <f t="shared" si="40"/>
        <v>4.9142857142857141E-2</v>
      </c>
      <c r="AF39" s="12">
        <f t="shared" si="37"/>
        <v>3.8555137844611523E-2</v>
      </c>
      <c r="AG39" s="12">
        <f t="shared" si="38"/>
        <v>96.225482132762622</v>
      </c>
      <c r="AH39" s="12">
        <f t="shared" si="41"/>
        <v>84.389747830432825</v>
      </c>
      <c r="AI39" s="12"/>
      <c r="AJ39" s="84" t="s">
        <v>175</v>
      </c>
      <c r="AK39" s="20">
        <f>IF(ISERROR(HLOOKUP(AJ39,'Raw data'!$F$3:$BH$104,AJ$2,FALSE)),"",HLOOKUP(AJ39,'Raw data'!$F$3:$BH$104,AJ$2,FALSE))</f>
        <v>3.53</v>
      </c>
      <c r="AL39" s="28">
        <v>1</v>
      </c>
      <c r="AM39" s="12">
        <f t="shared" si="17"/>
        <v>3.53</v>
      </c>
      <c r="AN39" s="28">
        <v>8.75</v>
      </c>
      <c r="AO39" s="28">
        <f t="shared" si="18"/>
        <v>0.40342857142857141</v>
      </c>
      <c r="AP39" s="12">
        <f t="shared" si="19"/>
        <v>0.13471691498685362</v>
      </c>
      <c r="AQ39" s="12">
        <f t="shared" si="20"/>
        <v>99.603742615898099</v>
      </c>
      <c r="AR39" s="12">
        <f t="shared" si="21"/>
        <v>87.352482274142631</v>
      </c>
      <c r="AS39" s="12"/>
      <c r="AT39" s="84" t="s">
        <v>175</v>
      </c>
      <c r="AU39" s="20">
        <f>IF(ISERROR(HLOOKUP(AT39,'Raw data'!$F$3:$BH$104,AT$2,FALSE)),"",HLOOKUP(AT39,'Raw data'!$F$3:$BH$104,AT$2,FALSE))</f>
        <v>116.5</v>
      </c>
      <c r="AV39" s="28">
        <v>1</v>
      </c>
      <c r="AW39" s="12">
        <f t="shared" si="35"/>
        <v>116.5</v>
      </c>
      <c r="AX39" s="28">
        <v>8.75</v>
      </c>
      <c r="AY39" s="28">
        <f t="shared" si="22"/>
        <v>13.314285714285715</v>
      </c>
      <c r="AZ39" s="12">
        <f t="shared" si="36"/>
        <v>13.313616071428573</v>
      </c>
      <c r="BA39" s="12">
        <f t="shared" si="23"/>
        <v>89.840433914400222</v>
      </c>
      <c r="BB39" s="12">
        <f t="shared" si="24"/>
        <v>78.790060542928998</v>
      </c>
      <c r="BC39" s="12"/>
      <c r="BD39" s="84" t="s">
        <v>175</v>
      </c>
      <c r="BE39" s="20">
        <f>IF(ISERROR(HLOOKUP(BD39,'Raw data'!$F$3:$BH$104,BD$2,FALSE)),"",HLOOKUP(BD39,'Raw data'!$F$3:$BH$104,BD$2,FALSE))</f>
        <v>10254.64</v>
      </c>
      <c r="BF39" s="28">
        <v>1</v>
      </c>
      <c r="BG39" s="12">
        <f t="shared" si="25"/>
        <v>10254.64</v>
      </c>
      <c r="BH39" s="28">
        <v>8.75</v>
      </c>
      <c r="BI39" s="28">
        <f t="shared" si="26"/>
        <v>1171.9588571428571</v>
      </c>
      <c r="BJ39" s="12">
        <f t="shared" si="27"/>
        <v>1169.0838571428571</v>
      </c>
      <c r="BK39" s="12">
        <f t="shared" si="28"/>
        <v>92.963324719461838</v>
      </c>
      <c r="BL39" s="12">
        <f t="shared" si="29"/>
        <v>81.52883577896803</v>
      </c>
      <c r="BM39" s="12"/>
      <c r="BN39" s="84" t="s">
        <v>175</v>
      </c>
      <c r="BO39" s="20">
        <f>IF(ISERROR(HLOOKUP(BN39,'Raw data'!$F$3:$BH$104,BN$2,FALSE)),"",HLOOKUP(BN39,'Raw data'!$F$3:$BH$104,BN$2,FALSE))</f>
        <v>2.68</v>
      </c>
      <c r="BP39" s="28">
        <v>1</v>
      </c>
      <c r="BQ39" s="12">
        <f t="shared" si="30"/>
        <v>2.68</v>
      </c>
      <c r="BR39" s="28">
        <v>8.75</v>
      </c>
      <c r="BS39" s="28">
        <f t="shared" si="31"/>
        <v>0.30628571428571433</v>
      </c>
      <c r="BT39" s="12">
        <f t="shared" si="32"/>
        <v>0.15458217132734406</v>
      </c>
      <c r="BU39" s="12">
        <f t="shared" si="33"/>
        <v>99.497104292994109</v>
      </c>
      <c r="BV39" s="12">
        <f t="shared" si="34"/>
        <v>87.258960464955834</v>
      </c>
      <c r="BW39" s="12"/>
    </row>
    <row r="40" spans="1:75" ht="15.75" customHeight="1" x14ac:dyDescent="0.2">
      <c r="A40" s="64" t="s">
        <v>176</v>
      </c>
      <c r="B40" s="12">
        <f t="shared" si="0"/>
        <v>79.358053570065962</v>
      </c>
      <c r="C40" s="12"/>
      <c r="D40" s="64" t="s">
        <v>176</v>
      </c>
      <c r="E40" s="55">
        <f>IF(ISERROR(HLOOKUP(D40,'Raw data'!$F$3:$BH$104,D$2,FALSE)),"",HLOOKUP(D40,'Raw data'!$F$3:$BH$104,D$2,FALSE))</f>
        <v>0.08</v>
      </c>
      <c r="F40" s="12">
        <f t="shared" si="1"/>
        <v>0.08</v>
      </c>
      <c r="G40" s="12">
        <f t="shared" si="2"/>
        <v>65.217391304347828</v>
      </c>
      <c r="H40" s="12">
        <f t="shared" si="3"/>
        <v>57.195652173913047</v>
      </c>
      <c r="I40" s="12"/>
      <c r="J40" s="64" t="s">
        <v>176</v>
      </c>
      <c r="K40" s="20">
        <f>IF(ISERROR(HLOOKUP(J40,'Raw data'!$F$3:$BH$104,J$2,FALSE)),"",HLOOKUP(J40,'Raw data'!$F$3:$BH$104,J$2,FALSE))</f>
        <v>186364</v>
      </c>
      <c r="L40" s="28">
        <v>1.0200000000000001E-2</v>
      </c>
      <c r="M40" s="12">
        <f t="shared" si="4"/>
        <v>1900.9128000000001</v>
      </c>
      <c r="N40" s="28">
        <v>8.39</v>
      </c>
      <c r="O40" s="12">
        <f t="shared" si="5"/>
        <v>226.56886769964242</v>
      </c>
      <c r="P40" s="12">
        <f t="shared" si="6"/>
        <v>226.56886769964242</v>
      </c>
      <c r="Q40" s="12">
        <f t="shared" si="7"/>
        <v>97.90315271536501</v>
      </c>
      <c r="R40" s="12">
        <f t="shared" si="8"/>
        <v>85.861064931375111</v>
      </c>
      <c r="S40" s="12"/>
      <c r="T40" s="64" t="s">
        <v>176</v>
      </c>
      <c r="U40" s="20">
        <f>IF(ISERROR(HLOOKUP(T40,'Raw data'!$F$3:$BH$104,T$2,FALSE)),"",HLOOKUP(T40,'Raw data'!$F$3:$BH$104,T$2,FALSE))</f>
        <v>0.41499999999999998</v>
      </c>
      <c r="V40" s="12">
        <f t="shared" si="9"/>
        <v>0.13200000000000001</v>
      </c>
      <c r="W40" s="12">
        <f t="shared" si="10"/>
        <v>76.96335078534031</v>
      </c>
      <c r="X40" s="12">
        <f t="shared" si="11"/>
        <v>67.496858638743447</v>
      </c>
      <c r="Y40" s="12"/>
      <c r="Z40" s="64" t="s">
        <v>176</v>
      </c>
      <c r="AA40" s="20">
        <f>IF(ISERROR(HLOOKUP(Z40,'Raw data'!$F$3:$BH$104,Z$2,FALSE)),"",HLOOKUP(Z40,'Raw data'!$F$3:$BH$104,Z$2,FALSE))</f>
        <v>43.5</v>
      </c>
      <c r="AB40" s="28">
        <v>1.0200000000000001E-2</v>
      </c>
      <c r="AC40" s="12">
        <f t="shared" si="39"/>
        <v>0.44370000000000004</v>
      </c>
      <c r="AD40" s="28">
        <v>8.3930000000000007</v>
      </c>
      <c r="AE40" s="12">
        <f t="shared" si="40"/>
        <v>5.2865483140712502E-2</v>
      </c>
      <c r="AF40" s="12">
        <f t="shared" si="37"/>
        <v>4.2277763842466884E-2</v>
      </c>
      <c r="AG40" s="12">
        <f t="shared" si="38"/>
        <v>95.861039956506445</v>
      </c>
      <c r="AH40" s="12">
        <f t="shared" si="41"/>
        <v>84.070132041856155</v>
      </c>
      <c r="AI40" s="12"/>
      <c r="AJ40" s="64" t="s">
        <v>176</v>
      </c>
      <c r="AK40" s="20">
        <f>IF(ISERROR(HLOOKUP(AJ40,'Raw data'!$F$3:$BH$104,AJ$2,FALSE)),"",HLOOKUP(AJ40,'Raw data'!$F$3:$BH$104,AJ$2,FALSE))</f>
        <v>254.95</v>
      </c>
      <c r="AL40" s="129">
        <v>1.0200000000000001E-2</v>
      </c>
      <c r="AM40" s="12">
        <f t="shared" si="17"/>
        <v>2.6004900000000002</v>
      </c>
      <c r="AN40" s="28">
        <v>8.39</v>
      </c>
      <c r="AO40" s="28">
        <f t="shared" si="18"/>
        <v>0.30995113230035759</v>
      </c>
      <c r="AP40" s="12">
        <f t="shared" si="19"/>
        <v>4.1239475858639796E-2</v>
      </c>
      <c r="AQ40" s="12">
        <f t="shared" si="20"/>
        <v>99.878697884173846</v>
      </c>
      <c r="AR40" s="12">
        <f t="shared" si="21"/>
        <v>87.593618044420467</v>
      </c>
      <c r="AS40" s="12"/>
      <c r="AT40" s="64" t="s">
        <v>176</v>
      </c>
      <c r="AU40" s="20">
        <f>IF(ISERROR(HLOOKUP(AT40,'Raw data'!$F$3:$BH$104,AT$2,FALSE)),"",HLOOKUP(AT40,'Raw data'!$F$3:$BH$104,AT$2,FALSE))</f>
        <v>7837</v>
      </c>
      <c r="AV40" s="129">
        <v>1.0200000000000001E-2</v>
      </c>
      <c r="AW40" s="12">
        <f t="shared" si="35"/>
        <v>79.937400000000011</v>
      </c>
      <c r="AX40" s="28">
        <v>8.39</v>
      </c>
      <c r="AY40" s="28">
        <f t="shared" si="22"/>
        <v>9.5276996424314664</v>
      </c>
      <c r="AZ40" s="12">
        <f t="shared" si="36"/>
        <v>9.5270299995743244</v>
      </c>
      <c r="BA40" s="12">
        <f t="shared" si="23"/>
        <v>92.729962291170295</v>
      </c>
      <c r="BB40" s="12">
        <f t="shared" si="24"/>
        <v>81.324176929356355</v>
      </c>
      <c r="BC40" s="12"/>
      <c r="BD40" s="64" t="s">
        <v>176</v>
      </c>
      <c r="BE40" s="127">
        <f>IF(ISERROR(HLOOKUP(BD40,'Raw data'!$F$3:$BH$104,BD$2,FALSE)),"",HLOOKUP(BD40,'Raw data'!$F$3:$BH$104,BD$2,FALSE))</f>
        <v>570000</v>
      </c>
      <c r="BF40" s="129">
        <v>1.0200000000000001E-2</v>
      </c>
      <c r="BG40" s="12">
        <f t="shared" si="25"/>
        <v>5814</v>
      </c>
      <c r="BH40" s="28">
        <v>8.39</v>
      </c>
      <c r="BI40" s="28">
        <f t="shared" si="26"/>
        <v>692.96781883194274</v>
      </c>
      <c r="BJ40" s="12">
        <f t="shared" si="27"/>
        <v>690.09281883194274</v>
      </c>
      <c r="BK40" s="12">
        <f t="shared" si="28"/>
        <v>95.846355203792498</v>
      </c>
      <c r="BL40" s="12">
        <f t="shared" si="29"/>
        <v>84.057253513726025</v>
      </c>
      <c r="BM40" s="12"/>
      <c r="BN40" s="64" t="s">
        <v>176</v>
      </c>
      <c r="BO40" s="20">
        <f>IF(ISERROR(HLOOKUP(BN40,'Raw data'!$F$3:$BH$104,BN$2,FALSE)),"",HLOOKUP(BN40,'Raw data'!$F$3:$BH$104,BN$2,FALSE))</f>
        <v>250</v>
      </c>
      <c r="BP40" s="28">
        <v>1.0200000000000001E-2</v>
      </c>
      <c r="BQ40" s="12">
        <f t="shared" si="30"/>
        <v>2.5500000000000003</v>
      </c>
      <c r="BR40" s="28">
        <v>8.39</v>
      </c>
      <c r="BS40" s="28">
        <f t="shared" si="31"/>
        <v>0.3039332538736591</v>
      </c>
      <c r="BT40" s="12">
        <f t="shared" si="32"/>
        <v>0.15222971091528884</v>
      </c>
      <c r="BU40" s="12">
        <f t="shared" si="33"/>
        <v>99.504757453976168</v>
      </c>
      <c r="BV40" s="12">
        <f t="shared" si="34"/>
        <v>87.265672287137093</v>
      </c>
      <c r="BW40" s="12"/>
    </row>
    <row r="41" spans="1:75" ht="15.75" customHeight="1" x14ac:dyDescent="0.2">
      <c r="A41" s="62" t="s">
        <v>177</v>
      </c>
      <c r="B41" s="12">
        <f t="shared" si="0"/>
        <v>75.67986677985202</v>
      </c>
      <c r="C41" s="12"/>
      <c r="D41" s="62" t="s">
        <v>177</v>
      </c>
      <c r="E41" s="55">
        <f>IF(ISERROR(HLOOKUP(D41,'Raw data'!$F$3:$BH$104,D$2,FALSE)),"",HLOOKUP(D41,'Raw data'!$F$3:$BH$104,D$2,FALSE))</f>
        <v>0.2</v>
      </c>
      <c r="F41" s="12">
        <f t="shared" si="1"/>
        <v>0.2</v>
      </c>
      <c r="G41" s="12">
        <f t="shared" si="2"/>
        <v>13.043478260869563</v>
      </c>
      <c r="H41" s="12">
        <f t="shared" si="3"/>
        <v>11.439130434782607</v>
      </c>
      <c r="I41" s="12"/>
      <c r="J41" s="62" t="s">
        <v>177</v>
      </c>
      <c r="K41" s="20">
        <f>IF(ISERROR(HLOOKUP(J41,'Raw data'!$F$3:$BH$104,J$2,FALSE)),"",HLOOKUP(J41,'Raw data'!$F$3:$BH$104,J$2,FALSE))</f>
        <v>2607.1799999999998</v>
      </c>
      <c r="L41" s="28">
        <v>1.3277000000000001</v>
      </c>
      <c r="M41" s="12">
        <f t="shared" si="4"/>
        <v>3461.5528859999999</v>
      </c>
      <c r="N41" s="28">
        <v>12.52</v>
      </c>
      <c r="O41" s="12">
        <f t="shared" si="5"/>
        <v>276.48185990415334</v>
      </c>
      <c r="P41" s="12">
        <f t="shared" si="6"/>
        <v>276.48185990415334</v>
      </c>
      <c r="Q41" s="12">
        <f t="shared" si="7"/>
        <v>97.441218455664426</v>
      </c>
      <c r="R41" s="12">
        <f t="shared" si="8"/>
        <v>85.455948585617705</v>
      </c>
      <c r="S41" s="12"/>
      <c r="T41" s="62" t="s">
        <v>177</v>
      </c>
      <c r="U41" s="20">
        <f>IF(ISERROR(HLOOKUP(T41,'Raw data'!$F$3:$BH$104,T$2,FALSE)),"",HLOOKUP(T41,'Raw data'!$F$3:$BH$104,T$2,FALSE))</f>
        <v>0.32</v>
      </c>
      <c r="V41" s="12">
        <f t="shared" si="9"/>
        <v>3.7000000000000033E-2</v>
      </c>
      <c r="W41" s="12">
        <f t="shared" si="10"/>
        <v>93.542757417102962</v>
      </c>
      <c r="X41" s="12">
        <f t="shared" si="11"/>
        <v>82.0369982547993</v>
      </c>
      <c r="Y41" s="12"/>
      <c r="Z41" s="62" t="s">
        <v>177</v>
      </c>
      <c r="AA41" s="20">
        <f>IF(ISERROR(HLOOKUP(Z41,'Raw data'!$F$3:$BH$104,Z$2,FALSE)),"",HLOOKUP(Z41,'Raw data'!$F$3:$BH$104,Z$2,FALSE))</f>
        <v>0.27</v>
      </c>
      <c r="AB41" s="28">
        <v>1.3277000000000001</v>
      </c>
      <c r="AC41" s="12">
        <f t="shared" si="39"/>
        <v>0.35847900000000005</v>
      </c>
      <c r="AD41" s="28">
        <v>12.521000000000001</v>
      </c>
      <c r="AE41" s="12">
        <f t="shared" si="40"/>
        <v>2.8630221228336396E-2</v>
      </c>
      <c r="AF41" s="12">
        <f t="shared" si="37"/>
        <v>1.8042501930090781E-2</v>
      </c>
      <c r="AG41" s="12">
        <f t="shared" si="38"/>
        <v>98.233653159813301</v>
      </c>
      <c r="AH41" s="12">
        <f t="shared" si="41"/>
        <v>86.150913821156266</v>
      </c>
      <c r="AI41" s="12"/>
      <c r="AJ41" s="62" t="s">
        <v>177</v>
      </c>
      <c r="AK41" s="20">
        <f>IF(ISERROR(HLOOKUP(AJ41,'Raw data'!$F$3:$BH$104,AJ$2,FALSE)),"",HLOOKUP(AJ41,'Raw data'!$F$3:$BH$104,AJ$2,FALSE))</f>
        <v>3.7</v>
      </c>
      <c r="AL41" s="28">
        <v>1.3277000000000001</v>
      </c>
      <c r="AM41" s="12">
        <f t="shared" si="17"/>
        <v>4.9124900000000009</v>
      </c>
      <c r="AN41" s="28">
        <v>12.52</v>
      </c>
      <c r="AO41" s="28">
        <f t="shared" si="18"/>
        <v>0.39237140575079882</v>
      </c>
      <c r="AP41" s="12">
        <f t="shared" si="19"/>
        <v>0.12365974930908102</v>
      </c>
      <c r="AQ41" s="12">
        <f t="shared" si="20"/>
        <v>99.636266249233103</v>
      </c>
      <c r="AR41" s="12">
        <f t="shared" si="21"/>
        <v>87.38100550057743</v>
      </c>
      <c r="AS41" s="12"/>
      <c r="AT41" s="62" t="s">
        <v>177</v>
      </c>
      <c r="AU41" s="20">
        <f>IF(ISERROR(HLOOKUP(AT41,'Raw data'!$F$3:$BH$104,AT$2,FALSE)),"",HLOOKUP(AT41,'Raw data'!$F$3:$BH$104,AT$2,FALSE))</f>
        <v>64.540000000000006</v>
      </c>
      <c r="AV41" s="28">
        <v>1.3277000000000001</v>
      </c>
      <c r="AW41" s="12">
        <f t="shared" si="35"/>
        <v>85.689758000000012</v>
      </c>
      <c r="AX41" s="28">
        <v>12.52</v>
      </c>
      <c r="AY41" s="28">
        <f t="shared" si="22"/>
        <v>6.8442298722044743</v>
      </c>
      <c r="AZ41" s="12">
        <f t="shared" si="36"/>
        <v>6.8435602293473314</v>
      </c>
      <c r="BA41" s="12">
        <f t="shared" si="23"/>
        <v>94.777707120453556</v>
      </c>
      <c r="BB41" s="12">
        <f t="shared" si="24"/>
        <v>83.120049144637775</v>
      </c>
      <c r="BC41" s="12"/>
      <c r="BD41" s="62" t="s">
        <v>177</v>
      </c>
      <c r="BE41" s="20">
        <f>IF(ISERROR(HLOOKUP(BD41,'Raw data'!$F$3:$BH$104,BD$2,FALSE)),"",HLOOKUP(BD41,'Raw data'!$F$3:$BH$104,BD$2,FALSE))</f>
        <v>9333.33</v>
      </c>
      <c r="BF41" s="28">
        <v>1.3277000000000001</v>
      </c>
      <c r="BG41" s="12">
        <f t="shared" si="25"/>
        <v>12391.862241000001</v>
      </c>
      <c r="BH41" s="28">
        <v>12.52</v>
      </c>
      <c r="BI41" s="28">
        <f t="shared" si="26"/>
        <v>989.76535471246018</v>
      </c>
      <c r="BJ41" s="12">
        <f t="shared" si="27"/>
        <v>986.89035471246018</v>
      </c>
      <c r="BK41" s="12">
        <f t="shared" si="28"/>
        <v>94.059941105868745</v>
      </c>
      <c r="BL41" s="12">
        <f t="shared" si="29"/>
        <v>82.490568349846896</v>
      </c>
      <c r="BM41" s="12"/>
      <c r="BN41" s="62" t="s">
        <v>177</v>
      </c>
      <c r="BO41" s="20">
        <f>IF(ISERROR(HLOOKUP(BN41,'Raw data'!$F$3:$BH$104,BN$2,FALSE)),"",HLOOKUP(BN41,'Raw data'!$F$3:$BH$104,BN$2,FALSE))</f>
        <v>2.54</v>
      </c>
      <c r="BP41" s="28">
        <v>1.3277000000000001</v>
      </c>
      <c r="BQ41" s="12">
        <f t="shared" si="30"/>
        <v>3.3723580000000002</v>
      </c>
      <c r="BR41" s="28">
        <v>12.52</v>
      </c>
      <c r="BS41" s="28">
        <f t="shared" si="31"/>
        <v>0.26935766773162939</v>
      </c>
      <c r="BT41" s="12">
        <f t="shared" si="32"/>
        <v>0.11765412477325912</v>
      </c>
      <c r="BU41" s="12">
        <f t="shared" si="33"/>
        <v>99.617240761001383</v>
      </c>
      <c r="BV41" s="12">
        <f t="shared" si="34"/>
        <v>87.364320147398217</v>
      </c>
      <c r="BW41" s="12"/>
    </row>
    <row r="42" spans="1:75" ht="15.75" customHeight="1" x14ac:dyDescent="0.2">
      <c r="A42" s="79" t="s">
        <v>178</v>
      </c>
      <c r="B42" s="12">
        <f t="shared" si="0"/>
        <v>76.550358718408432</v>
      </c>
      <c r="C42" s="12"/>
      <c r="D42" s="79" t="s">
        <v>178</v>
      </c>
      <c r="E42" s="55">
        <f>IF(ISERROR(HLOOKUP(D42,'Raw data'!$F$3:$BH$104,D$2,FALSE)),"",HLOOKUP(D42,'Raw data'!$F$3:$BH$104,D$2,FALSE))</f>
        <v>0.12</v>
      </c>
      <c r="F42" s="12">
        <f t="shared" si="1"/>
        <v>0.12</v>
      </c>
      <c r="G42" s="12">
        <f t="shared" si="2"/>
        <v>47.826086956521749</v>
      </c>
      <c r="H42" s="12">
        <f t="shared" si="3"/>
        <v>41.943478260869576</v>
      </c>
      <c r="I42" s="12"/>
      <c r="J42" s="79" t="s">
        <v>178</v>
      </c>
      <c r="K42" s="127">
        <f>IF(ISERROR(HLOOKUP(J42,'Raw data'!$F$3:$BH$104,J$2,FALSE)),"",HLOOKUP(J42,'Raw data'!$F$3:$BH$104,J$2,FALSE))</f>
        <v>1100</v>
      </c>
      <c r="L42" s="28">
        <v>1</v>
      </c>
      <c r="M42" s="12">
        <f t="shared" si="4"/>
        <v>1100</v>
      </c>
      <c r="N42" s="28">
        <v>2.13</v>
      </c>
      <c r="O42" s="12">
        <f t="shared" si="5"/>
        <v>516.43192488262912</v>
      </c>
      <c r="P42" s="12">
        <f t="shared" si="6"/>
        <v>516.43192488262912</v>
      </c>
      <c r="Q42" s="12">
        <f t="shared" si="7"/>
        <v>95.220531000646972</v>
      </c>
      <c r="R42" s="12">
        <f t="shared" si="8"/>
        <v>83.508405687567389</v>
      </c>
      <c r="S42" s="12"/>
      <c r="T42" s="79" t="s">
        <v>178</v>
      </c>
      <c r="U42" s="20">
        <f>IF(ISERROR(HLOOKUP(T42,'Raw data'!$F$3:$BH$104,T$2,FALSE)),"",HLOOKUP(T42,'Raw data'!$F$3:$BH$104,T$2,FALSE))</f>
        <v>0.42</v>
      </c>
      <c r="V42" s="12">
        <f t="shared" si="9"/>
        <v>0.13700000000000001</v>
      </c>
      <c r="W42" s="12">
        <f t="shared" si="10"/>
        <v>76.090750436300169</v>
      </c>
      <c r="X42" s="12">
        <f t="shared" si="11"/>
        <v>66.731588132635252</v>
      </c>
      <c r="Y42" s="12"/>
      <c r="Z42" s="79" t="s">
        <v>178</v>
      </c>
      <c r="AA42" s="20">
        <f>IF(ISERROR(HLOOKUP(Z42,'Raw data'!$F$3:$BH$104,Z$2,FALSE)),"",HLOOKUP(Z42,'Raw data'!$F$3:$BH$104,Z$2,FALSE))</f>
        <v>0.14000000000000001</v>
      </c>
      <c r="AB42" s="28">
        <v>1</v>
      </c>
      <c r="AC42" s="12">
        <f t="shared" si="39"/>
        <v>0.14000000000000001</v>
      </c>
      <c r="AD42" s="28">
        <v>2.13</v>
      </c>
      <c r="AE42" s="12">
        <f t="shared" si="40"/>
        <v>6.5727699530516437E-2</v>
      </c>
      <c r="AF42" s="12">
        <f t="shared" si="37"/>
        <v>5.5139980232270819E-2</v>
      </c>
      <c r="AG42" s="12">
        <f t="shared" si="38"/>
        <v>94.601839022735859</v>
      </c>
      <c r="AH42" s="12">
        <f t="shared" si="41"/>
        <v>82.965812822939355</v>
      </c>
      <c r="AI42" s="12"/>
      <c r="AJ42" s="79" t="s">
        <v>178</v>
      </c>
      <c r="AK42" s="20">
        <f>IF(ISERROR(HLOOKUP(AJ42,'Raw data'!$F$3:$BH$104,AJ$2,FALSE)),"",HLOOKUP(AJ42,'Raw data'!$F$3:$BH$104,AJ$2,FALSE))</f>
        <v>1.98</v>
      </c>
      <c r="AL42" s="28">
        <v>1</v>
      </c>
      <c r="AM42" s="12">
        <f t="shared" si="17"/>
        <v>1.98</v>
      </c>
      <c r="AN42" s="28">
        <v>2.13</v>
      </c>
      <c r="AO42" s="28">
        <f t="shared" si="18"/>
        <v>0.92957746478873238</v>
      </c>
      <c r="AP42" s="12">
        <f t="shared" si="19"/>
        <v>0.66086580834701458</v>
      </c>
      <c r="AQ42" s="12">
        <f t="shared" si="20"/>
        <v>98.056124158695795</v>
      </c>
      <c r="AR42" s="12">
        <f t="shared" si="21"/>
        <v>85.995220887176217</v>
      </c>
      <c r="AS42" s="12"/>
      <c r="AT42" s="79" t="s">
        <v>178</v>
      </c>
      <c r="AU42" s="20">
        <f>IF(ISERROR(HLOOKUP(AT42,'Raw data'!$F$3:$BH$104,AT$2,FALSE)),"",HLOOKUP(AT42,'Raw data'!$F$3:$BH$104,AT$2,FALSE))</f>
        <v>18.46</v>
      </c>
      <c r="AV42" s="28">
        <v>1</v>
      </c>
      <c r="AW42" s="12">
        <f t="shared" si="35"/>
        <v>18.46</v>
      </c>
      <c r="AX42" s="28">
        <v>2.13</v>
      </c>
      <c r="AY42" s="28">
        <f t="shared" si="22"/>
        <v>8.6666666666666679</v>
      </c>
      <c r="AZ42" s="12">
        <f t="shared" si="36"/>
        <v>8.6659970238095259</v>
      </c>
      <c r="BA42" s="12">
        <f t="shared" si="23"/>
        <v>93.387013040736065</v>
      </c>
      <c r="BB42" s="12">
        <f t="shared" si="24"/>
        <v>81.900410436725522</v>
      </c>
      <c r="BC42" s="12"/>
      <c r="BD42" s="79" t="s">
        <v>178</v>
      </c>
      <c r="BE42" s="20">
        <f>IF(ISERROR(HLOOKUP(BD42,'Raw data'!$F$3:$BH$104,BD$2,FALSE)),"",HLOOKUP(BD42,'Raw data'!$F$3:$BH$104,BD$2,FALSE))</f>
        <v>1300</v>
      </c>
      <c r="BF42" s="28">
        <v>1</v>
      </c>
      <c r="BG42" s="12">
        <f t="shared" si="25"/>
        <v>1300</v>
      </c>
      <c r="BH42" s="28">
        <v>2.13</v>
      </c>
      <c r="BI42" s="28">
        <f t="shared" si="26"/>
        <v>610.32863849765261</v>
      </c>
      <c r="BJ42" s="12">
        <f t="shared" si="27"/>
        <v>607.45363849765261</v>
      </c>
      <c r="BK42" s="12">
        <f t="shared" si="28"/>
        <v>96.343757570534081</v>
      </c>
      <c r="BL42" s="12">
        <f t="shared" si="29"/>
        <v>84.493475389358395</v>
      </c>
      <c r="BM42" s="12"/>
      <c r="BN42" s="79" t="s">
        <v>178</v>
      </c>
      <c r="BO42" s="20">
        <f>IF(ISERROR(HLOOKUP(BN42,'Raw data'!$F$3:$BH$104,BN$2,FALSE)),"",HLOOKUP(BN42,'Raw data'!$F$3:$BH$104,BN$2,FALSE))</f>
        <v>2.44</v>
      </c>
      <c r="BP42" s="28">
        <v>1</v>
      </c>
      <c r="BQ42" s="12">
        <f t="shared" si="30"/>
        <v>2.44</v>
      </c>
      <c r="BR42" s="28">
        <v>2.13</v>
      </c>
      <c r="BS42" s="28">
        <f t="shared" si="31"/>
        <v>1.1455399061032865</v>
      </c>
      <c r="BT42" s="12">
        <f t="shared" si="32"/>
        <v>0.99383636314491619</v>
      </c>
      <c r="BU42" s="12">
        <f t="shared" si="33"/>
        <v>96.766793762823042</v>
      </c>
      <c r="BV42" s="12">
        <f t="shared" si="34"/>
        <v>84.864478129995803</v>
      </c>
      <c r="BW42" s="12"/>
    </row>
    <row r="43" spans="1:75" ht="15.75" customHeight="1" x14ac:dyDescent="0.2">
      <c r="A43" s="79" t="s">
        <v>179</v>
      </c>
      <c r="B43" s="12">
        <f t="shared" si="0"/>
        <v>64.851668751049004</v>
      </c>
      <c r="C43" s="12"/>
      <c r="D43" s="79" t="s">
        <v>179</v>
      </c>
      <c r="E43" s="55">
        <f>IF(ISERROR(HLOOKUP(D43,'Raw data'!$F$3:$BH$104,D$2,FALSE)),"",HLOOKUP(D43,'Raw data'!$F$3:$BH$104,D$2,FALSE))</f>
        <v>0.19</v>
      </c>
      <c r="F43" s="12">
        <f t="shared" si="1"/>
        <v>0.19</v>
      </c>
      <c r="G43" s="12">
        <f t="shared" si="2"/>
        <v>17.391304347826093</v>
      </c>
      <c r="H43" s="12">
        <f t="shared" si="3"/>
        <v>15.252173913043483</v>
      </c>
      <c r="I43" s="12"/>
      <c r="J43" s="79" t="s">
        <v>179</v>
      </c>
      <c r="K43" s="20">
        <f>IF(ISERROR(HLOOKUP(J43,'Raw data'!$F$3:$BH$104,J$2,FALSE)),"",HLOOKUP(J43,'Raw data'!$F$3:$BH$104,J$2,FALSE))</f>
        <v>5180.49</v>
      </c>
      <c r="L43" s="28">
        <v>0.46410000000000001</v>
      </c>
      <c r="M43" s="12">
        <f t="shared" si="4"/>
        <v>2404.2654090000001</v>
      </c>
      <c r="N43" s="28">
        <v>2.31</v>
      </c>
      <c r="O43" s="12">
        <f t="shared" si="5"/>
        <v>1040.8075363636365</v>
      </c>
      <c r="P43" s="12">
        <f t="shared" si="6"/>
        <v>1040.8075363636365</v>
      </c>
      <c r="Q43" s="12">
        <f t="shared" si="7"/>
        <v>90.367544850226722</v>
      </c>
      <c r="R43" s="12">
        <f t="shared" si="8"/>
        <v>79.25233683364884</v>
      </c>
      <c r="S43" s="12"/>
      <c r="T43" s="79" t="s">
        <v>179</v>
      </c>
      <c r="U43" s="20">
        <f>IF(ISERROR(HLOOKUP(T43,'Raw data'!$F$3:$BH$104,T$2,FALSE)),"",HLOOKUP(T43,'Raw data'!$F$3:$BH$104,T$2,FALSE))</f>
        <v>0.51800000000000002</v>
      </c>
      <c r="V43" s="12">
        <f t="shared" si="9"/>
        <v>0.23500000000000004</v>
      </c>
      <c r="W43" s="12">
        <f t="shared" si="10"/>
        <v>58.987783595113427</v>
      </c>
      <c r="X43" s="12">
        <f t="shared" si="11"/>
        <v>51.732286212914474</v>
      </c>
      <c r="Y43" s="12"/>
      <c r="Z43" s="79" t="s">
        <v>179</v>
      </c>
      <c r="AA43" s="20">
        <f>IF(ISERROR(HLOOKUP(Z43,'Raw data'!$F$3:$BH$104,Z$2,FALSE)),"",HLOOKUP(Z43,'Raw data'!$F$3:$BH$104,Z$2,FALSE))</f>
        <v>1.68</v>
      </c>
      <c r="AB43" s="28">
        <v>0.46410000000000001</v>
      </c>
      <c r="AC43" s="12">
        <f t="shared" si="39"/>
        <v>0.77968799999999994</v>
      </c>
      <c r="AD43" s="28">
        <v>2.3069999999999999</v>
      </c>
      <c r="AE43" s="12">
        <f t="shared" si="40"/>
        <v>0.33796618985695709</v>
      </c>
      <c r="AF43" s="12">
        <f t="shared" si="37"/>
        <v>0.3273784705587115</v>
      </c>
      <c r="AG43" s="12">
        <f t="shared" si="38"/>
        <v>67.949903552338043</v>
      </c>
      <c r="AH43" s="12">
        <f t="shared" si="41"/>
        <v>59.592065415400462</v>
      </c>
      <c r="AI43" s="12"/>
      <c r="AJ43" s="79" t="s">
        <v>179</v>
      </c>
      <c r="AK43" s="20">
        <f>IF(ISERROR(HLOOKUP(AJ43,'Raw data'!$F$3:$BH$104,AJ$2,FALSE)),"",HLOOKUP(AJ43,'Raw data'!$F$3:$BH$104,AJ$2,FALSE))</f>
        <v>4.45</v>
      </c>
      <c r="AL43" s="28">
        <v>0.46410000000000001</v>
      </c>
      <c r="AM43" s="12">
        <f t="shared" si="17"/>
        <v>2.065245</v>
      </c>
      <c r="AN43" s="28">
        <v>2.31</v>
      </c>
      <c r="AO43" s="28">
        <f t="shared" si="18"/>
        <v>0.89404545454545448</v>
      </c>
      <c r="AP43" s="12">
        <f t="shared" si="19"/>
        <v>0.62533379810373668</v>
      </c>
      <c r="AQ43" s="12">
        <f t="shared" si="20"/>
        <v>98.160638290661012</v>
      </c>
      <c r="AR43" s="12">
        <f t="shared" si="21"/>
        <v>86.086879780909712</v>
      </c>
      <c r="AS43" s="12"/>
      <c r="AT43" s="79" t="s">
        <v>179</v>
      </c>
      <c r="AU43" s="20">
        <f>IF(ISERROR(HLOOKUP(AT43,'Raw data'!$F$3:$BH$104,AT$2,FALSE)),"",HLOOKUP(AT43,'Raw data'!$F$3:$BH$104,AT$2,FALSE))</f>
        <v>170.79</v>
      </c>
      <c r="AV43" s="28">
        <v>0.46410000000000001</v>
      </c>
      <c r="AW43" s="12">
        <f t="shared" si="35"/>
        <v>79.263638999999998</v>
      </c>
      <c r="AX43" s="28">
        <v>2.31</v>
      </c>
      <c r="AY43" s="28">
        <f t="shared" si="22"/>
        <v>34.313263636363637</v>
      </c>
      <c r="AZ43" s="12">
        <f t="shared" si="36"/>
        <v>34.312593993506496</v>
      </c>
      <c r="BA43" s="12">
        <f t="shared" si="23"/>
        <v>73.816199567787464</v>
      </c>
      <c r="BB43" s="12">
        <f t="shared" si="24"/>
        <v>64.736807020949612</v>
      </c>
      <c r="BC43" s="12"/>
      <c r="BD43" s="79" t="s">
        <v>179</v>
      </c>
      <c r="BE43" s="127">
        <f>IF(ISERROR(HLOOKUP(BD43,'Raw data'!$F$3:$BH$104,BD$2,FALSE)),"",HLOOKUP(BD43,'Raw data'!$F$3:$BH$104,BD$2,FALSE))</f>
        <v>11214.29</v>
      </c>
      <c r="BF43" s="28">
        <v>0.46410000000000001</v>
      </c>
      <c r="BG43" s="12">
        <f t="shared" si="25"/>
        <v>5204.5519890000005</v>
      </c>
      <c r="BH43" s="28">
        <v>2.31</v>
      </c>
      <c r="BI43" s="28">
        <f t="shared" si="26"/>
        <v>2253.0528090909092</v>
      </c>
      <c r="BJ43" s="12">
        <f t="shared" si="27"/>
        <v>2250.1778090909092</v>
      </c>
      <c r="BK43" s="12">
        <f t="shared" si="28"/>
        <v>86.456257633441354</v>
      </c>
      <c r="BL43" s="12">
        <f t="shared" si="29"/>
        <v>75.822137944528066</v>
      </c>
      <c r="BM43" s="12"/>
      <c r="BN43" s="79" t="s">
        <v>179</v>
      </c>
      <c r="BO43" s="20">
        <f>IF(ISERROR(HLOOKUP(BN43,'Raw data'!$F$3:$BH$104,BN$2,FALSE)),"",HLOOKUP(BN43,'Raw data'!$F$3:$BH$104,BN$2,FALSE))</f>
        <v>3.13</v>
      </c>
      <c r="BP43" s="28">
        <v>0.46410000000000001</v>
      </c>
      <c r="BQ43" s="12">
        <f t="shared" si="30"/>
        <v>1.4526330000000001</v>
      </c>
      <c r="BR43" s="28">
        <v>2.31</v>
      </c>
      <c r="BS43" s="28">
        <f t="shared" si="31"/>
        <v>0.6288454545454546</v>
      </c>
      <c r="BT43" s="12">
        <f t="shared" si="32"/>
        <v>0.4771419115870843</v>
      </c>
      <c r="BU43" s="12">
        <f t="shared" si="33"/>
        <v>98.447734192699343</v>
      </c>
      <c r="BV43" s="12">
        <f t="shared" si="34"/>
        <v>86.338662886997326</v>
      </c>
      <c r="BW43" s="12"/>
    </row>
    <row r="44" spans="1:75" ht="15.75" customHeight="1" x14ac:dyDescent="0.2">
      <c r="A44" s="62" t="s">
        <v>180</v>
      </c>
      <c r="B44" s="12">
        <f t="shared" si="0"/>
        <v>71.155508158181775</v>
      </c>
      <c r="C44" s="12"/>
      <c r="D44" s="62" t="s">
        <v>180</v>
      </c>
      <c r="E44" s="55">
        <f>IF(ISERROR(HLOOKUP(D44,'Raw data'!$F$3:$BH$104,D$2,FALSE)),"",HLOOKUP(D44,'Raw data'!$F$3:$BH$104,D$2,FALSE))</f>
        <v>0.22</v>
      </c>
      <c r="F44" s="12">
        <f t="shared" si="1"/>
        <v>0.22</v>
      </c>
      <c r="G44" s="12">
        <f t="shared" si="2"/>
        <v>4.3478260869565304</v>
      </c>
      <c r="H44" s="12">
        <f t="shared" si="3"/>
        <v>3.8130434782608771</v>
      </c>
      <c r="I44" s="12"/>
      <c r="J44" s="62" t="s">
        <v>180</v>
      </c>
      <c r="K44" s="229">
        <f>IF(ISERROR(HLOOKUP(J44,'Raw data'!$F$3:$BH$104,J$2,FALSE)),"",HLOOKUP(J44,'Raw data'!$F$3:$BH$104,J$2,FALSE))</f>
        <v>1708.68</v>
      </c>
      <c r="L44" s="28">
        <v>1.3277000000000001</v>
      </c>
      <c r="M44" s="12">
        <f t="shared" si="4"/>
        <v>2268.6144360000003</v>
      </c>
      <c r="N44" s="28">
        <v>7.97</v>
      </c>
      <c r="O44" s="12">
        <f t="shared" si="5"/>
        <v>284.64422032622338</v>
      </c>
      <c r="P44" s="12">
        <f t="shared" si="6"/>
        <v>284.64422032622338</v>
      </c>
      <c r="Q44" s="12">
        <f t="shared" si="7"/>
        <v>97.365677524286681</v>
      </c>
      <c r="R44" s="12">
        <f t="shared" si="8"/>
        <v>85.389699188799426</v>
      </c>
      <c r="S44" s="12"/>
      <c r="T44" s="62" t="s">
        <v>180</v>
      </c>
      <c r="U44" s="20">
        <f>IF(ISERROR(HLOOKUP(T44,'Raw data'!$F$3:$BH$104,T$2,FALSE)),"",HLOOKUP(T44,'Raw data'!$F$3:$BH$104,T$2,FALSE))</f>
        <v>0.49</v>
      </c>
      <c r="V44" s="12">
        <f t="shared" si="9"/>
        <v>0.20700000000000002</v>
      </c>
      <c r="W44" s="12">
        <f t="shared" si="10"/>
        <v>63.874345549738216</v>
      </c>
      <c r="X44" s="12">
        <f t="shared" si="11"/>
        <v>56.017801047120415</v>
      </c>
      <c r="Y44" s="12"/>
      <c r="Z44" s="62" t="s">
        <v>180</v>
      </c>
      <c r="AA44" s="229">
        <f>IF(ISERROR(HLOOKUP(Z44,'Raw data'!$F$3:$BH$104,Z$2,FALSE)),"",HLOOKUP(Z44,'Raw data'!$F$3:$BH$104,Z$2,FALSE))</f>
        <v>0.13</v>
      </c>
      <c r="AB44" s="28">
        <v>1.3277000000000001</v>
      </c>
      <c r="AC44" s="12">
        <f t="shared" si="39"/>
        <v>0.17260100000000003</v>
      </c>
      <c r="AD44" s="28">
        <v>7.9660000000000002</v>
      </c>
      <c r="AE44" s="12">
        <f t="shared" si="40"/>
        <v>2.1667210645242282E-2</v>
      </c>
      <c r="AF44" s="12">
        <f t="shared" si="37"/>
        <v>1.1079491346996668E-2</v>
      </c>
      <c r="AG44" s="12">
        <f t="shared" si="38"/>
        <v>98.915326454863518</v>
      </c>
      <c r="AH44" s="12">
        <f t="shared" si="41"/>
        <v>86.748741300915299</v>
      </c>
      <c r="AI44" s="12"/>
      <c r="AJ44" s="62" t="s">
        <v>180</v>
      </c>
      <c r="AK44" s="229">
        <f>IF(ISERROR(HLOOKUP(AJ44,'Raw data'!$F$3:$BH$104,AJ$2,FALSE)),"",HLOOKUP(AJ44,'Raw data'!$F$3:$BH$104,AJ$2,FALSE))</f>
        <v>3.62</v>
      </c>
      <c r="AL44" s="28">
        <v>1.3277000000000001</v>
      </c>
      <c r="AM44" s="12">
        <f t="shared" si="17"/>
        <v>4.8062740000000002</v>
      </c>
      <c r="AN44" s="28">
        <v>7.97</v>
      </c>
      <c r="AO44" s="28">
        <f t="shared" si="18"/>
        <v>0.60304567126725228</v>
      </c>
      <c r="AP44" s="12">
        <f t="shared" si="19"/>
        <v>0.33433401482553449</v>
      </c>
      <c r="AQ44" s="12">
        <f t="shared" si="20"/>
        <v>99.016587322059877</v>
      </c>
      <c r="AR44" s="12">
        <f t="shared" si="21"/>
        <v>86.837547081446516</v>
      </c>
      <c r="AS44" s="12"/>
      <c r="AT44" s="62" t="s">
        <v>180</v>
      </c>
      <c r="AU44" s="229">
        <f>IF(ISERROR(HLOOKUP(AT44,'Raw data'!$F$3:$BH$104,AT$2,FALSE)),"",HLOOKUP(AT44,'Raw data'!$F$3:$BH$104,AT$2,FALSE))</f>
        <v>35</v>
      </c>
      <c r="AV44" s="28">
        <v>1.3277000000000001</v>
      </c>
      <c r="AW44" s="12">
        <f t="shared" si="35"/>
        <v>46.469500000000004</v>
      </c>
      <c r="AX44" s="28">
        <v>7.97</v>
      </c>
      <c r="AY44" s="28">
        <f t="shared" si="22"/>
        <v>5.8305520702634883</v>
      </c>
      <c r="AZ44" s="12">
        <f t="shared" si="36"/>
        <v>5.8298824274063454</v>
      </c>
      <c r="BA44" s="12">
        <f t="shared" si="23"/>
        <v>95.551240513866176</v>
      </c>
      <c r="BB44" s="12">
        <f t="shared" si="24"/>
        <v>83.79843793066064</v>
      </c>
      <c r="BC44" s="12"/>
      <c r="BD44" s="62" t="s">
        <v>180</v>
      </c>
      <c r="BE44" s="20">
        <f>IF(ISERROR(HLOOKUP(BD44,'Raw data'!$F$3:$BH$104,BD$2,FALSE)),"",HLOOKUP(BD44,'Raw data'!$F$3:$BH$104,BD$2,FALSE))</f>
        <v>9413.33</v>
      </c>
      <c r="BF44" s="28">
        <v>1.3277000000000001</v>
      </c>
      <c r="BG44" s="12">
        <f t="shared" si="25"/>
        <v>12498.078241000001</v>
      </c>
      <c r="BH44" s="28">
        <v>7.97</v>
      </c>
      <c r="BI44" s="28">
        <f t="shared" si="26"/>
        <v>1568.140306273526</v>
      </c>
      <c r="BJ44" s="12">
        <f t="shared" si="27"/>
        <v>1565.265306273526</v>
      </c>
      <c r="BK44" s="12">
        <f t="shared" si="28"/>
        <v>90.578722286819669</v>
      </c>
      <c r="BL44" s="12">
        <f t="shared" si="29"/>
        <v>79.43753944554085</v>
      </c>
      <c r="BM44" s="12"/>
      <c r="BN44" s="62" t="s">
        <v>180</v>
      </c>
      <c r="BO44" s="20">
        <f>IF(ISERROR(HLOOKUP(BN44,'Raw data'!$F$3:$BH$104,BN$2,FALSE)),"",HLOOKUP(BN44,'Raw data'!$F$3:$BH$104,BN$2,FALSE))</f>
        <v>1.96</v>
      </c>
      <c r="BP44" s="28">
        <v>1.3277000000000001</v>
      </c>
      <c r="BQ44" s="12">
        <f t="shared" si="30"/>
        <v>2.6022920000000003</v>
      </c>
      <c r="BR44" s="28">
        <v>7.97</v>
      </c>
      <c r="BS44" s="28">
        <f t="shared" si="31"/>
        <v>0.3265109159347554</v>
      </c>
      <c r="BT44" s="12">
        <f t="shared" si="32"/>
        <v>0.17480737297638513</v>
      </c>
      <c r="BU44" s="12">
        <f t="shared" si="33"/>
        <v>99.431306491117638</v>
      </c>
      <c r="BV44" s="12">
        <f t="shared" si="34"/>
        <v>87.201255792710171</v>
      </c>
      <c r="BW44" s="12"/>
    </row>
    <row r="45" spans="1:75" ht="15.75" customHeight="1" x14ac:dyDescent="0.2">
      <c r="A45" s="84" t="s">
        <v>181</v>
      </c>
      <c r="B45" s="12">
        <f t="shared" si="0"/>
        <v>77.736089089453316</v>
      </c>
      <c r="C45" s="12"/>
      <c r="D45" s="84" t="s">
        <v>181</v>
      </c>
      <c r="E45" s="128">
        <f>IF(ISERROR(HLOOKUP(D45,'Raw data'!$F$3:$BH$104,D$2,FALSE)),"",HLOOKUP(D45,'Raw data'!$F$3:$BH$104,D$2,FALSE))</f>
        <v>8.5000000000000006E-2</v>
      </c>
      <c r="F45" s="12">
        <f t="shared" si="1"/>
        <v>8.5000000000000006E-2</v>
      </c>
      <c r="G45" s="12">
        <f t="shared" si="2"/>
        <v>63.04347826086957</v>
      </c>
      <c r="H45" s="12">
        <f t="shared" si="3"/>
        <v>55.289130434782614</v>
      </c>
      <c r="I45" s="12"/>
      <c r="J45" s="84" t="s">
        <v>181</v>
      </c>
      <c r="K45" s="20">
        <f>IF(ISERROR(HLOOKUP(J45,'Raw data'!$F$3:$BH$104,J$2,FALSE)),"",HLOOKUP(J45,'Raw data'!$F$3:$BH$104,J$2,FALSE))</f>
        <v>4275.2299999999996</v>
      </c>
      <c r="L45" s="28">
        <v>1</v>
      </c>
      <c r="M45" s="12">
        <f t="shared" si="4"/>
        <v>4275.2299999999996</v>
      </c>
      <c r="N45" s="28">
        <v>11.05</v>
      </c>
      <c r="O45" s="12">
        <f t="shared" si="5"/>
        <v>386.8986425339366</v>
      </c>
      <c r="P45" s="12">
        <f t="shared" si="6"/>
        <v>386.8986425339366</v>
      </c>
      <c r="Q45" s="12">
        <f t="shared" si="7"/>
        <v>96.419334323099818</v>
      </c>
      <c r="R45" s="12">
        <f t="shared" si="8"/>
        <v>84.559756201358539</v>
      </c>
      <c r="S45" s="12"/>
      <c r="T45" s="84" t="s">
        <v>181</v>
      </c>
      <c r="U45" s="20">
        <f>IF(ISERROR(HLOOKUP(T45,'Raw data'!$F$3:$BH$104,T$2,FALSE)),"",HLOOKUP(T45,'Raw data'!$F$3:$BH$104,T$2,FALSE))</f>
        <v>0.48449999999999999</v>
      </c>
      <c r="V45" s="12">
        <f t="shared" si="9"/>
        <v>0.20150000000000001</v>
      </c>
      <c r="W45" s="12">
        <f t="shared" si="10"/>
        <v>64.83420593368237</v>
      </c>
      <c r="X45" s="12">
        <f t="shared" si="11"/>
        <v>56.859598603839437</v>
      </c>
      <c r="Y45" s="12"/>
      <c r="Z45" s="84" t="s">
        <v>181</v>
      </c>
      <c r="AA45" s="20">
        <f>IF(ISERROR(HLOOKUP(Z45,'Raw data'!$F$3:$BH$104,Z$2,FALSE)),"",HLOOKUP(Z45,'Raw data'!$F$3:$BH$104,Z$2,FALSE))</f>
        <v>0.53</v>
      </c>
      <c r="AB45" s="28">
        <v>1</v>
      </c>
      <c r="AC45" s="12">
        <f t="shared" si="39"/>
        <v>0.53</v>
      </c>
      <c r="AD45" s="28">
        <v>11.05</v>
      </c>
      <c r="AE45" s="12">
        <f t="shared" si="40"/>
        <v>4.7963800904977372E-2</v>
      </c>
      <c r="AF45" s="12">
        <f t="shared" si="37"/>
        <v>3.7376081606731754E-2</v>
      </c>
      <c r="AG45" s="12">
        <f t="shared" si="38"/>
        <v>96.340910817113112</v>
      </c>
      <c r="AH45" s="12">
        <f t="shared" si="41"/>
        <v>84.490978786608196</v>
      </c>
      <c r="AI45" s="12"/>
      <c r="AJ45" s="84" t="s">
        <v>181</v>
      </c>
      <c r="AK45" s="20">
        <f>IF(ISERROR(HLOOKUP(AJ45,'Raw data'!$F$3:$BH$104,AJ$2,FALSE)),"",HLOOKUP(AJ45,'Raw data'!$F$3:$BH$104,AJ$2,FALSE))</f>
        <v>4.72</v>
      </c>
      <c r="AL45" s="28">
        <v>1</v>
      </c>
      <c r="AM45" s="12">
        <f t="shared" si="17"/>
        <v>4.72</v>
      </c>
      <c r="AN45" s="28">
        <v>11.05</v>
      </c>
      <c r="AO45" s="28">
        <f t="shared" si="18"/>
        <v>0.42714932126696825</v>
      </c>
      <c r="AP45" s="12">
        <f t="shared" si="19"/>
        <v>0.15843766482525046</v>
      </c>
      <c r="AQ45" s="12">
        <f t="shared" si="20"/>
        <v>99.533970217377714</v>
      </c>
      <c r="AR45" s="12">
        <f t="shared" si="21"/>
        <v>87.291291880640259</v>
      </c>
      <c r="AS45" s="12"/>
      <c r="AT45" s="84" t="s">
        <v>181</v>
      </c>
      <c r="AU45" s="20">
        <f>IF(ISERROR(HLOOKUP(AT45,'Raw data'!$F$3:$BH$104,AT$2,FALSE)),"",HLOOKUP(AT45,'Raw data'!$F$3:$BH$104,AT$2,FALSE))</f>
        <v>80</v>
      </c>
      <c r="AV45" s="28">
        <v>1</v>
      </c>
      <c r="AW45" s="12">
        <f t="shared" si="35"/>
        <v>80</v>
      </c>
      <c r="AX45" s="28">
        <v>11.05</v>
      </c>
      <c r="AY45" s="28">
        <f t="shared" si="22"/>
        <v>7.239819004524886</v>
      </c>
      <c r="AZ45" s="12">
        <f t="shared" si="36"/>
        <v>7.2391493616677431</v>
      </c>
      <c r="BA45" s="12">
        <f t="shared" si="23"/>
        <v>94.475834668146675</v>
      </c>
      <c r="BB45" s="12">
        <f t="shared" si="24"/>
        <v>82.85530700396464</v>
      </c>
      <c r="BC45" s="12"/>
      <c r="BD45" s="84" t="s">
        <v>181</v>
      </c>
      <c r="BE45" s="20">
        <f>IF(ISERROR(HLOOKUP(BD45,'Raw data'!$F$3:$BH$104,BD$2,FALSE)),"",HLOOKUP(BD45,'Raw data'!$F$3:$BH$104,BD$2,FALSE))</f>
        <v>9149.32</v>
      </c>
      <c r="BF45" s="28">
        <v>1</v>
      </c>
      <c r="BG45" s="12">
        <f t="shared" si="25"/>
        <v>9149.32</v>
      </c>
      <c r="BH45" s="28">
        <v>11.05</v>
      </c>
      <c r="BI45" s="28">
        <f t="shared" si="26"/>
        <v>827.99276018099545</v>
      </c>
      <c r="BJ45" s="12">
        <f t="shared" si="27"/>
        <v>825.11776018099545</v>
      </c>
      <c r="BK45" s="12">
        <f t="shared" si="28"/>
        <v>95.033644754288019</v>
      </c>
      <c r="BL45" s="12">
        <f t="shared" si="29"/>
        <v>83.34450644951059</v>
      </c>
      <c r="BM45" s="12"/>
      <c r="BN45" s="84" t="s">
        <v>181</v>
      </c>
      <c r="BO45" s="20">
        <f>IF(ISERROR(HLOOKUP(BN45,'Raw data'!$F$3:$BH$104,BN$2,FALSE)),"",HLOOKUP(BN45,'Raw data'!$F$3:$BH$104,BN$2,FALSE))</f>
        <v>3.62</v>
      </c>
      <c r="BP45" s="28">
        <v>1</v>
      </c>
      <c r="BQ45" s="12">
        <f t="shared" si="30"/>
        <v>3.62</v>
      </c>
      <c r="BR45" s="28">
        <v>11.05</v>
      </c>
      <c r="BS45" s="28">
        <f t="shared" si="31"/>
        <v>0.32760180995475113</v>
      </c>
      <c r="BT45" s="12">
        <f t="shared" si="32"/>
        <v>0.17589826699638086</v>
      </c>
      <c r="BU45" s="12">
        <f t="shared" si="33"/>
        <v>99.427757531268369</v>
      </c>
      <c r="BV45" s="12">
        <f t="shared" si="34"/>
        <v>87.198143354922365</v>
      </c>
      <c r="BW45" s="12"/>
    </row>
    <row r="46" spans="1:75" ht="15.75" customHeight="1" x14ac:dyDescent="0.2">
      <c r="A46" s="79" t="s">
        <v>182</v>
      </c>
      <c r="B46" s="12">
        <f t="shared" si="0"/>
        <v>69.179396276368479</v>
      </c>
      <c r="C46" s="12"/>
      <c r="D46" s="79" t="s">
        <v>182</v>
      </c>
      <c r="E46" s="55">
        <f>IF(ISERROR(HLOOKUP(D46,'Raw data'!$F$3:$BH$104,D$2,FALSE)),"",HLOOKUP(D46,'Raw data'!$F$3:$BH$104,D$2,FALSE))</f>
        <v>0.19</v>
      </c>
      <c r="F46" s="12">
        <f t="shared" si="1"/>
        <v>0.19</v>
      </c>
      <c r="G46" s="12">
        <f t="shared" si="2"/>
        <v>17.391304347826093</v>
      </c>
      <c r="H46" s="12">
        <f t="shared" si="3"/>
        <v>15.252173913043483</v>
      </c>
      <c r="I46" s="12"/>
      <c r="J46" s="79" t="s">
        <v>182</v>
      </c>
      <c r="K46" s="20">
        <f>IF(ISERROR(HLOOKUP(J46,'Raw data'!$F$3:$BH$104,J$2,FALSE)),"",HLOOKUP(J46,'Raw data'!$F$3:$BH$104,J$2,FALSE))</f>
        <v>708286</v>
      </c>
      <c r="L46" s="28">
        <v>2E-3</v>
      </c>
      <c r="M46" s="12">
        <f t="shared" si="4"/>
        <v>1416.5720000000001</v>
      </c>
      <c r="N46" s="28">
        <v>2.5299999999999998</v>
      </c>
      <c r="O46" s="12">
        <f t="shared" si="5"/>
        <v>559.90988142292497</v>
      </c>
      <c r="P46" s="12">
        <f t="shared" si="6"/>
        <v>559.90988142292497</v>
      </c>
      <c r="Q46" s="12">
        <f t="shared" si="7"/>
        <v>94.818151644477638</v>
      </c>
      <c r="R46" s="12">
        <f t="shared" si="8"/>
        <v>83.155518992206893</v>
      </c>
      <c r="S46" s="12"/>
      <c r="T46" s="79" t="s">
        <v>182</v>
      </c>
      <c r="U46" s="80" t="str">
        <f>IF(ISERROR(HLOOKUP(T46,'Raw data'!$F$3:$BH$104,T$2,FALSE)),"",HLOOKUP(T46,'Raw data'!$F$3:$BH$104,T$2,FALSE))</f>
        <v>0.494</v>
      </c>
      <c r="V46" s="12">
        <f t="shared" si="9"/>
        <v>0.21100000000000002</v>
      </c>
      <c r="W46" s="12">
        <f t="shared" si="10"/>
        <v>63.176265270506107</v>
      </c>
      <c r="X46" s="12">
        <f t="shared" si="11"/>
        <v>55.405584642233855</v>
      </c>
      <c r="Y46" s="12"/>
      <c r="Z46" s="79" t="s">
        <v>182</v>
      </c>
      <c r="AA46" s="20">
        <f>IF(ISERROR(HLOOKUP(Z46,'Raw data'!$F$3:$BH$104,Z$2,FALSE)),"",HLOOKUP(Z46,'Raw data'!$F$3:$BH$104,Z$2,FALSE))</f>
        <v>167.27</v>
      </c>
      <c r="AB46" s="28">
        <v>2E-3</v>
      </c>
      <c r="AC46" s="12">
        <f t="shared" si="39"/>
        <v>0.33454</v>
      </c>
      <c r="AD46" s="28">
        <v>2.5249999999999999</v>
      </c>
      <c r="AE46" s="12">
        <f t="shared" si="40"/>
        <v>0.13249108910891089</v>
      </c>
      <c r="AF46" s="12">
        <f t="shared" si="37"/>
        <v>0.12190336981066527</v>
      </c>
      <c r="AG46" s="12">
        <f t="shared" si="38"/>
        <v>88.065755353249031</v>
      </c>
      <c r="AH46" s="12">
        <f t="shared" si="41"/>
        <v>77.233667444799394</v>
      </c>
      <c r="AI46" s="12"/>
      <c r="AJ46" s="79" t="s">
        <v>182</v>
      </c>
      <c r="AK46" s="20">
        <f>IF(ISERROR(HLOOKUP(AJ46,'Raw data'!$F$3:$BH$104,AJ$2,FALSE)),"",HLOOKUP(AJ46,'Raw data'!$F$3:$BH$104,AJ$2,FALSE))</f>
        <v>1722.74</v>
      </c>
      <c r="AL46" s="129">
        <v>2E-3</v>
      </c>
      <c r="AM46" s="12">
        <f t="shared" si="17"/>
        <v>3.4454799999999999</v>
      </c>
      <c r="AN46" s="28">
        <v>2.5299999999999998</v>
      </c>
      <c r="AO46" s="28">
        <f t="shared" si="18"/>
        <v>1.3618498023715415</v>
      </c>
      <c r="AP46" s="12">
        <f t="shared" si="19"/>
        <v>1.0931381459298237</v>
      </c>
      <c r="AQ46" s="12">
        <f t="shared" si="20"/>
        <v>96.78463493459283</v>
      </c>
      <c r="AR46" s="12">
        <f t="shared" si="21"/>
        <v>84.880124837637908</v>
      </c>
      <c r="AS46" s="12"/>
      <c r="AT46" s="79" t="s">
        <v>182</v>
      </c>
      <c r="AU46" s="21">
        <f>IF(ISERROR(HLOOKUP(AT46,'Raw data'!$F$3:$BH$104,AT$2,FALSE)),"",HLOOKUP(AT46,'Raw data'!$F$3:$BH$104,AT$2,FALSE))</f>
        <v>34054</v>
      </c>
      <c r="AV46" s="129">
        <v>2E-3</v>
      </c>
      <c r="AW46" s="12">
        <f t="shared" si="35"/>
        <v>68.108000000000004</v>
      </c>
      <c r="AX46" s="28">
        <v>2.5299999999999998</v>
      </c>
      <c r="AY46" s="28">
        <f t="shared" si="22"/>
        <v>26.920158102766802</v>
      </c>
      <c r="AZ46" s="12">
        <f t="shared" si="36"/>
        <v>26.919488459909658</v>
      </c>
      <c r="BA46" s="12">
        <f t="shared" si="23"/>
        <v>79.457848226079506</v>
      </c>
      <c r="BB46" s="12">
        <f t="shared" si="24"/>
        <v>69.684532894271726</v>
      </c>
      <c r="BC46" s="12"/>
      <c r="BD46" s="79" t="s">
        <v>182</v>
      </c>
      <c r="BE46" s="127">
        <f>IF(ISERROR(HLOOKUP(BD46,'Raw data'!$F$3:$BH$104,BD$2,FALSE)),"",HLOOKUP(BD46,'Raw data'!$F$3:$BH$104,BD$2,FALSE))</f>
        <v>1121428.57</v>
      </c>
      <c r="BF46" s="129">
        <v>2E-3</v>
      </c>
      <c r="BG46" s="12">
        <f t="shared" si="25"/>
        <v>2242.8571400000001</v>
      </c>
      <c r="BH46" s="28">
        <v>2.5299999999999998</v>
      </c>
      <c r="BI46" s="28">
        <f t="shared" si="26"/>
        <v>886.50479841897243</v>
      </c>
      <c r="BJ46" s="12">
        <f t="shared" si="27"/>
        <v>883.62979841897243</v>
      </c>
      <c r="BK46" s="12">
        <f t="shared" si="28"/>
        <v>94.681462820915584</v>
      </c>
      <c r="BL46" s="12">
        <f t="shared" si="29"/>
        <v>83.035642893942963</v>
      </c>
      <c r="BM46" s="12"/>
      <c r="BN46" s="79" t="s">
        <v>182</v>
      </c>
      <c r="BO46" s="20">
        <f>IF(ISERROR(HLOOKUP(BN46,'Raw data'!$F$3:$BH$104,BN$2,FALSE)),"",HLOOKUP(BN46,'Raw data'!$F$3:$BH$104,BN$2,FALSE))</f>
        <v>1483.05</v>
      </c>
      <c r="BP46" s="28">
        <v>2E-3</v>
      </c>
      <c r="BQ46" s="12">
        <f t="shared" si="30"/>
        <v>2.9661</v>
      </c>
      <c r="BR46" s="28">
        <v>2.5299999999999998</v>
      </c>
      <c r="BS46" s="28">
        <f t="shared" si="31"/>
        <v>1.1723715415019764</v>
      </c>
      <c r="BT46" s="12">
        <f t="shared" si="32"/>
        <v>1.0206679985436062</v>
      </c>
      <c r="BU46" s="12">
        <f t="shared" si="33"/>
        <v>96.679503526581158</v>
      </c>
      <c r="BV46" s="12">
        <f t="shared" si="34"/>
        <v>84.787924592811677</v>
      </c>
      <c r="BW46" s="12"/>
    </row>
    <row r="47" spans="1:75" ht="15.75" customHeight="1" x14ac:dyDescent="0.2">
      <c r="A47" s="79" t="s">
        <v>183</v>
      </c>
      <c r="B47" s="12">
        <f t="shared" si="0"/>
        <v>65.110183259972786</v>
      </c>
      <c r="C47" s="12"/>
      <c r="D47" s="79" t="s">
        <v>183</v>
      </c>
      <c r="E47" s="128">
        <f>IF(ISERROR(HLOOKUP(D47,'Raw data'!$F$3:$BH$104,D$2,FALSE)),"",HLOOKUP(D47,'Raw data'!$F$3:$BH$104,D$2,FALSE))</f>
        <v>0.185</v>
      </c>
      <c r="F47" s="12">
        <f t="shared" si="1"/>
        <v>0.185</v>
      </c>
      <c r="G47" s="12">
        <f t="shared" si="2"/>
        <v>19.565217391304358</v>
      </c>
      <c r="H47" s="12">
        <f t="shared" si="3"/>
        <v>17.158695652173922</v>
      </c>
      <c r="I47" s="12"/>
      <c r="J47" s="79" t="s">
        <v>183</v>
      </c>
      <c r="K47" s="20">
        <f>IF(ISERROR(HLOOKUP(J47,'Raw data'!$F$3:$BH$104,J$2,FALSE)),"",HLOOKUP(J47,'Raw data'!$F$3:$BH$104,J$2,FALSE))</f>
        <v>4270.46</v>
      </c>
      <c r="L47" s="28">
        <v>0.46410000000000001</v>
      </c>
      <c r="M47" s="12">
        <f t="shared" si="4"/>
        <v>1981.920486</v>
      </c>
      <c r="N47" s="28">
        <v>2.31</v>
      </c>
      <c r="O47" s="12">
        <f t="shared" si="5"/>
        <v>857.97423636363635</v>
      </c>
      <c r="P47" s="12">
        <f t="shared" si="6"/>
        <v>857.97423636363635</v>
      </c>
      <c r="Q47" s="12">
        <f t="shared" si="7"/>
        <v>92.059628641518316</v>
      </c>
      <c r="R47" s="12">
        <f t="shared" si="8"/>
        <v>80.73629431861157</v>
      </c>
      <c r="S47" s="12"/>
      <c r="T47" s="79" t="s">
        <v>183</v>
      </c>
      <c r="U47" s="20">
        <f>IF(ISERROR(HLOOKUP(T47,'Raw data'!$F$3:$BH$104,T$2,FALSE)),"",HLOOKUP(T47,'Raw data'!$F$3:$BH$104,T$2,FALSE))</f>
        <v>0.56000000000000005</v>
      </c>
      <c r="V47" s="12">
        <f t="shared" si="9"/>
        <v>0.27700000000000008</v>
      </c>
      <c r="W47" s="12">
        <f t="shared" si="10"/>
        <v>51.657940663176248</v>
      </c>
      <c r="X47" s="12">
        <f t="shared" si="11"/>
        <v>45.30401396160557</v>
      </c>
      <c r="Y47" s="12"/>
      <c r="Z47" s="79" t="s">
        <v>183</v>
      </c>
      <c r="AA47" s="20">
        <f>IF(ISERROR(HLOOKUP(Z47,'Raw data'!$F$3:$BH$104,Z$2,FALSE)),"",HLOOKUP(Z47,'Raw data'!$F$3:$BH$104,Z$2,FALSE))</f>
        <v>1.32</v>
      </c>
      <c r="AB47" s="28">
        <v>0.46410000000000001</v>
      </c>
      <c r="AC47" s="12">
        <f t="shared" si="39"/>
        <v>0.61261200000000005</v>
      </c>
      <c r="AD47" s="28">
        <v>2.3069999999999999</v>
      </c>
      <c r="AE47" s="12">
        <f t="shared" si="40"/>
        <v>0.26554486345903772</v>
      </c>
      <c r="AF47" s="12">
        <f t="shared" si="37"/>
        <v>0.25495714416079213</v>
      </c>
      <c r="AG47" s="12">
        <f t="shared" si="38"/>
        <v>75.03989481523223</v>
      </c>
      <c r="AH47" s="12">
        <f t="shared" si="41"/>
        <v>65.809987752958662</v>
      </c>
      <c r="AI47" s="12"/>
      <c r="AJ47" s="79" t="s">
        <v>183</v>
      </c>
      <c r="AK47" s="20">
        <f>IF(ISERROR(HLOOKUP(AJ47,'Raw data'!$F$3:$BH$104,AJ$2,FALSE)),"",HLOOKUP(AJ47,'Raw data'!$F$3:$BH$104,AJ$2,FALSE))</f>
        <v>6.34</v>
      </c>
      <c r="AL47" s="28">
        <v>0.46410000000000001</v>
      </c>
      <c r="AM47" s="12">
        <f t="shared" si="17"/>
        <v>2.9423940000000002</v>
      </c>
      <c r="AN47" s="28">
        <v>2.31</v>
      </c>
      <c r="AO47" s="28">
        <f t="shared" si="18"/>
        <v>1.2737636363636364</v>
      </c>
      <c r="AP47" s="12">
        <f t="shared" si="19"/>
        <v>1.0050519799219186</v>
      </c>
      <c r="AQ47" s="12">
        <f t="shared" si="20"/>
        <v>97.043732270077868</v>
      </c>
      <c r="AR47" s="12">
        <f t="shared" si="21"/>
        <v>85.107353200858284</v>
      </c>
      <c r="AS47" s="12"/>
      <c r="AT47" s="79" t="s">
        <v>183</v>
      </c>
      <c r="AU47" s="20">
        <f>IF(ISERROR(HLOOKUP(AT47,'Raw data'!$F$3:$BH$104,AT$2,FALSE)),"",HLOOKUP(AT47,'Raw data'!$F$3:$BH$104,AT$2,FALSE))</f>
        <v>184.66</v>
      </c>
      <c r="AV47" s="28">
        <v>0.46410000000000001</v>
      </c>
      <c r="AW47" s="12">
        <f t="shared" si="35"/>
        <v>85.700705999999997</v>
      </c>
      <c r="AX47" s="28">
        <v>2.31</v>
      </c>
      <c r="AY47" s="28">
        <f t="shared" si="22"/>
        <v>37.099872727272725</v>
      </c>
      <c r="AZ47" s="12">
        <f t="shared" si="36"/>
        <v>37.099203084415585</v>
      </c>
      <c r="BA47" s="12">
        <f t="shared" si="23"/>
        <v>71.689749543846943</v>
      </c>
      <c r="BB47" s="12">
        <f t="shared" si="24"/>
        <v>62.871910349953772</v>
      </c>
      <c r="BC47" s="12"/>
      <c r="BD47" s="79" t="s">
        <v>183</v>
      </c>
      <c r="BE47" s="127">
        <f>IF(ISERROR(HLOOKUP(BD47,'Raw data'!$F$3:$BH$104,BD$2,FALSE)),"",HLOOKUP(BD47,'Raw data'!$F$3:$BH$104,BD$2,FALSE))</f>
        <v>9386.17</v>
      </c>
      <c r="BF47" s="28">
        <v>0.46410000000000001</v>
      </c>
      <c r="BG47" s="12">
        <f t="shared" si="25"/>
        <v>4356.1214970000001</v>
      </c>
      <c r="BH47" s="28">
        <v>2.31</v>
      </c>
      <c r="BI47" s="28">
        <f t="shared" si="26"/>
        <v>1885.7668818181819</v>
      </c>
      <c r="BJ47" s="12">
        <f t="shared" si="27"/>
        <v>1882.8918818181819</v>
      </c>
      <c r="BK47" s="12">
        <f t="shared" si="28"/>
        <v>88.666938919936726</v>
      </c>
      <c r="BL47" s="12">
        <f t="shared" si="29"/>
        <v>77.760905432784512</v>
      </c>
      <c r="BM47" s="12"/>
      <c r="BN47" s="79" t="s">
        <v>183</v>
      </c>
      <c r="BO47" s="20">
        <f>IF(ISERROR(HLOOKUP(BN47,'Raw data'!$F$3:$BH$104,BN$2,FALSE)),"",HLOOKUP(BN47,'Raw data'!$F$3:$BH$104,BN$2,FALSE))</f>
        <v>3.49</v>
      </c>
      <c r="BP47" s="28">
        <v>0.46410000000000001</v>
      </c>
      <c r="BQ47" s="12">
        <f t="shared" si="30"/>
        <v>1.6197090000000001</v>
      </c>
      <c r="BR47" s="28">
        <v>2.31</v>
      </c>
      <c r="BS47" s="28">
        <f t="shared" si="31"/>
        <v>0.70117272727272728</v>
      </c>
      <c r="BT47" s="12">
        <f t="shared" si="32"/>
        <v>0.54946918431435698</v>
      </c>
      <c r="BU47" s="12">
        <f t="shared" si="33"/>
        <v>98.212434904031923</v>
      </c>
      <c r="BV47" s="12">
        <f t="shared" si="34"/>
        <v>86.132305410835997</v>
      </c>
      <c r="BW47" s="12"/>
    </row>
    <row r="48" spans="1:75" ht="15.75" customHeight="1" x14ac:dyDescent="0.2">
      <c r="A48" s="64" t="s">
        <v>184</v>
      </c>
      <c r="B48" s="12">
        <f t="shared" si="0"/>
        <v>78.649354003069988</v>
      </c>
      <c r="C48" s="12"/>
      <c r="D48" s="64" t="s">
        <v>184</v>
      </c>
      <c r="E48" s="55">
        <f>IF(ISERROR(HLOOKUP(D48,'Raw data'!$F$3:$BH$104,D$2,FALSE)),"",HLOOKUP(D48,'Raw data'!$F$3:$BH$104,D$2,FALSE))</f>
        <v>0.1</v>
      </c>
      <c r="F48" s="12">
        <f t="shared" si="1"/>
        <v>0.1</v>
      </c>
      <c r="G48" s="12">
        <f t="shared" si="2"/>
        <v>56.521739130434781</v>
      </c>
      <c r="H48" s="12">
        <f t="shared" si="3"/>
        <v>49.5695652173913</v>
      </c>
      <c r="I48" s="12"/>
      <c r="J48" s="64" t="s">
        <v>184</v>
      </c>
      <c r="K48" s="20">
        <f>IF(ISERROR(HLOOKUP(J48,'Raw data'!$F$3:$BH$104,J$2,FALSE)),"",HLOOKUP(J48,'Raw data'!$F$3:$BH$104,J$2,FALSE))</f>
        <v>2177050</v>
      </c>
      <c r="L48" s="28">
        <v>8.9999999999999998E-4</v>
      </c>
      <c r="M48" s="12">
        <f t="shared" si="4"/>
        <v>1959.345</v>
      </c>
      <c r="N48" s="28">
        <v>4.46</v>
      </c>
      <c r="O48" s="12">
        <f t="shared" si="5"/>
        <v>439.31502242152465</v>
      </c>
      <c r="P48" s="12">
        <f t="shared" si="6"/>
        <v>439.31502242152465</v>
      </c>
      <c r="Q48" s="12">
        <f t="shared" si="7"/>
        <v>95.934231736175178</v>
      </c>
      <c r="R48" s="12">
        <f t="shared" si="8"/>
        <v>84.134321232625638</v>
      </c>
      <c r="S48" s="12"/>
      <c r="T48" s="64" t="s">
        <v>184</v>
      </c>
      <c r="U48" s="20">
        <f>IF(ISERROR(HLOOKUP(T48,'Raw data'!$F$3:$BH$104,T$2,FALSE)),"",HLOOKUP(T48,'Raw data'!$F$3:$BH$104,T$2,FALSE))</f>
        <v>0.311</v>
      </c>
      <c r="V48" s="12">
        <f t="shared" si="9"/>
        <v>2.8000000000000025E-2</v>
      </c>
      <c r="W48" s="12">
        <f t="shared" si="10"/>
        <v>95.113438045375219</v>
      </c>
      <c r="X48" s="12">
        <f t="shared" si="11"/>
        <v>83.414485165794062</v>
      </c>
      <c r="Y48" s="12"/>
      <c r="Z48" s="64" t="s">
        <v>184</v>
      </c>
      <c r="AA48" s="20">
        <f>IF(ISERROR(HLOOKUP(Z48,'Raw data'!$F$3:$BH$104,Z$2,FALSE)),"",HLOOKUP(Z48,'Raw data'!$F$3:$BH$104,Z$2,FALSE))</f>
        <v>277.08999999999997</v>
      </c>
      <c r="AB48" s="28">
        <v>8.9999999999999998E-4</v>
      </c>
      <c r="AC48" s="12">
        <f t="shared" si="39"/>
        <v>0.24938099999999996</v>
      </c>
      <c r="AD48" s="28">
        <v>4.4569999999999999</v>
      </c>
      <c r="AE48" s="12">
        <f t="shared" si="40"/>
        <v>5.595265873906214E-2</v>
      </c>
      <c r="AF48" s="12">
        <f t="shared" si="37"/>
        <v>4.5364939440816529E-2</v>
      </c>
      <c r="AG48" s="12">
        <f t="shared" si="38"/>
        <v>95.558807877808306</v>
      </c>
      <c r="AH48" s="12">
        <f t="shared" si="41"/>
        <v>83.80507450883789</v>
      </c>
      <c r="AI48" s="12"/>
      <c r="AJ48" s="64" t="s">
        <v>184</v>
      </c>
      <c r="AK48" s="20">
        <f>IF(ISERROR(HLOOKUP(AJ48,'Raw data'!$F$3:$BH$104,AJ$2,FALSE)),"",HLOOKUP(AJ48,'Raw data'!$F$3:$BH$104,AJ$2,FALSE))</f>
        <v>3918.27</v>
      </c>
      <c r="AL48" s="28">
        <v>8.9999999999999998E-4</v>
      </c>
      <c r="AM48" s="12">
        <f t="shared" si="17"/>
        <v>3.526443</v>
      </c>
      <c r="AN48" s="28">
        <v>4.46</v>
      </c>
      <c r="AO48" s="28">
        <f t="shared" si="18"/>
        <v>0.79068228699551568</v>
      </c>
      <c r="AP48" s="12">
        <f t="shared" si="19"/>
        <v>0.52197063055379789</v>
      </c>
      <c r="AQ48" s="12">
        <f t="shared" si="20"/>
        <v>98.464671517593374</v>
      </c>
      <c r="AR48" s="12">
        <f t="shared" si="21"/>
        <v>86.353516920929394</v>
      </c>
      <c r="AS48" s="12"/>
      <c r="AT48" s="64" t="s">
        <v>184</v>
      </c>
      <c r="AU48" s="20">
        <f>IF(ISERROR(HLOOKUP(AT48,'Raw data'!$F$3:$BH$104,AT$2,FALSE)),"",HLOOKUP(AT48,'Raw data'!$F$3:$BH$104,AT$2,FALSE))</f>
        <v>55320.2</v>
      </c>
      <c r="AV48" s="28">
        <v>8.9999999999999998E-4</v>
      </c>
      <c r="AW48" s="12">
        <f t="shared" si="35"/>
        <v>49.788179999999997</v>
      </c>
      <c r="AX48" s="28">
        <v>4.46</v>
      </c>
      <c r="AY48" s="28">
        <f t="shared" si="22"/>
        <v>11.163269058295963</v>
      </c>
      <c r="AZ48" s="12">
        <f t="shared" si="36"/>
        <v>11.162599415438821</v>
      </c>
      <c r="BA48" s="12">
        <f t="shared" si="23"/>
        <v>91.481865945375773</v>
      </c>
      <c r="BB48" s="12">
        <f t="shared" si="24"/>
        <v>80.22959643409456</v>
      </c>
      <c r="BC48" s="12"/>
      <c r="BD48" s="64" t="s">
        <v>184</v>
      </c>
      <c r="BE48" s="127">
        <f>IF(ISERROR(HLOOKUP(BD48,'Raw data'!$F$3:$BH$104,BD$2,FALSE)),"",HLOOKUP(BD48,'Raw data'!$F$3:$BH$104,BD$2,FALSE))</f>
        <v>11671584.42</v>
      </c>
      <c r="BF48" s="28">
        <v>8.9999999999999998E-4</v>
      </c>
      <c r="BG48" s="12">
        <f t="shared" si="25"/>
        <v>10504.425977999999</v>
      </c>
      <c r="BH48" s="28">
        <v>4.46</v>
      </c>
      <c r="BI48" s="28">
        <f t="shared" si="26"/>
        <v>2355.2524614349772</v>
      </c>
      <c r="BJ48" s="12">
        <f t="shared" si="27"/>
        <v>2352.3774614349772</v>
      </c>
      <c r="BK48" s="12">
        <f t="shared" si="28"/>
        <v>85.841121462553986</v>
      </c>
      <c r="BL48" s="12">
        <f t="shared" si="29"/>
        <v>75.282663522659846</v>
      </c>
      <c r="BM48" s="12"/>
      <c r="BN48" s="64" t="s">
        <v>184</v>
      </c>
      <c r="BO48" s="20">
        <f>IF(ISERROR(HLOOKUP(BN48,'Raw data'!$F$3:$BH$104,BN$2,FALSE)),"",HLOOKUP(BN48,'Raw data'!$F$3:$BH$104,BN$2,FALSE))</f>
        <v>3000</v>
      </c>
      <c r="BP48" s="28">
        <v>8.9999999999999998E-4</v>
      </c>
      <c r="BQ48" s="12">
        <f t="shared" si="30"/>
        <v>2.6999999999999997</v>
      </c>
      <c r="BR48" s="28">
        <v>4.46</v>
      </c>
      <c r="BS48" s="28">
        <f t="shared" si="31"/>
        <v>0.60538116591928248</v>
      </c>
      <c r="BT48" s="12">
        <f t="shared" si="32"/>
        <v>0.45367762296091219</v>
      </c>
      <c r="BU48" s="12">
        <f t="shared" si="33"/>
        <v>98.524069580646895</v>
      </c>
      <c r="BV48" s="12">
        <f t="shared" si="34"/>
        <v>86.405609022227324</v>
      </c>
      <c r="BW48" s="12"/>
    </row>
    <row r="49" spans="1:75" ht="15.75" customHeight="1" x14ac:dyDescent="0.2">
      <c r="A49" s="64" t="s">
        <v>185</v>
      </c>
      <c r="B49" s="12">
        <f t="shared" si="0"/>
        <v>75.149753494999459</v>
      </c>
      <c r="C49" s="12"/>
      <c r="D49" s="64" t="s">
        <v>185</v>
      </c>
      <c r="E49" s="128">
        <f>IF(ISERROR(HLOOKUP(D49,'Raw data'!$F$3:$BH$104,D$2,FALSE)),"",HLOOKUP(D49,'Raw data'!$F$3:$BH$104,D$2,FALSE))</f>
        <v>0.11600000000000001</v>
      </c>
      <c r="F49" s="12">
        <f t="shared" si="1"/>
        <v>0.11600000000000001</v>
      </c>
      <c r="G49" s="12">
        <f t="shared" si="2"/>
        <v>49.565217391304351</v>
      </c>
      <c r="H49" s="12">
        <f t="shared" si="3"/>
        <v>43.468695652173913</v>
      </c>
      <c r="I49" s="12"/>
      <c r="J49" s="64" t="s">
        <v>185</v>
      </c>
      <c r="K49" s="20">
        <f>IF(ISERROR(HLOOKUP(J49,'Raw data'!$F$3:$BH$104,J$2,FALSE)),"",HLOOKUP(J49,'Raw data'!$F$3:$BH$104,J$2,FALSE))</f>
        <v>12994</v>
      </c>
      <c r="L49" s="28">
        <v>0.1615</v>
      </c>
      <c r="M49" s="12">
        <f t="shared" si="4"/>
        <v>2098.5309999999999</v>
      </c>
      <c r="N49" s="28">
        <v>2.75</v>
      </c>
      <c r="O49" s="12">
        <f t="shared" si="5"/>
        <v>763.10218181818175</v>
      </c>
      <c r="P49" s="12">
        <f t="shared" si="6"/>
        <v>763.10218181818175</v>
      </c>
      <c r="Q49" s="12">
        <f t="shared" si="7"/>
        <v>92.937649580498771</v>
      </c>
      <c r="R49" s="12">
        <f t="shared" si="8"/>
        <v>81.506318682097429</v>
      </c>
      <c r="S49" s="12"/>
      <c r="T49" s="64" t="s">
        <v>185</v>
      </c>
      <c r="U49" s="20">
        <f>IF(ISERROR(HLOOKUP(T49,'Raw data'!$F$3:$BH$104,T$2,FALSE)),"",HLOOKUP(T49,'Raw data'!$F$3:$BH$104,T$2,FALSE))</f>
        <v>0.37</v>
      </c>
      <c r="V49" s="12">
        <f t="shared" si="9"/>
        <v>8.7000000000000022E-2</v>
      </c>
      <c r="W49" s="12">
        <f t="shared" si="10"/>
        <v>84.816753926701566</v>
      </c>
      <c r="X49" s="12">
        <f t="shared" si="11"/>
        <v>74.384293193717269</v>
      </c>
      <c r="Y49" s="12"/>
      <c r="Z49" s="64" t="s">
        <v>185</v>
      </c>
      <c r="AA49" s="20">
        <f>IF(ISERROR(HLOOKUP(Z49,'Raw data'!$F$3:$BH$104,Z$2,FALSE)),"",HLOOKUP(Z49,'Raw data'!$F$3:$BH$104,Z$2,FALSE))</f>
        <v>1.57</v>
      </c>
      <c r="AB49" s="28">
        <v>0.1615</v>
      </c>
      <c r="AC49" s="12">
        <f t="shared" si="39"/>
        <v>0.25355500000000003</v>
      </c>
      <c r="AD49" s="28">
        <v>2.746</v>
      </c>
      <c r="AE49" s="12">
        <f t="shared" si="40"/>
        <v>9.2336125273124556E-2</v>
      </c>
      <c r="AF49" s="12">
        <f t="shared" si="37"/>
        <v>8.1748405974878938E-2</v>
      </c>
      <c r="AG49" s="12">
        <f t="shared" si="38"/>
        <v>91.996894934886626</v>
      </c>
      <c r="AH49" s="12">
        <f t="shared" si="41"/>
        <v>80.681276857895568</v>
      </c>
      <c r="AI49" s="12"/>
      <c r="AJ49" s="64" t="s">
        <v>185</v>
      </c>
      <c r="AK49" s="20">
        <f>IF(ISERROR(HLOOKUP(AJ49,'Raw data'!$F$3:$BH$104,AJ$2,FALSE)),"",HLOOKUP(AJ49,'Raw data'!$F$3:$BH$104,AJ$2,FALSE))</f>
        <v>15.33</v>
      </c>
      <c r="AL49" s="28">
        <v>0.1615</v>
      </c>
      <c r="AM49" s="12">
        <f t="shared" si="17"/>
        <v>2.4757950000000002</v>
      </c>
      <c r="AN49" s="28">
        <v>2.75</v>
      </c>
      <c r="AO49" s="28">
        <f t="shared" si="18"/>
        <v>0.90028909090909093</v>
      </c>
      <c r="AP49" s="12">
        <f t="shared" si="19"/>
        <v>0.63157743446737313</v>
      </c>
      <c r="AQ49" s="12">
        <f t="shared" si="20"/>
        <v>98.142273209980686</v>
      </c>
      <c r="AR49" s="12">
        <f t="shared" si="21"/>
        <v>86.070773605153065</v>
      </c>
      <c r="AS49" s="12"/>
      <c r="AT49" s="64" t="s">
        <v>185</v>
      </c>
      <c r="AU49" s="20">
        <f>IF(ISERROR(HLOOKUP(AT49,'Raw data'!$F$3:$BH$104,AT$2,FALSE)),"",HLOOKUP(AT49,'Raw data'!$F$3:$BH$104,AT$2,FALSE))</f>
        <v>200.47</v>
      </c>
      <c r="AV49" s="28">
        <v>0.1615</v>
      </c>
      <c r="AW49" s="12">
        <f t="shared" si="35"/>
        <v>32.375905000000003</v>
      </c>
      <c r="AX49" s="28">
        <v>2.75</v>
      </c>
      <c r="AY49" s="28">
        <f t="shared" si="22"/>
        <v>11.773056363636364</v>
      </c>
      <c r="AZ49" s="12">
        <f t="shared" si="36"/>
        <v>11.772386720779222</v>
      </c>
      <c r="BA49" s="12">
        <f t="shared" si="23"/>
        <v>91.016539741470837</v>
      </c>
      <c r="BB49" s="12">
        <f t="shared" si="24"/>
        <v>79.821505353269927</v>
      </c>
      <c r="BC49" s="12"/>
      <c r="BD49" s="64" t="s">
        <v>185</v>
      </c>
      <c r="BE49" s="127">
        <f>IF(ISERROR(HLOOKUP(BD49,'Raw data'!$F$3:$BH$104,BD$2,FALSE)),"",HLOOKUP(BD49,'Raw data'!$F$3:$BH$104,BD$2,FALSE))</f>
        <v>57159.15</v>
      </c>
      <c r="BF49" s="28">
        <v>0.1615</v>
      </c>
      <c r="BG49" s="12">
        <f t="shared" si="25"/>
        <v>9231.202725000001</v>
      </c>
      <c r="BH49" s="28">
        <v>2.75</v>
      </c>
      <c r="BI49" s="28">
        <f t="shared" si="26"/>
        <v>3356.8009909090911</v>
      </c>
      <c r="BJ49" s="12">
        <f t="shared" si="27"/>
        <v>3353.9259909090911</v>
      </c>
      <c r="BK49" s="12">
        <f t="shared" si="28"/>
        <v>79.812835521771675</v>
      </c>
      <c r="BL49" s="12">
        <f t="shared" si="29"/>
        <v>69.995856752593753</v>
      </c>
      <c r="BM49" s="12"/>
      <c r="BN49" s="64" t="s">
        <v>185</v>
      </c>
      <c r="BO49" s="20">
        <f>IF(ISERROR(HLOOKUP(BN49,'Raw data'!$F$3:$BH$104,BN$2,FALSE)),"",HLOOKUP(BN49,'Raw data'!$F$3:$BH$104,BN$2,FALSE))</f>
        <v>17.09</v>
      </c>
      <c r="BP49" s="28">
        <v>0.1615</v>
      </c>
      <c r="BQ49" s="12">
        <f t="shared" si="30"/>
        <v>2.7600350000000002</v>
      </c>
      <c r="BR49" s="28">
        <v>2.75</v>
      </c>
      <c r="BS49" s="28">
        <f t="shared" si="31"/>
        <v>1.0036490909090909</v>
      </c>
      <c r="BT49" s="12">
        <f t="shared" si="32"/>
        <v>0.85194554795072064</v>
      </c>
      <c r="BU49" s="12">
        <f t="shared" si="33"/>
        <v>97.228401212194569</v>
      </c>
      <c r="BV49" s="12">
        <f t="shared" si="34"/>
        <v>85.269307863094639</v>
      </c>
      <c r="BW49" s="12"/>
    </row>
    <row r="50" spans="1:75" ht="15.75" customHeight="1" x14ac:dyDescent="0.2">
      <c r="A50" s="64" t="s">
        <v>186</v>
      </c>
      <c r="B50" s="12">
        <f t="shared" si="0"/>
        <v>73.193924899861543</v>
      </c>
      <c r="C50" s="12"/>
      <c r="D50" s="64" t="s">
        <v>186</v>
      </c>
      <c r="E50" s="55">
        <f>IF(ISERROR(HLOOKUP(D50,'Raw data'!$F$3:$BH$104,D$2,FALSE)),"",HLOOKUP(D50,'Raw data'!$F$3:$BH$104,D$2,FALSE))</f>
        <v>7.0000000000000007E-2</v>
      </c>
      <c r="F50" s="12">
        <f t="shared" si="1"/>
        <v>7.0000000000000007E-2</v>
      </c>
      <c r="G50" s="12">
        <f t="shared" si="2"/>
        <v>69.565217391304344</v>
      </c>
      <c r="H50" s="12">
        <f t="shared" si="3"/>
        <v>61.008695652173913</v>
      </c>
      <c r="I50" s="12"/>
      <c r="J50" s="64" t="s">
        <v>186</v>
      </c>
      <c r="K50" s="20">
        <f>IF(ISERROR(HLOOKUP(J50,'Raw data'!$F$3:$BH$104,J$2,FALSE)),"",HLOOKUP(J50,'Raw data'!$F$3:$BH$104,J$2,FALSE))</f>
        <v>5011.2700000000004</v>
      </c>
      <c r="L50" s="28">
        <v>0.79949999999999999</v>
      </c>
      <c r="M50" s="12">
        <f t="shared" si="4"/>
        <v>4006.5103650000001</v>
      </c>
      <c r="N50" s="28">
        <v>4</v>
      </c>
      <c r="O50" s="12">
        <f t="shared" si="5"/>
        <v>1001.62759125</v>
      </c>
      <c r="P50" s="12">
        <f t="shared" si="6"/>
        <v>1001.62759125</v>
      </c>
      <c r="Q50" s="12">
        <f t="shared" si="7"/>
        <v>90.730147013347334</v>
      </c>
      <c r="R50" s="12">
        <f t="shared" si="8"/>
        <v>79.570338930705617</v>
      </c>
      <c r="S50" s="12"/>
      <c r="T50" s="64" t="s">
        <v>186</v>
      </c>
      <c r="U50" s="20">
        <f>IF(ISERROR(HLOOKUP(T50,'Raw data'!$F$3:$BH$104,T$2,FALSE)),"",HLOOKUP(T50,'Raw data'!$F$3:$BH$104,T$2,FALSE))</f>
        <v>0.47799999999999998</v>
      </c>
      <c r="V50" s="12">
        <f t="shared" si="9"/>
        <v>0.19500000000000001</v>
      </c>
      <c r="W50" s="12">
        <f t="shared" si="10"/>
        <v>65.968586387434556</v>
      </c>
      <c r="X50" s="12">
        <f t="shared" si="11"/>
        <v>57.854450261780109</v>
      </c>
      <c r="Y50" s="12"/>
      <c r="Z50" s="64" t="s">
        <v>186</v>
      </c>
      <c r="AA50" s="20">
        <f>IF(ISERROR(HLOOKUP(Z50,'Raw data'!$F$3:$BH$104,Z$2,FALSE)),"",HLOOKUP(Z50,'Raw data'!$F$3:$BH$104,Z$2,FALSE))</f>
        <v>0.48</v>
      </c>
      <c r="AB50" s="28">
        <v>0.79949999999999999</v>
      </c>
      <c r="AC50" s="12">
        <f t="shared" si="39"/>
        <v>0.38375999999999999</v>
      </c>
      <c r="AD50" s="28">
        <v>3.9980000000000002</v>
      </c>
      <c r="AE50" s="12">
        <f t="shared" si="40"/>
        <v>9.5987993996998491E-2</v>
      </c>
      <c r="AF50" s="12">
        <f t="shared" si="37"/>
        <v>8.5400274698752873E-2</v>
      </c>
      <c r="AG50" s="12">
        <f t="shared" si="38"/>
        <v>91.639379840462084</v>
      </c>
      <c r="AH50" s="12">
        <f t="shared" si="41"/>
        <v>80.367736120085254</v>
      </c>
      <c r="AI50" s="12"/>
      <c r="AJ50" s="64" t="s">
        <v>186</v>
      </c>
      <c r="AK50" s="20">
        <f>IF(ISERROR(HLOOKUP(AJ50,'Raw data'!$F$3:$BH$104,AJ$2,FALSE)),"",HLOOKUP(AJ50,'Raw data'!$F$3:$BH$104,AJ$2,FALSE))</f>
        <v>3.09</v>
      </c>
      <c r="AL50" s="28">
        <v>0.79949999999999999</v>
      </c>
      <c r="AM50" s="12">
        <f t="shared" si="17"/>
        <v>2.4704549999999998</v>
      </c>
      <c r="AN50" s="28">
        <v>4</v>
      </c>
      <c r="AO50" s="28">
        <f t="shared" si="18"/>
        <v>0.61761374999999996</v>
      </c>
      <c r="AP50" s="12">
        <f t="shared" si="19"/>
        <v>0.34890209355828217</v>
      </c>
      <c r="AQ50" s="12">
        <f t="shared" si="20"/>
        <v>98.97373666169112</v>
      </c>
      <c r="AR50" s="12">
        <f t="shared" si="21"/>
        <v>86.799967052303117</v>
      </c>
      <c r="AS50" s="12"/>
      <c r="AT50" s="64" t="s">
        <v>186</v>
      </c>
      <c r="AU50" s="148">
        <f>IF(ISERROR(HLOOKUP(AT50,'Raw data'!$F$3:$BH$104,AT$2,FALSE)),"",HLOOKUP(AT50,'Raw data'!$F$3:$BH$104,AT$2,FALSE))</f>
        <v>120</v>
      </c>
      <c r="AV50" s="28">
        <v>0.79949999999999999</v>
      </c>
      <c r="AW50" s="12">
        <f t="shared" si="35"/>
        <v>95.94</v>
      </c>
      <c r="AX50" s="28">
        <v>4</v>
      </c>
      <c r="AY50" s="28">
        <f t="shared" si="22"/>
        <v>23.984999999999999</v>
      </c>
      <c r="AZ50" s="12">
        <f t="shared" si="36"/>
        <v>23.984330357142856</v>
      </c>
      <c r="BA50" s="12">
        <f t="shared" si="23"/>
        <v>81.697655394677184</v>
      </c>
      <c r="BB50" s="12">
        <f t="shared" si="24"/>
        <v>71.648843781131887</v>
      </c>
      <c r="BC50" s="12"/>
      <c r="BD50" s="64" t="s">
        <v>186</v>
      </c>
      <c r="BE50" s="127">
        <f>IF(ISERROR(HLOOKUP(BD50,'Raw data'!$F$3:$BH$104,BD$2,FALSE)),"",HLOOKUP(BD50,'Raw data'!$F$3:$BH$104,BD$2,FALSE))</f>
        <v>24357.68</v>
      </c>
      <c r="BF50" s="28">
        <v>0.79949999999999999</v>
      </c>
      <c r="BG50" s="12">
        <f t="shared" si="25"/>
        <v>19473.96516</v>
      </c>
      <c r="BH50" s="28">
        <v>4</v>
      </c>
      <c r="BI50" s="28">
        <f t="shared" si="26"/>
        <v>4868.4912899999999</v>
      </c>
      <c r="BJ50" s="12">
        <f t="shared" si="27"/>
        <v>4865.6162899999999</v>
      </c>
      <c r="BK50" s="12">
        <f t="shared" si="28"/>
        <v>70.714023922885232</v>
      </c>
      <c r="BL50" s="12">
        <f t="shared" si="29"/>
        <v>62.016198980370348</v>
      </c>
      <c r="BM50" s="12"/>
      <c r="BN50" s="64" t="s">
        <v>186</v>
      </c>
      <c r="BO50" s="20">
        <f>IF(ISERROR(HLOOKUP(BN50,'Raw data'!$F$3:$BH$104,BN$2,FALSE)),"",HLOOKUP(BN50,'Raw data'!$F$3:$BH$104,BN$2,FALSE))</f>
        <v>3.24</v>
      </c>
      <c r="BP50" s="28">
        <v>0.79949999999999999</v>
      </c>
      <c r="BQ50" s="12">
        <f t="shared" si="30"/>
        <v>2.5903800000000001</v>
      </c>
      <c r="BR50" s="28">
        <v>4</v>
      </c>
      <c r="BS50" s="28">
        <f t="shared" si="31"/>
        <v>0.64759500000000003</v>
      </c>
      <c r="BT50" s="12">
        <f t="shared" si="32"/>
        <v>0.49589145704162974</v>
      </c>
      <c r="BU50" s="12">
        <f t="shared" si="33"/>
        <v>98.386737081347889</v>
      </c>
      <c r="BV50" s="12">
        <f t="shared" si="34"/>
        <v>86.285168420342103</v>
      </c>
      <c r="BW50" s="12"/>
    </row>
    <row r="51" spans="1:75" ht="15.75" customHeight="1" x14ac:dyDescent="0.2">
      <c r="A51" s="102" t="s">
        <v>243</v>
      </c>
      <c r="B51" s="12">
        <f t="shared" si="0"/>
        <v>80.342828159562544</v>
      </c>
      <c r="C51" s="12"/>
      <c r="D51" s="102" t="s">
        <v>243</v>
      </c>
      <c r="E51" s="55">
        <f>IF(ISERROR(HLOOKUP(D51,'Raw data'!$F$3:$BH$104,D$2,FALSE)),"",HLOOKUP(D51,'Raw data'!$F$3:$BH$104,D$2,FALSE))</f>
        <v>0.1</v>
      </c>
      <c r="F51" s="12">
        <f t="shared" si="1"/>
        <v>0.1</v>
      </c>
      <c r="G51" s="12">
        <f t="shared" si="2"/>
        <v>56.521739130434781</v>
      </c>
      <c r="H51" s="12">
        <f t="shared" si="3"/>
        <v>49.5695652173913</v>
      </c>
      <c r="I51" s="12"/>
      <c r="J51" s="102" t="s">
        <v>243</v>
      </c>
      <c r="K51" s="20">
        <f>IF(ISERROR(HLOOKUP(J51,'Raw data'!$F$3:$BH$104,J$2,FALSE)),"",HLOOKUP(J51,'Raw data'!$F$3:$BH$104,J$2,FALSE))</f>
        <v>3150.02</v>
      </c>
      <c r="L51" s="28">
        <v>0.96499999999999997</v>
      </c>
      <c r="M51" s="12">
        <f t="shared" si="4"/>
        <v>3039.7692999999999</v>
      </c>
      <c r="N51" s="28">
        <v>16.28</v>
      </c>
      <c r="O51" s="12">
        <f t="shared" si="5"/>
        <v>186.71801597051595</v>
      </c>
      <c r="P51" s="12">
        <f t="shared" si="6"/>
        <v>186.71801597051595</v>
      </c>
      <c r="Q51" s="12">
        <f t="shared" si="7"/>
        <v>98.271963978302452</v>
      </c>
      <c r="R51" s="12">
        <f t="shared" si="8"/>
        <v>86.184512408971244</v>
      </c>
      <c r="S51" s="12"/>
      <c r="T51" s="102" t="s">
        <v>243</v>
      </c>
      <c r="U51" s="20">
        <f>IF(ISERROR(HLOOKUP(T51,'Raw data'!$F$3:$BH$104,T$2,FALSE)),"",HLOOKUP(T51,'Raw data'!$F$3:$BH$104,T$2,FALSE))</f>
        <v>0.33</v>
      </c>
      <c r="V51" s="12">
        <f t="shared" si="9"/>
        <v>4.7000000000000042E-2</v>
      </c>
      <c r="W51" s="12">
        <f t="shared" si="10"/>
        <v>91.79755671902268</v>
      </c>
      <c r="X51" s="12">
        <f t="shared" si="11"/>
        <v>80.506457242582897</v>
      </c>
      <c r="Y51" s="12"/>
      <c r="Z51" s="102" t="s">
        <v>243</v>
      </c>
      <c r="AA51" s="20">
        <f>IF(ISERROR(HLOOKUP(Z51,'Raw data'!$F$3:$BH$104,Z$2,FALSE)),"",HLOOKUP(Z51,'Raw data'!$F$3:$BH$104,Z$2,FALSE))</f>
        <v>0.7</v>
      </c>
      <c r="AB51" s="28">
        <v>0.96499999999999997</v>
      </c>
      <c r="AC51" s="12">
        <f t="shared" si="39"/>
        <v>0.67549999999999999</v>
      </c>
      <c r="AD51" s="28">
        <v>16.28</v>
      </c>
      <c r="AE51" s="12">
        <f t="shared" si="40"/>
        <v>4.149262899262899E-2</v>
      </c>
      <c r="AF51" s="12">
        <f t="shared" si="37"/>
        <v>3.0904909694383375E-2</v>
      </c>
      <c r="AG51" s="12">
        <f t="shared" si="38"/>
        <v>96.974433490629821</v>
      </c>
      <c r="AH51" s="12">
        <f t="shared" si="41"/>
        <v>85.046578171282349</v>
      </c>
      <c r="AI51" s="12"/>
      <c r="AJ51" s="102" t="s">
        <v>243</v>
      </c>
      <c r="AK51" s="20">
        <f>IF(ISERROR(HLOOKUP(AJ51,'Raw data'!$F$3:$BH$104,AJ$2,FALSE)),"",HLOOKUP(AJ51,'Raw data'!$F$3:$BH$104,AJ$2,FALSE))</f>
        <v>5.53</v>
      </c>
      <c r="AL51" s="28">
        <v>0.96499999999999997</v>
      </c>
      <c r="AM51" s="12">
        <f t="shared" si="17"/>
        <v>5.3364500000000001</v>
      </c>
      <c r="AN51" s="28">
        <v>16.28</v>
      </c>
      <c r="AO51" s="28">
        <f t="shared" si="18"/>
        <v>0.32779176904176904</v>
      </c>
      <c r="AP51" s="12">
        <f t="shared" si="19"/>
        <v>5.9080112600051249E-2</v>
      </c>
      <c r="AQ51" s="12">
        <f t="shared" si="20"/>
        <v>99.826221296162942</v>
      </c>
      <c r="AR51" s="12">
        <f t="shared" si="21"/>
        <v>87.547596076734905</v>
      </c>
      <c r="AS51" s="12"/>
      <c r="AT51" s="102" t="s">
        <v>243</v>
      </c>
      <c r="AU51" s="20">
        <f>IF(ISERROR(HLOOKUP(AT51,'Raw data'!$F$3:$BH$104,AT$2,FALSE)),"",HLOOKUP(AT51,'Raw data'!$F$3:$BH$104,AT$2,FALSE))</f>
        <v>136.44</v>
      </c>
      <c r="AV51" s="28">
        <v>0.96499999999999997</v>
      </c>
      <c r="AW51" s="12">
        <f t="shared" si="35"/>
        <v>131.66460000000001</v>
      </c>
      <c r="AX51" s="28">
        <v>16.28</v>
      </c>
      <c r="AY51" s="28">
        <f t="shared" si="22"/>
        <v>8.0875061425061432</v>
      </c>
      <c r="AZ51" s="12">
        <f t="shared" si="36"/>
        <v>8.0868364996490012</v>
      </c>
      <c r="BA51" s="12">
        <f t="shared" si="23"/>
        <v>93.828968072923502</v>
      </c>
      <c r="BB51" s="12">
        <f t="shared" si="24"/>
        <v>82.288004999953912</v>
      </c>
      <c r="BC51" s="12"/>
      <c r="BD51" s="102" t="s">
        <v>243</v>
      </c>
      <c r="BE51" s="127">
        <f>IF(ISERROR(HLOOKUP(BD51,'Raw data'!$F$3:$BH$104,BD$2,FALSE)),"",HLOOKUP(BD51,'Raw data'!$F$3:$BH$104,BD$2,FALSE))</f>
        <v>11350</v>
      </c>
      <c r="BF51" s="28">
        <v>0.96499999999999997</v>
      </c>
      <c r="BG51" s="12">
        <f t="shared" si="25"/>
        <v>10952.75</v>
      </c>
      <c r="BH51" s="28">
        <v>16.28</v>
      </c>
      <c r="BI51" s="28">
        <f t="shared" si="26"/>
        <v>672.77334152334151</v>
      </c>
      <c r="BJ51" s="12">
        <f t="shared" si="27"/>
        <v>669.89834152334151</v>
      </c>
      <c r="BK51" s="12">
        <f t="shared" si="28"/>
        <v>95.967905063892445</v>
      </c>
      <c r="BL51" s="12">
        <f t="shared" si="29"/>
        <v>84.163852741033679</v>
      </c>
      <c r="BM51" s="12"/>
      <c r="BN51" s="102" t="s">
        <v>243</v>
      </c>
      <c r="BO51" s="20">
        <f>IF(ISERROR(HLOOKUP(BN51,'Raw data'!$F$3:$BH$104,BN$2,FALSE)),"",HLOOKUP(BN51,'Raw data'!$F$3:$BH$104,BN$2,FALSE))</f>
        <v>4.12</v>
      </c>
      <c r="BP51" s="28">
        <v>0.96499999999999997</v>
      </c>
      <c r="BQ51" s="12">
        <f t="shared" si="30"/>
        <v>3.9758</v>
      </c>
      <c r="BR51" s="28">
        <v>16.28</v>
      </c>
      <c r="BS51" s="28">
        <f t="shared" si="31"/>
        <v>0.24421375921375921</v>
      </c>
      <c r="BT51" s="12">
        <f t="shared" si="32"/>
        <v>9.2510216255388938E-2</v>
      </c>
      <c r="BU51" s="12">
        <f t="shared" si="33"/>
        <v>99.699040386031939</v>
      </c>
      <c r="BV51" s="12">
        <f t="shared" si="34"/>
        <v>87.436058418550004</v>
      </c>
      <c r="BW51" s="12"/>
    </row>
    <row r="52" spans="1:75" ht="15.75" customHeight="1" x14ac:dyDescent="0.2">
      <c r="A52" s="65" t="s">
        <v>188</v>
      </c>
      <c r="B52" s="12">
        <f t="shared" si="0"/>
        <v>80.606037237441669</v>
      </c>
      <c r="C52" s="12"/>
      <c r="D52" s="65" t="s">
        <v>188</v>
      </c>
      <c r="E52" s="127">
        <f>IF(ISERROR(HLOOKUP(D52,'Raw data'!$F$3:$BH$104,D$2,FALSE)),"",HLOOKUP(D52,'Raw data'!$F$3:$BH$104,D$2,FALSE))</f>
        <v>0.04</v>
      </c>
      <c r="F52" s="12">
        <f t="shared" si="1"/>
        <v>0.04</v>
      </c>
      <c r="G52" s="12">
        <f t="shared" si="2"/>
        <v>82.608695652173907</v>
      </c>
      <c r="H52" s="12">
        <f t="shared" si="3"/>
        <v>72.44782608695651</v>
      </c>
      <c r="I52" s="12"/>
      <c r="J52" s="65" t="s">
        <v>188</v>
      </c>
      <c r="K52" s="20">
        <f>IF(ISERROR(HLOOKUP(J52,'Raw data'!$F$3:$BH$104,J$2,FALSE)),"",HLOOKUP(J52,'Raw data'!$F$3:$BH$104,J$2,FALSE))</f>
        <v>601.71</v>
      </c>
      <c r="L52" s="28">
        <v>1E-4</v>
      </c>
      <c r="M52" s="12">
        <f t="shared" si="4"/>
        <v>6.0171000000000009E-2</v>
      </c>
      <c r="N52" s="28">
        <v>2.2400000000000002</v>
      </c>
      <c r="O52" s="12">
        <f t="shared" si="5"/>
        <v>2.6862053571428571E-2</v>
      </c>
      <c r="P52" s="12">
        <f t="shared" si="6"/>
        <v>2.6862053571428571E-2</v>
      </c>
      <c r="Q52" s="12">
        <f t="shared" si="7"/>
        <v>99.999751397335999</v>
      </c>
      <c r="R52" s="12">
        <f t="shared" si="8"/>
        <v>87.699781975463665</v>
      </c>
      <c r="S52" s="12"/>
      <c r="T52" s="65" t="s">
        <v>188</v>
      </c>
      <c r="U52" s="20">
        <f>IF(ISERROR(HLOOKUP(T52,'Raw data'!$F$3:$BH$104,T$2,FALSE)),"",HLOOKUP(T52,'Raw data'!$F$3:$BH$104,T$2,FALSE))</f>
        <v>0.38300000000000001</v>
      </c>
      <c r="V52" s="12">
        <f t="shared" si="9"/>
        <v>0.10000000000000003</v>
      </c>
      <c r="W52" s="12">
        <f t="shared" si="10"/>
        <v>82.547993019197207</v>
      </c>
      <c r="X52" s="12">
        <f t="shared" si="11"/>
        <v>72.394589877835955</v>
      </c>
      <c r="Y52" s="12"/>
      <c r="Z52" s="65" t="s">
        <v>188</v>
      </c>
      <c r="AA52" s="20">
        <f>IF(ISERROR(HLOOKUP(Z52,'Raw data'!$F$3:$BH$104,Z$2,FALSE)),"",HLOOKUP(Z52,'Raw data'!$F$3:$BH$104,Z$2,FALSE))</f>
        <v>2480.5500000000002</v>
      </c>
      <c r="AB52" s="28">
        <v>1E-4</v>
      </c>
      <c r="AC52" s="12">
        <f t="shared" si="39"/>
        <v>0.24805500000000003</v>
      </c>
      <c r="AD52" s="28">
        <v>2.2429999999999999</v>
      </c>
      <c r="AE52" s="12">
        <f t="shared" si="40"/>
        <v>0.11059072670530541</v>
      </c>
      <c r="AF52" s="12">
        <f t="shared" si="37"/>
        <v>0.10000300740705979</v>
      </c>
      <c r="AG52" s="12">
        <f t="shared" si="38"/>
        <v>90.20978371918406</v>
      </c>
      <c r="AH52" s="12">
        <f t="shared" si="41"/>
        <v>79.113980321724426</v>
      </c>
      <c r="AI52" s="12"/>
      <c r="AJ52" s="65" t="s">
        <v>188</v>
      </c>
      <c r="AK52" s="20">
        <f>IF(ISERROR(HLOOKUP(AJ52,'Raw data'!$F$3:$BH$104,AJ$2,FALSE)),"",HLOOKUP(AJ52,'Raw data'!$F$3:$BH$104,AJ$2,FALSE))</f>
        <v>44247.199999999997</v>
      </c>
      <c r="AL52" s="243">
        <v>1E-4</v>
      </c>
      <c r="AM52" s="12">
        <f t="shared" si="17"/>
        <v>4.4247199999999998</v>
      </c>
      <c r="AN52" s="28">
        <v>2.2400000000000002</v>
      </c>
      <c r="AO52" s="28">
        <f t="shared" si="18"/>
        <v>1.9753214285714282</v>
      </c>
      <c r="AP52" s="12">
        <f t="shared" si="19"/>
        <v>1.7066097721297104</v>
      </c>
      <c r="AQ52" s="12">
        <f t="shared" si="20"/>
        <v>94.980164710178698</v>
      </c>
      <c r="AR52" s="12">
        <f t="shared" si="21"/>
        <v>83.297604450826725</v>
      </c>
      <c r="AS52" s="12"/>
      <c r="AT52" s="65" t="s">
        <v>188</v>
      </c>
      <c r="AU52" s="20">
        <f>IF(ISERROR(HLOOKUP(AT52,'Raw data'!$F$3:$BH$104,AT$2,FALSE)),"",HLOOKUP(AT52,'Raw data'!$F$3:$BH$104,AT$2,FALSE))</f>
        <v>15</v>
      </c>
      <c r="AV52" s="243">
        <v>1E-4</v>
      </c>
      <c r="AW52" s="12">
        <f t="shared" si="35"/>
        <v>1.5E-3</v>
      </c>
      <c r="AX52" s="28">
        <v>2.2400000000000002</v>
      </c>
      <c r="AY52" s="28">
        <f t="shared" si="22"/>
        <v>6.6964285714285704E-4</v>
      </c>
      <c r="AZ52" s="12">
        <f t="shared" si="36"/>
        <v>0</v>
      </c>
      <c r="BA52" s="12">
        <f t="shared" si="23"/>
        <v>100</v>
      </c>
      <c r="BB52" s="12">
        <f t="shared" si="24"/>
        <v>87.7</v>
      </c>
      <c r="BC52" s="12"/>
      <c r="BD52" s="65" t="s">
        <v>188</v>
      </c>
      <c r="BE52" s="20">
        <f>IF(ISERROR(HLOOKUP(BD52,'Raw data'!$F$3:$BH$104,BD$2,FALSE)),"",HLOOKUP(BD52,'Raw data'!$F$3:$BH$104,BD$2,FALSE))</f>
        <v>2615.0500000000002</v>
      </c>
      <c r="BF52" s="243">
        <v>1</v>
      </c>
      <c r="BG52" s="12">
        <f t="shared" si="25"/>
        <v>2615.0500000000002</v>
      </c>
      <c r="BH52" s="28">
        <v>2.2400000000000002</v>
      </c>
      <c r="BI52" s="28">
        <f t="shared" si="26"/>
        <v>1167.4330357142858</v>
      </c>
      <c r="BJ52" s="12">
        <f t="shared" si="27"/>
        <v>1164.5580357142858</v>
      </c>
      <c r="BK52" s="12">
        <f t="shared" si="28"/>
        <v>92.990565482026469</v>
      </c>
      <c r="BL52" s="12">
        <f t="shared" si="29"/>
        <v>81.552725927737214</v>
      </c>
      <c r="BM52" s="12"/>
      <c r="BN52" s="65" t="s">
        <v>188</v>
      </c>
      <c r="BO52" s="20">
        <f>IF(ISERROR(HLOOKUP(BN52,'Raw data'!$F$3:$BH$104,BN$2,FALSE)),"",HLOOKUP(BN52,'Raw data'!$F$3:$BH$104,BN$2,FALSE))</f>
        <v>58812.800000000003</v>
      </c>
      <c r="BP52" s="28">
        <v>1E-4</v>
      </c>
      <c r="BQ52" s="12">
        <f t="shared" si="30"/>
        <v>5.8812800000000003</v>
      </c>
      <c r="BR52" s="28">
        <v>2.2400000000000002</v>
      </c>
      <c r="BS52" s="28">
        <f t="shared" si="31"/>
        <v>2.6255714285714284</v>
      </c>
      <c r="BT52" s="12">
        <f t="shared" si="32"/>
        <v>2.4738678856130583</v>
      </c>
      <c r="BU52" s="12">
        <f t="shared" si="33"/>
        <v>91.951869166463979</v>
      </c>
      <c r="BV52" s="12">
        <f t="shared" si="34"/>
        <v>80.641789258988908</v>
      </c>
      <c r="BW52" s="12"/>
    </row>
    <row r="53" spans="1:75" ht="15.75" customHeight="1" x14ac:dyDescent="0.2">
      <c r="A53" s="65" t="s">
        <v>189</v>
      </c>
      <c r="B53" s="12">
        <f t="shared" si="0"/>
        <v>77.771180643054095</v>
      </c>
      <c r="C53" s="12"/>
      <c r="D53" s="65" t="s">
        <v>189</v>
      </c>
      <c r="E53" s="55">
        <f>IF(ISERROR(HLOOKUP(D53,'Raw data'!$F$3:$BH$104,D$2,FALSE)),"",HLOOKUP(D53,'Raw data'!$F$3:$BH$104,D$2,FALSE))</f>
        <v>0.13</v>
      </c>
      <c r="F53" s="12">
        <f t="shared" si="1"/>
        <v>0.13</v>
      </c>
      <c r="G53" s="12">
        <f t="shared" si="2"/>
        <v>43.478260869565219</v>
      </c>
      <c r="H53" s="12">
        <f t="shared" si="3"/>
        <v>38.130434782608695</v>
      </c>
      <c r="I53" s="12"/>
      <c r="J53" s="65" t="s">
        <v>189</v>
      </c>
      <c r="K53" s="131">
        <f>IF(ISERROR(HLOOKUP(J53,'Raw data'!$F$3:$BH$104,J$2,FALSE)),"",HLOOKUP(J53,'Raw data'!$F$3:$BH$104,J$2,FALSE))</f>
        <v>7613.78</v>
      </c>
      <c r="L53" s="28">
        <v>0.27729999999999999</v>
      </c>
      <c r="M53" s="12">
        <f t="shared" si="4"/>
        <v>2111.3011939999997</v>
      </c>
      <c r="N53" s="28">
        <v>6.41</v>
      </c>
      <c r="O53" s="12">
        <f t="shared" si="5"/>
        <v>329.37616131045235</v>
      </c>
      <c r="P53" s="12">
        <f t="shared" si="6"/>
        <v>329.37616131045235</v>
      </c>
      <c r="Q53" s="12">
        <f t="shared" si="7"/>
        <v>96.951692805461249</v>
      </c>
      <c r="R53" s="12">
        <f t="shared" si="8"/>
        <v>85.02663459038952</v>
      </c>
      <c r="S53" s="12"/>
      <c r="T53" s="65" t="s">
        <v>189</v>
      </c>
      <c r="U53" s="20">
        <f>IF(ISERROR(HLOOKUP(T53,'Raw data'!$F$3:$BH$104,T$2,FALSE)),"",HLOOKUP(T53,'Raw data'!$F$3:$BH$104,T$2,FALSE))</f>
        <v>0.37</v>
      </c>
      <c r="V53" s="12">
        <f t="shared" si="9"/>
        <v>8.7000000000000022E-2</v>
      </c>
      <c r="W53" s="12">
        <f t="shared" si="10"/>
        <v>84.816753926701566</v>
      </c>
      <c r="X53" s="12">
        <f t="shared" si="11"/>
        <v>74.384293193717269</v>
      </c>
      <c r="Y53" s="12"/>
      <c r="Z53" s="65" t="s">
        <v>189</v>
      </c>
      <c r="AA53" s="20">
        <f>IF(ISERROR(HLOOKUP(Z53,'Raw data'!$F$3:$BH$104,Z$2,FALSE)),"",HLOOKUP(Z53,'Raw data'!$F$3:$BH$104,Z$2,FALSE))</f>
        <v>0.6</v>
      </c>
      <c r="AB53" s="28">
        <v>0.27729999999999999</v>
      </c>
      <c r="AC53" s="12">
        <f t="shared" si="39"/>
        <v>0.16638</v>
      </c>
      <c r="AD53" s="28">
        <v>6.4109999999999996</v>
      </c>
      <c r="AE53" s="12">
        <f t="shared" si="40"/>
        <v>2.5952269536733741E-2</v>
      </c>
      <c r="AF53" s="12">
        <f t="shared" si="37"/>
        <v>1.5364550238488126E-2</v>
      </c>
      <c r="AG53" s="12">
        <f t="shared" si="38"/>
        <v>98.495822537816579</v>
      </c>
      <c r="AH53" s="12">
        <f t="shared" si="41"/>
        <v>86.380836365665147</v>
      </c>
      <c r="AI53" s="12"/>
      <c r="AJ53" s="65" t="s">
        <v>189</v>
      </c>
      <c r="AK53" s="20">
        <f>IF(ISERROR(HLOOKUP(AJ53,'Raw data'!$F$3:$BH$104,AJ$2,FALSE)),"",HLOOKUP(AJ53,'Raw data'!$F$3:$BH$104,AJ$2,FALSE))</f>
        <v>12.91</v>
      </c>
      <c r="AL53" s="28">
        <v>0.27729999999999999</v>
      </c>
      <c r="AM53" s="12">
        <f t="shared" si="17"/>
        <v>3.5799430000000001</v>
      </c>
      <c r="AN53" s="28">
        <v>6.41</v>
      </c>
      <c r="AO53" s="28">
        <f t="shared" si="18"/>
        <v>0.55849344773790954</v>
      </c>
      <c r="AP53" s="12">
        <f t="shared" si="19"/>
        <v>0.28978179129619175</v>
      </c>
      <c r="AQ53" s="12">
        <f t="shared" si="20"/>
        <v>99.147633579713442</v>
      </c>
      <c r="AR53" s="12">
        <f t="shared" si="21"/>
        <v>86.952474649408686</v>
      </c>
      <c r="AS53" s="12"/>
      <c r="AT53" s="65" t="s">
        <v>189</v>
      </c>
      <c r="AU53" s="20">
        <f>IF(ISERROR(HLOOKUP(AT53,'Raw data'!$F$3:$BH$104,AT$2,FALSE)),"",HLOOKUP(AT53,'Raw data'!$F$3:$BH$104,AT$2,FALSE))</f>
        <v>128</v>
      </c>
      <c r="AV53" s="28">
        <v>0.27729999999999999</v>
      </c>
      <c r="AW53" s="12">
        <f t="shared" si="35"/>
        <v>35.494399999999999</v>
      </c>
      <c r="AX53" s="28">
        <v>6.41</v>
      </c>
      <c r="AY53" s="28">
        <f t="shared" si="22"/>
        <v>5.5373478939157561</v>
      </c>
      <c r="AZ53" s="12">
        <f t="shared" si="36"/>
        <v>5.5366782510586132</v>
      </c>
      <c r="BA53" s="12">
        <f t="shared" si="23"/>
        <v>95.774983424146669</v>
      </c>
      <c r="BB53" s="12">
        <f t="shared" si="24"/>
        <v>83.994660462976626</v>
      </c>
      <c r="BC53" s="12"/>
      <c r="BD53" s="65" t="s">
        <v>189</v>
      </c>
      <c r="BE53" s="127">
        <f>IF(ISERROR(HLOOKUP(BD53,'Raw data'!$F$3:$BH$104,BD$2,FALSE)),"",HLOOKUP(BD53,'Raw data'!$F$3:$BH$104,BD$2,FALSE))</f>
        <v>27854.55</v>
      </c>
      <c r="BF53" s="28">
        <v>0.27729999999999999</v>
      </c>
      <c r="BG53" s="12">
        <f t="shared" si="25"/>
        <v>7724.0667149999999</v>
      </c>
      <c r="BH53" s="28">
        <v>6.41</v>
      </c>
      <c r="BI53" s="28">
        <f t="shared" si="26"/>
        <v>1205.0026076443057</v>
      </c>
      <c r="BJ53" s="12">
        <f t="shared" si="27"/>
        <v>1202.1276076443057</v>
      </c>
      <c r="BK53" s="12">
        <f t="shared" si="28"/>
        <v>92.764435528657287</v>
      </c>
      <c r="BL53" s="12">
        <f t="shared" si="29"/>
        <v>81.354409958632445</v>
      </c>
      <c r="BM53" s="12"/>
      <c r="BN53" s="65" t="s">
        <v>189</v>
      </c>
      <c r="BO53" s="20">
        <f>IF(ISERROR(HLOOKUP(BN53,'Raw data'!$F$3:$BH$104,BN$2,FALSE)),"",HLOOKUP(BN53,'Raw data'!$F$3:$BH$104,BN$2,FALSE))</f>
        <v>17.72</v>
      </c>
      <c r="BP53" s="28">
        <v>0.27729999999999999</v>
      </c>
      <c r="BQ53" s="12">
        <f t="shared" si="30"/>
        <v>4.9137559999999993</v>
      </c>
      <c r="BR53" s="28">
        <v>6.41</v>
      </c>
      <c r="BS53" s="28">
        <f t="shared" si="31"/>
        <v>0.76657659906396247</v>
      </c>
      <c r="BT53" s="12">
        <f t="shared" si="32"/>
        <v>0.61487305610559218</v>
      </c>
      <c r="BU53" s="12">
        <f t="shared" si="33"/>
        <v>97.999659225808813</v>
      </c>
      <c r="BV53" s="12">
        <f t="shared" si="34"/>
        <v>85.945701141034334</v>
      </c>
      <c r="BW53" s="12"/>
    </row>
    <row r="54" spans="1:75" ht="15.75" customHeight="1" x14ac:dyDescent="0.2">
      <c r="A54" s="64" t="s">
        <v>190</v>
      </c>
      <c r="B54" s="12">
        <f t="shared" si="0"/>
        <v>79.184628710377311</v>
      </c>
      <c r="C54" s="12"/>
      <c r="D54" s="64" t="s">
        <v>190</v>
      </c>
      <c r="E54" s="55">
        <f>IF(ISERROR(HLOOKUP(D54,'Raw data'!$F$3:$BH$104,D$2,FALSE)),"",HLOOKUP(D54,'Raw data'!$F$3:$BH$104,D$2,FALSE))</f>
        <v>0.08</v>
      </c>
      <c r="F54" s="12">
        <f t="shared" si="1"/>
        <v>0.08</v>
      </c>
      <c r="G54" s="12">
        <f t="shared" si="2"/>
        <v>65.217391304347828</v>
      </c>
      <c r="H54" s="12">
        <f t="shared" si="3"/>
        <v>57.195652173913047</v>
      </c>
      <c r="I54" s="12"/>
      <c r="J54" s="64" t="s">
        <v>190</v>
      </c>
      <c r="K54" s="20">
        <f>IF(ISERROR(HLOOKUP(J54,'Raw data'!$F$3:$BH$104,J$2,FALSE)),"",HLOOKUP(J54,'Raw data'!$F$3:$BH$104,J$2,FALSE))</f>
        <v>329563</v>
      </c>
      <c r="L54" s="28">
        <v>1.0200000000000001E-2</v>
      </c>
      <c r="M54" s="12">
        <f t="shared" si="4"/>
        <v>3361.5426000000002</v>
      </c>
      <c r="N54" s="28">
        <v>9.1</v>
      </c>
      <c r="O54" s="12">
        <f t="shared" si="5"/>
        <v>369.40028571428576</v>
      </c>
      <c r="P54" s="12">
        <f t="shared" si="6"/>
        <v>369.40028571428576</v>
      </c>
      <c r="Q54" s="12">
        <f t="shared" si="7"/>
        <v>96.581277940311608</v>
      </c>
      <c r="R54" s="12">
        <f t="shared" si="8"/>
        <v>84.701780753653281</v>
      </c>
      <c r="S54" s="12"/>
      <c r="T54" s="64" t="s">
        <v>190</v>
      </c>
      <c r="U54" s="20">
        <f>IF(ISERROR(HLOOKUP(T54,'Raw data'!$F$3:$BH$104,T$2,FALSE)),"",HLOOKUP(T54,'Raw data'!$F$3:$BH$104,T$2,FALSE))</f>
        <v>0.42</v>
      </c>
      <c r="V54" s="12">
        <f t="shared" si="9"/>
        <v>0.13700000000000001</v>
      </c>
      <c r="W54" s="12">
        <f t="shared" si="10"/>
        <v>76.090750436300169</v>
      </c>
      <c r="X54" s="12">
        <f t="shared" si="11"/>
        <v>66.731588132635252</v>
      </c>
      <c r="Y54" s="12"/>
      <c r="Z54" s="64" t="s">
        <v>190</v>
      </c>
      <c r="AA54" s="20">
        <f>IF(ISERROR(HLOOKUP(Z54,'Raw data'!$F$3:$BH$104,Z$2,FALSE)),"",HLOOKUP(Z54,'Raw data'!$F$3:$BH$104,Z$2,FALSE))</f>
        <v>40.450000000000003</v>
      </c>
      <c r="AB54" s="28">
        <v>1.0200000000000001E-2</v>
      </c>
      <c r="AC54" s="12">
        <f t="shared" si="39"/>
        <v>0.41259000000000007</v>
      </c>
      <c r="AD54" s="28">
        <v>9.1</v>
      </c>
      <c r="AE54" s="12">
        <f t="shared" si="40"/>
        <v>4.5339560439560452E-2</v>
      </c>
      <c r="AF54" s="12">
        <f t="shared" si="37"/>
        <v>3.475184114131484E-2</v>
      </c>
      <c r="AG54" s="12">
        <f t="shared" si="38"/>
        <v>96.597821908043827</v>
      </c>
      <c r="AH54" s="12">
        <f t="shared" si="41"/>
        <v>84.716289813354436</v>
      </c>
      <c r="AI54" s="12"/>
      <c r="AJ54" s="64" t="s">
        <v>190</v>
      </c>
      <c r="AK54" s="20">
        <f>IF(ISERROR(HLOOKUP(AJ54,'Raw data'!$F$3:$BH$104,AJ$2,FALSE)),"",HLOOKUP(AJ54,'Raw data'!$F$3:$BH$104,AJ$2,FALSE))</f>
        <v>279</v>
      </c>
      <c r="AL54" s="28">
        <v>1.0200000000000001E-2</v>
      </c>
      <c r="AM54" s="12">
        <f t="shared" si="17"/>
        <v>2.8458000000000001</v>
      </c>
      <c r="AN54" s="28">
        <v>9.1</v>
      </c>
      <c r="AO54" s="28">
        <f t="shared" si="18"/>
        <v>0.31272527472527473</v>
      </c>
      <c r="AP54" s="12">
        <f t="shared" si="19"/>
        <v>4.4013618283556932E-2</v>
      </c>
      <c r="AQ54" s="12">
        <f t="shared" si="20"/>
        <v>99.870538000015785</v>
      </c>
      <c r="AR54" s="12">
        <f t="shared" si="21"/>
        <v>87.586461826013846</v>
      </c>
      <c r="AS54" s="12"/>
      <c r="AT54" s="64" t="s">
        <v>190</v>
      </c>
      <c r="AU54" s="20">
        <f>IF(ISERROR(HLOOKUP(AT54,'Raw data'!$F$3:$BH$104,AT$2,FALSE)),"",HLOOKUP(AT54,'Raw data'!$F$3:$BH$104,AT$2,FALSE))</f>
        <v>7479</v>
      </c>
      <c r="AV54" s="28">
        <v>1.0200000000000001E-2</v>
      </c>
      <c r="AW54" s="12">
        <f t="shared" si="35"/>
        <v>76.285800000000009</v>
      </c>
      <c r="AX54" s="28">
        <v>9.1</v>
      </c>
      <c r="AY54" s="28">
        <f t="shared" si="22"/>
        <v>8.3830549450549459</v>
      </c>
      <c r="AZ54" s="12">
        <f t="shared" si="36"/>
        <v>8.3823853021978039</v>
      </c>
      <c r="BA54" s="12">
        <f t="shared" si="23"/>
        <v>93.603435987958392</v>
      </c>
      <c r="BB54" s="12">
        <f t="shared" si="24"/>
        <v>82.09021336143951</v>
      </c>
      <c r="BC54" s="12"/>
      <c r="BD54" s="64" t="s">
        <v>190</v>
      </c>
      <c r="BE54" s="127">
        <f>IF(ISERROR(HLOOKUP(BD54,'Raw data'!$F$3:$BH$104,BD$2,FALSE)),"",HLOOKUP(BD54,'Raw data'!$F$3:$BH$104,BD$2,FALSE))</f>
        <v>724049.87</v>
      </c>
      <c r="BF54" s="28">
        <v>1.0200000000000001E-2</v>
      </c>
      <c r="BG54" s="12">
        <f t="shared" si="25"/>
        <v>7385.3086740000008</v>
      </c>
      <c r="BH54" s="28">
        <v>9.1</v>
      </c>
      <c r="BI54" s="28">
        <f t="shared" si="26"/>
        <v>811.57238175824193</v>
      </c>
      <c r="BJ54" s="12">
        <f t="shared" si="27"/>
        <v>808.69738175824193</v>
      </c>
      <c r="BK54" s="12">
        <f t="shared" si="28"/>
        <v>95.132478443794994</v>
      </c>
      <c r="BL54" s="12">
        <f t="shared" si="29"/>
        <v>83.431183595208211</v>
      </c>
      <c r="BM54" s="12"/>
      <c r="BN54" s="64" t="s">
        <v>190</v>
      </c>
      <c r="BO54" s="20">
        <f>IF(ISERROR(HLOOKUP(BN54,'Raw data'!$F$3:$BH$104,BN$2,FALSE)),"",HLOOKUP(BN54,'Raw data'!$F$3:$BH$104,BN$2,FALSE))</f>
        <v>346.77</v>
      </c>
      <c r="BP54" s="28">
        <v>1.0200000000000001E-2</v>
      </c>
      <c r="BQ54" s="12">
        <f t="shared" si="30"/>
        <v>3.5370539999999999</v>
      </c>
      <c r="BR54" s="28">
        <v>9.1</v>
      </c>
      <c r="BS54" s="28">
        <f t="shared" si="31"/>
        <v>0.38868725274725274</v>
      </c>
      <c r="BT54" s="12">
        <f t="shared" si="32"/>
        <v>0.23698370978888247</v>
      </c>
      <c r="BU54" s="12">
        <f t="shared" si="33"/>
        <v>99.229030817332827</v>
      </c>
      <c r="BV54" s="12">
        <f t="shared" si="34"/>
        <v>87.02386002680089</v>
      </c>
      <c r="BW54" s="12"/>
    </row>
    <row r="55" spans="1:75" ht="15.75" customHeight="1" x14ac:dyDescent="0.2">
      <c r="A55" s="84" t="s">
        <v>191</v>
      </c>
      <c r="B55" s="12">
        <f t="shared" si="0"/>
        <v>76.774967734701903</v>
      </c>
      <c r="C55" s="12"/>
      <c r="D55" s="84" t="s">
        <v>191</v>
      </c>
      <c r="E55" s="55">
        <f>IF(ISERROR(HLOOKUP(D55,'Raw data'!$F$3:$BH$104,D$2,FALSE)),"",HLOOKUP(D55,'Raw data'!$F$3:$BH$104,D$2,FALSE))</f>
        <v>0.13</v>
      </c>
      <c r="F55" s="12">
        <f t="shared" si="1"/>
        <v>0.13</v>
      </c>
      <c r="G55" s="12">
        <f t="shared" si="2"/>
        <v>43.478260869565219</v>
      </c>
      <c r="H55" s="12">
        <f t="shared" si="3"/>
        <v>38.130434782608695</v>
      </c>
      <c r="I55" s="12"/>
      <c r="J55" s="84" t="s">
        <v>191</v>
      </c>
      <c r="K55" s="20">
        <f>IF(ISERROR(HLOOKUP(J55,'Raw data'!$F$3:$BH$104,J$2,FALSE)),"",HLOOKUP(J55,'Raw data'!$F$3:$BH$104,J$2,FALSE))</f>
        <v>2339.1</v>
      </c>
      <c r="L55" s="28">
        <v>0.97109999999999996</v>
      </c>
      <c r="M55" s="12">
        <f t="shared" si="4"/>
        <v>2271.5000099999997</v>
      </c>
      <c r="N55" s="28">
        <v>9.9499999999999993</v>
      </c>
      <c r="O55" s="12">
        <f t="shared" si="5"/>
        <v>228.29145829145727</v>
      </c>
      <c r="P55" s="12">
        <f t="shared" si="6"/>
        <v>228.29145829145727</v>
      </c>
      <c r="Q55" s="12">
        <f t="shared" si="7"/>
        <v>97.887210501230925</v>
      </c>
      <c r="R55" s="12">
        <f t="shared" si="8"/>
        <v>85.847083609579528</v>
      </c>
      <c r="S55" s="12"/>
      <c r="T55" s="84" t="s">
        <v>191</v>
      </c>
      <c r="U55" s="20">
        <f>IF(ISERROR(HLOOKUP(T55,'Raw data'!$F$3:$BH$104,T$2,FALSE)),"",HLOOKUP(T55,'Raw data'!$F$3:$BH$104,T$2,FALSE))</f>
        <v>0.41799999999999998</v>
      </c>
      <c r="V55" s="12">
        <f t="shared" si="9"/>
        <v>0.13500000000000001</v>
      </c>
      <c r="W55" s="12">
        <f t="shared" si="10"/>
        <v>76.43979057591622</v>
      </c>
      <c r="X55" s="12">
        <f t="shared" si="11"/>
        <v>67.037696335078522</v>
      </c>
      <c r="Y55" s="12"/>
      <c r="Z55" s="84" t="s">
        <v>191</v>
      </c>
      <c r="AA55" s="20">
        <f>IF(ISERROR(HLOOKUP(Z55,'Raw data'!$F$3:$BH$104,Z$2,FALSE)),"",HLOOKUP(Z55,'Raw data'!$F$3:$BH$104,Z$2,FALSE))</f>
        <v>0.52</v>
      </c>
      <c r="AB55" s="28">
        <v>0.97109999999999996</v>
      </c>
      <c r="AC55" s="12">
        <f t="shared" si="39"/>
        <v>0.50497199999999998</v>
      </c>
      <c r="AD55" s="28">
        <v>9.9529999999999994</v>
      </c>
      <c r="AE55" s="12">
        <f t="shared" si="40"/>
        <v>5.0735657590676178E-2</v>
      </c>
      <c r="AF55" s="12">
        <f t="shared" si="37"/>
        <v>4.014793829243056E-2</v>
      </c>
      <c r="AG55" s="12">
        <f t="shared" si="38"/>
        <v>96.069548213567032</v>
      </c>
      <c r="AH55" s="12">
        <f t="shared" si="41"/>
        <v>84.252993783298294</v>
      </c>
      <c r="AI55" s="12"/>
      <c r="AJ55" s="84" t="s">
        <v>191</v>
      </c>
      <c r="AK55" s="20">
        <f>IF(ISERROR(HLOOKUP(AJ55,'Raw data'!$F$3:$BH$104,AJ$2,FALSE)),"",HLOOKUP(AJ55,'Raw data'!$F$3:$BH$104,AJ$2,FALSE))</f>
        <v>3.65</v>
      </c>
      <c r="AL55" s="28">
        <v>0.97109999999999996</v>
      </c>
      <c r="AM55" s="12">
        <f t="shared" si="17"/>
        <v>3.5445149999999996</v>
      </c>
      <c r="AN55" s="28">
        <v>9.9499999999999993</v>
      </c>
      <c r="AO55" s="28">
        <f t="shared" si="18"/>
        <v>0.35623266331658288</v>
      </c>
      <c r="AP55" s="12">
        <f t="shared" si="19"/>
        <v>8.7521006874865082E-2</v>
      </c>
      <c r="AQ55" s="12">
        <f t="shared" si="20"/>
        <v>99.742565027995312</v>
      </c>
      <c r="AR55" s="12">
        <f t="shared" si="21"/>
        <v>87.474229529551891</v>
      </c>
      <c r="AS55" s="12"/>
      <c r="AT55" s="84" t="s">
        <v>191</v>
      </c>
      <c r="AU55" s="20">
        <f>IF(ISERROR(HLOOKUP(AT55,'Raw data'!$F$3:$BH$104,AT$2,FALSE)),"",HLOOKUP(AT55,'Raw data'!$F$3:$BH$104,AT$2,FALSE))</f>
        <v>123</v>
      </c>
      <c r="AV55" s="28">
        <v>0.97109999999999996</v>
      </c>
      <c r="AW55" s="12">
        <f t="shared" si="35"/>
        <v>119.44529999999999</v>
      </c>
      <c r="AX55" s="28">
        <v>9.9499999999999993</v>
      </c>
      <c r="AY55" s="28">
        <f t="shared" si="22"/>
        <v>12.004552763819095</v>
      </c>
      <c r="AZ55" s="12">
        <f t="shared" si="36"/>
        <v>12.003883120961953</v>
      </c>
      <c r="BA55" s="12">
        <f t="shared" si="23"/>
        <v>90.839885783326267</v>
      </c>
      <c r="BB55" s="12">
        <f t="shared" si="24"/>
        <v>79.666579831977131</v>
      </c>
      <c r="BC55" s="12"/>
      <c r="BD55" s="84" t="s">
        <v>191</v>
      </c>
      <c r="BE55" s="127">
        <f>IF(ISERROR(HLOOKUP(BD55,'Raw data'!$F$3:$BH$104,BD$2,FALSE)),"",HLOOKUP(BD55,'Raw data'!$F$3:$BH$104,BD$2,FALSE))</f>
        <v>6529.55</v>
      </c>
      <c r="BF55" s="28">
        <v>0.97109999999999996</v>
      </c>
      <c r="BG55" s="12">
        <f t="shared" si="25"/>
        <v>6340.8460050000003</v>
      </c>
      <c r="BH55" s="28">
        <v>9.9499999999999993</v>
      </c>
      <c r="BI55" s="28">
        <f t="shared" si="26"/>
        <v>637.27095527638198</v>
      </c>
      <c r="BJ55" s="12">
        <f t="shared" si="27"/>
        <v>634.39595527638198</v>
      </c>
      <c r="BK55" s="12">
        <f t="shared" si="28"/>
        <v>96.181592698169283</v>
      </c>
      <c r="BL55" s="12">
        <f t="shared" si="29"/>
        <v>84.351256796294464</v>
      </c>
      <c r="BM55" s="12"/>
      <c r="BN55" s="84" t="s">
        <v>191</v>
      </c>
      <c r="BO55" s="20">
        <f>IF(ISERROR(HLOOKUP(BN55,'Raw data'!$F$3:$BH$104,BN$2,FALSE)),"",HLOOKUP(BN55,'Raw data'!$F$3:$BH$104,BN$2,FALSE))</f>
        <v>2.4900000000000002</v>
      </c>
      <c r="BP55" s="28">
        <v>0.97109999999999996</v>
      </c>
      <c r="BQ55" s="12">
        <f t="shared" si="30"/>
        <v>2.4180390000000003</v>
      </c>
      <c r="BR55" s="28">
        <v>9.9499999999999993</v>
      </c>
      <c r="BS55" s="28">
        <f t="shared" si="31"/>
        <v>0.24301899497487442</v>
      </c>
      <c r="BT55" s="12">
        <f t="shared" si="32"/>
        <v>9.1315452016504151E-2</v>
      </c>
      <c r="BU55" s="12">
        <f t="shared" si="33"/>
        <v>99.702927262516212</v>
      </c>
      <c r="BV55" s="12">
        <f t="shared" si="34"/>
        <v>87.43946720922672</v>
      </c>
      <c r="BW55" s="12"/>
    </row>
    <row r="56" spans="1:75" ht="15.75" customHeight="1" x14ac:dyDescent="0.2">
      <c r="A56" s="84" t="s">
        <v>193</v>
      </c>
      <c r="B56" s="12">
        <f t="shared" si="0"/>
        <v>76.237643069413622</v>
      </c>
      <c r="C56" s="12"/>
      <c r="D56" s="84" t="s">
        <v>193</v>
      </c>
      <c r="E56" s="55">
        <f>IF(ISERROR(HLOOKUP(D56,'Raw data'!$F$3:$BH$104,D$2,FALSE)),"",HLOOKUP(D56,'Raw data'!$F$3:$BH$104,D$2,FALSE))</f>
        <v>0.12</v>
      </c>
      <c r="F56" s="12">
        <f t="shared" si="1"/>
        <v>0.12</v>
      </c>
      <c r="G56" s="12">
        <f t="shared" si="2"/>
        <v>47.826086956521749</v>
      </c>
      <c r="H56" s="12">
        <f t="shared" si="3"/>
        <v>41.943478260869576</v>
      </c>
      <c r="I56" s="12"/>
      <c r="J56" s="84" t="s">
        <v>193</v>
      </c>
      <c r="K56" s="80" t="str">
        <f>IF(ISERROR(HLOOKUP(J56,'Raw data'!$F$3:$BH$104,J$2,FALSE)),"",HLOOKUP(J56,'Raw data'!$F$3:$BH$104,J$2,FALSE))</f>
        <v>2394.41</v>
      </c>
      <c r="L56" s="28">
        <v>0.97109999999999996</v>
      </c>
      <c r="M56" s="12">
        <f t="shared" si="4"/>
        <v>2325.2115509999999</v>
      </c>
      <c r="N56" s="28">
        <v>9.9499999999999993</v>
      </c>
      <c r="O56" s="12">
        <f t="shared" si="5"/>
        <v>233.68960311557788</v>
      </c>
      <c r="P56" s="12">
        <f t="shared" si="6"/>
        <v>233.68960311557788</v>
      </c>
      <c r="Q56" s="12">
        <f t="shared" si="7"/>
        <v>97.837251804648091</v>
      </c>
      <c r="R56" s="12">
        <f t="shared" si="8"/>
        <v>85.803269832676378</v>
      </c>
      <c r="S56" s="12"/>
      <c r="T56" s="84" t="s">
        <v>193</v>
      </c>
      <c r="U56" s="80" t="str">
        <f>IF(ISERROR(HLOOKUP(T56,'Raw data'!$F$3:$BH$104,T$2,FALSE)),"",HLOOKUP(T56,'Raw data'!$F$3:$BH$104,T$2,FALSE))</f>
        <v>0.483</v>
      </c>
      <c r="V56" s="12">
        <f t="shared" si="9"/>
        <v>0.2</v>
      </c>
      <c r="W56" s="12">
        <f t="shared" si="10"/>
        <v>65.095986038394415</v>
      </c>
      <c r="X56" s="12">
        <f t="shared" si="11"/>
        <v>57.0891797556719</v>
      </c>
      <c r="Y56" s="12"/>
      <c r="Z56" s="84" t="s">
        <v>193</v>
      </c>
      <c r="AA56" s="80" t="str">
        <f>IF(ISERROR(HLOOKUP(Z56,'Raw data'!$F$3:$BH$104,Z$2,FALSE)),"",HLOOKUP(Z56,'Raw data'!$F$3:$BH$104,Z$2,FALSE))</f>
        <v>0.3</v>
      </c>
      <c r="AB56" s="28">
        <v>0.97109999999999996</v>
      </c>
      <c r="AC56" s="12">
        <f t="shared" si="39"/>
        <v>0.29132999999999998</v>
      </c>
      <c r="AD56" s="28">
        <v>9.9529999999999994</v>
      </c>
      <c r="AE56" s="12">
        <f t="shared" si="40"/>
        <v>2.9270571686928565E-2</v>
      </c>
      <c r="AF56" s="12">
        <f t="shared" si="37"/>
        <v>1.868285238868295E-2</v>
      </c>
      <c r="AG56" s="12">
        <f t="shared" si="38"/>
        <v>98.170963350299687</v>
      </c>
      <c r="AH56" s="12">
        <f t="shared" si="41"/>
        <v>86.095934858212829</v>
      </c>
      <c r="AI56" s="12"/>
      <c r="AJ56" s="84" t="s">
        <v>193</v>
      </c>
      <c r="AK56" s="80" t="str">
        <f>IF(ISERROR(HLOOKUP(AJ56,'Raw data'!$F$3:$BH$104,AJ$2,FALSE)),"",HLOOKUP(AJ56,'Raw data'!$F$3:$BH$104,AJ$2,FALSE))</f>
        <v>4.0</v>
      </c>
      <c r="AL56" s="28">
        <v>0.97109999999999996</v>
      </c>
      <c r="AM56" s="12">
        <f t="shared" si="17"/>
        <v>3.8843999999999999</v>
      </c>
      <c r="AN56" s="28">
        <v>9.9499999999999993</v>
      </c>
      <c r="AO56" s="28">
        <f t="shared" si="18"/>
        <v>0.39039195979899499</v>
      </c>
      <c r="AP56" s="12">
        <f t="shared" si="19"/>
        <v>0.1216803033572772</v>
      </c>
      <c r="AQ56" s="12">
        <f t="shared" si="20"/>
        <v>99.642088606989063</v>
      </c>
      <c r="AR56" s="12">
        <f t="shared" si="21"/>
        <v>87.386111708329409</v>
      </c>
      <c r="AS56" s="12"/>
      <c r="AT56" s="84" t="s">
        <v>193</v>
      </c>
      <c r="AU56" s="80" t="str">
        <f>IF(ISERROR(HLOOKUP(AT56,'Raw data'!$F$3:$BH$104,AT$2,FALSE)),"",HLOOKUP(AT56,'Raw data'!$F$3:$BH$104,AT$2,FALSE))</f>
        <v>103.4</v>
      </c>
      <c r="AV56" s="28">
        <v>0.97109999999999996</v>
      </c>
      <c r="AW56" s="12">
        <f t="shared" si="35"/>
        <v>100.41173999999999</v>
      </c>
      <c r="AX56" s="28">
        <v>9.9499999999999993</v>
      </c>
      <c r="AY56" s="28">
        <f t="shared" si="22"/>
        <v>10.09163216080402</v>
      </c>
      <c r="AZ56" s="12">
        <f t="shared" si="36"/>
        <v>10.090962517946878</v>
      </c>
      <c r="BA56" s="12">
        <f t="shared" si="23"/>
        <v>92.299627688047707</v>
      </c>
      <c r="BB56" s="12">
        <f t="shared" si="24"/>
        <v>80.946773482417839</v>
      </c>
      <c r="BC56" s="12"/>
      <c r="BD56" s="84" t="s">
        <v>193</v>
      </c>
      <c r="BE56" s="127">
        <f>IF(ISERROR(HLOOKUP(BD56,'Raw data'!$F$3:$BH$104,BD$2,FALSE)),"",HLOOKUP(BD56,'Raw data'!$F$3:$BH$104,BD$2,FALSE))</f>
        <v>7851.31</v>
      </c>
      <c r="BF56" s="28">
        <v>0.97109999999999996</v>
      </c>
      <c r="BG56" s="12">
        <f t="shared" si="25"/>
        <v>7624.4071409999997</v>
      </c>
      <c r="BH56" s="28">
        <v>9.9499999999999993</v>
      </c>
      <c r="BI56" s="28">
        <f t="shared" si="26"/>
        <v>766.27207447236185</v>
      </c>
      <c r="BJ56" s="12">
        <f t="shared" si="27"/>
        <v>763.39707447236185</v>
      </c>
      <c r="BK56" s="12">
        <f t="shared" si="28"/>
        <v>95.40513942575258</v>
      </c>
      <c r="BL56" s="12">
        <f t="shared" si="29"/>
        <v>83.670307276385017</v>
      </c>
      <c r="BM56" s="12"/>
      <c r="BN56" s="84" t="s">
        <v>193</v>
      </c>
      <c r="BO56" s="20">
        <f>IF(ISERROR(HLOOKUP(BN56,'Raw data'!$F$3:$BH$104,BN$2,FALSE)),"",HLOOKUP(BN56,'Raw data'!$F$3:$BH$104,BN$2,FALSE))</f>
        <v>4.1900000000000004</v>
      </c>
      <c r="BP56" s="28">
        <v>0.97109999999999996</v>
      </c>
      <c r="BQ56" s="12">
        <f t="shared" si="30"/>
        <v>4.0689090000000006</v>
      </c>
      <c r="BR56" s="28">
        <v>9.9499999999999993</v>
      </c>
      <c r="BS56" s="28">
        <f t="shared" si="31"/>
        <v>0.40893557788944734</v>
      </c>
      <c r="BT56" s="12">
        <f t="shared" si="32"/>
        <v>0.25723203493107705</v>
      </c>
      <c r="BU56" s="12">
        <f t="shared" si="33"/>
        <v>99.163157788764053</v>
      </c>
      <c r="BV56" s="12">
        <f t="shared" si="34"/>
        <v>86.96608938074607</v>
      </c>
      <c r="BW56" s="12"/>
    </row>
    <row r="57" spans="1:75" ht="15.75" customHeight="1" x14ac:dyDescent="0.2">
      <c r="A57" s="62" t="s">
        <v>194</v>
      </c>
      <c r="B57" s="12">
        <f t="shared" si="0"/>
        <v>73.139059761690859</v>
      </c>
      <c r="C57" s="12"/>
      <c r="D57" s="62" t="s">
        <v>194</v>
      </c>
      <c r="E57" s="55">
        <f>IF(ISERROR(HLOOKUP(D57,'Raw data'!$F$3:$BH$104,D$2,FALSE)),"",HLOOKUP(D57,'Raw data'!$F$3:$BH$104,D$2,FALSE))</f>
        <v>0.23</v>
      </c>
      <c r="F57" s="12">
        <f t="shared" si="1"/>
        <v>0.23</v>
      </c>
      <c r="G57" s="12">
        <f t="shared" si="2"/>
        <v>0</v>
      </c>
      <c r="H57" s="12">
        <f t="shared" si="3"/>
        <v>0</v>
      </c>
      <c r="I57" s="12"/>
      <c r="J57" s="62" t="s">
        <v>194</v>
      </c>
      <c r="K57" s="20">
        <f>IF(ISERROR(HLOOKUP(J57,'Raw data'!$F$3:$BH$104,J$2,FALSE)),"",HLOOKUP(J57,'Raw data'!$F$3:$BH$104,J$2,FALSE))</f>
        <v>4275.1499999999996</v>
      </c>
      <c r="L57" s="28">
        <v>0.31690000000000002</v>
      </c>
      <c r="M57" s="12">
        <f t="shared" si="4"/>
        <v>1354.7950349999999</v>
      </c>
      <c r="N57" s="28">
        <v>2.66</v>
      </c>
      <c r="O57" s="12">
        <f t="shared" si="5"/>
        <v>509.32144172932323</v>
      </c>
      <c r="P57" s="12">
        <f t="shared" si="6"/>
        <v>509.32144172932323</v>
      </c>
      <c r="Q57" s="12">
        <f t="shared" si="7"/>
        <v>95.286337028826523</v>
      </c>
      <c r="R57" s="12">
        <f t="shared" si="8"/>
        <v>83.566117574280867</v>
      </c>
      <c r="S57" s="12"/>
      <c r="T57" s="62" t="s">
        <v>194</v>
      </c>
      <c r="U57" s="20">
        <f>IF(ISERROR(HLOOKUP(T57,'Raw data'!$F$3:$BH$104,T$2,FALSE)),"",HLOOKUP(T57,'Raw data'!$F$3:$BH$104,T$2,FALSE))</f>
        <v>0.32779999999999998</v>
      </c>
      <c r="V57" s="12">
        <f t="shared" si="9"/>
        <v>4.4800000000000006E-2</v>
      </c>
      <c r="W57" s="12">
        <f t="shared" si="10"/>
        <v>92.181500872600353</v>
      </c>
      <c r="X57" s="12">
        <f t="shared" si="11"/>
        <v>80.843176265270515</v>
      </c>
      <c r="Y57" s="12"/>
      <c r="Z57" s="62" t="s">
        <v>194</v>
      </c>
      <c r="AA57" s="20">
        <f>IF(ISERROR(HLOOKUP(Z57,'Raw data'!$F$3:$BH$104,Z$2,FALSE)),"",HLOOKUP(Z57,'Raw data'!$F$3:$BH$104,Z$2,FALSE))</f>
        <v>0.26800000000000002</v>
      </c>
      <c r="AB57" s="28">
        <v>0.31690000000000002</v>
      </c>
      <c r="AC57" s="12">
        <f t="shared" si="39"/>
        <v>8.492920000000001E-2</v>
      </c>
      <c r="AD57" s="28">
        <v>2.6619999999999999</v>
      </c>
      <c r="AE57" s="12">
        <f t="shared" si="40"/>
        <v>3.1904282494365145E-2</v>
      </c>
      <c r="AF57" s="12">
        <f t="shared" si="37"/>
        <v>2.1316563196119531E-2</v>
      </c>
      <c r="AG57" s="12">
        <f t="shared" si="38"/>
        <v>97.913125120285542</v>
      </c>
      <c r="AH57" s="12">
        <f t="shared" si="41"/>
        <v>85.869810730490414</v>
      </c>
      <c r="AI57" s="12"/>
      <c r="AJ57" s="62" t="s">
        <v>194</v>
      </c>
      <c r="AK57" s="20">
        <f>IF(ISERROR(HLOOKUP(AJ57,'Raw data'!$F$3:$BH$104,AJ$2,FALSE)),"",HLOOKUP(AJ57,'Raw data'!$F$3:$BH$104,AJ$2,FALSE))</f>
        <v>8.8800000000000008</v>
      </c>
      <c r="AL57" s="28">
        <v>0.31690000000000002</v>
      </c>
      <c r="AM57" s="12">
        <f t="shared" si="17"/>
        <v>2.8140720000000004</v>
      </c>
      <c r="AN57" s="28">
        <v>2.66</v>
      </c>
      <c r="AO57" s="28">
        <f t="shared" si="18"/>
        <v>1.0579218045112784</v>
      </c>
      <c r="AP57" s="12">
        <f t="shared" si="19"/>
        <v>0.78921014806956058</v>
      </c>
      <c r="AQ57" s="12">
        <f t="shared" si="20"/>
        <v>97.678611117161964</v>
      </c>
      <c r="AR57" s="12">
        <f t="shared" si="21"/>
        <v>85.664141949751041</v>
      </c>
      <c r="AS57" s="12"/>
      <c r="AT57" s="62" t="s">
        <v>194</v>
      </c>
      <c r="AU57" s="20">
        <f>IF(ISERROR(HLOOKUP(AT57,'Raw data'!$F$3:$BH$104,AT$2,FALSE)),"",HLOOKUP(AT57,'Raw data'!$F$3:$BH$104,AT$2,FALSE))</f>
        <v>73.5</v>
      </c>
      <c r="AV57" s="28">
        <v>0.31690000000000002</v>
      </c>
      <c r="AW57" s="12">
        <f t="shared" si="35"/>
        <v>23.292149999999999</v>
      </c>
      <c r="AX57" s="28">
        <v>2.66</v>
      </c>
      <c r="AY57" s="28">
        <f t="shared" si="22"/>
        <v>8.7564473684210515</v>
      </c>
      <c r="AZ57" s="12">
        <f t="shared" si="36"/>
        <v>8.7557777255639095</v>
      </c>
      <c r="BA57" s="12">
        <f t="shared" si="23"/>
        <v>93.318501753660371</v>
      </c>
      <c r="BB57" s="12">
        <f t="shared" si="24"/>
        <v>81.840326037960139</v>
      </c>
      <c r="BC57" s="12"/>
      <c r="BD57" s="62" t="s">
        <v>194</v>
      </c>
      <c r="BE57" s="127">
        <f>IF(ISERROR(HLOOKUP(BD57,'Raw data'!$F$3:$BH$104,BD$2,FALSE)),"",HLOOKUP(BD57,'Raw data'!$F$3:$BH$104,BD$2,FALSE))</f>
        <v>10044.19</v>
      </c>
      <c r="BF57" s="28">
        <v>0.31690000000000002</v>
      </c>
      <c r="BG57" s="12">
        <f t="shared" si="25"/>
        <v>3183.0038110000005</v>
      </c>
      <c r="BH57" s="28">
        <v>2.66</v>
      </c>
      <c r="BI57" s="28">
        <f t="shared" si="26"/>
        <v>1196.6179740601506</v>
      </c>
      <c r="BJ57" s="12">
        <f t="shared" si="27"/>
        <v>1193.7429740601506</v>
      </c>
      <c r="BK57" s="12">
        <f t="shared" si="28"/>
        <v>92.814902348053963</v>
      </c>
      <c r="BL57" s="12">
        <f t="shared" si="29"/>
        <v>81.398669359243328</v>
      </c>
      <c r="BM57" s="12"/>
      <c r="BN57" s="62" t="s">
        <v>194</v>
      </c>
      <c r="BO57" s="20">
        <f>IF(ISERROR(HLOOKUP(BN57,'Raw data'!$F$3:$BH$104,BN$2,FALSE)),"",HLOOKUP(BN57,'Raw data'!$F$3:$BH$104,BN$2,FALSE))</f>
        <v>6.48</v>
      </c>
      <c r="BP57" s="28">
        <v>0.31690000000000002</v>
      </c>
      <c r="BQ57" s="12">
        <f t="shared" si="30"/>
        <v>2.0535120000000004</v>
      </c>
      <c r="BR57" s="28">
        <v>2.66</v>
      </c>
      <c r="BS57" s="28">
        <f t="shared" si="31"/>
        <v>0.77199699248120313</v>
      </c>
      <c r="BT57" s="12">
        <f t="shared" si="32"/>
        <v>0.62029344952283283</v>
      </c>
      <c r="BU57" s="12">
        <f t="shared" si="33"/>
        <v>97.982025286807911</v>
      </c>
      <c r="BV57" s="12">
        <f t="shared" si="34"/>
        <v>85.930236176530542</v>
      </c>
      <c r="BW57" s="12"/>
    </row>
    <row r="58" spans="1:75" ht="15.75" customHeight="1" x14ac:dyDescent="0.2">
      <c r="A58" s="84" t="s">
        <v>195</v>
      </c>
      <c r="B58" s="12">
        <f t="shared" si="0"/>
        <v>78.268603516112833</v>
      </c>
      <c r="C58" s="12"/>
      <c r="D58" s="84" t="s">
        <v>195</v>
      </c>
      <c r="E58" s="128">
        <f>IF(ISERROR(HLOOKUP(D58,'Raw data'!$F$3:$BH$104,D$2,FALSE)),"",HLOOKUP(D58,'Raw data'!$F$3:$BH$104,D$2,FALSE))</f>
        <v>5.7500000000000002E-2</v>
      </c>
      <c r="F58" s="12">
        <f t="shared" si="1"/>
        <v>5.7500000000000002E-2</v>
      </c>
      <c r="G58" s="12">
        <f t="shared" si="2"/>
        <v>75</v>
      </c>
      <c r="H58" s="12">
        <f t="shared" si="3"/>
        <v>65.775000000000006</v>
      </c>
      <c r="I58" s="12"/>
      <c r="J58" s="84" t="s">
        <v>195</v>
      </c>
      <c r="K58" s="20">
        <f>IF(ISERROR(HLOOKUP(J58,'Raw data'!$F$3:$BH$104,J$2,FALSE)),"",HLOOKUP(J58,'Raw data'!$F$3:$BH$104,J$2,FALSE))</f>
        <v>2691.58</v>
      </c>
      <c r="L58" s="28">
        <v>1</v>
      </c>
      <c r="M58" s="12">
        <f t="shared" si="4"/>
        <v>2691.58</v>
      </c>
      <c r="N58" s="28">
        <v>8.25</v>
      </c>
      <c r="O58" s="12">
        <f t="shared" si="5"/>
        <v>326.25212121212121</v>
      </c>
      <c r="P58" s="12">
        <f t="shared" si="6"/>
        <v>326.25212121212121</v>
      </c>
      <c r="Q58" s="12">
        <f t="shared" si="7"/>
        <v>96.980605140433781</v>
      </c>
      <c r="R58" s="12">
        <f t="shared" si="8"/>
        <v>85.051990708160432</v>
      </c>
      <c r="S58" s="12"/>
      <c r="T58" s="84" t="s">
        <v>195</v>
      </c>
      <c r="U58" s="20">
        <f>IF(ISERROR(HLOOKUP(T58,'Raw data'!$F$3:$BH$104,T$2,FALSE)),"",HLOOKUP(T58,'Raw data'!$F$3:$BH$104,T$2,FALSE))</f>
        <v>0.43719999999999998</v>
      </c>
      <c r="V58" s="12">
        <f t="shared" si="9"/>
        <v>0.1542</v>
      </c>
      <c r="W58" s="12">
        <f t="shared" si="10"/>
        <v>73.089005235602087</v>
      </c>
      <c r="X58" s="12">
        <f t="shared" si="11"/>
        <v>64.099057591623037</v>
      </c>
      <c r="Y58" s="12"/>
      <c r="Z58" s="84" t="s">
        <v>195</v>
      </c>
      <c r="AA58" s="20">
        <f>IF(ISERROR(HLOOKUP(Z58,'Raw data'!$F$3:$BH$104,Z$2,FALSE)),"",HLOOKUP(Z58,'Raw data'!$F$3:$BH$104,Z$2,FALSE))</f>
        <v>0.89</v>
      </c>
      <c r="AB58" s="28">
        <v>1</v>
      </c>
      <c r="AC58" s="12">
        <f t="shared" si="39"/>
        <v>0.89</v>
      </c>
      <c r="AD58" s="28">
        <v>8.25</v>
      </c>
      <c r="AE58" s="12">
        <f t="shared" si="40"/>
        <v>0.10787878787878788</v>
      </c>
      <c r="AF58" s="12">
        <f t="shared" si="37"/>
        <v>9.7291068580542261E-2</v>
      </c>
      <c r="AG58" s="12">
        <f t="shared" si="38"/>
        <v>90.475280411137291</v>
      </c>
      <c r="AH58" s="12">
        <f t="shared" si="41"/>
        <v>79.34682092056741</v>
      </c>
      <c r="AI58" s="12"/>
      <c r="AJ58" s="84" t="s">
        <v>195</v>
      </c>
      <c r="AK58" s="20">
        <f>IF(ISERROR(HLOOKUP(AJ58,'Raw data'!$F$3:$BH$104,AJ$2,FALSE)),"",HLOOKUP(AJ58,'Raw data'!$F$3:$BH$104,AJ$2,FALSE))</f>
        <v>3.4</v>
      </c>
      <c r="AL58" s="28">
        <v>1</v>
      </c>
      <c r="AM58" s="12">
        <f t="shared" si="17"/>
        <v>3.4</v>
      </c>
      <c r="AN58" s="28">
        <v>8.25</v>
      </c>
      <c r="AO58" s="28">
        <f t="shared" si="18"/>
        <v>0.41212121212121211</v>
      </c>
      <c r="AP58" s="12">
        <f t="shared" si="19"/>
        <v>0.14340955567949432</v>
      </c>
      <c r="AQ58" s="12">
        <f t="shared" si="20"/>
        <v>99.578174014790065</v>
      </c>
      <c r="AR58" s="12">
        <f t="shared" si="21"/>
        <v>87.33005861097088</v>
      </c>
      <c r="AS58" s="12"/>
      <c r="AT58" s="84" t="s">
        <v>195</v>
      </c>
      <c r="AU58" s="20">
        <f>IF(ISERROR(HLOOKUP(AT58,'Raw data'!$F$3:$BH$104,AT$2,FALSE)),"",HLOOKUP(AT58,'Raw data'!$F$3:$BH$104,AT$2,FALSE))</f>
        <v>176.68</v>
      </c>
      <c r="AV58" s="28">
        <v>1</v>
      </c>
      <c r="AW58" s="12">
        <f t="shared" si="35"/>
        <v>176.68</v>
      </c>
      <c r="AX58" s="28">
        <v>8.25</v>
      </c>
      <c r="AY58" s="28">
        <f t="shared" si="22"/>
        <v>21.415757575757578</v>
      </c>
      <c r="AZ58" s="12">
        <f t="shared" si="36"/>
        <v>21.415087932900434</v>
      </c>
      <c r="BA58" s="12">
        <f t="shared" si="23"/>
        <v>83.658233802449814</v>
      </c>
      <c r="BB58" s="12">
        <f t="shared" si="24"/>
        <v>73.368271044748482</v>
      </c>
      <c r="BC58" s="12"/>
      <c r="BD58" s="84" t="s">
        <v>195</v>
      </c>
      <c r="BE58" s="20">
        <f>IF(ISERROR(HLOOKUP(BD58,'Raw data'!$F$3:$BH$104,BD$2,FALSE)),"",HLOOKUP(BD58,'Raw data'!$F$3:$BH$104,BD$2,FALSE))</f>
        <v>5704.87</v>
      </c>
      <c r="BF58" s="28">
        <v>1</v>
      </c>
      <c r="BG58" s="12">
        <f t="shared" si="25"/>
        <v>5704.87</v>
      </c>
      <c r="BH58" s="28">
        <v>8.25</v>
      </c>
      <c r="BI58" s="28">
        <f t="shared" si="26"/>
        <v>691.49939393939394</v>
      </c>
      <c r="BJ58" s="12">
        <f t="shared" si="27"/>
        <v>688.62439393939394</v>
      </c>
      <c r="BK58" s="12">
        <f t="shared" si="28"/>
        <v>95.855193602406587</v>
      </c>
      <c r="BL58" s="12">
        <f t="shared" si="29"/>
        <v>84.065004789310578</v>
      </c>
      <c r="BM58" s="12"/>
      <c r="BN58" s="84" t="s">
        <v>195</v>
      </c>
      <c r="BO58" s="20">
        <f>IF(ISERROR(HLOOKUP(BN58,'Raw data'!$F$3:$BH$104,BN$2,FALSE)),"",HLOOKUP(BN58,'Raw data'!$F$3:$BH$104,BN$2,FALSE))</f>
        <v>2.95</v>
      </c>
      <c r="BP58" s="28">
        <v>1</v>
      </c>
      <c r="BQ58" s="12">
        <f t="shared" si="30"/>
        <v>2.95</v>
      </c>
      <c r="BR58" s="28">
        <v>8.25</v>
      </c>
      <c r="BS58" s="28">
        <f t="shared" si="31"/>
        <v>0.3575757575757576</v>
      </c>
      <c r="BT58" s="12">
        <f t="shared" si="32"/>
        <v>0.20587221461738733</v>
      </c>
      <c r="BU58" s="12">
        <f t="shared" si="33"/>
        <v>99.330244542214132</v>
      </c>
      <c r="BV58" s="12">
        <f t="shared" si="34"/>
        <v>87.112624463521797</v>
      </c>
      <c r="BW58" s="12"/>
    </row>
    <row r="59" spans="1:75" ht="15.75" customHeight="1" x14ac:dyDescent="0.2">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row>
    <row r="60" spans="1:75" ht="15.75" customHeight="1" x14ac:dyDescent="0.2">
      <c r="A60" s="12"/>
      <c r="B60" s="12"/>
      <c r="C60" s="12"/>
      <c r="D60" s="103" t="s">
        <v>249</v>
      </c>
      <c r="E60" s="278">
        <f>MAX(E4:E58)</f>
        <v>0.23</v>
      </c>
      <c r="F60" s="12"/>
      <c r="G60" s="12"/>
      <c r="H60" s="12"/>
      <c r="I60" s="12"/>
      <c r="J60" s="20" t="s">
        <v>249</v>
      </c>
      <c r="K60">
        <f>MAX(O4:O58)</f>
        <v>10805.242356756755</v>
      </c>
      <c r="L60" s="12"/>
      <c r="M60" s="12"/>
      <c r="N60" s="12"/>
      <c r="O60" s="12"/>
      <c r="P60" s="12"/>
      <c r="Q60" s="12"/>
      <c r="R60" s="12"/>
      <c r="S60" s="12"/>
      <c r="T60" s="103" t="s">
        <v>249</v>
      </c>
      <c r="U60" s="144">
        <f>MAX(U4:U58)</f>
        <v>0.85599999999999998</v>
      </c>
      <c r="V60" s="12"/>
      <c r="W60" s="12"/>
      <c r="X60" s="12"/>
      <c r="Y60" s="12"/>
      <c r="Z60" s="28" t="s">
        <v>249</v>
      </c>
      <c r="AA60" s="12">
        <f>MAX(AE4:AE59)</f>
        <v>1.032046332046332</v>
      </c>
      <c r="AB60" s="12"/>
      <c r="AC60" s="12"/>
      <c r="AD60" s="12"/>
      <c r="AE60" s="12"/>
      <c r="AF60" s="12"/>
      <c r="AG60" s="12"/>
      <c r="AH60" s="12"/>
      <c r="AI60" s="12"/>
      <c r="AJ60" s="28" t="s">
        <v>249</v>
      </c>
      <c r="AK60" s="12">
        <f>MAX(AO4:AO59)</f>
        <v>34.266037735849061</v>
      </c>
      <c r="AL60" s="12"/>
      <c r="AM60" s="12"/>
      <c r="AN60" s="12"/>
      <c r="AO60" s="12"/>
      <c r="AP60" s="12"/>
      <c r="AQ60" s="12"/>
      <c r="AR60" s="12"/>
      <c r="AS60" s="12"/>
      <c r="AT60" s="103" t="s">
        <v>249</v>
      </c>
      <c r="AU60" s="59">
        <f>MAX(AY4:AY59)</f>
        <v>131.04579459459458</v>
      </c>
      <c r="AV60" s="12"/>
      <c r="AW60" s="12"/>
      <c r="AX60" s="12"/>
      <c r="AY60" s="12"/>
      <c r="AZ60" s="12"/>
      <c r="BA60" s="12"/>
      <c r="BB60" s="12"/>
      <c r="BC60" s="12"/>
      <c r="BD60" s="103" t="s">
        <v>249</v>
      </c>
      <c r="BE60" s="59">
        <f>MAX(BI4:BI59)</f>
        <v>16617.026009302324</v>
      </c>
      <c r="BF60" s="12"/>
      <c r="BG60" s="12"/>
      <c r="BH60" s="12"/>
      <c r="BI60" s="12"/>
      <c r="BJ60" s="12"/>
      <c r="BK60" s="12"/>
      <c r="BL60" s="12"/>
      <c r="BM60" s="12"/>
      <c r="BN60" s="103" t="s">
        <v>249</v>
      </c>
      <c r="BO60" s="59">
        <f>MAX(BS4:BS59)</f>
        <v>30.890118918918919</v>
      </c>
      <c r="BP60" s="12"/>
      <c r="BQ60" s="12"/>
      <c r="BR60" s="12"/>
      <c r="BS60" s="12"/>
      <c r="BT60" s="12"/>
      <c r="BU60" s="12"/>
      <c r="BV60" s="12"/>
      <c r="BW60" s="12"/>
    </row>
    <row r="61" spans="1:75" ht="15.75" customHeight="1" x14ac:dyDescent="0.2">
      <c r="A61" s="12"/>
      <c r="B61" s="12"/>
      <c r="C61" s="12"/>
      <c r="D61" s="103" t="s">
        <v>250</v>
      </c>
      <c r="E61" s="278">
        <f>MIN(E4:E58)</f>
        <v>0</v>
      </c>
      <c r="F61" s="12"/>
      <c r="G61" s="12"/>
      <c r="H61" s="12"/>
      <c r="I61" s="12"/>
      <c r="J61" s="20" t="s">
        <v>250</v>
      </c>
      <c r="K61">
        <f>MIN(O4:O58)</f>
        <v>2.6862053571428571E-2</v>
      </c>
      <c r="L61" s="12"/>
      <c r="M61" s="12"/>
      <c r="N61" s="12"/>
      <c r="O61" s="12"/>
      <c r="P61" s="12"/>
      <c r="Q61" s="12"/>
      <c r="R61" s="12"/>
      <c r="S61" s="12"/>
      <c r="T61" s="103" t="s">
        <v>250</v>
      </c>
      <c r="U61" s="144">
        <f>MIN(U4:U58)</f>
        <v>0.28299999999999997</v>
      </c>
      <c r="V61" s="12"/>
      <c r="W61" s="12"/>
      <c r="X61" s="12"/>
      <c r="Y61" s="12"/>
      <c r="Z61" s="28" t="s">
        <v>250</v>
      </c>
      <c r="AA61" s="12">
        <f>MIN(AE4:AE59)</f>
        <v>1.0587719298245615E-2</v>
      </c>
      <c r="AB61" s="12"/>
      <c r="AC61" s="12"/>
      <c r="AD61" s="12"/>
      <c r="AE61" s="12"/>
      <c r="AF61" s="12"/>
      <c r="AG61" s="12"/>
      <c r="AH61" s="12"/>
      <c r="AI61" s="12"/>
      <c r="AJ61" s="28" t="s">
        <v>250</v>
      </c>
      <c r="AK61" s="12">
        <f>MIN(AO4:AO59)</f>
        <v>0.26871165644171779</v>
      </c>
      <c r="AL61" s="12"/>
      <c r="AM61" s="12"/>
      <c r="AN61" s="12"/>
      <c r="AO61" s="12"/>
      <c r="AP61" s="12"/>
      <c r="AQ61" s="12"/>
      <c r="AR61" s="12"/>
      <c r="AS61" s="12"/>
      <c r="AT61" s="103" t="s">
        <v>250</v>
      </c>
      <c r="AU61" s="59">
        <f>MIN(AY4:AY59)</f>
        <v>6.6964285714285704E-4</v>
      </c>
      <c r="AV61" s="12"/>
      <c r="AW61" s="12"/>
      <c r="AX61" s="12"/>
      <c r="AY61" s="12"/>
      <c r="AZ61" s="12"/>
      <c r="BA61" s="12"/>
      <c r="BB61" s="12"/>
      <c r="BC61" s="12"/>
      <c r="BD61" s="103" t="s">
        <v>250</v>
      </c>
      <c r="BE61" s="59">
        <f>MIN(BI4:BI59)</f>
        <v>2.8750000000000004</v>
      </c>
      <c r="BF61" s="12"/>
      <c r="BG61" s="12"/>
      <c r="BH61" s="12"/>
      <c r="BI61" s="12"/>
      <c r="BJ61" s="12"/>
      <c r="BK61" s="12"/>
      <c r="BL61" s="12"/>
      <c r="BM61" s="12"/>
      <c r="BN61" s="103" t="s">
        <v>250</v>
      </c>
      <c r="BO61" s="59">
        <f>MIN(BS4:BS59)</f>
        <v>0.15170354295837027</v>
      </c>
      <c r="BP61" s="12"/>
      <c r="BQ61" s="12"/>
      <c r="BR61" s="12"/>
      <c r="BS61" s="12"/>
      <c r="BT61" s="12"/>
      <c r="BU61" s="12"/>
      <c r="BV61" s="12"/>
      <c r="BW61" s="12"/>
    </row>
    <row r="62" spans="1:75" ht="15.75" customHeight="1" x14ac:dyDescent="0.2">
      <c r="A62" s="12"/>
      <c r="B62" s="12"/>
      <c r="C62" s="12"/>
      <c r="D62" s="103" t="s">
        <v>55</v>
      </c>
      <c r="E62" s="278">
        <f>E60-E61</f>
        <v>0.23</v>
      </c>
      <c r="F62" s="12"/>
      <c r="G62" s="12"/>
      <c r="H62" s="12"/>
      <c r="I62" s="12"/>
      <c r="J62" s="20" t="s">
        <v>55</v>
      </c>
      <c r="K62">
        <f>K60-K61</f>
        <v>10805.215494703183</v>
      </c>
      <c r="L62" s="12"/>
      <c r="M62" s="12"/>
      <c r="N62" s="12"/>
      <c r="O62" s="12"/>
      <c r="P62" s="12"/>
      <c r="Q62" s="12"/>
      <c r="R62" s="12"/>
      <c r="S62" s="12"/>
      <c r="T62" s="103" t="s">
        <v>55</v>
      </c>
      <c r="U62" s="144">
        <f>U60-U61</f>
        <v>0.57299999999999995</v>
      </c>
      <c r="V62" s="12"/>
      <c r="W62" s="12"/>
      <c r="X62" s="12"/>
      <c r="Y62" s="12"/>
      <c r="Z62" s="28" t="s">
        <v>55</v>
      </c>
      <c r="AA62" s="12">
        <f>AA60-AA61</f>
        <v>1.0214586127480865</v>
      </c>
      <c r="AB62" s="12"/>
      <c r="AC62" s="12"/>
      <c r="AD62" s="12"/>
      <c r="AE62" s="12"/>
      <c r="AF62" s="12"/>
      <c r="AG62" s="12"/>
      <c r="AH62" s="12"/>
      <c r="AI62" s="12"/>
      <c r="AJ62" s="28" t="s">
        <v>55</v>
      </c>
      <c r="AK62" s="12">
        <f>AK60-AK61</f>
        <v>33.997326079407344</v>
      </c>
      <c r="AL62" s="12"/>
      <c r="AM62" s="12"/>
      <c r="AN62" s="12"/>
      <c r="AO62" s="12"/>
      <c r="AP62" s="12"/>
      <c r="AQ62" s="12"/>
      <c r="AR62" s="12"/>
      <c r="AS62" s="12"/>
      <c r="AT62" s="103" t="s">
        <v>55</v>
      </c>
      <c r="AU62" s="59">
        <f>AU60-AU61</f>
        <v>131.04512495173745</v>
      </c>
      <c r="AV62" s="12"/>
      <c r="AW62" s="12"/>
      <c r="AX62" s="12"/>
      <c r="AY62" s="12"/>
      <c r="AZ62" s="12"/>
      <c r="BA62" s="12"/>
      <c r="BB62" s="12"/>
      <c r="BC62" s="12"/>
      <c r="BD62" s="103" t="s">
        <v>55</v>
      </c>
      <c r="BE62" s="59">
        <f>BE60-BE61</f>
        <v>16614.151009302324</v>
      </c>
      <c r="BF62" s="12"/>
      <c r="BG62" s="12"/>
      <c r="BH62" s="12"/>
      <c r="BI62" s="12"/>
      <c r="BJ62" s="12"/>
      <c r="BK62" s="12"/>
      <c r="BL62" s="12"/>
      <c r="BM62" s="12"/>
      <c r="BN62" s="103" t="s">
        <v>55</v>
      </c>
      <c r="BO62" s="59">
        <f>BO60-BO61</f>
        <v>30.73841537596055</v>
      </c>
      <c r="BP62" s="12"/>
      <c r="BQ62" s="12"/>
      <c r="BR62" s="12"/>
      <c r="BS62" s="12"/>
      <c r="BT62" s="12"/>
      <c r="BU62" s="12"/>
      <c r="BV62" s="12"/>
      <c r="BW62" s="12"/>
    </row>
    <row r="63" spans="1:75" ht="15.75" customHeight="1" x14ac:dyDescent="0.2">
      <c r="A63" s="12"/>
      <c r="B63" s="12"/>
      <c r="C63" s="12"/>
      <c r="D63" s="103" t="s">
        <v>251</v>
      </c>
      <c r="E63" s="59">
        <f>COUNTA(D4:D58)</f>
        <v>55</v>
      </c>
      <c r="F63" s="12"/>
      <c r="G63" s="12"/>
      <c r="H63" s="12"/>
      <c r="I63" s="12"/>
      <c r="J63" s="20" t="s">
        <v>251</v>
      </c>
      <c r="K63">
        <f>COUNTA(J4:J58)</f>
        <v>55</v>
      </c>
      <c r="L63" s="12"/>
      <c r="M63" s="12"/>
      <c r="N63" s="12"/>
      <c r="O63" s="12"/>
      <c r="P63" s="12"/>
      <c r="Q63" s="12"/>
      <c r="R63" s="12"/>
      <c r="S63" s="12"/>
      <c r="T63" s="103" t="s">
        <v>251</v>
      </c>
      <c r="U63" s="59">
        <f>COUNTA(T4:T58)</f>
        <v>55</v>
      </c>
      <c r="V63" s="12"/>
      <c r="W63" s="12"/>
      <c r="X63" s="12"/>
      <c r="Y63" s="12"/>
      <c r="Z63" s="28" t="s">
        <v>251</v>
      </c>
      <c r="AA63" s="12">
        <f>COUNTA(Z4:Z59)</f>
        <v>55</v>
      </c>
      <c r="AB63" s="12"/>
      <c r="AC63" s="12"/>
      <c r="AD63" s="12"/>
      <c r="AE63" s="12"/>
      <c r="AF63" s="12"/>
      <c r="AG63" s="12"/>
      <c r="AH63" s="12"/>
      <c r="AI63" s="12"/>
      <c r="AJ63" s="28" t="s">
        <v>251</v>
      </c>
      <c r="AK63" s="12">
        <f>COUNTA(AJ4:AJ59)</f>
        <v>55</v>
      </c>
      <c r="AL63" s="12"/>
      <c r="AM63" s="12"/>
      <c r="AN63" s="12"/>
      <c r="AO63" s="12"/>
      <c r="AP63" s="12"/>
      <c r="AQ63" s="12"/>
      <c r="AR63" s="12"/>
      <c r="AS63" s="12"/>
      <c r="AT63" s="103" t="s">
        <v>251</v>
      </c>
      <c r="AU63" s="59">
        <f>COUNTA(AT4:AT59)</f>
        <v>55</v>
      </c>
      <c r="AV63" s="12"/>
      <c r="AW63" s="12"/>
      <c r="AX63" s="12"/>
      <c r="AY63" s="12"/>
      <c r="AZ63" s="12"/>
      <c r="BA63" s="12"/>
      <c r="BB63" s="12"/>
      <c r="BC63" s="12"/>
      <c r="BD63" s="103" t="s">
        <v>251</v>
      </c>
      <c r="BE63" s="59">
        <f>COUNTA(BD4:BD59)</f>
        <v>55</v>
      </c>
      <c r="BF63" s="12"/>
      <c r="BG63" s="12"/>
      <c r="BH63" s="12"/>
      <c r="BI63" s="12"/>
      <c r="BJ63" s="12"/>
      <c r="BK63" s="12"/>
      <c r="BL63" s="12"/>
      <c r="BM63" s="12"/>
      <c r="BN63" s="103" t="s">
        <v>251</v>
      </c>
      <c r="BO63" s="59">
        <f>COUNTA(BN4:BN59)</f>
        <v>55</v>
      </c>
      <c r="BP63" s="12"/>
      <c r="BQ63" s="12"/>
      <c r="BR63" s="12"/>
      <c r="BS63" s="12"/>
      <c r="BT63" s="12"/>
      <c r="BU63" s="12"/>
      <c r="BV63" s="12"/>
      <c r="BW63" s="12"/>
    </row>
    <row r="64" spans="1:75" ht="15.75" customHeight="1" x14ac:dyDescent="0.2">
      <c r="A64" s="12"/>
      <c r="B64" s="12"/>
      <c r="C64" s="12"/>
      <c r="D64" s="103" t="s">
        <v>252</v>
      </c>
      <c r="E64" s="144">
        <f>100/E62</f>
        <v>434.78260869565213</v>
      </c>
      <c r="F64" s="12"/>
      <c r="G64" s="12"/>
      <c r="H64" s="12"/>
      <c r="I64" s="12"/>
      <c r="J64" s="20" t="s">
        <v>252</v>
      </c>
      <c r="K64">
        <f>100/K62</f>
        <v>9.2547899714745096E-3</v>
      </c>
      <c r="L64" s="12"/>
      <c r="M64" s="12"/>
      <c r="N64" s="12"/>
      <c r="O64" s="12"/>
      <c r="P64" s="12"/>
      <c r="Q64" s="12"/>
      <c r="R64" s="12"/>
      <c r="S64" s="12"/>
      <c r="T64" s="103" t="s">
        <v>252</v>
      </c>
      <c r="U64" s="144">
        <f>100/U62</f>
        <v>174.52006980802793</v>
      </c>
      <c r="V64" s="12"/>
      <c r="W64" s="12"/>
      <c r="X64" s="12"/>
      <c r="Y64" s="12"/>
      <c r="Z64" s="28" t="s">
        <v>252</v>
      </c>
      <c r="AA64" s="12">
        <f>100/AA62</f>
        <v>97.899218580148329</v>
      </c>
      <c r="AB64" s="12"/>
      <c r="AC64" s="12"/>
      <c r="AD64" s="12"/>
      <c r="AE64" s="12"/>
      <c r="AF64" s="12"/>
      <c r="AG64" s="12"/>
      <c r="AH64" s="12"/>
      <c r="AI64" s="12"/>
      <c r="AJ64" s="28" t="s">
        <v>252</v>
      </c>
      <c r="AK64" s="12">
        <f>100/AK62</f>
        <v>2.9414077967905659</v>
      </c>
      <c r="AL64" s="12"/>
      <c r="AM64" s="12"/>
      <c r="AN64" s="12"/>
      <c r="AO64" s="12"/>
      <c r="AP64" s="12"/>
      <c r="AQ64" s="12"/>
      <c r="AR64" s="12"/>
      <c r="AS64" s="12"/>
      <c r="AT64" s="103" t="s">
        <v>252</v>
      </c>
      <c r="AU64" s="59">
        <f>100/AU62</f>
        <v>0.76309591857636028</v>
      </c>
      <c r="AV64" s="12"/>
      <c r="AW64" s="12"/>
      <c r="AX64" s="12"/>
      <c r="AY64" s="12"/>
      <c r="AZ64" s="12"/>
      <c r="BA64" s="12"/>
      <c r="BB64" s="12"/>
      <c r="BC64" s="12"/>
      <c r="BD64" s="103" t="s">
        <v>252</v>
      </c>
      <c r="BE64" s="59">
        <f>100/BE62</f>
        <v>6.0189653954637601E-3</v>
      </c>
      <c r="BF64" s="12"/>
      <c r="BG64" s="12"/>
      <c r="BH64" s="12"/>
      <c r="BI64" s="12"/>
      <c r="BJ64" s="12"/>
      <c r="BK64" s="12"/>
      <c r="BL64" s="12"/>
      <c r="BM64" s="12"/>
      <c r="BN64" s="103" t="s">
        <v>252</v>
      </c>
      <c r="BO64" s="59">
        <f>100/BO62</f>
        <v>3.2532581389412329</v>
      </c>
      <c r="BP64" s="12"/>
      <c r="BQ64" s="12"/>
      <c r="BR64" s="12"/>
      <c r="BS64" s="12"/>
      <c r="BT64" s="12"/>
      <c r="BU64" s="12"/>
      <c r="BV64" s="12"/>
      <c r="BW64" s="12"/>
    </row>
    <row r="65" spans="1:75" ht="15.75" customHeight="1" x14ac:dyDescent="0.2">
      <c r="A65" s="12"/>
      <c r="B65" s="12"/>
      <c r="C65" s="12"/>
      <c r="D65" s="12"/>
      <c r="E65" s="12"/>
      <c r="F65" s="12"/>
      <c r="G65" s="12"/>
      <c r="H65" s="12"/>
      <c r="I65" s="12"/>
      <c r="J65" s="12"/>
      <c r="K65" s="12"/>
      <c r="L65" s="12"/>
      <c r="M65" s="12"/>
      <c r="N65" s="12"/>
      <c r="O65" s="12"/>
      <c r="P65" s="12"/>
      <c r="Q65" s="12"/>
      <c r="R65" s="12"/>
      <c r="S65" s="12"/>
      <c r="T65" s="12"/>
      <c r="U65" s="12"/>
      <c r="V65" s="12"/>
      <c r="W65" s="12"/>
      <c r="X65" s="12"/>
      <c r="Y65" s="12"/>
      <c r="BC65" s="12"/>
      <c r="BD65" s="12"/>
      <c r="BE65" s="12"/>
      <c r="BF65" s="12"/>
      <c r="BG65" s="12"/>
      <c r="BH65" s="12"/>
      <c r="BI65" s="12"/>
      <c r="BJ65" s="12"/>
      <c r="BK65" s="12"/>
      <c r="BL65" s="12"/>
      <c r="BM65" s="12"/>
      <c r="BN65" s="12"/>
      <c r="BO65" s="12"/>
      <c r="BP65" s="12"/>
      <c r="BQ65" s="12"/>
      <c r="BR65" s="12"/>
      <c r="BS65" s="12"/>
      <c r="BT65" s="12"/>
      <c r="BU65" s="12"/>
      <c r="BV65" s="12"/>
      <c r="BW65" s="12"/>
    </row>
    <row r="66" spans="1:75" ht="15.75" customHeight="1" x14ac:dyDescent="0.2">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row>
    <row r="67" spans="1:75" ht="15.75" customHeight="1" x14ac:dyDescent="0.2">
      <c r="A67" s="65" t="s">
        <v>188</v>
      </c>
      <c r="B67" s="12">
        <v>80.606037237441669</v>
      </c>
      <c r="C67" s="12"/>
      <c r="D67" s="65" t="s">
        <v>155</v>
      </c>
      <c r="E67" s="20">
        <v>0</v>
      </c>
      <c r="F67" s="12">
        <v>0</v>
      </c>
      <c r="G67" s="12">
        <v>100</v>
      </c>
      <c r="H67" s="12">
        <v>87.7</v>
      </c>
      <c r="I67" s="12"/>
      <c r="J67" s="65" t="s">
        <v>188</v>
      </c>
      <c r="K67" s="20">
        <v>601.71</v>
      </c>
      <c r="L67" s="28">
        <v>1E-4</v>
      </c>
      <c r="M67" s="12">
        <v>6.0171000000000009E-2</v>
      </c>
      <c r="N67" s="28">
        <v>2.2400000000000002</v>
      </c>
      <c r="O67" s="12">
        <v>2.6862053571428571E-2</v>
      </c>
      <c r="P67" s="12">
        <v>2.6862053571428571E-2</v>
      </c>
      <c r="Q67" s="12">
        <v>99.999751397335999</v>
      </c>
      <c r="R67" s="12">
        <v>87.699781975463665</v>
      </c>
      <c r="S67" s="12"/>
      <c r="T67" s="62" t="s">
        <v>144</v>
      </c>
      <c r="U67" s="20">
        <v>0.28299999999999997</v>
      </c>
      <c r="V67" s="12">
        <v>0</v>
      </c>
      <c r="W67" s="12">
        <v>100</v>
      </c>
      <c r="X67" s="12">
        <v>87.7</v>
      </c>
      <c r="Y67" s="12"/>
      <c r="Z67" s="62" t="s">
        <v>144</v>
      </c>
      <c r="AA67" s="20">
        <v>0.09</v>
      </c>
      <c r="AB67" s="28">
        <v>1.3277000000000001</v>
      </c>
      <c r="AC67" s="12">
        <v>0.119493</v>
      </c>
      <c r="AD67" s="28">
        <v>11.286</v>
      </c>
      <c r="AE67" s="12">
        <v>1.0587719298245615E-2</v>
      </c>
      <c r="AF67" s="12">
        <v>0</v>
      </c>
      <c r="AG67" s="12">
        <v>100</v>
      </c>
      <c r="AH67" s="12">
        <v>87.7</v>
      </c>
      <c r="AI67" s="12"/>
      <c r="AJ67" s="84" t="s">
        <v>154</v>
      </c>
      <c r="AK67" s="20">
        <v>2.19</v>
      </c>
      <c r="AL67" s="28">
        <v>1</v>
      </c>
      <c r="AM67" s="12">
        <v>2.19</v>
      </c>
      <c r="AN67" s="28">
        <v>8.15</v>
      </c>
      <c r="AO67" s="28">
        <v>0.26871165644171779</v>
      </c>
      <c r="AP67" s="12">
        <v>0</v>
      </c>
      <c r="AQ67" s="12">
        <v>100</v>
      </c>
      <c r="AR67" s="12">
        <v>87.7</v>
      </c>
      <c r="AS67" s="12"/>
      <c r="AT67" s="65" t="s">
        <v>188</v>
      </c>
      <c r="AU67" s="20">
        <v>15</v>
      </c>
      <c r="AV67" s="243">
        <v>1E-4</v>
      </c>
      <c r="AW67" s="12">
        <v>1.5E-3</v>
      </c>
      <c r="AX67" s="28">
        <v>2.2400000000000002</v>
      </c>
      <c r="AY67" s="28">
        <v>6.6964285714285704E-4</v>
      </c>
      <c r="AZ67" s="12">
        <v>0</v>
      </c>
      <c r="BA67" s="12">
        <v>100</v>
      </c>
      <c r="BB67" s="12">
        <v>87.7</v>
      </c>
      <c r="BC67" s="12"/>
      <c r="BD67" s="65" t="s">
        <v>143</v>
      </c>
      <c r="BE67" s="20">
        <v>5750</v>
      </c>
      <c r="BF67" s="28">
        <v>6.9999999999999999E-4</v>
      </c>
      <c r="BG67" s="12">
        <v>4.0250000000000004</v>
      </c>
      <c r="BH67" s="28">
        <v>1.4</v>
      </c>
      <c r="BI67" s="28">
        <v>2.8750000000000004</v>
      </c>
      <c r="BJ67" s="12">
        <v>0</v>
      </c>
      <c r="BK67" s="12">
        <v>100</v>
      </c>
      <c r="BL67" s="12">
        <v>87.7</v>
      </c>
      <c r="BM67" s="12"/>
      <c r="BN67" s="62" t="s">
        <v>144</v>
      </c>
      <c r="BO67" s="20">
        <v>1.29</v>
      </c>
      <c r="BP67" s="28">
        <v>1.3277000000000001</v>
      </c>
      <c r="BQ67" s="12">
        <v>1.7127330000000003</v>
      </c>
      <c r="BR67" s="28">
        <v>11.29</v>
      </c>
      <c r="BS67" s="28">
        <v>0.15170354295837027</v>
      </c>
      <c r="BT67" s="12">
        <v>0</v>
      </c>
      <c r="BU67" s="12">
        <v>100</v>
      </c>
      <c r="BV67" s="12">
        <v>87.7</v>
      </c>
      <c r="BW67" s="12"/>
    </row>
    <row r="68" spans="1:75" ht="15.75" customHeight="1" x14ac:dyDescent="0.2">
      <c r="A68" s="84" t="s">
        <v>154</v>
      </c>
      <c r="B68" s="12">
        <v>80.43041547994676</v>
      </c>
      <c r="C68" s="12"/>
      <c r="D68" s="64" t="s">
        <v>157</v>
      </c>
      <c r="E68" s="20">
        <v>0</v>
      </c>
      <c r="F68" s="12">
        <v>0</v>
      </c>
      <c r="G68" s="12">
        <v>100</v>
      </c>
      <c r="H68" s="12">
        <v>87.7</v>
      </c>
      <c r="I68" s="12"/>
      <c r="J68" s="62" t="s">
        <v>144</v>
      </c>
      <c r="K68" s="20">
        <v>1115.2</v>
      </c>
      <c r="L68" s="28">
        <v>1.3277000000000001</v>
      </c>
      <c r="M68" s="12">
        <v>1480.6510400000002</v>
      </c>
      <c r="N68" s="28">
        <v>11.29</v>
      </c>
      <c r="O68" s="12">
        <v>131.14712488928257</v>
      </c>
      <c r="P68" s="12">
        <v>131.14712488928257</v>
      </c>
      <c r="Q68" s="12">
        <v>98.786260903786953</v>
      </c>
      <c r="R68" s="12">
        <v>86.635550812621162</v>
      </c>
      <c r="S68" s="12"/>
      <c r="T68" s="65" t="s">
        <v>155</v>
      </c>
      <c r="U68" s="20">
        <v>0.3</v>
      </c>
      <c r="V68" s="12">
        <v>1.7000000000000015E-2</v>
      </c>
      <c r="W68" s="12">
        <v>97.033158813263526</v>
      </c>
      <c r="X68" s="12">
        <v>85.098080279232107</v>
      </c>
      <c r="Y68" s="12"/>
      <c r="Z68" s="84" t="s">
        <v>154</v>
      </c>
      <c r="AA68" s="20">
        <v>0.16</v>
      </c>
      <c r="AB68" s="28">
        <v>1</v>
      </c>
      <c r="AC68" s="12">
        <v>0.16</v>
      </c>
      <c r="AD68" s="28">
        <v>8.15</v>
      </c>
      <c r="AE68" s="12">
        <v>1.9631901840490799E-2</v>
      </c>
      <c r="AF68" s="12">
        <v>9.0441825422451841E-3</v>
      </c>
      <c r="AG68" s="12">
        <v>99.114581596417977</v>
      </c>
      <c r="AH68" s="12">
        <v>86.92348806005856</v>
      </c>
      <c r="AI68" s="12"/>
      <c r="AJ68" s="84" t="s">
        <v>151</v>
      </c>
      <c r="AK68" s="20">
        <v>2.37</v>
      </c>
      <c r="AL68" s="28">
        <v>1</v>
      </c>
      <c r="AM68" s="12">
        <v>2.37</v>
      </c>
      <c r="AN68" s="28">
        <v>8.25</v>
      </c>
      <c r="AO68" s="28">
        <v>0.28727272727272729</v>
      </c>
      <c r="AP68" s="12">
        <v>1.8561070831009496E-2</v>
      </c>
      <c r="AQ68" s="12">
        <v>99.945404321540892</v>
      </c>
      <c r="AR68" s="12">
        <v>87.652119589991358</v>
      </c>
      <c r="AS68" s="12"/>
      <c r="AT68" s="33" t="s">
        <v>162</v>
      </c>
      <c r="AU68" s="20">
        <v>250</v>
      </c>
      <c r="AV68" s="28">
        <v>6.3E-3</v>
      </c>
      <c r="AW68" s="12">
        <v>1.575</v>
      </c>
      <c r="AX68" s="28">
        <v>0.71</v>
      </c>
      <c r="AY68" s="28">
        <v>2.2183098591549295</v>
      </c>
      <c r="AZ68" s="12">
        <v>2.2176402162977866</v>
      </c>
      <c r="BA68" s="12">
        <v>98.307727802072364</v>
      </c>
      <c r="BB68" s="12">
        <v>86.215877282417466</v>
      </c>
      <c r="BC68" s="12"/>
      <c r="BD68" s="84" t="s">
        <v>154</v>
      </c>
      <c r="BE68" s="20">
        <v>835.65</v>
      </c>
      <c r="BF68" s="28">
        <v>1</v>
      </c>
      <c r="BG68" s="12">
        <v>835.65</v>
      </c>
      <c r="BH68" s="28">
        <v>8.15</v>
      </c>
      <c r="BI68" s="28">
        <v>102.53374233128834</v>
      </c>
      <c r="BJ68" s="12">
        <v>99.658742331288337</v>
      </c>
      <c r="BK68" s="12">
        <v>99.400157478552529</v>
      </c>
      <c r="BL68" s="12">
        <v>87.173938108690564</v>
      </c>
      <c r="BM68" s="12"/>
      <c r="BN68" s="84" t="s">
        <v>170</v>
      </c>
      <c r="BO68" s="20">
        <v>1.86</v>
      </c>
      <c r="BP68" s="28">
        <v>0.97109999999999996</v>
      </c>
      <c r="BQ68" s="12">
        <v>1.806246</v>
      </c>
      <c r="BR68" s="28">
        <v>10.050000000000001</v>
      </c>
      <c r="BS68" s="28">
        <v>0.17972597014925373</v>
      </c>
      <c r="BT68" s="12">
        <v>2.8022427190883464E-2</v>
      </c>
      <c r="BU68" s="12">
        <v>99.908835810668364</v>
      </c>
      <c r="BV68" s="12">
        <v>87.620049005956162</v>
      </c>
      <c r="BW68" s="12"/>
    </row>
    <row r="69" spans="1:75" ht="15.75" customHeight="1" x14ac:dyDescent="0.2">
      <c r="A69" s="102" t="s">
        <v>243</v>
      </c>
      <c r="B69" s="12">
        <v>80.342828159562544</v>
      </c>
      <c r="C69" s="12"/>
      <c r="D69" s="65" t="s">
        <v>188</v>
      </c>
      <c r="E69" s="127">
        <v>0.04</v>
      </c>
      <c r="F69" s="12">
        <v>0.04</v>
      </c>
      <c r="G69" s="12">
        <v>82.608695652173907</v>
      </c>
      <c r="H69" s="12">
        <v>72.44782608695651</v>
      </c>
      <c r="I69" s="12"/>
      <c r="J69" s="84" t="s">
        <v>170</v>
      </c>
      <c r="K69" s="129">
        <v>1670.69</v>
      </c>
      <c r="L69" s="28">
        <v>0.97109999999999996</v>
      </c>
      <c r="M69" s="12">
        <v>1622.4070589999999</v>
      </c>
      <c r="N69" s="28">
        <v>10.050000000000001</v>
      </c>
      <c r="O69" s="12">
        <v>161.43353820895521</v>
      </c>
      <c r="P69" s="12">
        <v>161.43353820895521</v>
      </c>
      <c r="Q69" s="12">
        <v>98.505966509524114</v>
      </c>
      <c r="R69" s="12">
        <v>86.389732628852641</v>
      </c>
      <c r="S69" s="12"/>
      <c r="T69" s="71" t="s">
        <v>244</v>
      </c>
      <c r="U69" s="20">
        <v>0.3</v>
      </c>
      <c r="V69" s="12">
        <v>1.7000000000000015E-2</v>
      </c>
      <c r="W69" s="12">
        <v>97.033158813263526</v>
      </c>
      <c r="X69" s="12">
        <v>85.098080279232107</v>
      </c>
      <c r="Y69" s="12"/>
      <c r="Z69" s="62" t="s">
        <v>180</v>
      </c>
      <c r="AA69" s="229">
        <v>0.13</v>
      </c>
      <c r="AB69" s="28">
        <v>1.3277000000000001</v>
      </c>
      <c r="AC69" s="12">
        <v>0.17260100000000003</v>
      </c>
      <c r="AD69" s="28">
        <v>7.9660000000000002</v>
      </c>
      <c r="AE69" s="12">
        <v>2.1667210645242282E-2</v>
      </c>
      <c r="AF69" s="12">
        <v>1.1079491346996668E-2</v>
      </c>
      <c r="AG69" s="12">
        <v>98.915326454863518</v>
      </c>
      <c r="AH69" s="12">
        <v>86.748741300915299</v>
      </c>
      <c r="AI69" s="12"/>
      <c r="AJ69" s="84" t="s">
        <v>152</v>
      </c>
      <c r="AK69" s="20">
        <v>2.2200000000000002</v>
      </c>
      <c r="AL69" s="28">
        <v>1</v>
      </c>
      <c r="AM69" s="12">
        <v>2.2200000000000002</v>
      </c>
      <c r="AN69" s="28">
        <v>7.25</v>
      </c>
      <c r="AO69" s="28">
        <v>0.30620689655172417</v>
      </c>
      <c r="AP69" s="12">
        <v>3.7495240110006378E-2</v>
      </c>
      <c r="AQ69" s="12">
        <v>99.889711208397898</v>
      </c>
      <c r="AR69" s="12">
        <v>87.603276729764957</v>
      </c>
      <c r="AS69" s="12"/>
      <c r="AT69" s="84" t="s">
        <v>146</v>
      </c>
      <c r="AU69" s="129">
        <v>26</v>
      </c>
      <c r="AV69" s="28">
        <v>1</v>
      </c>
      <c r="AW69" s="12">
        <v>26</v>
      </c>
      <c r="AX69" s="28">
        <v>8</v>
      </c>
      <c r="AY69" s="28">
        <v>3.25</v>
      </c>
      <c r="AZ69" s="12">
        <v>3.2493303571428571</v>
      </c>
      <c r="BA69" s="12">
        <v>97.520449266358014</v>
      </c>
      <c r="BB69" s="12">
        <v>85.525434006595972</v>
      </c>
      <c r="BC69" s="12"/>
      <c r="BD69" s="62" t="s">
        <v>171</v>
      </c>
      <c r="BE69" s="20">
        <v>6833.37</v>
      </c>
      <c r="BF69" s="28">
        <v>3.1399999999999997E-2</v>
      </c>
      <c r="BG69" s="12">
        <v>214.56781799999999</v>
      </c>
      <c r="BH69" s="28">
        <v>1.21</v>
      </c>
      <c r="BI69" s="28">
        <v>177.32877520661157</v>
      </c>
      <c r="BJ69" s="12">
        <v>174.45377520661157</v>
      </c>
      <c r="BK69" s="12">
        <v>98.949968763923394</v>
      </c>
      <c r="BL69" s="12">
        <v>86.779122605960822</v>
      </c>
      <c r="BM69" s="12"/>
      <c r="BN69" s="84" t="s">
        <v>165</v>
      </c>
      <c r="BO69" s="20">
        <v>1.86</v>
      </c>
      <c r="BP69" s="28">
        <v>1</v>
      </c>
      <c r="BQ69" s="12">
        <v>1.86</v>
      </c>
      <c r="BR69" s="28">
        <v>9</v>
      </c>
      <c r="BS69" s="28">
        <v>0.20666666666666667</v>
      </c>
      <c r="BT69" s="12">
        <v>5.4963123708296396E-2</v>
      </c>
      <c r="BU69" s="12">
        <v>99.821190770454351</v>
      </c>
      <c r="BV69" s="12">
        <v>87.54318430568847</v>
      </c>
      <c r="BW69" s="12"/>
    </row>
    <row r="70" spans="1:75" ht="15.75" customHeight="1" x14ac:dyDescent="0.2">
      <c r="A70" s="84" t="s">
        <v>170</v>
      </c>
      <c r="B70" s="12">
        <v>80.227129786452124</v>
      </c>
      <c r="C70" s="12"/>
      <c r="D70" s="33" t="s">
        <v>162</v>
      </c>
      <c r="E70" s="55">
        <v>0.05</v>
      </c>
      <c r="F70" s="12">
        <v>0.05</v>
      </c>
      <c r="G70" s="12">
        <v>78.260869565217391</v>
      </c>
      <c r="H70" s="12">
        <v>68.634782608695659</v>
      </c>
      <c r="I70" s="12"/>
      <c r="J70" s="102" t="s">
        <v>243</v>
      </c>
      <c r="K70" s="20">
        <v>3150.02</v>
      </c>
      <c r="L70" s="28">
        <v>0.96499999999999997</v>
      </c>
      <c r="M70" s="12">
        <v>3039.7692999999999</v>
      </c>
      <c r="N70" s="28">
        <v>16.28</v>
      </c>
      <c r="O70" s="12">
        <v>186.71801597051595</v>
      </c>
      <c r="P70" s="12">
        <v>186.71801597051595</v>
      </c>
      <c r="Q70" s="12">
        <v>98.271963978302452</v>
      </c>
      <c r="R70" s="12">
        <v>86.184512408971244</v>
      </c>
      <c r="S70" s="12"/>
      <c r="T70" s="65" t="s">
        <v>148</v>
      </c>
      <c r="U70" s="20">
        <v>0.308</v>
      </c>
      <c r="V70" s="12">
        <v>2.5000000000000022E-2</v>
      </c>
      <c r="W70" s="12">
        <v>95.636998254799295</v>
      </c>
      <c r="X70" s="12">
        <v>83.873647469458987</v>
      </c>
      <c r="Y70" s="12"/>
      <c r="Z70" s="65" t="s">
        <v>189</v>
      </c>
      <c r="AA70" s="20">
        <v>0.6</v>
      </c>
      <c r="AB70" s="28">
        <v>0.27729999999999999</v>
      </c>
      <c r="AC70" s="12">
        <v>0.16638</v>
      </c>
      <c r="AD70" s="28">
        <v>6.4109999999999996</v>
      </c>
      <c r="AE70" s="12">
        <v>2.5952269536733741E-2</v>
      </c>
      <c r="AF70" s="12">
        <v>1.5364550238488126E-2</v>
      </c>
      <c r="AG70" s="12">
        <v>98.495822537816579</v>
      </c>
      <c r="AH70" s="12">
        <v>86.380836365665147</v>
      </c>
      <c r="AI70" s="12"/>
      <c r="AJ70" s="64" t="s">
        <v>176</v>
      </c>
      <c r="AK70" s="20">
        <v>254.95</v>
      </c>
      <c r="AL70" s="129">
        <v>1.0200000000000001E-2</v>
      </c>
      <c r="AM70" s="12">
        <v>2.6004900000000002</v>
      </c>
      <c r="AN70" s="28">
        <v>8.39</v>
      </c>
      <c r="AO70" s="28">
        <v>0.30995113230035759</v>
      </c>
      <c r="AP70" s="12">
        <v>4.1239475858639796E-2</v>
      </c>
      <c r="AQ70" s="12">
        <v>99.878697884173846</v>
      </c>
      <c r="AR70" s="12">
        <v>87.593618044420467</v>
      </c>
      <c r="AS70" s="12"/>
      <c r="AT70" s="84" t="s">
        <v>170</v>
      </c>
      <c r="AU70" s="129">
        <v>49.25</v>
      </c>
      <c r="AV70" s="28">
        <v>0.97109999999999996</v>
      </c>
      <c r="AW70" s="12">
        <v>47.826675000000002</v>
      </c>
      <c r="AX70" s="28">
        <v>10.050000000000001</v>
      </c>
      <c r="AY70" s="28">
        <v>4.7588731343283577</v>
      </c>
      <c r="AZ70" s="12">
        <v>4.7582034914712148</v>
      </c>
      <c r="BA70" s="12">
        <v>96.369034335902526</v>
      </c>
      <c r="BB70" s="12">
        <v>84.515643112586517</v>
      </c>
      <c r="BC70" s="12"/>
      <c r="BD70" s="79" t="s">
        <v>147</v>
      </c>
      <c r="BE70" s="20">
        <v>3486.11</v>
      </c>
      <c r="BF70" s="28">
        <v>0.1832</v>
      </c>
      <c r="BG70" s="12">
        <v>638.65535199999999</v>
      </c>
      <c r="BH70" s="28">
        <v>3.44</v>
      </c>
      <c r="BI70" s="28">
        <v>185.65562558139536</v>
      </c>
      <c r="BJ70" s="12">
        <v>182.78062558139536</v>
      </c>
      <c r="BK70" s="12">
        <v>98.899849739664361</v>
      </c>
      <c r="BL70" s="12">
        <v>86.73516822168564</v>
      </c>
      <c r="BM70" s="12"/>
      <c r="BN70" s="84" t="s">
        <v>151</v>
      </c>
      <c r="BO70" s="20">
        <v>1.81</v>
      </c>
      <c r="BP70" s="28">
        <v>1</v>
      </c>
      <c r="BQ70" s="12">
        <v>1.81</v>
      </c>
      <c r="BR70" s="28">
        <v>8.25</v>
      </c>
      <c r="BS70" s="28">
        <v>0.21939393939393939</v>
      </c>
      <c r="BT70" s="12">
        <v>6.7690396435569122E-2</v>
      </c>
      <c r="BU70" s="12">
        <v>99.779785666867824</v>
      </c>
      <c r="BV70" s="12">
        <v>87.50687202984308</v>
      </c>
      <c r="BW70" s="12"/>
    </row>
    <row r="71" spans="1:75" ht="15.75" customHeight="1" x14ac:dyDescent="0.2">
      <c r="A71" s="64" t="s">
        <v>176</v>
      </c>
      <c r="B71" s="12">
        <v>79.358053570065962</v>
      </c>
      <c r="C71" s="12"/>
      <c r="D71" s="79" t="s">
        <v>163</v>
      </c>
      <c r="E71" s="55">
        <v>0.05</v>
      </c>
      <c r="F71" s="12">
        <v>0.05</v>
      </c>
      <c r="G71" s="12">
        <v>78.260869565217391</v>
      </c>
      <c r="H71" s="12">
        <v>68.634782608695659</v>
      </c>
      <c r="I71" s="12"/>
      <c r="J71" s="84" t="s">
        <v>154</v>
      </c>
      <c r="K71" s="20">
        <v>1562</v>
      </c>
      <c r="L71" s="28">
        <v>1</v>
      </c>
      <c r="M71" s="12">
        <v>1562</v>
      </c>
      <c r="N71" s="28">
        <v>8.15</v>
      </c>
      <c r="O71" s="12">
        <v>191.65644171779141</v>
      </c>
      <c r="P71" s="12">
        <v>191.65644171779141</v>
      </c>
      <c r="Q71" s="12">
        <v>98.226259885221694</v>
      </c>
      <c r="R71" s="12">
        <v>86.14442991933943</v>
      </c>
      <c r="S71" s="12"/>
      <c r="T71" s="64" t="s">
        <v>184</v>
      </c>
      <c r="U71" s="20">
        <v>0.311</v>
      </c>
      <c r="V71" s="12">
        <v>2.8000000000000025E-2</v>
      </c>
      <c r="W71" s="12">
        <v>95.113438045375219</v>
      </c>
      <c r="X71" s="12">
        <v>83.414485165794062</v>
      </c>
      <c r="Y71" s="12"/>
      <c r="Z71" s="64" t="s">
        <v>174</v>
      </c>
      <c r="AA71" s="20">
        <v>1</v>
      </c>
      <c r="AB71" s="28">
        <v>1.7100000000000001E-2</v>
      </c>
      <c r="AC71" s="12">
        <v>1.7100000000000001E-2</v>
      </c>
      <c r="AD71" s="28">
        <v>0.62</v>
      </c>
      <c r="AE71" s="12">
        <v>2.7580645161290322E-2</v>
      </c>
      <c r="AF71" s="12">
        <v>1.6992925863044708E-2</v>
      </c>
      <c r="AG71" s="12">
        <v>98.33640583661753</v>
      </c>
      <c r="AH71" s="12">
        <v>86.24102791871357</v>
      </c>
      <c r="AI71" s="12"/>
      <c r="AJ71" s="64" t="s">
        <v>190</v>
      </c>
      <c r="AK71" s="20">
        <v>279</v>
      </c>
      <c r="AL71" s="28">
        <v>1.0200000000000001E-2</v>
      </c>
      <c r="AM71" s="12">
        <v>2.8458000000000001</v>
      </c>
      <c r="AN71" s="28">
        <v>9.1</v>
      </c>
      <c r="AO71" s="28">
        <v>0.31272527472527473</v>
      </c>
      <c r="AP71" s="12">
        <v>4.4013618283556932E-2</v>
      </c>
      <c r="AQ71" s="12">
        <v>99.870538000015785</v>
      </c>
      <c r="AR71" s="12">
        <v>87.586461826013846</v>
      </c>
      <c r="AS71" s="12"/>
      <c r="AT71" s="84" t="s">
        <v>165</v>
      </c>
      <c r="AU71" s="20">
        <v>43</v>
      </c>
      <c r="AV71" s="28">
        <v>1</v>
      </c>
      <c r="AW71" s="12">
        <v>43</v>
      </c>
      <c r="AX71" s="28">
        <v>9</v>
      </c>
      <c r="AY71" s="28">
        <v>4.7777777777777777</v>
      </c>
      <c r="AZ71" s="12">
        <v>4.7771081349206348</v>
      </c>
      <c r="BA71" s="12">
        <v>96.35460827964414</v>
      </c>
      <c r="BB71" s="12">
        <v>84.502991461247916</v>
      </c>
      <c r="BC71" s="12"/>
      <c r="BD71" s="84" t="s">
        <v>152</v>
      </c>
      <c r="BE71" s="20">
        <v>2009.26</v>
      </c>
      <c r="BF71" s="28">
        <v>1</v>
      </c>
      <c r="BG71" s="12">
        <v>2009.26</v>
      </c>
      <c r="BH71" s="28">
        <v>7.25</v>
      </c>
      <c r="BI71" s="28">
        <v>277.13931034482761</v>
      </c>
      <c r="BJ71" s="12">
        <v>274.26431034482761</v>
      </c>
      <c r="BK71" s="12">
        <v>98.349212606823755</v>
      </c>
      <c r="BL71" s="12">
        <v>86.252259456184433</v>
      </c>
      <c r="BM71" s="12"/>
      <c r="BN71" s="84" t="s">
        <v>154</v>
      </c>
      <c r="BO71" s="20">
        <v>1.94</v>
      </c>
      <c r="BP71" s="28">
        <v>1</v>
      </c>
      <c r="BQ71" s="12">
        <v>1.94</v>
      </c>
      <c r="BR71" s="28">
        <v>8.15</v>
      </c>
      <c r="BS71" s="28">
        <v>0.23803680981595091</v>
      </c>
      <c r="BT71" s="12">
        <v>8.6333266857580637E-2</v>
      </c>
      <c r="BU71" s="12">
        <v>99.719135596934194</v>
      </c>
      <c r="BV71" s="12">
        <v>87.453681918511293</v>
      </c>
      <c r="BW71" s="12"/>
    </row>
    <row r="72" spans="1:75" ht="15.75" customHeight="1" x14ac:dyDescent="0.2">
      <c r="A72" s="84" t="s">
        <v>146</v>
      </c>
      <c r="B72" s="12">
        <v>79.328461007122655</v>
      </c>
      <c r="C72" s="12"/>
      <c r="D72" s="84" t="s">
        <v>195</v>
      </c>
      <c r="E72" s="128">
        <v>5.7500000000000002E-2</v>
      </c>
      <c r="F72" s="12">
        <v>5.7500000000000002E-2</v>
      </c>
      <c r="G72" s="12">
        <v>75</v>
      </c>
      <c r="H72" s="12">
        <v>65.775000000000006</v>
      </c>
      <c r="I72" s="12"/>
      <c r="J72" s="84" t="s">
        <v>152</v>
      </c>
      <c r="K72" s="20">
        <v>1542.08</v>
      </c>
      <c r="L72" s="28">
        <v>1</v>
      </c>
      <c r="M72" s="12">
        <v>1542.08</v>
      </c>
      <c r="N72" s="28">
        <v>7.25</v>
      </c>
      <c r="O72" s="12">
        <v>212.7006896551724</v>
      </c>
      <c r="P72" s="12">
        <v>212.7006896551724</v>
      </c>
      <c r="Q72" s="12">
        <v>98.031499790453594</v>
      </c>
      <c r="R72" s="12">
        <v>85.973625316227796</v>
      </c>
      <c r="S72" s="12"/>
      <c r="T72" s="62" t="s">
        <v>177</v>
      </c>
      <c r="U72" s="20">
        <v>0.32</v>
      </c>
      <c r="V72" s="12">
        <v>3.7000000000000033E-2</v>
      </c>
      <c r="W72" s="12">
        <v>93.542757417102962</v>
      </c>
      <c r="X72" s="12">
        <v>82.0369982547993</v>
      </c>
      <c r="Y72" s="12"/>
      <c r="Z72" s="62" t="s">
        <v>177</v>
      </c>
      <c r="AA72" s="20">
        <v>0.27</v>
      </c>
      <c r="AB72" s="28">
        <v>1.3277000000000001</v>
      </c>
      <c r="AC72" s="12">
        <v>0.35847900000000005</v>
      </c>
      <c r="AD72" s="28">
        <v>12.521000000000001</v>
      </c>
      <c r="AE72" s="12">
        <v>2.8630221228336396E-2</v>
      </c>
      <c r="AF72" s="12">
        <v>1.8042501930090781E-2</v>
      </c>
      <c r="AG72" s="12">
        <v>98.233653159813301</v>
      </c>
      <c r="AH72" s="12">
        <v>86.150913821156266</v>
      </c>
      <c r="AI72" s="12"/>
      <c r="AJ72" s="102" t="s">
        <v>243</v>
      </c>
      <c r="AK72" s="20">
        <v>5.53</v>
      </c>
      <c r="AL72" s="28">
        <v>0.96499999999999997</v>
      </c>
      <c r="AM72" s="12">
        <v>5.3364500000000001</v>
      </c>
      <c r="AN72" s="28">
        <v>16.28</v>
      </c>
      <c r="AO72" s="28">
        <v>0.32779176904176904</v>
      </c>
      <c r="AP72" s="12">
        <v>5.9080112600051249E-2</v>
      </c>
      <c r="AQ72" s="12">
        <v>99.826221296162942</v>
      </c>
      <c r="AR72" s="12">
        <v>87.547596076734905</v>
      </c>
      <c r="AS72" s="12"/>
      <c r="AT72" s="84" t="s">
        <v>152</v>
      </c>
      <c r="AU72" s="20">
        <v>40</v>
      </c>
      <c r="AV72" s="28">
        <v>1</v>
      </c>
      <c r="AW72" s="12">
        <v>40</v>
      </c>
      <c r="AX72" s="28">
        <v>7.25</v>
      </c>
      <c r="AY72" s="28">
        <v>5.5172413793103452</v>
      </c>
      <c r="AZ72" s="12">
        <v>5.5165717364532023</v>
      </c>
      <c r="BA72" s="12">
        <v>95.79032662337886</v>
      </c>
      <c r="BB72" s="12">
        <v>84.008116448703262</v>
      </c>
      <c r="BC72" s="12"/>
      <c r="BD72" s="84" t="s">
        <v>170</v>
      </c>
      <c r="BE72" s="127">
        <v>3798.09</v>
      </c>
      <c r="BF72" s="28">
        <v>0.97109999999999996</v>
      </c>
      <c r="BG72" s="12">
        <v>3688.3251989999999</v>
      </c>
      <c r="BH72" s="28">
        <v>10.050000000000001</v>
      </c>
      <c r="BI72" s="28">
        <v>366.99753223880595</v>
      </c>
      <c r="BJ72" s="12">
        <v>364.12253223880595</v>
      </c>
      <c r="BK72" s="12">
        <v>97.808359078745994</v>
      </c>
      <c r="BL72" s="12">
        <v>85.777930912060242</v>
      </c>
      <c r="BM72" s="12"/>
      <c r="BN72" s="84" t="s">
        <v>191</v>
      </c>
      <c r="BO72" s="20">
        <v>2.4900000000000002</v>
      </c>
      <c r="BP72" s="28">
        <v>0.97109999999999996</v>
      </c>
      <c r="BQ72" s="12">
        <v>2.4180390000000003</v>
      </c>
      <c r="BR72" s="28">
        <v>9.9499999999999993</v>
      </c>
      <c r="BS72" s="28">
        <v>0.24301899497487442</v>
      </c>
      <c r="BT72" s="12">
        <v>9.1315452016504151E-2</v>
      </c>
      <c r="BU72" s="12">
        <v>99.702927262516212</v>
      </c>
      <c r="BV72" s="12">
        <v>87.43946720922672</v>
      </c>
      <c r="BW72" s="12"/>
    </row>
    <row r="73" spans="1:75" ht="15.75" customHeight="1" x14ac:dyDescent="0.2">
      <c r="A73" s="64" t="s">
        <v>190</v>
      </c>
      <c r="B73" s="12">
        <v>79.184628710377311</v>
      </c>
      <c r="C73" s="12"/>
      <c r="D73" s="84" t="s">
        <v>154</v>
      </c>
      <c r="E73" s="55">
        <v>0.06</v>
      </c>
      <c r="F73" s="12">
        <v>0.06</v>
      </c>
      <c r="G73" s="12">
        <v>73.913043478260875</v>
      </c>
      <c r="H73" s="12">
        <v>64.821739130434793</v>
      </c>
      <c r="I73" s="12"/>
      <c r="J73" s="64" t="s">
        <v>176</v>
      </c>
      <c r="K73" s="20">
        <v>186364</v>
      </c>
      <c r="L73" s="28">
        <v>1.0200000000000001E-2</v>
      </c>
      <c r="M73" s="12">
        <v>1900.9128000000001</v>
      </c>
      <c r="N73" s="28">
        <v>8.39</v>
      </c>
      <c r="O73" s="12">
        <v>226.56886769964242</v>
      </c>
      <c r="P73" s="12">
        <v>226.56886769964242</v>
      </c>
      <c r="Q73" s="12">
        <v>97.90315271536501</v>
      </c>
      <c r="R73" s="12">
        <v>85.861064931375111</v>
      </c>
      <c r="S73" s="12"/>
      <c r="T73" s="62" t="s">
        <v>194</v>
      </c>
      <c r="U73" s="20">
        <v>0.32779999999999998</v>
      </c>
      <c r="V73" s="12">
        <v>4.4800000000000006E-2</v>
      </c>
      <c r="W73" s="12">
        <v>92.181500872600353</v>
      </c>
      <c r="X73" s="12">
        <v>80.843176265270515</v>
      </c>
      <c r="Y73" s="12"/>
      <c r="Z73" s="84" t="s">
        <v>193</v>
      </c>
      <c r="AA73" s="80" t="s">
        <v>583</v>
      </c>
      <c r="AB73" s="28">
        <v>0.97109999999999996</v>
      </c>
      <c r="AC73" s="12">
        <v>0.29132999999999998</v>
      </c>
      <c r="AD73" s="28">
        <v>9.9529999999999994</v>
      </c>
      <c r="AE73" s="12">
        <v>2.9270571686928565E-2</v>
      </c>
      <c r="AF73" s="12">
        <v>1.868285238868295E-2</v>
      </c>
      <c r="AG73" s="12">
        <v>98.170963350299687</v>
      </c>
      <c r="AH73" s="12">
        <v>86.095934858212829</v>
      </c>
      <c r="AI73" s="12"/>
      <c r="AJ73" s="84" t="s">
        <v>169</v>
      </c>
      <c r="AK73" s="20">
        <v>2.76</v>
      </c>
      <c r="AL73" s="28">
        <v>1</v>
      </c>
      <c r="AM73" s="12">
        <v>2.76</v>
      </c>
      <c r="AN73" s="28">
        <v>8.0500000000000007</v>
      </c>
      <c r="AO73" s="28">
        <v>0.3428571428571428</v>
      </c>
      <c r="AP73" s="12">
        <v>7.414548641542501E-2</v>
      </c>
      <c r="AQ73" s="12">
        <v>99.781907888160845</v>
      </c>
      <c r="AR73" s="12">
        <v>87.508733217917055</v>
      </c>
      <c r="AS73" s="12"/>
      <c r="AT73" s="65" t="s">
        <v>189</v>
      </c>
      <c r="AU73" s="20">
        <v>128</v>
      </c>
      <c r="AV73" s="28">
        <v>0.27729999999999999</v>
      </c>
      <c r="AW73" s="12">
        <v>35.494399999999999</v>
      </c>
      <c r="AX73" s="28">
        <v>6.41</v>
      </c>
      <c r="AY73" s="28">
        <v>5.5373478939157561</v>
      </c>
      <c r="AZ73" s="12">
        <v>5.5366782510586132</v>
      </c>
      <c r="BA73" s="12">
        <v>95.774983424146669</v>
      </c>
      <c r="BB73" s="12">
        <v>83.994660462976626</v>
      </c>
      <c r="BC73" s="12"/>
      <c r="BD73" s="84" t="s">
        <v>146</v>
      </c>
      <c r="BE73" s="20">
        <v>2955.42</v>
      </c>
      <c r="BF73" s="28">
        <v>1</v>
      </c>
      <c r="BG73" s="12">
        <v>2955.42</v>
      </c>
      <c r="BH73" s="28">
        <v>8</v>
      </c>
      <c r="BI73" s="28">
        <v>369.42750000000001</v>
      </c>
      <c r="BJ73" s="12">
        <v>366.55250000000001</v>
      </c>
      <c r="BK73" s="12">
        <v>97.793733186879265</v>
      </c>
      <c r="BL73" s="12">
        <v>85.765104004893118</v>
      </c>
      <c r="BM73" s="12"/>
      <c r="BN73" s="102" t="s">
        <v>243</v>
      </c>
      <c r="BO73" s="20">
        <v>4.12</v>
      </c>
      <c r="BP73" s="28">
        <v>0.96499999999999997</v>
      </c>
      <c r="BQ73" s="12">
        <v>3.9758</v>
      </c>
      <c r="BR73" s="28">
        <v>16.28</v>
      </c>
      <c r="BS73" s="28">
        <v>0.24421375921375921</v>
      </c>
      <c r="BT73" s="12">
        <v>9.2510216255388938E-2</v>
      </c>
      <c r="BU73" s="12">
        <v>99.699040386031939</v>
      </c>
      <c r="BV73" s="12">
        <v>87.436058418550004</v>
      </c>
      <c r="BW73" s="12"/>
    </row>
    <row r="74" spans="1:75" ht="15.75" customHeight="1" x14ac:dyDescent="0.2">
      <c r="A74" s="84" t="s">
        <v>152</v>
      </c>
      <c r="B74" s="12">
        <v>78.652883020433109</v>
      </c>
      <c r="C74" s="12"/>
      <c r="D74" s="84" t="s">
        <v>146</v>
      </c>
      <c r="E74" s="128">
        <v>6.25E-2</v>
      </c>
      <c r="F74" s="12">
        <v>6.25E-2</v>
      </c>
      <c r="G74" s="12">
        <v>72.826086956521749</v>
      </c>
      <c r="H74" s="12">
        <v>63.868478260869573</v>
      </c>
      <c r="I74" s="12"/>
      <c r="J74" s="84" t="s">
        <v>191</v>
      </c>
      <c r="K74" s="20">
        <v>2339.1</v>
      </c>
      <c r="L74" s="28">
        <v>0.97109999999999996</v>
      </c>
      <c r="M74" s="12">
        <v>2271.5000099999997</v>
      </c>
      <c r="N74" s="28">
        <v>9.9499999999999993</v>
      </c>
      <c r="O74" s="12">
        <v>228.29145829145727</v>
      </c>
      <c r="P74" s="12">
        <v>228.29145829145727</v>
      </c>
      <c r="Q74" s="12">
        <v>97.887210501230925</v>
      </c>
      <c r="R74" s="12">
        <v>85.847083609579528</v>
      </c>
      <c r="S74" s="12"/>
      <c r="T74" s="102" t="s">
        <v>243</v>
      </c>
      <c r="U74" s="20">
        <v>0.33</v>
      </c>
      <c r="V74" s="12">
        <v>4.7000000000000042E-2</v>
      </c>
      <c r="W74" s="12">
        <v>91.79755671902268</v>
      </c>
      <c r="X74" s="12">
        <v>80.506457242582897</v>
      </c>
      <c r="Y74" s="12"/>
      <c r="Z74" s="62" t="s">
        <v>194</v>
      </c>
      <c r="AA74" s="20">
        <v>0.26800000000000002</v>
      </c>
      <c r="AB74" s="28">
        <v>0.31690000000000002</v>
      </c>
      <c r="AC74" s="12">
        <v>8.492920000000001E-2</v>
      </c>
      <c r="AD74" s="28">
        <v>2.6619999999999999</v>
      </c>
      <c r="AE74" s="12">
        <v>3.1904282494365145E-2</v>
      </c>
      <c r="AF74" s="12">
        <v>2.1316563196119531E-2</v>
      </c>
      <c r="AG74" s="12">
        <v>97.913125120285542</v>
      </c>
      <c r="AH74" s="12">
        <v>85.869810730490414</v>
      </c>
      <c r="AI74" s="12"/>
      <c r="AJ74" s="84" t="s">
        <v>170</v>
      </c>
      <c r="AK74" s="129">
        <v>3.64</v>
      </c>
      <c r="AL74" s="28">
        <v>0.97109999999999996</v>
      </c>
      <c r="AM74" s="12">
        <v>3.5348039999999998</v>
      </c>
      <c r="AN74" s="28">
        <v>10.050000000000001</v>
      </c>
      <c r="AO74" s="28">
        <v>0.35172179104477608</v>
      </c>
      <c r="AP74" s="12">
        <v>8.3010134603058283E-2</v>
      </c>
      <c r="AQ74" s="12">
        <v>99.755833342865927</v>
      </c>
      <c r="AR74" s="12">
        <v>87.485865841693425</v>
      </c>
      <c r="AS74" s="12"/>
      <c r="AT74" s="84" t="s">
        <v>154</v>
      </c>
      <c r="AU74" s="20">
        <v>47</v>
      </c>
      <c r="AV74" s="28">
        <v>1</v>
      </c>
      <c r="AW74" s="12">
        <v>47</v>
      </c>
      <c r="AX74" s="28">
        <v>8.15</v>
      </c>
      <c r="AY74" s="28">
        <v>5.7668711656441713</v>
      </c>
      <c r="AZ74" s="12">
        <v>5.7662015227870285</v>
      </c>
      <c r="BA74" s="12">
        <v>95.599835152272419</v>
      </c>
      <c r="BB74" s="12">
        <v>83.841055428542916</v>
      </c>
      <c r="BC74" s="12"/>
      <c r="BD74" s="84" t="s">
        <v>151</v>
      </c>
      <c r="BE74" s="20">
        <v>3274.92</v>
      </c>
      <c r="BF74" s="28">
        <v>1</v>
      </c>
      <c r="BG74" s="12">
        <v>3274.92</v>
      </c>
      <c r="BH74" s="28">
        <v>8.25</v>
      </c>
      <c r="BI74" s="28">
        <v>396.96000000000004</v>
      </c>
      <c r="BJ74" s="12">
        <v>394.08500000000004</v>
      </c>
      <c r="BK74" s="12">
        <v>97.628016022128662</v>
      </c>
      <c r="BL74" s="12">
        <v>85.619770051406832</v>
      </c>
      <c r="BM74" s="12"/>
      <c r="BN74" s="62" t="s">
        <v>177</v>
      </c>
      <c r="BO74" s="20">
        <v>2.54</v>
      </c>
      <c r="BP74" s="28">
        <v>1.3277000000000001</v>
      </c>
      <c r="BQ74" s="12">
        <v>3.3723580000000002</v>
      </c>
      <c r="BR74" s="28">
        <v>12.52</v>
      </c>
      <c r="BS74" s="28">
        <v>0.26935766773162939</v>
      </c>
      <c r="BT74" s="12">
        <v>0.11765412477325912</v>
      </c>
      <c r="BU74" s="12">
        <v>99.617240761001383</v>
      </c>
      <c r="BV74" s="12">
        <v>87.364320147398217</v>
      </c>
      <c r="BW74" s="12"/>
    </row>
    <row r="75" spans="1:75" ht="15.75" customHeight="1" x14ac:dyDescent="0.2">
      <c r="A75" s="64" t="s">
        <v>184</v>
      </c>
      <c r="B75" s="12">
        <v>78.649354003069988</v>
      </c>
      <c r="C75" s="12"/>
      <c r="D75" s="64" t="s">
        <v>142</v>
      </c>
      <c r="E75" s="55">
        <v>7.0000000000000007E-2</v>
      </c>
      <c r="F75" s="12">
        <v>7.0000000000000007E-2</v>
      </c>
      <c r="G75" s="12">
        <v>69.565217391304344</v>
      </c>
      <c r="H75" s="12">
        <v>61.008695652173913</v>
      </c>
      <c r="I75" s="12"/>
      <c r="J75" s="84" t="s">
        <v>193</v>
      </c>
      <c r="K75" s="80" t="s">
        <v>588</v>
      </c>
      <c r="L75" s="28">
        <v>0.97109999999999996</v>
      </c>
      <c r="M75" s="12">
        <v>2325.2115509999999</v>
      </c>
      <c r="N75" s="28">
        <v>9.9499999999999993</v>
      </c>
      <c r="O75" s="12">
        <v>233.68960311557788</v>
      </c>
      <c r="P75" s="12">
        <v>233.68960311557788</v>
      </c>
      <c r="Q75" s="12">
        <v>97.837251804648091</v>
      </c>
      <c r="R75" s="12">
        <v>85.803269832676378</v>
      </c>
      <c r="S75" s="12"/>
      <c r="T75" s="62" t="s">
        <v>166</v>
      </c>
      <c r="U75" s="20">
        <v>0.33200000000000002</v>
      </c>
      <c r="V75" s="12">
        <v>4.9000000000000044E-2</v>
      </c>
      <c r="W75" s="12">
        <v>91.448516579406629</v>
      </c>
      <c r="X75" s="12">
        <v>80.200349040139614</v>
      </c>
      <c r="Y75" s="12"/>
      <c r="Z75" s="62" t="s">
        <v>164</v>
      </c>
      <c r="AA75" s="20">
        <v>0.17</v>
      </c>
      <c r="AB75" s="28">
        <v>1.5636000000000001</v>
      </c>
      <c r="AC75" s="12">
        <v>0.26581200000000005</v>
      </c>
      <c r="AD75" s="28">
        <v>7.85</v>
      </c>
      <c r="AE75" s="12">
        <v>3.3861401273885358E-2</v>
      </c>
      <c r="AF75" s="12">
        <v>2.3273681975639744E-2</v>
      </c>
      <c r="AG75" s="12">
        <v>97.721524721101986</v>
      </c>
      <c r="AH75" s="12">
        <v>85.701777180406438</v>
      </c>
      <c r="AI75" s="12"/>
      <c r="AJ75" s="84" t="s">
        <v>191</v>
      </c>
      <c r="AK75" s="20">
        <v>3.65</v>
      </c>
      <c r="AL75" s="28">
        <v>0.97109999999999996</v>
      </c>
      <c r="AM75" s="12">
        <v>3.5445149999999996</v>
      </c>
      <c r="AN75" s="28">
        <v>9.9499999999999993</v>
      </c>
      <c r="AO75" s="28">
        <v>0.35623266331658288</v>
      </c>
      <c r="AP75" s="12">
        <v>8.7521006874865082E-2</v>
      </c>
      <c r="AQ75" s="12">
        <v>99.742565027995312</v>
      </c>
      <c r="AR75" s="12">
        <v>87.474229529551891</v>
      </c>
      <c r="AS75" s="12"/>
      <c r="AT75" s="62" t="s">
        <v>180</v>
      </c>
      <c r="AU75" s="229">
        <v>35</v>
      </c>
      <c r="AV75" s="28">
        <v>1.3277000000000001</v>
      </c>
      <c r="AW75" s="12">
        <v>46.469500000000004</v>
      </c>
      <c r="AX75" s="28">
        <v>7.97</v>
      </c>
      <c r="AY75" s="28">
        <v>5.8305520702634883</v>
      </c>
      <c r="AZ75" s="12">
        <v>5.8298824274063454</v>
      </c>
      <c r="BA75" s="12">
        <v>95.551240513866176</v>
      </c>
      <c r="BB75" s="12">
        <v>83.79843793066064</v>
      </c>
      <c r="BC75" s="12"/>
      <c r="BD75" s="62" t="s">
        <v>144</v>
      </c>
      <c r="BE75" s="20">
        <v>3528.85</v>
      </c>
      <c r="BF75" s="28">
        <v>1.3277000000000001</v>
      </c>
      <c r="BG75" s="12">
        <v>4685.2541449999999</v>
      </c>
      <c r="BH75" s="28">
        <v>11.29</v>
      </c>
      <c r="BI75" s="28">
        <v>414.99150974313557</v>
      </c>
      <c r="BJ75" s="12">
        <v>412.11650974313557</v>
      </c>
      <c r="BK75" s="12">
        <v>97.519484988956762</v>
      </c>
      <c r="BL75" s="12">
        <v>85.524588335315087</v>
      </c>
      <c r="BM75" s="12"/>
      <c r="BN75" s="84" t="s">
        <v>152</v>
      </c>
      <c r="BO75" s="20">
        <v>2.13</v>
      </c>
      <c r="BP75" s="28">
        <v>1</v>
      </c>
      <c r="BQ75" s="12">
        <v>2.13</v>
      </c>
      <c r="BR75" s="28">
        <v>7.25</v>
      </c>
      <c r="BS75" s="28">
        <v>0.29379310344827586</v>
      </c>
      <c r="BT75" s="12">
        <v>0.14208956048990559</v>
      </c>
      <c r="BU75" s="12">
        <v>99.537745980877631</v>
      </c>
      <c r="BV75" s="12">
        <v>87.294603225229679</v>
      </c>
      <c r="BW75" s="12"/>
    </row>
    <row r="76" spans="1:75" ht="15.75" customHeight="1" x14ac:dyDescent="0.2">
      <c r="A76" s="84" t="s">
        <v>195</v>
      </c>
      <c r="B76" s="12">
        <v>78.268603516112833</v>
      </c>
      <c r="C76" s="12"/>
      <c r="D76" s="84" t="s">
        <v>169</v>
      </c>
      <c r="E76" s="55">
        <v>7.0000000000000007E-2</v>
      </c>
      <c r="F76" s="12">
        <v>7.0000000000000007E-2</v>
      </c>
      <c r="G76" s="12">
        <v>69.565217391304344</v>
      </c>
      <c r="H76" s="12">
        <v>61.008695652173913</v>
      </c>
      <c r="I76" s="12"/>
      <c r="J76" s="84" t="s">
        <v>151</v>
      </c>
      <c r="K76" s="20">
        <v>1995.56</v>
      </c>
      <c r="L76" s="28">
        <v>1</v>
      </c>
      <c r="M76" s="12">
        <v>1995.56</v>
      </c>
      <c r="N76" s="28">
        <v>8.25</v>
      </c>
      <c r="O76" s="12">
        <v>241.8860606060606</v>
      </c>
      <c r="P76" s="12">
        <v>241.8860606060606</v>
      </c>
      <c r="Q76" s="12">
        <v>97.761395312063556</v>
      </c>
      <c r="R76" s="12">
        <v>85.736743688679738</v>
      </c>
      <c r="S76" s="12"/>
      <c r="T76" s="62" t="s">
        <v>164</v>
      </c>
      <c r="U76" s="20">
        <v>0.33700000000000002</v>
      </c>
      <c r="V76" s="12">
        <v>5.4000000000000048E-2</v>
      </c>
      <c r="W76" s="12">
        <v>90.575916230366488</v>
      </c>
      <c r="X76" s="12">
        <v>79.435078534031405</v>
      </c>
      <c r="Y76" s="12"/>
      <c r="Z76" s="102" t="s">
        <v>243</v>
      </c>
      <c r="AA76" s="20">
        <v>0.7</v>
      </c>
      <c r="AB76" s="28">
        <v>0.96499999999999997</v>
      </c>
      <c r="AC76" s="12">
        <v>0.67549999999999999</v>
      </c>
      <c r="AD76" s="28">
        <v>16.28</v>
      </c>
      <c r="AE76" s="12">
        <v>4.149262899262899E-2</v>
      </c>
      <c r="AF76" s="12">
        <v>3.0904909694383375E-2</v>
      </c>
      <c r="AG76" s="12">
        <v>96.974433490629821</v>
      </c>
      <c r="AH76" s="12">
        <v>85.046578171282349</v>
      </c>
      <c r="AI76" s="12"/>
      <c r="AJ76" s="84" t="s">
        <v>165</v>
      </c>
      <c r="AK76" s="20">
        <v>3.29</v>
      </c>
      <c r="AL76" s="28">
        <v>1</v>
      </c>
      <c r="AM76" s="12">
        <v>3.29</v>
      </c>
      <c r="AN76" s="28">
        <v>9</v>
      </c>
      <c r="AO76" s="28">
        <v>0.36555555555555558</v>
      </c>
      <c r="AP76" s="12">
        <v>9.6843899113837784E-2</v>
      </c>
      <c r="AQ76" s="12">
        <v>99.715142600074955</v>
      </c>
      <c r="AR76" s="12">
        <v>87.450180060265737</v>
      </c>
      <c r="AS76" s="12"/>
      <c r="AT76" s="62" t="s">
        <v>177</v>
      </c>
      <c r="AU76" s="20">
        <v>64.540000000000006</v>
      </c>
      <c r="AV76" s="28">
        <v>1.3277000000000001</v>
      </c>
      <c r="AW76" s="12">
        <v>85.689758000000012</v>
      </c>
      <c r="AX76" s="28">
        <v>12.52</v>
      </c>
      <c r="AY76" s="28">
        <v>6.8442298722044743</v>
      </c>
      <c r="AZ76" s="12">
        <v>6.8435602293473314</v>
      </c>
      <c r="BA76" s="12">
        <v>94.777707120453556</v>
      </c>
      <c r="BB76" s="12">
        <v>83.120049144637775</v>
      </c>
      <c r="BC76" s="12"/>
      <c r="BD76" s="84" t="s">
        <v>169</v>
      </c>
      <c r="BE76" s="20">
        <v>3632.82</v>
      </c>
      <c r="BF76" s="28">
        <v>1</v>
      </c>
      <c r="BG76" s="12">
        <v>3632.82</v>
      </c>
      <c r="BH76" s="28">
        <v>8.0500000000000007</v>
      </c>
      <c r="BI76" s="28">
        <v>451.28198757763971</v>
      </c>
      <c r="BJ76" s="12">
        <v>448.40698757763971</v>
      </c>
      <c r="BK76" s="12">
        <v>97.301053858686032</v>
      </c>
      <c r="BL76" s="12">
        <v>85.333024234067651</v>
      </c>
      <c r="BM76" s="12"/>
      <c r="BN76" s="64" t="s">
        <v>176</v>
      </c>
      <c r="BO76" s="20">
        <v>250</v>
      </c>
      <c r="BP76" s="28">
        <v>1.0200000000000001E-2</v>
      </c>
      <c r="BQ76" s="12">
        <v>2.5500000000000003</v>
      </c>
      <c r="BR76" s="28">
        <v>8.39</v>
      </c>
      <c r="BS76" s="28">
        <v>0.3039332538736591</v>
      </c>
      <c r="BT76" s="12">
        <v>0.15222971091528884</v>
      </c>
      <c r="BU76" s="12">
        <v>99.504757453976168</v>
      </c>
      <c r="BV76" s="12">
        <v>87.265672287137093</v>
      </c>
      <c r="BW76" s="12"/>
    </row>
    <row r="77" spans="1:75" ht="15.75" customHeight="1" x14ac:dyDescent="0.2">
      <c r="A77" s="65" t="s">
        <v>155</v>
      </c>
      <c r="B77" s="12">
        <v>77.944395637932345</v>
      </c>
      <c r="C77" s="12"/>
      <c r="D77" s="64" t="s">
        <v>186</v>
      </c>
      <c r="E77" s="55">
        <v>7.0000000000000007E-2</v>
      </c>
      <c r="F77" s="12">
        <v>7.0000000000000007E-2</v>
      </c>
      <c r="G77" s="12">
        <v>69.565217391304344</v>
      </c>
      <c r="H77" s="12">
        <v>61.008695652173913</v>
      </c>
      <c r="I77" s="12"/>
      <c r="J77" s="84" t="s">
        <v>169</v>
      </c>
      <c r="K77" s="20">
        <v>2026.88</v>
      </c>
      <c r="L77" s="28">
        <v>1</v>
      </c>
      <c r="M77" s="12">
        <v>2026.88</v>
      </c>
      <c r="N77" s="28">
        <v>8.0500000000000007</v>
      </c>
      <c r="O77" s="12">
        <v>251.7863354037267</v>
      </c>
      <c r="P77" s="12">
        <v>251.7863354037267</v>
      </c>
      <c r="Q77" s="12">
        <v>97.669770348151275</v>
      </c>
      <c r="R77" s="12">
        <v>85.656388595328664</v>
      </c>
      <c r="S77" s="12"/>
      <c r="T77" s="62" t="s">
        <v>118</v>
      </c>
      <c r="U77" s="20">
        <v>0.33800000000000002</v>
      </c>
      <c r="V77" s="12">
        <v>5.5000000000000049E-2</v>
      </c>
      <c r="W77" s="12">
        <v>90.401396160558448</v>
      </c>
      <c r="X77" s="12">
        <v>79.282024432809763</v>
      </c>
      <c r="Y77" s="12"/>
      <c r="Z77" s="62" t="s">
        <v>171</v>
      </c>
      <c r="AA77" s="20">
        <v>1.63</v>
      </c>
      <c r="AB77" s="28">
        <v>3.1399999999999997E-2</v>
      </c>
      <c r="AC77" s="12">
        <v>5.1181999999999991E-2</v>
      </c>
      <c r="AD77" s="28">
        <v>1.208</v>
      </c>
      <c r="AE77" s="12">
        <v>4.2369205298013239E-2</v>
      </c>
      <c r="AF77" s="12">
        <v>3.1781485999767628E-2</v>
      </c>
      <c r="AG77" s="12">
        <v>96.88861735530682</v>
      </c>
      <c r="AH77" s="12">
        <v>84.97131742060408</v>
      </c>
      <c r="AI77" s="12"/>
      <c r="AJ77" s="62" t="s">
        <v>118</v>
      </c>
      <c r="AK77" s="20">
        <v>2.56</v>
      </c>
      <c r="AL77" s="28">
        <v>1.3277000000000001</v>
      </c>
      <c r="AM77" s="12">
        <v>3.3989120000000002</v>
      </c>
      <c r="AN77" s="28">
        <v>9.2799999999999994</v>
      </c>
      <c r="AO77" s="28">
        <v>0.36626206896551727</v>
      </c>
      <c r="AP77" s="12">
        <v>9.7550412523799479E-2</v>
      </c>
      <c r="AQ77" s="12">
        <v>99.713064456022366</v>
      </c>
      <c r="AR77" s="12">
        <v>87.44835752793162</v>
      </c>
      <c r="AS77" s="12"/>
      <c r="AT77" s="84" t="s">
        <v>169</v>
      </c>
      <c r="AU77" s="20">
        <v>56.25</v>
      </c>
      <c r="AV77" s="28">
        <v>1</v>
      </c>
      <c r="AW77" s="12">
        <v>56.25</v>
      </c>
      <c r="AX77" s="28">
        <v>8.0500000000000007</v>
      </c>
      <c r="AY77" s="28">
        <v>6.9875776397515521</v>
      </c>
      <c r="AZ77" s="12">
        <v>6.9869079968944092</v>
      </c>
      <c r="BA77" s="12">
        <v>94.668319024101351</v>
      </c>
      <c r="BB77" s="12">
        <v>83.024115784136882</v>
      </c>
      <c r="BC77" s="12"/>
      <c r="BD77" s="84" t="s">
        <v>165</v>
      </c>
      <c r="BE77" s="20">
        <v>4684.45</v>
      </c>
      <c r="BF77" s="28">
        <v>1</v>
      </c>
      <c r="BG77" s="12">
        <v>4684.45</v>
      </c>
      <c r="BH77" s="28">
        <v>9</v>
      </c>
      <c r="BI77" s="28">
        <v>520.49444444444441</v>
      </c>
      <c r="BJ77" s="12">
        <v>517.61944444444441</v>
      </c>
      <c r="BK77" s="12">
        <v>96.884466475869715</v>
      </c>
      <c r="BL77" s="12">
        <v>84.967677099337735</v>
      </c>
      <c r="BM77" s="12"/>
      <c r="BN77" s="84" t="s">
        <v>175</v>
      </c>
      <c r="BO77" s="20">
        <v>2.68</v>
      </c>
      <c r="BP77" s="28">
        <v>1</v>
      </c>
      <c r="BQ77" s="12">
        <v>2.68</v>
      </c>
      <c r="BR77" s="28">
        <v>8.75</v>
      </c>
      <c r="BS77" s="28">
        <v>0.30628571428571433</v>
      </c>
      <c r="BT77" s="12">
        <v>0.15458217132734406</v>
      </c>
      <c r="BU77" s="12">
        <v>99.497104292994109</v>
      </c>
      <c r="BV77" s="12">
        <v>87.258960464955834</v>
      </c>
      <c r="BW77" s="12"/>
    </row>
    <row r="78" spans="1:75" ht="15.75" customHeight="1" x14ac:dyDescent="0.2">
      <c r="A78" s="84" t="s">
        <v>165</v>
      </c>
      <c r="B78" s="12">
        <v>77.892985944419252</v>
      </c>
      <c r="C78" s="12"/>
      <c r="D78" s="64" t="s">
        <v>176</v>
      </c>
      <c r="E78" s="55">
        <v>0.08</v>
      </c>
      <c r="F78" s="12">
        <v>0.08</v>
      </c>
      <c r="G78" s="12">
        <v>65.217391304347828</v>
      </c>
      <c r="H78" s="12">
        <v>57.195652173913047</v>
      </c>
      <c r="I78" s="12"/>
      <c r="J78" s="62" t="s">
        <v>118</v>
      </c>
      <c r="K78" s="20">
        <v>1787.09</v>
      </c>
      <c r="L78" s="28">
        <v>1.3277000000000001</v>
      </c>
      <c r="M78" s="12">
        <v>2372.7193929999999</v>
      </c>
      <c r="N78" s="28">
        <v>9.2799999999999994</v>
      </c>
      <c r="O78" s="12">
        <v>255.68096907327586</v>
      </c>
      <c r="P78" s="12">
        <v>255.68096907327586</v>
      </c>
      <c r="Q78" s="12">
        <v>97.633726331523761</v>
      </c>
      <c r="R78" s="12">
        <v>85.624777992746331</v>
      </c>
      <c r="S78" s="12"/>
      <c r="T78" s="64" t="s">
        <v>172</v>
      </c>
      <c r="U78" s="20">
        <v>0.33900000000000002</v>
      </c>
      <c r="V78" s="12">
        <v>5.600000000000005E-2</v>
      </c>
      <c r="W78" s="12">
        <v>90.226876090750423</v>
      </c>
      <c r="X78" s="12">
        <v>79.128970331588121</v>
      </c>
      <c r="Y78" s="12"/>
      <c r="Z78" s="64" t="s">
        <v>172</v>
      </c>
      <c r="AA78" s="20">
        <v>1.1100000000000001</v>
      </c>
      <c r="AB78" s="28">
        <v>1.7100000000000001E-2</v>
      </c>
      <c r="AC78" s="12">
        <v>1.8981000000000001E-2</v>
      </c>
      <c r="AD78" s="28">
        <v>0.42799999999999999</v>
      </c>
      <c r="AE78" s="12">
        <v>4.4348130841121498E-2</v>
      </c>
      <c r="AF78" s="12">
        <v>3.3760411542875887E-2</v>
      </c>
      <c r="AG78" s="12">
        <v>96.694882091008225</v>
      </c>
      <c r="AH78" s="12">
        <v>84.801411593814208</v>
      </c>
      <c r="AI78" s="12"/>
      <c r="AJ78" s="71" t="s">
        <v>244</v>
      </c>
      <c r="AK78" s="20">
        <v>19.329999999999998</v>
      </c>
      <c r="AL78" s="28">
        <v>9.9000000000000008E-3</v>
      </c>
      <c r="AM78" s="12">
        <v>0.19136700000000001</v>
      </c>
      <c r="AN78" s="28">
        <v>0.52</v>
      </c>
      <c r="AO78" s="28">
        <v>0.36801346153846154</v>
      </c>
      <c r="AP78" s="12">
        <v>9.9301805096743745E-2</v>
      </c>
      <c r="AQ78" s="12">
        <v>99.707912896253063</v>
      </c>
      <c r="AR78" s="12">
        <v>87.443839610013939</v>
      </c>
      <c r="AS78" s="12"/>
      <c r="AT78" s="84" t="s">
        <v>181</v>
      </c>
      <c r="AU78" s="20">
        <v>80</v>
      </c>
      <c r="AV78" s="28">
        <v>1</v>
      </c>
      <c r="AW78" s="12">
        <v>80</v>
      </c>
      <c r="AX78" s="28">
        <v>11.05</v>
      </c>
      <c r="AY78" s="28">
        <v>7.239819004524886</v>
      </c>
      <c r="AZ78" s="12">
        <v>7.2391493616677431</v>
      </c>
      <c r="BA78" s="12">
        <v>94.475834668146675</v>
      </c>
      <c r="BB78" s="12">
        <v>82.85530700396464</v>
      </c>
      <c r="BC78" s="12"/>
      <c r="BD78" s="79" t="s">
        <v>149</v>
      </c>
      <c r="BE78" s="20">
        <v>1866.67</v>
      </c>
      <c r="BF78" s="28">
        <v>0.1651</v>
      </c>
      <c r="BG78" s="12">
        <v>308.18721700000003</v>
      </c>
      <c r="BH78" s="28">
        <v>0.53</v>
      </c>
      <c r="BI78" s="28">
        <v>581.48531509433963</v>
      </c>
      <c r="BJ78" s="12">
        <v>578.61031509433963</v>
      </c>
      <c r="BK78" s="12">
        <v>96.51736453598879</v>
      </c>
      <c r="BL78" s="12">
        <v>84.645728698062172</v>
      </c>
      <c r="BM78" s="12"/>
      <c r="BN78" s="84" t="s">
        <v>169</v>
      </c>
      <c r="BO78" s="20">
        <v>2.54</v>
      </c>
      <c r="BP78" s="28">
        <v>1</v>
      </c>
      <c r="BQ78" s="12">
        <v>2.54</v>
      </c>
      <c r="BR78" s="28">
        <v>8.0500000000000007</v>
      </c>
      <c r="BS78" s="28">
        <v>0.31552795031055897</v>
      </c>
      <c r="BT78" s="12">
        <v>0.1638244073521887</v>
      </c>
      <c r="BU78" s="12">
        <v>99.467036913424266</v>
      </c>
      <c r="BV78" s="12">
        <v>87.232591373073078</v>
      </c>
      <c r="BW78" s="12"/>
    </row>
    <row r="79" spans="1:75" ht="15.75" customHeight="1" x14ac:dyDescent="0.2">
      <c r="A79" s="84" t="s">
        <v>169</v>
      </c>
      <c r="B79" s="12">
        <v>77.842679773862713</v>
      </c>
      <c r="C79" s="12"/>
      <c r="D79" s="64" t="s">
        <v>190</v>
      </c>
      <c r="E79" s="55">
        <v>0.08</v>
      </c>
      <c r="F79" s="12">
        <v>0.08</v>
      </c>
      <c r="G79" s="12">
        <v>65.217391304347828</v>
      </c>
      <c r="H79" s="12">
        <v>57.195652173913047</v>
      </c>
      <c r="I79" s="12"/>
      <c r="J79" s="62" t="s">
        <v>166</v>
      </c>
      <c r="K79" s="20">
        <v>1244.08</v>
      </c>
      <c r="L79" s="28">
        <v>1.3277000000000001</v>
      </c>
      <c r="M79" s="12">
        <v>1651.7650160000001</v>
      </c>
      <c r="N79" s="28">
        <v>6.24</v>
      </c>
      <c r="O79" s="12">
        <v>264.70593205128205</v>
      </c>
      <c r="P79" s="12">
        <v>264.70593205128205</v>
      </c>
      <c r="Q79" s="12">
        <v>97.550202194661978</v>
      </c>
      <c r="R79" s="12">
        <v>85.551527324718549</v>
      </c>
      <c r="S79" s="12"/>
      <c r="T79" s="64" t="s">
        <v>174</v>
      </c>
      <c r="U79" s="20">
        <v>0.33900000000000002</v>
      </c>
      <c r="V79" s="12">
        <v>5.600000000000005E-2</v>
      </c>
      <c r="W79" s="12">
        <v>90.226876090750423</v>
      </c>
      <c r="X79" s="12">
        <v>79.128970331588121</v>
      </c>
      <c r="Y79" s="12"/>
      <c r="Z79" s="64" t="s">
        <v>190</v>
      </c>
      <c r="AA79" s="20">
        <v>40.450000000000003</v>
      </c>
      <c r="AB79" s="28">
        <v>1.0200000000000001E-2</v>
      </c>
      <c r="AC79" s="12">
        <v>0.41259000000000007</v>
      </c>
      <c r="AD79" s="28">
        <v>9.1</v>
      </c>
      <c r="AE79" s="12">
        <v>4.5339560439560452E-2</v>
      </c>
      <c r="AF79" s="12">
        <v>3.475184114131484E-2</v>
      </c>
      <c r="AG79" s="12">
        <v>96.597821908043827</v>
      </c>
      <c r="AH79" s="12">
        <v>84.716289813354436</v>
      </c>
      <c r="AI79" s="12"/>
      <c r="AJ79" s="84" t="s">
        <v>193</v>
      </c>
      <c r="AK79" s="80" t="s">
        <v>584</v>
      </c>
      <c r="AL79" s="28">
        <v>0.97109999999999996</v>
      </c>
      <c r="AM79" s="12">
        <v>3.8843999999999999</v>
      </c>
      <c r="AN79" s="28">
        <v>9.9499999999999993</v>
      </c>
      <c r="AO79" s="28">
        <v>0.39039195979899499</v>
      </c>
      <c r="AP79" s="12">
        <v>0.1216803033572772</v>
      </c>
      <c r="AQ79" s="12">
        <v>99.642088606989063</v>
      </c>
      <c r="AR79" s="12">
        <v>87.386111708329409</v>
      </c>
      <c r="AS79" s="12"/>
      <c r="AT79" s="79" t="s">
        <v>163</v>
      </c>
      <c r="AU79" s="148">
        <v>29</v>
      </c>
      <c r="AV79" s="28">
        <v>0.37619999999999998</v>
      </c>
      <c r="AW79" s="12">
        <v>10.909799999999999</v>
      </c>
      <c r="AX79" s="28">
        <v>1.47</v>
      </c>
      <c r="AY79" s="28">
        <v>7.4216326530612236</v>
      </c>
      <c r="AZ79" s="12">
        <v>7.4209630102040807</v>
      </c>
      <c r="BA79" s="12">
        <v>94.337093415007132</v>
      </c>
      <c r="BB79" s="12">
        <v>82.733630924961261</v>
      </c>
      <c r="BC79" s="12"/>
      <c r="BD79" s="79" t="s">
        <v>178</v>
      </c>
      <c r="BE79" s="20">
        <v>1300</v>
      </c>
      <c r="BF79" s="28">
        <v>1</v>
      </c>
      <c r="BG79" s="12">
        <v>1300</v>
      </c>
      <c r="BH79" s="28">
        <v>2.13</v>
      </c>
      <c r="BI79" s="28">
        <v>610.32863849765261</v>
      </c>
      <c r="BJ79" s="12">
        <v>607.45363849765261</v>
      </c>
      <c r="BK79" s="12">
        <v>96.343757570534081</v>
      </c>
      <c r="BL79" s="12">
        <v>84.493475389358395</v>
      </c>
      <c r="BM79" s="12"/>
      <c r="BN79" s="62" t="s">
        <v>164</v>
      </c>
      <c r="BO79" s="20">
        <v>1.61</v>
      </c>
      <c r="BP79" s="28">
        <v>1.5636000000000001</v>
      </c>
      <c r="BQ79" s="12">
        <v>2.5173960000000002</v>
      </c>
      <c r="BR79" s="28">
        <v>7.85</v>
      </c>
      <c r="BS79" s="28">
        <v>0.32068738853503187</v>
      </c>
      <c r="BT79" s="12">
        <v>0.1689838455766616</v>
      </c>
      <c r="BU79" s="12">
        <v>99.450251929028141</v>
      </c>
      <c r="BV79" s="12">
        <v>87.217870941757681</v>
      </c>
      <c r="BW79" s="12"/>
    </row>
    <row r="80" spans="1:75" ht="15.75" customHeight="1" x14ac:dyDescent="0.2">
      <c r="A80" s="65" t="s">
        <v>189</v>
      </c>
      <c r="B80" s="12">
        <v>77.771180643054095</v>
      </c>
      <c r="C80" s="12"/>
      <c r="D80" s="84" t="s">
        <v>152</v>
      </c>
      <c r="E80" s="128">
        <v>8.2500000000000004E-2</v>
      </c>
      <c r="F80" s="12">
        <v>8.2500000000000004E-2</v>
      </c>
      <c r="G80" s="12">
        <v>64.130434782608688</v>
      </c>
      <c r="H80" s="12">
        <v>56.242391304347819</v>
      </c>
      <c r="I80" s="12"/>
      <c r="J80" s="84" t="s">
        <v>165</v>
      </c>
      <c r="K80" s="20">
        <v>2395.19</v>
      </c>
      <c r="L80" s="28">
        <v>1</v>
      </c>
      <c r="M80" s="12">
        <v>2395.19</v>
      </c>
      <c r="N80" s="28">
        <v>9</v>
      </c>
      <c r="O80" s="12">
        <v>266.13222222222225</v>
      </c>
      <c r="P80" s="12">
        <v>266.13222222222225</v>
      </c>
      <c r="Q80" s="12">
        <v>97.537002178691552</v>
      </c>
      <c r="R80" s="12">
        <v>85.539950910712491</v>
      </c>
      <c r="S80" s="12"/>
      <c r="T80" s="53" t="s">
        <v>173</v>
      </c>
      <c r="U80" s="20">
        <v>0.34</v>
      </c>
      <c r="V80" s="12">
        <v>5.7000000000000051E-2</v>
      </c>
      <c r="W80" s="12">
        <v>90.052356020942398</v>
      </c>
      <c r="X80" s="12">
        <v>78.975916230366479</v>
      </c>
      <c r="Y80" s="12"/>
      <c r="Z80" s="84" t="s">
        <v>181</v>
      </c>
      <c r="AA80" s="20">
        <v>0.53</v>
      </c>
      <c r="AB80" s="28">
        <v>1</v>
      </c>
      <c r="AC80" s="12">
        <v>0.53</v>
      </c>
      <c r="AD80" s="28">
        <v>11.05</v>
      </c>
      <c r="AE80" s="12">
        <v>4.7963800904977372E-2</v>
      </c>
      <c r="AF80" s="12">
        <v>3.7376081606731754E-2</v>
      </c>
      <c r="AG80" s="12">
        <v>96.340910817113112</v>
      </c>
      <c r="AH80" s="12">
        <v>84.490978786608196</v>
      </c>
      <c r="AI80" s="12"/>
      <c r="AJ80" s="62" t="s">
        <v>177</v>
      </c>
      <c r="AK80" s="20">
        <v>3.7</v>
      </c>
      <c r="AL80" s="28">
        <v>1.3277000000000001</v>
      </c>
      <c r="AM80" s="12">
        <v>4.9124900000000009</v>
      </c>
      <c r="AN80" s="28">
        <v>12.52</v>
      </c>
      <c r="AO80" s="28">
        <v>0.39237140575079882</v>
      </c>
      <c r="AP80" s="12">
        <v>0.12365974930908102</v>
      </c>
      <c r="AQ80" s="12">
        <v>99.636266249233103</v>
      </c>
      <c r="AR80" s="12">
        <v>87.38100550057743</v>
      </c>
      <c r="AS80" s="12"/>
      <c r="AT80" s="102" t="s">
        <v>243</v>
      </c>
      <c r="AU80" s="20">
        <v>136.44</v>
      </c>
      <c r="AV80" s="28">
        <v>0.96499999999999997</v>
      </c>
      <c r="AW80" s="12">
        <v>131.66460000000001</v>
      </c>
      <c r="AX80" s="28">
        <v>16.28</v>
      </c>
      <c r="AY80" s="28">
        <v>8.0875061425061432</v>
      </c>
      <c r="AZ80" s="12">
        <v>8.0868364996490012</v>
      </c>
      <c r="BA80" s="12">
        <v>93.828968072923502</v>
      </c>
      <c r="BB80" s="12">
        <v>82.288004999953912</v>
      </c>
      <c r="BC80" s="12"/>
      <c r="BD80" s="84" t="s">
        <v>191</v>
      </c>
      <c r="BE80" s="127">
        <v>6529.55</v>
      </c>
      <c r="BF80" s="28">
        <v>0.97109999999999996</v>
      </c>
      <c r="BG80" s="12">
        <v>6340.8460050000003</v>
      </c>
      <c r="BH80" s="28">
        <v>9.9499999999999993</v>
      </c>
      <c r="BI80" s="28">
        <v>637.27095527638198</v>
      </c>
      <c r="BJ80" s="12">
        <v>634.39595527638198</v>
      </c>
      <c r="BK80" s="12">
        <v>96.181592698169283</v>
      </c>
      <c r="BL80" s="12">
        <v>84.351256796294464</v>
      </c>
      <c r="BM80" s="12"/>
      <c r="BN80" s="62" t="s">
        <v>180</v>
      </c>
      <c r="BO80" s="20">
        <v>1.96</v>
      </c>
      <c r="BP80" s="28">
        <v>1.3277000000000001</v>
      </c>
      <c r="BQ80" s="12">
        <v>2.6022920000000003</v>
      </c>
      <c r="BR80" s="28">
        <v>7.97</v>
      </c>
      <c r="BS80" s="28">
        <v>0.3265109159347554</v>
      </c>
      <c r="BT80" s="12">
        <v>0.17480737297638513</v>
      </c>
      <c r="BU80" s="12">
        <v>99.431306491117638</v>
      </c>
      <c r="BV80" s="12">
        <v>87.201255792710171</v>
      </c>
      <c r="BW80" s="12"/>
    </row>
    <row r="81" spans="1:75" ht="15.75" customHeight="1" x14ac:dyDescent="0.2">
      <c r="A81" s="84" t="s">
        <v>181</v>
      </c>
      <c r="B81" s="12">
        <v>77.736089089453316</v>
      </c>
      <c r="C81" s="12"/>
      <c r="D81" s="84" t="s">
        <v>181</v>
      </c>
      <c r="E81" s="128">
        <v>8.5000000000000006E-2</v>
      </c>
      <c r="F81" s="12">
        <v>8.5000000000000006E-2</v>
      </c>
      <c r="G81" s="12">
        <v>63.04347826086957</v>
      </c>
      <c r="H81" s="12">
        <v>55.289130434782614</v>
      </c>
      <c r="I81" s="12"/>
      <c r="J81" s="62" t="s">
        <v>177</v>
      </c>
      <c r="K81" s="20">
        <v>2607.1799999999998</v>
      </c>
      <c r="L81" s="28">
        <v>1.3277000000000001</v>
      </c>
      <c r="M81" s="12">
        <v>3461.5528859999999</v>
      </c>
      <c r="N81" s="28">
        <v>12.52</v>
      </c>
      <c r="O81" s="12">
        <v>276.48185990415334</v>
      </c>
      <c r="P81" s="12">
        <v>276.48185990415334</v>
      </c>
      <c r="Q81" s="12">
        <v>97.441218455664426</v>
      </c>
      <c r="R81" s="12">
        <v>85.455948585617705</v>
      </c>
      <c r="S81" s="12"/>
      <c r="T81" s="84" t="s">
        <v>170</v>
      </c>
      <c r="U81" s="129">
        <v>0.35899999999999999</v>
      </c>
      <c r="V81" s="12">
        <v>7.6000000000000012E-2</v>
      </c>
      <c r="W81" s="12">
        <v>86.736474694589873</v>
      </c>
      <c r="X81" s="12">
        <v>76.067888307155314</v>
      </c>
      <c r="Y81" s="12"/>
      <c r="Z81" s="84" t="s">
        <v>175</v>
      </c>
      <c r="AA81" s="20">
        <v>0.43</v>
      </c>
      <c r="AB81" s="28">
        <v>1</v>
      </c>
      <c r="AC81" s="12">
        <v>0.43</v>
      </c>
      <c r="AD81" s="28">
        <v>8.75</v>
      </c>
      <c r="AE81" s="12">
        <v>4.9142857142857141E-2</v>
      </c>
      <c r="AF81" s="12">
        <v>3.8555137844611523E-2</v>
      </c>
      <c r="AG81" s="12">
        <v>96.225482132762622</v>
      </c>
      <c r="AH81" s="12">
        <v>84.389747830432825</v>
      </c>
      <c r="AI81" s="12"/>
      <c r="AJ81" s="84" t="s">
        <v>175</v>
      </c>
      <c r="AK81" s="20">
        <v>3.53</v>
      </c>
      <c r="AL81" s="28">
        <v>1</v>
      </c>
      <c r="AM81" s="12">
        <v>3.53</v>
      </c>
      <c r="AN81" s="28">
        <v>8.75</v>
      </c>
      <c r="AO81" s="28">
        <v>0.40342857142857141</v>
      </c>
      <c r="AP81" s="12">
        <v>0.13471691498685362</v>
      </c>
      <c r="AQ81" s="12">
        <v>99.603742615898099</v>
      </c>
      <c r="AR81" s="12">
        <v>87.352482274142631</v>
      </c>
      <c r="AS81" s="12"/>
      <c r="AT81" s="64" t="s">
        <v>190</v>
      </c>
      <c r="AU81" s="20">
        <v>7479</v>
      </c>
      <c r="AV81" s="28">
        <v>1.0200000000000001E-2</v>
      </c>
      <c r="AW81" s="12">
        <v>76.285800000000009</v>
      </c>
      <c r="AX81" s="28">
        <v>9.1</v>
      </c>
      <c r="AY81" s="28">
        <v>8.3830549450549459</v>
      </c>
      <c r="AZ81" s="12">
        <v>8.3823853021978039</v>
      </c>
      <c r="BA81" s="12">
        <v>93.603435987958392</v>
      </c>
      <c r="BB81" s="12">
        <v>82.09021336143951</v>
      </c>
      <c r="BC81" s="12"/>
      <c r="BD81" s="33" t="s">
        <v>162</v>
      </c>
      <c r="BE81" s="127">
        <v>72262.5</v>
      </c>
      <c r="BF81" s="28">
        <v>6.3E-3</v>
      </c>
      <c r="BG81" s="12">
        <v>455.25375000000003</v>
      </c>
      <c r="BH81" s="28">
        <v>0.71</v>
      </c>
      <c r="BI81" s="28">
        <v>641.20246478873241</v>
      </c>
      <c r="BJ81" s="12">
        <v>638.32746478873241</v>
      </c>
      <c r="BK81" s="12">
        <v>96.157929078462502</v>
      </c>
      <c r="BL81" s="12">
        <v>84.330503801811616</v>
      </c>
      <c r="BM81" s="12"/>
      <c r="BN81" s="84" t="s">
        <v>181</v>
      </c>
      <c r="BO81" s="20">
        <v>3.62</v>
      </c>
      <c r="BP81" s="28">
        <v>1</v>
      </c>
      <c r="BQ81" s="12">
        <v>3.62</v>
      </c>
      <c r="BR81" s="28">
        <v>11.05</v>
      </c>
      <c r="BS81" s="28">
        <v>0.32760180995475113</v>
      </c>
      <c r="BT81" s="12">
        <v>0.17589826699638086</v>
      </c>
      <c r="BU81" s="12">
        <v>99.427757531268369</v>
      </c>
      <c r="BV81" s="12">
        <v>87.198143354922365</v>
      </c>
      <c r="BW81" s="12"/>
    </row>
    <row r="82" spans="1:75" ht="15.75" customHeight="1" x14ac:dyDescent="0.2">
      <c r="A82" s="79" t="s">
        <v>163</v>
      </c>
      <c r="B82" s="12">
        <v>77.693135849100145</v>
      </c>
      <c r="C82" s="12"/>
      <c r="D82" s="84" t="s">
        <v>165</v>
      </c>
      <c r="E82" s="128">
        <v>8.7499999999999994E-2</v>
      </c>
      <c r="F82" s="12">
        <v>8.7499999999999994E-2</v>
      </c>
      <c r="G82" s="12">
        <v>61.956521739130444</v>
      </c>
      <c r="H82" s="12">
        <v>54.335869565217401</v>
      </c>
      <c r="I82" s="12"/>
      <c r="J82" s="62" t="s">
        <v>180</v>
      </c>
      <c r="K82" s="229">
        <v>1708.68</v>
      </c>
      <c r="L82" s="28">
        <v>1.3277000000000001</v>
      </c>
      <c r="M82" s="12">
        <v>2268.6144360000003</v>
      </c>
      <c r="N82" s="28">
        <v>7.97</v>
      </c>
      <c r="O82" s="12">
        <v>284.64422032622338</v>
      </c>
      <c r="P82" s="12">
        <v>284.64422032622338</v>
      </c>
      <c r="Q82" s="12">
        <v>97.365677524286681</v>
      </c>
      <c r="R82" s="12">
        <v>85.389699188799426</v>
      </c>
      <c r="S82" s="12"/>
      <c r="T82" s="79" t="s">
        <v>147</v>
      </c>
      <c r="U82" s="20">
        <v>0.36699999999999999</v>
      </c>
      <c r="V82" s="12">
        <v>8.4000000000000019E-2</v>
      </c>
      <c r="W82" s="12">
        <v>85.340314136125656</v>
      </c>
      <c r="X82" s="12">
        <v>74.843455497382195</v>
      </c>
      <c r="Y82" s="12"/>
      <c r="Z82" s="62" t="s">
        <v>118</v>
      </c>
      <c r="AA82" s="20">
        <v>0.35</v>
      </c>
      <c r="AB82" s="28">
        <v>1.3277000000000001</v>
      </c>
      <c r="AC82" s="12">
        <v>0.46469500000000002</v>
      </c>
      <c r="AD82" s="28">
        <v>9.2810000000000006</v>
      </c>
      <c r="AE82" s="12">
        <v>5.0069496821463201E-2</v>
      </c>
      <c r="AF82" s="12">
        <v>3.948177752321759E-2</v>
      </c>
      <c r="AG82" s="12">
        <v>96.134764832321736</v>
      </c>
      <c r="AH82" s="12">
        <v>84.310188757946165</v>
      </c>
      <c r="AI82" s="12"/>
      <c r="AJ82" s="84" t="s">
        <v>195</v>
      </c>
      <c r="AK82" s="20">
        <v>3.4</v>
      </c>
      <c r="AL82" s="28">
        <v>1</v>
      </c>
      <c r="AM82" s="12">
        <v>3.4</v>
      </c>
      <c r="AN82" s="28">
        <v>8.25</v>
      </c>
      <c r="AO82" s="28">
        <v>0.41212121212121211</v>
      </c>
      <c r="AP82" s="12">
        <v>0.14340955567949432</v>
      </c>
      <c r="AQ82" s="12">
        <v>99.578174014790065</v>
      </c>
      <c r="AR82" s="12">
        <v>87.33005861097088</v>
      </c>
      <c r="AS82" s="12"/>
      <c r="AT82" s="79" t="s">
        <v>178</v>
      </c>
      <c r="AU82" s="20">
        <v>18.46</v>
      </c>
      <c r="AV82" s="28">
        <v>1</v>
      </c>
      <c r="AW82" s="12">
        <v>18.46</v>
      </c>
      <c r="AX82" s="28">
        <v>2.13</v>
      </c>
      <c r="AY82" s="28">
        <v>8.6666666666666679</v>
      </c>
      <c r="AZ82" s="12">
        <v>8.6659970238095259</v>
      </c>
      <c r="BA82" s="12">
        <v>93.387013040736065</v>
      </c>
      <c r="BB82" s="12">
        <v>81.900410436725522</v>
      </c>
      <c r="BC82" s="12"/>
      <c r="BD82" s="53" t="s">
        <v>156</v>
      </c>
      <c r="BE82" s="127">
        <v>8750</v>
      </c>
      <c r="BF82" s="28">
        <v>0.1038</v>
      </c>
      <c r="BG82" s="12">
        <v>908.25</v>
      </c>
      <c r="BH82" s="28">
        <v>1.38</v>
      </c>
      <c r="BI82" s="28">
        <v>658.1521739130435</v>
      </c>
      <c r="BJ82" s="12">
        <v>655.2771739130435</v>
      </c>
      <c r="BK82" s="12">
        <v>96.05590936578011</v>
      </c>
      <c r="BL82" s="12">
        <v>84.24103251378915</v>
      </c>
      <c r="BM82" s="12"/>
      <c r="BN82" s="62" t="s">
        <v>166</v>
      </c>
      <c r="BO82" s="20">
        <v>1.58</v>
      </c>
      <c r="BP82" s="28">
        <v>1.3277000000000001</v>
      </c>
      <c r="BQ82" s="12">
        <v>2.0977660000000005</v>
      </c>
      <c r="BR82" s="28">
        <v>6.24</v>
      </c>
      <c r="BS82" s="28">
        <v>0.33618044871794878</v>
      </c>
      <c r="BT82" s="12">
        <v>0.18447690575957851</v>
      </c>
      <c r="BU82" s="12">
        <v>99.399849004890953</v>
      </c>
      <c r="BV82" s="12">
        <v>87.173667577289365</v>
      </c>
      <c r="BW82" s="12"/>
    </row>
    <row r="83" spans="1:75" ht="15.75" customHeight="1" x14ac:dyDescent="0.2">
      <c r="A83" s="65" t="s">
        <v>148</v>
      </c>
      <c r="B83" s="12">
        <v>77.663908276818916</v>
      </c>
      <c r="C83" s="12"/>
      <c r="D83" s="84" t="s">
        <v>175</v>
      </c>
      <c r="E83" s="128">
        <v>8.8800000000000004E-2</v>
      </c>
      <c r="F83" s="12">
        <v>8.8800000000000004E-2</v>
      </c>
      <c r="G83" s="12">
        <v>61.391304347826086</v>
      </c>
      <c r="H83" s="12">
        <v>53.840173913043479</v>
      </c>
      <c r="I83" s="12"/>
      <c r="J83" s="84" t="s">
        <v>195</v>
      </c>
      <c r="K83" s="20">
        <v>2691.58</v>
      </c>
      <c r="L83" s="28">
        <v>1</v>
      </c>
      <c r="M83" s="12">
        <v>2691.58</v>
      </c>
      <c r="N83" s="28">
        <v>8.25</v>
      </c>
      <c r="O83" s="12">
        <v>326.25212121212121</v>
      </c>
      <c r="P83" s="12">
        <v>326.25212121212121</v>
      </c>
      <c r="Q83" s="12">
        <v>96.980605140433781</v>
      </c>
      <c r="R83" s="12">
        <v>85.051990708160432</v>
      </c>
      <c r="S83" s="12"/>
      <c r="T83" s="64" t="s">
        <v>185</v>
      </c>
      <c r="U83" s="20">
        <v>0.37</v>
      </c>
      <c r="V83" s="12">
        <v>8.7000000000000022E-2</v>
      </c>
      <c r="W83" s="12">
        <v>84.816753926701566</v>
      </c>
      <c r="X83" s="12">
        <v>74.384293193717269</v>
      </c>
      <c r="Y83" s="12"/>
      <c r="Z83" s="84" t="s">
        <v>170</v>
      </c>
      <c r="AA83" s="129">
        <v>0.52</v>
      </c>
      <c r="AB83" s="28">
        <v>0.97109999999999996</v>
      </c>
      <c r="AC83" s="12">
        <v>0.50497199999999998</v>
      </c>
      <c r="AD83" s="28">
        <v>10.050000000000001</v>
      </c>
      <c r="AE83" s="12">
        <v>5.0245970149253728E-2</v>
      </c>
      <c r="AF83" s="12">
        <v>3.9658250851008117E-2</v>
      </c>
      <c r="AG83" s="12">
        <v>96.117488231430798</v>
      </c>
      <c r="AH83" s="12">
        <v>84.295037178964805</v>
      </c>
      <c r="AI83" s="12"/>
      <c r="AJ83" s="84" t="s">
        <v>146</v>
      </c>
      <c r="AK83" s="129">
        <v>3.33</v>
      </c>
      <c r="AL83" s="28">
        <v>1</v>
      </c>
      <c r="AM83" s="12">
        <v>3.33</v>
      </c>
      <c r="AN83" s="28">
        <v>8</v>
      </c>
      <c r="AO83" s="28">
        <v>0.41625000000000001</v>
      </c>
      <c r="AP83" s="12">
        <v>0.14753834355828221</v>
      </c>
      <c r="AQ83" s="12">
        <v>99.566029565932098</v>
      </c>
      <c r="AR83" s="12">
        <v>87.319407929322452</v>
      </c>
      <c r="AS83" s="12"/>
      <c r="AT83" s="62" t="s">
        <v>194</v>
      </c>
      <c r="AU83" s="20">
        <v>73.5</v>
      </c>
      <c r="AV83" s="28">
        <v>0.31690000000000002</v>
      </c>
      <c r="AW83" s="12">
        <v>23.292149999999999</v>
      </c>
      <c r="AX83" s="28">
        <v>2.66</v>
      </c>
      <c r="AY83" s="28">
        <v>8.7564473684210515</v>
      </c>
      <c r="AZ83" s="12">
        <v>8.7557777255639095</v>
      </c>
      <c r="BA83" s="12">
        <v>93.318501753660371</v>
      </c>
      <c r="BB83" s="12">
        <v>81.840326037960139</v>
      </c>
      <c r="BC83" s="12"/>
      <c r="BD83" s="102" t="s">
        <v>243</v>
      </c>
      <c r="BE83" s="127">
        <v>11350</v>
      </c>
      <c r="BF83" s="28">
        <v>0.96499999999999997</v>
      </c>
      <c r="BG83" s="12">
        <v>10952.75</v>
      </c>
      <c r="BH83" s="28">
        <v>16.28</v>
      </c>
      <c r="BI83" s="28">
        <v>672.77334152334151</v>
      </c>
      <c r="BJ83" s="12">
        <v>669.89834152334151</v>
      </c>
      <c r="BK83" s="12">
        <v>95.967905063892445</v>
      </c>
      <c r="BL83" s="12">
        <v>84.163852741033679</v>
      </c>
      <c r="BM83" s="12"/>
      <c r="BN83" s="62" t="s">
        <v>118</v>
      </c>
      <c r="BO83" s="20">
        <v>2.4</v>
      </c>
      <c r="BP83" s="28">
        <v>1.3277000000000001</v>
      </c>
      <c r="BQ83" s="12">
        <v>3.18648</v>
      </c>
      <c r="BR83" s="28">
        <v>9.2799999999999994</v>
      </c>
      <c r="BS83" s="28">
        <v>0.34337068965517242</v>
      </c>
      <c r="BT83" s="12">
        <v>0.19166714669680215</v>
      </c>
      <c r="BU83" s="12">
        <v>99.376457295040979</v>
      </c>
      <c r="BV83" s="12">
        <v>87.153153047750934</v>
      </c>
      <c r="BW83" s="12"/>
    </row>
    <row r="84" spans="1:75" ht="15.75" customHeight="1" x14ac:dyDescent="0.2">
      <c r="A84" s="62" t="s">
        <v>144</v>
      </c>
      <c r="B84" s="12">
        <v>77.395374385204065</v>
      </c>
      <c r="C84" s="12"/>
      <c r="D84" s="84" t="s">
        <v>151</v>
      </c>
      <c r="E84" s="128">
        <v>9.2499999999999999E-2</v>
      </c>
      <c r="F84" s="12">
        <v>9.2499999999999999E-2</v>
      </c>
      <c r="G84" s="12">
        <v>59.782608695652179</v>
      </c>
      <c r="H84" s="12">
        <v>52.429347826086961</v>
      </c>
      <c r="I84" s="12"/>
      <c r="J84" s="65" t="s">
        <v>189</v>
      </c>
      <c r="K84" s="131">
        <v>7613.78</v>
      </c>
      <c r="L84" s="28">
        <v>0.27729999999999999</v>
      </c>
      <c r="M84" s="12">
        <v>2111.3011939999997</v>
      </c>
      <c r="N84" s="28">
        <v>6.41</v>
      </c>
      <c r="O84" s="12">
        <v>329.37616131045235</v>
      </c>
      <c r="P84" s="12">
        <v>329.37616131045235</v>
      </c>
      <c r="Q84" s="12">
        <v>96.951692805461249</v>
      </c>
      <c r="R84" s="12">
        <v>85.02663459038952</v>
      </c>
      <c r="S84" s="12"/>
      <c r="T84" s="65" t="s">
        <v>189</v>
      </c>
      <c r="U84" s="20">
        <v>0.37</v>
      </c>
      <c r="V84" s="12">
        <v>8.7000000000000022E-2</v>
      </c>
      <c r="W84" s="12">
        <v>84.816753926701566</v>
      </c>
      <c r="X84" s="12">
        <v>74.384293193717269</v>
      </c>
      <c r="Y84" s="12"/>
      <c r="Z84" s="84" t="s">
        <v>191</v>
      </c>
      <c r="AA84" s="20">
        <v>0.52</v>
      </c>
      <c r="AB84" s="28">
        <v>0.97109999999999996</v>
      </c>
      <c r="AC84" s="12">
        <v>0.50497199999999998</v>
      </c>
      <c r="AD84" s="28">
        <v>9.9529999999999994</v>
      </c>
      <c r="AE84" s="12">
        <v>5.0735657590676178E-2</v>
      </c>
      <c r="AF84" s="12">
        <v>4.014793829243056E-2</v>
      </c>
      <c r="AG84" s="12">
        <v>96.069548213567032</v>
      </c>
      <c r="AH84" s="12">
        <v>84.252993783298294</v>
      </c>
      <c r="AI84" s="12"/>
      <c r="AJ84" s="62" t="s">
        <v>166</v>
      </c>
      <c r="AK84" s="20">
        <v>1.96</v>
      </c>
      <c r="AL84" s="28">
        <v>1.3277000000000001</v>
      </c>
      <c r="AM84" s="12">
        <v>2.6022920000000003</v>
      </c>
      <c r="AN84" s="28">
        <v>6.24</v>
      </c>
      <c r="AO84" s="28">
        <v>0.41703397435897438</v>
      </c>
      <c r="AP84" s="12">
        <v>0.14832231791725659</v>
      </c>
      <c r="AQ84" s="12">
        <v>99.563723577640133</v>
      </c>
      <c r="AR84" s="12">
        <v>87.3173855775904</v>
      </c>
      <c r="AS84" s="12"/>
      <c r="AT84" s="62" t="s">
        <v>144</v>
      </c>
      <c r="AU84" s="20">
        <v>79.5</v>
      </c>
      <c r="AV84" s="28">
        <v>1.3277000000000001</v>
      </c>
      <c r="AW84" s="12">
        <v>105.55215000000001</v>
      </c>
      <c r="AX84" s="28">
        <v>11.29</v>
      </c>
      <c r="AY84" s="28">
        <v>9.349171833480959</v>
      </c>
      <c r="AZ84" s="12">
        <v>9.348502190623817</v>
      </c>
      <c r="BA84" s="12">
        <v>92.866196133532796</v>
      </c>
      <c r="BB84" s="12">
        <v>81.443654009108258</v>
      </c>
      <c r="BC84" s="12"/>
      <c r="BD84" s="84" t="s">
        <v>195</v>
      </c>
      <c r="BE84" s="20">
        <v>5704.87</v>
      </c>
      <c r="BF84" s="28">
        <v>1</v>
      </c>
      <c r="BG84" s="12">
        <v>5704.87</v>
      </c>
      <c r="BH84" s="28">
        <v>8.25</v>
      </c>
      <c r="BI84" s="28">
        <v>691.49939393939394</v>
      </c>
      <c r="BJ84" s="12">
        <v>688.62439393939394</v>
      </c>
      <c r="BK84" s="12">
        <v>95.855193602406587</v>
      </c>
      <c r="BL84" s="12">
        <v>84.065004789310578</v>
      </c>
      <c r="BM84" s="12"/>
      <c r="BN84" s="84" t="s">
        <v>195</v>
      </c>
      <c r="BO84" s="20">
        <v>2.95</v>
      </c>
      <c r="BP84" s="28">
        <v>1</v>
      </c>
      <c r="BQ84" s="12">
        <v>2.95</v>
      </c>
      <c r="BR84" s="28">
        <v>8.25</v>
      </c>
      <c r="BS84" s="28">
        <v>0.3575757575757576</v>
      </c>
      <c r="BT84" s="12">
        <v>0.20587221461738733</v>
      </c>
      <c r="BU84" s="12">
        <v>99.330244542214132</v>
      </c>
      <c r="BV84" s="12">
        <v>87.112624463521797</v>
      </c>
      <c r="BW84" s="12"/>
    </row>
    <row r="85" spans="1:75" ht="15.75" customHeight="1" x14ac:dyDescent="0.2">
      <c r="A85" s="84" t="s">
        <v>151</v>
      </c>
      <c r="B85" s="12">
        <v>77.019261335212732</v>
      </c>
      <c r="C85" s="12"/>
      <c r="D85" s="84" t="s">
        <v>170</v>
      </c>
      <c r="E85" s="129">
        <v>9.9750000000000005E-2</v>
      </c>
      <c r="F85" s="12">
        <v>9.9750000000000005E-2</v>
      </c>
      <c r="G85" s="12">
        <v>56.630434782608695</v>
      </c>
      <c r="H85" s="12">
        <v>49.664891304347826</v>
      </c>
      <c r="I85" s="12"/>
      <c r="J85" s="64" t="s">
        <v>190</v>
      </c>
      <c r="K85" s="20">
        <v>329563</v>
      </c>
      <c r="L85" s="28">
        <v>1.0200000000000001E-2</v>
      </c>
      <c r="M85" s="12">
        <v>3361.5426000000002</v>
      </c>
      <c r="N85" s="28">
        <v>9.1</v>
      </c>
      <c r="O85" s="12">
        <v>369.40028571428576</v>
      </c>
      <c r="P85" s="12">
        <v>369.40028571428576</v>
      </c>
      <c r="Q85" s="12">
        <v>96.581277940311608</v>
      </c>
      <c r="R85" s="12">
        <v>84.701780753653281</v>
      </c>
      <c r="S85" s="12"/>
      <c r="T85" s="64" t="s">
        <v>159</v>
      </c>
      <c r="U85" s="20">
        <v>0.38100000000000001</v>
      </c>
      <c r="V85" s="12">
        <v>9.8000000000000032E-2</v>
      </c>
      <c r="W85" s="12">
        <v>82.897033158813258</v>
      </c>
      <c r="X85" s="12">
        <v>72.700698080279224</v>
      </c>
      <c r="Y85" s="12"/>
      <c r="Z85" s="64" t="s">
        <v>176</v>
      </c>
      <c r="AA85" s="20">
        <v>43.5</v>
      </c>
      <c r="AB85" s="28">
        <v>1.0200000000000001E-2</v>
      </c>
      <c r="AC85" s="12">
        <v>0.44370000000000004</v>
      </c>
      <c r="AD85" s="28">
        <v>8.3930000000000007</v>
      </c>
      <c r="AE85" s="12">
        <v>5.2865483140712502E-2</v>
      </c>
      <c r="AF85" s="12">
        <v>4.2277763842466884E-2</v>
      </c>
      <c r="AG85" s="12">
        <v>95.861039956506445</v>
      </c>
      <c r="AH85" s="12">
        <v>84.070132041856155</v>
      </c>
      <c r="AI85" s="12"/>
      <c r="AJ85" s="84" t="s">
        <v>181</v>
      </c>
      <c r="AK85" s="20">
        <v>4.72</v>
      </c>
      <c r="AL85" s="28">
        <v>1</v>
      </c>
      <c r="AM85" s="12">
        <v>4.72</v>
      </c>
      <c r="AN85" s="28">
        <v>11.05</v>
      </c>
      <c r="AO85" s="28">
        <v>0.42714932126696825</v>
      </c>
      <c r="AP85" s="12">
        <v>0.15843766482525046</v>
      </c>
      <c r="AQ85" s="12">
        <v>99.533970217377714</v>
      </c>
      <c r="AR85" s="12">
        <v>87.291291880640259</v>
      </c>
      <c r="AS85" s="12"/>
      <c r="AT85" s="79" t="s">
        <v>147</v>
      </c>
      <c r="AU85" s="20">
        <v>178.8</v>
      </c>
      <c r="AV85" s="28">
        <v>0.1832</v>
      </c>
      <c r="AW85" s="12">
        <v>32.756160000000001</v>
      </c>
      <c r="AX85" s="28">
        <v>3.44</v>
      </c>
      <c r="AY85" s="28">
        <v>9.5221395348837223</v>
      </c>
      <c r="AZ85" s="12">
        <v>9.5214698920265803</v>
      </c>
      <c r="BA85" s="12">
        <v>92.734205186546816</v>
      </c>
      <c r="BB85" s="12">
        <v>81.32789794860156</v>
      </c>
      <c r="BC85" s="12"/>
      <c r="BD85" s="64" t="s">
        <v>176</v>
      </c>
      <c r="BE85" s="127">
        <v>570000</v>
      </c>
      <c r="BF85" s="129">
        <v>1.0200000000000001E-2</v>
      </c>
      <c r="BG85" s="12">
        <v>5814</v>
      </c>
      <c r="BH85" s="28">
        <v>8.39</v>
      </c>
      <c r="BI85" s="28">
        <v>692.96781883194274</v>
      </c>
      <c r="BJ85" s="12">
        <v>690.09281883194274</v>
      </c>
      <c r="BK85" s="12">
        <v>95.846355203792498</v>
      </c>
      <c r="BL85" s="12">
        <v>84.057253513726025</v>
      </c>
      <c r="BM85" s="12"/>
      <c r="BN85" s="84" t="s">
        <v>146</v>
      </c>
      <c r="BO85" s="20">
        <v>3</v>
      </c>
      <c r="BP85" s="28">
        <v>1</v>
      </c>
      <c r="BQ85" s="12">
        <v>3</v>
      </c>
      <c r="BR85" s="28">
        <v>8</v>
      </c>
      <c r="BS85" s="28">
        <v>0.375</v>
      </c>
      <c r="BT85" s="12">
        <v>0.22329645704162973</v>
      </c>
      <c r="BU85" s="12">
        <v>99.27355898373257</v>
      </c>
      <c r="BV85" s="12">
        <v>87.062911228733469</v>
      </c>
      <c r="BW85" s="12"/>
    </row>
    <row r="86" spans="1:75" ht="15.75" customHeight="1" x14ac:dyDescent="0.2">
      <c r="A86" s="84" t="s">
        <v>191</v>
      </c>
      <c r="B86" s="12">
        <v>76.774967734701903</v>
      </c>
      <c r="C86" s="12"/>
      <c r="D86" s="65" t="s">
        <v>143</v>
      </c>
      <c r="E86" s="55">
        <v>0.1</v>
      </c>
      <c r="F86" s="12">
        <v>0.1</v>
      </c>
      <c r="G86" s="12">
        <v>56.521739130434781</v>
      </c>
      <c r="H86" s="12">
        <v>49.5695652173913</v>
      </c>
      <c r="I86" s="12"/>
      <c r="J86" s="84" t="s">
        <v>146</v>
      </c>
      <c r="K86" s="129">
        <v>3038</v>
      </c>
      <c r="L86" s="28">
        <v>1</v>
      </c>
      <c r="M86" s="12">
        <v>3038</v>
      </c>
      <c r="N86" s="28">
        <v>8</v>
      </c>
      <c r="O86" s="12">
        <v>379.75</v>
      </c>
      <c r="P86" s="12">
        <v>379.75</v>
      </c>
      <c r="Q86" s="12">
        <v>96.485493508332553</v>
      </c>
      <c r="R86" s="12">
        <v>84.617777806807652</v>
      </c>
      <c r="S86" s="12"/>
      <c r="T86" s="65" t="s">
        <v>188</v>
      </c>
      <c r="U86" s="20">
        <v>0.38300000000000001</v>
      </c>
      <c r="V86" s="12">
        <v>0.10000000000000003</v>
      </c>
      <c r="W86" s="12">
        <v>82.547993019197207</v>
      </c>
      <c r="X86" s="12">
        <v>72.394589877835955</v>
      </c>
      <c r="Y86" s="12"/>
      <c r="Z86" s="64" t="s">
        <v>184</v>
      </c>
      <c r="AA86" s="20">
        <v>277.08999999999997</v>
      </c>
      <c r="AB86" s="28">
        <v>8.9999999999999998E-4</v>
      </c>
      <c r="AC86" s="12">
        <v>0.24938099999999996</v>
      </c>
      <c r="AD86" s="28">
        <v>4.4569999999999999</v>
      </c>
      <c r="AE86" s="12">
        <v>5.595265873906214E-2</v>
      </c>
      <c r="AF86" s="12">
        <v>4.5364939440816529E-2</v>
      </c>
      <c r="AG86" s="12">
        <v>95.558807877808306</v>
      </c>
      <c r="AH86" s="12">
        <v>83.80507450883789</v>
      </c>
      <c r="AI86" s="12"/>
      <c r="AJ86" s="62" t="s">
        <v>144</v>
      </c>
      <c r="AK86" s="20">
        <v>3.91</v>
      </c>
      <c r="AL86" s="28">
        <v>1.3277000000000001</v>
      </c>
      <c r="AM86" s="12">
        <v>5.191307000000001</v>
      </c>
      <c r="AN86" s="28">
        <v>11.29</v>
      </c>
      <c r="AO86" s="28">
        <v>0.45981461470327734</v>
      </c>
      <c r="AP86" s="12">
        <v>0.19110295826155954</v>
      </c>
      <c r="AQ86" s="12">
        <v>99.437888268579712</v>
      </c>
      <c r="AR86" s="12">
        <v>87.207028011544409</v>
      </c>
      <c r="AS86" s="12"/>
      <c r="AT86" s="64" t="s">
        <v>176</v>
      </c>
      <c r="AU86" s="20">
        <v>7837</v>
      </c>
      <c r="AV86" s="129">
        <v>1.0200000000000001E-2</v>
      </c>
      <c r="AW86" s="12">
        <v>79.937400000000011</v>
      </c>
      <c r="AX86" s="28">
        <v>8.39</v>
      </c>
      <c r="AY86" s="28">
        <v>9.5276996424314664</v>
      </c>
      <c r="AZ86" s="12">
        <v>9.5270299995743244</v>
      </c>
      <c r="BA86" s="12">
        <v>92.729962291170295</v>
      </c>
      <c r="BB86" s="12">
        <v>81.324176929356355</v>
      </c>
      <c r="BC86" s="12"/>
      <c r="BD86" s="62" t="s">
        <v>118</v>
      </c>
      <c r="BE86" s="20">
        <v>5171.43</v>
      </c>
      <c r="BF86" s="28">
        <v>1.3277000000000001</v>
      </c>
      <c r="BG86" s="12">
        <v>6866.1076110000013</v>
      </c>
      <c r="BH86" s="28">
        <v>9.2799999999999994</v>
      </c>
      <c r="BI86" s="28">
        <v>739.88228566810369</v>
      </c>
      <c r="BJ86" s="12">
        <v>737.00728566810369</v>
      </c>
      <c r="BK86" s="12">
        <v>95.563978651359008</v>
      </c>
      <c r="BL86" s="12">
        <v>83.809609277241847</v>
      </c>
      <c r="BM86" s="12"/>
      <c r="BN86" s="64" t="s">
        <v>190</v>
      </c>
      <c r="BO86" s="20">
        <v>346.77</v>
      </c>
      <c r="BP86" s="28">
        <v>1.0200000000000001E-2</v>
      </c>
      <c r="BQ86" s="12">
        <v>3.5370539999999999</v>
      </c>
      <c r="BR86" s="28">
        <v>9.1</v>
      </c>
      <c r="BS86" s="28">
        <v>0.38868725274725274</v>
      </c>
      <c r="BT86" s="12">
        <v>0.23698370978888247</v>
      </c>
      <c r="BU86" s="12">
        <v>99.229030817332827</v>
      </c>
      <c r="BV86" s="12">
        <v>87.02386002680089</v>
      </c>
      <c r="BW86" s="12"/>
    </row>
    <row r="87" spans="1:75" ht="15.75" customHeight="1" x14ac:dyDescent="0.2">
      <c r="A87" s="79" t="s">
        <v>178</v>
      </c>
      <c r="B87" s="12">
        <v>76.550358718408432</v>
      </c>
      <c r="C87" s="12"/>
      <c r="D87" s="65" t="s">
        <v>148</v>
      </c>
      <c r="E87" s="55">
        <v>0.1</v>
      </c>
      <c r="F87" s="12">
        <v>0.1</v>
      </c>
      <c r="G87" s="12">
        <v>56.521739130434781</v>
      </c>
      <c r="H87" s="12">
        <v>49.5695652173913</v>
      </c>
      <c r="I87" s="12"/>
      <c r="J87" s="84" t="s">
        <v>181</v>
      </c>
      <c r="K87" s="20">
        <v>4275.2299999999996</v>
      </c>
      <c r="L87" s="28">
        <v>1</v>
      </c>
      <c r="M87" s="12">
        <v>4275.2299999999996</v>
      </c>
      <c r="N87" s="28">
        <v>11.05</v>
      </c>
      <c r="O87" s="12">
        <v>386.8986425339366</v>
      </c>
      <c r="P87" s="12">
        <v>386.8986425339366</v>
      </c>
      <c r="Q87" s="12">
        <v>96.419334323099818</v>
      </c>
      <c r="R87" s="12">
        <v>84.559756201358539</v>
      </c>
      <c r="S87" s="12"/>
      <c r="T87" s="79" t="s">
        <v>149</v>
      </c>
      <c r="U87" s="20">
        <v>0.39</v>
      </c>
      <c r="V87" s="12">
        <v>0.10700000000000004</v>
      </c>
      <c r="W87" s="12">
        <v>81.326352530541001</v>
      </c>
      <c r="X87" s="12">
        <v>71.323211169284463</v>
      </c>
      <c r="Y87" s="12"/>
      <c r="Z87" s="53" t="s">
        <v>173</v>
      </c>
      <c r="AA87" s="20">
        <v>4.32</v>
      </c>
      <c r="AB87" s="28">
        <v>1.18E-2</v>
      </c>
      <c r="AC87" s="12">
        <v>5.0976E-2</v>
      </c>
      <c r="AD87" s="28">
        <v>0.90500000000000003</v>
      </c>
      <c r="AE87" s="12">
        <v>5.6327071823204421E-2</v>
      </c>
      <c r="AF87" s="12">
        <v>4.573935252495881E-2</v>
      </c>
      <c r="AG87" s="12">
        <v>95.522153129444604</v>
      </c>
      <c r="AH87" s="12">
        <v>83.772928294522913</v>
      </c>
      <c r="AI87" s="12"/>
      <c r="AJ87" s="79" t="s">
        <v>163</v>
      </c>
      <c r="AK87" s="147">
        <v>1.94</v>
      </c>
      <c r="AL87" s="28">
        <v>0.37619999999999998</v>
      </c>
      <c r="AM87" s="12">
        <v>0.72982799999999992</v>
      </c>
      <c r="AN87" s="28">
        <v>1.47</v>
      </c>
      <c r="AO87" s="28">
        <v>0.49648163265306117</v>
      </c>
      <c r="AP87" s="12">
        <v>0.22776997621134337</v>
      </c>
      <c r="AQ87" s="12">
        <v>99.330035616097149</v>
      </c>
      <c r="AR87" s="12">
        <v>87.112441235317206</v>
      </c>
      <c r="AS87" s="12"/>
      <c r="AT87" s="84" t="s">
        <v>193</v>
      </c>
      <c r="AU87" s="80" t="s">
        <v>585</v>
      </c>
      <c r="AV87" s="28">
        <v>0.97109999999999996</v>
      </c>
      <c r="AW87" s="12">
        <v>100.41173999999999</v>
      </c>
      <c r="AX87" s="28">
        <v>9.9499999999999993</v>
      </c>
      <c r="AY87" s="28">
        <v>10.09163216080402</v>
      </c>
      <c r="AZ87" s="12">
        <v>10.090962517946878</v>
      </c>
      <c r="BA87" s="12">
        <v>92.299627688047707</v>
      </c>
      <c r="BB87" s="12">
        <v>80.946773482417839</v>
      </c>
      <c r="BC87" s="12"/>
      <c r="BD87" s="62" t="s">
        <v>166</v>
      </c>
      <c r="BE87" s="20">
        <v>3592.86</v>
      </c>
      <c r="BF87" s="28">
        <v>1.3277000000000001</v>
      </c>
      <c r="BG87" s="12">
        <v>4770.2402220000004</v>
      </c>
      <c r="BH87" s="28">
        <v>6.24</v>
      </c>
      <c r="BI87" s="28">
        <v>764.46157403846155</v>
      </c>
      <c r="BJ87" s="12">
        <v>761.58657403846155</v>
      </c>
      <c r="BK87" s="12">
        <v>95.416036765212695</v>
      </c>
      <c r="BL87" s="12">
        <v>83.679864243091529</v>
      </c>
      <c r="BM87" s="12"/>
      <c r="BN87" s="84" t="s">
        <v>193</v>
      </c>
      <c r="BO87" s="20">
        <v>4.1900000000000004</v>
      </c>
      <c r="BP87" s="28">
        <v>0.97109999999999996</v>
      </c>
      <c r="BQ87" s="12">
        <v>4.0689090000000006</v>
      </c>
      <c r="BR87" s="28">
        <v>9.9499999999999993</v>
      </c>
      <c r="BS87" s="28">
        <v>0.40893557788944734</v>
      </c>
      <c r="BT87" s="12">
        <v>0.25723203493107705</v>
      </c>
      <c r="BU87" s="12">
        <v>99.163157788764053</v>
      </c>
      <c r="BV87" s="12">
        <v>86.96608938074607</v>
      </c>
      <c r="BW87" s="12"/>
    </row>
    <row r="88" spans="1:75" ht="15.75" customHeight="1" x14ac:dyDescent="0.2">
      <c r="A88" s="84" t="s">
        <v>175</v>
      </c>
      <c r="B88" s="12">
        <v>76.354390191646658</v>
      </c>
      <c r="C88" s="12"/>
      <c r="D88" s="64" t="s">
        <v>159</v>
      </c>
      <c r="E88" s="55">
        <v>0.1</v>
      </c>
      <c r="F88" s="12">
        <v>0.1</v>
      </c>
      <c r="G88" s="12">
        <v>56.521739130434781</v>
      </c>
      <c r="H88" s="12">
        <v>49.5695652173913</v>
      </c>
      <c r="I88" s="12"/>
      <c r="J88" s="64" t="s">
        <v>184</v>
      </c>
      <c r="K88" s="20">
        <v>2177050</v>
      </c>
      <c r="L88" s="28">
        <v>8.9999999999999998E-4</v>
      </c>
      <c r="M88" s="12">
        <v>1959.345</v>
      </c>
      <c r="N88" s="28">
        <v>4.46</v>
      </c>
      <c r="O88" s="12">
        <v>439.31502242152465</v>
      </c>
      <c r="P88" s="12">
        <v>439.31502242152465</v>
      </c>
      <c r="Q88" s="12">
        <v>95.934231736175178</v>
      </c>
      <c r="R88" s="12">
        <v>84.134321232625638</v>
      </c>
      <c r="S88" s="12"/>
      <c r="T88" s="53" t="s">
        <v>153</v>
      </c>
      <c r="U88" s="20">
        <v>0.39</v>
      </c>
      <c r="V88" s="12">
        <v>0.10700000000000004</v>
      </c>
      <c r="W88" s="12">
        <v>81.326352530541001</v>
      </c>
      <c r="X88" s="12">
        <v>71.323211169284463</v>
      </c>
      <c r="Y88" s="12"/>
      <c r="Z88" s="64" t="s">
        <v>157</v>
      </c>
      <c r="AA88" s="80" t="s">
        <v>582</v>
      </c>
      <c r="AB88" s="28">
        <v>0.12889999999999999</v>
      </c>
      <c r="AC88" s="12">
        <v>0.21912999999999996</v>
      </c>
      <c r="AD88" s="28">
        <v>3.8679999999999999</v>
      </c>
      <c r="AE88" s="12">
        <v>5.6652016546018605E-2</v>
      </c>
      <c r="AF88" s="12">
        <v>4.6064297247772987E-2</v>
      </c>
      <c r="AG88" s="12">
        <v>95.490341294999354</v>
      </c>
      <c r="AH88" s="12">
        <v>83.745029315714433</v>
      </c>
      <c r="AI88" s="12"/>
      <c r="AJ88" s="65" t="s">
        <v>189</v>
      </c>
      <c r="AK88" s="20">
        <v>12.91</v>
      </c>
      <c r="AL88" s="28">
        <v>0.27729999999999999</v>
      </c>
      <c r="AM88" s="12">
        <v>3.5799430000000001</v>
      </c>
      <c r="AN88" s="28">
        <v>6.41</v>
      </c>
      <c r="AO88" s="28">
        <v>0.55849344773790954</v>
      </c>
      <c r="AP88" s="12">
        <v>0.28978179129619175</v>
      </c>
      <c r="AQ88" s="12">
        <v>99.147633579713442</v>
      </c>
      <c r="AR88" s="12">
        <v>86.952474649408686</v>
      </c>
      <c r="AS88" s="12"/>
      <c r="AT88" s="84" t="s">
        <v>151</v>
      </c>
      <c r="AU88" s="20">
        <v>90</v>
      </c>
      <c r="AV88" s="28">
        <v>1</v>
      </c>
      <c r="AW88" s="12">
        <v>90</v>
      </c>
      <c r="AX88" s="28">
        <v>8.25</v>
      </c>
      <c r="AY88" s="28">
        <v>10.909090909090908</v>
      </c>
      <c r="AZ88" s="12">
        <v>10.908421266233766</v>
      </c>
      <c r="BA88" s="12">
        <v>91.67582825362544</v>
      </c>
      <c r="BB88" s="12">
        <v>80.399701378429512</v>
      </c>
      <c r="BC88" s="12"/>
      <c r="BD88" s="84" t="s">
        <v>193</v>
      </c>
      <c r="BE88" s="127">
        <v>7851.31</v>
      </c>
      <c r="BF88" s="28">
        <v>0.97109999999999996</v>
      </c>
      <c r="BG88" s="12">
        <v>7624.4071409999997</v>
      </c>
      <c r="BH88" s="28">
        <v>9.9499999999999993</v>
      </c>
      <c r="BI88" s="28">
        <v>766.27207447236185</v>
      </c>
      <c r="BJ88" s="12">
        <v>763.39707447236185</v>
      </c>
      <c r="BK88" s="12">
        <v>95.40513942575258</v>
      </c>
      <c r="BL88" s="12">
        <v>83.670307276385017</v>
      </c>
      <c r="BM88" s="12"/>
      <c r="BN88" s="64" t="s">
        <v>184</v>
      </c>
      <c r="BO88" s="20">
        <v>3000</v>
      </c>
      <c r="BP88" s="28">
        <v>8.9999999999999998E-4</v>
      </c>
      <c r="BQ88" s="12">
        <v>2.6999999999999997</v>
      </c>
      <c r="BR88" s="28">
        <v>4.46</v>
      </c>
      <c r="BS88" s="28">
        <v>0.60538116591928248</v>
      </c>
      <c r="BT88" s="12">
        <v>0.45367762296091219</v>
      </c>
      <c r="BU88" s="12">
        <v>98.524069580646895</v>
      </c>
      <c r="BV88" s="12">
        <v>86.405609022227324</v>
      </c>
      <c r="BW88" s="12"/>
    </row>
    <row r="89" spans="1:75" ht="15.75" customHeight="1" x14ac:dyDescent="0.2">
      <c r="A89" s="84" t="s">
        <v>193</v>
      </c>
      <c r="B89" s="12">
        <v>76.237643069413622</v>
      </c>
      <c r="C89" s="12"/>
      <c r="D89" s="64" t="s">
        <v>184</v>
      </c>
      <c r="E89" s="55">
        <v>0.1</v>
      </c>
      <c r="F89" s="12">
        <v>0.1</v>
      </c>
      <c r="G89" s="12">
        <v>56.521739130434781</v>
      </c>
      <c r="H89" s="12">
        <v>49.5695652173913</v>
      </c>
      <c r="I89" s="12"/>
      <c r="J89" s="84" t="s">
        <v>175</v>
      </c>
      <c r="K89" s="20">
        <v>4039.62</v>
      </c>
      <c r="L89" s="28">
        <v>1</v>
      </c>
      <c r="M89" s="12">
        <v>4039.62</v>
      </c>
      <c r="N89" s="28">
        <v>8.75</v>
      </c>
      <c r="O89" s="12">
        <v>461.67085714285713</v>
      </c>
      <c r="P89" s="12">
        <v>461.67085714285713</v>
      </c>
      <c r="Q89" s="12">
        <v>95.72733318119225</v>
      </c>
      <c r="R89" s="12">
        <v>83.952871199905601</v>
      </c>
      <c r="S89" s="12"/>
      <c r="T89" s="64" t="s">
        <v>142</v>
      </c>
      <c r="U89" s="20">
        <v>0.4</v>
      </c>
      <c r="V89" s="12">
        <v>0.11700000000000005</v>
      </c>
      <c r="W89" s="12">
        <v>79.581151832460719</v>
      </c>
      <c r="X89" s="12">
        <v>69.792670157068045</v>
      </c>
      <c r="Y89" s="12"/>
      <c r="Z89" s="62" t="s">
        <v>166</v>
      </c>
      <c r="AA89" s="20">
        <v>0.28999999999999998</v>
      </c>
      <c r="AB89" s="28">
        <v>1.3277000000000001</v>
      </c>
      <c r="AC89" s="12">
        <v>0.38503300000000001</v>
      </c>
      <c r="AD89" s="28">
        <v>6.24</v>
      </c>
      <c r="AE89" s="12">
        <v>6.1704006410256411E-2</v>
      </c>
      <c r="AF89" s="12">
        <v>5.11162871120108E-2</v>
      </c>
      <c r="AG89" s="12">
        <v>94.995755435015639</v>
      </c>
      <c r="AH89" s="12">
        <v>83.31127751650871</v>
      </c>
      <c r="AI89" s="12"/>
      <c r="AJ89" s="62" t="s">
        <v>164</v>
      </c>
      <c r="AK89" s="20">
        <v>2.85</v>
      </c>
      <c r="AL89" s="28">
        <v>1.5636000000000001</v>
      </c>
      <c r="AM89" s="12">
        <v>4.4562600000000003</v>
      </c>
      <c r="AN89" s="28">
        <v>7.85</v>
      </c>
      <c r="AO89" s="28">
        <v>0.56767643312101923</v>
      </c>
      <c r="AP89" s="12">
        <v>0.29896477667930144</v>
      </c>
      <c r="AQ89" s="12">
        <v>99.120622674909754</v>
      </c>
      <c r="AR89" s="12">
        <v>86.928786085895851</v>
      </c>
      <c r="AS89" s="12"/>
      <c r="AT89" s="64" t="s">
        <v>184</v>
      </c>
      <c r="AU89" s="20">
        <v>55320.2</v>
      </c>
      <c r="AV89" s="28">
        <v>8.9999999999999998E-4</v>
      </c>
      <c r="AW89" s="12">
        <v>49.788179999999997</v>
      </c>
      <c r="AX89" s="28">
        <v>4.46</v>
      </c>
      <c r="AY89" s="28">
        <v>11.163269058295963</v>
      </c>
      <c r="AZ89" s="12">
        <v>11.162599415438821</v>
      </c>
      <c r="BA89" s="12">
        <v>91.481865945375773</v>
      </c>
      <c r="BB89" s="12">
        <v>80.22959643409456</v>
      </c>
      <c r="BC89" s="12"/>
      <c r="BD89" s="53" t="s">
        <v>153</v>
      </c>
      <c r="BE89" s="20">
        <v>207.5</v>
      </c>
      <c r="BF89" s="28">
        <v>1</v>
      </c>
      <c r="BG89" s="12">
        <v>207.5</v>
      </c>
      <c r="BH89" s="28">
        <v>0.26</v>
      </c>
      <c r="BI89" s="28">
        <v>798.07692307692309</v>
      </c>
      <c r="BJ89" s="12">
        <v>795.20192307692309</v>
      </c>
      <c r="BK89" s="12">
        <v>95.213707142593762</v>
      </c>
      <c r="BL89" s="12">
        <v>83.502421164054724</v>
      </c>
      <c r="BM89" s="12"/>
      <c r="BN89" s="79" t="s">
        <v>179</v>
      </c>
      <c r="BO89" s="20">
        <v>3.13</v>
      </c>
      <c r="BP89" s="28">
        <v>0.46410000000000001</v>
      </c>
      <c r="BQ89" s="12">
        <v>1.4526330000000001</v>
      </c>
      <c r="BR89" s="28">
        <v>2.31</v>
      </c>
      <c r="BS89" s="28">
        <v>0.6288454545454546</v>
      </c>
      <c r="BT89" s="12">
        <v>0.4771419115870843</v>
      </c>
      <c r="BU89" s="12">
        <v>98.447734192699343</v>
      </c>
      <c r="BV89" s="12">
        <v>86.338662886997326</v>
      </c>
      <c r="BW89" s="12"/>
    </row>
    <row r="90" spans="1:75" ht="15.75" customHeight="1" x14ac:dyDescent="0.2">
      <c r="A90" s="62" t="s">
        <v>177</v>
      </c>
      <c r="B90" s="12">
        <v>75.67986677985202</v>
      </c>
      <c r="C90" s="12"/>
      <c r="D90" s="102" t="s">
        <v>243</v>
      </c>
      <c r="E90" s="55">
        <v>0.1</v>
      </c>
      <c r="F90" s="12">
        <v>0.1</v>
      </c>
      <c r="G90" s="12">
        <v>56.521739130434781</v>
      </c>
      <c r="H90" s="12">
        <v>49.5695652173913</v>
      </c>
      <c r="I90" s="12"/>
      <c r="J90" s="79" t="s">
        <v>147</v>
      </c>
      <c r="K90" s="20">
        <v>8951.4599999999991</v>
      </c>
      <c r="L90" s="28">
        <v>0.1832</v>
      </c>
      <c r="M90" s="12">
        <v>1639.9074719999999</v>
      </c>
      <c r="N90" s="28">
        <v>3.44</v>
      </c>
      <c r="O90" s="12">
        <v>476.71728837209298</v>
      </c>
      <c r="P90" s="12">
        <v>476.71728837209298</v>
      </c>
      <c r="Q90" s="12">
        <v>95.588081620345434</v>
      </c>
      <c r="R90" s="12">
        <v>83.830747581042942</v>
      </c>
      <c r="S90" s="12"/>
      <c r="T90" s="62" t="s">
        <v>158</v>
      </c>
      <c r="U90" s="20">
        <v>0.4</v>
      </c>
      <c r="V90" s="12">
        <v>0.11700000000000005</v>
      </c>
      <c r="W90" s="12">
        <v>79.581151832460719</v>
      </c>
      <c r="X90" s="12">
        <v>69.792670157068045</v>
      </c>
      <c r="Y90" s="12"/>
      <c r="Z90" s="79" t="s">
        <v>178</v>
      </c>
      <c r="AA90" s="20">
        <v>0.14000000000000001</v>
      </c>
      <c r="AB90" s="28">
        <v>1</v>
      </c>
      <c r="AC90" s="12">
        <v>0.14000000000000001</v>
      </c>
      <c r="AD90" s="28">
        <v>2.13</v>
      </c>
      <c r="AE90" s="12">
        <v>6.5727699530516437E-2</v>
      </c>
      <c r="AF90" s="12">
        <v>5.5139980232270819E-2</v>
      </c>
      <c r="AG90" s="12">
        <v>94.601839022735859</v>
      </c>
      <c r="AH90" s="12">
        <v>82.965812822939355</v>
      </c>
      <c r="AI90" s="12"/>
      <c r="AJ90" s="62" t="s">
        <v>180</v>
      </c>
      <c r="AK90" s="229">
        <v>3.62</v>
      </c>
      <c r="AL90" s="28">
        <v>1.3277000000000001</v>
      </c>
      <c r="AM90" s="12">
        <v>4.8062740000000002</v>
      </c>
      <c r="AN90" s="28">
        <v>7.97</v>
      </c>
      <c r="AO90" s="28">
        <v>0.60304567126725228</v>
      </c>
      <c r="AP90" s="12">
        <v>0.33433401482553449</v>
      </c>
      <c r="AQ90" s="12">
        <v>99.016587322059877</v>
      </c>
      <c r="AR90" s="12">
        <v>86.837547081446516</v>
      </c>
      <c r="AS90" s="12"/>
      <c r="AT90" s="62" t="s">
        <v>166</v>
      </c>
      <c r="AU90" s="20">
        <v>53.77</v>
      </c>
      <c r="AV90" s="28">
        <v>1.3277000000000001</v>
      </c>
      <c r="AW90" s="12">
        <v>71.390429000000012</v>
      </c>
      <c r="AX90" s="28">
        <v>6.24</v>
      </c>
      <c r="AY90" s="28">
        <v>11.44077387820513</v>
      </c>
      <c r="AZ90" s="12">
        <v>11.440104235347988</v>
      </c>
      <c r="BA90" s="12">
        <v>91.270103149917816</v>
      </c>
      <c r="BB90" s="12">
        <v>80.043880462477929</v>
      </c>
      <c r="BC90" s="12"/>
      <c r="BD90" s="64" t="s">
        <v>190</v>
      </c>
      <c r="BE90" s="127">
        <v>724049.87</v>
      </c>
      <c r="BF90" s="28">
        <v>1.0200000000000001E-2</v>
      </c>
      <c r="BG90" s="12">
        <v>7385.3086740000008</v>
      </c>
      <c r="BH90" s="28">
        <v>9.1</v>
      </c>
      <c r="BI90" s="28">
        <v>811.57238175824193</v>
      </c>
      <c r="BJ90" s="12">
        <v>808.69738175824193</v>
      </c>
      <c r="BK90" s="12">
        <v>95.132478443794994</v>
      </c>
      <c r="BL90" s="12">
        <v>83.431183595208211</v>
      </c>
      <c r="BM90" s="12"/>
      <c r="BN90" s="64" t="s">
        <v>186</v>
      </c>
      <c r="BO90" s="20">
        <v>3.24</v>
      </c>
      <c r="BP90" s="28">
        <v>0.79949999999999999</v>
      </c>
      <c r="BQ90" s="12">
        <v>2.5903800000000001</v>
      </c>
      <c r="BR90" s="28">
        <v>4</v>
      </c>
      <c r="BS90" s="28">
        <v>0.64759500000000003</v>
      </c>
      <c r="BT90" s="12">
        <v>0.49589145704162974</v>
      </c>
      <c r="BU90" s="12">
        <v>98.386737081347889</v>
      </c>
      <c r="BV90" s="12">
        <v>86.285168420342103</v>
      </c>
      <c r="BW90" s="12"/>
    </row>
    <row r="91" spans="1:75" ht="15.75" customHeight="1" x14ac:dyDescent="0.2">
      <c r="A91" s="64" t="s">
        <v>185</v>
      </c>
      <c r="B91" s="12">
        <v>75.149753494999459</v>
      </c>
      <c r="C91" s="12"/>
      <c r="D91" s="64" t="s">
        <v>185</v>
      </c>
      <c r="E91" s="128">
        <v>0.11600000000000001</v>
      </c>
      <c r="F91" s="12">
        <v>0.11600000000000001</v>
      </c>
      <c r="G91" s="12">
        <v>49.565217391304351</v>
      </c>
      <c r="H91" s="12">
        <v>43.468695652173913</v>
      </c>
      <c r="I91" s="12"/>
      <c r="J91" s="62" t="s">
        <v>164</v>
      </c>
      <c r="K91" s="20">
        <v>2445.9499999999998</v>
      </c>
      <c r="L91" s="28">
        <v>1.5636000000000001</v>
      </c>
      <c r="M91" s="12">
        <v>3824.4874199999999</v>
      </c>
      <c r="N91" s="28">
        <v>7.85</v>
      </c>
      <c r="O91" s="12">
        <v>487.19584968152867</v>
      </c>
      <c r="P91" s="12">
        <v>487.19584968152867</v>
      </c>
      <c r="Q91" s="12">
        <v>95.491104736223392</v>
      </c>
      <c r="R91" s="12">
        <v>83.745698853667918</v>
      </c>
      <c r="S91" s="12"/>
      <c r="T91" s="53" t="s">
        <v>150</v>
      </c>
      <c r="U91" s="20">
        <v>0.40899999999999997</v>
      </c>
      <c r="V91" s="12">
        <v>0.126</v>
      </c>
      <c r="W91" s="12">
        <v>78.010471204188477</v>
      </c>
      <c r="X91" s="12">
        <v>68.415183246073298</v>
      </c>
      <c r="Y91" s="12"/>
      <c r="Z91" s="84" t="s">
        <v>165</v>
      </c>
      <c r="AA91" s="20">
        <v>0.62</v>
      </c>
      <c r="AB91" s="28">
        <v>1</v>
      </c>
      <c r="AC91" s="12">
        <v>0.62</v>
      </c>
      <c r="AD91" s="28">
        <v>9</v>
      </c>
      <c r="AE91" s="12">
        <v>6.8888888888888888E-2</v>
      </c>
      <c r="AF91" s="12">
        <v>5.830116959064327E-2</v>
      </c>
      <c r="AG91" s="12">
        <v>94.292361054767312</v>
      </c>
      <c r="AH91" s="12">
        <v>82.694400645030939</v>
      </c>
      <c r="AI91" s="12"/>
      <c r="AJ91" s="64" t="s">
        <v>186</v>
      </c>
      <c r="AK91" s="20">
        <v>3.09</v>
      </c>
      <c r="AL91" s="28">
        <v>0.79949999999999999</v>
      </c>
      <c r="AM91" s="12">
        <v>2.4704549999999998</v>
      </c>
      <c r="AN91" s="28">
        <v>4</v>
      </c>
      <c r="AO91" s="28">
        <v>0.61761374999999996</v>
      </c>
      <c r="AP91" s="12">
        <v>0.34890209355828217</v>
      </c>
      <c r="AQ91" s="12">
        <v>98.97373666169112</v>
      </c>
      <c r="AR91" s="12">
        <v>86.799967052303117</v>
      </c>
      <c r="AS91" s="12"/>
      <c r="AT91" s="64" t="s">
        <v>185</v>
      </c>
      <c r="AU91" s="20">
        <v>200.47</v>
      </c>
      <c r="AV91" s="28">
        <v>0.1615</v>
      </c>
      <c r="AW91" s="12">
        <v>32.375905000000003</v>
      </c>
      <c r="AX91" s="28">
        <v>2.75</v>
      </c>
      <c r="AY91" s="28">
        <v>11.773056363636364</v>
      </c>
      <c r="AZ91" s="12">
        <v>11.772386720779222</v>
      </c>
      <c r="BA91" s="12">
        <v>91.016539741470837</v>
      </c>
      <c r="BB91" s="12">
        <v>79.821505353269927</v>
      </c>
      <c r="BC91" s="12"/>
      <c r="BD91" s="84" t="s">
        <v>181</v>
      </c>
      <c r="BE91" s="20">
        <v>9149.32</v>
      </c>
      <c r="BF91" s="28">
        <v>1</v>
      </c>
      <c r="BG91" s="12">
        <v>9149.32</v>
      </c>
      <c r="BH91" s="28">
        <v>11.05</v>
      </c>
      <c r="BI91" s="28">
        <v>827.99276018099545</v>
      </c>
      <c r="BJ91" s="12">
        <v>825.11776018099545</v>
      </c>
      <c r="BK91" s="12">
        <v>95.033644754288019</v>
      </c>
      <c r="BL91" s="12">
        <v>83.34450644951059</v>
      </c>
      <c r="BM91" s="12"/>
      <c r="BN91" s="79" t="s">
        <v>183</v>
      </c>
      <c r="BO91" s="20">
        <v>3.49</v>
      </c>
      <c r="BP91" s="28">
        <v>0.46410000000000001</v>
      </c>
      <c r="BQ91" s="12">
        <v>1.6197090000000001</v>
      </c>
      <c r="BR91" s="28">
        <v>2.31</v>
      </c>
      <c r="BS91" s="28">
        <v>0.70117272727272728</v>
      </c>
      <c r="BT91" s="12">
        <v>0.54946918431435698</v>
      </c>
      <c r="BU91" s="12">
        <v>98.212434904031923</v>
      </c>
      <c r="BV91" s="12">
        <v>86.132305410835997</v>
      </c>
      <c r="BW91" s="12"/>
    </row>
    <row r="92" spans="1:75" ht="15.75" customHeight="1" x14ac:dyDescent="0.2">
      <c r="A92" s="64" t="s">
        <v>157</v>
      </c>
      <c r="B92" s="12">
        <v>74.432877614361189</v>
      </c>
      <c r="C92" s="12"/>
      <c r="D92" s="79" t="s">
        <v>149</v>
      </c>
      <c r="E92" s="55">
        <v>0.12</v>
      </c>
      <c r="F92" s="12">
        <v>0.12</v>
      </c>
      <c r="G92" s="12">
        <v>47.826086956521749</v>
      </c>
      <c r="H92" s="12">
        <v>41.943478260869576</v>
      </c>
      <c r="I92" s="12"/>
      <c r="J92" s="62" t="s">
        <v>194</v>
      </c>
      <c r="K92" s="20">
        <v>4275.1499999999996</v>
      </c>
      <c r="L92" s="28">
        <v>0.31690000000000002</v>
      </c>
      <c r="M92" s="12">
        <v>1354.7950349999999</v>
      </c>
      <c r="N92" s="28">
        <v>2.66</v>
      </c>
      <c r="O92" s="12">
        <v>509.32144172932323</v>
      </c>
      <c r="P92" s="12">
        <v>509.32144172932323</v>
      </c>
      <c r="Q92" s="12">
        <v>95.286337028826523</v>
      </c>
      <c r="R92" s="12">
        <v>83.566117574280867</v>
      </c>
      <c r="S92" s="12"/>
      <c r="T92" s="64" t="s">
        <v>176</v>
      </c>
      <c r="U92" s="20">
        <v>0.41499999999999998</v>
      </c>
      <c r="V92" s="12">
        <v>0.13200000000000001</v>
      </c>
      <c r="W92" s="12">
        <v>76.96335078534031</v>
      </c>
      <c r="X92" s="12">
        <v>67.496858638743447</v>
      </c>
      <c r="Y92" s="12"/>
      <c r="Z92" s="84" t="s">
        <v>146</v>
      </c>
      <c r="AA92" s="129">
        <v>0.56999999999999995</v>
      </c>
      <c r="AB92" s="28">
        <v>1</v>
      </c>
      <c r="AC92" s="12">
        <v>0.56999999999999995</v>
      </c>
      <c r="AD92" s="28">
        <v>8</v>
      </c>
      <c r="AE92" s="12">
        <v>7.1249999999999994E-2</v>
      </c>
      <c r="AF92" s="12">
        <v>6.0662280701754376E-2</v>
      </c>
      <c r="AG92" s="12">
        <v>94.061210122008632</v>
      </c>
      <c r="AH92" s="12">
        <v>82.491681277001575</v>
      </c>
      <c r="AI92" s="12"/>
      <c r="AJ92" s="64" t="s">
        <v>184</v>
      </c>
      <c r="AK92" s="20">
        <v>3918.27</v>
      </c>
      <c r="AL92" s="28">
        <v>8.9999999999999998E-4</v>
      </c>
      <c r="AM92" s="12">
        <v>3.526443</v>
      </c>
      <c r="AN92" s="28">
        <v>4.46</v>
      </c>
      <c r="AO92" s="28">
        <v>0.79068228699551568</v>
      </c>
      <c r="AP92" s="12">
        <v>0.52197063055379789</v>
      </c>
      <c r="AQ92" s="12">
        <v>98.464671517593374</v>
      </c>
      <c r="AR92" s="12">
        <v>86.353516920929394</v>
      </c>
      <c r="AS92" s="12"/>
      <c r="AT92" s="84" t="s">
        <v>191</v>
      </c>
      <c r="AU92" s="20">
        <v>123</v>
      </c>
      <c r="AV92" s="28">
        <v>0.97109999999999996</v>
      </c>
      <c r="AW92" s="12">
        <v>119.44529999999999</v>
      </c>
      <c r="AX92" s="28">
        <v>9.9499999999999993</v>
      </c>
      <c r="AY92" s="28">
        <v>12.004552763819095</v>
      </c>
      <c r="AZ92" s="12">
        <v>12.003883120961953</v>
      </c>
      <c r="BA92" s="12">
        <v>90.839885783326267</v>
      </c>
      <c r="BB92" s="12">
        <v>79.666579831977131</v>
      </c>
      <c r="BC92" s="12"/>
      <c r="BD92" s="79" t="s">
        <v>182</v>
      </c>
      <c r="BE92" s="127">
        <v>1121428.57</v>
      </c>
      <c r="BF92" s="129">
        <v>2E-3</v>
      </c>
      <c r="BG92" s="12">
        <v>2242.8571400000001</v>
      </c>
      <c r="BH92" s="28">
        <v>2.5299999999999998</v>
      </c>
      <c r="BI92" s="28">
        <v>886.50479841897243</v>
      </c>
      <c r="BJ92" s="12">
        <v>883.62979841897243</v>
      </c>
      <c r="BK92" s="12">
        <v>94.681462820915584</v>
      </c>
      <c r="BL92" s="12">
        <v>83.035642893942963</v>
      </c>
      <c r="BM92" s="12"/>
      <c r="BN92" s="64" t="s">
        <v>157</v>
      </c>
      <c r="BO92" s="20">
        <v>22.49</v>
      </c>
      <c r="BP92" s="28">
        <v>0.12889999999999999</v>
      </c>
      <c r="BQ92" s="12">
        <v>2.8989609999999995</v>
      </c>
      <c r="BR92" s="28">
        <v>3.87</v>
      </c>
      <c r="BS92" s="28">
        <v>0.74908552971576214</v>
      </c>
      <c r="BT92" s="12">
        <v>0.59738198675739185</v>
      </c>
      <c r="BU92" s="12">
        <v>98.056562189524627</v>
      </c>
      <c r="BV92" s="12">
        <v>85.995605040213093</v>
      </c>
      <c r="BW92" s="12"/>
    </row>
    <row r="93" spans="1:75" ht="15.75" customHeight="1" x14ac:dyDescent="0.2">
      <c r="A93" s="62" t="s">
        <v>166</v>
      </c>
      <c r="B93" s="12">
        <v>74.363004837292237</v>
      </c>
      <c r="C93" s="12"/>
      <c r="D93" s="64" t="s">
        <v>167</v>
      </c>
      <c r="E93" s="55">
        <v>0.12</v>
      </c>
      <c r="F93" s="12">
        <v>0.12</v>
      </c>
      <c r="G93" s="12">
        <v>47.826086956521749</v>
      </c>
      <c r="H93" s="12">
        <v>41.943478260869576</v>
      </c>
      <c r="I93" s="12"/>
      <c r="J93" s="79" t="s">
        <v>178</v>
      </c>
      <c r="K93" s="127">
        <v>1100</v>
      </c>
      <c r="L93" s="28">
        <v>1</v>
      </c>
      <c r="M93" s="12">
        <v>1100</v>
      </c>
      <c r="N93" s="28">
        <v>2.13</v>
      </c>
      <c r="O93" s="12">
        <v>516.43192488262912</v>
      </c>
      <c r="P93" s="12">
        <v>516.43192488262912</v>
      </c>
      <c r="Q93" s="12">
        <v>95.220531000646972</v>
      </c>
      <c r="R93" s="12">
        <v>83.508405687567389</v>
      </c>
      <c r="S93" s="12"/>
      <c r="T93" s="84" t="s">
        <v>191</v>
      </c>
      <c r="U93" s="20">
        <v>0.41799999999999998</v>
      </c>
      <c r="V93" s="12">
        <v>0.13500000000000001</v>
      </c>
      <c r="W93" s="12">
        <v>76.43979057591622</v>
      </c>
      <c r="X93" s="12">
        <v>67.037696335078522</v>
      </c>
      <c r="Y93" s="12"/>
      <c r="Z93" s="65" t="s">
        <v>148</v>
      </c>
      <c r="AA93" s="20">
        <v>0.47</v>
      </c>
      <c r="AB93" s="28">
        <v>0.14630000000000001</v>
      </c>
      <c r="AC93" s="12">
        <v>6.8761000000000003E-2</v>
      </c>
      <c r="AD93" s="28">
        <v>0.91400000000000003</v>
      </c>
      <c r="AE93" s="12">
        <v>7.5230853391684907E-2</v>
      </c>
      <c r="AF93" s="12">
        <v>6.4643134093439289E-2</v>
      </c>
      <c r="AG93" s="12">
        <v>93.671487685680546</v>
      </c>
      <c r="AH93" s="12">
        <v>82.149894700341832</v>
      </c>
      <c r="AI93" s="12"/>
      <c r="AJ93" s="79" t="s">
        <v>179</v>
      </c>
      <c r="AK93" s="20">
        <v>4.45</v>
      </c>
      <c r="AL93" s="28">
        <v>0.46410000000000001</v>
      </c>
      <c r="AM93" s="12">
        <v>2.065245</v>
      </c>
      <c r="AN93" s="28">
        <v>2.31</v>
      </c>
      <c r="AO93" s="28">
        <v>0.89404545454545448</v>
      </c>
      <c r="AP93" s="12">
        <v>0.62533379810373668</v>
      </c>
      <c r="AQ93" s="12">
        <v>98.160638290661012</v>
      </c>
      <c r="AR93" s="12">
        <v>86.086879780909712</v>
      </c>
      <c r="AS93" s="12"/>
      <c r="AT93" s="64" t="s">
        <v>174</v>
      </c>
      <c r="AU93" s="20">
        <v>450</v>
      </c>
      <c r="AV93" s="28">
        <v>1.7100000000000001E-2</v>
      </c>
      <c r="AW93" s="12">
        <v>7.6950000000000003</v>
      </c>
      <c r="AX93" s="28">
        <v>0.62</v>
      </c>
      <c r="AY93" s="28">
        <v>12.411290322580646</v>
      </c>
      <c r="AZ93" s="12">
        <v>12.410620679723504</v>
      </c>
      <c r="BA93" s="12">
        <v>90.529506012303614</v>
      </c>
      <c r="BB93" s="12">
        <v>79.394376772790267</v>
      </c>
      <c r="BC93" s="12"/>
      <c r="BD93" s="65" t="s">
        <v>148</v>
      </c>
      <c r="BE93" s="127">
        <v>5846.67</v>
      </c>
      <c r="BF93" s="28">
        <v>0.14630000000000001</v>
      </c>
      <c r="BG93" s="12">
        <v>855.36782100000005</v>
      </c>
      <c r="BH93" s="28">
        <v>0.91</v>
      </c>
      <c r="BI93" s="28">
        <v>939.96463846153847</v>
      </c>
      <c r="BJ93" s="12">
        <v>937.08963846153847</v>
      </c>
      <c r="BK93" s="12">
        <v>94.359689893652359</v>
      </c>
      <c r="BL93" s="12">
        <v>82.753448036733118</v>
      </c>
      <c r="BM93" s="12"/>
      <c r="BN93" s="65" t="s">
        <v>189</v>
      </c>
      <c r="BO93" s="20">
        <v>17.72</v>
      </c>
      <c r="BP93" s="28">
        <v>0.27729999999999999</v>
      </c>
      <c r="BQ93" s="12">
        <v>4.9137559999999993</v>
      </c>
      <c r="BR93" s="28">
        <v>6.41</v>
      </c>
      <c r="BS93" s="28">
        <v>0.76657659906396247</v>
      </c>
      <c r="BT93" s="12">
        <v>0.61487305610559218</v>
      </c>
      <c r="BU93" s="12">
        <v>97.999659225808813</v>
      </c>
      <c r="BV93" s="12">
        <v>85.945701141034334</v>
      </c>
      <c r="BW93" s="12"/>
    </row>
    <row r="94" spans="1:75" ht="15.75" customHeight="1" x14ac:dyDescent="0.2">
      <c r="A94" s="64" t="s">
        <v>174</v>
      </c>
      <c r="B94" s="12">
        <v>74.314257448669423</v>
      </c>
      <c r="C94" s="12"/>
      <c r="D94" s="79" t="s">
        <v>178</v>
      </c>
      <c r="E94" s="55">
        <v>0.12</v>
      </c>
      <c r="F94" s="12">
        <v>0.12</v>
      </c>
      <c r="G94" s="12">
        <v>47.826086956521749</v>
      </c>
      <c r="H94" s="12">
        <v>41.943478260869576</v>
      </c>
      <c r="I94" s="12"/>
      <c r="J94" s="62" t="s">
        <v>158</v>
      </c>
      <c r="K94" s="20">
        <v>2545.36</v>
      </c>
      <c r="L94" s="28">
        <v>0.52529999999999999</v>
      </c>
      <c r="M94" s="12">
        <v>1337.0776080000001</v>
      </c>
      <c r="N94" s="28">
        <v>2.4700000000000002</v>
      </c>
      <c r="O94" s="12">
        <v>541.32696680161939</v>
      </c>
      <c r="P94" s="12">
        <v>541.32696680161939</v>
      </c>
      <c r="Q94" s="12">
        <v>94.990132616355652</v>
      </c>
      <c r="R94" s="12">
        <v>83.306346304543908</v>
      </c>
      <c r="S94" s="12"/>
      <c r="T94" s="79" t="s">
        <v>178</v>
      </c>
      <c r="U94" s="20">
        <v>0.42</v>
      </c>
      <c r="V94" s="12">
        <v>0.13700000000000001</v>
      </c>
      <c r="W94" s="12">
        <v>76.090750436300169</v>
      </c>
      <c r="X94" s="12">
        <v>66.731588132635252</v>
      </c>
      <c r="Y94" s="12"/>
      <c r="Z94" s="84" t="s">
        <v>152</v>
      </c>
      <c r="AA94" s="20">
        <v>0.59</v>
      </c>
      <c r="AB94" s="28">
        <v>1</v>
      </c>
      <c r="AC94" s="12">
        <v>0.59</v>
      </c>
      <c r="AD94" s="28">
        <v>7.25</v>
      </c>
      <c r="AE94" s="12">
        <v>8.137931034482758E-2</v>
      </c>
      <c r="AF94" s="12">
        <v>7.0791591046581961E-2</v>
      </c>
      <c r="AG94" s="12">
        <v>93.069558554494208</v>
      </c>
      <c r="AH94" s="12">
        <v>81.622002852291416</v>
      </c>
      <c r="AI94" s="12"/>
      <c r="AJ94" s="64" t="s">
        <v>185</v>
      </c>
      <c r="AK94" s="20">
        <v>15.33</v>
      </c>
      <c r="AL94" s="28">
        <v>0.1615</v>
      </c>
      <c r="AM94" s="12">
        <v>2.4757950000000002</v>
      </c>
      <c r="AN94" s="28">
        <v>2.75</v>
      </c>
      <c r="AO94" s="28">
        <v>0.90028909090909093</v>
      </c>
      <c r="AP94" s="12">
        <v>0.63157743446737313</v>
      </c>
      <c r="AQ94" s="12">
        <v>98.142273209980686</v>
      </c>
      <c r="AR94" s="12">
        <v>86.070773605153065</v>
      </c>
      <c r="AS94" s="12"/>
      <c r="AT94" s="62" t="s">
        <v>118</v>
      </c>
      <c r="AU94" s="20">
        <v>90</v>
      </c>
      <c r="AV94" s="28">
        <v>1.3277000000000001</v>
      </c>
      <c r="AW94" s="12">
        <v>119.49300000000001</v>
      </c>
      <c r="AX94" s="28">
        <v>9.2799999999999994</v>
      </c>
      <c r="AY94" s="28">
        <v>12.876400862068968</v>
      </c>
      <c r="AZ94" s="12">
        <v>12.875731219211826</v>
      </c>
      <c r="BA94" s="12">
        <v>90.174582057933236</v>
      </c>
      <c r="BB94" s="12">
        <v>79.083108464807452</v>
      </c>
      <c r="BC94" s="12"/>
      <c r="BD94" s="53" t="s">
        <v>160</v>
      </c>
      <c r="BE94" s="127">
        <v>12500</v>
      </c>
      <c r="BF94" s="28">
        <v>0.1038</v>
      </c>
      <c r="BG94" s="12">
        <v>1297.5</v>
      </c>
      <c r="BH94" s="28">
        <v>1.38</v>
      </c>
      <c r="BI94" s="28">
        <v>940.21739130434787</v>
      </c>
      <c r="BJ94" s="12">
        <v>937.34239130434787</v>
      </c>
      <c r="BK94" s="12">
        <v>94.35816858303788</v>
      </c>
      <c r="BL94" s="12">
        <v>82.752113847324225</v>
      </c>
      <c r="BM94" s="12"/>
      <c r="BN94" s="62" t="s">
        <v>194</v>
      </c>
      <c r="BO94" s="20">
        <v>6.48</v>
      </c>
      <c r="BP94" s="28">
        <v>0.31690000000000002</v>
      </c>
      <c r="BQ94" s="12">
        <v>2.0535120000000004</v>
      </c>
      <c r="BR94" s="28">
        <v>2.66</v>
      </c>
      <c r="BS94" s="28">
        <v>0.77199699248120313</v>
      </c>
      <c r="BT94" s="12">
        <v>0.62029344952283283</v>
      </c>
      <c r="BU94" s="12">
        <v>97.982025286807911</v>
      </c>
      <c r="BV94" s="12">
        <v>85.930236176530542</v>
      </c>
      <c r="BW94" s="12"/>
    </row>
    <row r="95" spans="1:75" ht="15.75" customHeight="1" x14ac:dyDescent="0.2">
      <c r="A95" s="62" t="s">
        <v>118</v>
      </c>
      <c r="B95" s="12">
        <v>74.292163307219482</v>
      </c>
      <c r="C95" s="12"/>
      <c r="D95" s="84" t="s">
        <v>193</v>
      </c>
      <c r="E95" s="55">
        <v>0.12</v>
      </c>
      <c r="F95" s="12">
        <v>0.12</v>
      </c>
      <c r="G95" s="12">
        <v>47.826086956521749</v>
      </c>
      <c r="H95" s="12">
        <v>41.943478260869576</v>
      </c>
      <c r="I95" s="12"/>
      <c r="J95" s="79" t="s">
        <v>182</v>
      </c>
      <c r="K95" s="20">
        <v>708286</v>
      </c>
      <c r="L95" s="28">
        <v>2E-3</v>
      </c>
      <c r="M95" s="12">
        <v>1416.5720000000001</v>
      </c>
      <c r="N95" s="28">
        <v>2.5299999999999998</v>
      </c>
      <c r="O95" s="12">
        <v>559.90988142292497</v>
      </c>
      <c r="P95" s="12">
        <v>559.90988142292497</v>
      </c>
      <c r="Q95" s="12">
        <v>94.818151644477638</v>
      </c>
      <c r="R95" s="12">
        <v>83.155518992206893</v>
      </c>
      <c r="S95" s="12"/>
      <c r="T95" s="64" t="s">
        <v>190</v>
      </c>
      <c r="U95" s="20">
        <v>0.42</v>
      </c>
      <c r="V95" s="12">
        <v>0.13700000000000001</v>
      </c>
      <c r="W95" s="12">
        <v>76.090750436300169</v>
      </c>
      <c r="X95" s="12">
        <v>66.731588132635252</v>
      </c>
      <c r="Y95" s="12"/>
      <c r="Z95" s="79" t="s">
        <v>145</v>
      </c>
      <c r="AA95" s="20">
        <v>290.35000000000002</v>
      </c>
      <c r="AB95" s="28">
        <v>5.0000000000000001E-4</v>
      </c>
      <c r="AC95" s="12">
        <v>0.14517500000000003</v>
      </c>
      <c r="AD95" s="28">
        <v>1.7170000000000001</v>
      </c>
      <c r="AE95" s="12">
        <v>8.4551543389633096E-2</v>
      </c>
      <c r="AF95" s="12">
        <v>7.3963824091387478E-2</v>
      </c>
      <c r="AG95" s="12">
        <v>92.758999418253623</v>
      </c>
      <c r="AH95" s="12">
        <v>81.349642489808431</v>
      </c>
      <c r="AI95" s="12"/>
      <c r="AJ95" s="79" t="s">
        <v>147</v>
      </c>
      <c r="AK95" s="20">
        <v>17.170000000000002</v>
      </c>
      <c r="AL95" s="28">
        <v>0.1832</v>
      </c>
      <c r="AM95" s="12">
        <v>3.1455440000000006</v>
      </c>
      <c r="AN95" s="28">
        <v>3.44</v>
      </c>
      <c r="AO95" s="28">
        <v>0.91440232558139556</v>
      </c>
      <c r="AP95" s="12">
        <v>0.64569066913967776</v>
      </c>
      <c r="AQ95" s="12">
        <v>98.100760431477639</v>
      </c>
      <c r="AR95" s="12">
        <v>86.034366898405892</v>
      </c>
      <c r="AS95" s="12"/>
      <c r="AT95" s="84" t="s">
        <v>175</v>
      </c>
      <c r="AU95" s="20">
        <v>116.5</v>
      </c>
      <c r="AV95" s="28">
        <v>1</v>
      </c>
      <c r="AW95" s="12">
        <v>116.5</v>
      </c>
      <c r="AX95" s="28">
        <v>8.75</v>
      </c>
      <c r="AY95" s="28">
        <v>13.314285714285715</v>
      </c>
      <c r="AZ95" s="12">
        <v>13.313616071428573</v>
      </c>
      <c r="BA95" s="12">
        <v>89.840433914400222</v>
      </c>
      <c r="BB95" s="12">
        <v>78.790060542928998</v>
      </c>
      <c r="BC95" s="12"/>
      <c r="BD95" s="62" t="s">
        <v>177</v>
      </c>
      <c r="BE95" s="20">
        <v>9333.33</v>
      </c>
      <c r="BF95" s="28">
        <v>1.3277000000000001</v>
      </c>
      <c r="BG95" s="12">
        <v>12391.862241000001</v>
      </c>
      <c r="BH95" s="28">
        <v>12.52</v>
      </c>
      <c r="BI95" s="28">
        <v>989.76535471246018</v>
      </c>
      <c r="BJ95" s="12">
        <v>986.89035471246018</v>
      </c>
      <c r="BK95" s="12">
        <v>94.059941105868745</v>
      </c>
      <c r="BL95" s="12">
        <v>82.490568349846896</v>
      </c>
      <c r="BM95" s="12"/>
      <c r="BN95" s="53" t="s">
        <v>156</v>
      </c>
      <c r="BO95" s="20">
        <v>10.39</v>
      </c>
      <c r="BP95" s="28">
        <v>0.1038</v>
      </c>
      <c r="BQ95" s="12">
        <v>1.0784820000000002</v>
      </c>
      <c r="BR95" s="28">
        <v>1.38</v>
      </c>
      <c r="BS95" s="28">
        <v>0.78150869565217407</v>
      </c>
      <c r="BT95" s="12">
        <v>0.62980515269380377</v>
      </c>
      <c r="BU95" s="12">
        <v>97.951081261051755</v>
      </c>
      <c r="BV95" s="12">
        <v>85.90309826594239</v>
      </c>
      <c r="BW95" s="12"/>
    </row>
    <row r="96" spans="1:75" ht="15.75" customHeight="1" x14ac:dyDescent="0.2">
      <c r="A96" s="64" t="s">
        <v>159</v>
      </c>
      <c r="B96" s="12">
        <v>74.196520660570741</v>
      </c>
      <c r="C96" s="12"/>
      <c r="D96" s="64" t="s">
        <v>172</v>
      </c>
      <c r="E96" s="128">
        <v>0.1236</v>
      </c>
      <c r="F96" s="12">
        <v>0.1236</v>
      </c>
      <c r="G96" s="12">
        <v>46.260869565217398</v>
      </c>
      <c r="H96" s="12">
        <v>40.570782608695659</v>
      </c>
      <c r="I96" s="12"/>
      <c r="J96" s="65" t="s">
        <v>148</v>
      </c>
      <c r="K96" s="20">
        <v>4345.9799999999996</v>
      </c>
      <c r="L96" s="28">
        <v>0.14630000000000001</v>
      </c>
      <c r="M96" s="12">
        <v>635.81687399999998</v>
      </c>
      <c r="N96" s="28">
        <v>0.91</v>
      </c>
      <c r="O96" s="12">
        <v>698.69986153846151</v>
      </c>
      <c r="P96" s="12">
        <v>698.69986153846151</v>
      </c>
      <c r="Q96" s="12">
        <v>93.533679528363223</v>
      </c>
      <c r="R96" s="12">
        <v>82.029036946374546</v>
      </c>
      <c r="S96" s="12"/>
      <c r="T96" s="53" t="s">
        <v>18</v>
      </c>
      <c r="U96" s="20">
        <v>0.42799999999999999</v>
      </c>
      <c r="V96" s="12">
        <v>0.14500000000000002</v>
      </c>
      <c r="W96" s="12">
        <v>74.694589877835952</v>
      </c>
      <c r="X96" s="12">
        <v>65.507155322862133</v>
      </c>
      <c r="Y96" s="12"/>
      <c r="Z96" s="64" t="s">
        <v>185</v>
      </c>
      <c r="AA96" s="20">
        <v>1.57</v>
      </c>
      <c r="AB96" s="28">
        <v>0.1615</v>
      </c>
      <c r="AC96" s="12">
        <v>0.25355500000000003</v>
      </c>
      <c r="AD96" s="28">
        <v>2.746</v>
      </c>
      <c r="AE96" s="12">
        <v>9.2336125273124556E-2</v>
      </c>
      <c r="AF96" s="12">
        <v>8.1748405974878938E-2</v>
      </c>
      <c r="AG96" s="12">
        <v>91.996894934886626</v>
      </c>
      <c r="AH96" s="12">
        <v>80.681276857895568</v>
      </c>
      <c r="AI96" s="12"/>
      <c r="AJ96" s="79" t="s">
        <v>178</v>
      </c>
      <c r="AK96" s="20">
        <v>1.98</v>
      </c>
      <c r="AL96" s="28">
        <v>1</v>
      </c>
      <c r="AM96" s="12">
        <v>1.98</v>
      </c>
      <c r="AN96" s="28">
        <v>2.13</v>
      </c>
      <c r="AO96" s="28">
        <v>0.92957746478873238</v>
      </c>
      <c r="AP96" s="12">
        <v>0.66086580834701458</v>
      </c>
      <c r="AQ96" s="12">
        <v>98.056124158695795</v>
      </c>
      <c r="AR96" s="12">
        <v>85.995220887176217</v>
      </c>
      <c r="AS96" s="12"/>
      <c r="AT96" s="53" t="s">
        <v>150</v>
      </c>
      <c r="AU96" s="20">
        <v>190</v>
      </c>
      <c r="AV96" s="28">
        <v>0.1201</v>
      </c>
      <c r="AW96" s="12">
        <v>22.818999999999999</v>
      </c>
      <c r="AX96" s="28">
        <v>1.47</v>
      </c>
      <c r="AY96" s="28">
        <v>15.523129251700681</v>
      </c>
      <c r="AZ96" s="12">
        <v>15.522459608843539</v>
      </c>
      <c r="BA96" s="12">
        <v>88.154874426225092</v>
      </c>
      <c r="BB96" s="12">
        <v>77.311824871799402</v>
      </c>
      <c r="BC96" s="12"/>
      <c r="BD96" s="65" t="s">
        <v>188</v>
      </c>
      <c r="BE96" s="20">
        <v>2615.0500000000002</v>
      </c>
      <c r="BF96" s="243">
        <v>1</v>
      </c>
      <c r="BG96" s="12">
        <v>2615.0500000000002</v>
      </c>
      <c r="BH96" s="28">
        <v>2.2400000000000002</v>
      </c>
      <c r="BI96" s="28">
        <v>1167.4330357142858</v>
      </c>
      <c r="BJ96" s="12">
        <v>1164.5580357142858</v>
      </c>
      <c r="BK96" s="12">
        <v>92.990565482026469</v>
      </c>
      <c r="BL96" s="12">
        <v>81.552725927737214</v>
      </c>
      <c r="BM96" s="12"/>
      <c r="BN96" s="79" t="s">
        <v>145</v>
      </c>
      <c r="BO96" s="20">
        <v>2766.93</v>
      </c>
      <c r="BP96" s="28">
        <v>5.0000000000000001E-4</v>
      </c>
      <c r="BQ96" s="12">
        <v>1.3834649999999999</v>
      </c>
      <c r="BR96" s="28">
        <v>1.72</v>
      </c>
      <c r="BS96" s="28">
        <v>0.80434011627906976</v>
      </c>
      <c r="BT96" s="12">
        <v>0.65263657332069946</v>
      </c>
      <c r="BU96" s="12">
        <v>97.876804756073724</v>
      </c>
      <c r="BV96" s="12">
        <v>85.83795777107666</v>
      </c>
      <c r="BW96" s="12"/>
    </row>
    <row r="97" spans="1:75" ht="15.75" customHeight="1" x14ac:dyDescent="0.2">
      <c r="A97" s="64" t="s">
        <v>142</v>
      </c>
      <c r="B97" s="12">
        <v>73.854444297485585</v>
      </c>
      <c r="C97" s="12"/>
      <c r="D97" s="64" t="s">
        <v>174</v>
      </c>
      <c r="E97" s="128">
        <v>0.125</v>
      </c>
      <c r="F97" s="12">
        <v>0.125</v>
      </c>
      <c r="G97" s="12">
        <v>45.652173913043484</v>
      </c>
      <c r="H97" s="12">
        <v>40.036956521739135</v>
      </c>
      <c r="I97" s="12"/>
      <c r="J97" s="71" t="s">
        <v>244</v>
      </c>
      <c r="K97" s="20">
        <v>38357</v>
      </c>
      <c r="L97" s="28">
        <v>9.9000000000000008E-3</v>
      </c>
      <c r="M97" s="12">
        <v>379.73430000000002</v>
      </c>
      <c r="N97" s="28">
        <v>0.52</v>
      </c>
      <c r="O97" s="12">
        <v>730.2582692307692</v>
      </c>
      <c r="P97" s="12">
        <v>730.2582692307692</v>
      </c>
      <c r="Q97" s="12">
        <v>93.241613093336738</v>
      </c>
      <c r="R97" s="12">
        <v>81.772894682856318</v>
      </c>
      <c r="S97" s="12"/>
      <c r="T97" s="64" t="s">
        <v>167</v>
      </c>
      <c r="U97" s="20">
        <v>0.43</v>
      </c>
      <c r="V97" s="12">
        <v>0.14700000000000002</v>
      </c>
      <c r="W97" s="12">
        <v>74.345549738219887</v>
      </c>
      <c r="X97" s="12">
        <v>65.201047120418835</v>
      </c>
      <c r="Y97" s="12"/>
      <c r="Z97" s="62" t="s">
        <v>158</v>
      </c>
      <c r="AA97" s="20">
        <v>0.45</v>
      </c>
      <c r="AB97" s="28">
        <v>0.52529999999999999</v>
      </c>
      <c r="AC97" s="12">
        <v>0.23638500000000001</v>
      </c>
      <c r="AD97" s="28">
        <v>2.4689999999999999</v>
      </c>
      <c r="AE97" s="12">
        <v>9.5741190765492118E-2</v>
      </c>
      <c r="AF97" s="12">
        <v>8.51534714672465E-2</v>
      </c>
      <c r="AG97" s="12">
        <v>91.663541683969612</v>
      </c>
      <c r="AH97" s="12">
        <v>80.388926056841356</v>
      </c>
      <c r="AI97" s="12"/>
      <c r="AJ97" s="64" t="s">
        <v>157</v>
      </c>
      <c r="AK97" s="20">
        <v>28.61</v>
      </c>
      <c r="AL97" s="28">
        <v>0.12889999999999999</v>
      </c>
      <c r="AM97" s="12">
        <v>3.6878289999999994</v>
      </c>
      <c r="AN97" s="28">
        <v>3.87</v>
      </c>
      <c r="AO97" s="28">
        <v>0.95292739018087835</v>
      </c>
      <c r="AP97" s="12">
        <v>0.68421573373916056</v>
      </c>
      <c r="AQ97" s="12">
        <v>97.987442506092862</v>
      </c>
      <c r="AR97" s="12">
        <v>85.934987077843445</v>
      </c>
      <c r="AS97" s="12"/>
      <c r="AT97" s="53" t="s">
        <v>156</v>
      </c>
      <c r="AU97" s="20">
        <v>242.44</v>
      </c>
      <c r="AV97" s="28">
        <v>0.1038</v>
      </c>
      <c r="AW97" s="12">
        <v>25.165272000000002</v>
      </c>
      <c r="AX97" s="28">
        <v>1.38</v>
      </c>
      <c r="AY97" s="28">
        <v>18.23570434782609</v>
      </c>
      <c r="AZ97" s="12">
        <v>18.235034704968946</v>
      </c>
      <c r="BA97" s="12">
        <v>86.08491944153991</v>
      </c>
      <c r="BB97" s="12">
        <v>75.4964743502305</v>
      </c>
      <c r="BC97" s="12"/>
      <c r="BD97" s="84" t="s">
        <v>175</v>
      </c>
      <c r="BE97" s="20">
        <v>10254.64</v>
      </c>
      <c r="BF97" s="28">
        <v>1</v>
      </c>
      <c r="BG97" s="12">
        <v>10254.64</v>
      </c>
      <c r="BH97" s="28">
        <v>8.75</v>
      </c>
      <c r="BI97" s="28">
        <v>1171.9588571428571</v>
      </c>
      <c r="BJ97" s="12">
        <v>1169.0838571428571</v>
      </c>
      <c r="BK97" s="12">
        <v>92.963324719461838</v>
      </c>
      <c r="BL97" s="12">
        <v>81.52883577896803</v>
      </c>
      <c r="BM97" s="12"/>
      <c r="BN97" s="53" t="s">
        <v>160</v>
      </c>
      <c r="BO97" s="20">
        <v>11.92</v>
      </c>
      <c r="BP97" s="28">
        <v>0.1038</v>
      </c>
      <c r="BQ97" s="12">
        <v>1.237296</v>
      </c>
      <c r="BR97" s="28">
        <v>1.38</v>
      </c>
      <c r="BS97" s="28">
        <v>0.89659130434782608</v>
      </c>
      <c r="BT97" s="12">
        <v>0.74488776138945578</v>
      </c>
      <c r="BU97" s="12">
        <v>97.576687827662042</v>
      </c>
      <c r="BV97" s="12">
        <v>85.574755224859615</v>
      </c>
      <c r="BW97" s="12"/>
    </row>
    <row r="98" spans="1:75" ht="15.75" customHeight="1" x14ac:dyDescent="0.2">
      <c r="A98" s="62" t="s">
        <v>164</v>
      </c>
      <c r="B98" s="12">
        <v>73.212658872143166</v>
      </c>
      <c r="C98" s="12"/>
      <c r="D98" s="53" t="s">
        <v>150</v>
      </c>
      <c r="E98" s="128">
        <v>0.1275</v>
      </c>
      <c r="F98" s="12">
        <v>0.1275</v>
      </c>
      <c r="G98" s="12">
        <v>44.565217391304351</v>
      </c>
      <c r="H98" s="12">
        <v>39.083695652173915</v>
      </c>
      <c r="I98" s="12"/>
      <c r="J98" s="64" t="s">
        <v>185</v>
      </c>
      <c r="K98" s="20">
        <v>12994</v>
      </c>
      <c r="L98" s="28">
        <v>0.1615</v>
      </c>
      <c r="M98" s="12">
        <v>2098.5309999999999</v>
      </c>
      <c r="N98" s="28">
        <v>2.75</v>
      </c>
      <c r="O98" s="12">
        <v>763.10218181818175</v>
      </c>
      <c r="P98" s="12">
        <v>763.10218181818175</v>
      </c>
      <c r="Q98" s="12">
        <v>92.937649580498771</v>
      </c>
      <c r="R98" s="12">
        <v>81.506318682097429</v>
      </c>
      <c r="S98" s="12"/>
      <c r="T98" s="84" t="s">
        <v>195</v>
      </c>
      <c r="U98" s="20">
        <v>0.43719999999999998</v>
      </c>
      <c r="V98" s="12">
        <v>0.1542</v>
      </c>
      <c r="W98" s="12">
        <v>73.089005235602087</v>
      </c>
      <c r="X98" s="12">
        <v>64.099057591623037</v>
      </c>
      <c r="Y98" s="12"/>
      <c r="Z98" s="64" t="s">
        <v>186</v>
      </c>
      <c r="AA98" s="20">
        <v>0.48</v>
      </c>
      <c r="AB98" s="28">
        <v>0.79949999999999999</v>
      </c>
      <c r="AC98" s="12">
        <v>0.38375999999999999</v>
      </c>
      <c r="AD98" s="28">
        <v>3.9980000000000002</v>
      </c>
      <c r="AE98" s="12">
        <v>9.5987993996998491E-2</v>
      </c>
      <c r="AF98" s="12">
        <v>8.5400274698752873E-2</v>
      </c>
      <c r="AG98" s="12">
        <v>91.639379840462084</v>
      </c>
      <c r="AH98" s="12">
        <v>80.367736120085254</v>
      </c>
      <c r="AI98" s="12"/>
      <c r="AJ98" s="53" t="s">
        <v>150</v>
      </c>
      <c r="AK98" s="20">
        <v>11.98</v>
      </c>
      <c r="AL98" s="28">
        <v>0.1201</v>
      </c>
      <c r="AM98" s="12">
        <v>1.438798</v>
      </c>
      <c r="AN98" s="28">
        <v>1.47</v>
      </c>
      <c r="AO98" s="28">
        <v>0.97877414965986398</v>
      </c>
      <c r="AP98" s="12">
        <v>0.71006249321814618</v>
      </c>
      <c r="AQ98" s="12">
        <v>97.911416646239601</v>
      </c>
      <c r="AR98" s="12">
        <v>85.868312398752124</v>
      </c>
      <c r="AS98" s="12"/>
      <c r="AT98" s="79" t="s">
        <v>149</v>
      </c>
      <c r="AU98" s="20">
        <v>60</v>
      </c>
      <c r="AV98" s="28">
        <v>0.1651</v>
      </c>
      <c r="AW98" s="12">
        <v>9.9060000000000006</v>
      </c>
      <c r="AX98" s="28">
        <v>0.53</v>
      </c>
      <c r="AY98" s="28">
        <v>18.690566037735849</v>
      </c>
      <c r="AZ98" s="12">
        <v>18.689896394878705</v>
      </c>
      <c r="BA98" s="12">
        <v>85.73781634245303</v>
      </c>
      <c r="BB98" s="12">
        <v>75.192064932331306</v>
      </c>
      <c r="BC98" s="12"/>
      <c r="BD98" s="62" t="s">
        <v>194</v>
      </c>
      <c r="BE98" s="127">
        <v>10044.19</v>
      </c>
      <c r="BF98" s="28">
        <v>0.31690000000000002</v>
      </c>
      <c r="BG98" s="12">
        <v>3183.0038110000005</v>
      </c>
      <c r="BH98" s="28">
        <v>2.66</v>
      </c>
      <c r="BI98" s="28">
        <v>1196.6179740601506</v>
      </c>
      <c r="BJ98" s="12">
        <v>1193.7429740601506</v>
      </c>
      <c r="BK98" s="12">
        <v>92.814902348053963</v>
      </c>
      <c r="BL98" s="12">
        <v>81.398669359243328</v>
      </c>
      <c r="BM98" s="12"/>
      <c r="BN98" s="64" t="s">
        <v>185</v>
      </c>
      <c r="BO98" s="20">
        <v>17.09</v>
      </c>
      <c r="BP98" s="28">
        <v>0.1615</v>
      </c>
      <c r="BQ98" s="12">
        <v>2.7600350000000002</v>
      </c>
      <c r="BR98" s="28">
        <v>2.75</v>
      </c>
      <c r="BS98" s="28">
        <v>1.0036490909090909</v>
      </c>
      <c r="BT98" s="12">
        <v>0.85194554795072064</v>
      </c>
      <c r="BU98" s="12">
        <v>97.228401212194569</v>
      </c>
      <c r="BV98" s="12">
        <v>85.269307863094639</v>
      </c>
      <c r="BW98" s="12"/>
    </row>
    <row r="99" spans="1:75" ht="15.75" customHeight="1" x14ac:dyDescent="0.2">
      <c r="A99" s="64" t="s">
        <v>186</v>
      </c>
      <c r="B99" s="12">
        <v>73.193924899861543</v>
      </c>
      <c r="C99" s="12"/>
      <c r="D99" s="65" t="s">
        <v>189</v>
      </c>
      <c r="E99" s="55">
        <v>0.13</v>
      </c>
      <c r="F99" s="12">
        <v>0.13</v>
      </c>
      <c r="G99" s="12">
        <v>43.478260869565219</v>
      </c>
      <c r="H99" s="12">
        <v>38.130434782608695</v>
      </c>
      <c r="I99" s="12"/>
      <c r="J99" s="79" t="s">
        <v>163</v>
      </c>
      <c r="K99" s="20">
        <v>3037</v>
      </c>
      <c r="L99" s="28">
        <v>0.37619999999999998</v>
      </c>
      <c r="M99" s="12">
        <v>1142.5193999999999</v>
      </c>
      <c r="N99" s="28">
        <v>1.47</v>
      </c>
      <c r="O99" s="12">
        <v>777.224081632653</v>
      </c>
      <c r="P99" s="12">
        <v>777.224081632653</v>
      </c>
      <c r="Q99" s="12">
        <v>92.806954363717637</v>
      </c>
      <c r="R99" s="12">
        <v>81.391698976980365</v>
      </c>
      <c r="S99" s="12"/>
      <c r="T99" s="79" t="s">
        <v>163</v>
      </c>
      <c r="U99" s="20">
        <v>0.45300000000000001</v>
      </c>
      <c r="V99" s="12">
        <v>0.17000000000000004</v>
      </c>
      <c r="W99" s="12">
        <v>70.331588132635247</v>
      </c>
      <c r="X99" s="12">
        <v>61.68080279232111</v>
      </c>
      <c r="Y99" s="12"/>
      <c r="Z99" s="84" t="s">
        <v>195</v>
      </c>
      <c r="AA99" s="20">
        <v>0.89</v>
      </c>
      <c r="AB99" s="28">
        <v>1</v>
      </c>
      <c r="AC99" s="12">
        <v>0.89</v>
      </c>
      <c r="AD99" s="28">
        <v>8.25</v>
      </c>
      <c r="AE99" s="12">
        <v>0.10787878787878788</v>
      </c>
      <c r="AF99" s="12">
        <v>9.7291068580542261E-2</v>
      </c>
      <c r="AG99" s="12">
        <v>90.475280411137291</v>
      </c>
      <c r="AH99" s="12">
        <v>79.34682092056741</v>
      </c>
      <c r="AI99" s="12"/>
      <c r="AJ99" s="62" t="s">
        <v>194</v>
      </c>
      <c r="AK99" s="20">
        <v>8.8800000000000008</v>
      </c>
      <c r="AL99" s="28">
        <v>0.31690000000000002</v>
      </c>
      <c r="AM99" s="12">
        <v>2.8140720000000004</v>
      </c>
      <c r="AN99" s="28">
        <v>2.66</v>
      </c>
      <c r="AO99" s="28">
        <v>1.0579218045112784</v>
      </c>
      <c r="AP99" s="12">
        <v>0.78921014806956058</v>
      </c>
      <c r="AQ99" s="12">
        <v>97.678611117161964</v>
      </c>
      <c r="AR99" s="12">
        <v>85.664141949751041</v>
      </c>
      <c r="AS99" s="12"/>
      <c r="AT99" s="64" t="s">
        <v>157</v>
      </c>
      <c r="AU99" s="20">
        <v>580</v>
      </c>
      <c r="AV99" s="28">
        <v>0.12889999999999999</v>
      </c>
      <c r="AW99" s="12">
        <v>74.761999999999986</v>
      </c>
      <c r="AX99" s="28">
        <v>3.87</v>
      </c>
      <c r="AY99" s="28">
        <v>19.318346253229969</v>
      </c>
      <c r="AZ99" s="12">
        <v>19.317676610372825</v>
      </c>
      <c r="BA99" s="12">
        <v>85.258759822246475</v>
      </c>
      <c r="BB99" s="12">
        <v>74.771932364110157</v>
      </c>
      <c r="BC99" s="12"/>
      <c r="BD99" s="79" t="s">
        <v>145</v>
      </c>
      <c r="BE99" s="127">
        <v>4138674.57</v>
      </c>
      <c r="BF99" s="28">
        <v>5.0000000000000001E-4</v>
      </c>
      <c r="BG99" s="12">
        <v>2069.3372850000001</v>
      </c>
      <c r="BH99" s="28">
        <v>1.72</v>
      </c>
      <c r="BI99" s="28">
        <v>1203.1030726744186</v>
      </c>
      <c r="BJ99" s="12">
        <v>1200.2280726744186</v>
      </c>
      <c r="BK99" s="12">
        <v>92.775868763908505</v>
      </c>
      <c r="BL99" s="12">
        <v>81.364436905947755</v>
      </c>
      <c r="BM99" s="12"/>
      <c r="BN99" s="79" t="s">
        <v>147</v>
      </c>
      <c r="BO99" s="20">
        <v>18.96</v>
      </c>
      <c r="BP99" s="28">
        <v>0.1832</v>
      </c>
      <c r="BQ99" s="12">
        <v>3.4734720000000001</v>
      </c>
      <c r="BR99" s="28">
        <v>3.44</v>
      </c>
      <c r="BS99" s="28">
        <v>1.0097302325581397</v>
      </c>
      <c r="BT99" s="12">
        <v>0.85802668959976935</v>
      </c>
      <c r="BU99" s="12">
        <v>97.208617688630753</v>
      </c>
      <c r="BV99" s="12">
        <v>85.251957712929169</v>
      </c>
      <c r="BW99" s="12"/>
    </row>
    <row r="100" spans="1:75" ht="15.75" customHeight="1" x14ac:dyDescent="0.2">
      <c r="A100" s="62" t="s">
        <v>194</v>
      </c>
      <c r="B100" s="12">
        <v>73.139059761690859</v>
      </c>
      <c r="C100" s="12"/>
      <c r="D100" s="84" t="s">
        <v>191</v>
      </c>
      <c r="E100" s="55">
        <v>0.13</v>
      </c>
      <c r="F100" s="12">
        <v>0.13</v>
      </c>
      <c r="G100" s="12">
        <v>43.478260869565219</v>
      </c>
      <c r="H100" s="12">
        <v>38.130434782608695</v>
      </c>
      <c r="I100" s="12"/>
      <c r="J100" s="53" t="s">
        <v>150</v>
      </c>
      <c r="K100" s="20">
        <v>9727.1200000000008</v>
      </c>
      <c r="L100" s="28">
        <v>0.1201</v>
      </c>
      <c r="M100" s="12">
        <v>1168.227112</v>
      </c>
      <c r="N100" s="28">
        <v>1.47</v>
      </c>
      <c r="O100" s="12">
        <v>794.71232108843537</v>
      </c>
      <c r="P100" s="12">
        <v>794.71232108843537</v>
      </c>
      <c r="Q100" s="12">
        <v>92.645104380583518</v>
      </c>
      <c r="R100" s="12">
        <v>81.249756541771745</v>
      </c>
      <c r="S100" s="12"/>
      <c r="T100" s="84" t="s">
        <v>152</v>
      </c>
      <c r="U100" s="20">
        <v>0.46250000000000002</v>
      </c>
      <c r="V100" s="12">
        <v>0.17950000000000005</v>
      </c>
      <c r="W100" s="12">
        <v>68.673647469458984</v>
      </c>
      <c r="X100" s="12">
        <v>60.226788830715527</v>
      </c>
      <c r="Y100" s="12"/>
      <c r="Z100" s="65" t="s">
        <v>188</v>
      </c>
      <c r="AA100" s="20">
        <v>2480.5500000000002</v>
      </c>
      <c r="AB100" s="28">
        <v>1E-4</v>
      </c>
      <c r="AC100" s="12">
        <v>0.24805500000000003</v>
      </c>
      <c r="AD100" s="28">
        <v>2.2429999999999999</v>
      </c>
      <c r="AE100" s="12">
        <v>0.11059072670530541</v>
      </c>
      <c r="AF100" s="12">
        <v>0.10000300740705979</v>
      </c>
      <c r="AG100" s="12">
        <v>90.20978371918406</v>
      </c>
      <c r="AH100" s="12">
        <v>79.113980321724426</v>
      </c>
      <c r="AI100" s="12"/>
      <c r="AJ100" s="62" t="s">
        <v>158</v>
      </c>
      <c r="AK100" s="20">
        <v>5.54</v>
      </c>
      <c r="AL100" s="28">
        <v>0.52529999999999999</v>
      </c>
      <c r="AM100" s="12">
        <v>2.9101620000000001</v>
      </c>
      <c r="AN100" s="28">
        <v>2.4700000000000002</v>
      </c>
      <c r="AO100" s="28">
        <v>1.1782032388663968</v>
      </c>
      <c r="AP100" s="12">
        <v>0.90949158242467898</v>
      </c>
      <c r="AQ100" s="12">
        <v>97.324814368340654</v>
      </c>
      <c r="AR100" s="12">
        <v>85.353862201034758</v>
      </c>
      <c r="AS100" s="12"/>
      <c r="AT100" s="65" t="s">
        <v>148</v>
      </c>
      <c r="AU100" s="20">
        <v>128.35</v>
      </c>
      <c r="AV100" s="28">
        <v>0.14630000000000001</v>
      </c>
      <c r="AW100" s="12">
        <v>18.777605000000001</v>
      </c>
      <c r="AX100" s="28">
        <v>0.91</v>
      </c>
      <c r="AY100" s="28">
        <v>20.634730769230771</v>
      </c>
      <c r="AZ100" s="12">
        <v>20.634061126373627</v>
      </c>
      <c r="BA100" s="12">
        <v>84.254232170809146</v>
      </c>
      <c r="BB100" s="12">
        <v>73.890961613799618</v>
      </c>
      <c r="BC100" s="12"/>
      <c r="BD100" s="65" t="s">
        <v>189</v>
      </c>
      <c r="BE100" s="127">
        <v>27854.55</v>
      </c>
      <c r="BF100" s="28">
        <v>0.27729999999999999</v>
      </c>
      <c r="BG100" s="12">
        <v>7724.0667149999999</v>
      </c>
      <c r="BH100" s="28">
        <v>6.41</v>
      </c>
      <c r="BI100" s="28">
        <v>1205.0026076443057</v>
      </c>
      <c r="BJ100" s="12">
        <v>1202.1276076443057</v>
      </c>
      <c r="BK100" s="12">
        <v>92.764435528657287</v>
      </c>
      <c r="BL100" s="12">
        <v>81.354409958632445</v>
      </c>
      <c r="BM100" s="12"/>
      <c r="BN100" s="64" t="s">
        <v>159</v>
      </c>
      <c r="BO100" s="20">
        <v>16098.1</v>
      </c>
      <c r="BP100" s="28">
        <v>1E-4</v>
      </c>
      <c r="BQ100" s="12">
        <v>1.6098100000000002</v>
      </c>
      <c r="BR100" s="28">
        <v>1.47</v>
      </c>
      <c r="BS100" s="28">
        <v>1.0951088435374152</v>
      </c>
      <c r="BT100" s="12">
        <v>0.94340530057904493</v>
      </c>
      <c r="BU100" s="12">
        <v>96.930859027570918</v>
      </c>
      <c r="BV100" s="12">
        <v>85.008363367179697</v>
      </c>
      <c r="BW100" s="12"/>
    </row>
    <row r="101" spans="1:75" ht="15.75" customHeight="1" x14ac:dyDescent="0.2">
      <c r="A101" s="53" t="s">
        <v>150</v>
      </c>
      <c r="B101" s="12">
        <v>73.083172438244162</v>
      </c>
      <c r="C101" s="12"/>
      <c r="D101" s="53" t="s">
        <v>156</v>
      </c>
      <c r="E101" s="55">
        <v>0.14000000000000001</v>
      </c>
      <c r="F101" s="12">
        <v>0.14000000000000001</v>
      </c>
      <c r="G101" s="12">
        <v>39.130434782608695</v>
      </c>
      <c r="H101" s="12">
        <v>34.317391304347829</v>
      </c>
      <c r="I101" s="12"/>
      <c r="J101" s="53" t="s">
        <v>156</v>
      </c>
      <c r="K101" s="20">
        <v>10816.9</v>
      </c>
      <c r="L101" s="28">
        <v>0.1038</v>
      </c>
      <c r="M101" s="12">
        <v>1122.79422</v>
      </c>
      <c r="N101" s="28">
        <v>1.38</v>
      </c>
      <c r="O101" s="12">
        <v>813.61900000000003</v>
      </c>
      <c r="P101" s="12">
        <v>813.61900000000003</v>
      </c>
      <c r="Q101" s="12">
        <v>92.470127038198882</v>
      </c>
      <c r="R101" s="12">
        <v>81.096301412500424</v>
      </c>
      <c r="S101" s="12"/>
      <c r="T101" s="84" t="s">
        <v>154</v>
      </c>
      <c r="U101" s="20">
        <v>0.46800000000000003</v>
      </c>
      <c r="V101" s="12">
        <v>0.18500000000000005</v>
      </c>
      <c r="W101" s="12">
        <v>67.713787085514824</v>
      </c>
      <c r="X101" s="12">
        <v>59.384991273996498</v>
      </c>
      <c r="Y101" s="12"/>
      <c r="Z101" s="53" t="s">
        <v>160</v>
      </c>
      <c r="AA101" s="20">
        <v>1.5</v>
      </c>
      <c r="AB101" s="28">
        <v>0.1038</v>
      </c>
      <c r="AC101" s="12">
        <v>0.15570000000000001</v>
      </c>
      <c r="AD101" s="28">
        <v>1.3839999999999999</v>
      </c>
      <c r="AE101" s="12">
        <v>0.11250000000000002</v>
      </c>
      <c r="AF101" s="12">
        <v>0.1019122807017544</v>
      </c>
      <c r="AG101" s="12">
        <v>90.022867355577517</v>
      </c>
      <c r="AH101" s="12">
        <v>78.950054670841482</v>
      </c>
      <c r="AI101" s="12"/>
      <c r="AJ101" s="79" t="s">
        <v>183</v>
      </c>
      <c r="AK101" s="20">
        <v>6.34</v>
      </c>
      <c r="AL101" s="28">
        <v>0.46410000000000001</v>
      </c>
      <c r="AM101" s="12">
        <v>2.9423940000000002</v>
      </c>
      <c r="AN101" s="28">
        <v>2.31</v>
      </c>
      <c r="AO101" s="28">
        <v>1.2737636363636364</v>
      </c>
      <c r="AP101" s="12">
        <v>1.0050519799219186</v>
      </c>
      <c r="AQ101" s="12">
        <v>97.043732270077868</v>
      </c>
      <c r="AR101" s="12">
        <v>85.107353200858284</v>
      </c>
      <c r="AS101" s="12"/>
      <c r="AT101" s="62" t="s">
        <v>164</v>
      </c>
      <c r="AU101" s="127">
        <v>104.5</v>
      </c>
      <c r="AV101" s="28">
        <v>1.5636000000000001</v>
      </c>
      <c r="AW101" s="12">
        <v>163.39620000000002</v>
      </c>
      <c r="AX101" s="28">
        <v>7.85</v>
      </c>
      <c r="AY101" s="28">
        <v>20.814802547770704</v>
      </c>
      <c r="AZ101" s="12">
        <v>20.81413290491356</v>
      </c>
      <c r="BA101" s="12">
        <v>84.116820131554533</v>
      </c>
      <c r="BB101" s="12">
        <v>73.770451255373331</v>
      </c>
      <c r="BC101" s="12"/>
      <c r="BD101" s="62" t="s">
        <v>158</v>
      </c>
      <c r="BE101" s="127">
        <v>5764.5</v>
      </c>
      <c r="BF101" s="28">
        <v>0.52529999999999999</v>
      </c>
      <c r="BG101" s="12">
        <v>3028.0918499999998</v>
      </c>
      <c r="BH101" s="28">
        <v>2.4700000000000002</v>
      </c>
      <c r="BI101" s="28">
        <v>1225.9481174089067</v>
      </c>
      <c r="BJ101" s="12">
        <v>1223.0731174089067</v>
      </c>
      <c r="BK101" s="12">
        <v>92.638365230193813</v>
      </c>
      <c r="BL101" s="12">
        <v>81.243846306879973</v>
      </c>
      <c r="BM101" s="12"/>
      <c r="BN101" s="79" t="s">
        <v>178</v>
      </c>
      <c r="BO101" s="20">
        <v>2.44</v>
      </c>
      <c r="BP101" s="28">
        <v>1</v>
      </c>
      <c r="BQ101" s="12">
        <v>2.44</v>
      </c>
      <c r="BR101" s="28">
        <v>2.13</v>
      </c>
      <c r="BS101" s="28">
        <v>1.1455399061032865</v>
      </c>
      <c r="BT101" s="12">
        <v>0.99383636314491619</v>
      </c>
      <c r="BU101" s="12">
        <v>96.766793762823042</v>
      </c>
      <c r="BV101" s="12">
        <v>84.864478129995803</v>
      </c>
      <c r="BW101" s="12"/>
    </row>
    <row r="102" spans="1:75" ht="15.75" customHeight="1" x14ac:dyDescent="0.2">
      <c r="A102" s="120" t="s">
        <v>162</v>
      </c>
      <c r="B102" s="12">
        <v>72.83244078534517</v>
      </c>
      <c r="C102" s="12"/>
      <c r="D102" s="53" t="s">
        <v>160</v>
      </c>
      <c r="E102" s="55">
        <v>0.14000000000000001</v>
      </c>
      <c r="F102" s="12">
        <v>0.14000000000000001</v>
      </c>
      <c r="G102" s="12">
        <v>39.130434782608695</v>
      </c>
      <c r="H102" s="12">
        <v>34.317391304347829</v>
      </c>
      <c r="I102" s="12"/>
      <c r="J102" s="64" t="s">
        <v>174</v>
      </c>
      <c r="K102" s="20">
        <v>30373.7</v>
      </c>
      <c r="L102" s="28">
        <v>1.7100000000000001E-2</v>
      </c>
      <c r="M102" s="12">
        <v>519.39026999999999</v>
      </c>
      <c r="N102" s="28">
        <v>0.62</v>
      </c>
      <c r="O102" s="12">
        <v>837.72624193548381</v>
      </c>
      <c r="P102" s="12">
        <v>837.72624193548381</v>
      </c>
      <c r="Q102" s="12">
        <v>92.247019577294452</v>
      </c>
      <c r="R102" s="12">
        <v>80.900636169287239</v>
      </c>
      <c r="S102" s="12"/>
      <c r="T102" s="84" t="s">
        <v>151</v>
      </c>
      <c r="U102" s="20">
        <v>0.47239999999999999</v>
      </c>
      <c r="V102" s="12">
        <v>0.18940000000000001</v>
      </c>
      <c r="W102" s="12">
        <v>66.945898778359506</v>
      </c>
      <c r="X102" s="12">
        <v>58.711553228621284</v>
      </c>
      <c r="Y102" s="12"/>
      <c r="Z102" s="84" t="s">
        <v>169</v>
      </c>
      <c r="AA102" s="20">
        <v>0.92</v>
      </c>
      <c r="AB102" s="28">
        <v>1</v>
      </c>
      <c r="AC102" s="12">
        <v>0.92</v>
      </c>
      <c r="AD102" s="28">
        <v>8.0500000000000007</v>
      </c>
      <c r="AE102" s="12">
        <v>0.11428571428571428</v>
      </c>
      <c r="AF102" s="12">
        <v>0.10369799498746866</v>
      </c>
      <c r="AG102" s="12">
        <v>89.848047322398685</v>
      </c>
      <c r="AH102" s="12">
        <v>78.79673750174365</v>
      </c>
      <c r="AI102" s="12"/>
      <c r="AJ102" s="64" t="s">
        <v>167</v>
      </c>
      <c r="AK102" s="20">
        <v>73</v>
      </c>
      <c r="AL102" s="28">
        <v>2.3599999999999999E-2</v>
      </c>
      <c r="AM102" s="12">
        <v>1.7227999999999999</v>
      </c>
      <c r="AN102" s="28">
        <v>1.29</v>
      </c>
      <c r="AO102" s="28">
        <v>1.3355038759689921</v>
      </c>
      <c r="AP102" s="12">
        <v>1.0667922195272743</v>
      </c>
      <c r="AQ102" s="12">
        <v>96.862129047926956</v>
      </c>
      <c r="AR102" s="12">
        <v>84.948087175031944</v>
      </c>
      <c r="AS102" s="12"/>
      <c r="AT102" s="64" t="s">
        <v>159</v>
      </c>
      <c r="AU102" s="20">
        <v>306640</v>
      </c>
      <c r="AV102" s="28">
        <v>1E-4</v>
      </c>
      <c r="AW102" s="12">
        <v>30.664000000000001</v>
      </c>
      <c r="AX102" s="28">
        <v>1.47</v>
      </c>
      <c r="AY102" s="28">
        <v>20.859863945578233</v>
      </c>
      <c r="AZ102" s="12">
        <v>20.85919430272109</v>
      </c>
      <c r="BA102" s="12">
        <v>84.08243396280227</v>
      </c>
      <c r="BB102" s="12">
        <v>73.740294585377598</v>
      </c>
      <c r="BC102" s="12"/>
      <c r="BD102" s="64" t="s">
        <v>167</v>
      </c>
      <c r="BE102" s="127">
        <v>75020.990000000005</v>
      </c>
      <c r="BF102" s="28">
        <v>2.3599999999999999E-2</v>
      </c>
      <c r="BG102" s="12">
        <v>1770.4953640000001</v>
      </c>
      <c r="BH102" s="28">
        <v>1.29</v>
      </c>
      <c r="BI102" s="28">
        <v>1372.4770263565892</v>
      </c>
      <c r="BJ102" s="12">
        <v>1369.6020263565892</v>
      </c>
      <c r="BK102" s="12">
        <v>91.756412797802639</v>
      </c>
      <c r="BL102" s="12">
        <v>80.470374023672917</v>
      </c>
      <c r="BM102" s="12"/>
      <c r="BN102" s="79" t="s">
        <v>182</v>
      </c>
      <c r="BO102" s="20">
        <v>1483.05</v>
      </c>
      <c r="BP102" s="28">
        <v>2E-3</v>
      </c>
      <c r="BQ102" s="12">
        <v>2.9661</v>
      </c>
      <c r="BR102" s="28">
        <v>2.5299999999999998</v>
      </c>
      <c r="BS102" s="28">
        <v>1.1723715415019764</v>
      </c>
      <c r="BT102" s="12">
        <v>1.0206679985436062</v>
      </c>
      <c r="BU102" s="12">
        <v>96.679503526581158</v>
      </c>
      <c r="BV102" s="12">
        <v>84.787924592811677</v>
      </c>
      <c r="BW102" s="12"/>
    </row>
    <row r="103" spans="1:75" ht="15.75" customHeight="1" x14ac:dyDescent="0.2">
      <c r="A103" s="79" t="s">
        <v>147</v>
      </c>
      <c r="B103" s="12">
        <v>72.673940327289415</v>
      </c>
      <c r="C103" s="12"/>
      <c r="D103" s="53" t="s">
        <v>18</v>
      </c>
      <c r="E103" s="55">
        <v>0.15</v>
      </c>
      <c r="F103" s="12">
        <v>0.15</v>
      </c>
      <c r="G103" s="12">
        <v>34.782608695652186</v>
      </c>
      <c r="H103" s="12">
        <v>30.504347826086967</v>
      </c>
      <c r="I103" s="12"/>
      <c r="J103" s="79" t="s">
        <v>183</v>
      </c>
      <c r="K103" s="20">
        <v>4270.46</v>
      </c>
      <c r="L103" s="28">
        <v>0.46410000000000001</v>
      </c>
      <c r="M103" s="12">
        <v>1981.920486</v>
      </c>
      <c r="N103" s="28">
        <v>2.31</v>
      </c>
      <c r="O103" s="12">
        <v>857.97423636363635</v>
      </c>
      <c r="P103" s="12">
        <v>857.97423636363635</v>
      </c>
      <c r="Q103" s="12">
        <v>92.059628641518316</v>
      </c>
      <c r="R103" s="12">
        <v>80.73629431861157</v>
      </c>
      <c r="S103" s="12"/>
      <c r="T103" s="84" t="s">
        <v>146</v>
      </c>
      <c r="U103" s="129">
        <v>0.47720000000000001</v>
      </c>
      <c r="V103" s="12">
        <v>0.19420000000000004</v>
      </c>
      <c r="W103" s="12">
        <v>66.108202443280973</v>
      </c>
      <c r="X103" s="12">
        <v>57.976893542757416</v>
      </c>
      <c r="Y103" s="12"/>
      <c r="Z103" s="79" t="s">
        <v>163</v>
      </c>
      <c r="AA103" s="20">
        <v>0.46500000000000002</v>
      </c>
      <c r="AB103" s="28">
        <v>0.37619999999999998</v>
      </c>
      <c r="AC103" s="12">
        <v>0.17493300000000001</v>
      </c>
      <c r="AD103" s="28">
        <v>1.4670000000000001</v>
      </c>
      <c r="AE103" s="12">
        <v>0.11924539877300613</v>
      </c>
      <c r="AF103" s="12">
        <v>0.10865767947476052</v>
      </c>
      <c r="AG103" s="12">
        <v>89.362498086688731</v>
      </c>
      <c r="AH103" s="12">
        <v>78.370910822026019</v>
      </c>
      <c r="AI103" s="12"/>
      <c r="AJ103" s="79" t="s">
        <v>182</v>
      </c>
      <c r="AK103" s="20">
        <v>1722.74</v>
      </c>
      <c r="AL103" s="129">
        <v>2E-3</v>
      </c>
      <c r="AM103" s="12">
        <v>3.4454799999999999</v>
      </c>
      <c r="AN103" s="28">
        <v>2.5299999999999998</v>
      </c>
      <c r="AO103" s="28">
        <v>1.3618498023715415</v>
      </c>
      <c r="AP103" s="12">
        <v>1.0931381459298237</v>
      </c>
      <c r="AQ103" s="12">
        <v>96.78463493459283</v>
      </c>
      <c r="AR103" s="12">
        <v>84.880124837637908</v>
      </c>
      <c r="AS103" s="12"/>
      <c r="AT103" s="84" t="s">
        <v>195</v>
      </c>
      <c r="AU103" s="20">
        <v>176.68</v>
      </c>
      <c r="AV103" s="28">
        <v>1</v>
      </c>
      <c r="AW103" s="12">
        <v>176.68</v>
      </c>
      <c r="AX103" s="28">
        <v>8.25</v>
      </c>
      <c r="AY103" s="28">
        <v>21.415757575757578</v>
      </c>
      <c r="AZ103" s="12">
        <v>21.415087932900434</v>
      </c>
      <c r="BA103" s="12">
        <v>83.658233802449814</v>
      </c>
      <c r="BB103" s="12">
        <v>73.368271044748482</v>
      </c>
      <c r="BC103" s="12"/>
      <c r="BD103" s="79" t="s">
        <v>163</v>
      </c>
      <c r="BE103" s="127">
        <v>5883.33</v>
      </c>
      <c r="BF103" s="28">
        <v>0.37619999999999998</v>
      </c>
      <c r="BG103" s="12">
        <v>2213.3087459999997</v>
      </c>
      <c r="BH103" s="28">
        <v>1.47</v>
      </c>
      <c r="BI103" s="28">
        <v>1505.6522081632652</v>
      </c>
      <c r="BJ103" s="12">
        <v>1502.7772081632652</v>
      </c>
      <c r="BK103" s="12">
        <v>90.954835986973663</v>
      </c>
      <c r="BL103" s="12">
        <v>79.767391160575897</v>
      </c>
      <c r="BM103" s="12"/>
      <c r="BN103" s="62" t="s">
        <v>158</v>
      </c>
      <c r="BO103" s="20">
        <v>6.27</v>
      </c>
      <c r="BP103" s="28">
        <v>0.52529999999999999</v>
      </c>
      <c r="BQ103" s="12">
        <v>3.2936309999999995</v>
      </c>
      <c r="BR103" s="28">
        <v>2.4700000000000002</v>
      </c>
      <c r="BS103" s="28">
        <v>1.3334538461538459</v>
      </c>
      <c r="BT103" s="12">
        <v>1.1817503031954757</v>
      </c>
      <c r="BU103" s="12">
        <v>96.155461207933044</v>
      </c>
      <c r="BV103" s="12">
        <v>84.328339479357282</v>
      </c>
      <c r="BW103" s="12"/>
    </row>
    <row r="104" spans="1:75" ht="15.75" customHeight="1" x14ac:dyDescent="0.2">
      <c r="A104" s="64" t="s">
        <v>167</v>
      </c>
      <c r="B104" s="12">
        <v>72.581392183904114</v>
      </c>
      <c r="C104" s="12"/>
      <c r="D104" s="53" t="s">
        <v>173</v>
      </c>
      <c r="E104" s="55">
        <v>0.15</v>
      </c>
      <c r="F104" s="12">
        <v>0.15</v>
      </c>
      <c r="G104" s="12">
        <v>34.782608695652186</v>
      </c>
      <c r="H104" s="12">
        <v>30.504347826086967</v>
      </c>
      <c r="I104" s="12"/>
      <c r="J104" s="53" t="s">
        <v>160</v>
      </c>
      <c r="K104" s="21">
        <v>12871</v>
      </c>
      <c r="L104" s="28">
        <v>0.1038</v>
      </c>
      <c r="M104" s="12">
        <v>1336.0098</v>
      </c>
      <c r="N104" s="28">
        <v>1.38</v>
      </c>
      <c r="O104" s="12">
        <v>968.12304347826102</v>
      </c>
      <c r="P104" s="12">
        <v>968.12304347826102</v>
      </c>
      <c r="Q104" s="12">
        <v>91.040224566064012</v>
      </c>
      <c r="R104" s="12">
        <v>79.84227694443814</v>
      </c>
      <c r="S104" s="12"/>
      <c r="T104" s="64" t="s">
        <v>186</v>
      </c>
      <c r="U104" s="20">
        <v>0.47799999999999998</v>
      </c>
      <c r="V104" s="12">
        <v>0.19500000000000001</v>
      </c>
      <c r="W104" s="12">
        <v>65.968586387434556</v>
      </c>
      <c r="X104" s="12">
        <v>57.854450261780109</v>
      </c>
      <c r="Y104" s="12"/>
      <c r="Z104" s="84" t="s">
        <v>151</v>
      </c>
      <c r="AA104" s="20">
        <v>1.01</v>
      </c>
      <c r="AB104" s="28">
        <v>1</v>
      </c>
      <c r="AC104" s="12">
        <v>1.01</v>
      </c>
      <c r="AD104" s="28">
        <v>8.25</v>
      </c>
      <c r="AE104" s="12">
        <v>0.12242424242424242</v>
      </c>
      <c r="AF104" s="12">
        <v>0.1118365231259968</v>
      </c>
      <c r="AG104" s="12">
        <v>89.051291777244231</v>
      </c>
      <c r="AH104" s="12">
        <v>78.097982888643187</v>
      </c>
      <c r="AI104" s="12"/>
      <c r="AJ104" s="79" t="s">
        <v>145</v>
      </c>
      <c r="AK104" s="20">
        <v>4777.8900000000003</v>
      </c>
      <c r="AL104" s="28">
        <v>5.0000000000000001E-4</v>
      </c>
      <c r="AM104" s="12">
        <v>2.3889450000000001</v>
      </c>
      <c r="AN104" s="28">
        <v>1.72</v>
      </c>
      <c r="AO104" s="28">
        <v>1.388921511627907</v>
      </c>
      <c r="AP104" s="12">
        <v>1.1202098551861892</v>
      </c>
      <c r="AQ104" s="12">
        <v>96.705005997913716</v>
      </c>
      <c r="AR104" s="12">
        <v>84.810290260170333</v>
      </c>
      <c r="AS104" s="12"/>
      <c r="AT104" s="64" t="s">
        <v>186</v>
      </c>
      <c r="AU104" s="148">
        <v>120</v>
      </c>
      <c r="AV104" s="28">
        <v>0.79949999999999999</v>
      </c>
      <c r="AW104" s="12">
        <v>95.94</v>
      </c>
      <c r="AX104" s="28">
        <v>4</v>
      </c>
      <c r="AY104" s="28">
        <v>23.984999999999999</v>
      </c>
      <c r="AZ104" s="12">
        <v>23.984330357142856</v>
      </c>
      <c r="BA104" s="12">
        <v>81.697655394677184</v>
      </c>
      <c r="BB104" s="12">
        <v>71.648843781131887</v>
      </c>
      <c r="BC104" s="12"/>
      <c r="BD104" s="53" t="s">
        <v>173</v>
      </c>
      <c r="BE104" s="127">
        <v>118000</v>
      </c>
      <c r="BF104" s="28">
        <v>1.18E-2</v>
      </c>
      <c r="BG104" s="12">
        <v>1392.3999999999999</v>
      </c>
      <c r="BH104" s="28">
        <v>0.9</v>
      </c>
      <c r="BI104" s="28">
        <v>1547.1111111111109</v>
      </c>
      <c r="BJ104" s="12">
        <v>1544.2361111111109</v>
      </c>
      <c r="BK104" s="12">
        <v>90.705296284796688</v>
      </c>
      <c r="BL104" s="12">
        <v>79.548544841766699</v>
      </c>
      <c r="BM104" s="12"/>
      <c r="BN104" s="53" t="s">
        <v>150</v>
      </c>
      <c r="BO104" s="20">
        <v>17.29</v>
      </c>
      <c r="BP104" s="28">
        <v>0.1201</v>
      </c>
      <c r="BQ104" s="12">
        <v>2.0765289999999998</v>
      </c>
      <c r="BR104" s="28">
        <v>1.47</v>
      </c>
      <c r="BS104" s="28">
        <v>1.4126047619047619</v>
      </c>
      <c r="BT104" s="12">
        <v>1.2609012189463917</v>
      </c>
      <c r="BU104" s="12">
        <v>95.897962847061734</v>
      </c>
      <c r="BV104" s="12">
        <v>84.102513416873137</v>
      </c>
      <c r="BW104" s="12"/>
    </row>
    <row r="105" spans="1:75" ht="15.75" customHeight="1" x14ac:dyDescent="0.2">
      <c r="A105" s="62" t="s">
        <v>158</v>
      </c>
      <c r="B105" s="12">
        <v>71.206575536155881</v>
      </c>
      <c r="C105" s="12"/>
      <c r="D105" s="79" t="s">
        <v>145</v>
      </c>
      <c r="E105" s="55">
        <v>0.16</v>
      </c>
      <c r="F105" s="12">
        <v>0.16</v>
      </c>
      <c r="G105" s="12">
        <v>30.434782608695656</v>
      </c>
      <c r="H105" s="12">
        <v>26.69130434782609</v>
      </c>
      <c r="I105" s="12"/>
      <c r="J105" s="79" t="s">
        <v>145</v>
      </c>
      <c r="K105" s="20">
        <v>3400600</v>
      </c>
      <c r="L105" s="28">
        <v>5.0000000000000001E-4</v>
      </c>
      <c r="M105" s="12">
        <v>1700.3</v>
      </c>
      <c r="N105" s="28">
        <v>1.72</v>
      </c>
      <c r="O105" s="12">
        <v>988.54651162790697</v>
      </c>
      <c r="P105" s="12">
        <v>988.54651162790697</v>
      </c>
      <c r="Q105" s="12">
        <v>90.851209657849935</v>
      </c>
      <c r="R105" s="12">
        <v>79.67651086993439</v>
      </c>
      <c r="S105" s="12"/>
      <c r="T105" s="79" t="s">
        <v>168</v>
      </c>
      <c r="U105" s="20">
        <v>0.48099999999999998</v>
      </c>
      <c r="V105" s="12">
        <v>0.19800000000000001</v>
      </c>
      <c r="W105" s="12">
        <v>65.445026178010465</v>
      </c>
      <c r="X105" s="12">
        <v>57.395287958115176</v>
      </c>
      <c r="Y105" s="12"/>
      <c r="Z105" s="65" t="s">
        <v>155</v>
      </c>
      <c r="AA105" s="20">
        <v>0.73</v>
      </c>
      <c r="AB105" s="28">
        <v>0.27229999999999999</v>
      </c>
      <c r="AC105" s="12">
        <v>0.19877899999999998</v>
      </c>
      <c r="AD105" s="28">
        <v>1.56</v>
      </c>
      <c r="AE105" s="12">
        <v>0.12742243589743588</v>
      </c>
      <c r="AF105" s="12">
        <v>0.11683471659919026</v>
      </c>
      <c r="AG105" s="12">
        <v>88.561972541906187</v>
      </c>
      <c r="AH105" s="12">
        <v>77.668849919251727</v>
      </c>
      <c r="AI105" s="12"/>
      <c r="AJ105" s="64" t="s">
        <v>159</v>
      </c>
      <c r="AK105" s="20">
        <v>20456.2</v>
      </c>
      <c r="AL105" s="28">
        <v>1E-4</v>
      </c>
      <c r="AM105" s="12">
        <v>2.04562</v>
      </c>
      <c r="AN105" s="28">
        <v>1.47</v>
      </c>
      <c r="AO105" s="28">
        <v>1.3915782312925171</v>
      </c>
      <c r="AP105" s="12">
        <v>1.1228665748507993</v>
      </c>
      <c r="AQ105" s="12">
        <v>96.697191501978338</v>
      </c>
      <c r="AR105" s="12">
        <v>84.803436947234999</v>
      </c>
      <c r="AS105" s="12"/>
      <c r="AT105" s="64" t="s">
        <v>142</v>
      </c>
      <c r="AU105" s="20">
        <v>999.94</v>
      </c>
      <c r="AV105" s="28">
        <v>3.2599999999999997E-2</v>
      </c>
      <c r="AW105" s="12">
        <v>32.598044000000002</v>
      </c>
      <c r="AX105" s="28">
        <v>1.22</v>
      </c>
      <c r="AY105" s="28">
        <v>26.719708196721314</v>
      </c>
      <c r="AZ105" s="12">
        <v>26.71903855386417</v>
      </c>
      <c r="BA105" s="12">
        <v>79.610810731261836</v>
      </c>
      <c r="BB105" s="12">
        <v>69.818681011316627</v>
      </c>
      <c r="BC105" s="12"/>
      <c r="BD105" s="62" t="s">
        <v>180</v>
      </c>
      <c r="BE105" s="20">
        <v>9413.33</v>
      </c>
      <c r="BF105" s="28">
        <v>1.3277000000000001</v>
      </c>
      <c r="BG105" s="12">
        <v>12498.078241000001</v>
      </c>
      <c r="BH105" s="28">
        <v>7.97</v>
      </c>
      <c r="BI105" s="28">
        <v>1568.140306273526</v>
      </c>
      <c r="BJ105" s="12">
        <v>1565.265306273526</v>
      </c>
      <c r="BK105" s="12">
        <v>90.578722286819669</v>
      </c>
      <c r="BL105" s="12">
        <v>79.43753944554085</v>
      </c>
      <c r="BM105" s="12"/>
      <c r="BN105" s="65" t="s">
        <v>148</v>
      </c>
      <c r="BO105" s="20">
        <v>9.26</v>
      </c>
      <c r="BP105" s="28">
        <v>0.14630000000000001</v>
      </c>
      <c r="BQ105" s="12">
        <v>1.354738</v>
      </c>
      <c r="BR105" s="28">
        <v>0.91</v>
      </c>
      <c r="BS105" s="28">
        <v>1.4887230769230768</v>
      </c>
      <c r="BT105" s="12">
        <v>1.3370195339647066</v>
      </c>
      <c r="BU105" s="12">
        <v>95.650330319205906</v>
      </c>
      <c r="BV105" s="12">
        <v>83.885339689943578</v>
      </c>
      <c r="BW105" s="12"/>
    </row>
    <row r="106" spans="1:75" ht="15.75" customHeight="1" x14ac:dyDescent="0.2">
      <c r="A106" s="62" t="s">
        <v>180</v>
      </c>
      <c r="B106" s="12">
        <v>71.155508158181775</v>
      </c>
      <c r="C106" s="12"/>
      <c r="D106" s="79" t="s">
        <v>168</v>
      </c>
      <c r="E106" s="55">
        <v>0.16</v>
      </c>
      <c r="F106" s="12">
        <v>0.16</v>
      </c>
      <c r="G106" s="12">
        <v>30.434782608695656</v>
      </c>
      <c r="H106" s="12">
        <v>26.69130434782609</v>
      </c>
      <c r="I106" s="12"/>
      <c r="J106" s="64" t="s">
        <v>186</v>
      </c>
      <c r="K106" s="20">
        <v>5011.2700000000004</v>
      </c>
      <c r="L106" s="28">
        <v>0.79949999999999999</v>
      </c>
      <c r="M106" s="12">
        <v>4006.5103650000001</v>
      </c>
      <c r="N106" s="28">
        <v>4</v>
      </c>
      <c r="O106" s="12">
        <v>1001.62759125</v>
      </c>
      <c r="P106" s="12">
        <v>1001.62759125</v>
      </c>
      <c r="Q106" s="12">
        <v>90.730147013347334</v>
      </c>
      <c r="R106" s="12">
        <v>79.570338930705617</v>
      </c>
      <c r="S106" s="12"/>
      <c r="T106" s="84" t="s">
        <v>193</v>
      </c>
      <c r="U106" s="80" t="s">
        <v>599</v>
      </c>
      <c r="V106" s="12">
        <v>0.2</v>
      </c>
      <c r="W106" s="12">
        <v>65.095986038394415</v>
      </c>
      <c r="X106" s="12">
        <v>57.0891797556719</v>
      </c>
      <c r="Y106" s="12"/>
      <c r="Z106" s="64" t="s">
        <v>167</v>
      </c>
      <c r="AA106" s="20">
        <v>7.07</v>
      </c>
      <c r="AB106" s="28">
        <v>2.3599999999999999E-2</v>
      </c>
      <c r="AC106" s="12">
        <v>0.166852</v>
      </c>
      <c r="AD106" s="28">
        <v>1.288</v>
      </c>
      <c r="AE106" s="12">
        <v>0.12954347826086957</v>
      </c>
      <c r="AF106" s="12">
        <v>0.11895575896262395</v>
      </c>
      <c r="AG106" s="12">
        <v>88.354324151950635</v>
      </c>
      <c r="AH106" s="12">
        <v>77.486742281260703</v>
      </c>
      <c r="AI106" s="12"/>
      <c r="AJ106" s="65" t="s">
        <v>155</v>
      </c>
      <c r="AK106" s="20">
        <v>9.16</v>
      </c>
      <c r="AL106" s="28">
        <v>0.27229999999999999</v>
      </c>
      <c r="AM106" s="12">
        <v>2.4942679999999999</v>
      </c>
      <c r="AN106" s="28">
        <v>1.56</v>
      </c>
      <c r="AO106" s="28">
        <v>1.5988897435897436</v>
      </c>
      <c r="AP106" s="12">
        <v>1.3301780871480258</v>
      </c>
      <c r="AQ106" s="12">
        <v>96.087403803342838</v>
      </c>
      <c r="AR106" s="12">
        <v>84.268653135531665</v>
      </c>
      <c r="AS106" s="12"/>
      <c r="AT106" s="79" t="s">
        <v>182</v>
      </c>
      <c r="AU106" s="21">
        <v>34054</v>
      </c>
      <c r="AV106" s="129">
        <v>2E-3</v>
      </c>
      <c r="AW106" s="12">
        <v>68.108000000000004</v>
      </c>
      <c r="AX106" s="28">
        <v>2.5299999999999998</v>
      </c>
      <c r="AY106" s="28">
        <v>26.920158102766802</v>
      </c>
      <c r="AZ106" s="12">
        <v>26.919488459909658</v>
      </c>
      <c r="BA106" s="12">
        <v>79.457848226079506</v>
      </c>
      <c r="BB106" s="12">
        <v>69.684532894271726</v>
      </c>
      <c r="BC106" s="12"/>
      <c r="BD106" s="53" t="s">
        <v>150</v>
      </c>
      <c r="BE106" s="127">
        <v>19639.87</v>
      </c>
      <c r="BF106" s="28">
        <v>0.1201</v>
      </c>
      <c r="BG106" s="12">
        <v>2358.7483869999996</v>
      </c>
      <c r="BH106" s="28">
        <v>1.47</v>
      </c>
      <c r="BI106" s="28">
        <v>1604.5907394557821</v>
      </c>
      <c r="BJ106" s="12">
        <v>1601.7157394557821</v>
      </c>
      <c r="BK106" s="12">
        <v>90.359328390846002</v>
      </c>
      <c r="BL106" s="12">
        <v>79.245130998771941</v>
      </c>
      <c r="BM106" s="12"/>
      <c r="BN106" s="71" t="s">
        <v>244</v>
      </c>
      <c r="BO106" s="20">
        <v>78.37</v>
      </c>
      <c r="BP106" s="28">
        <v>9.9000000000000008E-3</v>
      </c>
      <c r="BQ106" s="12">
        <v>0.77586300000000008</v>
      </c>
      <c r="BR106" s="28">
        <v>0.52</v>
      </c>
      <c r="BS106" s="28">
        <v>1.492044230769231</v>
      </c>
      <c r="BT106" s="12">
        <v>1.3403406878108608</v>
      </c>
      <c r="BU106" s="12">
        <v>95.639525748425228</v>
      </c>
      <c r="BV106" s="12">
        <v>83.875864081368931</v>
      </c>
      <c r="BW106" s="12"/>
    </row>
    <row r="107" spans="1:75" ht="15.75" customHeight="1" x14ac:dyDescent="0.2">
      <c r="A107" s="53" t="s">
        <v>173</v>
      </c>
      <c r="B107" s="12">
        <v>70.025313977347849</v>
      </c>
      <c r="C107" s="12"/>
      <c r="D107" s="53" t="s">
        <v>153</v>
      </c>
      <c r="E107" s="55">
        <v>0.18</v>
      </c>
      <c r="F107" s="12">
        <v>0.18</v>
      </c>
      <c r="G107" s="12">
        <v>21.739130434782624</v>
      </c>
      <c r="H107" s="12">
        <v>19.065217391304362</v>
      </c>
      <c r="I107" s="12"/>
      <c r="J107" s="64" t="s">
        <v>167</v>
      </c>
      <c r="K107" s="20">
        <v>56673.3</v>
      </c>
      <c r="L107" s="28">
        <v>2.3599999999999999E-2</v>
      </c>
      <c r="M107" s="12">
        <v>1337.4898800000001</v>
      </c>
      <c r="N107" s="28">
        <v>1.29</v>
      </c>
      <c r="O107" s="12">
        <v>1036.8138604651162</v>
      </c>
      <c r="P107" s="12">
        <v>1036.8138604651162</v>
      </c>
      <c r="Q107" s="12">
        <v>90.404505481881671</v>
      </c>
      <c r="R107" s="12">
        <v>79.284751307610222</v>
      </c>
      <c r="S107" s="12"/>
      <c r="T107" s="84" t="s">
        <v>181</v>
      </c>
      <c r="U107" s="20">
        <v>0.48449999999999999</v>
      </c>
      <c r="V107" s="12">
        <v>0.20150000000000001</v>
      </c>
      <c r="W107" s="12">
        <v>64.83420593368237</v>
      </c>
      <c r="X107" s="12">
        <v>56.859598603839437</v>
      </c>
      <c r="Y107" s="12"/>
      <c r="Z107" s="79" t="s">
        <v>182</v>
      </c>
      <c r="AA107" s="20">
        <v>167.27</v>
      </c>
      <c r="AB107" s="28">
        <v>2E-3</v>
      </c>
      <c r="AC107" s="12">
        <v>0.33454</v>
      </c>
      <c r="AD107" s="28">
        <v>2.5249999999999999</v>
      </c>
      <c r="AE107" s="12">
        <v>0.13249108910891089</v>
      </c>
      <c r="AF107" s="12">
        <v>0.12190336981066527</v>
      </c>
      <c r="AG107" s="12">
        <v>88.065755353249031</v>
      </c>
      <c r="AH107" s="12">
        <v>77.233667444799394</v>
      </c>
      <c r="AI107" s="12"/>
      <c r="AJ107" s="53" t="s">
        <v>156</v>
      </c>
      <c r="AK107" s="20">
        <v>21.42</v>
      </c>
      <c r="AL107" s="28">
        <v>0.1038</v>
      </c>
      <c r="AM107" s="12">
        <v>2.2233960000000002</v>
      </c>
      <c r="AN107" s="28">
        <v>1.38</v>
      </c>
      <c r="AO107" s="28">
        <v>1.6111565217391306</v>
      </c>
      <c r="AP107" s="12">
        <v>1.3424448652974128</v>
      </c>
      <c r="AQ107" s="12">
        <v>96.051322206452724</v>
      </c>
      <c r="AR107" s="12">
        <v>84.237009575059034</v>
      </c>
      <c r="AS107" s="12"/>
      <c r="AT107" s="79" t="s">
        <v>145</v>
      </c>
      <c r="AU107" s="20">
        <v>95589.9</v>
      </c>
      <c r="AV107" s="28">
        <v>5.0000000000000001E-4</v>
      </c>
      <c r="AW107" s="12">
        <v>47.79495</v>
      </c>
      <c r="AX107" s="28">
        <v>1.72</v>
      </c>
      <c r="AY107" s="28">
        <v>27.787761627906978</v>
      </c>
      <c r="AZ107" s="12">
        <v>27.787091985049834</v>
      </c>
      <c r="BA107" s="12">
        <v>78.795783517102578</v>
      </c>
      <c r="BB107" s="12">
        <v>69.10390214449896</v>
      </c>
      <c r="BC107" s="12"/>
      <c r="BD107" s="79" t="s">
        <v>183</v>
      </c>
      <c r="BE107" s="127">
        <v>9386.17</v>
      </c>
      <c r="BF107" s="28">
        <v>0.46410000000000001</v>
      </c>
      <c r="BG107" s="12">
        <v>4356.1214970000001</v>
      </c>
      <c r="BH107" s="28">
        <v>2.31</v>
      </c>
      <c r="BI107" s="28">
        <v>1885.7668818181819</v>
      </c>
      <c r="BJ107" s="12">
        <v>1882.8918818181819</v>
      </c>
      <c r="BK107" s="12">
        <v>88.666938919936726</v>
      </c>
      <c r="BL107" s="12">
        <v>77.760905432784512</v>
      </c>
      <c r="BM107" s="12"/>
      <c r="BN107" s="64" t="s">
        <v>174</v>
      </c>
      <c r="BO107" s="20">
        <v>57.4</v>
      </c>
      <c r="BP107" s="28">
        <v>1.7100000000000001E-2</v>
      </c>
      <c r="BQ107" s="12">
        <v>0.98153999999999997</v>
      </c>
      <c r="BR107" s="28">
        <v>0.62</v>
      </c>
      <c r="BS107" s="28">
        <v>1.5831290322580645</v>
      </c>
      <c r="BT107" s="12">
        <v>1.4314254892996943</v>
      </c>
      <c r="BU107" s="12">
        <v>95.343203376647836</v>
      </c>
      <c r="BV107" s="12">
        <v>83.615989361320146</v>
      </c>
      <c r="BW107" s="12"/>
    </row>
    <row r="108" spans="1:75" ht="15.75" customHeight="1" x14ac:dyDescent="0.2">
      <c r="A108" s="79" t="s">
        <v>145</v>
      </c>
      <c r="B108" s="12">
        <v>69.745551410176148</v>
      </c>
      <c r="C108" s="12"/>
      <c r="D108" s="62" t="s">
        <v>158</v>
      </c>
      <c r="E108" s="55">
        <v>0.18</v>
      </c>
      <c r="F108" s="12">
        <v>0.18</v>
      </c>
      <c r="G108" s="12">
        <v>21.739130434782624</v>
      </c>
      <c r="H108" s="12">
        <v>19.065217391304362</v>
      </c>
      <c r="I108" s="12"/>
      <c r="J108" s="79" t="s">
        <v>179</v>
      </c>
      <c r="K108" s="20">
        <v>5180.49</v>
      </c>
      <c r="L108" s="28">
        <v>0.46410000000000001</v>
      </c>
      <c r="M108" s="12">
        <v>2404.2654090000001</v>
      </c>
      <c r="N108" s="28">
        <v>2.31</v>
      </c>
      <c r="O108" s="12">
        <v>1040.8075363636365</v>
      </c>
      <c r="P108" s="12">
        <v>1040.8075363636365</v>
      </c>
      <c r="Q108" s="12">
        <v>90.367544850226722</v>
      </c>
      <c r="R108" s="12">
        <v>79.25233683364884</v>
      </c>
      <c r="S108" s="12"/>
      <c r="T108" s="33" t="s">
        <v>162</v>
      </c>
      <c r="U108" s="20">
        <v>0.48799999999999999</v>
      </c>
      <c r="V108" s="12">
        <v>0.20500000000000002</v>
      </c>
      <c r="W108" s="12">
        <v>64.223385689354274</v>
      </c>
      <c r="X108" s="12">
        <v>56.323909249563698</v>
      </c>
      <c r="Y108" s="12"/>
      <c r="Z108" s="79" t="s">
        <v>147</v>
      </c>
      <c r="AA108" s="20">
        <v>2.81</v>
      </c>
      <c r="AB108" s="28">
        <v>0.1832</v>
      </c>
      <c r="AC108" s="12">
        <v>0.51479200000000003</v>
      </c>
      <c r="AD108" s="28">
        <v>3.4350000000000001</v>
      </c>
      <c r="AE108" s="12">
        <v>0.14986666666666668</v>
      </c>
      <c r="AF108" s="12">
        <v>0.13927894736842106</v>
      </c>
      <c r="AG108" s="12">
        <v>86.364699887965969</v>
      </c>
      <c r="AH108" s="12">
        <v>75.741841801746162</v>
      </c>
      <c r="AI108" s="12"/>
      <c r="AJ108" s="64" t="s">
        <v>174</v>
      </c>
      <c r="AK108" s="20">
        <v>62.52</v>
      </c>
      <c r="AL108" s="28">
        <v>1.7100000000000001E-2</v>
      </c>
      <c r="AM108" s="12">
        <v>1.0690920000000002</v>
      </c>
      <c r="AN108" s="28">
        <v>0.62</v>
      </c>
      <c r="AO108" s="28">
        <v>1.7243419354838712</v>
      </c>
      <c r="AP108" s="12">
        <v>1.4556302790421534</v>
      </c>
      <c r="AQ108" s="12">
        <v>95.718397747980987</v>
      </c>
      <c r="AR108" s="12">
        <v>83.945034824979331</v>
      </c>
      <c r="AS108" s="12"/>
      <c r="AT108" s="64" t="s">
        <v>167</v>
      </c>
      <c r="AU108" s="20">
        <v>1567.59</v>
      </c>
      <c r="AV108" s="28">
        <v>2.3599999999999999E-2</v>
      </c>
      <c r="AW108" s="12">
        <v>36.995123999999997</v>
      </c>
      <c r="AX108" s="28">
        <v>1.29</v>
      </c>
      <c r="AY108" s="28">
        <v>28.678390697674416</v>
      </c>
      <c r="AZ108" s="12">
        <v>28.677721054817273</v>
      </c>
      <c r="BA108" s="12">
        <v>78.116148108997578</v>
      </c>
      <c r="BB108" s="12">
        <v>68.507861891590878</v>
      </c>
      <c r="BC108" s="12"/>
      <c r="BD108" s="62" t="s">
        <v>164</v>
      </c>
      <c r="BE108" s="127">
        <v>9751.26</v>
      </c>
      <c r="BF108" s="28">
        <v>1.5636000000000001</v>
      </c>
      <c r="BG108" s="12">
        <v>15247.070136000002</v>
      </c>
      <c r="BH108" s="28">
        <v>7.85</v>
      </c>
      <c r="BI108" s="28">
        <v>1942.3019281528666</v>
      </c>
      <c r="BJ108" s="12">
        <v>1939.4269281528666</v>
      </c>
      <c r="BK108" s="12">
        <v>88.326656432417309</v>
      </c>
      <c r="BL108" s="12">
        <v>77.462477691229978</v>
      </c>
      <c r="BM108" s="12"/>
      <c r="BN108" s="64" t="s">
        <v>167</v>
      </c>
      <c r="BO108" s="20">
        <v>102</v>
      </c>
      <c r="BP108" s="28">
        <v>2.3599999999999999E-2</v>
      </c>
      <c r="BQ108" s="12">
        <v>2.4072</v>
      </c>
      <c r="BR108" s="28">
        <v>1.29</v>
      </c>
      <c r="BS108" s="28">
        <v>1.866046511627907</v>
      </c>
      <c r="BT108" s="12">
        <v>1.7143429686695368</v>
      </c>
      <c r="BU108" s="12">
        <v>94.42279978423916</v>
      </c>
      <c r="BV108" s="12">
        <v>82.808795410777748</v>
      </c>
      <c r="BW108" s="12"/>
    </row>
    <row r="109" spans="1:75" ht="15.75" customHeight="1" x14ac:dyDescent="0.2">
      <c r="A109" s="79" t="s">
        <v>182</v>
      </c>
      <c r="B109" s="12">
        <v>69.179396276368479</v>
      </c>
      <c r="C109" s="12"/>
      <c r="D109" s="62" t="s">
        <v>171</v>
      </c>
      <c r="E109" s="55">
        <v>0.18</v>
      </c>
      <c r="F109" s="12">
        <v>0.18</v>
      </c>
      <c r="G109" s="12">
        <v>21.739130434782624</v>
      </c>
      <c r="H109" s="12">
        <v>19.065217391304362</v>
      </c>
      <c r="I109" s="12"/>
      <c r="J109" s="64" t="s">
        <v>142</v>
      </c>
      <c r="K109" s="20">
        <v>39179</v>
      </c>
      <c r="L109" s="28">
        <v>3.2599999999999997E-2</v>
      </c>
      <c r="M109" s="12">
        <v>1277.2353999999998</v>
      </c>
      <c r="N109" s="28">
        <v>1.22</v>
      </c>
      <c r="O109" s="12">
        <v>1046.9142622950819</v>
      </c>
      <c r="P109" s="12">
        <v>1046.9142622950819</v>
      </c>
      <c r="Q109" s="12">
        <v>90.311028384317837</v>
      </c>
      <c r="R109" s="12">
        <v>79.202771893046744</v>
      </c>
      <c r="S109" s="12"/>
      <c r="T109" s="84" t="s">
        <v>165</v>
      </c>
      <c r="U109" s="20">
        <v>0.4894</v>
      </c>
      <c r="V109" s="12">
        <v>0.20640000000000003</v>
      </c>
      <c r="W109" s="12">
        <v>63.979057591623032</v>
      </c>
      <c r="X109" s="12">
        <v>56.109633507853403</v>
      </c>
      <c r="Y109" s="12"/>
      <c r="Z109" s="53" t="s">
        <v>156</v>
      </c>
      <c r="AA109" s="20">
        <v>2.0299999999999998</v>
      </c>
      <c r="AB109" s="28">
        <v>0.1038</v>
      </c>
      <c r="AC109" s="12">
        <v>0.21071399999999998</v>
      </c>
      <c r="AD109" s="28">
        <v>1.3839999999999999</v>
      </c>
      <c r="AE109" s="12">
        <v>0.15225</v>
      </c>
      <c r="AF109" s="12">
        <v>0.14166228070175438</v>
      </c>
      <c r="AG109" s="12">
        <v>86.131373417016619</v>
      </c>
      <c r="AH109" s="12">
        <v>75.53721448672357</v>
      </c>
      <c r="AI109" s="12"/>
      <c r="AJ109" s="62" t="s">
        <v>171</v>
      </c>
      <c r="AK109" s="20">
        <v>71.53</v>
      </c>
      <c r="AL109" s="28">
        <v>3.1399999999999997E-2</v>
      </c>
      <c r="AM109" s="12">
        <v>2.2460419999999996</v>
      </c>
      <c r="AN109" s="28">
        <v>1.21</v>
      </c>
      <c r="AO109" s="28">
        <v>1.8562330578512394</v>
      </c>
      <c r="AP109" s="12">
        <v>1.5875214014095216</v>
      </c>
      <c r="AQ109" s="12">
        <v>95.330452172322154</v>
      </c>
      <c r="AR109" s="12">
        <v>83.60480655512653</v>
      </c>
      <c r="AS109" s="12"/>
      <c r="AT109" s="71" t="s">
        <v>244</v>
      </c>
      <c r="AU109" s="20">
        <v>1512.86</v>
      </c>
      <c r="AV109" s="28">
        <v>9.9000000000000008E-3</v>
      </c>
      <c r="AW109" s="12">
        <v>14.977314</v>
      </c>
      <c r="AX109" s="28">
        <v>0.52</v>
      </c>
      <c r="AY109" s="28">
        <v>28.802526923076922</v>
      </c>
      <c r="AZ109" s="12">
        <v>28.801857280219778</v>
      </c>
      <c r="BA109" s="12">
        <v>78.021420262045467</v>
      </c>
      <c r="BB109" s="12">
        <v>68.424785569813878</v>
      </c>
      <c r="BC109" s="12"/>
      <c r="BD109" s="71" t="s">
        <v>244</v>
      </c>
      <c r="BE109" s="127">
        <v>102025.57</v>
      </c>
      <c r="BF109" s="28">
        <v>9.9000000000000008E-3</v>
      </c>
      <c r="BG109" s="12">
        <v>1010.0531430000002</v>
      </c>
      <c r="BH109" s="28">
        <v>0.52</v>
      </c>
      <c r="BI109" s="28">
        <v>1942.4098903846157</v>
      </c>
      <c r="BJ109" s="12">
        <v>1939.5348903846157</v>
      </c>
      <c r="BK109" s="12">
        <v>88.326006611480409</v>
      </c>
      <c r="BL109" s="12">
        <v>77.461907798268314</v>
      </c>
      <c r="BM109" s="12"/>
      <c r="BN109" s="64" t="s">
        <v>142</v>
      </c>
      <c r="BO109" s="20">
        <v>72.81</v>
      </c>
      <c r="BP109" s="28">
        <v>3.2599999999999997E-2</v>
      </c>
      <c r="BQ109" s="12">
        <v>2.3736059999999997</v>
      </c>
      <c r="BR109" s="28">
        <v>1.22</v>
      </c>
      <c r="BS109" s="28">
        <v>1.94557868852459</v>
      </c>
      <c r="BT109" s="12">
        <v>1.7938751455662199</v>
      </c>
      <c r="BU109" s="12">
        <v>94.164061082442302</v>
      </c>
      <c r="BV109" s="12">
        <v>82.581881569301899</v>
      </c>
      <c r="BW109" s="12"/>
    </row>
    <row r="110" spans="1:75" ht="15.75" customHeight="1" x14ac:dyDescent="0.2">
      <c r="A110" s="53" t="s">
        <v>156</v>
      </c>
      <c r="B110" s="12">
        <v>67.705484959342002</v>
      </c>
      <c r="C110" s="12"/>
      <c r="D110" s="79" t="s">
        <v>183</v>
      </c>
      <c r="E110" s="128">
        <v>0.185</v>
      </c>
      <c r="F110" s="12">
        <v>0.185</v>
      </c>
      <c r="G110" s="12">
        <v>19.565217391304358</v>
      </c>
      <c r="H110" s="12">
        <v>17.158695652173922</v>
      </c>
      <c r="I110" s="12"/>
      <c r="J110" s="64" t="s">
        <v>159</v>
      </c>
      <c r="K110" s="20">
        <v>15968600</v>
      </c>
      <c r="L110" s="28">
        <v>1E-4</v>
      </c>
      <c r="M110" s="12">
        <v>1596.8600000000001</v>
      </c>
      <c r="N110" s="28">
        <v>1.47</v>
      </c>
      <c r="O110" s="12">
        <v>1086.2993197278913</v>
      </c>
      <c r="P110" s="12">
        <v>1086.2993197278913</v>
      </c>
      <c r="Q110" s="12">
        <v>89.946527949762725</v>
      </c>
      <c r="R110" s="12">
        <v>78.883105011941907</v>
      </c>
      <c r="S110" s="12"/>
      <c r="T110" s="62" t="s">
        <v>180</v>
      </c>
      <c r="U110" s="20">
        <v>0.49</v>
      </c>
      <c r="V110" s="12">
        <v>0.20700000000000002</v>
      </c>
      <c r="W110" s="12">
        <v>63.874345549738216</v>
      </c>
      <c r="X110" s="12">
        <v>56.017801047120415</v>
      </c>
      <c r="Y110" s="12"/>
      <c r="Z110" s="64" t="s">
        <v>159</v>
      </c>
      <c r="AA110" s="20">
        <v>2505</v>
      </c>
      <c r="AB110" s="28">
        <v>1E-4</v>
      </c>
      <c r="AC110" s="12">
        <v>0.2505</v>
      </c>
      <c r="AD110" s="28">
        <v>1.468</v>
      </c>
      <c r="AE110" s="12">
        <v>0.17064032697547685</v>
      </c>
      <c r="AF110" s="12">
        <v>0.16005260767723123</v>
      </c>
      <c r="AG110" s="12">
        <v>84.330974776684016</v>
      </c>
      <c r="AH110" s="12">
        <v>73.958264879151884</v>
      </c>
      <c r="AI110" s="12"/>
      <c r="AJ110" s="65" t="s">
        <v>188</v>
      </c>
      <c r="AK110" s="20">
        <v>44247.199999999997</v>
      </c>
      <c r="AL110" s="243">
        <v>1E-4</v>
      </c>
      <c r="AM110" s="12">
        <v>4.4247199999999998</v>
      </c>
      <c r="AN110" s="28">
        <v>2.2400000000000002</v>
      </c>
      <c r="AO110" s="28">
        <v>1.9753214285714282</v>
      </c>
      <c r="AP110" s="12">
        <v>1.7066097721297104</v>
      </c>
      <c r="AQ110" s="12">
        <v>94.980164710178698</v>
      </c>
      <c r="AR110" s="12">
        <v>83.297604450826725</v>
      </c>
      <c r="AS110" s="12"/>
      <c r="AT110" s="62" t="s">
        <v>158</v>
      </c>
      <c r="AU110" s="20">
        <v>151.25</v>
      </c>
      <c r="AV110" s="28">
        <v>0.52529999999999999</v>
      </c>
      <c r="AW110" s="12">
        <v>79.451624999999993</v>
      </c>
      <c r="AX110" s="28">
        <v>2.4700000000000002</v>
      </c>
      <c r="AY110" s="28">
        <v>32.166649797570848</v>
      </c>
      <c r="AZ110" s="12">
        <v>32.165980154713708</v>
      </c>
      <c r="BA110" s="12">
        <v>75.454271826929769</v>
      </c>
      <c r="BB110" s="12">
        <v>66.173396392217413</v>
      </c>
      <c r="BC110" s="12"/>
      <c r="BD110" s="79" t="s">
        <v>179</v>
      </c>
      <c r="BE110" s="127">
        <v>11214.29</v>
      </c>
      <c r="BF110" s="28">
        <v>0.46410000000000001</v>
      </c>
      <c r="BG110" s="12">
        <v>5204.5519890000005</v>
      </c>
      <c r="BH110" s="28">
        <v>2.31</v>
      </c>
      <c r="BI110" s="28">
        <v>2253.0528090909092</v>
      </c>
      <c r="BJ110" s="12">
        <v>2250.1778090909092</v>
      </c>
      <c r="BK110" s="12">
        <v>86.456257633441354</v>
      </c>
      <c r="BL110" s="12">
        <v>75.822137944528066</v>
      </c>
      <c r="BM110" s="12"/>
      <c r="BN110" s="53" t="s">
        <v>173</v>
      </c>
      <c r="BO110" s="20">
        <v>165.45</v>
      </c>
      <c r="BP110" s="28">
        <v>1.18E-2</v>
      </c>
      <c r="BQ110" s="12">
        <v>1.9523099999999998</v>
      </c>
      <c r="BR110" s="28">
        <v>0.9</v>
      </c>
      <c r="BS110" s="28">
        <v>2.1692333333333331</v>
      </c>
      <c r="BT110" s="12">
        <v>2.0175297903749629</v>
      </c>
      <c r="BU110" s="12">
        <v>93.436454788906246</v>
      </c>
      <c r="BV110" s="12">
        <v>81.943770849870774</v>
      </c>
      <c r="BW110" s="12"/>
    </row>
    <row r="111" spans="1:75" ht="15.75" customHeight="1" x14ac:dyDescent="0.2">
      <c r="A111" s="123" t="s">
        <v>244</v>
      </c>
      <c r="B111" s="12">
        <v>67.609177745562491</v>
      </c>
      <c r="C111" s="12"/>
      <c r="D111" s="62" t="s">
        <v>144</v>
      </c>
      <c r="E111" s="55">
        <v>0.19</v>
      </c>
      <c r="F111" s="12">
        <v>0.19</v>
      </c>
      <c r="G111" s="12">
        <v>17.391304347826093</v>
      </c>
      <c r="H111" s="12">
        <v>15.252173913043483</v>
      </c>
      <c r="I111" s="12"/>
      <c r="J111" s="65" t="s">
        <v>143</v>
      </c>
      <c r="K111" s="20">
        <v>2318900</v>
      </c>
      <c r="L111" s="28">
        <v>6.9999999999999999E-4</v>
      </c>
      <c r="M111" s="12">
        <v>1623.23</v>
      </c>
      <c r="N111" s="28">
        <v>1.4</v>
      </c>
      <c r="O111" s="12">
        <v>1159.45</v>
      </c>
      <c r="P111" s="12">
        <v>1159.45</v>
      </c>
      <c r="Q111" s="12">
        <v>89.269533767573876</v>
      </c>
      <c r="R111" s="12">
        <v>78.289381114162282</v>
      </c>
      <c r="S111" s="12"/>
      <c r="T111" s="79" t="s">
        <v>182</v>
      </c>
      <c r="U111" s="80" t="s">
        <v>598</v>
      </c>
      <c r="V111" s="12">
        <v>0.21100000000000002</v>
      </c>
      <c r="W111" s="12">
        <v>63.176265270506107</v>
      </c>
      <c r="X111" s="12">
        <v>55.405584642233855</v>
      </c>
      <c r="Y111" s="12"/>
      <c r="Z111" s="64" t="s">
        <v>142</v>
      </c>
      <c r="AA111" s="20">
        <v>1.89</v>
      </c>
      <c r="AB111" s="28">
        <v>3.2599999999999997E-2</v>
      </c>
      <c r="AC111" s="12">
        <v>0.14139760000000001</v>
      </c>
      <c r="AD111" s="28">
        <v>1.224</v>
      </c>
      <c r="AE111" s="12">
        <v>0.17307066240000002</v>
      </c>
      <c r="AF111" s="12">
        <v>0.1624829431017544</v>
      </c>
      <c r="AG111" s="12">
        <v>84.093046837735542</v>
      </c>
      <c r="AH111" s="12">
        <v>73.749602076694075</v>
      </c>
      <c r="AI111" s="12"/>
      <c r="AJ111" s="65" t="s">
        <v>148</v>
      </c>
      <c r="AK111" s="20">
        <v>12.62</v>
      </c>
      <c r="AL111" s="28">
        <v>0.14630000000000001</v>
      </c>
      <c r="AM111" s="12">
        <v>1.846306</v>
      </c>
      <c r="AN111" s="28">
        <v>0.91</v>
      </c>
      <c r="AO111" s="28">
        <v>2.0289076923076923</v>
      </c>
      <c r="AP111" s="12">
        <v>1.7601960358659745</v>
      </c>
      <c r="AQ111" s="12">
        <v>94.82254565622398</v>
      </c>
      <c r="AR111" s="12">
        <v>83.159372540508429</v>
      </c>
      <c r="AS111" s="12"/>
      <c r="AT111" s="79" t="s">
        <v>179</v>
      </c>
      <c r="AU111" s="20">
        <v>170.79</v>
      </c>
      <c r="AV111" s="28">
        <v>0.46410000000000001</v>
      </c>
      <c r="AW111" s="12">
        <v>79.263638999999998</v>
      </c>
      <c r="AX111" s="28">
        <v>2.31</v>
      </c>
      <c r="AY111" s="28">
        <v>34.313263636363637</v>
      </c>
      <c r="AZ111" s="12">
        <v>34.312593993506496</v>
      </c>
      <c r="BA111" s="12">
        <v>73.816199567787464</v>
      </c>
      <c r="BB111" s="12">
        <v>64.736807020949612</v>
      </c>
      <c r="BC111" s="12"/>
      <c r="BD111" s="64" t="s">
        <v>184</v>
      </c>
      <c r="BE111" s="127">
        <v>11671584.42</v>
      </c>
      <c r="BF111" s="28">
        <v>8.9999999999999998E-4</v>
      </c>
      <c r="BG111" s="12">
        <v>10504.425977999999</v>
      </c>
      <c r="BH111" s="28">
        <v>4.46</v>
      </c>
      <c r="BI111" s="28">
        <v>2355.2524614349772</v>
      </c>
      <c r="BJ111" s="12">
        <v>2352.3774614349772</v>
      </c>
      <c r="BK111" s="12">
        <v>85.841121462553986</v>
      </c>
      <c r="BL111" s="12">
        <v>75.282663522659846</v>
      </c>
      <c r="BM111" s="12"/>
      <c r="BN111" s="79" t="s">
        <v>163</v>
      </c>
      <c r="BO111" s="20">
        <v>8.6</v>
      </c>
      <c r="BP111" s="28">
        <v>0.37619999999999998</v>
      </c>
      <c r="BQ111" s="12">
        <v>3.2353199999999998</v>
      </c>
      <c r="BR111" s="28">
        <v>1.47</v>
      </c>
      <c r="BS111" s="28">
        <v>2.2008979591836733</v>
      </c>
      <c r="BT111" s="12">
        <v>2.0491944162253031</v>
      </c>
      <c r="BU111" s="12">
        <v>93.333441587142104</v>
      </c>
      <c r="BV111" s="12">
        <v>81.853428271923619</v>
      </c>
      <c r="BW111" s="12"/>
    </row>
    <row r="112" spans="1:75" ht="15.75" customHeight="1" x14ac:dyDescent="0.2">
      <c r="A112" s="53" t="s">
        <v>160</v>
      </c>
      <c r="B112" s="12">
        <v>66.453639097346496</v>
      </c>
      <c r="C112" s="12"/>
      <c r="D112" s="79" t="s">
        <v>179</v>
      </c>
      <c r="E112" s="55">
        <v>0.19</v>
      </c>
      <c r="F112" s="12">
        <v>0.19</v>
      </c>
      <c r="G112" s="12">
        <v>17.391304347826093</v>
      </c>
      <c r="H112" s="12">
        <v>15.252173913043483</v>
      </c>
      <c r="I112" s="12"/>
      <c r="J112" s="64" t="s">
        <v>157</v>
      </c>
      <c r="K112" s="20">
        <v>41690</v>
      </c>
      <c r="L112" s="28">
        <v>0.12889999999999999</v>
      </c>
      <c r="M112" s="12">
        <v>5373.8409999999994</v>
      </c>
      <c r="N112" s="28">
        <v>3.87</v>
      </c>
      <c r="O112" s="12">
        <v>1388.5894056847544</v>
      </c>
      <c r="P112" s="12">
        <v>1388.5894056847544</v>
      </c>
      <c r="Q112" s="12">
        <v>87.148896693772983</v>
      </c>
      <c r="R112" s="12">
        <v>76.429582400438903</v>
      </c>
      <c r="S112" s="12"/>
      <c r="T112" s="84" t="s">
        <v>169</v>
      </c>
      <c r="U112" s="20">
        <v>0.502</v>
      </c>
      <c r="V112" s="12">
        <v>0.21900000000000003</v>
      </c>
      <c r="W112" s="12">
        <v>61.780104712041876</v>
      </c>
      <c r="X112" s="12">
        <v>54.181151832460728</v>
      </c>
      <c r="Y112" s="12"/>
      <c r="Z112" s="53" t="s">
        <v>150</v>
      </c>
      <c r="AA112" s="20">
        <v>2.74</v>
      </c>
      <c r="AB112" s="28">
        <v>0.1201</v>
      </c>
      <c r="AC112" s="12">
        <v>0.32907400000000003</v>
      </c>
      <c r="AD112" s="28">
        <v>1.47</v>
      </c>
      <c r="AE112" s="12">
        <v>0.22385986394557825</v>
      </c>
      <c r="AF112" s="12">
        <v>0.21327214464733263</v>
      </c>
      <c r="AG112" s="12">
        <v>79.120823694113767</v>
      </c>
      <c r="AH112" s="12">
        <v>69.388962379737777</v>
      </c>
      <c r="AI112" s="12"/>
      <c r="AJ112" s="64" t="s">
        <v>142</v>
      </c>
      <c r="AK112" s="20">
        <v>76.55</v>
      </c>
      <c r="AL112" s="28">
        <v>3.2599999999999997E-2</v>
      </c>
      <c r="AM112" s="12">
        <v>2.4955299999999996</v>
      </c>
      <c r="AN112" s="28">
        <v>1.22</v>
      </c>
      <c r="AO112" s="28">
        <v>2.0455163934426226</v>
      </c>
      <c r="AP112" s="12">
        <v>1.7768047370009048</v>
      </c>
      <c r="AQ112" s="12">
        <v>94.773692693211132</v>
      </c>
      <c r="AR112" s="12">
        <v>83.116528491946156</v>
      </c>
      <c r="AS112" s="12"/>
      <c r="AT112" s="79" t="s">
        <v>183</v>
      </c>
      <c r="AU112" s="20">
        <v>184.66</v>
      </c>
      <c r="AV112" s="28">
        <v>0.46410000000000001</v>
      </c>
      <c r="AW112" s="12">
        <v>85.700705999999997</v>
      </c>
      <c r="AX112" s="28">
        <v>2.31</v>
      </c>
      <c r="AY112" s="28">
        <v>37.099872727272725</v>
      </c>
      <c r="AZ112" s="12">
        <v>37.099203084415585</v>
      </c>
      <c r="BA112" s="12">
        <v>71.689749543846943</v>
      </c>
      <c r="BB112" s="12">
        <v>62.871910349953772</v>
      </c>
      <c r="BC112" s="12"/>
      <c r="BD112" s="64" t="s">
        <v>159</v>
      </c>
      <c r="BE112" s="127">
        <v>35664361.18</v>
      </c>
      <c r="BF112" s="28">
        <v>1E-4</v>
      </c>
      <c r="BG112" s="12">
        <v>3566.4361180000001</v>
      </c>
      <c r="BH112" s="28">
        <v>1.47</v>
      </c>
      <c r="BI112" s="28">
        <v>2426.1470190476193</v>
      </c>
      <c r="BJ112" s="12">
        <v>2423.2720190476193</v>
      </c>
      <c r="BK112" s="12">
        <v>85.414409573556782</v>
      </c>
      <c r="BL112" s="12">
        <v>74.908437196009302</v>
      </c>
      <c r="BM112" s="12"/>
      <c r="BN112" s="65" t="s">
        <v>155</v>
      </c>
      <c r="BO112" s="20">
        <v>12.91</v>
      </c>
      <c r="BP112" s="28">
        <v>0.27229999999999999</v>
      </c>
      <c r="BQ112" s="12">
        <v>3.515393</v>
      </c>
      <c r="BR112" s="28">
        <v>1.56</v>
      </c>
      <c r="BS112" s="28">
        <v>2.2534570512820511</v>
      </c>
      <c r="BT112" s="12">
        <v>2.1017535083236809</v>
      </c>
      <c r="BU112" s="12">
        <v>93.162453292997697</v>
      </c>
      <c r="BV112" s="12">
        <v>81.703471537958976</v>
      </c>
      <c r="BW112" s="12"/>
    </row>
    <row r="113" spans="1:75" ht="15.75" customHeight="1" x14ac:dyDescent="0.2">
      <c r="A113" s="62" t="s">
        <v>171</v>
      </c>
      <c r="B113" s="12">
        <v>66.393564080118978</v>
      </c>
      <c r="C113" s="12"/>
      <c r="D113" s="79" t="s">
        <v>182</v>
      </c>
      <c r="E113" s="55">
        <v>0.19</v>
      </c>
      <c r="F113" s="12">
        <v>0.19</v>
      </c>
      <c r="G113" s="12">
        <v>17.391304347826093</v>
      </c>
      <c r="H113" s="12">
        <v>15.252173913043483</v>
      </c>
      <c r="I113" s="12"/>
      <c r="J113" s="65" t="s">
        <v>155</v>
      </c>
      <c r="K113" s="20">
        <v>9113</v>
      </c>
      <c r="L113" s="28">
        <v>0.27229999999999999</v>
      </c>
      <c r="M113" s="12">
        <v>2481.4699000000001</v>
      </c>
      <c r="N113" s="28">
        <v>1.56</v>
      </c>
      <c r="O113" s="12">
        <v>1590.6858333333332</v>
      </c>
      <c r="P113" s="12">
        <v>1590.6858333333332</v>
      </c>
      <c r="Q113" s="12">
        <v>85.278536701900094</v>
      </c>
      <c r="R113" s="12">
        <v>74.789276687566385</v>
      </c>
      <c r="S113" s="12"/>
      <c r="T113" s="84" t="s">
        <v>175</v>
      </c>
      <c r="U113" s="20">
        <v>0.505</v>
      </c>
      <c r="V113" s="12">
        <v>0.22200000000000003</v>
      </c>
      <c r="W113" s="12">
        <v>61.256544502617793</v>
      </c>
      <c r="X113" s="12">
        <v>53.721989528795802</v>
      </c>
      <c r="Y113" s="12"/>
      <c r="Z113" s="65" t="s">
        <v>143</v>
      </c>
      <c r="AA113" s="20">
        <v>450.91</v>
      </c>
      <c r="AB113" s="28">
        <v>6.9999999999999999E-4</v>
      </c>
      <c r="AC113" s="12">
        <v>0.315637</v>
      </c>
      <c r="AD113" s="28">
        <v>1.4</v>
      </c>
      <c r="AE113" s="12">
        <v>0.22545500000000002</v>
      </c>
      <c r="AF113" s="12">
        <v>0.2148672807017544</v>
      </c>
      <c r="AG113" s="12">
        <v>78.96466112085686</v>
      </c>
      <c r="AH113" s="12">
        <v>69.252007802991471</v>
      </c>
      <c r="AI113" s="12"/>
      <c r="AJ113" s="53" t="s">
        <v>160</v>
      </c>
      <c r="AK113" s="20">
        <v>29</v>
      </c>
      <c r="AL113" s="28">
        <v>0.1038</v>
      </c>
      <c r="AM113" s="12">
        <v>3.0102000000000002</v>
      </c>
      <c r="AN113" s="28">
        <v>1.38</v>
      </c>
      <c r="AO113" s="28">
        <v>2.1813043478260874</v>
      </c>
      <c r="AP113" s="12">
        <v>1.9125926913843696</v>
      </c>
      <c r="AQ113" s="12">
        <v>94.374284945477356</v>
      </c>
      <c r="AR113" s="12">
        <v>82.766247897183646</v>
      </c>
      <c r="AS113" s="12"/>
      <c r="AT113" s="65" t="s">
        <v>155</v>
      </c>
      <c r="AU113" s="20">
        <v>220</v>
      </c>
      <c r="AV113" s="28">
        <v>0.27229999999999999</v>
      </c>
      <c r="AW113" s="12">
        <v>59.905999999999999</v>
      </c>
      <c r="AX113" s="28">
        <v>1.56</v>
      </c>
      <c r="AY113" s="28">
        <v>38.401282051282053</v>
      </c>
      <c r="AZ113" s="12">
        <v>38.400612408424912</v>
      </c>
      <c r="BA113" s="12">
        <v>70.696649400298213</v>
      </c>
      <c r="BB113" s="12">
        <v>62.00096152406153</v>
      </c>
      <c r="BC113" s="12"/>
      <c r="BD113" s="79" t="s">
        <v>168</v>
      </c>
      <c r="BE113" s="127">
        <v>21909.22</v>
      </c>
      <c r="BF113" s="28">
        <v>7.8399999999999997E-2</v>
      </c>
      <c r="BG113" s="12">
        <v>1717.6828480000001</v>
      </c>
      <c r="BH113" s="28">
        <v>0.56999999999999995</v>
      </c>
      <c r="BI113" s="28">
        <v>3013.4786807017549</v>
      </c>
      <c r="BJ113" s="12">
        <v>3010.6036807017549</v>
      </c>
      <c r="BK113" s="12">
        <v>81.879280626400316</v>
      </c>
      <c r="BL113" s="12">
        <v>71.808129109353075</v>
      </c>
      <c r="BM113" s="12"/>
      <c r="BN113" s="62" t="s">
        <v>171</v>
      </c>
      <c r="BO113" s="20">
        <v>88.96</v>
      </c>
      <c r="BP113" s="28">
        <v>3.1399999999999997E-2</v>
      </c>
      <c r="BQ113" s="12">
        <v>2.7933439999999994</v>
      </c>
      <c r="BR113" s="28">
        <v>1.21</v>
      </c>
      <c r="BS113" s="28">
        <v>2.3085487603305781</v>
      </c>
      <c r="BT113" s="12">
        <v>2.1568452173722079</v>
      </c>
      <c r="BU113" s="12">
        <v>92.983225742147397</v>
      </c>
      <c r="BV113" s="12">
        <v>81.546288975863263</v>
      </c>
      <c r="BW113" s="12"/>
    </row>
    <row r="114" spans="1:75" ht="15.75" customHeight="1" x14ac:dyDescent="0.2">
      <c r="A114" s="79" t="s">
        <v>183</v>
      </c>
      <c r="B114" s="12">
        <v>65.110183259972786</v>
      </c>
      <c r="C114" s="12"/>
      <c r="D114" s="62" t="s">
        <v>164</v>
      </c>
      <c r="E114" s="55">
        <v>0.2</v>
      </c>
      <c r="F114" s="12">
        <v>0.2</v>
      </c>
      <c r="G114" s="12">
        <v>13.043478260869563</v>
      </c>
      <c r="H114" s="12">
        <v>11.439130434782607</v>
      </c>
      <c r="I114" s="12"/>
      <c r="J114" s="53" t="s">
        <v>173</v>
      </c>
      <c r="K114" s="20">
        <v>126570</v>
      </c>
      <c r="L114" s="28">
        <v>1.18E-2</v>
      </c>
      <c r="M114" s="12">
        <v>1493.5260000000001</v>
      </c>
      <c r="N114" s="28">
        <v>0.9</v>
      </c>
      <c r="O114" s="12">
        <v>1659.4733333333334</v>
      </c>
      <c r="P114" s="12">
        <v>1659.4733333333334</v>
      </c>
      <c r="Q114" s="12">
        <v>84.641922836737294</v>
      </c>
      <c r="R114" s="12">
        <v>74.230966327818606</v>
      </c>
      <c r="S114" s="12"/>
      <c r="T114" s="79" t="s">
        <v>179</v>
      </c>
      <c r="U114" s="20">
        <v>0.51800000000000002</v>
      </c>
      <c r="V114" s="12">
        <v>0.23500000000000004</v>
      </c>
      <c r="W114" s="12">
        <v>58.987783595113427</v>
      </c>
      <c r="X114" s="12">
        <v>51.732286212914474</v>
      </c>
      <c r="Y114" s="12"/>
      <c r="Z114" s="33" t="s">
        <v>162</v>
      </c>
      <c r="AA114" s="20">
        <v>26.65</v>
      </c>
      <c r="AB114" s="28">
        <v>6.3E-3</v>
      </c>
      <c r="AC114" s="12">
        <v>0.16789499999999999</v>
      </c>
      <c r="AD114" s="28">
        <v>0.71299999999999997</v>
      </c>
      <c r="AE114" s="12">
        <v>0.23547685834502102</v>
      </c>
      <c r="AF114" s="12">
        <v>0.2248891390467754</v>
      </c>
      <c r="AG114" s="12">
        <v>77.983529020158358</v>
      </c>
      <c r="AH114" s="12">
        <v>68.391554950678881</v>
      </c>
      <c r="AI114" s="12"/>
      <c r="AJ114" s="64" t="s">
        <v>172</v>
      </c>
      <c r="AK114" s="20">
        <v>58.89</v>
      </c>
      <c r="AL114" s="28">
        <v>1.7100000000000001E-2</v>
      </c>
      <c r="AM114" s="12">
        <v>1.0070190000000001</v>
      </c>
      <c r="AN114" s="28">
        <v>0.43</v>
      </c>
      <c r="AO114" s="28">
        <v>2.3419046511627908</v>
      </c>
      <c r="AP114" s="12">
        <v>2.0731929947210732</v>
      </c>
      <c r="AQ114" s="12">
        <v>93.901893961075857</v>
      </c>
      <c r="AR114" s="12">
        <v>82.351961003863522</v>
      </c>
      <c r="AS114" s="12"/>
      <c r="AT114" s="64" t="s">
        <v>172</v>
      </c>
      <c r="AU114" s="20">
        <v>1100</v>
      </c>
      <c r="AV114" s="28">
        <v>1.7100000000000001E-2</v>
      </c>
      <c r="AW114" s="12">
        <v>18.810000000000002</v>
      </c>
      <c r="AX114" s="28">
        <v>0.43</v>
      </c>
      <c r="AY114" s="28">
        <v>43.744186046511636</v>
      </c>
      <c r="AZ114" s="12">
        <v>43.743516403654496</v>
      </c>
      <c r="BA114" s="12">
        <v>66.619501168193182</v>
      </c>
      <c r="BB114" s="12">
        <v>58.425302524505419</v>
      </c>
      <c r="BC114" s="12"/>
      <c r="BD114" s="64" t="s">
        <v>142</v>
      </c>
      <c r="BE114" s="21">
        <v>114500</v>
      </c>
      <c r="BF114" s="28">
        <v>3.2599999999999997E-2</v>
      </c>
      <c r="BG114" s="12">
        <v>3732.7</v>
      </c>
      <c r="BH114" s="28">
        <v>1.22</v>
      </c>
      <c r="BI114" s="28">
        <v>3059.5901639344261</v>
      </c>
      <c r="BJ114" s="12">
        <v>3056.7151639344261</v>
      </c>
      <c r="BK114" s="12">
        <v>81.601737204489353</v>
      </c>
      <c r="BL114" s="12">
        <v>71.564723528337169</v>
      </c>
      <c r="BM114" s="12"/>
      <c r="BN114" s="65" t="s">
        <v>143</v>
      </c>
      <c r="BO114" s="20">
        <v>4927.2700000000004</v>
      </c>
      <c r="BP114" s="28">
        <v>6.9999999999999999E-4</v>
      </c>
      <c r="BQ114" s="12">
        <v>3.4490890000000003</v>
      </c>
      <c r="BR114" s="28">
        <v>1.4</v>
      </c>
      <c r="BS114" s="28">
        <v>2.4636350000000005</v>
      </c>
      <c r="BT114" s="12">
        <v>2.3119314570416303</v>
      </c>
      <c r="BU114" s="12">
        <v>92.47869017070505</v>
      </c>
      <c r="BV114" s="12">
        <v>81.103811279708324</v>
      </c>
      <c r="BW114" s="12"/>
    </row>
    <row r="115" spans="1:75" ht="15.75" customHeight="1" x14ac:dyDescent="0.2">
      <c r="A115" s="79" t="s">
        <v>179</v>
      </c>
      <c r="B115" s="12">
        <v>64.851668751049004</v>
      </c>
      <c r="C115" s="12"/>
      <c r="D115" s="62" t="s">
        <v>177</v>
      </c>
      <c r="E115" s="55">
        <v>0.2</v>
      </c>
      <c r="F115" s="12">
        <v>0.2</v>
      </c>
      <c r="G115" s="12">
        <v>13.043478260869563</v>
      </c>
      <c r="H115" s="12">
        <v>11.439130434782607</v>
      </c>
      <c r="I115" s="12"/>
      <c r="J115" s="64" t="s">
        <v>172</v>
      </c>
      <c r="K115" s="20">
        <v>58607.4</v>
      </c>
      <c r="L115" s="28">
        <v>1.7100000000000001E-2</v>
      </c>
      <c r="M115" s="12">
        <v>1002.18654</v>
      </c>
      <c r="N115" s="28">
        <v>0.43</v>
      </c>
      <c r="O115" s="12">
        <v>2330.6663720930233</v>
      </c>
      <c r="P115" s="12">
        <v>2330.6663720930233</v>
      </c>
      <c r="Q115" s="12">
        <v>78.430172232700613</v>
      </c>
      <c r="R115" s="12">
        <v>68.783261048078444</v>
      </c>
      <c r="S115" s="12"/>
      <c r="T115" s="62" t="s">
        <v>171</v>
      </c>
      <c r="U115" s="20">
        <v>0.52</v>
      </c>
      <c r="V115" s="12">
        <v>0.23700000000000004</v>
      </c>
      <c r="W115" s="12">
        <v>58.638743455497377</v>
      </c>
      <c r="X115" s="12">
        <v>51.426178010471197</v>
      </c>
      <c r="Y115" s="12"/>
      <c r="Z115" s="79" t="s">
        <v>183</v>
      </c>
      <c r="AA115" s="20">
        <v>1.32</v>
      </c>
      <c r="AB115" s="28">
        <v>0.46410000000000001</v>
      </c>
      <c r="AC115" s="12">
        <v>0.61261200000000005</v>
      </c>
      <c r="AD115" s="28">
        <v>2.3069999999999999</v>
      </c>
      <c r="AE115" s="12">
        <v>0.26554486345903772</v>
      </c>
      <c r="AF115" s="12">
        <v>0.25495714416079213</v>
      </c>
      <c r="AG115" s="12">
        <v>75.03989481523223</v>
      </c>
      <c r="AH115" s="12">
        <v>65.809987752958662</v>
      </c>
      <c r="AI115" s="12"/>
      <c r="AJ115" s="53" t="s">
        <v>173</v>
      </c>
      <c r="AK115" s="20">
        <v>206.32</v>
      </c>
      <c r="AL115" s="28">
        <v>1.18E-2</v>
      </c>
      <c r="AM115" s="12">
        <v>2.4345759999999999</v>
      </c>
      <c r="AN115" s="28">
        <v>0.9</v>
      </c>
      <c r="AO115" s="28">
        <v>2.7050844444444442</v>
      </c>
      <c r="AP115" s="12">
        <v>2.4363727880027266</v>
      </c>
      <c r="AQ115" s="12">
        <v>92.833634085480412</v>
      </c>
      <c r="AR115" s="12">
        <v>81.41509709296632</v>
      </c>
      <c r="AS115" s="12"/>
      <c r="AT115" s="79" t="s">
        <v>168</v>
      </c>
      <c r="AU115" s="20">
        <v>320</v>
      </c>
      <c r="AV115" s="28">
        <v>7.8399999999999997E-2</v>
      </c>
      <c r="AW115" s="12">
        <v>25.088000000000001</v>
      </c>
      <c r="AX115" s="28">
        <v>0.56999999999999995</v>
      </c>
      <c r="AY115" s="28">
        <v>44.014035087719307</v>
      </c>
      <c r="AZ115" s="12">
        <v>44.013365444862167</v>
      </c>
      <c r="BA115" s="12">
        <v>66.413580466215876</v>
      </c>
      <c r="BB115" s="12">
        <v>58.244710068871321</v>
      </c>
      <c r="BC115" s="12"/>
      <c r="BD115" s="65" t="s">
        <v>155</v>
      </c>
      <c r="BE115" s="127">
        <v>18872.86</v>
      </c>
      <c r="BF115" s="28">
        <v>0.27229999999999999</v>
      </c>
      <c r="BG115" s="12">
        <v>5139.0797780000003</v>
      </c>
      <c r="BH115" s="28">
        <v>1.56</v>
      </c>
      <c r="BI115" s="28">
        <v>3294.2819089743589</v>
      </c>
      <c r="BJ115" s="12">
        <v>3291.4069089743589</v>
      </c>
      <c r="BK115" s="12">
        <v>80.189135712492998</v>
      </c>
      <c r="BL115" s="12">
        <v>70.325872019856362</v>
      </c>
      <c r="BM115" s="12"/>
      <c r="BN115" s="65" t="s">
        <v>188</v>
      </c>
      <c r="BO115" s="20">
        <v>58812.800000000003</v>
      </c>
      <c r="BP115" s="28">
        <v>1E-4</v>
      </c>
      <c r="BQ115" s="12">
        <v>5.8812800000000003</v>
      </c>
      <c r="BR115" s="28">
        <v>2.2400000000000002</v>
      </c>
      <c r="BS115" s="28">
        <v>2.6255714285714284</v>
      </c>
      <c r="BT115" s="12">
        <v>2.4738678856130583</v>
      </c>
      <c r="BU115" s="12">
        <v>91.951869166463979</v>
      </c>
      <c r="BV115" s="12">
        <v>80.641789258988908</v>
      </c>
      <c r="BW115" s="12"/>
    </row>
    <row r="116" spans="1:75" ht="15.75" customHeight="1" x14ac:dyDescent="0.2">
      <c r="A116" s="79" t="s">
        <v>168</v>
      </c>
      <c r="B116" s="12">
        <v>62.516937162757515</v>
      </c>
      <c r="C116" s="12"/>
      <c r="D116" s="62" t="s">
        <v>118</v>
      </c>
      <c r="E116" s="55">
        <v>0.21</v>
      </c>
      <c r="F116" s="12">
        <v>0.21</v>
      </c>
      <c r="G116" s="12">
        <v>8.6956521739130608</v>
      </c>
      <c r="H116" s="12">
        <v>7.6260869565217542</v>
      </c>
      <c r="I116" s="12"/>
      <c r="J116" s="79" t="s">
        <v>168</v>
      </c>
      <c r="K116" s="20">
        <v>19264.5</v>
      </c>
      <c r="L116" s="28">
        <v>7.8399999999999997E-2</v>
      </c>
      <c r="M116" s="12">
        <v>1510.3368</v>
      </c>
      <c r="N116" s="28">
        <v>0.56999999999999995</v>
      </c>
      <c r="O116" s="12">
        <v>2649.7136842105265</v>
      </c>
      <c r="P116" s="12">
        <v>2649.7136842105265</v>
      </c>
      <c r="Q116" s="12">
        <v>75.477456368089648</v>
      </c>
      <c r="R116" s="12">
        <v>66.193729234814626</v>
      </c>
      <c r="S116" s="12"/>
      <c r="T116" s="79" t="s">
        <v>145</v>
      </c>
      <c r="U116" s="20">
        <v>0.53500000000000003</v>
      </c>
      <c r="V116" s="12">
        <v>0.25200000000000006</v>
      </c>
      <c r="W116" s="12">
        <v>56.020942408376953</v>
      </c>
      <c r="X116" s="12">
        <v>49.130366492146585</v>
      </c>
      <c r="Y116" s="12"/>
      <c r="Z116" s="79" t="s">
        <v>168</v>
      </c>
      <c r="AA116" s="20">
        <v>2.15</v>
      </c>
      <c r="AB116" s="28">
        <v>7.8399999999999997E-2</v>
      </c>
      <c r="AC116" s="12">
        <v>0.16855999999999999</v>
      </c>
      <c r="AD116" s="28">
        <v>0.57199999999999995</v>
      </c>
      <c r="AE116" s="12">
        <v>0.29468531468531467</v>
      </c>
      <c r="AF116" s="12">
        <v>0.28409759538706908</v>
      </c>
      <c r="AG116" s="12">
        <v>72.187067411106781</v>
      </c>
      <c r="AH116" s="12">
        <v>63.308058119540647</v>
      </c>
      <c r="AI116" s="12"/>
      <c r="AJ116" s="65" t="s">
        <v>143</v>
      </c>
      <c r="AK116" s="20">
        <v>5909.09</v>
      </c>
      <c r="AL116" s="28">
        <v>6.9999999999999999E-4</v>
      </c>
      <c r="AM116" s="12">
        <v>4.1363630000000002</v>
      </c>
      <c r="AN116" s="28">
        <v>1.4</v>
      </c>
      <c r="AO116" s="28">
        <v>2.9545450000000004</v>
      </c>
      <c r="AP116" s="12">
        <v>2.6858333435582828</v>
      </c>
      <c r="AQ116" s="12">
        <v>92.099868862377591</v>
      </c>
      <c r="AR116" s="12">
        <v>80.771584992305151</v>
      </c>
      <c r="AS116" s="12"/>
      <c r="AT116" s="62" t="s">
        <v>171</v>
      </c>
      <c r="AU116" s="20">
        <v>1722.01</v>
      </c>
      <c r="AV116" s="28">
        <v>3.1399999999999997E-2</v>
      </c>
      <c r="AW116" s="12">
        <v>54.071113999999994</v>
      </c>
      <c r="AX116" s="28">
        <v>1.21</v>
      </c>
      <c r="AY116" s="28">
        <v>44.686871074380164</v>
      </c>
      <c r="AZ116" s="12">
        <v>44.686201431523024</v>
      </c>
      <c r="BA116" s="12">
        <v>65.900142070923664</v>
      </c>
      <c r="BB116" s="12">
        <v>57.794424596200052</v>
      </c>
      <c r="BC116" s="12"/>
      <c r="BD116" s="64" t="s">
        <v>185</v>
      </c>
      <c r="BE116" s="127">
        <v>57159.15</v>
      </c>
      <c r="BF116" s="28">
        <v>0.1615</v>
      </c>
      <c r="BG116" s="12">
        <v>9231.202725000001</v>
      </c>
      <c r="BH116" s="28">
        <v>2.75</v>
      </c>
      <c r="BI116" s="28">
        <v>3356.8009909090911</v>
      </c>
      <c r="BJ116" s="12">
        <v>3353.9259909090911</v>
      </c>
      <c r="BK116" s="12">
        <v>79.812835521771675</v>
      </c>
      <c r="BL116" s="12">
        <v>69.995856752593753</v>
      </c>
      <c r="BM116" s="12"/>
      <c r="BN116" s="64" t="s">
        <v>172</v>
      </c>
      <c r="BO116" s="20">
        <v>71.680000000000007</v>
      </c>
      <c r="BP116" s="28">
        <v>1.7100000000000001E-2</v>
      </c>
      <c r="BQ116" s="12">
        <v>1.2257280000000002</v>
      </c>
      <c r="BR116" s="28">
        <v>0.43</v>
      </c>
      <c r="BS116" s="28">
        <v>2.8505302325581399</v>
      </c>
      <c r="BT116" s="12">
        <v>2.6988266895997697</v>
      </c>
      <c r="BU116" s="12">
        <v>91.220020106467729</v>
      </c>
      <c r="BV116" s="12">
        <v>79.999957633372205</v>
      </c>
      <c r="BW116" s="12"/>
    </row>
    <row r="117" spans="1:75" ht="15.75" customHeight="1" x14ac:dyDescent="0.2">
      <c r="A117" s="65" t="s">
        <v>143</v>
      </c>
      <c r="B117" s="12">
        <v>61.836138708979014</v>
      </c>
      <c r="C117" s="12"/>
      <c r="D117" s="79" t="s">
        <v>147</v>
      </c>
      <c r="E117" s="55">
        <v>0.21</v>
      </c>
      <c r="F117" s="12">
        <v>0.21</v>
      </c>
      <c r="G117" s="12">
        <v>8.6956521739130608</v>
      </c>
      <c r="H117" s="12">
        <v>7.6260869565217542</v>
      </c>
      <c r="I117" s="12"/>
      <c r="J117" s="62" t="s">
        <v>171</v>
      </c>
      <c r="K117" s="20">
        <v>103211</v>
      </c>
      <c r="L117" s="28">
        <v>3.1399999999999997E-2</v>
      </c>
      <c r="M117" s="12">
        <v>3240.8253999999997</v>
      </c>
      <c r="N117" s="28">
        <v>1.21</v>
      </c>
      <c r="O117" s="12">
        <v>2678.3680991735537</v>
      </c>
      <c r="P117" s="12">
        <v>2678.3680991735537</v>
      </c>
      <c r="Q117" s="12">
        <v>75.21226577585135</v>
      </c>
      <c r="R117" s="12">
        <v>65.961157085421632</v>
      </c>
      <c r="S117" s="12"/>
      <c r="T117" s="64" t="s">
        <v>157</v>
      </c>
      <c r="U117" s="20">
        <v>0.53700000000000003</v>
      </c>
      <c r="V117" s="12">
        <v>0.25400000000000006</v>
      </c>
      <c r="W117" s="12">
        <v>55.671902268760896</v>
      </c>
      <c r="X117" s="12">
        <v>48.824258289703309</v>
      </c>
      <c r="Y117" s="12"/>
      <c r="Z117" s="79" t="s">
        <v>179</v>
      </c>
      <c r="AA117" s="20">
        <v>1.68</v>
      </c>
      <c r="AB117" s="28">
        <v>0.46410000000000001</v>
      </c>
      <c r="AC117" s="12">
        <v>0.77968800000000005</v>
      </c>
      <c r="AD117" s="28">
        <v>2.3069999999999999</v>
      </c>
      <c r="AE117" s="12">
        <v>0.33796618985695714</v>
      </c>
      <c r="AF117" s="12">
        <v>0.32737847055871155</v>
      </c>
      <c r="AG117" s="12">
        <v>67.949903552338043</v>
      </c>
      <c r="AH117" s="12">
        <v>59.592065415400462</v>
      </c>
      <c r="AI117" s="12"/>
      <c r="AJ117" s="33" t="s">
        <v>162</v>
      </c>
      <c r="AK117" s="20">
        <v>361.11</v>
      </c>
      <c r="AL117" s="28">
        <v>6.3E-3</v>
      </c>
      <c r="AM117" s="12">
        <v>2.2749930000000003</v>
      </c>
      <c r="AN117" s="28">
        <v>0.71</v>
      </c>
      <c r="AO117" s="28">
        <v>3.2042154929577471</v>
      </c>
      <c r="AP117" s="12">
        <v>2.9355038365160295</v>
      </c>
      <c r="AQ117" s="12">
        <v>91.365486127763134</v>
      </c>
      <c r="AR117" s="12">
        <v>80.127531334048271</v>
      </c>
      <c r="AS117" s="12"/>
      <c r="AT117" s="53" t="s">
        <v>173</v>
      </c>
      <c r="AU117" s="20">
        <v>4318.18</v>
      </c>
      <c r="AV117" s="28">
        <v>1.18E-2</v>
      </c>
      <c r="AW117" s="12">
        <v>50.954523999999999</v>
      </c>
      <c r="AX117" s="28">
        <v>0.9</v>
      </c>
      <c r="AY117" s="28">
        <v>56.616137777777773</v>
      </c>
      <c r="AZ117" s="12">
        <v>56.615468134920633</v>
      </c>
      <c r="BA117" s="12">
        <v>56.796967337952083</v>
      </c>
      <c r="BB117" s="12">
        <v>49.810940355383977</v>
      </c>
      <c r="BC117" s="12"/>
      <c r="BD117" s="53" t="s">
        <v>18</v>
      </c>
      <c r="BE117" s="80" t="s">
        <v>628</v>
      </c>
      <c r="BF117" s="28">
        <v>0.48759999999999998</v>
      </c>
      <c r="BG117" s="12">
        <v>1625.3317079999999</v>
      </c>
      <c r="BH117" s="28">
        <v>0.37</v>
      </c>
      <c r="BI117" s="28">
        <v>4392.7883999999995</v>
      </c>
      <c r="BJ117" s="12">
        <v>4389.9133999999995</v>
      </c>
      <c r="BK117" s="12">
        <v>73.577263156317343</v>
      </c>
      <c r="BL117" s="12">
        <v>64.527259788090305</v>
      </c>
      <c r="BM117" s="12"/>
      <c r="BN117" s="79" t="s">
        <v>168</v>
      </c>
      <c r="BO117" s="20">
        <v>26.67</v>
      </c>
      <c r="BP117" s="28">
        <v>7.8399999999999997E-2</v>
      </c>
      <c r="BQ117" s="12">
        <v>2.0909279999999999</v>
      </c>
      <c r="BR117" s="28">
        <v>0.56999999999999995</v>
      </c>
      <c r="BS117" s="28">
        <v>3.6682947368421055</v>
      </c>
      <c r="BT117" s="12">
        <v>3.5165911938837353</v>
      </c>
      <c r="BU117" s="12">
        <v>88.559621077168671</v>
      </c>
      <c r="BV117" s="12">
        <v>77.666787684676919</v>
      </c>
      <c r="BW117" s="12"/>
    </row>
    <row r="118" spans="1:75" ht="15.75" customHeight="1" x14ac:dyDescent="0.2">
      <c r="A118" s="64" t="s">
        <v>172</v>
      </c>
      <c r="B118" s="12">
        <v>61.757705842989701</v>
      </c>
      <c r="C118" s="12"/>
      <c r="D118" s="62" t="s">
        <v>166</v>
      </c>
      <c r="E118" s="55">
        <v>0.21</v>
      </c>
      <c r="F118" s="12">
        <v>0.21</v>
      </c>
      <c r="G118" s="12">
        <v>8.6956521739130608</v>
      </c>
      <c r="H118" s="12">
        <v>7.6260869565217542</v>
      </c>
      <c r="I118" s="12"/>
      <c r="J118" s="33" t="s">
        <v>162</v>
      </c>
      <c r="K118" s="20">
        <v>353834</v>
      </c>
      <c r="L118" s="28">
        <v>6.3E-3</v>
      </c>
      <c r="M118" s="12">
        <v>2229.1541999999999</v>
      </c>
      <c r="N118" s="28">
        <v>0.71</v>
      </c>
      <c r="O118" s="12">
        <v>3139.6538028169016</v>
      </c>
      <c r="P118" s="12">
        <v>3139.6538028169016</v>
      </c>
      <c r="Q118" s="12">
        <v>70.943163471788324</v>
      </c>
      <c r="R118" s="12">
        <v>62.217154364758358</v>
      </c>
      <c r="S118" s="12"/>
      <c r="T118" s="79" t="s">
        <v>183</v>
      </c>
      <c r="U118" s="20">
        <v>0.56000000000000005</v>
      </c>
      <c r="V118" s="12">
        <v>0.27700000000000008</v>
      </c>
      <c r="W118" s="12">
        <v>51.657940663176248</v>
      </c>
      <c r="X118" s="12">
        <v>45.30401396160557</v>
      </c>
      <c r="Y118" s="12"/>
      <c r="Z118" s="71" t="s">
        <v>244</v>
      </c>
      <c r="AA118" s="20">
        <v>19.350000000000001</v>
      </c>
      <c r="AB118" s="28">
        <v>9.9000000000000008E-3</v>
      </c>
      <c r="AC118" s="12">
        <v>0.19156500000000004</v>
      </c>
      <c r="AD118" s="28">
        <v>0.51700000000000002</v>
      </c>
      <c r="AE118" s="12">
        <v>0.37053191489361709</v>
      </c>
      <c r="AF118" s="12">
        <v>0.3599441955953715</v>
      </c>
      <c r="AG118" s="12">
        <v>64.761744518753062</v>
      </c>
      <c r="AH118" s="12">
        <v>56.796049942946432</v>
      </c>
      <c r="AI118" s="12"/>
      <c r="AJ118" s="79" t="s">
        <v>168</v>
      </c>
      <c r="AK118" s="20">
        <v>26.96</v>
      </c>
      <c r="AL118" s="28">
        <v>7.8399999999999997E-2</v>
      </c>
      <c r="AM118" s="12">
        <v>2.113664</v>
      </c>
      <c r="AN118" s="28">
        <v>0.56999999999999995</v>
      </c>
      <c r="AO118" s="28">
        <v>3.7081824561403511</v>
      </c>
      <c r="AP118" s="12">
        <v>3.4394707996986336</v>
      </c>
      <c r="AQ118" s="12">
        <v>89.883113772932958</v>
      </c>
      <c r="AR118" s="12">
        <v>78.827490778862199</v>
      </c>
      <c r="AS118" s="12"/>
      <c r="AT118" s="53" t="s">
        <v>160</v>
      </c>
      <c r="AU118" s="20">
        <v>783.82</v>
      </c>
      <c r="AV118" s="28">
        <v>0.1038</v>
      </c>
      <c r="AW118" s="12">
        <v>81.360516000000004</v>
      </c>
      <c r="AX118" s="28">
        <v>1.38</v>
      </c>
      <c r="AY118" s="28">
        <v>58.95689565217392</v>
      </c>
      <c r="AZ118" s="12">
        <v>58.956226009316779</v>
      </c>
      <c r="BA118" s="12">
        <v>55.010744557624911</v>
      </c>
      <c r="BB118" s="12">
        <v>48.244422977037047</v>
      </c>
      <c r="BC118" s="12"/>
      <c r="BD118" s="64" t="s">
        <v>186</v>
      </c>
      <c r="BE118" s="127">
        <v>24357.68</v>
      </c>
      <c r="BF118" s="28">
        <v>0.79949999999999999</v>
      </c>
      <c r="BG118" s="12">
        <v>19473.96516</v>
      </c>
      <c r="BH118" s="28">
        <v>4</v>
      </c>
      <c r="BI118" s="28">
        <v>4868.4912899999999</v>
      </c>
      <c r="BJ118" s="12">
        <v>4865.6162899999999</v>
      </c>
      <c r="BK118" s="12">
        <v>70.714023922885232</v>
      </c>
      <c r="BL118" s="12">
        <v>62.016198980370348</v>
      </c>
      <c r="BM118" s="12"/>
      <c r="BN118" s="33" t="s">
        <v>162</v>
      </c>
      <c r="BO118" s="20">
        <v>462.73</v>
      </c>
      <c r="BP118" s="28">
        <v>6.3E-3</v>
      </c>
      <c r="BQ118" s="12">
        <v>2.9151990000000003</v>
      </c>
      <c r="BR118" s="28">
        <v>0.71</v>
      </c>
      <c r="BS118" s="28">
        <v>4.1059140845070425</v>
      </c>
      <c r="BT118" s="12">
        <v>3.9542105415486724</v>
      </c>
      <c r="BU118" s="12">
        <v>87.135932372619564</v>
      </c>
      <c r="BV118" s="12">
        <v>76.418212690787357</v>
      </c>
      <c r="BW118" s="12"/>
    </row>
    <row r="119" spans="1:75" ht="15.75" customHeight="1" x14ac:dyDescent="0.2">
      <c r="A119" s="53" t="s">
        <v>153</v>
      </c>
      <c r="B119" s="12">
        <v>41.020925451887607</v>
      </c>
      <c r="C119" s="12"/>
      <c r="D119" s="62" t="s">
        <v>180</v>
      </c>
      <c r="E119" s="55">
        <v>0.22</v>
      </c>
      <c r="F119" s="12">
        <v>0.22</v>
      </c>
      <c r="G119" s="12">
        <v>4.3478260869565304</v>
      </c>
      <c r="H119" s="12">
        <v>3.8130434782608771</v>
      </c>
      <c r="I119" s="12"/>
      <c r="J119" s="53" t="s">
        <v>153</v>
      </c>
      <c r="K119" s="131">
        <v>3784060</v>
      </c>
      <c r="L119" s="28">
        <v>5.9999999999999995E-4</v>
      </c>
      <c r="M119" s="12">
        <v>2270.4359999999997</v>
      </c>
      <c r="N119" s="28">
        <v>0.26</v>
      </c>
      <c r="O119" s="12">
        <v>8732.4461538461528</v>
      </c>
      <c r="P119" s="12">
        <v>8732.4461538461528</v>
      </c>
      <c r="Q119" s="12">
        <v>19.183044908943472</v>
      </c>
      <c r="R119" s="12">
        <v>16.823530385143425</v>
      </c>
      <c r="S119" s="12"/>
      <c r="T119" s="53" t="s">
        <v>160</v>
      </c>
      <c r="U119" s="20">
        <v>0.6</v>
      </c>
      <c r="V119" s="12">
        <v>0.317</v>
      </c>
      <c r="W119" s="12">
        <v>44.677137870855148</v>
      </c>
      <c r="X119" s="12">
        <v>39.181849912739963</v>
      </c>
      <c r="Y119" s="12"/>
      <c r="Z119" s="53" t="s">
        <v>18</v>
      </c>
      <c r="AA119" s="20">
        <v>0.36</v>
      </c>
      <c r="AB119" s="28">
        <v>0.48759999999999998</v>
      </c>
      <c r="AC119" s="12">
        <v>0.175536</v>
      </c>
      <c r="AD119" s="28">
        <v>0.36599999999999999</v>
      </c>
      <c r="AE119" s="12">
        <v>0.47960655737704916</v>
      </c>
      <c r="AF119" s="12">
        <v>0.46901883807880357</v>
      </c>
      <c r="AG119" s="12">
        <v>54.083422252716012</v>
      </c>
      <c r="AH119" s="12">
        <v>47.43116131563194</v>
      </c>
      <c r="AI119" s="12"/>
      <c r="AJ119" s="53" t="s">
        <v>153</v>
      </c>
      <c r="AK119" s="20">
        <v>3600</v>
      </c>
      <c r="AL119" s="28">
        <v>5.9999999999999995E-4</v>
      </c>
      <c r="AM119" s="12">
        <v>2.1599999999999997</v>
      </c>
      <c r="AN119" s="28">
        <v>0.26</v>
      </c>
      <c r="AO119" s="28">
        <v>8.3076923076923066</v>
      </c>
      <c r="AP119" s="12">
        <v>8.0389806512505881</v>
      </c>
      <c r="AQ119" s="12">
        <v>76.354079634163014</v>
      </c>
      <c r="AR119" s="12">
        <v>66.96252783916097</v>
      </c>
      <c r="AS119" s="12"/>
      <c r="AT119" s="65" t="s">
        <v>143</v>
      </c>
      <c r="AU119" s="20">
        <v>118636</v>
      </c>
      <c r="AV119" s="28">
        <v>6.9999999999999999E-4</v>
      </c>
      <c r="AW119" s="12">
        <v>83.045199999999994</v>
      </c>
      <c r="AX119" s="28">
        <v>1.4</v>
      </c>
      <c r="AY119" s="28">
        <v>59.317999999999998</v>
      </c>
      <c r="AZ119" s="12">
        <v>59.317330357142858</v>
      </c>
      <c r="BA119" s="12">
        <v>54.735187303618652</v>
      </c>
      <c r="BB119" s="12">
        <v>48.002759265273561</v>
      </c>
      <c r="BC119" s="12"/>
      <c r="BD119" s="64" t="s">
        <v>174</v>
      </c>
      <c r="BE119" s="127">
        <v>181773.85</v>
      </c>
      <c r="BF119" s="28">
        <v>1.7100000000000001E-2</v>
      </c>
      <c r="BG119" s="12">
        <v>3108.3328350000002</v>
      </c>
      <c r="BH119" s="28">
        <v>0.62</v>
      </c>
      <c r="BI119" s="28">
        <v>5013.4400564516136</v>
      </c>
      <c r="BJ119" s="12">
        <v>5010.5650564516136</v>
      </c>
      <c r="BK119" s="12">
        <v>69.84158231349781</v>
      </c>
      <c r="BL119" s="12">
        <v>61.251067688937582</v>
      </c>
      <c r="BM119" s="12"/>
      <c r="BN119" s="53" t="s">
        <v>153</v>
      </c>
      <c r="BO119" s="20">
        <v>2966.67</v>
      </c>
      <c r="BP119" s="28">
        <v>5.9999999999999995E-4</v>
      </c>
      <c r="BQ119" s="12">
        <v>1.7800019999999999</v>
      </c>
      <c r="BR119" s="28">
        <v>0.26</v>
      </c>
      <c r="BS119" s="28">
        <v>6.846161538461538</v>
      </c>
      <c r="BT119" s="12">
        <v>6.6944579955031678</v>
      </c>
      <c r="BU119" s="12">
        <v>78.221200040329109</v>
      </c>
      <c r="BV119" s="12">
        <v>68.599992435368634</v>
      </c>
      <c r="BW119" s="12"/>
    </row>
    <row r="120" spans="1:75" ht="15.75" customHeight="1" x14ac:dyDescent="0.2">
      <c r="A120" s="79" t="s">
        <v>149</v>
      </c>
      <c r="B120" s="12">
        <v>39.781331133869621</v>
      </c>
      <c r="C120" s="12"/>
      <c r="D120" s="71" t="s">
        <v>244</v>
      </c>
      <c r="E120" s="55">
        <v>0.23</v>
      </c>
      <c r="F120" s="12">
        <v>0.23</v>
      </c>
      <c r="G120" s="12">
        <v>0</v>
      </c>
      <c r="H120" s="12">
        <v>0</v>
      </c>
      <c r="I120" s="12"/>
      <c r="J120" s="79" t="s">
        <v>149</v>
      </c>
      <c r="K120" s="20">
        <v>30053</v>
      </c>
      <c r="L120" s="28">
        <v>0.1651</v>
      </c>
      <c r="M120" s="12">
        <v>4961.7502999999997</v>
      </c>
      <c r="N120" s="28">
        <v>0.53</v>
      </c>
      <c r="O120" s="12">
        <v>9361.7930188679238</v>
      </c>
      <c r="P120" s="12">
        <v>9361.7930188679238</v>
      </c>
      <c r="Q120" s="12">
        <v>13.358571853961067</v>
      </c>
      <c r="R120" s="12">
        <v>11.715467515923855</v>
      </c>
      <c r="S120" s="12"/>
      <c r="T120" s="53" t="s">
        <v>156</v>
      </c>
      <c r="U120" s="20">
        <v>0.72</v>
      </c>
      <c r="V120" s="12">
        <v>0.437</v>
      </c>
      <c r="W120" s="12">
        <v>23.734729493891791</v>
      </c>
      <c r="X120" s="12">
        <v>20.815357766143102</v>
      </c>
      <c r="Y120" s="12"/>
      <c r="Z120" s="79" t="s">
        <v>149</v>
      </c>
      <c r="AA120" s="20">
        <v>2.23</v>
      </c>
      <c r="AB120" s="28">
        <v>0.1651</v>
      </c>
      <c r="AC120" s="12">
        <v>0.36817299999999997</v>
      </c>
      <c r="AD120" s="28">
        <v>0.53</v>
      </c>
      <c r="AE120" s="12">
        <v>0.69466603773584901</v>
      </c>
      <c r="AF120" s="12">
        <v>0.68407831843760336</v>
      </c>
      <c r="AG120" s="12">
        <v>33.029267177336763</v>
      </c>
      <c r="AH120" s="12">
        <v>28.96666731452434</v>
      </c>
      <c r="AI120" s="12"/>
      <c r="AJ120" s="53" t="s">
        <v>18</v>
      </c>
      <c r="AK120" s="20">
        <v>8.3000000000000007</v>
      </c>
      <c r="AL120" s="28">
        <v>0.48759999999999998</v>
      </c>
      <c r="AM120" s="12">
        <v>4.0470800000000002</v>
      </c>
      <c r="AN120" s="28">
        <v>0.37</v>
      </c>
      <c r="AO120" s="28">
        <v>10.938054054054055</v>
      </c>
      <c r="AP120" s="12">
        <v>10.669342397612336</v>
      </c>
      <c r="AQ120" s="12">
        <v>68.61711308503493</v>
      </c>
      <c r="AR120" s="12">
        <v>60.177208175575636</v>
      </c>
      <c r="AS120" s="12"/>
      <c r="AT120" s="53" t="s">
        <v>153</v>
      </c>
      <c r="AU120" s="20">
        <v>55562.400000000001</v>
      </c>
      <c r="AV120" s="28">
        <v>5.9999999999999995E-4</v>
      </c>
      <c r="AW120" s="12">
        <v>33.337440000000001</v>
      </c>
      <c r="AX120" s="28">
        <v>0.26</v>
      </c>
      <c r="AY120" s="28">
        <v>128.22092307692307</v>
      </c>
      <c r="AZ120" s="12">
        <v>128.22025343406594</v>
      </c>
      <c r="BA120" s="12">
        <v>2.1556479256377372</v>
      </c>
      <c r="BB120" s="12">
        <v>1.8905032307842955</v>
      </c>
      <c r="BC120" s="12"/>
      <c r="BD120" s="64" t="s">
        <v>157</v>
      </c>
      <c r="BE120" s="127">
        <v>202786.66</v>
      </c>
      <c r="BF120" s="28">
        <v>0.12889999999999999</v>
      </c>
      <c r="BG120" s="12">
        <v>26139.200473999997</v>
      </c>
      <c r="BH120" s="28">
        <v>3.87</v>
      </c>
      <c r="BI120" s="28">
        <v>6754.3153679586558</v>
      </c>
      <c r="BJ120" s="12">
        <v>6751.4403679586558</v>
      </c>
      <c r="BK120" s="12">
        <v>59.363314055719734</v>
      </c>
      <c r="BL120" s="12">
        <v>52.061626426866205</v>
      </c>
      <c r="BM120" s="12"/>
      <c r="BN120" s="79" t="s">
        <v>149</v>
      </c>
      <c r="BO120" s="20">
        <v>94.14</v>
      </c>
      <c r="BP120" s="28">
        <v>0.1651</v>
      </c>
      <c r="BQ120" s="12">
        <v>15.542514000000001</v>
      </c>
      <c r="BR120" s="28">
        <v>0.53</v>
      </c>
      <c r="BS120" s="28">
        <v>29.325498113207548</v>
      </c>
      <c r="BT120" s="12">
        <v>29.173794570249179</v>
      </c>
      <c r="BU120" s="12">
        <v>5.0901153705373048</v>
      </c>
      <c r="BV120" s="12">
        <v>4.464031179961216</v>
      </c>
      <c r="BW120" s="12"/>
    </row>
    <row r="121" spans="1:75" ht="15.75" customHeight="1" x14ac:dyDescent="0.2">
      <c r="A121" s="53" t="s">
        <v>18</v>
      </c>
      <c r="B121" s="12">
        <v>33.51836430046383</v>
      </c>
      <c r="C121" s="12"/>
      <c r="D121" s="62" t="s">
        <v>194</v>
      </c>
      <c r="E121" s="55">
        <v>0.23</v>
      </c>
      <c r="F121" s="12">
        <v>0.23</v>
      </c>
      <c r="G121" s="12">
        <v>0</v>
      </c>
      <c r="H121" s="12">
        <v>0</v>
      </c>
      <c r="I121" s="12"/>
      <c r="J121" s="53" t="s">
        <v>18</v>
      </c>
      <c r="K121" s="20">
        <v>8199.2199999999993</v>
      </c>
      <c r="L121" s="28">
        <v>0.48759999999999998</v>
      </c>
      <c r="M121" s="12">
        <v>3997.9396719999995</v>
      </c>
      <c r="N121" s="28">
        <v>0.37</v>
      </c>
      <c r="O121" s="12">
        <v>10805.242356756755</v>
      </c>
      <c r="P121" s="12">
        <v>10805.242356756755</v>
      </c>
      <c r="Q121" s="12">
        <v>-2.4860266401560693E-4</v>
      </c>
      <c r="R121" s="12">
        <v>-2.1802453634168727E-4</v>
      </c>
      <c r="S121" s="12"/>
      <c r="T121" s="65" t="s">
        <v>143</v>
      </c>
      <c r="U121" s="20">
        <v>0.85599999999999998</v>
      </c>
      <c r="V121" s="12">
        <v>0.57299999999999995</v>
      </c>
      <c r="W121" s="12">
        <v>0</v>
      </c>
      <c r="X121" s="12">
        <v>0</v>
      </c>
      <c r="Y121" s="12"/>
      <c r="Z121" s="53" t="s">
        <v>153</v>
      </c>
      <c r="AA121" s="20">
        <v>445.5</v>
      </c>
      <c r="AB121" s="28">
        <v>5.9999999999999995E-4</v>
      </c>
      <c r="AC121" s="12">
        <v>0.26729999999999998</v>
      </c>
      <c r="AD121" s="28">
        <v>0.25900000000000001</v>
      </c>
      <c r="AE121" s="12">
        <v>1.032046332046332</v>
      </c>
      <c r="AF121" s="12">
        <v>1.0214586127480865</v>
      </c>
      <c r="AG121" s="12">
        <v>0</v>
      </c>
      <c r="AH121" s="12">
        <v>0</v>
      </c>
      <c r="AI121" s="12"/>
      <c r="AJ121" s="79" t="s">
        <v>149</v>
      </c>
      <c r="AK121" s="20">
        <v>110</v>
      </c>
      <c r="AL121" s="28">
        <v>0.1651</v>
      </c>
      <c r="AM121" s="12">
        <v>18.161000000000001</v>
      </c>
      <c r="AN121" s="28">
        <v>0.53</v>
      </c>
      <c r="AO121" s="28">
        <v>34.266037735849061</v>
      </c>
      <c r="AP121" s="12">
        <v>33.997326079407344</v>
      </c>
      <c r="AQ121" s="12">
        <v>0</v>
      </c>
      <c r="AR121" s="12">
        <v>0</v>
      </c>
      <c r="AS121" s="12"/>
      <c r="AT121" s="53" t="s">
        <v>18</v>
      </c>
      <c r="AU121" s="20">
        <v>99.44</v>
      </c>
      <c r="AV121" s="28">
        <v>0.48759999999999998</v>
      </c>
      <c r="AW121" s="12">
        <v>48.486943999999994</v>
      </c>
      <c r="AX121" s="28">
        <v>0.37</v>
      </c>
      <c r="AY121" s="28">
        <v>131.04579459459458</v>
      </c>
      <c r="AZ121" s="12">
        <v>131.04512495173745</v>
      </c>
      <c r="BA121" s="12">
        <v>0</v>
      </c>
      <c r="BB121" s="12">
        <v>0</v>
      </c>
      <c r="BC121" s="12"/>
      <c r="BD121" s="64" t="s">
        <v>172</v>
      </c>
      <c r="BE121" s="127">
        <v>417855.04</v>
      </c>
      <c r="BF121" s="28">
        <v>1.7100000000000001E-2</v>
      </c>
      <c r="BG121" s="12">
        <v>7145.3211839999994</v>
      </c>
      <c r="BH121" s="28">
        <v>0.43</v>
      </c>
      <c r="BI121" s="28">
        <v>16617.026009302324</v>
      </c>
      <c r="BJ121" s="12">
        <v>16614.151009302324</v>
      </c>
      <c r="BK121" s="12">
        <v>0</v>
      </c>
      <c r="BL121" s="12">
        <v>0</v>
      </c>
      <c r="BM121" s="12"/>
      <c r="BN121" s="53" t="s">
        <v>18</v>
      </c>
      <c r="BO121" s="20">
        <v>23.44</v>
      </c>
      <c r="BP121" s="28">
        <v>0.48759999999999998</v>
      </c>
      <c r="BQ121" s="12">
        <v>11.429344</v>
      </c>
      <c r="BR121" s="28">
        <v>0.37</v>
      </c>
      <c r="BS121" s="28">
        <v>30.890118918918919</v>
      </c>
      <c r="BT121" s="12">
        <v>30.73841537596055</v>
      </c>
      <c r="BU121" s="12">
        <v>0</v>
      </c>
      <c r="BV121" s="12">
        <v>0</v>
      </c>
      <c r="BW121" s="12"/>
    </row>
    <row r="122" spans="1:75" ht="15.75" customHeight="1" x14ac:dyDescent="0.2">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row>
    <row r="123" spans="1:75" ht="15.75" customHeight="1" x14ac:dyDescent="0.2">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row>
    <row r="124" spans="1:75" ht="15.75" customHeight="1" x14ac:dyDescent="0.2">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row>
    <row r="125" spans="1:75" ht="15.75" customHeight="1" x14ac:dyDescent="0.2">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row>
    <row r="126" spans="1:75" ht="15.75" customHeight="1" x14ac:dyDescent="0.2">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row>
    <row r="127" spans="1:75" ht="15.75" customHeight="1" x14ac:dyDescent="0.2">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row>
    <row r="128" spans="1:75" ht="15.75" customHeight="1" x14ac:dyDescent="0.2">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row>
    <row r="129" spans="1:75" ht="15.75" customHeight="1" x14ac:dyDescent="0.2">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row>
    <row r="130" spans="1:75" ht="15.75" customHeight="1" x14ac:dyDescent="0.2">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row>
    <row r="131" spans="1:75" ht="15.75" customHeight="1" x14ac:dyDescent="0.2">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row>
    <row r="132" spans="1:75" ht="15.75" customHeight="1" x14ac:dyDescent="0.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row>
    <row r="133" spans="1:75" ht="15.75" customHeight="1" x14ac:dyDescent="0.2">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row>
    <row r="134" spans="1:75" ht="15.75" customHeight="1" x14ac:dyDescent="0.2">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row>
    <row r="135" spans="1:75" ht="15.75" customHeight="1" x14ac:dyDescent="0.2">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row>
    <row r="136" spans="1:75" ht="15.75" customHeight="1" x14ac:dyDescent="0.2">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row>
    <row r="137" spans="1:75" ht="15.75" customHeight="1" x14ac:dyDescent="0.2">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row>
    <row r="138" spans="1:75" ht="15.75" customHeight="1" x14ac:dyDescent="0.2">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row>
    <row r="139" spans="1:75" ht="15.75" customHeight="1" x14ac:dyDescent="0.2">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row>
    <row r="140" spans="1:75" ht="15.75" customHeight="1" x14ac:dyDescent="0.2">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row>
    <row r="141" spans="1:75" ht="15.75" customHeight="1" x14ac:dyDescent="0.2">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row>
    <row r="142" spans="1:75" ht="15.75" customHeight="1" x14ac:dyDescent="0.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row>
    <row r="143" spans="1:75" ht="15.75" customHeight="1" x14ac:dyDescent="0.2">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row>
    <row r="144" spans="1:75" ht="15.75" customHeight="1" x14ac:dyDescent="0.2">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row>
    <row r="145" spans="1:75" ht="15.75" customHeight="1" x14ac:dyDescent="0.2">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row>
    <row r="146" spans="1:75" ht="15.75" customHeight="1" x14ac:dyDescent="0.2">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row>
    <row r="147" spans="1:75" ht="15.75" customHeight="1" x14ac:dyDescent="0.2">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row>
    <row r="148" spans="1:75" ht="15.75" customHeight="1" x14ac:dyDescent="0.2">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row>
    <row r="149" spans="1:75" ht="15.75" customHeight="1" x14ac:dyDescent="0.2">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row>
    <row r="150" spans="1:75" ht="15.75" customHeight="1" x14ac:dyDescent="0.2">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row>
    <row r="151" spans="1:75" ht="15.75" customHeight="1" x14ac:dyDescent="0.2">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row>
    <row r="152" spans="1:75" ht="15.75" customHeight="1" x14ac:dyDescent="0.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row>
    <row r="153" spans="1:75" ht="15.75" customHeight="1" x14ac:dyDescent="0.2">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row>
    <row r="154" spans="1:75" ht="15.75" customHeight="1" x14ac:dyDescent="0.2">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row>
    <row r="155" spans="1:75" ht="15.75" customHeight="1" x14ac:dyDescent="0.2">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row>
    <row r="156" spans="1:75" ht="15.75" customHeight="1" x14ac:dyDescent="0.2">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row>
    <row r="157" spans="1:75" ht="15.75" customHeight="1" x14ac:dyDescent="0.2">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row>
    <row r="158" spans="1:75" ht="15.75" customHeight="1" x14ac:dyDescent="0.2">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row>
    <row r="159" spans="1:75" ht="15.75" customHeight="1" x14ac:dyDescent="0.2">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row>
    <row r="160" spans="1:75" ht="15.75" customHeight="1" x14ac:dyDescent="0.2">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row>
    <row r="161" spans="1:75" ht="15.75" customHeight="1" x14ac:dyDescent="0.2">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row>
    <row r="162" spans="1:75" ht="15.75" customHeight="1" x14ac:dyDescent="0.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row>
    <row r="163" spans="1:75" ht="15.75" customHeight="1" x14ac:dyDescent="0.2">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row>
    <row r="164" spans="1:75" ht="15.75" customHeight="1" x14ac:dyDescent="0.2">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row>
    <row r="165" spans="1:75" ht="15.75" customHeight="1" x14ac:dyDescent="0.2">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row>
    <row r="166" spans="1:75" ht="15.75" customHeight="1" x14ac:dyDescent="0.2">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row>
    <row r="167" spans="1:75" ht="15.75" customHeight="1" x14ac:dyDescent="0.2">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row>
    <row r="168" spans="1:75" ht="15.75" customHeight="1" x14ac:dyDescent="0.2">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row>
    <row r="169" spans="1:75" ht="15.75" customHeight="1" x14ac:dyDescent="0.2">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row>
    <row r="170" spans="1:75" ht="15.75" customHeight="1" x14ac:dyDescent="0.2">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row>
    <row r="171" spans="1:75" ht="15.75" customHeight="1" x14ac:dyDescent="0.2">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row>
    <row r="172" spans="1:75" ht="15.75" customHeight="1" x14ac:dyDescent="0.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row>
    <row r="173" spans="1:75" ht="15.75" customHeight="1" x14ac:dyDescent="0.2">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row>
    <row r="174" spans="1:75" ht="15.75" customHeight="1" x14ac:dyDescent="0.2">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row>
    <row r="175" spans="1:75" ht="15.75" customHeight="1" x14ac:dyDescent="0.2">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row>
    <row r="176" spans="1:75" ht="15.75" customHeight="1" x14ac:dyDescent="0.2">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row>
    <row r="177" spans="1:75" ht="15.75" customHeight="1" x14ac:dyDescent="0.2">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row>
    <row r="178" spans="1:75" ht="15.75" customHeight="1" x14ac:dyDescent="0.2">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row>
    <row r="179" spans="1:75" ht="15.75" customHeight="1" x14ac:dyDescent="0.2">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row>
    <row r="180" spans="1:75" ht="15.75" customHeight="1" x14ac:dyDescent="0.2">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row>
    <row r="181" spans="1:75" ht="15.75" customHeight="1" x14ac:dyDescent="0.2">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row>
    <row r="182" spans="1:75" ht="15.75" customHeight="1" x14ac:dyDescent="0.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row>
    <row r="183" spans="1:75" ht="15.75" customHeight="1" x14ac:dyDescent="0.2">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row>
    <row r="184" spans="1:75" ht="15.75" customHeight="1" x14ac:dyDescent="0.2">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row>
    <row r="185" spans="1:75" ht="15.75" customHeight="1" x14ac:dyDescent="0.2">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row>
    <row r="186" spans="1:75" ht="15.75" customHeight="1" x14ac:dyDescent="0.2">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row>
    <row r="187" spans="1:75" ht="15.75" customHeight="1" x14ac:dyDescent="0.2">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row>
    <row r="188" spans="1:75" ht="15.75" customHeight="1" x14ac:dyDescent="0.2">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row>
    <row r="189" spans="1:75" ht="15.75" customHeight="1" x14ac:dyDescent="0.2">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row>
    <row r="190" spans="1:75" ht="15.75" customHeight="1" x14ac:dyDescent="0.2">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row>
    <row r="191" spans="1:75" ht="15.75" customHeight="1" x14ac:dyDescent="0.2">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row>
    <row r="192" spans="1:75" ht="15.75" customHeight="1" x14ac:dyDescent="0.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row>
    <row r="193" spans="1:75" ht="15.75" customHeight="1" x14ac:dyDescent="0.2">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row>
    <row r="194" spans="1:75" ht="15.75" customHeight="1" x14ac:dyDescent="0.2">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row>
    <row r="195" spans="1:75" ht="15.75" customHeight="1" x14ac:dyDescent="0.2">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row>
    <row r="196" spans="1:75" ht="15.75" customHeight="1" x14ac:dyDescent="0.2">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row>
    <row r="197" spans="1:75" ht="15.75" customHeight="1" x14ac:dyDescent="0.2">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row>
    <row r="198" spans="1:75" ht="15.75" customHeight="1" x14ac:dyDescent="0.2">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row>
    <row r="199" spans="1:75" ht="15.75" customHeight="1" x14ac:dyDescent="0.2">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row>
    <row r="200" spans="1:75" ht="15.75" customHeight="1" x14ac:dyDescent="0.2">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row>
    <row r="201" spans="1:75" ht="15.75" customHeight="1" x14ac:dyDescent="0.2">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row>
    <row r="202" spans="1:75" ht="15.75" customHeight="1" x14ac:dyDescent="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12"/>
      <c r="BH202" s="12"/>
      <c r="BI202" s="12"/>
      <c r="BJ202" s="12"/>
      <c r="BK202" s="12"/>
      <c r="BL202" s="12"/>
      <c r="BM202" s="12"/>
      <c r="BN202" s="12"/>
      <c r="BO202" s="12"/>
      <c r="BP202" s="12"/>
      <c r="BQ202" s="12"/>
      <c r="BR202" s="12"/>
      <c r="BS202" s="12"/>
      <c r="BT202" s="12"/>
      <c r="BU202" s="12"/>
      <c r="BV202" s="12"/>
      <c r="BW202" s="12"/>
    </row>
    <row r="203" spans="1:75" ht="15.75" customHeight="1" x14ac:dyDescent="0.2">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12"/>
      <c r="BH203" s="12"/>
      <c r="BI203" s="12"/>
      <c r="BJ203" s="12"/>
      <c r="BK203" s="12"/>
      <c r="BL203" s="12"/>
      <c r="BM203" s="12"/>
      <c r="BN203" s="12"/>
      <c r="BO203" s="12"/>
      <c r="BP203" s="12"/>
      <c r="BQ203" s="12"/>
      <c r="BR203" s="12"/>
      <c r="BS203" s="12"/>
      <c r="BT203" s="12"/>
      <c r="BU203" s="12"/>
      <c r="BV203" s="12"/>
      <c r="BW203" s="12"/>
    </row>
    <row r="204" spans="1:75" ht="15.75" customHeight="1" x14ac:dyDescent="0.2">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12"/>
      <c r="BH204" s="12"/>
      <c r="BI204" s="12"/>
      <c r="BJ204" s="12"/>
      <c r="BK204" s="12"/>
      <c r="BL204" s="12"/>
      <c r="BM204" s="12"/>
      <c r="BN204" s="12"/>
      <c r="BO204" s="12"/>
      <c r="BP204" s="12"/>
      <c r="BQ204" s="12"/>
      <c r="BR204" s="12"/>
      <c r="BS204" s="12"/>
      <c r="BT204" s="12"/>
      <c r="BU204" s="12"/>
      <c r="BV204" s="12"/>
      <c r="BW204" s="12"/>
    </row>
    <row r="205" spans="1:75" ht="15.75" customHeight="1" x14ac:dyDescent="0.2">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2"/>
      <c r="BU205" s="12"/>
      <c r="BV205" s="12"/>
      <c r="BW205" s="12"/>
    </row>
    <row r="206" spans="1:75" ht="15.75" customHeight="1" x14ac:dyDescent="0.2">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2"/>
      <c r="BW206" s="12"/>
    </row>
    <row r="207" spans="1:75" ht="15.75" customHeight="1" x14ac:dyDescent="0.2">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12"/>
      <c r="BH207" s="12"/>
      <c r="BI207" s="12"/>
      <c r="BJ207" s="12"/>
      <c r="BK207" s="12"/>
      <c r="BL207" s="12"/>
      <c r="BM207" s="12"/>
      <c r="BN207" s="12"/>
      <c r="BO207" s="12"/>
      <c r="BP207" s="12"/>
      <c r="BQ207" s="12"/>
      <c r="BR207" s="12"/>
      <c r="BS207" s="12"/>
      <c r="BT207" s="12"/>
      <c r="BU207" s="12"/>
      <c r="BV207" s="12"/>
      <c r="BW207" s="12"/>
    </row>
    <row r="208" spans="1:75" ht="15.75" customHeight="1" x14ac:dyDescent="0.2">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c r="BT208" s="12"/>
      <c r="BU208" s="12"/>
      <c r="BV208" s="12"/>
      <c r="BW208" s="12"/>
    </row>
    <row r="209" spans="1:75" ht="15.75" customHeight="1" x14ac:dyDescent="0.2">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2"/>
      <c r="BV209" s="12"/>
      <c r="BW209" s="12"/>
    </row>
    <row r="210" spans="1:75" ht="15.75" customHeight="1" x14ac:dyDescent="0.2">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2"/>
      <c r="BU210" s="12"/>
      <c r="BV210" s="12"/>
      <c r="BW210" s="12"/>
    </row>
    <row r="211" spans="1:75" ht="15.75" customHeight="1" x14ac:dyDescent="0.2">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c r="BU211" s="12"/>
      <c r="BV211" s="12"/>
      <c r="BW211" s="12"/>
    </row>
    <row r="212" spans="1:75" ht="15.75" customHeight="1" x14ac:dyDescent="0.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2"/>
      <c r="BU212" s="12"/>
      <c r="BV212" s="12"/>
      <c r="BW212" s="12"/>
    </row>
    <row r="213" spans="1:75" ht="15.75" customHeight="1" x14ac:dyDescent="0.2">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2"/>
      <c r="BU213" s="12"/>
      <c r="BV213" s="12"/>
      <c r="BW213" s="12"/>
    </row>
    <row r="214" spans="1:75" ht="15.75" customHeight="1" x14ac:dyDescent="0.2">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c r="BU214" s="12"/>
      <c r="BV214" s="12"/>
      <c r="BW214" s="12"/>
    </row>
    <row r="215" spans="1:75" ht="15.75" customHeight="1" x14ac:dyDescent="0.2">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c r="BR215" s="12"/>
      <c r="BS215" s="12"/>
      <c r="BT215" s="12"/>
      <c r="BU215" s="12"/>
      <c r="BV215" s="12"/>
      <c r="BW215" s="12"/>
    </row>
    <row r="216" spans="1:75" ht="15.75" customHeight="1" x14ac:dyDescent="0.2">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12"/>
      <c r="BH216" s="12"/>
      <c r="BI216" s="12"/>
      <c r="BJ216" s="12"/>
      <c r="BK216" s="12"/>
      <c r="BL216" s="12"/>
      <c r="BM216" s="12"/>
      <c r="BN216" s="12"/>
      <c r="BO216" s="12"/>
      <c r="BP216" s="12"/>
      <c r="BQ216" s="12"/>
      <c r="BR216" s="12"/>
      <c r="BS216" s="12"/>
      <c r="BT216" s="12"/>
      <c r="BU216" s="12"/>
      <c r="BV216" s="12"/>
      <c r="BW216" s="12"/>
    </row>
    <row r="217" spans="1:75" ht="15.75" customHeight="1" x14ac:dyDescent="0.2">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12"/>
      <c r="BH217" s="12"/>
      <c r="BI217" s="12"/>
      <c r="BJ217" s="12"/>
      <c r="BK217" s="12"/>
      <c r="BL217" s="12"/>
      <c r="BM217" s="12"/>
      <c r="BN217" s="12"/>
      <c r="BO217" s="12"/>
      <c r="BP217" s="12"/>
      <c r="BQ217" s="12"/>
      <c r="BR217" s="12"/>
      <c r="BS217" s="12"/>
      <c r="BT217" s="12"/>
      <c r="BU217" s="12"/>
      <c r="BV217" s="12"/>
      <c r="BW217" s="12"/>
    </row>
    <row r="218" spans="1:75" ht="15.75" customHeight="1" x14ac:dyDescent="0.2">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12"/>
      <c r="BH218" s="12"/>
      <c r="BI218" s="12"/>
      <c r="BJ218" s="12"/>
      <c r="BK218" s="12"/>
      <c r="BL218" s="12"/>
      <c r="BM218" s="12"/>
      <c r="BN218" s="12"/>
      <c r="BO218" s="12"/>
      <c r="BP218" s="12"/>
      <c r="BQ218" s="12"/>
      <c r="BR218" s="12"/>
      <c r="BS218" s="12"/>
      <c r="BT218" s="12"/>
      <c r="BU218" s="12"/>
      <c r="BV218" s="12"/>
      <c r="BW218" s="12"/>
    </row>
    <row r="219" spans="1:75" ht="15.75" customHeight="1" x14ac:dyDescent="0.2">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12"/>
      <c r="BH219" s="12"/>
      <c r="BI219" s="12"/>
      <c r="BJ219" s="12"/>
      <c r="BK219" s="12"/>
      <c r="BL219" s="12"/>
      <c r="BM219" s="12"/>
      <c r="BN219" s="12"/>
      <c r="BO219" s="12"/>
      <c r="BP219" s="12"/>
      <c r="BQ219" s="12"/>
      <c r="BR219" s="12"/>
      <c r="BS219" s="12"/>
      <c r="BT219" s="12"/>
      <c r="BU219" s="12"/>
      <c r="BV219" s="12"/>
      <c r="BW219" s="12"/>
    </row>
    <row r="220" spans="1:75" ht="15.75" customHeight="1" x14ac:dyDescent="0.2">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12"/>
      <c r="BH220" s="12"/>
      <c r="BI220" s="12"/>
      <c r="BJ220" s="12"/>
      <c r="BK220" s="12"/>
      <c r="BL220" s="12"/>
      <c r="BM220" s="12"/>
      <c r="BN220" s="12"/>
      <c r="BO220" s="12"/>
      <c r="BP220" s="12"/>
      <c r="BQ220" s="12"/>
      <c r="BR220" s="12"/>
      <c r="BS220" s="12"/>
      <c r="BT220" s="12"/>
      <c r="BU220" s="12"/>
      <c r="BV220" s="12"/>
      <c r="BW220" s="12"/>
    </row>
    <row r="221" spans="1:75" ht="15.75" customHeight="1" x14ac:dyDescent="0.2">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12"/>
      <c r="BH221" s="12"/>
      <c r="BI221" s="12"/>
      <c r="BJ221" s="12"/>
      <c r="BK221" s="12"/>
      <c r="BL221" s="12"/>
      <c r="BM221" s="12"/>
      <c r="BN221" s="12"/>
      <c r="BO221" s="12"/>
      <c r="BP221" s="12"/>
      <c r="BQ221" s="12"/>
      <c r="BR221" s="12"/>
      <c r="BS221" s="12"/>
      <c r="BT221" s="12"/>
      <c r="BU221" s="12"/>
      <c r="BV221" s="12"/>
      <c r="BW221" s="12"/>
    </row>
    <row r="222" spans="1:75" ht="15.75" customHeight="1" x14ac:dyDescent="0.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12"/>
      <c r="BH222" s="12"/>
      <c r="BI222" s="12"/>
      <c r="BJ222" s="12"/>
      <c r="BK222" s="12"/>
      <c r="BL222" s="12"/>
      <c r="BM222" s="12"/>
      <c r="BN222" s="12"/>
      <c r="BO222" s="12"/>
      <c r="BP222" s="12"/>
      <c r="BQ222" s="12"/>
      <c r="BR222" s="12"/>
      <c r="BS222" s="12"/>
      <c r="BT222" s="12"/>
      <c r="BU222" s="12"/>
      <c r="BV222" s="12"/>
      <c r="BW222" s="12"/>
    </row>
    <row r="223" spans="1:75" ht="15.75" customHeight="1" x14ac:dyDescent="0.2">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12"/>
      <c r="BH223" s="12"/>
      <c r="BI223" s="12"/>
      <c r="BJ223" s="12"/>
      <c r="BK223" s="12"/>
      <c r="BL223" s="12"/>
      <c r="BM223" s="12"/>
      <c r="BN223" s="12"/>
      <c r="BO223" s="12"/>
      <c r="BP223" s="12"/>
      <c r="BQ223" s="12"/>
      <c r="BR223" s="12"/>
      <c r="BS223" s="12"/>
      <c r="BT223" s="12"/>
      <c r="BU223" s="12"/>
      <c r="BV223" s="12"/>
      <c r="BW223" s="12"/>
    </row>
    <row r="224" spans="1:75" ht="15.75" customHeight="1" x14ac:dyDescent="0.2">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12"/>
      <c r="BH224" s="12"/>
      <c r="BI224" s="12"/>
      <c r="BJ224" s="12"/>
      <c r="BK224" s="12"/>
      <c r="BL224" s="12"/>
      <c r="BM224" s="12"/>
      <c r="BN224" s="12"/>
      <c r="BO224" s="12"/>
      <c r="BP224" s="12"/>
      <c r="BQ224" s="12"/>
      <c r="BR224" s="12"/>
      <c r="BS224" s="12"/>
      <c r="BT224" s="12"/>
      <c r="BU224" s="12"/>
      <c r="BV224" s="12"/>
      <c r="BW224" s="12"/>
    </row>
    <row r="225" spans="1:75" ht="15.75" customHeight="1" x14ac:dyDescent="0.2">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12"/>
      <c r="BH225" s="12"/>
      <c r="BI225" s="12"/>
      <c r="BJ225" s="12"/>
      <c r="BK225" s="12"/>
      <c r="BL225" s="12"/>
      <c r="BM225" s="12"/>
      <c r="BN225" s="12"/>
      <c r="BO225" s="12"/>
      <c r="BP225" s="12"/>
      <c r="BQ225" s="12"/>
      <c r="BR225" s="12"/>
      <c r="BS225" s="12"/>
      <c r="BT225" s="12"/>
      <c r="BU225" s="12"/>
      <c r="BV225" s="12"/>
      <c r="BW225" s="12"/>
    </row>
    <row r="226" spans="1:75" ht="15.75" customHeight="1" x14ac:dyDescent="0.2">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12"/>
      <c r="BH226" s="12"/>
      <c r="BI226" s="12"/>
      <c r="BJ226" s="12"/>
      <c r="BK226" s="12"/>
      <c r="BL226" s="12"/>
      <c r="BM226" s="12"/>
      <c r="BN226" s="12"/>
      <c r="BO226" s="12"/>
      <c r="BP226" s="12"/>
      <c r="BQ226" s="12"/>
      <c r="BR226" s="12"/>
      <c r="BS226" s="12"/>
      <c r="BT226" s="12"/>
      <c r="BU226" s="12"/>
      <c r="BV226" s="12"/>
      <c r="BW226" s="12"/>
    </row>
    <row r="227" spans="1:75" ht="15.75" customHeight="1" x14ac:dyDescent="0.2">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c r="BU227" s="12"/>
      <c r="BV227" s="12"/>
      <c r="BW227" s="12"/>
    </row>
    <row r="228" spans="1:75" ht="15.75" customHeight="1" x14ac:dyDescent="0.2">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2"/>
      <c r="BW228" s="12"/>
    </row>
    <row r="229" spans="1:75" ht="15.75" customHeight="1" x14ac:dyDescent="0.2">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c r="BU229" s="12"/>
      <c r="BV229" s="12"/>
      <c r="BW229" s="12"/>
    </row>
    <row r="230" spans="1:75" ht="15.75" customHeight="1" x14ac:dyDescent="0.2">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2"/>
      <c r="BV230" s="12"/>
      <c r="BW230" s="12"/>
    </row>
    <row r="231" spans="1:75" ht="15.75" customHeight="1" x14ac:dyDescent="0.2">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2"/>
      <c r="BW231" s="12"/>
    </row>
    <row r="232" spans="1:75" ht="15.75" customHeight="1" x14ac:dyDescent="0.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12"/>
      <c r="BH232" s="12"/>
      <c r="BI232" s="12"/>
      <c r="BJ232" s="12"/>
      <c r="BK232" s="12"/>
      <c r="BL232" s="12"/>
      <c r="BM232" s="12"/>
      <c r="BN232" s="12"/>
      <c r="BO232" s="12"/>
      <c r="BP232" s="12"/>
      <c r="BQ232" s="12"/>
      <c r="BR232" s="12"/>
      <c r="BS232" s="12"/>
      <c r="BT232" s="12"/>
      <c r="BU232" s="12"/>
      <c r="BV232" s="12"/>
      <c r="BW232" s="12"/>
    </row>
    <row r="233" spans="1:75" ht="15.75" customHeight="1" x14ac:dyDescent="0.2">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c r="BU233" s="12"/>
      <c r="BV233" s="12"/>
      <c r="BW233" s="12"/>
    </row>
    <row r="234" spans="1:75" ht="15.75" customHeight="1" x14ac:dyDescent="0.2">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12"/>
      <c r="BH234" s="12"/>
      <c r="BI234" s="12"/>
      <c r="BJ234" s="12"/>
      <c r="BK234" s="12"/>
      <c r="BL234" s="12"/>
      <c r="BM234" s="12"/>
      <c r="BN234" s="12"/>
      <c r="BO234" s="12"/>
      <c r="BP234" s="12"/>
      <c r="BQ234" s="12"/>
      <c r="BR234" s="12"/>
      <c r="BS234" s="12"/>
      <c r="BT234" s="12"/>
      <c r="BU234" s="12"/>
      <c r="BV234" s="12"/>
      <c r="BW234" s="12"/>
    </row>
    <row r="235" spans="1:75" ht="15.75" customHeight="1" x14ac:dyDescent="0.2">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12"/>
      <c r="BH235" s="12"/>
      <c r="BI235" s="12"/>
      <c r="BJ235" s="12"/>
      <c r="BK235" s="12"/>
      <c r="BL235" s="12"/>
      <c r="BM235" s="12"/>
      <c r="BN235" s="12"/>
      <c r="BO235" s="12"/>
      <c r="BP235" s="12"/>
      <c r="BQ235" s="12"/>
      <c r="BR235" s="12"/>
      <c r="BS235" s="12"/>
      <c r="BT235" s="12"/>
      <c r="BU235" s="12"/>
      <c r="BV235" s="12"/>
      <c r="BW235" s="12"/>
    </row>
    <row r="236" spans="1:75" ht="15.75" customHeight="1" x14ac:dyDescent="0.2">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12"/>
      <c r="BH236" s="12"/>
      <c r="BI236" s="12"/>
      <c r="BJ236" s="12"/>
      <c r="BK236" s="12"/>
      <c r="BL236" s="12"/>
      <c r="BM236" s="12"/>
      <c r="BN236" s="12"/>
      <c r="BO236" s="12"/>
      <c r="BP236" s="12"/>
      <c r="BQ236" s="12"/>
      <c r="BR236" s="12"/>
      <c r="BS236" s="12"/>
      <c r="BT236" s="12"/>
      <c r="BU236" s="12"/>
      <c r="BV236" s="12"/>
      <c r="BW236" s="12"/>
    </row>
    <row r="237" spans="1:75" ht="15.75" customHeight="1" x14ac:dyDescent="0.2">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12"/>
      <c r="BH237" s="12"/>
      <c r="BI237" s="12"/>
      <c r="BJ237" s="12"/>
      <c r="BK237" s="12"/>
      <c r="BL237" s="12"/>
      <c r="BM237" s="12"/>
      <c r="BN237" s="12"/>
      <c r="BO237" s="12"/>
      <c r="BP237" s="12"/>
      <c r="BQ237" s="12"/>
      <c r="BR237" s="12"/>
      <c r="BS237" s="12"/>
      <c r="BT237" s="12"/>
      <c r="BU237" s="12"/>
      <c r="BV237" s="12"/>
      <c r="BW237" s="12"/>
    </row>
    <row r="238" spans="1:75" ht="15.75" customHeight="1" x14ac:dyDescent="0.2">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2"/>
      <c r="BV238" s="12"/>
      <c r="BW238" s="12"/>
    </row>
    <row r="239" spans="1:75" ht="15.75" customHeight="1" x14ac:dyDescent="0.2">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12"/>
      <c r="BH239" s="12"/>
      <c r="BI239" s="12"/>
      <c r="BJ239" s="12"/>
      <c r="BK239" s="12"/>
      <c r="BL239" s="12"/>
      <c r="BM239" s="12"/>
      <c r="BN239" s="12"/>
      <c r="BO239" s="12"/>
      <c r="BP239" s="12"/>
      <c r="BQ239" s="12"/>
      <c r="BR239" s="12"/>
      <c r="BS239" s="12"/>
      <c r="BT239" s="12"/>
      <c r="BU239" s="12"/>
      <c r="BV239" s="12"/>
      <c r="BW239" s="12"/>
    </row>
    <row r="240" spans="1:75" ht="15.75" customHeight="1" x14ac:dyDescent="0.2">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12"/>
      <c r="BH240" s="12"/>
      <c r="BI240" s="12"/>
      <c r="BJ240" s="12"/>
      <c r="BK240" s="12"/>
      <c r="BL240" s="12"/>
      <c r="BM240" s="12"/>
      <c r="BN240" s="12"/>
      <c r="BO240" s="12"/>
      <c r="BP240" s="12"/>
      <c r="BQ240" s="12"/>
      <c r="BR240" s="12"/>
      <c r="BS240" s="12"/>
      <c r="BT240" s="12"/>
      <c r="BU240" s="12"/>
      <c r="BV240" s="12"/>
      <c r="BW240" s="12"/>
    </row>
    <row r="241" spans="1:75" ht="15.75" customHeight="1" x14ac:dyDescent="0.2">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12"/>
      <c r="BH241" s="12"/>
      <c r="BI241" s="12"/>
      <c r="BJ241" s="12"/>
      <c r="BK241" s="12"/>
      <c r="BL241" s="12"/>
      <c r="BM241" s="12"/>
      <c r="BN241" s="12"/>
      <c r="BO241" s="12"/>
      <c r="BP241" s="12"/>
      <c r="BQ241" s="12"/>
      <c r="BR241" s="12"/>
      <c r="BS241" s="12"/>
      <c r="BT241" s="12"/>
      <c r="BU241" s="12"/>
      <c r="BV241" s="12"/>
      <c r="BW241" s="12"/>
    </row>
    <row r="242" spans="1:75" ht="15.75" customHeight="1" x14ac:dyDescent="0.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12"/>
      <c r="BH242" s="12"/>
      <c r="BI242" s="12"/>
      <c r="BJ242" s="12"/>
      <c r="BK242" s="12"/>
      <c r="BL242" s="12"/>
      <c r="BM242" s="12"/>
      <c r="BN242" s="12"/>
      <c r="BO242" s="12"/>
      <c r="BP242" s="12"/>
      <c r="BQ242" s="12"/>
      <c r="BR242" s="12"/>
      <c r="BS242" s="12"/>
      <c r="BT242" s="12"/>
      <c r="BU242" s="12"/>
      <c r="BV242" s="12"/>
      <c r="BW242" s="12"/>
    </row>
    <row r="243" spans="1:75" ht="15.75" customHeight="1" x14ac:dyDescent="0.2">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12"/>
      <c r="BH243" s="12"/>
      <c r="BI243" s="12"/>
      <c r="BJ243" s="12"/>
      <c r="BK243" s="12"/>
      <c r="BL243" s="12"/>
      <c r="BM243" s="12"/>
      <c r="BN243" s="12"/>
      <c r="BO243" s="12"/>
      <c r="BP243" s="12"/>
      <c r="BQ243" s="12"/>
      <c r="BR243" s="12"/>
      <c r="BS243" s="12"/>
      <c r="BT243" s="12"/>
      <c r="BU243" s="12"/>
      <c r="BV243" s="12"/>
      <c r="BW243" s="12"/>
    </row>
    <row r="244" spans="1:75" ht="15.75" customHeight="1" x14ac:dyDescent="0.2">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12"/>
      <c r="BH244" s="12"/>
      <c r="BI244" s="12"/>
      <c r="BJ244" s="12"/>
      <c r="BK244" s="12"/>
      <c r="BL244" s="12"/>
      <c r="BM244" s="12"/>
      <c r="BN244" s="12"/>
      <c r="BO244" s="12"/>
      <c r="BP244" s="12"/>
      <c r="BQ244" s="12"/>
      <c r="BR244" s="12"/>
      <c r="BS244" s="12"/>
      <c r="BT244" s="12"/>
      <c r="BU244" s="12"/>
      <c r="BV244" s="12"/>
      <c r="BW244" s="12"/>
    </row>
    <row r="245" spans="1:75" ht="15.75" customHeight="1" x14ac:dyDescent="0.2">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12"/>
      <c r="BH245" s="12"/>
      <c r="BI245" s="12"/>
      <c r="BJ245" s="12"/>
      <c r="BK245" s="12"/>
      <c r="BL245" s="12"/>
      <c r="BM245" s="12"/>
      <c r="BN245" s="12"/>
      <c r="BO245" s="12"/>
      <c r="BP245" s="12"/>
      <c r="BQ245" s="12"/>
      <c r="BR245" s="12"/>
      <c r="BS245" s="12"/>
      <c r="BT245" s="12"/>
      <c r="BU245" s="12"/>
      <c r="BV245" s="12"/>
      <c r="BW245" s="12"/>
    </row>
    <row r="246" spans="1:75" ht="15.75" customHeight="1" x14ac:dyDescent="0.2">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row>
    <row r="247" spans="1:75" ht="15.75" customHeight="1" x14ac:dyDescent="0.2">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12"/>
      <c r="BH247" s="12"/>
      <c r="BI247" s="12"/>
      <c r="BJ247" s="12"/>
      <c r="BK247" s="12"/>
      <c r="BL247" s="12"/>
      <c r="BM247" s="12"/>
      <c r="BN247" s="12"/>
      <c r="BO247" s="12"/>
      <c r="BP247" s="12"/>
      <c r="BQ247" s="12"/>
      <c r="BR247" s="12"/>
      <c r="BS247" s="12"/>
      <c r="BT247" s="12"/>
      <c r="BU247" s="12"/>
      <c r="BV247" s="12"/>
      <c r="BW247" s="12"/>
    </row>
    <row r="248" spans="1:75" ht="15.75" customHeight="1" x14ac:dyDescent="0.2">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12"/>
      <c r="BH248" s="12"/>
      <c r="BI248" s="12"/>
      <c r="BJ248" s="12"/>
      <c r="BK248" s="12"/>
      <c r="BL248" s="12"/>
      <c r="BM248" s="12"/>
      <c r="BN248" s="12"/>
      <c r="BO248" s="12"/>
      <c r="BP248" s="12"/>
      <c r="BQ248" s="12"/>
      <c r="BR248" s="12"/>
      <c r="BS248" s="12"/>
      <c r="BT248" s="12"/>
      <c r="BU248" s="12"/>
      <c r="BV248" s="12"/>
      <c r="BW248" s="12"/>
    </row>
    <row r="249" spans="1:75" ht="15.75" customHeight="1" x14ac:dyDescent="0.2">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12"/>
      <c r="BH249" s="12"/>
      <c r="BI249" s="12"/>
      <c r="BJ249" s="12"/>
      <c r="BK249" s="12"/>
      <c r="BL249" s="12"/>
      <c r="BM249" s="12"/>
      <c r="BN249" s="12"/>
      <c r="BO249" s="12"/>
      <c r="BP249" s="12"/>
      <c r="BQ249" s="12"/>
      <c r="BR249" s="12"/>
      <c r="BS249" s="12"/>
      <c r="BT249" s="12"/>
      <c r="BU249" s="12"/>
      <c r="BV249" s="12"/>
      <c r="BW249" s="12"/>
    </row>
    <row r="250" spans="1:75" ht="15.75" customHeight="1" x14ac:dyDescent="0.2">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12"/>
      <c r="BH250" s="12"/>
      <c r="BI250" s="12"/>
      <c r="BJ250" s="12"/>
      <c r="BK250" s="12"/>
      <c r="BL250" s="12"/>
      <c r="BM250" s="12"/>
      <c r="BN250" s="12"/>
      <c r="BO250" s="12"/>
      <c r="BP250" s="12"/>
      <c r="BQ250" s="12"/>
      <c r="BR250" s="12"/>
      <c r="BS250" s="12"/>
      <c r="BT250" s="12"/>
      <c r="BU250" s="12"/>
      <c r="BV250" s="12"/>
      <c r="BW250" s="12"/>
    </row>
    <row r="251" spans="1:75" ht="15.75" customHeight="1" x14ac:dyDescent="0.2">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12"/>
      <c r="BH251" s="12"/>
      <c r="BI251" s="12"/>
      <c r="BJ251" s="12"/>
      <c r="BK251" s="12"/>
      <c r="BL251" s="12"/>
      <c r="BM251" s="12"/>
      <c r="BN251" s="12"/>
      <c r="BO251" s="12"/>
      <c r="BP251" s="12"/>
      <c r="BQ251" s="12"/>
      <c r="BR251" s="12"/>
      <c r="BS251" s="12"/>
      <c r="BT251" s="12"/>
      <c r="BU251" s="12"/>
      <c r="BV251" s="12"/>
      <c r="BW251" s="12"/>
    </row>
    <row r="252" spans="1:75" ht="15.75" customHeight="1" x14ac:dyDescent="0.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12"/>
      <c r="BH252" s="12"/>
      <c r="BI252" s="12"/>
      <c r="BJ252" s="12"/>
      <c r="BK252" s="12"/>
      <c r="BL252" s="12"/>
      <c r="BM252" s="12"/>
      <c r="BN252" s="12"/>
      <c r="BO252" s="12"/>
      <c r="BP252" s="12"/>
      <c r="BQ252" s="12"/>
      <c r="BR252" s="12"/>
      <c r="BS252" s="12"/>
      <c r="BT252" s="12"/>
      <c r="BU252" s="12"/>
      <c r="BV252" s="12"/>
      <c r="BW252" s="12"/>
    </row>
    <row r="253" spans="1:75" ht="15.75" customHeight="1" x14ac:dyDescent="0.2">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12"/>
      <c r="BH253" s="12"/>
      <c r="BI253" s="12"/>
      <c r="BJ253" s="12"/>
      <c r="BK253" s="12"/>
      <c r="BL253" s="12"/>
      <c r="BM253" s="12"/>
      <c r="BN253" s="12"/>
      <c r="BO253" s="12"/>
      <c r="BP253" s="12"/>
      <c r="BQ253" s="12"/>
      <c r="BR253" s="12"/>
      <c r="BS253" s="12"/>
      <c r="BT253" s="12"/>
      <c r="BU253" s="12"/>
      <c r="BV253" s="12"/>
      <c r="BW253" s="12"/>
    </row>
    <row r="254" spans="1:75" ht="15.75" customHeight="1" x14ac:dyDescent="0.2">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12"/>
      <c r="BH254" s="12"/>
      <c r="BI254" s="12"/>
      <c r="BJ254" s="12"/>
      <c r="BK254" s="12"/>
      <c r="BL254" s="12"/>
      <c r="BM254" s="12"/>
      <c r="BN254" s="12"/>
      <c r="BO254" s="12"/>
      <c r="BP254" s="12"/>
      <c r="BQ254" s="12"/>
      <c r="BR254" s="12"/>
      <c r="BS254" s="12"/>
      <c r="BT254" s="12"/>
      <c r="BU254" s="12"/>
      <c r="BV254" s="12"/>
      <c r="BW254" s="12"/>
    </row>
    <row r="255" spans="1:75" ht="15.75" customHeight="1" x14ac:dyDescent="0.2">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12"/>
      <c r="BH255" s="12"/>
      <c r="BI255" s="12"/>
      <c r="BJ255" s="12"/>
      <c r="BK255" s="12"/>
      <c r="BL255" s="12"/>
      <c r="BM255" s="12"/>
      <c r="BN255" s="12"/>
      <c r="BO255" s="12"/>
      <c r="BP255" s="12"/>
      <c r="BQ255" s="12"/>
      <c r="BR255" s="12"/>
      <c r="BS255" s="12"/>
      <c r="BT255" s="12"/>
      <c r="BU255" s="12"/>
      <c r="BV255" s="12"/>
      <c r="BW255" s="12"/>
    </row>
    <row r="256" spans="1:75" ht="15.75" customHeight="1" x14ac:dyDescent="0.2">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12"/>
      <c r="BH256" s="12"/>
      <c r="BI256" s="12"/>
      <c r="BJ256" s="12"/>
      <c r="BK256" s="12"/>
      <c r="BL256" s="12"/>
      <c r="BM256" s="12"/>
      <c r="BN256" s="12"/>
      <c r="BO256" s="12"/>
      <c r="BP256" s="12"/>
      <c r="BQ256" s="12"/>
      <c r="BR256" s="12"/>
      <c r="BS256" s="12"/>
      <c r="BT256" s="12"/>
      <c r="BU256" s="12"/>
      <c r="BV256" s="12"/>
      <c r="BW256" s="12"/>
    </row>
    <row r="257" spans="1:75" ht="15.75" customHeight="1" x14ac:dyDescent="0.2">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12"/>
      <c r="BH257" s="12"/>
      <c r="BI257" s="12"/>
      <c r="BJ257" s="12"/>
      <c r="BK257" s="12"/>
      <c r="BL257" s="12"/>
      <c r="BM257" s="12"/>
      <c r="BN257" s="12"/>
      <c r="BO257" s="12"/>
      <c r="BP257" s="12"/>
      <c r="BQ257" s="12"/>
      <c r="BR257" s="12"/>
      <c r="BS257" s="12"/>
      <c r="BT257" s="12"/>
      <c r="BU257" s="12"/>
      <c r="BV257" s="12"/>
      <c r="BW257" s="12"/>
    </row>
    <row r="258" spans="1:75" ht="15.75" customHeight="1" x14ac:dyDescent="0.2">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12"/>
      <c r="BH258" s="12"/>
      <c r="BI258" s="12"/>
      <c r="BJ258" s="12"/>
      <c r="BK258" s="12"/>
      <c r="BL258" s="12"/>
      <c r="BM258" s="12"/>
      <c r="BN258" s="12"/>
      <c r="BO258" s="12"/>
      <c r="BP258" s="12"/>
      <c r="BQ258" s="12"/>
      <c r="BR258" s="12"/>
      <c r="BS258" s="12"/>
      <c r="BT258" s="12"/>
      <c r="BU258" s="12"/>
      <c r="BV258" s="12"/>
      <c r="BW258" s="12"/>
    </row>
    <row r="259" spans="1:75" ht="15.75" customHeight="1" x14ac:dyDescent="0.2">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12"/>
      <c r="BH259" s="12"/>
      <c r="BI259" s="12"/>
      <c r="BJ259" s="12"/>
      <c r="BK259" s="12"/>
      <c r="BL259" s="12"/>
      <c r="BM259" s="12"/>
      <c r="BN259" s="12"/>
      <c r="BO259" s="12"/>
      <c r="BP259" s="12"/>
      <c r="BQ259" s="12"/>
      <c r="BR259" s="12"/>
      <c r="BS259" s="12"/>
      <c r="BT259" s="12"/>
      <c r="BU259" s="12"/>
      <c r="BV259" s="12"/>
      <c r="BW259" s="12"/>
    </row>
    <row r="260" spans="1:75" ht="15.75" customHeight="1" x14ac:dyDescent="0.2">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row>
    <row r="261" spans="1:75" ht="15.75" customHeight="1" x14ac:dyDescent="0.2">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12"/>
      <c r="BH261" s="12"/>
      <c r="BI261" s="12"/>
      <c r="BJ261" s="12"/>
      <c r="BK261" s="12"/>
      <c r="BL261" s="12"/>
      <c r="BM261" s="12"/>
      <c r="BN261" s="12"/>
      <c r="BO261" s="12"/>
      <c r="BP261" s="12"/>
      <c r="BQ261" s="12"/>
      <c r="BR261" s="12"/>
      <c r="BS261" s="12"/>
      <c r="BT261" s="12"/>
      <c r="BU261" s="12"/>
      <c r="BV261" s="12"/>
      <c r="BW261" s="12"/>
    </row>
    <row r="262" spans="1:75" ht="15.75" customHeight="1" x14ac:dyDescent="0.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12"/>
      <c r="BH262" s="12"/>
      <c r="BI262" s="12"/>
      <c r="BJ262" s="12"/>
      <c r="BK262" s="12"/>
      <c r="BL262" s="12"/>
      <c r="BM262" s="12"/>
      <c r="BN262" s="12"/>
      <c r="BO262" s="12"/>
      <c r="BP262" s="12"/>
      <c r="BQ262" s="12"/>
      <c r="BR262" s="12"/>
      <c r="BS262" s="12"/>
      <c r="BT262" s="12"/>
      <c r="BU262" s="12"/>
      <c r="BV262" s="12"/>
      <c r="BW262" s="12"/>
    </row>
    <row r="263" spans="1:75" ht="15.75" customHeight="1" x14ac:dyDescent="0.2">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12"/>
      <c r="BH263" s="12"/>
      <c r="BI263" s="12"/>
      <c r="BJ263" s="12"/>
      <c r="BK263" s="12"/>
      <c r="BL263" s="12"/>
      <c r="BM263" s="12"/>
      <c r="BN263" s="12"/>
      <c r="BO263" s="12"/>
      <c r="BP263" s="12"/>
      <c r="BQ263" s="12"/>
      <c r="BR263" s="12"/>
      <c r="BS263" s="12"/>
      <c r="BT263" s="12"/>
      <c r="BU263" s="12"/>
      <c r="BV263" s="12"/>
      <c r="BW263" s="12"/>
    </row>
    <row r="264" spans="1:75" ht="15.75" customHeight="1" x14ac:dyDescent="0.2">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12"/>
      <c r="BH264" s="12"/>
      <c r="BI264" s="12"/>
      <c r="BJ264" s="12"/>
      <c r="BK264" s="12"/>
      <c r="BL264" s="12"/>
      <c r="BM264" s="12"/>
      <c r="BN264" s="12"/>
      <c r="BO264" s="12"/>
      <c r="BP264" s="12"/>
      <c r="BQ264" s="12"/>
      <c r="BR264" s="12"/>
      <c r="BS264" s="12"/>
      <c r="BT264" s="12"/>
      <c r="BU264" s="12"/>
      <c r="BV264" s="12"/>
      <c r="BW264" s="12"/>
    </row>
    <row r="265" spans="1:75" ht="15.75" customHeight="1" x14ac:dyDescent="0.2">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12"/>
      <c r="BH265" s="12"/>
      <c r="BI265" s="12"/>
      <c r="BJ265" s="12"/>
      <c r="BK265" s="12"/>
      <c r="BL265" s="12"/>
      <c r="BM265" s="12"/>
      <c r="BN265" s="12"/>
      <c r="BO265" s="12"/>
      <c r="BP265" s="12"/>
      <c r="BQ265" s="12"/>
      <c r="BR265" s="12"/>
      <c r="BS265" s="12"/>
      <c r="BT265" s="12"/>
      <c r="BU265" s="12"/>
      <c r="BV265" s="12"/>
      <c r="BW265" s="12"/>
    </row>
    <row r="266" spans="1:75" ht="15.75" customHeight="1" x14ac:dyDescent="0.2">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12"/>
      <c r="BH266" s="12"/>
      <c r="BI266" s="12"/>
      <c r="BJ266" s="12"/>
      <c r="BK266" s="12"/>
      <c r="BL266" s="12"/>
      <c r="BM266" s="12"/>
      <c r="BN266" s="12"/>
      <c r="BO266" s="12"/>
      <c r="BP266" s="12"/>
      <c r="BQ266" s="12"/>
      <c r="BR266" s="12"/>
      <c r="BS266" s="12"/>
      <c r="BT266" s="12"/>
      <c r="BU266" s="12"/>
      <c r="BV266" s="12"/>
      <c r="BW266" s="12"/>
    </row>
    <row r="267" spans="1:75" ht="15.75" customHeight="1" x14ac:dyDescent="0.2">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12"/>
      <c r="BH267" s="12"/>
      <c r="BI267" s="12"/>
      <c r="BJ267" s="12"/>
      <c r="BK267" s="12"/>
      <c r="BL267" s="12"/>
      <c r="BM267" s="12"/>
      <c r="BN267" s="12"/>
      <c r="BO267" s="12"/>
      <c r="BP267" s="12"/>
      <c r="BQ267" s="12"/>
      <c r="BR267" s="12"/>
      <c r="BS267" s="12"/>
      <c r="BT267" s="12"/>
      <c r="BU267" s="12"/>
      <c r="BV267" s="12"/>
      <c r="BW267" s="12"/>
    </row>
    <row r="268" spans="1:75" ht="15.75" customHeight="1" x14ac:dyDescent="0.2">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12"/>
      <c r="BH268" s="12"/>
      <c r="BI268" s="12"/>
      <c r="BJ268" s="12"/>
      <c r="BK268" s="12"/>
      <c r="BL268" s="12"/>
      <c r="BM268" s="12"/>
      <c r="BN268" s="12"/>
      <c r="BO268" s="12"/>
      <c r="BP268" s="12"/>
      <c r="BQ268" s="12"/>
      <c r="BR268" s="12"/>
      <c r="BS268" s="12"/>
      <c r="BT268" s="12"/>
      <c r="BU268" s="12"/>
      <c r="BV268" s="12"/>
      <c r="BW268" s="12"/>
    </row>
    <row r="269" spans="1:75" ht="15.75" customHeight="1" x14ac:dyDescent="0.2">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12"/>
      <c r="BH269" s="12"/>
      <c r="BI269" s="12"/>
      <c r="BJ269" s="12"/>
      <c r="BK269" s="12"/>
      <c r="BL269" s="12"/>
      <c r="BM269" s="12"/>
      <c r="BN269" s="12"/>
      <c r="BO269" s="12"/>
      <c r="BP269" s="12"/>
      <c r="BQ269" s="12"/>
      <c r="BR269" s="12"/>
      <c r="BS269" s="12"/>
      <c r="BT269" s="12"/>
      <c r="BU269" s="12"/>
      <c r="BV269" s="12"/>
      <c r="BW269" s="12"/>
    </row>
    <row r="270" spans="1:75" ht="15.75" customHeight="1" x14ac:dyDescent="0.2">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12"/>
      <c r="BH270" s="12"/>
      <c r="BI270" s="12"/>
      <c r="BJ270" s="12"/>
      <c r="BK270" s="12"/>
      <c r="BL270" s="12"/>
      <c r="BM270" s="12"/>
      <c r="BN270" s="12"/>
      <c r="BO270" s="12"/>
      <c r="BP270" s="12"/>
      <c r="BQ270" s="12"/>
      <c r="BR270" s="12"/>
      <c r="BS270" s="12"/>
      <c r="BT270" s="12"/>
      <c r="BU270" s="12"/>
      <c r="BV270" s="12"/>
      <c r="BW270" s="12"/>
    </row>
    <row r="271" spans="1:75" ht="15.75" customHeight="1" x14ac:dyDescent="0.2">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12"/>
      <c r="BH271" s="12"/>
      <c r="BI271" s="12"/>
      <c r="BJ271" s="12"/>
      <c r="BK271" s="12"/>
      <c r="BL271" s="12"/>
      <c r="BM271" s="12"/>
      <c r="BN271" s="12"/>
      <c r="BO271" s="12"/>
      <c r="BP271" s="12"/>
      <c r="BQ271" s="12"/>
      <c r="BR271" s="12"/>
      <c r="BS271" s="12"/>
      <c r="BT271" s="12"/>
      <c r="BU271" s="12"/>
      <c r="BV271" s="12"/>
      <c r="BW271" s="12"/>
    </row>
    <row r="272" spans="1:75" ht="15.75" customHeight="1" x14ac:dyDescent="0.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12"/>
      <c r="BH272" s="12"/>
      <c r="BI272" s="12"/>
      <c r="BJ272" s="12"/>
      <c r="BK272" s="12"/>
      <c r="BL272" s="12"/>
      <c r="BM272" s="12"/>
      <c r="BN272" s="12"/>
      <c r="BO272" s="12"/>
      <c r="BP272" s="12"/>
      <c r="BQ272" s="12"/>
      <c r="BR272" s="12"/>
      <c r="BS272" s="12"/>
      <c r="BT272" s="12"/>
      <c r="BU272" s="12"/>
      <c r="BV272" s="12"/>
      <c r="BW272" s="12"/>
    </row>
    <row r="273" spans="1:75" ht="15.75" customHeight="1" x14ac:dyDescent="0.2">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row>
    <row r="274" spans="1:75" ht="15.75" customHeight="1" x14ac:dyDescent="0.2">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12"/>
      <c r="BH274" s="12"/>
      <c r="BI274" s="12"/>
      <c r="BJ274" s="12"/>
      <c r="BK274" s="12"/>
      <c r="BL274" s="12"/>
      <c r="BM274" s="12"/>
      <c r="BN274" s="12"/>
      <c r="BO274" s="12"/>
      <c r="BP274" s="12"/>
      <c r="BQ274" s="12"/>
      <c r="BR274" s="12"/>
      <c r="BS274" s="12"/>
      <c r="BT274" s="12"/>
      <c r="BU274" s="12"/>
      <c r="BV274" s="12"/>
      <c r="BW274" s="12"/>
    </row>
    <row r="275" spans="1:75" ht="15.75" customHeight="1" x14ac:dyDescent="0.2">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2"/>
      <c r="BU275" s="12"/>
      <c r="BV275" s="12"/>
      <c r="BW275" s="12"/>
    </row>
    <row r="276" spans="1:75" ht="15.75" customHeight="1" x14ac:dyDescent="0.2">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12"/>
      <c r="BH276" s="12"/>
      <c r="BI276" s="12"/>
      <c r="BJ276" s="12"/>
      <c r="BK276" s="12"/>
      <c r="BL276" s="12"/>
      <c r="BM276" s="12"/>
      <c r="BN276" s="12"/>
      <c r="BO276" s="12"/>
      <c r="BP276" s="12"/>
      <c r="BQ276" s="12"/>
      <c r="BR276" s="12"/>
      <c r="BS276" s="12"/>
      <c r="BT276" s="12"/>
      <c r="BU276" s="12"/>
      <c r="BV276" s="12"/>
      <c r="BW276" s="12"/>
    </row>
    <row r="277" spans="1:75" ht="15.75" customHeight="1" x14ac:dyDescent="0.2">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12"/>
      <c r="BH277" s="12"/>
      <c r="BI277" s="12"/>
      <c r="BJ277" s="12"/>
      <c r="BK277" s="12"/>
      <c r="BL277" s="12"/>
      <c r="BM277" s="12"/>
      <c r="BN277" s="12"/>
      <c r="BO277" s="12"/>
      <c r="BP277" s="12"/>
      <c r="BQ277" s="12"/>
      <c r="BR277" s="12"/>
      <c r="BS277" s="12"/>
      <c r="BT277" s="12"/>
      <c r="BU277" s="12"/>
      <c r="BV277" s="12"/>
      <c r="BW277" s="12"/>
    </row>
    <row r="278" spans="1:75" ht="15.75" customHeight="1" x14ac:dyDescent="0.2">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12"/>
      <c r="BH278" s="12"/>
      <c r="BI278" s="12"/>
      <c r="BJ278" s="12"/>
      <c r="BK278" s="12"/>
      <c r="BL278" s="12"/>
      <c r="BM278" s="12"/>
      <c r="BN278" s="12"/>
      <c r="BO278" s="12"/>
      <c r="BP278" s="12"/>
      <c r="BQ278" s="12"/>
      <c r="BR278" s="12"/>
      <c r="BS278" s="12"/>
      <c r="BT278" s="12"/>
      <c r="BU278" s="12"/>
      <c r="BV278" s="12"/>
      <c r="BW278" s="12"/>
    </row>
    <row r="279" spans="1:75" ht="15.75" customHeight="1" x14ac:dyDescent="0.2">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12"/>
      <c r="BH279" s="12"/>
      <c r="BI279" s="12"/>
      <c r="BJ279" s="12"/>
      <c r="BK279" s="12"/>
      <c r="BL279" s="12"/>
      <c r="BM279" s="12"/>
      <c r="BN279" s="12"/>
      <c r="BO279" s="12"/>
      <c r="BP279" s="12"/>
      <c r="BQ279" s="12"/>
      <c r="BR279" s="12"/>
      <c r="BS279" s="12"/>
      <c r="BT279" s="12"/>
      <c r="BU279" s="12"/>
      <c r="BV279" s="12"/>
      <c r="BW279" s="12"/>
    </row>
    <row r="280" spans="1:75" ht="15.75" customHeight="1" x14ac:dyDescent="0.2">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12"/>
      <c r="BH280" s="12"/>
      <c r="BI280" s="12"/>
      <c r="BJ280" s="12"/>
      <c r="BK280" s="12"/>
      <c r="BL280" s="12"/>
      <c r="BM280" s="12"/>
      <c r="BN280" s="12"/>
      <c r="BO280" s="12"/>
      <c r="BP280" s="12"/>
      <c r="BQ280" s="12"/>
      <c r="BR280" s="12"/>
      <c r="BS280" s="12"/>
      <c r="BT280" s="12"/>
      <c r="BU280" s="12"/>
      <c r="BV280" s="12"/>
      <c r="BW280" s="12"/>
    </row>
    <row r="281" spans="1:75" ht="15.75" customHeight="1" x14ac:dyDescent="0.2">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12"/>
      <c r="BH281" s="12"/>
      <c r="BI281" s="12"/>
      <c r="BJ281" s="12"/>
      <c r="BK281" s="12"/>
      <c r="BL281" s="12"/>
      <c r="BM281" s="12"/>
      <c r="BN281" s="12"/>
      <c r="BO281" s="12"/>
      <c r="BP281" s="12"/>
      <c r="BQ281" s="12"/>
      <c r="BR281" s="12"/>
      <c r="BS281" s="12"/>
      <c r="BT281" s="12"/>
      <c r="BU281" s="12"/>
      <c r="BV281" s="12"/>
      <c r="BW281" s="12"/>
    </row>
    <row r="282" spans="1:75" ht="15.75" customHeight="1" x14ac:dyDescent="0.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12"/>
      <c r="BH282" s="12"/>
      <c r="BI282" s="12"/>
      <c r="BJ282" s="12"/>
      <c r="BK282" s="12"/>
      <c r="BL282" s="12"/>
      <c r="BM282" s="12"/>
      <c r="BN282" s="12"/>
      <c r="BO282" s="12"/>
      <c r="BP282" s="12"/>
      <c r="BQ282" s="12"/>
      <c r="BR282" s="12"/>
      <c r="BS282" s="12"/>
      <c r="BT282" s="12"/>
      <c r="BU282" s="12"/>
      <c r="BV282" s="12"/>
      <c r="BW282" s="12"/>
    </row>
    <row r="283" spans="1:75" ht="15.75" customHeight="1" x14ac:dyDescent="0.2">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12"/>
      <c r="BH283" s="12"/>
      <c r="BI283" s="12"/>
      <c r="BJ283" s="12"/>
      <c r="BK283" s="12"/>
      <c r="BL283" s="12"/>
      <c r="BM283" s="12"/>
      <c r="BN283" s="12"/>
      <c r="BO283" s="12"/>
      <c r="BP283" s="12"/>
      <c r="BQ283" s="12"/>
      <c r="BR283" s="12"/>
      <c r="BS283" s="12"/>
      <c r="BT283" s="12"/>
      <c r="BU283" s="12"/>
      <c r="BV283" s="12"/>
      <c r="BW283" s="12"/>
    </row>
    <row r="284" spans="1:75" ht="15.75" customHeight="1" x14ac:dyDescent="0.2">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12"/>
      <c r="BH284" s="12"/>
      <c r="BI284" s="12"/>
      <c r="BJ284" s="12"/>
      <c r="BK284" s="12"/>
      <c r="BL284" s="12"/>
      <c r="BM284" s="12"/>
      <c r="BN284" s="12"/>
      <c r="BO284" s="12"/>
      <c r="BP284" s="12"/>
      <c r="BQ284" s="12"/>
      <c r="BR284" s="12"/>
      <c r="BS284" s="12"/>
      <c r="BT284" s="12"/>
      <c r="BU284" s="12"/>
      <c r="BV284" s="12"/>
      <c r="BW284" s="12"/>
    </row>
    <row r="285" spans="1:75" ht="15.75" customHeight="1" x14ac:dyDescent="0.2">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2"/>
      <c r="BU285" s="12"/>
      <c r="BV285" s="12"/>
      <c r="BW285" s="12"/>
    </row>
    <row r="286" spans="1:75" ht="15.75" customHeight="1" x14ac:dyDescent="0.2">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row>
    <row r="287" spans="1:75" ht="15.75" customHeight="1" x14ac:dyDescent="0.2">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c r="BU287" s="12"/>
      <c r="BV287" s="12"/>
      <c r="BW287" s="12"/>
    </row>
    <row r="288" spans="1:75" ht="15.75" customHeight="1" x14ac:dyDescent="0.2">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12"/>
      <c r="BH288" s="12"/>
      <c r="BI288" s="12"/>
      <c r="BJ288" s="12"/>
      <c r="BK288" s="12"/>
      <c r="BL288" s="12"/>
      <c r="BM288" s="12"/>
      <c r="BN288" s="12"/>
      <c r="BO288" s="12"/>
      <c r="BP288" s="12"/>
      <c r="BQ288" s="12"/>
      <c r="BR288" s="12"/>
      <c r="BS288" s="12"/>
      <c r="BT288" s="12"/>
      <c r="BU288" s="12"/>
      <c r="BV288" s="12"/>
      <c r="BW288" s="12"/>
    </row>
    <row r="289" spans="1:75" ht="15.75" customHeight="1" x14ac:dyDescent="0.2">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12"/>
      <c r="BH289" s="12"/>
      <c r="BI289" s="12"/>
      <c r="BJ289" s="12"/>
      <c r="BK289" s="12"/>
      <c r="BL289" s="12"/>
      <c r="BM289" s="12"/>
      <c r="BN289" s="12"/>
      <c r="BO289" s="12"/>
      <c r="BP289" s="12"/>
      <c r="BQ289" s="12"/>
      <c r="BR289" s="12"/>
      <c r="BS289" s="12"/>
      <c r="BT289" s="12"/>
      <c r="BU289" s="12"/>
      <c r="BV289" s="12"/>
      <c r="BW289" s="12"/>
    </row>
    <row r="290" spans="1:75" ht="15.75" customHeight="1" x14ac:dyDescent="0.2">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12"/>
      <c r="BH290" s="12"/>
      <c r="BI290" s="12"/>
      <c r="BJ290" s="12"/>
      <c r="BK290" s="12"/>
      <c r="BL290" s="12"/>
      <c r="BM290" s="12"/>
      <c r="BN290" s="12"/>
      <c r="BO290" s="12"/>
      <c r="BP290" s="12"/>
      <c r="BQ290" s="12"/>
      <c r="BR290" s="12"/>
      <c r="BS290" s="12"/>
      <c r="BT290" s="12"/>
      <c r="BU290" s="12"/>
      <c r="BV290" s="12"/>
      <c r="BW290" s="12"/>
    </row>
    <row r="291" spans="1:75" ht="15.75" customHeight="1" x14ac:dyDescent="0.2">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12"/>
      <c r="BH291" s="12"/>
      <c r="BI291" s="12"/>
      <c r="BJ291" s="12"/>
      <c r="BK291" s="12"/>
      <c r="BL291" s="12"/>
      <c r="BM291" s="12"/>
      <c r="BN291" s="12"/>
      <c r="BO291" s="12"/>
      <c r="BP291" s="12"/>
      <c r="BQ291" s="12"/>
      <c r="BR291" s="12"/>
      <c r="BS291" s="12"/>
      <c r="BT291" s="12"/>
      <c r="BU291" s="12"/>
      <c r="BV291" s="12"/>
      <c r="BW291" s="12"/>
    </row>
    <row r="292" spans="1:75" ht="15.75" customHeight="1" x14ac:dyDescent="0.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12"/>
      <c r="BH292" s="12"/>
      <c r="BI292" s="12"/>
      <c r="BJ292" s="12"/>
      <c r="BK292" s="12"/>
      <c r="BL292" s="12"/>
      <c r="BM292" s="12"/>
      <c r="BN292" s="12"/>
      <c r="BO292" s="12"/>
      <c r="BP292" s="12"/>
      <c r="BQ292" s="12"/>
      <c r="BR292" s="12"/>
      <c r="BS292" s="12"/>
      <c r="BT292" s="12"/>
      <c r="BU292" s="12"/>
      <c r="BV292" s="12"/>
      <c r="BW292" s="12"/>
    </row>
    <row r="293" spans="1:75" ht="15.75" customHeight="1" x14ac:dyDescent="0.2">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12"/>
      <c r="BH293" s="12"/>
      <c r="BI293" s="12"/>
      <c r="BJ293" s="12"/>
      <c r="BK293" s="12"/>
      <c r="BL293" s="12"/>
      <c r="BM293" s="12"/>
      <c r="BN293" s="12"/>
      <c r="BO293" s="12"/>
      <c r="BP293" s="12"/>
      <c r="BQ293" s="12"/>
      <c r="BR293" s="12"/>
      <c r="BS293" s="12"/>
      <c r="BT293" s="12"/>
      <c r="BU293" s="12"/>
      <c r="BV293" s="12"/>
      <c r="BW293" s="12"/>
    </row>
    <row r="294" spans="1:75" ht="15.75" customHeight="1" x14ac:dyDescent="0.2">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12"/>
      <c r="BH294" s="12"/>
      <c r="BI294" s="12"/>
      <c r="BJ294" s="12"/>
      <c r="BK294" s="12"/>
      <c r="BL294" s="12"/>
      <c r="BM294" s="12"/>
      <c r="BN294" s="12"/>
      <c r="BO294" s="12"/>
      <c r="BP294" s="12"/>
      <c r="BQ294" s="12"/>
      <c r="BR294" s="12"/>
      <c r="BS294" s="12"/>
      <c r="BT294" s="12"/>
      <c r="BU294" s="12"/>
      <c r="BV294" s="12"/>
      <c r="BW294" s="12"/>
    </row>
    <row r="295" spans="1:75" ht="15.75" customHeight="1" x14ac:dyDescent="0.2">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2"/>
      <c r="BU295" s="12"/>
      <c r="BV295" s="12"/>
      <c r="BW295" s="12"/>
    </row>
    <row r="296" spans="1:75" ht="15.75" customHeight="1" x14ac:dyDescent="0.2">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12"/>
      <c r="BH296" s="12"/>
      <c r="BI296" s="12"/>
      <c r="BJ296" s="12"/>
      <c r="BK296" s="12"/>
      <c r="BL296" s="12"/>
      <c r="BM296" s="12"/>
      <c r="BN296" s="12"/>
      <c r="BO296" s="12"/>
      <c r="BP296" s="12"/>
      <c r="BQ296" s="12"/>
      <c r="BR296" s="12"/>
      <c r="BS296" s="12"/>
      <c r="BT296" s="12"/>
      <c r="BU296" s="12"/>
      <c r="BV296" s="12"/>
      <c r="BW296" s="12"/>
    </row>
    <row r="297" spans="1:75" ht="15.75" customHeight="1" x14ac:dyDescent="0.2">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12"/>
      <c r="BH297" s="12"/>
      <c r="BI297" s="12"/>
      <c r="BJ297" s="12"/>
      <c r="BK297" s="12"/>
      <c r="BL297" s="12"/>
      <c r="BM297" s="12"/>
      <c r="BN297" s="12"/>
      <c r="BO297" s="12"/>
      <c r="BP297" s="12"/>
      <c r="BQ297" s="12"/>
      <c r="BR297" s="12"/>
      <c r="BS297" s="12"/>
      <c r="BT297" s="12"/>
      <c r="BU297" s="12"/>
      <c r="BV297" s="12"/>
      <c r="BW297" s="12"/>
    </row>
    <row r="298" spans="1:75" ht="15.75" customHeight="1" x14ac:dyDescent="0.2">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12"/>
      <c r="BH298" s="12"/>
      <c r="BI298" s="12"/>
      <c r="BJ298" s="12"/>
      <c r="BK298" s="12"/>
      <c r="BL298" s="12"/>
      <c r="BM298" s="12"/>
      <c r="BN298" s="12"/>
      <c r="BO298" s="12"/>
      <c r="BP298" s="12"/>
      <c r="BQ298" s="12"/>
      <c r="BR298" s="12"/>
      <c r="BS298" s="12"/>
      <c r="BT298" s="12"/>
      <c r="BU298" s="12"/>
      <c r="BV298" s="12"/>
      <c r="BW298" s="12"/>
    </row>
    <row r="299" spans="1:75" ht="15.75" customHeight="1" x14ac:dyDescent="0.2">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row>
    <row r="300" spans="1:75" ht="15.75" customHeight="1" x14ac:dyDescent="0.2">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12"/>
      <c r="BH300" s="12"/>
      <c r="BI300" s="12"/>
      <c r="BJ300" s="12"/>
      <c r="BK300" s="12"/>
      <c r="BL300" s="12"/>
      <c r="BM300" s="12"/>
      <c r="BN300" s="12"/>
      <c r="BO300" s="12"/>
      <c r="BP300" s="12"/>
      <c r="BQ300" s="12"/>
      <c r="BR300" s="12"/>
      <c r="BS300" s="12"/>
      <c r="BT300" s="12"/>
      <c r="BU300" s="12"/>
      <c r="BV300" s="12"/>
      <c r="BW300" s="12"/>
    </row>
    <row r="301" spans="1:75" ht="15.75" customHeight="1" x14ac:dyDescent="0.2">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12"/>
      <c r="BH301" s="12"/>
      <c r="BI301" s="12"/>
      <c r="BJ301" s="12"/>
      <c r="BK301" s="12"/>
      <c r="BL301" s="12"/>
      <c r="BM301" s="12"/>
      <c r="BN301" s="12"/>
      <c r="BO301" s="12"/>
      <c r="BP301" s="12"/>
      <c r="BQ301" s="12"/>
      <c r="BR301" s="12"/>
      <c r="BS301" s="12"/>
      <c r="BT301" s="12"/>
      <c r="BU301" s="12"/>
      <c r="BV301" s="12"/>
      <c r="BW301" s="12"/>
    </row>
    <row r="302" spans="1:75" ht="15.75" customHeight="1" x14ac:dyDescent="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12"/>
      <c r="BH302" s="12"/>
      <c r="BI302" s="12"/>
      <c r="BJ302" s="12"/>
      <c r="BK302" s="12"/>
      <c r="BL302" s="12"/>
      <c r="BM302" s="12"/>
      <c r="BN302" s="12"/>
      <c r="BO302" s="12"/>
      <c r="BP302" s="12"/>
      <c r="BQ302" s="12"/>
      <c r="BR302" s="12"/>
      <c r="BS302" s="12"/>
      <c r="BT302" s="12"/>
      <c r="BU302" s="12"/>
      <c r="BV302" s="12"/>
      <c r="BW302" s="12"/>
    </row>
    <row r="303" spans="1:75" ht="15.75" customHeight="1" x14ac:dyDescent="0.2">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12"/>
      <c r="BH303" s="12"/>
      <c r="BI303" s="12"/>
      <c r="BJ303" s="12"/>
      <c r="BK303" s="12"/>
      <c r="BL303" s="12"/>
      <c r="BM303" s="12"/>
      <c r="BN303" s="12"/>
      <c r="BO303" s="12"/>
      <c r="BP303" s="12"/>
      <c r="BQ303" s="12"/>
      <c r="BR303" s="12"/>
      <c r="BS303" s="12"/>
      <c r="BT303" s="12"/>
      <c r="BU303" s="12"/>
      <c r="BV303" s="12"/>
      <c r="BW303" s="12"/>
    </row>
    <row r="304" spans="1:75" ht="15.75" customHeight="1" x14ac:dyDescent="0.2">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12"/>
      <c r="BH304" s="12"/>
      <c r="BI304" s="12"/>
      <c r="BJ304" s="12"/>
      <c r="BK304" s="12"/>
      <c r="BL304" s="12"/>
      <c r="BM304" s="12"/>
      <c r="BN304" s="12"/>
      <c r="BO304" s="12"/>
      <c r="BP304" s="12"/>
      <c r="BQ304" s="12"/>
      <c r="BR304" s="12"/>
      <c r="BS304" s="12"/>
      <c r="BT304" s="12"/>
      <c r="BU304" s="12"/>
      <c r="BV304" s="12"/>
      <c r="BW304" s="12"/>
    </row>
    <row r="305" spans="1:75" ht="15.75" customHeight="1" x14ac:dyDescent="0.2">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12"/>
      <c r="BH305" s="12"/>
      <c r="BI305" s="12"/>
      <c r="BJ305" s="12"/>
      <c r="BK305" s="12"/>
      <c r="BL305" s="12"/>
      <c r="BM305" s="12"/>
      <c r="BN305" s="12"/>
      <c r="BO305" s="12"/>
      <c r="BP305" s="12"/>
      <c r="BQ305" s="12"/>
      <c r="BR305" s="12"/>
      <c r="BS305" s="12"/>
      <c r="BT305" s="12"/>
      <c r="BU305" s="12"/>
      <c r="BV305" s="12"/>
      <c r="BW305" s="12"/>
    </row>
    <row r="306" spans="1:75" ht="15.75" customHeight="1" x14ac:dyDescent="0.2">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12"/>
      <c r="BH306" s="12"/>
      <c r="BI306" s="12"/>
      <c r="BJ306" s="12"/>
      <c r="BK306" s="12"/>
      <c r="BL306" s="12"/>
      <c r="BM306" s="12"/>
      <c r="BN306" s="12"/>
      <c r="BO306" s="12"/>
      <c r="BP306" s="12"/>
      <c r="BQ306" s="12"/>
      <c r="BR306" s="12"/>
      <c r="BS306" s="12"/>
      <c r="BT306" s="12"/>
      <c r="BU306" s="12"/>
      <c r="BV306" s="12"/>
      <c r="BW306" s="12"/>
    </row>
    <row r="307" spans="1:75" ht="15.75" customHeight="1" x14ac:dyDescent="0.2">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2"/>
      <c r="BU307" s="12"/>
      <c r="BV307" s="12"/>
      <c r="BW307" s="12"/>
    </row>
    <row r="308" spans="1:75" ht="15.75" customHeight="1" x14ac:dyDescent="0.2">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12"/>
      <c r="BH308" s="12"/>
      <c r="BI308" s="12"/>
      <c r="BJ308" s="12"/>
      <c r="BK308" s="12"/>
      <c r="BL308" s="12"/>
      <c r="BM308" s="12"/>
      <c r="BN308" s="12"/>
      <c r="BO308" s="12"/>
      <c r="BP308" s="12"/>
      <c r="BQ308" s="12"/>
      <c r="BR308" s="12"/>
      <c r="BS308" s="12"/>
      <c r="BT308" s="12"/>
      <c r="BU308" s="12"/>
      <c r="BV308" s="12"/>
      <c r="BW308" s="12"/>
    </row>
    <row r="309" spans="1:75" ht="15.75" customHeight="1" x14ac:dyDescent="0.2">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2"/>
      <c r="BU309" s="12"/>
      <c r="BV309" s="12"/>
      <c r="BW309" s="12"/>
    </row>
    <row r="310" spans="1:75" ht="15.75" customHeight="1" x14ac:dyDescent="0.2">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12"/>
      <c r="BH310" s="12"/>
      <c r="BI310" s="12"/>
      <c r="BJ310" s="12"/>
      <c r="BK310" s="12"/>
      <c r="BL310" s="12"/>
      <c r="BM310" s="12"/>
      <c r="BN310" s="12"/>
      <c r="BO310" s="12"/>
      <c r="BP310" s="12"/>
      <c r="BQ310" s="12"/>
      <c r="BR310" s="12"/>
      <c r="BS310" s="12"/>
      <c r="BT310" s="12"/>
      <c r="BU310" s="12"/>
      <c r="BV310" s="12"/>
      <c r="BW310" s="12"/>
    </row>
    <row r="311" spans="1:75" ht="15.75" customHeight="1" x14ac:dyDescent="0.2">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2"/>
      <c r="BU311" s="12"/>
      <c r="BV311" s="12"/>
      <c r="BW311" s="12"/>
    </row>
    <row r="312" spans="1:75" ht="15.75" customHeight="1" x14ac:dyDescent="0.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row>
    <row r="313" spans="1:75" ht="15.75" customHeight="1" x14ac:dyDescent="0.2">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12"/>
      <c r="BH313" s="12"/>
      <c r="BI313" s="12"/>
      <c r="BJ313" s="12"/>
      <c r="BK313" s="12"/>
      <c r="BL313" s="12"/>
      <c r="BM313" s="12"/>
      <c r="BN313" s="12"/>
      <c r="BO313" s="12"/>
      <c r="BP313" s="12"/>
      <c r="BQ313" s="12"/>
      <c r="BR313" s="12"/>
      <c r="BS313" s="12"/>
      <c r="BT313" s="12"/>
      <c r="BU313" s="12"/>
      <c r="BV313" s="12"/>
      <c r="BW313" s="12"/>
    </row>
    <row r="314" spans="1:75" ht="15.75" customHeight="1" x14ac:dyDescent="0.2">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12"/>
      <c r="BH314" s="12"/>
      <c r="BI314" s="12"/>
      <c r="BJ314" s="12"/>
      <c r="BK314" s="12"/>
      <c r="BL314" s="12"/>
      <c r="BM314" s="12"/>
      <c r="BN314" s="12"/>
      <c r="BO314" s="12"/>
      <c r="BP314" s="12"/>
      <c r="BQ314" s="12"/>
      <c r="BR314" s="12"/>
      <c r="BS314" s="12"/>
      <c r="BT314" s="12"/>
      <c r="BU314" s="12"/>
      <c r="BV314" s="12"/>
      <c r="BW314" s="12"/>
    </row>
    <row r="315" spans="1:75" ht="15.75" customHeight="1" x14ac:dyDescent="0.2">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12"/>
      <c r="BH315" s="12"/>
      <c r="BI315" s="12"/>
      <c r="BJ315" s="12"/>
      <c r="BK315" s="12"/>
      <c r="BL315" s="12"/>
      <c r="BM315" s="12"/>
      <c r="BN315" s="12"/>
      <c r="BO315" s="12"/>
      <c r="BP315" s="12"/>
      <c r="BQ315" s="12"/>
      <c r="BR315" s="12"/>
      <c r="BS315" s="12"/>
      <c r="BT315" s="12"/>
      <c r="BU315" s="12"/>
      <c r="BV315" s="12"/>
      <c r="BW315" s="12"/>
    </row>
    <row r="316" spans="1:75" ht="15.75" customHeight="1" x14ac:dyDescent="0.2">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12"/>
      <c r="BH316" s="12"/>
      <c r="BI316" s="12"/>
      <c r="BJ316" s="12"/>
      <c r="BK316" s="12"/>
      <c r="BL316" s="12"/>
      <c r="BM316" s="12"/>
      <c r="BN316" s="12"/>
      <c r="BO316" s="12"/>
      <c r="BP316" s="12"/>
      <c r="BQ316" s="12"/>
      <c r="BR316" s="12"/>
      <c r="BS316" s="12"/>
      <c r="BT316" s="12"/>
      <c r="BU316" s="12"/>
      <c r="BV316" s="12"/>
      <c r="BW316" s="12"/>
    </row>
    <row r="317" spans="1:75" ht="15.75" customHeight="1" x14ac:dyDescent="0.2">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12"/>
      <c r="BH317" s="12"/>
      <c r="BI317" s="12"/>
      <c r="BJ317" s="12"/>
      <c r="BK317" s="12"/>
      <c r="BL317" s="12"/>
      <c r="BM317" s="12"/>
      <c r="BN317" s="12"/>
      <c r="BO317" s="12"/>
      <c r="BP317" s="12"/>
      <c r="BQ317" s="12"/>
      <c r="BR317" s="12"/>
      <c r="BS317" s="12"/>
      <c r="BT317" s="12"/>
      <c r="BU317" s="12"/>
      <c r="BV317" s="12"/>
      <c r="BW317" s="12"/>
    </row>
    <row r="318" spans="1:75" ht="15.75" customHeight="1" x14ac:dyDescent="0.2">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12"/>
      <c r="BH318" s="12"/>
      <c r="BI318" s="12"/>
      <c r="BJ318" s="12"/>
      <c r="BK318" s="12"/>
      <c r="BL318" s="12"/>
      <c r="BM318" s="12"/>
      <c r="BN318" s="12"/>
      <c r="BO318" s="12"/>
      <c r="BP318" s="12"/>
      <c r="BQ318" s="12"/>
      <c r="BR318" s="12"/>
      <c r="BS318" s="12"/>
      <c r="BT318" s="12"/>
      <c r="BU318" s="12"/>
      <c r="BV318" s="12"/>
      <c r="BW318" s="12"/>
    </row>
    <row r="319" spans="1:75" ht="15.75" customHeight="1" x14ac:dyDescent="0.2">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12"/>
      <c r="BH319" s="12"/>
      <c r="BI319" s="12"/>
      <c r="BJ319" s="12"/>
      <c r="BK319" s="12"/>
      <c r="BL319" s="12"/>
      <c r="BM319" s="12"/>
      <c r="BN319" s="12"/>
      <c r="BO319" s="12"/>
      <c r="BP319" s="12"/>
      <c r="BQ319" s="12"/>
      <c r="BR319" s="12"/>
      <c r="BS319" s="12"/>
      <c r="BT319" s="12"/>
      <c r="BU319" s="12"/>
      <c r="BV319" s="12"/>
      <c r="BW319" s="12"/>
    </row>
    <row r="320" spans="1:75" ht="15.75" customHeight="1" x14ac:dyDescent="0.2">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12"/>
      <c r="BH320" s="12"/>
      <c r="BI320" s="12"/>
      <c r="BJ320" s="12"/>
      <c r="BK320" s="12"/>
      <c r="BL320" s="12"/>
      <c r="BM320" s="12"/>
      <c r="BN320" s="12"/>
      <c r="BO320" s="12"/>
      <c r="BP320" s="12"/>
      <c r="BQ320" s="12"/>
      <c r="BR320" s="12"/>
      <c r="BS320" s="12"/>
      <c r="BT320" s="12"/>
      <c r="BU320" s="12"/>
      <c r="BV320" s="12"/>
      <c r="BW320" s="12"/>
    </row>
    <row r="321" spans="1:75" ht="15.75" customHeight="1" x14ac:dyDescent="0.2">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row>
    <row r="322" spans="1:75" ht="15.75" customHeight="1" x14ac:dyDescent="0.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12"/>
      <c r="BH322" s="12"/>
      <c r="BI322" s="12"/>
      <c r="BJ322" s="12"/>
      <c r="BK322" s="12"/>
      <c r="BL322" s="12"/>
      <c r="BM322" s="12"/>
      <c r="BN322" s="12"/>
      <c r="BO322" s="12"/>
      <c r="BP322" s="12"/>
      <c r="BQ322" s="12"/>
      <c r="BR322" s="12"/>
      <c r="BS322" s="12"/>
      <c r="BT322" s="12"/>
      <c r="BU322" s="12"/>
      <c r="BV322" s="12"/>
      <c r="BW322" s="12"/>
    </row>
    <row r="323" spans="1:75" ht="15.75" customHeight="1" x14ac:dyDescent="0.2">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c r="BU323" s="12"/>
      <c r="BV323" s="12"/>
      <c r="BW323" s="12"/>
    </row>
    <row r="324" spans="1:75" ht="15.75" customHeight="1" x14ac:dyDescent="0.2">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12"/>
      <c r="BH324" s="12"/>
      <c r="BI324" s="12"/>
      <c r="BJ324" s="12"/>
      <c r="BK324" s="12"/>
      <c r="BL324" s="12"/>
      <c r="BM324" s="12"/>
      <c r="BN324" s="12"/>
      <c r="BO324" s="12"/>
      <c r="BP324" s="12"/>
      <c r="BQ324" s="12"/>
      <c r="BR324" s="12"/>
      <c r="BS324" s="12"/>
      <c r="BT324" s="12"/>
      <c r="BU324" s="12"/>
      <c r="BV324" s="12"/>
      <c r="BW324" s="12"/>
    </row>
    <row r="325" spans="1:75" ht="15.75" customHeight="1" x14ac:dyDescent="0.2">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c r="BU325" s="12"/>
      <c r="BV325" s="12"/>
      <c r="BW325" s="12"/>
    </row>
    <row r="326" spans="1:75" ht="15.75" customHeight="1" x14ac:dyDescent="0.2">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12"/>
      <c r="BH326" s="12"/>
      <c r="BI326" s="12"/>
      <c r="BJ326" s="12"/>
      <c r="BK326" s="12"/>
      <c r="BL326" s="12"/>
      <c r="BM326" s="12"/>
      <c r="BN326" s="12"/>
      <c r="BO326" s="12"/>
      <c r="BP326" s="12"/>
      <c r="BQ326" s="12"/>
      <c r="BR326" s="12"/>
      <c r="BS326" s="12"/>
      <c r="BT326" s="12"/>
      <c r="BU326" s="12"/>
      <c r="BV326" s="12"/>
      <c r="BW326" s="12"/>
    </row>
    <row r="327" spans="1:75" ht="15.75" customHeight="1" x14ac:dyDescent="0.2">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2"/>
      <c r="BV327" s="12"/>
      <c r="BW327" s="12"/>
    </row>
    <row r="328" spans="1:75" ht="15.75" customHeight="1" x14ac:dyDescent="0.2">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2"/>
      <c r="BW328" s="12"/>
    </row>
    <row r="329" spans="1:75" ht="15.75" customHeight="1" x14ac:dyDescent="0.2">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row>
    <row r="330" spans="1:75" ht="15.75" customHeight="1" x14ac:dyDescent="0.2">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2"/>
      <c r="BU330" s="12"/>
      <c r="BV330" s="12"/>
      <c r="BW330" s="12"/>
    </row>
    <row r="331" spans="1:75" ht="15.75" customHeight="1" x14ac:dyDescent="0.2">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12"/>
      <c r="BH331" s="12"/>
      <c r="BI331" s="12"/>
      <c r="BJ331" s="12"/>
      <c r="BK331" s="12"/>
      <c r="BL331" s="12"/>
      <c r="BM331" s="12"/>
      <c r="BN331" s="12"/>
      <c r="BO331" s="12"/>
      <c r="BP331" s="12"/>
      <c r="BQ331" s="12"/>
      <c r="BR331" s="12"/>
      <c r="BS331" s="12"/>
      <c r="BT331" s="12"/>
      <c r="BU331" s="12"/>
      <c r="BV331" s="12"/>
      <c r="BW331" s="12"/>
    </row>
    <row r="332" spans="1:75" ht="15.75" customHeight="1" x14ac:dyDescent="0.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12"/>
      <c r="BH332" s="12"/>
      <c r="BI332" s="12"/>
      <c r="BJ332" s="12"/>
      <c r="BK332" s="12"/>
      <c r="BL332" s="12"/>
      <c r="BM332" s="12"/>
      <c r="BN332" s="12"/>
      <c r="BO332" s="12"/>
      <c r="BP332" s="12"/>
      <c r="BQ332" s="12"/>
      <c r="BR332" s="12"/>
      <c r="BS332" s="12"/>
      <c r="BT332" s="12"/>
      <c r="BU332" s="12"/>
      <c r="BV332" s="12"/>
      <c r="BW332" s="12"/>
    </row>
    <row r="333" spans="1:75" ht="15.75" customHeight="1" x14ac:dyDescent="0.2">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12"/>
      <c r="BH333" s="12"/>
      <c r="BI333" s="12"/>
      <c r="BJ333" s="12"/>
      <c r="BK333" s="12"/>
      <c r="BL333" s="12"/>
      <c r="BM333" s="12"/>
      <c r="BN333" s="12"/>
      <c r="BO333" s="12"/>
      <c r="BP333" s="12"/>
      <c r="BQ333" s="12"/>
      <c r="BR333" s="12"/>
      <c r="BS333" s="12"/>
      <c r="BT333" s="12"/>
      <c r="BU333" s="12"/>
      <c r="BV333" s="12"/>
      <c r="BW333" s="12"/>
    </row>
    <row r="334" spans="1:75" ht="15.75" customHeight="1" x14ac:dyDescent="0.2">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12"/>
      <c r="BH334" s="12"/>
      <c r="BI334" s="12"/>
      <c r="BJ334" s="12"/>
      <c r="BK334" s="12"/>
      <c r="BL334" s="12"/>
      <c r="BM334" s="12"/>
      <c r="BN334" s="12"/>
      <c r="BO334" s="12"/>
      <c r="BP334" s="12"/>
      <c r="BQ334" s="12"/>
      <c r="BR334" s="12"/>
      <c r="BS334" s="12"/>
      <c r="BT334" s="12"/>
      <c r="BU334" s="12"/>
      <c r="BV334" s="12"/>
      <c r="BW334" s="12"/>
    </row>
    <row r="335" spans="1:75" ht="15.75" customHeight="1" x14ac:dyDescent="0.2">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12"/>
      <c r="BH335" s="12"/>
      <c r="BI335" s="12"/>
      <c r="BJ335" s="12"/>
      <c r="BK335" s="12"/>
      <c r="BL335" s="12"/>
      <c r="BM335" s="12"/>
      <c r="BN335" s="12"/>
      <c r="BO335" s="12"/>
      <c r="BP335" s="12"/>
      <c r="BQ335" s="12"/>
      <c r="BR335" s="12"/>
      <c r="BS335" s="12"/>
      <c r="BT335" s="12"/>
      <c r="BU335" s="12"/>
      <c r="BV335" s="12"/>
      <c r="BW335" s="12"/>
    </row>
    <row r="336" spans="1:75" ht="15.75" customHeight="1" x14ac:dyDescent="0.2">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12"/>
      <c r="BH336" s="12"/>
      <c r="BI336" s="12"/>
      <c r="BJ336" s="12"/>
      <c r="BK336" s="12"/>
      <c r="BL336" s="12"/>
      <c r="BM336" s="12"/>
      <c r="BN336" s="12"/>
      <c r="BO336" s="12"/>
      <c r="BP336" s="12"/>
      <c r="BQ336" s="12"/>
      <c r="BR336" s="12"/>
      <c r="BS336" s="12"/>
      <c r="BT336" s="12"/>
      <c r="BU336" s="12"/>
      <c r="BV336" s="12"/>
      <c r="BW336" s="12"/>
    </row>
    <row r="337" spans="1:75" ht="15.75" customHeight="1" x14ac:dyDescent="0.2">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row>
    <row r="338" spans="1:75" ht="15.75" customHeight="1" x14ac:dyDescent="0.2">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12"/>
      <c r="BH338" s="12"/>
      <c r="BI338" s="12"/>
      <c r="BJ338" s="12"/>
      <c r="BK338" s="12"/>
      <c r="BL338" s="12"/>
      <c r="BM338" s="12"/>
      <c r="BN338" s="12"/>
      <c r="BO338" s="12"/>
      <c r="BP338" s="12"/>
      <c r="BQ338" s="12"/>
      <c r="BR338" s="12"/>
      <c r="BS338" s="12"/>
      <c r="BT338" s="12"/>
      <c r="BU338" s="12"/>
      <c r="BV338" s="12"/>
      <c r="BW338" s="12"/>
    </row>
    <row r="339" spans="1:75" ht="15.75" customHeight="1" x14ac:dyDescent="0.2">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12"/>
      <c r="BH339" s="12"/>
      <c r="BI339" s="12"/>
      <c r="BJ339" s="12"/>
      <c r="BK339" s="12"/>
      <c r="BL339" s="12"/>
      <c r="BM339" s="12"/>
      <c r="BN339" s="12"/>
      <c r="BO339" s="12"/>
      <c r="BP339" s="12"/>
      <c r="BQ339" s="12"/>
      <c r="BR339" s="12"/>
      <c r="BS339" s="12"/>
      <c r="BT339" s="12"/>
      <c r="BU339" s="12"/>
      <c r="BV339" s="12"/>
      <c r="BW339" s="12"/>
    </row>
    <row r="340" spans="1:75" ht="15.75" customHeight="1" x14ac:dyDescent="0.2">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12"/>
      <c r="BH340" s="12"/>
      <c r="BI340" s="12"/>
      <c r="BJ340" s="12"/>
      <c r="BK340" s="12"/>
      <c r="BL340" s="12"/>
      <c r="BM340" s="12"/>
      <c r="BN340" s="12"/>
      <c r="BO340" s="12"/>
      <c r="BP340" s="12"/>
      <c r="BQ340" s="12"/>
      <c r="BR340" s="12"/>
      <c r="BS340" s="12"/>
      <c r="BT340" s="12"/>
      <c r="BU340" s="12"/>
      <c r="BV340" s="12"/>
      <c r="BW340" s="12"/>
    </row>
    <row r="341" spans="1:75" ht="15.75" customHeight="1" x14ac:dyDescent="0.2">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12"/>
      <c r="BH341" s="12"/>
      <c r="BI341" s="12"/>
      <c r="BJ341" s="12"/>
      <c r="BK341" s="12"/>
      <c r="BL341" s="12"/>
      <c r="BM341" s="12"/>
      <c r="BN341" s="12"/>
      <c r="BO341" s="12"/>
      <c r="BP341" s="12"/>
      <c r="BQ341" s="12"/>
      <c r="BR341" s="12"/>
      <c r="BS341" s="12"/>
      <c r="BT341" s="12"/>
      <c r="BU341" s="12"/>
      <c r="BV341" s="12"/>
      <c r="BW341" s="12"/>
    </row>
    <row r="342" spans="1:75" ht="15.75" customHeight="1" x14ac:dyDescent="0.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12"/>
      <c r="BH342" s="12"/>
      <c r="BI342" s="12"/>
      <c r="BJ342" s="12"/>
      <c r="BK342" s="12"/>
      <c r="BL342" s="12"/>
      <c r="BM342" s="12"/>
      <c r="BN342" s="12"/>
      <c r="BO342" s="12"/>
      <c r="BP342" s="12"/>
      <c r="BQ342" s="12"/>
      <c r="BR342" s="12"/>
      <c r="BS342" s="12"/>
      <c r="BT342" s="12"/>
      <c r="BU342" s="12"/>
      <c r="BV342" s="12"/>
      <c r="BW342" s="12"/>
    </row>
    <row r="343" spans="1:75" ht="15.75" customHeight="1" x14ac:dyDescent="0.2">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2"/>
      <c r="BV343" s="12"/>
      <c r="BW343" s="12"/>
    </row>
    <row r="344" spans="1:75" ht="15.75" customHeight="1" x14ac:dyDescent="0.2">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row>
    <row r="345" spans="1:75" ht="15.75" customHeight="1" x14ac:dyDescent="0.2">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2"/>
      <c r="BU345" s="12"/>
      <c r="BV345" s="12"/>
      <c r="BW345" s="12"/>
    </row>
    <row r="346" spans="1:75" ht="15.75" customHeight="1" x14ac:dyDescent="0.2">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12"/>
      <c r="BH346" s="12"/>
      <c r="BI346" s="12"/>
      <c r="BJ346" s="12"/>
      <c r="BK346" s="12"/>
      <c r="BL346" s="12"/>
      <c r="BM346" s="12"/>
      <c r="BN346" s="12"/>
      <c r="BO346" s="12"/>
      <c r="BP346" s="12"/>
      <c r="BQ346" s="12"/>
      <c r="BR346" s="12"/>
      <c r="BS346" s="12"/>
      <c r="BT346" s="12"/>
      <c r="BU346" s="12"/>
      <c r="BV346" s="12"/>
      <c r="BW346" s="12"/>
    </row>
    <row r="347" spans="1:75" ht="15.75" customHeight="1" x14ac:dyDescent="0.2">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12"/>
      <c r="BH347" s="12"/>
      <c r="BI347" s="12"/>
      <c r="BJ347" s="12"/>
      <c r="BK347" s="12"/>
      <c r="BL347" s="12"/>
      <c r="BM347" s="12"/>
      <c r="BN347" s="12"/>
      <c r="BO347" s="12"/>
      <c r="BP347" s="12"/>
      <c r="BQ347" s="12"/>
      <c r="BR347" s="12"/>
      <c r="BS347" s="12"/>
      <c r="BT347" s="12"/>
      <c r="BU347" s="12"/>
      <c r="BV347" s="12"/>
      <c r="BW347" s="12"/>
    </row>
    <row r="348" spans="1:75" ht="15.75" customHeight="1" x14ac:dyDescent="0.2">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12"/>
      <c r="BH348" s="12"/>
      <c r="BI348" s="12"/>
      <c r="BJ348" s="12"/>
      <c r="BK348" s="12"/>
      <c r="BL348" s="12"/>
      <c r="BM348" s="12"/>
      <c r="BN348" s="12"/>
      <c r="BO348" s="12"/>
      <c r="BP348" s="12"/>
      <c r="BQ348" s="12"/>
      <c r="BR348" s="12"/>
      <c r="BS348" s="12"/>
      <c r="BT348" s="12"/>
      <c r="BU348" s="12"/>
      <c r="BV348" s="12"/>
      <c r="BW348" s="12"/>
    </row>
    <row r="349" spans="1:75" ht="15.75" customHeight="1" x14ac:dyDescent="0.2">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2"/>
      <c r="BU349" s="12"/>
      <c r="BV349" s="12"/>
      <c r="BW349" s="12"/>
    </row>
    <row r="350" spans="1:75" ht="15.75" customHeight="1" x14ac:dyDescent="0.2">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12"/>
      <c r="BH350" s="12"/>
      <c r="BI350" s="12"/>
      <c r="BJ350" s="12"/>
      <c r="BK350" s="12"/>
      <c r="BL350" s="12"/>
      <c r="BM350" s="12"/>
      <c r="BN350" s="12"/>
      <c r="BO350" s="12"/>
      <c r="BP350" s="12"/>
      <c r="BQ350" s="12"/>
      <c r="BR350" s="12"/>
      <c r="BS350" s="12"/>
      <c r="BT350" s="12"/>
      <c r="BU350" s="12"/>
      <c r="BV350" s="12"/>
      <c r="BW350" s="12"/>
    </row>
    <row r="351" spans="1:75" ht="15.75" customHeight="1" x14ac:dyDescent="0.2">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row>
    <row r="352" spans="1:75" ht="15.75" customHeight="1" x14ac:dyDescent="0.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12"/>
      <c r="BH352" s="12"/>
      <c r="BI352" s="12"/>
      <c r="BJ352" s="12"/>
      <c r="BK352" s="12"/>
      <c r="BL352" s="12"/>
      <c r="BM352" s="12"/>
      <c r="BN352" s="12"/>
      <c r="BO352" s="12"/>
      <c r="BP352" s="12"/>
      <c r="BQ352" s="12"/>
      <c r="BR352" s="12"/>
      <c r="BS352" s="12"/>
      <c r="BT352" s="12"/>
      <c r="BU352" s="12"/>
      <c r="BV352" s="12"/>
      <c r="BW352" s="12"/>
    </row>
    <row r="353" spans="1:75" ht="15.75" customHeight="1" x14ac:dyDescent="0.2">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12"/>
      <c r="BH353" s="12"/>
      <c r="BI353" s="12"/>
      <c r="BJ353" s="12"/>
      <c r="BK353" s="12"/>
      <c r="BL353" s="12"/>
      <c r="BM353" s="12"/>
      <c r="BN353" s="12"/>
      <c r="BO353" s="12"/>
      <c r="BP353" s="12"/>
      <c r="BQ353" s="12"/>
      <c r="BR353" s="12"/>
      <c r="BS353" s="12"/>
      <c r="BT353" s="12"/>
      <c r="BU353" s="12"/>
      <c r="BV353" s="12"/>
      <c r="BW353" s="12"/>
    </row>
    <row r="354" spans="1:75" ht="15.75" customHeight="1" x14ac:dyDescent="0.2">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12"/>
      <c r="BH354" s="12"/>
      <c r="BI354" s="12"/>
      <c r="BJ354" s="12"/>
      <c r="BK354" s="12"/>
      <c r="BL354" s="12"/>
      <c r="BM354" s="12"/>
      <c r="BN354" s="12"/>
      <c r="BO354" s="12"/>
      <c r="BP354" s="12"/>
      <c r="BQ354" s="12"/>
      <c r="BR354" s="12"/>
      <c r="BS354" s="12"/>
      <c r="BT354" s="12"/>
      <c r="BU354" s="12"/>
      <c r="BV354" s="12"/>
      <c r="BW354" s="12"/>
    </row>
    <row r="355" spans="1:75" ht="15.75" customHeight="1" x14ac:dyDescent="0.2">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12"/>
      <c r="BH355" s="12"/>
      <c r="BI355" s="12"/>
      <c r="BJ355" s="12"/>
      <c r="BK355" s="12"/>
      <c r="BL355" s="12"/>
      <c r="BM355" s="12"/>
      <c r="BN355" s="12"/>
      <c r="BO355" s="12"/>
      <c r="BP355" s="12"/>
      <c r="BQ355" s="12"/>
      <c r="BR355" s="12"/>
      <c r="BS355" s="12"/>
      <c r="BT355" s="12"/>
      <c r="BU355" s="12"/>
      <c r="BV355" s="12"/>
      <c r="BW355" s="12"/>
    </row>
    <row r="356" spans="1:75" ht="15.75" customHeight="1" x14ac:dyDescent="0.2">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12"/>
      <c r="BH356" s="12"/>
      <c r="BI356" s="12"/>
      <c r="BJ356" s="12"/>
      <c r="BK356" s="12"/>
      <c r="BL356" s="12"/>
      <c r="BM356" s="12"/>
      <c r="BN356" s="12"/>
      <c r="BO356" s="12"/>
      <c r="BP356" s="12"/>
      <c r="BQ356" s="12"/>
      <c r="BR356" s="12"/>
      <c r="BS356" s="12"/>
      <c r="BT356" s="12"/>
      <c r="BU356" s="12"/>
      <c r="BV356" s="12"/>
      <c r="BW356" s="12"/>
    </row>
    <row r="357" spans="1:75" ht="15.75" customHeight="1" x14ac:dyDescent="0.2">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12"/>
      <c r="BH357" s="12"/>
      <c r="BI357" s="12"/>
      <c r="BJ357" s="12"/>
      <c r="BK357" s="12"/>
      <c r="BL357" s="12"/>
      <c r="BM357" s="12"/>
      <c r="BN357" s="12"/>
      <c r="BO357" s="12"/>
      <c r="BP357" s="12"/>
      <c r="BQ357" s="12"/>
      <c r="BR357" s="12"/>
      <c r="BS357" s="12"/>
      <c r="BT357" s="12"/>
      <c r="BU357" s="12"/>
      <c r="BV357" s="12"/>
      <c r="BW357" s="12"/>
    </row>
    <row r="358" spans="1:75" ht="15.75" customHeight="1" x14ac:dyDescent="0.2">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row>
    <row r="359" spans="1:75" ht="15.75" customHeight="1" x14ac:dyDescent="0.2">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2"/>
      <c r="BU359" s="12"/>
      <c r="BV359" s="12"/>
      <c r="BW359" s="12"/>
    </row>
    <row r="360" spans="1:75" ht="15.75" customHeight="1" x14ac:dyDescent="0.2">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12"/>
      <c r="BH360" s="12"/>
      <c r="BI360" s="12"/>
      <c r="BJ360" s="12"/>
      <c r="BK360" s="12"/>
      <c r="BL360" s="12"/>
      <c r="BM360" s="12"/>
      <c r="BN360" s="12"/>
      <c r="BO360" s="12"/>
      <c r="BP360" s="12"/>
      <c r="BQ360" s="12"/>
      <c r="BR360" s="12"/>
      <c r="BS360" s="12"/>
      <c r="BT360" s="12"/>
      <c r="BU360" s="12"/>
      <c r="BV360" s="12"/>
      <c r="BW360" s="12"/>
    </row>
    <row r="361" spans="1:75" ht="15.75" customHeight="1" x14ac:dyDescent="0.2">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2"/>
      <c r="BU361" s="12"/>
      <c r="BV361" s="12"/>
      <c r="BW361" s="12"/>
    </row>
    <row r="362" spans="1:75" ht="15.75" customHeight="1" x14ac:dyDescent="0.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12"/>
      <c r="BH362" s="12"/>
      <c r="BI362" s="12"/>
      <c r="BJ362" s="12"/>
      <c r="BK362" s="12"/>
      <c r="BL362" s="12"/>
      <c r="BM362" s="12"/>
      <c r="BN362" s="12"/>
      <c r="BO362" s="12"/>
      <c r="BP362" s="12"/>
      <c r="BQ362" s="12"/>
      <c r="BR362" s="12"/>
      <c r="BS362" s="12"/>
      <c r="BT362" s="12"/>
      <c r="BU362" s="12"/>
      <c r="BV362" s="12"/>
      <c r="BW362" s="12"/>
    </row>
    <row r="363" spans="1:75" ht="15.75" customHeight="1" x14ac:dyDescent="0.2">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12"/>
      <c r="BH363" s="12"/>
      <c r="BI363" s="12"/>
      <c r="BJ363" s="12"/>
      <c r="BK363" s="12"/>
      <c r="BL363" s="12"/>
      <c r="BM363" s="12"/>
      <c r="BN363" s="12"/>
      <c r="BO363" s="12"/>
      <c r="BP363" s="12"/>
      <c r="BQ363" s="12"/>
      <c r="BR363" s="12"/>
      <c r="BS363" s="12"/>
      <c r="BT363" s="12"/>
      <c r="BU363" s="12"/>
      <c r="BV363" s="12"/>
      <c r="BW363" s="12"/>
    </row>
    <row r="364" spans="1:75" ht="15.75" customHeight="1" x14ac:dyDescent="0.2">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12"/>
      <c r="BH364" s="12"/>
      <c r="BI364" s="12"/>
      <c r="BJ364" s="12"/>
      <c r="BK364" s="12"/>
      <c r="BL364" s="12"/>
      <c r="BM364" s="12"/>
      <c r="BN364" s="12"/>
      <c r="BO364" s="12"/>
      <c r="BP364" s="12"/>
      <c r="BQ364" s="12"/>
      <c r="BR364" s="12"/>
      <c r="BS364" s="12"/>
      <c r="BT364" s="12"/>
      <c r="BU364" s="12"/>
      <c r="BV364" s="12"/>
      <c r="BW364" s="12"/>
    </row>
    <row r="365" spans="1:75" ht="15.75" customHeight="1" x14ac:dyDescent="0.2">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row>
    <row r="366" spans="1:75" ht="15.75" customHeight="1" x14ac:dyDescent="0.2">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12"/>
      <c r="BH366" s="12"/>
      <c r="BI366" s="12"/>
      <c r="BJ366" s="12"/>
      <c r="BK366" s="12"/>
      <c r="BL366" s="12"/>
      <c r="BM366" s="12"/>
      <c r="BN366" s="12"/>
      <c r="BO366" s="12"/>
      <c r="BP366" s="12"/>
      <c r="BQ366" s="12"/>
      <c r="BR366" s="12"/>
      <c r="BS366" s="12"/>
      <c r="BT366" s="12"/>
      <c r="BU366" s="12"/>
      <c r="BV366" s="12"/>
      <c r="BW366" s="12"/>
    </row>
    <row r="367" spans="1:75" ht="15.75" customHeight="1" x14ac:dyDescent="0.2">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12"/>
      <c r="BH367" s="12"/>
      <c r="BI367" s="12"/>
      <c r="BJ367" s="12"/>
      <c r="BK367" s="12"/>
      <c r="BL367" s="12"/>
      <c r="BM367" s="12"/>
      <c r="BN367" s="12"/>
      <c r="BO367" s="12"/>
      <c r="BP367" s="12"/>
      <c r="BQ367" s="12"/>
      <c r="BR367" s="12"/>
      <c r="BS367" s="12"/>
      <c r="BT367" s="12"/>
      <c r="BU367" s="12"/>
      <c r="BV367" s="12"/>
      <c r="BW367" s="12"/>
    </row>
    <row r="368" spans="1:75" ht="15.75" customHeight="1" x14ac:dyDescent="0.2">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12"/>
      <c r="BH368" s="12"/>
      <c r="BI368" s="12"/>
      <c r="BJ368" s="12"/>
      <c r="BK368" s="12"/>
      <c r="BL368" s="12"/>
      <c r="BM368" s="12"/>
      <c r="BN368" s="12"/>
      <c r="BO368" s="12"/>
      <c r="BP368" s="12"/>
      <c r="BQ368" s="12"/>
      <c r="BR368" s="12"/>
      <c r="BS368" s="12"/>
      <c r="BT368" s="12"/>
      <c r="BU368" s="12"/>
      <c r="BV368" s="12"/>
      <c r="BW368" s="12"/>
    </row>
    <row r="369" spans="1:75" ht="15.75" customHeight="1" x14ac:dyDescent="0.2">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12"/>
      <c r="BH369" s="12"/>
      <c r="BI369" s="12"/>
      <c r="BJ369" s="12"/>
      <c r="BK369" s="12"/>
      <c r="BL369" s="12"/>
      <c r="BM369" s="12"/>
      <c r="BN369" s="12"/>
      <c r="BO369" s="12"/>
      <c r="BP369" s="12"/>
      <c r="BQ369" s="12"/>
      <c r="BR369" s="12"/>
      <c r="BS369" s="12"/>
      <c r="BT369" s="12"/>
      <c r="BU369" s="12"/>
      <c r="BV369" s="12"/>
      <c r="BW369" s="12"/>
    </row>
    <row r="370" spans="1:75" ht="15.75" customHeight="1" x14ac:dyDescent="0.2">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12"/>
      <c r="BH370" s="12"/>
      <c r="BI370" s="12"/>
      <c r="BJ370" s="12"/>
      <c r="BK370" s="12"/>
      <c r="BL370" s="12"/>
      <c r="BM370" s="12"/>
      <c r="BN370" s="12"/>
      <c r="BO370" s="12"/>
      <c r="BP370" s="12"/>
      <c r="BQ370" s="12"/>
      <c r="BR370" s="12"/>
      <c r="BS370" s="12"/>
      <c r="BT370" s="12"/>
      <c r="BU370" s="12"/>
      <c r="BV370" s="12"/>
      <c r="BW370" s="12"/>
    </row>
    <row r="371" spans="1:75" ht="15.75" customHeight="1" x14ac:dyDescent="0.2">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row>
    <row r="372" spans="1:75" ht="15.75" customHeight="1" x14ac:dyDescent="0.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12"/>
      <c r="BH372" s="12"/>
      <c r="BI372" s="12"/>
      <c r="BJ372" s="12"/>
      <c r="BK372" s="12"/>
      <c r="BL372" s="12"/>
      <c r="BM372" s="12"/>
      <c r="BN372" s="12"/>
      <c r="BO372" s="12"/>
      <c r="BP372" s="12"/>
      <c r="BQ372" s="12"/>
      <c r="BR372" s="12"/>
      <c r="BS372" s="12"/>
      <c r="BT372" s="12"/>
      <c r="BU372" s="12"/>
      <c r="BV372" s="12"/>
      <c r="BW372" s="12"/>
    </row>
    <row r="373" spans="1:75" ht="15.75" customHeight="1" x14ac:dyDescent="0.2">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c r="BU373" s="12"/>
      <c r="BV373" s="12"/>
      <c r="BW373" s="12"/>
    </row>
    <row r="374" spans="1:75" ht="15.75" customHeight="1" x14ac:dyDescent="0.2">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2"/>
      <c r="BU374" s="12"/>
      <c r="BV374" s="12"/>
      <c r="BW374" s="12"/>
    </row>
    <row r="375" spans="1:75" ht="15.75" customHeight="1" x14ac:dyDescent="0.2">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c r="BU375" s="12"/>
      <c r="BV375" s="12"/>
      <c r="BW375" s="12"/>
    </row>
    <row r="376" spans="1:75" ht="15.75" customHeight="1" x14ac:dyDescent="0.2">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2"/>
      <c r="BV376" s="12"/>
      <c r="BW376" s="12"/>
    </row>
    <row r="377" spans="1:75" ht="15.75" customHeight="1" x14ac:dyDescent="0.2">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row>
    <row r="378" spans="1:75" ht="15.75" customHeight="1" x14ac:dyDescent="0.2">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12"/>
      <c r="BH378" s="12"/>
      <c r="BI378" s="12"/>
      <c r="BJ378" s="12"/>
      <c r="BK378" s="12"/>
      <c r="BL378" s="12"/>
      <c r="BM378" s="12"/>
      <c r="BN378" s="12"/>
      <c r="BO378" s="12"/>
      <c r="BP378" s="12"/>
      <c r="BQ378" s="12"/>
      <c r="BR378" s="12"/>
      <c r="BS378" s="12"/>
      <c r="BT378" s="12"/>
      <c r="BU378" s="12"/>
      <c r="BV378" s="12"/>
      <c r="BW378" s="12"/>
    </row>
    <row r="379" spans="1:75" ht="15.75" customHeight="1" x14ac:dyDescent="0.2">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c r="BU379" s="12"/>
      <c r="BV379" s="12"/>
      <c r="BW379" s="12"/>
    </row>
    <row r="380" spans="1:75" ht="15.75" customHeight="1" x14ac:dyDescent="0.2">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2"/>
      <c r="BU380" s="12"/>
      <c r="BV380" s="12"/>
      <c r="BW380" s="12"/>
    </row>
    <row r="381" spans="1:75" ht="15.75" customHeight="1" x14ac:dyDescent="0.2">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12"/>
      <c r="BH381" s="12"/>
      <c r="BI381" s="12"/>
      <c r="BJ381" s="12"/>
      <c r="BK381" s="12"/>
      <c r="BL381" s="12"/>
      <c r="BM381" s="12"/>
      <c r="BN381" s="12"/>
      <c r="BO381" s="12"/>
      <c r="BP381" s="12"/>
      <c r="BQ381" s="12"/>
      <c r="BR381" s="12"/>
      <c r="BS381" s="12"/>
      <c r="BT381" s="12"/>
      <c r="BU381" s="12"/>
      <c r="BV381" s="12"/>
      <c r="BW381" s="12"/>
    </row>
    <row r="382" spans="1:75" ht="15.75" customHeight="1" x14ac:dyDescent="0.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12"/>
      <c r="BH382" s="12"/>
      <c r="BI382" s="12"/>
      <c r="BJ382" s="12"/>
      <c r="BK382" s="12"/>
      <c r="BL382" s="12"/>
      <c r="BM382" s="12"/>
      <c r="BN382" s="12"/>
      <c r="BO382" s="12"/>
      <c r="BP382" s="12"/>
      <c r="BQ382" s="12"/>
      <c r="BR382" s="12"/>
      <c r="BS382" s="12"/>
      <c r="BT382" s="12"/>
      <c r="BU382" s="12"/>
      <c r="BV382" s="12"/>
      <c r="BW382" s="12"/>
    </row>
    <row r="383" spans="1:75" ht="15.75" customHeight="1" x14ac:dyDescent="0.2">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row>
    <row r="384" spans="1:75" ht="15.75" customHeight="1" x14ac:dyDescent="0.2">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12"/>
      <c r="BH384" s="12"/>
      <c r="BI384" s="12"/>
      <c r="BJ384" s="12"/>
      <c r="BK384" s="12"/>
      <c r="BL384" s="12"/>
      <c r="BM384" s="12"/>
      <c r="BN384" s="12"/>
      <c r="BO384" s="12"/>
      <c r="BP384" s="12"/>
      <c r="BQ384" s="12"/>
      <c r="BR384" s="12"/>
      <c r="BS384" s="12"/>
      <c r="BT384" s="12"/>
      <c r="BU384" s="12"/>
      <c r="BV384" s="12"/>
      <c r="BW384" s="12"/>
    </row>
    <row r="385" spans="1:75" ht="15.75" customHeight="1" x14ac:dyDescent="0.2">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12"/>
      <c r="BH385" s="12"/>
      <c r="BI385" s="12"/>
      <c r="BJ385" s="12"/>
      <c r="BK385" s="12"/>
      <c r="BL385" s="12"/>
      <c r="BM385" s="12"/>
      <c r="BN385" s="12"/>
      <c r="BO385" s="12"/>
      <c r="BP385" s="12"/>
      <c r="BQ385" s="12"/>
      <c r="BR385" s="12"/>
      <c r="BS385" s="12"/>
      <c r="BT385" s="12"/>
      <c r="BU385" s="12"/>
      <c r="BV385" s="12"/>
      <c r="BW385" s="12"/>
    </row>
    <row r="386" spans="1:75" ht="15.75" customHeight="1" x14ac:dyDescent="0.2">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12"/>
      <c r="BH386" s="12"/>
      <c r="BI386" s="12"/>
      <c r="BJ386" s="12"/>
      <c r="BK386" s="12"/>
      <c r="BL386" s="12"/>
      <c r="BM386" s="12"/>
      <c r="BN386" s="12"/>
      <c r="BO386" s="12"/>
      <c r="BP386" s="12"/>
      <c r="BQ386" s="12"/>
      <c r="BR386" s="12"/>
      <c r="BS386" s="12"/>
      <c r="BT386" s="12"/>
      <c r="BU386" s="12"/>
      <c r="BV386" s="12"/>
      <c r="BW386" s="12"/>
    </row>
    <row r="387" spans="1:75" ht="15.75" customHeight="1" x14ac:dyDescent="0.2">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12"/>
      <c r="BH387" s="12"/>
      <c r="BI387" s="12"/>
      <c r="BJ387" s="12"/>
      <c r="BK387" s="12"/>
      <c r="BL387" s="12"/>
      <c r="BM387" s="12"/>
      <c r="BN387" s="12"/>
      <c r="BO387" s="12"/>
      <c r="BP387" s="12"/>
      <c r="BQ387" s="12"/>
      <c r="BR387" s="12"/>
      <c r="BS387" s="12"/>
      <c r="BT387" s="12"/>
      <c r="BU387" s="12"/>
      <c r="BV387" s="12"/>
      <c r="BW387" s="12"/>
    </row>
    <row r="388" spans="1:75" ht="15.75" customHeight="1" x14ac:dyDescent="0.2">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12"/>
      <c r="BH388" s="12"/>
      <c r="BI388" s="12"/>
      <c r="BJ388" s="12"/>
      <c r="BK388" s="12"/>
      <c r="BL388" s="12"/>
      <c r="BM388" s="12"/>
      <c r="BN388" s="12"/>
      <c r="BO388" s="12"/>
      <c r="BP388" s="12"/>
      <c r="BQ388" s="12"/>
      <c r="BR388" s="12"/>
      <c r="BS388" s="12"/>
      <c r="BT388" s="12"/>
      <c r="BU388" s="12"/>
      <c r="BV388" s="12"/>
      <c r="BW388" s="12"/>
    </row>
    <row r="389" spans="1:75" ht="15.75" customHeight="1" x14ac:dyDescent="0.2">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row>
    <row r="390" spans="1:75" ht="15.75" customHeight="1" x14ac:dyDescent="0.2">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2"/>
      <c r="BW390" s="12"/>
    </row>
    <row r="391" spans="1:75" ht="15.75" customHeight="1" x14ac:dyDescent="0.2">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12"/>
      <c r="BH391" s="12"/>
      <c r="BI391" s="12"/>
      <c r="BJ391" s="12"/>
      <c r="BK391" s="12"/>
      <c r="BL391" s="12"/>
      <c r="BM391" s="12"/>
      <c r="BN391" s="12"/>
      <c r="BO391" s="12"/>
      <c r="BP391" s="12"/>
      <c r="BQ391" s="12"/>
      <c r="BR391" s="12"/>
      <c r="BS391" s="12"/>
      <c r="BT391" s="12"/>
      <c r="BU391" s="12"/>
      <c r="BV391" s="12"/>
      <c r="BW391" s="12"/>
    </row>
    <row r="392" spans="1:75" ht="15.75" customHeight="1" x14ac:dyDescent="0.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12"/>
      <c r="BH392" s="12"/>
      <c r="BI392" s="12"/>
      <c r="BJ392" s="12"/>
      <c r="BK392" s="12"/>
      <c r="BL392" s="12"/>
      <c r="BM392" s="12"/>
      <c r="BN392" s="12"/>
      <c r="BO392" s="12"/>
      <c r="BP392" s="12"/>
      <c r="BQ392" s="12"/>
      <c r="BR392" s="12"/>
      <c r="BS392" s="12"/>
      <c r="BT392" s="12"/>
      <c r="BU392" s="12"/>
      <c r="BV392" s="12"/>
      <c r="BW392" s="12"/>
    </row>
    <row r="393" spans="1:75" ht="15.75" customHeight="1" x14ac:dyDescent="0.2">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12"/>
      <c r="BH393" s="12"/>
      <c r="BI393" s="12"/>
      <c r="BJ393" s="12"/>
      <c r="BK393" s="12"/>
      <c r="BL393" s="12"/>
      <c r="BM393" s="12"/>
      <c r="BN393" s="12"/>
      <c r="BO393" s="12"/>
      <c r="BP393" s="12"/>
      <c r="BQ393" s="12"/>
      <c r="BR393" s="12"/>
      <c r="BS393" s="12"/>
      <c r="BT393" s="12"/>
      <c r="BU393" s="12"/>
      <c r="BV393" s="12"/>
      <c r="BW393" s="12"/>
    </row>
    <row r="394" spans="1:75" ht="15.75" customHeight="1" x14ac:dyDescent="0.2">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2"/>
      <c r="BW394" s="12"/>
    </row>
    <row r="395" spans="1:75" ht="15.75" customHeight="1" x14ac:dyDescent="0.2">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row>
    <row r="396" spans="1:75" ht="15.75" customHeight="1" x14ac:dyDescent="0.2">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12"/>
      <c r="BH396" s="12"/>
      <c r="BI396" s="12"/>
      <c r="BJ396" s="12"/>
      <c r="BK396" s="12"/>
      <c r="BL396" s="12"/>
      <c r="BM396" s="12"/>
      <c r="BN396" s="12"/>
      <c r="BO396" s="12"/>
      <c r="BP396" s="12"/>
      <c r="BQ396" s="12"/>
      <c r="BR396" s="12"/>
      <c r="BS396" s="12"/>
      <c r="BT396" s="12"/>
      <c r="BU396" s="12"/>
      <c r="BV396" s="12"/>
      <c r="BW396" s="12"/>
    </row>
    <row r="397" spans="1:75" ht="15.75" customHeight="1" x14ac:dyDescent="0.2">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12"/>
      <c r="BH397" s="12"/>
      <c r="BI397" s="12"/>
      <c r="BJ397" s="12"/>
      <c r="BK397" s="12"/>
      <c r="BL397" s="12"/>
      <c r="BM397" s="12"/>
      <c r="BN397" s="12"/>
      <c r="BO397" s="12"/>
      <c r="BP397" s="12"/>
      <c r="BQ397" s="12"/>
      <c r="BR397" s="12"/>
      <c r="BS397" s="12"/>
      <c r="BT397" s="12"/>
      <c r="BU397" s="12"/>
      <c r="BV397" s="12"/>
      <c r="BW397" s="12"/>
    </row>
    <row r="398" spans="1:75" ht="15.75" customHeight="1" x14ac:dyDescent="0.2">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12"/>
      <c r="BH398" s="12"/>
      <c r="BI398" s="12"/>
      <c r="BJ398" s="12"/>
      <c r="BK398" s="12"/>
      <c r="BL398" s="12"/>
      <c r="BM398" s="12"/>
      <c r="BN398" s="12"/>
      <c r="BO398" s="12"/>
      <c r="BP398" s="12"/>
      <c r="BQ398" s="12"/>
      <c r="BR398" s="12"/>
      <c r="BS398" s="12"/>
      <c r="BT398" s="12"/>
      <c r="BU398" s="12"/>
      <c r="BV398" s="12"/>
      <c r="BW398" s="12"/>
    </row>
    <row r="399" spans="1:75" ht="15.75" customHeight="1" x14ac:dyDescent="0.2">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12"/>
      <c r="BH399" s="12"/>
      <c r="BI399" s="12"/>
      <c r="BJ399" s="12"/>
      <c r="BK399" s="12"/>
      <c r="BL399" s="12"/>
      <c r="BM399" s="12"/>
      <c r="BN399" s="12"/>
      <c r="BO399" s="12"/>
      <c r="BP399" s="12"/>
      <c r="BQ399" s="12"/>
      <c r="BR399" s="12"/>
      <c r="BS399" s="12"/>
      <c r="BT399" s="12"/>
      <c r="BU399" s="12"/>
      <c r="BV399" s="12"/>
      <c r="BW399" s="12"/>
    </row>
    <row r="400" spans="1:75" ht="15.75" customHeight="1" x14ac:dyDescent="0.2">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12"/>
      <c r="BH400" s="12"/>
      <c r="BI400" s="12"/>
      <c r="BJ400" s="12"/>
      <c r="BK400" s="12"/>
      <c r="BL400" s="12"/>
      <c r="BM400" s="12"/>
      <c r="BN400" s="12"/>
      <c r="BO400" s="12"/>
      <c r="BP400" s="12"/>
      <c r="BQ400" s="12"/>
      <c r="BR400" s="12"/>
      <c r="BS400" s="12"/>
      <c r="BT400" s="12"/>
      <c r="BU400" s="12"/>
      <c r="BV400" s="12"/>
      <c r="BW400" s="12"/>
    </row>
    <row r="401" spans="1:75" ht="15.75" customHeight="1" x14ac:dyDescent="0.2">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row>
    <row r="402" spans="1:75" ht="15.75" customHeight="1" x14ac:dyDescent="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12"/>
      <c r="BH402" s="12"/>
      <c r="BI402" s="12"/>
      <c r="BJ402" s="12"/>
      <c r="BK402" s="12"/>
      <c r="BL402" s="12"/>
      <c r="BM402" s="12"/>
      <c r="BN402" s="12"/>
      <c r="BO402" s="12"/>
      <c r="BP402" s="12"/>
      <c r="BQ402" s="12"/>
      <c r="BR402" s="12"/>
      <c r="BS402" s="12"/>
      <c r="BT402" s="12"/>
      <c r="BU402" s="12"/>
      <c r="BV402" s="12"/>
      <c r="BW402" s="12"/>
    </row>
    <row r="403" spans="1:75" ht="15.75" customHeight="1" x14ac:dyDescent="0.2">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12"/>
      <c r="BH403" s="12"/>
      <c r="BI403" s="12"/>
      <c r="BJ403" s="12"/>
      <c r="BK403" s="12"/>
      <c r="BL403" s="12"/>
      <c r="BM403" s="12"/>
      <c r="BN403" s="12"/>
      <c r="BO403" s="12"/>
      <c r="BP403" s="12"/>
      <c r="BQ403" s="12"/>
      <c r="BR403" s="12"/>
      <c r="BS403" s="12"/>
      <c r="BT403" s="12"/>
      <c r="BU403" s="12"/>
      <c r="BV403" s="12"/>
      <c r="BW403" s="12"/>
    </row>
    <row r="404" spans="1:75" ht="15.75" customHeight="1" x14ac:dyDescent="0.2">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12"/>
      <c r="BH404" s="12"/>
      <c r="BI404" s="12"/>
      <c r="BJ404" s="12"/>
      <c r="BK404" s="12"/>
      <c r="BL404" s="12"/>
      <c r="BM404" s="12"/>
      <c r="BN404" s="12"/>
      <c r="BO404" s="12"/>
      <c r="BP404" s="12"/>
      <c r="BQ404" s="12"/>
      <c r="BR404" s="12"/>
      <c r="BS404" s="12"/>
      <c r="BT404" s="12"/>
      <c r="BU404" s="12"/>
      <c r="BV404" s="12"/>
      <c r="BW404" s="12"/>
    </row>
    <row r="405" spans="1:75" ht="15.75" customHeight="1" x14ac:dyDescent="0.2">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12"/>
      <c r="BH405" s="12"/>
      <c r="BI405" s="12"/>
      <c r="BJ405" s="12"/>
      <c r="BK405" s="12"/>
      <c r="BL405" s="12"/>
      <c r="BM405" s="12"/>
      <c r="BN405" s="12"/>
      <c r="BO405" s="12"/>
      <c r="BP405" s="12"/>
      <c r="BQ405" s="12"/>
      <c r="BR405" s="12"/>
      <c r="BS405" s="12"/>
      <c r="BT405" s="12"/>
      <c r="BU405" s="12"/>
      <c r="BV405" s="12"/>
      <c r="BW405" s="12"/>
    </row>
    <row r="406" spans="1:75" ht="15.75" customHeight="1" x14ac:dyDescent="0.2">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12"/>
      <c r="BH406" s="12"/>
      <c r="BI406" s="12"/>
      <c r="BJ406" s="12"/>
      <c r="BK406" s="12"/>
      <c r="BL406" s="12"/>
      <c r="BM406" s="12"/>
      <c r="BN406" s="12"/>
      <c r="BO406" s="12"/>
      <c r="BP406" s="12"/>
      <c r="BQ406" s="12"/>
      <c r="BR406" s="12"/>
      <c r="BS406" s="12"/>
      <c r="BT406" s="12"/>
      <c r="BU406" s="12"/>
      <c r="BV406" s="12"/>
      <c r="BW406" s="12"/>
    </row>
    <row r="407" spans="1:75" ht="15.75" customHeight="1" x14ac:dyDescent="0.2">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row>
    <row r="408" spans="1:75" ht="15.75" customHeight="1" x14ac:dyDescent="0.2">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12"/>
      <c r="BH408" s="12"/>
      <c r="BI408" s="12"/>
      <c r="BJ408" s="12"/>
      <c r="BK408" s="12"/>
      <c r="BL408" s="12"/>
      <c r="BM408" s="12"/>
      <c r="BN408" s="12"/>
      <c r="BO408" s="12"/>
      <c r="BP408" s="12"/>
      <c r="BQ408" s="12"/>
      <c r="BR408" s="12"/>
      <c r="BS408" s="12"/>
      <c r="BT408" s="12"/>
      <c r="BU408" s="12"/>
      <c r="BV408" s="12"/>
      <c r="BW408" s="12"/>
    </row>
    <row r="409" spans="1:75" ht="15.75" customHeight="1" x14ac:dyDescent="0.2">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12"/>
      <c r="BH409" s="12"/>
      <c r="BI409" s="12"/>
      <c r="BJ409" s="12"/>
      <c r="BK409" s="12"/>
      <c r="BL409" s="12"/>
      <c r="BM409" s="12"/>
      <c r="BN409" s="12"/>
      <c r="BO409" s="12"/>
      <c r="BP409" s="12"/>
      <c r="BQ409" s="12"/>
      <c r="BR409" s="12"/>
      <c r="BS409" s="12"/>
      <c r="BT409" s="12"/>
      <c r="BU409" s="12"/>
      <c r="BV409" s="12"/>
      <c r="BW409" s="12"/>
    </row>
    <row r="410" spans="1:75" ht="15.75" customHeight="1" x14ac:dyDescent="0.2">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12"/>
      <c r="BH410" s="12"/>
      <c r="BI410" s="12"/>
      <c r="BJ410" s="12"/>
      <c r="BK410" s="12"/>
      <c r="BL410" s="12"/>
      <c r="BM410" s="12"/>
      <c r="BN410" s="12"/>
      <c r="BO410" s="12"/>
      <c r="BP410" s="12"/>
      <c r="BQ410" s="12"/>
      <c r="BR410" s="12"/>
      <c r="BS410" s="12"/>
      <c r="BT410" s="12"/>
      <c r="BU410" s="12"/>
      <c r="BV410" s="12"/>
      <c r="BW410" s="12"/>
    </row>
    <row r="411" spans="1:75" ht="15.75" customHeight="1" x14ac:dyDescent="0.2">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12"/>
      <c r="BH411" s="12"/>
      <c r="BI411" s="12"/>
      <c r="BJ411" s="12"/>
      <c r="BK411" s="12"/>
      <c r="BL411" s="12"/>
      <c r="BM411" s="12"/>
      <c r="BN411" s="12"/>
      <c r="BO411" s="12"/>
      <c r="BP411" s="12"/>
      <c r="BQ411" s="12"/>
      <c r="BR411" s="12"/>
      <c r="BS411" s="12"/>
      <c r="BT411" s="12"/>
      <c r="BU411" s="12"/>
      <c r="BV411" s="12"/>
      <c r="BW411" s="12"/>
    </row>
    <row r="412" spans="1:75" ht="15.75" customHeight="1" x14ac:dyDescent="0.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2"/>
      <c r="BW412" s="12"/>
    </row>
    <row r="413" spans="1:75" ht="15.75" customHeight="1" x14ac:dyDescent="0.2">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row>
    <row r="414" spans="1:75" ht="15.75" customHeight="1" x14ac:dyDescent="0.2">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12"/>
      <c r="BH414" s="12"/>
      <c r="BI414" s="12"/>
      <c r="BJ414" s="12"/>
      <c r="BK414" s="12"/>
      <c r="BL414" s="12"/>
      <c r="BM414" s="12"/>
      <c r="BN414" s="12"/>
      <c r="BO414" s="12"/>
      <c r="BP414" s="12"/>
      <c r="BQ414" s="12"/>
      <c r="BR414" s="12"/>
      <c r="BS414" s="12"/>
      <c r="BT414" s="12"/>
      <c r="BU414" s="12"/>
      <c r="BV414" s="12"/>
      <c r="BW414" s="12"/>
    </row>
    <row r="415" spans="1:75" ht="15.75" customHeight="1" x14ac:dyDescent="0.2">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12"/>
      <c r="BH415" s="12"/>
      <c r="BI415" s="12"/>
      <c r="BJ415" s="12"/>
      <c r="BK415" s="12"/>
      <c r="BL415" s="12"/>
      <c r="BM415" s="12"/>
      <c r="BN415" s="12"/>
      <c r="BO415" s="12"/>
      <c r="BP415" s="12"/>
      <c r="BQ415" s="12"/>
      <c r="BR415" s="12"/>
      <c r="BS415" s="12"/>
      <c r="BT415" s="12"/>
      <c r="BU415" s="12"/>
      <c r="BV415" s="12"/>
      <c r="BW415" s="12"/>
    </row>
    <row r="416" spans="1:75" ht="15.75" customHeight="1" x14ac:dyDescent="0.2">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12"/>
      <c r="BH416" s="12"/>
      <c r="BI416" s="12"/>
      <c r="BJ416" s="12"/>
      <c r="BK416" s="12"/>
      <c r="BL416" s="12"/>
      <c r="BM416" s="12"/>
      <c r="BN416" s="12"/>
      <c r="BO416" s="12"/>
      <c r="BP416" s="12"/>
      <c r="BQ416" s="12"/>
      <c r="BR416" s="12"/>
      <c r="BS416" s="12"/>
      <c r="BT416" s="12"/>
      <c r="BU416" s="12"/>
      <c r="BV416" s="12"/>
      <c r="BW416" s="12"/>
    </row>
    <row r="417" spans="1:75" ht="15.75" customHeight="1" x14ac:dyDescent="0.2">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12"/>
      <c r="BH417" s="12"/>
      <c r="BI417" s="12"/>
      <c r="BJ417" s="12"/>
      <c r="BK417" s="12"/>
      <c r="BL417" s="12"/>
      <c r="BM417" s="12"/>
      <c r="BN417" s="12"/>
      <c r="BO417" s="12"/>
      <c r="BP417" s="12"/>
      <c r="BQ417" s="12"/>
      <c r="BR417" s="12"/>
      <c r="BS417" s="12"/>
      <c r="BT417" s="12"/>
      <c r="BU417" s="12"/>
      <c r="BV417" s="12"/>
      <c r="BW417" s="12"/>
    </row>
    <row r="418" spans="1:75" ht="15.75" customHeight="1" x14ac:dyDescent="0.2">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12"/>
      <c r="BH418" s="12"/>
      <c r="BI418" s="12"/>
      <c r="BJ418" s="12"/>
      <c r="BK418" s="12"/>
      <c r="BL418" s="12"/>
      <c r="BM418" s="12"/>
      <c r="BN418" s="12"/>
      <c r="BO418" s="12"/>
      <c r="BP418" s="12"/>
      <c r="BQ418" s="12"/>
      <c r="BR418" s="12"/>
      <c r="BS418" s="12"/>
      <c r="BT418" s="12"/>
      <c r="BU418" s="12"/>
      <c r="BV418" s="12"/>
      <c r="BW418" s="12"/>
    </row>
    <row r="419" spans="1:75" ht="15.75" customHeight="1" x14ac:dyDescent="0.2">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row>
    <row r="420" spans="1:75" ht="15.75" customHeight="1" x14ac:dyDescent="0.2">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12"/>
      <c r="BH420" s="12"/>
      <c r="BI420" s="12"/>
      <c r="BJ420" s="12"/>
      <c r="BK420" s="12"/>
      <c r="BL420" s="12"/>
      <c r="BM420" s="12"/>
      <c r="BN420" s="12"/>
      <c r="BO420" s="12"/>
      <c r="BP420" s="12"/>
      <c r="BQ420" s="12"/>
      <c r="BR420" s="12"/>
      <c r="BS420" s="12"/>
      <c r="BT420" s="12"/>
      <c r="BU420" s="12"/>
      <c r="BV420" s="12"/>
      <c r="BW420" s="12"/>
    </row>
    <row r="421" spans="1:75" ht="15.75" customHeight="1" x14ac:dyDescent="0.2">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12"/>
      <c r="BH421" s="12"/>
      <c r="BI421" s="12"/>
      <c r="BJ421" s="12"/>
      <c r="BK421" s="12"/>
      <c r="BL421" s="12"/>
      <c r="BM421" s="12"/>
      <c r="BN421" s="12"/>
      <c r="BO421" s="12"/>
      <c r="BP421" s="12"/>
      <c r="BQ421" s="12"/>
      <c r="BR421" s="12"/>
      <c r="BS421" s="12"/>
      <c r="BT421" s="12"/>
      <c r="BU421" s="12"/>
      <c r="BV421" s="12"/>
      <c r="BW421" s="12"/>
    </row>
    <row r="422" spans="1:75" ht="15.75" customHeight="1" x14ac:dyDescent="0.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12"/>
      <c r="BH422" s="12"/>
      <c r="BI422" s="12"/>
      <c r="BJ422" s="12"/>
      <c r="BK422" s="12"/>
      <c r="BL422" s="12"/>
      <c r="BM422" s="12"/>
      <c r="BN422" s="12"/>
      <c r="BO422" s="12"/>
      <c r="BP422" s="12"/>
      <c r="BQ422" s="12"/>
      <c r="BR422" s="12"/>
      <c r="BS422" s="12"/>
      <c r="BT422" s="12"/>
      <c r="BU422" s="12"/>
      <c r="BV422" s="12"/>
      <c r="BW422" s="12"/>
    </row>
    <row r="423" spans="1:75" ht="15.75" customHeight="1" x14ac:dyDescent="0.2">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12"/>
      <c r="BH423" s="12"/>
      <c r="BI423" s="12"/>
      <c r="BJ423" s="12"/>
      <c r="BK423" s="12"/>
      <c r="BL423" s="12"/>
      <c r="BM423" s="12"/>
      <c r="BN423" s="12"/>
      <c r="BO423" s="12"/>
      <c r="BP423" s="12"/>
      <c r="BQ423" s="12"/>
      <c r="BR423" s="12"/>
      <c r="BS423" s="12"/>
      <c r="BT423" s="12"/>
      <c r="BU423" s="12"/>
      <c r="BV423" s="12"/>
      <c r="BW423" s="12"/>
    </row>
    <row r="424" spans="1:75" ht="15.75" customHeight="1" x14ac:dyDescent="0.2">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12"/>
      <c r="BH424" s="12"/>
      <c r="BI424" s="12"/>
      <c r="BJ424" s="12"/>
      <c r="BK424" s="12"/>
      <c r="BL424" s="12"/>
      <c r="BM424" s="12"/>
      <c r="BN424" s="12"/>
      <c r="BO424" s="12"/>
      <c r="BP424" s="12"/>
      <c r="BQ424" s="12"/>
      <c r="BR424" s="12"/>
      <c r="BS424" s="12"/>
      <c r="BT424" s="12"/>
      <c r="BU424" s="12"/>
      <c r="BV424" s="12"/>
      <c r="BW424" s="12"/>
    </row>
    <row r="425" spans="1:75" ht="15.75" customHeight="1" x14ac:dyDescent="0.2">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row>
    <row r="426" spans="1:75" ht="15.75" customHeight="1" x14ac:dyDescent="0.2">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12"/>
      <c r="BH426" s="12"/>
      <c r="BI426" s="12"/>
      <c r="BJ426" s="12"/>
      <c r="BK426" s="12"/>
      <c r="BL426" s="12"/>
      <c r="BM426" s="12"/>
      <c r="BN426" s="12"/>
      <c r="BO426" s="12"/>
      <c r="BP426" s="12"/>
      <c r="BQ426" s="12"/>
      <c r="BR426" s="12"/>
      <c r="BS426" s="12"/>
      <c r="BT426" s="12"/>
      <c r="BU426" s="12"/>
      <c r="BV426" s="12"/>
      <c r="BW426" s="12"/>
    </row>
    <row r="427" spans="1:75" ht="15.75" customHeight="1" x14ac:dyDescent="0.2">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12"/>
      <c r="BH427" s="12"/>
      <c r="BI427" s="12"/>
      <c r="BJ427" s="12"/>
      <c r="BK427" s="12"/>
      <c r="BL427" s="12"/>
      <c r="BM427" s="12"/>
      <c r="BN427" s="12"/>
      <c r="BO427" s="12"/>
      <c r="BP427" s="12"/>
      <c r="BQ427" s="12"/>
      <c r="BR427" s="12"/>
      <c r="BS427" s="12"/>
      <c r="BT427" s="12"/>
      <c r="BU427" s="12"/>
      <c r="BV427" s="12"/>
      <c r="BW427" s="12"/>
    </row>
    <row r="428" spans="1:75" ht="15.75" customHeight="1" x14ac:dyDescent="0.2">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12"/>
      <c r="BH428" s="12"/>
      <c r="BI428" s="12"/>
      <c r="BJ428" s="12"/>
      <c r="BK428" s="12"/>
      <c r="BL428" s="12"/>
      <c r="BM428" s="12"/>
      <c r="BN428" s="12"/>
      <c r="BO428" s="12"/>
      <c r="BP428" s="12"/>
      <c r="BQ428" s="12"/>
      <c r="BR428" s="12"/>
      <c r="BS428" s="12"/>
      <c r="BT428" s="12"/>
      <c r="BU428" s="12"/>
      <c r="BV428" s="12"/>
      <c r="BW428" s="12"/>
    </row>
    <row r="429" spans="1:75" ht="15.75" customHeight="1" x14ac:dyDescent="0.2">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12"/>
      <c r="BH429" s="12"/>
      <c r="BI429" s="12"/>
      <c r="BJ429" s="12"/>
      <c r="BK429" s="12"/>
      <c r="BL429" s="12"/>
      <c r="BM429" s="12"/>
      <c r="BN429" s="12"/>
      <c r="BO429" s="12"/>
      <c r="BP429" s="12"/>
      <c r="BQ429" s="12"/>
      <c r="BR429" s="12"/>
      <c r="BS429" s="12"/>
      <c r="BT429" s="12"/>
      <c r="BU429" s="12"/>
      <c r="BV429" s="12"/>
      <c r="BW429" s="12"/>
    </row>
    <row r="430" spans="1:75" ht="15.75" customHeight="1" x14ac:dyDescent="0.2">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2"/>
      <c r="BV430" s="12"/>
      <c r="BW430" s="12"/>
    </row>
    <row r="431" spans="1:75" ht="15.75" customHeight="1" x14ac:dyDescent="0.2">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row>
    <row r="432" spans="1:75" ht="15.75" customHeight="1" x14ac:dyDescent="0.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12"/>
      <c r="BH432" s="12"/>
      <c r="BI432" s="12"/>
      <c r="BJ432" s="12"/>
      <c r="BK432" s="12"/>
      <c r="BL432" s="12"/>
      <c r="BM432" s="12"/>
      <c r="BN432" s="12"/>
      <c r="BO432" s="12"/>
      <c r="BP432" s="12"/>
      <c r="BQ432" s="12"/>
      <c r="BR432" s="12"/>
      <c r="BS432" s="12"/>
      <c r="BT432" s="12"/>
      <c r="BU432" s="12"/>
      <c r="BV432" s="12"/>
      <c r="BW432" s="12"/>
    </row>
    <row r="433" spans="1:75" ht="15.75" customHeight="1" x14ac:dyDescent="0.2">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2"/>
      <c r="BU433" s="12"/>
      <c r="BV433" s="12"/>
      <c r="BW433" s="12"/>
    </row>
    <row r="434" spans="1:75" ht="15.75" customHeight="1" x14ac:dyDescent="0.2">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12"/>
      <c r="BH434" s="12"/>
      <c r="BI434" s="12"/>
      <c r="BJ434" s="12"/>
      <c r="BK434" s="12"/>
      <c r="BL434" s="12"/>
      <c r="BM434" s="12"/>
      <c r="BN434" s="12"/>
      <c r="BO434" s="12"/>
      <c r="BP434" s="12"/>
      <c r="BQ434" s="12"/>
      <c r="BR434" s="12"/>
      <c r="BS434" s="12"/>
      <c r="BT434" s="12"/>
      <c r="BU434" s="12"/>
      <c r="BV434" s="12"/>
      <c r="BW434" s="12"/>
    </row>
    <row r="435" spans="1:75" ht="15.75" customHeight="1" x14ac:dyDescent="0.2">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12"/>
      <c r="BH435" s="12"/>
      <c r="BI435" s="12"/>
      <c r="BJ435" s="12"/>
      <c r="BK435" s="12"/>
      <c r="BL435" s="12"/>
      <c r="BM435" s="12"/>
      <c r="BN435" s="12"/>
      <c r="BO435" s="12"/>
      <c r="BP435" s="12"/>
      <c r="BQ435" s="12"/>
      <c r="BR435" s="12"/>
      <c r="BS435" s="12"/>
      <c r="BT435" s="12"/>
      <c r="BU435" s="12"/>
      <c r="BV435" s="12"/>
      <c r="BW435" s="12"/>
    </row>
    <row r="436" spans="1:75" ht="15.75" customHeight="1" x14ac:dyDescent="0.2">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12"/>
      <c r="BH436" s="12"/>
      <c r="BI436" s="12"/>
      <c r="BJ436" s="12"/>
      <c r="BK436" s="12"/>
      <c r="BL436" s="12"/>
      <c r="BM436" s="12"/>
      <c r="BN436" s="12"/>
      <c r="BO436" s="12"/>
      <c r="BP436" s="12"/>
      <c r="BQ436" s="12"/>
      <c r="BR436" s="12"/>
      <c r="BS436" s="12"/>
      <c r="BT436" s="12"/>
      <c r="BU436" s="12"/>
      <c r="BV436" s="12"/>
      <c r="BW436" s="12"/>
    </row>
    <row r="437" spans="1:75" ht="15.75" customHeight="1" x14ac:dyDescent="0.2">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row>
    <row r="438" spans="1:75" ht="15.75" customHeight="1" x14ac:dyDescent="0.2">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12"/>
      <c r="BH438" s="12"/>
      <c r="BI438" s="12"/>
      <c r="BJ438" s="12"/>
      <c r="BK438" s="12"/>
      <c r="BL438" s="12"/>
      <c r="BM438" s="12"/>
      <c r="BN438" s="12"/>
      <c r="BO438" s="12"/>
      <c r="BP438" s="12"/>
      <c r="BQ438" s="12"/>
      <c r="BR438" s="12"/>
      <c r="BS438" s="12"/>
      <c r="BT438" s="12"/>
      <c r="BU438" s="12"/>
      <c r="BV438" s="12"/>
      <c r="BW438" s="12"/>
    </row>
    <row r="439" spans="1:75" ht="15.75" customHeight="1" x14ac:dyDescent="0.2">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12"/>
      <c r="BH439" s="12"/>
      <c r="BI439" s="12"/>
      <c r="BJ439" s="12"/>
      <c r="BK439" s="12"/>
      <c r="BL439" s="12"/>
      <c r="BM439" s="12"/>
      <c r="BN439" s="12"/>
      <c r="BO439" s="12"/>
      <c r="BP439" s="12"/>
      <c r="BQ439" s="12"/>
      <c r="BR439" s="12"/>
      <c r="BS439" s="12"/>
      <c r="BT439" s="12"/>
      <c r="BU439" s="12"/>
      <c r="BV439" s="12"/>
      <c r="BW439" s="12"/>
    </row>
    <row r="440" spans="1:75" ht="15.75" customHeight="1" x14ac:dyDescent="0.2">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12"/>
      <c r="BH440" s="12"/>
      <c r="BI440" s="12"/>
      <c r="BJ440" s="12"/>
      <c r="BK440" s="12"/>
      <c r="BL440" s="12"/>
      <c r="BM440" s="12"/>
      <c r="BN440" s="12"/>
      <c r="BO440" s="12"/>
      <c r="BP440" s="12"/>
      <c r="BQ440" s="12"/>
      <c r="BR440" s="12"/>
      <c r="BS440" s="12"/>
      <c r="BT440" s="12"/>
      <c r="BU440" s="12"/>
      <c r="BV440" s="12"/>
      <c r="BW440" s="12"/>
    </row>
    <row r="441" spans="1:75" ht="15.75" customHeight="1" x14ac:dyDescent="0.2">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2"/>
      <c r="BV441" s="12"/>
      <c r="BW441" s="12"/>
    </row>
    <row r="442" spans="1:75" ht="15.75" customHeight="1" x14ac:dyDescent="0.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12"/>
      <c r="BH442" s="12"/>
      <c r="BI442" s="12"/>
      <c r="BJ442" s="12"/>
      <c r="BK442" s="12"/>
      <c r="BL442" s="12"/>
      <c r="BM442" s="12"/>
      <c r="BN442" s="12"/>
      <c r="BO442" s="12"/>
      <c r="BP442" s="12"/>
      <c r="BQ442" s="12"/>
      <c r="BR442" s="12"/>
      <c r="BS442" s="12"/>
      <c r="BT442" s="12"/>
      <c r="BU442" s="12"/>
      <c r="BV442" s="12"/>
      <c r="BW442" s="12"/>
    </row>
    <row r="443" spans="1:75" ht="15.75" customHeight="1" x14ac:dyDescent="0.2">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12"/>
      <c r="BH443" s="12"/>
      <c r="BI443" s="12"/>
      <c r="BJ443" s="12"/>
      <c r="BK443" s="12"/>
      <c r="BL443" s="12"/>
      <c r="BM443" s="12"/>
      <c r="BN443" s="12"/>
      <c r="BO443" s="12"/>
      <c r="BP443" s="12"/>
      <c r="BQ443" s="12"/>
      <c r="BR443" s="12"/>
      <c r="BS443" s="12"/>
      <c r="BT443" s="12"/>
      <c r="BU443" s="12"/>
      <c r="BV443" s="12"/>
      <c r="BW443" s="12"/>
    </row>
    <row r="444" spans="1:75" ht="15.75" customHeight="1" x14ac:dyDescent="0.2">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12"/>
      <c r="BH444" s="12"/>
      <c r="BI444" s="12"/>
      <c r="BJ444" s="12"/>
      <c r="BK444" s="12"/>
      <c r="BL444" s="12"/>
      <c r="BM444" s="12"/>
      <c r="BN444" s="12"/>
      <c r="BO444" s="12"/>
      <c r="BP444" s="12"/>
      <c r="BQ444" s="12"/>
      <c r="BR444" s="12"/>
      <c r="BS444" s="12"/>
      <c r="BT444" s="12"/>
      <c r="BU444" s="12"/>
      <c r="BV444" s="12"/>
      <c r="BW444" s="12"/>
    </row>
    <row r="445" spans="1:75" ht="15.75" customHeight="1" x14ac:dyDescent="0.2">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12"/>
      <c r="BH445" s="12"/>
      <c r="BI445" s="12"/>
      <c r="BJ445" s="12"/>
      <c r="BK445" s="12"/>
      <c r="BL445" s="12"/>
      <c r="BM445" s="12"/>
      <c r="BN445" s="12"/>
      <c r="BO445" s="12"/>
      <c r="BP445" s="12"/>
      <c r="BQ445" s="12"/>
      <c r="BR445" s="12"/>
      <c r="BS445" s="12"/>
      <c r="BT445" s="12"/>
      <c r="BU445" s="12"/>
      <c r="BV445" s="12"/>
      <c r="BW445" s="12"/>
    </row>
    <row r="446" spans="1:75" ht="15.75" customHeight="1" x14ac:dyDescent="0.2">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12"/>
      <c r="BH446" s="12"/>
      <c r="BI446" s="12"/>
      <c r="BJ446" s="12"/>
      <c r="BK446" s="12"/>
      <c r="BL446" s="12"/>
      <c r="BM446" s="12"/>
      <c r="BN446" s="12"/>
      <c r="BO446" s="12"/>
      <c r="BP446" s="12"/>
      <c r="BQ446" s="12"/>
      <c r="BR446" s="12"/>
      <c r="BS446" s="12"/>
      <c r="BT446" s="12"/>
      <c r="BU446" s="12"/>
      <c r="BV446" s="12"/>
      <c r="BW446" s="12"/>
    </row>
    <row r="447" spans="1:75" ht="15.75" customHeight="1" x14ac:dyDescent="0.2">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12"/>
      <c r="BH447" s="12"/>
      <c r="BI447" s="12"/>
      <c r="BJ447" s="12"/>
      <c r="BK447" s="12"/>
      <c r="BL447" s="12"/>
      <c r="BM447" s="12"/>
      <c r="BN447" s="12"/>
      <c r="BO447" s="12"/>
      <c r="BP447" s="12"/>
      <c r="BQ447" s="12"/>
      <c r="BR447" s="12"/>
      <c r="BS447" s="12"/>
      <c r="BT447" s="12"/>
      <c r="BU447" s="12"/>
      <c r="BV447" s="12"/>
      <c r="BW447" s="12"/>
    </row>
    <row r="448" spans="1:75" ht="15.75" customHeight="1" x14ac:dyDescent="0.2">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12"/>
      <c r="BH448" s="12"/>
      <c r="BI448" s="12"/>
      <c r="BJ448" s="12"/>
      <c r="BK448" s="12"/>
      <c r="BL448" s="12"/>
      <c r="BM448" s="12"/>
      <c r="BN448" s="12"/>
      <c r="BO448" s="12"/>
      <c r="BP448" s="12"/>
      <c r="BQ448" s="12"/>
      <c r="BR448" s="12"/>
      <c r="BS448" s="12"/>
      <c r="BT448" s="12"/>
      <c r="BU448" s="12"/>
      <c r="BV448" s="12"/>
      <c r="BW448" s="12"/>
    </row>
    <row r="449" spans="1:75" ht="15.75" customHeight="1" x14ac:dyDescent="0.2">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12"/>
      <c r="BH449" s="12"/>
      <c r="BI449" s="12"/>
      <c r="BJ449" s="12"/>
      <c r="BK449" s="12"/>
      <c r="BL449" s="12"/>
      <c r="BM449" s="12"/>
      <c r="BN449" s="12"/>
      <c r="BO449" s="12"/>
      <c r="BP449" s="12"/>
      <c r="BQ449" s="12"/>
      <c r="BR449" s="12"/>
      <c r="BS449" s="12"/>
      <c r="BT449" s="12"/>
      <c r="BU449" s="12"/>
      <c r="BV449" s="12"/>
      <c r="BW449" s="12"/>
    </row>
    <row r="450" spans="1:75" ht="15.75" customHeight="1" x14ac:dyDescent="0.2">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12"/>
      <c r="BH450" s="12"/>
      <c r="BI450" s="12"/>
      <c r="BJ450" s="12"/>
      <c r="BK450" s="12"/>
      <c r="BL450" s="12"/>
      <c r="BM450" s="12"/>
      <c r="BN450" s="12"/>
      <c r="BO450" s="12"/>
      <c r="BP450" s="12"/>
      <c r="BQ450" s="12"/>
      <c r="BR450" s="12"/>
      <c r="BS450" s="12"/>
      <c r="BT450" s="12"/>
      <c r="BU450" s="12"/>
      <c r="BV450" s="12"/>
      <c r="BW450" s="12"/>
    </row>
    <row r="451" spans="1:75" ht="15.75" customHeight="1" x14ac:dyDescent="0.2">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12"/>
      <c r="BH451" s="12"/>
      <c r="BI451" s="12"/>
      <c r="BJ451" s="12"/>
      <c r="BK451" s="12"/>
      <c r="BL451" s="12"/>
      <c r="BM451" s="12"/>
      <c r="BN451" s="12"/>
      <c r="BO451" s="12"/>
      <c r="BP451" s="12"/>
      <c r="BQ451" s="12"/>
      <c r="BR451" s="12"/>
      <c r="BS451" s="12"/>
      <c r="BT451" s="12"/>
      <c r="BU451" s="12"/>
      <c r="BV451" s="12"/>
      <c r="BW451" s="12"/>
    </row>
    <row r="452" spans="1:75" ht="15.75" customHeight="1" x14ac:dyDescent="0.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12"/>
      <c r="BH452" s="12"/>
      <c r="BI452" s="12"/>
      <c r="BJ452" s="12"/>
      <c r="BK452" s="12"/>
      <c r="BL452" s="12"/>
      <c r="BM452" s="12"/>
      <c r="BN452" s="12"/>
      <c r="BO452" s="12"/>
      <c r="BP452" s="12"/>
      <c r="BQ452" s="12"/>
      <c r="BR452" s="12"/>
      <c r="BS452" s="12"/>
      <c r="BT452" s="12"/>
      <c r="BU452" s="12"/>
      <c r="BV452" s="12"/>
      <c r="BW452" s="12"/>
    </row>
    <row r="453" spans="1:75" ht="15.75" customHeight="1" x14ac:dyDescent="0.2">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12"/>
      <c r="BH453" s="12"/>
      <c r="BI453" s="12"/>
      <c r="BJ453" s="12"/>
      <c r="BK453" s="12"/>
      <c r="BL453" s="12"/>
      <c r="BM453" s="12"/>
      <c r="BN453" s="12"/>
      <c r="BO453" s="12"/>
      <c r="BP453" s="12"/>
      <c r="BQ453" s="12"/>
      <c r="BR453" s="12"/>
      <c r="BS453" s="12"/>
      <c r="BT453" s="12"/>
      <c r="BU453" s="12"/>
      <c r="BV453" s="12"/>
      <c r="BW453" s="12"/>
    </row>
    <row r="454" spans="1:75" ht="15.75" customHeight="1" x14ac:dyDescent="0.2">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12"/>
      <c r="BH454" s="12"/>
      <c r="BI454" s="12"/>
      <c r="BJ454" s="12"/>
      <c r="BK454" s="12"/>
      <c r="BL454" s="12"/>
      <c r="BM454" s="12"/>
      <c r="BN454" s="12"/>
      <c r="BO454" s="12"/>
      <c r="BP454" s="12"/>
      <c r="BQ454" s="12"/>
      <c r="BR454" s="12"/>
      <c r="BS454" s="12"/>
      <c r="BT454" s="12"/>
      <c r="BU454" s="12"/>
      <c r="BV454" s="12"/>
      <c r="BW454" s="12"/>
    </row>
    <row r="455" spans="1:75" ht="15.75" customHeight="1" x14ac:dyDescent="0.2">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12"/>
      <c r="BH455" s="12"/>
      <c r="BI455" s="12"/>
      <c r="BJ455" s="12"/>
      <c r="BK455" s="12"/>
      <c r="BL455" s="12"/>
      <c r="BM455" s="12"/>
      <c r="BN455" s="12"/>
      <c r="BO455" s="12"/>
      <c r="BP455" s="12"/>
      <c r="BQ455" s="12"/>
      <c r="BR455" s="12"/>
      <c r="BS455" s="12"/>
      <c r="BT455" s="12"/>
      <c r="BU455" s="12"/>
      <c r="BV455" s="12"/>
      <c r="BW455" s="12"/>
    </row>
    <row r="456" spans="1:75" ht="15.75" customHeight="1" x14ac:dyDescent="0.2">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12"/>
      <c r="BH456" s="12"/>
      <c r="BI456" s="12"/>
      <c r="BJ456" s="12"/>
      <c r="BK456" s="12"/>
      <c r="BL456" s="12"/>
      <c r="BM456" s="12"/>
      <c r="BN456" s="12"/>
      <c r="BO456" s="12"/>
      <c r="BP456" s="12"/>
      <c r="BQ456" s="12"/>
      <c r="BR456" s="12"/>
      <c r="BS456" s="12"/>
      <c r="BT456" s="12"/>
      <c r="BU456" s="12"/>
      <c r="BV456" s="12"/>
      <c r="BW456" s="12"/>
    </row>
    <row r="457" spans="1:75" ht="15.75" customHeight="1" x14ac:dyDescent="0.2">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12"/>
      <c r="BH457" s="12"/>
      <c r="BI457" s="12"/>
      <c r="BJ457" s="12"/>
      <c r="BK457" s="12"/>
      <c r="BL457" s="12"/>
      <c r="BM457" s="12"/>
      <c r="BN457" s="12"/>
      <c r="BO457" s="12"/>
      <c r="BP457" s="12"/>
      <c r="BQ457" s="12"/>
      <c r="BR457" s="12"/>
      <c r="BS457" s="12"/>
      <c r="BT457" s="12"/>
      <c r="BU457" s="12"/>
      <c r="BV457" s="12"/>
      <c r="BW457" s="12"/>
    </row>
    <row r="458" spans="1:75" ht="15.75" customHeight="1" x14ac:dyDescent="0.2">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12"/>
      <c r="BH458" s="12"/>
      <c r="BI458" s="12"/>
      <c r="BJ458" s="12"/>
      <c r="BK458" s="12"/>
      <c r="BL458" s="12"/>
      <c r="BM458" s="12"/>
      <c r="BN458" s="12"/>
      <c r="BO458" s="12"/>
      <c r="BP458" s="12"/>
      <c r="BQ458" s="12"/>
      <c r="BR458" s="12"/>
      <c r="BS458" s="12"/>
      <c r="BT458" s="12"/>
      <c r="BU458" s="12"/>
      <c r="BV458" s="12"/>
      <c r="BW458" s="12"/>
    </row>
    <row r="459" spans="1:75" ht="15.75" customHeight="1" x14ac:dyDescent="0.2">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c r="BU459" s="12"/>
      <c r="BV459" s="12"/>
      <c r="BW459" s="12"/>
    </row>
    <row r="460" spans="1:75" ht="15.75" customHeight="1" x14ac:dyDescent="0.2">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12"/>
      <c r="BH460" s="12"/>
      <c r="BI460" s="12"/>
      <c r="BJ460" s="12"/>
      <c r="BK460" s="12"/>
      <c r="BL460" s="12"/>
      <c r="BM460" s="12"/>
      <c r="BN460" s="12"/>
      <c r="BO460" s="12"/>
      <c r="BP460" s="12"/>
      <c r="BQ460" s="12"/>
      <c r="BR460" s="12"/>
      <c r="BS460" s="12"/>
      <c r="BT460" s="12"/>
      <c r="BU460" s="12"/>
      <c r="BV460" s="12"/>
      <c r="BW460" s="12"/>
    </row>
    <row r="461" spans="1:75" ht="15.75" customHeight="1" x14ac:dyDescent="0.2">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12"/>
      <c r="BH461" s="12"/>
      <c r="BI461" s="12"/>
      <c r="BJ461" s="12"/>
      <c r="BK461" s="12"/>
      <c r="BL461" s="12"/>
      <c r="BM461" s="12"/>
      <c r="BN461" s="12"/>
      <c r="BO461" s="12"/>
      <c r="BP461" s="12"/>
      <c r="BQ461" s="12"/>
      <c r="BR461" s="12"/>
      <c r="BS461" s="12"/>
      <c r="BT461" s="12"/>
      <c r="BU461" s="12"/>
      <c r="BV461" s="12"/>
      <c r="BW461" s="12"/>
    </row>
    <row r="462" spans="1:75" ht="15.75" customHeight="1" x14ac:dyDescent="0.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12"/>
      <c r="BH462" s="12"/>
      <c r="BI462" s="12"/>
      <c r="BJ462" s="12"/>
      <c r="BK462" s="12"/>
      <c r="BL462" s="12"/>
      <c r="BM462" s="12"/>
      <c r="BN462" s="12"/>
      <c r="BO462" s="12"/>
      <c r="BP462" s="12"/>
      <c r="BQ462" s="12"/>
      <c r="BR462" s="12"/>
      <c r="BS462" s="12"/>
      <c r="BT462" s="12"/>
      <c r="BU462" s="12"/>
      <c r="BV462" s="12"/>
      <c r="BW462" s="12"/>
    </row>
    <row r="463" spans="1:75" ht="15.75" customHeight="1" x14ac:dyDescent="0.2">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12"/>
      <c r="BH463" s="12"/>
      <c r="BI463" s="12"/>
      <c r="BJ463" s="12"/>
      <c r="BK463" s="12"/>
      <c r="BL463" s="12"/>
      <c r="BM463" s="12"/>
      <c r="BN463" s="12"/>
      <c r="BO463" s="12"/>
      <c r="BP463" s="12"/>
      <c r="BQ463" s="12"/>
      <c r="BR463" s="12"/>
      <c r="BS463" s="12"/>
      <c r="BT463" s="12"/>
      <c r="BU463" s="12"/>
      <c r="BV463" s="12"/>
      <c r="BW463" s="12"/>
    </row>
    <row r="464" spans="1:75" ht="15.75" customHeight="1" x14ac:dyDescent="0.2">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12"/>
      <c r="BH464" s="12"/>
      <c r="BI464" s="12"/>
      <c r="BJ464" s="12"/>
      <c r="BK464" s="12"/>
      <c r="BL464" s="12"/>
      <c r="BM464" s="12"/>
      <c r="BN464" s="12"/>
      <c r="BO464" s="12"/>
      <c r="BP464" s="12"/>
      <c r="BQ464" s="12"/>
      <c r="BR464" s="12"/>
      <c r="BS464" s="12"/>
      <c r="BT464" s="12"/>
      <c r="BU464" s="12"/>
      <c r="BV464" s="12"/>
      <c r="BW464" s="12"/>
    </row>
    <row r="465" spans="1:75" ht="15.75" customHeight="1" x14ac:dyDescent="0.2">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12"/>
      <c r="BH465" s="12"/>
      <c r="BI465" s="12"/>
      <c r="BJ465" s="12"/>
      <c r="BK465" s="12"/>
      <c r="BL465" s="12"/>
      <c r="BM465" s="12"/>
      <c r="BN465" s="12"/>
      <c r="BO465" s="12"/>
      <c r="BP465" s="12"/>
      <c r="BQ465" s="12"/>
      <c r="BR465" s="12"/>
      <c r="BS465" s="12"/>
      <c r="BT465" s="12"/>
      <c r="BU465" s="12"/>
      <c r="BV465" s="12"/>
      <c r="BW465" s="12"/>
    </row>
    <row r="466" spans="1:75" ht="15.75" customHeight="1" x14ac:dyDescent="0.2">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12"/>
      <c r="BH466" s="12"/>
      <c r="BI466" s="12"/>
      <c r="BJ466" s="12"/>
      <c r="BK466" s="12"/>
      <c r="BL466" s="12"/>
      <c r="BM466" s="12"/>
      <c r="BN466" s="12"/>
      <c r="BO466" s="12"/>
      <c r="BP466" s="12"/>
      <c r="BQ466" s="12"/>
      <c r="BR466" s="12"/>
      <c r="BS466" s="12"/>
      <c r="BT466" s="12"/>
      <c r="BU466" s="12"/>
      <c r="BV466" s="12"/>
      <c r="BW466" s="12"/>
    </row>
    <row r="467" spans="1:75" ht="15.75" customHeight="1" x14ac:dyDescent="0.2">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12"/>
      <c r="BH467" s="12"/>
      <c r="BI467" s="12"/>
      <c r="BJ467" s="12"/>
      <c r="BK467" s="12"/>
      <c r="BL467" s="12"/>
      <c r="BM467" s="12"/>
      <c r="BN467" s="12"/>
      <c r="BO467" s="12"/>
      <c r="BP467" s="12"/>
      <c r="BQ467" s="12"/>
      <c r="BR467" s="12"/>
      <c r="BS467" s="12"/>
      <c r="BT467" s="12"/>
      <c r="BU467" s="12"/>
      <c r="BV467" s="12"/>
      <c r="BW467" s="12"/>
    </row>
    <row r="468" spans="1:75" ht="15.75" customHeight="1" x14ac:dyDescent="0.2">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12"/>
      <c r="BH468" s="12"/>
      <c r="BI468" s="12"/>
      <c r="BJ468" s="12"/>
      <c r="BK468" s="12"/>
      <c r="BL468" s="12"/>
      <c r="BM468" s="12"/>
      <c r="BN468" s="12"/>
      <c r="BO468" s="12"/>
      <c r="BP468" s="12"/>
      <c r="BQ468" s="12"/>
      <c r="BR468" s="12"/>
      <c r="BS468" s="12"/>
      <c r="BT468" s="12"/>
      <c r="BU468" s="12"/>
      <c r="BV468" s="12"/>
      <c r="BW468" s="12"/>
    </row>
    <row r="469" spans="1:75" ht="15.75" customHeight="1" x14ac:dyDescent="0.2">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12"/>
      <c r="BH469" s="12"/>
      <c r="BI469" s="12"/>
      <c r="BJ469" s="12"/>
      <c r="BK469" s="12"/>
      <c r="BL469" s="12"/>
      <c r="BM469" s="12"/>
      <c r="BN469" s="12"/>
      <c r="BO469" s="12"/>
      <c r="BP469" s="12"/>
      <c r="BQ469" s="12"/>
      <c r="BR469" s="12"/>
      <c r="BS469" s="12"/>
      <c r="BT469" s="12"/>
      <c r="BU469" s="12"/>
      <c r="BV469" s="12"/>
      <c r="BW469" s="12"/>
    </row>
    <row r="470" spans="1:75" ht="15.75" customHeight="1" x14ac:dyDescent="0.2">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12"/>
      <c r="BH470" s="12"/>
      <c r="BI470" s="12"/>
      <c r="BJ470" s="12"/>
      <c r="BK470" s="12"/>
      <c r="BL470" s="12"/>
      <c r="BM470" s="12"/>
      <c r="BN470" s="12"/>
      <c r="BO470" s="12"/>
      <c r="BP470" s="12"/>
      <c r="BQ470" s="12"/>
      <c r="BR470" s="12"/>
      <c r="BS470" s="12"/>
      <c r="BT470" s="12"/>
      <c r="BU470" s="12"/>
      <c r="BV470" s="12"/>
      <c r="BW470" s="12"/>
    </row>
    <row r="471" spans="1:75" ht="15.75" customHeight="1" x14ac:dyDescent="0.2">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12"/>
      <c r="BH471" s="12"/>
      <c r="BI471" s="12"/>
      <c r="BJ471" s="12"/>
      <c r="BK471" s="12"/>
      <c r="BL471" s="12"/>
      <c r="BM471" s="12"/>
      <c r="BN471" s="12"/>
      <c r="BO471" s="12"/>
      <c r="BP471" s="12"/>
      <c r="BQ471" s="12"/>
      <c r="BR471" s="12"/>
      <c r="BS471" s="12"/>
      <c r="BT471" s="12"/>
      <c r="BU471" s="12"/>
      <c r="BV471" s="12"/>
      <c r="BW471" s="12"/>
    </row>
    <row r="472" spans="1:75" ht="15.75" customHeight="1" x14ac:dyDescent="0.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12"/>
      <c r="BH472" s="12"/>
      <c r="BI472" s="12"/>
      <c r="BJ472" s="12"/>
      <c r="BK472" s="12"/>
      <c r="BL472" s="12"/>
      <c r="BM472" s="12"/>
      <c r="BN472" s="12"/>
      <c r="BO472" s="12"/>
      <c r="BP472" s="12"/>
      <c r="BQ472" s="12"/>
      <c r="BR472" s="12"/>
      <c r="BS472" s="12"/>
      <c r="BT472" s="12"/>
      <c r="BU472" s="12"/>
      <c r="BV472" s="12"/>
      <c r="BW472" s="12"/>
    </row>
    <row r="473" spans="1:75" ht="15.75" customHeight="1" x14ac:dyDescent="0.2">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12"/>
      <c r="BH473" s="12"/>
      <c r="BI473" s="12"/>
      <c r="BJ473" s="12"/>
      <c r="BK473" s="12"/>
      <c r="BL473" s="12"/>
      <c r="BM473" s="12"/>
      <c r="BN473" s="12"/>
      <c r="BO473" s="12"/>
      <c r="BP473" s="12"/>
      <c r="BQ473" s="12"/>
      <c r="BR473" s="12"/>
      <c r="BS473" s="12"/>
      <c r="BT473" s="12"/>
      <c r="BU473" s="12"/>
      <c r="BV473" s="12"/>
      <c r="BW473" s="12"/>
    </row>
    <row r="474" spans="1:75" ht="15.75" customHeight="1" x14ac:dyDescent="0.2">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12"/>
      <c r="BH474" s="12"/>
      <c r="BI474" s="12"/>
      <c r="BJ474" s="12"/>
      <c r="BK474" s="12"/>
      <c r="BL474" s="12"/>
      <c r="BM474" s="12"/>
      <c r="BN474" s="12"/>
      <c r="BO474" s="12"/>
      <c r="BP474" s="12"/>
      <c r="BQ474" s="12"/>
      <c r="BR474" s="12"/>
      <c r="BS474" s="12"/>
      <c r="BT474" s="12"/>
      <c r="BU474" s="12"/>
      <c r="BV474" s="12"/>
      <c r="BW474" s="12"/>
    </row>
    <row r="475" spans="1:75" ht="15.75" customHeight="1" x14ac:dyDescent="0.2">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12"/>
      <c r="BH475" s="12"/>
      <c r="BI475" s="12"/>
      <c r="BJ475" s="12"/>
      <c r="BK475" s="12"/>
      <c r="BL475" s="12"/>
      <c r="BM475" s="12"/>
      <c r="BN475" s="12"/>
      <c r="BO475" s="12"/>
      <c r="BP475" s="12"/>
      <c r="BQ475" s="12"/>
      <c r="BR475" s="12"/>
      <c r="BS475" s="12"/>
      <c r="BT475" s="12"/>
      <c r="BU475" s="12"/>
      <c r="BV475" s="12"/>
      <c r="BW475" s="12"/>
    </row>
    <row r="476" spans="1:75" ht="15.75" customHeight="1" x14ac:dyDescent="0.2">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12"/>
      <c r="BH476" s="12"/>
      <c r="BI476" s="12"/>
      <c r="BJ476" s="12"/>
      <c r="BK476" s="12"/>
      <c r="BL476" s="12"/>
      <c r="BM476" s="12"/>
      <c r="BN476" s="12"/>
      <c r="BO476" s="12"/>
      <c r="BP476" s="12"/>
      <c r="BQ476" s="12"/>
      <c r="BR476" s="12"/>
      <c r="BS476" s="12"/>
      <c r="BT476" s="12"/>
      <c r="BU476" s="12"/>
      <c r="BV476" s="12"/>
      <c r="BW476" s="12"/>
    </row>
    <row r="477" spans="1:75" ht="15.75" customHeight="1" x14ac:dyDescent="0.2">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12"/>
      <c r="BH477" s="12"/>
      <c r="BI477" s="12"/>
      <c r="BJ477" s="12"/>
      <c r="BK477" s="12"/>
      <c r="BL477" s="12"/>
      <c r="BM477" s="12"/>
      <c r="BN477" s="12"/>
      <c r="BO477" s="12"/>
      <c r="BP477" s="12"/>
      <c r="BQ477" s="12"/>
      <c r="BR477" s="12"/>
      <c r="BS477" s="12"/>
      <c r="BT477" s="12"/>
      <c r="BU477" s="12"/>
      <c r="BV477" s="12"/>
      <c r="BW477" s="12"/>
    </row>
    <row r="478" spans="1:75" ht="15.75" customHeight="1" x14ac:dyDescent="0.2">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12"/>
      <c r="BH478" s="12"/>
      <c r="BI478" s="12"/>
      <c r="BJ478" s="12"/>
      <c r="BK478" s="12"/>
      <c r="BL478" s="12"/>
      <c r="BM478" s="12"/>
      <c r="BN478" s="12"/>
      <c r="BO478" s="12"/>
      <c r="BP478" s="12"/>
      <c r="BQ478" s="12"/>
      <c r="BR478" s="12"/>
      <c r="BS478" s="12"/>
      <c r="BT478" s="12"/>
      <c r="BU478" s="12"/>
      <c r="BV478" s="12"/>
      <c r="BW478" s="12"/>
    </row>
    <row r="479" spans="1:75" ht="15.75" customHeight="1" x14ac:dyDescent="0.2">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12"/>
      <c r="BH479" s="12"/>
      <c r="BI479" s="12"/>
      <c r="BJ479" s="12"/>
      <c r="BK479" s="12"/>
      <c r="BL479" s="12"/>
      <c r="BM479" s="12"/>
      <c r="BN479" s="12"/>
      <c r="BO479" s="12"/>
      <c r="BP479" s="12"/>
      <c r="BQ479" s="12"/>
      <c r="BR479" s="12"/>
      <c r="BS479" s="12"/>
      <c r="BT479" s="12"/>
      <c r="BU479" s="12"/>
      <c r="BV479" s="12"/>
      <c r="BW479" s="12"/>
    </row>
    <row r="480" spans="1:75" ht="15.75" customHeight="1" x14ac:dyDescent="0.2">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12"/>
      <c r="BH480" s="12"/>
      <c r="BI480" s="12"/>
      <c r="BJ480" s="12"/>
      <c r="BK480" s="12"/>
      <c r="BL480" s="12"/>
      <c r="BM480" s="12"/>
      <c r="BN480" s="12"/>
      <c r="BO480" s="12"/>
      <c r="BP480" s="12"/>
      <c r="BQ480" s="12"/>
      <c r="BR480" s="12"/>
      <c r="BS480" s="12"/>
      <c r="BT480" s="12"/>
      <c r="BU480" s="12"/>
      <c r="BV480" s="12"/>
      <c r="BW480" s="12"/>
    </row>
    <row r="481" spans="1:75" ht="15.75" customHeight="1" x14ac:dyDescent="0.2">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c r="BU481" s="12"/>
      <c r="BV481" s="12"/>
      <c r="BW481" s="12"/>
    </row>
    <row r="482" spans="1:75" ht="15.75" customHeight="1" x14ac:dyDescent="0.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12"/>
      <c r="BH482" s="12"/>
      <c r="BI482" s="12"/>
      <c r="BJ482" s="12"/>
      <c r="BK482" s="12"/>
      <c r="BL482" s="12"/>
      <c r="BM482" s="12"/>
      <c r="BN482" s="12"/>
      <c r="BO482" s="12"/>
      <c r="BP482" s="12"/>
      <c r="BQ482" s="12"/>
      <c r="BR482" s="12"/>
      <c r="BS482" s="12"/>
      <c r="BT482" s="12"/>
      <c r="BU482" s="12"/>
      <c r="BV482" s="12"/>
      <c r="BW482" s="12"/>
    </row>
    <row r="483" spans="1:75" ht="15.75" customHeight="1" x14ac:dyDescent="0.2">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c r="BU483" s="12"/>
      <c r="BV483" s="12"/>
      <c r="BW483" s="12"/>
    </row>
    <row r="484" spans="1:75" ht="15.75" customHeight="1" x14ac:dyDescent="0.2">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12"/>
      <c r="BH484" s="12"/>
      <c r="BI484" s="12"/>
      <c r="BJ484" s="12"/>
      <c r="BK484" s="12"/>
      <c r="BL484" s="12"/>
      <c r="BM484" s="12"/>
      <c r="BN484" s="12"/>
      <c r="BO484" s="12"/>
      <c r="BP484" s="12"/>
      <c r="BQ484" s="12"/>
      <c r="BR484" s="12"/>
      <c r="BS484" s="12"/>
      <c r="BT484" s="12"/>
      <c r="BU484" s="12"/>
      <c r="BV484" s="12"/>
      <c r="BW484" s="12"/>
    </row>
    <row r="485" spans="1:75" ht="15.75" customHeight="1" x14ac:dyDescent="0.2">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c r="BU485" s="12"/>
      <c r="BV485" s="12"/>
      <c r="BW485" s="12"/>
    </row>
    <row r="486" spans="1:75" ht="15.75" customHeight="1" x14ac:dyDescent="0.2">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12"/>
      <c r="BH486" s="12"/>
      <c r="BI486" s="12"/>
      <c r="BJ486" s="12"/>
      <c r="BK486" s="12"/>
      <c r="BL486" s="12"/>
      <c r="BM486" s="12"/>
      <c r="BN486" s="12"/>
      <c r="BO486" s="12"/>
      <c r="BP486" s="12"/>
      <c r="BQ486" s="12"/>
      <c r="BR486" s="12"/>
      <c r="BS486" s="12"/>
      <c r="BT486" s="12"/>
      <c r="BU486" s="12"/>
      <c r="BV486" s="12"/>
      <c r="BW486" s="12"/>
    </row>
    <row r="487" spans="1:75" ht="15.75" customHeight="1" x14ac:dyDescent="0.2">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2"/>
      <c r="BU487" s="12"/>
      <c r="BV487" s="12"/>
      <c r="BW487" s="12"/>
    </row>
    <row r="488" spans="1:75" ht="15.75" customHeight="1" x14ac:dyDescent="0.2">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12"/>
      <c r="BH488" s="12"/>
      <c r="BI488" s="12"/>
      <c r="BJ488" s="12"/>
      <c r="BK488" s="12"/>
      <c r="BL488" s="12"/>
      <c r="BM488" s="12"/>
      <c r="BN488" s="12"/>
      <c r="BO488" s="12"/>
      <c r="BP488" s="12"/>
      <c r="BQ488" s="12"/>
      <c r="BR488" s="12"/>
      <c r="BS488" s="12"/>
      <c r="BT488" s="12"/>
      <c r="BU488" s="12"/>
      <c r="BV488" s="12"/>
      <c r="BW488" s="12"/>
    </row>
    <row r="489" spans="1:75" ht="15.75" customHeight="1" x14ac:dyDescent="0.2">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12"/>
      <c r="BH489" s="12"/>
      <c r="BI489" s="12"/>
      <c r="BJ489" s="12"/>
      <c r="BK489" s="12"/>
      <c r="BL489" s="12"/>
      <c r="BM489" s="12"/>
      <c r="BN489" s="12"/>
      <c r="BO489" s="12"/>
      <c r="BP489" s="12"/>
      <c r="BQ489" s="12"/>
      <c r="BR489" s="12"/>
      <c r="BS489" s="12"/>
      <c r="BT489" s="12"/>
      <c r="BU489" s="12"/>
      <c r="BV489" s="12"/>
      <c r="BW489" s="12"/>
    </row>
    <row r="490" spans="1:75" ht="15.75" customHeight="1" x14ac:dyDescent="0.2">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12"/>
      <c r="BH490" s="12"/>
      <c r="BI490" s="12"/>
      <c r="BJ490" s="12"/>
      <c r="BK490" s="12"/>
      <c r="BL490" s="12"/>
      <c r="BM490" s="12"/>
      <c r="BN490" s="12"/>
      <c r="BO490" s="12"/>
      <c r="BP490" s="12"/>
      <c r="BQ490" s="12"/>
      <c r="BR490" s="12"/>
      <c r="BS490" s="12"/>
      <c r="BT490" s="12"/>
      <c r="BU490" s="12"/>
      <c r="BV490" s="12"/>
      <c r="BW490" s="12"/>
    </row>
    <row r="491" spans="1:75" ht="15.75" customHeight="1" x14ac:dyDescent="0.2">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c r="BU491" s="12"/>
      <c r="BV491" s="12"/>
      <c r="BW491" s="12"/>
    </row>
    <row r="492" spans="1:75" ht="15.75" customHeight="1" x14ac:dyDescent="0.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12"/>
      <c r="BH492" s="12"/>
      <c r="BI492" s="12"/>
      <c r="BJ492" s="12"/>
      <c r="BK492" s="12"/>
      <c r="BL492" s="12"/>
      <c r="BM492" s="12"/>
      <c r="BN492" s="12"/>
      <c r="BO492" s="12"/>
      <c r="BP492" s="12"/>
      <c r="BQ492" s="12"/>
      <c r="BR492" s="12"/>
      <c r="BS492" s="12"/>
      <c r="BT492" s="12"/>
      <c r="BU492" s="12"/>
      <c r="BV492" s="12"/>
      <c r="BW492" s="12"/>
    </row>
    <row r="493" spans="1:75" ht="15.75" customHeight="1" x14ac:dyDescent="0.2">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c r="BU493" s="12"/>
      <c r="BV493" s="12"/>
      <c r="BW493" s="12"/>
    </row>
    <row r="494" spans="1:75" ht="15.75" customHeight="1" x14ac:dyDescent="0.2">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12"/>
      <c r="BH494" s="12"/>
      <c r="BI494" s="12"/>
      <c r="BJ494" s="12"/>
      <c r="BK494" s="12"/>
      <c r="BL494" s="12"/>
      <c r="BM494" s="12"/>
      <c r="BN494" s="12"/>
      <c r="BO494" s="12"/>
      <c r="BP494" s="12"/>
      <c r="BQ494" s="12"/>
      <c r="BR494" s="12"/>
      <c r="BS494" s="12"/>
      <c r="BT494" s="12"/>
      <c r="BU494" s="12"/>
      <c r="BV494" s="12"/>
      <c r="BW494" s="12"/>
    </row>
    <row r="495" spans="1:75" ht="15.75" customHeight="1" x14ac:dyDescent="0.2">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c r="BU495" s="12"/>
      <c r="BV495" s="12"/>
      <c r="BW495" s="12"/>
    </row>
    <row r="496" spans="1:75" ht="15.75" customHeight="1" x14ac:dyDescent="0.2">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12"/>
      <c r="BH496" s="12"/>
      <c r="BI496" s="12"/>
      <c r="BJ496" s="12"/>
      <c r="BK496" s="12"/>
      <c r="BL496" s="12"/>
      <c r="BM496" s="12"/>
      <c r="BN496" s="12"/>
      <c r="BO496" s="12"/>
      <c r="BP496" s="12"/>
      <c r="BQ496" s="12"/>
      <c r="BR496" s="12"/>
      <c r="BS496" s="12"/>
      <c r="BT496" s="12"/>
      <c r="BU496" s="12"/>
      <c r="BV496" s="12"/>
      <c r="BW496" s="12"/>
    </row>
    <row r="497" spans="1:75" ht="15.75" customHeight="1" x14ac:dyDescent="0.2">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12"/>
      <c r="BH497" s="12"/>
      <c r="BI497" s="12"/>
      <c r="BJ497" s="12"/>
      <c r="BK497" s="12"/>
      <c r="BL497" s="12"/>
      <c r="BM497" s="12"/>
      <c r="BN497" s="12"/>
      <c r="BO497" s="12"/>
      <c r="BP497" s="12"/>
      <c r="BQ497" s="12"/>
      <c r="BR497" s="12"/>
      <c r="BS497" s="12"/>
      <c r="BT497" s="12"/>
      <c r="BU497" s="12"/>
      <c r="BV497" s="12"/>
      <c r="BW497" s="12"/>
    </row>
    <row r="498" spans="1:75" ht="15.75" customHeight="1" x14ac:dyDescent="0.2">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12"/>
      <c r="BH498" s="12"/>
      <c r="BI498" s="12"/>
      <c r="BJ498" s="12"/>
      <c r="BK498" s="12"/>
      <c r="BL498" s="12"/>
      <c r="BM498" s="12"/>
      <c r="BN498" s="12"/>
      <c r="BO498" s="12"/>
      <c r="BP498" s="12"/>
      <c r="BQ498" s="12"/>
      <c r="BR498" s="12"/>
      <c r="BS498" s="12"/>
      <c r="BT498" s="12"/>
      <c r="BU498" s="12"/>
      <c r="BV498" s="12"/>
      <c r="BW498" s="12"/>
    </row>
    <row r="499" spans="1:75" ht="15.75" customHeight="1" x14ac:dyDescent="0.2">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c r="BU499" s="12"/>
      <c r="BV499" s="12"/>
      <c r="BW499" s="12"/>
    </row>
    <row r="500" spans="1:75" ht="15.75" customHeight="1" x14ac:dyDescent="0.2">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12"/>
      <c r="BH500" s="12"/>
      <c r="BI500" s="12"/>
      <c r="BJ500" s="12"/>
      <c r="BK500" s="12"/>
      <c r="BL500" s="12"/>
      <c r="BM500" s="12"/>
      <c r="BN500" s="12"/>
      <c r="BO500" s="12"/>
      <c r="BP500" s="12"/>
      <c r="BQ500" s="12"/>
      <c r="BR500" s="12"/>
      <c r="BS500" s="12"/>
      <c r="BT500" s="12"/>
      <c r="BU500" s="12"/>
      <c r="BV500" s="12"/>
      <c r="BW500" s="12"/>
    </row>
    <row r="501" spans="1:75" ht="15.75" customHeight="1" x14ac:dyDescent="0.2">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2"/>
      <c r="BV501" s="12"/>
      <c r="BW501" s="12"/>
    </row>
    <row r="502" spans="1:75" ht="15.75" customHeight="1" x14ac:dyDescent="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2"/>
      <c r="BW502" s="12"/>
    </row>
    <row r="503" spans="1:75" ht="15.75" customHeight="1" x14ac:dyDescent="0.2">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c r="BU503" s="12"/>
      <c r="BV503" s="12"/>
      <c r="BW503" s="12"/>
    </row>
    <row r="504" spans="1:75" ht="15.75" customHeight="1" x14ac:dyDescent="0.2">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12"/>
      <c r="BH504" s="12"/>
      <c r="BI504" s="12"/>
      <c r="BJ504" s="12"/>
      <c r="BK504" s="12"/>
      <c r="BL504" s="12"/>
      <c r="BM504" s="12"/>
      <c r="BN504" s="12"/>
      <c r="BO504" s="12"/>
      <c r="BP504" s="12"/>
      <c r="BQ504" s="12"/>
      <c r="BR504" s="12"/>
      <c r="BS504" s="12"/>
      <c r="BT504" s="12"/>
      <c r="BU504" s="12"/>
      <c r="BV504" s="12"/>
      <c r="BW504" s="12"/>
    </row>
    <row r="505" spans="1:75" ht="15.75" customHeight="1" x14ac:dyDescent="0.2">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c r="BU505" s="12"/>
      <c r="BV505" s="12"/>
      <c r="BW505" s="12"/>
    </row>
    <row r="506" spans="1:75" ht="15.75" customHeight="1" x14ac:dyDescent="0.2">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12"/>
      <c r="BH506" s="12"/>
      <c r="BI506" s="12"/>
      <c r="BJ506" s="12"/>
      <c r="BK506" s="12"/>
      <c r="BL506" s="12"/>
      <c r="BM506" s="12"/>
      <c r="BN506" s="12"/>
      <c r="BO506" s="12"/>
      <c r="BP506" s="12"/>
      <c r="BQ506" s="12"/>
      <c r="BR506" s="12"/>
      <c r="BS506" s="12"/>
      <c r="BT506" s="12"/>
      <c r="BU506" s="12"/>
      <c r="BV506" s="12"/>
      <c r="BW506" s="12"/>
    </row>
    <row r="507" spans="1:75" ht="15.75" customHeight="1" x14ac:dyDescent="0.2">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c r="BU507" s="12"/>
      <c r="BV507" s="12"/>
      <c r="BW507" s="12"/>
    </row>
    <row r="508" spans="1:75" ht="15.75" customHeight="1" x14ac:dyDescent="0.2">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2"/>
      <c r="BU508" s="12"/>
      <c r="BV508" s="12"/>
      <c r="BW508" s="12"/>
    </row>
    <row r="509" spans="1:75" ht="15.75" customHeight="1" x14ac:dyDescent="0.2">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c r="BU509" s="12"/>
      <c r="BV509" s="12"/>
      <c r="BW509" s="12"/>
    </row>
    <row r="510" spans="1:75" ht="15.75" customHeight="1" x14ac:dyDescent="0.2">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2"/>
      <c r="BW510" s="12"/>
    </row>
    <row r="511" spans="1:75" ht="15.75" customHeight="1" x14ac:dyDescent="0.2">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c r="BU511" s="12"/>
      <c r="BV511" s="12"/>
      <c r="BW511" s="12"/>
    </row>
    <row r="512" spans="1:75" ht="15.75" customHeight="1" x14ac:dyDescent="0.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12"/>
      <c r="BH512" s="12"/>
      <c r="BI512" s="12"/>
      <c r="BJ512" s="12"/>
      <c r="BK512" s="12"/>
      <c r="BL512" s="12"/>
      <c r="BM512" s="12"/>
      <c r="BN512" s="12"/>
      <c r="BO512" s="12"/>
      <c r="BP512" s="12"/>
      <c r="BQ512" s="12"/>
      <c r="BR512" s="12"/>
      <c r="BS512" s="12"/>
      <c r="BT512" s="12"/>
      <c r="BU512" s="12"/>
      <c r="BV512" s="12"/>
      <c r="BW512" s="12"/>
    </row>
    <row r="513" spans="1:75" ht="15.75" customHeight="1" x14ac:dyDescent="0.2">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2"/>
      <c r="BW513" s="12"/>
    </row>
    <row r="514" spans="1:75" ht="15.75" customHeight="1" x14ac:dyDescent="0.2">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12"/>
      <c r="BH514" s="12"/>
      <c r="BI514" s="12"/>
      <c r="BJ514" s="12"/>
      <c r="BK514" s="12"/>
      <c r="BL514" s="12"/>
      <c r="BM514" s="12"/>
      <c r="BN514" s="12"/>
      <c r="BO514" s="12"/>
      <c r="BP514" s="12"/>
      <c r="BQ514" s="12"/>
      <c r="BR514" s="12"/>
      <c r="BS514" s="12"/>
      <c r="BT514" s="12"/>
      <c r="BU514" s="12"/>
      <c r="BV514" s="12"/>
      <c r="BW514" s="12"/>
    </row>
    <row r="515" spans="1:75" ht="15.75" customHeight="1" x14ac:dyDescent="0.2">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2"/>
      <c r="BV515" s="12"/>
      <c r="BW515" s="12"/>
    </row>
    <row r="516" spans="1:75" ht="15.75" customHeight="1" x14ac:dyDescent="0.2">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12"/>
      <c r="BH516" s="12"/>
      <c r="BI516" s="12"/>
      <c r="BJ516" s="12"/>
      <c r="BK516" s="12"/>
      <c r="BL516" s="12"/>
      <c r="BM516" s="12"/>
      <c r="BN516" s="12"/>
      <c r="BO516" s="12"/>
      <c r="BP516" s="12"/>
      <c r="BQ516" s="12"/>
      <c r="BR516" s="12"/>
      <c r="BS516" s="12"/>
      <c r="BT516" s="12"/>
      <c r="BU516" s="12"/>
      <c r="BV516" s="12"/>
      <c r="BW516" s="12"/>
    </row>
    <row r="517" spans="1:75" ht="15.75" customHeight="1" x14ac:dyDescent="0.2">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c r="BU517" s="12"/>
      <c r="BV517" s="12"/>
      <c r="BW517" s="12"/>
    </row>
    <row r="518" spans="1:75" ht="15.75" customHeight="1" x14ac:dyDescent="0.2">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2"/>
      <c r="BW518" s="12"/>
    </row>
    <row r="519" spans="1:75" ht="15.75" customHeight="1" x14ac:dyDescent="0.2">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2"/>
      <c r="BV519" s="12"/>
      <c r="BW519" s="12"/>
    </row>
    <row r="520" spans="1:75" ht="15.75" customHeight="1" x14ac:dyDescent="0.2">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12"/>
      <c r="BH520" s="12"/>
      <c r="BI520" s="12"/>
      <c r="BJ520" s="12"/>
      <c r="BK520" s="12"/>
      <c r="BL520" s="12"/>
      <c r="BM520" s="12"/>
      <c r="BN520" s="12"/>
      <c r="BO520" s="12"/>
      <c r="BP520" s="12"/>
      <c r="BQ520" s="12"/>
      <c r="BR520" s="12"/>
      <c r="BS520" s="12"/>
      <c r="BT520" s="12"/>
      <c r="BU520" s="12"/>
      <c r="BV520" s="12"/>
      <c r="BW520" s="12"/>
    </row>
    <row r="521" spans="1:75" ht="15.75" customHeight="1" x14ac:dyDescent="0.2">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2"/>
      <c r="BU521" s="12"/>
      <c r="BV521" s="12"/>
      <c r="BW521" s="12"/>
    </row>
    <row r="522" spans="1:75" ht="15.75" customHeight="1" x14ac:dyDescent="0.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12"/>
      <c r="BH522" s="12"/>
      <c r="BI522" s="12"/>
      <c r="BJ522" s="12"/>
      <c r="BK522" s="12"/>
      <c r="BL522" s="12"/>
      <c r="BM522" s="12"/>
      <c r="BN522" s="12"/>
      <c r="BO522" s="12"/>
      <c r="BP522" s="12"/>
      <c r="BQ522" s="12"/>
      <c r="BR522" s="12"/>
      <c r="BS522" s="12"/>
      <c r="BT522" s="12"/>
      <c r="BU522" s="12"/>
      <c r="BV522" s="12"/>
      <c r="BW522" s="12"/>
    </row>
    <row r="523" spans="1:75" ht="15.75" customHeight="1" x14ac:dyDescent="0.2">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c r="BU523" s="12"/>
      <c r="BV523" s="12"/>
      <c r="BW523" s="12"/>
    </row>
    <row r="524" spans="1:75" ht="15.75" customHeight="1" x14ac:dyDescent="0.2">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12"/>
      <c r="BH524" s="12"/>
      <c r="BI524" s="12"/>
      <c r="BJ524" s="12"/>
      <c r="BK524" s="12"/>
      <c r="BL524" s="12"/>
      <c r="BM524" s="12"/>
      <c r="BN524" s="12"/>
      <c r="BO524" s="12"/>
      <c r="BP524" s="12"/>
      <c r="BQ524" s="12"/>
      <c r="BR524" s="12"/>
      <c r="BS524" s="12"/>
      <c r="BT524" s="12"/>
      <c r="BU524" s="12"/>
      <c r="BV524" s="12"/>
      <c r="BW524" s="12"/>
    </row>
    <row r="525" spans="1:75" ht="15.75" customHeight="1" x14ac:dyDescent="0.2">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c r="BU525" s="12"/>
      <c r="BV525" s="12"/>
      <c r="BW525" s="12"/>
    </row>
    <row r="526" spans="1:75" ht="15.75" customHeight="1" x14ac:dyDescent="0.2">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2"/>
      <c r="BW526" s="12"/>
    </row>
    <row r="527" spans="1:75" ht="15.75" customHeight="1" x14ac:dyDescent="0.2">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12"/>
      <c r="BH527" s="12"/>
      <c r="BI527" s="12"/>
      <c r="BJ527" s="12"/>
      <c r="BK527" s="12"/>
      <c r="BL527" s="12"/>
      <c r="BM527" s="12"/>
      <c r="BN527" s="12"/>
      <c r="BO527" s="12"/>
      <c r="BP527" s="12"/>
      <c r="BQ527" s="12"/>
      <c r="BR527" s="12"/>
      <c r="BS527" s="12"/>
      <c r="BT527" s="12"/>
      <c r="BU527" s="12"/>
      <c r="BV527" s="12"/>
      <c r="BW527" s="12"/>
    </row>
    <row r="528" spans="1:75" ht="15.75" customHeight="1" x14ac:dyDescent="0.2">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12"/>
      <c r="BH528" s="12"/>
      <c r="BI528" s="12"/>
      <c r="BJ528" s="12"/>
      <c r="BK528" s="12"/>
      <c r="BL528" s="12"/>
      <c r="BM528" s="12"/>
      <c r="BN528" s="12"/>
      <c r="BO528" s="12"/>
      <c r="BP528" s="12"/>
      <c r="BQ528" s="12"/>
      <c r="BR528" s="12"/>
      <c r="BS528" s="12"/>
      <c r="BT528" s="12"/>
      <c r="BU528" s="12"/>
      <c r="BV528" s="12"/>
      <c r="BW528" s="12"/>
    </row>
    <row r="529" spans="1:75" ht="15.75" customHeight="1" x14ac:dyDescent="0.2">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12"/>
      <c r="BH529" s="12"/>
      <c r="BI529" s="12"/>
      <c r="BJ529" s="12"/>
      <c r="BK529" s="12"/>
      <c r="BL529" s="12"/>
      <c r="BM529" s="12"/>
      <c r="BN529" s="12"/>
      <c r="BO529" s="12"/>
      <c r="BP529" s="12"/>
      <c r="BQ529" s="12"/>
      <c r="BR529" s="12"/>
      <c r="BS529" s="12"/>
      <c r="BT529" s="12"/>
      <c r="BU529" s="12"/>
      <c r="BV529" s="12"/>
      <c r="BW529" s="12"/>
    </row>
    <row r="530" spans="1:75" ht="15.75" customHeight="1" x14ac:dyDescent="0.2">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12"/>
      <c r="BH530" s="12"/>
      <c r="BI530" s="12"/>
      <c r="BJ530" s="12"/>
      <c r="BK530" s="12"/>
      <c r="BL530" s="12"/>
      <c r="BM530" s="12"/>
      <c r="BN530" s="12"/>
      <c r="BO530" s="12"/>
      <c r="BP530" s="12"/>
      <c r="BQ530" s="12"/>
      <c r="BR530" s="12"/>
      <c r="BS530" s="12"/>
      <c r="BT530" s="12"/>
      <c r="BU530" s="12"/>
      <c r="BV530" s="12"/>
      <c r="BW530" s="12"/>
    </row>
    <row r="531" spans="1:75" ht="15.75" customHeight="1" x14ac:dyDescent="0.2">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2"/>
      <c r="BW531" s="12"/>
    </row>
    <row r="532" spans="1:75" ht="15.75" customHeight="1" x14ac:dyDescent="0.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12"/>
      <c r="BH532" s="12"/>
      <c r="BI532" s="12"/>
      <c r="BJ532" s="12"/>
      <c r="BK532" s="12"/>
      <c r="BL532" s="12"/>
      <c r="BM532" s="12"/>
      <c r="BN532" s="12"/>
      <c r="BO532" s="12"/>
      <c r="BP532" s="12"/>
      <c r="BQ532" s="12"/>
      <c r="BR532" s="12"/>
      <c r="BS532" s="12"/>
      <c r="BT532" s="12"/>
      <c r="BU532" s="12"/>
      <c r="BV532" s="12"/>
      <c r="BW532" s="12"/>
    </row>
    <row r="533" spans="1:75" ht="15.75" customHeight="1" x14ac:dyDescent="0.2">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c r="BU533" s="12"/>
      <c r="BV533" s="12"/>
      <c r="BW533" s="12"/>
    </row>
    <row r="534" spans="1:75" ht="15.75" customHeight="1" x14ac:dyDescent="0.2">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2"/>
      <c r="BW534" s="12"/>
    </row>
    <row r="535" spans="1:75" ht="15.75" customHeight="1" x14ac:dyDescent="0.2">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c r="BU535" s="12"/>
      <c r="BV535" s="12"/>
      <c r="BW535" s="12"/>
    </row>
    <row r="536" spans="1:75" ht="15.75" customHeight="1" x14ac:dyDescent="0.2">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12"/>
      <c r="BH536" s="12"/>
      <c r="BI536" s="12"/>
      <c r="BJ536" s="12"/>
      <c r="BK536" s="12"/>
      <c r="BL536" s="12"/>
      <c r="BM536" s="12"/>
      <c r="BN536" s="12"/>
      <c r="BO536" s="12"/>
      <c r="BP536" s="12"/>
      <c r="BQ536" s="12"/>
      <c r="BR536" s="12"/>
      <c r="BS536" s="12"/>
      <c r="BT536" s="12"/>
      <c r="BU536" s="12"/>
      <c r="BV536" s="12"/>
      <c r="BW536" s="12"/>
    </row>
    <row r="537" spans="1:75" ht="15.75" customHeight="1" x14ac:dyDescent="0.2">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c r="BU537" s="12"/>
      <c r="BV537" s="12"/>
      <c r="BW537" s="12"/>
    </row>
    <row r="538" spans="1:75" ht="15.75" customHeight="1" x14ac:dyDescent="0.2">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2"/>
      <c r="BV538" s="12"/>
      <c r="BW538" s="12"/>
    </row>
    <row r="539" spans="1:75" ht="15.75" customHeight="1" x14ac:dyDescent="0.2">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2"/>
      <c r="BU539" s="12"/>
      <c r="BV539" s="12"/>
      <c r="BW539" s="12"/>
    </row>
    <row r="540" spans="1:75" ht="15.75" customHeight="1" x14ac:dyDescent="0.2">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12"/>
      <c r="BH540" s="12"/>
      <c r="BI540" s="12"/>
      <c r="BJ540" s="12"/>
      <c r="BK540" s="12"/>
      <c r="BL540" s="12"/>
      <c r="BM540" s="12"/>
      <c r="BN540" s="12"/>
      <c r="BO540" s="12"/>
      <c r="BP540" s="12"/>
      <c r="BQ540" s="12"/>
      <c r="BR540" s="12"/>
      <c r="BS540" s="12"/>
      <c r="BT540" s="12"/>
      <c r="BU540" s="12"/>
      <c r="BV540" s="12"/>
      <c r="BW540" s="12"/>
    </row>
    <row r="541" spans="1:75" ht="15.75" customHeight="1" x14ac:dyDescent="0.2">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c r="BU541" s="12"/>
      <c r="BV541" s="12"/>
      <c r="BW541" s="12"/>
    </row>
    <row r="542" spans="1:75" ht="15.75" customHeight="1" x14ac:dyDescent="0.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2"/>
      <c r="BW542" s="12"/>
    </row>
    <row r="543" spans="1:75" ht="15.75" customHeight="1" x14ac:dyDescent="0.2">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c r="BU543" s="12"/>
      <c r="BV543" s="12"/>
      <c r="BW543" s="12"/>
    </row>
    <row r="544" spans="1:75" ht="15.75" customHeight="1" x14ac:dyDescent="0.2">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2"/>
      <c r="BV544" s="12"/>
      <c r="BW544" s="12"/>
    </row>
    <row r="545" spans="1:75" ht="15.75" customHeight="1" x14ac:dyDescent="0.2">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2"/>
      <c r="BW545" s="12"/>
    </row>
    <row r="546" spans="1:75" ht="15.75" customHeight="1" x14ac:dyDescent="0.2">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12"/>
      <c r="BH546" s="12"/>
      <c r="BI546" s="12"/>
      <c r="BJ546" s="12"/>
      <c r="BK546" s="12"/>
      <c r="BL546" s="12"/>
      <c r="BM546" s="12"/>
      <c r="BN546" s="12"/>
      <c r="BO546" s="12"/>
      <c r="BP546" s="12"/>
      <c r="BQ546" s="12"/>
      <c r="BR546" s="12"/>
      <c r="BS546" s="12"/>
      <c r="BT546" s="12"/>
      <c r="BU546" s="12"/>
      <c r="BV546" s="12"/>
      <c r="BW546" s="12"/>
    </row>
    <row r="547" spans="1:75" ht="15.75" customHeight="1" x14ac:dyDescent="0.2">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c r="BU547" s="12"/>
      <c r="BV547" s="12"/>
      <c r="BW547" s="12"/>
    </row>
    <row r="548" spans="1:75" ht="15.75" customHeight="1" x14ac:dyDescent="0.2">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12"/>
      <c r="BH548" s="12"/>
      <c r="BI548" s="12"/>
      <c r="BJ548" s="12"/>
      <c r="BK548" s="12"/>
      <c r="BL548" s="12"/>
      <c r="BM548" s="12"/>
      <c r="BN548" s="12"/>
      <c r="BO548" s="12"/>
      <c r="BP548" s="12"/>
      <c r="BQ548" s="12"/>
      <c r="BR548" s="12"/>
      <c r="BS548" s="12"/>
      <c r="BT548" s="12"/>
      <c r="BU548" s="12"/>
      <c r="BV548" s="12"/>
      <c r="BW548" s="12"/>
    </row>
    <row r="549" spans="1:75" ht="15.75" customHeight="1" x14ac:dyDescent="0.2">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2"/>
      <c r="BU549" s="12"/>
      <c r="BV549" s="12"/>
      <c r="BW549" s="12"/>
    </row>
    <row r="550" spans="1:75" ht="15.75" customHeight="1" x14ac:dyDescent="0.2">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2"/>
      <c r="BW550" s="12"/>
    </row>
    <row r="551" spans="1:75" ht="15.75" customHeight="1" x14ac:dyDescent="0.2">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c r="BU551" s="12"/>
      <c r="BV551" s="12"/>
      <c r="BW551" s="12"/>
    </row>
    <row r="552" spans="1:75" ht="15.75" customHeight="1" x14ac:dyDescent="0.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2"/>
      <c r="BU552" s="12"/>
      <c r="BV552" s="12"/>
      <c r="BW552" s="12"/>
    </row>
    <row r="553" spans="1:75" ht="15.75" customHeight="1" x14ac:dyDescent="0.2">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2"/>
      <c r="BV553" s="12"/>
      <c r="BW553" s="12"/>
    </row>
    <row r="554" spans="1:75" ht="15.75" customHeight="1" x14ac:dyDescent="0.2">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2"/>
      <c r="BV554" s="12"/>
      <c r="BW554" s="12"/>
    </row>
    <row r="555" spans="1:75" ht="15.75" customHeight="1" x14ac:dyDescent="0.2">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c r="BU555" s="12"/>
      <c r="BV555" s="12"/>
      <c r="BW555" s="12"/>
    </row>
    <row r="556" spans="1:75" ht="15.75" customHeight="1" x14ac:dyDescent="0.2">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12"/>
      <c r="BH556" s="12"/>
      <c r="BI556" s="12"/>
      <c r="BJ556" s="12"/>
      <c r="BK556" s="12"/>
      <c r="BL556" s="12"/>
      <c r="BM556" s="12"/>
      <c r="BN556" s="12"/>
      <c r="BO556" s="12"/>
      <c r="BP556" s="12"/>
      <c r="BQ556" s="12"/>
      <c r="BR556" s="12"/>
      <c r="BS556" s="12"/>
      <c r="BT556" s="12"/>
      <c r="BU556" s="12"/>
      <c r="BV556" s="12"/>
      <c r="BW556" s="12"/>
    </row>
    <row r="557" spans="1:75" ht="15.75" customHeight="1" x14ac:dyDescent="0.2">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2"/>
      <c r="BV557" s="12"/>
      <c r="BW557" s="12"/>
    </row>
    <row r="558" spans="1:75" ht="15.75" customHeight="1" x14ac:dyDescent="0.2">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2"/>
      <c r="BW558" s="12"/>
    </row>
    <row r="559" spans="1:75" ht="15.75" customHeight="1" x14ac:dyDescent="0.2">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c r="BU559" s="12"/>
      <c r="BV559" s="12"/>
      <c r="BW559" s="12"/>
    </row>
    <row r="560" spans="1:75" ht="15.75" customHeight="1" x14ac:dyDescent="0.2">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12"/>
      <c r="BH560" s="12"/>
      <c r="BI560" s="12"/>
      <c r="BJ560" s="12"/>
      <c r="BK560" s="12"/>
      <c r="BL560" s="12"/>
      <c r="BM560" s="12"/>
      <c r="BN560" s="12"/>
      <c r="BO560" s="12"/>
      <c r="BP560" s="12"/>
      <c r="BQ560" s="12"/>
      <c r="BR560" s="12"/>
      <c r="BS560" s="12"/>
      <c r="BT560" s="12"/>
      <c r="BU560" s="12"/>
      <c r="BV560" s="12"/>
      <c r="BW560" s="12"/>
    </row>
    <row r="561" spans="1:75" ht="15.75" customHeight="1" x14ac:dyDescent="0.2">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c r="BU561" s="12"/>
      <c r="BV561" s="12"/>
      <c r="BW561" s="12"/>
    </row>
    <row r="562" spans="1:75" ht="15.75" customHeight="1" x14ac:dyDescent="0.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12"/>
      <c r="BH562" s="12"/>
      <c r="BI562" s="12"/>
      <c r="BJ562" s="12"/>
      <c r="BK562" s="12"/>
      <c r="BL562" s="12"/>
      <c r="BM562" s="12"/>
      <c r="BN562" s="12"/>
      <c r="BO562" s="12"/>
      <c r="BP562" s="12"/>
      <c r="BQ562" s="12"/>
      <c r="BR562" s="12"/>
      <c r="BS562" s="12"/>
      <c r="BT562" s="12"/>
      <c r="BU562" s="12"/>
      <c r="BV562" s="12"/>
      <c r="BW562" s="12"/>
    </row>
    <row r="563" spans="1:75" ht="15.75" customHeight="1" x14ac:dyDescent="0.2">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c r="BU563" s="12"/>
      <c r="BV563" s="12"/>
      <c r="BW563" s="12"/>
    </row>
    <row r="564" spans="1:75" ht="15.75" customHeight="1" x14ac:dyDescent="0.2">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12"/>
      <c r="BH564" s="12"/>
      <c r="BI564" s="12"/>
      <c r="BJ564" s="12"/>
      <c r="BK564" s="12"/>
      <c r="BL564" s="12"/>
      <c r="BM564" s="12"/>
      <c r="BN564" s="12"/>
      <c r="BO564" s="12"/>
      <c r="BP564" s="12"/>
      <c r="BQ564" s="12"/>
      <c r="BR564" s="12"/>
      <c r="BS564" s="12"/>
      <c r="BT564" s="12"/>
      <c r="BU564" s="12"/>
      <c r="BV564" s="12"/>
      <c r="BW564" s="12"/>
    </row>
    <row r="565" spans="1:75" ht="15.75" customHeight="1" x14ac:dyDescent="0.2">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c r="BU565" s="12"/>
      <c r="BV565" s="12"/>
      <c r="BW565" s="12"/>
    </row>
    <row r="566" spans="1:75" ht="15.75" customHeight="1" x14ac:dyDescent="0.2">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2"/>
      <c r="BW566" s="12"/>
    </row>
    <row r="567" spans="1:75" ht="15.75" customHeight="1" x14ac:dyDescent="0.2">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c r="BU567" s="12"/>
      <c r="BV567" s="12"/>
      <c r="BW567" s="12"/>
    </row>
    <row r="568" spans="1:75" ht="15.75" customHeight="1" x14ac:dyDescent="0.2">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12"/>
      <c r="BH568" s="12"/>
      <c r="BI568" s="12"/>
      <c r="BJ568" s="12"/>
      <c r="BK568" s="12"/>
      <c r="BL568" s="12"/>
      <c r="BM568" s="12"/>
      <c r="BN568" s="12"/>
      <c r="BO568" s="12"/>
      <c r="BP568" s="12"/>
      <c r="BQ568" s="12"/>
      <c r="BR568" s="12"/>
      <c r="BS568" s="12"/>
      <c r="BT568" s="12"/>
      <c r="BU568" s="12"/>
      <c r="BV568" s="12"/>
      <c r="BW568" s="12"/>
    </row>
    <row r="569" spans="1:75" ht="15.75" customHeight="1" x14ac:dyDescent="0.2">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c r="BU569" s="12"/>
      <c r="BV569" s="12"/>
      <c r="BW569" s="12"/>
    </row>
    <row r="570" spans="1:75" ht="15.75" customHeight="1" x14ac:dyDescent="0.2">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12"/>
      <c r="BH570" s="12"/>
      <c r="BI570" s="12"/>
      <c r="BJ570" s="12"/>
      <c r="BK570" s="12"/>
      <c r="BL570" s="12"/>
      <c r="BM570" s="12"/>
      <c r="BN570" s="12"/>
      <c r="BO570" s="12"/>
      <c r="BP570" s="12"/>
      <c r="BQ570" s="12"/>
      <c r="BR570" s="12"/>
      <c r="BS570" s="12"/>
      <c r="BT570" s="12"/>
      <c r="BU570" s="12"/>
      <c r="BV570" s="12"/>
      <c r="BW570" s="12"/>
    </row>
    <row r="571" spans="1:75" ht="15.75" customHeight="1" x14ac:dyDescent="0.2">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2"/>
      <c r="BU571" s="12"/>
      <c r="BV571" s="12"/>
      <c r="BW571" s="12"/>
    </row>
    <row r="572" spans="1:75" ht="15.75" customHeight="1" x14ac:dyDescent="0.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12"/>
      <c r="BH572" s="12"/>
      <c r="BI572" s="12"/>
      <c r="BJ572" s="12"/>
      <c r="BK572" s="12"/>
      <c r="BL572" s="12"/>
      <c r="BM572" s="12"/>
      <c r="BN572" s="12"/>
      <c r="BO572" s="12"/>
      <c r="BP572" s="12"/>
      <c r="BQ572" s="12"/>
      <c r="BR572" s="12"/>
      <c r="BS572" s="12"/>
      <c r="BT572" s="12"/>
      <c r="BU572" s="12"/>
      <c r="BV572" s="12"/>
      <c r="BW572" s="12"/>
    </row>
    <row r="573" spans="1:75" ht="15.75" customHeight="1" x14ac:dyDescent="0.2">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c r="BU573" s="12"/>
      <c r="BV573" s="12"/>
      <c r="BW573" s="12"/>
    </row>
    <row r="574" spans="1:75" ht="15.75" customHeight="1" x14ac:dyDescent="0.2">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2"/>
      <c r="BW574" s="12"/>
    </row>
    <row r="575" spans="1:75" ht="15.75" customHeight="1" x14ac:dyDescent="0.2">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c r="BU575" s="12"/>
      <c r="BV575" s="12"/>
      <c r="BW575" s="12"/>
    </row>
    <row r="576" spans="1:75" ht="15.75" customHeight="1" x14ac:dyDescent="0.2">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2"/>
      <c r="BU576" s="12"/>
      <c r="BV576" s="12"/>
      <c r="BW576" s="12"/>
    </row>
    <row r="577" spans="1:75" ht="15.75" customHeight="1" x14ac:dyDescent="0.2">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2"/>
      <c r="BU577" s="12"/>
      <c r="BV577" s="12"/>
      <c r="BW577" s="12"/>
    </row>
    <row r="578" spans="1:75" ht="15.75" customHeight="1" x14ac:dyDescent="0.2">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2"/>
      <c r="BU578" s="12"/>
      <c r="BV578" s="12"/>
      <c r="BW578" s="12"/>
    </row>
    <row r="579" spans="1:75" ht="15.75" customHeight="1" x14ac:dyDescent="0.2">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c r="BU579" s="12"/>
      <c r="BV579" s="12"/>
      <c r="BW579" s="12"/>
    </row>
    <row r="580" spans="1:75" ht="15.75" customHeight="1" x14ac:dyDescent="0.2">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c r="BU580" s="12"/>
      <c r="BV580" s="12"/>
      <c r="BW580" s="12"/>
    </row>
    <row r="581" spans="1:75" ht="15.75" customHeight="1" x14ac:dyDescent="0.2">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c r="BU581" s="12"/>
      <c r="BV581" s="12"/>
      <c r="BW581" s="12"/>
    </row>
    <row r="582" spans="1:75" ht="15.75" customHeight="1" x14ac:dyDescent="0.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2"/>
      <c r="BW582" s="12"/>
    </row>
    <row r="583" spans="1:75" ht="15.75" customHeight="1" x14ac:dyDescent="0.2">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c r="BU583" s="12"/>
      <c r="BV583" s="12"/>
      <c r="BW583" s="12"/>
    </row>
    <row r="584" spans="1:75" ht="15.75" customHeight="1" x14ac:dyDescent="0.2">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c r="BU584" s="12"/>
      <c r="BV584" s="12"/>
      <c r="BW584" s="12"/>
    </row>
    <row r="585" spans="1:75" ht="15.75" customHeight="1" x14ac:dyDescent="0.2">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c r="BU585" s="12"/>
      <c r="BV585" s="12"/>
      <c r="BW585" s="12"/>
    </row>
    <row r="586" spans="1:75" ht="15.75" customHeight="1" x14ac:dyDescent="0.2">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12"/>
      <c r="BH586" s="12"/>
      <c r="BI586" s="12"/>
      <c r="BJ586" s="12"/>
      <c r="BK586" s="12"/>
      <c r="BL586" s="12"/>
      <c r="BM586" s="12"/>
      <c r="BN586" s="12"/>
      <c r="BO586" s="12"/>
      <c r="BP586" s="12"/>
      <c r="BQ586" s="12"/>
      <c r="BR586" s="12"/>
      <c r="BS586" s="12"/>
      <c r="BT586" s="12"/>
      <c r="BU586" s="12"/>
      <c r="BV586" s="12"/>
      <c r="BW586" s="12"/>
    </row>
    <row r="587" spans="1:75" ht="15.75" customHeight="1" x14ac:dyDescent="0.2">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c r="BU587" s="12"/>
      <c r="BV587" s="12"/>
      <c r="BW587" s="12"/>
    </row>
    <row r="588" spans="1:75" ht="15.75" customHeight="1" x14ac:dyDescent="0.2">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2"/>
      <c r="BV588" s="12"/>
      <c r="BW588" s="12"/>
    </row>
    <row r="589" spans="1:75" ht="15.75" customHeight="1" x14ac:dyDescent="0.2">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c r="BU589" s="12"/>
      <c r="BV589" s="12"/>
      <c r="BW589" s="12"/>
    </row>
    <row r="590" spans="1:75" ht="15.75" customHeight="1" x14ac:dyDescent="0.2">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2"/>
      <c r="BW590" s="12"/>
    </row>
    <row r="591" spans="1:75" ht="15.75" customHeight="1" x14ac:dyDescent="0.2">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2"/>
      <c r="BW591" s="12"/>
    </row>
    <row r="592" spans="1:75" ht="15.75" customHeight="1" x14ac:dyDescent="0.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row>
    <row r="593" spans="1:75" ht="15.75" customHeight="1" x14ac:dyDescent="0.2">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c r="BU593" s="12"/>
      <c r="BV593" s="12"/>
      <c r="BW593" s="12"/>
    </row>
    <row r="594" spans="1:75" ht="15.75" customHeight="1" x14ac:dyDescent="0.2">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c r="BU594" s="12"/>
      <c r="BV594" s="12"/>
      <c r="BW594" s="12"/>
    </row>
    <row r="595" spans="1:75" ht="15.75" customHeight="1" x14ac:dyDescent="0.2">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12"/>
      <c r="BH595" s="12"/>
      <c r="BI595" s="12"/>
      <c r="BJ595" s="12"/>
      <c r="BK595" s="12"/>
      <c r="BL595" s="12"/>
      <c r="BM595" s="12"/>
      <c r="BN595" s="12"/>
      <c r="BO595" s="12"/>
      <c r="BP595" s="12"/>
      <c r="BQ595" s="12"/>
      <c r="BR595" s="12"/>
      <c r="BS595" s="12"/>
      <c r="BT595" s="12"/>
      <c r="BU595" s="12"/>
      <c r="BV595" s="12"/>
      <c r="BW595" s="12"/>
    </row>
    <row r="596" spans="1:75" ht="15.75" customHeight="1" x14ac:dyDescent="0.2">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12"/>
      <c r="BH596" s="12"/>
      <c r="BI596" s="12"/>
      <c r="BJ596" s="12"/>
      <c r="BK596" s="12"/>
      <c r="BL596" s="12"/>
      <c r="BM596" s="12"/>
      <c r="BN596" s="12"/>
      <c r="BO596" s="12"/>
      <c r="BP596" s="12"/>
      <c r="BQ596" s="12"/>
      <c r="BR596" s="12"/>
      <c r="BS596" s="12"/>
      <c r="BT596" s="12"/>
      <c r="BU596" s="12"/>
      <c r="BV596" s="12"/>
      <c r="BW596" s="12"/>
    </row>
    <row r="597" spans="1:75" ht="15.75" customHeight="1" x14ac:dyDescent="0.2">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12"/>
      <c r="BH597" s="12"/>
      <c r="BI597" s="12"/>
      <c r="BJ597" s="12"/>
      <c r="BK597" s="12"/>
      <c r="BL597" s="12"/>
      <c r="BM597" s="12"/>
      <c r="BN597" s="12"/>
      <c r="BO597" s="12"/>
      <c r="BP597" s="12"/>
      <c r="BQ597" s="12"/>
      <c r="BR597" s="12"/>
      <c r="BS597" s="12"/>
      <c r="BT597" s="12"/>
      <c r="BU597" s="12"/>
      <c r="BV597" s="12"/>
      <c r="BW597" s="12"/>
    </row>
    <row r="598" spans="1:75" ht="15.75" customHeight="1" x14ac:dyDescent="0.2">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2"/>
      <c r="BW598" s="12"/>
    </row>
    <row r="599" spans="1:75" ht="15.75" customHeight="1" x14ac:dyDescent="0.2">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12"/>
      <c r="BH599" s="12"/>
      <c r="BI599" s="12"/>
      <c r="BJ599" s="12"/>
      <c r="BK599" s="12"/>
      <c r="BL599" s="12"/>
      <c r="BM599" s="12"/>
      <c r="BN599" s="12"/>
      <c r="BO599" s="12"/>
      <c r="BP599" s="12"/>
      <c r="BQ599" s="12"/>
      <c r="BR599" s="12"/>
      <c r="BS599" s="12"/>
      <c r="BT599" s="12"/>
      <c r="BU599" s="12"/>
      <c r="BV599" s="12"/>
      <c r="BW599" s="12"/>
    </row>
    <row r="600" spans="1:75" ht="15.75" customHeight="1" x14ac:dyDescent="0.2">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12"/>
      <c r="BH600" s="12"/>
      <c r="BI600" s="12"/>
      <c r="BJ600" s="12"/>
      <c r="BK600" s="12"/>
      <c r="BL600" s="12"/>
      <c r="BM600" s="12"/>
      <c r="BN600" s="12"/>
      <c r="BO600" s="12"/>
      <c r="BP600" s="12"/>
      <c r="BQ600" s="12"/>
      <c r="BR600" s="12"/>
      <c r="BS600" s="12"/>
      <c r="BT600" s="12"/>
      <c r="BU600" s="12"/>
      <c r="BV600" s="12"/>
      <c r="BW600" s="12"/>
    </row>
    <row r="601" spans="1:75" ht="15.75" customHeight="1" x14ac:dyDescent="0.2">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12"/>
      <c r="BH601" s="12"/>
      <c r="BI601" s="12"/>
      <c r="BJ601" s="12"/>
      <c r="BK601" s="12"/>
      <c r="BL601" s="12"/>
      <c r="BM601" s="12"/>
      <c r="BN601" s="12"/>
      <c r="BO601" s="12"/>
      <c r="BP601" s="12"/>
      <c r="BQ601" s="12"/>
      <c r="BR601" s="12"/>
      <c r="BS601" s="12"/>
      <c r="BT601" s="12"/>
      <c r="BU601" s="12"/>
      <c r="BV601" s="12"/>
      <c r="BW601" s="12"/>
    </row>
    <row r="602" spans="1:75" ht="15.75" customHeight="1" x14ac:dyDescent="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12"/>
      <c r="BH602" s="12"/>
      <c r="BI602" s="12"/>
      <c r="BJ602" s="12"/>
      <c r="BK602" s="12"/>
      <c r="BL602" s="12"/>
      <c r="BM602" s="12"/>
      <c r="BN602" s="12"/>
      <c r="BO602" s="12"/>
      <c r="BP602" s="12"/>
      <c r="BQ602" s="12"/>
      <c r="BR602" s="12"/>
      <c r="BS602" s="12"/>
      <c r="BT602" s="12"/>
      <c r="BU602" s="12"/>
      <c r="BV602" s="12"/>
      <c r="BW602" s="12"/>
    </row>
    <row r="603" spans="1:75" ht="15.75" customHeight="1" x14ac:dyDescent="0.2">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12"/>
      <c r="BH603" s="12"/>
      <c r="BI603" s="12"/>
      <c r="BJ603" s="12"/>
      <c r="BK603" s="12"/>
      <c r="BL603" s="12"/>
      <c r="BM603" s="12"/>
      <c r="BN603" s="12"/>
      <c r="BO603" s="12"/>
      <c r="BP603" s="12"/>
      <c r="BQ603" s="12"/>
      <c r="BR603" s="12"/>
      <c r="BS603" s="12"/>
      <c r="BT603" s="12"/>
      <c r="BU603" s="12"/>
      <c r="BV603" s="12"/>
      <c r="BW603" s="12"/>
    </row>
    <row r="604" spans="1:75" ht="15.75" customHeight="1" x14ac:dyDescent="0.2">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12"/>
      <c r="BH604" s="12"/>
      <c r="BI604" s="12"/>
      <c r="BJ604" s="12"/>
      <c r="BK604" s="12"/>
      <c r="BL604" s="12"/>
      <c r="BM604" s="12"/>
      <c r="BN604" s="12"/>
      <c r="BO604" s="12"/>
      <c r="BP604" s="12"/>
      <c r="BQ604" s="12"/>
      <c r="BR604" s="12"/>
      <c r="BS604" s="12"/>
      <c r="BT604" s="12"/>
      <c r="BU604" s="12"/>
      <c r="BV604" s="12"/>
      <c r="BW604" s="12"/>
    </row>
    <row r="605" spans="1:75" ht="15.75" customHeight="1" x14ac:dyDescent="0.2">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c r="BU605" s="12"/>
      <c r="BV605" s="12"/>
      <c r="BW605" s="12"/>
    </row>
    <row r="606" spans="1:75" ht="15.75" customHeight="1" x14ac:dyDescent="0.2">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2"/>
      <c r="BW606" s="12"/>
    </row>
    <row r="607" spans="1:75" ht="15.75" customHeight="1" x14ac:dyDescent="0.2">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c r="BU607" s="12"/>
      <c r="BV607" s="12"/>
      <c r="BW607" s="12"/>
    </row>
    <row r="608" spans="1:75" ht="15.75" customHeight="1" x14ac:dyDescent="0.2">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12"/>
      <c r="BH608" s="12"/>
      <c r="BI608" s="12"/>
      <c r="BJ608" s="12"/>
      <c r="BK608" s="12"/>
      <c r="BL608" s="12"/>
      <c r="BM608" s="12"/>
      <c r="BN608" s="12"/>
      <c r="BO608" s="12"/>
      <c r="BP608" s="12"/>
      <c r="BQ608" s="12"/>
      <c r="BR608" s="12"/>
      <c r="BS608" s="12"/>
      <c r="BT608" s="12"/>
      <c r="BU608" s="12"/>
      <c r="BV608" s="12"/>
      <c r="BW608" s="12"/>
    </row>
    <row r="609" spans="1:75" ht="15.75" customHeight="1" x14ac:dyDescent="0.2">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c r="BU609" s="12"/>
      <c r="BV609" s="12"/>
      <c r="BW609" s="12"/>
    </row>
    <row r="610" spans="1:75" ht="15.75" customHeight="1" x14ac:dyDescent="0.2">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12"/>
      <c r="BH610" s="12"/>
      <c r="BI610" s="12"/>
      <c r="BJ610" s="12"/>
      <c r="BK610" s="12"/>
      <c r="BL610" s="12"/>
      <c r="BM610" s="12"/>
      <c r="BN610" s="12"/>
      <c r="BO610" s="12"/>
      <c r="BP610" s="12"/>
      <c r="BQ610" s="12"/>
      <c r="BR610" s="12"/>
      <c r="BS610" s="12"/>
      <c r="BT610" s="12"/>
      <c r="BU610" s="12"/>
      <c r="BV610" s="12"/>
      <c r="BW610" s="12"/>
    </row>
    <row r="611" spans="1:75" ht="15.75" customHeight="1" x14ac:dyDescent="0.2">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12"/>
      <c r="BH611" s="12"/>
      <c r="BI611" s="12"/>
      <c r="BJ611" s="12"/>
      <c r="BK611" s="12"/>
      <c r="BL611" s="12"/>
      <c r="BM611" s="12"/>
      <c r="BN611" s="12"/>
      <c r="BO611" s="12"/>
      <c r="BP611" s="12"/>
      <c r="BQ611" s="12"/>
      <c r="BR611" s="12"/>
      <c r="BS611" s="12"/>
      <c r="BT611" s="12"/>
      <c r="BU611" s="12"/>
      <c r="BV611" s="12"/>
      <c r="BW611" s="12"/>
    </row>
    <row r="612" spans="1:75" ht="15.75" customHeight="1" x14ac:dyDescent="0.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12"/>
      <c r="BH612" s="12"/>
      <c r="BI612" s="12"/>
      <c r="BJ612" s="12"/>
      <c r="BK612" s="12"/>
      <c r="BL612" s="12"/>
      <c r="BM612" s="12"/>
      <c r="BN612" s="12"/>
      <c r="BO612" s="12"/>
      <c r="BP612" s="12"/>
      <c r="BQ612" s="12"/>
      <c r="BR612" s="12"/>
      <c r="BS612" s="12"/>
      <c r="BT612" s="12"/>
      <c r="BU612" s="12"/>
      <c r="BV612" s="12"/>
      <c r="BW612" s="12"/>
    </row>
    <row r="613" spans="1:75" ht="15.75" customHeight="1" x14ac:dyDescent="0.2">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12"/>
      <c r="BH613" s="12"/>
      <c r="BI613" s="12"/>
      <c r="BJ613" s="12"/>
      <c r="BK613" s="12"/>
      <c r="BL613" s="12"/>
      <c r="BM613" s="12"/>
      <c r="BN613" s="12"/>
      <c r="BO613" s="12"/>
      <c r="BP613" s="12"/>
      <c r="BQ613" s="12"/>
      <c r="BR613" s="12"/>
      <c r="BS613" s="12"/>
      <c r="BT613" s="12"/>
      <c r="BU613" s="12"/>
      <c r="BV613" s="12"/>
      <c r="BW613" s="12"/>
    </row>
    <row r="614" spans="1:75" ht="15.75" customHeight="1" x14ac:dyDescent="0.2">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2"/>
      <c r="BW614" s="12"/>
    </row>
    <row r="615" spans="1:75" ht="15.75" customHeight="1" x14ac:dyDescent="0.2">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12"/>
      <c r="BH615" s="12"/>
      <c r="BI615" s="12"/>
      <c r="BJ615" s="12"/>
      <c r="BK615" s="12"/>
      <c r="BL615" s="12"/>
      <c r="BM615" s="12"/>
      <c r="BN615" s="12"/>
      <c r="BO615" s="12"/>
      <c r="BP615" s="12"/>
      <c r="BQ615" s="12"/>
      <c r="BR615" s="12"/>
      <c r="BS615" s="12"/>
      <c r="BT615" s="12"/>
      <c r="BU615" s="12"/>
      <c r="BV615" s="12"/>
      <c r="BW615" s="12"/>
    </row>
    <row r="616" spans="1:75" ht="15.75" customHeight="1" x14ac:dyDescent="0.2">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12"/>
      <c r="BH616" s="12"/>
      <c r="BI616" s="12"/>
      <c r="BJ616" s="12"/>
      <c r="BK616" s="12"/>
      <c r="BL616" s="12"/>
      <c r="BM616" s="12"/>
      <c r="BN616" s="12"/>
      <c r="BO616" s="12"/>
      <c r="BP616" s="12"/>
      <c r="BQ616" s="12"/>
      <c r="BR616" s="12"/>
      <c r="BS616" s="12"/>
      <c r="BT616" s="12"/>
      <c r="BU616" s="12"/>
      <c r="BV616" s="12"/>
      <c r="BW616" s="12"/>
    </row>
    <row r="617" spans="1:75" ht="15.75" customHeight="1" x14ac:dyDescent="0.2">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12"/>
      <c r="BH617" s="12"/>
      <c r="BI617" s="12"/>
      <c r="BJ617" s="12"/>
      <c r="BK617" s="12"/>
      <c r="BL617" s="12"/>
      <c r="BM617" s="12"/>
      <c r="BN617" s="12"/>
      <c r="BO617" s="12"/>
      <c r="BP617" s="12"/>
      <c r="BQ617" s="12"/>
      <c r="BR617" s="12"/>
      <c r="BS617" s="12"/>
      <c r="BT617" s="12"/>
      <c r="BU617" s="12"/>
      <c r="BV617" s="12"/>
      <c r="BW617" s="12"/>
    </row>
    <row r="618" spans="1:75" ht="15.75" customHeight="1" x14ac:dyDescent="0.2">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12"/>
      <c r="BH618" s="12"/>
      <c r="BI618" s="12"/>
      <c r="BJ618" s="12"/>
      <c r="BK618" s="12"/>
      <c r="BL618" s="12"/>
      <c r="BM618" s="12"/>
      <c r="BN618" s="12"/>
      <c r="BO618" s="12"/>
      <c r="BP618" s="12"/>
      <c r="BQ618" s="12"/>
      <c r="BR618" s="12"/>
      <c r="BS618" s="12"/>
      <c r="BT618" s="12"/>
      <c r="BU618" s="12"/>
      <c r="BV618" s="12"/>
      <c r="BW618" s="12"/>
    </row>
    <row r="619" spans="1:75" ht="15.75" customHeight="1" x14ac:dyDescent="0.2">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12"/>
      <c r="BH619" s="12"/>
      <c r="BI619" s="12"/>
      <c r="BJ619" s="12"/>
      <c r="BK619" s="12"/>
      <c r="BL619" s="12"/>
      <c r="BM619" s="12"/>
      <c r="BN619" s="12"/>
      <c r="BO619" s="12"/>
      <c r="BP619" s="12"/>
      <c r="BQ619" s="12"/>
      <c r="BR619" s="12"/>
      <c r="BS619" s="12"/>
      <c r="BT619" s="12"/>
      <c r="BU619" s="12"/>
      <c r="BV619" s="12"/>
      <c r="BW619" s="12"/>
    </row>
    <row r="620" spans="1:75" ht="15.75" customHeight="1" x14ac:dyDescent="0.2">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12"/>
      <c r="BH620" s="12"/>
      <c r="BI620" s="12"/>
      <c r="BJ620" s="12"/>
      <c r="BK620" s="12"/>
      <c r="BL620" s="12"/>
      <c r="BM620" s="12"/>
      <c r="BN620" s="12"/>
      <c r="BO620" s="12"/>
      <c r="BP620" s="12"/>
      <c r="BQ620" s="12"/>
      <c r="BR620" s="12"/>
      <c r="BS620" s="12"/>
      <c r="BT620" s="12"/>
      <c r="BU620" s="12"/>
      <c r="BV620" s="12"/>
      <c r="BW620" s="12"/>
    </row>
    <row r="621" spans="1:75" ht="15.75" customHeight="1" x14ac:dyDescent="0.2">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c r="BU621" s="12"/>
      <c r="BV621" s="12"/>
      <c r="BW621" s="12"/>
    </row>
    <row r="622" spans="1:75" ht="15.75" customHeight="1" x14ac:dyDescent="0.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2"/>
      <c r="BW622" s="12"/>
    </row>
    <row r="623" spans="1:75" ht="15.75" customHeight="1" x14ac:dyDescent="0.2">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c r="BU623" s="12"/>
      <c r="BV623" s="12"/>
      <c r="BW623" s="12"/>
    </row>
    <row r="624" spans="1:75" ht="15.75" customHeight="1" x14ac:dyDescent="0.2">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12"/>
      <c r="BH624" s="12"/>
      <c r="BI624" s="12"/>
      <c r="BJ624" s="12"/>
      <c r="BK624" s="12"/>
      <c r="BL624" s="12"/>
      <c r="BM624" s="12"/>
      <c r="BN624" s="12"/>
      <c r="BO624" s="12"/>
      <c r="BP624" s="12"/>
      <c r="BQ624" s="12"/>
      <c r="BR624" s="12"/>
      <c r="BS624" s="12"/>
      <c r="BT624" s="12"/>
      <c r="BU624" s="12"/>
      <c r="BV624" s="12"/>
      <c r="BW624" s="12"/>
    </row>
    <row r="625" spans="1:75" ht="15.75" customHeight="1" x14ac:dyDescent="0.2">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12"/>
      <c r="BH625" s="12"/>
      <c r="BI625" s="12"/>
      <c r="BJ625" s="12"/>
      <c r="BK625" s="12"/>
      <c r="BL625" s="12"/>
      <c r="BM625" s="12"/>
      <c r="BN625" s="12"/>
      <c r="BO625" s="12"/>
      <c r="BP625" s="12"/>
      <c r="BQ625" s="12"/>
      <c r="BR625" s="12"/>
      <c r="BS625" s="12"/>
      <c r="BT625" s="12"/>
      <c r="BU625" s="12"/>
      <c r="BV625" s="12"/>
      <c r="BW625" s="12"/>
    </row>
    <row r="626" spans="1:75" ht="15.75" customHeight="1" x14ac:dyDescent="0.2">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12"/>
      <c r="BH626" s="12"/>
      <c r="BI626" s="12"/>
      <c r="BJ626" s="12"/>
      <c r="BK626" s="12"/>
      <c r="BL626" s="12"/>
      <c r="BM626" s="12"/>
      <c r="BN626" s="12"/>
      <c r="BO626" s="12"/>
      <c r="BP626" s="12"/>
      <c r="BQ626" s="12"/>
      <c r="BR626" s="12"/>
      <c r="BS626" s="12"/>
      <c r="BT626" s="12"/>
      <c r="BU626" s="12"/>
      <c r="BV626" s="12"/>
      <c r="BW626" s="12"/>
    </row>
    <row r="627" spans="1:75" ht="15.75" customHeight="1" x14ac:dyDescent="0.2">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12"/>
      <c r="BH627" s="12"/>
      <c r="BI627" s="12"/>
      <c r="BJ627" s="12"/>
      <c r="BK627" s="12"/>
      <c r="BL627" s="12"/>
      <c r="BM627" s="12"/>
      <c r="BN627" s="12"/>
      <c r="BO627" s="12"/>
      <c r="BP627" s="12"/>
      <c r="BQ627" s="12"/>
      <c r="BR627" s="12"/>
      <c r="BS627" s="12"/>
      <c r="BT627" s="12"/>
      <c r="BU627" s="12"/>
      <c r="BV627" s="12"/>
      <c r="BW627" s="12"/>
    </row>
    <row r="628" spans="1:75" ht="15.75" customHeight="1" x14ac:dyDescent="0.2">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12"/>
      <c r="BH628" s="12"/>
      <c r="BI628" s="12"/>
      <c r="BJ628" s="12"/>
      <c r="BK628" s="12"/>
      <c r="BL628" s="12"/>
      <c r="BM628" s="12"/>
      <c r="BN628" s="12"/>
      <c r="BO628" s="12"/>
      <c r="BP628" s="12"/>
      <c r="BQ628" s="12"/>
      <c r="BR628" s="12"/>
      <c r="BS628" s="12"/>
      <c r="BT628" s="12"/>
      <c r="BU628" s="12"/>
      <c r="BV628" s="12"/>
      <c r="BW628" s="12"/>
    </row>
    <row r="629" spans="1:75" ht="15.75" customHeight="1" x14ac:dyDescent="0.2">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12"/>
      <c r="BH629" s="12"/>
      <c r="BI629" s="12"/>
      <c r="BJ629" s="12"/>
      <c r="BK629" s="12"/>
      <c r="BL629" s="12"/>
      <c r="BM629" s="12"/>
      <c r="BN629" s="12"/>
      <c r="BO629" s="12"/>
      <c r="BP629" s="12"/>
      <c r="BQ629" s="12"/>
      <c r="BR629" s="12"/>
      <c r="BS629" s="12"/>
      <c r="BT629" s="12"/>
      <c r="BU629" s="12"/>
      <c r="BV629" s="12"/>
      <c r="BW629" s="12"/>
    </row>
    <row r="630" spans="1:75" ht="15.75" customHeight="1" x14ac:dyDescent="0.2">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2"/>
      <c r="BW630" s="12"/>
    </row>
    <row r="631" spans="1:75" ht="15.75" customHeight="1" x14ac:dyDescent="0.2">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c r="BU631" s="12"/>
      <c r="BV631" s="12"/>
      <c r="BW631" s="12"/>
    </row>
    <row r="632" spans="1:75" ht="15.75" customHeight="1" x14ac:dyDescent="0.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12"/>
      <c r="BH632" s="12"/>
      <c r="BI632" s="12"/>
      <c r="BJ632" s="12"/>
      <c r="BK632" s="12"/>
      <c r="BL632" s="12"/>
      <c r="BM632" s="12"/>
      <c r="BN632" s="12"/>
      <c r="BO632" s="12"/>
      <c r="BP632" s="12"/>
      <c r="BQ632" s="12"/>
      <c r="BR632" s="12"/>
      <c r="BS632" s="12"/>
      <c r="BT632" s="12"/>
      <c r="BU632" s="12"/>
      <c r="BV632" s="12"/>
      <c r="BW632" s="12"/>
    </row>
    <row r="633" spans="1:75" ht="15.75" customHeight="1" x14ac:dyDescent="0.2">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c r="BU633" s="12"/>
      <c r="BV633" s="12"/>
      <c r="BW633" s="12"/>
    </row>
    <row r="634" spans="1:75" ht="15.75" customHeight="1" x14ac:dyDescent="0.2">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12"/>
      <c r="BH634" s="12"/>
      <c r="BI634" s="12"/>
      <c r="BJ634" s="12"/>
      <c r="BK634" s="12"/>
      <c r="BL634" s="12"/>
      <c r="BM634" s="12"/>
      <c r="BN634" s="12"/>
      <c r="BO634" s="12"/>
      <c r="BP634" s="12"/>
      <c r="BQ634" s="12"/>
      <c r="BR634" s="12"/>
      <c r="BS634" s="12"/>
      <c r="BT634" s="12"/>
      <c r="BU634" s="12"/>
      <c r="BV634" s="12"/>
      <c r="BW634" s="12"/>
    </row>
    <row r="635" spans="1:75" ht="15.75" customHeight="1" x14ac:dyDescent="0.2">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c r="BU635" s="12"/>
      <c r="BV635" s="12"/>
      <c r="BW635" s="12"/>
    </row>
    <row r="636" spans="1:75" ht="15.75" customHeight="1" x14ac:dyDescent="0.2">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12"/>
      <c r="BH636" s="12"/>
      <c r="BI636" s="12"/>
      <c r="BJ636" s="12"/>
      <c r="BK636" s="12"/>
      <c r="BL636" s="12"/>
      <c r="BM636" s="12"/>
      <c r="BN636" s="12"/>
      <c r="BO636" s="12"/>
      <c r="BP636" s="12"/>
      <c r="BQ636" s="12"/>
      <c r="BR636" s="12"/>
      <c r="BS636" s="12"/>
      <c r="BT636" s="12"/>
      <c r="BU636" s="12"/>
      <c r="BV636" s="12"/>
      <c r="BW636" s="12"/>
    </row>
    <row r="637" spans="1:75" ht="15.75" customHeight="1" x14ac:dyDescent="0.2">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2"/>
      <c r="BU637" s="12"/>
      <c r="BV637" s="12"/>
      <c r="BW637" s="12"/>
    </row>
    <row r="638" spans="1:75" ht="15.75" customHeight="1" x14ac:dyDescent="0.2">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2"/>
      <c r="BV638" s="12"/>
      <c r="BW638" s="12"/>
    </row>
    <row r="639" spans="1:75" ht="15.75" customHeight="1" x14ac:dyDescent="0.2">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12"/>
      <c r="BH639" s="12"/>
      <c r="BI639" s="12"/>
      <c r="BJ639" s="12"/>
      <c r="BK639" s="12"/>
      <c r="BL639" s="12"/>
      <c r="BM639" s="12"/>
      <c r="BN639" s="12"/>
      <c r="BO639" s="12"/>
      <c r="BP639" s="12"/>
      <c r="BQ639" s="12"/>
      <c r="BR639" s="12"/>
      <c r="BS639" s="12"/>
      <c r="BT639" s="12"/>
      <c r="BU639" s="12"/>
      <c r="BV639" s="12"/>
      <c r="BW639" s="12"/>
    </row>
    <row r="640" spans="1:75" ht="15.75" customHeight="1" x14ac:dyDescent="0.2">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12"/>
      <c r="BH640" s="12"/>
      <c r="BI640" s="12"/>
      <c r="BJ640" s="12"/>
      <c r="BK640" s="12"/>
      <c r="BL640" s="12"/>
      <c r="BM640" s="12"/>
      <c r="BN640" s="12"/>
      <c r="BO640" s="12"/>
      <c r="BP640" s="12"/>
      <c r="BQ640" s="12"/>
      <c r="BR640" s="12"/>
      <c r="BS640" s="12"/>
      <c r="BT640" s="12"/>
      <c r="BU640" s="12"/>
      <c r="BV640" s="12"/>
      <c r="BW640" s="12"/>
    </row>
    <row r="641" spans="1:75" ht="15.75" customHeight="1" x14ac:dyDescent="0.2">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12"/>
      <c r="BH641" s="12"/>
      <c r="BI641" s="12"/>
      <c r="BJ641" s="12"/>
      <c r="BK641" s="12"/>
      <c r="BL641" s="12"/>
      <c r="BM641" s="12"/>
      <c r="BN641" s="12"/>
      <c r="BO641" s="12"/>
      <c r="BP641" s="12"/>
      <c r="BQ641" s="12"/>
      <c r="BR641" s="12"/>
      <c r="BS641" s="12"/>
      <c r="BT641" s="12"/>
      <c r="BU641" s="12"/>
      <c r="BV641" s="12"/>
      <c r="BW641" s="12"/>
    </row>
    <row r="642" spans="1:75" ht="15.75" customHeight="1" x14ac:dyDescent="0.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12"/>
      <c r="BH642" s="12"/>
      <c r="BI642" s="12"/>
      <c r="BJ642" s="12"/>
      <c r="BK642" s="12"/>
      <c r="BL642" s="12"/>
      <c r="BM642" s="12"/>
      <c r="BN642" s="12"/>
      <c r="BO642" s="12"/>
      <c r="BP642" s="12"/>
      <c r="BQ642" s="12"/>
      <c r="BR642" s="12"/>
      <c r="BS642" s="12"/>
      <c r="BT642" s="12"/>
      <c r="BU642" s="12"/>
      <c r="BV642" s="12"/>
      <c r="BW642" s="12"/>
    </row>
    <row r="643" spans="1:75" ht="15.75" customHeight="1" x14ac:dyDescent="0.2">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c r="BU643" s="12"/>
      <c r="BV643" s="12"/>
      <c r="BW643" s="12"/>
    </row>
    <row r="644" spans="1:75" ht="15.75" customHeight="1" x14ac:dyDescent="0.2">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12"/>
      <c r="BH644" s="12"/>
      <c r="BI644" s="12"/>
      <c r="BJ644" s="12"/>
      <c r="BK644" s="12"/>
      <c r="BL644" s="12"/>
      <c r="BM644" s="12"/>
      <c r="BN644" s="12"/>
      <c r="BO644" s="12"/>
      <c r="BP644" s="12"/>
      <c r="BQ644" s="12"/>
      <c r="BR644" s="12"/>
      <c r="BS644" s="12"/>
      <c r="BT644" s="12"/>
      <c r="BU644" s="12"/>
      <c r="BV644" s="12"/>
      <c r="BW644" s="12"/>
    </row>
    <row r="645" spans="1:75" ht="15.75" customHeight="1" x14ac:dyDescent="0.2">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row>
    <row r="646" spans="1:75" ht="15.75" customHeight="1" x14ac:dyDescent="0.2">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2"/>
      <c r="BW646" s="12"/>
    </row>
    <row r="647" spans="1:75" ht="15.75" customHeight="1" x14ac:dyDescent="0.2">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row>
    <row r="648" spans="1:75" ht="15.75" customHeight="1" x14ac:dyDescent="0.2">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12"/>
      <c r="BH648" s="12"/>
      <c r="BI648" s="12"/>
      <c r="BJ648" s="12"/>
      <c r="BK648" s="12"/>
      <c r="BL648" s="12"/>
      <c r="BM648" s="12"/>
      <c r="BN648" s="12"/>
      <c r="BO648" s="12"/>
      <c r="BP648" s="12"/>
      <c r="BQ648" s="12"/>
      <c r="BR648" s="12"/>
      <c r="BS648" s="12"/>
      <c r="BT648" s="12"/>
      <c r="BU648" s="12"/>
      <c r="BV648" s="12"/>
      <c r="BW648" s="12"/>
    </row>
    <row r="649" spans="1:75" ht="15.75" customHeight="1" x14ac:dyDescent="0.2">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row>
    <row r="650" spans="1:75" ht="15.75" customHeight="1" x14ac:dyDescent="0.2">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12"/>
      <c r="BH650" s="12"/>
      <c r="BI650" s="12"/>
      <c r="BJ650" s="12"/>
      <c r="BK650" s="12"/>
      <c r="BL650" s="12"/>
      <c r="BM650" s="12"/>
      <c r="BN650" s="12"/>
      <c r="BO650" s="12"/>
      <c r="BP650" s="12"/>
      <c r="BQ650" s="12"/>
      <c r="BR650" s="12"/>
      <c r="BS650" s="12"/>
      <c r="BT650" s="12"/>
      <c r="BU650" s="12"/>
      <c r="BV650" s="12"/>
      <c r="BW650" s="12"/>
    </row>
    <row r="651" spans="1:75" ht="15.75" customHeight="1" x14ac:dyDescent="0.2">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c r="BU651" s="12"/>
      <c r="BV651" s="12"/>
      <c r="BW651" s="12"/>
    </row>
    <row r="652" spans="1:75" ht="15.75" customHeight="1" x14ac:dyDescent="0.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12"/>
      <c r="BH652" s="12"/>
      <c r="BI652" s="12"/>
      <c r="BJ652" s="12"/>
      <c r="BK652" s="12"/>
      <c r="BL652" s="12"/>
      <c r="BM652" s="12"/>
      <c r="BN652" s="12"/>
      <c r="BO652" s="12"/>
      <c r="BP652" s="12"/>
      <c r="BQ652" s="12"/>
      <c r="BR652" s="12"/>
      <c r="BS652" s="12"/>
      <c r="BT652" s="12"/>
      <c r="BU652" s="12"/>
      <c r="BV652" s="12"/>
      <c r="BW652" s="12"/>
    </row>
    <row r="653" spans="1:75" ht="15.75" customHeight="1" x14ac:dyDescent="0.2">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2"/>
      <c r="BU653" s="12"/>
      <c r="BV653" s="12"/>
      <c r="BW653" s="12"/>
    </row>
    <row r="654" spans="1:75" ht="15.75" customHeight="1" x14ac:dyDescent="0.2">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2"/>
      <c r="BW654" s="12"/>
    </row>
    <row r="655" spans="1:75" ht="15.75" customHeight="1" x14ac:dyDescent="0.2">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c r="BU655" s="12"/>
      <c r="BV655" s="12"/>
      <c r="BW655" s="12"/>
    </row>
    <row r="656" spans="1:75" ht="15.75" customHeight="1" x14ac:dyDescent="0.2">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12"/>
      <c r="BH656" s="12"/>
      <c r="BI656" s="12"/>
      <c r="BJ656" s="12"/>
      <c r="BK656" s="12"/>
      <c r="BL656" s="12"/>
      <c r="BM656" s="12"/>
      <c r="BN656" s="12"/>
      <c r="BO656" s="12"/>
      <c r="BP656" s="12"/>
      <c r="BQ656" s="12"/>
      <c r="BR656" s="12"/>
      <c r="BS656" s="12"/>
      <c r="BT656" s="12"/>
      <c r="BU656" s="12"/>
      <c r="BV656" s="12"/>
      <c r="BW656" s="12"/>
    </row>
    <row r="657" spans="1:75" ht="15.75" customHeight="1" x14ac:dyDescent="0.2">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12"/>
      <c r="BH657" s="12"/>
      <c r="BI657" s="12"/>
      <c r="BJ657" s="12"/>
      <c r="BK657" s="12"/>
      <c r="BL657" s="12"/>
      <c r="BM657" s="12"/>
      <c r="BN657" s="12"/>
      <c r="BO657" s="12"/>
      <c r="BP657" s="12"/>
      <c r="BQ657" s="12"/>
      <c r="BR657" s="12"/>
      <c r="BS657" s="12"/>
      <c r="BT657" s="12"/>
      <c r="BU657" s="12"/>
      <c r="BV657" s="12"/>
      <c r="BW657" s="12"/>
    </row>
    <row r="658" spans="1:75" ht="15.75" customHeight="1" x14ac:dyDescent="0.2">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12"/>
      <c r="BH658" s="12"/>
      <c r="BI658" s="12"/>
      <c r="BJ658" s="12"/>
      <c r="BK658" s="12"/>
      <c r="BL658" s="12"/>
      <c r="BM658" s="12"/>
      <c r="BN658" s="12"/>
      <c r="BO658" s="12"/>
      <c r="BP658" s="12"/>
      <c r="BQ658" s="12"/>
      <c r="BR658" s="12"/>
      <c r="BS658" s="12"/>
      <c r="BT658" s="12"/>
      <c r="BU658" s="12"/>
      <c r="BV658" s="12"/>
      <c r="BW658" s="12"/>
    </row>
    <row r="659" spans="1:75" ht="15.75" customHeight="1" x14ac:dyDescent="0.2">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12"/>
      <c r="BH659" s="12"/>
      <c r="BI659" s="12"/>
      <c r="BJ659" s="12"/>
      <c r="BK659" s="12"/>
      <c r="BL659" s="12"/>
      <c r="BM659" s="12"/>
      <c r="BN659" s="12"/>
      <c r="BO659" s="12"/>
      <c r="BP659" s="12"/>
      <c r="BQ659" s="12"/>
      <c r="BR659" s="12"/>
      <c r="BS659" s="12"/>
      <c r="BT659" s="12"/>
      <c r="BU659" s="12"/>
      <c r="BV659" s="12"/>
      <c r="BW659" s="12"/>
    </row>
    <row r="660" spans="1:75" ht="15.75" customHeight="1" x14ac:dyDescent="0.2">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12"/>
      <c r="BH660" s="12"/>
      <c r="BI660" s="12"/>
      <c r="BJ660" s="12"/>
      <c r="BK660" s="12"/>
      <c r="BL660" s="12"/>
      <c r="BM660" s="12"/>
      <c r="BN660" s="12"/>
      <c r="BO660" s="12"/>
      <c r="BP660" s="12"/>
      <c r="BQ660" s="12"/>
      <c r="BR660" s="12"/>
      <c r="BS660" s="12"/>
      <c r="BT660" s="12"/>
      <c r="BU660" s="12"/>
      <c r="BV660" s="12"/>
      <c r="BW660" s="12"/>
    </row>
    <row r="661" spans="1:75" ht="15.75" customHeight="1" x14ac:dyDescent="0.2">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c r="BU661" s="12"/>
      <c r="BV661" s="12"/>
      <c r="BW661" s="12"/>
    </row>
    <row r="662" spans="1:75" ht="15.75" customHeight="1" x14ac:dyDescent="0.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2"/>
      <c r="BW662" s="12"/>
    </row>
    <row r="663" spans="1:75" ht="15.75" customHeight="1" x14ac:dyDescent="0.2">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12"/>
      <c r="BH663" s="12"/>
      <c r="BI663" s="12"/>
      <c r="BJ663" s="12"/>
      <c r="BK663" s="12"/>
      <c r="BL663" s="12"/>
      <c r="BM663" s="12"/>
      <c r="BN663" s="12"/>
      <c r="BO663" s="12"/>
      <c r="BP663" s="12"/>
      <c r="BQ663" s="12"/>
      <c r="BR663" s="12"/>
      <c r="BS663" s="12"/>
      <c r="BT663" s="12"/>
      <c r="BU663" s="12"/>
      <c r="BV663" s="12"/>
      <c r="BW663" s="12"/>
    </row>
    <row r="664" spans="1:75" ht="15.75" customHeight="1" x14ac:dyDescent="0.2">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12"/>
      <c r="BH664" s="12"/>
      <c r="BI664" s="12"/>
      <c r="BJ664" s="12"/>
      <c r="BK664" s="12"/>
      <c r="BL664" s="12"/>
      <c r="BM664" s="12"/>
      <c r="BN664" s="12"/>
      <c r="BO664" s="12"/>
      <c r="BP664" s="12"/>
      <c r="BQ664" s="12"/>
      <c r="BR664" s="12"/>
      <c r="BS664" s="12"/>
      <c r="BT664" s="12"/>
      <c r="BU664" s="12"/>
      <c r="BV664" s="12"/>
      <c r="BW664" s="12"/>
    </row>
    <row r="665" spans="1:75" ht="15.75" customHeight="1" x14ac:dyDescent="0.2">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12"/>
      <c r="BH665" s="12"/>
      <c r="BI665" s="12"/>
      <c r="BJ665" s="12"/>
      <c r="BK665" s="12"/>
      <c r="BL665" s="12"/>
      <c r="BM665" s="12"/>
      <c r="BN665" s="12"/>
      <c r="BO665" s="12"/>
      <c r="BP665" s="12"/>
      <c r="BQ665" s="12"/>
      <c r="BR665" s="12"/>
      <c r="BS665" s="12"/>
      <c r="BT665" s="12"/>
      <c r="BU665" s="12"/>
      <c r="BV665" s="12"/>
      <c r="BW665" s="12"/>
    </row>
    <row r="666" spans="1:75" ht="15.75" customHeight="1" x14ac:dyDescent="0.2">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12"/>
      <c r="BH666" s="12"/>
      <c r="BI666" s="12"/>
      <c r="BJ666" s="12"/>
      <c r="BK666" s="12"/>
      <c r="BL666" s="12"/>
      <c r="BM666" s="12"/>
      <c r="BN666" s="12"/>
      <c r="BO666" s="12"/>
      <c r="BP666" s="12"/>
      <c r="BQ666" s="12"/>
      <c r="BR666" s="12"/>
      <c r="BS666" s="12"/>
      <c r="BT666" s="12"/>
      <c r="BU666" s="12"/>
      <c r="BV666" s="12"/>
      <c r="BW666" s="12"/>
    </row>
    <row r="667" spans="1:75" ht="15.75" customHeight="1" x14ac:dyDescent="0.2">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2"/>
      <c r="BU667" s="12"/>
      <c r="BV667" s="12"/>
      <c r="BW667" s="12"/>
    </row>
    <row r="668" spans="1:75" ht="15.75" customHeight="1" x14ac:dyDescent="0.2">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12"/>
      <c r="BH668" s="12"/>
      <c r="BI668" s="12"/>
      <c r="BJ668" s="12"/>
      <c r="BK668" s="12"/>
      <c r="BL668" s="12"/>
      <c r="BM668" s="12"/>
      <c r="BN668" s="12"/>
      <c r="BO668" s="12"/>
      <c r="BP668" s="12"/>
      <c r="BQ668" s="12"/>
      <c r="BR668" s="12"/>
      <c r="BS668" s="12"/>
      <c r="BT668" s="12"/>
      <c r="BU668" s="12"/>
      <c r="BV668" s="12"/>
      <c r="BW668" s="12"/>
    </row>
    <row r="669" spans="1:75" ht="15.75" customHeight="1" x14ac:dyDescent="0.2">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c r="BU669" s="12"/>
      <c r="BV669" s="12"/>
      <c r="BW669" s="12"/>
    </row>
    <row r="670" spans="1:75" ht="15.75" customHeight="1" x14ac:dyDescent="0.2">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c r="BW670" s="12"/>
    </row>
    <row r="671" spans="1:75" ht="15.75" customHeight="1" x14ac:dyDescent="0.2">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c r="BU671" s="12"/>
      <c r="BV671" s="12"/>
      <c r="BW671" s="12"/>
    </row>
    <row r="672" spans="1:75" ht="15.75" customHeight="1" x14ac:dyDescent="0.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2"/>
      <c r="BU672" s="12"/>
      <c r="BV672" s="12"/>
      <c r="BW672" s="12"/>
    </row>
    <row r="673" spans="1:75" ht="15.75" customHeight="1" x14ac:dyDescent="0.2">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2"/>
      <c r="BV673" s="12"/>
      <c r="BW673" s="12"/>
    </row>
    <row r="674" spans="1:75" ht="15.75" customHeight="1" x14ac:dyDescent="0.2">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2"/>
      <c r="BU674" s="12"/>
      <c r="BV674" s="12"/>
      <c r="BW674" s="12"/>
    </row>
    <row r="675" spans="1:75" ht="15.75" customHeight="1" x14ac:dyDescent="0.2">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2"/>
      <c r="BW675" s="12"/>
    </row>
    <row r="676" spans="1:75" ht="15.75" customHeight="1" x14ac:dyDescent="0.2">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2"/>
      <c r="BV676" s="12"/>
      <c r="BW676" s="12"/>
    </row>
    <row r="677" spans="1:75" ht="15.75" customHeight="1" x14ac:dyDescent="0.2">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2"/>
      <c r="BV677" s="12"/>
      <c r="BW677" s="12"/>
    </row>
    <row r="678" spans="1:75" ht="15.75" customHeight="1" x14ac:dyDescent="0.2">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row>
    <row r="679" spans="1:75" ht="15.75" customHeight="1" x14ac:dyDescent="0.2">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2"/>
      <c r="BW679" s="12"/>
    </row>
    <row r="680" spans="1:75" ht="15.75" customHeight="1" x14ac:dyDescent="0.2">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2"/>
      <c r="BW680" s="12"/>
    </row>
    <row r="681" spans="1:75" ht="15.75" customHeight="1" x14ac:dyDescent="0.2">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2"/>
      <c r="BV681" s="12"/>
      <c r="BW681" s="12"/>
    </row>
    <row r="682" spans="1:75" ht="15.75" customHeight="1" x14ac:dyDescent="0.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12"/>
      <c r="BH682" s="12"/>
      <c r="BI682" s="12"/>
      <c r="BJ682" s="12"/>
      <c r="BK682" s="12"/>
      <c r="BL682" s="12"/>
      <c r="BM682" s="12"/>
      <c r="BN682" s="12"/>
      <c r="BO682" s="12"/>
      <c r="BP682" s="12"/>
      <c r="BQ682" s="12"/>
      <c r="BR682" s="12"/>
      <c r="BS682" s="12"/>
      <c r="BT682" s="12"/>
      <c r="BU682" s="12"/>
      <c r="BV682" s="12"/>
      <c r="BW682" s="12"/>
    </row>
    <row r="683" spans="1:75" ht="15.75" customHeight="1" x14ac:dyDescent="0.2">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2"/>
      <c r="BW683" s="12"/>
    </row>
    <row r="684" spans="1:75" ht="15.75" customHeight="1" x14ac:dyDescent="0.2">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12"/>
      <c r="BH684" s="12"/>
      <c r="BI684" s="12"/>
      <c r="BJ684" s="12"/>
      <c r="BK684" s="12"/>
      <c r="BL684" s="12"/>
      <c r="BM684" s="12"/>
      <c r="BN684" s="12"/>
      <c r="BO684" s="12"/>
      <c r="BP684" s="12"/>
      <c r="BQ684" s="12"/>
      <c r="BR684" s="12"/>
      <c r="BS684" s="12"/>
      <c r="BT684" s="12"/>
      <c r="BU684" s="12"/>
      <c r="BV684" s="12"/>
      <c r="BW684" s="12"/>
    </row>
    <row r="685" spans="1:75" ht="15.75" customHeight="1" x14ac:dyDescent="0.2">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2"/>
      <c r="BV685" s="12"/>
      <c r="BW685" s="12"/>
    </row>
    <row r="686" spans="1:75" ht="15.75" customHeight="1" x14ac:dyDescent="0.2">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row>
    <row r="687" spans="1:75" ht="15.75" customHeight="1" x14ac:dyDescent="0.2">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c r="BU687" s="12"/>
      <c r="BV687" s="12"/>
      <c r="BW687" s="12"/>
    </row>
    <row r="688" spans="1:75" ht="15.75" customHeight="1" x14ac:dyDescent="0.2">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2"/>
      <c r="BV688" s="12"/>
      <c r="BW688" s="12"/>
    </row>
    <row r="689" spans="1:75" ht="15.75" customHeight="1" x14ac:dyDescent="0.2">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2"/>
      <c r="BV689" s="12"/>
      <c r="BW689" s="12"/>
    </row>
    <row r="690" spans="1:75" ht="15.75" customHeight="1" x14ac:dyDescent="0.2">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c r="BW690" s="12"/>
    </row>
    <row r="691" spans="1:75" ht="15.75" customHeight="1" x14ac:dyDescent="0.2">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2"/>
      <c r="BW691" s="12"/>
    </row>
    <row r="692" spans="1:75" ht="15.75" customHeight="1" x14ac:dyDescent="0.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c r="BW692" s="12"/>
    </row>
    <row r="693" spans="1:75" ht="15.75" customHeight="1" x14ac:dyDescent="0.2">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c r="BW693" s="12"/>
    </row>
    <row r="694" spans="1:75" ht="15.75" customHeight="1" x14ac:dyDescent="0.2">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row>
    <row r="695" spans="1:75" ht="15.75" customHeight="1" x14ac:dyDescent="0.2">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c r="BW695" s="12"/>
    </row>
    <row r="696" spans="1:75" ht="15.75" customHeight="1" x14ac:dyDescent="0.2">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c r="BW696" s="12"/>
    </row>
    <row r="697" spans="1:75" ht="15.75" customHeight="1" x14ac:dyDescent="0.2">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2"/>
      <c r="BV697" s="12"/>
      <c r="BW697" s="12"/>
    </row>
    <row r="698" spans="1:75" ht="15.75" customHeight="1" x14ac:dyDescent="0.2">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2"/>
      <c r="BW698" s="12"/>
    </row>
    <row r="699" spans="1:75" ht="15.75" customHeight="1" x14ac:dyDescent="0.2">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2"/>
      <c r="BV699" s="12"/>
      <c r="BW699" s="12"/>
    </row>
    <row r="700" spans="1:75" ht="15.75" customHeight="1" x14ac:dyDescent="0.2">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2"/>
      <c r="BW700" s="12"/>
    </row>
    <row r="701" spans="1:75" ht="15.75" customHeight="1" x14ac:dyDescent="0.2">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c r="BU701" s="12"/>
      <c r="BV701" s="12"/>
      <c r="BW701" s="12"/>
    </row>
    <row r="702" spans="1:75" ht="15.75" customHeight="1" x14ac:dyDescent="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row>
    <row r="703" spans="1:75" ht="15.75" customHeight="1" x14ac:dyDescent="0.2">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c r="BU703" s="12"/>
      <c r="BV703" s="12"/>
      <c r="BW703" s="12"/>
    </row>
    <row r="704" spans="1:75" ht="15.75" customHeight="1" x14ac:dyDescent="0.2">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2"/>
      <c r="BU704" s="12"/>
      <c r="BV704" s="12"/>
      <c r="BW704" s="12"/>
    </row>
    <row r="705" spans="1:75" ht="15.75" customHeight="1" x14ac:dyDescent="0.2">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c r="BU705" s="12"/>
      <c r="BV705" s="12"/>
      <c r="BW705" s="12"/>
    </row>
    <row r="706" spans="1:75" ht="15.75" customHeight="1" x14ac:dyDescent="0.2">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2"/>
      <c r="BV706" s="12"/>
      <c r="BW706" s="12"/>
    </row>
    <row r="707" spans="1:75" ht="15.75" customHeight="1" x14ac:dyDescent="0.2">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c r="BU707" s="12"/>
      <c r="BV707" s="12"/>
      <c r="BW707" s="12"/>
    </row>
    <row r="708" spans="1:75" ht="15.75" customHeight="1" x14ac:dyDescent="0.2">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2"/>
      <c r="BW708" s="12"/>
    </row>
    <row r="709" spans="1:75" ht="15.75" customHeight="1" x14ac:dyDescent="0.2">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2"/>
      <c r="BW709" s="12"/>
    </row>
    <row r="710" spans="1:75" ht="15.75" customHeight="1" x14ac:dyDescent="0.2">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row>
    <row r="711" spans="1:75" ht="15.75" customHeight="1" x14ac:dyDescent="0.2">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c r="BU711" s="12"/>
      <c r="BV711" s="12"/>
      <c r="BW711" s="12"/>
    </row>
    <row r="712" spans="1:75" ht="15.75" customHeight="1" x14ac:dyDescent="0.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12"/>
      <c r="BH712" s="12"/>
      <c r="BI712" s="12"/>
      <c r="BJ712" s="12"/>
      <c r="BK712" s="12"/>
      <c r="BL712" s="12"/>
      <c r="BM712" s="12"/>
      <c r="BN712" s="12"/>
      <c r="BO712" s="12"/>
      <c r="BP712" s="12"/>
      <c r="BQ712" s="12"/>
      <c r="BR712" s="12"/>
      <c r="BS712" s="12"/>
      <c r="BT712" s="12"/>
      <c r="BU712" s="12"/>
      <c r="BV712" s="12"/>
      <c r="BW712" s="12"/>
    </row>
    <row r="713" spans="1:75" ht="15.75" customHeight="1" x14ac:dyDescent="0.2">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c r="BU713" s="12"/>
      <c r="BV713" s="12"/>
      <c r="BW713" s="12"/>
    </row>
    <row r="714" spans="1:75" ht="15.75" customHeight="1" x14ac:dyDescent="0.2">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12"/>
      <c r="BH714" s="12"/>
      <c r="BI714" s="12"/>
      <c r="BJ714" s="12"/>
      <c r="BK714" s="12"/>
      <c r="BL714" s="12"/>
      <c r="BM714" s="12"/>
      <c r="BN714" s="12"/>
      <c r="BO714" s="12"/>
      <c r="BP714" s="12"/>
      <c r="BQ714" s="12"/>
      <c r="BR714" s="12"/>
      <c r="BS714" s="12"/>
      <c r="BT714" s="12"/>
      <c r="BU714" s="12"/>
      <c r="BV714" s="12"/>
      <c r="BW714" s="12"/>
    </row>
    <row r="715" spans="1:75" ht="15.75" customHeight="1" x14ac:dyDescent="0.2">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12"/>
      <c r="BH715" s="12"/>
      <c r="BI715" s="12"/>
      <c r="BJ715" s="12"/>
      <c r="BK715" s="12"/>
      <c r="BL715" s="12"/>
      <c r="BM715" s="12"/>
      <c r="BN715" s="12"/>
      <c r="BO715" s="12"/>
      <c r="BP715" s="12"/>
      <c r="BQ715" s="12"/>
      <c r="BR715" s="12"/>
      <c r="BS715" s="12"/>
      <c r="BT715" s="12"/>
      <c r="BU715" s="12"/>
      <c r="BV715" s="12"/>
      <c r="BW715" s="12"/>
    </row>
    <row r="716" spans="1:75" ht="15.75" customHeight="1" x14ac:dyDescent="0.2">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12"/>
      <c r="BH716" s="12"/>
      <c r="BI716" s="12"/>
      <c r="BJ716" s="12"/>
      <c r="BK716" s="12"/>
      <c r="BL716" s="12"/>
      <c r="BM716" s="12"/>
      <c r="BN716" s="12"/>
      <c r="BO716" s="12"/>
      <c r="BP716" s="12"/>
      <c r="BQ716" s="12"/>
      <c r="BR716" s="12"/>
      <c r="BS716" s="12"/>
      <c r="BT716" s="12"/>
      <c r="BU716" s="12"/>
      <c r="BV716" s="12"/>
      <c r="BW716" s="12"/>
    </row>
    <row r="717" spans="1:75" ht="15.75" customHeight="1" x14ac:dyDescent="0.2">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c r="BU717" s="12"/>
      <c r="BV717" s="12"/>
      <c r="BW717" s="12"/>
    </row>
    <row r="718" spans="1:75" ht="15.75" customHeight="1" x14ac:dyDescent="0.2">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row>
    <row r="719" spans="1:75" ht="15.75" customHeight="1" x14ac:dyDescent="0.2">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2"/>
      <c r="BV719" s="12"/>
      <c r="BW719" s="12"/>
    </row>
    <row r="720" spans="1:75" ht="15.75" customHeight="1" x14ac:dyDescent="0.2">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12"/>
      <c r="BH720" s="12"/>
      <c r="BI720" s="12"/>
      <c r="BJ720" s="12"/>
      <c r="BK720" s="12"/>
      <c r="BL720" s="12"/>
      <c r="BM720" s="12"/>
      <c r="BN720" s="12"/>
      <c r="BO720" s="12"/>
      <c r="BP720" s="12"/>
      <c r="BQ720" s="12"/>
      <c r="BR720" s="12"/>
      <c r="BS720" s="12"/>
      <c r="BT720" s="12"/>
      <c r="BU720" s="12"/>
      <c r="BV720" s="12"/>
      <c r="BW720" s="12"/>
    </row>
    <row r="721" spans="1:75" ht="15.75" customHeight="1" x14ac:dyDescent="0.2">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12"/>
      <c r="BH721" s="12"/>
      <c r="BI721" s="12"/>
      <c r="BJ721" s="12"/>
      <c r="BK721" s="12"/>
      <c r="BL721" s="12"/>
      <c r="BM721" s="12"/>
      <c r="BN721" s="12"/>
      <c r="BO721" s="12"/>
      <c r="BP721" s="12"/>
      <c r="BQ721" s="12"/>
      <c r="BR721" s="12"/>
      <c r="BS721" s="12"/>
      <c r="BT721" s="12"/>
      <c r="BU721" s="12"/>
      <c r="BV721" s="12"/>
      <c r="BW721" s="12"/>
    </row>
    <row r="722" spans="1:75" ht="15.75" customHeight="1" x14ac:dyDescent="0.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12"/>
      <c r="BH722" s="12"/>
      <c r="BI722" s="12"/>
      <c r="BJ722" s="12"/>
      <c r="BK722" s="12"/>
      <c r="BL722" s="12"/>
      <c r="BM722" s="12"/>
      <c r="BN722" s="12"/>
      <c r="BO722" s="12"/>
      <c r="BP722" s="12"/>
      <c r="BQ722" s="12"/>
      <c r="BR722" s="12"/>
      <c r="BS722" s="12"/>
      <c r="BT722" s="12"/>
      <c r="BU722" s="12"/>
      <c r="BV722" s="12"/>
      <c r="BW722" s="12"/>
    </row>
    <row r="723" spans="1:75" ht="15.75" customHeight="1" x14ac:dyDescent="0.2">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12"/>
      <c r="BH723" s="12"/>
      <c r="BI723" s="12"/>
      <c r="BJ723" s="12"/>
      <c r="BK723" s="12"/>
      <c r="BL723" s="12"/>
      <c r="BM723" s="12"/>
      <c r="BN723" s="12"/>
      <c r="BO723" s="12"/>
      <c r="BP723" s="12"/>
      <c r="BQ723" s="12"/>
      <c r="BR723" s="12"/>
      <c r="BS723" s="12"/>
      <c r="BT723" s="12"/>
      <c r="BU723" s="12"/>
      <c r="BV723" s="12"/>
      <c r="BW723" s="12"/>
    </row>
    <row r="724" spans="1:75" ht="15.75" customHeight="1" x14ac:dyDescent="0.2">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12"/>
      <c r="BH724" s="12"/>
      <c r="BI724" s="12"/>
      <c r="BJ724" s="12"/>
      <c r="BK724" s="12"/>
      <c r="BL724" s="12"/>
      <c r="BM724" s="12"/>
      <c r="BN724" s="12"/>
      <c r="BO724" s="12"/>
      <c r="BP724" s="12"/>
      <c r="BQ724" s="12"/>
      <c r="BR724" s="12"/>
      <c r="BS724" s="12"/>
      <c r="BT724" s="12"/>
      <c r="BU724" s="12"/>
      <c r="BV724" s="12"/>
      <c r="BW724" s="12"/>
    </row>
    <row r="725" spans="1:75" ht="15.75" customHeight="1" x14ac:dyDescent="0.2">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12"/>
      <c r="BH725" s="12"/>
      <c r="BI725" s="12"/>
      <c r="BJ725" s="12"/>
      <c r="BK725" s="12"/>
      <c r="BL725" s="12"/>
      <c r="BM725" s="12"/>
      <c r="BN725" s="12"/>
      <c r="BO725" s="12"/>
      <c r="BP725" s="12"/>
      <c r="BQ725" s="12"/>
      <c r="BR725" s="12"/>
      <c r="BS725" s="12"/>
      <c r="BT725" s="12"/>
      <c r="BU725" s="12"/>
      <c r="BV725" s="12"/>
      <c r="BW725" s="12"/>
    </row>
    <row r="726" spans="1:75" ht="15.75" customHeight="1" x14ac:dyDescent="0.2">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2"/>
      <c r="BW726" s="12"/>
    </row>
    <row r="727" spans="1:75" ht="15.75" customHeight="1" x14ac:dyDescent="0.2">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c r="BU727" s="12"/>
      <c r="BV727" s="12"/>
      <c r="BW727" s="12"/>
    </row>
    <row r="728" spans="1:75" ht="15.75" customHeight="1" x14ac:dyDescent="0.2">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12"/>
      <c r="BH728" s="12"/>
      <c r="BI728" s="12"/>
      <c r="BJ728" s="12"/>
      <c r="BK728" s="12"/>
      <c r="BL728" s="12"/>
      <c r="BM728" s="12"/>
      <c r="BN728" s="12"/>
      <c r="BO728" s="12"/>
      <c r="BP728" s="12"/>
      <c r="BQ728" s="12"/>
      <c r="BR728" s="12"/>
      <c r="BS728" s="12"/>
      <c r="BT728" s="12"/>
      <c r="BU728" s="12"/>
      <c r="BV728" s="12"/>
      <c r="BW728" s="12"/>
    </row>
    <row r="729" spans="1:75" ht="15.75" customHeight="1" x14ac:dyDescent="0.2">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c r="BU729" s="12"/>
      <c r="BV729" s="12"/>
      <c r="BW729" s="12"/>
    </row>
    <row r="730" spans="1:75" ht="15.75" customHeight="1" x14ac:dyDescent="0.2">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2"/>
      <c r="BV730" s="12"/>
      <c r="BW730" s="12"/>
    </row>
    <row r="731" spans="1:75" ht="15.75" customHeight="1" x14ac:dyDescent="0.2">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c r="BU731" s="12"/>
      <c r="BV731" s="12"/>
      <c r="BW731" s="12"/>
    </row>
    <row r="732" spans="1:75" ht="15.75" customHeight="1" x14ac:dyDescent="0.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12"/>
      <c r="BH732" s="12"/>
      <c r="BI732" s="12"/>
      <c r="BJ732" s="12"/>
      <c r="BK732" s="12"/>
      <c r="BL732" s="12"/>
      <c r="BM732" s="12"/>
      <c r="BN732" s="12"/>
      <c r="BO732" s="12"/>
      <c r="BP732" s="12"/>
      <c r="BQ732" s="12"/>
      <c r="BR732" s="12"/>
      <c r="BS732" s="12"/>
      <c r="BT732" s="12"/>
      <c r="BU732" s="12"/>
      <c r="BV732" s="12"/>
      <c r="BW732" s="12"/>
    </row>
    <row r="733" spans="1:75" ht="15.75" customHeight="1" x14ac:dyDescent="0.2">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12"/>
      <c r="BH733" s="12"/>
      <c r="BI733" s="12"/>
      <c r="BJ733" s="12"/>
      <c r="BK733" s="12"/>
      <c r="BL733" s="12"/>
      <c r="BM733" s="12"/>
      <c r="BN733" s="12"/>
      <c r="BO733" s="12"/>
      <c r="BP733" s="12"/>
      <c r="BQ733" s="12"/>
      <c r="BR733" s="12"/>
      <c r="BS733" s="12"/>
      <c r="BT733" s="12"/>
      <c r="BU733" s="12"/>
      <c r="BV733" s="12"/>
      <c r="BW733" s="12"/>
    </row>
    <row r="734" spans="1:75" ht="15.75" customHeight="1" x14ac:dyDescent="0.2">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c r="BW734" s="12"/>
    </row>
    <row r="735" spans="1:75" ht="15.75" customHeight="1" x14ac:dyDescent="0.2">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12"/>
      <c r="BH735" s="12"/>
      <c r="BI735" s="12"/>
      <c r="BJ735" s="12"/>
      <c r="BK735" s="12"/>
      <c r="BL735" s="12"/>
      <c r="BM735" s="12"/>
      <c r="BN735" s="12"/>
      <c r="BO735" s="12"/>
      <c r="BP735" s="12"/>
      <c r="BQ735" s="12"/>
      <c r="BR735" s="12"/>
      <c r="BS735" s="12"/>
      <c r="BT735" s="12"/>
      <c r="BU735" s="12"/>
      <c r="BV735" s="12"/>
      <c r="BW735" s="12"/>
    </row>
    <row r="736" spans="1:75" ht="15.75" customHeight="1" x14ac:dyDescent="0.2">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12"/>
      <c r="BH736" s="12"/>
      <c r="BI736" s="12"/>
      <c r="BJ736" s="12"/>
      <c r="BK736" s="12"/>
      <c r="BL736" s="12"/>
      <c r="BM736" s="12"/>
      <c r="BN736" s="12"/>
      <c r="BO736" s="12"/>
      <c r="BP736" s="12"/>
      <c r="BQ736" s="12"/>
      <c r="BR736" s="12"/>
      <c r="BS736" s="12"/>
      <c r="BT736" s="12"/>
      <c r="BU736" s="12"/>
      <c r="BV736" s="12"/>
      <c r="BW736" s="12"/>
    </row>
    <row r="737" spans="1:75" ht="15.75" customHeight="1" x14ac:dyDescent="0.2">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12"/>
      <c r="BH737" s="12"/>
      <c r="BI737" s="12"/>
      <c r="BJ737" s="12"/>
      <c r="BK737" s="12"/>
      <c r="BL737" s="12"/>
      <c r="BM737" s="12"/>
      <c r="BN737" s="12"/>
      <c r="BO737" s="12"/>
      <c r="BP737" s="12"/>
      <c r="BQ737" s="12"/>
      <c r="BR737" s="12"/>
      <c r="BS737" s="12"/>
      <c r="BT737" s="12"/>
      <c r="BU737" s="12"/>
      <c r="BV737" s="12"/>
      <c r="BW737" s="12"/>
    </row>
    <row r="738" spans="1:75" ht="15.75" customHeight="1" x14ac:dyDescent="0.2">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12"/>
      <c r="BH738" s="12"/>
      <c r="BI738" s="12"/>
      <c r="BJ738" s="12"/>
      <c r="BK738" s="12"/>
      <c r="BL738" s="12"/>
      <c r="BM738" s="12"/>
      <c r="BN738" s="12"/>
      <c r="BO738" s="12"/>
      <c r="BP738" s="12"/>
      <c r="BQ738" s="12"/>
      <c r="BR738" s="12"/>
      <c r="BS738" s="12"/>
      <c r="BT738" s="12"/>
      <c r="BU738" s="12"/>
      <c r="BV738" s="12"/>
      <c r="BW738" s="12"/>
    </row>
    <row r="739" spans="1:75" ht="15.75" customHeight="1" x14ac:dyDescent="0.2">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2"/>
      <c r="BU739" s="12"/>
      <c r="BV739" s="12"/>
      <c r="BW739" s="12"/>
    </row>
    <row r="740" spans="1:75" ht="15.75" customHeight="1" x14ac:dyDescent="0.2">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12"/>
      <c r="BH740" s="12"/>
      <c r="BI740" s="12"/>
      <c r="BJ740" s="12"/>
      <c r="BK740" s="12"/>
      <c r="BL740" s="12"/>
      <c r="BM740" s="12"/>
      <c r="BN740" s="12"/>
      <c r="BO740" s="12"/>
      <c r="BP740" s="12"/>
      <c r="BQ740" s="12"/>
      <c r="BR740" s="12"/>
      <c r="BS740" s="12"/>
      <c r="BT740" s="12"/>
      <c r="BU740" s="12"/>
      <c r="BV740" s="12"/>
      <c r="BW740" s="12"/>
    </row>
    <row r="741" spans="1:75" ht="15.75" customHeight="1" x14ac:dyDescent="0.2">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2"/>
      <c r="BU741" s="12"/>
      <c r="BV741" s="12"/>
      <c r="BW741" s="12"/>
    </row>
    <row r="742" spans="1:75" ht="15.75" customHeight="1" x14ac:dyDescent="0.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2"/>
      <c r="BW742" s="12"/>
    </row>
    <row r="743" spans="1:75" ht="15.75" customHeight="1" x14ac:dyDescent="0.2">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2"/>
      <c r="BU743" s="12"/>
      <c r="BV743" s="12"/>
      <c r="BW743" s="12"/>
    </row>
    <row r="744" spans="1:75" ht="15.75" customHeight="1" x14ac:dyDescent="0.2">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12"/>
      <c r="BH744" s="12"/>
      <c r="BI744" s="12"/>
      <c r="BJ744" s="12"/>
      <c r="BK744" s="12"/>
      <c r="BL744" s="12"/>
      <c r="BM744" s="12"/>
      <c r="BN744" s="12"/>
      <c r="BO744" s="12"/>
      <c r="BP744" s="12"/>
      <c r="BQ744" s="12"/>
      <c r="BR744" s="12"/>
      <c r="BS744" s="12"/>
      <c r="BT744" s="12"/>
      <c r="BU744" s="12"/>
      <c r="BV744" s="12"/>
      <c r="BW744" s="12"/>
    </row>
    <row r="745" spans="1:75" ht="15.75" customHeight="1" x14ac:dyDescent="0.2">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12"/>
      <c r="BH745" s="12"/>
      <c r="BI745" s="12"/>
      <c r="BJ745" s="12"/>
      <c r="BK745" s="12"/>
      <c r="BL745" s="12"/>
      <c r="BM745" s="12"/>
      <c r="BN745" s="12"/>
      <c r="BO745" s="12"/>
      <c r="BP745" s="12"/>
      <c r="BQ745" s="12"/>
      <c r="BR745" s="12"/>
      <c r="BS745" s="12"/>
      <c r="BT745" s="12"/>
      <c r="BU745" s="12"/>
      <c r="BV745" s="12"/>
      <c r="BW745" s="12"/>
    </row>
    <row r="746" spans="1:75" ht="15.75" customHeight="1" x14ac:dyDescent="0.2">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12"/>
      <c r="BH746" s="12"/>
      <c r="BI746" s="12"/>
      <c r="BJ746" s="12"/>
      <c r="BK746" s="12"/>
      <c r="BL746" s="12"/>
      <c r="BM746" s="12"/>
      <c r="BN746" s="12"/>
      <c r="BO746" s="12"/>
      <c r="BP746" s="12"/>
      <c r="BQ746" s="12"/>
      <c r="BR746" s="12"/>
      <c r="BS746" s="12"/>
      <c r="BT746" s="12"/>
      <c r="BU746" s="12"/>
      <c r="BV746" s="12"/>
      <c r="BW746" s="12"/>
    </row>
    <row r="747" spans="1:75" ht="15.75" customHeight="1" x14ac:dyDescent="0.2">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12"/>
      <c r="BH747" s="12"/>
      <c r="BI747" s="12"/>
      <c r="BJ747" s="12"/>
      <c r="BK747" s="12"/>
      <c r="BL747" s="12"/>
      <c r="BM747" s="12"/>
      <c r="BN747" s="12"/>
      <c r="BO747" s="12"/>
      <c r="BP747" s="12"/>
      <c r="BQ747" s="12"/>
      <c r="BR747" s="12"/>
      <c r="BS747" s="12"/>
      <c r="BT747" s="12"/>
      <c r="BU747" s="12"/>
      <c r="BV747" s="12"/>
      <c r="BW747" s="12"/>
    </row>
    <row r="748" spans="1:75" ht="15.75" customHeight="1" x14ac:dyDescent="0.2">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12"/>
      <c r="BH748" s="12"/>
      <c r="BI748" s="12"/>
      <c r="BJ748" s="12"/>
      <c r="BK748" s="12"/>
      <c r="BL748" s="12"/>
      <c r="BM748" s="12"/>
      <c r="BN748" s="12"/>
      <c r="BO748" s="12"/>
      <c r="BP748" s="12"/>
      <c r="BQ748" s="12"/>
      <c r="BR748" s="12"/>
      <c r="BS748" s="12"/>
      <c r="BT748" s="12"/>
      <c r="BU748" s="12"/>
      <c r="BV748" s="12"/>
      <c r="BW748" s="12"/>
    </row>
    <row r="749" spans="1:75" ht="15.75" customHeight="1" x14ac:dyDescent="0.2">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12"/>
      <c r="BH749" s="12"/>
      <c r="BI749" s="12"/>
      <c r="BJ749" s="12"/>
      <c r="BK749" s="12"/>
      <c r="BL749" s="12"/>
      <c r="BM749" s="12"/>
      <c r="BN749" s="12"/>
      <c r="BO749" s="12"/>
      <c r="BP749" s="12"/>
      <c r="BQ749" s="12"/>
      <c r="BR749" s="12"/>
      <c r="BS749" s="12"/>
      <c r="BT749" s="12"/>
      <c r="BU749" s="12"/>
      <c r="BV749" s="12"/>
      <c r="BW749" s="12"/>
    </row>
    <row r="750" spans="1:75" ht="15.75" customHeight="1" x14ac:dyDescent="0.2">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c r="BW750" s="12"/>
    </row>
    <row r="751" spans="1:75" ht="15.75" customHeight="1" x14ac:dyDescent="0.2">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c r="BU751" s="12"/>
      <c r="BV751" s="12"/>
      <c r="BW751" s="12"/>
    </row>
    <row r="752" spans="1:75" ht="15.75" customHeight="1" x14ac:dyDescent="0.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12"/>
      <c r="BH752" s="12"/>
      <c r="BI752" s="12"/>
      <c r="BJ752" s="12"/>
      <c r="BK752" s="12"/>
      <c r="BL752" s="12"/>
      <c r="BM752" s="12"/>
      <c r="BN752" s="12"/>
      <c r="BO752" s="12"/>
      <c r="BP752" s="12"/>
      <c r="BQ752" s="12"/>
      <c r="BR752" s="12"/>
      <c r="BS752" s="12"/>
      <c r="BT752" s="12"/>
      <c r="BU752" s="12"/>
      <c r="BV752" s="12"/>
      <c r="BW752" s="12"/>
    </row>
    <row r="753" spans="1:75" ht="15.75" customHeight="1" x14ac:dyDescent="0.2">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c r="BU753" s="12"/>
      <c r="BV753" s="12"/>
      <c r="BW753" s="12"/>
    </row>
    <row r="754" spans="1:75" ht="15.75" customHeight="1" x14ac:dyDescent="0.2">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12"/>
      <c r="BH754" s="12"/>
      <c r="BI754" s="12"/>
      <c r="BJ754" s="12"/>
      <c r="BK754" s="12"/>
      <c r="BL754" s="12"/>
      <c r="BM754" s="12"/>
      <c r="BN754" s="12"/>
      <c r="BO754" s="12"/>
      <c r="BP754" s="12"/>
      <c r="BQ754" s="12"/>
      <c r="BR754" s="12"/>
      <c r="BS754" s="12"/>
      <c r="BT754" s="12"/>
      <c r="BU754" s="12"/>
      <c r="BV754" s="12"/>
      <c r="BW754" s="12"/>
    </row>
    <row r="755" spans="1:75" ht="15.75" customHeight="1" x14ac:dyDescent="0.2">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c r="BU755" s="12"/>
      <c r="BV755" s="12"/>
      <c r="BW755" s="12"/>
    </row>
    <row r="756" spans="1:75" ht="15.75" customHeight="1" x14ac:dyDescent="0.2">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12"/>
      <c r="BH756" s="12"/>
      <c r="BI756" s="12"/>
      <c r="BJ756" s="12"/>
      <c r="BK756" s="12"/>
      <c r="BL756" s="12"/>
      <c r="BM756" s="12"/>
      <c r="BN756" s="12"/>
      <c r="BO756" s="12"/>
      <c r="BP756" s="12"/>
      <c r="BQ756" s="12"/>
      <c r="BR756" s="12"/>
      <c r="BS756" s="12"/>
      <c r="BT756" s="12"/>
      <c r="BU756" s="12"/>
      <c r="BV756" s="12"/>
      <c r="BW756" s="12"/>
    </row>
    <row r="757" spans="1:75" ht="15.75" customHeight="1" x14ac:dyDescent="0.2">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12"/>
      <c r="BH757" s="12"/>
      <c r="BI757" s="12"/>
      <c r="BJ757" s="12"/>
      <c r="BK757" s="12"/>
      <c r="BL757" s="12"/>
      <c r="BM757" s="12"/>
      <c r="BN757" s="12"/>
      <c r="BO757" s="12"/>
      <c r="BP757" s="12"/>
      <c r="BQ757" s="12"/>
      <c r="BR757" s="12"/>
      <c r="BS757" s="12"/>
      <c r="BT757" s="12"/>
      <c r="BU757" s="12"/>
      <c r="BV757" s="12"/>
      <c r="BW757" s="12"/>
    </row>
    <row r="758" spans="1:75" ht="15.75" customHeight="1" x14ac:dyDescent="0.2">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2"/>
      <c r="BW758" s="12"/>
    </row>
    <row r="759" spans="1:75" ht="15.75" customHeight="1" x14ac:dyDescent="0.2">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c r="BU759" s="12"/>
      <c r="BV759" s="12"/>
      <c r="BW759" s="12"/>
    </row>
    <row r="760" spans="1:75" ht="15.75" customHeight="1" x14ac:dyDescent="0.2">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12"/>
      <c r="BH760" s="12"/>
      <c r="BI760" s="12"/>
      <c r="BJ760" s="12"/>
      <c r="BK760" s="12"/>
      <c r="BL760" s="12"/>
      <c r="BM760" s="12"/>
      <c r="BN760" s="12"/>
      <c r="BO760" s="12"/>
      <c r="BP760" s="12"/>
      <c r="BQ760" s="12"/>
      <c r="BR760" s="12"/>
      <c r="BS760" s="12"/>
      <c r="BT760" s="12"/>
      <c r="BU760" s="12"/>
      <c r="BV760" s="12"/>
      <c r="BW760" s="12"/>
    </row>
    <row r="761" spans="1:75" ht="15.75" customHeight="1" x14ac:dyDescent="0.2">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c r="BU761" s="12"/>
      <c r="BV761" s="12"/>
      <c r="BW761" s="12"/>
    </row>
    <row r="762" spans="1:75" ht="15.75" customHeight="1" x14ac:dyDescent="0.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12"/>
      <c r="BH762" s="12"/>
      <c r="BI762" s="12"/>
      <c r="BJ762" s="12"/>
      <c r="BK762" s="12"/>
      <c r="BL762" s="12"/>
      <c r="BM762" s="12"/>
      <c r="BN762" s="12"/>
      <c r="BO762" s="12"/>
      <c r="BP762" s="12"/>
      <c r="BQ762" s="12"/>
      <c r="BR762" s="12"/>
      <c r="BS762" s="12"/>
      <c r="BT762" s="12"/>
      <c r="BU762" s="12"/>
      <c r="BV762" s="12"/>
      <c r="BW762" s="12"/>
    </row>
    <row r="763" spans="1:75" ht="15.75" customHeight="1" x14ac:dyDescent="0.2">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c r="BU763" s="12"/>
      <c r="BV763" s="12"/>
      <c r="BW763" s="12"/>
    </row>
    <row r="764" spans="1:75" ht="15.75" customHeight="1" x14ac:dyDescent="0.2">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12"/>
      <c r="BH764" s="12"/>
      <c r="BI764" s="12"/>
      <c r="BJ764" s="12"/>
      <c r="BK764" s="12"/>
      <c r="BL764" s="12"/>
      <c r="BM764" s="12"/>
      <c r="BN764" s="12"/>
      <c r="BO764" s="12"/>
      <c r="BP764" s="12"/>
      <c r="BQ764" s="12"/>
      <c r="BR764" s="12"/>
      <c r="BS764" s="12"/>
      <c r="BT764" s="12"/>
      <c r="BU764" s="12"/>
      <c r="BV764" s="12"/>
      <c r="BW764" s="12"/>
    </row>
    <row r="765" spans="1:75" ht="15.75" customHeight="1" x14ac:dyDescent="0.2">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2"/>
      <c r="BU765" s="12"/>
      <c r="BV765" s="12"/>
      <c r="BW765" s="12"/>
    </row>
    <row r="766" spans="1:75" ht="15.75" customHeight="1" x14ac:dyDescent="0.2">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c r="BW766" s="12"/>
    </row>
    <row r="767" spans="1:75" ht="15.75" customHeight="1" x14ac:dyDescent="0.2">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2"/>
      <c r="BV767" s="12"/>
      <c r="BW767" s="12"/>
    </row>
    <row r="768" spans="1:75" ht="15.75" customHeight="1" x14ac:dyDescent="0.2">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12"/>
      <c r="BH768" s="12"/>
      <c r="BI768" s="12"/>
      <c r="BJ768" s="12"/>
      <c r="BK768" s="12"/>
      <c r="BL768" s="12"/>
      <c r="BM768" s="12"/>
      <c r="BN768" s="12"/>
      <c r="BO768" s="12"/>
      <c r="BP768" s="12"/>
      <c r="BQ768" s="12"/>
      <c r="BR768" s="12"/>
      <c r="BS768" s="12"/>
      <c r="BT768" s="12"/>
      <c r="BU768" s="12"/>
      <c r="BV768" s="12"/>
      <c r="BW768" s="12"/>
    </row>
    <row r="769" spans="1:75" ht="15.75" customHeight="1" x14ac:dyDescent="0.2">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c r="BU769" s="12"/>
      <c r="BV769" s="12"/>
      <c r="BW769" s="12"/>
    </row>
    <row r="770" spans="1:75" ht="15.75" customHeight="1" x14ac:dyDescent="0.2">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12"/>
      <c r="BH770" s="12"/>
      <c r="BI770" s="12"/>
      <c r="BJ770" s="12"/>
      <c r="BK770" s="12"/>
      <c r="BL770" s="12"/>
      <c r="BM770" s="12"/>
      <c r="BN770" s="12"/>
      <c r="BO770" s="12"/>
      <c r="BP770" s="12"/>
      <c r="BQ770" s="12"/>
      <c r="BR770" s="12"/>
      <c r="BS770" s="12"/>
      <c r="BT770" s="12"/>
      <c r="BU770" s="12"/>
      <c r="BV770" s="12"/>
      <c r="BW770" s="12"/>
    </row>
    <row r="771" spans="1:75" ht="15.75" customHeight="1" x14ac:dyDescent="0.2">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c r="BU771" s="12"/>
      <c r="BV771" s="12"/>
      <c r="BW771" s="12"/>
    </row>
    <row r="772" spans="1:75" ht="15.75" customHeight="1" x14ac:dyDescent="0.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12"/>
      <c r="BH772" s="12"/>
      <c r="BI772" s="12"/>
      <c r="BJ772" s="12"/>
      <c r="BK772" s="12"/>
      <c r="BL772" s="12"/>
      <c r="BM772" s="12"/>
      <c r="BN772" s="12"/>
      <c r="BO772" s="12"/>
      <c r="BP772" s="12"/>
      <c r="BQ772" s="12"/>
      <c r="BR772" s="12"/>
      <c r="BS772" s="12"/>
      <c r="BT772" s="12"/>
      <c r="BU772" s="12"/>
      <c r="BV772" s="12"/>
      <c r="BW772" s="12"/>
    </row>
    <row r="773" spans="1:75" ht="15.75" customHeight="1" x14ac:dyDescent="0.2">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c r="BU773" s="12"/>
      <c r="BV773" s="12"/>
      <c r="BW773" s="12"/>
    </row>
    <row r="774" spans="1:75" ht="15.75" customHeight="1" x14ac:dyDescent="0.2">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2"/>
      <c r="BW774" s="12"/>
    </row>
    <row r="775" spans="1:75" ht="15.75" customHeight="1" x14ac:dyDescent="0.2">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c r="BU775" s="12"/>
      <c r="BV775" s="12"/>
      <c r="BW775" s="12"/>
    </row>
    <row r="776" spans="1:75" ht="15.75" customHeight="1" x14ac:dyDescent="0.2">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12"/>
      <c r="BH776" s="12"/>
      <c r="BI776" s="12"/>
      <c r="BJ776" s="12"/>
      <c r="BK776" s="12"/>
      <c r="BL776" s="12"/>
      <c r="BM776" s="12"/>
      <c r="BN776" s="12"/>
      <c r="BO776" s="12"/>
      <c r="BP776" s="12"/>
      <c r="BQ776" s="12"/>
      <c r="BR776" s="12"/>
      <c r="BS776" s="12"/>
      <c r="BT776" s="12"/>
      <c r="BU776" s="12"/>
      <c r="BV776" s="12"/>
      <c r="BW776" s="12"/>
    </row>
    <row r="777" spans="1:75" ht="15.75" customHeight="1" x14ac:dyDescent="0.2">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12"/>
      <c r="BH777" s="12"/>
      <c r="BI777" s="12"/>
      <c r="BJ777" s="12"/>
      <c r="BK777" s="12"/>
      <c r="BL777" s="12"/>
      <c r="BM777" s="12"/>
      <c r="BN777" s="12"/>
      <c r="BO777" s="12"/>
      <c r="BP777" s="12"/>
      <c r="BQ777" s="12"/>
      <c r="BR777" s="12"/>
      <c r="BS777" s="12"/>
      <c r="BT777" s="12"/>
      <c r="BU777" s="12"/>
      <c r="BV777" s="12"/>
      <c r="BW777" s="12"/>
    </row>
    <row r="778" spans="1:75" ht="15.75" customHeight="1" x14ac:dyDescent="0.2">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12"/>
      <c r="BH778" s="12"/>
      <c r="BI778" s="12"/>
      <c r="BJ778" s="12"/>
      <c r="BK778" s="12"/>
      <c r="BL778" s="12"/>
      <c r="BM778" s="12"/>
      <c r="BN778" s="12"/>
      <c r="BO778" s="12"/>
      <c r="BP778" s="12"/>
      <c r="BQ778" s="12"/>
      <c r="BR778" s="12"/>
      <c r="BS778" s="12"/>
      <c r="BT778" s="12"/>
      <c r="BU778" s="12"/>
      <c r="BV778" s="12"/>
      <c r="BW778" s="12"/>
    </row>
    <row r="779" spans="1:75" ht="15.75" customHeight="1" x14ac:dyDescent="0.2">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12"/>
      <c r="BH779" s="12"/>
      <c r="BI779" s="12"/>
      <c r="BJ779" s="12"/>
      <c r="BK779" s="12"/>
      <c r="BL779" s="12"/>
      <c r="BM779" s="12"/>
      <c r="BN779" s="12"/>
      <c r="BO779" s="12"/>
      <c r="BP779" s="12"/>
      <c r="BQ779" s="12"/>
      <c r="BR779" s="12"/>
      <c r="BS779" s="12"/>
      <c r="BT779" s="12"/>
      <c r="BU779" s="12"/>
      <c r="BV779" s="12"/>
      <c r="BW779" s="12"/>
    </row>
    <row r="780" spans="1:75" ht="15.75" customHeight="1" x14ac:dyDescent="0.2">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12"/>
      <c r="BH780" s="12"/>
      <c r="BI780" s="12"/>
      <c r="BJ780" s="12"/>
      <c r="BK780" s="12"/>
      <c r="BL780" s="12"/>
      <c r="BM780" s="12"/>
      <c r="BN780" s="12"/>
      <c r="BO780" s="12"/>
      <c r="BP780" s="12"/>
      <c r="BQ780" s="12"/>
      <c r="BR780" s="12"/>
      <c r="BS780" s="12"/>
      <c r="BT780" s="12"/>
      <c r="BU780" s="12"/>
      <c r="BV780" s="12"/>
      <c r="BW780" s="12"/>
    </row>
    <row r="781" spans="1:75" ht="15.75" customHeight="1" x14ac:dyDescent="0.2">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12"/>
      <c r="BH781" s="12"/>
      <c r="BI781" s="12"/>
      <c r="BJ781" s="12"/>
      <c r="BK781" s="12"/>
      <c r="BL781" s="12"/>
      <c r="BM781" s="12"/>
      <c r="BN781" s="12"/>
      <c r="BO781" s="12"/>
      <c r="BP781" s="12"/>
      <c r="BQ781" s="12"/>
      <c r="BR781" s="12"/>
      <c r="BS781" s="12"/>
      <c r="BT781" s="12"/>
      <c r="BU781" s="12"/>
      <c r="BV781" s="12"/>
      <c r="BW781" s="12"/>
    </row>
    <row r="782" spans="1:75" ht="15.75" customHeight="1" x14ac:dyDescent="0.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2"/>
      <c r="BW782" s="12"/>
    </row>
    <row r="783" spans="1:75" ht="15.75" customHeight="1" x14ac:dyDescent="0.2">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c r="BU783" s="12"/>
      <c r="BV783" s="12"/>
      <c r="BW783" s="12"/>
    </row>
    <row r="784" spans="1:75" ht="15.75" customHeight="1" x14ac:dyDescent="0.2">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12"/>
      <c r="BH784" s="12"/>
      <c r="BI784" s="12"/>
      <c r="BJ784" s="12"/>
      <c r="BK784" s="12"/>
      <c r="BL784" s="12"/>
      <c r="BM784" s="12"/>
      <c r="BN784" s="12"/>
      <c r="BO784" s="12"/>
      <c r="BP784" s="12"/>
      <c r="BQ784" s="12"/>
      <c r="BR784" s="12"/>
      <c r="BS784" s="12"/>
      <c r="BT784" s="12"/>
      <c r="BU784" s="12"/>
      <c r="BV784" s="12"/>
      <c r="BW784" s="12"/>
    </row>
    <row r="785" spans="1:75" ht="15.75" customHeight="1" x14ac:dyDescent="0.2">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12"/>
      <c r="BH785" s="12"/>
      <c r="BI785" s="12"/>
      <c r="BJ785" s="12"/>
      <c r="BK785" s="12"/>
      <c r="BL785" s="12"/>
      <c r="BM785" s="12"/>
      <c r="BN785" s="12"/>
      <c r="BO785" s="12"/>
      <c r="BP785" s="12"/>
      <c r="BQ785" s="12"/>
      <c r="BR785" s="12"/>
      <c r="BS785" s="12"/>
      <c r="BT785" s="12"/>
      <c r="BU785" s="12"/>
      <c r="BV785" s="12"/>
      <c r="BW785" s="12"/>
    </row>
    <row r="786" spans="1:75" ht="15.75" customHeight="1" x14ac:dyDescent="0.2">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12"/>
      <c r="BH786" s="12"/>
      <c r="BI786" s="12"/>
      <c r="BJ786" s="12"/>
      <c r="BK786" s="12"/>
      <c r="BL786" s="12"/>
      <c r="BM786" s="12"/>
      <c r="BN786" s="12"/>
      <c r="BO786" s="12"/>
      <c r="BP786" s="12"/>
      <c r="BQ786" s="12"/>
      <c r="BR786" s="12"/>
      <c r="BS786" s="12"/>
      <c r="BT786" s="12"/>
      <c r="BU786" s="12"/>
      <c r="BV786" s="12"/>
      <c r="BW786" s="12"/>
    </row>
    <row r="787" spans="1:75" ht="15.75" customHeight="1" x14ac:dyDescent="0.2">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12"/>
      <c r="BH787" s="12"/>
      <c r="BI787" s="12"/>
      <c r="BJ787" s="12"/>
      <c r="BK787" s="12"/>
      <c r="BL787" s="12"/>
      <c r="BM787" s="12"/>
      <c r="BN787" s="12"/>
      <c r="BO787" s="12"/>
      <c r="BP787" s="12"/>
      <c r="BQ787" s="12"/>
      <c r="BR787" s="12"/>
      <c r="BS787" s="12"/>
      <c r="BT787" s="12"/>
      <c r="BU787" s="12"/>
      <c r="BV787" s="12"/>
      <c r="BW787" s="12"/>
    </row>
    <row r="788" spans="1:75" ht="15.75" customHeight="1" x14ac:dyDescent="0.2">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12"/>
      <c r="BH788" s="12"/>
      <c r="BI788" s="12"/>
      <c r="BJ788" s="12"/>
      <c r="BK788" s="12"/>
      <c r="BL788" s="12"/>
      <c r="BM788" s="12"/>
      <c r="BN788" s="12"/>
      <c r="BO788" s="12"/>
      <c r="BP788" s="12"/>
      <c r="BQ788" s="12"/>
      <c r="BR788" s="12"/>
      <c r="BS788" s="12"/>
      <c r="BT788" s="12"/>
      <c r="BU788" s="12"/>
      <c r="BV788" s="12"/>
      <c r="BW788" s="12"/>
    </row>
    <row r="789" spans="1:75" ht="15.75" customHeight="1" x14ac:dyDescent="0.2">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12"/>
      <c r="BH789" s="12"/>
      <c r="BI789" s="12"/>
      <c r="BJ789" s="12"/>
      <c r="BK789" s="12"/>
      <c r="BL789" s="12"/>
      <c r="BM789" s="12"/>
      <c r="BN789" s="12"/>
      <c r="BO789" s="12"/>
      <c r="BP789" s="12"/>
      <c r="BQ789" s="12"/>
      <c r="BR789" s="12"/>
      <c r="BS789" s="12"/>
      <c r="BT789" s="12"/>
      <c r="BU789" s="12"/>
      <c r="BV789" s="12"/>
      <c r="BW789" s="12"/>
    </row>
    <row r="790" spans="1:75" ht="15.75" customHeight="1" x14ac:dyDescent="0.2">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12"/>
      <c r="BH790" s="12"/>
      <c r="BI790" s="12"/>
      <c r="BJ790" s="12"/>
      <c r="BK790" s="12"/>
      <c r="BL790" s="12"/>
      <c r="BM790" s="12"/>
      <c r="BN790" s="12"/>
      <c r="BO790" s="12"/>
      <c r="BP790" s="12"/>
      <c r="BQ790" s="12"/>
      <c r="BR790" s="12"/>
      <c r="BS790" s="12"/>
      <c r="BT790" s="12"/>
      <c r="BU790" s="12"/>
      <c r="BV790" s="12"/>
      <c r="BW790" s="12"/>
    </row>
    <row r="791" spans="1:75" ht="15.75" customHeight="1" x14ac:dyDescent="0.2">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12"/>
      <c r="BH791" s="12"/>
      <c r="BI791" s="12"/>
      <c r="BJ791" s="12"/>
      <c r="BK791" s="12"/>
      <c r="BL791" s="12"/>
      <c r="BM791" s="12"/>
      <c r="BN791" s="12"/>
      <c r="BO791" s="12"/>
      <c r="BP791" s="12"/>
      <c r="BQ791" s="12"/>
      <c r="BR791" s="12"/>
      <c r="BS791" s="12"/>
      <c r="BT791" s="12"/>
      <c r="BU791" s="12"/>
      <c r="BV791" s="12"/>
      <c r="BW791" s="12"/>
    </row>
    <row r="792" spans="1:75" ht="15.75" customHeight="1" x14ac:dyDescent="0.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12"/>
      <c r="BH792" s="12"/>
      <c r="BI792" s="12"/>
      <c r="BJ792" s="12"/>
      <c r="BK792" s="12"/>
      <c r="BL792" s="12"/>
      <c r="BM792" s="12"/>
      <c r="BN792" s="12"/>
      <c r="BO792" s="12"/>
      <c r="BP792" s="12"/>
      <c r="BQ792" s="12"/>
      <c r="BR792" s="12"/>
      <c r="BS792" s="12"/>
      <c r="BT792" s="12"/>
      <c r="BU792" s="12"/>
      <c r="BV792" s="12"/>
      <c r="BW792" s="12"/>
    </row>
    <row r="793" spans="1:75" ht="15.75" customHeight="1" x14ac:dyDescent="0.2">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12"/>
      <c r="BH793" s="12"/>
      <c r="BI793" s="12"/>
      <c r="BJ793" s="12"/>
      <c r="BK793" s="12"/>
      <c r="BL793" s="12"/>
      <c r="BM793" s="12"/>
      <c r="BN793" s="12"/>
      <c r="BO793" s="12"/>
      <c r="BP793" s="12"/>
      <c r="BQ793" s="12"/>
      <c r="BR793" s="12"/>
      <c r="BS793" s="12"/>
      <c r="BT793" s="12"/>
      <c r="BU793" s="12"/>
      <c r="BV793" s="12"/>
      <c r="BW793" s="12"/>
    </row>
    <row r="794" spans="1:75" ht="15.75" customHeight="1" x14ac:dyDescent="0.2">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12"/>
      <c r="BH794" s="12"/>
      <c r="BI794" s="12"/>
      <c r="BJ794" s="12"/>
      <c r="BK794" s="12"/>
      <c r="BL794" s="12"/>
      <c r="BM794" s="12"/>
      <c r="BN794" s="12"/>
      <c r="BO794" s="12"/>
      <c r="BP794" s="12"/>
      <c r="BQ794" s="12"/>
      <c r="BR794" s="12"/>
      <c r="BS794" s="12"/>
      <c r="BT794" s="12"/>
      <c r="BU794" s="12"/>
      <c r="BV794" s="12"/>
      <c r="BW794" s="12"/>
    </row>
    <row r="795" spans="1:75" ht="15.75" customHeight="1" x14ac:dyDescent="0.2">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12"/>
      <c r="BH795" s="12"/>
      <c r="BI795" s="12"/>
      <c r="BJ795" s="12"/>
      <c r="BK795" s="12"/>
      <c r="BL795" s="12"/>
      <c r="BM795" s="12"/>
      <c r="BN795" s="12"/>
      <c r="BO795" s="12"/>
      <c r="BP795" s="12"/>
      <c r="BQ795" s="12"/>
      <c r="BR795" s="12"/>
      <c r="BS795" s="12"/>
      <c r="BT795" s="12"/>
      <c r="BU795" s="12"/>
      <c r="BV795" s="12"/>
      <c r="BW795" s="12"/>
    </row>
    <row r="796" spans="1:75" ht="15.75" customHeight="1" x14ac:dyDescent="0.2">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12"/>
      <c r="BH796" s="12"/>
      <c r="BI796" s="12"/>
      <c r="BJ796" s="12"/>
      <c r="BK796" s="12"/>
      <c r="BL796" s="12"/>
      <c r="BM796" s="12"/>
      <c r="BN796" s="12"/>
      <c r="BO796" s="12"/>
      <c r="BP796" s="12"/>
      <c r="BQ796" s="12"/>
      <c r="BR796" s="12"/>
      <c r="BS796" s="12"/>
      <c r="BT796" s="12"/>
      <c r="BU796" s="12"/>
      <c r="BV796" s="12"/>
      <c r="BW796" s="12"/>
    </row>
    <row r="797" spans="1:75" ht="15.75" customHeight="1" x14ac:dyDescent="0.2">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12"/>
      <c r="BH797" s="12"/>
      <c r="BI797" s="12"/>
      <c r="BJ797" s="12"/>
      <c r="BK797" s="12"/>
      <c r="BL797" s="12"/>
      <c r="BM797" s="12"/>
      <c r="BN797" s="12"/>
      <c r="BO797" s="12"/>
      <c r="BP797" s="12"/>
      <c r="BQ797" s="12"/>
      <c r="BR797" s="12"/>
      <c r="BS797" s="12"/>
      <c r="BT797" s="12"/>
      <c r="BU797" s="12"/>
      <c r="BV797" s="12"/>
      <c r="BW797" s="12"/>
    </row>
    <row r="798" spans="1:75" ht="15.75" customHeight="1" x14ac:dyDescent="0.2">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12"/>
      <c r="BH798" s="12"/>
      <c r="BI798" s="12"/>
      <c r="BJ798" s="12"/>
      <c r="BK798" s="12"/>
      <c r="BL798" s="12"/>
      <c r="BM798" s="12"/>
      <c r="BN798" s="12"/>
      <c r="BO798" s="12"/>
      <c r="BP798" s="12"/>
      <c r="BQ798" s="12"/>
      <c r="BR798" s="12"/>
      <c r="BS798" s="12"/>
      <c r="BT798" s="12"/>
      <c r="BU798" s="12"/>
      <c r="BV798" s="12"/>
      <c r="BW798" s="12"/>
    </row>
    <row r="799" spans="1:75" ht="15.75" customHeight="1" x14ac:dyDescent="0.2">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12"/>
      <c r="BH799" s="12"/>
      <c r="BI799" s="12"/>
      <c r="BJ799" s="12"/>
      <c r="BK799" s="12"/>
      <c r="BL799" s="12"/>
      <c r="BM799" s="12"/>
      <c r="BN799" s="12"/>
      <c r="BO799" s="12"/>
      <c r="BP799" s="12"/>
      <c r="BQ799" s="12"/>
      <c r="BR799" s="12"/>
      <c r="BS799" s="12"/>
      <c r="BT799" s="12"/>
      <c r="BU799" s="12"/>
      <c r="BV799" s="12"/>
      <c r="BW799" s="12"/>
    </row>
    <row r="800" spans="1:75" ht="15.75" customHeight="1" x14ac:dyDescent="0.2">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12"/>
      <c r="BH800" s="12"/>
      <c r="BI800" s="12"/>
      <c r="BJ800" s="12"/>
      <c r="BK800" s="12"/>
      <c r="BL800" s="12"/>
      <c r="BM800" s="12"/>
      <c r="BN800" s="12"/>
      <c r="BO800" s="12"/>
      <c r="BP800" s="12"/>
      <c r="BQ800" s="12"/>
      <c r="BR800" s="12"/>
      <c r="BS800" s="12"/>
      <c r="BT800" s="12"/>
      <c r="BU800" s="12"/>
      <c r="BV800" s="12"/>
      <c r="BW800" s="12"/>
    </row>
    <row r="801" spans="1:75" ht="15.75" customHeight="1" x14ac:dyDescent="0.2">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12"/>
      <c r="BH801" s="12"/>
      <c r="BI801" s="12"/>
      <c r="BJ801" s="12"/>
      <c r="BK801" s="12"/>
      <c r="BL801" s="12"/>
      <c r="BM801" s="12"/>
      <c r="BN801" s="12"/>
      <c r="BO801" s="12"/>
      <c r="BP801" s="12"/>
      <c r="BQ801" s="12"/>
      <c r="BR801" s="12"/>
      <c r="BS801" s="12"/>
      <c r="BT801" s="12"/>
      <c r="BU801" s="12"/>
      <c r="BV801" s="12"/>
      <c r="BW801" s="12"/>
    </row>
    <row r="802" spans="1:75" ht="15.75" customHeight="1" x14ac:dyDescent="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12"/>
      <c r="BH802" s="12"/>
      <c r="BI802" s="12"/>
      <c r="BJ802" s="12"/>
      <c r="BK802" s="12"/>
      <c r="BL802" s="12"/>
      <c r="BM802" s="12"/>
      <c r="BN802" s="12"/>
      <c r="BO802" s="12"/>
      <c r="BP802" s="12"/>
      <c r="BQ802" s="12"/>
      <c r="BR802" s="12"/>
      <c r="BS802" s="12"/>
      <c r="BT802" s="12"/>
      <c r="BU802" s="12"/>
      <c r="BV802" s="12"/>
      <c r="BW802" s="12"/>
    </row>
    <row r="803" spans="1:75" ht="15.75" customHeight="1" x14ac:dyDescent="0.2">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12"/>
      <c r="BH803" s="12"/>
      <c r="BI803" s="12"/>
      <c r="BJ803" s="12"/>
      <c r="BK803" s="12"/>
      <c r="BL803" s="12"/>
      <c r="BM803" s="12"/>
      <c r="BN803" s="12"/>
      <c r="BO803" s="12"/>
      <c r="BP803" s="12"/>
      <c r="BQ803" s="12"/>
      <c r="BR803" s="12"/>
      <c r="BS803" s="12"/>
      <c r="BT803" s="12"/>
      <c r="BU803" s="12"/>
      <c r="BV803" s="12"/>
      <c r="BW803" s="12"/>
    </row>
    <row r="804" spans="1:75" ht="15.75" customHeight="1" x14ac:dyDescent="0.2">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12"/>
      <c r="BH804" s="12"/>
      <c r="BI804" s="12"/>
      <c r="BJ804" s="12"/>
      <c r="BK804" s="12"/>
      <c r="BL804" s="12"/>
      <c r="BM804" s="12"/>
      <c r="BN804" s="12"/>
      <c r="BO804" s="12"/>
      <c r="BP804" s="12"/>
      <c r="BQ804" s="12"/>
      <c r="BR804" s="12"/>
      <c r="BS804" s="12"/>
      <c r="BT804" s="12"/>
      <c r="BU804" s="12"/>
      <c r="BV804" s="12"/>
      <c r="BW804" s="12"/>
    </row>
    <row r="805" spans="1:75" ht="15.75" customHeight="1" x14ac:dyDescent="0.2">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12"/>
      <c r="BH805" s="12"/>
      <c r="BI805" s="12"/>
      <c r="BJ805" s="12"/>
      <c r="BK805" s="12"/>
      <c r="BL805" s="12"/>
      <c r="BM805" s="12"/>
      <c r="BN805" s="12"/>
      <c r="BO805" s="12"/>
      <c r="BP805" s="12"/>
      <c r="BQ805" s="12"/>
      <c r="BR805" s="12"/>
      <c r="BS805" s="12"/>
      <c r="BT805" s="12"/>
      <c r="BU805" s="12"/>
      <c r="BV805" s="12"/>
      <c r="BW805" s="12"/>
    </row>
    <row r="806" spans="1:75" ht="15.75" customHeight="1" x14ac:dyDescent="0.2">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12"/>
      <c r="BH806" s="12"/>
      <c r="BI806" s="12"/>
      <c r="BJ806" s="12"/>
      <c r="BK806" s="12"/>
      <c r="BL806" s="12"/>
      <c r="BM806" s="12"/>
      <c r="BN806" s="12"/>
      <c r="BO806" s="12"/>
      <c r="BP806" s="12"/>
      <c r="BQ806" s="12"/>
      <c r="BR806" s="12"/>
      <c r="BS806" s="12"/>
      <c r="BT806" s="12"/>
      <c r="BU806" s="12"/>
      <c r="BV806" s="12"/>
      <c r="BW806" s="12"/>
    </row>
    <row r="807" spans="1:75" ht="15.75" customHeight="1" x14ac:dyDescent="0.2">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12"/>
      <c r="BH807" s="12"/>
      <c r="BI807" s="12"/>
      <c r="BJ807" s="12"/>
      <c r="BK807" s="12"/>
      <c r="BL807" s="12"/>
      <c r="BM807" s="12"/>
      <c r="BN807" s="12"/>
      <c r="BO807" s="12"/>
      <c r="BP807" s="12"/>
      <c r="BQ807" s="12"/>
      <c r="BR807" s="12"/>
      <c r="BS807" s="12"/>
      <c r="BT807" s="12"/>
      <c r="BU807" s="12"/>
      <c r="BV807" s="12"/>
      <c r="BW807" s="12"/>
    </row>
    <row r="808" spans="1:75" ht="15.75" customHeight="1" x14ac:dyDescent="0.2">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12"/>
      <c r="BH808" s="12"/>
      <c r="BI808" s="12"/>
      <c r="BJ808" s="12"/>
      <c r="BK808" s="12"/>
      <c r="BL808" s="12"/>
      <c r="BM808" s="12"/>
      <c r="BN808" s="12"/>
      <c r="BO808" s="12"/>
      <c r="BP808" s="12"/>
      <c r="BQ808" s="12"/>
      <c r="BR808" s="12"/>
      <c r="BS808" s="12"/>
      <c r="BT808" s="12"/>
      <c r="BU808" s="12"/>
      <c r="BV808" s="12"/>
      <c r="BW808" s="12"/>
    </row>
    <row r="809" spans="1:75" ht="15.75" customHeight="1" x14ac:dyDescent="0.2">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12"/>
      <c r="BH809" s="12"/>
      <c r="BI809" s="12"/>
      <c r="BJ809" s="12"/>
      <c r="BK809" s="12"/>
      <c r="BL809" s="12"/>
      <c r="BM809" s="12"/>
      <c r="BN809" s="12"/>
      <c r="BO809" s="12"/>
      <c r="BP809" s="12"/>
      <c r="BQ809" s="12"/>
      <c r="BR809" s="12"/>
      <c r="BS809" s="12"/>
      <c r="BT809" s="12"/>
      <c r="BU809" s="12"/>
      <c r="BV809" s="12"/>
      <c r="BW809" s="12"/>
    </row>
    <row r="810" spans="1:75" ht="15.75" customHeight="1" x14ac:dyDescent="0.2">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12"/>
      <c r="BH810" s="12"/>
      <c r="BI810" s="12"/>
      <c r="BJ810" s="12"/>
      <c r="BK810" s="12"/>
      <c r="BL810" s="12"/>
      <c r="BM810" s="12"/>
      <c r="BN810" s="12"/>
      <c r="BO810" s="12"/>
      <c r="BP810" s="12"/>
      <c r="BQ810" s="12"/>
      <c r="BR810" s="12"/>
      <c r="BS810" s="12"/>
      <c r="BT810" s="12"/>
      <c r="BU810" s="12"/>
      <c r="BV810" s="12"/>
      <c r="BW810" s="12"/>
    </row>
    <row r="811" spans="1:75" ht="15.75" customHeight="1" x14ac:dyDescent="0.2">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12"/>
      <c r="BH811" s="12"/>
      <c r="BI811" s="12"/>
      <c r="BJ811" s="12"/>
      <c r="BK811" s="12"/>
      <c r="BL811" s="12"/>
      <c r="BM811" s="12"/>
      <c r="BN811" s="12"/>
      <c r="BO811" s="12"/>
      <c r="BP811" s="12"/>
      <c r="BQ811" s="12"/>
      <c r="BR811" s="12"/>
      <c r="BS811" s="12"/>
      <c r="BT811" s="12"/>
      <c r="BU811" s="12"/>
      <c r="BV811" s="12"/>
      <c r="BW811" s="12"/>
    </row>
    <row r="812" spans="1:75" ht="15.75" customHeight="1" x14ac:dyDescent="0.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12"/>
      <c r="BH812" s="12"/>
      <c r="BI812" s="12"/>
      <c r="BJ812" s="12"/>
      <c r="BK812" s="12"/>
      <c r="BL812" s="12"/>
      <c r="BM812" s="12"/>
      <c r="BN812" s="12"/>
      <c r="BO812" s="12"/>
      <c r="BP812" s="12"/>
      <c r="BQ812" s="12"/>
      <c r="BR812" s="12"/>
      <c r="BS812" s="12"/>
      <c r="BT812" s="12"/>
      <c r="BU812" s="12"/>
      <c r="BV812" s="12"/>
      <c r="BW812" s="12"/>
    </row>
    <row r="813" spans="1:75" ht="15.75" customHeight="1" x14ac:dyDescent="0.2">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12"/>
      <c r="BH813" s="12"/>
      <c r="BI813" s="12"/>
      <c r="BJ813" s="12"/>
      <c r="BK813" s="12"/>
      <c r="BL813" s="12"/>
      <c r="BM813" s="12"/>
      <c r="BN813" s="12"/>
      <c r="BO813" s="12"/>
      <c r="BP813" s="12"/>
      <c r="BQ813" s="12"/>
      <c r="BR813" s="12"/>
      <c r="BS813" s="12"/>
      <c r="BT813" s="12"/>
      <c r="BU813" s="12"/>
      <c r="BV813" s="12"/>
      <c r="BW813" s="12"/>
    </row>
    <row r="814" spans="1:75" ht="15.75" customHeight="1" x14ac:dyDescent="0.2">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12"/>
      <c r="BH814" s="12"/>
      <c r="BI814" s="12"/>
      <c r="BJ814" s="12"/>
      <c r="BK814" s="12"/>
      <c r="BL814" s="12"/>
      <c r="BM814" s="12"/>
      <c r="BN814" s="12"/>
      <c r="BO814" s="12"/>
      <c r="BP814" s="12"/>
      <c r="BQ814" s="12"/>
      <c r="BR814" s="12"/>
      <c r="BS814" s="12"/>
      <c r="BT814" s="12"/>
      <c r="BU814" s="12"/>
      <c r="BV814" s="12"/>
      <c r="BW814" s="12"/>
    </row>
    <row r="815" spans="1:75" ht="15.75" customHeight="1" x14ac:dyDescent="0.2">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12"/>
      <c r="BH815" s="12"/>
      <c r="BI815" s="12"/>
      <c r="BJ815" s="12"/>
      <c r="BK815" s="12"/>
      <c r="BL815" s="12"/>
      <c r="BM815" s="12"/>
      <c r="BN815" s="12"/>
      <c r="BO815" s="12"/>
      <c r="BP815" s="12"/>
      <c r="BQ815" s="12"/>
      <c r="BR815" s="12"/>
      <c r="BS815" s="12"/>
      <c r="BT815" s="12"/>
      <c r="BU815" s="12"/>
      <c r="BV815" s="12"/>
      <c r="BW815" s="12"/>
    </row>
    <row r="816" spans="1:75" ht="15.75" customHeight="1" x14ac:dyDescent="0.2">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12"/>
      <c r="BH816" s="12"/>
      <c r="BI816" s="12"/>
      <c r="BJ816" s="12"/>
      <c r="BK816" s="12"/>
      <c r="BL816" s="12"/>
      <c r="BM816" s="12"/>
      <c r="BN816" s="12"/>
      <c r="BO816" s="12"/>
      <c r="BP816" s="12"/>
      <c r="BQ816" s="12"/>
      <c r="BR816" s="12"/>
      <c r="BS816" s="12"/>
      <c r="BT816" s="12"/>
      <c r="BU816" s="12"/>
      <c r="BV816" s="12"/>
      <c r="BW816" s="12"/>
    </row>
    <row r="817" spans="1:75" ht="15.75" customHeight="1" x14ac:dyDescent="0.2">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12"/>
      <c r="BH817" s="12"/>
      <c r="BI817" s="12"/>
      <c r="BJ817" s="12"/>
      <c r="BK817" s="12"/>
      <c r="BL817" s="12"/>
      <c r="BM817" s="12"/>
      <c r="BN817" s="12"/>
      <c r="BO817" s="12"/>
      <c r="BP817" s="12"/>
      <c r="BQ817" s="12"/>
      <c r="BR817" s="12"/>
      <c r="BS817" s="12"/>
      <c r="BT817" s="12"/>
      <c r="BU817" s="12"/>
      <c r="BV817" s="12"/>
      <c r="BW817" s="12"/>
    </row>
    <row r="818" spans="1:75" ht="15.75" customHeight="1" x14ac:dyDescent="0.2">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12"/>
      <c r="BH818" s="12"/>
      <c r="BI818" s="12"/>
      <c r="BJ818" s="12"/>
      <c r="BK818" s="12"/>
      <c r="BL818" s="12"/>
      <c r="BM818" s="12"/>
      <c r="BN818" s="12"/>
      <c r="BO818" s="12"/>
      <c r="BP818" s="12"/>
      <c r="BQ818" s="12"/>
      <c r="BR818" s="12"/>
      <c r="BS818" s="12"/>
      <c r="BT818" s="12"/>
      <c r="BU818" s="12"/>
      <c r="BV818" s="12"/>
      <c r="BW818" s="12"/>
    </row>
    <row r="819" spans="1:75" ht="15.75" customHeight="1" x14ac:dyDescent="0.2">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12"/>
      <c r="BH819" s="12"/>
      <c r="BI819" s="12"/>
      <c r="BJ819" s="12"/>
      <c r="BK819" s="12"/>
      <c r="BL819" s="12"/>
      <c r="BM819" s="12"/>
      <c r="BN819" s="12"/>
      <c r="BO819" s="12"/>
      <c r="BP819" s="12"/>
      <c r="BQ819" s="12"/>
      <c r="BR819" s="12"/>
      <c r="BS819" s="12"/>
      <c r="BT819" s="12"/>
      <c r="BU819" s="12"/>
      <c r="BV819" s="12"/>
      <c r="BW819" s="12"/>
    </row>
    <row r="820" spans="1:75" ht="15.75" customHeight="1" x14ac:dyDescent="0.2">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12"/>
      <c r="BH820" s="12"/>
      <c r="BI820" s="12"/>
      <c r="BJ820" s="12"/>
      <c r="BK820" s="12"/>
      <c r="BL820" s="12"/>
      <c r="BM820" s="12"/>
      <c r="BN820" s="12"/>
      <c r="BO820" s="12"/>
      <c r="BP820" s="12"/>
      <c r="BQ820" s="12"/>
      <c r="BR820" s="12"/>
      <c r="BS820" s="12"/>
      <c r="BT820" s="12"/>
      <c r="BU820" s="12"/>
      <c r="BV820" s="12"/>
      <c r="BW820" s="12"/>
    </row>
    <row r="821" spans="1:75" ht="15.75" customHeight="1" x14ac:dyDescent="0.2">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12"/>
      <c r="BH821" s="12"/>
      <c r="BI821" s="12"/>
      <c r="BJ821" s="12"/>
      <c r="BK821" s="12"/>
      <c r="BL821" s="12"/>
      <c r="BM821" s="12"/>
      <c r="BN821" s="12"/>
      <c r="BO821" s="12"/>
      <c r="BP821" s="12"/>
      <c r="BQ821" s="12"/>
      <c r="BR821" s="12"/>
      <c r="BS821" s="12"/>
      <c r="BT821" s="12"/>
      <c r="BU821" s="12"/>
      <c r="BV821" s="12"/>
      <c r="BW821" s="12"/>
    </row>
    <row r="822" spans="1:75" ht="15.75" customHeight="1" x14ac:dyDescent="0.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12"/>
      <c r="BH822" s="12"/>
      <c r="BI822" s="12"/>
      <c r="BJ822" s="12"/>
      <c r="BK822" s="12"/>
      <c r="BL822" s="12"/>
      <c r="BM822" s="12"/>
      <c r="BN822" s="12"/>
      <c r="BO822" s="12"/>
      <c r="BP822" s="12"/>
      <c r="BQ822" s="12"/>
      <c r="BR822" s="12"/>
      <c r="BS822" s="12"/>
      <c r="BT822" s="12"/>
      <c r="BU822" s="12"/>
      <c r="BV822" s="12"/>
      <c r="BW822" s="12"/>
    </row>
    <row r="823" spans="1:75" ht="15.75" customHeight="1" x14ac:dyDescent="0.2">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12"/>
      <c r="BH823" s="12"/>
      <c r="BI823" s="12"/>
      <c r="BJ823" s="12"/>
      <c r="BK823" s="12"/>
      <c r="BL823" s="12"/>
      <c r="BM823" s="12"/>
      <c r="BN823" s="12"/>
      <c r="BO823" s="12"/>
      <c r="BP823" s="12"/>
      <c r="BQ823" s="12"/>
      <c r="BR823" s="12"/>
      <c r="BS823" s="12"/>
      <c r="BT823" s="12"/>
      <c r="BU823" s="12"/>
      <c r="BV823" s="12"/>
      <c r="BW823" s="12"/>
    </row>
    <row r="824" spans="1:75" ht="15.75" customHeight="1" x14ac:dyDescent="0.2">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12"/>
      <c r="BH824" s="12"/>
      <c r="BI824" s="12"/>
      <c r="BJ824" s="12"/>
      <c r="BK824" s="12"/>
      <c r="BL824" s="12"/>
      <c r="BM824" s="12"/>
      <c r="BN824" s="12"/>
      <c r="BO824" s="12"/>
      <c r="BP824" s="12"/>
      <c r="BQ824" s="12"/>
      <c r="BR824" s="12"/>
      <c r="BS824" s="12"/>
      <c r="BT824" s="12"/>
      <c r="BU824" s="12"/>
      <c r="BV824" s="12"/>
      <c r="BW824" s="12"/>
    </row>
    <row r="825" spans="1:75" ht="15.75" customHeight="1" x14ac:dyDescent="0.2">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12"/>
      <c r="BH825" s="12"/>
      <c r="BI825" s="12"/>
      <c r="BJ825" s="12"/>
      <c r="BK825" s="12"/>
      <c r="BL825" s="12"/>
      <c r="BM825" s="12"/>
      <c r="BN825" s="12"/>
      <c r="BO825" s="12"/>
      <c r="BP825" s="12"/>
      <c r="BQ825" s="12"/>
      <c r="BR825" s="12"/>
      <c r="BS825" s="12"/>
      <c r="BT825" s="12"/>
      <c r="BU825" s="12"/>
      <c r="BV825" s="12"/>
      <c r="BW825" s="12"/>
    </row>
    <row r="826" spans="1:75" ht="15.75" customHeight="1" x14ac:dyDescent="0.2">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12"/>
      <c r="BH826" s="12"/>
      <c r="BI826" s="12"/>
      <c r="BJ826" s="12"/>
      <c r="BK826" s="12"/>
      <c r="BL826" s="12"/>
      <c r="BM826" s="12"/>
      <c r="BN826" s="12"/>
      <c r="BO826" s="12"/>
      <c r="BP826" s="12"/>
      <c r="BQ826" s="12"/>
      <c r="BR826" s="12"/>
      <c r="BS826" s="12"/>
      <c r="BT826" s="12"/>
      <c r="BU826" s="12"/>
      <c r="BV826" s="12"/>
      <c r="BW826" s="12"/>
    </row>
    <row r="827" spans="1:75" ht="15.75" customHeight="1" x14ac:dyDescent="0.2">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12"/>
      <c r="BH827" s="12"/>
      <c r="BI827" s="12"/>
      <c r="BJ827" s="12"/>
      <c r="BK827" s="12"/>
      <c r="BL827" s="12"/>
      <c r="BM827" s="12"/>
      <c r="BN827" s="12"/>
      <c r="BO827" s="12"/>
      <c r="BP827" s="12"/>
      <c r="BQ827" s="12"/>
      <c r="BR827" s="12"/>
      <c r="BS827" s="12"/>
      <c r="BT827" s="12"/>
      <c r="BU827" s="12"/>
      <c r="BV827" s="12"/>
      <c r="BW827" s="12"/>
    </row>
    <row r="828" spans="1:75" ht="15.75" customHeight="1" x14ac:dyDescent="0.2">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12"/>
      <c r="BH828" s="12"/>
      <c r="BI828" s="12"/>
      <c r="BJ828" s="12"/>
      <c r="BK828" s="12"/>
      <c r="BL828" s="12"/>
      <c r="BM828" s="12"/>
      <c r="BN828" s="12"/>
      <c r="BO828" s="12"/>
      <c r="BP828" s="12"/>
      <c r="BQ828" s="12"/>
      <c r="BR828" s="12"/>
      <c r="BS828" s="12"/>
      <c r="BT828" s="12"/>
      <c r="BU828" s="12"/>
      <c r="BV828" s="12"/>
      <c r="BW828" s="12"/>
    </row>
    <row r="829" spans="1:75" ht="15.75" customHeight="1" x14ac:dyDescent="0.2">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12"/>
      <c r="BH829" s="12"/>
      <c r="BI829" s="12"/>
      <c r="BJ829" s="12"/>
      <c r="BK829" s="12"/>
      <c r="BL829" s="12"/>
      <c r="BM829" s="12"/>
      <c r="BN829" s="12"/>
      <c r="BO829" s="12"/>
      <c r="BP829" s="12"/>
      <c r="BQ829" s="12"/>
      <c r="BR829" s="12"/>
      <c r="BS829" s="12"/>
      <c r="BT829" s="12"/>
      <c r="BU829" s="12"/>
      <c r="BV829" s="12"/>
      <c r="BW829" s="12"/>
    </row>
    <row r="830" spans="1:75" ht="15.75" customHeight="1" x14ac:dyDescent="0.2">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12"/>
      <c r="BH830" s="12"/>
      <c r="BI830" s="12"/>
      <c r="BJ830" s="12"/>
      <c r="BK830" s="12"/>
      <c r="BL830" s="12"/>
      <c r="BM830" s="12"/>
      <c r="BN830" s="12"/>
      <c r="BO830" s="12"/>
      <c r="BP830" s="12"/>
      <c r="BQ830" s="12"/>
      <c r="BR830" s="12"/>
      <c r="BS830" s="12"/>
      <c r="BT830" s="12"/>
      <c r="BU830" s="12"/>
      <c r="BV830" s="12"/>
      <c r="BW830" s="12"/>
    </row>
    <row r="831" spans="1:75" ht="15.75" customHeight="1" x14ac:dyDescent="0.2">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12"/>
      <c r="BH831" s="12"/>
      <c r="BI831" s="12"/>
      <c r="BJ831" s="12"/>
      <c r="BK831" s="12"/>
      <c r="BL831" s="12"/>
      <c r="BM831" s="12"/>
      <c r="BN831" s="12"/>
      <c r="BO831" s="12"/>
      <c r="BP831" s="12"/>
      <c r="BQ831" s="12"/>
      <c r="BR831" s="12"/>
      <c r="BS831" s="12"/>
      <c r="BT831" s="12"/>
      <c r="BU831" s="12"/>
      <c r="BV831" s="12"/>
      <c r="BW831" s="12"/>
    </row>
    <row r="832" spans="1:75" ht="15.75" customHeight="1" x14ac:dyDescent="0.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12"/>
      <c r="BH832" s="12"/>
      <c r="BI832" s="12"/>
      <c r="BJ832" s="12"/>
      <c r="BK832" s="12"/>
      <c r="BL832" s="12"/>
      <c r="BM832" s="12"/>
      <c r="BN832" s="12"/>
      <c r="BO832" s="12"/>
      <c r="BP832" s="12"/>
      <c r="BQ832" s="12"/>
      <c r="BR832" s="12"/>
      <c r="BS832" s="12"/>
      <c r="BT832" s="12"/>
      <c r="BU832" s="12"/>
      <c r="BV832" s="12"/>
      <c r="BW832" s="12"/>
    </row>
    <row r="833" spans="1:75" ht="15.75" customHeight="1" x14ac:dyDescent="0.2">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12"/>
      <c r="BH833" s="12"/>
      <c r="BI833" s="12"/>
      <c r="BJ833" s="12"/>
      <c r="BK833" s="12"/>
      <c r="BL833" s="12"/>
      <c r="BM833" s="12"/>
      <c r="BN833" s="12"/>
      <c r="BO833" s="12"/>
      <c r="BP833" s="12"/>
      <c r="BQ833" s="12"/>
      <c r="BR833" s="12"/>
      <c r="BS833" s="12"/>
      <c r="BT833" s="12"/>
      <c r="BU833" s="12"/>
      <c r="BV833" s="12"/>
      <c r="BW833" s="12"/>
    </row>
    <row r="834" spans="1:75" ht="15.75" customHeight="1" x14ac:dyDescent="0.2">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12"/>
      <c r="BH834" s="12"/>
      <c r="BI834" s="12"/>
      <c r="BJ834" s="12"/>
      <c r="BK834" s="12"/>
      <c r="BL834" s="12"/>
      <c r="BM834" s="12"/>
      <c r="BN834" s="12"/>
      <c r="BO834" s="12"/>
      <c r="BP834" s="12"/>
      <c r="BQ834" s="12"/>
      <c r="BR834" s="12"/>
      <c r="BS834" s="12"/>
      <c r="BT834" s="12"/>
      <c r="BU834" s="12"/>
      <c r="BV834" s="12"/>
      <c r="BW834" s="12"/>
    </row>
    <row r="835" spans="1:75" ht="15.75" customHeight="1" x14ac:dyDescent="0.2">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12"/>
      <c r="BH835" s="12"/>
      <c r="BI835" s="12"/>
      <c r="BJ835" s="12"/>
      <c r="BK835" s="12"/>
      <c r="BL835" s="12"/>
      <c r="BM835" s="12"/>
      <c r="BN835" s="12"/>
      <c r="BO835" s="12"/>
      <c r="BP835" s="12"/>
      <c r="BQ835" s="12"/>
      <c r="BR835" s="12"/>
      <c r="BS835" s="12"/>
      <c r="BT835" s="12"/>
      <c r="BU835" s="12"/>
      <c r="BV835" s="12"/>
      <c r="BW835" s="12"/>
    </row>
    <row r="836" spans="1:75" ht="15.75" customHeight="1" x14ac:dyDescent="0.2">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12"/>
      <c r="BH836" s="12"/>
      <c r="BI836" s="12"/>
      <c r="BJ836" s="12"/>
      <c r="BK836" s="12"/>
      <c r="BL836" s="12"/>
      <c r="BM836" s="12"/>
      <c r="BN836" s="12"/>
      <c r="BO836" s="12"/>
      <c r="BP836" s="12"/>
      <c r="BQ836" s="12"/>
      <c r="BR836" s="12"/>
      <c r="BS836" s="12"/>
      <c r="BT836" s="12"/>
      <c r="BU836" s="12"/>
      <c r="BV836" s="12"/>
      <c r="BW836" s="12"/>
    </row>
    <row r="837" spans="1:75" ht="15.75" customHeight="1" x14ac:dyDescent="0.2">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12"/>
      <c r="BH837" s="12"/>
      <c r="BI837" s="12"/>
      <c r="BJ837" s="12"/>
      <c r="BK837" s="12"/>
      <c r="BL837" s="12"/>
      <c r="BM837" s="12"/>
      <c r="BN837" s="12"/>
      <c r="BO837" s="12"/>
      <c r="BP837" s="12"/>
      <c r="BQ837" s="12"/>
      <c r="BR837" s="12"/>
      <c r="BS837" s="12"/>
      <c r="BT837" s="12"/>
      <c r="BU837" s="12"/>
      <c r="BV837" s="12"/>
      <c r="BW837" s="12"/>
    </row>
    <row r="838" spans="1:75" ht="15.75" customHeight="1" x14ac:dyDescent="0.2">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12"/>
      <c r="BH838" s="12"/>
      <c r="BI838" s="12"/>
      <c r="BJ838" s="12"/>
      <c r="BK838" s="12"/>
      <c r="BL838" s="12"/>
      <c r="BM838" s="12"/>
      <c r="BN838" s="12"/>
      <c r="BO838" s="12"/>
      <c r="BP838" s="12"/>
      <c r="BQ838" s="12"/>
      <c r="BR838" s="12"/>
      <c r="BS838" s="12"/>
      <c r="BT838" s="12"/>
      <c r="BU838" s="12"/>
      <c r="BV838" s="12"/>
      <c r="BW838" s="12"/>
    </row>
    <row r="839" spans="1:75" ht="15.75" customHeight="1" x14ac:dyDescent="0.2">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12"/>
      <c r="BH839" s="12"/>
      <c r="BI839" s="12"/>
      <c r="BJ839" s="12"/>
      <c r="BK839" s="12"/>
      <c r="BL839" s="12"/>
      <c r="BM839" s="12"/>
      <c r="BN839" s="12"/>
      <c r="BO839" s="12"/>
      <c r="BP839" s="12"/>
      <c r="BQ839" s="12"/>
      <c r="BR839" s="12"/>
      <c r="BS839" s="12"/>
      <c r="BT839" s="12"/>
      <c r="BU839" s="12"/>
      <c r="BV839" s="12"/>
      <c r="BW839" s="12"/>
    </row>
    <row r="840" spans="1:75" ht="15.75" customHeight="1" x14ac:dyDescent="0.2">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12"/>
      <c r="BH840" s="12"/>
      <c r="BI840" s="12"/>
      <c r="BJ840" s="12"/>
      <c r="BK840" s="12"/>
      <c r="BL840" s="12"/>
      <c r="BM840" s="12"/>
      <c r="BN840" s="12"/>
      <c r="BO840" s="12"/>
      <c r="BP840" s="12"/>
      <c r="BQ840" s="12"/>
      <c r="BR840" s="12"/>
      <c r="BS840" s="12"/>
      <c r="BT840" s="12"/>
      <c r="BU840" s="12"/>
      <c r="BV840" s="12"/>
      <c r="BW840" s="12"/>
    </row>
    <row r="841" spans="1:75" ht="15.75" customHeight="1" x14ac:dyDescent="0.2">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12"/>
      <c r="BH841" s="12"/>
      <c r="BI841" s="12"/>
      <c r="BJ841" s="12"/>
      <c r="BK841" s="12"/>
      <c r="BL841" s="12"/>
      <c r="BM841" s="12"/>
      <c r="BN841" s="12"/>
      <c r="BO841" s="12"/>
      <c r="BP841" s="12"/>
      <c r="BQ841" s="12"/>
      <c r="BR841" s="12"/>
      <c r="BS841" s="12"/>
      <c r="BT841" s="12"/>
      <c r="BU841" s="12"/>
      <c r="BV841" s="12"/>
      <c r="BW841" s="12"/>
    </row>
    <row r="842" spans="1:75" ht="15.75" customHeight="1" x14ac:dyDescent="0.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12"/>
      <c r="BH842" s="12"/>
      <c r="BI842" s="12"/>
      <c r="BJ842" s="12"/>
      <c r="BK842" s="12"/>
      <c r="BL842" s="12"/>
      <c r="BM842" s="12"/>
      <c r="BN842" s="12"/>
      <c r="BO842" s="12"/>
      <c r="BP842" s="12"/>
      <c r="BQ842" s="12"/>
      <c r="BR842" s="12"/>
      <c r="BS842" s="12"/>
      <c r="BT842" s="12"/>
      <c r="BU842" s="12"/>
      <c r="BV842" s="12"/>
      <c r="BW842" s="12"/>
    </row>
    <row r="843" spans="1:75" ht="15.75" customHeight="1" x14ac:dyDescent="0.2">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12"/>
      <c r="BH843" s="12"/>
      <c r="BI843" s="12"/>
      <c r="BJ843" s="12"/>
      <c r="BK843" s="12"/>
      <c r="BL843" s="12"/>
      <c r="BM843" s="12"/>
      <c r="BN843" s="12"/>
      <c r="BO843" s="12"/>
      <c r="BP843" s="12"/>
      <c r="BQ843" s="12"/>
      <c r="BR843" s="12"/>
      <c r="BS843" s="12"/>
      <c r="BT843" s="12"/>
      <c r="BU843" s="12"/>
      <c r="BV843" s="12"/>
      <c r="BW843" s="12"/>
    </row>
    <row r="844" spans="1:75" ht="15.75" customHeight="1" x14ac:dyDescent="0.2">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12"/>
      <c r="BH844" s="12"/>
      <c r="BI844" s="12"/>
      <c r="BJ844" s="12"/>
      <c r="BK844" s="12"/>
      <c r="BL844" s="12"/>
      <c r="BM844" s="12"/>
      <c r="BN844" s="12"/>
      <c r="BO844" s="12"/>
      <c r="BP844" s="12"/>
      <c r="BQ844" s="12"/>
      <c r="BR844" s="12"/>
      <c r="BS844" s="12"/>
      <c r="BT844" s="12"/>
      <c r="BU844" s="12"/>
      <c r="BV844" s="12"/>
      <c r="BW844" s="12"/>
    </row>
    <row r="845" spans="1:75" ht="15.75" customHeight="1" x14ac:dyDescent="0.2">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12"/>
      <c r="BH845" s="12"/>
      <c r="BI845" s="12"/>
      <c r="BJ845" s="12"/>
      <c r="BK845" s="12"/>
      <c r="BL845" s="12"/>
      <c r="BM845" s="12"/>
      <c r="BN845" s="12"/>
      <c r="BO845" s="12"/>
      <c r="BP845" s="12"/>
      <c r="BQ845" s="12"/>
      <c r="BR845" s="12"/>
      <c r="BS845" s="12"/>
      <c r="BT845" s="12"/>
      <c r="BU845" s="12"/>
      <c r="BV845" s="12"/>
      <c r="BW845" s="12"/>
    </row>
    <row r="846" spans="1:75" ht="15.75" customHeight="1" x14ac:dyDescent="0.2">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12"/>
      <c r="BH846" s="12"/>
      <c r="BI846" s="12"/>
      <c r="BJ846" s="12"/>
      <c r="BK846" s="12"/>
      <c r="BL846" s="12"/>
      <c r="BM846" s="12"/>
      <c r="BN846" s="12"/>
      <c r="BO846" s="12"/>
      <c r="BP846" s="12"/>
      <c r="BQ846" s="12"/>
      <c r="BR846" s="12"/>
      <c r="BS846" s="12"/>
      <c r="BT846" s="12"/>
      <c r="BU846" s="12"/>
      <c r="BV846" s="12"/>
      <c r="BW846" s="12"/>
    </row>
    <row r="847" spans="1:75" ht="15.75" customHeight="1" x14ac:dyDescent="0.2">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12"/>
      <c r="BH847" s="12"/>
      <c r="BI847" s="12"/>
      <c r="BJ847" s="12"/>
      <c r="BK847" s="12"/>
      <c r="BL847" s="12"/>
      <c r="BM847" s="12"/>
      <c r="BN847" s="12"/>
      <c r="BO847" s="12"/>
      <c r="BP847" s="12"/>
      <c r="BQ847" s="12"/>
      <c r="BR847" s="12"/>
      <c r="BS847" s="12"/>
      <c r="BT847" s="12"/>
      <c r="BU847" s="12"/>
      <c r="BV847" s="12"/>
      <c r="BW847" s="12"/>
    </row>
    <row r="848" spans="1:75" ht="15.75" customHeight="1" x14ac:dyDescent="0.2">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12"/>
      <c r="BH848" s="12"/>
      <c r="BI848" s="12"/>
      <c r="BJ848" s="12"/>
      <c r="BK848" s="12"/>
      <c r="BL848" s="12"/>
      <c r="BM848" s="12"/>
      <c r="BN848" s="12"/>
      <c r="BO848" s="12"/>
      <c r="BP848" s="12"/>
      <c r="BQ848" s="12"/>
      <c r="BR848" s="12"/>
      <c r="BS848" s="12"/>
      <c r="BT848" s="12"/>
      <c r="BU848" s="12"/>
      <c r="BV848" s="12"/>
      <c r="BW848" s="12"/>
    </row>
    <row r="849" spans="1:75" ht="15.75" customHeight="1" x14ac:dyDescent="0.2">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12"/>
      <c r="BH849" s="12"/>
      <c r="BI849" s="12"/>
      <c r="BJ849" s="12"/>
      <c r="BK849" s="12"/>
      <c r="BL849" s="12"/>
      <c r="BM849" s="12"/>
      <c r="BN849" s="12"/>
      <c r="BO849" s="12"/>
      <c r="BP849" s="12"/>
      <c r="BQ849" s="12"/>
      <c r="BR849" s="12"/>
      <c r="BS849" s="12"/>
      <c r="BT849" s="12"/>
      <c r="BU849" s="12"/>
      <c r="BV849" s="12"/>
      <c r="BW849" s="12"/>
    </row>
    <row r="850" spans="1:75" ht="15.75" customHeight="1" x14ac:dyDescent="0.2">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12"/>
      <c r="BH850" s="12"/>
      <c r="BI850" s="12"/>
      <c r="BJ850" s="12"/>
      <c r="BK850" s="12"/>
      <c r="BL850" s="12"/>
      <c r="BM850" s="12"/>
      <c r="BN850" s="12"/>
      <c r="BO850" s="12"/>
      <c r="BP850" s="12"/>
      <c r="BQ850" s="12"/>
      <c r="BR850" s="12"/>
      <c r="BS850" s="12"/>
      <c r="BT850" s="12"/>
      <c r="BU850" s="12"/>
      <c r="BV850" s="12"/>
      <c r="BW850" s="12"/>
    </row>
    <row r="851" spans="1:75" ht="15.75" customHeight="1" x14ac:dyDescent="0.2">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12"/>
      <c r="BH851" s="12"/>
      <c r="BI851" s="12"/>
      <c r="BJ851" s="12"/>
      <c r="BK851" s="12"/>
      <c r="BL851" s="12"/>
      <c r="BM851" s="12"/>
      <c r="BN851" s="12"/>
      <c r="BO851" s="12"/>
      <c r="BP851" s="12"/>
      <c r="BQ851" s="12"/>
      <c r="BR851" s="12"/>
      <c r="BS851" s="12"/>
      <c r="BT851" s="12"/>
      <c r="BU851" s="12"/>
      <c r="BV851" s="12"/>
      <c r="BW851" s="12"/>
    </row>
    <row r="852" spans="1:75" ht="15.75" customHeight="1" x14ac:dyDescent="0.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12"/>
      <c r="BH852" s="12"/>
      <c r="BI852" s="12"/>
      <c r="BJ852" s="12"/>
      <c r="BK852" s="12"/>
      <c r="BL852" s="12"/>
      <c r="BM852" s="12"/>
      <c r="BN852" s="12"/>
      <c r="BO852" s="12"/>
      <c r="BP852" s="12"/>
      <c r="BQ852" s="12"/>
      <c r="BR852" s="12"/>
      <c r="BS852" s="12"/>
      <c r="BT852" s="12"/>
      <c r="BU852" s="12"/>
      <c r="BV852" s="12"/>
      <c r="BW852" s="12"/>
    </row>
    <row r="853" spans="1:75" ht="15.75" customHeight="1" x14ac:dyDescent="0.2">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12"/>
      <c r="BH853" s="12"/>
      <c r="BI853" s="12"/>
      <c r="BJ853" s="12"/>
      <c r="BK853" s="12"/>
      <c r="BL853" s="12"/>
      <c r="BM853" s="12"/>
      <c r="BN853" s="12"/>
      <c r="BO853" s="12"/>
      <c r="BP853" s="12"/>
      <c r="BQ853" s="12"/>
      <c r="BR853" s="12"/>
      <c r="BS853" s="12"/>
      <c r="BT853" s="12"/>
      <c r="BU853" s="12"/>
      <c r="BV853" s="12"/>
      <c r="BW853" s="12"/>
    </row>
    <row r="854" spans="1:75" ht="15.75" customHeight="1" x14ac:dyDescent="0.2">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12"/>
      <c r="BH854" s="12"/>
      <c r="BI854" s="12"/>
      <c r="BJ854" s="12"/>
      <c r="BK854" s="12"/>
      <c r="BL854" s="12"/>
      <c r="BM854" s="12"/>
      <c r="BN854" s="12"/>
      <c r="BO854" s="12"/>
      <c r="BP854" s="12"/>
      <c r="BQ854" s="12"/>
      <c r="BR854" s="12"/>
      <c r="BS854" s="12"/>
      <c r="BT854" s="12"/>
      <c r="BU854" s="12"/>
      <c r="BV854" s="12"/>
      <c r="BW854" s="12"/>
    </row>
    <row r="855" spans="1:75" ht="15.75" customHeight="1" x14ac:dyDescent="0.2">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12"/>
      <c r="BH855" s="12"/>
      <c r="BI855" s="12"/>
      <c r="BJ855" s="12"/>
      <c r="BK855" s="12"/>
      <c r="BL855" s="12"/>
      <c r="BM855" s="12"/>
      <c r="BN855" s="12"/>
      <c r="BO855" s="12"/>
      <c r="BP855" s="12"/>
      <c r="BQ855" s="12"/>
      <c r="BR855" s="12"/>
      <c r="BS855" s="12"/>
      <c r="BT855" s="12"/>
      <c r="BU855" s="12"/>
      <c r="BV855" s="12"/>
      <c r="BW855" s="12"/>
    </row>
    <row r="856" spans="1:75" ht="15.75" customHeight="1" x14ac:dyDescent="0.2">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12"/>
      <c r="BH856" s="12"/>
      <c r="BI856" s="12"/>
      <c r="BJ856" s="12"/>
      <c r="BK856" s="12"/>
      <c r="BL856" s="12"/>
      <c r="BM856" s="12"/>
      <c r="BN856" s="12"/>
      <c r="BO856" s="12"/>
      <c r="BP856" s="12"/>
      <c r="BQ856" s="12"/>
      <c r="BR856" s="12"/>
      <c r="BS856" s="12"/>
      <c r="BT856" s="12"/>
      <c r="BU856" s="12"/>
      <c r="BV856" s="12"/>
      <c r="BW856" s="12"/>
    </row>
    <row r="857" spans="1:75" ht="15.75" customHeight="1" x14ac:dyDescent="0.2">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12"/>
      <c r="BH857" s="12"/>
      <c r="BI857" s="12"/>
      <c r="BJ857" s="12"/>
      <c r="BK857" s="12"/>
      <c r="BL857" s="12"/>
      <c r="BM857" s="12"/>
      <c r="BN857" s="12"/>
      <c r="BO857" s="12"/>
      <c r="BP857" s="12"/>
      <c r="BQ857" s="12"/>
      <c r="BR857" s="12"/>
      <c r="BS857" s="12"/>
      <c r="BT857" s="12"/>
      <c r="BU857" s="12"/>
      <c r="BV857" s="12"/>
      <c r="BW857" s="12"/>
    </row>
    <row r="858" spans="1:75" ht="15.75" customHeight="1" x14ac:dyDescent="0.2">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12"/>
      <c r="BH858" s="12"/>
      <c r="BI858" s="12"/>
      <c r="BJ858" s="12"/>
      <c r="BK858" s="12"/>
      <c r="BL858" s="12"/>
      <c r="BM858" s="12"/>
      <c r="BN858" s="12"/>
      <c r="BO858" s="12"/>
      <c r="BP858" s="12"/>
      <c r="BQ858" s="12"/>
      <c r="BR858" s="12"/>
      <c r="BS858" s="12"/>
      <c r="BT858" s="12"/>
      <c r="BU858" s="12"/>
      <c r="BV858" s="12"/>
      <c r="BW858" s="12"/>
    </row>
    <row r="859" spans="1:75" ht="15.75" customHeight="1" x14ac:dyDescent="0.2">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12"/>
      <c r="BH859" s="12"/>
      <c r="BI859" s="12"/>
      <c r="BJ859" s="12"/>
      <c r="BK859" s="12"/>
      <c r="BL859" s="12"/>
      <c r="BM859" s="12"/>
      <c r="BN859" s="12"/>
      <c r="BO859" s="12"/>
      <c r="BP859" s="12"/>
      <c r="BQ859" s="12"/>
      <c r="BR859" s="12"/>
      <c r="BS859" s="12"/>
      <c r="BT859" s="12"/>
      <c r="BU859" s="12"/>
      <c r="BV859" s="12"/>
      <c r="BW859" s="12"/>
    </row>
    <row r="860" spans="1:75" ht="15.75" customHeight="1" x14ac:dyDescent="0.2">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12"/>
      <c r="BH860" s="12"/>
      <c r="BI860" s="12"/>
      <c r="BJ860" s="12"/>
      <c r="BK860" s="12"/>
      <c r="BL860" s="12"/>
      <c r="BM860" s="12"/>
      <c r="BN860" s="12"/>
      <c r="BO860" s="12"/>
      <c r="BP860" s="12"/>
      <c r="BQ860" s="12"/>
      <c r="BR860" s="12"/>
      <c r="BS860" s="12"/>
      <c r="BT860" s="12"/>
      <c r="BU860" s="12"/>
      <c r="BV860" s="12"/>
      <c r="BW860" s="12"/>
    </row>
    <row r="861" spans="1:75" ht="15.75" customHeight="1" x14ac:dyDescent="0.2">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12"/>
      <c r="BH861" s="12"/>
      <c r="BI861" s="12"/>
      <c r="BJ861" s="12"/>
      <c r="BK861" s="12"/>
      <c r="BL861" s="12"/>
      <c r="BM861" s="12"/>
      <c r="BN861" s="12"/>
      <c r="BO861" s="12"/>
      <c r="BP861" s="12"/>
      <c r="BQ861" s="12"/>
      <c r="BR861" s="12"/>
      <c r="BS861" s="12"/>
      <c r="BT861" s="12"/>
      <c r="BU861" s="12"/>
      <c r="BV861" s="12"/>
      <c r="BW861" s="12"/>
    </row>
    <row r="862" spans="1:75" ht="15.75" customHeight="1" x14ac:dyDescent="0.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12"/>
      <c r="BH862" s="12"/>
      <c r="BI862" s="12"/>
      <c r="BJ862" s="12"/>
      <c r="BK862" s="12"/>
      <c r="BL862" s="12"/>
      <c r="BM862" s="12"/>
      <c r="BN862" s="12"/>
      <c r="BO862" s="12"/>
      <c r="BP862" s="12"/>
      <c r="BQ862" s="12"/>
      <c r="BR862" s="12"/>
      <c r="BS862" s="12"/>
      <c r="BT862" s="12"/>
      <c r="BU862" s="12"/>
      <c r="BV862" s="12"/>
      <c r="BW862" s="12"/>
    </row>
    <row r="863" spans="1:75" ht="15.75" customHeight="1" x14ac:dyDescent="0.2">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12"/>
      <c r="BH863" s="12"/>
      <c r="BI863" s="12"/>
      <c r="BJ863" s="12"/>
      <c r="BK863" s="12"/>
      <c r="BL863" s="12"/>
      <c r="BM863" s="12"/>
      <c r="BN863" s="12"/>
      <c r="BO863" s="12"/>
      <c r="BP863" s="12"/>
      <c r="BQ863" s="12"/>
      <c r="BR863" s="12"/>
      <c r="BS863" s="12"/>
      <c r="BT863" s="12"/>
      <c r="BU863" s="12"/>
      <c r="BV863" s="12"/>
      <c r="BW863" s="12"/>
    </row>
    <row r="864" spans="1:75" ht="15.75" customHeight="1" x14ac:dyDescent="0.2">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12"/>
      <c r="BH864" s="12"/>
      <c r="BI864" s="12"/>
      <c r="BJ864" s="12"/>
      <c r="BK864" s="12"/>
      <c r="BL864" s="12"/>
      <c r="BM864" s="12"/>
      <c r="BN864" s="12"/>
      <c r="BO864" s="12"/>
      <c r="BP864" s="12"/>
      <c r="BQ864" s="12"/>
      <c r="BR864" s="12"/>
      <c r="BS864" s="12"/>
      <c r="BT864" s="12"/>
      <c r="BU864" s="12"/>
      <c r="BV864" s="12"/>
      <c r="BW864" s="12"/>
    </row>
    <row r="865" spans="1:75" ht="15.75" customHeight="1" x14ac:dyDescent="0.2">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12"/>
      <c r="BH865" s="12"/>
      <c r="BI865" s="12"/>
      <c r="BJ865" s="12"/>
      <c r="BK865" s="12"/>
      <c r="BL865" s="12"/>
      <c r="BM865" s="12"/>
      <c r="BN865" s="12"/>
      <c r="BO865" s="12"/>
      <c r="BP865" s="12"/>
      <c r="BQ865" s="12"/>
      <c r="BR865" s="12"/>
      <c r="BS865" s="12"/>
      <c r="BT865" s="12"/>
      <c r="BU865" s="12"/>
      <c r="BV865" s="12"/>
      <c r="BW865" s="12"/>
    </row>
    <row r="866" spans="1:75" ht="15.75" customHeight="1" x14ac:dyDescent="0.2">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12"/>
      <c r="BH866" s="12"/>
      <c r="BI866" s="12"/>
      <c r="BJ866" s="12"/>
      <c r="BK866" s="12"/>
      <c r="BL866" s="12"/>
      <c r="BM866" s="12"/>
      <c r="BN866" s="12"/>
      <c r="BO866" s="12"/>
      <c r="BP866" s="12"/>
      <c r="BQ866" s="12"/>
      <c r="BR866" s="12"/>
      <c r="BS866" s="12"/>
      <c r="BT866" s="12"/>
      <c r="BU866" s="12"/>
      <c r="BV866" s="12"/>
      <c r="BW866" s="12"/>
    </row>
    <row r="867" spans="1:75" ht="15.75" customHeight="1" x14ac:dyDescent="0.2">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12"/>
      <c r="BH867" s="12"/>
      <c r="BI867" s="12"/>
      <c r="BJ867" s="12"/>
      <c r="BK867" s="12"/>
      <c r="BL867" s="12"/>
      <c r="BM867" s="12"/>
      <c r="BN867" s="12"/>
      <c r="BO867" s="12"/>
      <c r="BP867" s="12"/>
      <c r="BQ867" s="12"/>
      <c r="BR867" s="12"/>
      <c r="BS867" s="12"/>
      <c r="BT867" s="12"/>
      <c r="BU867" s="12"/>
      <c r="BV867" s="12"/>
      <c r="BW867" s="12"/>
    </row>
    <row r="868" spans="1:75" ht="15.75" customHeight="1" x14ac:dyDescent="0.2">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12"/>
      <c r="BH868" s="12"/>
      <c r="BI868" s="12"/>
      <c r="BJ868" s="12"/>
      <c r="BK868" s="12"/>
      <c r="BL868" s="12"/>
      <c r="BM868" s="12"/>
      <c r="BN868" s="12"/>
      <c r="BO868" s="12"/>
      <c r="BP868" s="12"/>
      <c r="BQ868" s="12"/>
      <c r="BR868" s="12"/>
      <c r="BS868" s="12"/>
      <c r="BT868" s="12"/>
      <c r="BU868" s="12"/>
      <c r="BV868" s="12"/>
      <c r="BW868" s="12"/>
    </row>
    <row r="869" spans="1:75" ht="15.75" customHeight="1" x14ac:dyDescent="0.2">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12"/>
      <c r="BH869" s="12"/>
      <c r="BI869" s="12"/>
      <c r="BJ869" s="12"/>
      <c r="BK869" s="12"/>
      <c r="BL869" s="12"/>
      <c r="BM869" s="12"/>
      <c r="BN869" s="12"/>
      <c r="BO869" s="12"/>
      <c r="BP869" s="12"/>
      <c r="BQ869" s="12"/>
      <c r="BR869" s="12"/>
      <c r="BS869" s="12"/>
      <c r="BT869" s="12"/>
      <c r="BU869" s="12"/>
      <c r="BV869" s="12"/>
      <c r="BW869" s="12"/>
    </row>
    <row r="870" spans="1:75" ht="15.75" customHeight="1" x14ac:dyDescent="0.2">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12"/>
      <c r="BH870" s="12"/>
      <c r="BI870" s="12"/>
      <c r="BJ870" s="12"/>
      <c r="BK870" s="12"/>
      <c r="BL870" s="12"/>
      <c r="BM870" s="12"/>
      <c r="BN870" s="12"/>
      <c r="BO870" s="12"/>
      <c r="BP870" s="12"/>
      <c r="BQ870" s="12"/>
      <c r="BR870" s="12"/>
      <c r="BS870" s="12"/>
      <c r="BT870" s="12"/>
      <c r="BU870" s="12"/>
      <c r="BV870" s="12"/>
      <c r="BW870" s="12"/>
    </row>
    <row r="871" spans="1:75" ht="15.75" customHeight="1" x14ac:dyDescent="0.2">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12"/>
      <c r="BH871" s="12"/>
      <c r="BI871" s="12"/>
      <c r="BJ871" s="12"/>
      <c r="BK871" s="12"/>
      <c r="BL871" s="12"/>
      <c r="BM871" s="12"/>
      <c r="BN871" s="12"/>
      <c r="BO871" s="12"/>
      <c r="BP871" s="12"/>
      <c r="BQ871" s="12"/>
      <c r="BR871" s="12"/>
      <c r="BS871" s="12"/>
      <c r="BT871" s="12"/>
      <c r="BU871" s="12"/>
      <c r="BV871" s="12"/>
      <c r="BW871" s="12"/>
    </row>
    <row r="872" spans="1:75" ht="15.75" customHeight="1" x14ac:dyDescent="0.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12"/>
      <c r="BH872" s="12"/>
      <c r="BI872" s="12"/>
      <c r="BJ872" s="12"/>
      <c r="BK872" s="12"/>
      <c r="BL872" s="12"/>
      <c r="BM872" s="12"/>
      <c r="BN872" s="12"/>
      <c r="BO872" s="12"/>
      <c r="BP872" s="12"/>
      <c r="BQ872" s="12"/>
      <c r="BR872" s="12"/>
      <c r="BS872" s="12"/>
      <c r="BT872" s="12"/>
      <c r="BU872" s="12"/>
      <c r="BV872" s="12"/>
      <c r="BW872" s="12"/>
    </row>
    <row r="873" spans="1:75" ht="15.75" customHeight="1" x14ac:dyDescent="0.2">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12"/>
      <c r="BH873" s="12"/>
      <c r="BI873" s="12"/>
      <c r="BJ873" s="12"/>
      <c r="BK873" s="12"/>
      <c r="BL873" s="12"/>
      <c r="BM873" s="12"/>
      <c r="BN873" s="12"/>
      <c r="BO873" s="12"/>
      <c r="BP873" s="12"/>
      <c r="BQ873" s="12"/>
      <c r="BR873" s="12"/>
      <c r="BS873" s="12"/>
      <c r="BT873" s="12"/>
      <c r="BU873" s="12"/>
      <c r="BV873" s="12"/>
      <c r="BW873" s="12"/>
    </row>
    <row r="874" spans="1:75" ht="15.75" customHeight="1" x14ac:dyDescent="0.2">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12"/>
      <c r="BH874" s="12"/>
      <c r="BI874" s="12"/>
      <c r="BJ874" s="12"/>
      <c r="BK874" s="12"/>
      <c r="BL874" s="12"/>
      <c r="BM874" s="12"/>
      <c r="BN874" s="12"/>
      <c r="BO874" s="12"/>
      <c r="BP874" s="12"/>
      <c r="BQ874" s="12"/>
      <c r="BR874" s="12"/>
      <c r="BS874" s="12"/>
      <c r="BT874" s="12"/>
      <c r="BU874" s="12"/>
      <c r="BV874" s="12"/>
      <c r="BW874" s="12"/>
    </row>
    <row r="875" spans="1:75" ht="15.75" customHeight="1" x14ac:dyDescent="0.2">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12"/>
      <c r="BH875" s="12"/>
      <c r="BI875" s="12"/>
      <c r="BJ875" s="12"/>
      <c r="BK875" s="12"/>
      <c r="BL875" s="12"/>
      <c r="BM875" s="12"/>
      <c r="BN875" s="12"/>
      <c r="BO875" s="12"/>
      <c r="BP875" s="12"/>
      <c r="BQ875" s="12"/>
      <c r="BR875" s="12"/>
      <c r="BS875" s="12"/>
      <c r="BT875" s="12"/>
      <c r="BU875" s="12"/>
      <c r="BV875" s="12"/>
      <c r="BW875" s="12"/>
    </row>
    <row r="876" spans="1:75" ht="15.75" customHeight="1" x14ac:dyDescent="0.2">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12"/>
      <c r="BH876" s="12"/>
      <c r="BI876" s="12"/>
      <c r="BJ876" s="12"/>
      <c r="BK876" s="12"/>
      <c r="BL876" s="12"/>
      <c r="BM876" s="12"/>
      <c r="BN876" s="12"/>
      <c r="BO876" s="12"/>
      <c r="BP876" s="12"/>
      <c r="BQ876" s="12"/>
      <c r="BR876" s="12"/>
      <c r="BS876" s="12"/>
      <c r="BT876" s="12"/>
      <c r="BU876" s="12"/>
      <c r="BV876" s="12"/>
      <c r="BW876" s="12"/>
    </row>
    <row r="877" spans="1:75" ht="15.75" customHeight="1" x14ac:dyDescent="0.2">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12"/>
      <c r="BH877" s="12"/>
      <c r="BI877" s="12"/>
      <c r="BJ877" s="12"/>
      <c r="BK877" s="12"/>
      <c r="BL877" s="12"/>
      <c r="BM877" s="12"/>
      <c r="BN877" s="12"/>
      <c r="BO877" s="12"/>
      <c r="BP877" s="12"/>
      <c r="BQ877" s="12"/>
      <c r="BR877" s="12"/>
      <c r="BS877" s="12"/>
      <c r="BT877" s="12"/>
      <c r="BU877" s="12"/>
      <c r="BV877" s="12"/>
      <c r="BW877" s="12"/>
    </row>
    <row r="878" spans="1:75" ht="15.75" customHeight="1" x14ac:dyDescent="0.2">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12"/>
      <c r="BH878" s="12"/>
      <c r="BI878" s="12"/>
      <c r="BJ878" s="12"/>
      <c r="BK878" s="12"/>
      <c r="BL878" s="12"/>
      <c r="BM878" s="12"/>
      <c r="BN878" s="12"/>
      <c r="BO878" s="12"/>
      <c r="BP878" s="12"/>
      <c r="BQ878" s="12"/>
      <c r="BR878" s="12"/>
      <c r="BS878" s="12"/>
      <c r="BT878" s="12"/>
      <c r="BU878" s="12"/>
      <c r="BV878" s="12"/>
      <c r="BW878" s="12"/>
    </row>
    <row r="879" spans="1:75" ht="15.75" customHeight="1" x14ac:dyDescent="0.2">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12"/>
      <c r="BH879" s="12"/>
      <c r="BI879" s="12"/>
      <c r="BJ879" s="12"/>
      <c r="BK879" s="12"/>
      <c r="BL879" s="12"/>
      <c r="BM879" s="12"/>
      <c r="BN879" s="12"/>
      <c r="BO879" s="12"/>
      <c r="BP879" s="12"/>
      <c r="BQ879" s="12"/>
      <c r="BR879" s="12"/>
      <c r="BS879" s="12"/>
      <c r="BT879" s="12"/>
      <c r="BU879" s="12"/>
      <c r="BV879" s="12"/>
      <c r="BW879" s="12"/>
    </row>
    <row r="880" spans="1:75" ht="15.75" customHeight="1" x14ac:dyDescent="0.2">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12"/>
      <c r="BH880" s="12"/>
      <c r="BI880" s="12"/>
      <c r="BJ880" s="12"/>
      <c r="BK880" s="12"/>
      <c r="BL880" s="12"/>
      <c r="BM880" s="12"/>
      <c r="BN880" s="12"/>
      <c r="BO880" s="12"/>
      <c r="BP880" s="12"/>
      <c r="BQ880" s="12"/>
      <c r="BR880" s="12"/>
      <c r="BS880" s="12"/>
      <c r="BT880" s="12"/>
      <c r="BU880" s="12"/>
      <c r="BV880" s="12"/>
      <c r="BW880" s="12"/>
    </row>
    <row r="881" spans="1:75" ht="15.75" customHeight="1" x14ac:dyDescent="0.2">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12"/>
      <c r="BH881" s="12"/>
      <c r="BI881" s="12"/>
      <c r="BJ881" s="12"/>
      <c r="BK881" s="12"/>
      <c r="BL881" s="12"/>
      <c r="BM881" s="12"/>
      <c r="BN881" s="12"/>
      <c r="BO881" s="12"/>
      <c r="BP881" s="12"/>
      <c r="BQ881" s="12"/>
      <c r="BR881" s="12"/>
      <c r="BS881" s="12"/>
      <c r="BT881" s="12"/>
      <c r="BU881" s="12"/>
      <c r="BV881" s="12"/>
      <c r="BW881" s="12"/>
    </row>
    <row r="882" spans="1:75" ht="15.75" customHeight="1" x14ac:dyDescent="0.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12"/>
      <c r="BH882" s="12"/>
      <c r="BI882" s="12"/>
      <c r="BJ882" s="12"/>
      <c r="BK882" s="12"/>
      <c r="BL882" s="12"/>
      <c r="BM882" s="12"/>
      <c r="BN882" s="12"/>
      <c r="BO882" s="12"/>
      <c r="BP882" s="12"/>
      <c r="BQ882" s="12"/>
      <c r="BR882" s="12"/>
      <c r="BS882" s="12"/>
      <c r="BT882" s="12"/>
      <c r="BU882" s="12"/>
      <c r="BV882" s="12"/>
      <c r="BW882" s="12"/>
    </row>
    <row r="883" spans="1:75" ht="15.75" customHeight="1" x14ac:dyDescent="0.2">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12"/>
      <c r="BH883" s="12"/>
      <c r="BI883" s="12"/>
      <c r="BJ883" s="12"/>
      <c r="BK883" s="12"/>
      <c r="BL883" s="12"/>
      <c r="BM883" s="12"/>
      <c r="BN883" s="12"/>
      <c r="BO883" s="12"/>
      <c r="BP883" s="12"/>
      <c r="BQ883" s="12"/>
      <c r="BR883" s="12"/>
      <c r="BS883" s="12"/>
      <c r="BT883" s="12"/>
      <c r="BU883" s="12"/>
      <c r="BV883" s="12"/>
      <c r="BW883" s="12"/>
    </row>
    <row r="884" spans="1:75" ht="15.75" customHeight="1" x14ac:dyDescent="0.2">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12"/>
      <c r="BH884" s="12"/>
      <c r="BI884" s="12"/>
      <c r="BJ884" s="12"/>
      <c r="BK884" s="12"/>
      <c r="BL884" s="12"/>
      <c r="BM884" s="12"/>
      <c r="BN884" s="12"/>
      <c r="BO884" s="12"/>
      <c r="BP884" s="12"/>
      <c r="BQ884" s="12"/>
      <c r="BR884" s="12"/>
      <c r="BS884" s="12"/>
      <c r="BT884" s="12"/>
      <c r="BU884" s="12"/>
      <c r="BV884" s="12"/>
      <c r="BW884" s="12"/>
    </row>
    <row r="885" spans="1:75" ht="15.75" customHeight="1" x14ac:dyDescent="0.2">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12"/>
      <c r="BH885" s="12"/>
      <c r="BI885" s="12"/>
      <c r="BJ885" s="12"/>
      <c r="BK885" s="12"/>
      <c r="BL885" s="12"/>
      <c r="BM885" s="12"/>
      <c r="BN885" s="12"/>
      <c r="BO885" s="12"/>
      <c r="BP885" s="12"/>
      <c r="BQ885" s="12"/>
      <c r="BR885" s="12"/>
      <c r="BS885" s="12"/>
      <c r="BT885" s="12"/>
      <c r="BU885" s="12"/>
      <c r="BV885" s="12"/>
      <c r="BW885" s="12"/>
    </row>
    <row r="886" spans="1:75" ht="15.75" customHeight="1" x14ac:dyDescent="0.2">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12"/>
      <c r="BH886" s="12"/>
      <c r="BI886" s="12"/>
      <c r="BJ886" s="12"/>
      <c r="BK886" s="12"/>
      <c r="BL886" s="12"/>
      <c r="BM886" s="12"/>
      <c r="BN886" s="12"/>
      <c r="BO886" s="12"/>
      <c r="BP886" s="12"/>
      <c r="BQ886" s="12"/>
      <c r="BR886" s="12"/>
      <c r="BS886" s="12"/>
      <c r="BT886" s="12"/>
      <c r="BU886" s="12"/>
      <c r="BV886" s="12"/>
      <c r="BW886" s="12"/>
    </row>
    <row r="887" spans="1:75" ht="15.75" customHeight="1" x14ac:dyDescent="0.2">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12"/>
      <c r="BH887" s="12"/>
      <c r="BI887" s="12"/>
      <c r="BJ887" s="12"/>
      <c r="BK887" s="12"/>
      <c r="BL887" s="12"/>
      <c r="BM887" s="12"/>
      <c r="BN887" s="12"/>
      <c r="BO887" s="12"/>
      <c r="BP887" s="12"/>
      <c r="BQ887" s="12"/>
      <c r="BR887" s="12"/>
      <c r="BS887" s="12"/>
      <c r="BT887" s="12"/>
      <c r="BU887" s="12"/>
      <c r="BV887" s="12"/>
      <c r="BW887" s="12"/>
    </row>
    <row r="888" spans="1:75" ht="15.75" customHeight="1" x14ac:dyDescent="0.2">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12"/>
      <c r="BH888" s="12"/>
      <c r="BI888" s="12"/>
      <c r="BJ888" s="12"/>
      <c r="BK888" s="12"/>
      <c r="BL888" s="12"/>
      <c r="BM888" s="12"/>
      <c r="BN888" s="12"/>
      <c r="BO888" s="12"/>
      <c r="BP888" s="12"/>
      <c r="BQ888" s="12"/>
      <c r="BR888" s="12"/>
      <c r="BS888" s="12"/>
      <c r="BT888" s="12"/>
      <c r="BU888" s="12"/>
      <c r="BV888" s="12"/>
      <c r="BW888" s="12"/>
    </row>
    <row r="889" spans="1:75" ht="15.75" customHeight="1" x14ac:dyDescent="0.2">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12"/>
      <c r="BH889" s="12"/>
      <c r="BI889" s="12"/>
      <c r="BJ889" s="12"/>
      <c r="BK889" s="12"/>
      <c r="BL889" s="12"/>
      <c r="BM889" s="12"/>
      <c r="BN889" s="12"/>
      <c r="BO889" s="12"/>
      <c r="BP889" s="12"/>
      <c r="BQ889" s="12"/>
      <c r="BR889" s="12"/>
      <c r="BS889" s="12"/>
      <c r="BT889" s="12"/>
      <c r="BU889" s="12"/>
      <c r="BV889" s="12"/>
      <c r="BW889" s="12"/>
    </row>
    <row r="890" spans="1:75" ht="15.75" customHeight="1" x14ac:dyDescent="0.2">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12"/>
      <c r="BH890" s="12"/>
      <c r="BI890" s="12"/>
      <c r="BJ890" s="12"/>
      <c r="BK890" s="12"/>
      <c r="BL890" s="12"/>
      <c r="BM890" s="12"/>
      <c r="BN890" s="12"/>
      <c r="BO890" s="12"/>
      <c r="BP890" s="12"/>
      <c r="BQ890" s="12"/>
      <c r="BR890" s="12"/>
      <c r="BS890" s="12"/>
      <c r="BT890" s="12"/>
      <c r="BU890" s="12"/>
      <c r="BV890" s="12"/>
      <c r="BW890" s="12"/>
    </row>
    <row r="891" spans="1:75" ht="15.75" customHeight="1" x14ac:dyDescent="0.2">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12"/>
      <c r="BH891" s="12"/>
      <c r="BI891" s="12"/>
      <c r="BJ891" s="12"/>
      <c r="BK891" s="12"/>
      <c r="BL891" s="12"/>
      <c r="BM891" s="12"/>
      <c r="BN891" s="12"/>
      <c r="BO891" s="12"/>
      <c r="BP891" s="12"/>
      <c r="BQ891" s="12"/>
      <c r="BR891" s="12"/>
      <c r="BS891" s="12"/>
      <c r="BT891" s="12"/>
      <c r="BU891" s="12"/>
      <c r="BV891" s="12"/>
      <c r="BW891" s="12"/>
    </row>
    <row r="892" spans="1:75" ht="15.75" customHeight="1" x14ac:dyDescent="0.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12"/>
      <c r="BH892" s="12"/>
      <c r="BI892" s="12"/>
      <c r="BJ892" s="12"/>
      <c r="BK892" s="12"/>
      <c r="BL892" s="12"/>
      <c r="BM892" s="12"/>
      <c r="BN892" s="12"/>
      <c r="BO892" s="12"/>
      <c r="BP892" s="12"/>
      <c r="BQ892" s="12"/>
      <c r="BR892" s="12"/>
      <c r="BS892" s="12"/>
      <c r="BT892" s="12"/>
      <c r="BU892" s="12"/>
      <c r="BV892" s="12"/>
      <c r="BW892" s="12"/>
    </row>
    <row r="893" spans="1:75" ht="15.75" customHeight="1" x14ac:dyDescent="0.2">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12"/>
      <c r="BH893" s="12"/>
      <c r="BI893" s="12"/>
      <c r="BJ893" s="12"/>
      <c r="BK893" s="12"/>
      <c r="BL893" s="12"/>
      <c r="BM893" s="12"/>
      <c r="BN893" s="12"/>
      <c r="BO893" s="12"/>
      <c r="BP893" s="12"/>
      <c r="BQ893" s="12"/>
      <c r="BR893" s="12"/>
      <c r="BS893" s="12"/>
      <c r="BT893" s="12"/>
      <c r="BU893" s="12"/>
      <c r="BV893" s="12"/>
      <c r="BW893" s="12"/>
    </row>
    <row r="894" spans="1:75" ht="15.75" customHeight="1" x14ac:dyDescent="0.2">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12"/>
      <c r="BH894" s="12"/>
      <c r="BI894" s="12"/>
      <c r="BJ894" s="12"/>
      <c r="BK894" s="12"/>
      <c r="BL894" s="12"/>
      <c r="BM894" s="12"/>
      <c r="BN894" s="12"/>
      <c r="BO894" s="12"/>
      <c r="BP894" s="12"/>
      <c r="BQ894" s="12"/>
      <c r="BR894" s="12"/>
      <c r="BS894" s="12"/>
      <c r="BT894" s="12"/>
      <c r="BU894" s="12"/>
      <c r="BV894" s="12"/>
      <c r="BW894" s="12"/>
    </row>
    <row r="895" spans="1:75" ht="15.75" customHeight="1" x14ac:dyDescent="0.2">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12"/>
      <c r="BH895" s="12"/>
      <c r="BI895" s="12"/>
      <c r="BJ895" s="12"/>
      <c r="BK895" s="12"/>
      <c r="BL895" s="12"/>
      <c r="BM895" s="12"/>
      <c r="BN895" s="12"/>
      <c r="BO895" s="12"/>
      <c r="BP895" s="12"/>
      <c r="BQ895" s="12"/>
      <c r="BR895" s="12"/>
      <c r="BS895" s="12"/>
      <c r="BT895" s="12"/>
      <c r="BU895" s="12"/>
      <c r="BV895" s="12"/>
      <c r="BW895" s="12"/>
    </row>
    <row r="896" spans="1:75" ht="15.75" customHeight="1" x14ac:dyDescent="0.2">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12"/>
      <c r="BH896" s="12"/>
      <c r="BI896" s="12"/>
      <c r="BJ896" s="12"/>
      <c r="BK896" s="12"/>
      <c r="BL896" s="12"/>
      <c r="BM896" s="12"/>
      <c r="BN896" s="12"/>
      <c r="BO896" s="12"/>
      <c r="BP896" s="12"/>
      <c r="BQ896" s="12"/>
      <c r="BR896" s="12"/>
      <c r="BS896" s="12"/>
      <c r="BT896" s="12"/>
      <c r="BU896" s="12"/>
      <c r="BV896" s="12"/>
      <c r="BW896" s="12"/>
    </row>
    <row r="897" spans="1:75" ht="15.75" customHeight="1" x14ac:dyDescent="0.2">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12"/>
      <c r="BH897" s="12"/>
      <c r="BI897" s="12"/>
      <c r="BJ897" s="12"/>
      <c r="BK897" s="12"/>
      <c r="BL897" s="12"/>
      <c r="BM897" s="12"/>
      <c r="BN897" s="12"/>
      <c r="BO897" s="12"/>
      <c r="BP897" s="12"/>
      <c r="BQ897" s="12"/>
      <c r="BR897" s="12"/>
      <c r="BS897" s="12"/>
      <c r="BT897" s="12"/>
      <c r="BU897" s="12"/>
      <c r="BV897" s="12"/>
      <c r="BW897" s="12"/>
    </row>
    <row r="898" spans="1:75" ht="15.75" customHeight="1" x14ac:dyDescent="0.2">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12"/>
      <c r="BH898" s="12"/>
      <c r="BI898" s="12"/>
      <c r="BJ898" s="12"/>
      <c r="BK898" s="12"/>
      <c r="BL898" s="12"/>
      <c r="BM898" s="12"/>
      <c r="BN898" s="12"/>
      <c r="BO898" s="12"/>
      <c r="BP898" s="12"/>
      <c r="BQ898" s="12"/>
      <c r="BR898" s="12"/>
      <c r="BS898" s="12"/>
      <c r="BT898" s="12"/>
      <c r="BU898" s="12"/>
      <c r="BV898" s="12"/>
      <c r="BW898" s="12"/>
    </row>
    <row r="899" spans="1:75" ht="15.75" customHeight="1" x14ac:dyDescent="0.2">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12"/>
      <c r="BH899" s="12"/>
      <c r="BI899" s="12"/>
      <c r="BJ899" s="12"/>
      <c r="BK899" s="12"/>
      <c r="BL899" s="12"/>
      <c r="BM899" s="12"/>
      <c r="BN899" s="12"/>
      <c r="BO899" s="12"/>
      <c r="BP899" s="12"/>
      <c r="BQ899" s="12"/>
      <c r="BR899" s="12"/>
      <c r="BS899" s="12"/>
      <c r="BT899" s="12"/>
      <c r="BU899" s="12"/>
      <c r="BV899" s="12"/>
      <c r="BW899" s="12"/>
    </row>
    <row r="900" spans="1:75" ht="15.75" customHeight="1" x14ac:dyDescent="0.2">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12"/>
      <c r="BH900" s="12"/>
      <c r="BI900" s="12"/>
      <c r="BJ900" s="12"/>
      <c r="BK900" s="12"/>
      <c r="BL900" s="12"/>
      <c r="BM900" s="12"/>
      <c r="BN900" s="12"/>
      <c r="BO900" s="12"/>
      <c r="BP900" s="12"/>
      <c r="BQ900" s="12"/>
      <c r="BR900" s="12"/>
      <c r="BS900" s="12"/>
      <c r="BT900" s="12"/>
      <c r="BU900" s="12"/>
      <c r="BV900" s="12"/>
      <c r="BW900" s="12"/>
    </row>
    <row r="901" spans="1:75" ht="15.75" customHeight="1" x14ac:dyDescent="0.2">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12"/>
      <c r="BH901" s="12"/>
      <c r="BI901" s="12"/>
      <c r="BJ901" s="12"/>
      <c r="BK901" s="12"/>
      <c r="BL901" s="12"/>
      <c r="BM901" s="12"/>
      <c r="BN901" s="12"/>
      <c r="BO901" s="12"/>
      <c r="BP901" s="12"/>
      <c r="BQ901" s="12"/>
      <c r="BR901" s="12"/>
      <c r="BS901" s="12"/>
      <c r="BT901" s="12"/>
      <c r="BU901" s="12"/>
      <c r="BV901" s="12"/>
      <c r="BW901" s="12"/>
    </row>
    <row r="902" spans="1:75" ht="15.75" customHeight="1" x14ac:dyDescent="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12"/>
      <c r="BH902" s="12"/>
      <c r="BI902" s="12"/>
      <c r="BJ902" s="12"/>
      <c r="BK902" s="12"/>
      <c r="BL902" s="12"/>
      <c r="BM902" s="12"/>
      <c r="BN902" s="12"/>
      <c r="BO902" s="12"/>
      <c r="BP902" s="12"/>
      <c r="BQ902" s="12"/>
      <c r="BR902" s="12"/>
      <c r="BS902" s="12"/>
      <c r="BT902" s="12"/>
      <c r="BU902" s="12"/>
      <c r="BV902" s="12"/>
      <c r="BW902" s="12"/>
    </row>
    <row r="903" spans="1:75" ht="15.75" customHeight="1" x14ac:dyDescent="0.2">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12"/>
      <c r="BH903" s="12"/>
      <c r="BI903" s="12"/>
      <c r="BJ903" s="12"/>
      <c r="BK903" s="12"/>
      <c r="BL903" s="12"/>
      <c r="BM903" s="12"/>
      <c r="BN903" s="12"/>
      <c r="BO903" s="12"/>
      <c r="BP903" s="12"/>
      <c r="BQ903" s="12"/>
      <c r="BR903" s="12"/>
      <c r="BS903" s="12"/>
      <c r="BT903" s="12"/>
      <c r="BU903" s="12"/>
      <c r="BV903" s="12"/>
      <c r="BW903" s="12"/>
    </row>
    <row r="904" spans="1:75" ht="15.75" customHeight="1" x14ac:dyDescent="0.2">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12"/>
      <c r="BH904" s="12"/>
      <c r="BI904" s="12"/>
      <c r="BJ904" s="12"/>
      <c r="BK904" s="12"/>
      <c r="BL904" s="12"/>
      <c r="BM904" s="12"/>
      <c r="BN904" s="12"/>
      <c r="BO904" s="12"/>
      <c r="BP904" s="12"/>
      <c r="BQ904" s="12"/>
      <c r="BR904" s="12"/>
      <c r="BS904" s="12"/>
      <c r="BT904" s="12"/>
      <c r="BU904" s="12"/>
      <c r="BV904" s="12"/>
      <c r="BW904" s="12"/>
    </row>
    <row r="905" spans="1:75" ht="15.75" customHeight="1" x14ac:dyDescent="0.2">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12"/>
      <c r="BH905" s="12"/>
      <c r="BI905" s="12"/>
      <c r="BJ905" s="12"/>
      <c r="BK905" s="12"/>
      <c r="BL905" s="12"/>
      <c r="BM905" s="12"/>
      <c r="BN905" s="12"/>
      <c r="BO905" s="12"/>
      <c r="BP905" s="12"/>
      <c r="BQ905" s="12"/>
      <c r="BR905" s="12"/>
      <c r="BS905" s="12"/>
      <c r="BT905" s="12"/>
      <c r="BU905" s="12"/>
      <c r="BV905" s="12"/>
      <c r="BW905" s="12"/>
    </row>
    <row r="906" spans="1:75" ht="15.75" customHeight="1" x14ac:dyDescent="0.2">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12"/>
      <c r="BH906" s="12"/>
      <c r="BI906" s="12"/>
      <c r="BJ906" s="12"/>
      <c r="BK906" s="12"/>
      <c r="BL906" s="12"/>
      <c r="BM906" s="12"/>
      <c r="BN906" s="12"/>
      <c r="BO906" s="12"/>
      <c r="BP906" s="12"/>
      <c r="BQ906" s="12"/>
      <c r="BR906" s="12"/>
      <c r="BS906" s="12"/>
      <c r="BT906" s="12"/>
      <c r="BU906" s="12"/>
      <c r="BV906" s="12"/>
      <c r="BW906" s="12"/>
    </row>
    <row r="907" spans="1:75" ht="15.75" customHeight="1" x14ac:dyDescent="0.2">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12"/>
      <c r="BH907" s="12"/>
      <c r="BI907" s="12"/>
      <c r="BJ907" s="12"/>
      <c r="BK907" s="12"/>
      <c r="BL907" s="12"/>
      <c r="BM907" s="12"/>
      <c r="BN907" s="12"/>
      <c r="BO907" s="12"/>
      <c r="BP907" s="12"/>
      <c r="BQ907" s="12"/>
      <c r="BR907" s="12"/>
      <c r="BS907" s="12"/>
      <c r="BT907" s="12"/>
      <c r="BU907" s="12"/>
      <c r="BV907" s="12"/>
      <c r="BW907" s="12"/>
    </row>
    <row r="908" spans="1:75" ht="15.75" customHeight="1" x14ac:dyDescent="0.2">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12"/>
      <c r="BH908" s="12"/>
      <c r="BI908" s="12"/>
      <c r="BJ908" s="12"/>
      <c r="BK908" s="12"/>
      <c r="BL908" s="12"/>
      <c r="BM908" s="12"/>
      <c r="BN908" s="12"/>
      <c r="BO908" s="12"/>
      <c r="BP908" s="12"/>
      <c r="BQ908" s="12"/>
      <c r="BR908" s="12"/>
      <c r="BS908" s="12"/>
      <c r="BT908" s="12"/>
      <c r="BU908" s="12"/>
      <c r="BV908" s="12"/>
      <c r="BW908" s="12"/>
    </row>
    <row r="909" spans="1:75" ht="15.75" customHeight="1" x14ac:dyDescent="0.2">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12"/>
      <c r="BH909" s="12"/>
      <c r="BI909" s="12"/>
      <c r="BJ909" s="12"/>
      <c r="BK909" s="12"/>
      <c r="BL909" s="12"/>
      <c r="BM909" s="12"/>
      <c r="BN909" s="12"/>
      <c r="BO909" s="12"/>
      <c r="BP909" s="12"/>
      <c r="BQ909" s="12"/>
      <c r="BR909" s="12"/>
      <c r="BS909" s="12"/>
      <c r="BT909" s="12"/>
      <c r="BU909" s="12"/>
      <c r="BV909" s="12"/>
      <c r="BW909" s="12"/>
    </row>
    <row r="910" spans="1:75" ht="15.75" customHeight="1" x14ac:dyDescent="0.2">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12"/>
      <c r="BH910" s="12"/>
      <c r="BI910" s="12"/>
      <c r="BJ910" s="12"/>
      <c r="BK910" s="12"/>
      <c r="BL910" s="12"/>
      <c r="BM910" s="12"/>
      <c r="BN910" s="12"/>
      <c r="BO910" s="12"/>
      <c r="BP910" s="12"/>
      <c r="BQ910" s="12"/>
      <c r="BR910" s="12"/>
      <c r="BS910" s="12"/>
      <c r="BT910" s="12"/>
      <c r="BU910" s="12"/>
      <c r="BV910" s="12"/>
      <c r="BW910" s="12"/>
    </row>
    <row r="911" spans="1:75" ht="15.75" customHeight="1" x14ac:dyDescent="0.2">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12"/>
      <c r="BH911" s="12"/>
      <c r="BI911" s="12"/>
      <c r="BJ911" s="12"/>
      <c r="BK911" s="12"/>
      <c r="BL911" s="12"/>
      <c r="BM911" s="12"/>
      <c r="BN911" s="12"/>
      <c r="BO911" s="12"/>
      <c r="BP911" s="12"/>
      <c r="BQ911" s="12"/>
      <c r="BR911" s="12"/>
      <c r="BS911" s="12"/>
      <c r="BT911" s="12"/>
      <c r="BU911" s="12"/>
      <c r="BV911" s="12"/>
      <c r="BW911" s="12"/>
    </row>
    <row r="912" spans="1:75" ht="15.75" customHeight="1" x14ac:dyDescent="0.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12"/>
      <c r="BH912" s="12"/>
      <c r="BI912" s="12"/>
      <c r="BJ912" s="12"/>
      <c r="BK912" s="12"/>
      <c r="BL912" s="12"/>
      <c r="BM912" s="12"/>
      <c r="BN912" s="12"/>
      <c r="BO912" s="12"/>
      <c r="BP912" s="12"/>
      <c r="BQ912" s="12"/>
      <c r="BR912" s="12"/>
      <c r="BS912" s="12"/>
      <c r="BT912" s="12"/>
      <c r="BU912" s="12"/>
      <c r="BV912" s="12"/>
      <c r="BW912" s="12"/>
    </row>
    <row r="913" spans="1:75" ht="15.75" customHeight="1" x14ac:dyDescent="0.2">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12"/>
      <c r="BH913" s="12"/>
      <c r="BI913" s="12"/>
      <c r="BJ913" s="12"/>
      <c r="BK913" s="12"/>
      <c r="BL913" s="12"/>
      <c r="BM913" s="12"/>
      <c r="BN913" s="12"/>
      <c r="BO913" s="12"/>
      <c r="BP913" s="12"/>
      <c r="BQ913" s="12"/>
      <c r="BR913" s="12"/>
      <c r="BS913" s="12"/>
      <c r="BT913" s="12"/>
      <c r="BU913" s="12"/>
      <c r="BV913" s="12"/>
      <c r="BW913" s="12"/>
    </row>
    <row r="914" spans="1:75" ht="15.75" customHeight="1" x14ac:dyDescent="0.2">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12"/>
      <c r="BH914" s="12"/>
      <c r="BI914" s="12"/>
      <c r="BJ914" s="12"/>
      <c r="BK914" s="12"/>
      <c r="BL914" s="12"/>
      <c r="BM914" s="12"/>
      <c r="BN914" s="12"/>
      <c r="BO914" s="12"/>
      <c r="BP914" s="12"/>
      <c r="BQ914" s="12"/>
      <c r="BR914" s="12"/>
      <c r="BS914" s="12"/>
      <c r="BT914" s="12"/>
      <c r="BU914" s="12"/>
      <c r="BV914" s="12"/>
      <c r="BW914" s="12"/>
    </row>
    <row r="915" spans="1:75" ht="15.75" customHeight="1" x14ac:dyDescent="0.2">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12"/>
      <c r="BH915" s="12"/>
      <c r="BI915" s="12"/>
      <c r="BJ915" s="12"/>
      <c r="BK915" s="12"/>
      <c r="BL915" s="12"/>
      <c r="BM915" s="12"/>
      <c r="BN915" s="12"/>
      <c r="BO915" s="12"/>
      <c r="BP915" s="12"/>
      <c r="BQ915" s="12"/>
      <c r="BR915" s="12"/>
      <c r="BS915" s="12"/>
      <c r="BT915" s="12"/>
      <c r="BU915" s="12"/>
      <c r="BV915" s="12"/>
      <c r="BW915" s="12"/>
    </row>
    <row r="916" spans="1:75" ht="15.75" customHeight="1" x14ac:dyDescent="0.2">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12"/>
      <c r="BH916" s="12"/>
      <c r="BI916" s="12"/>
      <c r="BJ916" s="12"/>
      <c r="BK916" s="12"/>
      <c r="BL916" s="12"/>
      <c r="BM916" s="12"/>
      <c r="BN916" s="12"/>
      <c r="BO916" s="12"/>
      <c r="BP916" s="12"/>
      <c r="BQ916" s="12"/>
      <c r="BR916" s="12"/>
      <c r="BS916" s="12"/>
      <c r="BT916" s="12"/>
      <c r="BU916" s="12"/>
      <c r="BV916" s="12"/>
      <c r="BW916" s="12"/>
    </row>
    <row r="917" spans="1:75" ht="15.75" customHeight="1" x14ac:dyDescent="0.2">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12"/>
      <c r="BH917" s="12"/>
      <c r="BI917" s="12"/>
      <c r="BJ917" s="12"/>
      <c r="BK917" s="12"/>
      <c r="BL917" s="12"/>
      <c r="BM917" s="12"/>
      <c r="BN917" s="12"/>
      <c r="BO917" s="12"/>
      <c r="BP917" s="12"/>
      <c r="BQ917" s="12"/>
      <c r="BR917" s="12"/>
      <c r="BS917" s="12"/>
      <c r="BT917" s="12"/>
      <c r="BU917" s="12"/>
      <c r="BV917" s="12"/>
      <c r="BW917" s="12"/>
    </row>
    <row r="918" spans="1:75" ht="15.75" customHeight="1" x14ac:dyDescent="0.2">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12"/>
      <c r="BH918" s="12"/>
      <c r="BI918" s="12"/>
      <c r="BJ918" s="12"/>
      <c r="BK918" s="12"/>
      <c r="BL918" s="12"/>
      <c r="BM918" s="12"/>
      <c r="BN918" s="12"/>
      <c r="BO918" s="12"/>
      <c r="BP918" s="12"/>
      <c r="BQ918" s="12"/>
      <c r="BR918" s="12"/>
      <c r="BS918" s="12"/>
      <c r="BT918" s="12"/>
      <c r="BU918" s="12"/>
      <c r="BV918" s="12"/>
      <c r="BW918" s="12"/>
    </row>
    <row r="919" spans="1:75" ht="15.75" customHeight="1" x14ac:dyDescent="0.2">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12"/>
      <c r="BH919" s="12"/>
      <c r="BI919" s="12"/>
      <c r="BJ919" s="12"/>
      <c r="BK919" s="12"/>
      <c r="BL919" s="12"/>
      <c r="BM919" s="12"/>
      <c r="BN919" s="12"/>
      <c r="BO919" s="12"/>
      <c r="BP919" s="12"/>
      <c r="BQ919" s="12"/>
      <c r="BR919" s="12"/>
      <c r="BS919" s="12"/>
      <c r="BT919" s="12"/>
      <c r="BU919" s="12"/>
      <c r="BV919" s="12"/>
      <c r="BW919" s="12"/>
    </row>
    <row r="920" spans="1:75" ht="15.75" customHeight="1" x14ac:dyDescent="0.2">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12"/>
      <c r="BH920" s="12"/>
      <c r="BI920" s="12"/>
      <c r="BJ920" s="12"/>
      <c r="BK920" s="12"/>
      <c r="BL920" s="12"/>
      <c r="BM920" s="12"/>
      <c r="BN920" s="12"/>
      <c r="BO920" s="12"/>
      <c r="BP920" s="12"/>
      <c r="BQ920" s="12"/>
      <c r="BR920" s="12"/>
      <c r="BS920" s="12"/>
      <c r="BT920" s="12"/>
      <c r="BU920" s="12"/>
      <c r="BV920" s="12"/>
      <c r="BW920" s="12"/>
    </row>
    <row r="921" spans="1:75" ht="15.75" customHeight="1" x14ac:dyDescent="0.2">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12"/>
      <c r="BH921" s="12"/>
      <c r="BI921" s="12"/>
      <c r="BJ921" s="12"/>
      <c r="BK921" s="12"/>
      <c r="BL921" s="12"/>
      <c r="BM921" s="12"/>
      <c r="BN921" s="12"/>
      <c r="BO921" s="12"/>
      <c r="BP921" s="12"/>
      <c r="BQ921" s="12"/>
      <c r="BR921" s="12"/>
      <c r="BS921" s="12"/>
      <c r="BT921" s="12"/>
      <c r="BU921" s="12"/>
      <c r="BV921" s="12"/>
      <c r="BW921" s="12"/>
    </row>
    <row r="922" spans="1:75" ht="15.75" customHeight="1" x14ac:dyDescent="0.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12"/>
      <c r="BH922" s="12"/>
      <c r="BI922" s="12"/>
      <c r="BJ922" s="12"/>
      <c r="BK922" s="12"/>
      <c r="BL922" s="12"/>
      <c r="BM922" s="12"/>
      <c r="BN922" s="12"/>
      <c r="BO922" s="12"/>
      <c r="BP922" s="12"/>
      <c r="BQ922" s="12"/>
      <c r="BR922" s="12"/>
      <c r="BS922" s="12"/>
      <c r="BT922" s="12"/>
      <c r="BU922" s="12"/>
      <c r="BV922" s="12"/>
      <c r="BW922" s="12"/>
    </row>
    <row r="923" spans="1:75" ht="15.75" customHeight="1" x14ac:dyDescent="0.2">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12"/>
      <c r="BH923" s="12"/>
      <c r="BI923" s="12"/>
      <c r="BJ923" s="12"/>
      <c r="BK923" s="12"/>
      <c r="BL923" s="12"/>
      <c r="BM923" s="12"/>
      <c r="BN923" s="12"/>
      <c r="BO923" s="12"/>
      <c r="BP923" s="12"/>
      <c r="BQ923" s="12"/>
      <c r="BR923" s="12"/>
      <c r="BS923" s="12"/>
      <c r="BT923" s="12"/>
      <c r="BU923" s="12"/>
      <c r="BV923" s="12"/>
      <c r="BW923" s="12"/>
    </row>
    <row r="924" spans="1:75" ht="15.75" customHeight="1" x14ac:dyDescent="0.2">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12"/>
      <c r="BH924" s="12"/>
      <c r="BI924" s="12"/>
      <c r="BJ924" s="12"/>
      <c r="BK924" s="12"/>
      <c r="BL924" s="12"/>
      <c r="BM924" s="12"/>
      <c r="BN924" s="12"/>
      <c r="BO924" s="12"/>
      <c r="BP924" s="12"/>
      <c r="BQ924" s="12"/>
      <c r="BR924" s="12"/>
      <c r="BS924" s="12"/>
      <c r="BT924" s="12"/>
      <c r="BU924" s="12"/>
      <c r="BV924" s="12"/>
      <c r="BW924" s="12"/>
    </row>
    <row r="925" spans="1:75" ht="15.75" customHeight="1" x14ac:dyDescent="0.2">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12"/>
      <c r="BH925" s="12"/>
      <c r="BI925" s="12"/>
      <c r="BJ925" s="12"/>
      <c r="BK925" s="12"/>
      <c r="BL925" s="12"/>
      <c r="BM925" s="12"/>
      <c r="BN925" s="12"/>
      <c r="BO925" s="12"/>
      <c r="BP925" s="12"/>
      <c r="BQ925" s="12"/>
      <c r="BR925" s="12"/>
      <c r="BS925" s="12"/>
      <c r="BT925" s="12"/>
      <c r="BU925" s="12"/>
      <c r="BV925" s="12"/>
      <c r="BW925" s="12"/>
    </row>
    <row r="926" spans="1:75" ht="15.75" customHeight="1" x14ac:dyDescent="0.2">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12"/>
      <c r="BH926" s="12"/>
      <c r="BI926" s="12"/>
      <c r="BJ926" s="12"/>
      <c r="BK926" s="12"/>
      <c r="BL926" s="12"/>
      <c r="BM926" s="12"/>
      <c r="BN926" s="12"/>
      <c r="BO926" s="12"/>
      <c r="BP926" s="12"/>
      <c r="BQ926" s="12"/>
      <c r="BR926" s="12"/>
      <c r="BS926" s="12"/>
      <c r="BT926" s="12"/>
      <c r="BU926" s="12"/>
      <c r="BV926" s="12"/>
      <c r="BW926" s="12"/>
    </row>
    <row r="927" spans="1:75" ht="15.75" customHeight="1" x14ac:dyDescent="0.2">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12"/>
      <c r="BH927" s="12"/>
      <c r="BI927" s="12"/>
      <c r="BJ927" s="12"/>
      <c r="BK927" s="12"/>
      <c r="BL927" s="12"/>
      <c r="BM927" s="12"/>
      <c r="BN927" s="12"/>
      <c r="BO927" s="12"/>
      <c r="BP927" s="12"/>
      <c r="BQ927" s="12"/>
      <c r="BR927" s="12"/>
      <c r="BS927" s="12"/>
      <c r="BT927" s="12"/>
      <c r="BU927" s="12"/>
      <c r="BV927" s="12"/>
      <c r="BW927" s="12"/>
    </row>
    <row r="928" spans="1:75" ht="15.75" customHeight="1" x14ac:dyDescent="0.2">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12"/>
      <c r="BH928" s="12"/>
      <c r="BI928" s="12"/>
      <c r="BJ928" s="12"/>
      <c r="BK928" s="12"/>
      <c r="BL928" s="12"/>
      <c r="BM928" s="12"/>
      <c r="BN928" s="12"/>
      <c r="BO928" s="12"/>
      <c r="BP928" s="12"/>
      <c r="BQ928" s="12"/>
      <c r="BR928" s="12"/>
      <c r="BS928" s="12"/>
      <c r="BT928" s="12"/>
      <c r="BU928" s="12"/>
      <c r="BV928" s="12"/>
      <c r="BW928" s="12"/>
    </row>
    <row r="929" spans="1:75" ht="15.75" customHeight="1" x14ac:dyDescent="0.2">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12"/>
      <c r="BH929" s="12"/>
      <c r="BI929" s="12"/>
      <c r="BJ929" s="12"/>
      <c r="BK929" s="12"/>
      <c r="BL929" s="12"/>
      <c r="BM929" s="12"/>
      <c r="BN929" s="12"/>
      <c r="BO929" s="12"/>
      <c r="BP929" s="12"/>
      <c r="BQ929" s="12"/>
      <c r="BR929" s="12"/>
      <c r="BS929" s="12"/>
      <c r="BT929" s="12"/>
      <c r="BU929" s="12"/>
      <c r="BV929" s="12"/>
      <c r="BW929" s="12"/>
    </row>
    <row r="930" spans="1:75" ht="15.75" customHeight="1" x14ac:dyDescent="0.2">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12"/>
      <c r="BH930" s="12"/>
      <c r="BI930" s="12"/>
      <c r="BJ930" s="12"/>
      <c r="BK930" s="12"/>
      <c r="BL930" s="12"/>
      <c r="BM930" s="12"/>
      <c r="BN930" s="12"/>
      <c r="BO930" s="12"/>
      <c r="BP930" s="12"/>
      <c r="BQ930" s="12"/>
      <c r="BR930" s="12"/>
      <c r="BS930" s="12"/>
      <c r="BT930" s="12"/>
      <c r="BU930" s="12"/>
      <c r="BV930" s="12"/>
      <c r="BW930" s="12"/>
    </row>
    <row r="931" spans="1:75" ht="15.75" customHeight="1" x14ac:dyDescent="0.2">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12"/>
      <c r="BH931" s="12"/>
      <c r="BI931" s="12"/>
      <c r="BJ931" s="12"/>
      <c r="BK931" s="12"/>
      <c r="BL931" s="12"/>
      <c r="BM931" s="12"/>
      <c r="BN931" s="12"/>
      <c r="BO931" s="12"/>
      <c r="BP931" s="12"/>
      <c r="BQ931" s="12"/>
      <c r="BR931" s="12"/>
      <c r="BS931" s="12"/>
      <c r="BT931" s="12"/>
      <c r="BU931" s="12"/>
      <c r="BV931" s="12"/>
      <c r="BW931" s="12"/>
    </row>
    <row r="932" spans="1:75" ht="15.75" customHeight="1" x14ac:dyDescent="0.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12"/>
      <c r="BH932" s="12"/>
      <c r="BI932" s="12"/>
      <c r="BJ932" s="12"/>
      <c r="BK932" s="12"/>
      <c r="BL932" s="12"/>
      <c r="BM932" s="12"/>
      <c r="BN932" s="12"/>
      <c r="BO932" s="12"/>
      <c r="BP932" s="12"/>
      <c r="BQ932" s="12"/>
      <c r="BR932" s="12"/>
      <c r="BS932" s="12"/>
      <c r="BT932" s="12"/>
      <c r="BU932" s="12"/>
      <c r="BV932" s="12"/>
      <c r="BW932" s="12"/>
    </row>
    <row r="933" spans="1:75" ht="15.75" customHeight="1" x14ac:dyDescent="0.2">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12"/>
      <c r="BH933" s="12"/>
      <c r="BI933" s="12"/>
      <c r="BJ933" s="12"/>
      <c r="BK933" s="12"/>
      <c r="BL933" s="12"/>
      <c r="BM933" s="12"/>
      <c r="BN933" s="12"/>
      <c r="BO933" s="12"/>
      <c r="BP933" s="12"/>
      <c r="BQ933" s="12"/>
      <c r="BR933" s="12"/>
      <c r="BS933" s="12"/>
      <c r="BT933" s="12"/>
      <c r="BU933" s="12"/>
      <c r="BV933" s="12"/>
      <c r="BW933" s="12"/>
    </row>
    <row r="934" spans="1:75" ht="15.75" customHeight="1" x14ac:dyDescent="0.2">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12"/>
      <c r="BH934" s="12"/>
      <c r="BI934" s="12"/>
      <c r="BJ934" s="12"/>
      <c r="BK934" s="12"/>
      <c r="BL934" s="12"/>
      <c r="BM934" s="12"/>
      <c r="BN934" s="12"/>
      <c r="BO934" s="12"/>
      <c r="BP934" s="12"/>
      <c r="BQ934" s="12"/>
      <c r="BR934" s="12"/>
      <c r="BS934" s="12"/>
      <c r="BT934" s="12"/>
      <c r="BU934" s="12"/>
      <c r="BV934" s="12"/>
      <c r="BW934" s="12"/>
    </row>
    <row r="935" spans="1:75" ht="15.75" customHeight="1" x14ac:dyDescent="0.2">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12"/>
      <c r="BH935" s="12"/>
      <c r="BI935" s="12"/>
      <c r="BJ935" s="12"/>
      <c r="BK935" s="12"/>
      <c r="BL935" s="12"/>
      <c r="BM935" s="12"/>
      <c r="BN935" s="12"/>
      <c r="BO935" s="12"/>
      <c r="BP935" s="12"/>
      <c r="BQ935" s="12"/>
      <c r="BR935" s="12"/>
      <c r="BS935" s="12"/>
      <c r="BT935" s="12"/>
      <c r="BU935" s="12"/>
      <c r="BV935" s="12"/>
      <c r="BW935" s="12"/>
    </row>
    <row r="936" spans="1:75" ht="15.75" customHeight="1" x14ac:dyDescent="0.2">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12"/>
      <c r="BH936" s="12"/>
      <c r="BI936" s="12"/>
      <c r="BJ936" s="12"/>
      <c r="BK936" s="12"/>
      <c r="BL936" s="12"/>
      <c r="BM936" s="12"/>
      <c r="BN936" s="12"/>
      <c r="BO936" s="12"/>
      <c r="BP936" s="12"/>
      <c r="BQ936" s="12"/>
      <c r="BR936" s="12"/>
      <c r="BS936" s="12"/>
      <c r="BT936" s="12"/>
      <c r="BU936" s="12"/>
      <c r="BV936" s="12"/>
      <c r="BW936" s="12"/>
    </row>
    <row r="937" spans="1:75" ht="15.75" customHeight="1" x14ac:dyDescent="0.2">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12"/>
      <c r="BH937" s="12"/>
      <c r="BI937" s="12"/>
      <c r="BJ937" s="12"/>
      <c r="BK937" s="12"/>
      <c r="BL937" s="12"/>
      <c r="BM937" s="12"/>
      <c r="BN937" s="12"/>
      <c r="BO937" s="12"/>
      <c r="BP937" s="12"/>
      <c r="BQ937" s="12"/>
      <c r="BR937" s="12"/>
      <c r="BS937" s="12"/>
      <c r="BT937" s="12"/>
      <c r="BU937" s="12"/>
      <c r="BV937" s="12"/>
      <c r="BW937" s="12"/>
    </row>
    <row r="938" spans="1:75" ht="15.75" customHeight="1" x14ac:dyDescent="0.2">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12"/>
      <c r="BH938" s="12"/>
      <c r="BI938" s="12"/>
      <c r="BJ938" s="12"/>
      <c r="BK938" s="12"/>
      <c r="BL938" s="12"/>
      <c r="BM938" s="12"/>
      <c r="BN938" s="12"/>
      <c r="BO938" s="12"/>
      <c r="BP938" s="12"/>
      <c r="BQ938" s="12"/>
      <c r="BR938" s="12"/>
      <c r="BS938" s="12"/>
      <c r="BT938" s="12"/>
      <c r="BU938" s="12"/>
      <c r="BV938" s="12"/>
      <c r="BW938" s="12"/>
    </row>
    <row r="939" spans="1:75" ht="15.75" customHeight="1" x14ac:dyDescent="0.2">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12"/>
      <c r="BH939" s="12"/>
      <c r="BI939" s="12"/>
      <c r="BJ939" s="12"/>
      <c r="BK939" s="12"/>
      <c r="BL939" s="12"/>
      <c r="BM939" s="12"/>
      <c r="BN939" s="12"/>
      <c r="BO939" s="12"/>
      <c r="BP939" s="12"/>
      <c r="BQ939" s="12"/>
      <c r="BR939" s="12"/>
      <c r="BS939" s="12"/>
      <c r="BT939" s="12"/>
      <c r="BU939" s="12"/>
      <c r="BV939" s="12"/>
      <c r="BW939" s="12"/>
    </row>
    <row r="940" spans="1:75" ht="15.75" customHeight="1" x14ac:dyDescent="0.2">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12"/>
      <c r="BH940" s="12"/>
      <c r="BI940" s="12"/>
      <c r="BJ940" s="12"/>
      <c r="BK940" s="12"/>
      <c r="BL940" s="12"/>
      <c r="BM940" s="12"/>
      <c r="BN940" s="12"/>
      <c r="BO940" s="12"/>
      <c r="BP940" s="12"/>
      <c r="BQ940" s="12"/>
      <c r="BR940" s="12"/>
      <c r="BS940" s="12"/>
      <c r="BT940" s="12"/>
      <c r="BU940" s="12"/>
      <c r="BV940" s="12"/>
      <c r="BW940" s="12"/>
    </row>
    <row r="941" spans="1:75" ht="15.75" customHeight="1" x14ac:dyDescent="0.2">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12"/>
      <c r="BH941" s="12"/>
      <c r="BI941" s="12"/>
      <c r="BJ941" s="12"/>
      <c r="BK941" s="12"/>
      <c r="BL941" s="12"/>
      <c r="BM941" s="12"/>
      <c r="BN941" s="12"/>
      <c r="BO941" s="12"/>
      <c r="BP941" s="12"/>
      <c r="BQ941" s="12"/>
      <c r="BR941" s="12"/>
      <c r="BS941" s="12"/>
      <c r="BT941" s="12"/>
      <c r="BU941" s="12"/>
      <c r="BV941" s="12"/>
      <c r="BW941" s="12"/>
    </row>
    <row r="942" spans="1:75" ht="15.75" customHeight="1" x14ac:dyDescent="0.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12"/>
      <c r="BH942" s="12"/>
      <c r="BI942" s="12"/>
      <c r="BJ942" s="12"/>
      <c r="BK942" s="12"/>
      <c r="BL942" s="12"/>
      <c r="BM942" s="12"/>
      <c r="BN942" s="12"/>
      <c r="BO942" s="12"/>
      <c r="BP942" s="12"/>
      <c r="BQ942" s="12"/>
      <c r="BR942" s="12"/>
      <c r="BS942" s="12"/>
      <c r="BT942" s="12"/>
      <c r="BU942" s="12"/>
      <c r="BV942" s="12"/>
      <c r="BW942" s="12"/>
    </row>
    <row r="943" spans="1:75" ht="15.75" customHeight="1" x14ac:dyDescent="0.2">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12"/>
      <c r="BH943" s="12"/>
      <c r="BI943" s="12"/>
      <c r="BJ943" s="12"/>
      <c r="BK943" s="12"/>
      <c r="BL943" s="12"/>
      <c r="BM943" s="12"/>
      <c r="BN943" s="12"/>
      <c r="BO943" s="12"/>
      <c r="BP943" s="12"/>
      <c r="BQ943" s="12"/>
      <c r="BR943" s="12"/>
      <c r="BS943" s="12"/>
      <c r="BT943" s="12"/>
      <c r="BU943" s="12"/>
      <c r="BV943" s="12"/>
      <c r="BW943" s="12"/>
    </row>
    <row r="944" spans="1:75" ht="15.75" customHeight="1" x14ac:dyDescent="0.2">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12"/>
      <c r="BH944" s="12"/>
      <c r="BI944" s="12"/>
      <c r="BJ944" s="12"/>
      <c r="BK944" s="12"/>
      <c r="BL944" s="12"/>
      <c r="BM944" s="12"/>
      <c r="BN944" s="12"/>
      <c r="BO944" s="12"/>
      <c r="BP944" s="12"/>
      <c r="BQ944" s="12"/>
      <c r="BR944" s="12"/>
      <c r="BS944" s="12"/>
      <c r="BT944" s="12"/>
      <c r="BU944" s="12"/>
      <c r="BV944" s="12"/>
      <c r="BW944" s="12"/>
    </row>
    <row r="945" spans="1:75" ht="15.75" customHeight="1" x14ac:dyDescent="0.2">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12"/>
      <c r="BH945" s="12"/>
      <c r="BI945" s="12"/>
      <c r="BJ945" s="12"/>
      <c r="BK945" s="12"/>
      <c r="BL945" s="12"/>
      <c r="BM945" s="12"/>
      <c r="BN945" s="12"/>
      <c r="BO945" s="12"/>
      <c r="BP945" s="12"/>
      <c r="BQ945" s="12"/>
      <c r="BR945" s="12"/>
      <c r="BS945" s="12"/>
      <c r="BT945" s="12"/>
      <c r="BU945" s="12"/>
      <c r="BV945" s="12"/>
      <c r="BW945" s="12"/>
    </row>
    <row r="946" spans="1:75" ht="15.75" customHeight="1" x14ac:dyDescent="0.2">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12"/>
      <c r="BH946" s="12"/>
      <c r="BI946" s="12"/>
      <c r="BJ946" s="12"/>
      <c r="BK946" s="12"/>
      <c r="BL946" s="12"/>
      <c r="BM946" s="12"/>
      <c r="BN946" s="12"/>
      <c r="BO946" s="12"/>
      <c r="BP946" s="12"/>
      <c r="BQ946" s="12"/>
      <c r="BR946" s="12"/>
      <c r="BS946" s="12"/>
      <c r="BT946" s="12"/>
      <c r="BU946" s="12"/>
      <c r="BV946" s="12"/>
      <c r="BW946" s="12"/>
    </row>
    <row r="947" spans="1:75" ht="15.75" customHeight="1" x14ac:dyDescent="0.2">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12"/>
      <c r="BH947" s="12"/>
      <c r="BI947" s="12"/>
      <c r="BJ947" s="12"/>
      <c r="BK947" s="12"/>
      <c r="BL947" s="12"/>
      <c r="BM947" s="12"/>
      <c r="BN947" s="12"/>
      <c r="BO947" s="12"/>
      <c r="BP947" s="12"/>
      <c r="BQ947" s="12"/>
      <c r="BR947" s="12"/>
      <c r="BS947" s="12"/>
      <c r="BT947" s="12"/>
      <c r="BU947" s="12"/>
      <c r="BV947" s="12"/>
      <c r="BW947" s="12"/>
    </row>
    <row r="948" spans="1:75" ht="15.75" customHeight="1" x14ac:dyDescent="0.2">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12"/>
      <c r="BH948" s="12"/>
      <c r="BI948" s="12"/>
      <c r="BJ948" s="12"/>
      <c r="BK948" s="12"/>
      <c r="BL948" s="12"/>
      <c r="BM948" s="12"/>
      <c r="BN948" s="12"/>
      <c r="BO948" s="12"/>
      <c r="BP948" s="12"/>
      <c r="BQ948" s="12"/>
      <c r="BR948" s="12"/>
      <c r="BS948" s="12"/>
      <c r="BT948" s="12"/>
      <c r="BU948" s="12"/>
      <c r="BV948" s="12"/>
      <c r="BW948" s="12"/>
    </row>
    <row r="949" spans="1:75" ht="15.75" customHeight="1" x14ac:dyDescent="0.2">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12"/>
      <c r="BH949" s="12"/>
      <c r="BI949" s="12"/>
      <c r="BJ949" s="12"/>
      <c r="BK949" s="12"/>
      <c r="BL949" s="12"/>
      <c r="BM949" s="12"/>
      <c r="BN949" s="12"/>
      <c r="BO949" s="12"/>
      <c r="BP949" s="12"/>
      <c r="BQ949" s="12"/>
      <c r="BR949" s="12"/>
      <c r="BS949" s="12"/>
      <c r="BT949" s="12"/>
      <c r="BU949" s="12"/>
      <c r="BV949" s="12"/>
      <c r="BW949" s="12"/>
    </row>
    <row r="950" spans="1:75" ht="15.75" customHeight="1" x14ac:dyDescent="0.2">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12"/>
      <c r="BH950" s="12"/>
      <c r="BI950" s="12"/>
      <c r="BJ950" s="12"/>
      <c r="BK950" s="12"/>
      <c r="BL950" s="12"/>
      <c r="BM950" s="12"/>
      <c r="BN950" s="12"/>
      <c r="BO950" s="12"/>
      <c r="BP950" s="12"/>
      <c r="BQ950" s="12"/>
      <c r="BR950" s="12"/>
      <c r="BS950" s="12"/>
      <c r="BT950" s="12"/>
      <c r="BU950" s="12"/>
      <c r="BV950" s="12"/>
      <c r="BW950" s="12"/>
    </row>
    <row r="951" spans="1:75" ht="15.75" customHeight="1" x14ac:dyDescent="0.2">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12"/>
      <c r="BH951" s="12"/>
      <c r="BI951" s="12"/>
      <c r="BJ951" s="12"/>
      <c r="BK951" s="12"/>
      <c r="BL951" s="12"/>
      <c r="BM951" s="12"/>
      <c r="BN951" s="12"/>
      <c r="BO951" s="12"/>
      <c r="BP951" s="12"/>
      <c r="BQ951" s="12"/>
      <c r="BR951" s="12"/>
      <c r="BS951" s="12"/>
      <c r="BT951" s="12"/>
      <c r="BU951" s="12"/>
      <c r="BV951" s="12"/>
      <c r="BW951" s="12"/>
    </row>
    <row r="952" spans="1:75" ht="15.75" customHeight="1" x14ac:dyDescent="0.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12"/>
      <c r="BH952" s="12"/>
      <c r="BI952" s="12"/>
      <c r="BJ952" s="12"/>
      <c r="BK952" s="12"/>
      <c r="BL952" s="12"/>
      <c r="BM952" s="12"/>
      <c r="BN952" s="12"/>
      <c r="BO952" s="12"/>
      <c r="BP952" s="12"/>
      <c r="BQ952" s="12"/>
      <c r="BR952" s="12"/>
      <c r="BS952" s="12"/>
      <c r="BT952" s="12"/>
      <c r="BU952" s="12"/>
      <c r="BV952" s="12"/>
      <c r="BW952" s="12"/>
    </row>
    <row r="953" spans="1:75" ht="15.75" customHeight="1" x14ac:dyDescent="0.2">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12"/>
      <c r="BH953" s="12"/>
      <c r="BI953" s="12"/>
      <c r="BJ953" s="12"/>
      <c r="BK953" s="12"/>
      <c r="BL953" s="12"/>
      <c r="BM953" s="12"/>
      <c r="BN953" s="12"/>
      <c r="BO953" s="12"/>
      <c r="BP953" s="12"/>
      <c r="BQ953" s="12"/>
      <c r="BR953" s="12"/>
      <c r="BS953" s="12"/>
      <c r="BT953" s="12"/>
      <c r="BU953" s="12"/>
      <c r="BV953" s="12"/>
      <c r="BW953" s="12"/>
    </row>
    <row r="954" spans="1:75" ht="15.75" customHeight="1" x14ac:dyDescent="0.2">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12"/>
      <c r="BH954" s="12"/>
      <c r="BI954" s="12"/>
      <c r="BJ954" s="12"/>
      <c r="BK954" s="12"/>
      <c r="BL954" s="12"/>
      <c r="BM954" s="12"/>
      <c r="BN954" s="12"/>
      <c r="BO954" s="12"/>
      <c r="BP954" s="12"/>
      <c r="BQ954" s="12"/>
      <c r="BR954" s="12"/>
      <c r="BS954" s="12"/>
      <c r="BT954" s="12"/>
      <c r="BU954" s="12"/>
      <c r="BV954" s="12"/>
      <c r="BW954" s="12"/>
    </row>
    <row r="955" spans="1:75" ht="15.75" customHeight="1" x14ac:dyDescent="0.2">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12"/>
      <c r="BH955" s="12"/>
      <c r="BI955" s="12"/>
      <c r="BJ955" s="12"/>
      <c r="BK955" s="12"/>
      <c r="BL955" s="12"/>
      <c r="BM955" s="12"/>
      <c r="BN955" s="12"/>
      <c r="BO955" s="12"/>
      <c r="BP955" s="12"/>
      <c r="BQ955" s="12"/>
      <c r="BR955" s="12"/>
      <c r="BS955" s="12"/>
      <c r="BT955" s="12"/>
      <c r="BU955" s="12"/>
      <c r="BV955" s="12"/>
      <c r="BW955" s="12"/>
    </row>
    <row r="956" spans="1:75" ht="15.75" customHeight="1" x14ac:dyDescent="0.2">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12"/>
      <c r="BH956" s="12"/>
      <c r="BI956" s="12"/>
      <c r="BJ956" s="12"/>
      <c r="BK956" s="12"/>
      <c r="BL956" s="12"/>
      <c r="BM956" s="12"/>
      <c r="BN956" s="12"/>
      <c r="BO956" s="12"/>
      <c r="BP956" s="12"/>
      <c r="BQ956" s="12"/>
      <c r="BR956" s="12"/>
      <c r="BS956" s="12"/>
      <c r="BT956" s="12"/>
      <c r="BU956" s="12"/>
      <c r="BV956" s="12"/>
      <c r="BW956" s="12"/>
    </row>
    <row r="957" spans="1:75" ht="15.75" customHeight="1" x14ac:dyDescent="0.2">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12"/>
      <c r="BH957" s="12"/>
      <c r="BI957" s="12"/>
      <c r="BJ957" s="12"/>
      <c r="BK957" s="12"/>
      <c r="BL957" s="12"/>
      <c r="BM957" s="12"/>
      <c r="BN957" s="12"/>
      <c r="BO957" s="12"/>
      <c r="BP957" s="12"/>
      <c r="BQ957" s="12"/>
      <c r="BR957" s="12"/>
      <c r="BS957" s="12"/>
      <c r="BT957" s="12"/>
      <c r="BU957" s="12"/>
      <c r="BV957" s="12"/>
      <c r="BW957" s="12"/>
    </row>
    <row r="958" spans="1:75" ht="15.75" customHeight="1" x14ac:dyDescent="0.2">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12"/>
      <c r="BH958" s="12"/>
      <c r="BI958" s="12"/>
      <c r="BJ958" s="12"/>
      <c r="BK958" s="12"/>
      <c r="BL958" s="12"/>
      <c r="BM958" s="12"/>
      <c r="BN958" s="12"/>
      <c r="BO958" s="12"/>
      <c r="BP958" s="12"/>
      <c r="BQ958" s="12"/>
      <c r="BR958" s="12"/>
      <c r="BS958" s="12"/>
      <c r="BT958" s="12"/>
      <c r="BU958" s="12"/>
      <c r="BV958" s="12"/>
      <c r="BW958" s="12"/>
    </row>
    <row r="959" spans="1:75" ht="15.75" customHeight="1" x14ac:dyDescent="0.2">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12"/>
      <c r="BH959" s="12"/>
      <c r="BI959" s="12"/>
      <c r="BJ959" s="12"/>
      <c r="BK959" s="12"/>
      <c r="BL959" s="12"/>
      <c r="BM959" s="12"/>
      <c r="BN959" s="12"/>
      <c r="BO959" s="12"/>
      <c r="BP959" s="12"/>
      <c r="BQ959" s="12"/>
      <c r="BR959" s="12"/>
      <c r="BS959" s="12"/>
      <c r="BT959" s="12"/>
      <c r="BU959" s="12"/>
      <c r="BV959" s="12"/>
      <c r="BW959" s="12"/>
    </row>
    <row r="960" spans="1:75" ht="15.75" customHeight="1" x14ac:dyDescent="0.2">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12"/>
      <c r="BH960" s="12"/>
      <c r="BI960" s="12"/>
      <c r="BJ960" s="12"/>
      <c r="BK960" s="12"/>
      <c r="BL960" s="12"/>
      <c r="BM960" s="12"/>
      <c r="BN960" s="12"/>
      <c r="BO960" s="12"/>
      <c r="BP960" s="12"/>
      <c r="BQ960" s="12"/>
      <c r="BR960" s="12"/>
      <c r="BS960" s="12"/>
      <c r="BT960" s="12"/>
      <c r="BU960" s="12"/>
      <c r="BV960" s="12"/>
      <c r="BW960" s="12"/>
    </row>
    <row r="961" spans="1:75" ht="15.75" customHeight="1" x14ac:dyDescent="0.2">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12"/>
      <c r="BH961" s="12"/>
      <c r="BI961" s="12"/>
      <c r="BJ961" s="12"/>
      <c r="BK961" s="12"/>
      <c r="BL961" s="12"/>
      <c r="BM961" s="12"/>
      <c r="BN961" s="12"/>
      <c r="BO961" s="12"/>
      <c r="BP961" s="12"/>
      <c r="BQ961" s="12"/>
      <c r="BR961" s="12"/>
      <c r="BS961" s="12"/>
      <c r="BT961" s="12"/>
      <c r="BU961" s="12"/>
      <c r="BV961" s="12"/>
      <c r="BW961" s="12"/>
    </row>
    <row r="962" spans="1:75" ht="15.75" customHeight="1" x14ac:dyDescent="0.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12"/>
      <c r="BH962" s="12"/>
      <c r="BI962" s="12"/>
      <c r="BJ962" s="12"/>
      <c r="BK962" s="12"/>
      <c r="BL962" s="12"/>
      <c r="BM962" s="12"/>
      <c r="BN962" s="12"/>
      <c r="BO962" s="12"/>
      <c r="BP962" s="12"/>
      <c r="BQ962" s="12"/>
      <c r="BR962" s="12"/>
      <c r="BS962" s="12"/>
      <c r="BT962" s="12"/>
      <c r="BU962" s="12"/>
      <c r="BV962" s="12"/>
      <c r="BW962" s="12"/>
    </row>
    <row r="963" spans="1:75" ht="15.75" customHeight="1" x14ac:dyDescent="0.2">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12"/>
      <c r="BH963" s="12"/>
      <c r="BI963" s="12"/>
      <c r="BJ963" s="12"/>
      <c r="BK963" s="12"/>
      <c r="BL963" s="12"/>
      <c r="BM963" s="12"/>
      <c r="BN963" s="12"/>
      <c r="BO963" s="12"/>
      <c r="BP963" s="12"/>
      <c r="BQ963" s="12"/>
      <c r="BR963" s="12"/>
      <c r="BS963" s="12"/>
      <c r="BT963" s="12"/>
      <c r="BU963" s="12"/>
      <c r="BV963" s="12"/>
      <c r="BW963" s="12"/>
    </row>
    <row r="964" spans="1:75" ht="15.75" customHeight="1" x14ac:dyDescent="0.2">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12"/>
      <c r="BH964" s="12"/>
      <c r="BI964" s="12"/>
      <c r="BJ964" s="12"/>
      <c r="BK964" s="12"/>
      <c r="BL964" s="12"/>
      <c r="BM964" s="12"/>
      <c r="BN964" s="12"/>
      <c r="BO964" s="12"/>
      <c r="BP964" s="12"/>
      <c r="BQ964" s="12"/>
      <c r="BR964" s="12"/>
      <c r="BS964" s="12"/>
      <c r="BT964" s="12"/>
      <c r="BU964" s="12"/>
      <c r="BV964" s="12"/>
      <c r="BW964" s="12"/>
    </row>
    <row r="965" spans="1:75" ht="15.75" customHeight="1" x14ac:dyDescent="0.2">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12"/>
      <c r="BH965" s="12"/>
      <c r="BI965" s="12"/>
      <c r="BJ965" s="12"/>
      <c r="BK965" s="12"/>
      <c r="BL965" s="12"/>
      <c r="BM965" s="12"/>
      <c r="BN965" s="12"/>
      <c r="BO965" s="12"/>
      <c r="BP965" s="12"/>
      <c r="BQ965" s="12"/>
      <c r="BR965" s="12"/>
      <c r="BS965" s="12"/>
      <c r="BT965" s="12"/>
      <c r="BU965" s="12"/>
      <c r="BV965" s="12"/>
      <c r="BW965" s="12"/>
    </row>
    <row r="966" spans="1:75" ht="15.75" customHeight="1" x14ac:dyDescent="0.2">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12"/>
      <c r="BH966" s="12"/>
      <c r="BI966" s="12"/>
      <c r="BJ966" s="12"/>
      <c r="BK966" s="12"/>
      <c r="BL966" s="12"/>
      <c r="BM966" s="12"/>
      <c r="BN966" s="12"/>
      <c r="BO966" s="12"/>
      <c r="BP966" s="12"/>
      <c r="BQ966" s="12"/>
      <c r="BR966" s="12"/>
      <c r="BS966" s="12"/>
      <c r="BT966" s="12"/>
      <c r="BU966" s="12"/>
      <c r="BV966" s="12"/>
      <c r="BW966" s="12"/>
    </row>
    <row r="967" spans="1:75" ht="15.75" customHeight="1" x14ac:dyDescent="0.2">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12"/>
      <c r="BH967" s="12"/>
      <c r="BI967" s="12"/>
      <c r="BJ967" s="12"/>
      <c r="BK967" s="12"/>
      <c r="BL967" s="12"/>
      <c r="BM967" s="12"/>
      <c r="BN967" s="12"/>
      <c r="BO967" s="12"/>
      <c r="BP967" s="12"/>
      <c r="BQ967" s="12"/>
      <c r="BR967" s="12"/>
      <c r="BS967" s="12"/>
      <c r="BT967" s="12"/>
      <c r="BU967" s="12"/>
      <c r="BV967" s="12"/>
      <c r="BW967" s="12"/>
    </row>
    <row r="968" spans="1:75" ht="15.75" customHeight="1" x14ac:dyDescent="0.2">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12"/>
      <c r="BH968" s="12"/>
      <c r="BI968" s="12"/>
      <c r="BJ968" s="12"/>
      <c r="BK968" s="12"/>
      <c r="BL968" s="12"/>
      <c r="BM968" s="12"/>
      <c r="BN968" s="12"/>
      <c r="BO968" s="12"/>
      <c r="BP968" s="12"/>
      <c r="BQ968" s="12"/>
      <c r="BR968" s="12"/>
      <c r="BS968" s="12"/>
      <c r="BT968" s="12"/>
      <c r="BU968" s="12"/>
      <c r="BV968" s="12"/>
      <c r="BW968" s="12"/>
    </row>
    <row r="969" spans="1:75" ht="15.75" customHeight="1" x14ac:dyDescent="0.2">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12"/>
      <c r="BH969" s="12"/>
      <c r="BI969" s="12"/>
      <c r="BJ969" s="12"/>
      <c r="BK969" s="12"/>
      <c r="BL969" s="12"/>
      <c r="BM969" s="12"/>
      <c r="BN969" s="12"/>
      <c r="BO969" s="12"/>
      <c r="BP969" s="12"/>
      <c r="BQ969" s="12"/>
      <c r="BR969" s="12"/>
      <c r="BS969" s="12"/>
      <c r="BT969" s="12"/>
      <c r="BU969" s="12"/>
      <c r="BV969" s="12"/>
      <c r="BW969" s="12"/>
    </row>
    <row r="970" spans="1:75" ht="15.75" customHeight="1" x14ac:dyDescent="0.2">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12"/>
      <c r="BH970" s="12"/>
      <c r="BI970" s="12"/>
      <c r="BJ970" s="12"/>
      <c r="BK970" s="12"/>
      <c r="BL970" s="12"/>
      <c r="BM970" s="12"/>
      <c r="BN970" s="12"/>
      <c r="BO970" s="12"/>
      <c r="BP970" s="12"/>
      <c r="BQ970" s="12"/>
      <c r="BR970" s="12"/>
      <c r="BS970" s="12"/>
      <c r="BT970" s="12"/>
      <c r="BU970" s="12"/>
      <c r="BV970" s="12"/>
      <c r="BW970" s="12"/>
    </row>
    <row r="971" spans="1:75" ht="15.75" customHeight="1" x14ac:dyDescent="0.2">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12"/>
      <c r="BH971" s="12"/>
      <c r="BI971" s="12"/>
      <c r="BJ971" s="12"/>
      <c r="BK971" s="12"/>
      <c r="BL971" s="12"/>
      <c r="BM971" s="12"/>
      <c r="BN971" s="12"/>
      <c r="BO971" s="12"/>
      <c r="BP971" s="12"/>
      <c r="BQ971" s="12"/>
      <c r="BR971" s="12"/>
      <c r="BS971" s="12"/>
      <c r="BT971" s="12"/>
      <c r="BU971" s="12"/>
      <c r="BV971" s="12"/>
      <c r="BW971" s="12"/>
    </row>
    <row r="972" spans="1:75" ht="15.75" customHeight="1" x14ac:dyDescent="0.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12"/>
      <c r="BH972" s="12"/>
      <c r="BI972" s="12"/>
      <c r="BJ972" s="12"/>
      <c r="BK972" s="12"/>
      <c r="BL972" s="12"/>
      <c r="BM972" s="12"/>
      <c r="BN972" s="12"/>
      <c r="BO972" s="12"/>
      <c r="BP972" s="12"/>
      <c r="BQ972" s="12"/>
      <c r="BR972" s="12"/>
      <c r="BS972" s="12"/>
      <c r="BT972" s="12"/>
      <c r="BU972" s="12"/>
      <c r="BV972" s="12"/>
      <c r="BW972" s="12"/>
    </row>
    <row r="973" spans="1:75" ht="15.75" customHeight="1" x14ac:dyDescent="0.2">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12"/>
      <c r="BH973" s="12"/>
      <c r="BI973" s="12"/>
      <c r="BJ973" s="12"/>
      <c r="BK973" s="12"/>
      <c r="BL973" s="12"/>
      <c r="BM973" s="12"/>
      <c r="BN973" s="12"/>
      <c r="BO973" s="12"/>
      <c r="BP973" s="12"/>
      <c r="BQ973" s="12"/>
      <c r="BR973" s="12"/>
      <c r="BS973" s="12"/>
      <c r="BT973" s="12"/>
      <c r="BU973" s="12"/>
      <c r="BV973" s="12"/>
      <c r="BW973" s="12"/>
    </row>
    <row r="974" spans="1:75" ht="15.75" customHeight="1" x14ac:dyDescent="0.2">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12"/>
      <c r="BH974" s="12"/>
      <c r="BI974" s="12"/>
      <c r="BJ974" s="12"/>
      <c r="BK974" s="12"/>
      <c r="BL974" s="12"/>
      <c r="BM974" s="12"/>
      <c r="BN974" s="12"/>
      <c r="BO974" s="12"/>
      <c r="BP974" s="12"/>
      <c r="BQ974" s="12"/>
      <c r="BR974" s="12"/>
      <c r="BS974" s="12"/>
      <c r="BT974" s="12"/>
      <c r="BU974" s="12"/>
      <c r="BV974" s="12"/>
      <c r="BW974" s="12"/>
    </row>
    <row r="975" spans="1:75" ht="15.75" customHeight="1" x14ac:dyDescent="0.2">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12"/>
      <c r="BH975" s="12"/>
      <c r="BI975" s="12"/>
      <c r="BJ975" s="12"/>
      <c r="BK975" s="12"/>
      <c r="BL975" s="12"/>
      <c r="BM975" s="12"/>
      <c r="BN975" s="12"/>
      <c r="BO975" s="12"/>
      <c r="BP975" s="12"/>
      <c r="BQ975" s="12"/>
      <c r="BR975" s="12"/>
      <c r="BS975" s="12"/>
      <c r="BT975" s="12"/>
      <c r="BU975" s="12"/>
      <c r="BV975" s="12"/>
      <c r="BW975" s="12"/>
    </row>
    <row r="976" spans="1:75" ht="15.75" customHeight="1" x14ac:dyDescent="0.2">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12"/>
      <c r="BH976" s="12"/>
      <c r="BI976" s="12"/>
      <c r="BJ976" s="12"/>
      <c r="BK976" s="12"/>
      <c r="BL976" s="12"/>
      <c r="BM976" s="12"/>
      <c r="BN976" s="12"/>
      <c r="BO976" s="12"/>
      <c r="BP976" s="12"/>
      <c r="BQ976" s="12"/>
      <c r="BR976" s="12"/>
      <c r="BS976" s="12"/>
      <c r="BT976" s="12"/>
      <c r="BU976" s="12"/>
      <c r="BV976" s="12"/>
      <c r="BW976" s="12"/>
    </row>
    <row r="977" spans="1:75" ht="15.75" customHeight="1" x14ac:dyDescent="0.2">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12"/>
      <c r="BH977" s="12"/>
      <c r="BI977" s="12"/>
      <c r="BJ977" s="12"/>
      <c r="BK977" s="12"/>
      <c r="BL977" s="12"/>
      <c r="BM977" s="12"/>
      <c r="BN977" s="12"/>
      <c r="BO977" s="12"/>
      <c r="BP977" s="12"/>
      <c r="BQ977" s="12"/>
      <c r="BR977" s="12"/>
      <c r="BS977" s="12"/>
      <c r="BT977" s="12"/>
      <c r="BU977" s="12"/>
      <c r="BV977" s="12"/>
      <c r="BW977" s="12"/>
    </row>
    <row r="978" spans="1:75" ht="15.75" customHeight="1" x14ac:dyDescent="0.2">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12"/>
      <c r="BH978" s="12"/>
      <c r="BI978" s="12"/>
      <c r="BJ978" s="12"/>
      <c r="BK978" s="12"/>
      <c r="BL978" s="12"/>
      <c r="BM978" s="12"/>
      <c r="BN978" s="12"/>
      <c r="BO978" s="12"/>
      <c r="BP978" s="12"/>
      <c r="BQ978" s="12"/>
      <c r="BR978" s="12"/>
      <c r="BS978" s="12"/>
      <c r="BT978" s="12"/>
      <c r="BU978" s="12"/>
      <c r="BV978" s="12"/>
      <c r="BW978" s="12"/>
    </row>
    <row r="979" spans="1:75" ht="15.75" customHeight="1" x14ac:dyDescent="0.2">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12"/>
      <c r="BH979" s="12"/>
      <c r="BI979" s="12"/>
      <c r="BJ979" s="12"/>
      <c r="BK979" s="12"/>
      <c r="BL979" s="12"/>
      <c r="BM979" s="12"/>
      <c r="BN979" s="12"/>
      <c r="BO979" s="12"/>
      <c r="BP979" s="12"/>
      <c r="BQ979" s="12"/>
      <c r="BR979" s="12"/>
      <c r="BS979" s="12"/>
      <c r="BT979" s="12"/>
      <c r="BU979" s="12"/>
      <c r="BV979" s="12"/>
      <c r="BW979" s="12"/>
    </row>
    <row r="980" spans="1:75" ht="15.75" customHeight="1" x14ac:dyDescent="0.2">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12"/>
      <c r="BH980" s="12"/>
      <c r="BI980" s="12"/>
      <c r="BJ980" s="12"/>
      <c r="BK980" s="12"/>
      <c r="BL980" s="12"/>
      <c r="BM980" s="12"/>
      <c r="BN980" s="12"/>
      <c r="BO980" s="12"/>
      <c r="BP980" s="12"/>
      <c r="BQ980" s="12"/>
      <c r="BR980" s="12"/>
      <c r="BS980" s="12"/>
      <c r="BT980" s="12"/>
      <c r="BU980" s="12"/>
      <c r="BV980" s="12"/>
      <c r="BW980" s="12"/>
    </row>
    <row r="981" spans="1:75" ht="15.75" customHeight="1" x14ac:dyDescent="0.2">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12"/>
      <c r="BH981" s="12"/>
      <c r="BI981" s="12"/>
      <c r="BJ981" s="12"/>
      <c r="BK981" s="12"/>
      <c r="BL981" s="12"/>
      <c r="BM981" s="12"/>
      <c r="BN981" s="12"/>
      <c r="BO981" s="12"/>
      <c r="BP981" s="12"/>
      <c r="BQ981" s="12"/>
      <c r="BR981" s="12"/>
      <c r="BS981" s="12"/>
      <c r="BT981" s="12"/>
      <c r="BU981" s="12"/>
      <c r="BV981" s="12"/>
      <c r="BW981" s="12"/>
    </row>
    <row r="982" spans="1:75" ht="15.75" customHeight="1" x14ac:dyDescent="0.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12"/>
      <c r="BH982" s="12"/>
      <c r="BI982" s="12"/>
      <c r="BJ982" s="12"/>
      <c r="BK982" s="12"/>
      <c r="BL982" s="12"/>
      <c r="BM982" s="12"/>
      <c r="BN982" s="12"/>
      <c r="BO982" s="12"/>
      <c r="BP982" s="12"/>
      <c r="BQ982" s="12"/>
      <c r="BR982" s="12"/>
      <c r="BS982" s="12"/>
      <c r="BT982" s="12"/>
      <c r="BU982" s="12"/>
      <c r="BV982" s="12"/>
      <c r="BW982" s="12"/>
    </row>
    <row r="983" spans="1:75" ht="15.75" customHeight="1" x14ac:dyDescent="0.2">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12"/>
      <c r="BH983" s="12"/>
      <c r="BI983" s="12"/>
      <c r="BJ983" s="12"/>
      <c r="BK983" s="12"/>
      <c r="BL983" s="12"/>
      <c r="BM983" s="12"/>
      <c r="BN983" s="12"/>
      <c r="BO983" s="12"/>
      <c r="BP983" s="12"/>
      <c r="BQ983" s="12"/>
      <c r="BR983" s="12"/>
      <c r="BS983" s="12"/>
      <c r="BT983" s="12"/>
      <c r="BU983" s="12"/>
      <c r="BV983" s="12"/>
      <c r="BW983" s="12"/>
    </row>
    <row r="984" spans="1:75" ht="15.75" customHeight="1" x14ac:dyDescent="0.2">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12"/>
      <c r="BH984" s="12"/>
      <c r="BI984" s="12"/>
      <c r="BJ984" s="12"/>
      <c r="BK984" s="12"/>
      <c r="BL984" s="12"/>
      <c r="BM984" s="12"/>
      <c r="BN984" s="12"/>
      <c r="BO984" s="12"/>
      <c r="BP984" s="12"/>
      <c r="BQ984" s="12"/>
      <c r="BR984" s="12"/>
      <c r="BS984" s="12"/>
      <c r="BT984" s="12"/>
      <c r="BU984" s="12"/>
      <c r="BV984" s="12"/>
      <c r="BW984" s="12"/>
    </row>
    <row r="985" spans="1:75" ht="15.75" customHeight="1" x14ac:dyDescent="0.2">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12"/>
      <c r="BH985" s="12"/>
      <c r="BI985" s="12"/>
      <c r="BJ985" s="12"/>
      <c r="BK985" s="12"/>
      <c r="BL985" s="12"/>
      <c r="BM985" s="12"/>
      <c r="BN985" s="12"/>
      <c r="BO985" s="12"/>
      <c r="BP985" s="12"/>
      <c r="BQ985" s="12"/>
      <c r="BR985" s="12"/>
      <c r="BS985" s="12"/>
      <c r="BT985" s="12"/>
      <c r="BU985" s="12"/>
      <c r="BV985" s="12"/>
      <c r="BW985" s="12"/>
    </row>
    <row r="986" spans="1:75" ht="15.75" customHeight="1" x14ac:dyDescent="0.2">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12"/>
      <c r="BH986" s="12"/>
      <c r="BI986" s="12"/>
      <c r="BJ986" s="12"/>
      <c r="BK986" s="12"/>
      <c r="BL986" s="12"/>
      <c r="BM986" s="12"/>
      <c r="BN986" s="12"/>
      <c r="BO986" s="12"/>
      <c r="BP986" s="12"/>
      <c r="BQ986" s="12"/>
      <c r="BR986" s="12"/>
      <c r="BS986" s="12"/>
      <c r="BT986" s="12"/>
      <c r="BU986" s="12"/>
      <c r="BV986" s="12"/>
      <c r="BW986" s="12"/>
    </row>
    <row r="987" spans="1:75" ht="15.75" customHeight="1" x14ac:dyDescent="0.2">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12"/>
      <c r="BH987" s="12"/>
      <c r="BI987" s="12"/>
      <c r="BJ987" s="12"/>
      <c r="BK987" s="12"/>
      <c r="BL987" s="12"/>
      <c r="BM987" s="12"/>
      <c r="BN987" s="12"/>
      <c r="BO987" s="12"/>
      <c r="BP987" s="12"/>
      <c r="BQ987" s="12"/>
      <c r="BR987" s="12"/>
      <c r="BS987" s="12"/>
      <c r="BT987" s="12"/>
      <c r="BU987" s="12"/>
      <c r="BV987" s="12"/>
      <c r="BW987" s="12"/>
    </row>
    <row r="988" spans="1:75" ht="15.75" customHeight="1" x14ac:dyDescent="0.2">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12"/>
      <c r="BH988" s="12"/>
      <c r="BI988" s="12"/>
      <c r="BJ988" s="12"/>
      <c r="BK988" s="12"/>
      <c r="BL988" s="12"/>
      <c r="BM988" s="12"/>
      <c r="BN988" s="12"/>
      <c r="BO988" s="12"/>
      <c r="BP988" s="12"/>
      <c r="BQ988" s="12"/>
      <c r="BR988" s="12"/>
      <c r="BS988" s="12"/>
      <c r="BT988" s="12"/>
      <c r="BU988" s="12"/>
      <c r="BV988" s="12"/>
      <c r="BW988" s="12"/>
    </row>
    <row r="989" spans="1:75" ht="15.75" customHeight="1" x14ac:dyDescent="0.2">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12"/>
      <c r="BH989" s="12"/>
      <c r="BI989" s="12"/>
      <c r="BJ989" s="12"/>
      <c r="BK989" s="12"/>
      <c r="BL989" s="12"/>
      <c r="BM989" s="12"/>
      <c r="BN989" s="12"/>
      <c r="BO989" s="12"/>
      <c r="BP989" s="12"/>
      <c r="BQ989" s="12"/>
      <c r="BR989" s="12"/>
      <c r="BS989" s="12"/>
      <c r="BT989" s="12"/>
      <c r="BU989" s="12"/>
      <c r="BV989" s="12"/>
      <c r="BW989" s="12"/>
    </row>
    <row r="990" spans="1:75" ht="15.75" customHeight="1" x14ac:dyDescent="0.2">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12"/>
      <c r="BH990" s="12"/>
      <c r="BI990" s="12"/>
      <c r="BJ990" s="12"/>
      <c r="BK990" s="12"/>
      <c r="BL990" s="12"/>
      <c r="BM990" s="12"/>
      <c r="BN990" s="12"/>
      <c r="BO990" s="12"/>
      <c r="BP990" s="12"/>
      <c r="BQ990" s="12"/>
      <c r="BR990" s="12"/>
      <c r="BS990" s="12"/>
      <c r="BT990" s="12"/>
      <c r="BU990" s="12"/>
      <c r="BV990" s="12"/>
      <c r="BW990" s="12"/>
    </row>
    <row r="991" spans="1:75" ht="15.75" customHeight="1" x14ac:dyDescent="0.2">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12"/>
      <c r="BH991" s="12"/>
      <c r="BI991" s="12"/>
      <c r="BJ991" s="12"/>
      <c r="BK991" s="12"/>
      <c r="BL991" s="12"/>
      <c r="BM991" s="12"/>
      <c r="BN991" s="12"/>
      <c r="BO991" s="12"/>
      <c r="BP991" s="12"/>
      <c r="BQ991" s="12"/>
      <c r="BR991" s="12"/>
      <c r="BS991" s="12"/>
      <c r="BT991" s="12"/>
      <c r="BU991" s="12"/>
      <c r="BV991" s="12"/>
      <c r="BW991" s="12"/>
    </row>
    <row r="992" spans="1:75" ht="15.75" customHeight="1" x14ac:dyDescent="0.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12"/>
      <c r="BH992" s="12"/>
      <c r="BI992" s="12"/>
      <c r="BJ992" s="12"/>
      <c r="BK992" s="12"/>
      <c r="BL992" s="12"/>
      <c r="BM992" s="12"/>
      <c r="BN992" s="12"/>
      <c r="BO992" s="12"/>
      <c r="BP992" s="12"/>
      <c r="BQ992" s="12"/>
      <c r="BR992" s="12"/>
      <c r="BS992" s="12"/>
      <c r="BT992" s="12"/>
      <c r="BU992" s="12"/>
      <c r="BV992" s="12"/>
      <c r="BW992" s="12"/>
    </row>
    <row r="993" spans="1:75" ht="15.75" customHeight="1" x14ac:dyDescent="0.2">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12"/>
      <c r="BH993" s="12"/>
      <c r="BI993" s="12"/>
      <c r="BJ993" s="12"/>
      <c r="BK993" s="12"/>
      <c r="BL993" s="12"/>
      <c r="BM993" s="12"/>
      <c r="BN993" s="12"/>
      <c r="BO993" s="12"/>
      <c r="BP993" s="12"/>
      <c r="BQ993" s="12"/>
      <c r="BR993" s="12"/>
      <c r="BS993" s="12"/>
      <c r="BT993" s="12"/>
      <c r="BU993" s="12"/>
      <c r="BV993" s="12"/>
      <c r="BW993" s="12"/>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R124"/>
  <sheetViews>
    <sheetView workbookViewId="0">
      <pane xSplit="2" ySplit="3" topLeftCell="D4" activePane="bottomRight" state="frozen"/>
      <selection pane="topRight" activeCell="C1" sqref="C1"/>
      <selection pane="bottomLeft" activeCell="A4" sqref="A4"/>
      <selection pane="bottomRight" activeCell="F105" sqref="F105"/>
    </sheetView>
  </sheetViews>
  <sheetFormatPr defaultColWidth="14.42578125" defaultRowHeight="15.75" customHeight="1" x14ac:dyDescent="0.2"/>
  <cols>
    <col min="1" max="24" width="20.28515625" customWidth="1"/>
    <col min="25" max="29" width="13.140625" customWidth="1"/>
    <col min="30" max="32" width="20.28515625" customWidth="1"/>
    <col min="33" max="35" width="11.7109375" customWidth="1"/>
    <col min="36" max="38" width="20.28515625" customWidth="1"/>
    <col min="39" max="41" width="10.7109375" customWidth="1"/>
    <col min="42" max="62" width="20.28515625" customWidth="1"/>
    <col min="63" max="68" width="12.42578125" customWidth="1"/>
    <col min="69" max="69" width="13.140625" customWidth="1"/>
    <col min="70" max="70" width="20.28515625" customWidth="1"/>
  </cols>
  <sheetData>
    <row r="1" spans="1:70" ht="15.75" customHeight="1" x14ac:dyDescent="0.2">
      <c r="A1" s="22"/>
      <c r="AU1" s="12"/>
      <c r="AV1" s="12"/>
      <c r="BK1" s="38"/>
    </row>
    <row r="2" spans="1:70" ht="15.75" customHeight="1" x14ac:dyDescent="0.2">
      <c r="A2" s="20">
        <v>0.87</v>
      </c>
      <c r="D2" s="20">
        <v>14</v>
      </c>
      <c r="J2" s="20">
        <v>15</v>
      </c>
      <c r="P2" s="20">
        <v>16</v>
      </c>
      <c r="X2" s="20">
        <v>17</v>
      </c>
      <c r="AF2" s="20">
        <v>18</v>
      </c>
      <c r="AL2" s="20">
        <v>19</v>
      </c>
      <c r="AR2" s="20">
        <v>20</v>
      </c>
      <c r="AU2" s="12"/>
      <c r="AV2" s="12"/>
      <c r="AX2" s="20">
        <v>21</v>
      </c>
      <c r="BD2" s="20">
        <v>22</v>
      </c>
      <c r="BJ2" s="20">
        <v>23</v>
      </c>
      <c r="BK2" s="38"/>
    </row>
    <row r="3" spans="1:70" s="371" customFormat="1" ht="26.25" x14ac:dyDescent="0.25">
      <c r="A3" s="386" t="s">
        <v>123</v>
      </c>
      <c r="B3" s="387"/>
      <c r="D3" s="56" t="s">
        <v>124</v>
      </c>
      <c r="E3" s="25" t="s">
        <v>54</v>
      </c>
      <c r="F3" s="25" t="s">
        <v>32</v>
      </c>
      <c r="G3" s="25" t="s">
        <v>33</v>
      </c>
      <c r="H3" s="25" t="s">
        <v>34</v>
      </c>
      <c r="I3" s="352"/>
      <c r="J3" s="56" t="s">
        <v>202</v>
      </c>
      <c r="K3" s="25" t="s">
        <v>54</v>
      </c>
      <c r="L3" s="25" t="s">
        <v>32</v>
      </c>
      <c r="M3" s="25" t="s">
        <v>33</v>
      </c>
      <c r="N3" s="25" t="s">
        <v>203</v>
      </c>
      <c r="P3" s="56" t="s">
        <v>204</v>
      </c>
      <c r="Q3" s="25" t="s">
        <v>54</v>
      </c>
      <c r="R3" s="25" t="s">
        <v>60</v>
      </c>
      <c r="S3" s="25" t="s">
        <v>61</v>
      </c>
      <c r="T3" s="25" t="s">
        <v>55</v>
      </c>
      <c r="U3" s="25" t="s">
        <v>56</v>
      </c>
      <c r="V3" s="25" t="s">
        <v>57</v>
      </c>
      <c r="W3" s="352"/>
      <c r="X3" s="56" t="s">
        <v>205</v>
      </c>
      <c r="Y3" s="25" t="s">
        <v>54</v>
      </c>
      <c r="Z3" s="25" t="s">
        <v>206</v>
      </c>
      <c r="AA3" s="25" t="s">
        <v>207</v>
      </c>
      <c r="AB3" s="25" t="s">
        <v>55</v>
      </c>
      <c r="AC3" s="25" t="s">
        <v>56</v>
      </c>
      <c r="AD3" s="25" t="s">
        <v>57</v>
      </c>
      <c r="AE3" s="352"/>
      <c r="AF3" s="149" t="s">
        <v>208</v>
      </c>
      <c r="AG3" s="25" t="s">
        <v>54</v>
      </c>
      <c r="AH3" s="25" t="s">
        <v>55</v>
      </c>
      <c r="AI3" s="25" t="s">
        <v>56</v>
      </c>
      <c r="AJ3" s="25" t="s">
        <v>57</v>
      </c>
      <c r="AK3" s="352"/>
      <c r="AL3" s="56" t="s">
        <v>279</v>
      </c>
      <c r="AM3" s="25" t="s">
        <v>54</v>
      </c>
      <c r="AN3" s="25" t="s">
        <v>55</v>
      </c>
      <c r="AO3" s="25" t="s">
        <v>56</v>
      </c>
      <c r="AP3" s="25" t="s">
        <v>57</v>
      </c>
      <c r="AQ3" s="352"/>
      <c r="AR3" s="56" t="s">
        <v>280</v>
      </c>
      <c r="AS3" s="25" t="s">
        <v>54</v>
      </c>
      <c r="AT3" s="25" t="s">
        <v>55</v>
      </c>
      <c r="AU3" s="31" t="s">
        <v>56</v>
      </c>
      <c r="AV3" s="31" t="s">
        <v>57</v>
      </c>
      <c r="AW3" s="352"/>
      <c r="AX3" s="56" t="s">
        <v>281</v>
      </c>
      <c r="AY3" s="25" t="s">
        <v>54</v>
      </c>
      <c r="AZ3" s="25" t="s">
        <v>55</v>
      </c>
      <c r="BA3" s="25" t="s">
        <v>56</v>
      </c>
      <c r="BB3" s="25" t="s">
        <v>57</v>
      </c>
      <c r="BC3" s="352"/>
      <c r="BD3" s="56" t="s">
        <v>282</v>
      </c>
      <c r="BE3" s="25" t="s">
        <v>54</v>
      </c>
      <c r="BF3" s="25" t="s">
        <v>55</v>
      </c>
      <c r="BG3" s="25" t="s">
        <v>56</v>
      </c>
      <c r="BH3" s="25" t="s">
        <v>57</v>
      </c>
      <c r="BI3" s="352"/>
      <c r="BJ3" s="156" t="s">
        <v>283</v>
      </c>
      <c r="BK3" s="36" t="s">
        <v>54</v>
      </c>
      <c r="BL3" s="31" t="s">
        <v>99</v>
      </c>
      <c r="BM3" s="31" t="s">
        <v>100</v>
      </c>
      <c r="BN3" s="31" t="s">
        <v>101</v>
      </c>
      <c r="BO3" s="31" t="s">
        <v>102</v>
      </c>
      <c r="BP3" s="31" t="s">
        <v>55</v>
      </c>
      <c r="BQ3" s="31" t="s">
        <v>56</v>
      </c>
      <c r="BR3" s="31" t="s">
        <v>57</v>
      </c>
    </row>
    <row r="4" spans="1:70" ht="15.75" customHeight="1" x14ac:dyDescent="0.2">
      <c r="A4" s="53" t="s">
        <v>18</v>
      </c>
      <c r="B4" s="12">
        <f t="shared" ref="B4:B58" si="0">AVERAGE(H4,N4,V4,AD4,AJ4,AP4,AV4,BB4,BH4,BR4)</f>
        <v>13.58907849904393</v>
      </c>
      <c r="D4" s="53" t="s">
        <v>18</v>
      </c>
      <c r="E4" s="20">
        <f>IF(ISERROR(HLOOKUP(D4,'Raw data'!$F$3:$BH$104,D$2,FALSE)),"",HLOOKUP(D4,'Raw data'!$F$3:$BH$104,D$2,FALSE))</f>
        <v>0</v>
      </c>
      <c r="F4">
        <f t="shared" ref="F4:F58" si="1">$E$60-E4</f>
        <v>3753</v>
      </c>
      <c r="G4" s="20">
        <f t="shared" ref="G4:G58" si="2">100-(F4*$E$64)</f>
        <v>0</v>
      </c>
      <c r="H4" s="12">
        <f t="shared" ref="H4:H58" si="3">G4*$A$2</f>
        <v>0</v>
      </c>
      <c r="J4" s="53" t="s">
        <v>18</v>
      </c>
      <c r="K4" s="20">
        <f>IF(ISERROR(HLOOKUP(J4,'Raw data'!$F$3:$BH$104,J$2,FALSE)),"",HLOOKUP(J4,'Raw data'!$F$3:$BH$104,J$2,FALSE))</f>
        <v>0</v>
      </c>
      <c r="L4">
        <f t="shared" ref="L4:L58" si="4">$K$60-K4</f>
        <v>168</v>
      </c>
      <c r="M4" s="20">
        <f t="shared" ref="M4:M58" si="5">100-(L4*$K$64)</f>
        <v>0</v>
      </c>
      <c r="N4" s="12">
        <f t="shared" ref="N4:N58" si="6">M4*$A$2</f>
        <v>0</v>
      </c>
      <c r="P4" s="53" t="s">
        <v>18</v>
      </c>
      <c r="Q4" s="20">
        <f>IF(ISERROR(HLOOKUP(P4,'Raw data'!$F$3:$BH$104,P$2,FALSE)),"",HLOOKUP(P4,'Raw data'!$F$3:$BH$104,P$2,FALSE))</f>
        <v>0</v>
      </c>
      <c r="R4" s="132">
        <v>2269000</v>
      </c>
      <c r="S4" s="12">
        <f t="shared" ref="S4:S58" si="7">Q4/R4*1000</f>
        <v>0</v>
      </c>
      <c r="T4" s="12">
        <f>Q$60-S4</f>
        <v>7.3749757240382419</v>
      </c>
      <c r="U4">
        <f t="shared" ref="U4:U58" si="8">100-(T4*$Q$64)</f>
        <v>0</v>
      </c>
      <c r="V4" s="12">
        <f t="shared" ref="V4:V58" si="9">U4*$A$2</f>
        <v>0</v>
      </c>
      <c r="X4" s="53" t="s">
        <v>18</v>
      </c>
      <c r="Y4" s="20">
        <f>IF(ISERROR(HLOOKUP(X4,'Raw data'!$F$3:$BH$104,X$2,FALSE)),"",HLOOKUP(X4,'Raw data'!$F$3:$BH$104,X$2,FALSE))</f>
        <v>0</v>
      </c>
      <c r="Z4" s="20">
        <v>173</v>
      </c>
      <c r="AA4" s="99">
        <f t="shared" ref="AA4:AA58" si="10">Y4/Z4</f>
        <v>0</v>
      </c>
      <c r="AB4" s="12">
        <f t="shared" ref="AB4:AB58" si="11">$Y$60-AA4</f>
        <v>3.4791684787335826</v>
      </c>
      <c r="AC4" s="12">
        <f t="shared" ref="AC4:AC58" si="12">100-(AB4*$Y$64)</f>
        <v>0</v>
      </c>
      <c r="AD4" s="12">
        <f t="shared" ref="AD4:AD58" si="13">AC4*$A$2</f>
        <v>0</v>
      </c>
      <c r="AF4" s="53" t="s">
        <v>18</v>
      </c>
      <c r="AG4" s="95" t="str">
        <f>IF(ISERROR(HLOOKUP(AF4,'Raw data'!$F$3:$BH$104,AF$2,FALSE)),"",HLOOKUP(AF4,'Raw data'!$F$3:$BH$104,AF$2,FALSE))</f>
        <v>N/A</v>
      </c>
      <c r="AH4" t="e">
        <f t="shared" ref="AH4:AH58" si="14">AG4-$AG$61</f>
        <v>#VALUE!</v>
      </c>
      <c r="AI4" s="28">
        <v>0</v>
      </c>
      <c r="AJ4" s="28">
        <v>0</v>
      </c>
      <c r="AL4" s="53" t="s">
        <v>18</v>
      </c>
      <c r="AM4" s="20">
        <f>IF(ISERROR(HLOOKUP(AL4,'Raw data'!$F$3:$BH$104,AL$2,FALSE)),"",HLOOKUP(AL4,'Raw data'!$F$3:$BH$104,AL$2,FALSE))</f>
        <v>148</v>
      </c>
      <c r="AN4">
        <f t="shared" ref="AN4:AN58" si="15">AM4-$AM$61</f>
        <v>103</v>
      </c>
      <c r="AO4" s="12">
        <f t="shared" ref="AO4:AO58" si="16">100-(AN4*$AM$64)</f>
        <v>87.953216374269005</v>
      </c>
      <c r="AP4" s="12">
        <f t="shared" ref="AP4:AP47" si="17">AO4*$A$2</f>
        <v>76.519298245614038</v>
      </c>
      <c r="AR4" s="53" t="s">
        <v>18</v>
      </c>
      <c r="AS4" s="95">
        <v>150</v>
      </c>
      <c r="AT4">
        <f t="shared" ref="AT4:AT58" si="18">AS4-$AS$61</f>
        <v>135</v>
      </c>
      <c r="AU4" s="12">
        <f t="shared" ref="AU4:AU58" si="19">100-(AT4*$AS$64)</f>
        <v>0</v>
      </c>
      <c r="AV4" s="12">
        <f t="shared" ref="AV4:AV21" si="20">AU4*$A$2</f>
        <v>0</v>
      </c>
      <c r="AX4" s="53" t="s">
        <v>18</v>
      </c>
      <c r="AY4" s="20">
        <f>IF(ISERROR(HLOOKUP(AX4,'Raw data'!$F$3:$BH$104,AX$2,FALSE)),"",HLOOKUP(AX4,'Raw data'!$F$3:$BH$104,AX$2,FALSE))</f>
        <v>0</v>
      </c>
      <c r="AZ4">
        <f t="shared" ref="AZ4:AZ58" si="21">$AY$60-AY4</f>
        <v>1</v>
      </c>
      <c r="BA4">
        <f t="shared" ref="BA4:BA58" si="22">100-(AZ4*$AY$64)</f>
        <v>0</v>
      </c>
      <c r="BB4">
        <f t="shared" ref="BB4:BB58" si="23">BA4*$A$2</f>
        <v>0</v>
      </c>
      <c r="BD4" s="53" t="s">
        <v>18</v>
      </c>
      <c r="BE4" s="20">
        <f>IF(ISERROR(HLOOKUP(BD4,'Raw data'!$F$3:$BH$104,BD$2,FALSE)),"",HLOOKUP(BD4,'Raw data'!$F$3:$BH$104,BD$2,FALSE))</f>
        <v>13115.61</v>
      </c>
      <c r="BF4">
        <f t="shared" ref="BF4:BF58" si="24">$BE$60-BE4</f>
        <v>14034.54</v>
      </c>
      <c r="BG4">
        <f t="shared" ref="BG4:BG58" si="25">100-(BF4*$BE$64)</f>
        <v>47.564793321549502</v>
      </c>
      <c r="BH4">
        <f t="shared" ref="BH4:BH58" si="26">BG4*$A$2</f>
        <v>41.381370189748068</v>
      </c>
      <c r="BJ4" s="53" t="s">
        <v>18</v>
      </c>
      <c r="BK4" s="150">
        <f>IF(ISERROR(HLOOKUP(BJ4,'Raw data'!$F$3:$BH$104,BJ$2,FALSE)),"",HLOOKUP(BJ4,'Raw data'!$F$3:$BH$104,BJ$2,FALSE))</f>
        <v>15</v>
      </c>
      <c r="BL4" s="20">
        <v>0.48759999999999998</v>
      </c>
      <c r="BM4" s="12">
        <f t="shared" ref="BM4:BM58" si="27">IF(ISERROR(BK4*BL4),"na",BK4*BL4)</f>
        <v>7.3140000000000001</v>
      </c>
      <c r="BN4" s="20">
        <v>0.37</v>
      </c>
      <c r="BO4" s="28">
        <f t="shared" ref="BO4:BO58" si="28">IF(ISERROR(BM4/BN4),"na",BM4/BN4)</f>
        <v>19.767567567567568</v>
      </c>
      <c r="BP4" s="12">
        <f t="shared" ref="BP4:BP58" si="29">IF(ISERROR(BO4-BK$61),"na",BO4-BK$61)</f>
        <v>19.767567567567568</v>
      </c>
      <c r="BQ4" s="12">
        <f t="shared" ref="BQ4:BQ58" si="30">100-(BP4*$BK$64)</f>
        <v>20.678294890893312</v>
      </c>
      <c r="BR4" s="12">
        <f t="shared" ref="BR4:BR58" si="31">BQ4*$A$2</f>
        <v>17.990116555077183</v>
      </c>
    </row>
    <row r="5" spans="1:70" ht="15.75" customHeight="1" x14ac:dyDescent="0.2">
      <c r="A5" s="62" t="s">
        <v>118</v>
      </c>
      <c r="B5" s="12">
        <f t="shared" si="0"/>
        <v>64.008715080506747</v>
      </c>
      <c r="D5" s="62" t="s">
        <v>118</v>
      </c>
      <c r="E5" s="20">
        <f>IF(ISERROR(HLOOKUP(D5,'Raw data'!$F$3:$BH$104,D$2,FALSE)),"",HLOOKUP(D5,'Raw data'!$F$3:$BH$104,D$2,FALSE))</f>
        <v>380</v>
      </c>
      <c r="F5">
        <f t="shared" si="1"/>
        <v>3373</v>
      </c>
      <c r="G5" s="20">
        <f t="shared" si="2"/>
        <v>10.125233146815887</v>
      </c>
      <c r="H5" s="12">
        <f t="shared" si="3"/>
        <v>8.8089528377298212</v>
      </c>
      <c r="J5" s="62" t="s">
        <v>118</v>
      </c>
      <c r="K5" s="20">
        <f>IF(ISERROR(HLOOKUP(J5,'Raw data'!$F$3:$BH$104,J$2,FALSE)),"",HLOOKUP(J5,'Raw data'!$F$3:$BH$104,J$2,FALSE))</f>
        <v>138</v>
      </c>
      <c r="L5">
        <f t="shared" si="4"/>
        <v>30</v>
      </c>
      <c r="M5" s="20">
        <f t="shared" si="5"/>
        <v>82.142857142857139</v>
      </c>
      <c r="N5" s="12">
        <f t="shared" si="6"/>
        <v>71.464285714285708</v>
      </c>
      <c r="P5" s="62" t="s">
        <v>118</v>
      </c>
      <c r="Q5" s="20">
        <f>IF(ISERROR(HLOOKUP(P5,'Raw data'!$F$3:$BH$104,P$2,FALSE)),"",HLOOKUP(P5,'Raw data'!$F$3:$BH$104,P$2,FALSE))</f>
        <v>6000</v>
      </c>
      <c r="R5" s="151">
        <v>813562</v>
      </c>
      <c r="S5" s="12">
        <f t="shared" si="7"/>
        <v>7.3749757240382419</v>
      </c>
      <c r="T5" s="12">
        <f t="shared" ref="T5:T15" si="32">$Q$60-S5</f>
        <v>0</v>
      </c>
      <c r="U5">
        <f t="shared" si="8"/>
        <v>100</v>
      </c>
      <c r="V5" s="12">
        <f t="shared" si="9"/>
        <v>87</v>
      </c>
      <c r="X5" s="62" t="s">
        <v>118</v>
      </c>
      <c r="Y5" s="20">
        <f>IF(ISERROR(HLOOKUP(X5,'Raw data'!$F$3:$BH$104,X$2,FALSE)),"",HLOOKUP(X5,'Raw data'!$F$3:$BH$104,X$2,FALSE))</f>
        <v>513</v>
      </c>
      <c r="Z5" s="20">
        <v>164</v>
      </c>
      <c r="AA5" s="99">
        <f t="shared" si="10"/>
        <v>3.1280487804878048</v>
      </c>
      <c r="AB5" s="12">
        <f t="shared" si="11"/>
        <v>0.35111969824577782</v>
      </c>
      <c r="AC5" s="12">
        <f t="shared" si="12"/>
        <v>89.90794207317073</v>
      </c>
      <c r="AD5" s="12">
        <f t="shared" si="13"/>
        <v>78.219909603658536</v>
      </c>
      <c r="AF5" s="62" t="s">
        <v>118</v>
      </c>
      <c r="AG5" s="20">
        <f>IF(ISERROR(HLOOKUP(AF5,'Raw data'!$F$3:$BH$104,AF$2,FALSE)),"",HLOOKUP(AF5,'Raw data'!$F$3:$BH$104,AF$2,FALSE))</f>
        <v>51</v>
      </c>
      <c r="AH5">
        <f t="shared" si="14"/>
        <v>51</v>
      </c>
      <c r="AI5" s="12">
        <f t="shared" ref="AI5:AI11" si="33">100-(AH5*$AG$64)</f>
        <v>73.015873015873012</v>
      </c>
      <c r="AJ5" s="12">
        <f t="shared" ref="AJ5:AJ11" si="34">IF(ISERROR(AI5*$A$2),"na",AI5*$A$2)</f>
        <v>63.523809523809518</v>
      </c>
      <c r="AL5" s="62" t="s">
        <v>118</v>
      </c>
      <c r="AM5" s="20">
        <f>IF(ISERROR(HLOOKUP(AL5,'Raw data'!$F$3:$BH$104,AL$2,FALSE)),"",HLOOKUP(AL5,'Raw data'!$F$3:$BH$104,AL$2,FALSE))</f>
        <v>198</v>
      </c>
      <c r="AN5">
        <f t="shared" si="15"/>
        <v>153</v>
      </c>
      <c r="AO5" s="12">
        <f t="shared" si="16"/>
        <v>82.10526315789474</v>
      </c>
      <c r="AP5" s="12">
        <f t="shared" si="17"/>
        <v>71.431578947368422</v>
      </c>
      <c r="AR5" s="62" t="s">
        <v>118</v>
      </c>
      <c r="AS5" s="20">
        <f>IF(ISERROR(HLOOKUP(AR5,'Raw data'!$F$3:$BH$104,AR$2,FALSE)),"",HLOOKUP(AR5,'Raw data'!$F$3:$BH$104,AR$2,FALSE))</f>
        <v>38</v>
      </c>
      <c r="AT5">
        <f t="shared" si="18"/>
        <v>23</v>
      </c>
      <c r="AU5" s="12">
        <f t="shared" si="19"/>
        <v>82.962962962962962</v>
      </c>
      <c r="AV5" s="12">
        <f t="shared" si="20"/>
        <v>72.177777777777777</v>
      </c>
      <c r="AX5" s="62" t="s">
        <v>118</v>
      </c>
      <c r="AY5" s="20">
        <f>IF(ISERROR(HLOOKUP(AX5,'Raw data'!$F$3:$BH$104,AX$2,FALSE)),"",HLOOKUP(AX5,'Raw data'!$F$3:$BH$104,AX$2,FALSE))</f>
        <v>1</v>
      </c>
      <c r="AZ5">
        <f t="shared" si="21"/>
        <v>0</v>
      </c>
      <c r="BA5">
        <f t="shared" si="22"/>
        <v>100</v>
      </c>
      <c r="BB5">
        <f t="shared" si="23"/>
        <v>87</v>
      </c>
      <c r="BD5" s="62" t="s">
        <v>118</v>
      </c>
      <c r="BE5" s="20">
        <f>IF(ISERROR(HLOOKUP(BD5,'Raw data'!$F$3:$BH$104,BD$2,FALSE)),"",HLOOKUP(BD5,'Raw data'!$F$3:$BH$104,BD$2,FALSE))</f>
        <v>4960.74</v>
      </c>
      <c r="BF5">
        <f t="shared" si="24"/>
        <v>22189.410000000003</v>
      </c>
      <c r="BG5">
        <f t="shared" si="25"/>
        <v>17.096940874237674</v>
      </c>
      <c r="BH5">
        <f t="shared" si="26"/>
        <v>14.874338560586777</v>
      </c>
      <c r="BJ5" s="62" t="s">
        <v>118</v>
      </c>
      <c r="BK5" s="152">
        <f>IF(ISERROR(HLOOKUP(BJ5,'Raw data'!$F$3:$BH$104,BJ$2,FALSE)),"",HLOOKUP(BJ5,'Raw data'!$F$3:$BH$104,BJ$2,FALSE))</f>
        <v>2.83</v>
      </c>
      <c r="BL5" s="20">
        <v>1.3277000000000001</v>
      </c>
      <c r="BM5" s="12">
        <f t="shared" si="27"/>
        <v>3.7573910000000006</v>
      </c>
      <c r="BN5" s="20">
        <v>9.2799999999999994</v>
      </c>
      <c r="BO5" s="28">
        <f t="shared" si="28"/>
        <v>0.40489127155172422</v>
      </c>
      <c r="BP5" s="12">
        <f t="shared" si="29"/>
        <v>0.40489127155172422</v>
      </c>
      <c r="BQ5" s="12">
        <f t="shared" si="30"/>
        <v>98.375284873391777</v>
      </c>
      <c r="BR5" s="12">
        <f t="shared" si="31"/>
        <v>85.58649783985085</v>
      </c>
    </row>
    <row r="6" spans="1:70" ht="15.75" customHeight="1" x14ac:dyDescent="0.2">
      <c r="A6" s="64" t="s">
        <v>142</v>
      </c>
      <c r="B6" s="12">
        <f t="shared" si="0"/>
        <v>33.496626633327587</v>
      </c>
      <c r="D6" s="64" t="s">
        <v>142</v>
      </c>
      <c r="E6" s="20">
        <f>IF(ISERROR(HLOOKUP(D6,'Raw data'!$F$3:$BH$104,D$2,FALSE)),"",HLOOKUP(D6,'Raw data'!$F$3:$BH$104,D$2,FALSE))</f>
        <v>72.45</v>
      </c>
      <c r="F6">
        <f t="shared" si="1"/>
        <v>3680.55</v>
      </c>
      <c r="G6" s="20">
        <f t="shared" si="2"/>
        <v>1.9304556354916116</v>
      </c>
      <c r="H6" s="12">
        <f t="shared" si="3"/>
        <v>1.679496402877702</v>
      </c>
      <c r="J6" s="64" t="s">
        <v>142</v>
      </c>
      <c r="K6" s="20">
        <f>IF(ISERROR(HLOOKUP(J6,'Raw data'!$F$3:$BH$104,J$2,FALSE)),"",HLOOKUP(J6,'Raw data'!$F$3:$BH$104,J$2,FALSE))</f>
        <v>126</v>
      </c>
      <c r="L6">
        <f t="shared" si="4"/>
        <v>42</v>
      </c>
      <c r="M6" s="20">
        <f t="shared" si="5"/>
        <v>75</v>
      </c>
      <c r="N6" s="12">
        <f t="shared" si="6"/>
        <v>65.25</v>
      </c>
      <c r="P6" s="64" t="s">
        <v>142</v>
      </c>
      <c r="Q6" s="20">
        <f>IF(ISERROR(HLOOKUP(P6,'Raw data'!$F$3:$BH$104,P$2,FALSE)),"",HLOOKUP(P6,'Raw data'!$F$3:$BH$104,P$2,FALSE))</f>
        <v>500</v>
      </c>
      <c r="R6" s="132">
        <v>8280925</v>
      </c>
      <c r="S6" s="12">
        <f t="shared" si="7"/>
        <v>6.0379728110084324E-2</v>
      </c>
      <c r="T6" s="12">
        <f t="shared" si="32"/>
        <v>7.3145959959281575</v>
      </c>
      <c r="U6">
        <f t="shared" si="8"/>
        <v>0.81871087267828102</v>
      </c>
      <c r="V6" s="12">
        <f t="shared" si="9"/>
        <v>0.71227845923010447</v>
      </c>
      <c r="X6" s="64" t="s">
        <v>142</v>
      </c>
      <c r="Y6" s="20">
        <f>IF(ISERROR(HLOOKUP(X6,'Raw data'!$F$3:$BH$104,X$2,FALSE)),"",HLOOKUP(X6,'Raw data'!$F$3:$BH$104,X$2,FALSE))</f>
        <v>23.5</v>
      </c>
      <c r="Z6" s="20">
        <v>1568</v>
      </c>
      <c r="AA6" s="99">
        <f t="shared" si="10"/>
        <v>1.4987244897959183E-2</v>
      </c>
      <c r="AB6" s="12">
        <f t="shared" si="11"/>
        <v>3.4641812338356233</v>
      </c>
      <c r="AC6" s="12">
        <f t="shared" si="12"/>
        <v>0.43077088647959272</v>
      </c>
      <c r="AD6" s="12">
        <f t="shared" si="13"/>
        <v>0.37477067123724567</v>
      </c>
      <c r="AF6" s="64" t="s">
        <v>142</v>
      </c>
      <c r="AG6" s="20">
        <f>IF(ISERROR(HLOOKUP(AF6,'Raw data'!$F$3:$BH$104,AF$2,FALSE)),"",HLOOKUP(AF6,'Raw data'!$F$3:$BH$104,AF$2,FALSE))</f>
        <v>92</v>
      </c>
      <c r="AH6">
        <f t="shared" si="14"/>
        <v>92</v>
      </c>
      <c r="AI6" s="12">
        <f t="shared" si="33"/>
        <v>51.322751322751323</v>
      </c>
      <c r="AJ6" s="12">
        <f t="shared" si="34"/>
        <v>44.650793650793652</v>
      </c>
      <c r="AL6" s="64" t="s">
        <v>142</v>
      </c>
      <c r="AM6" s="20">
        <f>IF(ISERROR(HLOOKUP(AL6,'Raw data'!$F$3:$BH$104,AL$2,FALSE)),"",HLOOKUP(AL6,'Raw data'!$F$3:$BH$104,AL$2,FALSE))</f>
        <v>271</v>
      </c>
      <c r="AN6">
        <f t="shared" si="15"/>
        <v>226</v>
      </c>
      <c r="AO6" s="12">
        <f t="shared" si="16"/>
        <v>73.567251461988306</v>
      </c>
      <c r="AP6" s="12">
        <f t="shared" si="17"/>
        <v>64.00350877192983</v>
      </c>
      <c r="AR6" s="64" t="s">
        <v>142</v>
      </c>
      <c r="AS6" s="20">
        <f>IF(ISERROR(HLOOKUP(AR6,'Raw data'!$F$3:$BH$104,AR$2,FALSE)),"",HLOOKUP(AR6,'Raw data'!$F$3:$BH$104,AR$2,FALSE))</f>
        <v>59</v>
      </c>
      <c r="AT6">
        <f t="shared" si="18"/>
        <v>44</v>
      </c>
      <c r="AU6" s="12">
        <f t="shared" si="19"/>
        <v>67.407407407407419</v>
      </c>
      <c r="AV6" s="12">
        <f t="shared" si="20"/>
        <v>58.644444444444453</v>
      </c>
      <c r="AX6" s="64" t="s">
        <v>142</v>
      </c>
      <c r="AY6" s="20">
        <f>IF(ISERROR(HLOOKUP(AX6,'Raw data'!$F$3:$BH$104,AX$2,FALSE)),"",HLOOKUP(AX6,'Raw data'!$F$3:$BH$104,AX$2,FALSE))</f>
        <v>0</v>
      </c>
      <c r="AZ6">
        <f t="shared" si="21"/>
        <v>1</v>
      </c>
      <c r="BA6">
        <f t="shared" si="22"/>
        <v>0</v>
      </c>
      <c r="BB6">
        <f t="shared" si="23"/>
        <v>0</v>
      </c>
      <c r="BD6" s="64" t="s">
        <v>142</v>
      </c>
      <c r="BE6" s="20">
        <f>IF(ISERROR(HLOOKUP(BD6,'Raw data'!$F$3:$BH$104,BD$2,FALSE)),"",HLOOKUP(BD6,'Raw data'!$F$3:$BH$104,BD$2,FALSE))</f>
        <v>5281.2</v>
      </c>
      <c r="BF6">
        <f t="shared" si="24"/>
        <v>21868.95</v>
      </c>
      <c r="BG6">
        <f t="shared" si="25"/>
        <v>18.294228874569455</v>
      </c>
      <c r="BH6">
        <f t="shared" si="26"/>
        <v>15.915979120875425</v>
      </c>
      <c r="BJ6" s="64" t="s">
        <v>142</v>
      </c>
      <c r="BK6" s="150">
        <f>IF(ISERROR(HLOOKUP(BJ6,'Raw data'!$F$3:$BH$104,BJ$2,FALSE)),"",HLOOKUP(BJ6,'Raw data'!$F$3:$BH$104,BJ$2,FALSE))</f>
        <v>35</v>
      </c>
      <c r="BL6" s="20">
        <v>3.2599999999999997E-2</v>
      </c>
      <c r="BM6" s="12">
        <f t="shared" si="27"/>
        <v>1.1409999999999998</v>
      </c>
      <c r="BN6" s="20">
        <v>1.22</v>
      </c>
      <c r="BO6" s="28">
        <f t="shared" si="28"/>
        <v>0.93524590163934407</v>
      </c>
      <c r="BP6" s="12">
        <f t="shared" si="29"/>
        <v>0.93524590163934407</v>
      </c>
      <c r="BQ6" s="12">
        <f t="shared" si="30"/>
        <v>96.247120473433881</v>
      </c>
      <c r="BR6" s="12">
        <f t="shared" si="31"/>
        <v>83.734994811887475</v>
      </c>
    </row>
    <row r="7" spans="1:70" ht="15.75" customHeight="1" x14ac:dyDescent="0.2">
      <c r="A7" s="65" t="s">
        <v>143</v>
      </c>
      <c r="B7" s="12">
        <f t="shared" si="0"/>
        <v>39.700037400683456</v>
      </c>
      <c r="D7" s="65" t="s">
        <v>143</v>
      </c>
      <c r="E7" s="20">
        <f>IF(ISERROR(HLOOKUP(D7,'Raw data'!$F$3:$BH$104,D$2,FALSE)),"",HLOOKUP(D7,'Raw data'!$F$3:$BH$104,D$2,FALSE))</f>
        <v>0</v>
      </c>
      <c r="F7">
        <f t="shared" si="1"/>
        <v>3753</v>
      </c>
      <c r="G7" s="20">
        <f t="shared" si="2"/>
        <v>0</v>
      </c>
      <c r="H7" s="12">
        <f t="shared" si="3"/>
        <v>0</v>
      </c>
      <c r="J7" s="65" t="s">
        <v>143</v>
      </c>
      <c r="K7" s="20">
        <f>IF(ISERROR(HLOOKUP(J7,'Raw data'!$F$3:$BH$104,J$2,FALSE)),"",HLOOKUP(J7,'Raw data'!$F$3:$BH$104,J$2,FALSE))</f>
        <v>0</v>
      </c>
      <c r="L7">
        <f t="shared" si="4"/>
        <v>168</v>
      </c>
      <c r="M7" s="20">
        <f t="shared" si="5"/>
        <v>0</v>
      </c>
      <c r="N7" s="12">
        <f t="shared" si="6"/>
        <v>0</v>
      </c>
      <c r="P7" s="65" t="s">
        <v>143</v>
      </c>
      <c r="Q7" s="20">
        <f>IF(ISERROR(HLOOKUP(P7,'Raw data'!$F$3:$BH$104,P$2,FALSE)),"",HLOOKUP(P7,'Raw data'!$F$3:$BH$104,P$2,FALSE))</f>
        <v>0</v>
      </c>
      <c r="R7" s="132">
        <v>1900000</v>
      </c>
      <c r="S7" s="12">
        <f t="shared" si="7"/>
        <v>0</v>
      </c>
      <c r="T7" s="12">
        <f t="shared" si="32"/>
        <v>7.3749757240382419</v>
      </c>
      <c r="U7">
        <f t="shared" si="8"/>
        <v>0</v>
      </c>
      <c r="V7" s="12">
        <f t="shared" si="9"/>
        <v>0</v>
      </c>
      <c r="X7" s="65" t="s">
        <v>143</v>
      </c>
      <c r="Y7" s="20">
        <f>IF(ISERROR(HLOOKUP(X7,'Raw data'!$F$3:$BH$104,X$2,FALSE)),"",HLOOKUP(X7,'Raw data'!$F$3:$BH$104,X$2,FALSE))</f>
        <v>0</v>
      </c>
      <c r="Z7" s="20">
        <v>100</v>
      </c>
      <c r="AA7" s="99">
        <f t="shared" si="10"/>
        <v>0</v>
      </c>
      <c r="AB7" s="12">
        <f t="shared" si="11"/>
        <v>3.4791684787335826</v>
      </c>
      <c r="AC7" s="12">
        <f t="shared" si="12"/>
        <v>0</v>
      </c>
      <c r="AD7" s="12">
        <f t="shared" si="13"/>
        <v>0</v>
      </c>
      <c r="AF7" s="65" t="s">
        <v>143</v>
      </c>
      <c r="AG7" s="20">
        <f>IF(ISERROR(HLOOKUP(AF7,'Raw data'!$F$3:$BH$104,AF$2,FALSE)),"",HLOOKUP(AF7,'Raw data'!$F$3:$BH$104,AF$2,FALSE))</f>
        <v>25</v>
      </c>
      <c r="AH7">
        <f t="shared" si="14"/>
        <v>25</v>
      </c>
      <c r="AI7" s="12">
        <f t="shared" si="33"/>
        <v>86.772486772486772</v>
      </c>
      <c r="AJ7" s="12">
        <f t="shared" si="34"/>
        <v>75.492063492063494</v>
      </c>
      <c r="AL7" s="65" t="s">
        <v>143</v>
      </c>
      <c r="AM7" s="20">
        <f>IF(ISERROR(HLOOKUP(AL7,'Raw data'!$F$3:$BH$104,AL$2,FALSE)),"",HLOOKUP(AL7,'Raw data'!$F$3:$BH$104,AL$2,FALSE))</f>
        <v>45</v>
      </c>
      <c r="AN7">
        <f t="shared" si="15"/>
        <v>0</v>
      </c>
      <c r="AO7" s="12">
        <f t="shared" si="16"/>
        <v>100</v>
      </c>
      <c r="AP7" s="12">
        <f t="shared" si="17"/>
        <v>87</v>
      </c>
      <c r="AR7" s="65" t="s">
        <v>143</v>
      </c>
      <c r="AS7" s="20">
        <f>IF(ISERROR(HLOOKUP(AR7,'Raw data'!$F$3:$BH$104,AR$2,FALSE)),"",HLOOKUP(AR7,'Raw data'!$F$3:$BH$104,AR$2,FALSE))</f>
        <v>15</v>
      </c>
      <c r="AT7">
        <f t="shared" si="18"/>
        <v>0</v>
      </c>
      <c r="AU7" s="12">
        <f t="shared" si="19"/>
        <v>100</v>
      </c>
      <c r="AV7" s="12">
        <f t="shared" si="20"/>
        <v>87</v>
      </c>
      <c r="AX7" s="65" t="s">
        <v>143</v>
      </c>
      <c r="AY7" s="20">
        <f>IF(ISERROR(HLOOKUP(AX7,'Raw data'!$F$3:$BH$104,AX$2,FALSE)),"",HLOOKUP(AX7,'Raw data'!$F$3:$BH$104,AX$2,FALSE))</f>
        <v>0</v>
      </c>
      <c r="AZ7">
        <f t="shared" si="21"/>
        <v>1</v>
      </c>
      <c r="BA7">
        <f t="shared" si="22"/>
        <v>0</v>
      </c>
      <c r="BB7">
        <f t="shared" si="23"/>
        <v>0</v>
      </c>
      <c r="BD7" s="65" t="s">
        <v>143</v>
      </c>
      <c r="BE7" s="20">
        <f>IF(ISERROR(HLOOKUP(BD7,'Raw data'!$F$3:$BH$104,BD$2,FALSE)),"",HLOOKUP(BD7,'Raw data'!$F$3:$BH$104,BD$2,FALSE))</f>
        <v>19000</v>
      </c>
      <c r="BF7">
        <f t="shared" si="24"/>
        <v>8150.1500000000015</v>
      </c>
      <c r="BG7">
        <f t="shared" si="25"/>
        <v>69.549782200886284</v>
      </c>
      <c r="BH7">
        <f t="shared" si="26"/>
        <v>60.508310514771068</v>
      </c>
      <c r="BJ7" s="65" t="s">
        <v>143</v>
      </c>
      <c r="BK7" s="150">
        <f>IF(ISERROR(HLOOKUP(BJ7,'Raw data'!$F$3:$BH$104,BJ$2,FALSE)),"",HLOOKUP(BJ7,'Raw data'!$F$3:$BH$104,BJ$2,FALSE))</f>
        <v>0</v>
      </c>
      <c r="BL7" s="20">
        <v>6.9999999999999999E-4</v>
      </c>
      <c r="BM7" s="12">
        <f t="shared" si="27"/>
        <v>0</v>
      </c>
      <c r="BN7" s="20">
        <v>1.4</v>
      </c>
      <c r="BO7" s="28">
        <f t="shared" si="28"/>
        <v>0</v>
      </c>
      <c r="BP7" s="12">
        <f t="shared" si="29"/>
        <v>0</v>
      </c>
      <c r="BQ7" s="12">
        <f t="shared" si="30"/>
        <v>100</v>
      </c>
      <c r="BR7" s="12">
        <f t="shared" si="31"/>
        <v>87</v>
      </c>
    </row>
    <row r="8" spans="1:70" ht="15.75" customHeight="1" x14ac:dyDescent="0.2">
      <c r="A8" s="62" t="s">
        <v>144</v>
      </c>
      <c r="B8" s="12">
        <f t="shared" si="0"/>
        <v>55.904859479554645</v>
      </c>
      <c r="D8" s="62" t="s">
        <v>144</v>
      </c>
      <c r="E8" s="20">
        <f>IF(ISERROR(HLOOKUP(D8,'Raw data'!$F$3:$BH$104,D$2,FALSE)),"",HLOOKUP(D8,'Raw data'!$F$3:$BH$104,D$2,FALSE))</f>
        <v>1900</v>
      </c>
      <c r="F8">
        <f t="shared" si="1"/>
        <v>1853</v>
      </c>
      <c r="G8" s="20">
        <f t="shared" si="2"/>
        <v>50.626165734079407</v>
      </c>
      <c r="H8" s="12">
        <f t="shared" si="3"/>
        <v>44.044764188649083</v>
      </c>
      <c r="J8" s="62" t="s">
        <v>144</v>
      </c>
      <c r="K8" s="20">
        <f>IF(ISERROR(HLOOKUP(J8,'Raw data'!$F$3:$BH$104,J$2,FALSE)),"",HLOOKUP(J8,'Raw data'!$F$3:$BH$104,J$2,FALSE))</f>
        <v>153</v>
      </c>
      <c r="L8">
        <f t="shared" si="4"/>
        <v>15</v>
      </c>
      <c r="M8" s="20">
        <f t="shared" si="5"/>
        <v>91.071428571428569</v>
      </c>
      <c r="N8" s="12">
        <f t="shared" si="6"/>
        <v>79.232142857142861</v>
      </c>
      <c r="P8" s="62" t="s">
        <v>144</v>
      </c>
      <c r="Q8" s="20">
        <f>IF(ISERROR(HLOOKUP(P8,'Raw data'!$F$3:$BH$104,P$2,FALSE)),"",HLOOKUP(P8,'Raw data'!$F$3:$BH$104,P$2,FALSE))</f>
        <v>1750</v>
      </c>
      <c r="R8" s="132">
        <v>3421829</v>
      </c>
      <c r="S8" s="12">
        <f t="shared" si="7"/>
        <v>0.51142240012578066</v>
      </c>
      <c r="T8" s="12">
        <f t="shared" si="32"/>
        <v>6.8635533239124609</v>
      </c>
      <c r="U8">
        <f t="shared" si="8"/>
        <v>6.9345638448521782</v>
      </c>
      <c r="V8" s="12">
        <f t="shared" si="9"/>
        <v>6.0330705450213946</v>
      </c>
      <c r="X8" s="62" t="s">
        <v>144</v>
      </c>
      <c r="Y8" s="20">
        <f>IF(ISERROR(HLOOKUP(X8,'Raw data'!$F$3:$BH$104,X$2,FALSE)),"",HLOOKUP(X8,'Raw data'!$F$3:$BH$104,X$2,FALSE))</f>
        <v>1087</v>
      </c>
      <c r="Z8" s="20">
        <v>892</v>
      </c>
      <c r="AA8" s="99">
        <f t="shared" si="10"/>
        <v>1.2186098654708519</v>
      </c>
      <c r="AB8" s="12">
        <f t="shared" si="11"/>
        <v>2.2605586132627309</v>
      </c>
      <c r="AC8" s="12">
        <f t="shared" si="12"/>
        <v>35.025894058295961</v>
      </c>
      <c r="AD8" s="12">
        <f t="shared" si="13"/>
        <v>30.472527830717485</v>
      </c>
      <c r="AF8" s="62" t="s">
        <v>144</v>
      </c>
      <c r="AG8" s="20">
        <f>IF(ISERROR(HLOOKUP(AF8,'Raw data'!$F$3:$BH$104,AF$2,FALSE)),"",HLOOKUP(AF8,'Raw data'!$F$3:$BH$104,AF$2,FALSE))</f>
        <v>30</v>
      </c>
      <c r="AH8">
        <f t="shared" si="14"/>
        <v>30</v>
      </c>
      <c r="AI8" s="12">
        <f t="shared" si="33"/>
        <v>84.126984126984127</v>
      </c>
      <c r="AJ8" s="12">
        <f t="shared" si="34"/>
        <v>73.19047619047619</v>
      </c>
      <c r="AL8" s="62" t="s">
        <v>144</v>
      </c>
      <c r="AM8" s="20">
        <f>IF(ISERROR(HLOOKUP(AL8,'Raw data'!$F$3:$BH$104,AL$2,FALSE)),"",HLOOKUP(AL8,'Raw data'!$F$3:$BH$104,AL$2,FALSE))</f>
        <v>243</v>
      </c>
      <c r="AN8">
        <f t="shared" si="15"/>
        <v>198</v>
      </c>
      <c r="AO8" s="12">
        <f t="shared" si="16"/>
        <v>76.84210526315789</v>
      </c>
      <c r="AP8" s="12">
        <f t="shared" si="17"/>
        <v>66.852631578947367</v>
      </c>
      <c r="AR8" s="62" t="s">
        <v>144</v>
      </c>
      <c r="AS8" s="20">
        <f>IF(ISERROR(HLOOKUP(AR8,'Raw data'!$F$3:$BH$104,AR$2,FALSE)),"",HLOOKUP(AR8,'Raw data'!$F$3:$BH$104,AR$2,FALSE))</f>
        <v>33</v>
      </c>
      <c r="AT8">
        <f t="shared" si="18"/>
        <v>18</v>
      </c>
      <c r="AU8" s="12">
        <f t="shared" si="19"/>
        <v>86.666666666666671</v>
      </c>
      <c r="AV8" s="12">
        <f t="shared" si="20"/>
        <v>75.400000000000006</v>
      </c>
      <c r="AX8" s="62" t="s">
        <v>144</v>
      </c>
      <c r="AY8" s="20">
        <f>IF(ISERROR(HLOOKUP(AX8,'Raw data'!$F$3:$BH$104,AX$2,FALSE)),"",HLOOKUP(AX8,'Raw data'!$F$3:$BH$104,AX$2,FALSE))</f>
        <v>1</v>
      </c>
      <c r="AZ8">
        <f t="shared" si="21"/>
        <v>0</v>
      </c>
      <c r="BA8">
        <f t="shared" si="22"/>
        <v>100</v>
      </c>
      <c r="BB8">
        <f t="shared" si="23"/>
        <v>87</v>
      </c>
      <c r="BD8" s="62" t="s">
        <v>144</v>
      </c>
      <c r="BE8" s="20">
        <f>IF(ISERROR(HLOOKUP(BD8,'Raw data'!$F$3:$BH$104,BD$2,FALSE)),"",HLOOKUP(BD8,'Raw data'!$F$3:$BH$104,BD$2,FALSE))</f>
        <v>3836.13</v>
      </c>
      <c r="BF8">
        <f t="shared" si="24"/>
        <v>23314.02</v>
      </c>
      <c r="BG8">
        <f t="shared" si="25"/>
        <v>12.895224410238711</v>
      </c>
      <c r="BH8">
        <f t="shared" si="26"/>
        <v>11.218845236907679</v>
      </c>
      <c r="BJ8" s="62" t="s">
        <v>144</v>
      </c>
      <c r="BK8" s="150">
        <f>IF(ISERROR(HLOOKUP(BJ8,'Raw data'!$F$3:$BH$104,BJ$2,FALSE)),"",HLOOKUP(BJ8,'Raw data'!$F$3:$BH$104,BJ$2,FALSE))</f>
        <v>3.4</v>
      </c>
      <c r="BL8" s="20">
        <v>1.3277000000000001</v>
      </c>
      <c r="BM8" s="12">
        <f t="shared" si="27"/>
        <v>4.5141800000000005</v>
      </c>
      <c r="BN8" s="20">
        <v>11.29</v>
      </c>
      <c r="BO8" s="28">
        <f t="shared" si="28"/>
        <v>0.39983879539415418</v>
      </c>
      <c r="BP8" s="12">
        <f t="shared" si="29"/>
        <v>0.39983879539415418</v>
      </c>
      <c r="BQ8" s="12">
        <f t="shared" si="30"/>
        <v>98.395559043315401</v>
      </c>
      <c r="BR8" s="12">
        <f t="shared" si="31"/>
        <v>85.604136367684404</v>
      </c>
    </row>
    <row r="9" spans="1:70" ht="15.75" customHeight="1" x14ac:dyDescent="0.2">
      <c r="A9" s="79" t="s">
        <v>145</v>
      </c>
      <c r="B9" s="12">
        <f t="shared" si="0"/>
        <v>52.646936462744314</v>
      </c>
      <c r="D9" s="79" t="s">
        <v>145</v>
      </c>
      <c r="E9" s="20">
        <f>IF(ISERROR(HLOOKUP(D9,'Raw data'!$F$3:$BH$104,D$2,FALSE)),"",HLOOKUP(D9,'Raw data'!$F$3:$BH$104,D$2,FALSE))</f>
        <v>113</v>
      </c>
      <c r="F9">
        <f t="shared" si="1"/>
        <v>3640</v>
      </c>
      <c r="G9" s="20">
        <f t="shared" si="2"/>
        <v>3.0109245936584159</v>
      </c>
      <c r="H9" s="12">
        <f t="shared" si="3"/>
        <v>2.6195043964828217</v>
      </c>
      <c r="J9" s="79" t="s">
        <v>145</v>
      </c>
      <c r="K9" s="20">
        <f>IF(ISERROR(HLOOKUP(J9,'Raw data'!$F$3:$BH$104,J$2,FALSE)),"",HLOOKUP(J9,'Raw data'!$F$3:$BH$104,J$2,FALSE))</f>
        <v>131</v>
      </c>
      <c r="L9">
        <f t="shared" si="4"/>
        <v>37</v>
      </c>
      <c r="M9" s="20">
        <f t="shared" si="5"/>
        <v>77.976190476190482</v>
      </c>
      <c r="N9" s="12">
        <f t="shared" si="6"/>
        <v>67.839285714285722</v>
      </c>
      <c r="P9" s="79" t="s">
        <v>145</v>
      </c>
      <c r="Q9" s="20">
        <f>IF(ISERROR(HLOOKUP(P9,'Raw data'!$F$3:$BH$104,P$2,FALSE)),"",HLOOKUP(P9,'Raw data'!$F$3:$BH$104,P$2,FALSE))</f>
        <v>200</v>
      </c>
      <c r="R9" s="132">
        <v>7776845</v>
      </c>
      <c r="S9" s="12">
        <f t="shared" si="7"/>
        <v>2.5717369961726126E-2</v>
      </c>
      <c r="T9" s="12">
        <f t="shared" si="32"/>
        <v>7.3492583540765155</v>
      </c>
      <c r="U9">
        <f t="shared" si="8"/>
        <v>0.3487112490133768</v>
      </c>
      <c r="V9" s="12">
        <f t="shared" si="9"/>
        <v>0.30337878664163781</v>
      </c>
      <c r="X9" s="79" t="s">
        <v>145</v>
      </c>
      <c r="Y9" s="20">
        <f>IF(ISERROR(HLOOKUP(X9,'Raw data'!$F$3:$BH$104,X$2,FALSE)),"",HLOOKUP(X9,'Raw data'!$F$3:$BH$104,X$2,FALSE))</f>
        <v>376</v>
      </c>
      <c r="Z9" s="20">
        <v>528</v>
      </c>
      <c r="AA9" s="99">
        <f t="shared" si="10"/>
        <v>0.71212121212121215</v>
      </c>
      <c r="AB9" s="12">
        <f t="shared" si="11"/>
        <v>2.7670472666123702</v>
      </c>
      <c r="AC9" s="12">
        <f t="shared" si="12"/>
        <v>20.468143939393954</v>
      </c>
      <c r="AD9" s="12">
        <f t="shared" si="13"/>
        <v>17.80728522727274</v>
      </c>
      <c r="AF9" s="79" t="s">
        <v>145</v>
      </c>
      <c r="AG9" s="20">
        <f>IF(ISERROR(HLOOKUP(AF9,'Raw data'!$F$3:$BH$104,AF$2,FALSE)),"",HLOOKUP(AF9,'Raw data'!$F$3:$BH$104,AF$2,FALSE))</f>
        <v>69</v>
      </c>
      <c r="AH9">
        <f t="shared" si="14"/>
        <v>69</v>
      </c>
      <c r="AI9" s="12">
        <f t="shared" si="33"/>
        <v>63.492063492063494</v>
      </c>
      <c r="AJ9" s="12">
        <f t="shared" si="34"/>
        <v>55.238095238095241</v>
      </c>
      <c r="AL9" s="79" t="s">
        <v>145</v>
      </c>
      <c r="AM9" s="20"/>
      <c r="AN9">
        <f t="shared" si="15"/>
        <v>-45</v>
      </c>
      <c r="AO9" s="12">
        <f t="shared" si="16"/>
        <v>105.26315789473684</v>
      </c>
      <c r="AP9" s="12">
        <f t="shared" si="17"/>
        <v>91.578947368421041</v>
      </c>
      <c r="AR9" s="79" t="s">
        <v>145</v>
      </c>
      <c r="AS9" s="20">
        <f>IF(ISERROR(HLOOKUP(AR9,'Raw data'!$F$3:$BH$104,AR$2,FALSE)),"",HLOOKUP(AR9,'Raw data'!$F$3:$BH$104,AR$2,FALSE))</f>
        <v>35</v>
      </c>
      <c r="AT9">
        <f t="shared" si="18"/>
        <v>20</v>
      </c>
      <c r="AU9" s="12">
        <f t="shared" si="19"/>
        <v>85.18518518518519</v>
      </c>
      <c r="AV9" s="12">
        <f t="shared" si="20"/>
        <v>74.111111111111114</v>
      </c>
      <c r="AX9" s="79" t="s">
        <v>145</v>
      </c>
      <c r="AY9" s="20">
        <f>IF(ISERROR(HLOOKUP(AX9,'Raw data'!$F$3:$BH$104,AX$2,FALSE)),"",HLOOKUP(AX9,'Raw data'!$F$3:$BH$104,AX$2,FALSE))</f>
        <v>1</v>
      </c>
      <c r="AZ9">
        <f t="shared" si="21"/>
        <v>0</v>
      </c>
      <c r="BA9">
        <f t="shared" si="22"/>
        <v>100</v>
      </c>
      <c r="BB9">
        <f t="shared" si="23"/>
        <v>87</v>
      </c>
      <c r="BD9" s="79" t="s">
        <v>145</v>
      </c>
      <c r="BE9" s="20">
        <f>IF(ISERROR(HLOOKUP(BD9,'Raw data'!$F$3:$BH$104,BD$2,FALSE)),"",HLOOKUP(BD9,'Raw data'!$F$3:$BH$104,BD$2,FALSE))</f>
        <v>14728.87</v>
      </c>
      <c r="BF9">
        <f t="shared" si="24"/>
        <v>12421.28</v>
      </c>
      <c r="BG9">
        <f t="shared" si="25"/>
        <v>53.592181574109048</v>
      </c>
      <c r="BH9">
        <f t="shared" si="26"/>
        <v>46.625197969474868</v>
      </c>
      <c r="BJ9" s="79" t="s">
        <v>145</v>
      </c>
      <c r="BK9" s="150">
        <f>IF(ISERROR(HLOOKUP(BJ9,'Raw data'!$F$3:$BH$104,BJ$2,FALSE)),"",HLOOKUP(BJ9,'Raw data'!$F$3:$BH$104,BJ$2,FALSE))</f>
        <v>3600</v>
      </c>
      <c r="BL9" s="20">
        <v>5.0000000000000001E-4</v>
      </c>
      <c r="BM9" s="12">
        <f t="shared" si="27"/>
        <v>1.8</v>
      </c>
      <c r="BN9" s="20">
        <v>1.72</v>
      </c>
      <c r="BO9" s="28">
        <f t="shared" si="28"/>
        <v>1.0465116279069768</v>
      </c>
      <c r="BP9" s="12">
        <f t="shared" si="29"/>
        <v>1.0465116279069768</v>
      </c>
      <c r="BQ9" s="12">
        <f t="shared" si="30"/>
        <v>95.80064231684814</v>
      </c>
      <c r="BR9" s="12">
        <f t="shared" si="31"/>
        <v>83.346558815657886</v>
      </c>
    </row>
    <row r="10" spans="1:70" ht="15.75" customHeight="1" x14ac:dyDescent="0.2">
      <c r="A10" s="84" t="s">
        <v>146</v>
      </c>
      <c r="B10" s="12">
        <f t="shared" si="0"/>
        <v>53.004735642708191</v>
      </c>
      <c r="D10" s="84" t="s">
        <v>146</v>
      </c>
      <c r="E10" s="20">
        <f>IF(ISERROR(HLOOKUP(D10,'Raw data'!$F$3:$BH$104,D$2,FALSE)),"",HLOOKUP(D10,'Raw data'!$F$3:$BH$104,D$2,FALSE))</f>
        <v>10</v>
      </c>
      <c r="F10">
        <f t="shared" si="1"/>
        <v>3743</v>
      </c>
      <c r="G10" s="20">
        <f t="shared" si="2"/>
        <v>0.26645350386357336</v>
      </c>
      <c r="H10" s="12">
        <f t="shared" si="3"/>
        <v>0.23181454836130883</v>
      </c>
      <c r="J10" s="84" t="s">
        <v>146</v>
      </c>
      <c r="K10" s="20">
        <f>IF(ISERROR(HLOOKUP(J10,'Raw data'!$F$3:$BH$104,J$2,FALSE)),"",HLOOKUP(J10,'Raw data'!$F$3:$BH$104,J$2,FALSE))</f>
        <v>143</v>
      </c>
      <c r="L10">
        <f t="shared" si="4"/>
        <v>25</v>
      </c>
      <c r="M10" s="20">
        <f t="shared" si="5"/>
        <v>85.11904761904762</v>
      </c>
      <c r="N10" s="12">
        <f t="shared" si="6"/>
        <v>74.053571428571431</v>
      </c>
      <c r="P10" s="84" t="s">
        <v>146</v>
      </c>
      <c r="Q10" s="20">
        <f>IF(ISERROR(HLOOKUP(P10,'Raw data'!$F$3:$BH$104,P$2,FALSE)),"",HLOOKUP(P10,'Raw data'!$F$3:$BH$104,P$2,FALSE))</f>
        <v>1300</v>
      </c>
      <c r="R10" s="132">
        <v>645966</v>
      </c>
      <c r="S10" s="12">
        <f t="shared" si="7"/>
        <v>2.0124898214457105</v>
      </c>
      <c r="T10" s="12">
        <f t="shared" si="32"/>
        <v>5.3624859025925318</v>
      </c>
      <c r="U10">
        <f t="shared" si="8"/>
        <v>27.288087401916911</v>
      </c>
      <c r="V10" s="12">
        <f t="shared" si="9"/>
        <v>23.740636039667713</v>
      </c>
      <c r="X10" s="84" t="s">
        <v>146</v>
      </c>
      <c r="Y10" s="20">
        <f>IF(ISERROR(HLOOKUP(X10,'Raw data'!$F$3:$BH$104,X$2,FALSE)),"",HLOOKUP(X10,'Raw data'!$F$3:$BH$104,X$2,FALSE))</f>
        <v>10</v>
      </c>
      <c r="Z10" s="20">
        <v>48</v>
      </c>
      <c r="AA10" s="99">
        <f t="shared" si="10"/>
        <v>0.20833333333333334</v>
      </c>
      <c r="AB10" s="12">
        <f t="shared" si="11"/>
        <v>3.2708351454002491</v>
      </c>
      <c r="AC10" s="12">
        <f t="shared" si="12"/>
        <v>5.9880208333333371</v>
      </c>
      <c r="AD10" s="12">
        <f t="shared" si="13"/>
        <v>5.2095781250000028</v>
      </c>
      <c r="AF10" s="84" t="s">
        <v>146</v>
      </c>
      <c r="AG10" s="20">
        <f>IF(ISERROR(HLOOKUP(AF10,'Raw data'!$F$3:$BH$104,AF$2,FALSE)),"",HLOOKUP(AF10,'Raw data'!$F$3:$BH$104,AF$2,FALSE))</f>
        <v>31</v>
      </c>
      <c r="AH10">
        <f t="shared" si="14"/>
        <v>31</v>
      </c>
      <c r="AI10" s="12">
        <f t="shared" si="33"/>
        <v>83.597883597883595</v>
      </c>
      <c r="AJ10" s="12">
        <f t="shared" si="34"/>
        <v>72.73015873015872</v>
      </c>
      <c r="AL10" s="84" t="s">
        <v>146</v>
      </c>
      <c r="AM10" s="20">
        <f>IF(ISERROR(HLOOKUP(AL10,'Raw data'!$F$3:$BH$104,AL$2,FALSE)),"",HLOOKUP(AL10,'Raw data'!$F$3:$BH$104,AL$2,FALSE))</f>
        <v>63</v>
      </c>
      <c r="AN10">
        <f t="shared" si="15"/>
        <v>18</v>
      </c>
      <c r="AO10" s="12">
        <f t="shared" si="16"/>
        <v>97.89473684210526</v>
      </c>
      <c r="AP10" s="12">
        <f t="shared" si="17"/>
        <v>85.168421052631572</v>
      </c>
      <c r="AR10" s="84" t="s">
        <v>146</v>
      </c>
      <c r="AS10" s="20">
        <f>IF(ISERROR(HLOOKUP(AR10,'Raw data'!$F$3:$BH$104,AR$2,FALSE)),"",HLOOKUP(AR10,'Raw data'!$F$3:$BH$104,AR$2,FALSE))</f>
        <v>25</v>
      </c>
      <c r="AT10">
        <f t="shared" si="18"/>
        <v>10</v>
      </c>
      <c r="AU10" s="12">
        <f t="shared" si="19"/>
        <v>92.592592592592595</v>
      </c>
      <c r="AV10" s="12">
        <f t="shared" si="20"/>
        <v>80.555555555555557</v>
      </c>
      <c r="AX10" s="84" t="s">
        <v>146</v>
      </c>
      <c r="AY10" s="20">
        <f>IF(ISERROR(HLOOKUP(AX10,'Raw data'!$F$3:$BH$104,AX$2,FALSE)),"",HLOOKUP(AX10,'Raw data'!$F$3:$BH$104,AX$2,FALSE))</f>
        <v>1</v>
      </c>
      <c r="AZ10">
        <f t="shared" si="21"/>
        <v>0</v>
      </c>
      <c r="BA10">
        <f t="shared" si="22"/>
        <v>100</v>
      </c>
      <c r="BB10">
        <f t="shared" si="23"/>
        <v>87</v>
      </c>
      <c r="BD10" s="84" t="s">
        <v>146</v>
      </c>
      <c r="BE10" s="20">
        <f>IF(ISERROR(HLOOKUP(BD10,'Raw data'!$F$3:$BH$104,BD$2,FALSE)),"",HLOOKUP(BD10,'Raw data'!$F$3:$BH$104,BD$2,FALSE))</f>
        <v>5150.83</v>
      </c>
      <c r="BF10">
        <f t="shared" si="24"/>
        <v>21999.32</v>
      </c>
      <c r="BG10">
        <f t="shared" si="25"/>
        <v>17.807146441182283</v>
      </c>
      <c r="BH10">
        <f t="shared" si="26"/>
        <v>15.492217403828587</v>
      </c>
      <c r="BJ10" s="84" t="s">
        <v>146</v>
      </c>
      <c r="BK10" s="220">
        <f>IF(ISERROR(HLOOKUP(BJ10,'Raw data'!$F$3:$BH$104,BJ$2,FALSE)),"",HLOOKUP(BJ10,'Raw data'!$F$3:$BH$104,BJ$2,FALSE))</f>
        <v>2.6</v>
      </c>
      <c r="BL10" s="20">
        <v>1</v>
      </c>
      <c r="BM10" s="12">
        <f t="shared" si="27"/>
        <v>2.6</v>
      </c>
      <c r="BN10" s="20">
        <v>8</v>
      </c>
      <c r="BO10" s="28">
        <f t="shared" si="28"/>
        <v>0.32500000000000001</v>
      </c>
      <c r="BP10" s="12">
        <f t="shared" si="29"/>
        <v>0.32500000000000001</v>
      </c>
      <c r="BQ10" s="12">
        <f t="shared" si="30"/>
        <v>98.695866141732282</v>
      </c>
      <c r="BR10" s="12">
        <f t="shared" si="31"/>
        <v>85.865403543307082</v>
      </c>
    </row>
    <row r="11" spans="1:70" ht="15.75" customHeight="1" x14ac:dyDescent="0.2">
      <c r="A11" s="79" t="s">
        <v>147</v>
      </c>
      <c r="B11" s="12">
        <f t="shared" si="0"/>
        <v>53.344204667420648</v>
      </c>
      <c r="D11" s="79" t="s">
        <v>147</v>
      </c>
      <c r="E11" s="20">
        <f>IF(ISERROR(HLOOKUP(D11,'Raw data'!$F$3:$BH$104,D$2,FALSE)),"",HLOOKUP(D11,'Raw data'!$F$3:$BH$104,D$2,FALSE))</f>
        <v>860</v>
      </c>
      <c r="F11">
        <f t="shared" si="1"/>
        <v>2893</v>
      </c>
      <c r="G11" s="20">
        <f t="shared" si="2"/>
        <v>22.915001332267522</v>
      </c>
      <c r="H11" s="12">
        <f t="shared" si="3"/>
        <v>19.936051159072743</v>
      </c>
      <c r="J11" s="79" t="s">
        <v>147</v>
      </c>
      <c r="K11" s="20">
        <f>IF(ISERROR(HLOOKUP(J11,'Raw data'!$F$3:$BH$104,J$2,FALSE)),"",HLOOKUP(J11,'Raw data'!$F$3:$BH$104,J$2,FALSE))</f>
        <v>119</v>
      </c>
      <c r="L11">
        <f t="shared" si="4"/>
        <v>49</v>
      </c>
      <c r="M11" s="20">
        <f t="shared" si="5"/>
        <v>70.833333333333329</v>
      </c>
      <c r="N11" s="12">
        <f t="shared" si="6"/>
        <v>61.624999999999993</v>
      </c>
      <c r="P11" s="79" t="s">
        <v>147</v>
      </c>
      <c r="Q11" s="20">
        <f>IF(ISERROR(HLOOKUP(P11,'Raw data'!$F$3:$BH$104,P$2,FALSE)),"",HLOOKUP(P11,'Raw data'!$F$3:$BH$104,P$2,FALSE))</f>
        <v>3000</v>
      </c>
      <c r="R11" s="132">
        <v>2890151</v>
      </c>
      <c r="S11" s="12">
        <f t="shared" si="7"/>
        <v>1.0380080487144097</v>
      </c>
      <c r="T11" s="12">
        <f t="shared" si="32"/>
        <v>6.336967675323832</v>
      </c>
      <c r="U11">
        <f t="shared" si="8"/>
        <v>14.074731735469882</v>
      </c>
      <c r="V11" s="12">
        <f t="shared" si="9"/>
        <v>12.245016609858798</v>
      </c>
      <c r="X11" s="79" t="s">
        <v>147</v>
      </c>
      <c r="Y11" s="20">
        <f>IF(ISERROR(HLOOKUP(X11,'Raw data'!$F$3:$BH$104,X$2,FALSE)),"",HLOOKUP(X11,'Raw data'!$F$3:$BH$104,X$2,FALSE))</f>
        <v>130</v>
      </c>
      <c r="Z11" s="20">
        <v>203</v>
      </c>
      <c r="AA11" s="99">
        <f t="shared" si="10"/>
        <v>0.64039408866995073</v>
      </c>
      <c r="AB11" s="12">
        <f t="shared" si="11"/>
        <v>2.838774390063632</v>
      </c>
      <c r="AC11" s="12">
        <f t="shared" si="12"/>
        <v>18.406527093596054</v>
      </c>
      <c r="AD11" s="12">
        <f t="shared" si="13"/>
        <v>16.013678571428567</v>
      </c>
      <c r="AF11" s="79" t="s">
        <v>147</v>
      </c>
      <c r="AG11" s="20">
        <f>IF(ISERROR(HLOOKUP(AF11,'Raw data'!$F$3:$BH$104,AF$2,FALSE)),"",HLOOKUP(AF11,'Raw data'!$F$3:$BH$104,AF$2,FALSE))</f>
        <v>61</v>
      </c>
      <c r="AH11">
        <f t="shared" si="14"/>
        <v>61</v>
      </c>
      <c r="AI11" s="12">
        <f t="shared" si="33"/>
        <v>67.724867724867721</v>
      </c>
      <c r="AJ11" s="12">
        <f t="shared" si="34"/>
        <v>58.920634920634917</v>
      </c>
      <c r="AL11" s="79" t="s">
        <v>147</v>
      </c>
      <c r="AM11" s="20">
        <f>IF(ISERROR(HLOOKUP(AL11,'Raw data'!$F$3:$BH$104,AL$2,FALSE)),"",HLOOKUP(AL11,'Raw data'!$F$3:$BH$104,AL$2,FALSE))</f>
        <v>160</v>
      </c>
      <c r="AN11">
        <f t="shared" si="15"/>
        <v>115</v>
      </c>
      <c r="AO11" s="12">
        <f t="shared" si="16"/>
        <v>86.549707602339183</v>
      </c>
      <c r="AP11" s="12">
        <f t="shared" si="17"/>
        <v>75.298245614035082</v>
      </c>
      <c r="AR11" s="79" t="s">
        <v>147</v>
      </c>
      <c r="AS11" s="95">
        <f>AVERAGE(AR9,AR13,AS27,AS32,AS42,AS46,AS47,AS43)</f>
        <v>37.333333333333336</v>
      </c>
      <c r="AT11">
        <f t="shared" si="18"/>
        <v>22.333333333333336</v>
      </c>
      <c r="AU11" s="12">
        <f t="shared" si="19"/>
        <v>83.456790123456784</v>
      </c>
      <c r="AV11" s="12">
        <f t="shared" si="20"/>
        <v>72.607407407407408</v>
      </c>
      <c r="AX11" s="79" t="s">
        <v>147</v>
      </c>
      <c r="AY11" s="20">
        <f>IF(ISERROR(HLOOKUP(AX11,'Raw data'!$F$3:$BH$104,AX$2,FALSE)),"",HLOOKUP(AX11,'Raw data'!$F$3:$BH$104,AX$2,FALSE))</f>
        <v>1</v>
      </c>
      <c r="AZ11">
        <f t="shared" si="21"/>
        <v>0</v>
      </c>
      <c r="BA11">
        <f t="shared" si="22"/>
        <v>100</v>
      </c>
      <c r="BB11">
        <f t="shared" si="23"/>
        <v>87</v>
      </c>
      <c r="BD11" s="79" t="s">
        <v>147</v>
      </c>
      <c r="BE11" s="20">
        <f>IF(ISERROR(HLOOKUP(BD11,'Raw data'!$F$3:$BH$104,BD$2,FALSE)),"",HLOOKUP(BD11,'Raw data'!$F$3:$BH$104,BD$2,FALSE))</f>
        <v>14237.2</v>
      </c>
      <c r="BF11">
        <f t="shared" si="24"/>
        <v>12912.95</v>
      </c>
      <c r="BG11">
        <f t="shared" si="25"/>
        <v>51.755226599625111</v>
      </c>
      <c r="BH11">
        <f t="shared" si="26"/>
        <v>45.027047141673847</v>
      </c>
      <c r="BJ11" s="79" t="s">
        <v>147</v>
      </c>
      <c r="BK11" s="150">
        <f>IF(ISERROR(HLOOKUP(BJ11,'Raw data'!$F$3:$BH$104,BJ$2,FALSE)),"",HLOOKUP(BJ11,'Raw data'!$F$3:$BH$104,BJ$2,FALSE))</f>
        <v>12</v>
      </c>
      <c r="BL11" s="20">
        <v>0.1832</v>
      </c>
      <c r="BM11" s="12">
        <f t="shared" si="27"/>
        <v>2.1983999999999999</v>
      </c>
      <c r="BN11" s="20">
        <v>3.44</v>
      </c>
      <c r="BO11" s="28">
        <f t="shared" si="28"/>
        <v>0.6390697674418605</v>
      </c>
      <c r="BP11" s="12">
        <f t="shared" si="29"/>
        <v>0.6390697674418605</v>
      </c>
      <c r="BQ11" s="12">
        <f t="shared" si="30"/>
        <v>97.435592241488592</v>
      </c>
      <c r="BR11" s="12">
        <f t="shared" si="31"/>
        <v>84.768965250095079</v>
      </c>
    </row>
    <row r="12" spans="1:70" ht="15.75" customHeight="1" x14ac:dyDescent="0.2">
      <c r="A12" s="65" t="s">
        <v>148</v>
      </c>
      <c r="B12" s="12">
        <f t="shared" si="0"/>
        <v>29.260414881780083</v>
      </c>
      <c r="D12" s="65" t="s">
        <v>148</v>
      </c>
      <c r="E12" s="20">
        <f>IF(ISERROR(HLOOKUP(D12,'Raw data'!$F$3:$BH$104,D$2,FALSE)),"",HLOOKUP(D12,'Raw data'!$F$3:$BH$104,D$2,FALSE))</f>
        <v>77.900000000000006</v>
      </c>
      <c r="F12">
        <f t="shared" si="1"/>
        <v>3675.1</v>
      </c>
      <c r="G12" s="20">
        <f t="shared" si="2"/>
        <v>2.0756727950972618</v>
      </c>
      <c r="H12" s="12">
        <f t="shared" si="3"/>
        <v>1.8058353317346176</v>
      </c>
      <c r="J12" s="65" t="s">
        <v>148</v>
      </c>
      <c r="K12" s="20">
        <f>IF(ISERROR(HLOOKUP(J12,'Raw data'!$F$3:$BH$104,J$2,FALSE)),"",HLOOKUP(J12,'Raw data'!$F$3:$BH$104,J$2,FALSE))</f>
        <v>140</v>
      </c>
      <c r="L12">
        <f t="shared" si="4"/>
        <v>28</v>
      </c>
      <c r="M12" s="20">
        <f t="shared" si="5"/>
        <v>83.333333333333329</v>
      </c>
      <c r="N12" s="12">
        <f t="shared" si="6"/>
        <v>72.5</v>
      </c>
      <c r="P12" s="65" t="s">
        <v>148</v>
      </c>
      <c r="Q12" s="20">
        <f>IF(ISERROR(HLOOKUP(P12,'Raw data'!$F$3:$BH$104,P$2,FALSE)),"",HLOOKUP(P12,'Raw data'!$F$3:$BH$104,P$2,FALSE))</f>
        <v>0</v>
      </c>
      <c r="R12" s="132">
        <v>10230350</v>
      </c>
      <c r="S12" s="12">
        <f t="shared" si="7"/>
        <v>0</v>
      </c>
      <c r="T12" s="12">
        <f t="shared" si="32"/>
        <v>7.3749757240382419</v>
      </c>
      <c r="U12">
        <f t="shared" si="8"/>
        <v>0</v>
      </c>
      <c r="V12" s="12">
        <f t="shared" si="9"/>
        <v>0</v>
      </c>
      <c r="X12" s="65" t="s">
        <v>148</v>
      </c>
      <c r="Y12" s="20">
        <f>IF(ISERROR(HLOOKUP(X12,'Raw data'!$F$3:$BH$104,X$2,FALSE)),"",HLOOKUP(X12,'Raw data'!$F$3:$BH$104,X$2,FALSE))</f>
        <v>0</v>
      </c>
      <c r="Z12" s="20">
        <v>528</v>
      </c>
      <c r="AA12" s="99">
        <f t="shared" si="10"/>
        <v>0</v>
      </c>
      <c r="AB12" s="12">
        <f t="shared" si="11"/>
        <v>3.4791684787335826</v>
      </c>
      <c r="AC12" s="12">
        <f t="shared" si="12"/>
        <v>0</v>
      </c>
      <c r="AD12" s="12">
        <f t="shared" si="13"/>
        <v>0</v>
      </c>
      <c r="AF12" s="65" t="s">
        <v>148</v>
      </c>
      <c r="AG12" s="95" t="str">
        <f>IF(ISERROR(HLOOKUP(AF12,'Raw data'!$F$3:$BH$104,AF$2,FALSE)),"",HLOOKUP(AF12,'Raw data'!$F$3:$BH$104,AF$2,FALSE))</f>
        <v>n/a</v>
      </c>
      <c r="AH12" t="e">
        <f t="shared" si="14"/>
        <v>#VALUE!</v>
      </c>
      <c r="AI12" s="28">
        <v>0</v>
      </c>
      <c r="AJ12" s="28">
        <v>0</v>
      </c>
      <c r="AL12" s="65" t="s">
        <v>148</v>
      </c>
      <c r="AM12" s="20">
        <f>IF(ISERROR(HLOOKUP(AL12,'Raw data'!$F$3:$BH$104,AL$2,FALSE)),"",HLOOKUP(AL12,'Raw data'!$F$3:$BH$104,AL$2,FALSE))</f>
        <v>197</v>
      </c>
      <c r="AN12">
        <f t="shared" si="15"/>
        <v>152</v>
      </c>
      <c r="AO12" s="12">
        <f t="shared" si="16"/>
        <v>82.222222222222229</v>
      </c>
      <c r="AP12" s="12">
        <f t="shared" si="17"/>
        <v>71.533333333333331</v>
      </c>
      <c r="AR12" s="65" t="s">
        <v>148</v>
      </c>
      <c r="AS12" s="95">
        <v>150</v>
      </c>
      <c r="AT12">
        <f t="shared" si="18"/>
        <v>135</v>
      </c>
      <c r="AU12" s="12">
        <f t="shared" si="19"/>
        <v>0</v>
      </c>
      <c r="AV12" s="12">
        <f t="shared" si="20"/>
        <v>0</v>
      </c>
      <c r="AX12" s="65" t="s">
        <v>148</v>
      </c>
      <c r="AY12" s="20">
        <f>IF(ISERROR(HLOOKUP(AX12,'Raw data'!$F$3:$BH$104,AX$2,FALSE)),"",HLOOKUP(AX12,'Raw data'!$F$3:$BH$104,AX$2,FALSE))</f>
        <v>0</v>
      </c>
      <c r="AZ12">
        <f t="shared" si="21"/>
        <v>1</v>
      </c>
      <c r="BA12">
        <f t="shared" si="22"/>
        <v>0</v>
      </c>
      <c r="BB12">
        <f t="shared" si="23"/>
        <v>0</v>
      </c>
      <c r="BD12" s="65" t="s">
        <v>148</v>
      </c>
      <c r="BE12" s="20">
        <f>IF(ISERROR(HLOOKUP(BD12,'Raw data'!$F$3:$BH$104,BD$2,FALSE)),"",HLOOKUP(BD12,'Raw data'!$F$3:$BH$104,BD$2,FALSE))</f>
        <v>19375.66</v>
      </c>
      <c r="BF12">
        <f t="shared" si="24"/>
        <v>7774.4900000000016</v>
      </c>
      <c r="BG12">
        <f t="shared" si="25"/>
        <v>70.953305917433227</v>
      </c>
      <c r="BH12">
        <f t="shared" si="26"/>
        <v>61.729376148166907</v>
      </c>
      <c r="BJ12" s="65" t="s">
        <v>148</v>
      </c>
      <c r="BK12" s="150">
        <f>IF(ISERROR(HLOOKUP(BJ12,'Raw data'!$F$3:$BH$104,BJ$2,FALSE)),"",HLOOKUP(BJ12,'Raw data'!$F$3:$BH$104,BJ$2,FALSE))</f>
        <v>3.5</v>
      </c>
      <c r="BL12" s="20">
        <v>0.14630000000000001</v>
      </c>
      <c r="BM12" s="12">
        <f t="shared" si="27"/>
        <v>0.51205000000000001</v>
      </c>
      <c r="BN12" s="20">
        <v>0.91</v>
      </c>
      <c r="BO12" s="28">
        <f t="shared" si="28"/>
        <v>0.56269230769230771</v>
      </c>
      <c r="BP12" s="12">
        <f t="shared" si="29"/>
        <v>0.56269230769230771</v>
      </c>
      <c r="BQ12" s="12">
        <f t="shared" si="30"/>
        <v>97.742073568466665</v>
      </c>
      <c r="BR12" s="12">
        <f t="shared" si="31"/>
        <v>85.035604004565997</v>
      </c>
    </row>
    <row r="13" spans="1:70" ht="15.75" customHeight="1" x14ac:dyDescent="0.2">
      <c r="A13" s="79" t="s">
        <v>149</v>
      </c>
      <c r="B13" s="12">
        <f t="shared" si="0"/>
        <v>35.056993197188923</v>
      </c>
      <c r="D13" s="79" t="s">
        <v>149</v>
      </c>
      <c r="E13" s="20">
        <f>IF(ISERROR(HLOOKUP(D13,'Raw data'!$F$3:$BH$104,D$2,FALSE)),"",HLOOKUP(D13,'Raw data'!$F$3:$BH$104,D$2,FALSE))</f>
        <v>1123.5</v>
      </c>
      <c r="F13">
        <f t="shared" si="1"/>
        <v>2629.5</v>
      </c>
      <c r="G13" s="20">
        <f t="shared" si="2"/>
        <v>29.936051159072747</v>
      </c>
      <c r="H13" s="12">
        <f t="shared" si="3"/>
        <v>26.04436450839329</v>
      </c>
      <c r="J13" s="79" t="s">
        <v>149</v>
      </c>
      <c r="K13" s="20">
        <f>IF(ISERROR(HLOOKUP(J13,'Raw data'!$F$3:$BH$104,J$2,FALSE)),"",HLOOKUP(J13,'Raw data'!$F$3:$BH$104,J$2,FALSE))</f>
        <v>126</v>
      </c>
      <c r="L13">
        <f t="shared" si="4"/>
        <v>42</v>
      </c>
      <c r="M13" s="20">
        <f t="shared" si="5"/>
        <v>75</v>
      </c>
      <c r="N13" s="12">
        <f t="shared" si="6"/>
        <v>65.25</v>
      </c>
      <c r="P13" s="79" t="s">
        <v>149</v>
      </c>
      <c r="Q13" s="20">
        <f>IF(ISERROR(HLOOKUP(P13,'Raw data'!$F$3:$BH$104,P$2,FALSE)),"",HLOOKUP(P13,'Raw data'!$F$3:$BH$104,P$2,FALSE))</f>
        <v>1</v>
      </c>
      <c r="R13" s="132">
        <v>2906376</v>
      </c>
      <c r="S13" s="12">
        <f t="shared" si="7"/>
        <v>3.4407110435814224E-4</v>
      </c>
      <c r="T13" s="12">
        <f t="shared" si="32"/>
        <v>7.3746316529338838</v>
      </c>
      <c r="U13">
        <f t="shared" si="8"/>
        <v>4.6653862633974086E-3</v>
      </c>
      <c r="V13" s="12">
        <f t="shared" si="9"/>
        <v>4.0588860491557457E-3</v>
      </c>
      <c r="X13" s="79" t="s">
        <v>149</v>
      </c>
      <c r="Y13" s="20">
        <f>IF(ISERROR(HLOOKUP(X13,'Raw data'!$F$3:$BH$104,X$2,FALSE)),"",HLOOKUP(X13,'Raw data'!$F$3:$BH$104,X$2,FALSE))</f>
        <v>3.1</v>
      </c>
      <c r="Z13" s="20">
        <v>817.9</v>
      </c>
      <c r="AA13" s="99">
        <f t="shared" si="10"/>
        <v>3.7901944002934345E-3</v>
      </c>
      <c r="AB13" s="12">
        <f t="shared" si="11"/>
        <v>3.475378284333289</v>
      </c>
      <c r="AC13" s="12">
        <f t="shared" si="12"/>
        <v>0.10893966255044063</v>
      </c>
      <c r="AD13" s="12">
        <f t="shared" si="13"/>
        <v>9.4777506418883342E-2</v>
      </c>
      <c r="AF13" s="79" t="s">
        <v>149</v>
      </c>
      <c r="AG13" s="20">
        <f>IF(ISERROR(HLOOKUP(AF13,'Raw data'!$F$3:$BH$104,AF$2,FALSE)),"",HLOOKUP(AF13,'Raw data'!$F$3:$BH$104,AF$2,FALSE))</f>
        <v>90</v>
      </c>
      <c r="AH13">
        <f t="shared" si="14"/>
        <v>90</v>
      </c>
      <c r="AI13" s="12">
        <f>100-(AH13*$AG$64)</f>
        <v>52.380952380952387</v>
      </c>
      <c r="AJ13" s="12">
        <f>IF(ISERROR(AI13*$A$2),"na",AI13*$A$2)</f>
        <v>45.571428571428577</v>
      </c>
      <c r="AL13" s="79" t="s">
        <v>149</v>
      </c>
      <c r="AM13" s="20">
        <f>IF(ISERROR(HLOOKUP(AL13,'Raw data'!$F$3:$BH$104,AL$2,FALSE)),"",HLOOKUP(AL13,'Raw data'!$F$3:$BH$104,AL$2,FALSE))</f>
        <v>137</v>
      </c>
      <c r="AN13">
        <f t="shared" si="15"/>
        <v>92</v>
      </c>
      <c r="AO13" s="12">
        <f t="shared" si="16"/>
        <v>89.239766081871352</v>
      </c>
      <c r="AP13" s="12">
        <f t="shared" si="17"/>
        <v>77.638596491228071</v>
      </c>
      <c r="AR13" s="79" t="s">
        <v>149</v>
      </c>
      <c r="AS13" s="20">
        <f>IF(ISERROR(HLOOKUP(AR13,'Raw data'!$F$3:$BH$104,AR$2,FALSE)),"",HLOOKUP(AR13,'Raw data'!$F$3:$BH$104,AR$2,FALSE))</f>
        <v>90</v>
      </c>
      <c r="AT13">
        <f t="shared" si="18"/>
        <v>75</v>
      </c>
      <c r="AU13" s="12">
        <f t="shared" si="19"/>
        <v>44.44444444444445</v>
      </c>
      <c r="AV13" s="12">
        <f t="shared" si="20"/>
        <v>38.666666666666671</v>
      </c>
      <c r="AX13" s="79" t="s">
        <v>149</v>
      </c>
      <c r="AY13" s="20">
        <f>IF(ISERROR(HLOOKUP(AX13,'Raw data'!$F$3:$BH$104,AX$2,FALSE)),"",HLOOKUP(AX13,'Raw data'!$F$3:$BH$104,AX$2,FALSE))</f>
        <v>1</v>
      </c>
      <c r="AZ13">
        <f t="shared" si="21"/>
        <v>0</v>
      </c>
      <c r="BA13">
        <f t="shared" si="22"/>
        <v>100</v>
      </c>
      <c r="BB13">
        <f t="shared" si="23"/>
        <v>87</v>
      </c>
      <c r="BD13" s="79" t="s">
        <v>149</v>
      </c>
      <c r="BE13" s="20">
        <f>IF(ISERROR(HLOOKUP(BD13,'Raw data'!$F$3:$BH$104,BD$2,FALSE)),"",HLOOKUP(BD13,'Raw data'!$F$3:$BH$104,BD$2,FALSE))</f>
        <v>3553.46</v>
      </c>
      <c r="BF13">
        <f t="shared" si="24"/>
        <v>23596.690000000002</v>
      </c>
      <c r="BG13">
        <f t="shared" si="25"/>
        <v>11.839125680120176</v>
      </c>
      <c r="BH13">
        <f t="shared" si="26"/>
        <v>10.300039341704553</v>
      </c>
      <c r="BJ13" s="79" t="s">
        <v>149</v>
      </c>
      <c r="BK13" s="150">
        <f>IF(ISERROR(HLOOKUP(BJ13,'Raw data'!$F$3:$BH$104,BJ$2,FALSE)),"",HLOOKUP(BJ13,'Raw data'!$F$3:$BH$104,BJ$2,FALSE))</f>
        <v>80</v>
      </c>
      <c r="BL13" s="20">
        <v>0.1651</v>
      </c>
      <c r="BM13" s="12">
        <f t="shared" si="27"/>
        <v>13.208</v>
      </c>
      <c r="BN13" s="20">
        <v>0.53</v>
      </c>
      <c r="BO13" s="28">
        <f t="shared" si="28"/>
        <v>24.920754716981133</v>
      </c>
      <c r="BP13" s="12">
        <f t="shared" si="29"/>
        <v>24.920754716981133</v>
      </c>
      <c r="BQ13" s="12">
        <f t="shared" si="30"/>
        <v>0</v>
      </c>
      <c r="BR13" s="12">
        <f t="shared" si="31"/>
        <v>0</v>
      </c>
    </row>
    <row r="14" spans="1:70" ht="15.75" customHeight="1" x14ac:dyDescent="0.2">
      <c r="A14" s="53" t="s">
        <v>150</v>
      </c>
      <c r="B14" s="12">
        <f t="shared" si="0"/>
        <v>32.74124845134471</v>
      </c>
      <c r="D14" s="53" t="s">
        <v>150</v>
      </c>
      <c r="E14" s="20">
        <f>IF(ISERROR(HLOOKUP(D14,'Raw data'!$F$3:$BH$104,D$2,FALSE)),"",HLOOKUP(D14,'Raw data'!$F$3:$BH$104,D$2,FALSE))</f>
        <v>160</v>
      </c>
      <c r="F14">
        <f t="shared" si="1"/>
        <v>3593</v>
      </c>
      <c r="G14" s="20">
        <f t="shared" si="2"/>
        <v>4.2632560618172164</v>
      </c>
      <c r="H14" s="12">
        <f t="shared" si="3"/>
        <v>3.7090327737809781</v>
      </c>
      <c r="J14" s="53" t="s">
        <v>150</v>
      </c>
      <c r="K14" s="20">
        <f>IF(ISERROR(HLOOKUP(J14,'Raw data'!$F$3:$BH$104,J$2,FALSE)),"",HLOOKUP(J14,'Raw data'!$F$3:$BH$104,J$2,FALSE))</f>
        <v>119</v>
      </c>
      <c r="L14">
        <f t="shared" si="4"/>
        <v>49</v>
      </c>
      <c r="M14" s="20">
        <f t="shared" si="5"/>
        <v>70.833333333333329</v>
      </c>
      <c r="N14" s="12">
        <f t="shared" si="6"/>
        <v>61.624999999999993</v>
      </c>
      <c r="P14" s="53" t="s">
        <v>150</v>
      </c>
      <c r="Q14" s="20">
        <f>IF(ISERROR(HLOOKUP(P14,'Raw data'!$F$3:$BH$104,P$2,FALSE)),"",HLOOKUP(P14,'Raw data'!$F$3:$BH$104,P$2,FALSE))</f>
        <v>0</v>
      </c>
      <c r="R14" s="132">
        <v>4055807</v>
      </c>
      <c r="S14" s="12">
        <f t="shared" si="7"/>
        <v>0</v>
      </c>
      <c r="T14" s="12">
        <f t="shared" si="32"/>
        <v>7.3749757240382419</v>
      </c>
      <c r="U14">
        <f t="shared" si="8"/>
        <v>0</v>
      </c>
      <c r="V14" s="12">
        <f t="shared" si="9"/>
        <v>0</v>
      </c>
      <c r="X14" s="53" t="s">
        <v>150</v>
      </c>
      <c r="Y14" s="20">
        <f>IF(ISERROR(HLOOKUP(X14,'Raw data'!$F$3:$BH$104,X$2,FALSE)),"",HLOOKUP(X14,'Raw data'!$F$3:$BH$104,X$2,FALSE))</f>
        <v>1.9</v>
      </c>
      <c r="Z14" s="20">
        <v>387</v>
      </c>
      <c r="AA14" s="99">
        <f t="shared" si="10"/>
        <v>4.9095607235142115E-3</v>
      </c>
      <c r="AB14" s="12">
        <f t="shared" si="11"/>
        <v>3.4742589180100683</v>
      </c>
      <c r="AC14" s="12">
        <f t="shared" si="12"/>
        <v>0.14111304909560829</v>
      </c>
      <c r="AD14" s="12">
        <f t="shared" si="13"/>
        <v>0.12276835271317921</v>
      </c>
      <c r="AF14" s="53" t="s">
        <v>150</v>
      </c>
      <c r="AG14" s="95" t="str">
        <f>IF(ISERROR(HLOOKUP(AF14,'Raw data'!$F$3:$BH$104,AF$2,FALSE)),"",HLOOKUP(AF14,'Raw data'!$F$3:$BH$104,AF$2,FALSE))</f>
        <v>n/a</v>
      </c>
      <c r="AH14" t="e">
        <f t="shared" si="14"/>
        <v>#VALUE!</v>
      </c>
      <c r="AI14" s="28">
        <v>0</v>
      </c>
      <c r="AJ14" s="28">
        <v>0</v>
      </c>
      <c r="AL14" s="53" t="s">
        <v>150</v>
      </c>
      <c r="AM14" s="20">
        <f>IF(ISERROR(HLOOKUP(AL14,'Raw data'!$F$3:$BH$104,AL$2,FALSE)),"",HLOOKUP(AL14,'Raw data'!$F$3:$BH$104,AL$2,FALSE))</f>
        <v>195</v>
      </c>
      <c r="AN14">
        <f t="shared" si="15"/>
        <v>150</v>
      </c>
      <c r="AO14" s="12">
        <f t="shared" si="16"/>
        <v>82.456140350877192</v>
      </c>
      <c r="AP14" s="12">
        <f t="shared" si="17"/>
        <v>71.73684210526315</v>
      </c>
      <c r="AR14" s="53" t="s">
        <v>150</v>
      </c>
      <c r="AS14" s="20">
        <f>IF(ISERROR(HLOOKUP(AR14,'Raw data'!$F$3:$BH$104,AR$2,FALSE)),"",HLOOKUP(AR14,'Raw data'!$F$3:$BH$104,AR$2,FALSE))</f>
        <v>40</v>
      </c>
      <c r="AT14">
        <f t="shared" si="18"/>
        <v>25</v>
      </c>
      <c r="AU14" s="12">
        <f t="shared" si="19"/>
        <v>81.481481481481481</v>
      </c>
      <c r="AV14" s="12">
        <f t="shared" si="20"/>
        <v>70.888888888888886</v>
      </c>
      <c r="AX14" s="53" t="s">
        <v>150</v>
      </c>
      <c r="AY14" s="20">
        <f>IF(ISERROR(HLOOKUP(AX14,'Raw data'!$F$3:$BH$104,AX$2,FALSE)),"",HLOOKUP(AX14,'Raw data'!$F$3:$BH$104,AX$2,FALSE))</f>
        <v>0</v>
      </c>
      <c r="AZ14">
        <f t="shared" si="21"/>
        <v>1</v>
      </c>
      <c r="BA14">
        <f t="shared" si="22"/>
        <v>0</v>
      </c>
      <c r="BB14">
        <f t="shared" si="23"/>
        <v>0</v>
      </c>
      <c r="BD14" s="53" t="s">
        <v>150</v>
      </c>
      <c r="BE14" s="20">
        <f>IF(ISERROR(HLOOKUP(BD14,'Raw data'!$F$3:$BH$104,BD$2,FALSE)),"",HLOOKUP(BD14,'Raw data'!$F$3:$BH$104,BD$2,FALSE))</f>
        <v>10480.120000000001</v>
      </c>
      <c r="BF14">
        <f t="shared" si="24"/>
        <v>16670.03</v>
      </c>
      <c r="BG14">
        <f t="shared" si="25"/>
        <v>37.718196080101656</v>
      </c>
      <c r="BH14">
        <f t="shared" si="26"/>
        <v>32.814830589688441</v>
      </c>
      <c r="BJ14" s="53" t="s">
        <v>150</v>
      </c>
      <c r="BK14" s="150">
        <f>IF(ISERROR(HLOOKUP(BJ14,'Raw data'!$F$3:$BH$104,BJ$2,FALSE)),"",HLOOKUP(BJ14,'Raw data'!$F$3:$BH$104,BJ$2,FALSE))</f>
        <v>1.7</v>
      </c>
      <c r="BL14" s="20">
        <v>0.1201</v>
      </c>
      <c r="BM14" s="12">
        <f t="shared" si="27"/>
        <v>0.20416999999999999</v>
      </c>
      <c r="BN14" s="20">
        <v>1.47</v>
      </c>
      <c r="BO14" s="28">
        <f t="shared" si="28"/>
        <v>0.13889115646258504</v>
      </c>
      <c r="BP14" s="12">
        <f t="shared" si="29"/>
        <v>0.13889115646258504</v>
      </c>
      <c r="BQ14" s="12">
        <f t="shared" si="30"/>
        <v>99.442668739209793</v>
      </c>
      <c r="BR14" s="12">
        <f t="shared" si="31"/>
        <v>86.515121803112521</v>
      </c>
    </row>
    <row r="15" spans="1:70" ht="15.75" customHeight="1" x14ac:dyDescent="0.2">
      <c r="A15" s="84" t="s">
        <v>151</v>
      </c>
      <c r="B15" s="12">
        <f t="shared" si="0"/>
        <v>46.286726097732092</v>
      </c>
      <c r="D15" s="84" t="s">
        <v>151</v>
      </c>
      <c r="E15" s="20">
        <f>IF(ISERROR(HLOOKUP(D15,'Raw data'!$F$3:$BH$104,D$2,FALSE)),"",HLOOKUP(D15,'Raw data'!$F$3:$BH$104,D$2,FALSE))</f>
        <v>360.5</v>
      </c>
      <c r="F15">
        <f t="shared" si="1"/>
        <v>3392.5</v>
      </c>
      <c r="G15" s="20">
        <f t="shared" si="2"/>
        <v>9.6056488142819063</v>
      </c>
      <c r="H15" s="12">
        <f t="shared" si="3"/>
        <v>8.3569144684252592</v>
      </c>
      <c r="J15" s="84" t="s">
        <v>151</v>
      </c>
      <c r="K15" s="20">
        <f>IF(ISERROR(HLOOKUP(J15,'Raw data'!$F$3:$BH$104,J$2,FALSE)),"",HLOOKUP(J15,'Raw data'!$F$3:$BH$104,J$2,FALSE))</f>
        <v>168</v>
      </c>
      <c r="L15">
        <f t="shared" si="4"/>
        <v>0</v>
      </c>
      <c r="M15" s="20">
        <f t="shared" si="5"/>
        <v>100</v>
      </c>
      <c r="N15" s="12">
        <f t="shared" si="6"/>
        <v>87</v>
      </c>
      <c r="P15" s="84" t="s">
        <v>151</v>
      </c>
      <c r="Q15" s="20">
        <f>IF(ISERROR(HLOOKUP(P15,'Raw data'!$F$3:$BH$104,P$2,FALSE)),"",HLOOKUP(P15,'Raw data'!$F$3:$BH$104,P$2,FALSE))</f>
        <v>3000</v>
      </c>
      <c r="R15" s="132">
        <v>2718782</v>
      </c>
      <c r="S15" s="12">
        <f t="shared" si="7"/>
        <v>1.1034352883018939</v>
      </c>
      <c r="T15" s="12">
        <f t="shared" si="32"/>
        <v>6.2715404357363482</v>
      </c>
      <c r="U15">
        <f t="shared" si="8"/>
        <v>14.961883667024424</v>
      </c>
      <c r="V15" s="12">
        <f t="shared" si="9"/>
        <v>13.016838790311249</v>
      </c>
      <c r="X15" s="84" t="s">
        <v>151</v>
      </c>
      <c r="Y15" s="20">
        <f>IF(ISERROR(HLOOKUP(X15,'Raw data'!$F$3:$BH$104,X$2,FALSE)),"",HLOOKUP(X15,'Raw data'!$F$3:$BH$104,X$2,FALSE))</f>
        <v>179</v>
      </c>
      <c r="Z15" s="20">
        <v>606</v>
      </c>
      <c r="AA15" s="99">
        <f t="shared" si="10"/>
        <v>0.2953795379537954</v>
      </c>
      <c r="AB15" s="12">
        <f t="shared" si="11"/>
        <v>3.1837889407797872</v>
      </c>
      <c r="AC15" s="12">
        <f t="shared" si="12"/>
        <v>8.4899463696369679</v>
      </c>
      <c r="AD15" s="12">
        <f t="shared" si="13"/>
        <v>7.3862533415841618</v>
      </c>
      <c r="AF15" s="84" t="s">
        <v>151</v>
      </c>
      <c r="AG15" s="20">
        <f>IF(ISERROR(HLOOKUP(AF15,'Raw data'!$F$3:$BH$104,AF$2,FALSE)),"",HLOOKUP(AF15,'Raw data'!$F$3:$BH$104,AF$2,FALSE))</f>
        <v>68</v>
      </c>
      <c r="AH15">
        <f t="shared" si="14"/>
        <v>68</v>
      </c>
      <c r="AI15" s="12">
        <f t="shared" ref="AI15:AI19" si="35">100-(AH15*$AG$64)</f>
        <v>64.021164021164026</v>
      </c>
      <c r="AJ15" s="12">
        <f t="shared" ref="AJ15:AJ19" si="36">IF(ISERROR(AI15*$A$2),"na",AI15*$A$2)</f>
        <v>55.698412698412703</v>
      </c>
      <c r="AL15" s="84" t="s">
        <v>151</v>
      </c>
      <c r="AM15" s="20">
        <f>IF(ISERROR(HLOOKUP(AL15,'Raw data'!$F$3:$BH$104,AL$2,FALSE)),"",HLOOKUP(AL15,'Raw data'!$F$3:$BH$104,AL$2,FALSE))</f>
        <v>364</v>
      </c>
      <c r="AN15">
        <f t="shared" si="15"/>
        <v>319</v>
      </c>
      <c r="AO15" s="12">
        <f t="shared" si="16"/>
        <v>62.690058479532169</v>
      </c>
      <c r="AP15" s="12">
        <f t="shared" si="17"/>
        <v>54.540350877192985</v>
      </c>
      <c r="AR15" s="84" t="s">
        <v>151</v>
      </c>
      <c r="AS15" s="20">
        <f>IF(ISERROR(HLOOKUP(AR15,'Raw data'!$F$3:$BH$104,AR$2,FALSE)),"",HLOOKUP(AR15,'Raw data'!$F$3:$BH$104,AR$2,FALSE))</f>
        <v>71</v>
      </c>
      <c r="AT15">
        <f t="shared" si="18"/>
        <v>56</v>
      </c>
      <c r="AU15" s="12">
        <f t="shared" si="19"/>
        <v>58.518518518518519</v>
      </c>
      <c r="AV15" s="12">
        <f t="shared" si="20"/>
        <v>50.911111111111111</v>
      </c>
      <c r="AX15" s="84" t="s">
        <v>151</v>
      </c>
      <c r="AY15" s="20">
        <f>IF(ISERROR(HLOOKUP(AX15,'Raw data'!$F$3:$BH$104,AX$2,FALSE)),"",HLOOKUP(AX15,'Raw data'!$F$3:$BH$104,AX$2,FALSE))</f>
        <v>1</v>
      </c>
      <c r="AZ15">
        <f t="shared" si="21"/>
        <v>0</v>
      </c>
      <c r="BA15">
        <f t="shared" si="22"/>
        <v>100</v>
      </c>
      <c r="BB15">
        <f t="shared" si="23"/>
        <v>87</v>
      </c>
      <c r="BD15" s="84" t="s">
        <v>151</v>
      </c>
      <c r="BE15" s="20">
        <f>IF(ISERROR(HLOOKUP(BD15,'Raw data'!$F$3:$BH$104,BD$2,FALSE)),"",HLOOKUP(BD15,'Raw data'!$F$3:$BH$104,BD$2,FALSE))</f>
        <v>4486.4399999999996</v>
      </c>
      <c r="BF15">
        <f t="shared" si="24"/>
        <v>22663.710000000003</v>
      </c>
      <c r="BG15">
        <f t="shared" si="25"/>
        <v>15.324882899584495</v>
      </c>
      <c r="BH15">
        <f t="shared" si="26"/>
        <v>13.33264812263851</v>
      </c>
      <c r="BJ15" s="84" t="s">
        <v>151</v>
      </c>
      <c r="BK15" s="150">
        <f>IF(ISERROR(HLOOKUP(BJ15,'Raw data'!$F$3:$BH$104,BJ$2,FALSE)),"",HLOOKUP(BJ15,'Raw data'!$F$3:$BH$104,BJ$2,FALSE))</f>
        <v>3.25</v>
      </c>
      <c r="BL15" s="20">
        <v>1</v>
      </c>
      <c r="BM15" s="12">
        <f t="shared" si="27"/>
        <v>3.25</v>
      </c>
      <c r="BN15" s="20">
        <v>8.25</v>
      </c>
      <c r="BO15" s="28">
        <f t="shared" si="28"/>
        <v>0.39393939393939392</v>
      </c>
      <c r="BP15" s="12">
        <f t="shared" si="29"/>
        <v>0.39393939393939392</v>
      </c>
      <c r="BQ15" s="12">
        <f t="shared" si="30"/>
        <v>98.419231686948223</v>
      </c>
      <c r="BR15" s="12">
        <f t="shared" si="31"/>
        <v>85.624731567644957</v>
      </c>
    </row>
    <row r="16" spans="1:70" ht="15.75" customHeight="1" x14ac:dyDescent="0.2">
      <c r="A16" s="84" t="s">
        <v>152</v>
      </c>
      <c r="B16" s="12">
        <f t="shared" si="0"/>
        <v>38.535871397600239</v>
      </c>
      <c r="D16" s="84" t="s">
        <v>152</v>
      </c>
      <c r="E16" s="20">
        <f>IF(ISERROR(HLOOKUP(D16,'Raw data'!$F$3:$BH$104,D$2,FALSE)),"",HLOOKUP(D16,'Raw data'!$F$3:$BH$104,D$2,FALSE))</f>
        <v>178.95</v>
      </c>
      <c r="F16">
        <f t="shared" si="1"/>
        <v>3574.05</v>
      </c>
      <c r="G16" s="20">
        <f t="shared" si="2"/>
        <v>4.7681854516386863</v>
      </c>
      <c r="H16" s="12">
        <f t="shared" si="3"/>
        <v>4.1483213429256569</v>
      </c>
      <c r="J16" s="84" t="s">
        <v>152</v>
      </c>
      <c r="K16" s="20">
        <f>IF(ISERROR(HLOOKUP(J16,'Raw data'!$F$3:$BH$104,J$2,FALSE)),"",HLOOKUP(J16,'Raw data'!$F$3:$BH$104,J$2,FALSE))</f>
        <v>143</v>
      </c>
      <c r="L16">
        <f t="shared" si="4"/>
        <v>25</v>
      </c>
      <c r="M16" s="20">
        <f t="shared" si="5"/>
        <v>85.11904761904762</v>
      </c>
      <c r="N16" s="12">
        <f t="shared" si="6"/>
        <v>74.053571428571431</v>
      </c>
      <c r="P16" s="84" t="s">
        <v>152</v>
      </c>
      <c r="Q16" s="20">
        <f>IF(ISERROR(HLOOKUP(P16,'Raw data'!$F$3:$BH$104,P$2,FALSE)),"",HLOOKUP(P16,'Raw data'!$F$3:$BH$104,P$2,FALSE))</f>
        <v>15</v>
      </c>
      <c r="R16" s="132">
        <v>1258000</v>
      </c>
      <c r="S16" s="12">
        <f t="shared" si="7"/>
        <v>1.192368839427663E-2</v>
      </c>
      <c r="T16" s="12">
        <f>Q$60-S16</f>
        <v>7.3630520356439648</v>
      </c>
      <c r="U16">
        <f t="shared" si="8"/>
        <v>0.1616776629570893</v>
      </c>
      <c r="V16" s="12">
        <f t="shared" si="9"/>
        <v>0.14065956677266769</v>
      </c>
      <c r="X16" s="84" t="s">
        <v>152</v>
      </c>
      <c r="Y16" s="20">
        <f>IF(ISERROR(HLOOKUP(X16,'Raw data'!$F$3:$BH$104,X$2,FALSE)),"",HLOOKUP(X16,'Raw data'!$F$3:$BH$104,X$2,FALSE))</f>
        <v>198</v>
      </c>
      <c r="Z16" s="20">
        <v>343</v>
      </c>
      <c r="AA16" s="99">
        <f t="shared" si="10"/>
        <v>0.57725947521865895</v>
      </c>
      <c r="AB16" s="12">
        <f t="shared" si="11"/>
        <v>2.9019090035149238</v>
      </c>
      <c r="AC16" s="12">
        <f t="shared" si="12"/>
        <v>16.591880466472304</v>
      </c>
      <c r="AD16" s="12">
        <f t="shared" si="13"/>
        <v>14.434936005830904</v>
      </c>
      <c r="AF16" s="84" t="s">
        <v>152</v>
      </c>
      <c r="AG16" s="20">
        <f>IF(ISERROR(HLOOKUP(AF16,'Raw data'!$F$3:$BH$104,AF$2,FALSE)),"",HLOOKUP(AF16,'Raw data'!$F$3:$BH$104,AF$2,FALSE))</f>
        <v>99</v>
      </c>
      <c r="AH16">
        <f t="shared" si="14"/>
        <v>99</v>
      </c>
      <c r="AI16" s="12">
        <f t="shared" si="35"/>
        <v>47.61904761904762</v>
      </c>
      <c r="AJ16" s="12">
        <f t="shared" si="36"/>
        <v>41.428571428571431</v>
      </c>
      <c r="AL16" s="84" t="s">
        <v>152</v>
      </c>
      <c r="AM16" s="20">
        <f>IF(ISERROR(HLOOKUP(AL16,'Raw data'!$F$3:$BH$104,AL$2,FALSE)),"",HLOOKUP(AL16,'Raw data'!$F$3:$BH$104,AL$2,FALSE))</f>
        <v>540</v>
      </c>
      <c r="AN16">
        <f t="shared" si="15"/>
        <v>495</v>
      </c>
      <c r="AO16" s="12">
        <f t="shared" si="16"/>
        <v>42.10526315789474</v>
      </c>
      <c r="AP16" s="12">
        <f t="shared" si="17"/>
        <v>36.631578947368425</v>
      </c>
      <c r="AR16" s="84" t="s">
        <v>152</v>
      </c>
      <c r="AS16" s="20">
        <f>IF(ISERROR(HLOOKUP(AR16,'Raw data'!$F$3:$BH$104,AR$2,FALSE)),"",HLOOKUP(AR16,'Raw data'!$F$3:$BH$104,AR$2,FALSE))</f>
        <v>102</v>
      </c>
      <c r="AT16">
        <f t="shared" si="18"/>
        <v>87</v>
      </c>
      <c r="AU16" s="12">
        <f t="shared" si="19"/>
        <v>35.555555555555557</v>
      </c>
      <c r="AV16" s="12">
        <f t="shared" si="20"/>
        <v>30.933333333333334</v>
      </c>
      <c r="AX16" s="84" t="s">
        <v>152</v>
      </c>
      <c r="AY16" s="20">
        <f>IF(ISERROR(HLOOKUP(AX16,'Raw data'!$F$3:$BH$104,AX$2,FALSE)),"",HLOOKUP(AX16,'Raw data'!$F$3:$BH$104,AX$2,FALSE))</f>
        <v>1</v>
      </c>
      <c r="AZ16">
        <f t="shared" si="21"/>
        <v>0</v>
      </c>
      <c r="BA16">
        <f t="shared" si="22"/>
        <v>100</v>
      </c>
      <c r="BB16">
        <f t="shared" si="23"/>
        <v>87</v>
      </c>
      <c r="BD16" s="84" t="s">
        <v>152</v>
      </c>
      <c r="BE16" s="20">
        <f>IF(ISERROR(HLOOKUP(BD16,'Raw data'!$F$3:$BH$104,BD$2,FALSE)),"",HLOOKUP(BD16,'Raw data'!$F$3:$BH$104,BD$2,FALSE))</f>
        <v>3667.64</v>
      </c>
      <c r="BF16">
        <f t="shared" si="24"/>
        <v>23482.510000000002</v>
      </c>
      <c r="BG16">
        <f t="shared" si="25"/>
        <v>12.265719775726126</v>
      </c>
      <c r="BH16">
        <f t="shared" si="26"/>
        <v>10.67117620488173</v>
      </c>
      <c r="BJ16" s="84" t="s">
        <v>152</v>
      </c>
      <c r="BK16" s="236" t="str">
        <f>IF(ISERROR(HLOOKUP(BJ16,'Raw data'!$F$3:$BH$104,BJ$2,FALSE)),"",HLOOKUP(BJ16,'Raw data'!$F$3:$BH$104,BJ$2,FALSE))</f>
        <v>2.25</v>
      </c>
      <c r="BL16" s="20">
        <v>1</v>
      </c>
      <c r="BM16" s="12">
        <f t="shared" si="27"/>
        <v>2.25</v>
      </c>
      <c r="BN16" s="20">
        <v>7.25</v>
      </c>
      <c r="BO16" s="28">
        <f t="shared" si="28"/>
        <v>0.31034482758620691</v>
      </c>
      <c r="BP16" s="12">
        <f t="shared" si="29"/>
        <v>0.31034482758620691</v>
      </c>
      <c r="BQ16" s="12">
        <f t="shared" si="30"/>
        <v>98.754673238789451</v>
      </c>
      <c r="BR16" s="12">
        <f t="shared" si="31"/>
        <v>85.91656571774682</v>
      </c>
    </row>
    <row r="17" spans="1:70" ht="15.75" customHeight="1" x14ac:dyDescent="0.2">
      <c r="A17" s="53" t="s">
        <v>153</v>
      </c>
      <c r="B17" s="12">
        <f t="shared" si="0"/>
        <v>31.066010356772004</v>
      </c>
      <c r="D17" s="53" t="s">
        <v>153</v>
      </c>
      <c r="E17" s="20">
        <f>IF(ISERROR(HLOOKUP(D17,'Raw data'!$F$3:$BH$104,D$2,FALSE)),"",HLOOKUP(D17,'Raw data'!$F$3:$BH$104,D$2,FALSE))</f>
        <v>20.9</v>
      </c>
      <c r="F17">
        <f t="shared" si="1"/>
        <v>3732.1</v>
      </c>
      <c r="G17" s="20">
        <f t="shared" si="2"/>
        <v>0.55688782307487372</v>
      </c>
      <c r="H17" s="12">
        <f t="shared" si="3"/>
        <v>0.48449240607514016</v>
      </c>
      <c r="J17" s="53" t="s">
        <v>153</v>
      </c>
      <c r="K17" s="20">
        <f>IF(ISERROR(HLOOKUP(J17,'Raw data'!$F$3:$BH$104,J$2,FALSE)),"",HLOOKUP(J17,'Raw data'!$F$3:$BH$104,J$2,FALSE))</f>
        <v>0</v>
      </c>
      <c r="L17">
        <f t="shared" si="4"/>
        <v>168</v>
      </c>
      <c r="M17" s="20">
        <f t="shared" si="5"/>
        <v>0</v>
      </c>
      <c r="N17" s="12">
        <f t="shared" si="6"/>
        <v>0</v>
      </c>
      <c r="P17" s="53" t="s">
        <v>153</v>
      </c>
      <c r="Q17" s="20">
        <f>IF(ISERROR(HLOOKUP(P17,'Raw data'!$F$3:$BH$104,P$2,FALSE)),"",HLOOKUP(P17,'Raw data'!$F$3:$BH$104,P$2,FALSE))</f>
        <v>0</v>
      </c>
      <c r="R17" s="132">
        <v>4364541</v>
      </c>
      <c r="S17" s="12">
        <f t="shared" si="7"/>
        <v>0</v>
      </c>
      <c r="T17" s="12">
        <f t="shared" ref="T17:T58" si="37">$Q$60-S17</f>
        <v>7.3749757240382419</v>
      </c>
      <c r="U17">
        <f t="shared" si="8"/>
        <v>0</v>
      </c>
      <c r="V17" s="12">
        <f t="shared" si="9"/>
        <v>0</v>
      </c>
      <c r="X17" s="53" t="s">
        <v>153</v>
      </c>
      <c r="Y17" s="20">
        <f>IF(ISERROR(HLOOKUP(X17,'Raw data'!$F$3:$BH$104,X$2,FALSE)),"",HLOOKUP(X17,'Raw data'!$F$3:$BH$104,X$2,FALSE))</f>
        <v>0</v>
      </c>
      <c r="Z17" s="20">
        <v>1393</v>
      </c>
      <c r="AA17" s="99">
        <f t="shared" si="10"/>
        <v>0</v>
      </c>
      <c r="AB17" s="12">
        <f t="shared" si="11"/>
        <v>3.4791684787335826</v>
      </c>
      <c r="AC17" s="12">
        <f t="shared" si="12"/>
        <v>0</v>
      </c>
      <c r="AD17" s="12">
        <f t="shared" si="13"/>
        <v>0</v>
      </c>
      <c r="AF17" s="53" t="s">
        <v>153</v>
      </c>
      <c r="AG17" s="20">
        <f>IF(ISERROR(HLOOKUP(AF17,'Raw data'!$F$3:$BH$104,AF$2,FALSE)),"",HLOOKUP(AF17,'Raw data'!$F$3:$BH$104,AF$2,FALSE))</f>
        <v>0</v>
      </c>
      <c r="AH17">
        <f t="shared" si="14"/>
        <v>0</v>
      </c>
      <c r="AI17" s="12">
        <f t="shared" si="35"/>
        <v>100</v>
      </c>
      <c r="AJ17" s="12">
        <f t="shared" si="36"/>
        <v>87</v>
      </c>
      <c r="AL17" s="53" t="s">
        <v>153</v>
      </c>
      <c r="AM17" s="20">
        <f>IF(ISERROR(HLOOKUP(AL17,'Raw data'!$F$3:$BH$104,AL$2,FALSE)),"",HLOOKUP(AL17,'Raw data'!$F$3:$BH$104,AL$2,FALSE))</f>
        <v>210</v>
      </c>
      <c r="AN17">
        <f t="shared" si="15"/>
        <v>165</v>
      </c>
      <c r="AO17" s="12">
        <f t="shared" si="16"/>
        <v>80.701754385964918</v>
      </c>
      <c r="AP17" s="12">
        <f t="shared" si="17"/>
        <v>70.21052631578948</v>
      </c>
      <c r="AR17" s="53" t="s">
        <v>153</v>
      </c>
      <c r="AS17" s="20">
        <f>IF(ISERROR(HLOOKUP(AR17,'Raw data'!$F$3:$BH$104,AR$2,FALSE)),"",HLOOKUP(AR17,'Raw data'!$F$3:$BH$104,AR$2,FALSE))</f>
        <v>24</v>
      </c>
      <c r="AT17">
        <f t="shared" si="18"/>
        <v>9</v>
      </c>
      <c r="AU17" s="12">
        <f t="shared" si="19"/>
        <v>93.333333333333329</v>
      </c>
      <c r="AV17" s="12">
        <f t="shared" si="20"/>
        <v>81.199999999999989</v>
      </c>
      <c r="AX17" s="53" t="s">
        <v>153</v>
      </c>
      <c r="AY17" s="20">
        <f>IF(ISERROR(HLOOKUP(AX17,'Raw data'!$F$3:$BH$104,AX$2,FALSE)),"",HLOOKUP(AX17,'Raw data'!$F$3:$BH$104,AX$2,FALSE))</f>
        <v>0</v>
      </c>
      <c r="AZ17">
        <f t="shared" si="21"/>
        <v>1</v>
      </c>
      <c r="BA17">
        <f t="shared" si="22"/>
        <v>0</v>
      </c>
      <c r="BB17">
        <f t="shared" si="23"/>
        <v>0</v>
      </c>
      <c r="BD17" s="53" t="s">
        <v>153</v>
      </c>
      <c r="BE17" s="20">
        <f>IF(ISERROR(HLOOKUP(BD17,'Raw data'!$F$3:$BH$104,BD$2,FALSE)),"",HLOOKUP(BD17,'Raw data'!$F$3:$BH$104,BD$2,FALSE))</f>
        <v>3133.2</v>
      </c>
      <c r="BF17">
        <f t="shared" si="24"/>
        <v>24016.95</v>
      </c>
      <c r="BG17">
        <f t="shared" si="25"/>
        <v>10.268969482718234</v>
      </c>
      <c r="BH17">
        <f t="shared" si="26"/>
        <v>8.9340034499648624</v>
      </c>
      <c r="BJ17" s="53" t="s">
        <v>153</v>
      </c>
      <c r="BK17" s="150">
        <f>IF(ISERROR(HLOOKUP(BJ17,'Raw data'!$F$3:$BH$104,BJ$2,FALSE)),"",HLOOKUP(BJ17,'Raw data'!$F$3:$BH$104,BJ$2,FALSE))</f>
        <v>3000</v>
      </c>
      <c r="BL17" s="20">
        <v>5.9999999999999995E-4</v>
      </c>
      <c r="BM17" s="12">
        <f t="shared" si="27"/>
        <v>1.7999999999999998</v>
      </c>
      <c r="BN17" s="20">
        <v>0.26</v>
      </c>
      <c r="BO17" s="28">
        <f t="shared" si="28"/>
        <v>6.9230769230769225</v>
      </c>
      <c r="BP17" s="12">
        <f t="shared" si="29"/>
        <v>6.9230769230769225</v>
      </c>
      <c r="BQ17" s="12">
        <f t="shared" si="30"/>
        <v>72.219633788380008</v>
      </c>
      <c r="BR17" s="12">
        <f t="shared" si="31"/>
        <v>62.831081395890607</v>
      </c>
    </row>
    <row r="18" spans="1:70" ht="15.75" customHeight="1" x14ac:dyDescent="0.2">
      <c r="A18" s="84" t="s">
        <v>154</v>
      </c>
      <c r="B18" s="12">
        <f t="shared" si="0"/>
        <v>38.082038477139157</v>
      </c>
      <c r="D18" s="84" t="s">
        <v>154</v>
      </c>
      <c r="E18" s="20">
        <f>IF(ISERROR(HLOOKUP(D18,'Raw data'!$F$3:$BH$104,D$2,FALSE)),"",HLOOKUP(D18,'Raw data'!$F$3:$BH$104,D$2,FALSE))</f>
        <v>4.7</v>
      </c>
      <c r="F18">
        <f t="shared" si="1"/>
        <v>3748.3</v>
      </c>
      <c r="G18" s="20">
        <f t="shared" si="2"/>
        <v>0.12523314681587294</v>
      </c>
      <c r="H18" s="12">
        <f t="shared" si="3"/>
        <v>0.10895283772980946</v>
      </c>
      <c r="J18" s="84" t="s">
        <v>154</v>
      </c>
      <c r="K18" s="20">
        <f>IF(ISERROR(HLOOKUP(J18,'Raw data'!$F$3:$BH$104,J$2,FALSE)),"",HLOOKUP(J18,'Raw data'!$F$3:$BH$104,J$2,FALSE))</f>
        <v>118.5</v>
      </c>
      <c r="L18">
        <f t="shared" si="4"/>
        <v>49.5</v>
      </c>
      <c r="M18" s="20">
        <f t="shared" si="5"/>
        <v>70.535714285714278</v>
      </c>
      <c r="N18" s="12">
        <f t="shared" si="6"/>
        <v>61.366071428571423</v>
      </c>
      <c r="P18" s="84" t="s">
        <v>154</v>
      </c>
      <c r="Q18" s="20">
        <f>IF(ISERROR(HLOOKUP(P18,'Raw data'!$F$3:$BH$104,P$2,FALSE)),"",HLOOKUP(P18,'Raw data'!$F$3:$BH$104,P$2,FALSE))</f>
        <v>0</v>
      </c>
      <c r="R18" s="132">
        <v>713777</v>
      </c>
      <c r="S18" s="12">
        <f t="shared" si="7"/>
        <v>0</v>
      </c>
      <c r="T18" s="12">
        <f t="shared" si="37"/>
        <v>7.3749757240382419</v>
      </c>
      <c r="U18">
        <f t="shared" si="8"/>
        <v>0</v>
      </c>
      <c r="V18" s="12">
        <f t="shared" si="9"/>
        <v>0</v>
      </c>
      <c r="X18" s="84" t="s">
        <v>154</v>
      </c>
      <c r="Y18" s="20">
        <f>IF(ISERROR(HLOOKUP(X18,'Raw data'!$F$3:$BH$104,X$2,FALSE)),"",HLOOKUP(X18,'Raw data'!$F$3:$BH$104,X$2,FALSE))</f>
        <v>69.2</v>
      </c>
      <c r="Z18" s="20">
        <v>89</v>
      </c>
      <c r="AA18" s="99">
        <f t="shared" si="10"/>
        <v>0.77752808988764044</v>
      </c>
      <c r="AB18" s="12">
        <f t="shared" si="11"/>
        <v>2.7016403888459424</v>
      </c>
      <c r="AC18" s="12">
        <f t="shared" si="12"/>
        <v>22.348101123595498</v>
      </c>
      <c r="AD18" s="12">
        <f t="shared" si="13"/>
        <v>19.442847977528082</v>
      </c>
      <c r="AF18" s="84" t="s">
        <v>154</v>
      </c>
      <c r="AG18" s="20">
        <f>IF(ISERROR(HLOOKUP(AF18,'Raw data'!$F$3:$BH$104,AF$2,FALSE)),"",HLOOKUP(AF18,'Raw data'!$F$3:$BH$104,AF$2,FALSE))</f>
        <v>81</v>
      </c>
      <c r="AH18">
        <f t="shared" si="14"/>
        <v>81</v>
      </c>
      <c r="AI18" s="12">
        <f t="shared" si="35"/>
        <v>57.142857142857146</v>
      </c>
      <c r="AJ18" s="12">
        <f t="shared" si="36"/>
        <v>49.714285714285715</v>
      </c>
      <c r="AL18" s="84" t="s">
        <v>154</v>
      </c>
      <c r="AM18" s="20">
        <f>IF(ISERROR(HLOOKUP(AL18,'Raw data'!$F$3:$BH$104,AL$2,FALSE)),"",HLOOKUP(AL18,'Raw data'!$F$3:$BH$104,AL$2,FALSE))</f>
        <v>287</v>
      </c>
      <c r="AN18">
        <f t="shared" si="15"/>
        <v>242</v>
      </c>
      <c r="AO18" s="12">
        <f t="shared" si="16"/>
        <v>71.695906432748544</v>
      </c>
      <c r="AP18" s="12">
        <f t="shared" si="17"/>
        <v>62.375438596491236</v>
      </c>
      <c r="AR18" s="84" t="s">
        <v>154</v>
      </c>
      <c r="AS18" s="20">
        <f>IF(ISERROR(HLOOKUP(AR18,'Raw data'!$F$3:$BH$104,AR$2,FALSE)),"",HLOOKUP(AR18,'Raw data'!$F$3:$BH$104,AR$2,FALSE))</f>
        <v>150</v>
      </c>
      <c r="AT18">
        <f t="shared" si="18"/>
        <v>135</v>
      </c>
      <c r="AU18" s="12">
        <f t="shared" si="19"/>
        <v>0</v>
      </c>
      <c r="AV18" s="12">
        <f t="shared" si="20"/>
        <v>0</v>
      </c>
      <c r="AX18" s="84" t="s">
        <v>154</v>
      </c>
      <c r="AY18" s="20">
        <f>IF(ISERROR(HLOOKUP(AX18,'Raw data'!$F$3:$BH$104,AX$2,FALSE)),"",HLOOKUP(AX18,'Raw data'!$F$3:$BH$104,AX$2,FALSE))</f>
        <v>1</v>
      </c>
      <c r="AZ18">
        <f t="shared" si="21"/>
        <v>0</v>
      </c>
      <c r="BA18">
        <f t="shared" si="22"/>
        <v>100</v>
      </c>
      <c r="BB18">
        <f t="shared" si="23"/>
        <v>87</v>
      </c>
      <c r="BD18" s="84" t="s">
        <v>154</v>
      </c>
      <c r="BE18" s="20">
        <f>IF(ISERROR(HLOOKUP(BD18,'Raw data'!$F$3:$BH$104,BD$2,FALSE)),"",HLOOKUP(BD18,'Raw data'!$F$3:$BH$104,BD$2,FALSE))</f>
        <v>4963.6099999999997</v>
      </c>
      <c r="BF18">
        <f t="shared" si="24"/>
        <v>22186.54</v>
      </c>
      <c r="BG18">
        <f t="shared" si="25"/>
        <v>17.107663637019158</v>
      </c>
      <c r="BH18">
        <f t="shared" si="26"/>
        <v>14.883667364206667</v>
      </c>
      <c r="BJ18" s="84" t="s">
        <v>154</v>
      </c>
      <c r="BK18" s="150">
        <f>IF(ISERROR(HLOOKUP(BJ18,'Raw data'!$F$3:$BH$104,BJ$2,FALSE)),"",HLOOKUP(BJ18,'Raw data'!$F$3:$BH$104,BJ$2,FALSE))</f>
        <v>2.5</v>
      </c>
      <c r="BL18" s="20">
        <v>1</v>
      </c>
      <c r="BM18" s="12">
        <f t="shared" si="27"/>
        <v>2.5</v>
      </c>
      <c r="BN18" s="20">
        <v>8.15</v>
      </c>
      <c r="BO18" s="28">
        <f t="shared" si="28"/>
        <v>0.30674846625766872</v>
      </c>
      <c r="BP18" s="12">
        <f t="shared" si="29"/>
        <v>0.30674846625766872</v>
      </c>
      <c r="BQ18" s="12">
        <f t="shared" si="30"/>
        <v>98.769104428251325</v>
      </c>
      <c r="BR18" s="12">
        <f t="shared" si="31"/>
        <v>85.929120852578649</v>
      </c>
    </row>
    <row r="19" spans="1:70" ht="15.75" customHeight="1" x14ac:dyDescent="0.2">
      <c r="A19" s="65" t="s">
        <v>155</v>
      </c>
      <c r="B19" s="12">
        <f t="shared" si="0"/>
        <v>41.534694665690992</v>
      </c>
      <c r="D19" s="65" t="s">
        <v>155</v>
      </c>
      <c r="E19" s="20">
        <f>IF(ISERROR(HLOOKUP(D19,'Raw data'!$F$3:$BH$104,D$2,FALSE)),"",HLOOKUP(D19,'Raw data'!$F$3:$BH$104,D$2,FALSE))</f>
        <v>86.87</v>
      </c>
      <c r="F19">
        <f t="shared" si="1"/>
        <v>3666.13</v>
      </c>
      <c r="G19" s="20">
        <f t="shared" si="2"/>
        <v>2.3146815880628822</v>
      </c>
      <c r="H19" s="12">
        <f t="shared" si="3"/>
        <v>2.0137729816147076</v>
      </c>
      <c r="J19" s="65" t="s">
        <v>155</v>
      </c>
      <c r="K19" s="20">
        <f>IF(ISERROR(HLOOKUP(J19,'Raw data'!$F$3:$BH$104,J$2,FALSE)),"",HLOOKUP(J19,'Raw data'!$F$3:$BH$104,J$2,FALSE))</f>
        <v>168</v>
      </c>
      <c r="L19">
        <f t="shared" si="4"/>
        <v>0</v>
      </c>
      <c r="M19" s="20">
        <f t="shared" si="5"/>
        <v>100</v>
      </c>
      <c r="N19" s="12">
        <f t="shared" si="6"/>
        <v>87</v>
      </c>
      <c r="P19" s="65" t="s">
        <v>155</v>
      </c>
      <c r="Q19" s="20">
        <f>IF(ISERROR(HLOOKUP(P19,'Raw data'!$F$3:$BH$104,P$2,FALSE)),"",HLOOKUP(P19,'Raw data'!$F$3:$BH$104,P$2,FALSE))</f>
        <v>364</v>
      </c>
      <c r="R19" s="132">
        <v>2213845</v>
      </c>
      <c r="S19" s="12">
        <f t="shared" si="7"/>
        <v>0.16441982162256163</v>
      </c>
      <c r="T19" s="12">
        <f t="shared" si="37"/>
        <v>7.2105559024156802</v>
      </c>
      <c r="U19">
        <f t="shared" si="8"/>
        <v>2.229428648648252</v>
      </c>
      <c r="V19" s="12">
        <f t="shared" si="9"/>
        <v>1.9396029243239792</v>
      </c>
      <c r="X19" s="65" t="s">
        <v>155</v>
      </c>
      <c r="Y19" s="20">
        <f>IF(ISERROR(HLOOKUP(X19,'Raw data'!$F$3:$BH$104,X$2,FALSE)),"",HLOOKUP(X19,'Raw data'!$F$3:$BH$104,X$2,FALSE))</f>
        <v>104</v>
      </c>
      <c r="Z19" s="20">
        <v>4114</v>
      </c>
      <c r="AA19" s="99">
        <f t="shared" si="10"/>
        <v>2.5279533300923675E-2</v>
      </c>
      <c r="AB19" s="12">
        <f t="shared" si="11"/>
        <v>3.4538889454326589</v>
      </c>
      <c r="AC19" s="12">
        <f t="shared" si="12"/>
        <v>0.7265969859018071</v>
      </c>
      <c r="AD19" s="12">
        <f t="shared" si="13"/>
        <v>0.63213937773457218</v>
      </c>
      <c r="AF19" s="65" t="s">
        <v>155</v>
      </c>
      <c r="AG19" s="20">
        <f>IF(ISERROR(HLOOKUP(AF19,'Raw data'!$F$3:$BH$104,AF$2,FALSE)),"",HLOOKUP(AF19,'Raw data'!$F$3:$BH$104,AF$2,FALSE))</f>
        <v>125</v>
      </c>
      <c r="AH19">
        <f t="shared" si="14"/>
        <v>125</v>
      </c>
      <c r="AI19" s="12">
        <f t="shared" si="35"/>
        <v>33.862433862433861</v>
      </c>
      <c r="AJ19" s="12">
        <f t="shared" si="36"/>
        <v>29.460317460317459</v>
      </c>
      <c r="AL19" s="65" t="s">
        <v>155</v>
      </c>
      <c r="AM19" s="20">
        <f>IF(ISERROR(HLOOKUP(AL19,'Raw data'!$F$3:$BH$104,AL$2,FALSE)),"",HLOOKUP(AL19,'Raw data'!$F$3:$BH$104,AL$2,FALSE))</f>
        <v>490</v>
      </c>
      <c r="AN19">
        <f t="shared" si="15"/>
        <v>445</v>
      </c>
      <c r="AO19" s="12">
        <f t="shared" si="16"/>
        <v>47.953216374269012</v>
      </c>
      <c r="AP19" s="12">
        <f t="shared" si="17"/>
        <v>41.719298245614041</v>
      </c>
      <c r="AR19" s="65" t="s">
        <v>155</v>
      </c>
      <c r="AS19" s="20">
        <f>IF(ISERROR(HLOOKUP(AR19,'Raw data'!$F$3:$BH$104,AR$2,FALSE)),"",HLOOKUP(AR19,'Raw data'!$F$3:$BH$104,AR$2,FALSE))</f>
        <v>26</v>
      </c>
      <c r="AT19">
        <f t="shared" si="18"/>
        <v>11</v>
      </c>
      <c r="AU19" s="12">
        <f t="shared" si="19"/>
        <v>91.851851851851848</v>
      </c>
      <c r="AV19" s="12">
        <f t="shared" si="20"/>
        <v>79.911111111111111</v>
      </c>
      <c r="AX19" s="65" t="s">
        <v>155</v>
      </c>
      <c r="AY19" s="20">
        <f>IF(ISERROR(HLOOKUP(AX19,'Raw data'!$F$3:$BH$104,AX$2,FALSE)),"",HLOOKUP(AX19,'Raw data'!$F$3:$BH$104,AX$2,FALSE))</f>
        <v>1</v>
      </c>
      <c r="AZ19">
        <f t="shared" si="21"/>
        <v>0</v>
      </c>
      <c r="BA19">
        <f t="shared" si="22"/>
        <v>100</v>
      </c>
      <c r="BB19">
        <f t="shared" si="23"/>
        <v>87</v>
      </c>
      <c r="BD19" s="65" t="s">
        <v>155</v>
      </c>
      <c r="BE19" s="20">
        <f>IF(ISERROR(HLOOKUP(BD19,'Raw data'!$F$3:$BH$104,BD$2,FALSE)),"",HLOOKUP(BD19,'Raw data'!$F$3:$BH$104,BD$2,FALSE))</f>
        <v>538.12</v>
      </c>
      <c r="BF19">
        <f t="shared" si="24"/>
        <v>26612.030000000002</v>
      </c>
      <c r="BG19">
        <f t="shared" si="25"/>
        <v>0.57335023569528687</v>
      </c>
      <c r="BH19">
        <f t="shared" si="26"/>
        <v>0.49881470505489955</v>
      </c>
      <c r="BJ19" s="65" t="s">
        <v>155</v>
      </c>
      <c r="BK19" s="150">
        <f>IF(ISERROR(HLOOKUP(BJ19,'Raw data'!$F$3:$BH$104,BJ$2,FALSE)),"",HLOOKUP(BJ19,'Raw data'!$F$3:$BH$104,BJ$2,FALSE))</f>
        <v>3</v>
      </c>
      <c r="BL19" s="20">
        <v>0.27229999999999999</v>
      </c>
      <c r="BM19" s="12">
        <f t="shared" si="27"/>
        <v>0.81689999999999996</v>
      </c>
      <c r="BN19" s="20">
        <v>1.56</v>
      </c>
      <c r="BO19" s="28">
        <f t="shared" si="28"/>
        <v>0.52365384615384614</v>
      </c>
      <c r="BP19" s="12">
        <f t="shared" si="29"/>
        <v>0.52365384615384614</v>
      </c>
      <c r="BQ19" s="12">
        <f t="shared" si="30"/>
        <v>97.898723966826637</v>
      </c>
      <c r="BR19" s="12">
        <f t="shared" si="31"/>
        <v>85.17188985113917</v>
      </c>
    </row>
    <row r="20" spans="1:70" ht="15.75" customHeight="1" x14ac:dyDescent="0.2">
      <c r="A20" s="53" t="s">
        <v>156</v>
      </c>
      <c r="B20" s="12">
        <f t="shared" si="0"/>
        <v>16.25810828047609</v>
      </c>
      <c r="D20" s="53" t="s">
        <v>156</v>
      </c>
      <c r="E20" s="20">
        <f>IF(ISERROR(HLOOKUP(D20,'Raw data'!$F$3:$BH$104,D$2,FALSE)),"",HLOOKUP(D20,'Raw data'!$F$3:$BH$104,D$2,FALSE))</f>
        <v>0</v>
      </c>
      <c r="F20">
        <f t="shared" si="1"/>
        <v>3753</v>
      </c>
      <c r="G20" s="20">
        <f t="shared" si="2"/>
        <v>0</v>
      </c>
      <c r="H20" s="12">
        <f t="shared" si="3"/>
        <v>0</v>
      </c>
      <c r="J20" s="53" t="s">
        <v>156</v>
      </c>
      <c r="K20" s="20">
        <f>IF(ISERROR(HLOOKUP(J20,'Raw data'!$F$3:$BH$104,J$2,FALSE)),"",HLOOKUP(J20,'Raw data'!$F$3:$BH$104,J$2,FALSE))</f>
        <v>0</v>
      </c>
      <c r="L20">
        <f t="shared" si="4"/>
        <v>168</v>
      </c>
      <c r="M20" s="20">
        <f t="shared" si="5"/>
        <v>0</v>
      </c>
      <c r="N20" s="12">
        <f t="shared" si="6"/>
        <v>0</v>
      </c>
      <c r="P20" s="53" t="s">
        <v>156</v>
      </c>
      <c r="Q20" s="20">
        <f>IF(ISERROR(HLOOKUP(P20,'Raw data'!$F$3:$BH$104,P$2,FALSE)),"",HLOOKUP(P20,'Raw data'!$F$3:$BH$104,P$2,FALSE))</f>
        <v>0</v>
      </c>
      <c r="R20" s="132">
        <v>3161844</v>
      </c>
      <c r="S20" s="12">
        <f t="shared" si="7"/>
        <v>0</v>
      </c>
      <c r="T20" s="12">
        <f t="shared" si="37"/>
        <v>7.3749757240382419</v>
      </c>
      <c r="U20">
        <f t="shared" si="8"/>
        <v>0</v>
      </c>
      <c r="V20" s="12">
        <f t="shared" si="9"/>
        <v>0</v>
      </c>
      <c r="X20" s="53" t="s">
        <v>156</v>
      </c>
      <c r="Y20" s="20">
        <f>IF(ISERROR(HLOOKUP(X20,'Raw data'!$F$3:$BH$104,X$2,FALSE)),"",HLOOKUP(X20,'Raw data'!$F$3:$BH$104,X$2,FALSE))</f>
        <v>0</v>
      </c>
      <c r="Z20" s="20">
        <v>2292</v>
      </c>
      <c r="AA20" s="99">
        <f t="shared" si="10"/>
        <v>0</v>
      </c>
      <c r="AB20" s="12">
        <f t="shared" si="11"/>
        <v>3.4791684787335826</v>
      </c>
      <c r="AC20" s="12">
        <f t="shared" si="12"/>
        <v>0</v>
      </c>
      <c r="AD20" s="12">
        <f t="shared" si="13"/>
        <v>0</v>
      </c>
      <c r="AF20" s="53" t="s">
        <v>156</v>
      </c>
      <c r="AG20" s="95" t="str">
        <f>IF(ISERROR(HLOOKUP(AF20,'Raw data'!$F$3:$BH$104,AF$2,FALSE)),"",HLOOKUP(AF20,'Raw data'!$F$3:$BH$104,AF$2,FALSE))</f>
        <v>n/a</v>
      </c>
      <c r="AH20" t="e">
        <f t="shared" si="14"/>
        <v>#VALUE!</v>
      </c>
      <c r="AI20" s="28">
        <v>0</v>
      </c>
      <c r="AJ20" s="28">
        <v>0</v>
      </c>
      <c r="AL20" s="53" t="s">
        <v>156</v>
      </c>
      <c r="AM20" s="20">
        <f>IF(ISERROR(HLOOKUP(AL20,'Raw data'!$F$3:$BH$104,AL$2,FALSE)),"",HLOOKUP(AL20,'Raw data'!$F$3:$BH$104,AL$2,FALSE))</f>
        <v>189</v>
      </c>
      <c r="AN20">
        <f t="shared" si="15"/>
        <v>144</v>
      </c>
      <c r="AO20" s="12">
        <f t="shared" si="16"/>
        <v>83.15789473684211</v>
      </c>
      <c r="AP20" s="12">
        <f t="shared" si="17"/>
        <v>72.347368421052636</v>
      </c>
      <c r="AR20" s="53" t="s">
        <v>156</v>
      </c>
      <c r="AS20" s="95">
        <v>150</v>
      </c>
      <c r="AT20">
        <f t="shared" si="18"/>
        <v>135</v>
      </c>
      <c r="AU20" s="12">
        <f t="shared" si="19"/>
        <v>0</v>
      </c>
      <c r="AV20" s="12">
        <f t="shared" si="20"/>
        <v>0</v>
      </c>
      <c r="AX20" s="53" t="s">
        <v>156</v>
      </c>
      <c r="AY20" s="20">
        <f>IF(ISERROR(HLOOKUP(AX20,'Raw data'!$F$3:$BH$104,AX$2,FALSE)),"",HLOOKUP(AX20,'Raw data'!$F$3:$BH$104,AX$2,FALSE))</f>
        <v>0</v>
      </c>
      <c r="AZ20">
        <f t="shared" si="21"/>
        <v>1</v>
      </c>
      <c r="BA20">
        <f t="shared" si="22"/>
        <v>0</v>
      </c>
      <c r="BB20">
        <f t="shared" si="23"/>
        <v>0</v>
      </c>
      <c r="BD20" s="53" t="s">
        <v>156</v>
      </c>
      <c r="BE20" s="20">
        <f>IF(ISERROR(HLOOKUP(BD20,'Raw data'!$F$3:$BH$104,BD$2,FALSE)),"",HLOOKUP(BD20,'Raw data'!$F$3:$BH$104,BD$2,FALSE))</f>
        <v>1379.51</v>
      </c>
      <c r="BF20">
        <f t="shared" si="24"/>
        <v>25770.640000000003</v>
      </c>
      <c r="BG20">
        <f t="shared" si="25"/>
        <v>3.716913084722151</v>
      </c>
      <c r="BH20">
        <f t="shared" si="26"/>
        <v>3.2337143837082714</v>
      </c>
      <c r="BJ20" s="53" t="s">
        <v>156</v>
      </c>
      <c r="BK20" s="150">
        <f>IF(ISERROR(HLOOKUP(BJ20,'Raw data'!$F$3:$BH$104,BJ$2,FALSE)),"",HLOOKUP(BJ20,'Raw data'!$F$3:$BH$104,BJ$2,FALSE))</f>
        <v>0</v>
      </c>
      <c r="BL20" s="20">
        <v>0.1038</v>
      </c>
      <c r="BM20" s="12">
        <f t="shared" si="27"/>
        <v>0</v>
      </c>
      <c r="BN20" s="20">
        <v>1.38</v>
      </c>
      <c r="BO20" s="28">
        <f t="shared" si="28"/>
        <v>0</v>
      </c>
      <c r="BP20" s="12">
        <f t="shared" si="29"/>
        <v>0</v>
      </c>
      <c r="BQ20" s="12">
        <f t="shared" si="30"/>
        <v>100</v>
      </c>
      <c r="BR20" s="12">
        <f t="shared" si="31"/>
        <v>87</v>
      </c>
    </row>
    <row r="21" spans="1:70" ht="15.75" customHeight="1" x14ac:dyDescent="0.2">
      <c r="A21" s="64" t="s">
        <v>157</v>
      </c>
      <c r="B21" s="12">
        <f t="shared" si="0"/>
        <v>41.138272478528506</v>
      </c>
      <c r="D21" s="64" t="s">
        <v>157</v>
      </c>
      <c r="E21" s="20">
        <f>IF(ISERROR(HLOOKUP(D21,'Raw data'!$F$3:$BH$104,D$2,FALSE)),"",HLOOKUP(D21,'Raw data'!$F$3:$BH$104,D$2,FALSE))</f>
        <v>210.9</v>
      </c>
      <c r="F21">
        <f t="shared" si="1"/>
        <v>3542.1</v>
      </c>
      <c r="G21" s="20">
        <f t="shared" si="2"/>
        <v>5.6195043964828244</v>
      </c>
      <c r="H21" s="12">
        <f t="shared" si="3"/>
        <v>4.8889688249400569</v>
      </c>
      <c r="J21" s="64" t="s">
        <v>157</v>
      </c>
      <c r="K21" s="20">
        <f>IF(ISERROR(HLOOKUP(J21,'Raw data'!$F$3:$BH$104,J$2,FALSE)),"",HLOOKUP(J21,'Raw data'!$F$3:$BH$104,J$2,FALSE))</f>
        <v>133</v>
      </c>
      <c r="L21">
        <f t="shared" si="4"/>
        <v>35</v>
      </c>
      <c r="M21" s="20">
        <f t="shared" si="5"/>
        <v>79.166666666666671</v>
      </c>
      <c r="N21" s="12">
        <f t="shared" si="6"/>
        <v>68.875</v>
      </c>
      <c r="P21" s="64" t="s">
        <v>157</v>
      </c>
      <c r="Q21" s="20">
        <f>IF(ISERROR(HLOOKUP(P21,'Raw data'!$F$3:$BH$104,P$2,FALSE)),"",HLOOKUP(P21,'Raw data'!$F$3:$BH$104,P$2,FALSE))</f>
        <v>50</v>
      </c>
      <c r="R21" s="132">
        <v>7071600</v>
      </c>
      <c r="S21" s="12">
        <f t="shared" si="7"/>
        <v>7.0705356637818881E-3</v>
      </c>
      <c r="T21" s="12">
        <f t="shared" si="37"/>
        <v>7.3679051883744604</v>
      </c>
      <c r="U21">
        <f t="shared" si="8"/>
        <v>9.5871985594968123E-2</v>
      </c>
      <c r="V21" s="12">
        <f t="shared" si="9"/>
        <v>8.3408627467622273E-2</v>
      </c>
      <c r="X21" s="64" t="s">
        <v>157</v>
      </c>
      <c r="Y21" s="20">
        <f>IF(ISERROR(HLOOKUP(X21,'Raw data'!$F$3:$BH$104,X$2,FALSE)),"",HLOOKUP(X21,'Raw data'!$F$3:$BH$104,X$2,FALSE))</f>
        <v>5</v>
      </c>
      <c r="Z21" s="20">
        <v>1104</v>
      </c>
      <c r="AA21" s="99">
        <f t="shared" si="10"/>
        <v>4.528985507246377E-3</v>
      </c>
      <c r="AB21" s="12">
        <f t="shared" si="11"/>
        <v>3.474639493226336</v>
      </c>
      <c r="AC21" s="12">
        <f t="shared" si="12"/>
        <v>0.13017436594203957</v>
      </c>
      <c r="AD21" s="12">
        <f t="shared" si="13"/>
        <v>0.11325169836957442</v>
      </c>
      <c r="AF21" s="64" t="s">
        <v>157</v>
      </c>
      <c r="AG21" s="20">
        <f>IF(ISERROR(HLOOKUP(AF21,'Raw data'!$F$3:$BH$104,AF$2,FALSE)),"",HLOOKUP(AF21,'Raw data'!$F$3:$BH$104,AF$2,FALSE))</f>
        <v>66</v>
      </c>
      <c r="AH21">
        <f t="shared" si="14"/>
        <v>66</v>
      </c>
      <c r="AI21" s="12">
        <f t="shared" ref="AI21:AI24" si="38">100-(AH21*$AG$64)</f>
        <v>65.07936507936509</v>
      </c>
      <c r="AJ21" s="12">
        <f t="shared" ref="AJ21:AJ24" si="39">IF(ISERROR(AI21*$A$2),"na",AI21*$A$2)</f>
        <v>56.619047619047628</v>
      </c>
      <c r="AL21" s="64" t="s">
        <v>157</v>
      </c>
      <c r="AM21" s="20">
        <f>IF(ISERROR(HLOOKUP(AL21,'Raw data'!$F$3:$BH$104,AL$2,FALSE)),"",HLOOKUP(AL21,'Raw data'!$F$3:$BH$104,AL$2,FALSE))</f>
        <v>268</v>
      </c>
      <c r="AN21">
        <f t="shared" si="15"/>
        <v>223</v>
      </c>
      <c r="AO21" s="12">
        <f t="shared" si="16"/>
        <v>73.918128654970758</v>
      </c>
      <c r="AP21" s="12">
        <f t="shared" si="17"/>
        <v>64.308771929824559</v>
      </c>
      <c r="AR21" s="64" t="s">
        <v>157</v>
      </c>
      <c r="AS21" s="20">
        <f>IF(ISERROR(HLOOKUP(AR21,'Raw data'!$F$3:$BH$104,AR$2,FALSE)),"",HLOOKUP(AR21,'Raw data'!$F$3:$BH$104,AR$2,FALSE))</f>
        <v>111</v>
      </c>
      <c r="AT21">
        <f t="shared" si="18"/>
        <v>96</v>
      </c>
      <c r="AU21" s="12">
        <f t="shared" si="19"/>
        <v>28.888888888888886</v>
      </c>
      <c r="AV21" s="12">
        <f t="shared" si="20"/>
        <v>25.133333333333329</v>
      </c>
      <c r="AX21" s="64" t="s">
        <v>157</v>
      </c>
      <c r="AY21" s="20">
        <f>IF(ISERROR(HLOOKUP(AX21,'Raw data'!$F$3:$BH$104,AX$2,FALSE)),"",HLOOKUP(AX21,'Raw data'!$F$3:$BH$104,AX$2,FALSE))</f>
        <v>1</v>
      </c>
      <c r="AZ21">
        <f t="shared" si="21"/>
        <v>0</v>
      </c>
      <c r="BA21">
        <f t="shared" si="22"/>
        <v>100</v>
      </c>
      <c r="BB21">
        <f t="shared" si="23"/>
        <v>87</v>
      </c>
      <c r="BD21" s="64" t="s">
        <v>157</v>
      </c>
      <c r="BE21" s="20">
        <f>IF(ISERROR(HLOOKUP(BD21,'Raw data'!$F$3:$BH$104,BD$2,FALSE)),"",HLOOKUP(BD21,'Raw data'!$F$3:$BH$104,BD$2,FALSE))</f>
        <v>6405.43</v>
      </c>
      <c r="BF21">
        <f t="shared" si="24"/>
        <v>20744.72</v>
      </c>
      <c r="BG21">
        <f t="shared" si="25"/>
        <v>22.494525599942307</v>
      </c>
      <c r="BH21">
        <f t="shared" si="26"/>
        <v>19.570237271949807</v>
      </c>
      <c r="BJ21" s="64" t="s">
        <v>157</v>
      </c>
      <c r="BK21" s="150">
        <f>IF(ISERROR(HLOOKUP(BJ21,'Raw data'!$F$3:$BH$104,BJ$2,FALSE)),"",HLOOKUP(BJ21,'Raw data'!$F$3:$BH$104,BJ$2,FALSE))</f>
        <v>19</v>
      </c>
      <c r="BL21" s="20">
        <v>0.12889999999999999</v>
      </c>
      <c r="BM21" s="12">
        <f t="shared" si="27"/>
        <v>2.4490999999999996</v>
      </c>
      <c r="BN21" s="20">
        <v>3.87</v>
      </c>
      <c r="BO21" s="28">
        <f t="shared" si="28"/>
        <v>0.6328423772609818</v>
      </c>
      <c r="BP21" s="12">
        <f t="shared" si="29"/>
        <v>0.6328423772609818</v>
      </c>
      <c r="BQ21" s="12">
        <f t="shared" si="30"/>
        <v>97.46058101189945</v>
      </c>
      <c r="BR21" s="12">
        <f t="shared" si="31"/>
        <v>84.790705480352514</v>
      </c>
    </row>
    <row r="22" spans="1:70" ht="15.75" customHeight="1" x14ac:dyDescent="0.2">
      <c r="A22" s="62" t="s">
        <v>158</v>
      </c>
      <c r="B22" s="12">
        <f t="shared" si="0"/>
        <v>41.577646592398722</v>
      </c>
      <c r="D22" s="62" t="s">
        <v>158</v>
      </c>
      <c r="E22" s="20">
        <f>IF(ISERROR(HLOOKUP(D22,'Raw data'!$F$3:$BH$104,D$2,FALSE)),"",HLOOKUP(D22,'Raw data'!$F$3:$BH$104,D$2,FALSE))</f>
        <v>231.8</v>
      </c>
      <c r="F22">
        <f t="shared" si="1"/>
        <v>3521.2</v>
      </c>
      <c r="G22" s="20">
        <f t="shared" si="2"/>
        <v>6.1763922195576981</v>
      </c>
      <c r="H22" s="12">
        <f t="shared" si="3"/>
        <v>5.373461231015197</v>
      </c>
      <c r="J22" s="62" t="s">
        <v>158</v>
      </c>
      <c r="K22" s="20">
        <f>IF(ISERROR(HLOOKUP(J22,'Raw data'!$F$3:$BH$104,J$2,FALSE)),"",HLOOKUP(J22,'Raw data'!$F$3:$BH$104,J$2,FALSE))</f>
        <v>126</v>
      </c>
      <c r="L22">
        <f t="shared" si="4"/>
        <v>42</v>
      </c>
      <c r="M22" s="20">
        <f t="shared" si="5"/>
        <v>75</v>
      </c>
      <c r="N22" s="12">
        <f t="shared" si="6"/>
        <v>65.25</v>
      </c>
      <c r="P22" s="62" t="s">
        <v>158</v>
      </c>
      <c r="Q22" s="20">
        <f>IF(ISERROR(HLOOKUP(P22,'Raw data'!$F$3:$BH$104,P$2,FALSE)),"",HLOOKUP(P22,'Raw data'!$F$3:$BH$104,P$2,FALSE))</f>
        <v>100</v>
      </c>
      <c r="R22" s="132">
        <v>14377018</v>
      </c>
      <c r="S22" s="12">
        <f t="shared" si="7"/>
        <v>6.9555453015361047E-3</v>
      </c>
      <c r="T22" s="12">
        <f t="shared" si="37"/>
        <v>7.3680201787367059</v>
      </c>
      <c r="U22">
        <f t="shared" si="8"/>
        <v>9.4312789110148287E-2</v>
      </c>
      <c r="V22" s="12">
        <f t="shared" si="9"/>
        <v>8.2052126525829008E-2</v>
      </c>
      <c r="X22" s="62" t="s">
        <v>158</v>
      </c>
      <c r="Y22" s="20">
        <f>IF(ISERROR(HLOOKUP(X22,'Raw data'!$F$3:$BH$104,X$2,FALSE)),"",HLOOKUP(X22,'Raw data'!$F$3:$BH$104,X$2,FALSE))</f>
        <v>83.3</v>
      </c>
      <c r="Z22" s="20">
        <v>5196</v>
      </c>
      <c r="AA22" s="99">
        <f t="shared" si="10"/>
        <v>1.6031562740569667E-2</v>
      </c>
      <c r="AB22" s="12">
        <f t="shared" si="11"/>
        <v>3.463136915993013</v>
      </c>
      <c r="AC22" s="12">
        <f t="shared" si="12"/>
        <v>0.46078719207082486</v>
      </c>
      <c r="AD22" s="12">
        <f t="shared" si="13"/>
        <v>0.40088485710161764</v>
      </c>
      <c r="AF22" s="62" t="s">
        <v>158</v>
      </c>
      <c r="AG22" s="20">
        <f>IF(ISERROR(HLOOKUP(AF22,'Raw data'!$F$3:$BH$104,AF$2,FALSE)),"",HLOOKUP(AF22,'Raw data'!$F$3:$BH$104,AF$2,FALSE))</f>
        <v>72</v>
      </c>
      <c r="AH22">
        <f t="shared" si="14"/>
        <v>72</v>
      </c>
      <c r="AI22" s="12">
        <f t="shared" si="38"/>
        <v>61.904761904761905</v>
      </c>
      <c r="AJ22" s="12">
        <f t="shared" si="39"/>
        <v>53.857142857142854</v>
      </c>
      <c r="AL22" s="62" t="s">
        <v>158</v>
      </c>
      <c r="AM22" s="20">
        <f>IF(ISERROR(HLOOKUP(AL22,'Raw data'!$F$3:$BH$104,AL$2,FALSE)),"",HLOOKUP(AL22,'Raw data'!$F$3:$BH$104,AL$2,FALSE))</f>
        <v>477</v>
      </c>
      <c r="AN22">
        <f t="shared" si="15"/>
        <v>432</v>
      </c>
      <c r="AO22" s="12">
        <f t="shared" si="16"/>
        <v>49.473684210526315</v>
      </c>
      <c r="AP22" s="12">
        <f t="shared" si="17"/>
        <v>43.042105263157893</v>
      </c>
      <c r="AR22" s="62" t="s">
        <v>158</v>
      </c>
      <c r="AS22" s="20" t="str">
        <f>IF(ISERROR(HLOOKUP(AR22,'Raw data'!$F$3:$BH$104,AR$2,FALSE)),"",HLOOKUP(AR22,'Raw data'!$F$3:$BH$104,AR$2,FALSE))</f>
        <v>n/a</v>
      </c>
      <c r="AT22" t="e">
        <f t="shared" si="18"/>
        <v>#VALUE!</v>
      </c>
      <c r="AU22" s="12" t="e">
        <f t="shared" si="19"/>
        <v>#VALUE!</v>
      </c>
      <c r="AV22" s="95">
        <f>AVERAGE(AV5,AV28,AV30,AV35,AV41,AV44,AV57)</f>
        <v>68.403174603174605</v>
      </c>
      <c r="AX22" s="62" t="s">
        <v>158</v>
      </c>
      <c r="AY22" s="20">
        <f>IF(ISERROR(HLOOKUP(AX22,'Raw data'!$F$3:$BH$104,AX$2,FALSE)),"",HLOOKUP(AX22,'Raw data'!$F$3:$BH$104,AX$2,FALSE))</f>
        <v>1</v>
      </c>
      <c r="AZ22">
        <f t="shared" si="21"/>
        <v>0</v>
      </c>
      <c r="BA22">
        <f t="shared" si="22"/>
        <v>100</v>
      </c>
      <c r="BB22">
        <f t="shared" si="23"/>
        <v>87</v>
      </c>
      <c r="BD22" s="62" t="s">
        <v>158</v>
      </c>
      <c r="BE22" s="20">
        <f>IF(ISERROR(HLOOKUP(BD22,'Raw data'!$F$3:$BH$104,BD$2,FALSE)),"",HLOOKUP(BD22,'Raw data'!$F$3:$BH$104,BD$2,FALSE))</f>
        <v>2766.94</v>
      </c>
      <c r="BF22">
        <f t="shared" si="24"/>
        <v>24383.210000000003</v>
      </c>
      <c r="BG22">
        <f t="shared" si="25"/>
        <v>8.9005656163963351</v>
      </c>
      <c r="BH22">
        <f t="shared" si="26"/>
        <v>7.7434920862648111</v>
      </c>
      <c r="BJ22" s="62" t="s">
        <v>158</v>
      </c>
      <c r="BK22" s="150">
        <f>IF(ISERROR(HLOOKUP(BJ22,'Raw data'!$F$3:$BH$104,BJ$2,FALSE)),"",HLOOKUP(BJ22,'Raw data'!$F$3:$BH$104,BJ$2,FALSE))</f>
        <v>3.2</v>
      </c>
      <c r="BL22" s="20">
        <v>0.52529999999999999</v>
      </c>
      <c r="BM22" s="12">
        <f t="shared" si="27"/>
        <v>1.68096</v>
      </c>
      <c r="BN22" s="20">
        <v>2.4700000000000002</v>
      </c>
      <c r="BO22" s="28">
        <f t="shared" si="28"/>
        <v>0.68055060728744932</v>
      </c>
      <c r="BP22" s="12">
        <f t="shared" si="29"/>
        <v>0.68055060728744932</v>
      </c>
      <c r="BQ22" s="12">
        <f t="shared" si="30"/>
        <v>97.26914126391317</v>
      </c>
      <c r="BR22" s="12">
        <f t="shared" si="31"/>
        <v>84.624152899604454</v>
      </c>
    </row>
    <row r="23" spans="1:70" ht="15.75" customHeight="1" x14ac:dyDescent="0.2">
      <c r="A23" s="64" t="s">
        <v>159</v>
      </c>
      <c r="B23" s="12">
        <f t="shared" si="0"/>
        <v>38.444476864690401</v>
      </c>
      <c r="D23" s="64" t="s">
        <v>159</v>
      </c>
      <c r="E23" s="20">
        <f>IF(ISERROR(HLOOKUP(D23,'Raw data'!$F$3:$BH$104,D$2,FALSE)),"",HLOOKUP(D23,'Raw data'!$F$3:$BH$104,D$2,FALSE))</f>
        <v>200</v>
      </c>
      <c r="F23">
        <f t="shared" si="1"/>
        <v>3553</v>
      </c>
      <c r="G23" s="20">
        <f t="shared" si="2"/>
        <v>5.329070077271524</v>
      </c>
      <c r="H23" s="12">
        <f t="shared" si="3"/>
        <v>4.636290967226226</v>
      </c>
      <c r="J23" s="64" t="s">
        <v>159</v>
      </c>
      <c r="K23" s="20">
        <f>IF(ISERROR(HLOOKUP(J23,'Raw data'!$F$3:$BH$104,J$2,FALSE)),"",HLOOKUP(J23,'Raw data'!$F$3:$BH$104,J$2,FALSE))</f>
        <v>119</v>
      </c>
      <c r="L23">
        <f t="shared" si="4"/>
        <v>49</v>
      </c>
      <c r="M23" s="20">
        <f t="shared" si="5"/>
        <v>70.833333333333329</v>
      </c>
      <c r="N23" s="12">
        <f t="shared" si="6"/>
        <v>61.624999999999993</v>
      </c>
      <c r="P23" s="64" t="s">
        <v>159</v>
      </c>
      <c r="Q23" s="20">
        <f>IF(ISERROR(HLOOKUP(P23,'Raw data'!$F$3:$BH$104,P$2,FALSE)),"",HLOOKUP(P23,'Raw data'!$F$3:$BH$104,P$2,FALSE))</f>
        <v>0</v>
      </c>
      <c r="R23" s="132">
        <v>11374022</v>
      </c>
      <c r="S23" s="12">
        <f t="shared" si="7"/>
        <v>0</v>
      </c>
      <c r="T23" s="12">
        <f t="shared" si="37"/>
        <v>7.3749757240382419</v>
      </c>
      <c r="U23">
        <f t="shared" si="8"/>
        <v>0</v>
      </c>
      <c r="V23" s="12">
        <f t="shared" si="9"/>
        <v>0</v>
      </c>
      <c r="X23" s="64" t="s">
        <v>159</v>
      </c>
      <c r="Y23" s="20">
        <f>IF(ISERROR(HLOOKUP(X23,'Raw data'!$F$3:$BH$104,X$2,FALSE)),"",HLOOKUP(X23,'Raw data'!$F$3:$BH$104,X$2,FALSE))</f>
        <v>1.5</v>
      </c>
      <c r="Z23" s="20">
        <v>664</v>
      </c>
      <c r="AA23" s="99">
        <f t="shared" si="10"/>
        <v>2.2590361445783132E-3</v>
      </c>
      <c r="AB23" s="12">
        <f t="shared" si="11"/>
        <v>3.4769094425890041</v>
      </c>
      <c r="AC23" s="12">
        <f t="shared" si="12"/>
        <v>6.4930346385551729E-2</v>
      </c>
      <c r="AD23" s="12">
        <f t="shared" si="13"/>
        <v>5.6489401355430006E-2</v>
      </c>
      <c r="AF23" s="64" t="s">
        <v>159</v>
      </c>
      <c r="AG23" s="20">
        <f>IF(ISERROR(HLOOKUP(AF23,'Raw data'!$F$3:$BH$104,AF$2,FALSE)),"",HLOOKUP(AF23,'Raw data'!$F$3:$BH$104,AF$2,FALSE))</f>
        <v>188</v>
      </c>
      <c r="AH23">
        <f t="shared" si="14"/>
        <v>188</v>
      </c>
      <c r="AI23" s="12">
        <f t="shared" si="38"/>
        <v>0.52910052910053196</v>
      </c>
      <c r="AJ23" s="12">
        <f t="shared" si="39"/>
        <v>0.46031746031746279</v>
      </c>
      <c r="AL23" s="64" t="s">
        <v>159</v>
      </c>
      <c r="AM23" s="20">
        <f>IF(ISERROR(HLOOKUP(AL23,'Raw data'!$F$3:$BH$104,AL$2,FALSE)),"",HLOOKUP(AL23,'Raw data'!$F$3:$BH$104,AL$2,FALSE))</f>
        <v>51</v>
      </c>
      <c r="AN23">
        <f t="shared" si="15"/>
        <v>6</v>
      </c>
      <c r="AO23" s="12">
        <f t="shared" si="16"/>
        <v>99.298245614035082</v>
      </c>
      <c r="AP23" s="12">
        <f t="shared" si="17"/>
        <v>86.389473684210515</v>
      </c>
      <c r="AR23" s="64" t="s">
        <v>159</v>
      </c>
      <c r="AS23" s="20">
        <f>IF(ISERROR(HLOOKUP(AR23,'Raw data'!$F$3:$BH$104,AR$2,FALSE)),"",HLOOKUP(AR23,'Raw data'!$F$3:$BH$104,AR$2,FALSE))</f>
        <v>143</v>
      </c>
      <c r="AT23">
        <f t="shared" si="18"/>
        <v>128</v>
      </c>
      <c r="AU23" s="12">
        <f t="shared" si="19"/>
        <v>5.1851851851851904</v>
      </c>
      <c r="AV23" s="12">
        <f t="shared" ref="AV23:AV58" si="40">AU23*$A$2</f>
        <v>4.5111111111111155</v>
      </c>
      <c r="AX23" s="64" t="s">
        <v>159</v>
      </c>
      <c r="AY23" s="20">
        <f>IF(ISERROR(HLOOKUP(AX23,'Raw data'!$F$3:$BH$104,AX$2,FALSE)),"",HLOOKUP(AX23,'Raw data'!$F$3:$BH$104,AX$2,FALSE))</f>
        <v>1</v>
      </c>
      <c r="AZ23">
        <f t="shared" si="21"/>
        <v>0</v>
      </c>
      <c r="BA23">
        <f t="shared" si="22"/>
        <v>100</v>
      </c>
      <c r="BB23">
        <f t="shared" si="23"/>
        <v>87</v>
      </c>
      <c r="BD23" s="64" t="s">
        <v>159</v>
      </c>
      <c r="BE23" s="20">
        <f>IF(ISERROR(HLOOKUP(BD23,'Raw data'!$F$3:$BH$104,BD$2,FALSE)),"",HLOOKUP(BD23,'Raw data'!$F$3:$BH$104,BD$2,FALSE))</f>
        <v>17129.55</v>
      </c>
      <c r="BF23">
        <f t="shared" si="24"/>
        <v>10020.600000000002</v>
      </c>
      <c r="BG23">
        <f t="shared" si="25"/>
        <v>62.561492429243771</v>
      </c>
      <c r="BH23">
        <f t="shared" si="26"/>
        <v>54.428498413442078</v>
      </c>
      <c r="BJ23" s="64" t="s">
        <v>159</v>
      </c>
      <c r="BK23" s="244">
        <f>IF(ISERROR(HLOOKUP(BJ23,'Raw data'!$F$3:$BH$104,BJ$2,FALSE)),"",HLOOKUP(BJ23,'Raw data'!$F$3:$BH$104,BJ$2,FALSE))</f>
        <v>7000</v>
      </c>
      <c r="BL23" s="20">
        <v>1E-4</v>
      </c>
      <c r="BM23" s="12">
        <f t="shared" si="27"/>
        <v>0.70000000000000007</v>
      </c>
      <c r="BN23" s="20">
        <v>1.47</v>
      </c>
      <c r="BO23" s="28">
        <f t="shared" si="28"/>
        <v>0.47619047619047622</v>
      </c>
      <c r="BP23" s="12">
        <f t="shared" si="29"/>
        <v>0.47619047619047622</v>
      </c>
      <c r="BQ23" s="12">
        <f t="shared" si="30"/>
        <v>98.089181160047303</v>
      </c>
      <c r="BR23" s="12">
        <f t="shared" si="31"/>
        <v>85.337587609241154</v>
      </c>
    </row>
    <row r="24" spans="1:70" ht="15.75" customHeight="1" x14ac:dyDescent="0.2">
      <c r="A24" s="53" t="s">
        <v>160</v>
      </c>
      <c r="B24" s="12">
        <f t="shared" si="0"/>
        <v>34.322100175400429</v>
      </c>
      <c r="D24" s="53" t="s">
        <v>160</v>
      </c>
      <c r="E24" s="20">
        <f>IF(ISERROR(HLOOKUP(D24,'Raw data'!$F$3:$BH$104,D$2,FALSE)),"",HLOOKUP(D24,'Raw data'!$F$3:$BH$104,D$2,FALSE))</f>
        <v>122</v>
      </c>
      <c r="F24">
        <f t="shared" si="1"/>
        <v>3631</v>
      </c>
      <c r="G24" s="20">
        <f t="shared" si="2"/>
        <v>3.2507327471356291</v>
      </c>
      <c r="H24" s="12">
        <f t="shared" si="3"/>
        <v>2.8281374900079972</v>
      </c>
      <c r="J24" s="53" t="s">
        <v>160</v>
      </c>
      <c r="K24" s="20">
        <f>IF(ISERROR(HLOOKUP(J24,'Raw data'!$F$3:$BH$104,J$2,FALSE)),"",HLOOKUP(J24,'Raw data'!$F$3:$BH$104,J$2,FALSE))</f>
        <v>111</v>
      </c>
      <c r="L24">
        <f t="shared" si="4"/>
        <v>57</v>
      </c>
      <c r="M24" s="20">
        <f t="shared" si="5"/>
        <v>66.071428571428569</v>
      </c>
      <c r="N24" s="12">
        <f t="shared" si="6"/>
        <v>57.482142857142854</v>
      </c>
      <c r="P24" s="53" t="s">
        <v>160</v>
      </c>
      <c r="Q24" s="20">
        <f>IF(ISERROR(HLOOKUP(P24,'Raw data'!$F$3:$BH$104,P$2,FALSE)),"",HLOOKUP(P24,'Raw data'!$F$3:$BH$104,P$2,FALSE))</f>
        <v>0</v>
      </c>
      <c r="R24" s="132">
        <v>4434827</v>
      </c>
      <c r="S24" s="12">
        <f t="shared" si="7"/>
        <v>0</v>
      </c>
      <c r="T24" s="12">
        <f t="shared" si="37"/>
        <v>7.3749757240382419</v>
      </c>
      <c r="U24">
        <f t="shared" si="8"/>
        <v>0</v>
      </c>
      <c r="V24" s="12">
        <f t="shared" si="9"/>
        <v>0</v>
      </c>
      <c r="X24" s="53" t="s">
        <v>160</v>
      </c>
      <c r="Y24" s="20">
        <f>IF(ISERROR(HLOOKUP(X24,'Raw data'!$F$3:$BH$104,X$2,FALSE)),"",HLOOKUP(X24,'Raw data'!$F$3:$BH$104,X$2,FALSE))</f>
        <v>100</v>
      </c>
      <c r="Z24" s="20">
        <v>1645</v>
      </c>
      <c r="AA24" s="99">
        <f t="shared" si="10"/>
        <v>6.0790273556231005E-2</v>
      </c>
      <c r="AB24" s="12">
        <f t="shared" si="11"/>
        <v>3.4183782051773517</v>
      </c>
      <c r="AC24" s="12">
        <f t="shared" si="12"/>
        <v>1.7472644376899638</v>
      </c>
      <c r="AD24" s="12">
        <f t="shared" si="13"/>
        <v>1.5201200607902685</v>
      </c>
      <c r="AF24" s="53" t="s">
        <v>160</v>
      </c>
      <c r="AG24" s="20">
        <f>IF(ISERROR(HLOOKUP(AF24,'Raw data'!$F$3:$BH$104,AF$2,FALSE)),"",HLOOKUP(AF24,'Raw data'!$F$3:$BH$104,AF$2,FALSE))</f>
        <v>38</v>
      </c>
      <c r="AH24">
        <f t="shared" si="14"/>
        <v>38</v>
      </c>
      <c r="AI24" s="12">
        <f t="shared" si="38"/>
        <v>79.894179894179899</v>
      </c>
      <c r="AJ24" s="12">
        <f t="shared" si="39"/>
        <v>69.507936507936506</v>
      </c>
      <c r="AL24" s="53" t="s">
        <v>160</v>
      </c>
      <c r="AM24" s="20">
        <f>IF(ISERROR(HLOOKUP(AL24,'Raw data'!$F$3:$BH$104,AL$2,FALSE)),"",HLOOKUP(AL24,'Raw data'!$F$3:$BH$104,AL$2,FALSE))</f>
        <v>220</v>
      </c>
      <c r="AN24">
        <f t="shared" si="15"/>
        <v>175</v>
      </c>
      <c r="AO24" s="12">
        <f t="shared" si="16"/>
        <v>79.532163742690059</v>
      </c>
      <c r="AP24" s="12">
        <f t="shared" si="17"/>
        <v>69.192982456140356</v>
      </c>
      <c r="AR24" s="53" t="s">
        <v>160</v>
      </c>
      <c r="AS24" s="20">
        <f>IF(ISERROR(HLOOKUP(AR24,'Raw data'!$F$3:$BH$104,AR$2,FALSE)),"",HLOOKUP(AR24,'Raw data'!$F$3:$BH$104,AR$2,FALSE))</f>
        <v>62</v>
      </c>
      <c r="AT24">
        <f t="shared" si="18"/>
        <v>47</v>
      </c>
      <c r="AU24" s="12">
        <f t="shared" si="19"/>
        <v>65.18518518518519</v>
      </c>
      <c r="AV24" s="12">
        <f t="shared" si="40"/>
        <v>56.711111111111116</v>
      </c>
      <c r="AX24" s="53" t="s">
        <v>160</v>
      </c>
      <c r="AY24" s="20">
        <f>IF(ISERROR(HLOOKUP(AX24,'Raw data'!$F$3:$BH$104,AX$2,FALSE)),"",HLOOKUP(AX24,'Raw data'!$F$3:$BH$104,AX$2,FALSE))</f>
        <v>0</v>
      </c>
      <c r="AZ24">
        <f t="shared" si="21"/>
        <v>1</v>
      </c>
      <c r="BA24">
        <f t="shared" si="22"/>
        <v>0</v>
      </c>
      <c r="BB24">
        <f t="shared" si="23"/>
        <v>0</v>
      </c>
      <c r="BD24" s="53" t="s">
        <v>160</v>
      </c>
      <c r="BE24" s="20">
        <f>IF(ISERROR(HLOOKUP(BD24,'Raw data'!$F$3:$BH$104,BD$2,FALSE)),"",HLOOKUP(BD24,'Raw data'!$F$3:$BH$104,BD$2,FALSE))</f>
        <v>2695.94</v>
      </c>
      <c r="BF24">
        <f t="shared" si="24"/>
        <v>24454.210000000003</v>
      </c>
      <c r="BG24">
        <f t="shared" si="25"/>
        <v>8.635298662568843</v>
      </c>
      <c r="BH24">
        <f t="shared" si="26"/>
        <v>7.512709836434893</v>
      </c>
      <c r="BJ24" s="53" t="s">
        <v>160</v>
      </c>
      <c r="BK24" s="150">
        <f>IF(ISERROR(HLOOKUP(BJ24,'Raw data'!$F$3:$BH$104,BJ$2,FALSE)),"",HLOOKUP(BJ24,'Raw data'!$F$3:$BH$104,BJ$2,FALSE))</f>
        <v>32.5</v>
      </c>
      <c r="BL24" s="20">
        <v>0.1038</v>
      </c>
      <c r="BM24" s="12">
        <f t="shared" si="27"/>
        <v>3.3734999999999999</v>
      </c>
      <c r="BN24" s="20">
        <v>1.38</v>
      </c>
      <c r="BO24" s="28">
        <f t="shared" si="28"/>
        <v>2.4445652173913044</v>
      </c>
      <c r="BP24" s="12">
        <f t="shared" si="29"/>
        <v>2.4445652173913044</v>
      </c>
      <c r="BQ24" s="12">
        <f t="shared" si="30"/>
        <v>90.190645326942828</v>
      </c>
      <c r="BR24" s="12">
        <f t="shared" si="31"/>
        <v>78.465861434440257</v>
      </c>
    </row>
    <row r="25" spans="1:70" ht="15.75" customHeight="1" x14ac:dyDescent="0.2">
      <c r="A25" s="123" t="s">
        <v>244</v>
      </c>
      <c r="B25" s="12">
        <f t="shared" si="0"/>
        <v>22.794464266207047</v>
      </c>
      <c r="D25" s="71" t="s">
        <v>244</v>
      </c>
      <c r="E25" s="20">
        <f>IF(ISERROR(HLOOKUP(D25,'Raw data'!$F$3:$BH$104,D$2,FALSE)),"",HLOOKUP(D25,'Raw data'!$F$3:$BH$104,D$2,FALSE))</f>
        <v>50</v>
      </c>
      <c r="F25">
        <f t="shared" si="1"/>
        <v>3703</v>
      </c>
      <c r="G25" s="20">
        <f t="shared" si="2"/>
        <v>1.332267519317881</v>
      </c>
      <c r="H25" s="12">
        <f t="shared" si="3"/>
        <v>1.1590727418065565</v>
      </c>
      <c r="J25" s="71" t="s">
        <v>244</v>
      </c>
      <c r="K25" s="20">
        <f>IF(ISERROR(HLOOKUP(J25,'Raw data'!$F$3:$BH$104,J$2,FALSE)),"",HLOOKUP(J25,'Raw data'!$F$3:$BH$104,J$2,FALSE))</f>
        <v>0</v>
      </c>
      <c r="L25">
        <f t="shared" si="4"/>
        <v>168</v>
      </c>
      <c r="M25" s="20">
        <f t="shared" si="5"/>
        <v>0</v>
      </c>
      <c r="N25" s="12">
        <f t="shared" si="6"/>
        <v>0</v>
      </c>
      <c r="P25" s="71" t="s">
        <v>244</v>
      </c>
      <c r="Q25" s="20">
        <f>IF(ISERROR(HLOOKUP(P25,'Raw data'!$F$3:$BH$104,P$2,FALSE)),"",HLOOKUP(P25,'Raw data'!$F$3:$BH$104,P$2,FALSE))</f>
        <v>0</v>
      </c>
      <c r="R25" s="132">
        <v>23500000</v>
      </c>
      <c r="S25" s="12">
        <f t="shared" si="7"/>
        <v>0</v>
      </c>
      <c r="T25" s="12">
        <f t="shared" si="37"/>
        <v>7.3749757240382419</v>
      </c>
      <c r="U25">
        <f t="shared" si="8"/>
        <v>0</v>
      </c>
      <c r="V25" s="12">
        <f t="shared" si="9"/>
        <v>0</v>
      </c>
      <c r="X25" s="71" t="s">
        <v>244</v>
      </c>
      <c r="Y25" s="20">
        <f>IF(ISERROR(HLOOKUP(X25,'Raw data'!$F$3:$BH$104,X$2,FALSE)),"",HLOOKUP(X25,'Raw data'!$F$3:$BH$104,X$2,FALSE))</f>
        <v>0</v>
      </c>
      <c r="Z25" s="20">
        <v>3527</v>
      </c>
      <c r="AA25" s="99">
        <f t="shared" si="10"/>
        <v>0</v>
      </c>
      <c r="AB25" s="12">
        <f t="shared" si="11"/>
        <v>3.4791684787335826</v>
      </c>
      <c r="AC25" s="12">
        <f t="shared" si="12"/>
        <v>0</v>
      </c>
      <c r="AD25" s="12">
        <f t="shared" si="13"/>
        <v>0</v>
      </c>
      <c r="AF25" s="71" t="s">
        <v>244</v>
      </c>
      <c r="AG25" s="95" t="str">
        <f>IF(ISERROR(HLOOKUP(AF25,'Raw data'!$F$3:$BH$104,AF$2,FALSE)),"",HLOOKUP(AF25,'Raw data'!$F$3:$BH$104,AF$2,FALSE))</f>
        <v>n/a</v>
      </c>
      <c r="AH25" t="e">
        <f t="shared" si="14"/>
        <v>#VALUE!</v>
      </c>
      <c r="AI25" s="28">
        <v>0</v>
      </c>
      <c r="AJ25" s="28">
        <v>0</v>
      </c>
      <c r="AL25" s="71" t="s">
        <v>244</v>
      </c>
      <c r="AM25" s="20">
        <f>IF(ISERROR(HLOOKUP(AL25,'Raw data'!$F$3:$BH$104,AL$2,FALSE)),"",HLOOKUP(AL25,'Raw data'!$F$3:$BH$104,AL$2,FALSE))</f>
        <v>572</v>
      </c>
      <c r="AN25">
        <f t="shared" si="15"/>
        <v>527</v>
      </c>
      <c r="AO25" s="12">
        <f t="shared" si="16"/>
        <v>38.362573099415208</v>
      </c>
      <c r="AP25" s="12">
        <f t="shared" si="17"/>
        <v>33.375438596491229</v>
      </c>
      <c r="AR25" s="71" t="s">
        <v>244</v>
      </c>
      <c r="AS25" s="95">
        <v>150</v>
      </c>
      <c r="AT25">
        <f t="shared" si="18"/>
        <v>135</v>
      </c>
      <c r="AU25" s="12">
        <f t="shared" si="19"/>
        <v>0</v>
      </c>
      <c r="AV25" s="12">
        <f t="shared" si="40"/>
        <v>0</v>
      </c>
      <c r="AX25" s="71" t="s">
        <v>244</v>
      </c>
      <c r="AY25" s="20">
        <f>IF(ISERROR(HLOOKUP(AX25,'Raw data'!$F$3:$BH$104,AX$2,FALSE)),"",HLOOKUP(AX25,'Raw data'!$F$3:$BH$104,AX$2,FALSE))</f>
        <v>1</v>
      </c>
      <c r="AZ25">
        <f t="shared" si="21"/>
        <v>0</v>
      </c>
      <c r="BA25">
        <f t="shared" si="22"/>
        <v>100</v>
      </c>
      <c r="BB25">
        <f t="shared" si="23"/>
        <v>87</v>
      </c>
      <c r="BD25" s="71" t="s">
        <v>244</v>
      </c>
      <c r="BE25" s="20">
        <f>IF(ISERROR(HLOOKUP(BD25,'Raw data'!$F$3:$BH$104,BD$2,FALSE)),"",HLOOKUP(BD25,'Raw data'!$F$3:$BH$104,BD$2,FALSE))</f>
        <v>6662.89</v>
      </c>
      <c r="BF25">
        <f t="shared" si="24"/>
        <v>20487.260000000002</v>
      </c>
      <c r="BG25">
        <f t="shared" si="25"/>
        <v>23.456435880680672</v>
      </c>
      <c r="BH25">
        <f t="shared" si="26"/>
        <v>20.407099216192186</v>
      </c>
      <c r="BJ25" s="71" t="s">
        <v>244</v>
      </c>
      <c r="BK25" s="150">
        <f>IF(ISERROR(HLOOKUP(BJ25,'Raw data'!$F$3:$BH$104,BJ$2,FALSE)),"",HLOOKUP(BJ25,'Raw data'!$F$3:$BH$104,BJ$2,FALSE))</f>
        <v>15</v>
      </c>
      <c r="BL25" s="20">
        <v>9.9000000000000008E-3</v>
      </c>
      <c r="BM25" s="12">
        <f t="shared" si="27"/>
        <v>0.14850000000000002</v>
      </c>
      <c r="BN25" s="20">
        <v>0.52</v>
      </c>
      <c r="BO25" s="28">
        <f t="shared" si="28"/>
        <v>0.28557692307692312</v>
      </c>
      <c r="BP25" s="12">
        <f t="shared" si="29"/>
        <v>0.28557692307692312</v>
      </c>
      <c r="BQ25" s="12">
        <f t="shared" si="30"/>
        <v>98.854059893770682</v>
      </c>
      <c r="BR25" s="12">
        <f t="shared" si="31"/>
        <v>86.003032107580495</v>
      </c>
    </row>
    <row r="26" spans="1:70" ht="15.75" customHeight="1" x14ac:dyDescent="0.2">
      <c r="A26" s="120" t="s">
        <v>162</v>
      </c>
      <c r="B26" s="12">
        <f t="shared" si="0"/>
        <v>25.788388775864508</v>
      </c>
      <c r="D26" s="33" t="s">
        <v>162</v>
      </c>
      <c r="E26" s="20">
        <f>IF(ISERROR(HLOOKUP(D26,'Raw data'!$F$3:$BH$104,D$2,FALSE)),"",HLOOKUP(D26,'Raw data'!$F$3:$BH$104,D$2,FALSE))</f>
        <v>22</v>
      </c>
      <c r="F26">
        <f t="shared" si="1"/>
        <v>3731</v>
      </c>
      <c r="G26" s="20">
        <f t="shared" si="2"/>
        <v>0.58619770849986708</v>
      </c>
      <c r="H26" s="12">
        <f t="shared" si="3"/>
        <v>0.5099920063948844</v>
      </c>
      <c r="J26" s="33" t="s">
        <v>162</v>
      </c>
      <c r="K26" s="20">
        <f>IF(ISERROR(HLOOKUP(J26,'Raw data'!$F$3:$BH$104,J$2,FALSE)),"",HLOOKUP(J26,'Raw data'!$F$3:$BH$104,J$2,FALSE))</f>
        <v>112</v>
      </c>
      <c r="L26">
        <f t="shared" si="4"/>
        <v>56</v>
      </c>
      <c r="M26" s="20">
        <f t="shared" si="5"/>
        <v>66.666666666666657</v>
      </c>
      <c r="N26" s="12">
        <f t="shared" si="6"/>
        <v>57.999999999999993</v>
      </c>
      <c r="P26" s="33" t="s">
        <v>162</v>
      </c>
      <c r="Q26" s="20">
        <f>IF(ISERROR(HLOOKUP(P26,'Raw data'!$F$3:$BH$104,P$2,FALSE)),"",HLOOKUP(P26,'Raw data'!$F$3:$BH$104,P$2,FALSE))</f>
        <v>0</v>
      </c>
      <c r="R26" s="132">
        <v>13400000</v>
      </c>
      <c r="S26" s="12">
        <f t="shared" si="7"/>
        <v>0</v>
      </c>
      <c r="T26" s="12">
        <f t="shared" si="37"/>
        <v>7.3749757240382419</v>
      </c>
      <c r="U26">
        <f t="shared" si="8"/>
        <v>0</v>
      </c>
      <c r="V26" s="12">
        <f t="shared" si="9"/>
        <v>0</v>
      </c>
      <c r="X26" s="33" t="s">
        <v>162</v>
      </c>
      <c r="Y26" s="20">
        <f>IF(ISERROR(HLOOKUP(X26,'Raw data'!$F$3:$BH$104,X$2,FALSE)),"",HLOOKUP(X26,'Raw data'!$F$3:$BH$104,X$2,FALSE))</f>
        <v>0</v>
      </c>
      <c r="Z26" s="20">
        <v>738</v>
      </c>
      <c r="AA26" s="99">
        <f t="shared" si="10"/>
        <v>0</v>
      </c>
      <c r="AB26" s="12">
        <f t="shared" si="11"/>
        <v>3.4791684787335826</v>
      </c>
      <c r="AC26" s="12">
        <f t="shared" si="12"/>
        <v>0</v>
      </c>
      <c r="AD26" s="12">
        <f t="shared" si="13"/>
        <v>0</v>
      </c>
      <c r="AF26" s="33" t="s">
        <v>162</v>
      </c>
      <c r="AG26" s="20">
        <f>IF(ISERROR(HLOOKUP(AF26,'Raw data'!$F$3:$BH$104,AF$2,FALSE)),"",HLOOKUP(AF26,'Raw data'!$F$3:$BH$104,AF$2,FALSE))</f>
        <v>156</v>
      </c>
      <c r="AH26">
        <f t="shared" si="14"/>
        <v>156</v>
      </c>
      <c r="AI26" s="12">
        <f>100-(AH26*$AG$64)</f>
        <v>17.460317460317469</v>
      </c>
      <c r="AJ26" s="12">
        <f>IF(ISERROR(AI26*$A$2),"na",AI26*$A$2)</f>
        <v>15.190476190476199</v>
      </c>
      <c r="AL26" s="33" t="s">
        <v>162</v>
      </c>
      <c r="AM26" s="20">
        <f>IF(ISERROR(HLOOKUP(AL26,'Raw data'!$F$3:$BH$104,AL$2,FALSE)),"",HLOOKUP(AL26,'Raw data'!$F$3:$BH$104,AL$2,FALSE))</f>
        <v>331</v>
      </c>
      <c r="AN26">
        <f t="shared" si="15"/>
        <v>286</v>
      </c>
      <c r="AO26" s="12">
        <f t="shared" si="16"/>
        <v>66.549707602339183</v>
      </c>
      <c r="AP26" s="12">
        <f t="shared" si="17"/>
        <v>57.898245614035091</v>
      </c>
      <c r="AR26" s="33" t="s">
        <v>162</v>
      </c>
      <c r="AS26" s="20">
        <f>IF(ISERROR(HLOOKUP(AR26,'Raw data'!$F$3:$BH$104,AR$2,FALSE)),"",HLOOKUP(AR26,'Raw data'!$F$3:$BH$104,AR$2,FALSE))</f>
        <v>121</v>
      </c>
      <c r="AT26">
        <f t="shared" si="18"/>
        <v>106</v>
      </c>
      <c r="AU26" s="12">
        <f t="shared" si="19"/>
        <v>21.481481481481481</v>
      </c>
      <c r="AV26" s="12">
        <f t="shared" si="40"/>
        <v>18.68888888888889</v>
      </c>
      <c r="AX26" s="33" t="s">
        <v>162</v>
      </c>
      <c r="AY26" s="20">
        <f>IF(ISERROR(HLOOKUP(AX26,'Raw data'!$F$3:$BH$104,AX$2,FALSE)),"",HLOOKUP(AX26,'Raw data'!$F$3:$BH$104,AX$2,FALSE))</f>
        <v>0</v>
      </c>
      <c r="AZ26">
        <f t="shared" si="21"/>
        <v>1</v>
      </c>
      <c r="BA26">
        <f t="shared" si="22"/>
        <v>0</v>
      </c>
      <c r="BB26">
        <f t="shared" si="23"/>
        <v>0</v>
      </c>
      <c r="BD26" s="33" t="s">
        <v>162</v>
      </c>
      <c r="BE26" s="20">
        <f>IF(ISERROR(HLOOKUP(BD26,'Raw data'!$F$3:$BH$104,BD$2,FALSE)),"",HLOOKUP(BD26,'Raw data'!$F$3:$BH$104,BD$2,FALSE))</f>
        <v>18157.18</v>
      </c>
      <c r="BF26">
        <f t="shared" si="24"/>
        <v>8992.9700000000012</v>
      </c>
      <c r="BG26">
        <f t="shared" si="25"/>
        <v>66.400876651240083</v>
      </c>
      <c r="BH26">
        <f t="shared" si="26"/>
        <v>57.768762686578874</v>
      </c>
      <c r="BJ26" s="33" t="s">
        <v>162</v>
      </c>
      <c r="BK26" s="150">
        <f>IF(ISERROR(HLOOKUP(BJ26,'Raw data'!$F$3:$BH$104,BJ$2,FALSE)),"",HLOOKUP(BJ26,'Raw data'!$F$3:$BH$104,BJ$2,FALSE))</f>
        <v>1200</v>
      </c>
      <c r="BL26" s="20">
        <v>6.3E-3</v>
      </c>
      <c r="BM26" s="12">
        <f t="shared" si="27"/>
        <v>7.5600000000000005</v>
      </c>
      <c r="BN26" s="20">
        <v>0.71</v>
      </c>
      <c r="BO26" s="28">
        <f t="shared" si="28"/>
        <v>10.647887323943664</v>
      </c>
      <c r="BP26" s="12">
        <f t="shared" si="29"/>
        <v>10.647887323943664</v>
      </c>
      <c r="BQ26" s="12">
        <f t="shared" si="30"/>
        <v>57.273014221001347</v>
      </c>
      <c r="BR26" s="12">
        <f t="shared" si="31"/>
        <v>49.827522372271169</v>
      </c>
    </row>
    <row r="27" spans="1:70" ht="15.75" customHeight="1" x14ac:dyDescent="0.2">
      <c r="A27" s="79" t="s">
        <v>163</v>
      </c>
      <c r="B27" s="12">
        <f t="shared" si="0"/>
        <v>39.523806163628421</v>
      </c>
      <c r="D27" s="79" t="s">
        <v>163</v>
      </c>
      <c r="E27" s="20">
        <f>IF(ISERROR(HLOOKUP(D27,'Raw data'!$F$3:$BH$104,D$2,FALSE)),"",HLOOKUP(D27,'Raw data'!$F$3:$BH$104,D$2,FALSE))</f>
        <v>95.31</v>
      </c>
      <c r="F27">
        <f t="shared" si="1"/>
        <v>3657.69</v>
      </c>
      <c r="G27" s="20">
        <f t="shared" si="2"/>
        <v>2.5395683453237439</v>
      </c>
      <c r="H27" s="12">
        <f t="shared" si="3"/>
        <v>2.2094244604316571</v>
      </c>
      <c r="J27" s="79" t="s">
        <v>163</v>
      </c>
      <c r="K27" s="20">
        <f>IF(ISERROR(HLOOKUP(J27,'Raw data'!$F$3:$BH$104,J$2,FALSE)),"",HLOOKUP(J27,'Raw data'!$F$3:$BH$104,J$2,FALSE))</f>
        <v>112</v>
      </c>
      <c r="L27">
        <f t="shared" si="4"/>
        <v>56</v>
      </c>
      <c r="M27" s="20">
        <f t="shared" si="5"/>
        <v>66.666666666666657</v>
      </c>
      <c r="N27" s="12">
        <f t="shared" si="6"/>
        <v>57.999999999999993</v>
      </c>
      <c r="P27" s="79" t="s">
        <v>163</v>
      </c>
      <c r="Q27" s="20">
        <f>IF(ISERROR(HLOOKUP(P27,'Raw data'!$F$3:$BH$104,P$2,FALSE)),"",HLOOKUP(P27,'Raw data'!$F$3:$BH$104,P$2,FALSE))</f>
        <v>500</v>
      </c>
      <c r="R27" s="132">
        <v>9752000</v>
      </c>
      <c r="S27" s="12">
        <f t="shared" si="7"/>
        <v>5.1271534044298607E-2</v>
      </c>
      <c r="T27" s="12">
        <f t="shared" si="37"/>
        <v>7.3237041899939435</v>
      </c>
      <c r="U27">
        <f t="shared" si="8"/>
        <v>0.6952095296691283</v>
      </c>
      <c r="V27" s="12">
        <f t="shared" si="9"/>
        <v>0.60483229081214163</v>
      </c>
      <c r="X27" s="79" t="s">
        <v>163</v>
      </c>
      <c r="Y27" s="20">
        <f>IF(ISERROR(HLOOKUP(X27,'Raw data'!$F$3:$BH$104,X$2,FALSE)),"",HLOOKUP(X27,'Raw data'!$F$3:$BH$104,X$2,FALSE))</f>
        <v>150</v>
      </c>
      <c r="Z27" s="20">
        <v>2819.3</v>
      </c>
      <c r="AA27" s="99">
        <f t="shared" si="10"/>
        <v>5.320469620118469E-2</v>
      </c>
      <c r="AB27" s="12">
        <f t="shared" si="11"/>
        <v>3.4259637825323979</v>
      </c>
      <c r="AC27" s="12">
        <f t="shared" si="12"/>
        <v>1.5292359805625608</v>
      </c>
      <c r="AD27" s="12">
        <f t="shared" si="13"/>
        <v>1.3304353030894278</v>
      </c>
      <c r="AF27" s="79" t="s">
        <v>163</v>
      </c>
      <c r="AG27" s="95" t="str">
        <f>IF(ISERROR(HLOOKUP(AF27,'Raw data'!$F$3:$BH$104,AF$2,FALSE)),"",HLOOKUP(AF27,'Raw data'!$F$3:$BH$104,AF$2,FALSE))</f>
        <v>n/a</v>
      </c>
      <c r="AH27" t="e">
        <f t="shared" si="14"/>
        <v>#VALUE!</v>
      </c>
      <c r="AI27" s="28">
        <v>0</v>
      </c>
      <c r="AJ27" s="28">
        <v>0</v>
      </c>
      <c r="AL27" s="79" t="s">
        <v>163</v>
      </c>
      <c r="AM27" s="20">
        <f>IF(ISERROR(HLOOKUP(AL27,'Raw data'!$F$3:$BH$104,AL$2,FALSE)),"",HLOOKUP(AL27,'Raw data'!$F$3:$BH$104,AL$2,FALSE))</f>
        <v>63</v>
      </c>
      <c r="AN27">
        <f t="shared" si="15"/>
        <v>18</v>
      </c>
      <c r="AO27" s="12">
        <f t="shared" si="16"/>
        <v>97.89473684210526</v>
      </c>
      <c r="AP27" s="12">
        <f t="shared" si="17"/>
        <v>85.168421052631572</v>
      </c>
      <c r="AR27" s="79" t="s">
        <v>163</v>
      </c>
      <c r="AS27" s="20">
        <f>IF(ISERROR(HLOOKUP(AR27,'Raw data'!$F$3:$BH$104,AR$2,FALSE)),"",HLOOKUP(AR27,'Raw data'!$F$3:$BH$104,AR$2,FALSE))</f>
        <v>30</v>
      </c>
      <c r="AT27">
        <f t="shared" si="18"/>
        <v>15</v>
      </c>
      <c r="AU27" s="12">
        <f t="shared" si="19"/>
        <v>88.888888888888886</v>
      </c>
      <c r="AV27" s="12">
        <f t="shared" si="40"/>
        <v>77.333333333333329</v>
      </c>
      <c r="AX27" s="79" t="s">
        <v>163</v>
      </c>
      <c r="AY27" s="20">
        <f>IF(ISERROR(HLOOKUP(AX27,'Raw data'!$F$3:$BH$104,AX$2,FALSE)),"",HLOOKUP(AX27,'Raw data'!$F$3:$BH$104,AX$2,FALSE))</f>
        <v>1</v>
      </c>
      <c r="AZ27">
        <f t="shared" si="21"/>
        <v>0</v>
      </c>
      <c r="BA27">
        <f t="shared" si="22"/>
        <v>100</v>
      </c>
      <c r="BB27">
        <f t="shared" si="23"/>
        <v>87</v>
      </c>
      <c r="BD27" s="79" t="s">
        <v>163</v>
      </c>
      <c r="BE27" s="20">
        <f>IF(ISERROR(HLOOKUP(BD27,'Raw data'!$F$3:$BH$104,BD$2,FALSE)),"",HLOOKUP(BD27,'Raw data'!$F$3:$BH$104,BD$2,FALSE))</f>
        <v>3459.01</v>
      </c>
      <c r="BF27">
        <f t="shared" si="24"/>
        <v>23691.14</v>
      </c>
      <c r="BG27">
        <f t="shared" si="25"/>
        <v>11.486245908444047</v>
      </c>
      <c r="BH27">
        <f t="shared" si="26"/>
        <v>9.9930339403463204</v>
      </c>
      <c r="BJ27" s="79" t="s">
        <v>163</v>
      </c>
      <c r="BK27" s="150">
        <f>IF(ISERROR(HLOOKUP(BJ27,'Raw data'!$F$3:$BH$104,BJ$2,FALSE)),"",HLOOKUP(BJ27,'Raw data'!$F$3:$BH$104,BJ$2,FALSE))</f>
        <v>15</v>
      </c>
      <c r="BL27" s="20">
        <v>0.37619999999999998</v>
      </c>
      <c r="BM27" s="12">
        <f t="shared" si="27"/>
        <v>5.6429999999999998</v>
      </c>
      <c r="BN27" s="20">
        <v>1.47</v>
      </c>
      <c r="BO27" s="28">
        <f t="shared" si="28"/>
        <v>3.8387755102040817</v>
      </c>
      <c r="BP27" s="12">
        <f t="shared" si="29"/>
        <v>3.8387755102040817</v>
      </c>
      <c r="BQ27" s="12">
        <f t="shared" si="30"/>
        <v>84.596070408781316</v>
      </c>
      <c r="BR27" s="12">
        <f t="shared" si="31"/>
        <v>73.598581255639743</v>
      </c>
    </row>
    <row r="28" spans="1:70" ht="15.75" customHeight="1" x14ac:dyDescent="0.2">
      <c r="A28" s="62" t="s">
        <v>164</v>
      </c>
      <c r="B28" s="12">
        <f t="shared" si="0"/>
        <v>48.412693533064875</v>
      </c>
      <c r="D28" s="62" t="s">
        <v>164</v>
      </c>
      <c r="E28" s="20">
        <f>IF(ISERROR(HLOOKUP(D28,'Raw data'!$F$3:$BH$104,D$2,FALSE)),"",HLOOKUP(D28,'Raw data'!$F$3:$BH$104,D$2,FALSE))</f>
        <v>430</v>
      </c>
      <c r="F28">
        <f t="shared" si="1"/>
        <v>3323</v>
      </c>
      <c r="G28" s="20">
        <f t="shared" si="2"/>
        <v>11.457500666133768</v>
      </c>
      <c r="H28" s="12">
        <f t="shared" si="3"/>
        <v>9.9680255795363788</v>
      </c>
      <c r="J28" s="62" t="s">
        <v>164</v>
      </c>
      <c r="K28" s="20">
        <f>IF(ISERROR(HLOOKUP(J28,'Raw data'!$F$3:$BH$104,J$2,FALSE)),"",HLOOKUP(J28,'Raw data'!$F$3:$BH$104,J$2,FALSE))</f>
        <v>118</v>
      </c>
      <c r="L28">
        <f t="shared" si="4"/>
        <v>50</v>
      </c>
      <c r="M28" s="20">
        <f t="shared" si="5"/>
        <v>70.238095238095241</v>
      </c>
      <c r="N28" s="12">
        <f t="shared" si="6"/>
        <v>61.107142857142861</v>
      </c>
      <c r="P28" s="62" t="s">
        <v>164</v>
      </c>
      <c r="Q28" s="20">
        <f>IF(ISERROR(HLOOKUP(P28,'Raw data'!$F$3:$BH$104,P$2,FALSE)),"",HLOOKUP(P28,'Raw data'!$F$3:$BH$104,P$2,FALSE))</f>
        <v>19200</v>
      </c>
      <c r="R28" s="132">
        <v>8173941</v>
      </c>
      <c r="S28" s="12">
        <f t="shared" si="7"/>
        <v>2.3489281363787677</v>
      </c>
      <c r="T28" s="12">
        <f t="shared" si="37"/>
        <v>5.0260475876594741</v>
      </c>
      <c r="U28">
        <f t="shared" si="8"/>
        <v>31.849977874809724</v>
      </c>
      <c r="V28" s="12">
        <f t="shared" si="9"/>
        <v>27.70948075108446</v>
      </c>
      <c r="X28" s="62" t="s">
        <v>164</v>
      </c>
      <c r="Y28" s="20">
        <f>IF(ISERROR(HLOOKUP(X28,'Raw data'!$F$3:$BH$104,X$2,FALSE)),"",HLOOKUP(X28,'Raw data'!$F$3:$BH$104,X$2,FALSE))</f>
        <v>495</v>
      </c>
      <c r="Z28" s="20">
        <v>1572</v>
      </c>
      <c r="AA28" s="99">
        <f t="shared" si="10"/>
        <v>0.3148854961832061</v>
      </c>
      <c r="AB28" s="12">
        <f t="shared" si="11"/>
        <v>3.1642829825503767</v>
      </c>
      <c r="AC28" s="12">
        <f t="shared" si="12"/>
        <v>9.0505963740457958</v>
      </c>
      <c r="AD28" s="12">
        <f t="shared" si="13"/>
        <v>7.8740188454198421</v>
      </c>
      <c r="AF28" s="62" t="s">
        <v>164</v>
      </c>
      <c r="AG28" s="20">
        <f>IF(ISERROR(HLOOKUP(AF28,'Raw data'!$F$3:$BH$104,AF$2,FALSE)),"",HLOOKUP(AF28,'Raw data'!$F$3:$BH$104,AF$2,FALSE))</f>
        <v>76</v>
      </c>
      <c r="AH28">
        <f t="shared" si="14"/>
        <v>76</v>
      </c>
      <c r="AI28" s="12">
        <f t="shared" ref="AI28:AI58" si="41">100-(AH28*$AG$64)</f>
        <v>59.788359788359791</v>
      </c>
      <c r="AJ28" s="12">
        <f t="shared" ref="AJ28:AJ58" si="42">IF(ISERROR(AI28*$A$2),"na",AI28*$A$2)</f>
        <v>52.015873015873019</v>
      </c>
      <c r="AL28" s="62" t="s">
        <v>164</v>
      </c>
      <c r="AM28" s="20">
        <f>IF(ISERROR(HLOOKUP(AL28,'Raw data'!$F$3:$BH$104,AL$2,FALSE)),"",HLOOKUP(AL28,'Raw data'!$F$3:$BH$104,AL$2,FALSE))</f>
        <v>404</v>
      </c>
      <c r="AN28">
        <f t="shared" si="15"/>
        <v>359</v>
      </c>
      <c r="AO28" s="12">
        <f t="shared" si="16"/>
        <v>58.011695906432749</v>
      </c>
      <c r="AP28" s="12">
        <f t="shared" si="17"/>
        <v>50.470175438596492</v>
      </c>
      <c r="AR28" s="62" t="s">
        <v>164</v>
      </c>
      <c r="AS28" s="20">
        <f>IF(ISERROR(HLOOKUP(AR28,'Raw data'!$F$3:$BH$104,AR$2,FALSE)),"",HLOOKUP(AR28,'Raw data'!$F$3:$BH$104,AR$2,FALSE))</f>
        <v>15</v>
      </c>
      <c r="AT28">
        <f t="shared" si="18"/>
        <v>0</v>
      </c>
      <c r="AU28" s="12">
        <f t="shared" si="19"/>
        <v>100</v>
      </c>
      <c r="AV28" s="12">
        <f t="shared" si="40"/>
        <v>87</v>
      </c>
      <c r="AX28" s="62" t="s">
        <v>164</v>
      </c>
      <c r="AY28" s="20">
        <f>IF(ISERROR(HLOOKUP(AX28,'Raw data'!$F$3:$BH$104,AX$2,FALSE)),"",HLOOKUP(AX28,'Raw data'!$F$3:$BH$104,AX$2,FALSE))</f>
        <v>1</v>
      </c>
      <c r="AZ28">
        <f t="shared" si="21"/>
        <v>0</v>
      </c>
      <c r="BA28">
        <f t="shared" si="22"/>
        <v>100</v>
      </c>
      <c r="BB28">
        <f t="shared" si="23"/>
        <v>87</v>
      </c>
      <c r="BD28" s="62" t="s">
        <v>164</v>
      </c>
      <c r="BE28" s="20">
        <f>IF(ISERROR(HLOOKUP(BD28,'Raw data'!$F$3:$BH$104,BD$2,FALSE)),"",HLOOKUP(BD28,'Raw data'!$F$3:$BH$104,BD$2,FALSE))</f>
        <v>5199.71</v>
      </c>
      <c r="BF28">
        <f t="shared" si="24"/>
        <v>21950.440000000002</v>
      </c>
      <c r="BG28">
        <f t="shared" si="25"/>
        <v>17.989769662352529</v>
      </c>
      <c r="BH28">
        <f t="shared" si="26"/>
        <v>15.651099606246701</v>
      </c>
      <c r="BJ28" s="62" t="s">
        <v>164</v>
      </c>
      <c r="BK28" s="150">
        <f>IF(ISERROR(HLOOKUP(BJ28,'Raw data'!$F$3:$BH$104,BJ$2,FALSE)),"",HLOOKUP(BJ28,'Raw data'!$F$3:$BH$104,BJ$2,FALSE))</f>
        <v>2.4</v>
      </c>
      <c r="BL28" s="20">
        <v>1.5636000000000001</v>
      </c>
      <c r="BM28" s="12">
        <f t="shared" si="27"/>
        <v>3.75264</v>
      </c>
      <c r="BN28" s="20">
        <v>7.85</v>
      </c>
      <c r="BO28" s="28">
        <f t="shared" si="28"/>
        <v>0.47804331210191087</v>
      </c>
      <c r="BP28" s="12">
        <f t="shared" si="29"/>
        <v>0.47804331210191087</v>
      </c>
      <c r="BQ28" s="12">
        <f t="shared" si="30"/>
        <v>98.081746249136785</v>
      </c>
      <c r="BR28" s="12">
        <f t="shared" si="31"/>
        <v>85.331119236749004</v>
      </c>
    </row>
    <row r="29" spans="1:70" ht="15.75" customHeight="1" x14ac:dyDescent="0.2">
      <c r="A29" s="84" t="s">
        <v>165</v>
      </c>
      <c r="B29" s="12">
        <f t="shared" si="0"/>
        <v>36.57033660872488</v>
      </c>
      <c r="D29" s="84" t="s">
        <v>165</v>
      </c>
      <c r="E29" s="20">
        <f>IF(ISERROR(HLOOKUP(D29,'Raw data'!$F$3:$BH$104,D$2,FALSE)),"",HLOOKUP(D29,'Raw data'!$F$3:$BH$104,D$2,FALSE))</f>
        <v>182</v>
      </c>
      <c r="F29">
        <f t="shared" si="1"/>
        <v>3571</v>
      </c>
      <c r="G29" s="20">
        <f t="shared" si="2"/>
        <v>4.8494537703170835</v>
      </c>
      <c r="H29" s="12">
        <f t="shared" si="3"/>
        <v>4.2190247801758627</v>
      </c>
      <c r="J29" s="84" t="s">
        <v>165</v>
      </c>
      <c r="K29" s="20">
        <f>IF(ISERROR(HLOOKUP(J29,'Raw data'!$F$3:$BH$104,J$2,FALSE)),"",HLOOKUP(J29,'Raw data'!$F$3:$BH$104,J$2,FALSE))</f>
        <v>156</v>
      </c>
      <c r="L29">
        <f t="shared" si="4"/>
        <v>12</v>
      </c>
      <c r="M29" s="20">
        <f t="shared" si="5"/>
        <v>92.857142857142861</v>
      </c>
      <c r="N29" s="12">
        <f t="shared" si="6"/>
        <v>80.785714285714292</v>
      </c>
      <c r="P29" s="84" t="s">
        <v>165</v>
      </c>
      <c r="Q29" s="20">
        <f>IF(ISERROR(HLOOKUP(P29,'Raw data'!$F$3:$BH$104,P$2,FALSE)),"",HLOOKUP(P29,'Raw data'!$F$3:$BH$104,P$2,FALSE))</f>
        <v>0</v>
      </c>
      <c r="R29" s="132">
        <v>3884307</v>
      </c>
      <c r="S29" s="12">
        <f t="shared" si="7"/>
        <v>0</v>
      </c>
      <c r="T29" s="12">
        <f t="shared" si="37"/>
        <v>7.3749757240382419</v>
      </c>
      <c r="U29">
        <f t="shared" si="8"/>
        <v>0</v>
      </c>
      <c r="V29" s="12">
        <f t="shared" si="9"/>
        <v>0</v>
      </c>
      <c r="X29" s="84" t="s">
        <v>165</v>
      </c>
      <c r="Y29" s="20">
        <f>IF(ISERROR(HLOOKUP(X29,'Raw data'!$F$3:$BH$104,X$2,FALSE)),"",HLOOKUP(X29,'Raw data'!$F$3:$BH$104,X$2,FALSE))</f>
        <v>130</v>
      </c>
      <c r="Z29" s="20">
        <v>1302</v>
      </c>
      <c r="AA29" s="99">
        <f t="shared" si="10"/>
        <v>9.9846390168970817E-2</v>
      </c>
      <c r="AB29" s="12">
        <f t="shared" si="11"/>
        <v>3.3793220885646118</v>
      </c>
      <c r="AC29" s="12">
        <f t="shared" si="12"/>
        <v>2.8698348694316422</v>
      </c>
      <c r="AD29" s="12">
        <f t="shared" si="13"/>
        <v>2.4967563364055287</v>
      </c>
      <c r="AF29" s="84" t="s">
        <v>165</v>
      </c>
      <c r="AG29" s="20">
        <f>IF(ISERROR(HLOOKUP(AF29,'Raw data'!$F$3:$BH$104,AF$2,FALSE)),"",HLOOKUP(AF29,'Raw data'!$F$3:$BH$104,AF$2,FALSE))</f>
        <v>123</v>
      </c>
      <c r="AH29">
        <f t="shared" si="14"/>
        <v>123</v>
      </c>
      <c r="AI29" s="12">
        <f t="shared" si="41"/>
        <v>34.920634920634924</v>
      </c>
      <c r="AJ29" s="12">
        <f t="shared" si="42"/>
        <v>30.380952380952383</v>
      </c>
      <c r="AL29" s="84" t="s">
        <v>165</v>
      </c>
      <c r="AM29" s="20">
        <f>IF(ISERROR(HLOOKUP(AL29,'Raw data'!$F$3:$BH$104,AL$2,FALSE)),"",HLOOKUP(AL29,'Raw data'!$F$3:$BH$104,AL$2,FALSE))</f>
        <v>595</v>
      </c>
      <c r="AN29">
        <f t="shared" si="15"/>
        <v>550</v>
      </c>
      <c r="AO29" s="12">
        <f t="shared" si="16"/>
        <v>35.672514619883046</v>
      </c>
      <c r="AP29" s="12">
        <f t="shared" si="17"/>
        <v>31.03508771929825</v>
      </c>
      <c r="AR29" s="84" t="s">
        <v>165</v>
      </c>
      <c r="AS29" s="20">
        <f>IF(ISERROR(HLOOKUP(AR29,'Raw data'!$F$3:$BH$104,AR$2,FALSE)),"",HLOOKUP(AR29,'Raw data'!$F$3:$BH$104,AR$2,FALSE))</f>
        <v>95</v>
      </c>
      <c r="AT29">
        <f t="shared" si="18"/>
        <v>80</v>
      </c>
      <c r="AU29" s="12">
        <f t="shared" si="19"/>
        <v>40.740740740740748</v>
      </c>
      <c r="AV29" s="12">
        <f t="shared" si="40"/>
        <v>35.44444444444445</v>
      </c>
      <c r="AX29" s="84" t="s">
        <v>165</v>
      </c>
      <c r="AY29" s="20">
        <f>IF(ISERROR(HLOOKUP(AX29,'Raw data'!$F$3:$BH$104,AX$2,FALSE)),"",HLOOKUP(AX29,'Raw data'!$F$3:$BH$104,AX$2,FALSE))</f>
        <v>1</v>
      </c>
      <c r="AZ29">
        <f t="shared" si="21"/>
        <v>0</v>
      </c>
      <c r="BA29">
        <f t="shared" si="22"/>
        <v>100</v>
      </c>
      <c r="BB29">
        <f t="shared" si="23"/>
        <v>87</v>
      </c>
      <c r="BD29" s="84" t="s">
        <v>165</v>
      </c>
      <c r="BE29" s="20">
        <f>IF(ISERROR(HLOOKUP(BD29,'Raw data'!$F$3:$BH$104,BD$2,FALSE)),"",HLOOKUP(BD29,'Raw data'!$F$3:$BH$104,BD$2,FALSE))</f>
        <v>2983.34</v>
      </c>
      <c r="BF29">
        <f t="shared" si="24"/>
        <v>24166.81</v>
      </c>
      <c r="BG29">
        <f t="shared" si="25"/>
        <v>9.7090694024282698</v>
      </c>
      <c r="BH29">
        <f t="shared" si="26"/>
        <v>8.4468903801125954</v>
      </c>
      <c r="BJ29" s="84" t="s">
        <v>165</v>
      </c>
      <c r="BK29" s="277">
        <f>IF(ISERROR(HLOOKUP(BJ29,'Raw data'!$F$3:$BH$104,BJ$2,FALSE)),"",HLOOKUP(BJ29,'Raw data'!$F$3:$BH$104,BJ$2,FALSE))</f>
        <v>2.85</v>
      </c>
      <c r="BL29" s="20">
        <v>1</v>
      </c>
      <c r="BM29" s="12">
        <f t="shared" si="27"/>
        <v>2.85</v>
      </c>
      <c r="BN29" s="20">
        <v>9</v>
      </c>
      <c r="BO29" s="28">
        <f t="shared" si="28"/>
        <v>0.31666666666666665</v>
      </c>
      <c r="BP29" s="12">
        <f t="shared" si="29"/>
        <v>0.31666666666666665</v>
      </c>
      <c r="BQ29" s="12">
        <f t="shared" si="30"/>
        <v>98.729305471431459</v>
      </c>
      <c r="BR29" s="12">
        <f t="shared" si="31"/>
        <v>85.894495760145375</v>
      </c>
    </row>
    <row r="30" spans="1:70" ht="15.75" customHeight="1" x14ac:dyDescent="0.2">
      <c r="A30" s="62" t="s">
        <v>166</v>
      </c>
      <c r="B30" s="12">
        <f t="shared" si="0"/>
        <v>47.460056373163624</v>
      </c>
      <c r="D30" s="62" t="s">
        <v>166</v>
      </c>
      <c r="E30" s="20">
        <f>IF(ISERROR(HLOOKUP(D30,'Raw data'!$F$3:$BH$104,D$2,FALSE)),"",HLOOKUP(D30,'Raw data'!$F$3:$BH$104,D$2,FALSE))</f>
        <v>325</v>
      </c>
      <c r="F30">
        <f t="shared" si="1"/>
        <v>3428</v>
      </c>
      <c r="G30" s="20">
        <f t="shared" si="2"/>
        <v>8.6597388755662195</v>
      </c>
      <c r="H30" s="12">
        <f t="shared" si="3"/>
        <v>7.5339728217426112</v>
      </c>
      <c r="J30" s="62" t="s">
        <v>166</v>
      </c>
      <c r="K30" s="20">
        <f>IF(ISERROR(HLOOKUP(J30,'Raw data'!$F$3:$BH$104,J$2,FALSE)),"",HLOOKUP(J30,'Raw data'!$F$3:$BH$104,J$2,FALSE))</f>
        <v>140</v>
      </c>
      <c r="L30">
        <f t="shared" si="4"/>
        <v>28</v>
      </c>
      <c r="M30" s="20">
        <f t="shared" si="5"/>
        <v>83.333333333333329</v>
      </c>
      <c r="N30" s="12">
        <f t="shared" si="6"/>
        <v>72.5</v>
      </c>
      <c r="P30" s="62" t="s">
        <v>166</v>
      </c>
      <c r="Q30" s="20">
        <f>IF(ISERROR(HLOOKUP(P30,'Raw data'!$F$3:$BH$104,P$2,FALSE)),"",HLOOKUP(P30,'Raw data'!$F$3:$BH$104,P$2,FALSE))</f>
        <v>1580</v>
      </c>
      <c r="R30" s="132">
        <v>3165235</v>
      </c>
      <c r="S30" s="12">
        <f t="shared" si="7"/>
        <v>0.49917304718291056</v>
      </c>
      <c r="T30" s="12">
        <f t="shared" si="37"/>
        <v>6.8758026768553311</v>
      </c>
      <c r="U30">
        <f t="shared" si="8"/>
        <v>6.7684703768703969</v>
      </c>
      <c r="V30" s="12">
        <f t="shared" si="9"/>
        <v>5.8885692278772455</v>
      </c>
      <c r="X30" s="62" t="s">
        <v>166</v>
      </c>
      <c r="Y30" s="20">
        <f>IF(ISERROR(HLOOKUP(X30,'Raw data'!$F$3:$BH$104,X$2,FALSE)),"",HLOOKUP(X30,'Raw data'!$F$3:$BH$104,X$2,FALSE))</f>
        <v>30</v>
      </c>
      <c r="Z30" s="20">
        <v>605.77</v>
      </c>
      <c r="AA30" s="99">
        <f t="shared" si="10"/>
        <v>4.9523746636512211E-2</v>
      </c>
      <c r="AB30" s="12">
        <f t="shared" si="11"/>
        <v>3.4296447320970702</v>
      </c>
      <c r="AC30" s="12">
        <f t="shared" si="12"/>
        <v>1.4234362876999569</v>
      </c>
      <c r="AD30" s="12">
        <f t="shared" si="13"/>
        <v>1.2383895702989625</v>
      </c>
      <c r="AF30" s="62" t="s">
        <v>166</v>
      </c>
      <c r="AG30" s="20">
        <f>IF(ISERROR(HLOOKUP(AF30,'Raw data'!$F$3:$BH$104,AF$2,FALSE)),"",HLOOKUP(AF30,'Raw data'!$F$3:$BH$104,AF$2,FALSE))</f>
        <v>53</v>
      </c>
      <c r="AH30">
        <f t="shared" si="14"/>
        <v>53</v>
      </c>
      <c r="AI30" s="12">
        <f t="shared" si="41"/>
        <v>71.957671957671963</v>
      </c>
      <c r="AJ30" s="12">
        <f t="shared" si="42"/>
        <v>62.603174603174608</v>
      </c>
      <c r="AL30" s="62" t="s">
        <v>166</v>
      </c>
      <c r="AM30" s="20">
        <f>IF(ISERROR(HLOOKUP(AL30,'Raw data'!$F$3:$BH$104,AL$2,FALSE)),"",HLOOKUP(AL30,'Raw data'!$F$3:$BH$104,AL$2,FALSE))</f>
        <v>172</v>
      </c>
      <c r="AN30">
        <f t="shared" si="15"/>
        <v>127</v>
      </c>
      <c r="AO30" s="12">
        <f t="shared" si="16"/>
        <v>85.146198830409361</v>
      </c>
      <c r="AP30" s="12">
        <f t="shared" si="17"/>
        <v>74.07719298245614</v>
      </c>
      <c r="AR30" s="62" t="s">
        <v>166</v>
      </c>
      <c r="AS30" s="20">
        <f>IF(ISERROR(HLOOKUP(AR30,'Raw data'!$F$3:$BH$104,AR$2,FALSE)),"",HLOOKUP(AR30,'Raw data'!$F$3:$BH$104,AR$2,FALSE))</f>
        <v>53</v>
      </c>
      <c r="AT30">
        <f t="shared" si="18"/>
        <v>38</v>
      </c>
      <c r="AU30" s="12">
        <f t="shared" si="19"/>
        <v>71.851851851851848</v>
      </c>
      <c r="AV30" s="12">
        <f t="shared" si="40"/>
        <v>62.511111111111106</v>
      </c>
      <c r="AX30" s="62" t="s">
        <v>166</v>
      </c>
      <c r="AY30" s="20">
        <f>IF(ISERROR(HLOOKUP(AX30,'Raw data'!$F$3:$BH$104,AX$2,FALSE)),"",HLOOKUP(AX30,'Raw data'!$F$3:$BH$104,AX$2,FALSE))</f>
        <v>1</v>
      </c>
      <c r="AZ30">
        <f t="shared" si="21"/>
        <v>0</v>
      </c>
      <c r="BA30">
        <f t="shared" si="22"/>
        <v>100</v>
      </c>
      <c r="BB30">
        <f t="shared" si="23"/>
        <v>87</v>
      </c>
      <c r="BD30" s="62" t="s">
        <v>166</v>
      </c>
      <c r="BE30" s="20">
        <f>IF(ISERROR(HLOOKUP(BD30,'Raw data'!$F$3:$BH$104,BD$2,FALSE)),"",HLOOKUP(BD30,'Raw data'!$F$3:$BH$104,BD$2,FALSE))</f>
        <v>5225.1400000000003</v>
      </c>
      <c r="BF30">
        <f t="shared" si="24"/>
        <v>21925.010000000002</v>
      </c>
      <c r="BG30">
        <f t="shared" si="25"/>
        <v>18.08478006567411</v>
      </c>
      <c r="BH30">
        <f t="shared" si="26"/>
        <v>15.733758657136475</v>
      </c>
      <c r="BJ30" s="62" t="s">
        <v>166</v>
      </c>
      <c r="BK30" s="279">
        <f>IF(ISERROR(HLOOKUP(BJ30,'Raw data'!$F$3:$BH$104,BJ$2,FALSE)),"",HLOOKUP(BJ30,'Raw data'!$F$3:$BH$104,BJ$2,FALSE))</f>
        <v>2</v>
      </c>
      <c r="BL30" s="20">
        <v>1.3277000000000001</v>
      </c>
      <c r="BM30" s="12">
        <f t="shared" si="27"/>
        <v>2.6554000000000002</v>
      </c>
      <c r="BN30" s="20">
        <v>6.24</v>
      </c>
      <c r="BO30" s="28">
        <f t="shared" si="28"/>
        <v>0.42554487179487183</v>
      </c>
      <c r="BP30" s="12">
        <f t="shared" si="29"/>
        <v>0.42554487179487183</v>
      </c>
      <c r="BQ30" s="12">
        <f t="shared" si="30"/>
        <v>98.292407767631119</v>
      </c>
      <c r="BR30" s="12">
        <f t="shared" si="31"/>
        <v>85.514394757839071</v>
      </c>
    </row>
    <row r="31" spans="1:70" ht="15.75" customHeight="1" x14ac:dyDescent="0.2">
      <c r="A31" s="64" t="s">
        <v>167</v>
      </c>
      <c r="B31" s="12">
        <f t="shared" si="0"/>
        <v>42.218275137880426</v>
      </c>
      <c r="D31" s="64" t="s">
        <v>167</v>
      </c>
      <c r="E31" s="20">
        <f>IF(ISERROR(HLOOKUP(D31,'Raw data'!$F$3:$BH$104,D$2,FALSE)),"",HLOOKUP(D31,'Raw data'!$F$3:$BH$104,D$2,FALSE))</f>
        <v>31</v>
      </c>
      <c r="F31">
        <f t="shared" si="1"/>
        <v>3722</v>
      </c>
      <c r="G31" s="20">
        <f t="shared" si="2"/>
        <v>0.82600586197709447</v>
      </c>
      <c r="H31" s="12">
        <f t="shared" si="3"/>
        <v>0.71862509992007217</v>
      </c>
      <c r="J31" s="64" t="s">
        <v>167</v>
      </c>
      <c r="K31" s="20">
        <f>IF(ISERROR(HLOOKUP(J31,'Raw data'!$F$3:$BH$104,J$2,FALSE)),"",HLOOKUP(J31,'Raw data'!$F$3:$BH$104,J$2,FALSE))</f>
        <v>126</v>
      </c>
      <c r="L31">
        <f t="shared" si="4"/>
        <v>42</v>
      </c>
      <c r="M31" s="20">
        <f t="shared" si="5"/>
        <v>75</v>
      </c>
      <c r="N31" s="12">
        <f t="shared" si="6"/>
        <v>65.25</v>
      </c>
      <c r="P31" s="64" t="s">
        <v>167</v>
      </c>
      <c r="Q31" s="20">
        <f>IF(ISERROR(HLOOKUP(P31,'Raw data'!$F$3:$BH$104,P$2,FALSE)),"",HLOOKUP(P31,'Raw data'!$F$3:$BH$104,P$2,FALSE))</f>
        <v>0</v>
      </c>
      <c r="R31" s="132">
        <v>11855975</v>
      </c>
      <c r="S31" s="12">
        <f t="shared" si="7"/>
        <v>0</v>
      </c>
      <c r="T31" s="12">
        <f t="shared" si="37"/>
        <v>7.3749757240382419</v>
      </c>
      <c r="U31">
        <f t="shared" si="8"/>
        <v>0</v>
      </c>
      <c r="V31" s="12">
        <f t="shared" si="9"/>
        <v>0</v>
      </c>
      <c r="X31" s="64" t="s">
        <v>167</v>
      </c>
      <c r="Y31" s="20">
        <f>IF(ISERROR(HLOOKUP(X31,'Raw data'!$F$3:$BH$104,X$2,FALSE)),"",HLOOKUP(X31,'Raw data'!$F$3:$BH$104,X$2,FALSE))</f>
        <v>1.75</v>
      </c>
      <c r="Z31" s="20">
        <v>638.54999999999995</v>
      </c>
      <c r="AA31" s="99">
        <f t="shared" si="10"/>
        <v>2.7405841359329735E-3</v>
      </c>
      <c r="AB31" s="12">
        <f t="shared" si="11"/>
        <v>3.4764278945976494</v>
      </c>
      <c r="AC31" s="12">
        <f t="shared" si="12"/>
        <v>7.8771239527057446E-2</v>
      </c>
      <c r="AD31" s="12">
        <f t="shared" si="13"/>
        <v>6.8530978388539984E-2</v>
      </c>
      <c r="AF31" s="64" t="s">
        <v>167</v>
      </c>
      <c r="AG31" s="20">
        <f>IF(ISERROR(HLOOKUP(AF31,'Raw data'!$F$3:$BH$104,AF$2,FALSE)),"",HLOOKUP(AF31,'Raw data'!$F$3:$BH$104,AF$2,FALSE))</f>
        <v>17</v>
      </c>
      <c r="AH31">
        <f t="shared" si="14"/>
        <v>17</v>
      </c>
      <c r="AI31" s="12">
        <f t="shared" si="41"/>
        <v>91.005291005291014</v>
      </c>
      <c r="AJ31" s="12">
        <f t="shared" si="42"/>
        <v>79.174603174603178</v>
      </c>
      <c r="AL31" s="64" t="s">
        <v>167</v>
      </c>
      <c r="AM31" s="20">
        <f>IF(ISERROR(HLOOKUP(AL31,'Raw data'!$F$3:$BH$104,AL$2,FALSE)),"",HLOOKUP(AL31,'Raw data'!$F$3:$BH$104,AL$2,FALSE))</f>
        <v>55</v>
      </c>
      <c r="AN31">
        <f t="shared" si="15"/>
        <v>10</v>
      </c>
      <c r="AO31" s="12">
        <f t="shared" si="16"/>
        <v>98.830409356725141</v>
      </c>
      <c r="AP31" s="12">
        <f t="shared" si="17"/>
        <v>85.982456140350877</v>
      </c>
      <c r="AR31" s="64" t="s">
        <v>167</v>
      </c>
      <c r="AS31" s="20">
        <f>IF(ISERROR(HLOOKUP(AR31,'Raw data'!$F$3:$BH$104,AR$2,FALSE)),"",HLOOKUP(AR31,'Raw data'!$F$3:$BH$104,AR$2,FALSE))</f>
        <v>80</v>
      </c>
      <c r="AT31">
        <f t="shared" si="18"/>
        <v>65</v>
      </c>
      <c r="AU31" s="12">
        <f t="shared" si="19"/>
        <v>51.851851851851855</v>
      </c>
      <c r="AV31" s="12">
        <f t="shared" si="40"/>
        <v>45.111111111111114</v>
      </c>
      <c r="AX31" s="64" t="s">
        <v>167</v>
      </c>
      <c r="AY31" s="20">
        <f>IF(ISERROR(HLOOKUP(AX31,'Raw data'!$F$3:$BH$104,AX$2,FALSE)),"",HLOOKUP(AX31,'Raw data'!$F$3:$BH$104,AX$2,FALSE))</f>
        <v>0</v>
      </c>
      <c r="AZ31">
        <f t="shared" si="21"/>
        <v>1</v>
      </c>
      <c r="BA31">
        <f t="shared" si="22"/>
        <v>0</v>
      </c>
      <c r="BB31">
        <f t="shared" si="23"/>
        <v>0</v>
      </c>
      <c r="BD31" s="64" t="s">
        <v>167</v>
      </c>
      <c r="BE31" s="20">
        <f>IF(ISERROR(HLOOKUP(BD31,'Raw data'!$F$3:$BH$104,BD$2,FALSE)),"",HLOOKUP(BD31,'Raw data'!$F$3:$BH$104,BD$2,FALSE))</f>
        <v>18567.03</v>
      </c>
      <c r="BF31">
        <f t="shared" si="24"/>
        <v>8583.1200000000026</v>
      </c>
      <c r="BG31">
        <f t="shared" si="25"/>
        <v>67.93213948259492</v>
      </c>
      <c r="BH31">
        <f t="shared" si="26"/>
        <v>59.100961349857577</v>
      </c>
      <c r="BJ31" s="64" t="s">
        <v>167</v>
      </c>
      <c r="BK31" s="150">
        <f>IF(ISERROR(HLOOKUP(BJ31,'Raw data'!$F$3:$BH$104,BJ$2,FALSE)),"",HLOOKUP(BJ31,'Raw data'!$F$3:$BH$104,BJ$2,FALSE))</f>
        <v>3.5</v>
      </c>
      <c r="BL31" s="20">
        <v>2.3599999999999999E-2</v>
      </c>
      <c r="BM31" s="12">
        <f t="shared" si="27"/>
        <v>8.2599999999999993E-2</v>
      </c>
      <c r="BN31" s="20">
        <v>1.29</v>
      </c>
      <c r="BO31" s="28">
        <f t="shared" si="28"/>
        <v>6.4031007751937971E-2</v>
      </c>
      <c r="BP31" s="12">
        <f t="shared" si="29"/>
        <v>6.4031007751937971E-2</v>
      </c>
      <c r="BQ31" s="12">
        <f t="shared" si="30"/>
        <v>99.743061522497527</v>
      </c>
      <c r="BR31" s="12">
        <f t="shared" si="31"/>
        <v>86.776463524572847</v>
      </c>
    </row>
    <row r="32" spans="1:70" ht="15.75" customHeight="1" x14ac:dyDescent="0.2">
      <c r="A32" s="79" t="s">
        <v>168</v>
      </c>
      <c r="B32" s="12">
        <f t="shared" si="0"/>
        <v>51.262585922241577</v>
      </c>
      <c r="D32" s="79" t="s">
        <v>168</v>
      </c>
      <c r="E32" s="21">
        <f>IF(ISERROR(HLOOKUP(D32,'Raw data'!$F$3:$BH$104,D$2,FALSE)),"",HLOOKUP(D32,'Raw data'!$F$3:$BH$104,D$2,FALSE))</f>
        <v>3753</v>
      </c>
      <c r="F32" s="233">
        <f t="shared" si="1"/>
        <v>0</v>
      </c>
      <c r="G32" s="20">
        <f t="shared" si="2"/>
        <v>100</v>
      </c>
      <c r="H32" s="12">
        <f t="shared" si="3"/>
        <v>87</v>
      </c>
      <c r="J32" s="79" t="s">
        <v>168</v>
      </c>
      <c r="K32" s="20">
        <f>IF(ISERROR(HLOOKUP(J32,'Raw data'!$F$3:$BH$104,J$2,FALSE)),"",HLOOKUP(J32,'Raw data'!$F$3:$BH$104,J$2,FALSE))</f>
        <v>81.14</v>
      </c>
      <c r="L32">
        <f t="shared" si="4"/>
        <v>86.86</v>
      </c>
      <c r="M32" s="20">
        <f t="shared" si="5"/>
        <v>48.297619047619051</v>
      </c>
      <c r="N32" s="12">
        <f t="shared" si="6"/>
        <v>42.018928571428575</v>
      </c>
      <c r="P32" s="79" t="s">
        <v>168</v>
      </c>
      <c r="Q32" s="20">
        <f>IF(ISERROR(HLOOKUP(P32,'Raw data'!$F$3:$BH$104,P$2,FALSE)),"",HLOOKUP(P32,'Raw data'!$F$3:$BH$104,P$2,FALSE))</f>
        <v>4000</v>
      </c>
      <c r="R32" s="132">
        <v>8851080</v>
      </c>
      <c r="S32" s="12">
        <f t="shared" si="7"/>
        <v>0.45192225129588703</v>
      </c>
      <c r="T32" s="12">
        <f t="shared" si="37"/>
        <v>6.9230534727423549</v>
      </c>
      <c r="U32">
        <f t="shared" si="8"/>
        <v>6.1277795101464108</v>
      </c>
      <c r="V32" s="12">
        <f t="shared" si="9"/>
        <v>5.3311681738273773</v>
      </c>
      <c r="X32" s="79" t="s">
        <v>168</v>
      </c>
      <c r="Y32" s="20">
        <f>IF(ISERROR(HLOOKUP(X32,'Raw data'!$F$3:$BH$104,X$2,FALSE)),"",HLOOKUP(X32,'Raw data'!$F$3:$BH$104,X$2,FALSE))</f>
        <v>128</v>
      </c>
      <c r="Z32" s="20">
        <v>1495</v>
      </c>
      <c r="AA32" s="99">
        <f t="shared" si="10"/>
        <v>8.5618729096989962E-2</v>
      </c>
      <c r="AB32" s="12">
        <f t="shared" si="11"/>
        <v>3.3935497496365925</v>
      </c>
      <c r="AC32" s="12">
        <f t="shared" si="12"/>
        <v>2.460896321070237</v>
      </c>
      <c r="AD32" s="12">
        <f t="shared" si="13"/>
        <v>2.1409797993311064</v>
      </c>
      <c r="AF32" s="79" t="s">
        <v>168</v>
      </c>
      <c r="AG32" s="20">
        <f>IF(ISERROR(HLOOKUP(AF32,'Raw data'!$F$3:$BH$104,AF$2,FALSE)),"",HLOOKUP(AF32,'Raw data'!$F$3:$BH$104,AF$2,FALSE))</f>
        <v>53</v>
      </c>
      <c r="AH32">
        <f t="shared" si="14"/>
        <v>53</v>
      </c>
      <c r="AI32" s="12">
        <f t="shared" si="41"/>
        <v>71.957671957671963</v>
      </c>
      <c r="AJ32" s="12">
        <f t="shared" si="42"/>
        <v>62.603174603174608</v>
      </c>
      <c r="AL32" s="79" t="s">
        <v>168</v>
      </c>
      <c r="AM32" s="20">
        <f>IF(ISERROR(HLOOKUP(AL32,'Raw data'!$F$3:$BH$104,AL$2,FALSE)),"",HLOOKUP(AL32,'Raw data'!$F$3:$BH$104,AL$2,FALSE))</f>
        <v>361</v>
      </c>
      <c r="AN32">
        <f t="shared" si="15"/>
        <v>316</v>
      </c>
      <c r="AO32" s="12">
        <f t="shared" si="16"/>
        <v>63.040935672514621</v>
      </c>
      <c r="AP32" s="12">
        <f t="shared" si="17"/>
        <v>54.845614035087721</v>
      </c>
      <c r="AR32" s="79" t="s">
        <v>168</v>
      </c>
      <c r="AS32" s="20">
        <f>IF(ISERROR(HLOOKUP(AR32,'Raw data'!$F$3:$BH$104,AR$2,FALSE)),"",HLOOKUP(AR32,'Raw data'!$F$3:$BH$104,AR$2,FALSE))</f>
        <v>40</v>
      </c>
      <c r="AT32">
        <f t="shared" si="18"/>
        <v>25</v>
      </c>
      <c r="AU32" s="12">
        <f t="shared" si="19"/>
        <v>81.481481481481481</v>
      </c>
      <c r="AV32" s="12">
        <f t="shared" si="40"/>
        <v>70.888888888888886</v>
      </c>
      <c r="AX32" s="79" t="s">
        <v>168</v>
      </c>
      <c r="AY32" s="20">
        <f>IF(ISERROR(HLOOKUP(AX32,'Raw data'!$F$3:$BH$104,AX$2,FALSE)),"",HLOOKUP(AX32,'Raw data'!$F$3:$BH$104,AX$2,FALSE))</f>
        <v>1</v>
      </c>
      <c r="AZ32">
        <f t="shared" si="21"/>
        <v>0</v>
      </c>
      <c r="BA32">
        <f t="shared" si="22"/>
        <v>100</v>
      </c>
      <c r="BB32">
        <f t="shared" si="23"/>
        <v>87</v>
      </c>
      <c r="BD32" s="79" t="s">
        <v>168</v>
      </c>
      <c r="BE32" s="20">
        <f>IF(ISERROR(HLOOKUP(BD32,'Raw data'!$F$3:$BH$104,BD$2,FALSE)),"",HLOOKUP(BD32,'Raw data'!$F$3:$BH$104,BD$2,FALSE))</f>
        <v>5920.45</v>
      </c>
      <c r="BF32">
        <f t="shared" si="24"/>
        <v>21229.7</v>
      </c>
      <c r="BG32">
        <f t="shared" si="25"/>
        <v>20.682565497586637</v>
      </c>
      <c r="BH32">
        <f t="shared" si="26"/>
        <v>17.993831982900375</v>
      </c>
      <c r="BJ32" s="79" t="s">
        <v>168</v>
      </c>
      <c r="BK32" s="277">
        <f>IF(ISERROR(HLOOKUP(BJ32,'Raw data'!$F$3:$BH$104,BJ$2,FALSE)),"",HLOOKUP(BJ32,'Raw data'!$F$3:$BH$104,BJ$2,FALSE))</f>
        <v>8.74</v>
      </c>
      <c r="BL32" s="20">
        <v>7.8399999999999997E-2</v>
      </c>
      <c r="BM32" s="12">
        <f t="shared" si="27"/>
        <v>0.68521600000000005</v>
      </c>
      <c r="BN32" s="20">
        <v>0.56999999999999995</v>
      </c>
      <c r="BO32" s="28">
        <f t="shared" si="28"/>
        <v>1.2021333333333335</v>
      </c>
      <c r="BP32" s="12">
        <f t="shared" si="29"/>
        <v>1.2021333333333335</v>
      </c>
      <c r="BQ32" s="12">
        <f t="shared" si="30"/>
        <v>95.176176054916212</v>
      </c>
      <c r="BR32" s="12">
        <f t="shared" si="31"/>
        <v>82.803273167777107</v>
      </c>
    </row>
    <row r="33" spans="1:70" ht="15.75" customHeight="1" x14ac:dyDescent="0.2">
      <c r="A33" s="84" t="s">
        <v>169</v>
      </c>
      <c r="B33" s="12">
        <f t="shared" si="0"/>
        <v>46.042844226733564</v>
      </c>
      <c r="D33" s="84" t="s">
        <v>169</v>
      </c>
      <c r="E33" s="20">
        <f>IF(ISERROR(HLOOKUP(D33,'Raw data'!$F$3:$BH$104,D$2,FALSE)),"",HLOOKUP(D33,'Raw data'!$F$3:$BH$104,D$2,FALSE))</f>
        <v>50</v>
      </c>
      <c r="F33">
        <f t="shared" si="1"/>
        <v>3703</v>
      </c>
      <c r="G33" s="20">
        <f t="shared" si="2"/>
        <v>1.332267519317881</v>
      </c>
      <c r="H33" s="12">
        <f t="shared" si="3"/>
        <v>1.1590727418065565</v>
      </c>
      <c r="J33" s="84" t="s">
        <v>169</v>
      </c>
      <c r="K33" s="20">
        <f>IF(ISERROR(HLOOKUP(J33,'Raw data'!$F$3:$BH$104,J$2,FALSE)),"",HLOOKUP(J33,'Raw data'!$F$3:$BH$104,J$2,FALSE))</f>
        <v>140</v>
      </c>
      <c r="L33">
        <f t="shared" si="4"/>
        <v>28</v>
      </c>
      <c r="M33" s="20">
        <f t="shared" si="5"/>
        <v>83.333333333333329</v>
      </c>
      <c r="N33" s="12">
        <f t="shared" si="6"/>
        <v>72.5</v>
      </c>
      <c r="P33" s="84" t="s">
        <v>169</v>
      </c>
      <c r="Q33" s="20">
        <f>IF(ISERROR(HLOOKUP(P33,'Raw data'!$F$3:$BH$104,P$2,FALSE)),"",HLOOKUP(P33,'Raw data'!$F$3:$BH$104,P$2,FALSE))</f>
        <v>1000</v>
      </c>
      <c r="R33" s="151">
        <v>2496435</v>
      </c>
      <c r="S33" s="12">
        <f t="shared" si="7"/>
        <v>0.4005712145519511</v>
      </c>
      <c r="T33" s="12">
        <f t="shared" si="37"/>
        <v>6.9744045094862912</v>
      </c>
      <c r="U33">
        <f t="shared" si="8"/>
        <v>5.4314919742219132</v>
      </c>
      <c r="V33" s="12">
        <f t="shared" si="9"/>
        <v>4.7253980175730641</v>
      </c>
      <c r="X33" s="84" t="s">
        <v>169</v>
      </c>
      <c r="Y33" s="20">
        <f>IF(ISERROR(HLOOKUP(X33,'Raw data'!$F$3:$BH$104,X$2,FALSE)),"",HLOOKUP(X33,'Raw data'!$F$3:$BH$104,X$2,FALSE))</f>
        <v>88</v>
      </c>
      <c r="Z33" s="20">
        <v>4916</v>
      </c>
      <c r="AA33" s="99">
        <f t="shared" si="10"/>
        <v>1.7900732302685109E-2</v>
      </c>
      <c r="AB33" s="12">
        <f t="shared" si="11"/>
        <v>3.4612677464308974</v>
      </c>
      <c r="AC33" s="12">
        <f t="shared" si="12"/>
        <v>0.51451179820993787</v>
      </c>
      <c r="AD33" s="12">
        <f t="shared" si="13"/>
        <v>0.44762526444264594</v>
      </c>
      <c r="AF33" s="84" t="s">
        <v>169</v>
      </c>
      <c r="AG33" s="20">
        <f>IF(ISERROR(HLOOKUP(AF33,'Raw data'!$F$3:$BH$104,AF$2,FALSE)),"",HLOOKUP(AF33,'Raw data'!$F$3:$BH$104,AF$2,FALSE))</f>
        <v>71</v>
      </c>
      <c r="AH33">
        <f t="shared" si="14"/>
        <v>71</v>
      </c>
      <c r="AI33" s="12">
        <f t="shared" si="41"/>
        <v>62.433862433862437</v>
      </c>
      <c r="AJ33" s="12">
        <f t="shared" si="42"/>
        <v>54.317460317460323</v>
      </c>
      <c r="AL33" s="84" t="s">
        <v>169</v>
      </c>
      <c r="AM33" s="20">
        <f>IF(ISERROR(HLOOKUP(AL33,'Raw data'!$F$3:$BH$104,AL$2,FALSE)),"",HLOOKUP(AL33,'Raw data'!$F$3:$BH$104,AL$2,FALSE))</f>
        <v>145</v>
      </c>
      <c r="AN33">
        <f t="shared" si="15"/>
        <v>100</v>
      </c>
      <c r="AO33" s="12">
        <f t="shared" si="16"/>
        <v>88.304093567251471</v>
      </c>
      <c r="AP33" s="12">
        <f t="shared" si="17"/>
        <v>76.824561403508781</v>
      </c>
      <c r="AR33" s="84" t="s">
        <v>169</v>
      </c>
      <c r="AS33" s="20">
        <f>IF(ISERROR(HLOOKUP(AR33,'Raw data'!$F$3:$BH$104,AR$2,FALSE)),"",HLOOKUP(AR33,'Raw data'!$F$3:$BH$104,AR$2,FALSE))</f>
        <v>30</v>
      </c>
      <c r="AT33">
        <f t="shared" si="18"/>
        <v>15</v>
      </c>
      <c r="AU33" s="12">
        <f t="shared" si="19"/>
        <v>88.888888888888886</v>
      </c>
      <c r="AV33" s="12">
        <f t="shared" si="40"/>
        <v>77.333333333333329</v>
      </c>
      <c r="AX33" s="84" t="s">
        <v>169</v>
      </c>
      <c r="AY33" s="20">
        <f>IF(ISERROR(HLOOKUP(AX33,'Raw data'!$F$3:$BH$104,AX$2,FALSE)),"",HLOOKUP(AX33,'Raw data'!$F$3:$BH$104,AX$2,FALSE))</f>
        <v>1</v>
      </c>
      <c r="AZ33">
        <f t="shared" si="21"/>
        <v>0</v>
      </c>
      <c r="BA33">
        <f t="shared" si="22"/>
        <v>100</v>
      </c>
      <c r="BB33">
        <f t="shared" si="23"/>
        <v>87</v>
      </c>
      <c r="BD33" s="84" t="s">
        <v>169</v>
      </c>
      <c r="BE33" s="20">
        <f>IF(ISERROR(HLOOKUP(BD33,'Raw data'!$F$3:$BH$104,BD$2,FALSE)),"",HLOOKUP(BD33,'Raw data'!$F$3:$BH$104,BD$2,FALSE))</f>
        <v>507.82</v>
      </c>
      <c r="BF33">
        <f t="shared" si="24"/>
        <v>26642.33</v>
      </c>
      <c r="BG33">
        <f t="shared" si="25"/>
        <v>0.46014476103370328</v>
      </c>
      <c r="BH33">
        <f t="shared" si="26"/>
        <v>0.40032594209932187</v>
      </c>
      <c r="BJ33" s="84" t="s">
        <v>169</v>
      </c>
      <c r="BK33" s="277">
        <f>IF(ISERROR(HLOOKUP(BJ33,'Raw data'!$F$3:$BH$104,BJ$2,FALSE)),"",HLOOKUP(BJ33,'Raw data'!$F$3:$BH$104,BJ$2,FALSE))</f>
        <v>2.95</v>
      </c>
      <c r="BL33" s="20">
        <v>1</v>
      </c>
      <c r="BM33" s="12">
        <f t="shared" si="27"/>
        <v>2.95</v>
      </c>
      <c r="BN33" s="20">
        <v>8.0500000000000007</v>
      </c>
      <c r="BO33" s="28">
        <f t="shared" si="28"/>
        <v>0.36645962732919252</v>
      </c>
      <c r="BP33" s="12">
        <f t="shared" si="29"/>
        <v>0.36645962732919252</v>
      </c>
      <c r="BQ33" s="12">
        <f t="shared" si="30"/>
        <v>98.529500284036402</v>
      </c>
      <c r="BR33" s="12">
        <f t="shared" si="31"/>
        <v>85.720665247111668</v>
      </c>
    </row>
    <row r="34" spans="1:70" ht="15.75" customHeight="1" x14ac:dyDescent="0.2">
      <c r="A34" s="84" t="s">
        <v>170</v>
      </c>
      <c r="B34" s="12">
        <f t="shared" si="0"/>
        <v>43.461567839891664</v>
      </c>
      <c r="D34" s="84" t="s">
        <v>170</v>
      </c>
      <c r="E34" s="20">
        <f>IF(ISERROR(HLOOKUP(D34,'Raw data'!$F$3:$BH$104,D$2,FALSE)),"",HLOOKUP(D34,'Raw data'!$F$3:$BH$104,D$2,FALSE))</f>
        <v>71</v>
      </c>
      <c r="F34">
        <f t="shared" si="1"/>
        <v>3682</v>
      </c>
      <c r="G34" s="20">
        <f t="shared" si="2"/>
        <v>1.8918198774313879</v>
      </c>
      <c r="H34" s="12">
        <f t="shared" si="3"/>
        <v>1.6458832933653074</v>
      </c>
      <c r="J34" s="84" t="s">
        <v>170</v>
      </c>
      <c r="K34" s="20">
        <f>IF(ISERROR(HLOOKUP(J34,'Raw data'!$F$3:$BH$104,J$2,FALSE)),"",HLOOKUP(J34,'Raw data'!$F$3:$BH$104,J$2,FALSE))</f>
        <v>132.5</v>
      </c>
      <c r="L34">
        <f t="shared" si="4"/>
        <v>35.5</v>
      </c>
      <c r="M34" s="20">
        <f t="shared" si="5"/>
        <v>78.86904761904762</v>
      </c>
      <c r="N34" s="12">
        <f t="shared" si="6"/>
        <v>68.616071428571431</v>
      </c>
      <c r="P34" s="84" t="s">
        <v>170</v>
      </c>
      <c r="Q34" s="236" t="str">
        <f>IF(ISERROR(HLOOKUP(P34,'Raw data'!$F$3:$BH$104,P$2,FALSE)),"",HLOOKUP(P34,'Raw data'!$F$3:$BH$104,P$2,FALSE))</f>
        <v>5120</v>
      </c>
      <c r="R34" s="132">
        <v>3824220</v>
      </c>
      <c r="S34" s="12">
        <f t="shared" si="7"/>
        <v>1.3388351088588</v>
      </c>
      <c r="T34" s="12">
        <f t="shared" si="37"/>
        <v>6.0361406151794421</v>
      </c>
      <c r="U34">
        <f t="shared" si="8"/>
        <v>18.153756147223049</v>
      </c>
      <c r="V34" s="12">
        <f t="shared" si="9"/>
        <v>15.793767848084054</v>
      </c>
      <c r="X34" s="84" t="s">
        <v>170</v>
      </c>
      <c r="Y34" s="20">
        <f>IF(ISERROR(HLOOKUP(X34,'Raw data'!$F$3:$BH$104,X$2,FALSE)),"",HLOOKUP(X34,'Raw data'!$F$3:$BH$104,X$2,FALSE))</f>
        <v>530</v>
      </c>
      <c r="Z34" s="20">
        <v>1545</v>
      </c>
      <c r="AA34" s="99">
        <f t="shared" si="10"/>
        <v>0.34304207119741098</v>
      </c>
      <c r="AB34" s="12">
        <f t="shared" si="11"/>
        <v>3.1361264075361714</v>
      </c>
      <c r="AC34" s="12">
        <f t="shared" si="12"/>
        <v>9.8598867313915974</v>
      </c>
      <c r="AD34" s="12">
        <f t="shared" si="13"/>
        <v>8.578101456310689</v>
      </c>
      <c r="AF34" s="84" t="s">
        <v>170</v>
      </c>
      <c r="AG34" s="20">
        <f>IF(ISERROR(HLOOKUP(AF34,'Raw data'!$F$3:$BH$104,AF$2,FALSE)),"",HLOOKUP(AF34,'Raw data'!$F$3:$BH$104,AF$2,FALSE))</f>
        <v>111</v>
      </c>
      <c r="AH34">
        <f t="shared" si="14"/>
        <v>111</v>
      </c>
      <c r="AI34" s="12">
        <f t="shared" si="41"/>
        <v>41.269841269841272</v>
      </c>
      <c r="AJ34" s="12">
        <f t="shared" si="42"/>
        <v>35.904761904761905</v>
      </c>
      <c r="AL34" s="84" t="s">
        <v>170</v>
      </c>
      <c r="AM34" s="20">
        <f>IF(ISERROR(HLOOKUP(AL34,'Raw data'!$F$3:$BH$104,AL$2,FALSE)),"",HLOOKUP(AL34,'Raw data'!$F$3:$BH$104,AL$2,FALSE))</f>
        <v>285</v>
      </c>
      <c r="AN34">
        <f t="shared" si="15"/>
        <v>240</v>
      </c>
      <c r="AO34" s="12">
        <f t="shared" si="16"/>
        <v>71.929824561403507</v>
      </c>
      <c r="AP34" s="12">
        <f t="shared" si="17"/>
        <v>62.578947368421048</v>
      </c>
      <c r="AR34" s="84" t="s">
        <v>170</v>
      </c>
      <c r="AS34" s="20">
        <f>IF(ISERROR(HLOOKUP(AR34,'Raw data'!$F$3:$BH$104,AR$2,FALSE)),"",HLOOKUP(AR34,'Raw data'!$F$3:$BH$104,AR$2,FALSE))</f>
        <v>54</v>
      </c>
      <c r="AT34">
        <f t="shared" si="18"/>
        <v>39</v>
      </c>
      <c r="AU34" s="12">
        <f t="shared" si="19"/>
        <v>71.111111111111114</v>
      </c>
      <c r="AV34" s="12">
        <f t="shared" si="40"/>
        <v>61.866666666666667</v>
      </c>
      <c r="AX34" s="84" t="s">
        <v>170</v>
      </c>
      <c r="AY34" s="20">
        <f>IF(ISERROR(HLOOKUP(AX34,'Raw data'!$F$3:$BH$104,AX$2,FALSE)),"",HLOOKUP(AX34,'Raw data'!$F$3:$BH$104,AX$2,FALSE))</f>
        <v>1</v>
      </c>
      <c r="AZ34">
        <f t="shared" si="21"/>
        <v>0</v>
      </c>
      <c r="BA34">
        <f t="shared" si="22"/>
        <v>100</v>
      </c>
      <c r="BB34">
        <f t="shared" si="23"/>
        <v>87</v>
      </c>
      <c r="BD34" s="84" t="s">
        <v>170</v>
      </c>
      <c r="BE34" s="20">
        <f>IF(ISERROR(HLOOKUP(BD34,'Raw data'!$F$3:$BH$104,BD$2,FALSE)),"",HLOOKUP(BD34,'Raw data'!$F$3:$BH$104,BD$2,FALSE))</f>
        <v>2475.2199999999998</v>
      </c>
      <c r="BF34">
        <f t="shared" si="24"/>
        <v>24674.93</v>
      </c>
      <c r="BG34">
        <f t="shared" si="25"/>
        <v>7.8106546900505123</v>
      </c>
      <c r="BH34">
        <f t="shared" si="26"/>
        <v>6.7952695803439456</v>
      </c>
      <c r="BJ34" s="84" t="s">
        <v>170</v>
      </c>
      <c r="BK34" s="220">
        <f>IF(ISERROR(HLOOKUP(BJ34,'Raw data'!$F$3:$BH$104,BJ$2,FALSE)),"",HLOOKUP(BJ34,'Raw data'!$F$3:$BH$104,BJ$2,FALSE))</f>
        <v>3.45</v>
      </c>
      <c r="BL34" s="20">
        <v>0.97109999999999996</v>
      </c>
      <c r="BM34" s="12">
        <f t="shared" si="27"/>
        <v>3.350295</v>
      </c>
      <c r="BN34" s="20">
        <v>10.050000000000001</v>
      </c>
      <c r="BO34" s="28">
        <f t="shared" si="28"/>
        <v>0.33336268656716417</v>
      </c>
      <c r="BP34" s="12">
        <f t="shared" si="29"/>
        <v>0.33336268656716417</v>
      </c>
      <c r="BQ34" s="12">
        <f t="shared" si="30"/>
        <v>98.662309025737457</v>
      </c>
      <c r="BR34" s="12">
        <f t="shared" si="31"/>
        <v>85.836208852391593</v>
      </c>
    </row>
    <row r="35" spans="1:70" ht="15.75" customHeight="1" x14ac:dyDescent="0.2">
      <c r="A35" s="62" t="s">
        <v>171</v>
      </c>
      <c r="B35" s="12">
        <f t="shared" si="0"/>
        <v>44.342493888206818</v>
      </c>
      <c r="D35" s="62" t="s">
        <v>171</v>
      </c>
      <c r="E35" s="20">
        <f>IF(ISERROR(HLOOKUP(D35,'Raw data'!$F$3:$BH$104,D$2,FALSE)),"",HLOOKUP(D35,'Raw data'!$F$3:$BH$104,D$2,FALSE))</f>
        <v>332.2</v>
      </c>
      <c r="F35">
        <f t="shared" si="1"/>
        <v>3420.8</v>
      </c>
      <c r="G35" s="20">
        <f t="shared" si="2"/>
        <v>8.8515853983479929</v>
      </c>
      <c r="H35" s="12">
        <f t="shared" si="3"/>
        <v>7.7008792965627535</v>
      </c>
      <c r="J35" s="62" t="s">
        <v>171</v>
      </c>
      <c r="K35" s="20">
        <f>IF(ISERROR(HLOOKUP(J35,'Raw data'!$F$3:$BH$104,J$2,FALSE)),"",HLOOKUP(J35,'Raw data'!$F$3:$BH$104,J$2,FALSE))</f>
        <v>133</v>
      </c>
      <c r="L35">
        <f t="shared" si="4"/>
        <v>35</v>
      </c>
      <c r="M35" s="20">
        <f t="shared" si="5"/>
        <v>79.166666666666671</v>
      </c>
      <c r="N35" s="12">
        <f t="shared" si="6"/>
        <v>68.875</v>
      </c>
      <c r="P35" s="62" t="s">
        <v>171</v>
      </c>
      <c r="Q35" s="20">
        <f>IF(ISERROR(HLOOKUP(P35,'Raw data'!$F$3:$BH$104,P$2,FALSE)),"",HLOOKUP(P35,'Raw data'!$F$3:$BH$104,P$2,FALSE))</f>
        <v>2500</v>
      </c>
      <c r="R35" s="132">
        <v>11503501</v>
      </c>
      <c r="S35" s="12">
        <f t="shared" si="7"/>
        <v>0.21732514301515685</v>
      </c>
      <c r="T35" s="12">
        <f t="shared" si="37"/>
        <v>7.157650581023085</v>
      </c>
      <c r="U35">
        <f t="shared" si="8"/>
        <v>2.9467913000282948</v>
      </c>
      <c r="V35" s="12">
        <f t="shared" si="9"/>
        <v>2.5637084310246165</v>
      </c>
      <c r="X35" s="62" t="s">
        <v>171</v>
      </c>
      <c r="Y35" s="20">
        <f>IF(ISERROR(HLOOKUP(X35,'Raw data'!$F$3:$BH$104,X$2,FALSE)),"",HLOOKUP(X35,'Raw data'!$F$3:$BH$104,X$2,FALSE))</f>
        <v>150</v>
      </c>
      <c r="Z35" s="20">
        <v>2511</v>
      </c>
      <c r="AA35" s="99">
        <f t="shared" si="10"/>
        <v>5.9737156511350059E-2</v>
      </c>
      <c r="AB35" s="12">
        <f t="shared" si="11"/>
        <v>3.4194313222222323</v>
      </c>
      <c r="AC35" s="12">
        <f t="shared" si="12"/>
        <v>1.7169952210274886</v>
      </c>
      <c r="AD35" s="12">
        <f t="shared" si="13"/>
        <v>1.493785842293915</v>
      </c>
      <c r="AF35" s="62" t="s">
        <v>171</v>
      </c>
      <c r="AG35" s="20">
        <f>IF(ISERROR(HLOOKUP(AF35,'Raw data'!$F$3:$BH$104,AF$2,FALSE)),"",HLOOKUP(AF35,'Raw data'!$F$3:$BH$104,AF$2,FALSE))</f>
        <v>69</v>
      </c>
      <c r="AH35">
        <f t="shared" si="14"/>
        <v>69</v>
      </c>
      <c r="AI35" s="12">
        <f t="shared" si="41"/>
        <v>63.492063492063494</v>
      </c>
      <c r="AJ35" s="12">
        <f t="shared" si="42"/>
        <v>55.238095238095241</v>
      </c>
      <c r="AL35" s="62" t="s">
        <v>171</v>
      </c>
      <c r="AM35" s="20">
        <f>IF(ISERROR(HLOOKUP(AL35,'Raw data'!$F$3:$BH$104,AL$2,FALSE)),"",HLOOKUP(AL35,'Raw data'!$F$3:$BH$104,AL$2,FALSE))</f>
        <v>184</v>
      </c>
      <c r="AN35">
        <f t="shared" si="15"/>
        <v>139</v>
      </c>
      <c r="AO35" s="12">
        <f t="shared" si="16"/>
        <v>83.742690058479525</v>
      </c>
      <c r="AP35" s="12">
        <f t="shared" si="17"/>
        <v>72.856140350877183</v>
      </c>
      <c r="AR35" s="62" t="s">
        <v>171</v>
      </c>
      <c r="AS35" s="20">
        <f>IF(ISERROR(HLOOKUP(AR35,'Raw data'!$F$3:$BH$104,AR$2,FALSE)),"",HLOOKUP(AR35,'Raw data'!$F$3:$BH$104,AR$2,FALSE))</f>
        <v>76</v>
      </c>
      <c r="AT35">
        <f t="shared" si="18"/>
        <v>61</v>
      </c>
      <c r="AU35" s="12">
        <f t="shared" si="19"/>
        <v>54.814814814814817</v>
      </c>
      <c r="AV35" s="12">
        <f t="shared" si="40"/>
        <v>47.68888888888889</v>
      </c>
      <c r="AX35" s="62" t="s">
        <v>171</v>
      </c>
      <c r="AY35" s="20">
        <f>IF(ISERROR(HLOOKUP(AX35,'Raw data'!$F$3:$BH$104,AX$2,FALSE)),"",HLOOKUP(AX35,'Raw data'!$F$3:$BH$104,AX$2,FALSE))</f>
        <v>1</v>
      </c>
      <c r="AZ35">
        <f t="shared" si="21"/>
        <v>0</v>
      </c>
      <c r="BA35">
        <f t="shared" si="22"/>
        <v>100</v>
      </c>
      <c r="BB35">
        <f t="shared" si="23"/>
        <v>87</v>
      </c>
      <c r="BD35" s="62" t="s">
        <v>171</v>
      </c>
      <c r="BE35" s="20">
        <f>IF(ISERROR(HLOOKUP(BD35,'Raw data'!$F$3:$BH$104,BD$2,FALSE)),"",HLOOKUP(BD35,'Raw data'!$F$3:$BH$104,BD$2,FALSE))</f>
        <v>4581.24</v>
      </c>
      <c r="BF35">
        <f t="shared" si="24"/>
        <v>22568.910000000003</v>
      </c>
      <c r="BG35">
        <f t="shared" si="25"/>
        <v>15.679070325258365</v>
      </c>
      <c r="BH35">
        <f t="shared" si="26"/>
        <v>13.640791182974779</v>
      </c>
      <c r="BJ35" s="62" t="s">
        <v>171</v>
      </c>
      <c r="BK35" s="150">
        <f>IF(ISERROR(HLOOKUP(BJ35,'Raw data'!$F$3:$BH$104,BJ$2,FALSE)),"",HLOOKUP(BJ35,'Raw data'!$F$3:$BH$104,BJ$2,FALSE))</f>
        <v>6.98</v>
      </c>
      <c r="BL35" s="20">
        <v>3.1399999999999997E-2</v>
      </c>
      <c r="BM35" s="12">
        <f t="shared" si="27"/>
        <v>0.21917200000000001</v>
      </c>
      <c r="BN35" s="20">
        <v>1.21</v>
      </c>
      <c r="BO35" s="28">
        <f t="shared" si="28"/>
        <v>0.18113388429752067</v>
      </c>
      <c r="BP35" s="12">
        <f t="shared" si="29"/>
        <v>0.18113388429752067</v>
      </c>
      <c r="BQ35" s="12">
        <f t="shared" si="30"/>
        <v>99.273160518794015</v>
      </c>
      <c r="BR35" s="12">
        <f t="shared" si="31"/>
        <v>86.367649651350789</v>
      </c>
    </row>
    <row r="36" spans="1:70" ht="15.75" customHeight="1" x14ac:dyDescent="0.2">
      <c r="A36" s="64" t="s">
        <v>172</v>
      </c>
      <c r="B36" s="12">
        <f t="shared" si="0"/>
        <v>54.485213883628148</v>
      </c>
      <c r="D36" s="64" t="s">
        <v>172</v>
      </c>
      <c r="E36" s="20">
        <f>IF(ISERROR(HLOOKUP(D36,'Raw data'!$F$3:$BH$104,D$2,FALSE)),"",HLOOKUP(D36,'Raw data'!$F$3:$BH$104,D$2,FALSE))</f>
        <v>116.4</v>
      </c>
      <c r="F36">
        <f t="shared" si="1"/>
        <v>3636.6</v>
      </c>
      <c r="G36" s="20">
        <f t="shared" si="2"/>
        <v>3.1015187849720292</v>
      </c>
      <c r="H36" s="12">
        <f t="shared" si="3"/>
        <v>2.6983213429256652</v>
      </c>
      <c r="J36" s="64" t="s">
        <v>172</v>
      </c>
      <c r="K36" s="20">
        <f>IF(ISERROR(HLOOKUP(J36,'Raw data'!$F$3:$BH$104,J$2,FALSE)),"",HLOOKUP(J36,'Raw data'!$F$3:$BH$104,J$2,FALSE))</f>
        <v>147</v>
      </c>
      <c r="L36">
        <f t="shared" si="4"/>
        <v>21</v>
      </c>
      <c r="M36" s="20">
        <f t="shared" si="5"/>
        <v>87.5</v>
      </c>
      <c r="N36" s="12">
        <f t="shared" si="6"/>
        <v>76.125</v>
      </c>
      <c r="P36" s="64" t="s">
        <v>172</v>
      </c>
      <c r="Q36" s="20">
        <f>IF(ISERROR(HLOOKUP(P36,'Raw data'!$F$3:$BH$104,P$2,FALSE)),"",HLOOKUP(P36,'Raw data'!$F$3:$BH$104,P$2,FALSE))</f>
        <v>0</v>
      </c>
      <c r="R36" s="132">
        <v>12442373</v>
      </c>
      <c r="S36" s="12">
        <f t="shared" si="7"/>
        <v>0</v>
      </c>
      <c r="T36" s="12">
        <f t="shared" si="37"/>
        <v>7.3749757240382419</v>
      </c>
      <c r="U36">
        <f t="shared" si="8"/>
        <v>0</v>
      </c>
      <c r="V36" s="12">
        <f t="shared" si="9"/>
        <v>0</v>
      </c>
      <c r="X36" s="64" t="s">
        <v>172</v>
      </c>
      <c r="Y36" s="20">
        <f>IF(ISERROR(HLOOKUP(X36,'Raw data'!$F$3:$BH$104,X$2,FALSE)),"",HLOOKUP(X36,'Raw data'!$F$3:$BH$104,X$2,FALSE))</f>
        <v>13</v>
      </c>
      <c r="Z36" s="20">
        <v>458.28</v>
      </c>
      <c r="AA36" s="99">
        <f t="shared" si="10"/>
        <v>2.8366937243606529E-2</v>
      </c>
      <c r="AB36" s="12">
        <f t="shared" si="11"/>
        <v>3.4508015414899762</v>
      </c>
      <c r="AC36" s="12">
        <f t="shared" si="12"/>
        <v>0.81533669372436179</v>
      </c>
      <c r="AD36" s="12">
        <f t="shared" si="13"/>
        <v>0.70934292354019479</v>
      </c>
      <c r="AF36" s="64" t="s">
        <v>172</v>
      </c>
      <c r="AG36" s="20">
        <f>IF(ISERROR(HLOOKUP(AF36,'Raw data'!$F$3:$BH$104,AF$2,FALSE)),"",HLOOKUP(AF36,'Raw data'!$F$3:$BH$104,AF$2,FALSE))</f>
        <v>58</v>
      </c>
      <c r="AH36">
        <f t="shared" si="14"/>
        <v>58</v>
      </c>
      <c r="AI36" s="12">
        <f t="shared" si="41"/>
        <v>69.312169312169317</v>
      </c>
      <c r="AJ36" s="12">
        <f t="shared" si="42"/>
        <v>60.301587301587304</v>
      </c>
      <c r="AL36" s="64" t="s">
        <v>172</v>
      </c>
      <c r="AM36" s="20">
        <f>IF(ISERROR(HLOOKUP(AL36,'Raw data'!$F$3:$BH$104,AL$2,FALSE)),"",HLOOKUP(AL36,'Raw data'!$F$3:$BH$104,AL$2,FALSE))</f>
        <v>311</v>
      </c>
      <c r="AN36">
        <f t="shared" si="15"/>
        <v>266</v>
      </c>
      <c r="AO36" s="12">
        <f t="shared" si="16"/>
        <v>68.888888888888886</v>
      </c>
      <c r="AP36" s="12">
        <f t="shared" si="17"/>
        <v>59.93333333333333</v>
      </c>
      <c r="AR36" s="64" t="s">
        <v>172</v>
      </c>
      <c r="AS36" s="20">
        <f>IF(ISERROR(HLOOKUP(AR36,'Raw data'!$F$3:$BH$104,AR$2,FALSE)),"",HLOOKUP(AR36,'Raw data'!$F$3:$BH$104,AR$2,FALSE))</f>
        <v>15</v>
      </c>
      <c r="AT36">
        <f t="shared" si="18"/>
        <v>0</v>
      </c>
      <c r="AU36" s="12">
        <f t="shared" si="19"/>
        <v>100</v>
      </c>
      <c r="AV36" s="12">
        <f t="shared" si="40"/>
        <v>87</v>
      </c>
      <c r="AX36" s="64" t="s">
        <v>172</v>
      </c>
      <c r="AY36" s="20">
        <f>IF(ISERROR(HLOOKUP(AX36,'Raw data'!$F$3:$BH$104,AX$2,FALSE)),"",HLOOKUP(AX36,'Raw data'!$F$3:$BH$104,AX$2,FALSE))</f>
        <v>1</v>
      </c>
      <c r="AZ36">
        <f t="shared" si="21"/>
        <v>0</v>
      </c>
      <c r="BA36">
        <f t="shared" si="22"/>
        <v>100</v>
      </c>
      <c r="BB36">
        <f t="shared" si="23"/>
        <v>87</v>
      </c>
      <c r="BD36" s="64" t="s">
        <v>172</v>
      </c>
      <c r="BE36" s="20">
        <f>IF(ISERROR(HLOOKUP(BD36,'Raw data'!$F$3:$BH$104,BD$2,FALSE)),"",HLOOKUP(BD36,'Raw data'!$F$3:$BH$104,BD$2,FALSE))</f>
        <v>27150.15</v>
      </c>
      <c r="BF36">
        <f t="shared" si="24"/>
        <v>0</v>
      </c>
      <c r="BG36">
        <f t="shared" si="25"/>
        <v>100</v>
      </c>
      <c r="BH36">
        <f t="shared" si="26"/>
        <v>87</v>
      </c>
      <c r="BJ36" s="64" t="s">
        <v>172</v>
      </c>
      <c r="BK36" s="150">
        <f>IF(ISERROR(HLOOKUP(BJ36,'Raw data'!$F$3:$BH$104,BJ$2,FALSE)),"",HLOOKUP(BJ36,'Raw data'!$F$3:$BH$104,BJ$2,FALSE))</f>
        <v>21</v>
      </c>
      <c r="BL36" s="20">
        <v>1.7100000000000001E-2</v>
      </c>
      <c r="BM36" s="12">
        <f t="shared" si="27"/>
        <v>0.35910000000000003</v>
      </c>
      <c r="BN36" s="20">
        <v>0.43</v>
      </c>
      <c r="BO36" s="28">
        <f t="shared" si="28"/>
        <v>0.83511627906976749</v>
      </c>
      <c r="BP36" s="12">
        <f t="shared" si="29"/>
        <v>0.83511627906976749</v>
      </c>
      <c r="BQ36" s="12">
        <f t="shared" si="30"/>
        <v>96.648912568844821</v>
      </c>
      <c r="BR36" s="12">
        <f t="shared" si="31"/>
        <v>84.084553934894998</v>
      </c>
    </row>
    <row r="37" spans="1:70" ht="15.75" customHeight="1" x14ac:dyDescent="0.2">
      <c r="A37" s="53" t="s">
        <v>173</v>
      </c>
      <c r="B37" s="12">
        <f t="shared" si="0"/>
        <v>30.037283749573373</v>
      </c>
      <c r="D37" s="53" t="s">
        <v>173</v>
      </c>
      <c r="E37" s="20">
        <f>IF(ISERROR(HLOOKUP(D37,'Raw data'!$F$3:$BH$104,D$2,FALSE)),"",HLOOKUP(D37,'Raw data'!$F$3:$BH$104,D$2,FALSE))</f>
        <v>160</v>
      </c>
      <c r="F37">
        <f t="shared" si="1"/>
        <v>3593</v>
      </c>
      <c r="G37" s="20">
        <f t="shared" si="2"/>
        <v>4.2632560618172164</v>
      </c>
      <c r="H37" s="12">
        <f t="shared" si="3"/>
        <v>3.7090327737809781</v>
      </c>
      <c r="J37" s="53" t="s">
        <v>173</v>
      </c>
      <c r="K37" s="20">
        <f>IF(ISERROR(HLOOKUP(J37,'Raw data'!$F$3:$BH$104,J$2,FALSE)),"",HLOOKUP(J37,'Raw data'!$F$3:$BH$104,J$2,FALSE))</f>
        <v>25</v>
      </c>
      <c r="L37">
        <f t="shared" si="4"/>
        <v>143</v>
      </c>
      <c r="M37" s="20">
        <f t="shared" si="5"/>
        <v>14.88095238095238</v>
      </c>
      <c r="N37" s="12">
        <f t="shared" si="6"/>
        <v>12.946428571428569</v>
      </c>
      <c r="P37" s="53" t="s">
        <v>173</v>
      </c>
      <c r="Q37" s="20">
        <f>IF(ISERROR(HLOOKUP(P37,'Raw data'!$F$3:$BH$104,P$2,FALSE)),"",HLOOKUP(P37,'Raw data'!$F$3:$BH$104,P$2,FALSE))</f>
        <v>0</v>
      </c>
      <c r="R37" s="133">
        <v>3138369</v>
      </c>
      <c r="S37" s="12">
        <f t="shared" si="7"/>
        <v>0</v>
      </c>
      <c r="T37" s="12">
        <f t="shared" si="37"/>
        <v>7.3749757240382419</v>
      </c>
      <c r="U37">
        <f t="shared" si="8"/>
        <v>0</v>
      </c>
      <c r="V37" s="12">
        <f t="shared" si="9"/>
        <v>0</v>
      </c>
      <c r="X37" s="53" t="s">
        <v>173</v>
      </c>
      <c r="Y37" s="20">
        <f>IF(ISERROR(HLOOKUP(X37,'Raw data'!$F$3:$BH$104,X$2,FALSE)),"",HLOOKUP(X37,'Raw data'!$F$3:$BH$104,X$2,FALSE))</f>
        <v>100</v>
      </c>
      <c r="Z37" s="20">
        <v>696</v>
      </c>
      <c r="AA37" s="99">
        <f t="shared" si="10"/>
        <v>0.14367816091954022</v>
      </c>
      <c r="AB37" s="12">
        <f t="shared" si="11"/>
        <v>3.3354903178140423</v>
      </c>
      <c r="AC37" s="12">
        <f t="shared" si="12"/>
        <v>4.129669540229898</v>
      </c>
      <c r="AD37" s="12">
        <f t="shared" si="13"/>
        <v>3.5928125000000111</v>
      </c>
      <c r="AF37" s="53" t="s">
        <v>173</v>
      </c>
      <c r="AG37" s="20">
        <f>IF(ISERROR(HLOOKUP(AF37,'Raw data'!$F$3:$BH$104,AF$2,FALSE)),"",HLOOKUP(AF37,'Raw data'!$F$3:$BH$104,AF$2,FALSE))</f>
        <v>78</v>
      </c>
      <c r="AH37">
        <f t="shared" si="14"/>
        <v>78</v>
      </c>
      <c r="AI37" s="12">
        <f t="shared" si="41"/>
        <v>58.730158730158735</v>
      </c>
      <c r="AJ37" s="12">
        <f t="shared" si="42"/>
        <v>51.095238095238102</v>
      </c>
      <c r="AL37" s="53" t="s">
        <v>173</v>
      </c>
      <c r="AM37" s="20">
        <f>IF(ISERROR(HLOOKUP(AL37,'Raw data'!$F$3:$BH$104,AL$2,FALSE)),"",HLOOKUP(AL37,'Raw data'!$F$3:$BH$104,AL$2,FALSE))</f>
        <v>356</v>
      </c>
      <c r="AN37">
        <f t="shared" si="15"/>
        <v>311</v>
      </c>
      <c r="AO37" s="12">
        <f t="shared" si="16"/>
        <v>63.62573099415205</v>
      </c>
      <c r="AP37" s="12">
        <f t="shared" si="17"/>
        <v>55.354385964912282</v>
      </c>
      <c r="AR37" s="53" t="s">
        <v>173</v>
      </c>
      <c r="AS37" s="95">
        <v>150</v>
      </c>
      <c r="AT37">
        <f t="shared" si="18"/>
        <v>135</v>
      </c>
      <c r="AU37" s="12">
        <f t="shared" si="19"/>
        <v>0</v>
      </c>
      <c r="AV37" s="12">
        <f t="shared" si="40"/>
        <v>0</v>
      </c>
      <c r="AX37" s="53" t="s">
        <v>173</v>
      </c>
      <c r="AY37" s="20">
        <f>IF(ISERROR(HLOOKUP(AX37,'Raw data'!$F$3:$BH$104,AX$2,FALSE)),"",HLOOKUP(AX37,'Raw data'!$F$3:$BH$104,AX$2,FALSE))</f>
        <v>1</v>
      </c>
      <c r="AZ37">
        <f t="shared" si="21"/>
        <v>0</v>
      </c>
      <c r="BA37">
        <f t="shared" si="22"/>
        <v>100</v>
      </c>
      <c r="BB37">
        <f t="shared" si="23"/>
        <v>87</v>
      </c>
      <c r="BD37" s="53" t="s">
        <v>173</v>
      </c>
      <c r="BE37" s="20">
        <f>IF(ISERROR(HLOOKUP(BD37,'Raw data'!$F$3:$BH$104,BD$2,FALSE)),"",HLOOKUP(BD37,'Raw data'!$F$3:$BH$104,BD$2,FALSE))</f>
        <v>4509.1499999999996</v>
      </c>
      <c r="BF37">
        <f t="shared" si="24"/>
        <v>22641</v>
      </c>
      <c r="BG37">
        <f t="shared" si="25"/>
        <v>15.409730963266512</v>
      </c>
      <c r="BH37">
        <f t="shared" si="26"/>
        <v>13.406465938041865</v>
      </c>
      <c r="BJ37" s="53" t="s">
        <v>173</v>
      </c>
      <c r="BK37" s="150">
        <f>IF(ISERROR(HLOOKUP(BJ37,'Raw data'!$F$3:$BH$104,BJ$2,FALSE)),"",HLOOKUP(BJ37,'Raw data'!$F$3:$BH$104,BJ$2,FALSE))</f>
        <v>300</v>
      </c>
      <c r="BL37" s="20">
        <v>1.18E-2</v>
      </c>
      <c r="BM37" s="12">
        <f t="shared" si="27"/>
        <v>3.54</v>
      </c>
      <c r="BN37" s="20">
        <v>0.9</v>
      </c>
      <c r="BO37" s="28">
        <f t="shared" si="28"/>
        <v>3.9333333333333331</v>
      </c>
      <c r="BP37" s="12">
        <f t="shared" si="29"/>
        <v>3.9333333333333331</v>
      </c>
      <c r="BQ37" s="12">
        <f t="shared" si="30"/>
        <v>84.21663638199071</v>
      </c>
      <c r="BR37" s="12">
        <f t="shared" si="31"/>
        <v>73.26847365233192</v>
      </c>
    </row>
    <row r="38" spans="1:70" ht="15.75" customHeight="1" x14ac:dyDescent="0.2">
      <c r="A38" s="64" t="s">
        <v>174</v>
      </c>
      <c r="B38" s="12">
        <f t="shared" si="0"/>
        <v>35.147073116157095</v>
      </c>
      <c r="D38" s="64" t="s">
        <v>174</v>
      </c>
      <c r="E38" s="20">
        <f>IF(ISERROR(HLOOKUP(D38,'Raw data'!$F$3:$BH$104,D$2,FALSE)),"",HLOOKUP(D38,'Raw data'!$F$3:$BH$104,D$2,FALSE))</f>
        <v>190</v>
      </c>
      <c r="F38">
        <f t="shared" si="1"/>
        <v>3563</v>
      </c>
      <c r="G38" s="20">
        <f t="shared" si="2"/>
        <v>5.0626165734079507</v>
      </c>
      <c r="H38" s="12">
        <f t="shared" si="3"/>
        <v>4.4044764188649168</v>
      </c>
      <c r="J38" s="64" t="s">
        <v>174</v>
      </c>
      <c r="K38" s="20">
        <f>IF(ISERROR(HLOOKUP(J38,'Raw data'!$F$3:$BH$104,J$2,FALSE)),"",HLOOKUP(J38,'Raw data'!$F$3:$BH$104,J$2,FALSE))</f>
        <v>127.75</v>
      </c>
      <c r="L38">
        <f t="shared" si="4"/>
        <v>40.25</v>
      </c>
      <c r="M38" s="20">
        <f t="shared" si="5"/>
        <v>76.041666666666671</v>
      </c>
      <c r="N38" s="12">
        <f t="shared" si="6"/>
        <v>66.15625</v>
      </c>
      <c r="P38" s="64" t="s">
        <v>174</v>
      </c>
      <c r="Q38" s="20">
        <f>IF(ISERROR(HLOOKUP(P38,'Raw data'!$F$3:$BH$104,P$2,FALSE)),"",HLOOKUP(P38,'Raw data'!$F$3:$BH$104,P$2,FALSE))</f>
        <v>80</v>
      </c>
      <c r="R38" s="132">
        <v>16787941</v>
      </c>
      <c r="S38" s="12">
        <f t="shared" si="7"/>
        <v>4.7653253010598497E-3</v>
      </c>
      <c r="T38" s="12">
        <f t="shared" si="37"/>
        <v>7.3702103987371821</v>
      </c>
      <c r="U38">
        <f t="shared" si="8"/>
        <v>6.4614793043020313E-2</v>
      </c>
      <c r="V38" s="12">
        <f t="shared" si="9"/>
        <v>5.6214869947427672E-2</v>
      </c>
      <c r="X38" s="64" t="s">
        <v>174</v>
      </c>
      <c r="Y38" s="20">
        <f>IF(ISERROR(HLOOKUP(X38,'Raw data'!$F$3:$BH$104,X$2,FALSE)),"",HLOOKUP(X38,'Raw data'!$F$3:$BH$104,X$2,FALSE))</f>
        <v>14.5</v>
      </c>
      <c r="Z38" s="20">
        <v>1484</v>
      </c>
      <c r="AA38" s="99">
        <f t="shared" si="10"/>
        <v>9.7708894878706203E-3</v>
      </c>
      <c r="AB38" s="12">
        <f t="shared" si="11"/>
        <v>3.4693975892457121</v>
      </c>
      <c r="AC38" s="12">
        <f t="shared" si="12"/>
        <v>0.28083979110512303</v>
      </c>
      <c r="AD38" s="12">
        <f t="shared" si="13"/>
        <v>0.24433061826145702</v>
      </c>
      <c r="AF38" s="64" t="s">
        <v>174</v>
      </c>
      <c r="AG38" s="20">
        <f>IF(ISERROR(HLOOKUP(AF38,'Raw data'!$F$3:$BH$104,AF$2,FALSE)),"",HLOOKUP(AF38,'Raw data'!$F$3:$BH$104,AF$2,FALSE))</f>
        <v>100</v>
      </c>
      <c r="AH38">
        <f t="shared" si="14"/>
        <v>100</v>
      </c>
      <c r="AI38" s="12">
        <f t="shared" si="41"/>
        <v>47.089947089947096</v>
      </c>
      <c r="AJ38" s="12">
        <f t="shared" si="42"/>
        <v>40.968253968253975</v>
      </c>
      <c r="AL38" s="64" t="s">
        <v>174</v>
      </c>
      <c r="AM38" s="20">
        <f>IF(ISERROR(HLOOKUP(AL38,'Raw data'!$F$3:$BH$104,AL$2,FALSE)),"",HLOOKUP(AL38,'Raw data'!$F$3:$BH$104,AL$2,FALSE))</f>
        <v>327</v>
      </c>
      <c r="AN38">
        <f t="shared" si="15"/>
        <v>282</v>
      </c>
      <c r="AO38" s="12">
        <f t="shared" si="16"/>
        <v>67.017543859649123</v>
      </c>
      <c r="AP38" s="12">
        <f t="shared" si="17"/>
        <v>58.305263157894736</v>
      </c>
      <c r="AR38" s="64" t="s">
        <v>174</v>
      </c>
      <c r="AS38" s="20">
        <f>IF(ISERROR(HLOOKUP(AR38,'Raw data'!$F$3:$BH$104,AR$2,FALSE)),"",HLOOKUP(AR38,'Raw data'!$F$3:$BH$104,AR$2,FALSE))</f>
        <v>55</v>
      </c>
      <c r="AT38">
        <f t="shared" si="18"/>
        <v>40</v>
      </c>
      <c r="AU38" s="12">
        <f t="shared" si="19"/>
        <v>70.370370370370381</v>
      </c>
      <c r="AV38" s="12">
        <f t="shared" si="40"/>
        <v>61.222222222222229</v>
      </c>
      <c r="AX38" s="64" t="s">
        <v>174</v>
      </c>
      <c r="AY38" s="20">
        <f>IF(ISERROR(HLOOKUP(AX38,'Raw data'!$F$3:$BH$104,AX$2,FALSE)),"",HLOOKUP(AX38,'Raw data'!$F$3:$BH$104,AX$2,FALSE))</f>
        <v>0</v>
      </c>
      <c r="AZ38">
        <f t="shared" si="21"/>
        <v>1</v>
      </c>
      <c r="BA38">
        <f t="shared" si="22"/>
        <v>0</v>
      </c>
      <c r="BB38">
        <f t="shared" si="23"/>
        <v>0</v>
      </c>
      <c r="BD38" s="64" t="s">
        <v>174</v>
      </c>
      <c r="BE38" s="20">
        <f>IF(ISERROR(HLOOKUP(BD38,'Raw data'!$F$3:$BH$104,BD$2,FALSE)),"",HLOOKUP(BD38,'Raw data'!$F$3:$BH$104,BD$2,FALSE))</f>
        <v>11312.63</v>
      </c>
      <c r="BF38">
        <f t="shared" si="24"/>
        <v>15837.520000000002</v>
      </c>
      <c r="BG38">
        <f t="shared" si="25"/>
        <v>40.828581879128677</v>
      </c>
      <c r="BH38">
        <f t="shared" si="26"/>
        <v>35.520866234841947</v>
      </c>
      <c r="BJ38" s="64" t="s">
        <v>174</v>
      </c>
      <c r="BK38" s="150">
        <f>IF(ISERROR(HLOOKUP(BJ38,'Raw data'!$F$3:$BH$104,BJ$2,FALSE)),"",HLOOKUP(BJ38,'Raw data'!$F$3:$BH$104,BJ$2,FALSE))</f>
        <v>25</v>
      </c>
      <c r="BL38" s="20">
        <v>1.7100000000000001E-2</v>
      </c>
      <c r="BM38" s="12">
        <f t="shared" si="27"/>
        <v>0.42749999999999999</v>
      </c>
      <c r="BN38" s="20">
        <v>0.62</v>
      </c>
      <c r="BO38" s="28">
        <f t="shared" si="28"/>
        <v>0.68951612903225801</v>
      </c>
      <c r="BP38" s="12">
        <f t="shared" si="29"/>
        <v>0.68951612903225801</v>
      </c>
      <c r="BQ38" s="12">
        <f t="shared" si="30"/>
        <v>97.233165139407205</v>
      </c>
      <c r="BR38" s="12">
        <f t="shared" si="31"/>
        <v>84.592853671284274</v>
      </c>
    </row>
    <row r="39" spans="1:70" ht="15.75" customHeight="1" x14ac:dyDescent="0.2">
      <c r="A39" s="84" t="s">
        <v>175</v>
      </c>
      <c r="B39" s="12">
        <f t="shared" si="0"/>
        <v>52.869299325521879</v>
      </c>
      <c r="D39" s="84" t="s">
        <v>175</v>
      </c>
      <c r="E39" s="20">
        <f>IF(ISERROR(HLOOKUP(D39,'Raw data'!$F$3:$BH$104,D$2,FALSE)),"",HLOOKUP(D39,'Raw data'!$F$3:$BH$104,D$2,FALSE))</f>
        <v>1160</v>
      </c>
      <c r="F39">
        <f t="shared" si="1"/>
        <v>2593</v>
      </c>
      <c r="G39" s="20">
        <f t="shared" si="2"/>
        <v>30.908606448174794</v>
      </c>
      <c r="H39" s="12">
        <f t="shared" si="3"/>
        <v>26.890487609912071</v>
      </c>
      <c r="J39" s="84" t="s">
        <v>175</v>
      </c>
      <c r="K39" s="20">
        <f>IF(ISERROR(HLOOKUP(J39,'Raw data'!$F$3:$BH$104,J$2,FALSE)),"",HLOOKUP(J39,'Raw data'!$F$3:$BH$104,J$2,FALSE))</f>
        <v>168</v>
      </c>
      <c r="L39">
        <f t="shared" si="4"/>
        <v>0</v>
      </c>
      <c r="M39" s="20">
        <f t="shared" si="5"/>
        <v>100</v>
      </c>
      <c r="N39" s="12">
        <f t="shared" si="6"/>
        <v>87</v>
      </c>
      <c r="P39" s="84" t="s">
        <v>175</v>
      </c>
      <c r="Q39" s="20">
        <f>IF(ISERROR(HLOOKUP(P39,'Raw data'!$F$3:$BH$104,P$2,FALSE)),"",HLOOKUP(P39,'Raw data'!$F$3:$BH$104,P$2,FALSE))</f>
        <v>10950</v>
      </c>
      <c r="R39" s="132">
        <v>8405837</v>
      </c>
      <c r="S39" s="12">
        <f t="shared" si="7"/>
        <v>1.3026662306204606</v>
      </c>
      <c r="T39" s="12">
        <f t="shared" si="37"/>
        <v>6.072309493417781</v>
      </c>
      <c r="U39">
        <f t="shared" si="8"/>
        <v>17.663329065267391</v>
      </c>
      <c r="V39" s="12">
        <f t="shared" si="9"/>
        <v>15.36709628678263</v>
      </c>
      <c r="X39" s="84" t="s">
        <v>175</v>
      </c>
      <c r="Y39" s="20">
        <f>IF(ISERROR(HLOOKUP(X39,'Raw data'!$F$3:$BH$104,X$2,FALSE)),"",HLOOKUP(X39,'Raw data'!$F$3:$BH$104,X$2,FALSE))</f>
        <v>410</v>
      </c>
      <c r="Z39" s="20">
        <v>786</v>
      </c>
      <c r="AA39" s="99">
        <f t="shared" si="10"/>
        <v>0.52162849872773542</v>
      </c>
      <c r="AB39" s="12">
        <f t="shared" si="11"/>
        <v>2.9575399800058473</v>
      </c>
      <c r="AC39" s="12">
        <f t="shared" si="12"/>
        <v>14.992907124681935</v>
      </c>
      <c r="AD39" s="12">
        <f t="shared" si="13"/>
        <v>13.043829198473283</v>
      </c>
      <c r="AF39" s="84" t="s">
        <v>175</v>
      </c>
      <c r="AG39" s="20">
        <f>IF(ISERROR(HLOOKUP(AF39,'Raw data'!$F$3:$BH$104,AF$2,FALSE)),"",HLOOKUP(AF39,'Raw data'!$F$3:$BH$104,AF$2,FALSE))</f>
        <v>80</v>
      </c>
      <c r="AH39">
        <f t="shared" si="14"/>
        <v>80</v>
      </c>
      <c r="AI39" s="12">
        <f t="shared" si="41"/>
        <v>57.671957671957671</v>
      </c>
      <c r="AJ39" s="12">
        <f t="shared" si="42"/>
        <v>50.17460317460317</v>
      </c>
      <c r="AL39" s="84" t="s">
        <v>175</v>
      </c>
      <c r="AM39" s="20">
        <f>IF(ISERROR(HLOOKUP(AL39,'Raw data'!$F$3:$BH$104,AL$2,FALSE)),"",HLOOKUP(AL39,'Raw data'!$F$3:$BH$104,AL$2,FALSE))</f>
        <v>341</v>
      </c>
      <c r="AN39">
        <f t="shared" si="15"/>
        <v>296</v>
      </c>
      <c r="AO39" s="12">
        <f t="shared" si="16"/>
        <v>65.380116959064338</v>
      </c>
      <c r="AP39" s="12">
        <f t="shared" si="17"/>
        <v>56.880701754385974</v>
      </c>
      <c r="AR39" s="84" t="s">
        <v>175</v>
      </c>
      <c r="AS39" s="20">
        <f>IF(ISERROR(HLOOKUP(AR39,'Raw data'!$F$3:$BH$104,AR$2,FALSE)),"",HLOOKUP(AR39,'Raw data'!$F$3:$BH$104,AR$2,FALSE))</f>
        <v>37</v>
      </c>
      <c r="AT39">
        <f t="shared" si="18"/>
        <v>22</v>
      </c>
      <c r="AU39" s="12">
        <f t="shared" si="19"/>
        <v>83.703703703703709</v>
      </c>
      <c r="AV39" s="12">
        <f t="shared" si="40"/>
        <v>72.822222222222223</v>
      </c>
      <c r="AX39" s="84" t="s">
        <v>175</v>
      </c>
      <c r="AY39" s="20">
        <f>IF(ISERROR(HLOOKUP(AX39,'Raw data'!$F$3:$BH$104,AX$2,FALSE)),"",HLOOKUP(AX39,'Raw data'!$F$3:$BH$104,AX$2,FALSE))</f>
        <v>1</v>
      </c>
      <c r="AZ39">
        <f t="shared" si="21"/>
        <v>0</v>
      </c>
      <c r="BA39">
        <f t="shared" si="22"/>
        <v>100</v>
      </c>
      <c r="BB39">
        <f t="shared" si="23"/>
        <v>87</v>
      </c>
      <c r="BD39" s="84" t="s">
        <v>175</v>
      </c>
      <c r="BE39" s="20">
        <f>IF(ISERROR(HLOOKUP(BD39,'Raw data'!$F$3:$BH$104,BD$2,FALSE)),"",HLOOKUP(BD39,'Raw data'!$F$3:$BH$104,BD$2,FALSE))</f>
        <v>10694.45</v>
      </c>
      <c r="BF39">
        <f t="shared" si="24"/>
        <v>16455.7</v>
      </c>
      <c r="BG39">
        <f t="shared" si="25"/>
        <v>38.518966026775523</v>
      </c>
      <c r="BH39">
        <f t="shared" si="26"/>
        <v>33.511500443294707</v>
      </c>
      <c r="BJ39" s="84" t="s">
        <v>175</v>
      </c>
      <c r="BK39" s="279">
        <f>IF(ISERROR(HLOOKUP(BJ39,'Raw data'!$F$3:$BH$104,BJ$2,FALSE)),"",HLOOKUP(BJ39,'Raw data'!$F$3:$BH$104,BJ$2,FALSE))</f>
        <v>2.5</v>
      </c>
      <c r="BL39" s="20">
        <v>1</v>
      </c>
      <c r="BM39" s="12">
        <f t="shared" si="27"/>
        <v>2.5</v>
      </c>
      <c r="BN39" s="20">
        <v>8.75</v>
      </c>
      <c r="BO39" s="28">
        <f t="shared" si="28"/>
        <v>0.2857142857142857</v>
      </c>
      <c r="BP39" s="12">
        <f t="shared" si="29"/>
        <v>0.2857142857142857</v>
      </c>
      <c r="BQ39" s="12">
        <f t="shared" si="30"/>
        <v>98.853508696028385</v>
      </c>
      <c r="BR39" s="12">
        <f t="shared" si="31"/>
        <v>86.00255256554469</v>
      </c>
    </row>
    <row r="40" spans="1:70" ht="15.75" customHeight="1" x14ac:dyDescent="0.2">
      <c r="A40" s="64" t="s">
        <v>176</v>
      </c>
      <c r="B40" s="12">
        <f t="shared" si="0"/>
        <v>51.630173724039864</v>
      </c>
      <c r="D40" s="64" t="s">
        <v>176</v>
      </c>
      <c r="E40" s="20">
        <f>IF(ISERROR(HLOOKUP(D40,'Raw data'!$F$3:$BH$104,D$2,FALSE)),"",HLOOKUP(D40,'Raw data'!$F$3:$BH$104,D$2,FALSE))</f>
        <v>762.6</v>
      </c>
      <c r="F40">
        <f t="shared" si="1"/>
        <v>2990.4</v>
      </c>
      <c r="G40" s="20">
        <f t="shared" si="2"/>
        <v>20.319744204636294</v>
      </c>
      <c r="H40" s="12">
        <f t="shared" si="3"/>
        <v>17.678177458033577</v>
      </c>
      <c r="J40" s="64" t="s">
        <v>176</v>
      </c>
      <c r="K40" s="20">
        <f>IF(ISERROR(HLOOKUP(J40,'Raw data'!$F$3:$BH$104,J$2,FALSE)),"",HLOOKUP(J40,'Raw data'!$F$3:$BH$104,J$2,FALSE))</f>
        <v>133</v>
      </c>
      <c r="L40">
        <f t="shared" si="4"/>
        <v>35</v>
      </c>
      <c r="M40" s="20">
        <f t="shared" si="5"/>
        <v>79.166666666666671</v>
      </c>
      <c r="N40" s="12">
        <f t="shared" si="6"/>
        <v>68.875</v>
      </c>
      <c r="P40" s="64" t="s">
        <v>176</v>
      </c>
      <c r="Q40" s="20">
        <f>IF(ISERROR(HLOOKUP(P40,'Raw data'!$F$3:$BH$104,P$2,FALSE)),"",HLOOKUP(P40,'Raw data'!$F$3:$BH$104,P$2,FALSE))</f>
        <v>60</v>
      </c>
      <c r="R40" s="132">
        <v>2683487</v>
      </c>
      <c r="S40" s="12">
        <f t="shared" si="7"/>
        <v>2.2358968014378307E-2</v>
      </c>
      <c r="T40" s="12">
        <f t="shared" si="37"/>
        <v>7.3526167560238633</v>
      </c>
      <c r="U40">
        <f t="shared" si="8"/>
        <v>0.30317344559523463</v>
      </c>
      <c r="V40" s="12">
        <f t="shared" si="9"/>
        <v>0.2637608976678541</v>
      </c>
      <c r="X40" s="64" t="s">
        <v>176</v>
      </c>
      <c r="Y40" s="20">
        <f>IF(ISERROR(HLOOKUP(X40,'Raw data'!$F$3:$BH$104,X$2,FALSE)),"",HLOOKUP(X40,'Raw data'!$F$3:$BH$104,X$2,FALSE))</f>
        <v>87.2</v>
      </c>
      <c r="Z40" s="20">
        <v>223</v>
      </c>
      <c r="AA40" s="99">
        <f t="shared" si="10"/>
        <v>0.39103139013452914</v>
      </c>
      <c r="AB40" s="12">
        <f t="shared" si="11"/>
        <v>3.0881370885990536</v>
      </c>
      <c r="AC40" s="12">
        <f t="shared" si="12"/>
        <v>11.239219730941699</v>
      </c>
      <c r="AD40" s="12">
        <f t="shared" si="13"/>
        <v>9.778121165919277</v>
      </c>
      <c r="AF40" s="64" t="s">
        <v>176</v>
      </c>
      <c r="AG40" s="20">
        <f>IF(ISERROR(HLOOKUP(AF40,'Raw data'!$F$3:$BH$104,AF$2,FALSE)),"",HLOOKUP(AF40,'Raw data'!$F$3:$BH$104,AF$2,FALSE))</f>
        <v>44</v>
      </c>
      <c r="AH40">
        <f t="shared" si="14"/>
        <v>44</v>
      </c>
      <c r="AI40" s="12">
        <f t="shared" si="41"/>
        <v>76.719576719576722</v>
      </c>
      <c r="AJ40" s="12">
        <f t="shared" si="42"/>
        <v>66.746031746031747</v>
      </c>
      <c r="AL40" s="64" t="s">
        <v>176</v>
      </c>
      <c r="AM40" s="20">
        <f>IF(ISERROR(HLOOKUP(AL40,'Raw data'!$F$3:$BH$104,AL$2,FALSE)),"",HLOOKUP(AL40,'Raw data'!$F$3:$BH$104,AL$2,FALSE))</f>
        <v>150</v>
      </c>
      <c r="AN40">
        <f t="shared" si="15"/>
        <v>105</v>
      </c>
      <c r="AO40" s="12">
        <f t="shared" si="16"/>
        <v>87.719298245614041</v>
      </c>
      <c r="AP40" s="12">
        <f t="shared" si="17"/>
        <v>76.31578947368422</v>
      </c>
      <c r="AR40" s="64" t="s">
        <v>176</v>
      </c>
      <c r="AS40" s="20">
        <f>IF(ISERROR(HLOOKUP(AR40,'Raw data'!$F$3:$BH$104,AR$2,FALSE)),"",HLOOKUP(AR40,'Raw data'!$F$3:$BH$104,AR$2,FALSE))</f>
        <v>45</v>
      </c>
      <c r="AT40">
        <f t="shared" si="18"/>
        <v>30</v>
      </c>
      <c r="AU40" s="12">
        <f t="shared" si="19"/>
        <v>77.777777777777771</v>
      </c>
      <c r="AV40" s="12">
        <f t="shared" si="40"/>
        <v>67.666666666666657</v>
      </c>
      <c r="AX40" s="64" t="s">
        <v>176</v>
      </c>
      <c r="AY40" s="20">
        <f>IF(ISERROR(HLOOKUP(AX40,'Raw data'!$F$3:$BH$104,AX$2,FALSE)),"",HLOOKUP(AX40,'Raw data'!$F$3:$BH$104,AX$2,FALSE))</f>
        <v>1</v>
      </c>
      <c r="AZ40">
        <f t="shared" si="21"/>
        <v>0</v>
      </c>
      <c r="BA40">
        <f t="shared" si="22"/>
        <v>100</v>
      </c>
      <c r="BB40">
        <f t="shared" si="23"/>
        <v>87</v>
      </c>
      <c r="BD40" s="64" t="s">
        <v>176</v>
      </c>
      <c r="BE40" s="20">
        <f>IF(ISERROR(HLOOKUP(BD40,'Raw data'!$F$3:$BH$104,BD$2,FALSE)),"",HLOOKUP(BD40,'Raw data'!$F$3:$BH$104,BD$2,FALSE))</f>
        <v>12033.57</v>
      </c>
      <c r="BF40">
        <f t="shared" si="24"/>
        <v>15116.580000000002</v>
      </c>
      <c r="BG40">
        <f t="shared" si="25"/>
        <v>43.522124945218636</v>
      </c>
      <c r="BH40">
        <f t="shared" si="26"/>
        <v>37.864248702340213</v>
      </c>
      <c r="BJ40" s="64" t="s">
        <v>176</v>
      </c>
      <c r="BK40" s="150">
        <f>IF(ISERROR(HLOOKUP(BJ40,'Raw data'!$F$3:$BH$104,BJ$2,FALSE)),"",HLOOKUP(BJ40,'Raw data'!$F$3:$BH$104,BJ$2,FALSE))</f>
        <v>680</v>
      </c>
      <c r="BL40" s="20">
        <v>1.0200000000000001E-2</v>
      </c>
      <c r="BM40" s="12">
        <f t="shared" si="27"/>
        <v>6.9360000000000008</v>
      </c>
      <c r="BN40" s="20">
        <v>8.39</v>
      </c>
      <c r="BO40" s="28">
        <f t="shared" si="28"/>
        <v>0.82669845053635282</v>
      </c>
      <c r="BP40" s="12">
        <f t="shared" si="29"/>
        <v>0.82669845053635282</v>
      </c>
      <c r="BQ40" s="12">
        <f t="shared" si="30"/>
        <v>96.682690954086411</v>
      </c>
      <c r="BR40" s="12">
        <f t="shared" si="31"/>
        <v>84.113941130055181</v>
      </c>
    </row>
    <row r="41" spans="1:70" ht="15.75" customHeight="1" x14ac:dyDescent="0.2">
      <c r="A41" s="62" t="s">
        <v>177</v>
      </c>
      <c r="B41" s="12">
        <f t="shared" si="0"/>
        <v>51.109933756323151</v>
      </c>
      <c r="D41" s="62" t="s">
        <v>177</v>
      </c>
      <c r="E41" s="20">
        <f>IF(ISERROR(HLOOKUP(D41,'Raw data'!$F$3:$BH$104,D$2,FALSE)),"",HLOOKUP(D41,'Raw data'!$F$3:$BH$104,D$2,FALSE))</f>
        <v>214</v>
      </c>
      <c r="F41">
        <f t="shared" si="1"/>
        <v>3539</v>
      </c>
      <c r="G41" s="20">
        <f t="shared" si="2"/>
        <v>5.7021049826805239</v>
      </c>
      <c r="H41" s="12">
        <f t="shared" si="3"/>
        <v>4.9608313349320561</v>
      </c>
      <c r="J41" s="62" t="s">
        <v>177</v>
      </c>
      <c r="K41" s="20">
        <f>IF(ISERROR(HLOOKUP(J41,'Raw data'!$F$3:$BH$104,J$2,FALSE)),"",HLOOKUP(J41,'Raw data'!$F$3:$BH$104,J$2,FALSE))</f>
        <v>135</v>
      </c>
      <c r="L41">
        <f t="shared" si="4"/>
        <v>33</v>
      </c>
      <c r="M41" s="20">
        <f t="shared" si="5"/>
        <v>80.357142857142861</v>
      </c>
      <c r="N41" s="12">
        <f t="shared" si="6"/>
        <v>69.910714285714292</v>
      </c>
      <c r="P41" s="62" t="s">
        <v>177</v>
      </c>
      <c r="Q41" s="20">
        <f>IF(ISERROR(HLOOKUP(P41,'Raw data'!$F$3:$BH$104,P$2,FALSE)),"",HLOOKUP(P41,'Raw data'!$F$3:$BH$104,P$2,FALSE))</f>
        <v>20000</v>
      </c>
      <c r="R41" s="132">
        <v>6500000</v>
      </c>
      <c r="S41" s="12">
        <f t="shared" si="7"/>
        <v>3.0769230769230771</v>
      </c>
      <c r="T41" s="12">
        <f t="shared" si="37"/>
        <v>4.2980526471151652</v>
      </c>
      <c r="U41">
        <f t="shared" si="8"/>
        <v>41.721128205128203</v>
      </c>
      <c r="V41" s="12">
        <f t="shared" si="9"/>
        <v>36.297381538461536</v>
      </c>
      <c r="X41" s="62" t="s">
        <v>177</v>
      </c>
      <c r="Y41" s="20">
        <f>IF(ISERROR(HLOOKUP(X41,'Raw data'!$F$3:$BH$104,X$2,FALSE)),"",HLOOKUP(X41,'Raw data'!$F$3:$BH$104,X$2,FALSE))</f>
        <v>440</v>
      </c>
      <c r="Z41" s="20">
        <v>762</v>
      </c>
      <c r="AA41" s="99">
        <f t="shared" si="10"/>
        <v>0.57742782152230976</v>
      </c>
      <c r="AB41" s="12">
        <f t="shared" si="11"/>
        <v>2.9017406572112727</v>
      </c>
      <c r="AC41" s="12">
        <f t="shared" si="12"/>
        <v>16.596719160104996</v>
      </c>
      <c r="AD41" s="12">
        <f t="shared" si="13"/>
        <v>14.439145669291346</v>
      </c>
      <c r="AF41" s="62" t="s">
        <v>177</v>
      </c>
      <c r="AG41" s="20">
        <f>IF(ISERROR(HLOOKUP(AF41,'Raw data'!$F$3:$BH$104,AF$2,FALSE)),"",HLOOKUP(AF41,'Raw data'!$F$3:$BH$104,AF$2,FALSE))</f>
        <v>62</v>
      </c>
      <c r="AH41">
        <f t="shared" si="14"/>
        <v>62</v>
      </c>
      <c r="AI41" s="12">
        <f t="shared" si="41"/>
        <v>67.195767195767189</v>
      </c>
      <c r="AJ41" s="12">
        <f t="shared" si="42"/>
        <v>58.460317460317455</v>
      </c>
      <c r="AL41" s="62" t="s">
        <v>177</v>
      </c>
      <c r="AM41" s="20">
        <f>IF(ISERROR(HLOOKUP(AL41,'Raw data'!$F$3:$BH$104,AL$2,FALSE)),"",HLOOKUP(AL41,'Raw data'!$F$3:$BH$104,AL$2,FALSE))</f>
        <v>219</v>
      </c>
      <c r="AN41">
        <f t="shared" si="15"/>
        <v>174</v>
      </c>
      <c r="AO41" s="12">
        <f t="shared" si="16"/>
        <v>79.649122807017548</v>
      </c>
      <c r="AP41" s="12">
        <f t="shared" si="17"/>
        <v>69.294736842105266</v>
      </c>
      <c r="AR41" s="62" t="s">
        <v>177</v>
      </c>
      <c r="AS41" s="20">
        <f>IF(ISERROR(HLOOKUP(AR41,'Raw data'!$F$3:$BH$104,AR$2,FALSE)),"",HLOOKUP(AR41,'Raw data'!$F$3:$BH$104,AR$2,FALSE))</f>
        <v>60</v>
      </c>
      <c r="AT41">
        <f t="shared" si="18"/>
        <v>45</v>
      </c>
      <c r="AU41" s="12">
        <f t="shared" si="19"/>
        <v>66.666666666666671</v>
      </c>
      <c r="AV41" s="12">
        <f t="shared" si="40"/>
        <v>58.000000000000007</v>
      </c>
      <c r="AX41" s="62" t="s">
        <v>177</v>
      </c>
      <c r="AY41" s="20">
        <f>IF(ISERROR(HLOOKUP(AX41,'Raw data'!$F$3:$BH$104,AX$2,FALSE)),"",HLOOKUP(AX41,'Raw data'!$F$3:$BH$104,AX$2,FALSE))</f>
        <v>1</v>
      </c>
      <c r="AZ41">
        <f t="shared" si="21"/>
        <v>0</v>
      </c>
      <c r="BA41">
        <f t="shared" si="22"/>
        <v>100</v>
      </c>
      <c r="BB41">
        <f t="shared" si="23"/>
        <v>87</v>
      </c>
      <c r="BD41" s="62" t="s">
        <v>177</v>
      </c>
      <c r="BE41" s="20">
        <f>IF(ISERROR(HLOOKUP(BD41,'Raw data'!$F$3:$BH$104,BD$2,FALSE)),"",HLOOKUP(BD41,'Raw data'!$F$3:$BH$104,BD$2,FALSE))</f>
        <v>8530.18</v>
      </c>
      <c r="BF41">
        <f t="shared" si="24"/>
        <v>18619.97</v>
      </c>
      <c r="BG41">
        <f t="shared" si="25"/>
        <v>30.432919404800728</v>
      </c>
      <c r="BH41">
        <f t="shared" si="26"/>
        <v>26.476639882176634</v>
      </c>
      <c r="BJ41" s="62" t="s">
        <v>177</v>
      </c>
      <c r="BK41" s="150">
        <f>IF(ISERROR(HLOOKUP(BJ41,'Raw data'!$F$3:$BH$104,BJ$2,FALSE)),"",HLOOKUP(BJ41,'Raw data'!$F$3:$BH$104,BJ$2,FALSE))</f>
        <v>2</v>
      </c>
      <c r="BL41" s="20">
        <v>1.3277000000000001</v>
      </c>
      <c r="BM41" s="12">
        <f t="shared" si="27"/>
        <v>2.6554000000000002</v>
      </c>
      <c r="BN41" s="20">
        <v>12.52</v>
      </c>
      <c r="BO41" s="28">
        <f t="shared" si="28"/>
        <v>0.21209265175718853</v>
      </c>
      <c r="BP41" s="12">
        <f t="shared" si="29"/>
        <v>0.21209265175718853</v>
      </c>
      <c r="BQ41" s="12">
        <f t="shared" si="30"/>
        <v>99.148931666934359</v>
      </c>
      <c r="BR41" s="12">
        <f t="shared" si="31"/>
        <v>86.259570550232894</v>
      </c>
    </row>
    <row r="42" spans="1:70" ht="15.75" customHeight="1" x14ac:dyDescent="0.2">
      <c r="A42" s="79" t="s">
        <v>178</v>
      </c>
      <c r="B42" s="12">
        <f t="shared" si="0"/>
        <v>37.797206357532147</v>
      </c>
      <c r="D42" s="79" t="s">
        <v>178</v>
      </c>
      <c r="E42" s="20">
        <f>IF(ISERROR(HLOOKUP(D42,'Raw data'!$F$3:$BH$104,D$2,FALSE)),"",HLOOKUP(D42,'Raw data'!$F$3:$BH$104,D$2,FALSE))</f>
        <v>689</v>
      </c>
      <c r="F42">
        <f t="shared" si="1"/>
        <v>3064</v>
      </c>
      <c r="G42" s="20">
        <f t="shared" si="2"/>
        <v>18.358646416200372</v>
      </c>
      <c r="H42" s="12">
        <f t="shared" si="3"/>
        <v>15.972022382094323</v>
      </c>
      <c r="J42" s="79" t="s">
        <v>178</v>
      </c>
      <c r="K42" s="20">
        <f>IF(ISERROR(HLOOKUP(J42,'Raw data'!$F$3:$BH$104,J$2,FALSE)),"",HLOOKUP(J42,'Raw data'!$F$3:$BH$104,J$2,FALSE))</f>
        <v>131</v>
      </c>
      <c r="L42">
        <f t="shared" si="4"/>
        <v>37</v>
      </c>
      <c r="M42" s="20">
        <f t="shared" si="5"/>
        <v>77.976190476190482</v>
      </c>
      <c r="N42" s="12">
        <f t="shared" si="6"/>
        <v>67.839285714285722</v>
      </c>
      <c r="P42" s="79" t="s">
        <v>178</v>
      </c>
      <c r="Q42" s="20">
        <f>IF(ISERROR(HLOOKUP(P42,'Raw data'!$F$3:$BH$104,P$2,FALSE)),"",HLOOKUP(P42,'Raw data'!$F$3:$BH$104,P$2,FALSE))</f>
        <v>625</v>
      </c>
      <c r="R42" s="132">
        <v>1607733</v>
      </c>
      <c r="S42" s="12">
        <f t="shared" si="7"/>
        <v>0.38874614130580143</v>
      </c>
      <c r="T42" s="12">
        <f t="shared" si="37"/>
        <v>6.9862295827324408</v>
      </c>
      <c r="U42">
        <f t="shared" si="8"/>
        <v>5.2711514702171769</v>
      </c>
      <c r="V42" s="12">
        <f t="shared" si="9"/>
        <v>4.5859017790889443</v>
      </c>
      <c r="X42" s="79" t="s">
        <v>178</v>
      </c>
      <c r="Y42" s="20">
        <f>IF(ISERROR(HLOOKUP(X42,'Raw data'!$F$3:$BH$104,X$2,FALSE)),"",HLOOKUP(X42,'Raw data'!$F$3:$BH$104,X$2,FALSE))</f>
        <v>49.64</v>
      </c>
      <c r="Z42" s="20">
        <v>372.39</v>
      </c>
      <c r="AA42" s="99">
        <f t="shared" si="10"/>
        <v>0.13330110905233761</v>
      </c>
      <c r="AB42" s="12">
        <f t="shared" si="11"/>
        <v>3.3458673696812449</v>
      </c>
      <c r="AC42" s="12">
        <f t="shared" si="12"/>
        <v>3.8314071269368242</v>
      </c>
      <c r="AD42" s="12">
        <f t="shared" si="13"/>
        <v>3.3333242004350372</v>
      </c>
      <c r="AF42" s="79" t="s">
        <v>178</v>
      </c>
      <c r="AG42" s="20">
        <f>IF(ISERROR(HLOOKUP(AF42,'Raw data'!$F$3:$BH$104,AF$2,FALSE)),"",HLOOKUP(AF42,'Raw data'!$F$3:$BH$104,AF$2,FALSE))</f>
        <v>79</v>
      </c>
      <c r="AH42">
        <f t="shared" si="14"/>
        <v>79</v>
      </c>
      <c r="AI42" s="12">
        <f t="shared" si="41"/>
        <v>58.201058201058203</v>
      </c>
      <c r="AJ42" s="12">
        <f t="shared" si="42"/>
        <v>50.634920634920633</v>
      </c>
      <c r="AL42" s="79" t="s">
        <v>178</v>
      </c>
      <c r="AM42" s="20">
        <f>IF(ISERROR(HLOOKUP(AL42,'Raw data'!$F$3:$BH$104,AL$2,FALSE)),"",HLOOKUP(AL42,'Raw data'!$F$3:$BH$104,AL$2,FALSE))</f>
        <v>360</v>
      </c>
      <c r="AN42">
        <f t="shared" si="15"/>
        <v>315</v>
      </c>
      <c r="AO42" s="12">
        <f t="shared" si="16"/>
        <v>63.15789473684211</v>
      </c>
      <c r="AP42" s="12">
        <f t="shared" si="17"/>
        <v>54.947368421052637</v>
      </c>
      <c r="AR42" s="79" t="s">
        <v>178</v>
      </c>
      <c r="AS42" s="20">
        <f>IF(ISERROR(HLOOKUP(AR42,'Raw data'!$F$3:$BH$104,AR$2,FALSE)),"",HLOOKUP(AR42,'Raw data'!$F$3:$BH$104,AR$2,FALSE))</f>
        <v>38</v>
      </c>
      <c r="AT42">
        <f t="shared" si="18"/>
        <v>23</v>
      </c>
      <c r="AU42" s="12">
        <f t="shared" si="19"/>
        <v>82.962962962962962</v>
      </c>
      <c r="AV42" s="12">
        <f t="shared" si="40"/>
        <v>72.177777777777777</v>
      </c>
      <c r="AX42" s="79" t="s">
        <v>178</v>
      </c>
      <c r="AY42" s="20">
        <f>IF(ISERROR(HLOOKUP(AX42,'Raw data'!$F$3:$BH$104,AX$2,FALSE)),"",HLOOKUP(AX42,'Raw data'!$F$3:$BH$104,AX$2,FALSE))</f>
        <v>0</v>
      </c>
      <c r="AZ42">
        <f t="shared" si="21"/>
        <v>1</v>
      </c>
      <c r="BA42">
        <f t="shared" si="22"/>
        <v>0</v>
      </c>
      <c r="BB42">
        <f t="shared" si="23"/>
        <v>0</v>
      </c>
      <c r="BD42" s="79" t="s">
        <v>178</v>
      </c>
      <c r="BE42" s="20">
        <f>IF(ISERROR(HLOOKUP(BD42,'Raw data'!$F$3:$BH$104,BD$2,FALSE)),"",HLOOKUP(BD42,'Raw data'!$F$3:$BH$104,BD$2,FALSE))</f>
        <v>7169.9</v>
      </c>
      <c r="BF42">
        <f t="shared" si="24"/>
        <v>19980.25</v>
      </c>
      <c r="BG42">
        <f t="shared" si="25"/>
        <v>25.350703461808479</v>
      </c>
      <c r="BH42">
        <f t="shared" si="26"/>
        <v>22.055112011773378</v>
      </c>
      <c r="BJ42" s="79" t="s">
        <v>178</v>
      </c>
      <c r="BK42" s="150">
        <f>IF(ISERROR(HLOOKUP(BJ42,'Raw data'!$F$3:$BH$104,BJ$2,FALSE)),"",HLOOKUP(BJ42,'Raw data'!$F$3:$BH$104,BJ$2,FALSE))</f>
        <v>0.35</v>
      </c>
      <c r="BL42" s="20">
        <v>1</v>
      </c>
      <c r="BM42" s="12">
        <f t="shared" si="27"/>
        <v>0.35</v>
      </c>
      <c r="BN42" s="20">
        <v>2.13</v>
      </c>
      <c r="BO42" s="28">
        <f t="shared" si="28"/>
        <v>0.16431924882629106</v>
      </c>
      <c r="BP42" s="12">
        <f t="shared" si="29"/>
        <v>0.16431924882629106</v>
      </c>
      <c r="BQ42" s="12">
        <f t="shared" si="30"/>
        <v>99.340632935509277</v>
      </c>
      <c r="BR42" s="12">
        <f t="shared" si="31"/>
        <v>86.426350653893067</v>
      </c>
    </row>
    <row r="43" spans="1:70" ht="15.75" customHeight="1" x14ac:dyDescent="0.2">
      <c r="A43" s="79" t="s">
        <v>179</v>
      </c>
      <c r="B43" s="12">
        <f t="shared" si="0"/>
        <v>46.262303314402111</v>
      </c>
      <c r="D43" s="79" t="s">
        <v>179</v>
      </c>
      <c r="E43" s="20">
        <f>IF(ISERROR(HLOOKUP(D43,'Raw data'!$F$3:$BH$104,D$2,FALSE)),"",HLOOKUP(D43,'Raw data'!$F$3:$BH$104,D$2,FALSE))</f>
        <v>71</v>
      </c>
      <c r="F43">
        <f t="shared" si="1"/>
        <v>3682</v>
      </c>
      <c r="G43" s="20">
        <f t="shared" si="2"/>
        <v>1.8918198774313879</v>
      </c>
      <c r="H43" s="12">
        <f t="shared" si="3"/>
        <v>1.6458832933653074</v>
      </c>
      <c r="J43" s="79" t="s">
        <v>179</v>
      </c>
      <c r="K43" s="20">
        <f>IF(ISERROR(HLOOKUP(J43,'Raw data'!$F$3:$BH$104,J$2,FALSE)),"",HLOOKUP(J43,'Raw data'!$F$3:$BH$104,J$2,FALSE))</f>
        <v>130</v>
      </c>
      <c r="L43">
        <f t="shared" si="4"/>
        <v>38</v>
      </c>
      <c r="M43" s="20">
        <f t="shared" si="5"/>
        <v>77.38095238095238</v>
      </c>
      <c r="N43" s="12">
        <f t="shared" si="6"/>
        <v>67.321428571428569</v>
      </c>
      <c r="P43" s="79" t="s">
        <v>179</v>
      </c>
      <c r="Q43" s="20">
        <f>IF(ISERROR(HLOOKUP(P43,'Raw data'!$F$3:$BH$104,P$2,FALSE)),"",HLOOKUP(P43,'Raw data'!$F$3:$BH$104,P$2,FALSE))</f>
        <v>600</v>
      </c>
      <c r="R43" s="132">
        <v>6453682</v>
      </c>
      <c r="S43" s="12">
        <f t="shared" si="7"/>
        <v>9.2970183532439313E-2</v>
      </c>
      <c r="T43" s="12">
        <f t="shared" si="37"/>
        <v>7.2820055405058026</v>
      </c>
      <c r="U43">
        <f t="shared" si="8"/>
        <v>1.260616807583645</v>
      </c>
      <c r="V43" s="12">
        <f t="shared" si="9"/>
        <v>1.0967366225977713</v>
      </c>
      <c r="X43" s="79" t="s">
        <v>179</v>
      </c>
      <c r="Y43" s="20">
        <f>IF(ISERROR(HLOOKUP(X43,'Raw data'!$F$3:$BH$104,X$2,FALSE)),"",HLOOKUP(X43,'Raw data'!$F$3:$BH$104,X$2,FALSE))</f>
        <v>250</v>
      </c>
      <c r="Z43" s="20">
        <v>1200</v>
      </c>
      <c r="AA43" s="99">
        <f t="shared" si="10"/>
        <v>0.20833333333333334</v>
      </c>
      <c r="AB43" s="12">
        <f t="shared" si="11"/>
        <v>3.2708351454002491</v>
      </c>
      <c r="AC43" s="12">
        <f t="shared" si="12"/>
        <v>5.9880208333333371</v>
      </c>
      <c r="AD43" s="12">
        <f t="shared" si="13"/>
        <v>5.2095781250000028</v>
      </c>
      <c r="AF43" s="79" t="s">
        <v>179</v>
      </c>
      <c r="AG43" s="20">
        <f>IF(ISERROR(HLOOKUP(AF43,'Raw data'!$F$3:$BH$104,AF$2,FALSE)),"",HLOOKUP(AF43,'Raw data'!$F$3:$BH$104,AF$2,FALSE))</f>
        <v>72</v>
      </c>
      <c r="AH43">
        <f t="shared" si="14"/>
        <v>72</v>
      </c>
      <c r="AI43" s="12">
        <f t="shared" si="41"/>
        <v>61.904761904761905</v>
      </c>
      <c r="AJ43" s="12">
        <f t="shared" si="42"/>
        <v>53.857142857142854</v>
      </c>
      <c r="AL43" s="79" t="s">
        <v>179</v>
      </c>
      <c r="AM43" s="20">
        <f>IF(ISERROR(HLOOKUP(AL43,'Raw data'!$F$3:$BH$104,AL$2,FALSE)),"",HLOOKUP(AL43,'Raw data'!$F$3:$BH$104,AL$2,FALSE))</f>
        <v>314</v>
      </c>
      <c r="AN43">
        <f t="shared" si="15"/>
        <v>269</v>
      </c>
      <c r="AO43" s="12">
        <f t="shared" si="16"/>
        <v>68.538011695906434</v>
      </c>
      <c r="AP43" s="12">
        <f t="shared" si="17"/>
        <v>59.628070175438594</v>
      </c>
      <c r="AR43" s="79" t="s">
        <v>179</v>
      </c>
      <c r="AS43" s="20">
        <f>IF(ISERROR(HLOOKUP(AR43,'Raw data'!$F$3:$BH$104,AR$2,FALSE)),"",HLOOKUP(AR43,'Raw data'!$F$3:$BH$104,AR$2,FALSE))</f>
        <v>15</v>
      </c>
      <c r="AT43">
        <f t="shared" si="18"/>
        <v>0</v>
      </c>
      <c r="AU43" s="12">
        <f t="shared" si="19"/>
        <v>100</v>
      </c>
      <c r="AV43" s="12">
        <f t="shared" si="40"/>
        <v>87</v>
      </c>
      <c r="AX43" s="79" t="s">
        <v>179</v>
      </c>
      <c r="AY43" s="20">
        <f>IF(ISERROR(HLOOKUP(AX43,'Raw data'!$F$3:$BH$104,AX$2,FALSE)),"",HLOOKUP(AX43,'Raw data'!$F$3:$BH$104,AX$2,FALSE))</f>
        <v>1</v>
      </c>
      <c r="AZ43">
        <f t="shared" si="21"/>
        <v>0</v>
      </c>
      <c r="BA43">
        <f t="shared" si="22"/>
        <v>100</v>
      </c>
      <c r="BB43">
        <f t="shared" si="23"/>
        <v>87</v>
      </c>
      <c r="BD43" s="79" t="s">
        <v>179</v>
      </c>
      <c r="BE43" s="20">
        <f>IF(ISERROR(HLOOKUP(BD43,'Raw data'!$F$3:$BH$104,BD$2,FALSE)),"",HLOOKUP(BD43,'Raw data'!$F$3:$BH$104,BD$2,FALSE))</f>
        <v>5378.07</v>
      </c>
      <c r="BF43">
        <f t="shared" si="24"/>
        <v>21772.080000000002</v>
      </c>
      <c r="BG43">
        <f t="shared" si="25"/>
        <v>18.656150139601394</v>
      </c>
      <c r="BH43">
        <f t="shared" si="26"/>
        <v>16.230850621453211</v>
      </c>
      <c r="BJ43" s="79" t="s">
        <v>179</v>
      </c>
      <c r="BK43" s="150">
        <f>IF(ISERROR(HLOOKUP(BJ43,'Raw data'!$F$3:$BH$104,BJ$2,FALSE)),"",HLOOKUP(BJ43,'Raw data'!$F$3:$BH$104,BJ$2,FALSE))</f>
        <v>4.8</v>
      </c>
      <c r="BL43" s="20">
        <v>0.46410000000000001</v>
      </c>
      <c r="BM43" s="12">
        <f t="shared" si="27"/>
        <v>2.2276799999999999</v>
      </c>
      <c r="BN43" s="20">
        <v>2.31</v>
      </c>
      <c r="BO43" s="28">
        <f t="shared" si="28"/>
        <v>0.96436363636363631</v>
      </c>
      <c r="BP43" s="12">
        <f t="shared" si="29"/>
        <v>0.96436363636363631</v>
      </c>
      <c r="BQ43" s="12">
        <f t="shared" si="30"/>
        <v>96.130279169649242</v>
      </c>
      <c r="BR43" s="12">
        <f t="shared" si="31"/>
        <v>83.633342877594842</v>
      </c>
    </row>
    <row r="44" spans="1:70" ht="15.75" customHeight="1" x14ac:dyDescent="0.2">
      <c r="A44" s="62" t="s">
        <v>180</v>
      </c>
      <c r="B44" s="12">
        <f t="shared" si="0"/>
        <v>46.178124296116316</v>
      </c>
      <c r="D44" s="62" t="s">
        <v>180</v>
      </c>
      <c r="E44" s="20">
        <f>IF(ISERROR(HLOOKUP(D44,'Raw data'!$F$3:$BH$104,D$2,FALSE)),"",HLOOKUP(D44,'Raw data'!$F$3:$BH$104,D$2,FALSE))</f>
        <v>335</v>
      </c>
      <c r="F44">
        <f t="shared" si="1"/>
        <v>3418</v>
      </c>
      <c r="G44" s="20">
        <f t="shared" si="2"/>
        <v>8.9261923794297928</v>
      </c>
      <c r="H44" s="12">
        <f t="shared" si="3"/>
        <v>7.7657873701039195</v>
      </c>
      <c r="J44" s="62" t="s">
        <v>180</v>
      </c>
      <c r="K44" s="20">
        <f>IF(ISERROR(HLOOKUP(J44,'Raw data'!$F$3:$BH$104,J$2,FALSE)),"",HLOOKUP(J44,'Raw data'!$F$3:$BH$104,J$2,FALSE))</f>
        <v>130</v>
      </c>
      <c r="L44">
        <f t="shared" si="4"/>
        <v>38</v>
      </c>
      <c r="M44" s="20">
        <f t="shared" si="5"/>
        <v>77.38095238095238</v>
      </c>
      <c r="N44" s="12">
        <f t="shared" si="6"/>
        <v>67.321428571428569</v>
      </c>
      <c r="P44" s="62" t="s">
        <v>180</v>
      </c>
      <c r="Q44" s="20">
        <f>IF(ISERROR(HLOOKUP(P44,'Raw data'!$F$3:$BH$104,P$2,FALSE)),"",HLOOKUP(P44,'Raw data'!$F$3:$BH$104,P$2,FALSE))</f>
        <v>0</v>
      </c>
      <c r="R44" s="132">
        <v>2889305</v>
      </c>
      <c r="S44" s="12">
        <f t="shared" si="7"/>
        <v>0</v>
      </c>
      <c r="T44" s="12">
        <f t="shared" si="37"/>
        <v>7.3749757240382419</v>
      </c>
      <c r="U44">
        <f t="shared" si="8"/>
        <v>0</v>
      </c>
      <c r="V44" s="12">
        <f t="shared" si="9"/>
        <v>0</v>
      </c>
      <c r="X44" s="62" t="s">
        <v>180</v>
      </c>
      <c r="Y44" s="20">
        <f>IF(ISERROR(HLOOKUP(X44,'Raw data'!$F$3:$BH$104,X$2,FALSE)),"",HLOOKUP(X44,'Raw data'!$F$3:$BH$104,X$2,FALSE))</f>
        <v>258</v>
      </c>
      <c r="Z44" s="20">
        <v>1287.4000000000001</v>
      </c>
      <c r="AA44" s="99">
        <f t="shared" si="10"/>
        <v>0.20040391486717413</v>
      </c>
      <c r="AB44" s="12">
        <f t="shared" si="11"/>
        <v>3.2787645638664085</v>
      </c>
      <c r="AC44" s="12">
        <f t="shared" si="12"/>
        <v>5.7601095230697581</v>
      </c>
      <c r="AD44" s="12">
        <f t="shared" si="13"/>
        <v>5.0112952850706893</v>
      </c>
      <c r="AF44" s="62" t="s">
        <v>180</v>
      </c>
      <c r="AG44" s="20">
        <f>IF(ISERROR(HLOOKUP(AF44,'Raw data'!$F$3:$BH$104,AF$2,FALSE)),"",HLOOKUP(AF44,'Raw data'!$F$3:$BH$104,AF$2,FALSE))</f>
        <v>45</v>
      </c>
      <c r="AH44">
        <f t="shared" si="14"/>
        <v>45</v>
      </c>
      <c r="AI44" s="12">
        <f t="shared" si="41"/>
        <v>76.19047619047619</v>
      </c>
      <c r="AJ44" s="12">
        <f t="shared" si="42"/>
        <v>66.285714285714292</v>
      </c>
      <c r="AL44" s="62" t="s">
        <v>180</v>
      </c>
      <c r="AM44" s="20">
        <f>IF(ISERROR(HLOOKUP(AL44,'Raw data'!$F$3:$BH$104,AL$2,FALSE)),"",HLOOKUP(AL44,'Raw data'!$F$3:$BH$104,AL$2,FALSE))</f>
        <v>300</v>
      </c>
      <c r="AN44">
        <f t="shared" si="15"/>
        <v>255</v>
      </c>
      <c r="AO44" s="12">
        <f t="shared" si="16"/>
        <v>70.175438596491233</v>
      </c>
      <c r="AP44" s="12">
        <f t="shared" si="17"/>
        <v>61.05263157894737</v>
      </c>
      <c r="AR44" s="62" t="s">
        <v>180</v>
      </c>
      <c r="AS44" s="20">
        <f>IF(ISERROR(HLOOKUP(AR44,'Raw data'!$F$3:$BH$104,AR$2,FALSE)),"",HLOOKUP(AR44,'Raw data'!$F$3:$BH$104,AR$2,FALSE))</f>
        <v>32</v>
      </c>
      <c r="AT44">
        <f t="shared" si="18"/>
        <v>17</v>
      </c>
      <c r="AU44" s="12">
        <f t="shared" si="19"/>
        <v>87.407407407407405</v>
      </c>
      <c r="AV44" s="12">
        <f t="shared" si="40"/>
        <v>76.044444444444437</v>
      </c>
      <c r="AX44" s="62" t="s">
        <v>180</v>
      </c>
      <c r="AY44" s="20">
        <f>IF(ISERROR(HLOOKUP(AX44,'Raw data'!$F$3:$BH$104,AX$2,FALSE)),"",HLOOKUP(AX44,'Raw data'!$F$3:$BH$104,AX$2,FALSE))</f>
        <v>1</v>
      </c>
      <c r="AZ44">
        <f t="shared" si="21"/>
        <v>0</v>
      </c>
      <c r="BA44">
        <f t="shared" si="22"/>
        <v>100</v>
      </c>
      <c r="BB44">
        <f t="shared" si="23"/>
        <v>87</v>
      </c>
      <c r="BD44" s="62" t="s">
        <v>180</v>
      </c>
      <c r="BE44" s="20">
        <f>IF(ISERROR(HLOOKUP(BD44,'Raw data'!$F$3:$BH$104,BD$2,FALSE)),"",HLOOKUP(BD44,'Raw data'!$F$3:$BH$104,BD$2,FALSE))</f>
        <v>2244.29</v>
      </c>
      <c r="BF44">
        <f t="shared" si="24"/>
        <v>24905.86</v>
      </c>
      <c r="BG44">
        <f t="shared" si="25"/>
        <v>6.9478645823409124</v>
      </c>
      <c r="BH44">
        <f t="shared" si="26"/>
        <v>6.0446421866365938</v>
      </c>
      <c r="BJ44" s="62" t="s">
        <v>180</v>
      </c>
      <c r="BK44" s="152">
        <f>IF(ISERROR(HLOOKUP(BJ44,'Raw data'!$F$3:$BH$104,BJ$2,FALSE)),"",HLOOKUP(BJ44,'Raw data'!$F$3:$BH$104,BJ$2,FALSE))</f>
        <v>3</v>
      </c>
      <c r="BL44" s="20">
        <v>1.3277000000000001</v>
      </c>
      <c r="BM44" s="12">
        <f t="shared" si="27"/>
        <v>3.9831000000000003</v>
      </c>
      <c r="BN44" s="20">
        <v>7.97</v>
      </c>
      <c r="BO44" s="28">
        <f t="shared" si="28"/>
        <v>0.49976160602258474</v>
      </c>
      <c r="BP44" s="12">
        <f t="shared" si="29"/>
        <v>0.49976160602258474</v>
      </c>
      <c r="BQ44" s="12">
        <f t="shared" si="30"/>
        <v>97.994596826226754</v>
      </c>
      <c r="BR44" s="12">
        <f t="shared" si="31"/>
        <v>85.255299238817273</v>
      </c>
    </row>
    <row r="45" spans="1:70" ht="15.75" customHeight="1" x14ac:dyDescent="0.2">
      <c r="A45" s="84" t="s">
        <v>181</v>
      </c>
      <c r="B45" s="12">
        <f t="shared" si="0"/>
        <v>53.502846248293814</v>
      </c>
      <c r="D45" s="84" t="s">
        <v>181</v>
      </c>
      <c r="E45" s="20">
        <f>IF(ISERROR(HLOOKUP(D45,'Raw data'!$F$3:$BH$104,D$2,FALSE)),"",HLOOKUP(D45,'Raw data'!$F$3:$BH$104,D$2,FALSE))</f>
        <v>175.5</v>
      </c>
      <c r="F45">
        <f t="shared" si="1"/>
        <v>3577.5</v>
      </c>
      <c r="G45" s="20">
        <f t="shared" si="2"/>
        <v>4.6762589928057565</v>
      </c>
      <c r="H45" s="12">
        <f t="shared" si="3"/>
        <v>4.0683453237410081</v>
      </c>
      <c r="J45" s="84" t="s">
        <v>181</v>
      </c>
      <c r="K45" s="20">
        <f>IF(ISERROR(HLOOKUP(J45,'Raw data'!$F$3:$BH$104,J$2,FALSE)),"",HLOOKUP(J45,'Raw data'!$F$3:$BH$104,J$2,FALSE))</f>
        <v>143.5</v>
      </c>
      <c r="L45">
        <f t="shared" si="4"/>
        <v>24.5</v>
      </c>
      <c r="M45" s="20">
        <f t="shared" si="5"/>
        <v>85.416666666666671</v>
      </c>
      <c r="N45" s="12">
        <f t="shared" si="6"/>
        <v>74.3125</v>
      </c>
      <c r="P45" s="84" t="s">
        <v>181</v>
      </c>
      <c r="Q45" s="20">
        <f>IF(ISERROR(HLOOKUP(P45,'Raw data'!$F$3:$BH$104,P$2,FALSE)),"",HLOOKUP(P45,'Raw data'!$F$3:$BH$104,P$2,FALSE))</f>
        <v>700</v>
      </c>
      <c r="R45" s="151">
        <v>1258722</v>
      </c>
      <c r="S45" s="12">
        <f t="shared" si="7"/>
        <v>0.55611961974129309</v>
      </c>
      <c r="T45" s="12">
        <f t="shared" si="37"/>
        <v>6.8188561042969491</v>
      </c>
      <c r="U45">
        <f t="shared" si="8"/>
        <v>7.5406298345994287</v>
      </c>
      <c r="V45" s="12">
        <f t="shared" si="9"/>
        <v>6.560347956101503</v>
      </c>
      <c r="X45" s="84" t="s">
        <v>181</v>
      </c>
      <c r="Y45" s="20">
        <f>IF(ISERROR(HLOOKUP(X45,'Raw data'!$F$3:$BH$104,X$2,FALSE)),"",HLOOKUP(X45,'Raw data'!$F$3:$BH$104,X$2,FALSE))</f>
        <v>346.00900000000001</v>
      </c>
      <c r="Z45" s="20">
        <v>121</v>
      </c>
      <c r="AA45" s="99">
        <f t="shared" si="10"/>
        <v>2.8595785123966944</v>
      </c>
      <c r="AB45" s="12">
        <f t="shared" si="11"/>
        <v>0.61958996633688823</v>
      </c>
      <c r="AC45" s="12">
        <f t="shared" si="12"/>
        <v>82.191435392561985</v>
      </c>
      <c r="AD45" s="12">
        <f t="shared" si="13"/>
        <v>71.506548791528928</v>
      </c>
      <c r="AF45" s="84" t="s">
        <v>181</v>
      </c>
      <c r="AG45" s="20">
        <f>IF(ISERROR(HLOOKUP(AF45,'Raw data'!$F$3:$BH$104,AF$2,FALSE)),"",HLOOKUP(AF45,'Raw data'!$F$3:$BH$104,AF$2,FALSE))</f>
        <v>81</v>
      </c>
      <c r="AH45">
        <f t="shared" si="14"/>
        <v>81</v>
      </c>
      <c r="AI45" s="12">
        <f t="shared" si="41"/>
        <v>57.142857142857146</v>
      </c>
      <c r="AJ45" s="12">
        <f t="shared" si="42"/>
        <v>49.714285714285715</v>
      </c>
      <c r="AL45" s="84" t="s">
        <v>181</v>
      </c>
      <c r="AM45" s="20">
        <f>IF(ISERROR(HLOOKUP(AL45,'Raw data'!$F$3:$BH$104,AL$2,FALSE)),"",HLOOKUP(AL45,'Raw data'!$F$3:$BH$104,AL$2,FALSE))</f>
        <v>203</v>
      </c>
      <c r="AN45">
        <f t="shared" si="15"/>
        <v>158</v>
      </c>
      <c r="AO45" s="12">
        <f t="shared" si="16"/>
        <v>81.520467836257311</v>
      </c>
      <c r="AP45" s="12">
        <f t="shared" si="17"/>
        <v>70.92280701754386</v>
      </c>
      <c r="AR45" s="84" t="s">
        <v>181</v>
      </c>
      <c r="AS45" s="20">
        <f>IF(ISERROR(HLOOKUP(AR45,'Raw data'!$F$3:$BH$104,AR$2,FALSE)),"",HLOOKUP(AR45,'Raw data'!$F$3:$BH$104,AR$2,FALSE))</f>
        <v>40</v>
      </c>
      <c r="AT45">
        <f t="shared" si="18"/>
        <v>25</v>
      </c>
      <c r="AU45" s="12">
        <f t="shared" si="19"/>
        <v>81.481481481481481</v>
      </c>
      <c r="AV45" s="12">
        <f t="shared" si="40"/>
        <v>70.888888888888886</v>
      </c>
      <c r="AX45" s="84" t="s">
        <v>181</v>
      </c>
      <c r="AY45" s="20">
        <f>IF(ISERROR(HLOOKUP(AX45,'Raw data'!$F$3:$BH$104,AX$2,FALSE)),"",HLOOKUP(AX45,'Raw data'!$F$3:$BH$104,AX$2,FALSE))</f>
        <v>1</v>
      </c>
      <c r="AZ45">
        <f t="shared" si="21"/>
        <v>0</v>
      </c>
      <c r="BA45">
        <f t="shared" si="22"/>
        <v>100</v>
      </c>
      <c r="BB45">
        <f t="shared" si="23"/>
        <v>87</v>
      </c>
      <c r="BD45" s="84" t="s">
        <v>181</v>
      </c>
      <c r="BE45" s="20">
        <f>IF(ISERROR(HLOOKUP(BD45,'Raw data'!$F$3:$BH$104,BD$2,FALSE)),"",HLOOKUP(BD45,'Raw data'!$F$3:$BH$104,BD$2,FALSE))</f>
        <v>4741.13</v>
      </c>
      <c r="BF45">
        <f t="shared" si="24"/>
        <v>22409.02</v>
      </c>
      <c r="BG45">
        <f t="shared" si="25"/>
        <v>16.276444032969323</v>
      </c>
      <c r="BH45">
        <f t="shared" si="26"/>
        <v>14.160506308683312</v>
      </c>
      <c r="BJ45" s="84" t="s">
        <v>181</v>
      </c>
      <c r="BK45" s="277">
        <f>IF(ISERROR(HLOOKUP(BJ45,'Raw data'!$F$3:$BH$104,BJ$2,FALSE)),"",HLOOKUP(BJ45,'Raw data'!$F$3:$BH$104,BJ$2,FALSE))</f>
        <v>3.5</v>
      </c>
      <c r="BL45" s="20">
        <v>1</v>
      </c>
      <c r="BM45" s="12">
        <f t="shared" si="27"/>
        <v>3.5</v>
      </c>
      <c r="BN45" s="20">
        <v>11.05</v>
      </c>
      <c r="BO45" s="28">
        <f t="shared" si="28"/>
        <v>0.31674208144796379</v>
      </c>
      <c r="BP45" s="12">
        <f t="shared" si="29"/>
        <v>0.31674208144796379</v>
      </c>
      <c r="BQ45" s="12">
        <f t="shared" si="30"/>
        <v>98.729002853063136</v>
      </c>
      <c r="BR45" s="12">
        <f t="shared" si="31"/>
        <v>85.894232482164924</v>
      </c>
    </row>
    <row r="46" spans="1:70" ht="15.75" customHeight="1" x14ac:dyDescent="0.2">
      <c r="A46" s="79" t="s">
        <v>182</v>
      </c>
      <c r="B46" s="12">
        <f t="shared" si="0"/>
        <v>48.744743454538892</v>
      </c>
      <c r="D46" s="79" t="s">
        <v>182</v>
      </c>
      <c r="E46" s="20">
        <f>IF(ISERROR(HLOOKUP(D46,'Raw data'!$F$3:$BH$104,D$2,FALSE)),"",HLOOKUP(D46,'Raw data'!$F$3:$BH$104,D$2,FALSE))</f>
        <v>103</v>
      </c>
      <c r="F46">
        <f t="shared" si="1"/>
        <v>3650</v>
      </c>
      <c r="G46" s="20">
        <f t="shared" si="2"/>
        <v>2.7444710897948283</v>
      </c>
      <c r="H46" s="12">
        <f t="shared" si="3"/>
        <v>2.3876898481215005</v>
      </c>
      <c r="J46" s="79" t="s">
        <v>182</v>
      </c>
      <c r="K46" s="20">
        <f>IF(ISERROR(HLOOKUP(J46,'Raw data'!$F$3:$BH$104,J$2,FALSE)),"",HLOOKUP(J46,'Raw data'!$F$3:$BH$104,J$2,FALSE))</f>
        <v>125</v>
      </c>
      <c r="L46">
        <f t="shared" si="4"/>
        <v>43</v>
      </c>
      <c r="M46" s="20">
        <f t="shared" si="5"/>
        <v>74.404761904761898</v>
      </c>
      <c r="N46" s="12">
        <f t="shared" si="6"/>
        <v>64.732142857142847</v>
      </c>
      <c r="P46" s="79" t="s">
        <v>182</v>
      </c>
      <c r="Q46" s="20">
        <f>IF(ISERROR(HLOOKUP(P46,'Raw data'!$F$3:$BH$104,P$2,FALSE)),"",HLOOKUP(P46,'Raw data'!$F$3:$BH$104,P$2,FALSE))</f>
        <v>2100</v>
      </c>
      <c r="R46" s="132">
        <v>6434576</v>
      </c>
      <c r="S46" s="12">
        <f t="shared" si="7"/>
        <v>0.32636183021227816</v>
      </c>
      <c r="T46" s="12">
        <f t="shared" si="37"/>
        <v>7.0486138938259639</v>
      </c>
      <c r="U46">
        <f t="shared" si="8"/>
        <v>4.4252597218526972</v>
      </c>
      <c r="V46" s="12">
        <f t="shared" si="9"/>
        <v>3.8499759580118464</v>
      </c>
      <c r="X46" s="79" t="s">
        <v>182</v>
      </c>
      <c r="Y46" s="20">
        <f>IF(ISERROR(HLOOKUP(X46,'Raw data'!$F$3:$BH$104,X$2,FALSE)),"",HLOOKUP(X46,'Raw data'!$F$3:$BH$104,X$2,FALSE))</f>
        <v>214</v>
      </c>
      <c r="Z46" s="20">
        <v>614</v>
      </c>
      <c r="AA46" s="99">
        <f t="shared" si="10"/>
        <v>0.34853420195439738</v>
      </c>
      <c r="AB46" s="12">
        <f t="shared" si="11"/>
        <v>3.130634276779185</v>
      </c>
      <c r="AC46" s="12">
        <f t="shared" si="12"/>
        <v>10.017744299674277</v>
      </c>
      <c r="AD46" s="12">
        <f t="shared" si="13"/>
        <v>8.7154375407166214</v>
      </c>
      <c r="AF46" s="79" t="s">
        <v>182</v>
      </c>
      <c r="AG46" s="20">
        <f>IF(ISERROR(HLOOKUP(AF46,'Raw data'!$F$3:$BH$104,AF$2,FALSE)),"",HLOOKUP(AF46,'Raw data'!$F$3:$BH$104,AF$2,FALSE))</f>
        <v>72</v>
      </c>
      <c r="AH46">
        <f t="shared" si="14"/>
        <v>72</v>
      </c>
      <c r="AI46" s="12">
        <f t="shared" si="41"/>
        <v>61.904761904761905</v>
      </c>
      <c r="AJ46" s="12">
        <f t="shared" si="42"/>
        <v>53.857142857142854</v>
      </c>
      <c r="AL46" s="79" t="s">
        <v>182</v>
      </c>
      <c r="AM46" s="20">
        <f>IF(ISERROR(HLOOKUP(AL46,'Raw data'!$F$3:$BH$104,AL$2,FALSE)),"",HLOOKUP(AL46,'Raw data'!$F$3:$BH$104,AL$2,FALSE))</f>
        <v>233</v>
      </c>
      <c r="AN46">
        <f t="shared" si="15"/>
        <v>188</v>
      </c>
      <c r="AO46" s="12">
        <f t="shared" si="16"/>
        <v>78.011695906432749</v>
      </c>
      <c r="AP46" s="12">
        <f t="shared" si="17"/>
        <v>67.87017543859649</v>
      </c>
      <c r="AR46" s="79" t="s">
        <v>182</v>
      </c>
      <c r="AS46" s="20">
        <f>IF(ISERROR(HLOOKUP(AR46,'Raw data'!$F$3:$BH$104,AR$2,FALSE)),"",HLOOKUP(AR46,'Raw data'!$F$3:$BH$104,AR$2,FALSE))</f>
        <v>26</v>
      </c>
      <c r="AT46">
        <f t="shared" si="18"/>
        <v>11</v>
      </c>
      <c r="AU46" s="12">
        <f t="shared" si="19"/>
        <v>91.851851851851848</v>
      </c>
      <c r="AV46" s="12">
        <f t="shared" si="40"/>
        <v>79.911111111111111</v>
      </c>
      <c r="AX46" s="79" t="s">
        <v>182</v>
      </c>
      <c r="AY46" s="20">
        <f>IF(ISERROR(HLOOKUP(AX46,'Raw data'!$F$3:$BH$104,AX$2,FALSE)),"",HLOOKUP(AX46,'Raw data'!$F$3:$BH$104,AX$2,FALSE))</f>
        <v>1</v>
      </c>
      <c r="AZ46">
        <f t="shared" si="21"/>
        <v>0</v>
      </c>
      <c r="BA46">
        <f t="shared" si="22"/>
        <v>100</v>
      </c>
      <c r="BB46">
        <f t="shared" si="23"/>
        <v>87</v>
      </c>
      <c r="BD46" s="79" t="s">
        <v>182</v>
      </c>
      <c r="BE46" s="20">
        <f>IF(ISERROR(HLOOKUP(BD46,'Raw data'!$F$3:$BH$104,BD$2,FALSE)),"",HLOOKUP(BD46,'Raw data'!$F$3:$BH$104,BD$2,FALSE))</f>
        <v>10479.77</v>
      </c>
      <c r="BF46">
        <f t="shared" si="24"/>
        <v>16670.38</v>
      </c>
      <c r="BG46">
        <f t="shared" si="25"/>
        <v>37.716888426103907</v>
      </c>
      <c r="BH46">
        <f t="shared" si="26"/>
        <v>32.813692930710396</v>
      </c>
      <c r="BJ46" s="79" t="s">
        <v>182</v>
      </c>
      <c r="BK46" s="150">
        <f>IF(ISERROR(HLOOKUP(BJ46,'Raw data'!$F$3:$BH$104,BJ$2,FALSE)),"",HLOOKUP(BJ46,'Raw data'!$F$3:$BH$104,BJ$2,FALSE))</f>
        <v>250</v>
      </c>
      <c r="BL46" s="20">
        <v>2E-3</v>
      </c>
      <c r="BM46" s="12">
        <f t="shared" si="27"/>
        <v>0.5</v>
      </c>
      <c r="BN46" s="20">
        <v>2.5299999999999998</v>
      </c>
      <c r="BO46" s="28">
        <f t="shared" si="28"/>
        <v>0.19762845849802374</v>
      </c>
      <c r="BP46" s="12">
        <f t="shared" si="29"/>
        <v>0.19762845849802374</v>
      </c>
      <c r="BQ46" s="12">
        <f t="shared" si="30"/>
        <v>99.206972418201445</v>
      </c>
      <c r="BR46" s="12">
        <f t="shared" si="31"/>
        <v>86.31006600383526</v>
      </c>
    </row>
    <row r="47" spans="1:70" ht="15.75" customHeight="1" x14ac:dyDescent="0.2">
      <c r="A47" s="79" t="s">
        <v>183</v>
      </c>
      <c r="B47" s="12">
        <f t="shared" si="0"/>
        <v>43.098660801375196</v>
      </c>
      <c r="D47" s="79" t="s">
        <v>183</v>
      </c>
      <c r="E47" s="20">
        <f>IF(ISERROR(HLOOKUP(D47,'Raw data'!$F$3:$BH$104,D$2,FALSE)),"",HLOOKUP(D47,'Raw data'!$F$3:$BH$104,D$2,FALSE))</f>
        <v>260.8</v>
      </c>
      <c r="F47">
        <f t="shared" si="1"/>
        <v>3492.2</v>
      </c>
      <c r="G47" s="20">
        <f t="shared" si="2"/>
        <v>6.9491073807620722</v>
      </c>
      <c r="H47" s="12">
        <f t="shared" si="3"/>
        <v>6.0457234212630029</v>
      </c>
      <c r="J47" s="79" t="s">
        <v>183</v>
      </c>
      <c r="K47" s="20">
        <f>IF(ISERROR(HLOOKUP(J47,'Raw data'!$F$3:$BH$104,J$2,FALSE)),"",HLOOKUP(J47,'Raw data'!$F$3:$BH$104,J$2,FALSE))</f>
        <v>140</v>
      </c>
      <c r="L47">
        <f t="shared" si="4"/>
        <v>28</v>
      </c>
      <c r="M47" s="20">
        <f t="shared" si="5"/>
        <v>83.333333333333329</v>
      </c>
      <c r="N47" s="12">
        <f t="shared" si="6"/>
        <v>72.5</v>
      </c>
      <c r="P47" s="79" t="s">
        <v>183</v>
      </c>
      <c r="Q47" s="20">
        <f>IF(ISERROR(HLOOKUP(P47,'Raw data'!$F$3:$BH$104,P$2,FALSE)),"",HLOOKUP(P47,'Raw data'!$F$3:$BH$104,P$2,FALSE))</f>
        <v>1500</v>
      </c>
      <c r="R47" s="132">
        <v>11895893</v>
      </c>
      <c r="S47" s="12">
        <f t="shared" si="7"/>
        <v>0.12609393847103367</v>
      </c>
      <c r="T47" s="12">
        <f t="shared" si="37"/>
        <v>7.2488817855672085</v>
      </c>
      <c r="U47">
        <f t="shared" si="8"/>
        <v>1.709753946172853</v>
      </c>
      <c r="V47" s="12">
        <f t="shared" si="9"/>
        <v>1.487485933170382</v>
      </c>
      <c r="X47" s="79" t="s">
        <v>183</v>
      </c>
      <c r="Y47" s="20">
        <f>IF(ISERROR(HLOOKUP(X47,'Raw data'!$F$3:$BH$104,X$2,FALSE)),"",HLOOKUP(X47,'Raw data'!$F$3:$BH$104,X$2,FALSE))</f>
        <v>120</v>
      </c>
      <c r="Z47" s="20">
        <v>1522</v>
      </c>
      <c r="AA47" s="99">
        <f t="shared" si="10"/>
        <v>7.8843626806833114E-2</v>
      </c>
      <c r="AB47" s="12">
        <f t="shared" si="11"/>
        <v>3.4003248519267495</v>
      </c>
      <c r="AC47" s="12">
        <f t="shared" si="12"/>
        <v>2.2661629434954023</v>
      </c>
      <c r="AD47" s="12">
        <f t="shared" si="13"/>
        <v>1.9715617608409999</v>
      </c>
      <c r="AF47" s="79" t="s">
        <v>183</v>
      </c>
      <c r="AG47" s="20">
        <f>IF(ISERROR(HLOOKUP(AF47,'Raw data'!$F$3:$BH$104,AF$2,FALSE)),"",HLOOKUP(AF47,'Raw data'!$F$3:$BH$104,AF$2,FALSE))</f>
        <v>83</v>
      </c>
      <c r="AH47">
        <f t="shared" si="14"/>
        <v>83</v>
      </c>
      <c r="AI47" s="12">
        <f t="shared" si="41"/>
        <v>56.084656084656089</v>
      </c>
      <c r="AJ47" s="12">
        <f t="shared" si="42"/>
        <v>48.793650793650798</v>
      </c>
      <c r="AL47" s="79" t="s">
        <v>183</v>
      </c>
      <c r="AM47" s="20">
        <f>IF(ISERROR(HLOOKUP(AL47,'Raw data'!$F$3:$BH$104,AL$2,FALSE)),"",HLOOKUP(AL47,'Raw data'!$F$3:$BH$104,AL$2,FALSE))</f>
        <v>344</v>
      </c>
      <c r="AN47">
        <f t="shared" si="15"/>
        <v>299</v>
      </c>
      <c r="AO47" s="12">
        <f t="shared" si="16"/>
        <v>65.029239766081872</v>
      </c>
      <c r="AP47" s="12">
        <f t="shared" si="17"/>
        <v>56.575438596491232</v>
      </c>
      <c r="AR47" s="79" t="s">
        <v>183</v>
      </c>
      <c r="AS47" s="20">
        <f>IF(ISERROR(HLOOKUP(AR47,'Raw data'!$F$3:$BH$104,AR$2,FALSE)),"",HLOOKUP(AR47,'Raw data'!$F$3:$BH$104,AR$2,FALSE))</f>
        <v>75</v>
      </c>
      <c r="AT47">
        <f t="shared" si="18"/>
        <v>60</v>
      </c>
      <c r="AU47" s="12">
        <f t="shared" si="19"/>
        <v>55.555555555555557</v>
      </c>
      <c r="AV47" s="12">
        <f t="shared" si="40"/>
        <v>48.333333333333336</v>
      </c>
      <c r="AX47" s="79" t="s">
        <v>183</v>
      </c>
      <c r="AY47" s="20">
        <f>IF(ISERROR(HLOOKUP(AX47,'Raw data'!$F$3:$BH$104,AX$2,FALSE)),"",HLOOKUP(AX47,'Raw data'!$F$3:$BH$104,AX$2,FALSE))</f>
        <v>1</v>
      </c>
      <c r="AZ47">
        <f t="shared" si="21"/>
        <v>0</v>
      </c>
      <c r="BA47">
        <f t="shared" si="22"/>
        <v>100</v>
      </c>
      <c r="BB47">
        <f t="shared" si="23"/>
        <v>87</v>
      </c>
      <c r="BD47" s="79" t="s">
        <v>183</v>
      </c>
      <c r="BE47" s="20">
        <f>IF(ISERROR(HLOOKUP(BD47,'Raw data'!$F$3:$BH$104,BD$2,FALSE)),"",HLOOKUP(BD47,'Raw data'!$F$3:$BH$104,BD$2,FALSE))</f>
        <v>7815.96</v>
      </c>
      <c r="BF47">
        <f t="shared" si="24"/>
        <v>19334.190000000002</v>
      </c>
      <c r="BG47">
        <f t="shared" si="25"/>
        <v>27.7644832954674</v>
      </c>
      <c r="BH47">
        <f t="shared" si="26"/>
        <v>24.155100467056638</v>
      </c>
      <c r="BJ47" s="79" t="s">
        <v>183</v>
      </c>
      <c r="BK47" s="150">
        <f>IF(ISERROR(HLOOKUP(BJ47,'Raw data'!$F$3:$BH$104,BJ$2,FALSE)),"",HLOOKUP(BJ47,'Raw data'!$F$3:$BH$104,BJ$2,FALSE))</f>
        <v>4.0999999999999996</v>
      </c>
      <c r="BL47" s="20">
        <v>0.46410000000000001</v>
      </c>
      <c r="BM47" s="12">
        <f t="shared" si="27"/>
        <v>1.9028099999999999</v>
      </c>
      <c r="BN47" s="20">
        <v>2.31</v>
      </c>
      <c r="BO47" s="28">
        <f t="shared" si="28"/>
        <v>0.82372727272727264</v>
      </c>
      <c r="BP47" s="12">
        <f t="shared" si="29"/>
        <v>0.82372727272727264</v>
      </c>
      <c r="BQ47" s="12">
        <f t="shared" si="30"/>
        <v>96.694613457408735</v>
      </c>
      <c r="BR47" s="12">
        <f t="shared" si="31"/>
        <v>84.124313707945603</v>
      </c>
    </row>
    <row r="48" spans="1:70" ht="15.75" customHeight="1" x14ac:dyDescent="0.2">
      <c r="A48" s="64" t="s">
        <v>184</v>
      </c>
      <c r="B48" s="12">
        <f t="shared" si="0"/>
        <v>51.606434410751092</v>
      </c>
      <c r="D48" s="64" t="s">
        <v>184</v>
      </c>
      <c r="E48" s="20">
        <f>IF(ISERROR(HLOOKUP(D48,'Raw data'!$F$3:$BH$104,D$2,FALSE)),"",HLOOKUP(D48,'Raw data'!$F$3:$BH$104,D$2,FALSE))</f>
        <v>526.29999999999995</v>
      </c>
      <c r="F48">
        <f t="shared" si="1"/>
        <v>3226.7</v>
      </c>
      <c r="G48" s="20">
        <f t="shared" si="2"/>
        <v>14.023447908340003</v>
      </c>
      <c r="H48" s="12">
        <f t="shared" si="3"/>
        <v>12.200399680255803</v>
      </c>
      <c r="J48" s="64" t="s">
        <v>184</v>
      </c>
      <c r="K48" s="20">
        <f>IF(ISERROR(HLOOKUP(J48,'Raw data'!$F$3:$BH$104,J$2,FALSE)),"",HLOOKUP(J48,'Raw data'!$F$3:$BH$104,J$2,FALSE))</f>
        <v>129.5</v>
      </c>
      <c r="L48">
        <f t="shared" si="4"/>
        <v>38.5</v>
      </c>
      <c r="M48" s="20">
        <f t="shared" si="5"/>
        <v>77.083333333333329</v>
      </c>
      <c r="N48" s="12">
        <f t="shared" si="6"/>
        <v>67.0625</v>
      </c>
      <c r="P48" s="64" t="s">
        <v>184</v>
      </c>
      <c r="Q48" s="20">
        <f>IF(ISERROR(HLOOKUP(P48,'Raw data'!$F$3:$BH$104,P$2,FALSE)),"",HLOOKUP(P48,'Raw data'!$F$3:$BH$104,P$2,FALSE))</f>
        <v>570</v>
      </c>
      <c r="R48" s="132">
        <v>10117909</v>
      </c>
      <c r="S48" s="12">
        <f t="shared" si="7"/>
        <v>5.6335750795940151E-2</v>
      </c>
      <c r="T48" s="12">
        <f t="shared" si="37"/>
        <v>7.318639973242302</v>
      </c>
      <c r="U48">
        <f t="shared" si="8"/>
        <v>0.76387710148411259</v>
      </c>
      <c r="V48" s="12">
        <f t="shared" si="9"/>
        <v>0.66457307829117795</v>
      </c>
      <c r="X48" s="64" t="s">
        <v>184</v>
      </c>
      <c r="Y48" s="20">
        <f>IF(ISERROR(HLOOKUP(X48,'Raw data'!$F$3:$BH$104,X$2,FALSE)),"",HLOOKUP(X48,'Raw data'!$F$3:$BH$104,X$2,FALSE))</f>
        <v>666</v>
      </c>
      <c r="Z48" s="20">
        <v>605</v>
      </c>
      <c r="AA48" s="99">
        <f t="shared" si="10"/>
        <v>1.1008264462809918</v>
      </c>
      <c r="AB48" s="12">
        <f t="shared" si="11"/>
        <v>2.3783420324525908</v>
      </c>
      <c r="AC48" s="12">
        <f t="shared" si="12"/>
        <v>31.640504132231413</v>
      </c>
      <c r="AD48" s="12">
        <f t="shared" si="13"/>
        <v>27.527238595041329</v>
      </c>
      <c r="AF48" s="64" t="s">
        <v>184</v>
      </c>
      <c r="AG48" s="20">
        <f>IF(ISERROR(HLOOKUP(AF48,'Raw data'!$F$3:$BH$104,AF$2,FALSE)),"",HLOOKUP(AF48,'Raw data'!$F$3:$BH$104,AF$2,FALSE))</f>
        <v>50</v>
      </c>
      <c r="AH48">
        <f t="shared" si="14"/>
        <v>50</v>
      </c>
      <c r="AI48" s="12">
        <f t="shared" si="41"/>
        <v>73.544973544973544</v>
      </c>
      <c r="AJ48" s="12">
        <f t="shared" si="42"/>
        <v>63.984126984126981</v>
      </c>
      <c r="AL48" s="64" t="s">
        <v>184</v>
      </c>
      <c r="AM48" s="20">
        <f>IF(ISERROR(HLOOKUP(AL48,'Raw data'!$F$3:$BH$104,AL$2,FALSE)),"",HLOOKUP(AL48,'Raw data'!$F$3:$BH$104,AL$2,FALSE))</f>
        <v>232.2</v>
      </c>
      <c r="AN48">
        <f t="shared" si="15"/>
        <v>187.2</v>
      </c>
      <c r="AO48" s="74">
        <f t="shared" si="16"/>
        <v>78.10526315789474</v>
      </c>
      <c r="AP48" s="74">
        <f>AVERAGE(AP54,AP51,AP50,AP40,AP21)</f>
        <v>48.740350877192988</v>
      </c>
      <c r="AR48" s="64" t="s">
        <v>184</v>
      </c>
      <c r="AS48" s="20">
        <f>IF(ISERROR(HLOOKUP(AR48,'Raw data'!$F$3:$BH$104,AR$2,FALSE)),"",HLOOKUP(AR48,'Raw data'!$F$3:$BH$104,AR$2,FALSE))</f>
        <v>40</v>
      </c>
      <c r="AT48">
        <f t="shared" si="18"/>
        <v>25</v>
      </c>
      <c r="AU48" s="12">
        <f t="shared" si="19"/>
        <v>81.481481481481481</v>
      </c>
      <c r="AV48" s="12">
        <f t="shared" si="40"/>
        <v>70.888888888888886</v>
      </c>
      <c r="AX48" s="64" t="s">
        <v>184</v>
      </c>
      <c r="AY48" s="20">
        <f>IF(ISERROR(HLOOKUP(AX48,'Raw data'!$F$3:$BH$104,AX$2,FALSE)),"",HLOOKUP(AX48,'Raw data'!$F$3:$BH$104,AX$2,FALSE))</f>
        <v>1</v>
      </c>
      <c r="AZ48">
        <f t="shared" si="21"/>
        <v>0</v>
      </c>
      <c r="BA48">
        <f t="shared" si="22"/>
        <v>100</v>
      </c>
      <c r="BB48">
        <f t="shared" si="23"/>
        <v>87</v>
      </c>
      <c r="BD48" s="64" t="s">
        <v>184</v>
      </c>
      <c r="BE48" s="20">
        <f>IF(ISERROR(HLOOKUP(BD48,'Raw data'!$F$3:$BH$104,BD$2,FALSE)),"",HLOOKUP(BD48,'Raw data'!$F$3:$BH$104,BD$2,FALSE))</f>
        <v>16723.82</v>
      </c>
      <c r="BF48">
        <f t="shared" si="24"/>
        <v>10426.330000000002</v>
      </c>
      <c r="BG48">
        <f t="shared" si="25"/>
        <v>61.045622553519472</v>
      </c>
      <c r="BH48">
        <f t="shared" si="26"/>
        <v>53.109691621561943</v>
      </c>
      <c r="BJ48" s="64" t="s">
        <v>184</v>
      </c>
      <c r="BK48" s="244">
        <f>IF(ISERROR(HLOOKUP(BJ48,'Raw data'!$F$3:$BH$104,BJ$2,FALSE)),"",HLOOKUP(BJ48,'Raw data'!$F$3:$BH$104,BJ$2,FALSE))</f>
        <v>3000</v>
      </c>
      <c r="BL48" s="20">
        <v>8.9999999999999998E-4</v>
      </c>
      <c r="BM48" s="12">
        <f t="shared" si="27"/>
        <v>2.6999999999999997</v>
      </c>
      <c r="BN48" s="20">
        <v>4.46</v>
      </c>
      <c r="BO48" s="28">
        <f t="shared" si="28"/>
        <v>0.60538116591928248</v>
      </c>
      <c r="BP48" s="12">
        <f t="shared" si="29"/>
        <v>0.60538116591928248</v>
      </c>
      <c r="BQ48" s="12">
        <f t="shared" si="30"/>
        <v>97.570775151898701</v>
      </c>
      <c r="BR48" s="12">
        <f t="shared" si="31"/>
        <v>84.886574382151863</v>
      </c>
    </row>
    <row r="49" spans="1:70" ht="15.75" customHeight="1" x14ac:dyDescent="0.2">
      <c r="A49" s="64" t="s">
        <v>185</v>
      </c>
      <c r="B49" s="12">
        <f t="shared" si="0"/>
        <v>47.16446568848945</v>
      </c>
      <c r="D49" s="64" t="s">
        <v>185</v>
      </c>
      <c r="E49" s="20">
        <f>IF(ISERROR(HLOOKUP(D49,'Raw data'!$F$3:$BH$104,D$2,FALSE)),"",HLOOKUP(D49,'Raw data'!$F$3:$BH$104,D$2,FALSE))</f>
        <v>439</v>
      </c>
      <c r="F49">
        <f t="shared" si="1"/>
        <v>3314</v>
      </c>
      <c r="G49" s="20">
        <f t="shared" si="2"/>
        <v>11.697308819610981</v>
      </c>
      <c r="H49" s="12">
        <f t="shared" si="3"/>
        <v>10.176658673061553</v>
      </c>
      <c r="J49" s="64" t="s">
        <v>185</v>
      </c>
      <c r="K49" s="20">
        <f>IF(ISERROR(HLOOKUP(J49,'Raw data'!$F$3:$BH$104,J$2,FALSE)),"",HLOOKUP(J49,'Raw data'!$F$3:$BH$104,J$2,FALSE))</f>
        <v>126</v>
      </c>
      <c r="L49">
        <f t="shared" si="4"/>
        <v>42</v>
      </c>
      <c r="M49" s="20">
        <f t="shared" si="5"/>
        <v>75</v>
      </c>
      <c r="N49" s="12">
        <f t="shared" si="6"/>
        <v>65.25</v>
      </c>
      <c r="P49" s="64" t="s">
        <v>185</v>
      </c>
      <c r="Q49" s="20">
        <f>IF(ISERROR(HLOOKUP(P49,'Raw data'!$F$3:$BH$104,P$2,FALSE)),"",HLOOKUP(P49,'Raw data'!$F$3:$BH$104,P$2,FALSE))</f>
        <v>28000</v>
      </c>
      <c r="R49" s="132">
        <v>21766000</v>
      </c>
      <c r="S49" s="12">
        <f t="shared" si="7"/>
        <v>1.2864099972434071</v>
      </c>
      <c r="T49" s="12">
        <f t="shared" si="37"/>
        <v>6.088565726794835</v>
      </c>
      <c r="U49">
        <f t="shared" si="8"/>
        <v>17.442904836289017</v>
      </c>
      <c r="V49" s="12">
        <f t="shared" si="9"/>
        <v>15.175327207571446</v>
      </c>
      <c r="X49" s="64" t="s">
        <v>185</v>
      </c>
      <c r="Y49" s="20">
        <f>IF(ISERROR(HLOOKUP(X49,'Raw data'!$F$3:$BH$104,X$2,FALSE)),"",HLOOKUP(X49,'Raw data'!$F$3:$BH$104,X$2,FALSE))</f>
        <v>0</v>
      </c>
      <c r="Z49" s="20">
        <v>3800</v>
      </c>
      <c r="AA49" s="99">
        <f t="shared" si="10"/>
        <v>0</v>
      </c>
      <c r="AB49" s="12">
        <f t="shared" si="11"/>
        <v>3.4791684787335826</v>
      </c>
      <c r="AC49" s="12">
        <f t="shared" si="12"/>
        <v>0</v>
      </c>
      <c r="AD49" s="12">
        <f t="shared" si="13"/>
        <v>0</v>
      </c>
      <c r="AF49" s="64" t="s">
        <v>185</v>
      </c>
      <c r="AG49" s="20">
        <f>IF(ISERROR(HLOOKUP(AF49,'Raw data'!$F$3:$BH$104,AF$2,FALSE)),"",HLOOKUP(AF49,'Raw data'!$F$3:$BH$104,AF$2,FALSE))</f>
        <v>81</v>
      </c>
      <c r="AH49">
        <f t="shared" si="14"/>
        <v>81</v>
      </c>
      <c r="AI49" s="12">
        <f t="shared" si="41"/>
        <v>57.142857142857146</v>
      </c>
      <c r="AJ49" s="12">
        <f t="shared" si="42"/>
        <v>49.714285714285715</v>
      </c>
      <c r="AL49" s="64" t="s">
        <v>185</v>
      </c>
      <c r="AM49" s="20">
        <f>IF(ISERROR(HLOOKUP(AL49,'Raw data'!$F$3:$BH$104,AL$2,FALSE)),"",HLOOKUP(AL49,'Raw data'!$F$3:$BH$104,AL$2,FALSE))</f>
        <v>81</v>
      </c>
      <c r="AN49">
        <f t="shared" si="15"/>
        <v>36</v>
      </c>
      <c r="AO49" s="12">
        <f t="shared" si="16"/>
        <v>95.78947368421052</v>
      </c>
      <c r="AP49" s="12">
        <f t="shared" ref="AP49:AP58" si="43">AO49*$A$2</f>
        <v>83.336842105263159</v>
      </c>
      <c r="AR49" s="64" t="s">
        <v>185</v>
      </c>
      <c r="AS49" s="20">
        <f>IF(ISERROR(HLOOKUP(AR49,'Raw data'!$F$3:$BH$104,AR$2,FALSE)),"",HLOOKUP(AR49,'Raw data'!$F$3:$BH$104,AR$2,FALSE))</f>
        <v>58</v>
      </c>
      <c r="AT49">
        <f t="shared" si="18"/>
        <v>43</v>
      </c>
      <c r="AU49" s="12">
        <f t="shared" si="19"/>
        <v>68.148148148148152</v>
      </c>
      <c r="AV49" s="12">
        <f t="shared" si="40"/>
        <v>59.288888888888891</v>
      </c>
      <c r="AX49" s="64" t="s">
        <v>185</v>
      </c>
      <c r="AY49" s="20">
        <f>IF(ISERROR(HLOOKUP(AX49,'Raw data'!$F$3:$BH$104,AX$2,FALSE)),"",HLOOKUP(AX49,'Raw data'!$F$3:$BH$104,AX$2,FALSE))</f>
        <v>1</v>
      </c>
      <c r="AZ49">
        <f t="shared" si="21"/>
        <v>0</v>
      </c>
      <c r="BA49">
        <f t="shared" si="22"/>
        <v>100</v>
      </c>
      <c r="BB49">
        <f t="shared" si="23"/>
        <v>87</v>
      </c>
      <c r="BD49" s="64" t="s">
        <v>185</v>
      </c>
      <c r="BE49" s="20">
        <f>IF(ISERROR(HLOOKUP(BD49,'Raw data'!$F$3:$BH$104,BD$2,FALSE)),"",HLOOKUP(BD49,'Raw data'!$F$3:$BH$104,BD$2,FALSE))</f>
        <v>5727.89</v>
      </c>
      <c r="BF49">
        <f t="shared" si="24"/>
        <v>21422.260000000002</v>
      </c>
      <c r="BG49">
        <f t="shared" si="25"/>
        <v>19.96313162957226</v>
      </c>
      <c r="BH49">
        <f t="shared" si="26"/>
        <v>17.367924517727864</v>
      </c>
      <c r="BJ49" s="64" t="s">
        <v>185</v>
      </c>
      <c r="BK49" s="150">
        <f>IF(ISERROR(HLOOKUP(BJ49,'Raw data'!$F$3:$BH$104,BJ$2,FALSE)),"",HLOOKUP(BJ49,'Raw data'!$F$3:$BH$104,BJ$2,FALSE))</f>
        <v>13</v>
      </c>
      <c r="BL49" s="20">
        <v>0.1615</v>
      </c>
      <c r="BM49" s="12">
        <f t="shared" si="27"/>
        <v>2.0994999999999999</v>
      </c>
      <c r="BN49" s="20">
        <v>2.75</v>
      </c>
      <c r="BO49" s="28">
        <f t="shared" si="28"/>
        <v>0.76345454545454539</v>
      </c>
      <c r="BP49" s="12">
        <f t="shared" si="29"/>
        <v>0.76345454545454539</v>
      </c>
      <c r="BQ49" s="12">
        <f t="shared" si="30"/>
        <v>96.936471009305649</v>
      </c>
      <c r="BR49" s="12">
        <f t="shared" si="31"/>
        <v>84.33472977809592</v>
      </c>
    </row>
    <row r="50" spans="1:70" ht="15.75" customHeight="1" x14ac:dyDescent="0.2">
      <c r="A50" s="64" t="s">
        <v>186</v>
      </c>
      <c r="B50" s="12">
        <f t="shared" si="0"/>
        <v>48.573324764606049</v>
      </c>
      <c r="D50" s="64" t="s">
        <v>186</v>
      </c>
      <c r="E50" s="20">
        <f>IF(ISERROR(HLOOKUP(D50,'Raw data'!$F$3:$BH$104,D$2,FALSE)),"",HLOOKUP(D50,'Raw data'!$F$3:$BH$104,D$2,FALSE))</f>
        <v>182</v>
      </c>
      <c r="F50">
        <f t="shared" si="1"/>
        <v>3571</v>
      </c>
      <c r="G50" s="20">
        <f t="shared" si="2"/>
        <v>4.8494537703170835</v>
      </c>
      <c r="H50" s="12">
        <f t="shared" si="3"/>
        <v>4.2190247801758627</v>
      </c>
      <c r="J50" s="64" t="s">
        <v>186</v>
      </c>
      <c r="K50" s="20">
        <f>IF(ISERROR(HLOOKUP(J50,'Raw data'!$F$3:$BH$104,J$2,FALSE)),"",HLOOKUP(J50,'Raw data'!$F$3:$BH$104,J$2,FALSE))</f>
        <v>132.5</v>
      </c>
      <c r="L50">
        <f t="shared" si="4"/>
        <v>35.5</v>
      </c>
      <c r="M50" s="20">
        <f t="shared" si="5"/>
        <v>78.86904761904762</v>
      </c>
      <c r="N50" s="12">
        <f t="shared" si="6"/>
        <v>68.616071428571431</v>
      </c>
      <c r="P50" s="64" t="s">
        <v>186</v>
      </c>
      <c r="Q50" s="20">
        <f>IF(ISERROR(HLOOKUP(P50,'Raw data'!$F$3:$BH$104,P$2,FALSE)),"",HLOOKUP(P50,'Raw data'!$F$3:$BH$104,P$2,FALSE))</f>
        <v>0</v>
      </c>
      <c r="R50" s="132">
        <v>5312400</v>
      </c>
      <c r="S50" s="12">
        <f t="shared" si="7"/>
        <v>0</v>
      </c>
      <c r="T50" s="12">
        <f t="shared" si="37"/>
        <v>7.3749757240382419</v>
      </c>
      <c r="U50">
        <f t="shared" si="8"/>
        <v>0</v>
      </c>
      <c r="V50" s="12">
        <f t="shared" si="9"/>
        <v>0</v>
      </c>
      <c r="X50" s="64" t="s">
        <v>186</v>
      </c>
      <c r="Y50" s="20">
        <f>IF(ISERROR(HLOOKUP(X50,'Raw data'!$F$3:$BH$104,X$2,FALSE)),"",HLOOKUP(X50,'Raw data'!$F$3:$BH$104,X$2,FALSE))</f>
        <v>0</v>
      </c>
      <c r="Z50" s="20">
        <v>718.3</v>
      </c>
      <c r="AA50" s="99">
        <f t="shared" si="10"/>
        <v>0</v>
      </c>
      <c r="AB50" s="12">
        <f t="shared" si="11"/>
        <v>3.4791684787335826</v>
      </c>
      <c r="AC50" s="12">
        <f t="shared" si="12"/>
        <v>0</v>
      </c>
      <c r="AD50" s="12">
        <f t="shared" si="13"/>
        <v>0</v>
      </c>
      <c r="AF50" s="64" t="s">
        <v>186</v>
      </c>
      <c r="AG50" s="20">
        <f>IF(ISERROR(HLOOKUP(AF50,'Raw data'!$F$3:$BH$104,AF$2,FALSE)),"",HLOOKUP(AF50,'Raw data'!$F$3:$BH$104,AF$2,FALSE))</f>
        <v>22</v>
      </c>
      <c r="AH50">
        <f t="shared" si="14"/>
        <v>22</v>
      </c>
      <c r="AI50" s="12">
        <f t="shared" si="41"/>
        <v>88.359788359788354</v>
      </c>
      <c r="AJ50" s="12">
        <f t="shared" si="42"/>
        <v>76.873015873015873</v>
      </c>
      <c r="AL50" s="64" t="s">
        <v>186</v>
      </c>
      <c r="AM50" s="20">
        <f>IF(ISERROR(HLOOKUP(AL50,'Raw data'!$F$3:$BH$104,AL$2,FALSE)),"",HLOOKUP(AL50,'Raw data'!$F$3:$BH$104,AL$2,FALSE))</f>
        <v>91</v>
      </c>
      <c r="AN50">
        <f t="shared" si="15"/>
        <v>46</v>
      </c>
      <c r="AO50" s="12">
        <f t="shared" si="16"/>
        <v>94.619883040935676</v>
      </c>
      <c r="AP50" s="12">
        <f t="shared" si="43"/>
        <v>82.319298245614036</v>
      </c>
      <c r="AR50" s="64" t="s">
        <v>186</v>
      </c>
      <c r="AS50" s="20">
        <f>IF(ISERROR(HLOOKUP(AR50,'Raw data'!$F$3:$BH$104,AR$2,FALSE)),"",HLOOKUP(AR50,'Raw data'!$F$3:$BH$104,AR$2,FALSE))</f>
        <v>58</v>
      </c>
      <c r="AT50">
        <f t="shared" si="18"/>
        <v>43</v>
      </c>
      <c r="AU50" s="12">
        <f t="shared" si="19"/>
        <v>68.148148148148152</v>
      </c>
      <c r="AV50" s="12">
        <f t="shared" si="40"/>
        <v>59.288888888888891</v>
      </c>
      <c r="AX50" s="64" t="s">
        <v>186</v>
      </c>
      <c r="AY50" s="20">
        <f>IF(ISERROR(HLOOKUP(AX50,'Raw data'!$F$3:$BH$104,AX$2,FALSE)),"",HLOOKUP(AX50,'Raw data'!$F$3:$BH$104,AX$2,FALSE))</f>
        <v>1</v>
      </c>
      <c r="AZ50">
        <f t="shared" si="21"/>
        <v>0</v>
      </c>
      <c r="BA50">
        <f t="shared" si="22"/>
        <v>100</v>
      </c>
      <c r="BB50">
        <f t="shared" si="23"/>
        <v>87</v>
      </c>
      <c r="BD50" s="64" t="s">
        <v>186</v>
      </c>
      <c r="BE50" s="20">
        <f>IF(ISERROR(HLOOKUP(BD50,'Raw data'!$F$3:$BH$104,BD$2,FALSE)),"",HLOOKUP(BD50,'Raw data'!$F$3:$BH$104,BD$2,FALSE))</f>
        <v>7395.8</v>
      </c>
      <c r="BF50">
        <f t="shared" si="24"/>
        <v>19754.350000000002</v>
      </c>
      <c r="BG50">
        <f t="shared" si="25"/>
        <v>26.194700713493376</v>
      </c>
      <c r="BH50">
        <f t="shared" si="26"/>
        <v>22.789389620739236</v>
      </c>
      <c r="BJ50" s="64" t="s">
        <v>186</v>
      </c>
      <c r="BK50" s="277">
        <f>IF(ISERROR(HLOOKUP(BJ50,'Raw data'!$F$3:$BH$104,BJ$2,FALSE)),"",HLOOKUP(BJ50,'Raw data'!$F$3:$BH$104,BJ$2,FALSE))</f>
        <v>3.4</v>
      </c>
      <c r="BL50" s="20">
        <v>0.79949999999999999</v>
      </c>
      <c r="BM50" s="12">
        <f t="shared" si="27"/>
        <v>2.7182999999999997</v>
      </c>
      <c r="BN50" s="20">
        <v>4</v>
      </c>
      <c r="BO50" s="28">
        <f t="shared" si="28"/>
        <v>0.67957499999999993</v>
      </c>
      <c r="BP50" s="12">
        <f t="shared" si="29"/>
        <v>0.67957499999999993</v>
      </c>
      <c r="BQ50" s="12">
        <f t="shared" si="30"/>
        <v>97.273056102362204</v>
      </c>
      <c r="BR50" s="12">
        <f t="shared" si="31"/>
        <v>84.627558809055117</v>
      </c>
    </row>
    <row r="51" spans="1:70" ht="15.75" customHeight="1" x14ac:dyDescent="0.2">
      <c r="A51" s="102" t="s">
        <v>243</v>
      </c>
      <c r="B51" s="12">
        <f t="shared" si="0"/>
        <v>38.314966009373613</v>
      </c>
      <c r="D51" s="102" t="s">
        <v>243</v>
      </c>
      <c r="E51" s="20">
        <f>IF(ISERROR(HLOOKUP(D51,'Raw data'!$F$3:$BH$104,D$2,FALSE)),"",HLOOKUP(D51,'Raw data'!$F$3:$BH$104,D$2,FALSE))</f>
        <v>28.39</v>
      </c>
      <c r="F51">
        <f t="shared" si="1"/>
        <v>3724.61</v>
      </c>
      <c r="G51" s="20">
        <f t="shared" si="2"/>
        <v>0.75646149746869185</v>
      </c>
      <c r="H51" s="12">
        <f t="shared" si="3"/>
        <v>0.65812150279776194</v>
      </c>
      <c r="J51" s="102" t="s">
        <v>243</v>
      </c>
      <c r="K51" s="20">
        <f>IF(ISERROR(HLOOKUP(J51,'Raw data'!$F$3:$BH$104,J$2,FALSE)),"",HLOOKUP(J51,'Raw data'!$F$3:$BH$104,J$2,FALSE))</f>
        <v>147</v>
      </c>
      <c r="L51">
        <f t="shared" si="4"/>
        <v>21</v>
      </c>
      <c r="M51" s="20">
        <f t="shared" si="5"/>
        <v>87.5</v>
      </c>
      <c r="N51" s="12">
        <f t="shared" si="6"/>
        <v>76.125</v>
      </c>
      <c r="P51" s="102" t="s">
        <v>243</v>
      </c>
      <c r="Q51" s="20">
        <f>IF(ISERROR(HLOOKUP(P51,'Raw data'!$F$3:$BH$104,P$2,FALSE)),"",HLOOKUP(P51,'Raw data'!$F$3:$BH$104,P$2,FALSE))</f>
        <v>0</v>
      </c>
      <c r="R51" s="132">
        <v>187561</v>
      </c>
      <c r="S51" s="12">
        <f t="shared" si="7"/>
        <v>0</v>
      </c>
      <c r="T51" s="12">
        <f t="shared" si="37"/>
        <v>7.3749757240382419</v>
      </c>
      <c r="U51">
        <f t="shared" si="8"/>
        <v>0</v>
      </c>
      <c r="V51" s="12">
        <f t="shared" si="9"/>
        <v>0</v>
      </c>
      <c r="X51" s="102" t="s">
        <v>243</v>
      </c>
      <c r="Y51" s="20">
        <f>IF(ISERROR(HLOOKUP(X51,'Raw data'!$F$3:$BH$104,X$2,FALSE)),"",HLOOKUP(X51,'Raw data'!$F$3:$BH$104,X$2,FALSE))</f>
        <v>200</v>
      </c>
      <c r="Z51" s="20">
        <v>12367</v>
      </c>
      <c r="AA51" s="99">
        <f t="shared" si="10"/>
        <v>1.6172070833670251E-2</v>
      </c>
      <c r="AB51" s="12">
        <f t="shared" si="11"/>
        <v>3.4629964078999125</v>
      </c>
      <c r="AC51" s="12">
        <f t="shared" si="12"/>
        <v>0.46482574593676418</v>
      </c>
      <c r="AD51" s="12">
        <f t="shared" si="13"/>
        <v>0.40439839896498481</v>
      </c>
      <c r="AF51" s="102" t="s">
        <v>243</v>
      </c>
      <c r="AG51" s="20">
        <f>IF(ISERROR(HLOOKUP(AF51,'Raw data'!$F$3:$BH$104,AF$2,FALSE)),"",HLOOKUP(AF51,'Raw data'!$F$3:$BH$104,AF$2,FALSE))</f>
        <v>132</v>
      </c>
      <c r="AH51">
        <f t="shared" si="14"/>
        <v>132</v>
      </c>
      <c r="AI51" s="12">
        <f t="shared" si="41"/>
        <v>30.158730158730165</v>
      </c>
      <c r="AJ51" s="12">
        <f t="shared" si="42"/>
        <v>26.238095238095244</v>
      </c>
      <c r="AL51" s="102" t="s">
        <v>243</v>
      </c>
      <c r="AM51" s="20">
        <f>IF(ISERROR(HLOOKUP(AL51,'Raw data'!$F$3:$BH$104,AL$2,FALSE)),"",HLOOKUP(AL51,'Raw data'!$F$3:$BH$104,AL$2,FALSE))</f>
        <v>696</v>
      </c>
      <c r="AN51">
        <f t="shared" si="15"/>
        <v>651</v>
      </c>
      <c r="AO51" s="12">
        <f t="shared" si="16"/>
        <v>23.859649122807028</v>
      </c>
      <c r="AP51" s="12">
        <f t="shared" si="43"/>
        <v>20.757894736842115</v>
      </c>
      <c r="AR51" s="102" t="s">
        <v>243</v>
      </c>
      <c r="AS51" s="20">
        <f>IF(ISERROR(HLOOKUP(AR51,'Raw data'!$F$3:$BH$104,AR$2,FALSE)),"",HLOOKUP(AR51,'Raw data'!$F$3:$BH$104,AR$2,FALSE))</f>
        <v>17</v>
      </c>
      <c r="AT51">
        <f t="shared" si="18"/>
        <v>2</v>
      </c>
      <c r="AU51" s="12">
        <f t="shared" si="19"/>
        <v>98.518518518518519</v>
      </c>
      <c r="AV51" s="12">
        <f t="shared" si="40"/>
        <v>85.711111111111109</v>
      </c>
      <c r="AX51" s="102" t="s">
        <v>243</v>
      </c>
      <c r="AY51" s="20">
        <f>IF(ISERROR(HLOOKUP(AX51,'Raw data'!$F$3:$BH$104,AX$2,FALSE)),"",HLOOKUP(AX51,'Raw data'!$F$3:$BH$104,AX$2,FALSE))</f>
        <v>1</v>
      </c>
      <c r="AZ51">
        <f t="shared" si="21"/>
        <v>0</v>
      </c>
      <c r="BA51">
        <f t="shared" si="22"/>
        <v>100</v>
      </c>
      <c r="BB51">
        <f t="shared" si="23"/>
        <v>87</v>
      </c>
      <c r="BD51" s="102" t="s">
        <v>243</v>
      </c>
      <c r="BE51" s="20">
        <f>IF(ISERROR(HLOOKUP(BD51,'Raw data'!$F$3:$BH$104,BD$2,FALSE)),"",HLOOKUP(BD51,'Raw data'!$F$3:$BH$104,BD$2,FALSE))</f>
        <v>384.66</v>
      </c>
      <c r="BF51">
        <f t="shared" si="24"/>
        <v>26765.49</v>
      </c>
      <c r="BG51">
        <f t="shared" si="25"/>
        <v>0</v>
      </c>
      <c r="BH51">
        <f t="shared" si="26"/>
        <v>0</v>
      </c>
      <c r="BJ51" s="102" t="s">
        <v>243</v>
      </c>
      <c r="BK51" s="277">
        <f>IF(ISERROR(HLOOKUP(BJ51,'Raw data'!$F$3:$BH$104,BJ$2,FALSE)),"",HLOOKUP(BJ51,'Raw data'!$F$3:$BH$104,BJ$2,FALSE))</f>
        <v>3.6</v>
      </c>
      <c r="BL51" s="20">
        <v>0.96499999999999997</v>
      </c>
      <c r="BM51" s="12">
        <f t="shared" si="27"/>
        <v>3.4739999999999998</v>
      </c>
      <c r="BN51" s="20">
        <v>16.28</v>
      </c>
      <c r="BO51" s="28">
        <f t="shared" si="28"/>
        <v>0.21339066339066337</v>
      </c>
      <c r="BP51" s="12">
        <f t="shared" si="29"/>
        <v>0.21339066339066337</v>
      </c>
      <c r="BQ51" s="12">
        <f t="shared" si="30"/>
        <v>99.143723110258549</v>
      </c>
      <c r="BR51" s="12">
        <f t="shared" si="31"/>
        <v>86.255039105924936</v>
      </c>
    </row>
    <row r="52" spans="1:70" ht="15.75" customHeight="1" x14ac:dyDescent="0.2">
      <c r="A52" s="65" t="s">
        <v>188</v>
      </c>
      <c r="B52" s="12">
        <f t="shared" si="0"/>
        <v>44.794019160407331</v>
      </c>
      <c r="D52" s="65" t="s">
        <v>188</v>
      </c>
      <c r="E52" s="20">
        <f>IF(ISERROR(HLOOKUP(D52,'Raw data'!$F$3:$BH$104,D$2,FALSE)),"",HLOOKUP(D52,'Raw data'!$F$3:$BH$104,D$2,FALSE))</f>
        <v>376</v>
      </c>
      <c r="F52">
        <f t="shared" si="1"/>
        <v>3377</v>
      </c>
      <c r="G52" s="20">
        <f t="shared" si="2"/>
        <v>10.018651745270461</v>
      </c>
      <c r="H52" s="12">
        <f t="shared" si="3"/>
        <v>8.7162270183853003</v>
      </c>
      <c r="J52" s="65" t="s">
        <v>188</v>
      </c>
      <c r="K52" s="20">
        <f>IF(ISERROR(HLOOKUP(J52,'Raw data'!$F$3:$BH$104,J$2,FALSE)),"",HLOOKUP(J52,'Raw data'!$F$3:$BH$104,J$2,FALSE))</f>
        <v>119</v>
      </c>
      <c r="L52">
        <f t="shared" si="4"/>
        <v>49</v>
      </c>
      <c r="M52" s="20">
        <f t="shared" si="5"/>
        <v>70.833333333333329</v>
      </c>
      <c r="N52" s="12">
        <f t="shared" si="6"/>
        <v>61.624999999999993</v>
      </c>
      <c r="P52" s="65" t="s">
        <v>188</v>
      </c>
      <c r="Q52" s="20">
        <f>IF(ISERROR(HLOOKUP(P52,'Raw data'!$F$3:$BH$104,P$2,FALSE)),"",HLOOKUP(P52,'Raw data'!$F$3:$BH$104,P$2,FALSE))</f>
        <v>7600</v>
      </c>
      <c r="R52" s="132">
        <v>8154051</v>
      </c>
      <c r="S52" s="12">
        <f t="shared" si="7"/>
        <v>0.93205205608843988</v>
      </c>
      <c r="T52" s="12">
        <f t="shared" si="37"/>
        <v>6.4429236679498016</v>
      </c>
      <c r="U52">
        <f t="shared" si="8"/>
        <v>12.638035580923727</v>
      </c>
      <c r="V52" s="12">
        <f t="shared" si="9"/>
        <v>10.995090955403642</v>
      </c>
      <c r="X52" s="65" t="s">
        <v>188</v>
      </c>
      <c r="Y52" s="20">
        <f>IF(ISERROR(HLOOKUP(X52,'Raw data'!$F$3:$BH$104,X$2,FALSE)),"",HLOOKUP(X52,'Raw data'!$F$3:$BH$104,X$2,FALSE))</f>
        <v>222</v>
      </c>
      <c r="Z52" s="20">
        <v>730</v>
      </c>
      <c r="AA52" s="99">
        <f t="shared" si="10"/>
        <v>0.30410958904109592</v>
      </c>
      <c r="AB52" s="12">
        <f t="shared" si="11"/>
        <v>3.1750588896924867</v>
      </c>
      <c r="AC52" s="12">
        <f t="shared" si="12"/>
        <v>8.7408698630136996</v>
      </c>
      <c r="AD52" s="12">
        <f t="shared" si="13"/>
        <v>7.6045567808219188</v>
      </c>
      <c r="AF52" s="65" t="s">
        <v>188</v>
      </c>
      <c r="AG52" s="20">
        <f>IF(ISERROR(HLOOKUP(AF52,'Raw data'!$F$3:$BH$104,AF$2,FALSE)),"",HLOOKUP(AF52,'Raw data'!$F$3:$BH$104,AF$2,FALSE))</f>
        <v>60</v>
      </c>
      <c r="AH52">
        <f t="shared" si="14"/>
        <v>60</v>
      </c>
      <c r="AI52" s="12">
        <f t="shared" si="41"/>
        <v>68.253968253968253</v>
      </c>
      <c r="AJ52" s="12">
        <f t="shared" si="42"/>
        <v>59.38095238095238</v>
      </c>
      <c r="AL52" s="65" t="s">
        <v>188</v>
      </c>
      <c r="AM52" s="20">
        <f>IF(ISERROR(HLOOKUP(AL52,'Raw data'!$F$3:$BH$104,AL$2,FALSE)),"",HLOOKUP(AL52,'Raw data'!$F$3:$BH$104,AL$2,FALSE))</f>
        <v>390</v>
      </c>
      <c r="AN52">
        <f t="shared" si="15"/>
        <v>345</v>
      </c>
      <c r="AO52" s="12">
        <f t="shared" si="16"/>
        <v>59.649122807017548</v>
      </c>
      <c r="AP52" s="12">
        <f t="shared" si="43"/>
        <v>51.894736842105267</v>
      </c>
      <c r="AR52" s="65" t="s">
        <v>188</v>
      </c>
      <c r="AS52" s="20">
        <f>IF(ISERROR(HLOOKUP(AR52,'Raw data'!$F$3:$BH$104,AR$2,FALSE)),"",HLOOKUP(AR52,'Raw data'!$F$3:$BH$104,AR$2,FALSE))</f>
        <v>90</v>
      </c>
      <c r="AT52">
        <f t="shared" si="18"/>
        <v>75</v>
      </c>
      <c r="AU52" s="12">
        <f t="shared" si="19"/>
        <v>44.44444444444445</v>
      </c>
      <c r="AV52" s="12">
        <f t="shared" si="40"/>
        <v>38.666666666666671</v>
      </c>
      <c r="AX52" s="65" t="s">
        <v>188</v>
      </c>
      <c r="AY52" s="20">
        <f>IF(ISERROR(HLOOKUP(AX52,'Raw data'!$F$3:$BH$104,AX$2,FALSE)),"",HLOOKUP(AX52,'Raw data'!$F$3:$BH$104,AX$2,FALSE))</f>
        <v>1</v>
      </c>
      <c r="AZ52">
        <f t="shared" si="21"/>
        <v>0</v>
      </c>
      <c r="BA52">
        <f t="shared" si="22"/>
        <v>100</v>
      </c>
      <c r="BB52">
        <f t="shared" si="23"/>
        <v>87</v>
      </c>
      <c r="BD52" s="65" t="s">
        <v>188</v>
      </c>
      <c r="BE52" s="20">
        <f>IF(ISERROR(HLOOKUP(BD52,'Raw data'!$F$3:$BH$104,BD$2,FALSE)),"",HLOOKUP(BD52,'Raw data'!$F$3:$BH$104,BD$2,FALSE))</f>
        <v>11169.93</v>
      </c>
      <c r="BF52">
        <f t="shared" si="24"/>
        <v>15980.220000000001</v>
      </c>
      <c r="BG52">
        <f t="shared" si="25"/>
        <v>40.29543266347823</v>
      </c>
      <c r="BH52">
        <f t="shared" si="26"/>
        <v>35.057026417226062</v>
      </c>
      <c r="BJ52" s="65" t="s">
        <v>188</v>
      </c>
      <c r="BK52" s="150">
        <f>IF(ISERROR(HLOOKUP(BJ52,'Raw data'!$F$3:$BH$104,BJ$2,FALSE)),"",HLOOKUP(BJ52,'Raw data'!$F$3:$BH$104,BJ$2,FALSE))</f>
        <v>0.42</v>
      </c>
      <c r="BL52" s="20">
        <v>1E-4</v>
      </c>
      <c r="BM52" s="12">
        <f t="shared" si="27"/>
        <v>4.1999999999999998E-5</v>
      </c>
      <c r="BN52" s="20">
        <v>2.2400000000000002</v>
      </c>
      <c r="BO52" s="28">
        <f t="shared" si="28"/>
        <v>1.8749999999999998E-5</v>
      </c>
      <c r="BP52" s="12">
        <f t="shared" si="29"/>
        <v>1.8749999999999998E-5</v>
      </c>
      <c r="BQ52" s="12">
        <f t="shared" si="30"/>
        <v>99.999924761508183</v>
      </c>
      <c r="BR52" s="12">
        <f t="shared" si="31"/>
        <v>86.999934542512122</v>
      </c>
    </row>
    <row r="53" spans="1:70" ht="15.75" customHeight="1" x14ac:dyDescent="0.2">
      <c r="A53" s="65" t="s">
        <v>189</v>
      </c>
      <c r="B53" s="12">
        <f t="shared" si="0"/>
        <v>49.931293742516793</v>
      </c>
      <c r="D53" s="65" t="s">
        <v>189</v>
      </c>
      <c r="E53" s="20">
        <f>IF(ISERROR(HLOOKUP(D53,'Raw data'!$F$3:$BH$104,D$2,FALSE)),"",HLOOKUP(D53,'Raw data'!$F$3:$BH$104,D$2,FALSE))</f>
        <v>44.136000000000003</v>
      </c>
      <c r="F53">
        <f t="shared" si="1"/>
        <v>3708.864</v>
      </c>
      <c r="G53" s="20">
        <f t="shared" si="2"/>
        <v>1.1760191846522758</v>
      </c>
      <c r="H53" s="12">
        <f t="shared" si="3"/>
        <v>1.0231366906474799</v>
      </c>
      <c r="J53" s="65" t="s">
        <v>189</v>
      </c>
      <c r="K53" s="20">
        <f>IF(ISERROR(HLOOKUP(J53,'Raw data'!$F$3:$BH$104,J$2,FALSE)),"",HLOOKUP(J53,'Raw data'!$F$3:$BH$104,J$2,FALSE))</f>
        <v>103.5</v>
      </c>
      <c r="L53">
        <f t="shared" si="4"/>
        <v>64.5</v>
      </c>
      <c r="M53" s="20">
        <f t="shared" si="5"/>
        <v>61.607142857142854</v>
      </c>
      <c r="N53" s="12">
        <f t="shared" si="6"/>
        <v>53.598214285714285</v>
      </c>
      <c r="P53" s="65" t="s">
        <v>189</v>
      </c>
      <c r="Q53" s="20">
        <f>IF(ISERROR(HLOOKUP(P53,'Raw data'!$F$3:$BH$104,P$2,FALSE)),"",HLOOKUP(P53,'Raw data'!$F$3:$BH$104,P$2,FALSE))</f>
        <v>1650</v>
      </c>
      <c r="R53" s="336">
        <v>1331300</v>
      </c>
      <c r="S53" s="12">
        <f t="shared" si="7"/>
        <v>1.2393900698565312</v>
      </c>
      <c r="T53" s="12">
        <f t="shared" si="37"/>
        <v>6.1355856541817104</v>
      </c>
      <c r="U53">
        <f t="shared" si="8"/>
        <v>16.80534440021033</v>
      </c>
      <c r="V53" s="12">
        <f t="shared" si="9"/>
        <v>14.620649628182987</v>
      </c>
      <c r="X53" s="65" t="s">
        <v>189</v>
      </c>
      <c r="Y53" s="20">
        <f>IF(ISERROR(HLOOKUP(X53,'Raw data'!$F$3:$BH$104,X$2,FALSE)),"",HLOOKUP(X53,'Raw data'!$F$3:$BH$104,X$2,FALSE))</f>
        <v>120</v>
      </c>
      <c r="Z53" s="20">
        <v>170</v>
      </c>
      <c r="AA53" s="99">
        <f t="shared" si="10"/>
        <v>0.70588235294117652</v>
      </c>
      <c r="AB53" s="12">
        <f t="shared" si="11"/>
        <v>2.773286125792406</v>
      </c>
      <c r="AC53" s="12">
        <f t="shared" si="12"/>
        <v>20.288823529411772</v>
      </c>
      <c r="AD53" s="12">
        <f t="shared" si="13"/>
        <v>17.651276470588243</v>
      </c>
      <c r="AF53" s="65" t="s">
        <v>189</v>
      </c>
      <c r="AG53" s="20">
        <f>IF(ISERROR(HLOOKUP(AF53,'Raw data'!$F$3:$BH$104,AF$2,FALSE)),"",HLOOKUP(AF53,'Raw data'!$F$3:$BH$104,AF$2,FALSE))</f>
        <v>23</v>
      </c>
      <c r="AH53">
        <f t="shared" si="14"/>
        <v>23</v>
      </c>
      <c r="AI53" s="12">
        <f t="shared" si="41"/>
        <v>87.830687830687836</v>
      </c>
      <c r="AJ53" s="12">
        <f t="shared" si="42"/>
        <v>76.412698412698418</v>
      </c>
      <c r="AL53" s="65" t="s">
        <v>189</v>
      </c>
      <c r="AM53" s="20">
        <f>IF(ISERROR(HLOOKUP(AL53,'Raw data'!$F$3:$BH$104,AL$2,FALSE)),"",HLOOKUP(AL53,'Raw data'!$F$3:$BH$104,AL$2,FALSE))</f>
        <v>105</v>
      </c>
      <c r="AN53">
        <f t="shared" si="15"/>
        <v>60</v>
      </c>
      <c r="AO53" s="12">
        <f t="shared" si="16"/>
        <v>92.982456140350877</v>
      </c>
      <c r="AP53" s="12">
        <f t="shared" si="43"/>
        <v>80.89473684210526</v>
      </c>
      <c r="AR53" s="65" t="s">
        <v>189</v>
      </c>
      <c r="AS53" s="20">
        <f>IF(ISERROR(HLOOKUP(AR53,'Raw data'!$F$3:$BH$104,AR$2,FALSE)),"",HLOOKUP(AR53,'Raw data'!$F$3:$BH$104,AR$2,FALSE))</f>
        <v>59</v>
      </c>
      <c r="AT53">
        <f t="shared" si="18"/>
        <v>44</v>
      </c>
      <c r="AU53" s="12">
        <f t="shared" si="19"/>
        <v>67.407407407407419</v>
      </c>
      <c r="AV53" s="12">
        <f t="shared" si="40"/>
        <v>58.644444444444453</v>
      </c>
      <c r="AX53" s="65" t="s">
        <v>189</v>
      </c>
      <c r="AY53" s="20">
        <f>IF(ISERROR(HLOOKUP(AX53,'Raw data'!$F$3:$BH$104,AX$2,FALSE)),"",HLOOKUP(AX53,'Raw data'!$F$3:$BH$104,AX$2,FALSE))</f>
        <v>1</v>
      </c>
      <c r="AZ53">
        <f t="shared" si="21"/>
        <v>0</v>
      </c>
      <c r="BA53">
        <f t="shared" si="22"/>
        <v>100</v>
      </c>
      <c r="BB53">
        <f t="shared" si="23"/>
        <v>87</v>
      </c>
      <c r="BD53" s="65" t="s">
        <v>189</v>
      </c>
      <c r="BE53" s="20">
        <f>IF(ISERROR(HLOOKUP(BD53,'Raw data'!$F$3:$BH$104,BD$2,FALSE)),"",HLOOKUP(BD53,'Raw data'!$F$3:$BH$104,BD$2,FALSE))</f>
        <v>7831.18</v>
      </c>
      <c r="BF53">
        <f t="shared" si="24"/>
        <v>19318.97</v>
      </c>
      <c r="BG53">
        <f t="shared" si="25"/>
        <v>27.821347563597755</v>
      </c>
      <c r="BH53">
        <f t="shared" si="26"/>
        <v>24.204572380330045</v>
      </c>
      <c r="BJ53" s="65" t="s">
        <v>189</v>
      </c>
      <c r="BK53" s="150">
        <f>IF(ISERROR(HLOOKUP(BJ53,'Raw data'!$F$3:$BH$104,BJ$2,FALSE)),"",HLOOKUP(BJ53,'Raw data'!$F$3:$BH$104,BJ$2,FALSE))</f>
        <v>11.5</v>
      </c>
      <c r="BL53" s="20">
        <v>0.27729999999999999</v>
      </c>
      <c r="BM53" s="12">
        <f t="shared" si="27"/>
        <v>3.1889499999999997</v>
      </c>
      <c r="BN53" s="20">
        <v>6.41</v>
      </c>
      <c r="BO53" s="28">
        <f t="shared" si="28"/>
        <v>0.49749609984399373</v>
      </c>
      <c r="BP53" s="12">
        <f t="shared" si="29"/>
        <v>0.49749609984399373</v>
      </c>
      <c r="BQ53" s="12">
        <f t="shared" si="30"/>
        <v>98.003687667191727</v>
      </c>
      <c r="BR53" s="12">
        <f t="shared" si="31"/>
        <v>85.263208270456801</v>
      </c>
    </row>
    <row r="54" spans="1:70" ht="15.75" customHeight="1" x14ac:dyDescent="0.2">
      <c r="A54" s="64" t="s">
        <v>190</v>
      </c>
      <c r="B54" s="12">
        <f t="shared" si="0"/>
        <v>34.995684837938974</v>
      </c>
      <c r="D54" s="64" t="s">
        <v>190</v>
      </c>
      <c r="E54" s="20">
        <f>IF(ISERROR(HLOOKUP(D54,'Raw data'!$F$3:$BH$104,D$2,FALSE)),"",HLOOKUP(D54,'Raw data'!$F$3:$BH$104,D$2,FALSE))</f>
        <v>326</v>
      </c>
      <c r="F54">
        <f t="shared" si="1"/>
        <v>3427</v>
      </c>
      <c r="G54" s="20">
        <f t="shared" si="2"/>
        <v>8.6863842259525796</v>
      </c>
      <c r="H54" s="12">
        <f t="shared" si="3"/>
        <v>7.5571542765787445</v>
      </c>
      <c r="J54" s="64" t="s">
        <v>190</v>
      </c>
      <c r="K54" s="20">
        <f>IF(ISERROR(HLOOKUP(J54,'Raw data'!$F$3:$BH$104,J$2,FALSE)),"",HLOOKUP(J54,'Raw data'!$F$3:$BH$104,J$2,FALSE))</f>
        <v>133</v>
      </c>
      <c r="L54">
        <f t="shared" si="4"/>
        <v>35</v>
      </c>
      <c r="M54" s="20">
        <f t="shared" si="5"/>
        <v>79.166666666666671</v>
      </c>
      <c r="N54" s="12">
        <f t="shared" si="6"/>
        <v>68.875</v>
      </c>
      <c r="P54" s="64" t="s">
        <v>190</v>
      </c>
      <c r="Q54" s="20">
        <f>IF(ISERROR(HLOOKUP(P54,'Raw data'!$F$3:$BH$104,P$2,FALSE)),"",HLOOKUP(P54,'Raw data'!$F$3:$BH$104,P$2,FALSE))</f>
        <v>200</v>
      </c>
      <c r="R54" s="132">
        <v>13202041</v>
      </c>
      <c r="S54" s="12">
        <f t="shared" si="7"/>
        <v>1.514917276805912E-2</v>
      </c>
      <c r="T54" s="12">
        <f t="shared" si="37"/>
        <v>7.3598265512701824</v>
      </c>
      <c r="U54">
        <f t="shared" si="8"/>
        <v>0.20541318825880239</v>
      </c>
      <c r="V54" s="12">
        <f t="shared" si="9"/>
        <v>0.17870947378515809</v>
      </c>
      <c r="X54" s="64" t="s">
        <v>190</v>
      </c>
      <c r="Y54" s="20">
        <f>IF(ISERROR(HLOOKUP(X54,'Raw data'!$F$3:$BH$104,X$2,FALSE)),"",HLOOKUP(X54,'Raw data'!$F$3:$BH$104,X$2,FALSE))</f>
        <v>126</v>
      </c>
      <c r="Z54" s="20">
        <v>2187.66</v>
      </c>
      <c r="AA54" s="99">
        <f t="shared" si="10"/>
        <v>5.7595787279558983E-2</v>
      </c>
      <c r="AB54" s="12">
        <f t="shared" si="11"/>
        <v>3.4215726914540237</v>
      </c>
      <c r="AC54" s="12">
        <f t="shared" si="12"/>
        <v>1.6554469158827203</v>
      </c>
      <c r="AD54" s="12">
        <f t="shared" si="13"/>
        <v>1.4402388168179667</v>
      </c>
      <c r="AF54" s="64" t="s">
        <v>190</v>
      </c>
      <c r="AG54" s="20">
        <f>IF(ISERROR(HLOOKUP(AF54,'Raw data'!$F$3:$BH$104,AF$2,FALSE)),"",HLOOKUP(AF54,'Raw data'!$F$3:$BH$104,AF$2,FALSE))</f>
        <v>150</v>
      </c>
      <c r="AH54">
        <f t="shared" si="14"/>
        <v>150</v>
      </c>
      <c r="AI54" s="12">
        <f t="shared" si="41"/>
        <v>20.634920634920633</v>
      </c>
      <c r="AJ54" s="12">
        <f t="shared" si="42"/>
        <v>17.952380952380949</v>
      </c>
      <c r="AL54" s="64" t="s">
        <v>190</v>
      </c>
      <c r="AM54" s="20">
        <f>IF(ISERROR(HLOOKUP(AL54,'Raw data'!$F$3:$BH$104,AL$2,FALSE)),"",HLOOKUP(AL54,'Raw data'!$F$3:$BH$104,AL$2,FALSE))</f>
        <v>900</v>
      </c>
      <c r="AN54">
        <f t="shared" si="15"/>
        <v>855</v>
      </c>
      <c r="AO54" s="12">
        <f t="shared" si="16"/>
        <v>0</v>
      </c>
      <c r="AP54" s="12">
        <f t="shared" si="43"/>
        <v>0</v>
      </c>
      <c r="AR54" s="64" t="s">
        <v>190</v>
      </c>
      <c r="AS54" s="20">
        <f>IF(ISERROR(HLOOKUP(AR54,'Raw data'!$F$3:$BH$104,AR$2,FALSE)),"",HLOOKUP(AR54,'Raw data'!$F$3:$BH$104,AR$2,FALSE))</f>
        <v>50</v>
      </c>
      <c r="AT54">
        <f t="shared" si="18"/>
        <v>35</v>
      </c>
      <c r="AU54" s="12">
        <f t="shared" si="19"/>
        <v>74.074074074074076</v>
      </c>
      <c r="AV54" s="12">
        <f t="shared" si="40"/>
        <v>64.444444444444443</v>
      </c>
      <c r="AX54" s="64" t="s">
        <v>190</v>
      </c>
      <c r="AY54" s="20">
        <f>IF(ISERROR(HLOOKUP(AX54,'Raw data'!$F$3:$BH$104,AX$2,FALSE)),"",HLOOKUP(AX54,'Raw data'!$F$3:$BH$104,AX$2,FALSE))</f>
        <v>1</v>
      </c>
      <c r="AZ54">
        <f t="shared" si="21"/>
        <v>0</v>
      </c>
      <c r="BA54">
        <f t="shared" si="22"/>
        <v>100</v>
      </c>
      <c r="BB54">
        <f t="shared" si="23"/>
        <v>87</v>
      </c>
      <c r="BD54" s="64" t="s">
        <v>190</v>
      </c>
      <c r="BE54" s="20">
        <f>IF(ISERROR(HLOOKUP(BD54,'Raw data'!$F$3:$BH$104,BD$2,FALSE)),"",HLOOKUP(BD54,'Raw data'!$F$3:$BH$104,BD$2,FALSE))</f>
        <v>6034.78</v>
      </c>
      <c r="BF54">
        <f t="shared" si="24"/>
        <v>21115.370000000003</v>
      </c>
      <c r="BG54">
        <f t="shared" si="25"/>
        <v>21.109720016334464</v>
      </c>
      <c r="BH54">
        <f t="shared" si="26"/>
        <v>18.365456414210982</v>
      </c>
      <c r="BJ54" s="64" t="s">
        <v>190</v>
      </c>
      <c r="BK54" s="150">
        <f>IF(ISERROR(HLOOKUP(BJ54,'Raw data'!$F$3:$BH$104,BJ$2,FALSE)),"",HLOOKUP(BJ54,'Raw data'!$F$3:$BH$104,BJ$2,FALSE))</f>
        <v>730</v>
      </c>
      <c r="BL54" s="20">
        <v>1.0200000000000001E-2</v>
      </c>
      <c r="BM54" s="12">
        <f t="shared" si="27"/>
        <v>7.4460000000000006</v>
      </c>
      <c r="BN54" s="20">
        <v>9.1</v>
      </c>
      <c r="BO54" s="28">
        <f t="shared" si="28"/>
        <v>0.81824175824175838</v>
      </c>
      <c r="BP54" s="12">
        <f t="shared" si="29"/>
        <v>0.81824175824175838</v>
      </c>
      <c r="BQ54" s="12">
        <f t="shared" si="30"/>
        <v>96.716625288702815</v>
      </c>
      <c r="BR54" s="12">
        <f t="shared" si="31"/>
        <v>84.143464001171452</v>
      </c>
    </row>
    <row r="55" spans="1:70" ht="15.75" customHeight="1" x14ac:dyDescent="0.2">
      <c r="A55" s="84" t="s">
        <v>191</v>
      </c>
      <c r="B55" s="12">
        <f t="shared" si="0"/>
        <v>40.305344951395121</v>
      </c>
      <c r="D55" s="84" t="s">
        <v>191</v>
      </c>
      <c r="E55" s="20">
        <f>IF(ISERROR(HLOOKUP(D55,'Raw data'!$F$3:$BH$104,D$2,FALSE)),"",HLOOKUP(D55,'Raw data'!$F$3:$BH$104,D$2,FALSE))</f>
        <v>150.30000000000001</v>
      </c>
      <c r="F55">
        <f t="shared" si="1"/>
        <v>3602.7</v>
      </c>
      <c r="G55" s="20">
        <f t="shared" si="2"/>
        <v>4.0047961630695568</v>
      </c>
      <c r="H55" s="12">
        <f t="shared" si="3"/>
        <v>3.4841726618705144</v>
      </c>
      <c r="J55" s="84" t="s">
        <v>191</v>
      </c>
      <c r="K55" s="20">
        <f>IF(ISERROR(HLOOKUP(J55,'Raw data'!$F$3:$BH$104,J$2,FALSE)),"",HLOOKUP(J55,'Raw data'!$F$3:$BH$104,J$2,FALSE))</f>
        <v>133.5</v>
      </c>
      <c r="L55">
        <f t="shared" si="4"/>
        <v>34.5</v>
      </c>
      <c r="M55" s="20">
        <f t="shared" si="5"/>
        <v>79.464285714285722</v>
      </c>
      <c r="N55" s="12">
        <f t="shared" si="6"/>
        <v>69.133928571428584</v>
      </c>
      <c r="P55" s="84" t="s">
        <v>191</v>
      </c>
      <c r="Q55" s="20">
        <f>IF(ISERROR(HLOOKUP(P55,'Raw data'!$F$3:$BH$104,P$2,FALSE)),"",HLOOKUP(P55,'Raw data'!$F$3:$BH$104,P$2,FALSE))</f>
        <v>800</v>
      </c>
      <c r="R55" s="132">
        <v>2615060</v>
      </c>
      <c r="S55" s="12">
        <f t="shared" si="7"/>
        <v>0.30592032305186112</v>
      </c>
      <c r="T55" s="12">
        <f t="shared" si="37"/>
        <v>7.0690554009863806</v>
      </c>
      <c r="U55">
        <f t="shared" si="8"/>
        <v>4.1480858310453073</v>
      </c>
      <c r="V55" s="12">
        <f t="shared" si="9"/>
        <v>3.6088346730094174</v>
      </c>
      <c r="X55" s="84" t="s">
        <v>191</v>
      </c>
      <c r="Y55" s="20">
        <f>IF(ISERROR(HLOOKUP(X55,'Raw data'!$F$3:$BH$104,X$2,FALSE)),"",HLOOKUP(X55,'Raw data'!$F$3:$BH$104,X$2,FALSE))</f>
        <v>117</v>
      </c>
      <c r="Z55" s="20">
        <v>630.21</v>
      </c>
      <c r="AA55" s="99">
        <f t="shared" si="10"/>
        <v>0.18565240158042556</v>
      </c>
      <c r="AB55" s="12">
        <f t="shared" si="11"/>
        <v>3.2935160771531571</v>
      </c>
      <c r="AC55" s="12">
        <f t="shared" si="12"/>
        <v>5.336114152425381</v>
      </c>
      <c r="AD55" s="12">
        <f t="shared" si="13"/>
        <v>4.6424193126100812</v>
      </c>
      <c r="AF55" s="84" t="s">
        <v>191</v>
      </c>
      <c r="AG55" s="20">
        <f>IF(ISERROR(HLOOKUP(AF55,'Raw data'!$F$3:$BH$104,AF$2,FALSE)),"",HLOOKUP(AF55,'Raw data'!$F$3:$BH$104,AF$2,FALSE))</f>
        <v>94</v>
      </c>
      <c r="AH55">
        <f t="shared" si="14"/>
        <v>94</v>
      </c>
      <c r="AI55" s="12">
        <f t="shared" si="41"/>
        <v>50.264550264550266</v>
      </c>
      <c r="AJ55" s="12">
        <f t="shared" si="42"/>
        <v>43.730158730158735</v>
      </c>
      <c r="AL55" s="84" t="s">
        <v>191</v>
      </c>
      <c r="AM55" s="20">
        <f>IF(ISERROR(HLOOKUP(AL55,'Raw data'!$F$3:$BH$104,AL$2,FALSE)),"",HLOOKUP(AL55,'Raw data'!$F$3:$BH$104,AL$2,FALSE))</f>
        <v>422</v>
      </c>
      <c r="AN55">
        <f t="shared" si="15"/>
        <v>377</v>
      </c>
      <c r="AO55" s="12">
        <f t="shared" si="16"/>
        <v>55.906432748538016</v>
      </c>
      <c r="AP55" s="12">
        <f t="shared" si="43"/>
        <v>48.638596491228071</v>
      </c>
      <c r="AR55" s="84" t="s">
        <v>191</v>
      </c>
      <c r="AS55" s="20">
        <f>IF(ISERROR(HLOOKUP(AR55,'Raw data'!$F$3:$BH$104,AR$2,FALSE)),"",HLOOKUP(AR55,'Raw data'!$F$3:$BH$104,AR$2,FALSE))</f>
        <v>80</v>
      </c>
      <c r="AT55">
        <f t="shared" si="18"/>
        <v>65</v>
      </c>
      <c r="AU55" s="12">
        <f t="shared" si="19"/>
        <v>51.851851851851855</v>
      </c>
      <c r="AV55" s="12">
        <f t="shared" si="40"/>
        <v>45.111111111111114</v>
      </c>
      <c r="AX55" s="84" t="s">
        <v>191</v>
      </c>
      <c r="AY55" s="20">
        <f>IF(ISERROR(HLOOKUP(AX55,'Raw data'!$F$3:$BH$104,AX$2,FALSE)),"",HLOOKUP(AX55,'Raw data'!$F$3:$BH$104,AX$2,FALSE))</f>
        <v>1</v>
      </c>
      <c r="AZ55">
        <f t="shared" si="21"/>
        <v>0</v>
      </c>
      <c r="BA55">
        <f t="shared" si="22"/>
        <v>100</v>
      </c>
      <c r="BB55">
        <f t="shared" si="23"/>
        <v>87</v>
      </c>
      <c r="BD55" s="84" t="s">
        <v>191</v>
      </c>
      <c r="BE55" s="20">
        <f>IF(ISERROR(HLOOKUP(BD55,'Raw data'!$F$3:$BH$104,BD$2,FALSE)),"",HLOOKUP(BD55,'Raw data'!$F$3:$BH$104,BD$2,FALSE))</f>
        <v>4149.51</v>
      </c>
      <c r="BF55">
        <f t="shared" si="24"/>
        <v>23000.639999999999</v>
      </c>
      <c r="BG55">
        <f t="shared" si="25"/>
        <v>14.066060438273325</v>
      </c>
      <c r="BH55">
        <f t="shared" si="26"/>
        <v>12.237472581297792</v>
      </c>
      <c r="BJ55" s="84" t="s">
        <v>191</v>
      </c>
      <c r="BK55" s="277">
        <f>IF(ISERROR(HLOOKUP(BJ55,'Raw data'!$F$3:$BH$104,BJ$2,FALSE)),"",HLOOKUP(BJ55,'Raw data'!$F$3:$BH$104,BJ$2,FALSE))</f>
        <v>4.5</v>
      </c>
      <c r="BL55" s="20">
        <v>0.97109999999999996</v>
      </c>
      <c r="BM55" s="12">
        <f t="shared" si="27"/>
        <v>4.3699500000000002</v>
      </c>
      <c r="BN55" s="20">
        <v>9.9499999999999993</v>
      </c>
      <c r="BO55" s="28">
        <f t="shared" si="28"/>
        <v>0.43919095477386938</v>
      </c>
      <c r="BP55" s="12">
        <f t="shared" si="29"/>
        <v>0.43919095477386938</v>
      </c>
      <c r="BQ55" s="12">
        <f t="shared" si="30"/>
        <v>98.237649863490688</v>
      </c>
      <c r="BR55" s="12">
        <f t="shared" si="31"/>
        <v>85.466755381236894</v>
      </c>
    </row>
    <row r="56" spans="1:70" ht="15.75" customHeight="1" x14ac:dyDescent="0.2">
      <c r="A56" s="84" t="s">
        <v>193</v>
      </c>
      <c r="B56" s="12">
        <f t="shared" si="0"/>
        <v>58.984778735894395</v>
      </c>
      <c r="D56" s="84" t="s">
        <v>193</v>
      </c>
      <c r="E56" s="20">
        <f>IF(ISERROR(HLOOKUP(D56,'Raw data'!$F$3:$BH$104,D$2,FALSE)),"",HLOOKUP(D56,'Raw data'!$F$3:$BH$104,D$2,FALSE))</f>
        <v>27</v>
      </c>
      <c r="F56">
        <f t="shared" si="1"/>
        <v>3726</v>
      </c>
      <c r="G56" s="20">
        <f t="shared" si="2"/>
        <v>0.71942446043165376</v>
      </c>
      <c r="H56" s="12">
        <f t="shared" si="3"/>
        <v>0.62589928057553879</v>
      </c>
      <c r="J56" s="84" t="s">
        <v>193</v>
      </c>
      <c r="K56" s="20">
        <f>IF(ISERROR(HLOOKUP(J56,'Raw data'!$F$3:$BH$104,J$2,FALSE)),"",HLOOKUP(J56,'Raw data'!$F$3:$BH$104,J$2,FALSE))</f>
        <v>133.5</v>
      </c>
      <c r="L56">
        <f t="shared" si="4"/>
        <v>34.5</v>
      </c>
      <c r="M56" s="20">
        <f t="shared" si="5"/>
        <v>79.464285714285722</v>
      </c>
      <c r="N56" s="12">
        <f t="shared" si="6"/>
        <v>69.133928571428584</v>
      </c>
      <c r="P56" s="84" t="s">
        <v>193</v>
      </c>
      <c r="Q56" s="20">
        <f>IF(ISERROR(HLOOKUP(P56,'Raw data'!$F$3:$BH$104,P$2,FALSE)),"",HLOOKUP(P56,'Raw data'!$F$3:$BH$104,P$2,FALSE))</f>
        <v>1500</v>
      </c>
      <c r="R56" s="132">
        <v>603502</v>
      </c>
      <c r="S56" s="12">
        <f t="shared" si="7"/>
        <v>2.4854930058226818</v>
      </c>
      <c r="T56" s="12">
        <f t="shared" si="37"/>
        <v>4.88948271821556</v>
      </c>
      <c r="U56">
        <f t="shared" si="8"/>
        <v>33.701711013385207</v>
      </c>
      <c r="V56" s="12">
        <f t="shared" si="9"/>
        <v>29.320488581645129</v>
      </c>
      <c r="X56" s="84" t="s">
        <v>193</v>
      </c>
      <c r="Y56" s="20">
        <f>IF(ISERROR(HLOOKUP(X56,'Raw data'!$F$3:$BH$104,X$2,FALSE)),"",HLOOKUP(X56,'Raw data'!$F$3:$BH$104,X$2,FALSE))</f>
        <v>400</v>
      </c>
      <c r="Z56" s="20">
        <v>114.97</v>
      </c>
      <c r="AA56" s="99">
        <f t="shared" si="10"/>
        <v>3.4791684787335826</v>
      </c>
      <c r="AB56" s="12">
        <f t="shared" si="11"/>
        <v>0</v>
      </c>
      <c r="AC56" s="12">
        <f t="shared" si="12"/>
        <v>100</v>
      </c>
      <c r="AD56" s="12">
        <f t="shared" si="13"/>
        <v>87</v>
      </c>
      <c r="AF56" s="84" t="s">
        <v>193</v>
      </c>
      <c r="AG56" s="20">
        <f>IF(ISERROR(HLOOKUP(AF56,'Raw data'!$F$3:$BH$104,AF$2,FALSE)),"",HLOOKUP(AF56,'Raw data'!$F$3:$BH$104,AF$2,FALSE))</f>
        <v>40</v>
      </c>
      <c r="AH56">
        <f t="shared" si="14"/>
        <v>40</v>
      </c>
      <c r="AI56" s="12">
        <f t="shared" si="41"/>
        <v>78.835978835978835</v>
      </c>
      <c r="AJ56" s="12">
        <f t="shared" si="42"/>
        <v>68.587301587301582</v>
      </c>
      <c r="AL56" s="84" t="s">
        <v>193</v>
      </c>
      <c r="AM56" s="20">
        <f>IF(ISERROR(HLOOKUP(AL56,'Raw data'!$F$3:$BH$104,AL$2,FALSE)),"",HLOOKUP(AL56,'Raw data'!$F$3:$BH$104,AL$2,FALSE))</f>
        <v>132</v>
      </c>
      <c r="AN56">
        <f t="shared" si="15"/>
        <v>87</v>
      </c>
      <c r="AO56" s="12">
        <f t="shared" si="16"/>
        <v>89.824561403508767</v>
      </c>
      <c r="AP56" s="12">
        <f t="shared" si="43"/>
        <v>78.147368421052633</v>
      </c>
      <c r="AR56" s="84" t="s">
        <v>193</v>
      </c>
      <c r="AS56" s="20">
        <f>IF(ISERROR(HLOOKUP(AR56,'Raw data'!$F$3:$BH$104,AR$2,FALSE)),"",HLOOKUP(AR56,'Raw data'!$F$3:$BH$104,AR$2,FALSE))</f>
        <v>44</v>
      </c>
      <c r="AT56">
        <f t="shared" si="18"/>
        <v>29</v>
      </c>
      <c r="AU56" s="12">
        <f t="shared" si="19"/>
        <v>78.518518518518519</v>
      </c>
      <c r="AV56" s="12">
        <f t="shared" si="40"/>
        <v>68.311111111111117</v>
      </c>
      <c r="AX56" s="84" t="s">
        <v>193</v>
      </c>
      <c r="AY56" s="20">
        <f>IF(ISERROR(HLOOKUP(AX56,'Raw data'!$F$3:$BH$104,AX$2,FALSE)),"",HLOOKUP(AX56,'Raw data'!$F$3:$BH$104,AX$2,FALSE))</f>
        <v>1</v>
      </c>
      <c r="AZ56">
        <f t="shared" si="21"/>
        <v>0</v>
      </c>
      <c r="BA56">
        <f t="shared" si="22"/>
        <v>100</v>
      </c>
      <c r="BB56">
        <f t="shared" si="23"/>
        <v>87</v>
      </c>
      <c r="BD56" s="84" t="s">
        <v>193</v>
      </c>
      <c r="BE56" s="20">
        <f>IF(ISERROR(HLOOKUP(BD56,'Raw data'!$F$3:$BH$104,BD$2,FALSE)),"",HLOOKUP(BD56,'Raw data'!$F$3:$BH$104,BD$2,FALSE))</f>
        <v>5249.21</v>
      </c>
      <c r="BF56">
        <f t="shared" si="24"/>
        <v>21900.940000000002</v>
      </c>
      <c r="BG56">
        <f t="shared" si="25"/>
        <v>18.174709299175916</v>
      </c>
      <c r="BH56">
        <f t="shared" si="26"/>
        <v>15.811997090283047</v>
      </c>
      <c r="BJ56" s="84" t="s">
        <v>193</v>
      </c>
      <c r="BK56" s="236" t="str">
        <f>IF(ISERROR(HLOOKUP(BJ56,'Raw data'!$F$3:$BH$104,BJ$2,FALSE)),"",HLOOKUP(BJ56,'Raw data'!$F$3:$BH$104,BJ$2,FALSE))</f>
        <v>3.2</v>
      </c>
      <c r="BL56" s="20">
        <v>0.97109999999999996</v>
      </c>
      <c r="BM56" s="12">
        <f t="shared" si="27"/>
        <v>3.1075200000000001</v>
      </c>
      <c r="BN56" s="20">
        <v>9.9499999999999993</v>
      </c>
      <c r="BO56" s="28">
        <f t="shared" si="28"/>
        <v>0.312313567839196</v>
      </c>
      <c r="BP56" s="12">
        <f t="shared" si="29"/>
        <v>0.312313567839196</v>
      </c>
      <c r="BQ56" s="12">
        <f t="shared" si="30"/>
        <v>98.74677323626004</v>
      </c>
      <c r="BR56" s="12">
        <f t="shared" si="31"/>
        <v>85.909692715546228</v>
      </c>
    </row>
    <row r="57" spans="1:70" ht="15.75" customHeight="1" x14ac:dyDescent="0.2">
      <c r="A57" s="62" t="s">
        <v>194</v>
      </c>
      <c r="B57" s="12">
        <f t="shared" si="0"/>
        <v>41.390621611415</v>
      </c>
      <c r="D57" s="62" t="s">
        <v>194</v>
      </c>
      <c r="E57" s="20">
        <f>IF(ISERROR(HLOOKUP(D57,'Raw data'!$F$3:$BH$104,D$2,FALSE)),"",HLOOKUP(D57,'Raw data'!$F$3:$BH$104,D$2,FALSE))</f>
        <v>406</v>
      </c>
      <c r="F57">
        <f t="shared" si="1"/>
        <v>3347</v>
      </c>
      <c r="G57" s="20">
        <f t="shared" si="2"/>
        <v>10.818012256861181</v>
      </c>
      <c r="H57" s="12">
        <f t="shared" si="3"/>
        <v>9.4116706634692271</v>
      </c>
      <c r="J57" s="62" t="s">
        <v>194</v>
      </c>
      <c r="K57" s="20">
        <f>IF(ISERROR(HLOOKUP(J57,'Raw data'!$F$3:$BH$104,J$2,FALSE)),"",HLOOKUP(J57,'Raw data'!$F$3:$BH$104,J$2,FALSE))</f>
        <v>168</v>
      </c>
      <c r="L57">
        <f t="shared" si="4"/>
        <v>0</v>
      </c>
      <c r="M57" s="20">
        <f t="shared" si="5"/>
        <v>100</v>
      </c>
      <c r="N57" s="12">
        <f t="shared" si="6"/>
        <v>87</v>
      </c>
      <c r="P57" s="62" t="s">
        <v>194</v>
      </c>
      <c r="Q57" s="20">
        <f>IF(ISERROR(HLOOKUP(P57,'Raw data'!$F$3:$BH$104,P$2,FALSE)),"",HLOOKUP(P57,'Raw data'!$F$3:$BH$104,P$2,FALSE))</f>
        <v>2650</v>
      </c>
      <c r="R57" s="132">
        <v>1724404</v>
      </c>
      <c r="S57" s="12">
        <f t="shared" si="7"/>
        <v>1.5367628467574885</v>
      </c>
      <c r="T57" s="12">
        <f t="shared" si="37"/>
        <v>5.8382128772807533</v>
      </c>
      <c r="U57">
        <f t="shared" si="8"/>
        <v>20.837530918895268</v>
      </c>
      <c r="V57" s="12">
        <f t="shared" si="9"/>
        <v>18.128651899438882</v>
      </c>
      <c r="X57" s="62" t="s">
        <v>194</v>
      </c>
      <c r="Y57" s="20">
        <f>IF(ISERROR(HLOOKUP(X57,'Raw data'!$F$3:$BH$104,X$2,FALSE)),"",HLOOKUP(X57,'Raw data'!$F$3:$BH$104,X$2,FALSE))</f>
        <v>400</v>
      </c>
      <c r="Z57" s="20">
        <v>517.22</v>
      </c>
      <c r="AA57" s="99">
        <f t="shared" si="10"/>
        <v>0.7733652990990294</v>
      </c>
      <c r="AB57" s="12">
        <f t="shared" si="11"/>
        <v>2.705803179634553</v>
      </c>
      <c r="AC57" s="12">
        <f t="shared" si="12"/>
        <v>22.228452109353867</v>
      </c>
      <c r="AD57" s="12">
        <f t="shared" si="13"/>
        <v>19.338753335137863</v>
      </c>
      <c r="AF57" s="62" t="s">
        <v>194</v>
      </c>
      <c r="AG57" s="20">
        <f>IF(ISERROR(HLOOKUP(AF57,'Raw data'!$F$3:$BH$104,AF$2,FALSE)),"",HLOOKUP(AF57,'Raw data'!$F$3:$BH$104,AF$2,FALSE))</f>
        <v>64</v>
      </c>
      <c r="AH57">
        <f t="shared" si="14"/>
        <v>64</v>
      </c>
      <c r="AI57" s="12">
        <f t="shared" si="41"/>
        <v>66.137566137566139</v>
      </c>
      <c r="AJ57" s="12">
        <f t="shared" si="42"/>
        <v>57.539682539682538</v>
      </c>
      <c r="AL57" s="62" t="s">
        <v>194</v>
      </c>
      <c r="AM57" s="20">
        <f>IF(ISERROR(HLOOKUP(AL57,'Raw data'!$F$3:$BH$104,AL$2,FALSE)),"",HLOOKUP(AL57,'Raw data'!$F$3:$BH$104,AL$2,FALSE))</f>
        <v>371</v>
      </c>
      <c r="AN57">
        <f t="shared" si="15"/>
        <v>326</v>
      </c>
      <c r="AO57" s="12">
        <f t="shared" si="16"/>
        <v>61.87134502923977</v>
      </c>
      <c r="AP57" s="12">
        <f t="shared" si="43"/>
        <v>53.828070175438597</v>
      </c>
      <c r="AR57" s="62" t="s">
        <v>194</v>
      </c>
      <c r="AS57" s="20">
        <f>IF(ISERROR(HLOOKUP(AR57,'Raw data'!$F$3:$BH$104,AR$2,FALSE)),"",HLOOKUP(AR57,'Raw data'!$F$3:$BH$104,AR$2,FALSE))</f>
        <v>33</v>
      </c>
      <c r="AT57">
        <f t="shared" si="18"/>
        <v>18</v>
      </c>
      <c r="AU57" s="12">
        <f t="shared" si="19"/>
        <v>86.666666666666671</v>
      </c>
      <c r="AV57" s="12">
        <f t="shared" si="40"/>
        <v>75.400000000000006</v>
      </c>
      <c r="AX57" s="62" t="s">
        <v>194</v>
      </c>
      <c r="AY57" s="20">
        <f>IF(ISERROR(HLOOKUP(AX57,'Raw data'!$F$3:$BH$104,AX$2,FALSE)),"",HLOOKUP(AX57,'Raw data'!$F$3:$BH$104,AX$2,FALSE))</f>
        <v>0</v>
      </c>
      <c r="AZ57">
        <f t="shared" si="21"/>
        <v>1</v>
      </c>
      <c r="BA57">
        <f t="shared" si="22"/>
        <v>0</v>
      </c>
      <c r="BB57">
        <f t="shared" si="23"/>
        <v>0</v>
      </c>
      <c r="BD57" s="62" t="s">
        <v>194</v>
      </c>
      <c r="BE57" s="20">
        <f>IF(ISERROR(HLOOKUP(BD57,'Raw data'!$F$3:$BH$104,BD$2,FALSE)),"",HLOOKUP(BD57,'Raw data'!$F$3:$BH$104,BD$2,FALSE))</f>
        <v>3333.99</v>
      </c>
      <c r="BF57">
        <f t="shared" si="24"/>
        <v>23816.160000000003</v>
      </c>
      <c r="BG57">
        <f t="shared" si="25"/>
        <v>11.019151900450908</v>
      </c>
      <c r="BH57">
        <f t="shared" si="26"/>
        <v>9.5866621533922896</v>
      </c>
      <c r="BJ57" s="62" t="s">
        <v>194</v>
      </c>
      <c r="BK57" s="150">
        <f>IF(ISERROR(HLOOKUP(BJ57,'Raw data'!$F$3:$BH$104,BJ$2,FALSE)),"",HLOOKUP(BJ57,'Raw data'!$F$3:$BH$104,BJ$2,FALSE))</f>
        <v>8</v>
      </c>
      <c r="BL57" s="20">
        <v>0.31690000000000002</v>
      </c>
      <c r="BM57" s="12">
        <f t="shared" si="27"/>
        <v>2.5352000000000001</v>
      </c>
      <c r="BN57" s="20">
        <v>2.66</v>
      </c>
      <c r="BO57" s="28">
        <f t="shared" si="28"/>
        <v>0.95308270676691731</v>
      </c>
      <c r="BP57" s="12">
        <f t="shared" si="29"/>
        <v>0.95308270676691731</v>
      </c>
      <c r="BQ57" s="12">
        <f t="shared" si="30"/>
        <v>96.175546376540993</v>
      </c>
      <c r="BR57" s="12">
        <f t="shared" si="31"/>
        <v>83.672725347590656</v>
      </c>
    </row>
    <row r="58" spans="1:70" ht="15.75" customHeight="1" x14ac:dyDescent="0.2">
      <c r="A58" s="84" t="s">
        <v>195</v>
      </c>
      <c r="B58" s="12">
        <f t="shared" si="0"/>
        <v>48.804881090633444</v>
      </c>
      <c r="D58" s="84" t="s">
        <v>195</v>
      </c>
      <c r="E58" s="20">
        <f>IF(ISERROR(HLOOKUP(D58,'Raw data'!$F$3:$BH$104,D$2,FALSE)),"",HLOOKUP(D58,'Raw data'!$F$3:$BH$104,D$2,FALSE))</f>
        <v>188</v>
      </c>
      <c r="F58">
        <f t="shared" si="1"/>
        <v>3565</v>
      </c>
      <c r="G58" s="20">
        <f t="shared" si="2"/>
        <v>5.0093258726352303</v>
      </c>
      <c r="H58" s="12">
        <f t="shared" si="3"/>
        <v>4.3581135091926502</v>
      </c>
      <c r="J58" s="84" t="s">
        <v>195</v>
      </c>
      <c r="K58" s="20">
        <f>IF(ISERROR(HLOOKUP(J58,'Raw data'!$F$3:$BH$104,J$2,FALSE)),"",HLOOKUP(J58,'Raw data'!$F$3:$BH$104,J$2,FALSE))</f>
        <v>137</v>
      </c>
      <c r="L58">
        <f t="shared" si="4"/>
        <v>31</v>
      </c>
      <c r="M58" s="20">
        <f t="shared" si="5"/>
        <v>81.547619047619051</v>
      </c>
      <c r="N58" s="12">
        <f t="shared" si="6"/>
        <v>70.946428571428569</v>
      </c>
      <c r="P58" s="84" t="s">
        <v>195</v>
      </c>
      <c r="Q58" s="20">
        <f>IF(ISERROR(HLOOKUP(P58,'Raw data'!$F$3:$BH$104,P$2,FALSE)),"",HLOOKUP(P58,'Raw data'!$F$3:$BH$104,P$2,FALSE))</f>
        <v>2500</v>
      </c>
      <c r="R58" s="132">
        <v>658893</v>
      </c>
      <c r="S58" s="12">
        <f t="shared" si="7"/>
        <v>3.7942427677938602</v>
      </c>
      <c r="T58" s="12">
        <f t="shared" si="37"/>
        <v>3.5807329562443817</v>
      </c>
      <c r="U58">
        <f t="shared" si="8"/>
        <v>51.447528910865145</v>
      </c>
      <c r="V58" s="12">
        <f t="shared" si="9"/>
        <v>44.759350152452676</v>
      </c>
      <c r="X58" s="84" t="s">
        <v>195</v>
      </c>
      <c r="Y58" s="20">
        <f>IF(ISERROR(HLOOKUP(X58,'Raw data'!$F$3:$BH$104,X$2,FALSE)),"",HLOOKUP(X58,'Raw data'!$F$3:$BH$104,X$2,FALSE))</f>
        <v>80.467200000000005</v>
      </c>
      <c r="Z58" s="20">
        <v>177</v>
      </c>
      <c r="AA58" s="99">
        <f t="shared" si="10"/>
        <v>0.45461694915254242</v>
      </c>
      <c r="AB58" s="12">
        <f t="shared" si="11"/>
        <v>3.0245515295810401</v>
      </c>
      <c r="AC58" s="12">
        <f t="shared" si="12"/>
        <v>13.066827661016958</v>
      </c>
      <c r="AD58" s="12">
        <f t="shared" si="13"/>
        <v>11.368140065084754</v>
      </c>
      <c r="AF58" s="84" t="s">
        <v>195</v>
      </c>
      <c r="AG58" s="20">
        <f>IF(ISERROR(HLOOKUP(AF58,'Raw data'!$F$3:$BH$104,AF$2,FALSE)),"",HLOOKUP(AF58,'Raw data'!$F$3:$BH$104,AF$2,FALSE))</f>
        <v>60</v>
      </c>
      <c r="AH58">
        <f t="shared" si="14"/>
        <v>60</v>
      </c>
      <c r="AI58" s="12">
        <f t="shared" si="41"/>
        <v>68.253968253968253</v>
      </c>
      <c r="AJ58" s="12">
        <f t="shared" si="42"/>
        <v>59.38095238095238</v>
      </c>
      <c r="AL58" s="84" t="s">
        <v>195</v>
      </c>
      <c r="AM58" s="20">
        <f>IF(ISERROR(HLOOKUP(AL58,'Raw data'!$F$3:$BH$104,AL$2,FALSE)),"",HLOOKUP(AL58,'Raw data'!$F$3:$BH$104,AL$2,FALSE))</f>
        <v>124</v>
      </c>
      <c r="AN58">
        <f t="shared" si="15"/>
        <v>79</v>
      </c>
      <c r="AO58" s="12">
        <f t="shared" si="16"/>
        <v>90.760233918128648</v>
      </c>
      <c r="AP58" s="12">
        <f t="shared" si="43"/>
        <v>78.961403508771923</v>
      </c>
      <c r="AR58" s="84" t="s">
        <v>195</v>
      </c>
      <c r="AS58" s="20">
        <f>IF(ISERROR(HLOOKUP(AR58,'Raw data'!$F$3:$BH$104,AR$2,FALSE)),"",HLOOKUP(AR58,'Raw data'!$F$3:$BH$104,AR$2,FALSE))</f>
        <v>96</v>
      </c>
      <c r="AT58">
        <f t="shared" si="18"/>
        <v>81</v>
      </c>
      <c r="AU58" s="12">
        <f t="shared" si="19"/>
        <v>40</v>
      </c>
      <c r="AV58" s="12">
        <f t="shared" si="40"/>
        <v>34.799999999999997</v>
      </c>
      <c r="AX58" s="84" t="s">
        <v>195</v>
      </c>
      <c r="AY58" s="20">
        <f>IF(ISERROR(HLOOKUP(AX58,'Raw data'!$F$3:$BH$104,AX$2,FALSE)),"",HLOOKUP(AX58,'Raw data'!$F$3:$BH$104,AX$2,FALSE))</f>
        <v>1</v>
      </c>
      <c r="AZ58">
        <f t="shared" si="21"/>
        <v>0</v>
      </c>
      <c r="BA58">
        <f t="shared" si="22"/>
        <v>100</v>
      </c>
      <c r="BB58">
        <f t="shared" si="23"/>
        <v>87</v>
      </c>
      <c r="BD58" s="84" t="s">
        <v>195</v>
      </c>
      <c r="BE58" s="20">
        <f>IF(ISERROR(HLOOKUP(BD58,'Raw data'!$F$3:$BH$104,BD$2,FALSE)),"",HLOOKUP(BD58,'Raw data'!$F$3:$BH$104,BD$2,FALSE))</f>
        <v>3722.56</v>
      </c>
      <c r="BF58">
        <f t="shared" si="24"/>
        <v>23427.59</v>
      </c>
      <c r="BG58">
        <f t="shared" si="25"/>
        <v>12.470909368743108</v>
      </c>
      <c r="BH58">
        <f t="shared" si="26"/>
        <v>10.849691150806503</v>
      </c>
      <c r="BJ58" s="84" t="s">
        <v>195</v>
      </c>
      <c r="BK58" s="150">
        <f>IF(ISERROR(HLOOKUP(BJ58,'Raw data'!$F$3:$BH$104,BJ$2,FALSE)),"",HLOOKUP(BJ58,'Raw data'!$F$3:$BH$104,BJ$2,FALSE))</f>
        <v>3.25</v>
      </c>
      <c r="BL58" s="20">
        <v>1</v>
      </c>
      <c r="BM58" s="12">
        <f t="shared" si="27"/>
        <v>3.25</v>
      </c>
      <c r="BN58" s="20">
        <v>8.25</v>
      </c>
      <c r="BO58" s="28">
        <f t="shared" si="28"/>
        <v>0.39393939393939392</v>
      </c>
      <c r="BP58" s="12">
        <f t="shared" si="29"/>
        <v>0.39393939393939392</v>
      </c>
      <c r="BQ58" s="12">
        <f t="shared" si="30"/>
        <v>98.419231686948223</v>
      </c>
      <c r="BR58" s="12">
        <f t="shared" si="31"/>
        <v>85.624731567644957</v>
      </c>
    </row>
    <row r="59" spans="1:70" ht="15.75" customHeight="1" x14ac:dyDescent="0.2">
      <c r="A59" s="22"/>
      <c r="AU59" s="12"/>
      <c r="AV59" s="12"/>
      <c r="BK59" s="38"/>
    </row>
    <row r="60" spans="1:70" ht="15.75" customHeight="1" x14ac:dyDescent="0.2">
      <c r="A60" s="349"/>
      <c r="B60" s="212" t="s">
        <v>69</v>
      </c>
      <c r="D60" s="20" t="s">
        <v>249</v>
      </c>
      <c r="E60">
        <f>MAX(E4:E58)</f>
        <v>3753</v>
      </c>
      <c r="J60" s="20" t="s">
        <v>249</v>
      </c>
      <c r="K60">
        <f>MAX(K4:K58)</f>
        <v>168</v>
      </c>
      <c r="P60" s="20" t="s">
        <v>249</v>
      </c>
      <c r="Q60">
        <f>MAX(S4:S58)</f>
        <v>7.3749757240382419</v>
      </c>
      <c r="X60" s="20" t="s">
        <v>249</v>
      </c>
      <c r="Y60">
        <f>MAX(AA4:AA58)</f>
        <v>3.4791684787335826</v>
      </c>
      <c r="AF60" s="20" t="s">
        <v>249</v>
      </c>
      <c r="AG60" s="20">
        <v>189</v>
      </c>
      <c r="AL60" s="20" t="s">
        <v>249</v>
      </c>
      <c r="AM60">
        <f>MAX(AM4:AM58)</f>
        <v>900</v>
      </c>
      <c r="AR60" s="20" t="s">
        <v>249</v>
      </c>
      <c r="AS60" s="20">
        <f>MAX(AS4:AS58)</f>
        <v>150</v>
      </c>
      <c r="AU60" s="12"/>
      <c r="AV60" s="12"/>
      <c r="AX60" s="20" t="s">
        <v>249</v>
      </c>
      <c r="AY60" s="20">
        <f>MAX(AY4:AY58)</f>
        <v>1</v>
      </c>
      <c r="BD60" s="20" t="s">
        <v>249</v>
      </c>
      <c r="BE60" s="20">
        <f>MAX(BE4:BE58)</f>
        <v>27150.15</v>
      </c>
      <c r="BJ60" s="103" t="s">
        <v>249</v>
      </c>
      <c r="BK60" s="59">
        <f>MAX(BO4:BO59)</f>
        <v>24.920754716981133</v>
      </c>
    </row>
    <row r="61" spans="1:70" ht="15.75" customHeight="1" x14ac:dyDescent="0.2">
      <c r="A61" s="350"/>
      <c r="B61" s="212" t="s">
        <v>234</v>
      </c>
      <c r="D61" s="20" t="s">
        <v>250</v>
      </c>
      <c r="E61">
        <f>MIN(E4:E58)</f>
        <v>0</v>
      </c>
      <c r="J61" s="20" t="s">
        <v>250</v>
      </c>
      <c r="K61">
        <f>MIN(K4:K58)</f>
        <v>0</v>
      </c>
      <c r="P61" s="20" t="s">
        <v>250</v>
      </c>
      <c r="Q61">
        <f>MIN(S4:S58)</f>
        <v>0</v>
      </c>
      <c r="X61" s="20" t="s">
        <v>250</v>
      </c>
      <c r="Y61">
        <f>MIN(AA4:AA58)</f>
        <v>0</v>
      </c>
      <c r="AF61" s="20" t="s">
        <v>250</v>
      </c>
      <c r="AG61">
        <f>MIN(AG4:AG58)</f>
        <v>0</v>
      </c>
      <c r="AL61" s="20" t="s">
        <v>250</v>
      </c>
      <c r="AM61">
        <f>MIN(AM4:AM58)</f>
        <v>45</v>
      </c>
      <c r="AR61" s="20" t="s">
        <v>250</v>
      </c>
      <c r="AS61">
        <f>MIN(AS4:AS58)</f>
        <v>15</v>
      </c>
      <c r="AU61" s="12"/>
      <c r="AV61" s="12"/>
      <c r="AX61" s="20" t="s">
        <v>250</v>
      </c>
      <c r="AY61">
        <f>MIN(AY4:AY58)</f>
        <v>0</v>
      </c>
      <c r="BD61" s="20" t="s">
        <v>250</v>
      </c>
      <c r="BE61">
        <f>MIN(BE4:BE58)</f>
        <v>384.66</v>
      </c>
      <c r="BJ61" s="103" t="s">
        <v>250</v>
      </c>
      <c r="BK61" s="59">
        <f>MIN(BO4:BO59)</f>
        <v>0</v>
      </c>
    </row>
    <row r="62" spans="1:70" ht="15.75" customHeight="1" x14ac:dyDescent="0.2">
      <c r="A62" s="62"/>
      <c r="B62" s="212" t="s">
        <v>75</v>
      </c>
      <c r="D62" s="20" t="s">
        <v>55</v>
      </c>
      <c r="E62">
        <f>E60-E61</f>
        <v>3753</v>
      </c>
      <c r="J62" s="20" t="s">
        <v>55</v>
      </c>
      <c r="K62">
        <f>K60-K61</f>
        <v>168</v>
      </c>
      <c r="P62" s="20" t="s">
        <v>55</v>
      </c>
      <c r="Q62">
        <f>Q60-Q61</f>
        <v>7.3749757240382419</v>
      </c>
      <c r="X62" s="20" t="s">
        <v>55</v>
      </c>
      <c r="Y62">
        <f>Y60-Y61</f>
        <v>3.4791684787335826</v>
      </c>
      <c r="AF62" s="20" t="s">
        <v>55</v>
      </c>
      <c r="AG62">
        <f>AG60-AG61</f>
        <v>189</v>
      </c>
      <c r="AL62" s="20" t="s">
        <v>55</v>
      </c>
      <c r="AM62">
        <f>AM60-AM61</f>
        <v>855</v>
      </c>
      <c r="AR62" s="20" t="s">
        <v>55</v>
      </c>
      <c r="AS62">
        <f>AS60-AS61</f>
        <v>135</v>
      </c>
      <c r="AU62" s="12"/>
      <c r="AV62" s="12"/>
      <c r="AX62" s="20" t="s">
        <v>55</v>
      </c>
      <c r="AY62">
        <f>AY60-AY61</f>
        <v>1</v>
      </c>
      <c r="BD62" s="20" t="s">
        <v>55</v>
      </c>
      <c r="BE62">
        <f>BE60-BE61</f>
        <v>26765.49</v>
      </c>
      <c r="BJ62" s="103" t="s">
        <v>55</v>
      </c>
      <c r="BK62" s="59">
        <f>BK60-BK61</f>
        <v>24.920754716981133</v>
      </c>
    </row>
    <row r="63" spans="1:70" ht="15.75" customHeight="1" x14ac:dyDescent="0.2">
      <c r="A63" s="351"/>
      <c r="B63" s="212" t="s">
        <v>67</v>
      </c>
      <c r="D63" s="20" t="s">
        <v>251</v>
      </c>
      <c r="E63">
        <f>COUNTA(D4:D58)</f>
        <v>55</v>
      </c>
      <c r="J63" s="20" t="s">
        <v>251</v>
      </c>
      <c r="K63">
        <f>COUNTA(J4:J58)</f>
        <v>55</v>
      </c>
      <c r="P63" s="20" t="s">
        <v>251</v>
      </c>
      <c r="Q63">
        <f>COUNTA(P4:P58)</f>
        <v>55</v>
      </c>
      <c r="X63" s="20" t="s">
        <v>251</v>
      </c>
      <c r="Y63">
        <f>COUNTA(X4:X58)</f>
        <v>55</v>
      </c>
      <c r="AF63" s="20" t="s">
        <v>251</v>
      </c>
      <c r="AG63">
        <f>COUNTA(AF4:AF58)</f>
        <v>55</v>
      </c>
      <c r="AL63" s="20" t="s">
        <v>251</v>
      </c>
      <c r="AM63">
        <f>COUNTA(AL4:AL58)</f>
        <v>55</v>
      </c>
      <c r="AR63" s="20" t="s">
        <v>251</v>
      </c>
      <c r="AS63">
        <f>COUNTA(AR4:AR58)</f>
        <v>55</v>
      </c>
      <c r="AU63" s="12"/>
      <c r="AV63" s="12"/>
      <c r="AX63" s="20" t="s">
        <v>251</v>
      </c>
      <c r="AY63">
        <f>COUNTA(AX4:AX58)</f>
        <v>55</v>
      </c>
      <c r="BD63" s="20" t="s">
        <v>251</v>
      </c>
      <c r="BE63">
        <f>COUNTA(BD4:BD58)</f>
        <v>55</v>
      </c>
      <c r="BJ63" s="103" t="s">
        <v>251</v>
      </c>
      <c r="BK63" s="59">
        <f>COUNTA(BJ4:BJ59)</f>
        <v>55</v>
      </c>
    </row>
    <row r="64" spans="1:70" ht="15.75" customHeight="1" x14ac:dyDescent="0.2">
      <c r="A64" s="84"/>
      <c r="B64" s="212" t="s">
        <v>233</v>
      </c>
      <c r="D64" s="20" t="s">
        <v>252</v>
      </c>
      <c r="E64">
        <f>100/E62</f>
        <v>2.664535038635758E-2</v>
      </c>
      <c r="J64" s="20" t="s">
        <v>252</v>
      </c>
      <c r="K64">
        <f>100/K62</f>
        <v>0.59523809523809523</v>
      </c>
      <c r="P64" s="20" t="s">
        <v>252</v>
      </c>
      <c r="Q64">
        <f>100/Q62</f>
        <v>13.559366666666666</v>
      </c>
      <c r="X64" s="20" t="s">
        <v>252</v>
      </c>
      <c r="Y64">
        <f>100/Y62</f>
        <v>28.7425</v>
      </c>
      <c r="AF64" s="20" t="s">
        <v>252</v>
      </c>
      <c r="AG64">
        <f>100/AG62</f>
        <v>0.52910052910052907</v>
      </c>
      <c r="AL64" s="20" t="s">
        <v>252</v>
      </c>
      <c r="AM64">
        <f>100/AM62</f>
        <v>0.11695906432748537</v>
      </c>
      <c r="AR64" s="20" t="s">
        <v>252</v>
      </c>
      <c r="AS64">
        <f>100/AS62</f>
        <v>0.7407407407407407</v>
      </c>
      <c r="AU64" s="12"/>
      <c r="AV64" s="12"/>
      <c r="AX64" s="20" t="s">
        <v>252</v>
      </c>
      <c r="AY64">
        <f>100/AY62</f>
        <v>100</v>
      </c>
      <c r="BD64" s="20" t="s">
        <v>252</v>
      </c>
      <c r="BE64">
        <f>100/BE62</f>
        <v>3.736154279260346E-3</v>
      </c>
      <c r="BJ64" s="103" t="s">
        <v>252</v>
      </c>
      <c r="BK64" s="59">
        <f>100/BK62</f>
        <v>4.0127195639006663</v>
      </c>
    </row>
    <row r="65" spans="1:70" ht="15.75" customHeight="1" x14ac:dyDescent="0.2">
      <c r="A65" s="65"/>
      <c r="B65" s="212" t="s">
        <v>669</v>
      </c>
      <c r="AU65" s="12"/>
      <c r="AV65" s="12"/>
      <c r="BK65" s="38"/>
    </row>
    <row r="66" spans="1:70" ht="15.75" customHeight="1" x14ac:dyDescent="0.2">
      <c r="A66" s="22"/>
      <c r="AU66" s="12"/>
      <c r="AV66" s="12"/>
      <c r="BK66" s="38"/>
    </row>
    <row r="67" spans="1:70" ht="15.75" customHeight="1" x14ac:dyDescent="0.2">
      <c r="A67" s="22"/>
      <c r="AU67" s="12"/>
      <c r="AV67" s="12"/>
      <c r="BK67" s="38"/>
    </row>
    <row r="68" spans="1:70" ht="18" x14ac:dyDescent="0.25">
      <c r="A68" s="389"/>
      <c r="B68" s="381"/>
      <c r="D68" s="60"/>
      <c r="E68" s="60"/>
      <c r="F68" s="60"/>
      <c r="G68" s="60"/>
      <c r="H68" s="60"/>
      <c r="J68" s="60"/>
      <c r="K68" s="60"/>
      <c r="L68" s="60"/>
      <c r="M68" s="60"/>
      <c r="N68" s="60"/>
      <c r="P68" s="60"/>
      <c r="Q68" s="60"/>
      <c r="R68" s="60"/>
      <c r="S68" s="60"/>
      <c r="T68" s="60"/>
      <c r="U68" s="60"/>
      <c r="V68" s="60"/>
      <c r="X68" s="60"/>
      <c r="Y68" s="60"/>
      <c r="Z68" s="60"/>
      <c r="AA68" s="60"/>
      <c r="AB68" s="60"/>
      <c r="AC68" s="60"/>
      <c r="AD68" s="60"/>
      <c r="AE68" s="60"/>
      <c r="AF68" s="60"/>
      <c r="AG68" s="60"/>
      <c r="AH68" s="60"/>
      <c r="AI68" s="60"/>
      <c r="AJ68" s="60"/>
      <c r="AL68" s="60"/>
      <c r="AM68" s="60"/>
      <c r="AN68" s="60"/>
      <c r="AO68" s="60"/>
      <c r="AP68" s="60"/>
      <c r="AR68" s="352"/>
      <c r="AS68" s="60"/>
      <c r="AT68" s="60"/>
      <c r="AU68" s="28"/>
      <c r="AV68" s="28"/>
      <c r="AX68" s="60"/>
      <c r="AY68" s="60"/>
      <c r="AZ68" s="60"/>
      <c r="BA68" s="60"/>
      <c r="BB68" s="60"/>
      <c r="BD68" s="60"/>
      <c r="BE68" s="60"/>
      <c r="BF68" s="60"/>
      <c r="BG68" s="60"/>
      <c r="BH68" s="60"/>
      <c r="BK68" s="38"/>
    </row>
    <row r="69" spans="1:70" ht="15.75" customHeight="1" x14ac:dyDescent="0.2">
      <c r="A69" s="22"/>
      <c r="G69" s="60"/>
      <c r="M69" s="60"/>
      <c r="AG69" s="60"/>
      <c r="AM69" s="60"/>
      <c r="AS69" s="60"/>
      <c r="AU69" s="12"/>
      <c r="AV69" s="12"/>
      <c r="AY69" s="60"/>
      <c r="BE69" s="60"/>
      <c r="BK69" s="38"/>
    </row>
    <row r="70" spans="1:70" ht="15.75" customHeight="1" x14ac:dyDescent="0.2">
      <c r="A70" s="62" t="s">
        <v>118</v>
      </c>
      <c r="B70" s="12">
        <v>64.008715080506747</v>
      </c>
      <c r="D70" s="79" t="s">
        <v>168</v>
      </c>
      <c r="E70" s="21">
        <v>3753</v>
      </c>
      <c r="F70" s="233">
        <v>0</v>
      </c>
      <c r="G70" s="20">
        <v>100</v>
      </c>
      <c r="H70" s="12">
        <v>87</v>
      </c>
      <c r="J70" s="84" t="s">
        <v>151</v>
      </c>
      <c r="K70" s="20">
        <v>168</v>
      </c>
      <c r="L70">
        <v>0</v>
      </c>
      <c r="M70" s="20">
        <v>100</v>
      </c>
      <c r="N70" s="12">
        <v>87</v>
      </c>
      <c r="P70" s="62" t="s">
        <v>118</v>
      </c>
      <c r="Q70" s="20">
        <v>6000</v>
      </c>
      <c r="R70" s="151">
        <v>813562</v>
      </c>
      <c r="S70" s="12">
        <v>7.3749757240382419</v>
      </c>
      <c r="T70" s="12">
        <v>0</v>
      </c>
      <c r="U70">
        <v>100</v>
      </c>
      <c r="V70" s="12">
        <v>87</v>
      </c>
      <c r="X70" s="84" t="s">
        <v>193</v>
      </c>
      <c r="Y70" s="20">
        <v>400</v>
      </c>
      <c r="Z70" s="20">
        <v>114.97</v>
      </c>
      <c r="AA70" s="99">
        <v>3.4791684787335826</v>
      </c>
      <c r="AB70" s="12">
        <v>0</v>
      </c>
      <c r="AC70" s="12">
        <v>100</v>
      </c>
      <c r="AD70" s="12">
        <v>87</v>
      </c>
      <c r="AF70" s="53" t="s">
        <v>153</v>
      </c>
      <c r="AG70" s="20">
        <v>0</v>
      </c>
      <c r="AH70">
        <v>0</v>
      </c>
      <c r="AI70" s="12">
        <v>100</v>
      </c>
      <c r="AJ70" s="12">
        <v>87</v>
      </c>
      <c r="AL70" s="79" t="s">
        <v>145</v>
      </c>
      <c r="AM70" s="20"/>
      <c r="AN70">
        <v>-45</v>
      </c>
      <c r="AO70" s="12">
        <v>105.26315789473684</v>
      </c>
      <c r="AP70" s="12">
        <v>91.578947368421041</v>
      </c>
      <c r="AR70" s="65" t="s">
        <v>143</v>
      </c>
      <c r="AS70" s="20">
        <v>15</v>
      </c>
      <c r="AT70">
        <v>0</v>
      </c>
      <c r="AU70" s="12">
        <v>100</v>
      </c>
      <c r="AV70" s="12">
        <v>87</v>
      </c>
      <c r="AX70" s="62" t="s">
        <v>118</v>
      </c>
      <c r="AY70" s="20">
        <v>1</v>
      </c>
      <c r="AZ70">
        <v>0</v>
      </c>
      <c r="BA70">
        <v>100</v>
      </c>
      <c r="BB70">
        <v>87</v>
      </c>
      <c r="BD70" s="64" t="s">
        <v>172</v>
      </c>
      <c r="BE70" s="20">
        <v>27150.15</v>
      </c>
      <c r="BF70">
        <v>0</v>
      </c>
      <c r="BG70">
        <v>100</v>
      </c>
      <c r="BH70">
        <v>87</v>
      </c>
      <c r="BJ70" s="65" t="s">
        <v>143</v>
      </c>
      <c r="BK70" s="150">
        <v>0</v>
      </c>
      <c r="BL70" s="20">
        <v>6.9999999999999999E-4</v>
      </c>
      <c r="BM70" s="12">
        <v>0</v>
      </c>
      <c r="BN70" s="20">
        <v>1.4</v>
      </c>
      <c r="BO70" s="28">
        <v>0</v>
      </c>
      <c r="BP70" s="12">
        <v>0</v>
      </c>
      <c r="BQ70" s="12">
        <v>100</v>
      </c>
      <c r="BR70" s="12">
        <v>87</v>
      </c>
    </row>
    <row r="71" spans="1:70" ht="15.75" customHeight="1" x14ac:dyDescent="0.2">
      <c r="A71" s="84" t="s">
        <v>193</v>
      </c>
      <c r="B71" s="12">
        <v>58.984778735894395</v>
      </c>
      <c r="D71" s="62" t="s">
        <v>144</v>
      </c>
      <c r="E71" s="20">
        <v>1900</v>
      </c>
      <c r="F71">
        <v>1853</v>
      </c>
      <c r="G71" s="20">
        <v>50.626165734079407</v>
      </c>
      <c r="H71" s="12">
        <v>44.044764188649083</v>
      </c>
      <c r="J71" s="65" t="s">
        <v>155</v>
      </c>
      <c r="K71" s="20">
        <v>168</v>
      </c>
      <c r="L71">
        <v>0</v>
      </c>
      <c r="M71" s="20">
        <v>100</v>
      </c>
      <c r="N71" s="12">
        <v>87</v>
      </c>
      <c r="P71" s="84" t="s">
        <v>195</v>
      </c>
      <c r="Q71" s="20">
        <v>2500</v>
      </c>
      <c r="R71" s="132">
        <v>658893</v>
      </c>
      <c r="S71" s="12">
        <v>3.7942427677938602</v>
      </c>
      <c r="T71" s="12">
        <v>3.5807329562443817</v>
      </c>
      <c r="U71">
        <v>51.447528910865145</v>
      </c>
      <c r="V71" s="12">
        <v>44.759350152452676</v>
      </c>
      <c r="X71" s="62" t="s">
        <v>118</v>
      </c>
      <c r="Y71" s="20">
        <v>513</v>
      </c>
      <c r="Z71" s="20">
        <v>164</v>
      </c>
      <c r="AA71" s="99">
        <v>3.1280487804878048</v>
      </c>
      <c r="AB71" s="12">
        <v>0.35111969824577782</v>
      </c>
      <c r="AC71" s="12">
        <v>89.90794207317073</v>
      </c>
      <c r="AD71" s="12">
        <v>78.219909603658536</v>
      </c>
      <c r="AF71" s="64" t="s">
        <v>167</v>
      </c>
      <c r="AG71" s="20">
        <v>17</v>
      </c>
      <c r="AH71">
        <v>17</v>
      </c>
      <c r="AI71" s="12">
        <v>91.005291005291014</v>
      </c>
      <c r="AJ71" s="12">
        <v>79.174603174603178</v>
      </c>
      <c r="AL71" s="65" t="s">
        <v>143</v>
      </c>
      <c r="AM71" s="20">
        <v>45</v>
      </c>
      <c r="AN71">
        <v>0</v>
      </c>
      <c r="AO71" s="12">
        <v>100</v>
      </c>
      <c r="AP71" s="12">
        <v>87</v>
      </c>
      <c r="AR71" s="62" t="s">
        <v>164</v>
      </c>
      <c r="AS71" s="20">
        <v>15</v>
      </c>
      <c r="AT71">
        <v>0</v>
      </c>
      <c r="AU71" s="12">
        <v>100</v>
      </c>
      <c r="AV71" s="12">
        <v>87</v>
      </c>
      <c r="AX71" s="62" t="s">
        <v>144</v>
      </c>
      <c r="AY71" s="20">
        <v>1</v>
      </c>
      <c r="AZ71">
        <v>0</v>
      </c>
      <c r="BA71">
        <v>100</v>
      </c>
      <c r="BB71">
        <v>87</v>
      </c>
      <c r="BD71" s="65" t="s">
        <v>148</v>
      </c>
      <c r="BE71" s="20">
        <v>19375.66</v>
      </c>
      <c r="BF71">
        <v>7774.4900000000016</v>
      </c>
      <c r="BG71">
        <v>70.953305917433227</v>
      </c>
      <c r="BH71">
        <v>61.729376148166907</v>
      </c>
      <c r="BJ71" s="53" t="s">
        <v>156</v>
      </c>
      <c r="BK71" s="150"/>
      <c r="BL71" s="20">
        <v>0.1038</v>
      </c>
      <c r="BM71" s="12">
        <v>0</v>
      </c>
      <c r="BN71" s="20">
        <v>1.38</v>
      </c>
      <c r="BO71" s="28">
        <v>0</v>
      </c>
      <c r="BP71" s="12">
        <v>0</v>
      </c>
      <c r="BQ71" s="12">
        <v>100</v>
      </c>
      <c r="BR71" s="12">
        <v>87</v>
      </c>
    </row>
    <row r="72" spans="1:70" ht="15.75" customHeight="1" x14ac:dyDescent="0.2">
      <c r="A72" s="62" t="s">
        <v>144</v>
      </c>
      <c r="B72" s="12">
        <v>55.904859479554645</v>
      </c>
      <c r="D72" s="84" t="s">
        <v>175</v>
      </c>
      <c r="E72" s="20">
        <v>1160</v>
      </c>
      <c r="F72">
        <v>2593</v>
      </c>
      <c r="G72" s="20">
        <v>30.908606448174794</v>
      </c>
      <c r="H72" s="12">
        <v>26.890487609912071</v>
      </c>
      <c r="J72" s="84" t="s">
        <v>175</v>
      </c>
      <c r="K72" s="20">
        <v>168</v>
      </c>
      <c r="L72">
        <v>0</v>
      </c>
      <c r="M72" s="20">
        <v>100</v>
      </c>
      <c r="N72" s="12">
        <v>87</v>
      </c>
      <c r="P72" s="62" t="s">
        <v>177</v>
      </c>
      <c r="Q72" s="20">
        <v>20000</v>
      </c>
      <c r="R72" s="132">
        <v>6500000</v>
      </c>
      <c r="S72" s="12">
        <v>3.0769230769230771</v>
      </c>
      <c r="T72" s="12">
        <v>4.2980526471151652</v>
      </c>
      <c r="U72">
        <v>41.721128205128203</v>
      </c>
      <c r="V72" s="12">
        <v>36.297381538461536</v>
      </c>
      <c r="X72" s="84" t="s">
        <v>181</v>
      </c>
      <c r="Y72" s="20">
        <v>346.00900000000001</v>
      </c>
      <c r="Z72" s="20">
        <v>121</v>
      </c>
      <c r="AA72" s="99">
        <v>2.8595785123966944</v>
      </c>
      <c r="AB72" s="12">
        <v>0.61958996633688823</v>
      </c>
      <c r="AC72" s="12">
        <v>82.191435392561985</v>
      </c>
      <c r="AD72" s="12">
        <v>71.506548791528928</v>
      </c>
      <c r="AF72" s="64" t="s">
        <v>186</v>
      </c>
      <c r="AG72" s="20">
        <v>22</v>
      </c>
      <c r="AH72">
        <v>22</v>
      </c>
      <c r="AI72" s="12">
        <v>88.359788359788354</v>
      </c>
      <c r="AJ72" s="12">
        <v>76.873015873015873</v>
      </c>
      <c r="AL72" s="64" t="s">
        <v>159</v>
      </c>
      <c r="AM72" s="20">
        <v>51</v>
      </c>
      <c r="AN72">
        <v>6</v>
      </c>
      <c r="AO72" s="12">
        <v>99.298245614035082</v>
      </c>
      <c r="AP72" s="12">
        <v>86.389473684210515</v>
      </c>
      <c r="AR72" s="64" t="s">
        <v>172</v>
      </c>
      <c r="AS72" s="20">
        <v>15</v>
      </c>
      <c r="AT72">
        <v>0</v>
      </c>
      <c r="AU72" s="12">
        <v>100</v>
      </c>
      <c r="AV72" s="12">
        <v>87</v>
      </c>
      <c r="AX72" s="79" t="s">
        <v>145</v>
      </c>
      <c r="AY72" s="20">
        <v>1</v>
      </c>
      <c r="AZ72">
        <v>0</v>
      </c>
      <c r="BA72">
        <v>100</v>
      </c>
      <c r="BB72">
        <v>87</v>
      </c>
      <c r="BD72" s="65" t="s">
        <v>143</v>
      </c>
      <c r="BE72" s="20">
        <v>19000</v>
      </c>
      <c r="BF72">
        <v>8150.1500000000015</v>
      </c>
      <c r="BG72">
        <v>69.549782200886284</v>
      </c>
      <c r="BH72">
        <v>60.508310514771068</v>
      </c>
      <c r="BJ72" s="65" t="s">
        <v>188</v>
      </c>
      <c r="BK72" s="150">
        <v>0.42</v>
      </c>
      <c r="BL72" s="20">
        <v>1E-4</v>
      </c>
      <c r="BM72" s="12">
        <v>4.1999999999999998E-5</v>
      </c>
      <c r="BN72" s="20">
        <v>2.2400000000000002</v>
      </c>
      <c r="BO72" s="28">
        <v>1.8749999999999998E-5</v>
      </c>
      <c r="BP72" s="12">
        <v>1.8749999999999998E-5</v>
      </c>
      <c r="BQ72" s="12">
        <v>99.999924761508183</v>
      </c>
      <c r="BR72" s="12">
        <v>86.999934542512122</v>
      </c>
    </row>
    <row r="73" spans="1:70" ht="15.75" customHeight="1" x14ac:dyDescent="0.2">
      <c r="A73" s="64" t="s">
        <v>172</v>
      </c>
      <c r="B73" s="12">
        <v>54.485213883628148</v>
      </c>
      <c r="D73" s="79" t="s">
        <v>149</v>
      </c>
      <c r="E73" s="20">
        <v>1123.5</v>
      </c>
      <c r="F73">
        <v>2629.5</v>
      </c>
      <c r="G73" s="20">
        <v>29.936051159072747</v>
      </c>
      <c r="H73" s="12">
        <v>26.04436450839329</v>
      </c>
      <c r="J73" s="62" t="s">
        <v>194</v>
      </c>
      <c r="K73" s="20">
        <v>168</v>
      </c>
      <c r="L73">
        <v>0</v>
      </c>
      <c r="M73" s="20">
        <v>100</v>
      </c>
      <c r="N73" s="12">
        <v>87</v>
      </c>
      <c r="P73" s="84" t="s">
        <v>193</v>
      </c>
      <c r="Q73" s="20">
        <v>1500</v>
      </c>
      <c r="R73" s="132">
        <v>603502</v>
      </c>
      <c r="S73" s="12">
        <v>2.4854930058226818</v>
      </c>
      <c r="T73" s="12">
        <v>4.88948271821556</v>
      </c>
      <c r="U73">
        <v>33.701711013385207</v>
      </c>
      <c r="V73" s="12">
        <v>29.320488581645129</v>
      </c>
      <c r="X73" s="62" t="s">
        <v>144</v>
      </c>
      <c r="Y73" s="20">
        <v>1087</v>
      </c>
      <c r="Z73" s="20">
        <v>892</v>
      </c>
      <c r="AA73" s="99">
        <v>1.2186098654708519</v>
      </c>
      <c r="AB73" s="12">
        <v>2.2605586132627309</v>
      </c>
      <c r="AC73" s="12">
        <v>35.025894058295961</v>
      </c>
      <c r="AD73" s="12">
        <v>30.472527830717485</v>
      </c>
      <c r="AF73" s="65" t="s">
        <v>189</v>
      </c>
      <c r="AG73" s="20">
        <v>23</v>
      </c>
      <c r="AH73">
        <v>23</v>
      </c>
      <c r="AI73" s="12">
        <v>87.830687830687836</v>
      </c>
      <c r="AJ73" s="12">
        <v>76.412698412698418</v>
      </c>
      <c r="AL73" s="64" t="s">
        <v>167</v>
      </c>
      <c r="AM73" s="20">
        <v>55</v>
      </c>
      <c r="AN73">
        <v>10</v>
      </c>
      <c r="AO73" s="12">
        <v>98.830409356725141</v>
      </c>
      <c r="AP73" s="12">
        <v>85.982456140350877</v>
      </c>
      <c r="AR73" s="79" t="s">
        <v>179</v>
      </c>
      <c r="AS73" s="20">
        <v>15</v>
      </c>
      <c r="AT73">
        <v>0</v>
      </c>
      <c r="AU73" s="12">
        <v>100</v>
      </c>
      <c r="AV73" s="12">
        <v>87</v>
      </c>
      <c r="AX73" s="84" t="s">
        <v>146</v>
      </c>
      <c r="AY73" s="20">
        <v>1</v>
      </c>
      <c r="AZ73">
        <v>0</v>
      </c>
      <c r="BA73">
        <v>100</v>
      </c>
      <c r="BB73">
        <v>87</v>
      </c>
      <c r="BD73" s="64" t="s">
        <v>167</v>
      </c>
      <c r="BE73" s="20">
        <v>18567.03</v>
      </c>
      <c r="BF73">
        <v>8583.1200000000026</v>
      </c>
      <c r="BG73">
        <v>67.93213948259492</v>
      </c>
      <c r="BH73">
        <v>59.100961349857577</v>
      </c>
      <c r="BJ73" s="64" t="s">
        <v>167</v>
      </c>
      <c r="BK73" s="150">
        <v>3.5</v>
      </c>
      <c r="BL73" s="20">
        <v>2.3599999999999999E-2</v>
      </c>
      <c r="BM73" s="12">
        <v>8.2599999999999993E-2</v>
      </c>
      <c r="BN73" s="20">
        <v>1.29</v>
      </c>
      <c r="BO73" s="28">
        <v>6.4031007751937971E-2</v>
      </c>
      <c r="BP73" s="12">
        <v>6.4031007751937971E-2</v>
      </c>
      <c r="BQ73" s="12">
        <v>99.743061522497527</v>
      </c>
      <c r="BR73" s="12">
        <v>86.776463524572847</v>
      </c>
    </row>
    <row r="74" spans="1:70" ht="15.75" customHeight="1" x14ac:dyDescent="0.2">
      <c r="A74" s="84" t="s">
        <v>181</v>
      </c>
      <c r="B74" s="12">
        <v>53.502846248293814</v>
      </c>
      <c r="D74" s="79" t="s">
        <v>147</v>
      </c>
      <c r="E74" s="20">
        <v>860</v>
      </c>
      <c r="F74">
        <v>2893</v>
      </c>
      <c r="G74" s="20">
        <v>22.915001332267522</v>
      </c>
      <c r="H74" s="12">
        <v>19.936051159072743</v>
      </c>
      <c r="J74" s="84" t="s">
        <v>165</v>
      </c>
      <c r="K74" s="20">
        <v>156</v>
      </c>
      <c r="L74">
        <v>12</v>
      </c>
      <c r="M74" s="20">
        <v>92.857142857142861</v>
      </c>
      <c r="N74" s="12">
        <v>80.785714285714292</v>
      </c>
      <c r="P74" s="62" t="s">
        <v>164</v>
      </c>
      <c r="Q74" s="20">
        <v>19200</v>
      </c>
      <c r="R74" s="132">
        <v>8173941</v>
      </c>
      <c r="S74" s="12">
        <v>2.3489281363787677</v>
      </c>
      <c r="T74" s="12">
        <v>5.0260475876594741</v>
      </c>
      <c r="U74">
        <v>31.849977874809724</v>
      </c>
      <c r="V74" s="12">
        <v>27.70948075108446</v>
      </c>
      <c r="X74" s="64" t="s">
        <v>184</v>
      </c>
      <c r="Y74" s="20">
        <v>666</v>
      </c>
      <c r="Z74" s="20">
        <v>605</v>
      </c>
      <c r="AA74" s="99">
        <v>1.1008264462809918</v>
      </c>
      <c r="AB74" s="12">
        <v>2.3783420324525908</v>
      </c>
      <c r="AC74" s="12">
        <v>31.640504132231413</v>
      </c>
      <c r="AD74" s="12">
        <v>27.527238595041329</v>
      </c>
      <c r="AF74" s="65" t="s">
        <v>143</v>
      </c>
      <c r="AG74" s="20">
        <v>25</v>
      </c>
      <c r="AH74">
        <v>25</v>
      </c>
      <c r="AI74" s="12">
        <v>86.772486772486772</v>
      </c>
      <c r="AJ74" s="12">
        <v>75.492063492063494</v>
      </c>
      <c r="AL74" s="84" t="s">
        <v>146</v>
      </c>
      <c r="AM74" s="20">
        <v>63</v>
      </c>
      <c r="AN74">
        <v>18</v>
      </c>
      <c r="AO74" s="12">
        <v>97.89473684210526</v>
      </c>
      <c r="AP74" s="12">
        <v>85.168421052631572</v>
      </c>
      <c r="AR74" s="102" t="s">
        <v>243</v>
      </c>
      <c r="AS74" s="20">
        <v>17</v>
      </c>
      <c r="AT74">
        <v>2</v>
      </c>
      <c r="AU74" s="12">
        <v>98.518518518518519</v>
      </c>
      <c r="AV74" s="12">
        <v>85.711111111111109</v>
      </c>
      <c r="AX74" s="79" t="s">
        <v>147</v>
      </c>
      <c r="AY74" s="20">
        <v>1</v>
      </c>
      <c r="AZ74">
        <v>0</v>
      </c>
      <c r="BA74">
        <v>100</v>
      </c>
      <c r="BB74">
        <v>87</v>
      </c>
      <c r="BD74" s="33" t="s">
        <v>162</v>
      </c>
      <c r="BE74" s="20">
        <v>18157.18</v>
      </c>
      <c r="BF74">
        <v>8992.9700000000012</v>
      </c>
      <c r="BG74">
        <v>66.400876651240083</v>
      </c>
      <c r="BH74">
        <v>57.768762686578874</v>
      </c>
      <c r="BJ74" s="53" t="s">
        <v>150</v>
      </c>
      <c r="BK74" s="150">
        <v>1.7</v>
      </c>
      <c r="BL74" s="20">
        <v>0.1201</v>
      </c>
      <c r="BM74" s="12">
        <v>0.20416999999999999</v>
      </c>
      <c r="BN74" s="20">
        <v>1.47</v>
      </c>
      <c r="BO74" s="28">
        <v>0.13889115646258504</v>
      </c>
      <c r="BP74" s="12">
        <v>0.13889115646258504</v>
      </c>
      <c r="BQ74" s="12">
        <v>99.442668739209793</v>
      </c>
      <c r="BR74" s="12">
        <v>86.515121803112521</v>
      </c>
    </row>
    <row r="75" spans="1:70" ht="15.75" customHeight="1" x14ac:dyDescent="0.2">
      <c r="A75" s="79" t="s">
        <v>147</v>
      </c>
      <c r="B75" s="12">
        <v>53.344204667420648</v>
      </c>
      <c r="D75" s="64" t="s">
        <v>176</v>
      </c>
      <c r="E75" s="20">
        <v>762.6</v>
      </c>
      <c r="F75">
        <v>2990.4</v>
      </c>
      <c r="G75" s="20">
        <v>20.319744204636294</v>
      </c>
      <c r="H75" s="12">
        <v>17.678177458033577</v>
      </c>
      <c r="J75" s="62" t="s">
        <v>144</v>
      </c>
      <c r="K75" s="20">
        <v>153</v>
      </c>
      <c r="L75">
        <v>15</v>
      </c>
      <c r="M75" s="20">
        <v>91.071428571428569</v>
      </c>
      <c r="N75" s="12">
        <v>79.232142857142861</v>
      </c>
      <c r="P75" s="84" t="s">
        <v>146</v>
      </c>
      <c r="Q75" s="20">
        <v>1300</v>
      </c>
      <c r="R75" s="132">
        <v>645966</v>
      </c>
      <c r="S75" s="12">
        <v>2.0124898214457105</v>
      </c>
      <c r="T75" s="12">
        <v>5.3624859025925318</v>
      </c>
      <c r="U75">
        <v>27.288087401916911</v>
      </c>
      <c r="V75" s="12">
        <v>23.740636039667713</v>
      </c>
      <c r="X75" s="84" t="s">
        <v>154</v>
      </c>
      <c r="Y75" s="20">
        <v>69.2</v>
      </c>
      <c r="Z75" s="20">
        <v>89</v>
      </c>
      <c r="AA75" s="99">
        <v>0.77752808988764044</v>
      </c>
      <c r="AB75" s="12">
        <v>2.7016403888459424</v>
      </c>
      <c r="AC75" s="12">
        <v>22.348101123595498</v>
      </c>
      <c r="AD75" s="12">
        <v>19.442847977528082</v>
      </c>
      <c r="AF75" s="62" t="s">
        <v>144</v>
      </c>
      <c r="AG75" s="20">
        <v>30</v>
      </c>
      <c r="AH75">
        <v>30</v>
      </c>
      <c r="AI75" s="12">
        <v>84.126984126984127</v>
      </c>
      <c r="AJ75" s="12">
        <v>73.19047619047619</v>
      </c>
      <c r="AL75" s="79" t="s">
        <v>163</v>
      </c>
      <c r="AM75" s="20">
        <v>63</v>
      </c>
      <c r="AN75">
        <v>18</v>
      </c>
      <c r="AO75" s="12">
        <v>97.89473684210526</v>
      </c>
      <c r="AP75" s="12">
        <v>85.168421052631572</v>
      </c>
      <c r="AR75" s="53" t="s">
        <v>153</v>
      </c>
      <c r="AS75" s="20">
        <v>24</v>
      </c>
      <c r="AT75">
        <v>9</v>
      </c>
      <c r="AU75" s="12">
        <v>93.333333333333329</v>
      </c>
      <c r="AV75" s="12">
        <v>81.199999999999989</v>
      </c>
      <c r="AX75" s="79" t="s">
        <v>149</v>
      </c>
      <c r="AY75" s="20">
        <v>1</v>
      </c>
      <c r="AZ75">
        <v>0</v>
      </c>
      <c r="BA75">
        <v>100</v>
      </c>
      <c r="BB75">
        <v>87</v>
      </c>
      <c r="BD75" s="64" t="s">
        <v>159</v>
      </c>
      <c r="BE75" s="20">
        <v>17129.55</v>
      </c>
      <c r="BF75">
        <v>10020.600000000002</v>
      </c>
      <c r="BG75">
        <v>62.561492429243771</v>
      </c>
      <c r="BH75">
        <v>54.428498413442078</v>
      </c>
      <c r="BJ75" s="79" t="s">
        <v>178</v>
      </c>
      <c r="BK75" s="150">
        <v>0.35</v>
      </c>
      <c r="BL75" s="20">
        <v>1</v>
      </c>
      <c r="BM75" s="12">
        <v>0.35</v>
      </c>
      <c r="BN75" s="20">
        <v>2.13</v>
      </c>
      <c r="BO75" s="28">
        <v>0.16431924882629106</v>
      </c>
      <c r="BP75" s="12">
        <v>0.16431924882629106</v>
      </c>
      <c r="BQ75" s="12">
        <v>99.340632935509277</v>
      </c>
      <c r="BR75" s="12">
        <v>86.426350653893067</v>
      </c>
    </row>
    <row r="76" spans="1:70" ht="15.75" customHeight="1" x14ac:dyDescent="0.2">
      <c r="A76" s="84" t="s">
        <v>146</v>
      </c>
      <c r="B76" s="12">
        <v>53.004735642708191</v>
      </c>
      <c r="D76" s="79" t="s">
        <v>178</v>
      </c>
      <c r="E76" s="20">
        <v>689</v>
      </c>
      <c r="F76">
        <v>3064</v>
      </c>
      <c r="G76" s="20">
        <v>18.358646416200372</v>
      </c>
      <c r="H76" s="12">
        <v>15.972022382094323</v>
      </c>
      <c r="J76" s="64" t="s">
        <v>172</v>
      </c>
      <c r="K76" s="20">
        <v>147</v>
      </c>
      <c r="L76">
        <v>21</v>
      </c>
      <c r="M76" s="20">
        <v>87.5</v>
      </c>
      <c r="N76" s="12">
        <v>76.125</v>
      </c>
      <c r="P76" s="62" t="s">
        <v>194</v>
      </c>
      <c r="Q76" s="20">
        <v>2650</v>
      </c>
      <c r="R76" s="132">
        <v>1724404</v>
      </c>
      <c r="S76" s="12">
        <v>1.5367628467574885</v>
      </c>
      <c r="T76" s="12">
        <v>5.8382128772807533</v>
      </c>
      <c r="U76">
        <v>20.837530918895268</v>
      </c>
      <c r="V76" s="12">
        <v>18.128651899438882</v>
      </c>
      <c r="X76" s="62" t="s">
        <v>194</v>
      </c>
      <c r="Y76" s="20">
        <v>400</v>
      </c>
      <c r="Z76" s="20">
        <v>517.22</v>
      </c>
      <c r="AA76" s="99">
        <v>0.7733652990990294</v>
      </c>
      <c r="AB76" s="12">
        <v>2.705803179634553</v>
      </c>
      <c r="AC76" s="12">
        <v>22.228452109353867</v>
      </c>
      <c r="AD76" s="12">
        <v>19.338753335137863</v>
      </c>
      <c r="AF76" s="84" t="s">
        <v>146</v>
      </c>
      <c r="AG76" s="20">
        <v>31</v>
      </c>
      <c r="AH76">
        <v>31</v>
      </c>
      <c r="AI76" s="12">
        <v>83.597883597883595</v>
      </c>
      <c r="AJ76" s="12">
        <v>72.73015873015872</v>
      </c>
      <c r="AL76" s="64" t="s">
        <v>185</v>
      </c>
      <c r="AM76" s="20">
        <v>81</v>
      </c>
      <c r="AN76">
        <v>36</v>
      </c>
      <c r="AO76" s="12">
        <v>95.78947368421052</v>
      </c>
      <c r="AP76" s="12">
        <v>83.336842105263159</v>
      </c>
      <c r="AR76" s="84" t="s">
        <v>146</v>
      </c>
      <c r="AS76" s="20">
        <v>25</v>
      </c>
      <c r="AT76">
        <v>10</v>
      </c>
      <c r="AU76" s="12">
        <v>92.592592592592595</v>
      </c>
      <c r="AV76" s="12">
        <v>80.555555555555557</v>
      </c>
      <c r="AX76" s="84" t="s">
        <v>151</v>
      </c>
      <c r="AY76" s="20">
        <v>1</v>
      </c>
      <c r="AZ76">
        <v>0</v>
      </c>
      <c r="BA76">
        <v>100</v>
      </c>
      <c r="BB76">
        <v>87</v>
      </c>
      <c r="BD76" s="64" t="s">
        <v>184</v>
      </c>
      <c r="BE76" s="20">
        <v>16723.82</v>
      </c>
      <c r="BF76">
        <v>10426.330000000002</v>
      </c>
      <c r="BG76">
        <v>61.045622553519472</v>
      </c>
      <c r="BH76">
        <v>53.109691621561943</v>
      </c>
      <c r="BJ76" s="62" t="s">
        <v>171</v>
      </c>
      <c r="BK76" s="150">
        <v>6.98</v>
      </c>
      <c r="BL76" s="20">
        <v>3.1399999999999997E-2</v>
      </c>
      <c r="BM76" s="12">
        <v>0.21917200000000001</v>
      </c>
      <c r="BN76" s="20">
        <v>1.21</v>
      </c>
      <c r="BO76" s="28">
        <v>0.18113388429752067</v>
      </c>
      <c r="BP76" s="12">
        <v>0.18113388429752067</v>
      </c>
      <c r="BQ76" s="12">
        <v>99.273160518794015</v>
      </c>
      <c r="BR76" s="12">
        <v>86.367649651350789</v>
      </c>
    </row>
    <row r="77" spans="1:70" ht="15.75" customHeight="1" x14ac:dyDescent="0.2">
      <c r="A77" s="84" t="s">
        <v>175</v>
      </c>
      <c r="B77" s="12">
        <v>52.869299325521879</v>
      </c>
      <c r="D77" s="64" t="s">
        <v>184</v>
      </c>
      <c r="E77" s="20">
        <v>526.29999999999995</v>
      </c>
      <c r="F77">
        <v>3226.7</v>
      </c>
      <c r="G77" s="20">
        <v>14.023447908340003</v>
      </c>
      <c r="H77" s="12">
        <v>12.200399680255803</v>
      </c>
      <c r="J77" s="102" t="s">
        <v>243</v>
      </c>
      <c r="K77" s="20">
        <v>147</v>
      </c>
      <c r="L77">
        <v>21</v>
      </c>
      <c r="M77" s="20">
        <v>87.5</v>
      </c>
      <c r="N77" s="12">
        <v>76.125</v>
      </c>
      <c r="P77" s="84" t="s">
        <v>170</v>
      </c>
      <c r="Q77" s="236" t="s">
        <v>324</v>
      </c>
      <c r="R77" s="132">
        <v>3824220</v>
      </c>
      <c r="S77" s="12">
        <v>1.3388351088588</v>
      </c>
      <c r="T77" s="12">
        <v>6.0361406151794421</v>
      </c>
      <c r="U77">
        <v>18.153756147223049</v>
      </c>
      <c r="V77" s="12">
        <v>15.793767848084054</v>
      </c>
      <c r="X77" s="79" t="s">
        <v>145</v>
      </c>
      <c r="Y77" s="20">
        <v>376</v>
      </c>
      <c r="Z77" s="20">
        <v>528</v>
      </c>
      <c r="AA77" s="99">
        <v>0.71212121212121215</v>
      </c>
      <c r="AB77" s="12">
        <v>2.7670472666123702</v>
      </c>
      <c r="AC77" s="12">
        <v>20.468143939393954</v>
      </c>
      <c r="AD77" s="12">
        <v>17.80728522727274</v>
      </c>
      <c r="AF77" s="53" t="s">
        <v>160</v>
      </c>
      <c r="AG77" s="20">
        <v>38</v>
      </c>
      <c r="AH77">
        <v>38</v>
      </c>
      <c r="AI77" s="12">
        <v>79.894179894179899</v>
      </c>
      <c r="AJ77" s="12">
        <v>69.507936507936506</v>
      </c>
      <c r="AL77" s="64" t="s">
        <v>186</v>
      </c>
      <c r="AM77" s="20">
        <v>91</v>
      </c>
      <c r="AN77">
        <v>46</v>
      </c>
      <c r="AO77" s="12">
        <v>94.619883040935676</v>
      </c>
      <c r="AP77" s="12">
        <v>82.319298245614036</v>
      </c>
      <c r="AR77" s="65" t="s">
        <v>155</v>
      </c>
      <c r="AS77" s="20">
        <v>26</v>
      </c>
      <c r="AT77">
        <v>11</v>
      </c>
      <c r="AU77" s="12">
        <v>91.851851851851848</v>
      </c>
      <c r="AV77" s="12">
        <v>79.911111111111111</v>
      </c>
      <c r="AX77" s="84" t="s">
        <v>152</v>
      </c>
      <c r="AY77" s="20">
        <v>1</v>
      </c>
      <c r="AZ77">
        <v>0</v>
      </c>
      <c r="BA77">
        <v>100</v>
      </c>
      <c r="BB77">
        <v>87</v>
      </c>
      <c r="BD77" s="79" t="s">
        <v>145</v>
      </c>
      <c r="BE77" s="20">
        <v>14728.87</v>
      </c>
      <c r="BF77">
        <v>12421.28</v>
      </c>
      <c r="BG77">
        <v>53.592181574109048</v>
      </c>
      <c r="BH77">
        <v>46.625197969474868</v>
      </c>
      <c r="BJ77" s="79" t="s">
        <v>182</v>
      </c>
      <c r="BK77" s="150">
        <v>250</v>
      </c>
      <c r="BL77" s="20">
        <v>2E-3</v>
      </c>
      <c r="BM77" s="12">
        <v>0.5</v>
      </c>
      <c r="BN77" s="20">
        <v>2.5299999999999998</v>
      </c>
      <c r="BO77" s="28">
        <v>0.19762845849802374</v>
      </c>
      <c r="BP77" s="12">
        <v>0.19762845849802374</v>
      </c>
      <c r="BQ77" s="12">
        <v>99.206972418201445</v>
      </c>
      <c r="BR77" s="12">
        <v>86.31006600383526</v>
      </c>
    </row>
    <row r="78" spans="1:70" ht="15.75" customHeight="1" x14ac:dyDescent="0.2">
      <c r="A78" s="79" t="s">
        <v>145</v>
      </c>
      <c r="B78" s="12">
        <v>52.646936462744314</v>
      </c>
      <c r="D78" s="64" t="s">
        <v>185</v>
      </c>
      <c r="E78" s="20">
        <v>439</v>
      </c>
      <c r="F78">
        <v>3314</v>
      </c>
      <c r="G78" s="20">
        <v>11.697308819610981</v>
      </c>
      <c r="H78" s="12">
        <v>10.176658673061553</v>
      </c>
      <c r="J78" s="84" t="s">
        <v>181</v>
      </c>
      <c r="K78" s="20">
        <v>143.5</v>
      </c>
      <c r="L78">
        <v>24.5</v>
      </c>
      <c r="M78" s="20">
        <v>85.416666666666671</v>
      </c>
      <c r="N78" s="12">
        <v>74.3125</v>
      </c>
      <c r="P78" s="84" t="s">
        <v>175</v>
      </c>
      <c r="Q78" s="20">
        <v>10950</v>
      </c>
      <c r="R78" s="132">
        <v>8405837</v>
      </c>
      <c r="S78" s="12">
        <v>1.3026662306204606</v>
      </c>
      <c r="T78" s="12">
        <v>6.072309493417781</v>
      </c>
      <c r="U78">
        <v>17.663329065267391</v>
      </c>
      <c r="V78" s="12">
        <v>15.36709628678263</v>
      </c>
      <c r="X78" s="65" t="s">
        <v>189</v>
      </c>
      <c r="Y78" s="20">
        <v>120</v>
      </c>
      <c r="Z78" s="20">
        <v>170</v>
      </c>
      <c r="AA78" s="99">
        <v>0.70588235294117652</v>
      </c>
      <c r="AB78" s="12">
        <v>2.773286125792406</v>
      </c>
      <c r="AC78" s="12">
        <v>20.288823529411772</v>
      </c>
      <c r="AD78" s="12">
        <v>17.651276470588243</v>
      </c>
      <c r="AF78" s="84" t="s">
        <v>193</v>
      </c>
      <c r="AG78" s="20">
        <v>40</v>
      </c>
      <c r="AH78">
        <v>40</v>
      </c>
      <c r="AI78" s="12">
        <v>78.835978835978835</v>
      </c>
      <c r="AJ78" s="12">
        <v>68.587301587301582</v>
      </c>
      <c r="AL78" s="65" t="s">
        <v>189</v>
      </c>
      <c r="AM78" s="20">
        <v>105</v>
      </c>
      <c r="AN78">
        <v>60</v>
      </c>
      <c r="AO78" s="12">
        <v>92.982456140350877</v>
      </c>
      <c r="AP78" s="12">
        <v>80.89473684210526</v>
      </c>
      <c r="AR78" s="79" t="s">
        <v>182</v>
      </c>
      <c r="AS78" s="20">
        <v>26</v>
      </c>
      <c r="AT78">
        <v>11</v>
      </c>
      <c r="AU78" s="12">
        <v>91.851851851851848</v>
      </c>
      <c r="AV78" s="12">
        <v>79.911111111111111</v>
      </c>
      <c r="AX78" s="84" t="s">
        <v>154</v>
      </c>
      <c r="AY78" s="20">
        <v>1</v>
      </c>
      <c r="AZ78">
        <v>0</v>
      </c>
      <c r="BA78">
        <v>100</v>
      </c>
      <c r="BB78">
        <v>87</v>
      </c>
      <c r="BD78" s="79" t="s">
        <v>147</v>
      </c>
      <c r="BE78" s="20">
        <v>14237.2</v>
      </c>
      <c r="BF78">
        <v>12912.95</v>
      </c>
      <c r="BG78">
        <v>51.755226599625111</v>
      </c>
      <c r="BH78">
        <v>45.027047141673847</v>
      </c>
      <c r="BJ78" s="62" t="s">
        <v>177</v>
      </c>
      <c r="BK78" s="150">
        <v>2</v>
      </c>
      <c r="BL78" s="20">
        <v>1.3277000000000001</v>
      </c>
      <c r="BM78" s="12">
        <v>2.6554000000000002</v>
      </c>
      <c r="BN78" s="20">
        <v>12.52</v>
      </c>
      <c r="BO78" s="28">
        <v>0.21209265175718853</v>
      </c>
      <c r="BP78" s="12">
        <v>0.21209265175718853</v>
      </c>
      <c r="BQ78" s="12">
        <v>99.148931666934359</v>
      </c>
      <c r="BR78" s="12">
        <v>86.259570550232894</v>
      </c>
    </row>
    <row r="79" spans="1:70" ht="15.75" customHeight="1" x14ac:dyDescent="0.2">
      <c r="A79" s="64" t="s">
        <v>176</v>
      </c>
      <c r="B79" s="12">
        <v>51.630173724039864</v>
      </c>
      <c r="D79" s="62" t="s">
        <v>164</v>
      </c>
      <c r="E79" s="20">
        <v>430</v>
      </c>
      <c r="F79">
        <v>3323</v>
      </c>
      <c r="G79" s="20">
        <v>11.457500666133768</v>
      </c>
      <c r="H79" s="12">
        <v>9.9680255795363788</v>
      </c>
      <c r="J79" s="84" t="s">
        <v>146</v>
      </c>
      <c r="K79" s="20">
        <v>143</v>
      </c>
      <c r="L79">
        <v>25</v>
      </c>
      <c r="M79" s="20">
        <v>85.11904761904762</v>
      </c>
      <c r="N79" s="12">
        <v>74.053571428571431</v>
      </c>
      <c r="P79" s="64" t="s">
        <v>185</v>
      </c>
      <c r="Q79" s="20">
        <v>28000</v>
      </c>
      <c r="R79" s="132">
        <v>21766000</v>
      </c>
      <c r="S79" s="12">
        <v>1.2864099972434071</v>
      </c>
      <c r="T79" s="12">
        <v>6.088565726794835</v>
      </c>
      <c r="U79">
        <v>17.442904836289017</v>
      </c>
      <c r="V79" s="12">
        <v>15.175327207571446</v>
      </c>
      <c r="X79" s="79" t="s">
        <v>147</v>
      </c>
      <c r="Y79" s="20">
        <v>130</v>
      </c>
      <c r="Z79" s="20">
        <v>203</v>
      </c>
      <c r="AA79" s="99">
        <v>0.64039408866995073</v>
      </c>
      <c r="AB79" s="12">
        <v>2.838774390063632</v>
      </c>
      <c r="AC79" s="12">
        <v>18.406527093596054</v>
      </c>
      <c r="AD79" s="12">
        <v>16.013678571428567</v>
      </c>
      <c r="AF79" s="64" t="s">
        <v>176</v>
      </c>
      <c r="AG79" s="20">
        <v>44</v>
      </c>
      <c r="AH79">
        <v>44</v>
      </c>
      <c r="AI79" s="12">
        <v>76.719576719576722</v>
      </c>
      <c r="AJ79" s="12">
        <v>66.746031746031747</v>
      </c>
      <c r="AL79" s="84" t="s">
        <v>195</v>
      </c>
      <c r="AM79" s="20">
        <v>124</v>
      </c>
      <c r="AN79">
        <v>79</v>
      </c>
      <c r="AO79" s="12">
        <v>90.760233918128648</v>
      </c>
      <c r="AP79" s="12">
        <v>78.961403508771923</v>
      </c>
      <c r="AR79" s="79" t="s">
        <v>163</v>
      </c>
      <c r="AS79" s="20">
        <v>30</v>
      </c>
      <c r="AT79">
        <v>15</v>
      </c>
      <c r="AU79" s="12">
        <v>88.888888888888886</v>
      </c>
      <c r="AV79" s="12">
        <v>77.333333333333329</v>
      </c>
      <c r="AX79" s="65" t="s">
        <v>155</v>
      </c>
      <c r="AY79" s="20">
        <v>1</v>
      </c>
      <c r="AZ79">
        <v>0</v>
      </c>
      <c r="BA79">
        <v>100</v>
      </c>
      <c r="BB79">
        <v>87</v>
      </c>
      <c r="BD79" s="53" t="s">
        <v>18</v>
      </c>
      <c r="BE79" s="20">
        <v>13115.61</v>
      </c>
      <c r="BF79">
        <v>14034.54</v>
      </c>
      <c r="BG79">
        <v>47.564793321549502</v>
      </c>
      <c r="BH79">
        <v>41.381370189748068</v>
      </c>
      <c r="BJ79" s="102" t="s">
        <v>243</v>
      </c>
      <c r="BK79" s="277">
        <v>3.6</v>
      </c>
      <c r="BL79" s="20">
        <v>0.96499999999999997</v>
      </c>
      <c r="BM79" s="12">
        <v>3.4739999999999998</v>
      </c>
      <c r="BN79" s="20">
        <v>16.28</v>
      </c>
      <c r="BO79" s="28">
        <v>0.21339066339066337</v>
      </c>
      <c r="BP79" s="12">
        <v>0.21339066339066337</v>
      </c>
      <c r="BQ79" s="12">
        <v>99.143723110258549</v>
      </c>
      <c r="BR79" s="12">
        <v>86.255039105924936</v>
      </c>
    </row>
    <row r="80" spans="1:70" ht="15.75" customHeight="1" x14ac:dyDescent="0.2">
      <c r="A80" s="64" t="s">
        <v>184</v>
      </c>
      <c r="B80" s="12">
        <v>51.606434410751092</v>
      </c>
      <c r="D80" s="62" t="s">
        <v>194</v>
      </c>
      <c r="E80" s="20">
        <v>406</v>
      </c>
      <c r="F80">
        <v>3347</v>
      </c>
      <c r="G80" s="20">
        <v>10.818012256861181</v>
      </c>
      <c r="H80" s="12">
        <v>9.4116706634692271</v>
      </c>
      <c r="J80" s="84" t="s">
        <v>152</v>
      </c>
      <c r="K80" s="20">
        <v>143</v>
      </c>
      <c r="L80">
        <v>25</v>
      </c>
      <c r="M80" s="20">
        <v>85.11904761904762</v>
      </c>
      <c r="N80" s="12">
        <v>74.053571428571431</v>
      </c>
      <c r="P80" s="65" t="s">
        <v>189</v>
      </c>
      <c r="Q80" s="20">
        <v>1650</v>
      </c>
      <c r="R80" s="336">
        <v>1331300</v>
      </c>
      <c r="S80" s="12">
        <v>1.2393900698565312</v>
      </c>
      <c r="T80" s="12">
        <v>6.1355856541817104</v>
      </c>
      <c r="U80">
        <v>16.80534440021033</v>
      </c>
      <c r="V80" s="12">
        <v>14.620649628182987</v>
      </c>
      <c r="X80" s="62" t="s">
        <v>177</v>
      </c>
      <c r="Y80" s="20">
        <v>440</v>
      </c>
      <c r="Z80" s="20">
        <v>762</v>
      </c>
      <c r="AA80" s="99">
        <v>0.57742782152230976</v>
      </c>
      <c r="AB80" s="12">
        <v>2.9017406572112727</v>
      </c>
      <c r="AC80" s="12">
        <v>16.596719160104996</v>
      </c>
      <c r="AD80" s="12">
        <v>14.439145669291346</v>
      </c>
      <c r="AF80" s="62" t="s">
        <v>180</v>
      </c>
      <c r="AG80" s="20">
        <v>45</v>
      </c>
      <c r="AH80">
        <v>45</v>
      </c>
      <c r="AI80" s="12">
        <v>76.19047619047619</v>
      </c>
      <c r="AJ80" s="12">
        <v>66.285714285714292</v>
      </c>
      <c r="AL80" s="84" t="s">
        <v>193</v>
      </c>
      <c r="AM80" s="20">
        <v>132</v>
      </c>
      <c r="AN80">
        <v>87</v>
      </c>
      <c r="AO80" s="12">
        <v>89.824561403508767</v>
      </c>
      <c r="AP80" s="12">
        <v>78.147368421052633</v>
      </c>
      <c r="AR80" s="84" t="s">
        <v>169</v>
      </c>
      <c r="AS80" s="20">
        <v>30</v>
      </c>
      <c r="AT80">
        <v>15</v>
      </c>
      <c r="AU80" s="12">
        <v>88.888888888888886</v>
      </c>
      <c r="AV80" s="12">
        <v>77.333333333333329</v>
      </c>
      <c r="AX80" s="64" t="s">
        <v>157</v>
      </c>
      <c r="AY80" s="20">
        <v>1</v>
      </c>
      <c r="AZ80">
        <v>0</v>
      </c>
      <c r="BA80">
        <v>100</v>
      </c>
      <c r="BB80">
        <v>87</v>
      </c>
      <c r="BD80" s="64" t="s">
        <v>176</v>
      </c>
      <c r="BE80" s="20">
        <v>12033.57</v>
      </c>
      <c r="BF80">
        <v>15116.580000000002</v>
      </c>
      <c r="BG80">
        <v>43.522124945218636</v>
      </c>
      <c r="BH80">
        <v>37.864248702340213</v>
      </c>
      <c r="BJ80" s="71" t="s">
        <v>244</v>
      </c>
      <c r="BK80" s="150">
        <v>15</v>
      </c>
      <c r="BL80" s="20">
        <v>9.9000000000000008E-3</v>
      </c>
      <c r="BM80" s="12">
        <v>0.14850000000000002</v>
      </c>
      <c r="BN80" s="20">
        <v>0.52</v>
      </c>
      <c r="BO80" s="28">
        <v>0.28557692307692312</v>
      </c>
      <c r="BP80" s="12">
        <v>0.28557692307692312</v>
      </c>
      <c r="BQ80" s="12">
        <v>98.854059893770682</v>
      </c>
      <c r="BR80" s="12">
        <v>86.003032107580495</v>
      </c>
    </row>
    <row r="81" spans="1:70" ht="15.75" customHeight="1" x14ac:dyDescent="0.2">
      <c r="A81" s="79" t="s">
        <v>168</v>
      </c>
      <c r="B81" s="12">
        <v>51.262585922241577</v>
      </c>
      <c r="D81" s="62" t="s">
        <v>118</v>
      </c>
      <c r="E81" s="20">
        <v>380</v>
      </c>
      <c r="F81">
        <v>3373</v>
      </c>
      <c r="G81" s="20">
        <v>10.125233146815887</v>
      </c>
      <c r="H81" s="12">
        <v>8.8089528377298212</v>
      </c>
      <c r="J81" s="65" t="s">
        <v>148</v>
      </c>
      <c r="K81" s="20">
        <v>140</v>
      </c>
      <c r="L81">
        <v>28</v>
      </c>
      <c r="M81" s="20">
        <v>83.333333333333329</v>
      </c>
      <c r="N81" s="12">
        <v>72.5</v>
      </c>
      <c r="P81" s="84" t="s">
        <v>151</v>
      </c>
      <c r="Q81" s="20">
        <v>3000</v>
      </c>
      <c r="R81" s="132">
        <v>2718782</v>
      </c>
      <c r="S81" s="12">
        <v>1.1034352883018939</v>
      </c>
      <c r="T81" s="12">
        <v>6.2715404357363482</v>
      </c>
      <c r="U81">
        <v>14.961883667024424</v>
      </c>
      <c r="V81" s="12">
        <v>13.016838790311249</v>
      </c>
      <c r="X81" s="84" t="s">
        <v>152</v>
      </c>
      <c r="Y81" s="20">
        <v>198</v>
      </c>
      <c r="Z81" s="20">
        <v>343</v>
      </c>
      <c r="AA81" s="99">
        <v>0.57725947521865895</v>
      </c>
      <c r="AB81" s="12">
        <v>2.9019090035149238</v>
      </c>
      <c r="AC81" s="12">
        <v>16.591880466472304</v>
      </c>
      <c r="AD81" s="12">
        <v>14.434936005830904</v>
      </c>
      <c r="AF81" s="64" t="s">
        <v>184</v>
      </c>
      <c r="AG81" s="20">
        <v>50</v>
      </c>
      <c r="AH81">
        <v>50</v>
      </c>
      <c r="AI81" s="12">
        <v>73.544973544973544</v>
      </c>
      <c r="AJ81" s="12">
        <v>63.984126984126981</v>
      </c>
      <c r="AL81" s="79" t="s">
        <v>149</v>
      </c>
      <c r="AM81" s="20">
        <v>137</v>
      </c>
      <c r="AN81">
        <v>92</v>
      </c>
      <c r="AO81" s="12">
        <v>89.239766081871352</v>
      </c>
      <c r="AP81" s="12">
        <v>77.638596491228071</v>
      </c>
      <c r="AR81" s="62" t="s">
        <v>180</v>
      </c>
      <c r="AS81" s="20">
        <v>32</v>
      </c>
      <c r="AT81">
        <v>17</v>
      </c>
      <c r="AU81" s="12">
        <v>87.407407407407405</v>
      </c>
      <c r="AV81" s="12">
        <v>76.044444444444437</v>
      </c>
      <c r="AX81" s="62" t="s">
        <v>158</v>
      </c>
      <c r="AY81" s="20">
        <v>1</v>
      </c>
      <c r="AZ81">
        <v>0</v>
      </c>
      <c r="BA81">
        <v>100</v>
      </c>
      <c r="BB81">
        <v>87</v>
      </c>
      <c r="BD81" s="64" t="s">
        <v>174</v>
      </c>
      <c r="BE81" s="20">
        <v>11312.63</v>
      </c>
      <c r="BF81">
        <v>15837.520000000002</v>
      </c>
      <c r="BG81">
        <v>40.828581879128677</v>
      </c>
      <c r="BH81">
        <v>35.520866234841947</v>
      </c>
      <c r="BJ81" s="84" t="s">
        <v>175</v>
      </c>
      <c r="BK81" s="279">
        <v>2.5</v>
      </c>
      <c r="BL81" s="20">
        <v>1</v>
      </c>
      <c r="BM81" s="12">
        <v>2.5</v>
      </c>
      <c r="BN81" s="20">
        <v>8.75</v>
      </c>
      <c r="BO81" s="28">
        <v>0.2857142857142857</v>
      </c>
      <c r="BP81" s="12">
        <v>0.2857142857142857</v>
      </c>
      <c r="BQ81" s="12">
        <v>98.853508696028385</v>
      </c>
      <c r="BR81" s="12">
        <v>86.00255256554469</v>
      </c>
    </row>
    <row r="82" spans="1:70" ht="15.75" customHeight="1" x14ac:dyDescent="0.2">
      <c r="A82" s="62" t="s">
        <v>177</v>
      </c>
      <c r="B82" s="12">
        <v>51.109933756323151</v>
      </c>
      <c r="D82" s="65" t="s">
        <v>188</v>
      </c>
      <c r="E82" s="20">
        <v>376</v>
      </c>
      <c r="F82">
        <v>3377</v>
      </c>
      <c r="G82" s="20">
        <v>10.018651745270461</v>
      </c>
      <c r="H82" s="12">
        <v>8.7162270183853003</v>
      </c>
      <c r="J82" s="62" t="s">
        <v>166</v>
      </c>
      <c r="K82" s="20">
        <v>140</v>
      </c>
      <c r="L82">
        <v>28</v>
      </c>
      <c r="M82" s="20">
        <v>83.333333333333329</v>
      </c>
      <c r="N82" s="12">
        <v>72.5</v>
      </c>
      <c r="P82" s="79" t="s">
        <v>147</v>
      </c>
      <c r="Q82" s="20">
        <v>3000</v>
      </c>
      <c r="R82" s="132">
        <v>2890151</v>
      </c>
      <c r="S82" s="12">
        <v>1.0380080487144097</v>
      </c>
      <c r="T82" s="12">
        <v>6.336967675323832</v>
      </c>
      <c r="U82">
        <v>14.074731735469882</v>
      </c>
      <c r="V82" s="12">
        <v>12.245016609858798</v>
      </c>
      <c r="X82" s="84" t="s">
        <v>175</v>
      </c>
      <c r="Y82" s="20">
        <v>410</v>
      </c>
      <c r="Z82" s="20">
        <v>786</v>
      </c>
      <c r="AA82" s="99">
        <v>0.52162849872773542</v>
      </c>
      <c r="AB82" s="12">
        <v>2.9575399800058473</v>
      </c>
      <c r="AC82" s="12">
        <v>14.992907124681935</v>
      </c>
      <c r="AD82" s="12">
        <v>13.043829198473283</v>
      </c>
      <c r="AF82" s="62" t="s">
        <v>118</v>
      </c>
      <c r="AG82" s="20">
        <v>51</v>
      </c>
      <c r="AH82">
        <v>51</v>
      </c>
      <c r="AI82" s="12">
        <v>73.015873015873012</v>
      </c>
      <c r="AJ82" s="12">
        <v>63.523809523809518</v>
      </c>
      <c r="AL82" s="84" t="s">
        <v>169</v>
      </c>
      <c r="AM82" s="20">
        <v>145</v>
      </c>
      <c r="AN82">
        <v>100</v>
      </c>
      <c r="AO82" s="12">
        <v>88.304093567251471</v>
      </c>
      <c r="AP82" s="12">
        <v>76.824561403508781</v>
      </c>
      <c r="AR82" s="62" t="s">
        <v>144</v>
      </c>
      <c r="AS82" s="20">
        <v>33</v>
      </c>
      <c r="AT82">
        <v>18</v>
      </c>
      <c r="AU82" s="12">
        <v>86.666666666666671</v>
      </c>
      <c r="AV82" s="12">
        <v>75.400000000000006</v>
      </c>
      <c r="AX82" s="64" t="s">
        <v>159</v>
      </c>
      <c r="AY82" s="20">
        <v>1</v>
      </c>
      <c r="AZ82">
        <v>0</v>
      </c>
      <c r="BA82">
        <v>100</v>
      </c>
      <c r="BB82">
        <v>87</v>
      </c>
      <c r="BD82" s="65" t="s">
        <v>188</v>
      </c>
      <c r="BE82" s="20">
        <v>11169.93</v>
      </c>
      <c r="BF82">
        <v>15980.220000000001</v>
      </c>
      <c r="BG82">
        <v>40.29543266347823</v>
      </c>
      <c r="BH82">
        <v>35.057026417226062</v>
      </c>
      <c r="BJ82" s="84" t="s">
        <v>154</v>
      </c>
      <c r="BK82" s="150">
        <v>2.5</v>
      </c>
      <c r="BL82" s="20">
        <v>1</v>
      </c>
      <c r="BM82" s="12">
        <v>2.5</v>
      </c>
      <c r="BN82" s="20">
        <v>8.15</v>
      </c>
      <c r="BO82" s="28">
        <v>0.30674846625766872</v>
      </c>
      <c r="BP82" s="12">
        <v>0.30674846625766872</v>
      </c>
      <c r="BQ82" s="12">
        <v>98.769104428251325</v>
      </c>
      <c r="BR82" s="12">
        <v>85.929120852578649</v>
      </c>
    </row>
    <row r="83" spans="1:70" ht="15.75" customHeight="1" x14ac:dyDescent="0.2">
      <c r="A83" s="65" t="s">
        <v>189</v>
      </c>
      <c r="B83" s="12">
        <v>49.931293742516793</v>
      </c>
      <c r="D83" s="84" t="s">
        <v>151</v>
      </c>
      <c r="E83" s="20">
        <v>360.5</v>
      </c>
      <c r="F83">
        <v>3392.5</v>
      </c>
      <c r="G83" s="20">
        <v>9.6056488142819063</v>
      </c>
      <c r="H83" s="12">
        <v>8.3569144684252592</v>
      </c>
      <c r="J83" s="84" t="s">
        <v>169</v>
      </c>
      <c r="K83" s="20">
        <v>140</v>
      </c>
      <c r="L83">
        <v>28</v>
      </c>
      <c r="M83" s="20">
        <v>83.333333333333329</v>
      </c>
      <c r="N83" s="12">
        <v>72.5</v>
      </c>
      <c r="P83" s="65" t="s">
        <v>188</v>
      </c>
      <c r="Q83" s="20">
        <v>7600</v>
      </c>
      <c r="R83" s="132">
        <v>8154051</v>
      </c>
      <c r="S83" s="12">
        <v>0.93205205608843988</v>
      </c>
      <c r="T83" s="12">
        <v>6.4429236679498016</v>
      </c>
      <c r="U83">
        <v>12.638035580923727</v>
      </c>
      <c r="V83" s="12">
        <v>10.995090955403642</v>
      </c>
      <c r="X83" s="84" t="s">
        <v>195</v>
      </c>
      <c r="Y83" s="20">
        <v>80.467200000000005</v>
      </c>
      <c r="Z83" s="20">
        <v>177</v>
      </c>
      <c r="AA83" s="99">
        <v>0.45461694915254242</v>
      </c>
      <c r="AB83" s="12">
        <v>3.0245515295810401</v>
      </c>
      <c r="AC83" s="12">
        <v>13.066827661016958</v>
      </c>
      <c r="AD83" s="12">
        <v>11.368140065084754</v>
      </c>
      <c r="AF83" s="62" t="s">
        <v>166</v>
      </c>
      <c r="AG83" s="20">
        <v>53</v>
      </c>
      <c r="AH83">
        <v>53</v>
      </c>
      <c r="AI83" s="12">
        <v>71.957671957671963</v>
      </c>
      <c r="AJ83" s="12">
        <v>62.603174603174608</v>
      </c>
      <c r="AL83" s="53" t="s">
        <v>18</v>
      </c>
      <c r="AM83" s="20">
        <v>148</v>
      </c>
      <c r="AN83">
        <v>103</v>
      </c>
      <c r="AO83" s="12">
        <v>87.953216374269005</v>
      </c>
      <c r="AP83" s="12">
        <v>76.519298245614038</v>
      </c>
      <c r="AR83" s="62" t="s">
        <v>194</v>
      </c>
      <c r="AS83" s="20">
        <v>33</v>
      </c>
      <c r="AT83">
        <v>18</v>
      </c>
      <c r="AU83" s="12">
        <v>86.666666666666671</v>
      </c>
      <c r="AV83" s="12">
        <v>75.400000000000006</v>
      </c>
      <c r="AX83" s="71" t="s">
        <v>244</v>
      </c>
      <c r="AY83" s="20">
        <v>1</v>
      </c>
      <c r="AZ83">
        <v>0</v>
      </c>
      <c r="BA83">
        <v>100</v>
      </c>
      <c r="BB83">
        <v>87</v>
      </c>
      <c r="BD83" s="84" t="s">
        <v>175</v>
      </c>
      <c r="BE83" s="20">
        <v>10694.45</v>
      </c>
      <c r="BF83">
        <v>16455.7</v>
      </c>
      <c r="BG83">
        <v>38.518966026775523</v>
      </c>
      <c r="BH83">
        <v>33.511500443294707</v>
      </c>
      <c r="BJ83" s="84" t="s">
        <v>152</v>
      </c>
      <c r="BK83" s="236" t="s">
        <v>586</v>
      </c>
      <c r="BL83" s="20">
        <v>1</v>
      </c>
      <c r="BM83" s="12">
        <v>2.25</v>
      </c>
      <c r="BN83" s="20">
        <v>7.25</v>
      </c>
      <c r="BO83" s="28">
        <v>0.31034482758620691</v>
      </c>
      <c r="BP83" s="12">
        <v>0.31034482758620691</v>
      </c>
      <c r="BQ83" s="12">
        <v>98.754673238789451</v>
      </c>
      <c r="BR83" s="12">
        <v>85.91656571774682</v>
      </c>
    </row>
    <row r="84" spans="1:70" ht="15.75" customHeight="1" x14ac:dyDescent="0.2">
      <c r="A84" s="84" t="s">
        <v>195</v>
      </c>
      <c r="B84" s="12">
        <v>48.804881090633444</v>
      </c>
      <c r="D84" s="62" t="s">
        <v>180</v>
      </c>
      <c r="E84" s="20">
        <v>335</v>
      </c>
      <c r="F84">
        <v>3418</v>
      </c>
      <c r="G84" s="20">
        <v>8.9261923794297928</v>
      </c>
      <c r="H84" s="12">
        <v>7.7657873701039195</v>
      </c>
      <c r="J84" s="79" t="s">
        <v>183</v>
      </c>
      <c r="K84" s="20">
        <v>140</v>
      </c>
      <c r="L84">
        <v>28</v>
      </c>
      <c r="M84" s="20">
        <v>83.333333333333329</v>
      </c>
      <c r="N84" s="12">
        <v>72.5</v>
      </c>
      <c r="P84" s="84" t="s">
        <v>181</v>
      </c>
      <c r="Q84" s="20">
        <v>700</v>
      </c>
      <c r="R84" s="151">
        <v>1258722</v>
      </c>
      <c r="S84" s="12">
        <v>0.55611961974129309</v>
      </c>
      <c r="T84" s="12">
        <v>6.8188561042969491</v>
      </c>
      <c r="U84">
        <v>7.5406298345994287</v>
      </c>
      <c r="V84" s="12">
        <v>6.560347956101503</v>
      </c>
      <c r="X84" s="64" t="s">
        <v>176</v>
      </c>
      <c r="Y84" s="20">
        <v>87.2</v>
      </c>
      <c r="Z84" s="20">
        <v>223</v>
      </c>
      <c r="AA84" s="99">
        <v>0.39103139013452914</v>
      </c>
      <c r="AB84" s="12">
        <v>3.0881370885990536</v>
      </c>
      <c r="AC84" s="12">
        <v>11.239219730941699</v>
      </c>
      <c r="AD84" s="12">
        <v>9.778121165919277</v>
      </c>
      <c r="AF84" s="79" t="s">
        <v>168</v>
      </c>
      <c r="AG84" s="20">
        <v>53</v>
      </c>
      <c r="AH84">
        <v>53</v>
      </c>
      <c r="AI84" s="12">
        <v>71.957671957671963</v>
      </c>
      <c r="AJ84" s="12">
        <v>62.603174603174608</v>
      </c>
      <c r="AL84" s="64" t="s">
        <v>176</v>
      </c>
      <c r="AM84" s="20">
        <v>150</v>
      </c>
      <c r="AN84">
        <v>105</v>
      </c>
      <c r="AO84" s="12">
        <v>87.719298245614041</v>
      </c>
      <c r="AP84" s="12">
        <v>76.31578947368422</v>
      </c>
      <c r="AR84" s="79" t="s">
        <v>145</v>
      </c>
      <c r="AS84" s="20">
        <v>35</v>
      </c>
      <c r="AT84">
        <v>20</v>
      </c>
      <c r="AU84" s="12">
        <v>85.18518518518519</v>
      </c>
      <c r="AV84" s="12">
        <v>74.111111111111114</v>
      </c>
      <c r="AX84" s="79" t="s">
        <v>163</v>
      </c>
      <c r="AY84" s="20">
        <v>1</v>
      </c>
      <c r="AZ84">
        <v>0</v>
      </c>
      <c r="BA84">
        <v>100</v>
      </c>
      <c r="BB84">
        <v>87</v>
      </c>
      <c r="BD84" s="53" t="s">
        <v>150</v>
      </c>
      <c r="BE84" s="20">
        <v>10480.120000000001</v>
      </c>
      <c r="BF84">
        <v>16670.03</v>
      </c>
      <c r="BG84">
        <v>37.718196080101656</v>
      </c>
      <c r="BH84">
        <v>32.814830589688441</v>
      </c>
      <c r="BJ84" s="84" t="s">
        <v>193</v>
      </c>
      <c r="BK84" s="236" t="s">
        <v>587</v>
      </c>
      <c r="BL84" s="20">
        <v>0.97109999999999996</v>
      </c>
      <c r="BM84" s="12">
        <v>3.1075200000000001</v>
      </c>
      <c r="BN84" s="20">
        <v>9.9499999999999993</v>
      </c>
      <c r="BO84" s="28">
        <v>0.312313567839196</v>
      </c>
      <c r="BP84" s="12">
        <v>0.312313567839196</v>
      </c>
      <c r="BQ84" s="12">
        <v>98.74677323626004</v>
      </c>
      <c r="BR84" s="12">
        <v>85.909692715546228</v>
      </c>
    </row>
    <row r="85" spans="1:70" ht="15.75" customHeight="1" x14ac:dyDescent="0.2">
      <c r="A85" s="79" t="s">
        <v>182</v>
      </c>
      <c r="B85" s="12">
        <v>48.744743454538892</v>
      </c>
      <c r="D85" s="62" t="s">
        <v>171</v>
      </c>
      <c r="E85" s="20">
        <v>332.2</v>
      </c>
      <c r="F85">
        <v>3420.8</v>
      </c>
      <c r="G85" s="20">
        <v>8.8515853983479929</v>
      </c>
      <c r="H85" s="12">
        <v>7.7008792965627535</v>
      </c>
      <c r="J85" s="62" t="s">
        <v>118</v>
      </c>
      <c r="K85" s="20">
        <v>138</v>
      </c>
      <c r="L85">
        <v>30</v>
      </c>
      <c r="M85" s="20">
        <v>82.142857142857139</v>
      </c>
      <c r="N85" s="12">
        <v>71.464285714285708</v>
      </c>
      <c r="P85" s="62" t="s">
        <v>144</v>
      </c>
      <c r="Q85" s="20">
        <v>1750</v>
      </c>
      <c r="R85" s="132">
        <v>3421829</v>
      </c>
      <c r="S85" s="12">
        <v>0.51142240012578066</v>
      </c>
      <c r="T85" s="12">
        <v>6.8635533239124609</v>
      </c>
      <c r="U85">
        <v>6.9345638448521782</v>
      </c>
      <c r="V85" s="12">
        <v>6.0330705450213946</v>
      </c>
      <c r="X85" s="79" t="s">
        <v>182</v>
      </c>
      <c r="Y85" s="20">
        <v>214</v>
      </c>
      <c r="Z85" s="20">
        <v>614</v>
      </c>
      <c r="AA85" s="99">
        <v>0.34853420195439738</v>
      </c>
      <c r="AB85" s="12">
        <v>3.130634276779185</v>
      </c>
      <c r="AC85" s="12">
        <v>10.017744299674277</v>
      </c>
      <c r="AD85" s="12">
        <v>8.7154375407166214</v>
      </c>
      <c r="AF85" s="64" t="s">
        <v>172</v>
      </c>
      <c r="AG85" s="20">
        <v>58</v>
      </c>
      <c r="AH85">
        <v>58</v>
      </c>
      <c r="AI85" s="12">
        <v>69.312169312169317</v>
      </c>
      <c r="AJ85" s="12">
        <v>60.301587301587304</v>
      </c>
      <c r="AL85" s="79" t="s">
        <v>147</v>
      </c>
      <c r="AM85" s="20">
        <v>160</v>
      </c>
      <c r="AN85">
        <v>115</v>
      </c>
      <c r="AO85" s="12">
        <v>86.549707602339183</v>
      </c>
      <c r="AP85" s="12">
        <v>75.298245614035082</v>
      </c>
      <c r="AR85" s="84" t="s">
        <v>175</v>
      </c>
      <c r="AS85" s="20">
        <v>37</v>
      </c>
      <c r="AT85">
        <v>22</v>
      </c>
      <c r="AU85" s="12">
        <v>83.703703703703709</v>
      </c>
      <c r="AV85" s="12">
        <v>72.822222222222223</v>
      </c>
      <c r="AX85" s="62" t="s">
        <v>164</v>
      </c>
      <c r="AY85" s="20">
        <v>1</v>
      </c>
      <c r="AZ85">
        <v>0</v>
      </c>
      <c r="BA85">
        <v>100</v>
      </c>
      <c r="BB85">
        <v>87</v>
      </c>
      <c r="BD85" s="79" t="s">
        <v>182</v>
      </c>
      <c r="BE85" s="20">
        <v>10479.77</v>
      </c>
      <c r="BF85">
        <v>16670.38</v>
      </c>
      <c r="BG85">
        <v>37.716888426103907</v>
      </c>
      <c r="BH85">
        <v>32.813692930710396</v>
      </c>
      <c r="BJ85" s="84" t="s">
        <v>165</v>
      </c>
      <c r="BK85" s="277">
        <v>2.85</v>
      </c>
      <c r="BL85" s="20">
        <v>1</v>
      </c>
      <c r="BM85" s="12">
        <v>2.85</v>
      </c>
      <c r="BN85" s="20">
        <v>9</v>
      </c>
      <c r="BO85" s="28">
        <v>0.31666666666666665</v>
      </c>
      <c r="BP85" s="12">
        <v>0.31666666666666665</v>
      </c>
      <c r="BQ85" s="12">
        <v>98.729305471431459</v>
      </c>
      <c r="BR85" s="12">
        <v>85.894495760145375</v>
      </c>
    </row>
    <row r="86" spans="1:70" ht="15.75" customHeight="1" x14ac:dyDescent="0.2">
      <c r="A86" s="64" t="s">
        <v>186</v>
      </c>
      <c r="B86" s="12">
        <v>48.573324764606049</v>
      </c>
      <c r="D86" s="64" t="s">
        <v>190</v>
      </c>
      <c r="E86" s="20">
        <v>326</v>
      </c>
      <c r="F86">
        <v>3427</v>
      </c>
      <c r="G86" s="20">
        <v>8.6863842259525796</v>
      </c>
      <c r="H86" s="12">
        <v>7.5571542765787445</v>
      </c>
      <c r="J86" s="84" t="s">
        <v>195</v>
      </c>
      <c r="K86" s="20">
        <v>137</v>
      </c>
      <c r="L86">
        <v>31</v>
      </c>
      <c r="M86" s="20">
        <v>81.547619047619051</v>
      </c>
      <c r="N86" s="12">
        <v>70.946428571428569</v>
      </c>
      <c r="P86" s="62" t="s">
        <v>166</v>
      </c>
      <c r="Q86" s="20">
        <v>1580</v>
      </c>
      <c r="R86" s="132">
        <v>3165235</v>
      </c>
      <c r="S86" s="12">
        <v>0.49917304718291056</v>
      </c>
      <c r="T86" s="12">
        <v>6.8758026768553311</v>
      </c>
      <c r="U86">
        <v>6.7684703768703969</v>
      </c>
      <c r="V86" s="12">
        <v>5.8885692278772455</v>
      </c>
      <c r="X86" s="84" t="s">
        <v>170</v>
      </c>
      <c r="Y86" s="20">
        <v>530</v>
      </c>
      <c r="Z86" s="20">
        <v>1545</v>
      </c>
      <c r="AA86" s="99">
        <v>0.34304207119741098</v>
      </c>
      <c r="AB86" s="12">
        <v>3.1361264075361714</v>
      </c>
      <c r="AC86" s="12">
        <v>9.8598867313915974</v>
      </c>
      <c r="AD86" s="12">
        <v>8.578101456310689</v>
      </c>
      <c r="AF86" s="65" t="s">
        <v>188</v>
      </c>
      <c r="AG86" s="20">
        <v>60</v>
      </c>
      <c r="AH86">
        <v>60</v>
      </c>
      <c r="AI86" s="12">
        <v>68.253968253968253</v>
      </c>
      <c r="AJ86" s="12">
        <v>59.38095238095238</v>
      </c>
      <c r="AL86" s="62" t="s">
        <v>166</v>
      </c>
      <c r="AM86" s="20">
        <v>172</v>
      </c>
      <c r="AN86">
        <v>127</v>
      </c>
      <c r="AO86" s="12">
        <v>85.146198830409361</v>
      </c>
      <c r="AP86" s="12">
        <v>74.07719298245614</v>
      </c>
      <c r="AR86" s="79" t="s">
        <v>147</v>
      </c>
      <c r="AS86" s="95">
        <v>37.333333333333336</v>
      </c>
      <c r="AT86">
        <v>22.333333333333336</v>
      </c>
      <c r="AU86" s="12">
        <v>83.456790123456784</v>
      </c>
      <c r="AV86" s="12">
        <v>72.607407407407408</v>
      </c>
      <c r="AX86" s="84" t="s">
        <v>165</v>
      </c>
      <c r="AY86" s="20">
        <v>1</v>
      </c>
      <c r="AZ86">
        <v>0</v>
      </c>
      <c r="BA86">
        <v>100</v>
      </c>
      <c r="BB86">
        <v>87</v>
      </c>
      <c r="BD86" s="62" t="s">
        <v>177</v>
      </c>
      <c r="BE86" s="20">
        <v>8530.18</v>
      </c>
      <c r="BF86">
        <v>18619.97</v>
      </c>
      <c r="BG86">
        <v>30.432919404800728</v>
      </c>
      <c r="BH86">
        <v>26.476639882176634</v>
      </c>
      <c r="BJ86" s="84" t="s">
        <v>181</v>
      </c>
      <c r="BK86" s="277">
        <v>3.5</v>
      </c>
      <c r="BL86" s="20">
        <v>1</v>
      </c>
      <c r="BM86" s="12">
        <v>3.5</v>
      </c>
      <c r="BN86" s="20">
        <v>11.05</v>
      </c>
      <c r="BO86" s="28">
        <v>0.31674208144796379</v>
      </c>
      <c r="BP86" s="12">
        <v>0.31674208144796379</v>
      </c>
      <c r="BQ86" s="12">
        <v>98.729002853063136</v>
      </c>
      <c r="BR86" s="12">
        <v>85.894232482164924</v>
      </c>
    </row>
    <row r="87" spans="1:70" ht="15.75" customHeight="1" x14ac:dyDescent="0.2">
      <c r="A87" s="62" t="s">
        <v>164</v>
      </c>
      <c r="B87" s="12">
        <v>48.412693533064875</v>
      </c>
      <c r="D87" s="62" t="s">
        <v>166</v>
      </c>
      <c r="E87" s="20">
        <v>325</v>
      </c>
      <c r="F87">
        <v>3428</v>
      </c>
      <c r="G87" s="20">
        <v>8.6597388755662195</v>
      </c>
      <c r="H87" s="12">
        <v>7.5339728217426112</v>
      </c>
      <c r="J87" s="62" t="s">
        <v>177</v>
      </c>
      <c r="K87" s="20">
        <v>135</v>
      </c>
      <c r="L87">
        <v>33</v>
      </c>
      <c r="M87" s="20">
        <v>80.357142857142861</v>
      </c>
      <c r="N87" s="12">
        <v>69.910714285714292</v>
      </c>
      <c r="P87" s="79" t="s">
        <v>168</v>
      </c>
      <c r="Q87" s="20">
        <v>4000</v>
      </c>
      <c r="R87" s="132">
        <v>8851080</v>
      </c>
      <c r="S87" s="12">
        <v>0.45192225129588703</v>
      </c>
      <c r="T87" s="12">
        <v>6.9230534727423549</v>
      </c>
      <c r="U87">
        <v>6.1277795101464108</v>
      </c>
      <c r="V87" s="12">
        <v>5.3311681738273773</v>
      </c>
      <c r="X87" s="62" t="s">
        <v>164</v>
      </c>
      <c r="Y87" s="20">
        <v>495</v>
      </c>
      <c r="Z87" s="20">
        <v>1572</v>
      </c>
      <c r="AA87" s="99">
        <v>0.3148854961832061</v>
      </c>
      <c r="AB87" s="12">
        <v>3.1642829825503767</v>
      </c>
      <c r="AC87" s="12">
        <v>9.0505963740457958</v>
      </c>
      <c r="AD87" s="12">
        <v>7.8740188454198421</v>
      </c>
      <c r="AF87" s="84" t="s">
        <v>195</v>
      </c>
      <c r="AG87" s="20">
        <v>60</v>
      </c>
      <c r="AH87">
        <v>60</v>
      </c>
      <c r="AI87" s="12">
        <v>68.253968253968253</v>
      </c>
      <c r="AJ87" s="12">
        <v>59.38095238095238</v>
      </c>
      <c r="AL87" s="62" t="s">
        <v>171</v>
      </c>
      <c r="AM87" s="20">
        <v>184</v>
      </c>
      <c r="AN87">
        <v>139</v>
      </c>
      <c r="AO87" s="12">
        <v>83.742690058479525</v>
      </c>
      <c r="AP87" s="12">
        <v>72.856140350877183</v>
      </c>
      <c r="AR87" s="62" t="s">
        <v>118</v>
      </c>
      <c r="AS87" s="20">
        <v>38</v>
      </c>
      <c r="AT87">
        <v>23</v>
      </c>
      <c r="AU87" s="12">
        <v>82.962962962962962</v>
      </c>
      <c r="AV87" s="12">
        <v>72.177777777777777</v>
      </c>
      <c r="AX87" s="62" t="s">
        <v>166</v>
      </c>
      <c r="AY87" s="20">
        <v>1</v>
      </c>
      <c r="AZ87">
        <v>0</v>
      </c>
      <c r="BA87">
        <v>100</v>
      </c>
      <c r="BB87">
        <v>87</v>
      </c>
      <c r="BD87" s="65" t="s">
        <v>189</v>
      </c>
      <c r="BE87" s="20">
        <v>7831.18</v>
      </c>
      <c r="BF87">
        <v>19318.97</v>
      </c>
      <c r="BG87">
        <v>27.821347563597755</v>
      </c>
      <c r="BH87">
        <v>24.204572380330045</v>
      </c>
      <c r="BJ87" s="84" t="s">
        <v>146</v>
      </c>
      <c r="BK87" s="220">
        <v>2.6</v>
      </c>
      <c r="BL87" s="20">
        <v>1</v>
      </c>
      <c r="BM87" s="12">
        <v>2.6</v>
      </c>
      <c r="BN87" s="20">
        <v>8</v>
      </c>
      <c r="BO87" s="28">
        <v>0.32500000000000001</v>
      </c>
      <c r="BP87" s="12">
        <v>0.32500000000000001</v>
      </c>
      <c r="BQ87" s="12">
        <v>98.695866141732282</v>
      </c>
      <c r="BR87" s="12">
        <v>85.865403543307082</v>
      </c>
    </row>
    <row r="88" spans="1:70" ht="15.75" customHeight="1" x14ac:dyDescent="0.2">
      <c r="A88" s="62" t="s">
        <v>166</v>
      </c>
      <c r="B88" s="12">
        <v>47.460056373163624</v>
      </c>
      <c r="D88" s="79" t="s">
        <v>183</v>
      </c>
      <c r="E88" s="20">
        <v>260.8</v>
      </c>
      <c r="F88">
        <v>3492.2</v>
      </c>
      <c r="G88" s="20">
        <v>6.9491073807620722</v>
      </c>
      <c r="H88" s="12">
        <v>6.0457234212630029</v>
      </c>
      <c r="J88" s="84" t="s">
        <v>191</v>
      </c>
      <c r="K88" s="20">
        <v>133.5</v>
      </c>
      <c r="L88">
        <v>34.5</v>
      </c>
      <c r="M88" s="20">
        <v>79.464285714285722</v>
      </c>
      <c r="N88" s="12">
        <v>69.133928571428584</v>
      </c>
      <c r="P88" s="84" t="s">
        <v>169</v>
      </c>
      <c r="Q88" s="20">
        <v>1000</v>
      </c>
      <c r="R88" s="151">
        <v>2496435</v>
      </c>
      <c r="S88" s="12">
        <v>0.4005712145519511</v>
      </c>
      <c r="T88" s="12">
        <v>6.9744045094862912</v>
      </c>
      <c r="U88">
        <v>5.4314919742219132</v>
      </c>
      <c r="V88" s="12">
        <v>4.7253980175730641</v>
      </c>
      <c r="X88" s="65" t="s">
        <v>188</v>
      </c>
      <c r="Y88" s="20">
        <v>222</v>
      </c>
      <c r="Z88" s="20">
        <v>730</v>
      </c>
      <c r="AA88" s="99">
        <v>0.30410958904109592</v>
      </c>
      <c r="AB88" s="12">
        <v>3.1750588896924867</v>
      </c>
      <c r="AC88" s="12">
        <v>8.7408698630136996</v>
      </c>
      <c r="AD88" s="12">
        <v>7.6045567808219188</v>
      </c>
      <c r="AF88" s="79" t="s">
        <v>147</v>
      </c>
      <c r="AG88" s="20">
        <v>61</v>
      </c>
      <c r="AH88">
        <v>61</v>
      </c>
      <c r="AI88" s="12">
        <v>67.724867724867721</v>
      </c>
      <c r="AJ88" s="12">
        <v>58.920634920634917</v>
      </c>
      <c r="AL88" s="53" t="s">
        <v>156</v>
      </c>
      <c r="AM88" s="20">
        <v>189</v>
      </c>
      <c r="AN88">
        <v>144</v>
      </c>
      <c r="AO88" s="12">
        <v>83.15789473684211</v>
      </c>
      <c r="AP88" s="12">
        <v>72.347368421052636</v>
      </c>
      <c r="AR88" s="79" t="s">
        <v>178</v>
      </c>
      <c r="AS88" s="20">
        <v>38</v>
      </c>
      <c r="AT88">
        <v>23</v>
      </c>
      <c r="AU88" s="12">
        <v>82.962962962962962</v>
      </c>
      <c r="AV88" s="12">
        <v>72.177777777777777</v>
      </c>
      <c r="AX88" s="79" t="s">
        <v>168</v>
      </c>
      <c r="AY88" s="20">
        <v>1</v>
      </c>
      <c r="AZ88">
        <v>0</v>
      </c>
      <c r="BA88">
        <v>100</v>
      </c>
      <c r="BB88">
        <v>87</v>
      </c>
      <c r="BD88" s="79" t="s">
        <v>183</v>
      </c>
      <c r="BE88" s="20">
        <v>7815.96</v>
      </c>
      <c r="BF88">
        <v>19334.190000000002</v>
      </c>
      <c r="BG88">
        <v>27.7644832954674</v>
      </c>
      <c r="BH88">
        <v>24.155100467056638</v>
      </c>
      <c r="BJ88" s="84" t="s">
        <v>170</v>
      </c>
      <c r="BK88" s="220">
        <v>3.45</v>
      </c>
      <c r="BL88" s="20">
        <v>0.97109999999999996</v>
      </c>
      <c r="BM88" s="12">
        <v>3.350295</v>
      </c>
      <c r="BN88" s="20">
        <v>10.050000000000001</v>
      </c>
      <c r="BO88" s="28">
        <v>0.33336268656716417</v>
      </c>
      <c r="BP88" s="12">
        <v>0.33336268656716417</v>
      </c>
      <c r="BQ88" s="12">
        <v>98.662309025737457</v>
      </c>
      <c r="BR88" s="12">
        <v>85.836208852391593</v>
      </c>
    </row>
    <row r="89" spans="1:70" ht="15.75" customHeight="1" x14ac:dyDescent="0.2">
      <c r="A89" s="64" t="s">
        <v>185</v>
      </c>
      <c r="B89" s="12">
        <v>47.16446568848945</v>
      </c>
      <c r="D89" s="62" t="s">
        <v>158</v>
      </c>
      <c r="E89" s="20">
        <v>231.8</v>
      </c>
      <c r="F89">
        <v>3521.2</v>
      </c>
      <c r="G89" s="20">
        <v>6.1763922195576981</v>
      </c>
      <c r="H89" s="12">
        <v>5.373461231015197</v>
      </c>
      <c r="J89" s="84" t="s">
        <v>193</v>
      </c>
      <c r="K89" s="20">
        <v>133.5</v>
      </c>
      <c r="L89">
        <v>34.5</v>
      </c>
      <c r="M89" s="20">
        <v>79.464285714285722</v>
      </c>
      <c r="N89" s="12">
        <v>69.133928571428584</v>
      </c>
      <c r="P89" s="79" t="s">
        <v>178</v>
      </c>
      <c r="Q89" s="20">
        <v>625</v>
      </c>
      <c r="R89" s="132">
        <v>1607733</v>
      </c>
      <c r="S89" s="12">
        <v>0.38874614130580143</v>
      </c>
      <c r="T89" s="12">
        <v>6.9862295827324408</v>
      </c>
      <c r="U89">
        <v>5.2711514702171769</v>
      </c>
      <c r="V89" s="12">
        <v>4.5859017790889443</v>
      </c>
      <c r="X89" s="84" t="s">
        <v>151</v>
      </c>
      <c r="Y89" s="20">
        <v>179</v>
      </c>
      <c r="Z89" s="20">
        <v>606</v>
      </c>
      <c r="AA89" s="99">
        <v>0.2953795379537954</v>
      </c>
      <c r="AB89" s="12">
        <v>3.1837889407797872</v>
      </c>
      <c r="AC89" s="12">
        <v>8.4899463696369679</v>
      </c>
      <c r="AD89" s="12">
        <v>7.3862533415841618</v>
      </c>
      <c r="AF89" s="62" t="s">
        <v>177</v>
      </c>
      <c r="AG89" s="20">
        <v>62</v>
      </c>
      <c r="AH89">
        <v>62</v>
      </c>
      <c r="AI89" s="12">
        <v>67.195767195767189</v>
      </c>
      <c r="AJ89" s="12">
        <v>58.460317460317455</v>
      </c>
      <c r="AL89" s="53" t="s">
        <v>150</v>
      </c>
      <c r="AM89" s="20">
        <v>195</v>
      </c>
      <c r="AN89">
        <v>150</v>
      </c>
      <c r="AO89" s="12">
        <v>82.456140350877192</v>
      </c>
      <c r="AP89" s="12">
        <v>71.73684210526315</v>
      </c>
      <c r="AR89" s="53" t="s">
        <v>150</v>
      </c>
      <c r="AS89" s="20">
        <v>40</v>
      </c>
      <c r="AT89">
        <v>25</v>
      </c>
      <c r="AU89" s="12">
        <v>81.481481481481481</v>
      </c>
      <c r="AV89" s="12">
        <v>70.888888888888886</v>
      </c>
      <c r="AX89" s="84" t="s">
        <v>169</v>
      </c>
      <c r="AY89" s="20">
        <v>1</v>
      </c>
      <c r="AZ89">
        <v>0</v>
      </c>
      <c r="BA89">
        <v>100</v>
      </c>
      <c r="BB89">
        <v>87</v>
      </c>
      <c r="BD89" s="64" t="s">
        <v>186</v>
      </c>
      <c r="BE89" s="20">
        <v>7395.8</v>
      </c>
      <c r="BF89">
        <v>19754.350000000002</v>
      </c>
      <c r="BG89">
        <v>26.194700713493376</v>
      </c>
      <c r="BH89">
        <v>22.789389620739236</v>
      </c>
      <c r="BJ89" s="84" t="s">
        <v>169</v>
      </c>
      <c r="BK89" s="277">
        <v>2.95</v>
      </c>
      <c r="BL89" s="20">
        <v>1</v>
      </c>
      <c r="BM89" s="12">
        <v>2.95</v>
      </c>
      <c r="BN89" s="20">
        <v>8.0500000000000007</v>
      </c>
      <c r="BO89" s="28">
        <v>0.36645962732919252</v>
      </c>
      <c r="BP89" s="12">
        <v>0.36645962732919252</v>
      </c>
      <c r="BQ89" s="12">
        <v>98.529500284036402</v>
      </c>
      <c r="BR89" s="12">
        <v>85.720665247111668</v>
      </c>
    </row>
    <row r="90" spans="1:70" ht="15.75" customHeight="1" x14ac:dyDescent="0.2">
      <c r="A90" s="84" t="s">
        <v>151</v>
      </c>
      <c r="B90" s="12">
        <v>46.286726097732092</v>
      </c>
      <c r="D90" s="62" t="s">
        <v>177</v>
      </c>
      <c r="E90" s="20">
        <v>214</v>
      </c>
      <c r="F90">
        <v>3539</v>
      </c>
      <c r="G90" s="20">
        <v>5.7021049826805239</v>
      </c>
      <c r="H90" s="12">
        <v>4.9608313349320561</v>
      </c>
      <c r="J90" s="64" t="s">
        <v>157</v>
      </c>
      <c r="K90" s="20">
        <v>133</v>
      </c>
      <c r="L90">
        <v>35</v>
      </c>
      <c r="M90" s="20">
        <v>79.166666666666671</v>
      </c>
      <c r="N90" s="12">
        <v>68.875</v>
      </c>
      <c r="P90" s="79" t="s">
        <v>182</v>
      </c>
      <c r="Q90" s="20">
        <v>2100</v>
      </c>
      <c r="R90" s="132">
        <v>6434576</v>
      </c>
      <c r="S90" s="12">
        <v>0.32636183021227816</v>
      </c>
      <c r="T90" s="12">
        <v>7.0486138938259639</v>
      </c>
      <c r="U90">
        <v>4.4252597218526972</v>
      </c>
      <c r="V90" s="12">
        <v>3.8499759580118464</v>
      </c>
      <c r="X90" s="84" t="s">
        <v>146</v>
      </c>
      <c r="Y90" s="20">
        <v>10</v>
      </c>
      <c r="Z90" s="20">
        <v>48</v>
      </c>
      <c r="AA90" s="99">
        <v>0.20833333333333334</v>
      </c>
      <c r="AB90" s="12">
        <v>3.2708351454002491</v>
      </c>
      <c r="AC90" s="12">
        <v>5.9880208333333371</v>
      </c>
      <c r="AD90" s="12">
        <v>5.2095781250000028</v>
      </c>
      <c r="AF90" s="62" t="s">
        <v>194</v>
      </c>
      <c r="AG90" s="20">
        <v>64</v>
      </c>
      <c r="AH90">
        <v>64</v>
      </c>
      <c r="AI90" s="12">
        <v>66.137566137566139</v>
      </c>
      <c r="AJ90" s="12">
        <v>57.539682539682538</v>
      </c>
      <c r="AL90" s="65" t="s">
        <v>148</v>
      </c>
      <c r="AM90" s="20">
        <v>197</v>
      </c>
      <c r="AN90">
        <v>152</v>
      </c>
      <c r="AO90" s="12">
        <v>82.222222222222229</v>
      </c>
      <c r="AP90" s="12">
        <v>71.533333333333331</v>
      </c>
      <c r="AR90" s="79" t="s">
        <v>168</v>
      </c>
      <c r="AS90" s="20">
        <v>40</v>
      </c>
      <c r="AT90">
        <v>25</v>
      </c>
      <c r="AU90" s="12">
        <v>81.481481481481481</v>
      </c>
      <c r="AV90" s="12">
        <v>70.888888888888886</v>
      </c>
      <c r="AX90" s="84" t="s">
        <v>170</v>
      </c>
      <c r="AY90" s="20">
        <v>1</v>
      </c>
      <c r="AZ90">
        <v>0</v>
      </c>
      <c r="BA90">
        <v>100</v>
      </c>
      <c r="BB90">
        <v>87</v>
      </c>
      <c r="BD90" s="79" t="s">
        <v>178</v>
      </c>
      <c r="BE90" s="20">
        <v>7169.9</v>
      </c>
      <c r="BF90">
        <v>19980.25</v>
      </c>
      <c r="BG90">
        <v>25.350703461808479</v>
      </c>
      <c r="BH90">
        <v>22.055112011773378</v>
      </c>
      <c r="BJ90" s="84" t="s">
        <v>151</v>
      </c>
      <c r="BK90" s="150">
        <v>3.25</v>
      </c>
      <c r="BL90" s="20">
        <v>1</v>
      </c>
      <c r="BM90" s="12">
        <v>3.25</v>
      </c>
      <c r="BN90" s="20">
        <v>8.25</v>
      </c>
      <c r="BO90" s="28">
        <v>0.39393939393939392</v>
      </c>
      <c r="BP90" s="12">
        <v>0.39393939393939392</v>
      </c>
      <c r="BQ90" s="12">
        <v>98.419231686948223</v>
      </c>
      <c r="BR90" s="12">
        <v>85.624731567644957</v>
      </c>
    </row>
    <row r="91" spans="1:70" ht="15.75" customHeight="1" x14ac:dyDescent="0.2">
      <c r="A91" s="79" t="s">
        <v>179</v>
      </c>
      <c r="B91" s="12">
        <v>46.262303314402111</v>
      </c>
      <c r="D91" s="64" t="s">
        <v>157</v>
      </c>
      <c r="E91" s="20">
        <v>210.9</v>
      </c>
      <c r="F91">
        <v>3542.1</v>
      </c>
      <c r="G91" s="20">
        <v>5.6195043964828244</v>
      </c>
      <c r="H91" s="12">
        <v>4.8889688249400569</v>
      </c>
      <c r="J91" s="62" t="s">
        <v>171</v>
      </c>
      <c r="K91" s="20">
        <v>133</v>
      </c>
      <c r="L91">
        <v>35</v>
      </c>
      <c r="M91" s="20">
        <v>79.166666666666671</v>
      </c>
      <c r="N91" s="12">
        <v>68.875</v>
      </c>
      <c r="P91" s="84" t="s">
        <v>191</v>
      </c>
      <c r="Q91" s="20">
        <v>800</v>
      </c>
      <c r="R91" s="132">
        <v>2615060</v>
      </c>
      <c r="S91" s="12">
        <v>0.30592032305186112</v>
      </c>
      <c r="T91" s="12">
        <v>7.0690554009863806</v>
      </c>
      <c r="U91">
        <v>4.1480858310453073</v>
      </c>
      <c r="V91" s="12">
        <v>3.6088346730094174</v>
      </c>
      <c r="X91" s="79" t="s">
        <v>179</v>
      </c>
      <c r="Y91" s="20">
        <v>250</v>
      </c>
      <c r="Z91" s="20">
        <v>1200</v>
      </c>
      <c r="AA91" s="99">
        <v>0.20833333333333334</v>
      </c>
      <c r="AB91" s="12">
        <v>3.2708351454002491</v>
      </c>
      <c r="AC91" s="12">
        <v>5.9880208333333371</v>
      </c>
      <c r="AD91" s="12">
        <v>5.2095781250000028</v>
      </c>
      <c r="AF91" s="64" t="s">
        <v>157</v>
      </c>
      <c r="AG91" s="20">
        <v>66</v>
      </c>
      <c r="AH91">
        <v>66</v>
      </c>
      <c r="AI91" s="12">
        <v>65.07936507936509</v>
      </c>
      <c r="AJ91" s="12">
        <v>56.619047619047628</v>
      </c>
      <c r="AL91" s="62" t="s">
        <v>118</v>
      </c>
      <c r="AM91" s="20">
        <v>198</v>
      </c>
      <c r="AN91">
        <v>153</v>
      </c>
      <c r="AO91" s="12">
        <v>82.10526315789474</v>
      </c>
      <c r="AP91" s="12">
        <v>71.431578947368422</v>
      </c>
      <c r="AR91" s="84" t="s">
        <v>181</v>
      </c>
      <c r="AS91" s="20">
        <v>40</v>
      </c>
      <c r="AT91">
        <v>25</v>
      </c>
      <c r="AU91" s="12">
        <v>81.481481481481481</v>
      </c>
      <c r="AV91" s="12">
        <v>70.888888888888886</v>
      </c>
      <c r="AX91" s="62" t="s">
        <v>171</v>
      </c>
      <c r="AY91" s="20">
        <v>1</v>
      </c>
      <c r="AZ91">
        <v>0</v>
      </c>
      <c r="BA91">
        <v>100</v>
      </c>
      <c r="BB91">
        <v>87</v>
      </c>
      <c r="BD91" s="71" t="s">
        <v>244</v>
      </c>
      <c r="BE91" s="20">
        <v>6662.89</v>
      </c>
      <c r="BF91">
        <v>20487.260000000002</v>
      </c>
      <c r="BG91">
        <v>23.456435880680672</v>
      </c>
      <c r="BH91">
        <v>20.407099216192186</v>
      </c>
      <c r="BJ91" s="84" t="s">
        <v>195</v>
      </c>
      <c r="BK91" s="150">
        <v>3.25</v>
      </c>
      <c r="BL91" s="20">
        <v>1</v>
      </c>
      <c r="BM91" s="12">
        <v>3.25</v>
      </c>
      <c r="BN91" s="20">
        <v>8.25</v>
      </c>
      <c r="BO91" s="28">
        <v>0.39393939393939392</v>
      </c>
      <c r="BP91" s="12">
        <v>0.39393939393939392</v>
      </c>
      <c r="BQ91" s="12">
        <v>98.419231686948223</v>
      </c>
      <c r="BR91" s="12">
        <v>85.624731567644957</v>
      </c>
    </row>
    <row r="92" spans="1:70" ht="15.75" customHeight="1" x14ac:dyDescent="0.2">
      <c r="A92" s="62" t="s">
        <v>180</v>
      </c>
      <c r="B92" s="12">
        <v>46.178124296116316</v>
      </c>
      <c r="D92" s="64" t="s">
        <v>159</v>
      </c>
      <c r="E92" s="20">
        <v>200</v>
      </c>
      <c r="F92">
        <v>3553</v>
      </c>
      <c r="G92" s="20">
        <v>5.329070077271524</v>
      </c>
      <c r="H92" s="12">
        <v>4.636290967226226</v>
      </c>
      <c r="J92" s="64" t="s">
        <v>176</v>
      </c>
      <c r="K92" s="20">
        <v>133</v>
      </c>
      <c r="L92">
        <v>35</v>
      </c>
      <c r="M92" s="20">
        <v>79.166666666666671</v>
      </c>
      <c r="N92" s="12">
        <v>68.875</v>
      </c>
      <c r="P92" s="62" t="s">
        <v>171</v>
      </c>
      <c r="Q92" s="20">
        <v>2500</v>
      </c>
      <c r="R92" s="132">
        <v>11503501</v>
      </c>
      <c r="S92" s="12">
        <v>0.21732514301515685</v>
      </c>
      <c r="T92" s="12">
        <v>7.157650581023085</v>
      </c>
      <c r="U92">
        <v>2.9467913000282948</v>
      </c>
      <c r="V92" s="12">
        <v>2.5637084310246165</v>
      </c>
      <c r="X92" s="62" t="s">
        <v>180</v>
      </c>
      <c r="Y92" s="20">
        <v>258</v>
      </c>
      <c r="Z92" s="20">
        <v>1287.4000000000001</v>
      </c>
      <c r="AA92" s="99">
        <v>0.20040391486717413</v>
      </c>
      <c r="AB92" s="12">
        <v>3.2787645638664085</v>
      </c>
      <c r="AC92" s="12">
        <v>5.7601095230697581</v>
      </c>
      <c r="AD92" s="12">
        <v>5.0112952850706893</v>
      </c>
      <c r="AF92" s="84" t="s">
        <v>151</v>
      </c>
      <c r="AG92" s="20">
        <v>68</v>
      </c>
      <c r="AH92">
        <v>68</v>
      </c>
      <c r="AI92" s="12">
        <v>64.021164021164026</v>
      </c>
      <c r="AJ92" s="12">
        <v>55.698412698412703</v>
      </c>
      <c r="AL92" s="84" t="s">
        <v>181</v>
      </c>
      <c r="AM92" s="20">
        <v>203</v>
      </c>
      <c r="AN92">
        <v>158</v>
      </c>
      <c r="AO92" s="12">
        <v>81.520467836257311</v>
      </c>
      <c r="AP92" s="12">
        <v>70.92280701754386</v>
      </c>
      <c r="AR92" s="64" t="s">
        <v>184</v>
      </c>
      <c r="AS92" s="20">
        <v>40</v>
      </c>
      <c r="AT92">
        <v>25</v>
      </c>
      <c r="AU92" s="12">
        <v>81.481481481481481</v>
      </c>
      <c r="AV92" s="12">
        <v>70.888888888888886</v>
      </c>
      <c r="AX92" s="64" t="s">
        <v>172</v>
      </c>
      <c r="AY92" s="20">
        <v>1</v>
      </c>
      <c r="AZ92">
        <v>0</v>
      </c>
      <c r="BA92">
        <v>100</v>
      </c>
      <c r="BB92">
        <v>87</v>
      </c>
      <c r="BD92" s="64" t="s">
        <v>157</v>
      </c>
      <c r="BE92" s="20">
        <v>6405.43</v>
      </c>
      <c r="BF92">
        <v>20744.72</v>
      </c>
      <c r="BG92">
        <v>22.494525599942307</v>
      </c>
      <c r="BH92">
        <v>19.570237271949807</v>
      </c>
      <c r="BJ92" s="62" t="s">
        <v>144</v>
      </c>
      <c r="BK92" s="150">
        <v>3.4</v>
      </c>
      <c r="BL92" s="20">
        <v>1.3277000000000001</v>
      </c>
      <c r="BM92" s="12">
        <v>4.5141800000000005</v>
      </c>
      <c r="BN92" s="20">
        <v>11.29</v>
      </c>
      <c r="BO92" s="28">
        <v>0.39983879539415418</v>
      </c>
      <c r="BP92" s="12">
        <v>0.39983879539415418</v>
      </c>
      <c r="BQ92" s="12">
        <v>98.395559043315401</v>
      </c>
      <c r="BR92" s="12">
        <v>85.604136367684404</v>
      </c>
    </row>
    <row r="93" spans="1:70" ht="15.75" customHeight="1" x14ac:dyDescent="0.2">
      <c r="A93" s="84" t="s">
        <v>169</v>
      </c>
      <c r="B93" s="12">
        <v>46.042844226733564</v>
      </c>
      <c r="D93" s="64" t="s">
        <v>174</v>
      </c>
      <c r="E93" s="20">
        <v>190</v>
      </c>
      <c r="F93">
        <v>3563</v>
      </c>
      <c r="G93" s="20">
        <v>5.0626165734079507</v>
      </c>
      <c r="H93" s="12">
        <v>4.4044764188649168</v>
      </c>
      <c r="J93" s="64" t="s">
        <v>190</v>
      </c>
      <c r="K93" s="20">
        <v>133</v>
      </c>
      <c r="L93">
        <v>35</v>
      </c>
      <c r="M93" s="20">
        <v>79.166666666666671</v>
      </c>
      <c r="N93" s="12">
        <v>68.875</v>
      </c>
      <c r="P93" s="65" t="s">
        <v>155</v>
      </c>
      <c r="Q93" s="20">
        <v>364</v>
      </c>
      <c r="R93" s="132">
        <v>2213845</v>
      </c>
      <c r="S93" s="12">
        <v>0.16441982162256163</v>
      </c>
      <c r="T93" s="12">
        <v>7.2105559024156802</v>
      </c>
      <c r="U93">
        <v>2.229428648648252</v>
      </c>
      <c r="V93" s="12">
        <v>1.9396029243239792</v>
      </c>
      <c r="X93" s="84" t="s">
        <v>191</v>
      </c>
      <c r="Y93" s="20">
        <v>117</v>
      </c>
      <c r="Z93" s="20">
        <v>630.21</v>
      </c>
      <c r="AA93" s="99">
        <v>0.18565240158042556</v>
      </c>
      <c r="AB93" s="12">
        <v>3.2935160771531571</v>
      </c>
      <c r="AC93" s="12">
        <v>5.336114152425381</v>
      </c>
      <c r="AD93" s="12">
        <v>4.6424193126100812</v>
      </c>
      <c r="AF93" s="79" t="s">
        <v>145</v>
      </c>
      <c r="AG93" s="20">
        <v>69</v>
      </c>
      <c r="AH93">
        <v>69</v>
      </c>
      <c r="AI93" s="12">
        <v>63.492063492063494</v>
      </c>
      <c r="AJ93" s="12">
        <v>55.238095238095241</v>
      </c>
      <c r="AL93" s="53" t="s">
        <v>153</v>
      </c>
      <c r="AM93" s="20">
        <v>210</v>
      </c>
      <c r="AN93">
        <v>165</v>
      </c>
      <c r="AO93" s="12">
        <v>80.701754385964918</v>
      </c>
      <c r="AP93" s="12">
        <v>70.21052631578948</v>
      </c>
      <c r="AR93" s="62" t="s">
        <v>158</v>
      </c>
      <c r="AS93" s="20" t="s">
        <v>261</v>
      </c>
      <c r="AT93" t="e">
        <v>#VALUE!</v>
      </c>
      <c r="AU93" s="12" t="e">
        <v>#VALUE!</v>
      </c>
      <c r="AV93" s="45">
        <v>68.403174603174605</v>
      </c>
      <c r="AX93" s="53" t="s">
        <v>173</v>
      </c>
      <c r="AY93" s="20">
        <v>1</v>
      </c>
      <c r="AZ93">
        <v>0</v>
      </c>
      <c r="BA93">
        <v>100</v>
      </c>
      <c r="BB93">
        <v>87</v>
      </c>
      <c r="BD93" s="64" t="s">
        <v>190</v>
      </c>
      <c r="BE93" s="20">
        <v>6034.78</v>
      </c>
      <c r="BF93">
        <v>21115.370000000003</v>
      </c>
      <c r="BG93">
        <v>21.109720016334464</v>
      </c>
      <c r="BH93">
        <v>18.365456414210982</v>
      </c>
      <c r="BJ93" s="62" t="s">
        <v>118</v>
      </c>
      <c r="BK93" s="152">
        <v>2.83</v>
      </c>
      <c r="BL93" s="20">
        <v>1.3277000000000001</v>
      </c>
      <c r="BM93" s="12">
        <v>3.7573910000000006</v>
      </c>
      <c r="BN93" s="20">
        <v>9.2799999999999994</v>
      </c>
      <c r="BO93" s="28">
        <v>0.40489127155172422</v>
      </c>
      <c r="BP93" s="12">
        <v>0.40489127155172422</v>
      </c>
      <c r="BQ93" s="12">
        <v>98.375284873391777</v>
      </c>
      <c r="BR93" s="12">
        <v>85.58649783985085</v>
      </c>
    </row>
    <row r="94" spans="1:70" ht="15.75" customHeight="1" x14ac:dyDescent="0.2">
      <c r="A94" s="65" t="s">
        <v>188</v>
      </c>
      <c r="B94" s="12">
        <v>44.794019160407331</v>
      </c>
      <c r="D94" s="84" t="s">
        <v>195</v>
      </c>
      <c r="E94" s="20">
        <v>188</v>
      </c>
      <c r="F94">
        <v>3565</v>
      </c>
      <c r="G94" s="20">
        <v>5.0093258726352303</v>
      </c>
      <c r="H94" s="12">
        <v>4.3581135091926502</v>
      </c>
      <c r="J94" s="84" t="s">
        <v>170</v>
      </c>
      <c r="K94" s="20">
        <v>132.5</v>
      </c>
      <c r="L94">
        <v>35.5</v>
      </c>
      <c r="M94" s="20">
        <v>78.86904761904762</v>
      </c>
      <c r="N94" s="12">
        <v>68.616071428571431</v>
      </c>
      <c r="P94" s="79" t="s">
        <v>183</v>
      </c>
      <c r="Q94" s="20">
        <v>1500</v>
      </c>
      <c r="R94" s="132">
        <v>11895893</v>
      </c>
      <c r="S94" s="12">
        <v>0.12609393847103367</v>
      </c>
      <c r="T94" s="12">
        <v>7.2488817855672085</v>
      </c>
      <c r="U94">
        <v>1.709753946172853</v>
      </c>
      <c r="V94" s="12">
        <v>1.487485933170382</v>
      </c>
      <c r="X94" s="53" t="s">
        <v>173</v>
      </c>
      <c r="Y94" s="20">
        <v>100</v>
      </c>
      <c r="Z94" s="20">
        <v>696</v>
      </c>
      <c r="AA94" s="99">
        <v>0.14367816091954022</v>
      </c>
      <c r="AB94" s="12">
        <v>3.3354903178140423</v>
      </c>
      <c r="AC94" s="12">
        <v>4.129669540229898</v>
      </c>
      <c r="AD94" s="12">
        <v>3.5928125000000111</v>
      </c>
      <c r="AF94" s="62" t="s">
        <v>171</v>
      </c>
      <c r="AG94" s="20">
        <v>69</v>
      </c>
      <c r="AH94">
        <v>69</v>
      </c>
      <c r="AI94" s="12">
        <v>63.492063492063494</v>
      </c>
      <c r="AJ94" s="12">
        <v>55.238095238095241</v>
      </c>
      <c r="AL94" s="62" t="s">
        <v>177</v>
      </c>
      <c r="AM94" s="20">
        <v>219</v>
      </c>
      <c r="AN94">
        <v>174</v>
      </c>
      <c r="AO94" s="12">
        <v>79.649122807017548</v>
      </c>
      <c r="AP94" s="12">
        <v>69.294736842105266</v>
      </c>
      <c r="AR94" s="84" t="s">
        <v>193</v>
      </c>
      <c r="AS94" s="20">
        <v>44</v>
      </c>
      <c r="AT94">
        <v>29</v>
      </c>
      <c r="AU94" s="12">
        <v>78.518518518518519</v>
      </c>
      <c r="AV94" s="12">
        <v>68.311111111111117</v>
      </c>
      <c r="AX94" s="84" t="s">
        <v>175</v>
      </c>
      <c r="AY94" s="20">
        <v>1</v>
      </c>
      <c r="AZ94">
        <v>0</v>
      </c>
      <c r="BA94">
        <v>100</v>
      </c>
      <c r="BB94">
        <v>87</v>
      </c>
      <c r="BD94" s="79" t="s">
        <v>168</v>
      </c>
      <c r="BE94" s="20">
        <v>5920.45</v>
      </c>
      <c r="BF94">
        <v>21229.7</v>
      </c>
      <c r="BG94">
        <v>20.682565497586637</v>
      </c>
      <c r="BH94">
        <v>17.993831982900375</v>
      </c>
      <c r="BJ94" s="62" t="s">
        <v>166</v>
      </c>
      <c r="BK94" s="279">
        <v>2</v>
      </c>
      <c r="BL94" s="20">
        <v>1.3277000000000001</v>
      </c>
      <c r="BM94" s="12">
        <v>2.6554000000000002</v>
      </c>
      <c r="BN94" s="20">
        <v>6.24</v>
      </c>
      <c r="BO94" s="28">
        <v>0.42554487179487183</v>
      </c>
      <c r="BP94" s="12">
        <v>0.42554487179487183</v>
      </c>
      <c r="BQ94" s="12">
        <v>98.292407767631119</v>
      </c>
      <c r="BR94" s="12">
        <v>85.514394757839071</v>
      </c>
    </row>
    <row r="95" spans="1:70" ht="15.75" customHeight="1" x14ac:dyDescent="0.2">
      <c r="A95" s="62" t="s">
        <v>171</v>
      </c>
      <c r="B95" s="12">
        <v>44.342493888206818</v>
      </c>
      <c r="D95" s="84" t="s">
        <v>165</v>
      </c>
      <c r="E95" s="20">
        <v>182</v>
      </c>
      <c r="F95">
        <v>3571</v>
      </c>
      <c r="G95" s="20">
        <v>4.8494537703170835</v>
      </c>
      <c r="H95" s="12">
        <v>4.2190247801758627</v>
      </c>
      <c r="J95" s="64" t="s">
        <v>186</v>
      </c>
      <c r="K95" s="20">
        <v>132.5</v>
      </c>
      <c r="L95">
        <v>35.5</v>
      </c>
      <c r="M95" s="20">
        <v>78.86904761904762</v>
      </c>
      <c r="N95" s="12">
        <v>68.616071428571431</v>
      </c>
      <c r="P95" s="79" t="s">
        <v>179</v>
      </c>
      <c r="Q95" s="20">
        <v>600</v>
      </c>
      <c r="R95" s="132">
        <v>6453682</v>
      </c>
      <c r="S95" s="12">
        <v>9.2970183532439313E-2</v>
      </c>
      <c r="T95" s="12">
        <v>7.2820055405058026</v>
      </c>
      <c r="U95">
        <v>1.260616807583645</v>
      </c>
      <c r="V95" s="12">
        <v>1.0967366225977713</v>
      </c>
      <c r="X95" s="79" t="s">
        <v>178</v>
      </c>
      <c r="Y95" s="20">
        <v>49.64</v>
      </c>
      <c r="Z95" s="20">
        <v>372.39</v>
      </c>
      <c r="AA95" s="99">
        <v>0.13330110905233761</v>
      </c>
      <c r="AB95" s="12">
        <v>3.3458673696812449</v>
      </c>
      <c r="AC95" s="12">
        <v>3.8314071269368242</v>
      </c>
      <c r="AD95" s="12">
        <v>3.3333242004350372</v>
      </c>
      <c r="AF95" s="84" t="s">
        <v>169</v>
      </c>
      <c r="AG95" s="20">
        <v>71</v>
      </c>
      <c r="AH95">
        <v>71</v>
      </c>
      <c r="AI95" s="12">
        <v>62.433862433862437</v>
      </c>
      <c r="AJ95" s="12">
        <v>54.317460317460323</v>
      </c>
      <c r="AL95" s="53" t="s">
        <v>160</v>
      </c>
      <c r="AM95" s="20">
        <v>220</v>
      </c>
      <c r="AN95">
        <v>175</v>
      </c>
      <c r="AO95" s="12">
        <v>79.532163742690059</v>
      </c>
      <c r="AP95" s="12">
        <v>69.192982456140356</v>
      </c>
      <c r="AR95" s="64" t="s">
        <v>176</v>
      </c>
      <c r="AS95" s="20">
        <v>45</v>
      </c>
      <c r="AT95">
        <v>30</v>
      </c>
      <c r="AU95" s="12">
        <v>77.777777777777771</v>
      </c>
      <c r="AV95" s="12">
        <v>67.666666666666657</v>
      </c>
      <c r="AX95" s="64" t="s">
        <v>176</v>
      </c>
      <c r="AY95" s="20">
        <v>1</v>
      </c>
      <c r="AZ95">
        <v>0</v>
      </c>
      <c r="BA95">
        <v>100</v>
      </c>
      <c r="BB95">
        <v>87</v>
      </c>
      <c r="BD95" s="64" t="s">
        <v>185</v>
      </c>
      <c r="BE95" s="20">
        <v>5727.89</v>
      </c>
      <c r="BF95">
        <v>21422.260000000002</v>
      </c>
      <c r="BG95">
        <v>19.96313162957226</v>
      </c>
      <c r="BH95">
        <v>17.367924517727864</v>
      </c>
      <c r="BJ95" s="84" t="s">
        <v>191</v>
      </c>
      <c r="BK95" s="277">
        <v>4.5</v>
      </c>
      <c r="BL95" s="20">
        <v>0.97109999999999996</v>
      </c>
      <c r="BM95" s="12">
        <v>4.3699500000000002</v>
      </c>
      <c r="BN95" s="20">
        <v>9.9499999999999993</v>
      </c>
      <c r="BO95" s="28">
        <v>0.43919095477386938</v>
      </c>
      <c r="BP95" s="12">
        <v>0.43919095477386938</v>
      </c>
      <c r="BQ95" s="12">
        <v>98.237649863490688</v>
      </c>
      <c r="BR95" s="12">
        <v>85.466755381236894</v>
      </c>
    </row>
    <row r="96" spans="1:70" ht="15.75" customHeight="1" x14ac:dyDescent="0.2">
      <c r="A96" s="84" t="s">
        <v>170</v>
      </c>
      <c r="B96" s="12">
        <v>43.461567839891664</v>
      </c>
      <c r="D96" s="64" t="s">
        <v>186</v>
      </c>
      <c r="E96" s="20">
        <v>182</v>
      </c>
      <c r="F96">
        <v>3571</v>
      </c>
      <c r="G96" s="20">
        <v>4.8494537703170835</v>
      </c>
      <c r="H96" s="12">
        <v>4.2190247801758627</v>
      </c>
      <c r="J96" s="79" t="s">
        <v>145</v>
      </c>
      <c r="K96" s="20">
        <v>131</v>
      </c>
      <c r="L96">
        <v>37</v>
      </c>
      <c r="M96" s="20">
        <v>77.976190476190482</v>
      </c>
      <c r="N96" s="12">
        <v>67.839285714285722</v>
      </c>
      <c r="P96" s="64" t="s">
        <v>142</v>
      </c>
      <c r="Q96" s="20">
        <v>500</v>
      </c>
      <c r="R96" s="132">
        <v>8280925</v>
      </c>
      <c r="S96" s="12">
        <v>6.0379728110084324E-2</v>
      </c>
      <c r="T96" s="12">
        <v>7.3145959959281575</v>
      </c>
      <c r="U96">
        <v>0.81871087267828102</v>
      </c>
      <c r="V96" s="12">
        <v>0.71227845923010447</v>
      </c>
      <c r="X96" s="84" t="s">
        <v>165</v>
      </c>
      <c r="Y96" s="20">
        <v>130</v>
      </c>
      <c r="Z96" s="20">
        <v>1302</v>
      </c>
      <c r="AA96" s="99">
        <v>9.9846390168970817E-2</v>
      </c>
      <c r="AB96" s="12">
        <v>3.3793220885646118</v>
      </c>
      <c r="AC96" s="12">
        <v>2.8698348694316422</v>
      </c>
      <c r="AD96" s="12">
        <v>2.4967563364055287</v>
      </c>
      <c r="AF96" s="62" t="s">
        <v>158</v>
      </c>
      <c r="AG96" s="20">
        <v>72</v>
      </c>
      <c r="AH96">
        <v>72</v>
      </c>
      <c r="AI96" s="12">
        <v>61.904761904761905</v>
      </c>
      <c r="AJ96" s="12">
        <v>53.857142857142854</v>
      </c>
      <c r="AL96" s="79" t="s">
        <v>182</v>
      </c>
      <c r="AM96" s="20">
        <v>233</v>
      </c>
      <c r="AN96">
        <v>188</v>
      </c>
      <c r="AO96" s="12">
        <v>78.011695906432749</v>
      </c>
      <c r="AP96" s="12">
        <v>67.87017543859649</v>
      </c>
      <c r="AR96" s="64" t="s">
        <v>190</v>
      </c>
      <c r="AS96" s="20">
        <v>50</v>
      </c>
      <c r="AT96">
        <v>35</v>
      </c>
      <c r="AU96" s="12">
        <v>74.074074074074076</v>
      </c>
      <c r="AV96" s="12">
        <v>64.444444444444443</v>
      </c>
      <c r="AX96" s="62" t="s">
        <v>177</v>
      </c>
      <c r="AY96" s="20">
        <v>1</v>
      </c>
      <c r="AZ96">
        <v>0</v>
      </c>
      <c r="BA96">
        <v>100</v>
      </c>
      <c r="BB96">
        <v>87</v>
      </c>
      <c r="BD96" s="79" t="s">
        <v>179</v>
      </c>
      <c r="BE96" s="20">
        <v>5378.07</v>
      </c>
      <c r="BF96">
        <v>21772.080000000002</v>
      </c>
      <c r="BG96">
        <v>18.656150139601394</v>
      </c>
      <c r="BH96">
        <v>16.230850621453211</v>
      </c>
      <c r="BJ96" s="64" t="s">
        <v>159</v>
      </c>
      <c r="BK96" s="244">
        <v>7000</v>
      </c>
      <c r="BL96" s="20">
        <v>1E-4</v>
      </c>
      <c r="BM96" s="12">
        <v>0.70000000000000007</v>
      </c>
      <c r="BN96" s="20">
        <v>1.47</v>
      </c>
      <c r="BO96" s="28">
        <v>0.47619047619047622</v>
      </c>
      <c r="BP96" s="12">
        <v>0.47619047619047622</v>
      </c>
      <c r="BQ96" s="12">
        <v>98.089181160047303</v>
      </c>
      <c r="BR96" s="12">
        <v>85.337587609241154</v>
      </c>
    </row>
    <row r="97" spans="1:70" ht="15.75" customHeight="1" x14ac:dyDescent="0.2">
      <c r="A97" s="79" t="s">
        <v>183</v>
      </c>
      <c r="B97" s="12">
        <v>43.098660801375196</v>
      </c>
      <c r="D97" s="84" t="s">
        <v>152</v>
      </c>
      <c r="E97" s="20">
        <v>178.95</v>
      </c>
      <c r="F97">
        <v>3574.05</v>
      </c>
      <c r="G97" s="20">
        <v>4.7681854516386863</v>
      </c>
      <c r="H97" s="12">
        <v>4.1483213429256569</v>
      </c>
      <c r="J97" s="79" t="s">
        <v>178</v>
      </c>
      <c r="K97" s="20">
        <v>131</v>
      </c>
      <c r="L97">
        <v>37</v>
      </c>
      <c r="M97" s="20">
        <v>77.976190476190482</v>
      </c>
      <c r="N97" s="12">
        <v>67.839285714285722</v>
      </c>
      <c r="P97" s="64" t="s">
        <v>184</v>
      </c>
      <c r="Q97" s="20">
        <v>570</v>
      </c>
      <c r="R97" s="132">
        <v>10117909</v>
      </c>
      <c r="S97" s="12">
        <v>5.6335750795940151E-2</v>
      </c>
      <c r="T97" s="12">
        <v>7.318639973242302</v>
      </c>
      <c r="U97">
        <v>0.76387710148411259</v>
      </c>
      <c r="V97" s="12">
        <v>0.66457307829117795</v>
      </c>
      <c r="X97" s="79" t="s">
        <v>168</v>
      </c>
      <c r="Y97" s="20">
        <v>128</v>
      </c>
      <c r="Z97" s="20">
        <v>1495</v>
      </c>
      <c r="AA97" s="99">
        <v>8.5618729096989962E-2</v>
      </c>
      <c r="AB97" s="12">
        <v>3.3935497496365925</v>
      </c>
      <c r="AC97" s="12">
        <v>2.460896321070237</v>
      </c>
      <c r="AD97" s="12">
        <v>2.1409797993311064</v>
      </c>
      <c r="AF97" s="79" t="s">
        <v>179</v>
      </c>
      <c r="AG97" s="20">
        <v>72</v>
      </c>
      <c r="AH97">
        <v>72</v>
      </c>
      <c r="AI97" s="12">
        <v>61.904761904761905</v>
      </c>
      <c r="AJ97" s="12">
        <v>53.857142857142854</v>
      </c>
      <c r="AL97" s="62" t="s">
        <v>144</v>
      </c>
      <c r="AM97" s="20">
        <v>243</v>
      </c>
      <c r="AN97">
        <v>198</v>
      </c>
      <c r="AO97" s="12">
        <v>76.84210526315789</v>
      </c>
      <c r="AP97" s="12">
        <v>66.852631578947367</v>
      </c>
      <c r="AR97" s="62" t="s">
        <v>166</v>
      </c>
      <c r="AS97" s="20">
        <v>53</v>
      </c>
      <c r="AT97">
        <v>38</v>
      </c>
      <c r="AU97" s="12">
        <v>71.851851851851848</v>
      </c>
      <c r="AV97" s="12">
        <v>62.511111111111106</v>
      </c>
      <c r="AX97" s="79" t="s">
        <v>179</v>
      </c>
      <c r="AY97" s="20">
        <v>1</v>
      </c>
      <c r="AZ97">
        <v>0</v>
      </c>
      <c r="BA97">
        <v>100</v>
      </c>
      <c r="BB97">
        <v>87</v>
      </c>
      <c r="BD97" s="64" t="s">
        <v>142</v>
      </c>
      <c r="BE97" s="20">
        <v>5281.2</v>
      </c>
      <c r="BF97">
        <v>21868.95</v>
      </c>
      <c r="BG97">
        <v>18.294228874569455</v>
      </c>
      <c r="BH97">
        <v>15.915979120875425</v>
      </c>
      <c r="BJ97" s="62" t="s">
        <v>164</v>
      </c>
      <c r="BK97" s="150">
        <v>2.4</v>
      </c>
      <c r="BL97" s="20">
        <v>1.5636000000000001</v>
      </c>
      <c r="BM97" s="12">
        <v>3.75264</v>
      </c>
      <c r="BN97" s="20">
        <v>7.85</v>
      </c>
      <c r="BO97" s="28">
        <v>0.47804331210191087</v>
      </c>
      <c r="BP97" s="12">
        <v>0.47804331210191087</v>
      </c>
      <c r="BQ97" s="12">
        <v>98.081746249136785</v>
      </c>
      <c r="BR97" s="12">
        <v>85.331119236749004</v>
      </c>
    </row>
    <row r="98" spans="1:70" ht="15.75" customHeight="1" x14ac:dyDescent="0.2">
      <c r="A98" s="64" t="s">
        <v>167</v>
      </c>
      <c r="B98" s="12">
        <v>42.218275137880426</v>
      </c>
      <c r="D98" s="84" t="s">
        <v>181</v>
      </c>
      <c r="E98" s="20">
        <v>175.5</v>
      </c>
      <c r="F98">
        <v>3577.5</v>
      </c>
      <c r="G98" s="20">
        <v>4.6762589928057565</v>
      </c>
      <c r="H98" s="12">
        <v>4.0683453237410081</v>
      </c>
      <c r="J98" s="79" t="s">
        <v>179</v>
      </c>
      <c r="K98" s="20">
        <v>130</v>
      </c>
      <c r="L98">
        <v>38</v>
      </c>
      <c r="M98" s="20">
        <v>77.38095238095238</v>
      </c>
      <c r="N98" s="12">
        <v>67.321428571428569</v>
      </c>
      <c r="P98" s="79" t="s">
        <v>163</v>
      </c>
      <c r="Q98" s="20">
        <v>500</v>
      </c>
      <c r="R98" s="132">
        <v>9752000</v>
      </c>
      <c r="S98" s="12">
        <v>5.1271534044298607E-2</v>
      </c>
      <c r="T98" s="12">
        <v>7.3237041899939435</v>
      </c>
      <c r="U98">
        <v>0.6952095296691283</v>
      </c>
      <c r="V98" s="12">
        <v>0.60483229081214163</v>
      </c>
      <c r="X98" s="79" t="s">
        <v>183</v>
      </c>
      <c r="Y98" s="20">
        <v>120</v>
      </c>
      <c r="Z98" s="20">
        <v>1522</v>
      </c>
      <c r="AA98" s="99">
        <v>7.8843626806833114E-2</v>
      </c>
      <c r="AB98" s="12">
        <v>3.4003248519267495</v>
      </c>
      <c r="AC98" s="12">
        <v>2.2661629434954023</v>
      </c>
      <c r="AD98" s="12">
        <v>1.9715617608409999</v>
      </c>
      <c r="AF98" s="79" t="s">
        <v>182</v>
      </c>
      <c r="AG98" s="20">
        <v>72</v>
      </c>
      <c r="AH98">
        <v>72</v>
      </c>
      <c r="AI98" s="12">
        <v>61.904761904761905</v>
      </c>
      <c r="AJ98" s="12">
        <v>53.857142857142854</v>
      </c>
      <c r="AL98" s="64" t="s">
        <v>157</v>
      </c>
      <c r="AM98" s="20">
        <v>268</v>
      </c>
      <c r="AN98">
        <v>223</v>
      </c>
      <c r="AO98" s="12">
        <v>73.918128654970758</v>
      </c>
      <c r="AP98" s="12">
        <v>64.308771929824559</v>
      </c>
      <c r="AR98" s="84" t="s">
        <v>170</v>
      </c>
      <c r="AS98" s="20">
        <v>54</v>
      </c>
      <c r="AT98">
        <v>39</v>
      </c>
      <c r="AU98" s="12">
        <v>71.111111111111114</v>
      </c>
      <c r="AV98" s="12">
        <v>61.866666666666667</v>
      </c>
      <c r="AX98" s="62" t="s">
        <v>180</v>
      </c>
      <c r="AY98" s="20">
        <v>1</v>
      </c>
      <c r="AZ98">
        <v>0</v>
      </c>
      <c r="BA98">
        <v>100</v>
      </c>
      <c r="BB98">
        <v>87</v>
      </c>
      <c r="BD98" s="84" t="s">
        <v>193</v>
      </c>
      <c r="BE98" s="20">
        <v>5249.21</v>
      </c>
      <c r="BF98">
        <v>21900.940000000002</v>
      </c>
      <c r="BG98">
        <v>18.174709299175916</v>
      </c>
      <c r="BH98">
        <v>15.811997090283047</v>
      </c>
      <c r="BJ98" s="65" t="s">
        <v>189</v>
      </c>
      <c r="BK98" s="150">
        <v>11.5</v>
      </c>
      <c r="BL98" s="20">
        <v>0.27729999999999999</v>
      </c>
      <c r="BM98" s="12">
        <v>3.1889499999999997</v>
      </c>
      <c r="BN98" s="20">
        <v>6.41</v>
      </c>
      <c r="BO98" s="28">
        <v>0.49749609984399373</v>
      </c>
      <c r="BP98" s="12">
        <v>0.49749609984399373</v>
      </c>
      <c r="BQ98" s="12">
        <v>98.003687667191727</v>
      </c>
      <c r="BR98" s="12">
        <v>85.263208270456801</v>
      </c>
    </row>
    <row r="99" spans="1:70" ht="15.75" customHeight="1" x14ac:dyDescent="0.2">
      <c r="A99" s="62" t="s">
        <v>158</v>
      </c>
      <c r="B99" s="12">
        <v>41.577646592398722</v>
      </c>
      <c r="D99" s="53" t="s">
        <v>150</v>
      </c>
      <c r="E99" s="20">
        <v>160</v>
      </c>
      <c r="F99">
        <v>3593</v>
      </c>
      <c r="G99" s="20">
        <v>4.2632560618172164</v>
      </c>
      <c r="H99" s="12">
        <v>3.7090327737809781</v>
      </c>
      <c r="J99" s="62" t="s">
        <v>180</v>
      </c>
      <c r="K99" s="20">
        <v>130</v>
      </c>
      <c r="L99">
        <v>38</v>
      </c>
      <c r="M99" s="20">
        <v>77.38095238095238</v>
      </c>
      <c r="N99" s="12">
        <v>67.321428571428569</v>
      </c>
      <c r="P99" s="79" t="s">
        <v>145</v>
      </c>
      <c r="Q99" s="20">
        <v>200</v>
      </c>
      <c r="R99" s="132">
        <v>7776845</v>
      </c>
      <c r="S99" s="12">
        <v>2.5717369961726126E-2</v>
      </c>
      <c r="T99" s="12">
        <v>7.3492583540765155</v>
      </c>
      <c r="U99">
        <v>0.3487112490133768</v>
      </c>
      <c r="V99" s="12">
        <v>0.30337878664163781</v>
      </c>
      <c r="X99" s="53" t="s">
        <v>160</v>
      </c>
      <c r="Y99" s="20">
        <v>100</v>
      </c>
      <c r="Z99" s="20">
        <v>1645</v>
      </c>
      <c r="AA99" s="99">
        <v>6.0790273556231005E-2</v>
      </c>
      <c r="AB99" s="12">
        <v>3.4183782051773517</v>
      </c>
      <c r="AC99" s="12">
        <v>1.7472644376899638</v>
      </c>
      <c r="AD99" s="12">
        <v>1.5201200607902685</v>
      </c>
      <c r="AF99" s="62" t="s">
        <v>164</v>
      </c>
      <c r="AG99" s="20">
        <v>76</v>
      </c>
      <c r="AH99">
        <v>76</v>
      </c>
      <c r="AI99" s="12">
        <v>59.788359788359791</v>
      </c>
      <c r="AJ99" s="12">
        <v>52.015873015873019</v>
      </c>
      <c r="AL99" s="64" t="s">
        <v>142</v>
      </c>
      <c r="AM99" s="20">
        <v>271</v>
      </c>
      <c r="AN99">
        <v>226</v>
      </c>
      <c r="AO99" s="12">
        <v>73.567251461988306</v>
      </c>
      <c r="AP99" s="12">
        <v>64.00350877192983</v>
      </c>
      <c r="AR99" s="64" t="s">
        <v>174</v>
      </c>
      <c r="AS99" s="20">
        <v>55</v>
      </c>
      <c r="AT99">
        <v>40</v>
      </c>
      <c r="AU99" s="12">
        <v>70.370370370370381</v>
      </c>
      <c r="AV99" s="12">
        <v>61.222222222222229</v>
      </c>
      <c r="AX99" s="84" t="s">
        <v>181</v>
      </c>
      <c r="AY99" s="20">
        <v>1</v>
      </c>
      <c r="AZ99">
        <v>0</v>
      </c>
      <c r="BA99">
        <v>100</v>
      </c>
      <c r="BB99">
        <v>87</v>
      </c>
      <c r="BD99" s="62" t="s">
        <v>166</v>
      </c>
      <c r="BE99" s="20">
        <v>5225.1400000000003</v>
      </c>
      <c r="BF99">
        <v>21925.010000000002</v>
      </c>
      <c r="BG99">
        <v>18.08478006567411</v>
      </c>
      <c r="BH99">
        <v>15.733758657136475</v>
      </c>
      <c r="BJ99" s="62" t="s">
        <v>180</v>
      </c>
      <c r="BK99" s="152">
        <v>3</v>
      </c>
      <c r="BL99" s="20">
        <v>1.3277000000000001</v>
      </c>
      <c r="BM99" s="12">
        <v>3.9831000000000003</v>
      </c>
      <c r="BN99" s="20">
        <v>7.97</v>
      </c>
      <c r="BO99" s="28">
        <v>0.49976160602258474</v>
      </c>
      <c r="BP99" s="12">
        <v>0.49976160602258474</v>
      </c>
      <c r="BQ99" s="12">
        <v>97.994596826226754</v>
      </c>
      <c r="BR99" s="12">
        <v>85.255299238817273</v>
      </c>
    </row>
    <row r="100" spans="1:70" ht="15.75" customHeight="1" x14ac:dyDescent="0.2">
      <c r="A100" s="65" t="s">
        <v>155</v>
      </c>
      <c r="B100" s="12">
        <v>41.534694665690992</v>
      </c>
      <c r="D100" s="53" t="s">
        <v>173</v>
      </c>
      <c r="E100" s="20">
        <v>160</v>
      </c>
      <c r="F100">
        <v>3593</v>
      </c>
      <c r="G100" s="20">
        <v>4.2632560618172164</v>
      </c>
      <c r="H100" s="12">
        <v>3.7090327737809781</v>
      </c>
      <c r="J100" s="64" t="s">
        <v>184</v>
      </c>
      <c r="K100" s="20">
        <v>129.5</v>
      </c>
      <c r="L100">
        <v>38.5</v>
      </c>
      <c r="M100" s="20">
        <v>77.083333333333329</v>
      </c>
      <c r="N100" s="12">
        <v>67.0625</v>
      </c>
      <c r="P100" s="64" t="s">
        <v>176</v>
      </c>
      <c r="Q100" s="20">
        <v>60</v>
      </c>
      <c r="R100" s="132">
        <v>2683487</v>
      </c>
      <c r="S100" s="12">
        <v>2.2358968014378307E-2</v>
      </c>
      <c r="T100" s="12">
        <v>7.3526167560238633</v>
      </c>
      <c r="U100">
        <v>0.30317344559523463</v>
      </c>
      <c r="V100" s="12">
        <v>0.2637608976678541</v>
      </c>
      <c r="X100" s="62" t="s">
        <v>171</v>
      </c>
      <c r="Y100" s="20">
        <v>150</v>
      </c>
      <c r="Z100" s="20">
        <v>2511</v>
      </c>
      <c r="AA100" s="99">
        <v>5.9737156511350059E-2</v>
      </c>
      <c r="AB100" s="12">
        <v>3.4194313222222323</v>
      </c>
      <c r="AC100" s="12">
        <v>1.7169952210274886</v>
      </c>
      <c r="AD100" s="12">
        <v>1.493785842293915</v>
      </c>
      <c r="AF100" s="53" t="s">
        <v>173</v>
      </c>
      <c r="AG100" s="20">
        <v>78</v>
      </c>
      <c r="AH100">
        <v>78</v>
      </c>
      <c r="AI100" s="12">
        <v>58.730158730158735</v>
      </c>
      <c r="AJ100" s="12">
        <v>51.095238095238102</v>
      </c>
      <c r="AL100" s="84" t="s">
        <v>170</v>
      </c>
      <c r="AM100" s="20">
        <v>285</v>
      </c>
      <c r="AN100">
        <v>240</v>
      </c>
      <c r="AO100" s="12">
        <v>71.929824561403507</v>
      </c>
      <c r="AP100" s="12">
        <v>62.578947368421048</v>
      </c>
      <c r="AR100" s="64" t="s">
        <v>185</v>
      </c>
      <c r="AS100" s="20">
        <v>58</v>
      </c>
      <c r="AT100">
        <v>43</v>
      </c>
      <c r="AU100" s="12">
        <v>68.148148148148152</v>
      </c>
      <c r="AV100" s="12">
        <v>59.288888888888891</v>
      </c>
      <c r="AX100" s="79" t="s">
        <v>182</v>
      </c>
      <c r="AY100" s="20">
        <v>1</v>
      </c>
      <c r="AZ100">
        <v>0</v>
      </c>
      <c r="BA100">
        <v>100</v>
      </c>
      <c r="BB100">
        <v>87</v>
      </c>
      <c r="BD100" s="62" t="s">
        <v>164</v>
      </c>
      <c r="BE100" s="20">
        <v>5199.71</v>
      </c>
      <c r="BF100">
        <v>21950.440000000002</v>
      </c>
      <c r="BG100">
        <v>17.989769662352529</v>
      </c>
      <c r="BH100">
        <v>15.651099606246701</v>
      </c>
      <c r="BJ100" s="65" t="s">
        <v>155</v>
      </c>
      <c r="BK100" s="150">
        <v>3</v>
      </c>
      <c r="BL100" s="20">
        <v>0.27229999999999999</v>
      </c>
      <c r="BM100" s="12">
        <v>0.81689999999999996</v>
      </c>
      <c r="BN100" s="20">
        <v>1.56</v>
      </c>
      <c r="BO100" s="28">
        <v>0.52365384615384614</v>
      </c>
      <c r="BP100" s="12">
        <v>0.52365384615384614</v>
      </c>
      <c r="BQ100" s="12">
        <v>97.898723966826637</v>
      </c>
      <c r="BR100" s="12">
        <v>85.17188985113917</v>
      </c>
    </row>
    <row r="101" spans="1:70" ht="15.75" customHeight="1" x14ac:dyDescent="0.2">
      <c r="A101" s="62" t="s">
        <v>194</v>
      </c>
      <c r="B101" s="12">
        <v>41.390621611415</v>
      </c>
      <c r="D101" s="84" t="s">
        <v>191</v>
      </c>
      <c r="E101" s="20">
        <v>150.30000000000001</v>
      </c>
      <c r="F101">
        <v>3602.7</v>
      </c>
      <c r="G101" s="20">
        <v>4.0047961630695568</v>
      </c>
      <c r="H101" s="12">
        <v>3.4841726618705144</v>
      </c>
      <c r="J101" s="64" t="s">
        <v>174</v>
      </c>
      <c r="K101" s="20">
        <v>127.75</v>
      </c>
      <c r="L101">
        <v>40.25</v>
      </c>
      <c r="M101" s="20">
        <v>76.041666666666671</v>
      </c>
      <c r="N101" s="12">
        <v>66.15625</v>
      </c>
      <c r="P101" s="64" t="s">
        <v>190</v>
      </c>
      <c r="Q101" s="20">
        <v>200</v>
      </c>
      <c r="R101" s="132">
        <v>13202041</v>
      </c>
      <c r="S101" s="12">
        <v>1.514917276805912E-2</v>
      </c>
      <c r="T101" s="12">
        <v>7.3598265512701824</v>
      </c>
      <c r="U101">
        <v>0.20541318825880239</v>
      </c>
      <c r="V101" s="12">
        <v>0.17870947378515809</v>
      </c>
      <c r="X101" s="64" t="s">
        <v>190</v>
      </c>
      <c r="Y101" s="20">
        <v>126</v>
      </c>
      <c r="Z101" s="20">
        <v>2187.66</v>
      </c>
      <c r="AA101" s="99">
        <v>5.7595787279558983E-2</v>
      </c>
      <c r="AB101" s="12">
        <v>3.4215726914540237</v>
      </c>
      <c r="AC101" s="12">
        <v>1.6554469158827203</v>
      </c>
      <c r="AD101" s="12">
        <v>1.4402388168179667</v>
      </c>
      <c r="AF101" s="79" t="s">
        <v>178</v>
      </c>
      <c r="AG101" s="20">
        <v>79</v>
      </c>
      <c r="AH101">
        <v>79</v>
      </c>
      <c r="AI101" s="12">
        <v>58.201058201058203</v>
      </c>
      <c r="AJ101" s="12">
        <v>50.634920634920633</v>
      </c>
      <c r="AL101" s="84" t="s">
        <v>154</v>
      </c>
      <c r="AM101" s="20">
        <v>287</v>
      </c>
      <c r="AN101">
        <v>242</v>
      </c>
      <c r="AO101" s="12">
        <v>71.695906432748544</v>
      </c>
      <c r="AP101" s="12">
        <v>62.375438596491236</v>
      </c>
      <c r="AR101" s="64" t="s">
        <v>186</v>
      </c>
      <c r="AS101" s="20">
        <v>58</v>
      </c>
      <c r="AT101">
        <v>43</v>
      </c>
      <c r="AU101" s="12">
        <v>68.148148148148152</v>
      </c>
      <c r="AV101" s="12">
        <v>59.288888888888891</v>
      </c>
      <c r="AX101" s="79" t="s">
        <v>183</v>
      </c>
      <c r="AY101" s="20">
        <v>1</v>
      </c>
      <c r="AZ101">
        <v>0</v>
      </c>
      <c r="BA101">
        <v>100</v>
      </c>
      <c r="BB101">
        <v>87</v>
      </c>
      <c r="BD101" s="84" t="s">
        <v>146</v>
      </c>
      <c r="BE101" s="20">
        <v>5150.83</v>
      </c>
      <c r="BF101">
        <v>21999.32</v>
      </c>
      <c r="BG101">
        <v>17.807146441182283</v>
      </c>
      <c r="BH101">
        <v>15.492217403828587</v>
      </c>
      <c r="BJ101" s="65" t="s">
        <v>148</v>
      </c>
      <c r="BK101" s="150">
        <v>3.5</v>
      </c>
      <c r="BL101" s="20">
        <v>0.14630000000000001</v>
      </c>
      <c r="BM101" s="12">
        <v>0.51205000000000001</v>
      </c>
      <c r="BN101" s="20">
        <v>0.91</v>
      </c>
      <c r="BO101" s="28">
        <v>0.56269230769230771</v>
      </c>
      <c r="BP101" s="12">
        <v>0.56269230769230771</v>
      </c>
      <c r="BQ101" s="12">
        <v>97.742073568466665</v>
      </c>
      <c r="BR101" s="12">
        <v>85.035604004565997</v>
      </c>
    </row>
    <row r="102" spans="1:70" ht="15.75" customHeight="1" x14ac:dyDescent="0.2">
      <c r="A102" s="64" t="s">
        <v>157</v>
      </c>
      <c r="B102" s="12">
        <v>41.138272478528506</v>
      </c>
      <c r="D102" s="53" t="s">
        <v>160</v>
      </c>
      <c r="E102" s="20">
        <v>122</v>
      </c>
      <c r="F102">
        <v>3631</v>
      </c>
      <c r="G102" s="20">
        <v>3.2507327471356291</v>
      </c>
      <c r="H102" s="12">
        <v>2.8281374900079972</v>
      </c>
      <c r="J102" s="64" t="s">
        <v>142</v>
      </c>
      <c r="K102" s="20">
        <v>126</v>
      </c>
      <c r="L102">
        <v>42</v>
      </c>
      <c r="M102" s="20">
        <v>75</v>
      </c>
      <c r="N102" s="12">
        <v>65.25</v>
      </c>
      <c r="P102" s="84" t="s">
        <v>152</v>
      </c>
      <c r="Q102" s="20">
        <v>15</v>
      </c>
      <c r="R102" s="132">
        <v>1258000</v>
      </c>
      <c r="S102" s="12">
        <v>1.192368839427663E-2</v>
      </c>
      <c r="T102" s="12">
        <v>7.3630520356439648</v>
      </c>
      <c r="U102">
        <v>0.1616776629570893</v>
      </c>
      <c r="V102" s="12">
        <v>0.14065956677266769</v>
      </c>
      <c r="X102" s="79" t="s">
        <v>163</v>
      </c>
      <c r="Y102" s="20">
        <v>150</v>
      </c>
      <c r="Z102" s="20">
        <v>2819.3</v>
      </c>
      <c r="AA102" s="99">
        <v>5.320469620118469E-2</v>
      </c>
      <c r="AB102" s="12">
        <v>3.4259637825323979</v>
      </c>
      <c r="AC102" s="12">
        <v>1.5292359805625608</v>
      </c>
      <c r="AD102" s="12">
        <v>1.3304353030894278</v>
      </c>
      <c r="AF102" s="84" t="s">
        <v>175</v>
      </c>
      <c r="AG102" s="20">
        <v>80</v>
      </c>
      <c r="AH102">
        <v>80</v>
      </c>
      <c r="AI102" s="12">
        <v>57.671957671957671</v>
      </c>
      <c r="AJ102" s="12">
        <v>50.17460317460317</v>
      </c>
      <c r="AL102" s="62" t="s">
        <v>180</v>
      </c>
      <c r="AM102" s="20">
        <v>300</v>
      </c>
      <c r="AN102">
        <v>255</v>
      </c>
      <c r="AO102" s="12">
        <v>70.175438596491233</v>
      </c>
      <c r="AP102" s="12">
        <v>61.05263157894737</v>
      </c>
      <c r="AR102" s="64" t="s">
        <v>142</v>
      </c>
      <c r="AS102" s="20">
        <v>59</v>
      </c>
      <c r="AT102">
        <v>44</v>
      </c>
      <c r="AU102" s="12">
        <v>67.407407407407419</v>
      </c>
      <c r="AV102" s="12">
        <v>58.644444444444453</v>
      </c>
      <c r="AX102" s="64" t="s">
        <v>184</v>
      </c>
      <c r="AY102" s="20">
        <v>1</v>
      </c>
      <c r="AZ102">
        <v>0</v>
      </c>
      <c r="BA102">
        <v>100</v>
      </c>
      <c r="BB102">
        <v>87</v>
      </c>
      <c r="BD102" s="84" t="s">
        <v>154</v>
      </c>
      <c r="BE102" s="20">
        <v>4963.6099999999997</v>
      </c>
      <c r="BF102">
        <v>22186.54</v>
      </c>
      <c r="BG102">
        <v>17.107663637019158</v>
      </c>
      <c r="BH102">
        <v>14.883667364206667</v>
      </c>
      <c r="BJ102" s="64" t="s">
        <v>184</v>
      </c>
      <c r="BK102" s="244">
        <v>3000</v>
      </c>
      <c r="BL102" s="20">
        <v>8.9999999999999998E-4</v>
      </c>
      <c r="BM102" s="12">
        <v>2.6999999999999997</v>
      </c>
      <c r="BN102" s="20">
        <v>4.46</v>
      </c>
      <c r="BO102" s="28">
        <v>0.60538116591928248</v>
      </c>
      <c r="BP102" s="12">
        <v>0.60538116591928248</v>
      </c>
      <c r="BQ102" s="12">
        <v>97.570775151898701</v>
      </c>
      <c r="BR102" s="12">
        <v>84.886574382151863</v>
      </c>
    </row>
    <row r="103" spans="1:70" ht="15.75" customHeight="1" x14ac:dyDescent="0.2">
      <c r="A103" s="84" t="s">
        <v>191</v>
      </c>
      <c r="B103" s="12">
        <v>40.305344951395121</v>
      </c>
      <c r="D103" s="64" t="s">
        <v>172</v>
      </c>
      <c r="E103" s="20">
        <v>116.4</v>
      </c>
      <c r="F103">
        <v>3636.6</v>
      </c>
      <c r="G103" s="20">
        <v>3.1015187849720292</v>
      </c>
      <c r="H103" s="12">
        <v>2.6983213429256652</v>
      </c>
      <c r="J103" s="79" t="s">
        <v>149</v>
      </c>
      <c r="K103" s="20">
        <v>126</v>
      </c>
      <c r="L103">
        <v>42</v>
      </c>
      <c r="M103" s="20">
        <v>75</v>
      </c>
      <c r="N103" s="12">
        <v>65.25</v>
      </c>
      <c r="P103" s="64" t="s">
        <v>157</v>
      </c>
      <c r="Q103" s="20">
        <v>50</v>
      </c>
      <c r="R103" s="132">
        <v>7071600</v>
      </c>
      <c r="S103" s="12">
        <v>7.0705356637818881E-3</v>
      </c>
      <c r="T103" s="12">
        <v>7.3679051883744604</v>
      </c>
      <c r="U103">
        <v>9.5871985594968123E-2</v>
      </c>
      <c r="V103" s="12">
        <v>8.3408627467622273E-2</v>
      </c>
      <c r="X103" s="62" t="s">
        <v>166</v>
      </c>
      <c r="Y103" s="20">
        <v>30</v>
      </c>
      <c r="Z103" s="20">
        <v>605.77</v>
      </c>
      <c r="AA103" s="99">
        <v>4.9523746636512211E-2</v>
      </c>
      <c r="AB103" s="12">
        <v>3.4296447320970702</v>
      </c>
      <c r="AC103" s="12">
        <v>1.4234362876999569</v>
      </c>
      <c r="AD103" s="12">
        <v>1.2383895702989625</v>
      </c>
      <c r="AF103" s="84" t="s">
        <v>154</v>
      </c>
      <c r="AG103" s="20">
        <v>81</v>
      </c>
      <c r="AH103">
        <v>81</v>
      </c>
      <c r="AI103" s="12">
        <v>57.142857142857146</v>
      </c>
      <c r="AJ103" s="12">
        <v>49.714285714285715</v>
      </c>
      <c r="AL103" s="64" t="s">
        <v>172</v>
      </c>
      <c r="AM103" s="20">
        <v>311</v>
      </c>
      <c r="AN103">
        <v>266</v>
      </c>
      <c r="AO103" s="12">
        <v>68.888888888888886</v>
      </c>
      <c r="AP103" s="12">
        <v>59.93333333333333</v>
      </c>
      <c r="AR103" s="65" t="s">
        <v>189</v>
      </c>
      <c r="AS103" s="20">
        <v>59</v>
      </c>
      <c r="AT103">
        <v>44</v>
      </c>
      <c r="AU103" s="12">
        <v>67.407407407407419</v>
      </c>
      <c r="AV103" s="12">
        <v>58.644444444444453</v>
      </c>
      <c r="AX103" s="64" t="s">
        <v>185</v>
      </c>
      <c r="AY103" s="20">
        <v>1</v>
      </c>
      <c r="AZ103">
        <v>0</v>
      </c>
      <c r="BA103">
        <v>100</v>
      </c>
      <c r="BB103">
        <v>87</v>
      </c>
      <c r="BD103" s="62" t="s">
        <v>118</v>
      </c>
      <c r="BE103" s="20">
        <v>4960.74</v>
      </c>
      <c r="BF103">
        <v>22189.410000000003</v>
      </c>
      <c r="BG103">
        <v>17.096940874237674</v>
      </c>
      <c r="BH103">
        <v>14.874338560586777</v>
      </c>
      <c r="BJ103" s="64" t="s">
        <v>157</v>
      </c>
      <c r="BK103" s="150">
        <v>19</v>
      </c>
      <c r="BL103" s="20">
        <v>0.12889999999999999</v>
      </c>
      <c r="BM103" s="12">
        <v>2.4490999999999996</v>
      </c>
      <c r="BN103" s="20">
        <v>3.87</v>
      </c>
      <c r="BO103" s="28">
        <v>0.6328423772609818</v>
      </c>
      <c r="BP103" s="12">
        <v>0.6328423772609818</v>
      </c>
      <c r="BQ103" s="12">
        <v>97.46058101189945</v>
      </c>
      <c r="BR103" s="12">
        <v>84.790705480352514</v>
      </c>
    </row>
    <row r="104" spans="1:70" ht="15.75" customHeight="1" x14ac:dyDescent="0.2">
      <c r="A104" s="65" t="s">
        <v>143</v>
      </c>
      <c r="B104" s="12">
        <v>39.700037400683456</v>
      </c>
      <c r="D104" s="79" t="s">
        <v>145</v>
      </c>
      <c r="E104" s="20">
        <v>113</v>
      </c>
      <c r="F104">
        <v>3640</v>
      </c>
      <c r="G104" s="20">
        <v>3.0109245936584159</v>
      </c>
      <c r="H104" s="12">
        <v>2.6195043964828217</v>
      </c>
      <c r="J104" s="62" t="s">
        <v>158</v>
      </c>
      <c r="K104" s="20">
        <v>126</v>
      </c>
      <c r="L104">
        <v>42</v>
      </c>
      <c r="M104" s="20">
        <v>75</v>
      </c>
      <c r="N104" s="12">
        <v>65.25</v>
      </c>
      <c r="P104" s="62" t="s">
        <v>158</v>
      </c>
      <c r="Q104" s="20">
        <v>100</v>
      </c>
      <c r="R104" s="132">
        <v>14377018</v>
      </c>
      <c r="S104" s="12">
        <v>6.9555453015361047E-3</v>
      </c>
      <c r="T104" s="12">
        <v>7.3680201787367059</v>
      </c>
      <c r="U104">
        <v>9.4312789110148287E-2</v>
      </c>
      <c r="V104" s="12">
        <v>8.2052126525829008E-2</v>
      </c>
      <c r="X104" s="64" t="s">
        <v>172</v>
      </c>
      <c r="Y104" s="20">
        <v>13</v>
      </c>
      <c r="Z104" s="20">
        <v>458.28</v>
      </c>
      <c r="AA104" s="99">
        <v>2.8366937243606529E-2</v>
      </c>
      <c r="AB104" s="12">
        <v>3.4508015414899762</v>
      </c>
      <c r="AC104" s="12">
        <v>0.81533669372436179</v>
      </c>
      <c r="AD104" s="12">
        <v>0.70934292354019479</v>
      </c>
      <c r="AF104" s="84" t="s">
        <v>181</v>
      </c>
      <c r="AG104" s="20">
        <v>81</v>
      </c>
      <c r="AH104">
        <v>81</v>
      </c>
      <c r="AI104" s="12">
        <v>57.142857142857146</v>
      </c>
      <c r="AJ104" s="12">
        <v>49.714285714285715</v>
      </c>
      <c r="AL104" s="79" t="s">
        <v>179</v>
      </c>
      <c r="AM104" s="20">
        <v>314</v>
      </c>
      <c r="AN104">
        <v>269</v>
      </c>
      <c r="AO104" s="12">
        <v>68.538011695906434</v>
      </c>
      <c r="AP104" s="12">
        <v>59.628070175438594</v>
      </c>
      <c r="AR104" s="62" t="s">
        <v>177</v>
      </c>
      <c r="AS104" s="20">
        <v>60</v>
      </c>
      <c r="AT104">
        <v>45</v>
      </c>
      <c r="AU104" s="12">
        <v>66.666666666666671</v>
      </c>
      <c r="AV104" s="12">
        <v>58.000000000000007</v>
      </c>
      <c r="AX104" s="64" t="s">
        <v>186</v>
      </c>
      <c r="AY104" s="20">
        <v>1</v>
      </c>
      <c r="AZ104">
        <v>0</v>
      </c>
      <c r="BA104">
        <v>100</v>
      </c>
      <c r="BB104">
        <v>87</v>
      </c>
      <c r="BD104" s="84" t="s">
        <v>181</v>
      </c>
      <c r="BE104" s="20">
        <v>4741.13</v>
      </c>
      <c r="BF104">
        <v>22409.02</v>
      </c>
      <c r="BG104">
        <v>16.276444032969323</v>
      </c>
      <c r="BH104">
        <v>14.160506308683312</v>
      </c>
      <c r="BJ104" s="79" t="s">
        <v>147</v>
      </c>
      <c r="BK104" s="150">
        <v>12</v>
      </c>
      <c r="BL104" s="20">
        <v>0.1832</v>
      </c>
      <c r="BM104" s="12">
        <v>2.1983999999999999</v>
      </c>
      <c r="BN104" s="20">
        <v>3.44</v>
      </c>
      <c r="BO104" s="28">
        <v>0.6390697674418605</v>
      </c>
      <c r="BP104" s="12">
        <v>0.6390697674418605</v>
      </c>
      <c r="BQ104" s="12">
        <v>97.435592241488592</v>
      </c>
      <c r="BR104" s="12">
        <v>84.768965250095079</v>
      </c>
    </row>
    <row r="105" spans="1:70" ht="15.75" customHeight="1" x14ac:dyDescent="0.2">
      <c r="A105" s="79" t="s">
        <v>163</v>
      </c>
      <c r="B105" s="12">
        <v>39.523806163628421</v>
      </c>
      <c r="D105" s="79" t="s">
        <v>182</v>
      </c>
      <c r="E105" s="20">
        <v>103</v>
      </c>
      <c r="F105">
        <v>3650</v>
      </c>
      <c r="G105" s="20">
        <v>2.7444710897948283</v>
      </c>
      <c r="H105" s="12">
        <v>2.3876898481215005</v>
      </c>
      <c r="J105" s="64" t="s">
        <v>167</v>
      </c>
      <c r="K105" s="20">
        <v>126</v>
      </c>
      <c r="L105">
        <v>42</v>
      </c>
      <c r="M105" s="20">
        <v>75</v>
      </c>
      <c r="N105" s="12">
        <v>65.25</v>
      </c>
      <c r="P105" s="64" t="s">
        <v>174</v>
      </c>
      <c r="Q105" s="20">
        <v>80</v>
      </c>
      <c r="R105" s="132">
        <v>16787941</v>
      </c>
      <c r="S105" s="12">
        <v>4.7653253010598497E-3</v>
      </c>
      <c r="T105" s="12">
        <v>7.3702103987371821</v>
      </c>
      <c r="U105">
        <v>6.4614793043020313E-2</v>
      </c>
      <c r="V105" s="12">
        <v>5.6214869947427672E-2</v>
      </c>
      <c r="X105" s="65" t="s">
        <v>155</v>
      </c>
      <c r="Y105" s="20">
        <v>104</v>
      </c>
      <c r="Z105" s="20">
        <v>4114</v>
      </c>
      <c r="AA105" s="99">
        <v>2.5279533300923675E-2</v>
      </c>
      <c r="AB105" s="12">
        <v>3.4538889454326589</v>
      </c>
      <c r="AC105" s="12">
        <v>0.7265969859018071</v>
      </c>
      <c r="AD105" s="12">
        <v>0.63213937773457218</v>
      </c>
      <c r="AF105" s="64" t="s">
        <v>185</v>
      </c>
      <c r="AG105" s="20">
        <v>81</v>
      </c>
      <c r="AH105">
        <v>81</v>
      </c>
      <c r="AI105" s="12">
        <v>57.142857142857146</v>
      </c>
      <c r="AJ105" s="12">
        <v>49.714285714285715</v>
      </c>
      <c r="AL105" s="64" t="s">
        <v>174</v>
      </c>
      <c r="AM105" s="20">
        <v>327</v>
      </c>
      <c r="AN105">
        <v>282</v>
      </c>
      <c r="AO105" s="12">
        <v>67.017543859649123</v>
      </c>
      <c r="AP105" s="12">
        <v>58.305263157894736</v>
      </c>
      <c r="AR105" s="53" t="s">
        <v>160</v>
      </c>
      <c r="AS105" s="20">
        <v>62</v>
      </c>
      <c r="AT105">
        <v>47</v>
      </c>
      <c r="AU105" s="12">
        <v>65.18518518518519</v>
      </c>
      <c r="AV105" s="12">
        <v>56.711111111111116</v>
      </c>
      <c r="AX105" s="102" t="s">
        <v>243</v>
      </c>
      <c r="AY105" s="20">
        <v>1</v>
      </c>
      <c r="AZ105">
        <v>0</v>
      </c>
      <c r="BA105">
        <v>100</v>
      </c>
      <c r="BB105">
        <v>87</v>
      </c>
      <c r="BD105" s="62" t="s">
        <v>171</v>
      </c>
      <c r="BE105" s="20">
        <v>4581.24</v>
      </c>
      <c r="BF105">
        <v>22568.910000000003</v>
      </c>
      <c r="BG105">
        <v>15.679070325258365</v>
      </c>
      <c r="BH105">
        <v>13.640791182974779</v>
      </c>
      <c r="BJ105" s="64" t="s">
        <v>186</v>
      </c>
      <c r="BK105" s="277">
        <v>3.4</v>
      </c>
      <c r="BL105" s="20">
        <v>0.79949999999999999</v>
      </c>
      <c r="BM105" s="12">
        <v>2.7182999999999997</v>
      </c>
      <c r="BN105" s="20">
        <v>4</v>
      </c>
      <c r="BO105" s="28">
        <v>0.67957499999999993</v>
      </c>
      <c r="BP105" s="12">
        <v>0.67957499999999993</v>
      </c>
      <c r="BQ105" s="12">
        <v>97.273056102362204</v>
      </c>
      <c r="BR105" s="12">
        <v>84.627558809055117</v>
      </c>
    </row>
    <row r="106" spans="1:70" ht="15.75" customHeight="1" x14ac:dyDescent="0.2">
      <c r="A106" s="84" t="s">
        <v>152</v>
      </c>
      <c r="B106" s="12">
        <v>38.535871397600239</v>
      </c>
      <c r="D106" s="79" t="s">
        <v>163</v>
      </c>
      <c r="E106" s="20">
        <v>95.31</v>
      </c>
      <c r="F106">
        <v>3657.69</v>
      </c>
      <c r="G106" s="20">
        <v>2.5395683453237439</v>
      </c>
      <c r="H106" s="12">
        <v>2.2094244604316571</v>
      </c>
      <c r="J106" s="64" t="s">
        <v>185</v>
      </c>
      <c r="K106" s="20">
        <v>126</v>
      </c>
      <c r="L106">
        <v>42</v>
      </c>
      <c r="M106" s="20">
        <v>75</v>
      </c>
      <c r="N106" s="12">
        <v>65.25</v>
      </c>
      <c r="P106" s="79" t="s">
        <v>149</v>
      </c>
      <c r="Q106" s="20">
        <v>1</v>
      </c>
      <c r="R106" s="132">
        <v>2906376</v>
      </c>
      <c r="S106" s="12">
        <v>3.4407110435814224E-4</v>
      </c>
      <c r="T106" s="12">
        <v>7.3746316529338838</v>
      </c>
      <c r="U106">
        <v>4.6653862633974086E-3</v>
      </c>
      <c r="V106" s="12">
        <v>4.0588860491557457E-3</v>
      </c>
      <c r="X106" s="84" t="s">
        <v>169</v>
      </c>
      <c r="Y106" s="20">
        <v>88</v>
      </c>
      <c r="Z106" s="20">
        <v>4916</v>
      </c>
      <c r="AA106" s="99">
        <v>1.7900732302685109E-2</v>
      </c>
      <c r="AB106" s="12">
        <v>3.4612677464308974</v>
      </c>
      <c r="AC106" s="12">
        <v>0.51451179820993787</v>
      </c>
      <c r="AD106" s="12">
        <v>0.44762526444264594</v>
      </c>
      <c r="AF106" s="79" t="s">
        <v>183</v>
      </c>
      <c r="AG106" s="20">
        <v>83</v>
      </c>
      <c r="AH106">
        <v>83</v>
      </c>
      <c r="AI106" s="12">
        <v>56.084656084656089</v>
      </c>
      <c r="AJ106" s="12">
        <v>48.793650793650798</v>
      </c>
      <c r="AL106" s="33" t="s">
        <v>162</v>
      </c>
      <c r="AM106" s="20">
        <v>331</v>
      </c>
      <c r="AN106">
        <v>286</v>
      </c>
      <c r="AO106" s="12">
        <v>66.549707602339183</v>
      </c>
      <c r="AP106" s="12">
        <v>57.898245614035091</v>
      </c>
      <c r="AR106" s="84" t="s">
        <v>151</v>
      </c>
      <c r="AS106" s="20">
        <v>71</v>
      </c>
      <c r="AT106">
        <v>56</v>
      </c>
      <c r="AU106" s="12">
        <v>58.518518518518519</v>
      </c>
      <c r="AV106" s="12">
        <v>50.911111111111111</v>
      </c>
      <c r="AX106" s="65" t="s">
        <v>188</v>
      </c>
      <c r="AY106" s="20">
        <v>1</v>
      </c>
      <c r="AZ106">
        <v>0</v>
      </c>
      <c r="BA106">
        <v>100</v>
      </c>
      <c r="BB106">
        <v>87</v>
      </c>
      <c r="BD106" s="53" t="s">
        <v>173</v>
      </c>
      <c r="BE106" s="20">
        <v>4509.1499999999996</v>
      </c>
      <c r="BF106">
        <v>22641</v>
      </c>
      <c r="BG106">
        <v>15.409730963266512</v>
      </c>
      <c r="BH106">
        <v>13.406465938041865</v>
      </c>
      <c r="BJ106" s="62" t="s">
        <v>158</v>
      </c>
      <c r="BK106" s="150">
        <v>3.2</v>
      </c>
      <c r="BL106" s="20">
        <v>0.52529999999999999</v>
      </c>
      <c r="BM106" s="12">
        <v>1.68096</v>
      </c>
      <c r="BN106" s="20">
        <v>2.4700000000000002</v>
      </c>
      <c r="BO106" s="28">
        <v>0.68055060728744932</v>
      </c>
      <c r="BP106" s="12">
        <v>0.68055060728744932</v>
      </c>
      <c r="BQ106" s="12">
        <v>97.26914126391317</v>
      </c>
      <c r="BR106" s="12">
        <v>84.624152899604454</v>
      </c>
    </row>
    <row r="107" spans="1:70" ht="15.75" customHeight="1" x14ac:dyDescent="0.2">
      <c r="A107" s="64" t="s">
        <v>159</v>
      </c>
      <c r="B107" s="12">
        <v>38.444476864690401</v>
      </c>
      <c r="D107" s="65" t="s">
        <v>155</v>
      </c>
      <c r="E107" s="20">
        <v>86.87</v>
      </c>
      <c r="F107">
        <v>3666.13</v>
      </c>
      <c r="G107" s="20">
        <v>2.3146815880628822</v>
      </c>
      <c r="H107" s="12">
        <v>2.0137729816147076</v>
      </c>
      <c r="J107" s="79" t="s">
        <v>182</v>
      </c>
      <c r="K107" s="20">
        <v>125</v>
      </c>
      <c r="L107">
        <v>43</v>
      </c>
      <c r="M107" s="20">
        <v>74.404761904761898</v>
      </c>
      <c r="N107" s="12">
        <v>64.732142857142847</v>
      </c>
      <c r="P107" s="53" t="s">
        <v>18</v>
      </c>
      <c r="Q107" s="20">
        <v>0</v>
      </c>
      <c r="R107" s="132">
        <v>2269000</v>
      </c>
      <c r="S107" s="12">
        <v>0</v>
      </c>
      <c r="T107" s="12">
        <v>7.3749757240382419</v>
      </c>
      <c r="U107">
        <v>0</v>
      </c>
      <c r="V107" s="12">
        <v>0</v>
      </c>
      <c r="X107" s="102" t="s">
        <v>243</v>
      </c>
      <c r="Y107" s="20">
        <v>200</v>
      </c>
      <c r="Z107" s="20">
        <v>12367</v>
      </c>
      <c r="AA107" s="99">
        <v>1.6172070833670251E-2</v>
      </c>
      <c r="AB107" s="12">
        <v>3.4629964078999125</v>
      </c>
      <c r="AC107" s="12">
        <v>0.46482574593676418</v>
      </c>
      <c r="AD107" s="12">
        <v>0.40439839896498481</v>
      </c>
      <c r="AF107" s="79" t="s">
        <v>149</v>
      </c>
      <c r="AG107" s="20">
        <v>90</v>
      </c>
      <c r="AH107">
        <v>90</v>
      </c>
      <c r="AI107" s="12">
        <v>52.380952380952387</v>
      </c>
      <c r="AJ107" s="12">
        <v>45.571428571428577</v>
      </c>
      <c r="AL107" s="84" t="s">
        <v>175</v>
      </c>
      <c r="AM107" s="20">
        <v>341</v>
      </c>
      <c r="AN107">
        <v>296</v>
      </c>
      <c r="AO107" s="12">
        <v>65.380116959064338</v>
      </c>
      <c r="AP107" s="12">
        <v>56.880701754385974</v>
      </c>
      <c r="AR107" s="79" t="s">
        <v>183</v>
      </c>
      <c r="AS107" s="20">
        <v>75</v>
      </c>
      <c r="AT107">
        <v>60</v>
      </c>
      <c r="AU107" s="12">
        <v>55.555555555555557</v>
      </c>
      <c r="AV107" s="12">
        <v>48.333333333333336</v>
      </c>
      <c r="AX107" s="65" t="s">
        <v>189</v>
      </c>
      <c r="AY107" s="20">
        <v>1</v>
      </c>
      <c r="AZ107">
        <v>0</v>
      </c>
      <c r="BA107">
        <v>100</v>
      </c>
      <c r="BB107">
        <v>87</v>
      </c>
      <c r="BD107" s="84" t="s">
        <v>151</v>
      </c>
      <c r="BE107" s="20">
        <v>4486.4399999999996</v>
      </c>
      <c r="BF107">
        <v>22663.710000000003</v>
      </c>
      <c r="BG107">
        <v>15.324882899584495</v>
      </c>
      <c r="BH107">
        <v>13.33264812263851</v>
      </c>
      <c r="BJ107" s="64" t="s">
        <v>174</v>
      </c>
      <c r="BK107" s="150">
        <v>25</v>
      </c>
      <c r="BL107" s="20">
        <v>1.7100000000000001E-2</v>
      </c>
      <c r="BM107" s="12">
        <v>0.42749999999999999</v>
      </c>
      <c r="BN107" s="20">
        <v>0.62</v>
      </c>
      <c r="BO107" s="28">
        <v>0.68951612903225801</v>
      </c>
      <c r="BP107" s="12">
        <v>0.68951612903225801</v>
      </c>
      <c r="BQ107" s="12">
        <v>97.233165139407205</v>
      </c>
      <c r="BR107" s="12">
        <v>84.592853671284274</v>
      </c>
    </row>
    <row r="108" spans="1:70" ht="15.75" customHeight="1" x14ac:dyDescent="0.2">
      <c r="A108" s="102" t="s">
        <v>243</v>
      </c>
      <c r="B108" s="12">
        <v>38.314966009373613</v>
      </c>
      <c r="D108" s="65" t="s">
        <v>148</v>
      </c>
      <c r="E108" s="20">
        <v>77.900000000000006</v>
      </c>
      <c r="F108">
        <v>3675.1</v>
      </c>
      <c r="G108" s="20">
        <v>2.0756727950972618</v>
      </c>
      <c r="H108" s="12">
        <v>1.8058353317346176</v>
      </c>
      <c r="J108" s="79" t="s">
        <v>147</v>
      </c>
      <c r="K108" s="20">
        <v>119</v>
      </c>
      <c r="L108">
        <v>49</v>
      </c>
      <c r="M108" s="20">
        <v>70.833333333333329</v>
      </c>
      <c r="N108" s="12">
        <v>61.624999999999993</v>
      </c>
      <c r="P108" s="65" t="s">
        <v>143</v>
      </c>
      <c r="Q108" s="20">
        <v>0</v>
      </c>
      <c r="R108" s="132">
        <v>1900000</v>
      </c>
      <c r="S108" s="12">
        <v>0</v>
      </c>
      <c r="T108" s="12">
        <v>7.3749757240382419</v>
      </c>
      <c r="U108">
        <v>0</v>
      </c>
      <c r="V108" s="12">
        <v>0</v>
      </c>
      <c r="X108" s="62" t="s">
        <v>158</v>
      </c>
      <c r="Y108" s="20">
        <v>83.3</v>
      </c>
      <c r="Z108" s="20">
        <v>5196</v>
      </c>
      <c r="AA108" s="99">
        <v>1.6031562740569667E-2</v>
      </c>
      <c r="AB108" s="12">
        <v>3.463136915993013</v>
      </c>
      <c r="AC108" s="12">
        <v>0.46078719207082486</v>
      </c>
      <c r="AD108" s="12">
        <v>0.40088485710161764</v>
      </c>
      <c r="AF108" s="64" t="s">
        <v>142</v>
      </c>
      <c r="AG108" s="20">
        <v>92</v>
      </c>
      <c r="AH108">
        <v>92</v>
      </c>
      <c r="AI108" s="12">
        <v>51.322751322751323</v>
      </c>
      <c r="AJ108" s="12">
        <v>44.650793650793652</v>
      </c>
      <c r="AL108" s="79" t="s">
        <v>183</v>
      </c>
      <c r="AM108" s="20">
        <v>344</v>
      </c>
      <c r="AN108">
        <v>299</v>
      </c>
      <c r="AO108" s="12">
        <v>65.029239766081872</v>
      </c>
      <c r="AP108" s="12">
        <v>56.575438596491232</v>
      </c>
      <c r="AR108" s="62" t="s">
        <v>171</v>
      </c>
      <c r="AS108" s="20">
        <v>76</v>
      </c>
      <c r="AT108">
        <v>61</v>
      </c>
      <c r="AU108" s="12">
        <v>54.814814814814817</v>
      </c>
      <c r="AV108" s="12">
        <v>47.68888888888889</v>
      </c>
      <c r="AX108" s="64" t="s">
        <v>190</v>
      </c>
      <c r="AY108" s="20">
        <v>1</v>
      </c>
      <c r="AZ108">
        <v>0</v>
      </c>
      <c r="BA108">
        <v>100</v>
      </c>
      <c r="BB108">
        <v>87</v>
      </c>
      <c r="BD108" s="84" t="s">
        <v>191</v>
      </c>
      <c r="BE108" s="20">
        <v>4149.51</v>
      </c>
      <c r="BF108">
        <v>23000.639999999999</v>
      </c>
      <c r="BG108">
        <v>14.066060438273325</v>
      </c>
      <c r="BH108">
        <v>12.237472581297792</v>
      </c>
      <c r="BJ108" s="64" t="s">
        <v>185</v>
      </c>
      <c r="BK108" s="150">
        <v>13</v>
      </c>
      <c r="BL108" s="20">
        <v>0.1615</v>
      </c>
      <c r="BM108" s="12">
        <v>2.0994999999999999</v>
      </c>
      <c r="BN108" s="20">
        <v>2.75</v>
      </c>
      <c r="BO108" s="28">
        <v>0.76345454545454539</v>
      </c>
      <c r="BP108" s="12">
        <v>0.76345454545454539</v>
      </c>
      <c r="BQ108" s="12">
        <v>96.936471009305649</v>
      </c>
      <c r="BR108" s="12">
        <v>84.33472977809592</v>
      </c>
    </row>
    <row r="109" spans="1:70" ht="15.75" customHeight="1" x14ac:dyDescent="0.2">
      <c r="A109" s="84" t="s">
        <v>154</v>
      </c>
      <c r="B109" s="12">
        <v>38.082038477139157</v>
      </c>
      <c r="D109" s="64" t="s">
        <v>142</v>
      </c>
      <c r="E109" s="20">
        <v>72.45</v>
      </c>
      <c r="F109">
        <v>3680.55</v>
      </c>
      <c r="G109" s="20">
        <v>1.9304556354916116</v>
      </c>
      <c r="H109" s="12">
        <v>1.679496402877702</v>
      </c>
      <c r="J109" s="53" t="s">
        <v>150</v>
      </c>
      <c r="K109" s="20">
        <v>119</v>
      </c>
      <c r="L109">
        <v>49</v>
      </c>
      <c r="M109" s="20">
        <v>70.833333333333329</v>
      </c>
      <c r="N109" s="12">
        <v>61.624999999999993</v>
      </c>
      <c r="P109" s="65" t="s">
        <v>148</v>
      </c>
      <c r="Q109" s="20">
        <v>0</v>
      </c>
      <c r="R109" s="132">
        <v>10230350</v>
      </c>
      <c r="S109" s="12">
        <v>0</v>
      </c>
      <c r="T109" s="12">
        <v>7.3749757240382419</v>
      </c>
      <c r="U109">
        <v>0</v>
      </c>
      <c r="V109" s="12">
        <v>0</v>
      </c>
      <c r="X109" s="64" t="s">
        <v>142</v>
      </c>
      <c r="Y109" s="20">
        <v>23.5</v>
      </c>
      <c r="Z109" s="20">
        <v>1568</v>
      </c>
      <c r="AA109" s="99">
        <v>1.4987244897959183E-2</v>
      </c>
      <c r="AB109" s="12">
        <v>3.4641812338356233</v>
      </c>
      <c r="AC109" s="12">
        <v>0.43077088647959272</v>
      </c>
      <c r="AD109" s="12">
        <v>0.37477067123724567</v>
      </c>
      <c r="AF109" s="84" t="s">
        <v>191</v>
      </c>
      <c r="AG109" s="20">
        <v>94</v>
      </c>
      <c r="AH109">
        <v>94</v>
      </c>
      <c r="AI109" s="12">
        <v>50.264550264550266</v>
      </c>
      <c r="AJ109" s="12">
        <v>43.730158730158735</v>
      </c>
      <c r="AL109" s="53" t="s">
        <v>173</v>
      </c>
      <c r="AM109" s="20">
        <v>356</v>
      </c>
      <c r="AN109">
        <v>311</v>
      </c>
      <c r="AO109" s="12">
        <v>63.62573099415205</v>
      </c>
      <c r="AP109" s="12">
        <v>55.354385964912282</v>
      </c>
      <c r="AR109" s="64" t="s">
        <v>167</v>
      </c>
      <c r="AS109" s="20">
        <v>80</v>
      </c>
      <c r="AT109">
        <v>65</v>
      </c>
      <c r="AU109" s="12">
        <v>51.851851851851855</v>
      </c>
      <c r="AV109" s="12">
        <v>45.111111111111114</v>
      </c>
      <c r="AX109" s="84" t="s">
        <v>191</v>
      </c>
      <c r="AY109" s="20">
        <v>1</v>
      </c>
      <c r="AZ109">
        <v>0</v>
      </c>
      <c r="BA109">
        <v>100</v>
      </c>
      <c r="BB109">
        <v>87</v>
      </c>
      <c r="BD109" s="62" t="s">
        <v>144</v>
      </c>
      <c r="BE109" s="20">
        <v>3836.13</v>
      </c>
      <c r="BF109">
        <v>23314.02</v>
      </c>
      <c r="BG109">
        <v>12.895224410238711</v>
      </c>
      <c r="BH109">
        <v>11.218845236907679</v>
      </c>
      <c r="BJ109" s="64" t="s">
        <v>190</v>
      </c>
      <c r="BK109" s="150">
        <v>730</v>
      </c>
      <c r="BL109" s="20">
        <v>1.0200000000000001E-2</v>
      </c>
      <c r="BM109" s="12">
        <v>7.4460000000000006</v>
      </c>
      <c r="BN109" s="20">
        <v>9.1</v>
      </c>
      <c r="BO109" s="28">
        <v>0.81824175824175838</v>
      </c>
      <c r="BP109" s="12">
        <v>0.81824175824175838</v>
      </c>
      <c r="BQ109" s="12">
        <v>96.716625288702815</v>
      </c>
      <c r="BR109" s="12">
        <v>84.143464001171452</v>
      </c>
    </row>
    <row r="110" spans="1:70" ht="15.75" customHeight="1" x14ac:dyDescent="0.2">
      <c r="A110" s="79" t="s">
        <v>178</v>
      </c>
      <c r="B110" s="12">
        <v>37.797206357532147</v>
      </c>
      <c r="D110" s="84" t="s">
        <v>170</v>
      </c>
      <c r="E110" s="20">
        <v>71</v>
      </c>
      <c r="F110">
        <v>3682</v>
      </c>
      <c r="G110" s="20">
        <v>1.8918198774313879</v>
      </c>
      <c r="H110" s="12">
        <v>1.6458832933653074</v>
      </c>
      <c r="J110" s="64" t="s">
        <v>159</v>
      </c>
      <c r="K110" s="20">
        <v>119</v>
      </c>
      <c r="L110">
        <v>49</v>
      </c>
      <c r="M110" s="20">
        <v>70.833333333333329</v>
      </c>
      <c r="N110" s="12">
        <v>61.624999999999993</v>
      </c>
      <c r="P110" s="53" t="s">
        <v>150</v>
      </c>
      <c r="Q110" s="20">
        <v>0</v>
      </c>
      <c r="R110" s="132">
        <v>4055807</v>
      </c>
      <c r="S110" s="12">
        <v>0</v>
      </c>
      <c r="T110" s="12">
        <v>7.3749757240382419</v>
      </c>
      <c r="U110">
        <v>0</v>
      </c>
      <c r="V110" s="12">
        <v>0</v>
      </c>
      <c r="X110" s="64" t="s">
        <v>174</v>
      </c>
      <c r="Y110" s="20">
        <v>14.5</v>
      </c>
      <c r="Z110" s="20">
        <v>1484</v>
      </c>
      <c r="AA110" s="99">
        <v>9.7708894878706203E-3</v>
      </c>
      <c r="AB110" s="12">
        <v>3.4693975892457121</v>
      </c>
      <c r="AC110" s="12">
        <v>0.28083979110512303</v>
      </c>
      <c r="AD110" s="12">
        <v>0.24433061826145702</v>
      </c>
      <c r="AF110" s="84" t="s">
        <v>152</v>
      </c>
      <c r="AG110" s="20">
        <v>99</v>
      </c>
      <c r="AH110">
        <v>99</v>
      </c>
      <c r="AI110" s="12">
        <v>47.61904761904762</v>
      </c>
      <c r="AJ110" s="12">
        <v>41.428571428571431</v>
      </c>
      <c r="AL110" s="79" t="s">
        <v>178</v>
      </c>
      <c r="AM110" s="20">
        <v>360</v>
      </c>
      <c r="AN110">
        <v>315</v>
      </c>
      <c r="AO110" s="12">
        <v>63.15789473684211</v>
      </c>
      <c r="AP110" s="12">
        <v>54.947368421052637</v>
      </c>
      <c r="AR110" s="84" t="s">
        <v>191</v>
      </c>
      <c r="AS110" s="20">
        <v>80</v>
      </c>
      <c r="AT110">
        <v>65</v>
      </c>
      <c r="AU110" s="12">
        <v>51.851851851851855</v>
      </c>
      <c r="AV110" s="12">
        <v>45.111111111111114</v>
      </c>
      <c r="AX110" s="84" t="s">
        <v>193</v>
      </c>
      <c r="AY110" s="20">
        <v>1</v>
      </c>
      <c r="AZ110">
        <v>0</v>
      </c>
      <c r="BA110">
        <v>100</v>
      </c>
      <c r="BB110">
        <v>87</v>
      </c>
      <c r="BD110" s="84" t="s">
        <v>195</v>
      </c>
      <c r="BE110" s="20">
        <v>3722.56</v>
      </c>
      <c r="BF110">
        <v>23427.59</v>
      </c>
      <c r="BG110">
        <v>12.470909368743108</v>
      </c>
      <c r="BH110">
        <v>10.849691150806503</v>
      </c>
      <c r="BJ110" s="79" t="s">
        <v>183</v>
      </c>
      <c r="BK110" s="150">
        <v>4.0999999999999996</v>
      </c>
      <c r="BL110" s="20">
        <v>0.46410000000000001</v>
      </c>
      <c r="BM110" s="12">
        <v>1.9028099999999999</v>
      </c>
      <c r="BN110" s="20">
        <v>2.31</v>
      </c>
      <c r="BO110" s="28">
        <v>0.82372727272727264</v>
      </c>
      <c r="BP110" s="12">
        <v>0.82372727272727264</v>
      </c>
      <c r="BQ110" s="12">
        <v>96.694613457408735</v>
      </c>
      <c r="BR110" s="12">
        <v>84.124313707945603</v>
      </c>
    </row>
    <row r="111" spans="1:70" ht="15.75" customHeight="1" x14ac:dyDescent="0.2">
      <c r="A111" s="84" t="s">
        <v>165</v>
      </c>
      <c r="B111" s="12">
        <v>36.57033660872488</v>
      </c>
      <c r="D111" s="79" t="s">
        <v>179</v>
      </c>
      <c r="E111" s="20">
        <v>71</v>
      </c>
      <c r="F111">
        <v>3682</v>
      </c>
      <c r="G111" s="20">
        <v>1.8918198774313879</v>
      </c>
      <c r="H111" s="12">
        <v>1.6458832933653074</v>
      </c>
      <c r="J111" s="65" t="s">
        <v>188</v>
      </c>
      <c r="K111" s="20">
        <v>119</v>
      </c>
      <c r="L111">
        <v>49</v>
      </c>
      <c r="M111" s="20">
        <v>70.833333333333329</v>
      </c>
      <c r="N111" s="12">
        <v>61.624999999999993</v>
      </c>
      <c r="P111" s="53" t="s">
        <v>153</v>
      </c>
      <c r="Q111" s="20">
        <v>0</v>
      </c>
      <c r="R111" s="132">
        <v>4364541</v>
      </c>
      <c r="S111" s="12">
        <v>0</v>
      </c>
      <c r="T111" s="12">
        <v>7.3749757240382419</v>
      </c>
      <c r="U111">
        <v>0</v>
      </c>
      <c r="V111" s="12">
        <v>0</v>
      </c>
      <c r="X111" s="53" t="s">
        <v>150</v>
      </c>
      <c r="Y111" s="20">
        <v>1.9</v>
      </c>
      <c r="Z111" s="20">
        <v>387</v>
      </c>
      <c r="AA111" s="99">
        <v>4.9095607235142115E-3</v>
      </c>
      <c r="AB111" s="12">
        <v>3.4742589180100683</v>
      </c>
      <c r="AC111" s="12">
        <v>0.14111304909560829</v>
      </c>
      <c r="AD111" s="12">
        <v>0.12276835271317921</v>
      </c>
      <c r="AF111" s="64" t="s">
        <v>174</v>
      </c>
      <c r="AG111" s="20">
        <v>100</v>
      </c>
      <c r="AH111">
        <v>100</v>
      </c>
      <c r="AI111" s="12">
        <v>47.089947089947096</v>
      </c>
      <c r="AJ111" s="12">
        <v>40.968253968253975</v>
      </c>
      <c r="AL111" s="79" t="s">
        <v>168</v>
      </c>
      <c r="AM111" s="20">
        <v>361</v>
      </c>
      <c r="AN111">
        <v>316</v>
      </c>
      <c r="AO111" s="12">
        <v>63.040935672514621</v>
      </c>
      <c r="AP111" s="12">
        <v>54.845614035087721</v>
      </c>
      <c r="AR111" s="79" t="s">
        <v>149</v>
      </c>
      <c r="AS111" s="20">
        <v>90</v>
      </c>
      <c r="AT111">
        <v>75</v>
      </c>
      <c r="AU111" s="12">
        <v>44.44444444444445</v>
      </c>
      <c r="AV111" s="12">
        <v>38.666666666666671</v>
      </c>
      <c r="AX111" s="84" t="s">
        <v>195</v>
      </c>
      <c r="AY111" s="20">
        <v>1</v>
      </c>
      <c r="AZ111">
        <v>0</v>
      </c>
      <c r="BA111">
        <v>100</v>
      </c>
      <c r="BB111">
        <v>87</v>
      </c>
      <c r="BD111" s="84" t="s">
        <v>152</v>
      </c>
      <c r="BE111" s="20">
        <v>3667.64</v>
      </c>
      <c r="BF111">
        <v>23482.510000000002</v>
      </c>
      <c r="BG111">
        <v>12.265719775726126</v>
      </c>
      <c r="BH111">
        <v>10.67117620488173</v>
      </c>
      <c r="BJ111" s="64" t="s">
        <v>176</v>
      </c>
      <c r="BK111" s="150">
        <v>680</v>
      </c>
      <c r="BL111" s="20">
        <v>1.0200000000000001E-2</v>
      </c>
      <c r="BM111" s="12">
        <v>6.9360000000000008</v>
      </c>
      <c r="BN111" s="20">
        <v>8.39</v>
      </c>
      <c r="BO111" s="28">
        <v>0.82669845053635282</v>
      </c>
      <c r="BP111" s="12">
        <v>0.82669845053635282</v>
      </c>
      <c r="BQ111" s="12">
        <v>96.682690954086411</v>
      </c>
      <c r="BR111" s="12">
        <v>84.113941130055181</v>
      </c>
    </row>
    <row r="112" spans="1:70" ht="15.75" customHeight="1" x14ac:dyDescent="0.2">
      <c r="A112" s="64" t="s">
        <v>174</v>
      </c>
      <c r="B112" s="12">
        <v>35.147073116157095</v>
      </c>
      <c r="D112" s="71" t="s">
        <v>244</v>
      </c>
      <c r="E112" s="20">
        <v>50</v>
      </c>
      <c r="F112">
        <v>3703</v>
      </c>
      <c r="G112" s="20">
        <v>1.332267519317881</v>
      </c>
      <c r="H112" s="12">
        <v>1.1590727418065565</v>
      </c>
      <c r="J112" s="84" t="s">
        <v>154</v>
      </c>
      <c r="K112" s="20">
        <v>118.5</v>
      </c>
      <c r="L112">
        <v>49.5</v>
      </c>
      <c r="M112" s="20">
        <v>70.535714285714278</v>
      </c>
      <c r="N112" s="12">
        <v>61.366071428571423</v>
      </c>
      <c r="P112" s="84" t="s">
        <v>154</v>
      </c>
      <c r="Q112" s="20">
        <v>0</v>
      </c>
      <c r="R112" s="132">
        <v>713777</v>
      </c>
      <c r="S112" s="12">
        <v>0</v>
      </c>
      <c r="T112" s="12">
        <v>7.3749757240382419</v>
      </c>
      <c r="U112">
        <v>0</v>
      </c>
      <c r="V112" s="12">
        <v>0</v>
      </c>
      <c r="X112" s="64" t="s">
        <v>157</v>
      </c>
      <c r="Y112" s="20">
        <v>5</v>
      </c>
      <c r="Z112" s="20">
        <v>1104</v>
      </c>
      <c r="AA112" s="99">
        <v>4.528985507246377E-3</v>
      </c>
      <c r="AB112" s="12">
        <v>3.474639493226336</v>
      </c>
      <c r="AC112" s="12">
        <v>0.13017436594203957</v>
      </c>
      <c r="AD112" s="12">
        <v>0.11325169836957442</v>
      </c>
      <c r="AF112" s="84" t="s">
        <v>170</v>
      </c>
      <c r="AG112" s="20">
        <v>111</v>
      </c>
      <c r="AH112">
        <v>111</v>
      </c>
      <c r="AI112" s="12">
        <v>41.269841269841272</v>
      </c>
      <c r="AJ112" s="12">
        <v>35.904761904761905</v>
      </c>
      <c r="AL112" s="84" t="s">
        <v>151</v>
      </c>
      <c r="AM112" s="20">
        <v>364</v>
      </c>
      <c r="AN112">
        <v>319</v>
      </c>
      <c r="AO112" s="12">
        <v>62.690058479532169</v>
      </c>
      <c r="AP112" s="12">
        <v>54.540350877192985</v>
      </c>
      <c r="AR112" s="65" t="s">
        <v>188</v>
      </c>
      <c r="AS112" s="20">
        <v>90</v>
      </c>
      <c r="AT112">
        <v>75</v>
      </c>
      <c r="AU112" s="12">
        <v>44.44444444444445</v>
      </c>
      <c r="AV112" s="12">
        <v>38.666666666666671</v>
      </c>
      <c r="AX112" s="53" t="s">
        <v>18</v>
      </c>
      <c r="AY112" s="20">
        <v>0</v>
      </c>
      <c r="AZ112">
        <v>1</v>
      </c>
      <c r="BA112">
        <v>0</v>
      </c>
      <c r="BB112">
        <v>0</v>
      </c>
      <c r="BD112" s="79" t="s">
        <v>149</v>
      </c>
      <c r="BE112" s="20">
        <v>3553.46</v>
      </c>
      <c r="BF112">
        <v>23596.690000000002</v>
      </c>
      <c r="BG112">
        <v>11.839125680120176</v>
      </c>
      <c r="BH112">
        <v>10.300039341704553</v>
      </c>
      <c r="BJ112" s="64" t="s">
        <v>172</v>
      </c>
      <c r="BK112" s="150">
        <v>21</v>
      </c>
      <c r="BL112" s="20">
        <v>1.7100000000000001E-2</v>
      </c>
      <c r="BM112" s="12">
        <v>0.35910000000000003</v>
      </c>
      <c r="BN112" s="20">
        <v>0.43</v>
      </c>
      <c r="BO112" s="28">
        <v>0.83511627906976749</v>
      </c>
      <c r="BP112" s="12">
        <v>0.83511627906976749</v>
      </c>
      <c r="BQ112" s="12">
        <v>96.648912568844821</v>
      </c>
      <c r="BR112" s="12">
        <v>84.084553934894998</v>
      </c>
    </row>
    <row r="113" spans="1:70" ht="15.75" customHeight="1" x14ac:dyDescent="0.2">
      <c r="A113" s="79" t="s">
        <v>149</v>
      </c>
      <c r="B113" s="12">
        <v>35.056993197188923</v>
      </c>
      <c r="D113" s="84" t="s">
        <v>169</v>
      </c>
      <c r="E113" s="20">
        <v>50</v>
      </c>
      <c r="F113">
        <v>3703</v>
      </c>
      <c r="G113" s="20">
        <v>1.332267519317881</v>
      </c>
      <c r="H113" s="12">
        <v>1.1590727418065565</v>
      </c>
      <c r="J113" s="62" t="s">
        <v>164</v>
      </c>
      <c r="K113" s="20">
        <v>118</v>
      </c>
      <c r="L113">
        <v>50</v>
      </c>
      <c r="M113" s="20">
        <v>70.238095238095241</v>
      </c>
      <c r="N113" s="12">
        <v>61.107142857142861</v>
      </c>
      <c r="P113" s="53" t="s">
        <v>156</v>
      </c>
      <c r="Q113" s="20">
        <v>0</v>
      </c>
      <c r="R113" s="132">
        <v>3161844</v>
      </c>
      <c r="S113" s="12">
        <v>0</v>
      </c>
      <c r="T113" s="12">
        <v>7.3749757240382419</v>
      </c>
      <c r="U113">
        <v>0</v>
      </c>
      <c r="V113" s="12">
        <v>0</v>
      </c>
      <c r="X113" s="79" t="s">
        <v>149</v>
      </c>
      <c r="Y113" s="20">
        <v>3.1</v>
      </c>
      <c r="Z113" s="20">
        <v>817.9</v>
      </c>
      <c r="AA113" s="99">
        <v>3.7901944002934345E-3</v>
      </c>
      <c r="AB113" s="12">
        <v>3.475378284333289</v>
      </c>
      <c r="AC113" s="12">
        <v>0.10893966255044063</v>
      </c>
      <c r="AD113" s="12">
        <v>9.4777506418883342E-2</v>
      </c>
      <c r="AF113" s="84" t="s">
        <v>165</v>
      </c>
      <c r="AG113" s="20">
        <v>123</v>
      </c>
      <c r="AH113">
        <v>123</v>
      </c>
      <c r="AI113" s="12">
        <v>34.920634920634924</v>
      </c>
      <c r="AJ113" s="12">
        <v>30.380952380952383</v>
      </c>
      <c r="AL113" s="62" t="s">
        <v>194</v>
      </c>
      <c r="AM113" s="20">
        <v>371</v>
      </c>
      <c r="AN113">
        <v>326</v>
      </c>
      <c r="AO113" s="12">
        <v>61.87134502923977</v>
      </c>
      <c r="AP113" s="12">
        <v>53.828070175438597</v>
      </c>
      <c r="AR113" s="84" t="s">
        <v>165</v>
      </c>
      <c r="AS113" s="20">
        <v>95</v>
      </c>
      <c r="AT113">
        <v>80</v>
      </c>
      <c r="AU113" s="12">
        <v>40.740740740740748</v>
      </c>
      <c r="AV113" s="12">
        <v>35.44444444444445</v>
      </c>
      <c r="AX113" s="64" t="s">
        <v>142</v>
      </c>
      <c r="AY113" s="20">
        <v>0</v>
      </c>
      <c r="AZ113">
        <v>1</v>
      </c>
      <c r="BA113">
        <v>0</v>
      </c>
      <c r="BB113">
        <v>0</v>
      </c>
      <c r="BD113" s="79" t="s">
        <v>163</v>
      </c>
      <c r="BE113" s="20">
        <v>3459.01</v>
      </c>
      <c r="BF113">
        <v>23691.14</v>
      </c>
      <c r="BG113">
        <v>11.486245908444047</v>
      </c>
      <c r="BH113">
        <v>9.9930339403463204</v>
      </c>
      <c r="BJ113" s="64" t="s">
        <v>142</v>
      </c>
      <c r="BK113" s="150">
        <v>35</v>
      </c>
      <c r="BL113" s="20">
        <v>3.2599999999999997E-2</v>
      </c>
      <c r="BM113" s="12">
        <v>1.1409999999999998</v>
      </c>
      <c r="BN113" s="20">
        <v>1.22</v>
      </c>
      <c r="BO113" s="28">
        <v>0.93524590163934407</v>
      </c>
      <c r="BP113" s="12">
        <v>0.93524590163934407</v>
      </c>
      <c r="BQ113" s="12">
        <v>96.247120473433881</v>
      </c>
      <c r="BR113" s="12">
        <v>83.734994811887475</v>
      </c>
    </row>
    <row r="114" spans="1:70" ht="15.75" customHeight="1" x14ac:dyDescent="0.2">
      <c r="A114" s="64" t="s">
        <v>190</v>
      </c>
      <c r="B114" s="12">
        <v>34.995684837938974</v>
      </c>
      <c r="D114" s="65" t="s">
        <v>189</v>
      </c>
      <c r="E114" s="20">
        <v>44.136000000000003</v>
      </c>
      <c r="F114">
        <v>3708.864</v>
      </c>
      <c r="G114" s="20">
        <v>1.1760191846522758</v>
      </c>
      <c r="H114" s="12">
        <v>1.0231366906474799</v>
      </c>
      <c r="J114" s="33" t="s">
        <v>162</v>
      </c>
      <c r="K114" s="20">
        <v>112</v>
      </c>
      <c r="L114">
        <v>56</v>
      </c>
      <c r="M114" s="20">
        <v>66.666666666666657</v>
      </c>
      <c r="N114" s="12">
        <v>57.999999999999993</v>
      </c>
      <c r="P114" s="64" t="s">
        <v>159</v>
      </c>
      <c r="Q114" s="20">
        <v>0</v>
      </c>
      <c r="R114" s="132">
        <v>11374022</v>
      </c>
      <c r="S114" s="12">
        <v>0</v>
      </c>
      <c r="T114" s="12">
        <v>7.3749757240382419</v>
      </c>
      <c r="U114">
        <v>0</v>
      </c>
      <c r="V114" s="12">
        <v>0</v>
      </c>
      <c r="X114" s="64" t="s">
        <v>167</v>
      </c>
      <c r="Y114" s="20">
        <v>1.75</v>
      </c>
      <c r="Z114" s="20">
        <v>638.54999999999995</v>
      </c>
      <c r="AA114" s="99">
        <v>2.7405841359329735E-3</v>
      </c>
      <c r="AB114" s="12">
        <v>3.4764278945976494</v>
      </c>
      <c r="AC114" s="12">
        <v>7.8771239527057446E-2</v>
      </c>
      <c r="AD114" s="12">
        <v>6.8530978388539984E-2</v>
      </c>
      <c r="AF114" s="65" t="s">
        <v>155</v>
      </c>
      <c r="AG114" s="20">
        <v>125</v>
      </c>
      <c r="AH114">
        <v>125</v>
      </c>
      <c r="AI114" s="12">
        <v>33.862433862433861</v>
      </c>
      <c r="AJ114" s="12">
        <v>29.460317460317459</v>
      </c>
      <c r="AL114" s="65" t="s">
        <v>188</v>
      </c>
      <c r="AM114" s="20">
        <v>390</v>
      </c>
      <c r="AN114">
        <v>345</v>
      </c>
      <c r="AO114" s="12">
        <v>59.649122807017548</v>
      </c>
      <c r="AP114" s="12">
        <v>51.894736842105267</v>
      </c>
      <c r="AR114" s="84" t="s">
        <v>195</v>
      </c>
      <c r="AS114" s="20">
        <v>96</v>
      </c>
      <c r="AT114">
        <v>81</v>
      </c>
      <c r="AU114" s="12">
        <v>40</v>
      </c>
      <c r="AV114" s="12">
        <v>34.799999999999997</v>
      </c>
      <c r="AX114" s="65" t="s">
        <v>143</v>
      </c>
      <c r="AY114" s="20">
        <v>0</v>
      </c>
      <c r="AZ114">
        <v>1</v>
      </c>
      <c r="BA114">
        <v>0</v>
      </c>
      <c r="BB114">
        <v>0</v>
      </c>
      <c r="BD114" s="62" t="s">
        <v>194</v>
      </c>
      <c r="BE114" s="20">
        <v>3333.99</v>
      </c>
      <c r="BF114">
        <v>23816.160000000003</v>
      </c>
      <c r="BG114">
        <v>11.019151900450908</v>
      </c>
      <c r="BH114">
        <v>9.5866621533922896</v>
      </c>
      <c r="BJ114" s="62" t="s">
        <v>194</v>
      </c>
      <c r="BK114" s="150">
        <v>8</v>
      </c>
      <c r="BL114" s="20">
        <v>0.31690000000000002</v>
      </c>
      <c r="BM114" s="12">
        <v>2.5352000000000001</v>
      </c>
      <c r="BN114" s="20">
        <v>2.66</v>
      </c>
      <c r="BO114" s="28">
        <v>0.95308270676691731</v>
      </c>
      <c r="BP114" s="12">
        <v>0.95308270676691731</v>
      </c>
      <c r="BQ114" s="12">
        <v>96.175546376540993</v>
      </c>
      <c r="BR114" s="12">
        <v>83.672725347590656</v>
      </c>
    </row>
    <row r="115" spans="1:70" ht="15.75" customHeight="1" x14ac:dyDescent="0.2">
      <c r="A115" s="53" t="s">
        <v>160</v>
      </c>
      <c r="B115" s="12">
        <v>34.322100175400429</v>
      </c>
      <c r="D115" s="64" t="s">
        <v>167</v>
      </c>
      <c r="E115" s="20">
        <v>31</v>
      </c>
      <c r="F115">
        <v>3722</v>
      </c>
      <c r="G115" s="20">
        <v>0.82600586197709447</v>
      </c>
      <c r="H115" s="12">
        <v>0.71862509992007217</v>
      </c>
      <c r="J115" s="79" t="s">
        <v>163</v>
      </c>
      <c r="K115" s="20">
        <v>112</v>
      </c>
      <c r="L115">
        <v>56</v>
      </c>
      <c r="M115" s="20">
        <v>66.666666666666657</v>
      </c>
      <c r="N115" s="12">
        <v>57.999999999999993</v>
      </c>
      <c r="P115" s="53" t="s">
        <v>160</v>
      </c>
      <c r="Q115" s="20">
        <v>0</v>
      </c>
      <c r="R115" s="132">
        <v>4434827</v>
      </c>
      <c r="S115" s="12">
        <v>0</v>
      </c>
      <c r="T115" s="12">
        <v>7.3749757240382419</v>
      </c>
      <c r="U115">
        <v>0</v>
      </c>
      <c r="V115" s="12">
        <v>0</v>
      </c>
      <c r="X115" s="64" t="s">
        <v>159</v>
      </c>
      <c r="Y115" s="20">
        <v>1.5</v>
      </c>
      <c r="Z115" s="20">
        <v>664</v>
      </c>
      <c r="AA115" s="99">
        <v>2.2590361445783132E-3</v>
      </c>
      <c r="AB115" s="12">
        <v>3.4769094425890041</v>
      </c>
      <c r="AC115" s="12">
        <v>6.4930346385551729E-2</v>
      </c>
      <c r="AD115" s="12">
        <v>5.6489401355430006E-2</v>
      </c>
      <c r="AF115" s="102" t="s">
        <v>243</v>
      </c>
      <c r="AG115" s="20">
        <v>132</v>
      </c>
      <c r="AH115">
        <v>132</v>
      </c>
      <c r="AI115" s="12">
        <v>30.158730158730165</v>
      </c>
      <c r="AJ115" s="12">
        <v>26.238095238095244</v>
      </c>
      <c r="AL115" s="62" t="s">
        <v>164</v>
      </c>
      <c r="AM115" s="20">
        <v>404</v>
      </c>
      <c r="AN115">
        <v>359</v>
      </c>
      <c r="AO115" s="12">
        <v>58.011695906432749</v>
      </c>
      <c r="AP115" s="12">
        <v>50.470175438596492</v>
      </c>
      <c r="AR115" s="84" t="s">
        <v>152</v>
      </c>
      <c r="AS115" s="20">
        <v>102</v>
      </c>
      <c r="AT115">
        <v>87</v>
      </c>
      <c r="AU115" s="12">
        <v>35.555555555555557</v>
      </c>
      <c r="AV115" s="12">
        <v>30.933333333333334</v>
      </c>
      <c r="AX115" s="65" t="s">
        <v>148</v>
      </c>
      <c r="AY115" s="20">
        <v>0</v>
      </c>
      <c r="AZ115">
        <v>1</v>
      </c>
      <c r="BA115">
        <v>0</v>
      </c>
      <c r="BB115">
        <v>0</v>
      </c>
      <c r="BD115" s="53" t="s">
        <v>153</v>
      </c>
      <c r="BE115" s="20">
        <v>3133.2</v>
      </c>
      <c r="BF115">
        <v>24016.95</v>
      </c>
      <c r="BG115">
        <v>10.268969482718234</v>
      </c>
      <c r="BH115">
        <v>8.9340034499648624</v>
      </c>
      <c r="BJ115" s="79" t="s">
        <v>179</v>
      </c>
      <c r="BK115" s="150">
        <v>4.8</v>
      </c>
      <c r="BL115" s="20">
        <v>0.46410000000000001</v>
      </c>
      <c r="BM115" s="12">
        <v>2.2276799999999999</v>
      </c>
      <c r="BN115" s="20">
        <v>2.31</v>
      </c>
      <c r="BO115" s="28">
        <v>0.96436363636363631</v>
      </c>
      <c r="BP115" s="12">
        <v>0.96436363636363631</v>
      </c>
      <c r="BQ115" s="12">
        <v>96.130279169649242</v>
      </c>
      <c r="BR115" s="12">
        <v>83.633342877594842</v>
      </c>
    </row>
    <row r="116" spans="1:70" ht="15.75" customHeight="1" x14ac:dyDescent="0.2">
      <c r="A116" s="64" t="s">
        <v>142</v>
      </c>
      <c r="B116" s="12">
        <v>33.496626633327587</v>
      </c>
      <c r="D116" s="102" t="s">
        <v>243</v>
      </c>
      <c r="E116" s="20">
        <v>28.39</v>
      </c>
      <c r="F116">
        <v>3724.61</v>
      </c>
      <c r="G116" s="20">
        <v>0.75646149746869185</v>
      </c>
      <c r="H116" s="12">
        <v>0.65812150279776194</v>
      </c>
      <c r="J116" s="53" t="s">
        <v>160</v>
      </c>
      <c r="K116" s="20">
        <v>111</v>
      </c>
      <c r="L116">
        <v>57</v>
      </c>
      <c r="M116" s="20">
        <v>66.071428571428569</v>
      </c>
      <c r="N116" s="12">
        <v>57.482142857142854</v>
      </c>
      <c r="P116" s="71" t="s">
        <v>244</v>
      </c>
      <c r="Q116" s="20">
        <v>0</v>
      </c>
      <c r="R116" s="132">
        <v>23500000</v>
      </c>
      <c r="S116" s="12">
        <v>0</v>
      </c>
      <c r="T116" s="12">
        <v>7.3749757240382419</v>
      </c>
      <c r="U116">
        <v>0</v>
      </c>
      <c r="V116" s="12">
        <v>0</v>
      </c>
      <c r="X116" s="53" t="s">
        <v>18</v>
      </c>
      <c r="Y116" s="20">
        <v>0</v>
      </c>
      <c r="Z116" s="20">
        <v>173</v>
      </c>
      <c r="AA116" s="99">
        <v>0</v>
      </c>
      <c r="AB116" s="12">
        <v>3.4791684787335826</v>
      </c>
      <c r="AC116" s="12">
        <v>0</v>
      </c>
      <c r="AD116" s="12">
        <v>0</v>
      </c>
      <c r="AF116" s="64" t="s">
        <v>190</v>
      </c>
      <c r="AG116" s="20">
        <v>150</v>
      </c>
      <c r="AH116">
        <v>150</v>
      </c>
      <c r="AI116" s="12">
        <v>20.634920634920633</v>
      </c>
      <c r="AJ116" s="12">
        <v>17.952380952380949</v>
      </c>
      <c r="AL116" s="64" t="s">
        <v>184</v>
      </c>
      <c r="AM116" s="20">
        <v>232.2</v>
      </c>
      <c r="AN116">
        <v>187.2</v>
      </c>
      <c r="AO116" s="74">
        <v>78.10526315789474</v>
      </c>
      <c r="AP116" s="74">
        <v>48.740350877192988</v>
      </c>
      <c r="AR116" s="64" t="s">
        <v>157</v>
      </c>
      <c r="AS116" s="20">
        <v>111</v>
      </c>
      <c r="AT116">
        <v>96</v>
      </c>
      <c r="AU116" s="12">
        <v>28.888888888888886</v>
      </c>
      <c r="AV116" s="12">
        <v>25.133333333333329</v>
      </c>
      <c r="AX116" s="53" t="s">
        <v>150</v>
      </c>
      <c r="AY116" s="20">
        <v>0</v>
      </c>
      <c r="AZ116">
        <v>1</v>
      </c>
      <c r="BA116">
        <v>0</v>
      </c>
      <c r="BB116">
        <v>0</v>
      </c>
      <c r="BD116" s="84" t="s">
        <v>165</v>
      </c>
      <c r="BE116" s="20">
        <v>2983.34</v>
      </c>
      <c r="BF116">
        <v>24166.81</v>
      </c>
      <c r="BG116">
        <v>9.7090694024282698</v>
      </c>
      <c r="BH116">
        <v>8.4468903801125954</v>
      </c>
      <c r="BJ116" s="79" t="s">
        <v>145</v>
      </c>
      <c r="BK116" s="150">
        <v>3600</v>
      </c>
      <c r="BL116" s="20">
        <v>5.0000000000000001E-4</v>
      </c>
      <c r="BM116" s="12">
        <v>1.8</v>
      </c>
      <c r="BN116" s="20">
        <v>1.72</v>
      </c>
      <c r="BO116" s="28">
        <v>1.0465116279069768</v>
      </c>
      <c r="BP116" s="12">
        <v>1.0465116279069768</v>
      </c>
      <c r="BQ116" s="12">
        <v>95.80064231684814</v>
      </c>
      <c r="BR116" s="12">
        <v>83.346558815657886</v>
      </c>
    </row>
    <row r="117" spans="1:70" ht="15.75" customHeight="1" x14ac:dyDescent="0.2">
      <c r="A117" s="53" t="s">
        <v>150</v>
      </c>
      <c r="B117" s="12">
        <v>32.74124845134471</v>
      </c>
      <c r="D117" s="84" t="s">
        <v>193</v>
      </c>
      <c r="E117" s="20">
        <v>27</v>
      </c>
      <c r="F117">
        <v>3726</v>
      </c>
      <c r="G117" s="20">
        <v>0.71942446043165376</v>
      </c>
      <c r="H117" s="12">
        <v>0.62589928057553879</v>
      </c>
      <c r="J117" s="65" t="s">
        <v>189</v>
      </c>
      <c r="K117" s="20">
        <v>103.5</v>
      </c>
      <c r="L117">
        <v>64.5</v>
      </c>
      <c r="M117" s="20">
        <v>61.607142857142854</v>
      </c>
      <c r="N117" s="12">
        <v>53.598214285714285</v>
      </c>
      <c r="P117" s="33" t="s">
        <v>162</v>
      </c>
      <c r="Q117" s="20">
        <v>0</v>
      </c>
      <c r="R117" s="132">
        <v>13400000</v>
      </c>
      <c r="S117" s="12">
        <v>0</v>
      </c>
      <c r="T117" s="12">
        <v>7.3749757240382419</v>
      </c>
      <c r="U117">
        <v>0</v>
      </c>
      <c r="V117" s="12">
        <v>0</v>
      </c>
      <c r="X117" s="65" t="s">
        <v>143</v>
      </c>
      <c r="Y117" s="20">
        <v>0</v>
      </c>
      <c r="Z117" s="20">
        <v>100</v>
      </c>
      <c r="AA117" s="99">
        <v>0</v>
      </c>
      <c r="AB117" s="12">
        <v>3.4791684787335826</v>
      </c>
      <c r="AC117" s="12">
        <v>0</v>
      </c>
      <c r="AD117" s="12">
        <v>0</v>
      </c>
      <c r="AF117" s="33" t="s">
        <v>162</v>
      </c>
      <c r="AG117" s="20">
        <v>156</v>
      </c>
      <c r="AH117">
        <v>156</v>
      </c>
      <c r="AI117" s="12">
        <v>17.460317460317469</v>
      </c>
      <c r="AJ117" s="12">
        <v>15.190476190476199</v>
      </c>
      <c r="AL117" s="84" t="s">
        <v>191</v>
      </c>
      <c r="AM117" s="20">
        <v>422</v>
      </c>
      <c r="AN117">
        <v>377</v>
      </c>
      <c r="AO117" s="12">
        <v>55.906432748538016</v>
      </c>
      <c r="AP117" s="12">
        <v>48.638596491228071</v>
      </c>
      <c r="AR117" s="33" t="s">
        <v>162</v>
      </c>
      <c r="AS117" s="20">
        <v>121</v>
      </c>
      <c r="AT117">
        <v>106</v>
      </c>
      <c r="AU117" s="12">
        <v>21.481481481481481</v>
      </c>
      <c r="AV117" s="12">
        <v>18.68888888888889</v>
      </c>
      <c r="AX117" s="53" t="s">
        <v>153</v>
      </c>
      <c r="AY117" s="20">
        <v>0</v>
      </c>
      <c r="AZ117">
        <v>1</v>
      </c>
      <c r="BA117">
        <v>0</v>
      </c>
      <c r="BB117">
        <v>0</v>
      </c>
      <c r="BD117" s="62" t="s">
        <v>158</v>
      </c>
      <c r="BE117" s="20">
        <v>2766.94</v>
      </c>
      <c r="BF117">
        <v>24383.210000000003</v>
      </c>
      <c r="BG117">
        <v>8.9005656163963351</v>
      </c>
      <c r="BH117">
        <v>7.7434920862648111</v>
      </c>
      <c r="BJ117" s="79" t="s">
        <v>168</v>
      </c>
      <c r="BK117" s="277">
        <v>8.74</v>
      </c>
      <c r="BL117" s="20">
        <v>7.8399999999999997E-2</v>
      </c>
      <c r="BM117" s="12">
        <v>0.68521600000000005</v>
      </c>
      <c r="BN117" s="20">
        <v>0.56999999999999995</v>
      </c>
      <c r="BO117" s="28">
        <v>1.2021333333333335</v>
      </c>
      <c r="BP117" s="12">
        <v>1.2021333333333335</v>
      </c>
      <c r="BQ117" s="12">
        <v>95.176176054916212</v>
      </c>
      <c r="BR117" s="12">
        <v>82.803273167777107</v>
      </c>
    </row>
    <row r="118" spans="1:70" ht="15.75" customHeight="1" x14ac:dyDescent="0.2">
      <c r="A118" s="53" t="s">
        <v>153</v>
      </c>
      <c r="B118" s="12">
        <v>31.066010356772004</v>
      </c>
      <c r="D118" s="33" t="s">
        <v>162</v>
      </c>
      <c r="E118" s="20">
        <v>22</v>
      </c>
      <c r="F118">
        <v>3731</v>
      </c>
      <c r="G118" s="20">
        <v>0.58619770849986708</v>
      </c>
      <c r="H118" s="12">
        <v>0.5099920063948844</v>
      </c>
      <c r="J118" s="79" t="s">
        <v>168</v>
      </c>
      <c r="K118" s="20">
        <v>81.14</v>
      </c>
      <c r="L118">
        <v>86.86</v>
      </c>
      <c r="M118" s="20">
        <v>48.297619047619051</v>
      </c>
      <c r="N118" s="12">
        <v>42.018928571428575</v>
      </c>
      <c r="P118" s="84" t="s">
        <v>165</v>
      </c>
      <c r="Q118" s="20">
        <v>0</v>
      </c>
      <c r="R118" s="132">
        <v>3884307</v>
      </c>
      <c r="S118" s="12">
        <v>0</v>
      </c>
      <c r="T118" s="12">
        <v>7.3749757240382419</v>
      </c>
      <c r="U118">
        <v>0</v>
      </c>
      <c r="V118" s="12">
        <v>0</v>
      </c>
      <c r="X118" s="65" t="s">
        <v>148</v>
      </c>
      <c r="Y118" s="20">
        <v>0</v>
      </c>
      <c r="Z118" s="20">
        <v>528</v>
      </c>
      <c r="AA118" s="99">
        <v>0</v>
      </c>
      <c r="AB118" s="12">
        <v>3.4791684787335826</v>
      </c>
      <c r="AC118" s="12">
        <v>0</v>
      </c>
      <c r="AD118" s="12">
        <v>0</v>
      </c>
      <c r="AF118" s="64" t="s">
        <v>159</v>
      </c>
      <c r="AG118" s="20">
        <v>188</v>
      </c>
      <c r="AH118">
        <v>188</v>
      </c>
      <c r="AI118" s="12">
        <v>0.52910052910053196</v>
      </c>
      <c r="AJ118" s="12">
        <v>0.46031746031746279</v>
      </c>
      <c r="AL118" s="62" t="s">
        <v>158</v>
      </c>
      <c r="AM118" s="20">
        <v>477</v>
      </c>
      <c r="AN118">
        <v>432</v>
      </c>
      <c r="AO118" s="12">
        <v>49.473684210526315</v>
      </c>
      <c r="AP118" s="12">
        <v>43.042105263157893</v>
      </c>
      <c r="AR118" s="64" t="s">
        <v>159</v>
      </c>
      <c r="AS118" s="20">
        <v>143</v>
      </c>
      <c r="AT118">
        <v>128</v>
      </c>
      <c r="AU118" s="12">
        <v>5.1851851851851904</v>
      </c>
      <c r="AV118" s="12">
        <v>4.5111111111111155</v>
      </c>
      <c r="AX118" s="53" t="s">
        <v>156</v>
      </c>
      <c r="AY118" s="20">
        <v>0</v>
      </c>
      <c r="AZ118">
        <v>1</v>
      </c>
      <c r="BA118">
        <v>0</v>
      </c>
      <c r="BB118">
        <v>0</v>
      </c>
      <c r="BD118" s="53" t="s">
        <v>160</v>
      </c>
      <c r="BE118" s="20">
        <v>2695.94</v>
      </c>
      <c r="BF118">
        <v>24454.210000000003</v>
      </c>
      <c r="BG118">
        <v>8.635298662568843</v>
      </c>
      <c r="BH118">
        <v>7.512709836434893</v>
      </c>
      <c r="BJ118" s="53" t="s">
        <v>160</v>
      </c>
      <c r="BK118" s="150">
        <v>32.5</v>
      </c>
      <c r="BL118" s="20">
        <v>0.1038</v>
      </c>
      <c r="BM118" s="12">
        <v>3.3734999999999999</v>
      </c>
      <c r="BN118" s="20">
        <v>1.38</v>
      </c>
      <c r="BO118" s="28">
        <v>2.4445652173913044</v>
      </c>
      <c r="BP118" s="12">
        <v>2.4445652173913044</v>
      </c>
      <c r="BQ118" s="12">
        <v>90.190645326942828</v>
      </c>
      <c r="BR118" s="12">
        <v>78.465861434440257</v>
      </c>
    </row>
    <row r="119" spans="1:70" ht="15.75" customHeight="1" x14ac:dyDescent="0.2">
      <c r="A119" s="53" t="s">
        <v>173</v>
      </c>
      <c r="B119" s="12">
        <v>30.037283749573373</v>
      </c>
      <c r="D119" s="53" t="s">
        <v>153</v>
      </c>
      <c r="E119" s="20">
        <v>20.9</v>
      </c>
      <c r="F119">
        <v>3732.1</v>
      </c>
      <c r="G119" s="20">
        <v>0.55688782307487372</v>
      </c>
      <c r="H119" s="12">
        <v>0.48449240607514016</v>
      </c>
      <c r="J119" s="53" t="s">
        <v>173</v>
      </c>
      <c r="K119" s="20">
        <v>25</v>
      </c>
      <c r="L119">
        <v>143</v>
      </c>
      <c r="M119" s="20">
        <v>14.88095238095238</v>
      </c>
      <c r="N119" s="12">
        <v>12.946428571428569</v>
      </c>
      <c r="P119" s="64" t="s">
        <v>167</v>
      </c>
      <c r="Q119" s="20">
        <v>0</v>
      </c>
      <c r="R119" s="132">
        <v>11855975</v>
      </c>
      <c r="S119" s="12">
        <v>0</v>
      </c>
      <c r="T119" s="12">
        <v>7.3749757240382419</v>
      </c>
      <c r="U119">
        <v>0</v>
      </c>
      <c r="V119" s="12">
        <v>0</v>
      </c>
      <c r="X119" s="53" t="s">
        <v>153</v>
      </c>
      <c r="Y119" s="20">
        <v>0</v>
      </c>
      <c r="Z119" s="20">
        <v>1393</v>
      </c>
      <c r="AA119" s="99">
        <v>0</v>
      </c>
      <c r="AB119" s="12">
        <v>3.4791684787335826</v>
      </c>
      <c r="AC119" s="12">
        <v>0</v>
      </c>
      <c r="AD119" s="12">
        <v>0</v>
      </c>
      <c r="AF119" s="53" t="s">
        <v>18</v>
      </c>
      <c r="AG119" s="95" t="s">
        <v>259</v>
      </c>
      <c r="AH119" t="e">
        <v>#VALUE!</v>
      </c>
      <c r="AI119" s="28">
        <v>0</v>
      </c>
      <c r="AJ119" s="28">
        <v>0</v>
      </c>
      <c r="AL119" s="65" t="s">
        <v>155</v>
      </c>
      <c r="AM119" s="20">
        <v>490</v>
      </c>
      <c r="AN119">
        <v>445</v>
      </c>
      <c r="AO119" s="12">
        <v>47.953216374269012</v>
      </c>
      <c r="AP119" s="12">
        <v>41.719298245614041</v>
      </c>
      <c r="AR119" s="53" t="s">
        <v>18</v>
      </c>
      <c r="AS119" s="95">
        <v>150</v>
      </c>
      <c r="AT119">
        <v>135</v>
      </c>
      <c r="AU119" s="12">
        <v>0</v>
      </c>
      <c r="AV119" s="12">
        <v>0</v>
      </c>
      <c r="AX119" s="53" t="s">
        <v>160</v>
      </c>
      <c r="AY119" s="20">
        <v>0</v>
      </c>
      <c r="AZ119">
        <v>1</v>
      </c>
      <c r="BA119">
        <v>0</v>
      </c>
      <c r="BB119">
        <v>0</v>
      </c>
      <c r="BD119" s="84" t="s">
        <v>170</v>
      </c>
      <c r="BE119" s="20">
        <v>2475.2199999999998</v>
      </c>
      <c r="BF119">
        <v>24674.93</v>
      </c>
      <c r="BG119">
        <v>7.8106546900505123</v>
      </c>
      <c r="BH119">
        <v>6.7952695803439456</v>
      </c>
      <c r="BJ119" s="79" t="s">
        <v>163</v>
      </c>
      <c r="BK119" s="150">
        <v>15</v>
      </c>
      <c r="BL119" s="20">
        <v>0.37619999999999998</v>
      </c>
      <c r="BM119" s="12">
        <v>5.6429999999999998</v>
      </c>
      <c r="BN119" s="20">
        <v>1.47</v>
      </c>
      <c r="BO119" s="28">
        <v>3.8387755102040817</v>
      </c>
      <c r="BP119" s="12">
        <v>3.8387755102040817</v>
      </c>
      <c r="BQ119" s="12">
        <v>84.596070408781316</v>
      </c>
      <c r="BR119" s="12">
        <v>73.598581255639743</v>
      </c>
    </row>
    <row r="120" spans="1:70" ht="15.75" customHeight="1" x14ac:dyDescent="0.2">
      <c r="A120" s="65" t="s">
        <v>148</v>
      </c>
      <c r="B120" s="12">
        <v>29.260414881780083</v>
      </c>
      <c r="D120" s="84" t="s">
        <v>146</v>
      </c>
      <c r="E120" s="20">
        <v>10</v>
      </c>
      <c r="F120">
        <v>3743</v>
      </c>
      <c r="G120" s="20">
        <v>0.26645350386357336</v>
      </c>
      <c r="H120" s="12">
        <v>0.23181454836130883</v>
      </c>
      <c r="J120" s="53" t="s">
        <v>18</v>
      </c>
      <c r="K120" s="20">
        <v>0</v>
      </c>
      <c r="L120">
        <v>168</v>
      </c>
      <c r="M120" s="20">
        <v>0</v>
      </c>
      <c r="N120" s="12">
        <v>0</v>
      </c>
      <c r="P120" s="64" t="s">
        <v>172</v>
      </c>
      <c r="Q120" s="20">
        <v>0</v>
      </c>
      <c r="R120" s="132">
        <v>12442373</v>
      </c>
      <c r="S120" s="12">
        <v>0</v>
      </c>
      <c r="T120" s="12">
        <v>7.3749757240382419</v>
      </c>
      <c r="U120">
        <v>0</v>
      </c>
      <c r="V120" s="12">
        <v>0</v>
      </c>
      <c r="X120" s="53" t="s">
        <v>156</v>
      </c>
      <c r="Y120" s="20">
        <v>0</v>
      </c>
      <c r="Z120" s="20">
        <v>2292</v>
      </c>
      <c r="AA120" s="99">
        <v>0</v>
      </c>
      <c r="AB120" s="12">
        <v>3.4791684787335826</v>
      </c>
      <c r="AC120" s="12">
        <v>0</v>
      </c>
      <c r="AD120" s="12">
        <v>0</v>
      </c>
      <c r="AF120" s="65" t="s">
        <v>148</v>
      </c>
      <c r="AG120" s="95" t="s">
        <v>261</v>
      </c>
      <c r="AH120" t="e">
        <v>#VALUE!</v>
      </c>
      <c r="AI120" s="28">
        <v>0</v>
      </c>
      <c r="AJ120" s="28">
        <v>0</v>
      </c>
      <c r="AL120" s="84" t="s">
        <v>152</v>
      </c>
      <c r="AM120" s="20">
        <v>540</v>
      </c>
      <c r="AN120">
        <v>495</v>
      </c>
      <c r="AO120" s="12">
        <v>42.10526315789474</v>
      </c>
      <c r="AP120" s="12">
        <v>36.631578947368425</v>
      </c>
      <c r="AR120" s="65" t="s">
        <v>148</v>
      </c>
      <c r="AS120" s="95">
        <v>150</v>
      </c>
      <c r="AT120">
        <v>135</v>
      </c>
      <c r="AU120" s="12">
        <v>0</v>
      </c>
      <c r="AV120" s="12">
        <v>0</v>
      </c>
      <c r="AX120" s="33" t="s">
        <v>162</v>
      </c>
      <c r="AY120" s="20">
        <v>0</v>
      </c>
      <c r="AZ120">
        <v>1</v>
      </c>
      <c r="BA120">
        <v>0</v>
      </c>
      <c r="BB120">
        <v>0</v>
      </c>
      <c r="BD120" s="62" t="s">
        <v>180</v>
      </c>
      <c r="BE120" s="20">
        <v>2244.29</v>
      </c>
      <c r="BF120">
        <v>24905.86</v>
      </c>
      <c r="BG120">
        <v>6.9478645823409124</v>
      </c>
      <c r="BH120">
        <v>6.0446421866365938</v>
      </c>
      <c r="BJ120" s="53" t="s">
        <v>173</v>
      </c>
      <c r="BK120" s="150">
        <v>300</v>
      </c>
      <c r="BL120" s="20">
        <v>1.18E-2</v>
      </c>
      <c r="BM120" s="12">
        <v>3.54</v>
      </c>
      <c r="BN120" s="20">
        <v>0.9</v>
      </c>
      <c r="BO120" s="28">
        <v>3.9333333333333331</v>
      </c>
      <c r="BP120" s="12">
        <v>3.9333333333333331</v>
      </c>
      <c r="BQ120" s="12">
        <v>84.21663638199071</v>
      </c>
      <c r="BR120" s="12">
        <v>73.26847365233192</v>
      </c>
    </row>
    <row r="121" spans="1:70" ht="15.75" customHeight="1" x14ac:dyDescent="0.2">
      <c r="A121" s="120" t="s">
        <v>162</v>
      </c>
      <c r="B121" s="12">
        <v>25.788388775864508</v>
      </c>
      <c r="D121" s="84" t="s">
        <v>154</v>
      </c>
      <c r="E121" s="20">
        <v>4.7</v>
      </c>
      <c r="F121">
        <v>3748.3</v>
      </c>
      <c r="G121" s="20">
        <v>0.12523314681587294</v>
      </c>
      <c r="H121" s="12">
        <v>0.10895283772980946</v>
      </c>
      <c r="J121" s="65" t="s">
        <v>143</v>
      </c>
      <c r="K121" s="20">
        <v>0</v>
      </c>
      <c r="L121">
        <v>168</v>
      </c>
      <c r="M121" s="20">
        <v>0</v>
      </c>
      <c r="N121" s="12">
        <v>0</v>
      </c>
      <c r="P121" s="53" t="s">
        <v>173</v>
      </c>
      <c r="Q121" s="20">
        <v>0</v>
      </c>
      <c r="R121" s="133">
        <v>3138369</v>
      </c>
      <c r="S121" s="12">
        <v>0</v>
      </c>
      <c r="T121" s="12">
        <v>7.3749757240382419</v>
      </c>
      <c r="U121">
        <v>0</v>
      </c>
      <c r="V121" s="12">
        <v>0</v>
      </c>
      <c r="X121" s="71" t="s">
        <v>244</v>
      </c>
      <c r="Y121" s="20">
        <v>0</v>
      </c>
      <c r="Z121" s="20">
        <v>3527</v>
      </c>
      <c r="AA121" s="99">
        <v>0</v>
      </c>
      <c r="AB121" s="12">
        <v>3.4791684787335826</v>
      </c>
      <c r="AC121" s="12">
        <v>0</v>
      </c>
      <c r="AD121" s="12">
        <v>0</v>
      </c>
      <c r="AF121" s="53" t="s">
        <v>150</v>
      </c>
      <c r="AG121" s="95" t="s">
        <v>261</v>
      </c>
      <c r="AH121" t="e">
        <v>#VALUE!</v>
      </c>
      <c r="AI121" s="28">
        <v>0</v>
      </c>
      <c r="AJ121" s="28">
        <v>0</v>
      </c>
      <c r="AL121" s="71" t="s">
        <v>244</v>
      </c>
      <c r="AM121" s="20">
        <v>572</v>
      </c>
      <c r="AN121">
        <v>527</v>
      </c>
      <c r="AO121" s="12">
        <v>38.362573099415208</v>
      </c>
      <c r="AP121" s="12">
        <v>33.375438596491229</v>
      </c>
      <c r="AR121" s="84" t="s">
        <v>154</v>
      </c>
      <c r="AS121" s="20">
        <v>150</v>
      </c>
      <c r="AT121">
        <v>135</v>
      </c>
      <c r="AU121" s="12">
        <v>0</v>
      </c>
      <c r="AV121" s="12">
        <v>0</v>
      </c>
      <c r="AX121" s="64" t="s">
        <v>167</v>
      </c>
      <c r="AY121" s="20">
        <v>0</v>
      </c>
      <c r="AZ121">
        <v>1</v>
      </c>
      <c r="BA121">
        <v>0</v>
      </c>
      <c r="BB121">
        <v>0</v>
      </c>
      <c r="BD121" s="53" t="s">
        <v>156</v>
      </c>
      <c r="BE121" s="20">
        <v>1379.51</v>
      </c>
      <c r="BF121">
        <v>25770.640000000003</v>
      </c>
      <c r="BG121">
        <v>3.716913084722151</v>
      </c>
      <c r="BH121">
        <v>3.2337143837082714</v>
      </c>
      <c r="BJ121" s="53" t="s">
        <v>153</v>
      </c>
      <c r="BK121" s="150">
        <v>3000</v>
      </c>
      <c r="BL121" s="20">
        <v>5.9999999999999995E-4</v>
      </c>
      <c r="BM121" s="12">
        <v>1.7999999999999998</v>
      </c>
      <c r="BN121" s="20">
        <v>0.26</v>
      </c>
      <c r="BO121" s="28">
        <v>6.9230769230769225</v>
      </c>
      <c r="BP121" s="12">
        <v>6.9230769230769225</v>
      </c>
      <c r="BQ121" s="12">
        <v>72.219633788380008</v>
      </c>
      <c r="BR121" s="12">
        <v>62.831081395890607</v>
      </c>
    </row>
    <row r="122" spans="1:70" ht="15.75" customHeight="1" x14ac:dyDescent="0.2">
      <c r="A122" s="123" t="s">
        <v>244</v>
      </c>
      <c r="B122" s="12">
        <v>22.794464266207047</v>
      </c>
      <c r="D122" s="53" t="s">
        <v>18</v>
      </c>
      <c r="E122" s="20">
        <v>0</v>
      </c>
      <c r="F122">
        <v>3753</v>
      </c>
      <c r="G122" s="20">
        <v>0</v>
      </c>
      <c r="H122" s="12">
        <v>0</v>
      </c>
      <c r="J122" s="53" t="s">
        <v>153</v>
      </c>
      <c r="K122" s="20">
        <v>0</v>
      </c>
      <c r="L122">
        <v>168</v>
      </c>
      <c r="M122" s="20">
        <v>0</v>
      </c>
      <c r="N122" s="12">
        <v>0</v>
      </c>
      <c r="P122" s="62" t="s">
        <v>180</v>
      </c>
      <c r="Q122" s="20">
        <v>0</v>
      </c>
      <c r="R122" s="132">
        <v>2889305</v>
      </c>
      <c r="S122" s="12">
        <v>0</v>
      </c>
      <c r="T122" s="12">
        <v>7.3749757240382419</v>
      </c>
      <c r="U122">
        <v>0</v>
      </c>
      <c r="V122" s="12">
        <v>0</v>
      </c>
      <c r="X122" s="33" t="s">
        <v>162</v>
      </c>
      <c r="Y122" s="20">
        <v>0</v>
      </c>
      <c r="Z122" s="20">
        <v>738</v>
      </c>
      <c r="AA122" s="99">
        <v>0</v>
      </c>
      <c r="AB122" s="12">
        <v>3.4791684787335826</v>
      </c>
      <c r="AC122" s="12">
        <v>0</v>
      </c>
      <c r="AD122" s="12">
        <v>0</v>
      </c>
      <c r="AF122" s="53" t="s">
        <v>156</v>
      </c>
      <c r="AG122" s="95" t="s">
        <v>261</v>
      </c>
      <c r="AH122" t="e">
        <v>#VALUE!</v>
      </c>
      <c r="AI122" s="28">
        <v>0</v>
      </c>
      <c r="AJ122" s="28">
        <v>0</v>
      </c>
      <c r="AL122" s="84" t="s">
        <v>165</v>
      </c>
      <c r="AM122" s="20">
        <v>595</v>
      </c>
      <c r="AN122">
        <v>550</v>
      </c>
      <c r="AO122" s="12">
        <v>35.672514619883046</v>
      </c>
      <c r="AP122" s="12">
        <v>31.03508771929825</v>
      </c>
      <c r="AR122" s="53" t="s">
        <v>156</v>
      </c>
      <c r="AS122" s="95">
        <v>150</v>
      </c>
      <c r="AT122">
        <v>135</v>
      </c>
      <c r="AU122" s="12">
        <v>0</v>
      </c>
      <c r="AV122" s="12">
        <v>0</v>
      </c>
      <c r="AX122" s="64" t="s">
        <v>174</v>
      </c>
      <c r="AY122" s="20">
        <v>0</v>
      </c>
      <c r="AZ122">
        <v>1</v>
      </c>
      <c r="BA122">
        <v>0</v>
      </c>
      <c r="BB122">
        <v>0</v>
      </c>
      <c r="BD122" s="65" t="s">
        <v>155</v>
      </c>
      <c r="BE122" s="20">
        <v>538.12</v>
      </c>
      <c r="BF122">
        <v>26612.030000000002</v>
      </c>
      <c r="BG122">
        <v>0.57335023569528687</v>
      </c>
      <c r="BH122">
        <v>0.49881470505489955</v>
      </c>
      <c r="BJ122" s="33" t="s">
        <v>162</v>
      </c>
      <c r="BK122" s="150">
        <v>1200</v>
      </c>
      <c r="BL122" s="20">
        <v>6.3E-3</v>
      </c>
      <c r="BM122" s="12">
        <v>7.5600000000000005</v>
      </c>
      <c r="BN122" s="20">
        <v>0.71</v>
      </c>
      <c r="BO122" s="28">
        <v>10.647887323943664</v>
      </c>
      <c r="BP122" s="12">
        <v>10.647887323943664</v>
      </c>
      <c r="BQ122" s="12">
        <v>57.273014221001347</v>
      </c>
      <c r="BR122" s="12">
        <v>49.827522372271169</v>
      </c>
    </row>
    <row r="123" spans="1:70" ht="15.75" customHeight="1" x14ac:dyDescent="0.2">
      <c r="A123" s="53" t="s">
        <v>156</v>
      </c>
      <c r="B123" s="12">
        <v>16.25810828047609</v>
      </c>
      <c r="D123" s="65" t="s">
        <v>143</v>
      </c>
      <c r="E123" s="20">
        <v>0</v>
      </c>
      <c r="F123">
        <v>3753</v>
      </c>
      <c r="G123" s="20">
        <v>0</v>
      </c>
      <c r="H123" s="12">
        <v>0</v>
      </c>
      <c r="J123" s="53" t="s">
        <v>156</v>
      </c>
      <c r="K123" s="20">
        <v>0</v>
      </c>
      <c r="L123">
        <v>168</v>
      </c>
      <c r="M123" s="20">
        <v>0</v>
      </c>
      <c r="N123" s="12">
        <v>0</v>
      </c>
      <c r="P123" s="64" t="s">
        <v>186</v>
      </c>
      <c r="Q123" s="20">
        <v>0</v>
      </c>
      <c r="R123" s="132">
        <v>5312400</v>
      </c>
      <c r="S123" s="12">
        <v>0</v>
      </c>
      <c r="T123" s="12">
        <v>7.3749757240382419</v>
      </c>
      <c r="U123">
        <v>0</v>
      </c>
      <c r="V123" s="12">
        <v>0</v>
      </c>
      <c r="X123" s="64" t="s">
        <v>185</v>
      </c>
      <c r="Y123" s="20">
        <v>0</v>
      </c>
      <c r="Z123" s="20">
        <v>3800</v>
      </c>
      <c r="AA123" s="99">
        <v>0</v>
      </c>
      <c r="AB123" s="12">
        <v>3.4791684787335826</v>
      </c>
      <c r="AC123" s="12">
        <v>0</v>
      </c>
      <c r="AD123" s="12">
        <v>0</v>
      </c>
      <c r="AF123" s="71" t="s">
        <v>244</v>
      </c>
      <c r="AG123" s="95" t="s">
        <v>261</v>
      </c>
      <c r="AH123" t="e">
        <v>#VALUE!</v>
      </c>
      <c r="AI123" s="28">
        <v>0</v>
      </c>
      <c r="AJ123" s="28">
        <v>0</v>
      </c>
      <c r="AL123" s="102" t="s">
        <v>243</v>
      </c>
      <c r="AM123" s="20">
        <v>696</v>
      </c>
      <c r="AN123">
        <v>651</v>
      </c>
      <c r="AO123" s="12">
        <v>23.859649122807028</v>
      </c>
      <c r="AP123" s="12">
        <v>20.757894736842115</v>
      </c>
      <c r="AR123" s="71" t="s">
        <v>244</v>
      </c>
      <c r="AS123" s="95">
        <v>150</v>
      </c>
      <c r="AT123">
        <v>135</v>
      </c>
      <c r="AU123" s="12">
        <v>0</v>
      </c>
      <c r="AV123" s="12">
        <v>0</v>
      </c>
      <c r="AX123" s="79" t="s">
        <v>178</v>
      </c>
      <c r="AY123" s="20">
        <v>0</v>
      </c>
      <c r="AZ123">
        <v>1</v>
      </c>
      <c r="BA123">
        <v>0</v>
      </c>
      <c r="BB123">
        <v>0</v>
      </c>
      <c r="BD123" s="84" t="s">
        <v>169</v>
      </c>
      <c r="BE123" s="20">
        <v>507.82</v>
      </c>
      <c r="BF123">
        <v>26642.33</v>
      </c>
      <c r="BG123">
        <v>0.46014476103370328</v>
      </c>
      <c r="BH123">
        <v>0.40032594209932187</v>
      </c>
      <c r="BJ123" s="53" t="s">
        <v>18</v>
      </c>
      <c r="BK123" s="150">
        <v>15</v>
      </c>
      <c r="BL123" s="20">
        <v>0.48759999999999998</v>
      </c>
      <c r="BM123" s="12">
        <v>7.3140000000000001</v>
      </c>
      <c r="BN123" s="20">
        <v>0.37</v>
      </c>
      <c r="BO123" s="28">
        <v>19.767567567567568</v>
      </c>
      <c r="BP123" s="12">
        <v>19.767567567567568</v>
      </c>
      <c r="BQ123" s="12">
        <v>20.678294890893312</v>
      </c>
      <c r="BR123" s="12">
        <v>17.990116555077183</v>
      </c>
    </row>
    <row r="124" spans="1:70" ht="15.75" customHeight="1" x14ac:dyDescent="0.2">
      <c r="A124" s="53" t="s">
        <v>18</v>
      </c>
      <c r="B124" s="12">
        <v>13.58907849904393</v>
      </c>
      <c r="D124" s="53" t="s">
        <v>156</v>
      </c>
      <c r="E124" s="20">
        <v>0</v>
      </c>
      <c r="F124">
        <v>3753</v>
      </c>
      <c r="G124" s="20">
        <v>0</v>
      </c>
      <c r="H124" s="12">
        <v>0</v>
      </c>
      <c r="J124" s="71" t="s">
        <v>244</v>
      </c>
      <c r="K124" s="20">
        <v>0</v>
      </c>
      <c r="L124">
        <v>168</v>
      </c>
      <c r="M124" s="20">
        <v>0</v>
      </c>
      <c r="N124" s="12">
        <v>0</v>
      </c>
      <c r="P124" s="102" t="s">
        <v>243</v>
      </c>
      <c r="Q124" s="20">
        <v>0</v>
      </c>
      <c r="R124" s="132">
        <v>187561</v>
      </c>
      <c r="S124" s="12">
        <v>0</v>
      </c>
      <c r="T124" s="12">
        <v>7.3749757240382419</v>
      </c>
      <c r="U124">
        <v>0</v>
      </c>
      <c r="V124" s="12">
        <v>0</v>
      </c>
      <c r="X124" s="64" t="s">
        <v>186</v>
      </c>
      <c r="Y124" s="20">
        <v>0</v>
      </c>
      <c r="Z124" s="20">
        <v>718.3</v>
      </c>
      <c r="AA124" s="99">
        <v>0</v>
      </c>
      <c r="AB124" s="12">
        <v>3.4791684787335826</v>
      </c>
      <c r="AC124" s="12">
        <v>0</v>
      </c>
      <c r="AD124" s="12">
        <v>0</v>
      </c>
      <c r="AF124" s="79" t="s">
        <v>163</v>
      </c>
      <c r="AG124" s="95" t="s">
        <v>261</v>
      </c>
      <c r="AH124" t="e">
        <v>#VALUE!</v>
      </c>
      <c r="AI124" s="28">
        <v>0</v>
      </c>
      <c r="AJ124" s="28">
        <v>0</v>
      </c>
      <c r="AL124" s="64" t="s">
        <v>190</v>
      </c>
      <c r="AM124" s="20">
        <v>900</v>
      </c>
      <c r="AN124">
        <v>855</v>
      </c>
      <c r="AO124" s="12">
        <v>0</v>
      </c>
      <c r="AP124" s="12">
        <v>0</v>
      </c>
      <c r="AR124" s="53" t="s">
        <v>173</v>
      </c>
      <c r="AS124" s="95">
        <v>150</v>
      </c>
      <c r="AT124">
        <v>135</v>
      </c>
      <c r="AU124" s="12">
        <v>0</v>
      </c>
      <c r="AV124" s="12">
        <v>0</v>
      </c>
      <c r="AX124" s="62" t="s">
        <v>194</v>
      </c>
      <c r="AY124" s="20">
        <v>0</v>
      </c>
      <c r="AZ124">
        <v>1</v>
      </c>
      <c r="BA124">
        <v>0</v>
      </c>
      <c r="BB124">
        <v>0</v>
      </c>
      <c r="BD124" s="102" t="s">
        <v>243</v>
      </c>
      <c r="BE124" s="20">
        <v>384.66</v>
      </c>
      <c r="BF124">
        <v>26765.49</v>
      </c>
      <c r="BG124">
        <v>0</v>
      </c>
      <c r="BH124">
        <v>0</v>
      </c>
      <c r="BJ124" s="79" t="s">
        <v>149</v>
      </c>
      <c r="BK124" s="150">
        <v>80</v>
      </c>
      <c r="BL124" s="20">
        <v>0.1651</v>
      </c>
      <c r="BM124" s="12">
        <v>13.208</v>
      </c>
      <c r="BN124" s="20">
        <v>0.53</v>
      </c>
      <c r="BO124" s="28">
        <v>24.920754716981133</v>
      </c>
      <c r="BP124" s="12">
        <v>24.920754716981133</v>
      </c>
      <c r="BQ124" s="12">
        <v>0</v>
      </c>
      <c r="BR124" s="12">
        <v>0</v>
      </c>
    </row>
  </sheetData>
  <mergeCells count="2">
    <mergeCell ref="A3:B3"/>
    <mergeCell ref="A68:B68"/>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999"/>
  <sheetViews>
    <sheetView workbookViewId="0">
      <pane ySplit="3" topLeftCell="A40" activePane="bottomLeft" state="frozen"/>
      <selection pane="bottomLeft" activeCell="J3" sqref="J3"/>
    </sheetView>
  </sheetViews>
  <sheetFormatPr defaultColWidth="14.42578125" defaultRowHeight="15.75" customHeight="1" x14ac:dyDescent="0.2"/>
  <cols>
    <col min="2" max="2" width="20.85546875" customWidth="1"/>
  </cols>
  <sheetData>
    <row r="1" spans="1:38" ht="15.75" customHeight="1" x14ac:dyDescent="0.2">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row>
    <row r="2" spans="1:38" ht="15.75" customHeight="1" x14ac:dyDescent="0.2">
      <c r="A2" s="28">
        <v>0.86899999999999999</v>
      </c>
      <c r="B2" s="12"/>
      <c r="C2" s="12"/>
      <c r="D2" s="28">
        <v>24</v>
      </c>
      <c r="E2" s="12"/>
      <c r="F2" s="12"/>
      <c r="G2" s="12"/>
      <c r="H2" s="12"/>
      <c r="I2" s="12"/>
      <c r="J2" s="28">
        <v>25</v>
      </c>
      <c r="K2" s="12"/>
      <c r="L2" s="12"/>
      <c r="M2" s="12"/>
      <c r="N2" s="12"/>
      <c r="O2" s="12"/>
      <c r="P2" s="28">
        <v>26</v>
      </c>
      <c r="Q2" s="12"/>
      <c r="R2" s="12"/>
      <c r="S2" s="12"/>
      <c r="T2" s="12"/>
      <c r="U2" s="12"/>
      <c r="V2" s="28">
        <v>27</v>
      </c>
      <c r="W2" s="12"/>
      <c r="X2" s="12"/>
      <c r="Y2" s="12"/>
      <c r="Z2" s="12"/>
      <c r="AA2" s="12"/>
      <c r="AB2" s="28">
        <v>28</v>
      </c>
      <c r="AC2" s="12"/>
      <c r="AD2" s="12"/>
      <c r="AE2" s="12"/>
      <c r="AF2" s="12"/>
      <c r="AG2" s="12"/>
      <c r="AH2" s="28">
        <v>29</v>
      </c>
      <c r="AI2" s="12"/>
      <c r="AJ2" s="12"/>
      <c r="AK2" s="12"/>
      <c r="AL2" s="12"/>
    </row>
    <row r="3" spans="1:38" ht="39" x14ac:dyDescent="0.25">
      <c r="A3" s="390" t="s">
        <v>125</v>
      </c>
      <c r="B3" s="381"/>
      <c r="C3" s="14"/>
      <c r="D3" s="30" t="s">
        <v>126</v>
      </c>
      <c r="E3" s="31" t="s">
        <v>127</v>
      </c>
      <c r="F3" s="31" t="s">
        <v>32</v>
      </c>
      <c r="G3" s="31" t="s">
        <v>33</v>
      </c>
      <c r="H3" s="31" t="s">
        <v>34</v>
      </c>
      <c r="I3" s="14"/>
      <c r="J3" s="30" t="s">
        <v>128</v>
      </c>
      <c r="K3" s="31" t="s">
        <v>127</v>
      </c>
      <c r="L3" s="31" t="s">
        <v>32</v>
      </c>
      <c r="M3" s="31" t="s">
        <v>33</v>
      </c>
      <c r="N3" s="31" t="s">
        <v>34</v>
      </c>
      <c r="O3" s="14"/>
      <c r="P3" s="30" t="s">
        <v>129</v>
      </c>
      <c r="Q3" s="31" t="s">
        <v>127</v>
      </c>
      <c r="R3" s="31" t="s">
        <v>32</v>
      </c>
      <c r="S3" s="31" t="s">
        <v>33</v>
      </c>
      <c r="T3" s="31" t="s">
        <v>34</v>
      </c>
      <c r="U3" s="14"/>
      <c r="V3" s="30" t="s">
        <v>130</v>
      </c>
      <c r="W3" s="31" t="s">
        <v>127</v>
      </c>
      <c r="X3" s="31" t="s">
        <v>32</v>
      </c>
      <c r="Y3" s="31" t="s">
        <v>33</v>
      </c>
      <c r="Z3" s="31" t="s">
        <v>34</v>
      </c>
      <c r="AA3" s="29"/>
      <c r="AB3" s="30" t="s">
        <v>131</v>
      </c>
      <c r="AC3" s="31" t="s">
        <v>127</v>
      </c>
      <c r="AD3" s="31" t="s">
        <v>32</v>
      </c>
      <c r="AE3" s="31" t="s">
        <v>33</v>
      </c>
      <c r="AF3" s="31" t="s">
        <v>34</v>
      </c>
      <c r="AG3" s="29"/>
      <c r="AH3" s="30" t="s">
        <v>132</v>
      </c>
      <c r="AI3" s="31" t="s">
        <v>127</v>
      </c>
      <c r="AJ3" s="31" t="s">
        <v>32</v>
      </c>
      <c r="AK3" s="31" t="s">
        <v>33</v>
      </c>
      <c r="AL3" s="31" t="s">
        <v>34</v>
      </c>
    </row>
    <row r="4" spans="1:38" ht="15.75" customHeight="1" x14ac:dyDescent="0.2">
      <c r="A4" s="40" t="s">
        <v>18</v>
      </c>
      <c r="B4" s="12">
        <f t="shared" ref="B4:B58" si="0">AVERAGE(H4,N4,T4,Z4,AF4,AL4)</f>
        <v>15.326729172740551</v>
      </c>
      <c r="C4" s="12"/>
      <c r="D4" s="40" t="s">
        <v>18</v>
      </c>
      <c r="E4" s="28">
        <f>IF(ISERROR(HLOOKUP(D4,'Raw data'!$F$3:$BH$104,D$2,FALSE)),"",HLOOKUP(D4,'Raw data'!$F$3:$BH$104,D$2,FALSE))</f>
        <v>7</v>
      </c>
      <c r="F4" s="12">
        <f t="shared" ref="F4:F58" si="1">$E$60-E4</f>
        <v>2125</v>
      </c>
      <c r="G4" s="12">
        <f t="shared" ref="G4:G58" si="2">100-(F4*$E$64)</f>
        <v>0.32833020637899324</v>
      </c>
      <c r="H4" s="12">
        <f t="shared" ref="H4:H11" si="3">G4*$A$2</f>
        <v>0.28531894934334512</v>
      </c>
      <c r="I4" s="12"/>
      <c r="J4" s="40" t="s">
        <v>18</v>
      </c>
      <c r="K4" s="28">
        <f>IF(ISERROR(HLOOKUP(J4,'Raw data'!$F$3:$BH$104,J$2,FALSE)),"",HLOOKUP(J4,'Raw data'!$F$3:$BH$104,J$2,FALSE))</f>
        <v>0</v>
      </c>
      <c r="L4" s="12">
        <f t="shared" ref="L4:L58" si="4">$K$60-K4</f>
        <v>351</v>
      </c>
      <c r="M4" s="12">
        <f t="shared" ref="M4:M58" si="5">100-(L4*$K$64)</f>
        <v>0</v>
      </c>
      <c r="N4" s="12">
        <f t="shared" ref="N4:N16" si="6">M4*$A$2</f>
        <v>0</v>
      </c>
      <c r="O4" s="12"/>
      <c r="P4" s="40" t="s">
        <v>18</v>
      </c>
      <c r="Q4" s="28" t="str">
        <f>IF(ISERROR(HLOOKUP(P4,'Raw data'!$F$3:$BH$104,P$2,FALSE)),"",HLOOKUP(P4,'Raw data'!$F$3:$BH$104,P$2,FALSE))</f>
        <v>N/A</v>
      </c>
      <c r="R4" s="12" t="e">
        <f t="shared" ref="R4:R58" si="7">$Q$60-Q4</f>
        <v>#VALUE!</v>
      </c>
      <c r="S4" s="12" t="e">
        <f t="shared" ref="S4:S58" si="8">100-(R4*$Q$64)</f>
        <v>#VALUE!</v>
      </c>
      <c r="T4" s="45">
        <f>AVERAGE(T14,T20,T24,T26,T37)</f>
        <v>11.586666666666673</v>
      </c>
      <c r="U4" s="12"/>
      <c r="V4" s="40" t="s">
        <v>18</v>
      </c>
      <c r="W4" s="28">
        <f>IF(ISERROR(HLOOKUP(V4,'Raw data'!$F$3:$BH$104,V$2,FALSE)),"",HLOOKUP(V4,'Raw data'!$F$3:$BH$104,V$2,FALSE))</f>
        <v>23</v>
      </c>
      <c r="X4" s="12">
        <f t="shared" ref="X4:X58" si="9">W$60-W4</f>
        <v>1</v>
      </c>
      <c r="Y4" s="12">
        <f t="shared" ref="Y4:Y58" si="10">100-(X4*$W$64)</f>
        <v>91.666666666666671</v>
      </c>
      <c r="Z4" s="12">
        <f t="shared" ref="Z4:Z58" si="11">Y4*$A$2</f>
        <v>79.658333333333331</v>
      </c>
      <c r="AA4" s="12"/>
      <c r="AB4" s="40" t="s">
        <v>18</v>
      </c>
      <c r="AC4" s="28">
        <f>IF(ISERROR(HLOOKUP(AB4,'Raw data'!$F$3:$BH$104,AB$2,FALSE)),"",HLOOKUP(AB4,'Raw data'!$F$3:$BH$104,AB$2,FALSE))</f>
        <v>0.16</v>
      </c>
      <c r="AD4" s="12">
        <f t="shared" ref="AD4:AD58" si="12">AC$60-AC4</f>
        <v>30.16</v>
      </c>
      <c r="AE4" s="12">
        <f t="shared" ref="AE4:AE58" si="13">100-(AD4*AC$64)</f>
        <v>0.49488617617946318</v>
      </c>
      <c r="AF4" s="12">
        <f t="shared" ref="AF4:AF58" si="14">AE4*$A$2</f>
        <v>0.43005608709995352</v>
      </c>
      <c r="AG4" s="12"/>
      <c r="AH4" s="40" t="s">
        <v>18</v>
      </c>
      <c r="AI4" s="28">
        <f>IF(ISERROR(HLOOKUP(AH4,'Raw data'!$F$3:$BH$104,AH$2,FALSE)),"",HLOOKUP(AH4,'Raw data'!$F$3:$BH$104,AH$2,FALSE))</f>
        <v>0.1</v>
      </c>
      <c r="AJ4" s="12">
        <f t="shared" ref="AJ4:AJ58" si="15">AI$60-AI4</f>
        <v>4.2</v>
      </c>
      <c r="AK4" s="12">
        <f t="shared" ref="AK4:AK58" si="16">100-(AJ4*AI$64)</f>
        <v>0</v>
      </c>
      <c r="AL4" s="12">
        <f t="shared" ref="AL4:AL58" si="17">AK4*$A$2</f>
        <v>0</v>
      </c>
    </row>
    <row r="5" spans="1:38" ht="15.75" customHeight="1" x14ac:dyDescent="0.2">
      <c r="A5" s="52" t="s">
        <v>118</v>
      </c>
      <c r="B5" s="12">
        <f t="shared" si="0"/>
        <v>22.931024206124587</v>
      </c>
      <c r="C5" s="12"/>
      <c r="D5" s="52" t="s">
        <v>118</v>
      </c>
      <c r="E5" s="28">
        <f>IF(ISERROR(HLOOKUP(D5,'Raw data'!$F$3:$BH$104,D$2,FALSE)),"",HLOOKUP(D5,'Raw data'!$F$3:$BH$104,D$2,FALSE))</f>
        <v>23</v>
      </c>
      <c r="F5" s="12">
        <f t="shared" si="1"/>
        <v>2109</v>
      </c>
      <c r="G5" s="12">
        <f t="shared" si="2"/>
        <v>1.0787992495309595</v>
      </c>
      <c r="H5" s="12">
        <f t="shared" si="3"/>
        <v>0.93747654784240386</v>
      </c>
      <c r="I5" s="12"/>
      <c r="J5" s="52" t="s">
        <v>118</v>
      </c>
      <c r="K5" s="28">
        <f>IF(ISERROR(HLOOKUP(J5,'Raw data'!$F$3:$BH$104,J$2,FALSE)),"",HLOOKUP(J5,'Raw data'!$F$3:$BH$104,J$2,FALSE))</f>
        <v>1</v>
      </c>
      <c r="L5" s="12">
        <f t="shared" si="4"/>
        <v>350</v>
      </c>
      <c r="M5" s="12">
        <f t="shared" si="5"/>
        <v>0.28490028490028863</v>
      </c>
      <c r="N5" s="12">
        <f t="shared" si="6"/>
        <v>0.24757834757835082</v>
      </c>
      <c r="O5" s="12"/>
      <c r="P5" s="52" t="s">
        <v>118</v>
      </c>
      <c r="Q5" s="28">
        <f>IF(ISERROR(HLOOKUP(P5,'Raw data'!$F$3:$BH$104,P$2,FALSE)),"",HLOOKUP(P5,'Raw data'!$F$3:$BH$104,P$2,FALSE))</f>
        <v>13</v>
      </c>
      <c r="R5" s="12">
        <f t="shared" si="7"/>
        <v>101</v>
      </c>
      <c r="S5" s="12">
        <f t="shared" si="8"/>
        <v>11.403508771929836</v>
      </c>
      <c r="T5" s="12">
        <f t="shared" ref="T5:T6" si="18">S5*$A$2</f>
        <v>9.9096491228070267</v>
      </c>
      <c r="U5" s="12"/>
      <c r="V5" s="52" t="s">
        <v>118</v>
      </c>
      <c r="W5" s="28">
        <f>IF(ISERROR(HLOOKUP(V5,'Raw data'!$F$3:$BH$104,V$2,FALSE)),"",HLOOKUP(V5,'Raw data'!$F$3:$BH$104,V$2,FALSE))</f>
        <v>21</v>
      </c>
      <c r="X5" s="12">
        <f t="shared" si="9"/>
        <v>3</v>
      </c>
      <c r="Y5" s="12">
        <f t="shared" si="10"/>
        <v>75</v>
      </c>
      <c r="Z5" s="12">
        <f t="shared" si="11"/>
        <v>65.174999999999997</v>
      </c>
      <c r="AA5" s="12"/>
      <c r="AB5" s="52" t="s">
        <v>118</v>
      </c>
      <c r="AC5" s="28">
        <f>IF(ISERROR(HLOOKUP(AB5,'Raw data'!$F$3:$BH$104,AB$2,FALSE)),"",HLOOKUP(AB5,'Raw data'!$F$3:$BH$104,AB$2,FALSE))</f>
        <v>1.19</v>
      </c>
      <c r="AD5" s="12">
        <f t="shared" si="12"/>
        <v>29.13</v>
      </c>
      <c r="AE5" s="12">
        <f t="shared" si="13"/>
        <v>3.893104585945224</v>
      </c>
      <c r="AF5" s="12">
        <f t="shared" si="14"/>
        <v>3.3831078851863996</v>
      </c>
      <c r="AG5" s="12"/>
      <c r="AH5" s="52" t="s">
        <v>118</v>
      </c>
      <c r="AI5" s="28">
        <f>IF(ISERROR(HLOOKUP(AH5,'Raw data'!$F$3:$BH$104,AH$2,FALSE)),"",HLOOKUP(AH5,'Raw data'!$F$3:$BH$104,AH$2,FALSE))</f>
        <v>2.9</v>
      </c>
      <c r="AJ5" s="12">
        <f t="shared" si="15"/>
        <v>1.4</v>
      </c>
      <c r="AK5" s="12">
        <f t="shared" si="16"/>
        <v>66.666666666666657</v>
      </c>
      <c r="AL5" s="12">
        <f t="shared" si="17"/>
        <v>57.933333333333323</v>
      </c>
    </row>
    <row r="6" spans="1:38" ht="15.75" customHeight="1" x14ac:dyDescent="0.2">
      <c r="A6" s="57" t="s">
        <v>142</v>
      </c>
      <c r="B6" s="12">
        <f t="shared" si="0"/>
        <v>12.684435285666327</v>
      </c>
      <c r="C6" s="12"/>
      <c r="D6" s="57" t="s">
        <v>142</v>
      </c>
      <c r="E6" s="28">
        <f>IF(ISERROR(HLOOKUP(D6,'Raw data'!$F$3:$BH$104,D$2,FALSE)),"",HLOOKUP(D6,'Raw data'!$F$3:$BH$104,D$2,FALSE))</f>
        <v>88</v>
      </c>
      <c r="F6" s="12">
        <f t="shared" si="1"/>
        <v>2044</v>
      </c>
      <c r="G6" s="12">
        <f t="shared" si="2"/>
        <v>4.1275797373358358</v>
      </c>
      <c r="H6" s="12">
        <f t="shared" si="3"/>
        <v>3.5868667917448414</v>
      </c>
      <c r="I6" s="12"/>
      <c r="J6" s="57" t="s">
        <v>142</v>
      </c>
      <c r="K6" s="45">
        <f>AVERAGE(K23,K25,K31,K36,K38)</f>
        <v>30.8</v>
      </c>
      <c r="L6" s="12">
        <f t="shared" si="4"/>
        <v>320.2</v>
      </c>
      <c r="M6" s="12">
        <f t="shared" si="5"/>
        <v>8.7749287749287816</v>
      </c>
      <c r="N6" s="12">
        <f t="shared" si="6"/>
        <v>7.6254131054131111</v>
      </c>
      <c r="O6" s="12"/>
      <c r="P6" s="57" t="s">
        <v>142</v>
      </c>
      <c r="Q6" s="28">
        <f>IF(ISERROR(HLOOKUP(P6,'Raw data'!$F$3:$BH$104,P$2,FALSE)),"",HLOOKUP(P6,'Raw data'!$F$3:$BH$104,P$2,FALSE))</f>
        <v>10</v>
      </c>
      <c r="R6" s="12">
        <f t="shared" si="7"/>
        <v>104</v>
      </c>
      <c r="S6" s="12">
        <f t="shared" si="8"/>
        <v>8.7719298245614112</v>
      </c>
      <c r="T6" s="12">
        <f t="shared" si="18"/>
        <v>7.6228070175438667</v>
      </c>
      <c r="U6" s="12"/>
      <c r="V6" s="57" t="s">
        <v>142</v>
      </c>
      <c r="W6" s="28">
        <f>IF(ISERROR(HLOOKUP(V6,'Raw data'!$F$3:$BH$104,V$2,FALSE)),"",HLOOKUP(V6,'Raw data'!$F$3:$BH$104,V$2,FALSE))</f>
        <v>19</v>
      </c>
      <c r="X6" s="12">
        <f t="shared" si="9"/>
        <v>5</v>
      </c>
      <c r="Y6" s="12">
        <f t="shared" si="10"/>
        <v>58.333333333333329</v>
      </c>
      <c r="Z6" s="12">
        <f t="shared" si="11"/>
        <v>50.691666666666663</v>
      </c>
      <c r="AA6" s="12"/>
      <c r="AB6" s="57" t="s">
        <v>142</v>
      </c>
      <c r="AC6" s="28">
        <f>IF(ISERROR(HLOOKUP(AB6,'Raw data'!$F$3:$BH$104,AB$2,FALSE)),"",HLOOKUP(AB6,'Raw data'!$F$3:$BH$104,AB$2,FALSE))</f>
        <v>0.14000000000000001</v>
      </c>
      <c r="AD6" s="12">
        <f t="shared" si="12"/>
        <v>30.18</v>
      </c>
      <c r="AE6" s="12">
        <f t="shared" si="13"/>
        <v>0.42890135268886809</v>
      </c>
      <c r="AF6" s="12">
        <f t="shared" si="14"/>
        <v>0.37271527548662636</v>
      </c>
      <c r="AG6" s="12"/>
      <c r="AH6" s="57" t="s">
        <v>142</v>
      </c>
      <c r="AI6" s="28">
        <f>IF(ISERROR(HLOOKUP(AH6,'Raw data'!$F$3:$BH$104,AH$2,FALSE)),"",HLOOKUP(AH6,'Raw data'!$F$3:$BH$104,AH$2,FALSE))</f>
        <v>0.4</v>
      </c>
      <c r="AJ6" s="12">
        <f t="shared" si="15"/>
        <v>3.9</v>
      </c>
      <c r="AK6" s="12">
        <f t="shared" si="16"/>
        <v>7.1428571428571388</v>
      </c>
      <c r="AL6" s="12">
        <f t="shared" si="17"/>
        <v>6.2071428571428537</v>
      </c>
    </row>
    <row r="7" spans="1:38" ht="15.75" customHeight="1" x14ac:dyDescent="0.2">
      <c r="A7" s="75" t="s">
        <v>143</v>
      </c>
      <c r="B7" s="12">
        <f t="shared" si="0"/>
        <v>11.575849905728033</v>
      </c>
      <c r="C7" s="12"/>
      <c r="D7" s="75" t="s">
        <v>143</v>
      </c>
      <c r="E7" s="28">
        <f>IF(ISERROR(HLOOKUP(D7,'Raw data'!$F$3:$BH$104,D$2,FALSE)),"",HLOOKUP(D7,'Raw data'!$F$3:$BH$104,D$2,FALSE))</f>
        <v>2</v>
      </c>
      <c r="F7" s="12">
        <f t="shared" si="1"/>
        <v>2130</v>
      </c>
      <c r="G7" s="12">
        <f t="shared" si="2"/>
        <v>9.3808630394008219E-2</v>
      </c>
      <c r="H7" s="12">
        <f t="shared" si="3"/>
        <v>8.151969981239314E-2</v>
      </c>
      <c r="I7" s="12"/>
      <c r="J7" s="75" t="s">
        <v>143</v>
      </c>
      <c r="K7" s="28">
        <f>IF(ISERROR(HLOOKUP(J7,'Raw data'!$F$3:$BH$104,J$2,FALSE)),"",HLOOKUP(J7,'Raw data'!$F$3:$BH$104,J$2,FALSE))</f>
        <v>0</v>
      </c>
      <c r="L7" s="12">
        <f t="shared" si="4"/>
        <v>351</v>
      </c>
      <c r="M7" s="12">
        <f t="shared" si="5"/>
        <v>0</v>
      </c>
      <c r="N7" s="12">
        <f t="shared" si="6"/>
        <v>0</v>
      </c>
      <c r="O7" s="12"/>
      <c r="P7" s="75" t="s">
        <v>143</v>
      </c>
      <c r="Q7" s="28" t="str">
        <f>IF(ISERROR(HLOOKUP(P7,'Raw data'!$F$3:$BH$104,P$2,FALSE)),"",HLOOKUP(P7,'Raw data'!$F$3:$BH$104,P$2,FALSE))</f>
        <v>n/a</v>
      </c>
      <c r="R7" s="12" t="e">
        <f t="shared" si="7"/>
        <v>#VALUE!</v>
      </c>
      <c r="S7" s="12" t="e">
        <f t="shared" si="8"/>
        <v>#VALUE!</v>
      </c>
      <c r="T7" s="45">
        <f>AVERAGE(T19,T52,T53)</f>
        <v>4.5736842105263227</v>
      </c>
      <c r="U7" s="12"/>
      <c r="V7" s="75" t="s">
        <v>143</v>
      </c>
      <c r="W7" s="28">
        <f>IF(ISERROR(HLOOKUP(V7,'Raw data'!$F$3:$BH$104,V$2,FALSE)),"",HLOOKUP(V7,'Raw data'!$F$3:$BH$104,V$2,FALSE))</f>
        <v>12</v>
      </c>
      <c r="X7" s="12">
        <f t="shared" si="9"/>
        <v>12</v>
      </c>
      <c r="Y7" s="12">
        <f t="shared" si="10"/>
        <v>0</v>
      </c>
      <c r="Z7" s="12">
        <f t="shared" si="11"/>
        <v>0</v>
      </c>
      <c r="AA7" s="12"/>
      <c r="AB7" s="75" t="s">
        <v>143</v>
      </c>
      <c r="AC7" s="28">
        <f>IF(ISERROR(HLOOKUP(AB7,'Raw data'!$F$3:$BH$104,AB$2,FALSE)),"",HLOOKUP(AB7,'Raw data'!$F$3:$BH$104,AB$2,FALSE))</f>
        <v>0.24</v>
      </c>
      <c r="AD7" s="12">
        <f t="shared" si="12"/>
        <v>30.080000000000002</v>
      </c>
      <c r="AE7" s="12">
        <f t="shared" si="13"/>
        <v>0.75882547014185775</v>
      </c>
      <c r="AF7" s="12">
        <f t="shared" si="14"/>
        <v>0.65941933355327442</v>
      </c>
      <c r="AG7" s="12"/>
      <c r="AH7" s="75" t="s">
        <v>143</v>
      </c>
      <c r="AI7" s="28">
        <f>IF(ISERROR(HLOOKUP(AH7,'Raw data'!$F$3:$BH$104,AH$2,FALSE)),"",HLOOKUP(AH7,'Raw data'!$F$3:$BH$104,AH$2,FALSE))</f>
        <v>3.2</v>
      </c>
      <c r="AJ7" s="12">
        <f t="shared" si="15"/>
        <v>1.0999999999999996</v>
      </c>
      <c r="AK7" s="12">
        <f t="shared" si="16"/>
        <v>73.809523809523824</v>
      </c>
      <c r="AL7" s="12">
        <f t="shared" si="17"/>
        <v>64.140476190476207</v>
      </c>
    </row>
    <row r="8" spans="1:38" ht="15.75" customHeight="1" x14ac:dyDescent="0.2">
      <c r="A8" s="52" t="s">
        <v>144</v>
      </c>
      <c r="B8" s="12">
        <f t="shared" si="0"/>
        <v>51.890200348432053</v>
      </c>
      <c r="C8" s="12"/>
      <c r="D8" s="52" t="s">
        <v>144</v>
      </c>
      <c r="E8" s="28">
        <f>IF(ISERROR(HLOOKUP(D8,'Raw data'!$F$3:$BH$104,D$2,FALSE)),"",HLOOKUP(D8,'Raw data'!$F$3:$BH$104,D$2,FALSE))</f>
        <v>71</v>
      </c>
      <c r="F8" s="12">
        <f t="shared" si="1"/>
        <v>2061</v>
      </c>
      <c r="G8" s="12">
        <f t="shared" si="2"/>
        <v>3.3302063789868726</v>
      </c>
      <c r="H8" s="12">
        <f t="shared" si="3"/>
        <v>2.8939493433395924</v>
      </c>
      <c r="I8" s="12"/>
      <c r="J8" s="52" t="s">
        <v>144</v>
      </c>
      <c r="K8" s="28">
        <f>IF(ISERROR(HLOOKUP(J8,'Raw data'!$F$3:$BH$104,J$2,FALSE)),"",HLOOKUP(J8,'Raw data'!$F$3:$BH$104,J$2,FALSE))</f>
        <v>9</v>
      </c>
      <c r="L8" s="12">
        <f t="shared" si="4"/>
        <v>342</v>
      </c>
      <c r="M8" s="12">
        <f t="shared" si="5"/>
        <v>2.5641025641025692</v>
      </c>
      <c r="N8" s="12">
        <f t="shared" si="6"/>
        <v>2.2282051282051327</v>
      </c>
      <c r="O8" s="12"/>
      <c r="P8" s="52" t="s">
        <v>144</v>
      </c>
      <c r="Q8" s="28">
        <f>IF(ISERROR(HLOOKUP(P8,'Raw data'!$F$3:$BH$104,P$2,FALSE)),"",HLOOKUP(P8,'Raw data'!$F$3:$BH$104,P$2,FALSE))</f>
        <v>114</v>
      </c>
      <c r="R8" s="12">
        <f t="shared" si="7"/>
        <v>0</v>
      </c>
      <c r="S8" s="12">
        <f t="shared" si="8"/>
        <v>100</v>
      </c>
      <c r="T8" s="12">
        <f t="shared" ref="T8:T11" si="19">S8*$A$2</f>
        <v>86.9</v>
      </c>
      <c r="U8" s="12"/>
      <c r="V8" s="52" t="s">
        <v>144</v>
      </c>
      <c r="W8" s="28">
        <f>IF(ISERROR(HLOOKUP(V8,'Raw data'!$F$3:$BH$104,V$2,FALSE)),"",HLOOKUP(V8,'Raw data'!$F$3:$BH$104,V$2,FALSE))</f>
        <v>20</v>
      </c>
      <c r="X8" s="12">
        <f t="shared" si="9"/>
        <v>4</v>
      </c>
      <c r="Y8" s="12">
        <f t="shared" si="10"/>
        <v>66.666666666666657</v>
      </c>
      <c r="Z8" s="12">
        <f t="shared" si="11"/>
        <v>57.933333333333323</v>
      </c>
      <c r="AA8" s="12"/>
      <c r="AB8" s="52" t="s">
        <v>144</v>
      </c>
      <c r="AC8" s="28">
        <f>IF(ISERROR(HLOOKUP(AB8,'Raw data'!$F$3:$BH$104,AB$2,FALSE)),"",HLOOKUP(AB8,'Raw data'!$F$3:$BH$104,AB$2,FALSE))</f>
        <v>30.32</v>
      </c>
      <c r="AD8" s="12">
        <f t="shared" si="12"/>
        <v>0</v>
      </c>
      <c r="AE8" s="12">
        <f t="shared" si="13"/>
        <v>100</v>
      </c>
      <c r="AF8" s="12">
        <f t="shared" si="14"/>
        <v>86.9</v>
      </c>
      <c r="AG8" s="12"/>
      <c r="AH8" s="52" t="s">
        <v>144</v>
      </c>
      <c r="AI8" s="28">
        <f>IF(ISERROR(HLOOKUP(AH8,'Raw data'!$F$3:$BH$104,AH$2,FALSE)),"",HLOOKUP(AH8,'Raw data'!$F$3:$BH$104,AH$2,FALSE))</f>
        <v>3.7</v>
      </c>
      <c r="AJ8" s="12">
        <f t="shared" si="15"/>
        <v>0.59999999999999964</v>
      </c>
      <c r="AK8" s="12">
        <f t="shared" si="16"/>
        <v>85.714285714285722</v>
      </c>
      <c r="AL8" s="12">
        <f t="shared" si="17"/>
        <v>74.485714285714295</v>
      </c>
    </row>
    <row r="9" spans="1:38" ht="15.75" customHeight="1" x14ac:dyDescent="0.2">
      <c r="A9" s="82" t="s">
        <v>145</v>
      </c>
      <c r="B9" s="12">
        <f t="shared" si="0"/>
        <v>16.956995963235613</v>
      </c>
      <c r="C9" s="12"/>
      <c r="D9" s="82" t="s">
        <v>145</v>
      </c>
      <c r="E9" s="28">
        <f>IF(ISERROR(HLOOKUP(D9,'Raw data'!$F$3:$BH$104,D$2,FALSE)),"",HLOOKUP(D9,'Raw data'!$F$3:$BH$104,D$2,FALSE))</f>
        <v>24</v>
      </c>
      <c r="F9" s="12">
        <f t="shared" si="1"/>
        <v>2108</v>
      </c>
      <c r="G9" s="12">
        <f t="shared" si="2"/>
        <v>1.1257035647279565</v>
      </c>
      <c r="H9" s="12">
        <f t="shared" si="3"/>
        <v>0.97823639774859417</v>
      </c>
      <c r="I9" s="12"/>
      <c r="J9" s="82" t="s">
        <v>145</v>
      </c>
      <c r="K9" s="28">
        <f>IF(ISERROR(HLOOKUP(J9,'Raw data'!$F$3:$BH$104,J$2,FALSE)),"",HLOOKUP(J9,'Raw data'!$F$3:$BH$104,J$2,FALSE))</f>
        <v>2</v>
      </c>
      <c r="L9" s="12">
        <f t="shared" si="4"/>
        <v>349</v>
      </c>
      <c r="M9" s="12">
        <f t="shared" si="5"/>
        <v>0.56980056980056304</v>
      </c>
      <c r="N9" s="12">
        <f t="shared" si="6"/>
        <v>0.49515669515668925</v>
      </c>
      <c r="O9" s="12"/>
      <c r="P9" s="82" t="s">
        <v>145</v>
      </c>
      <c r="Q9" s="28">
        <f>IF(ISERROR(HLOOKUP(P9,'Raw data'!$F$3:$BH$104,P$2,FALSE)),"",HLOOKUP(P9,'Raw data'!$F$3:$BH$104,P$2,FALSE))</f>
        <v>8</v>
      </c>
      <c r="R9" s="12">
        <f t="shared" si="7"/>
        <v>106</v>
      </c>
      <c r="S9" s="12">
        <f t="shared" si="8"/>
        <v>7.0175438596491233</v>
      </c>
      <c r="T9" s="12">
        <f t="shared" si="19"/>
        <v>6.098245614035088</v>
      </c>
      <c r="U9" s="12"/>
      <c r="V9" s="82" t="s">
        <v>145</v>
      </c>
      <c r="W9" s="28">
        <f>IF(ISERROR(HLOOKUP(V9,'Raw data'!$F$3:$BH$104,V$2,FALSE)),"",HLOOKUP(V9,'Raw data'!$F$3:$BH$104,V$2,FALSE))</f>
        <v>21</v>
      </c>
      <c r="X9" s="12">
        <f t="shared" si="9"/>
        <v>3</v>
      </c>
      <c r="Y9" s="12">
        <f t="shared" si="10"/>
        <v>75</v>
      </c>
      <c r="Z9" s="12">
        <f t="shared" si="11"/>
        <v>65.174999999999997</v>
      </c>
      <c r="AA9" s="12"/>
      <c r="AB9" s="82" t="s">
        <v>145</v>
      </c>
      <c r="AC9" s="28">
        <f>IF(ISERROR(HLOOKUP(AB9,'Raw data'!$F$3:$BH$104,AB$2,FALSE)),"",HLOOKUP(AB9,'Raw data'!$F$3:$BH$104,AB$2,FALSE))</f>
        <v>0.02</v>
      </c>
      <c r="AD9" s="12">
        <f t="shared" si="12"/>
        <v>30.3</v>
      </c>
      <c r="AE9" s="12">
        <f t="shared" si="13"/>
        <v>3.2992411745283334E-2</v>
      </c>
      <c r="AF9" s="12">
        <f t="shared" si="14"/>
        <v>2.8670405806651218E-2</v>
      </c>
      <c r="AG9" s="12"/>
      <c r="AH9" s="82" t="s">
        <v>145</v>
      </c>
      <c r="AI9" s="28">
        <f>IF(ISERROR(HLOOKUP(AH9,'Raw data'!$F$3:$BH$104,AH$2,FALSE)),"",HLOOKUP(AH9,'Raw data'!$F$3:$BH$104,AH$2,FALSE))</f>
        <v>1.5</v>
      </c>
      <c r="AJ9" s="12">
        <f t="shared" si="15"/>
        <v>2.8</v>
      </c>
      <c r="AK9" s="12">
        <f t="shared" si="16"/>
        <v>33.333333333333329</v>
      </c>
      <c r="AL9" s="12">
        <f t="shared" si="17"/>
        <v>28.966666666666661</v>
      </c>
    </row>
    <row r="10" spans="1:38" ht="15.75" customHeight="1" x14ac:dyDescent="0.2">
      <c r="A10" s="83" t="s">
        <v>146</v>
      </c>
      <c r="B10" s="12">
        <f t="shared" si="0"/>
        <v>21.050372427462545</v>
      </c>
      <c r="C10" s="12"/>
      <c r="D10" s="83" t="s">
        <v>146</v>
      </c>
      <c r="E10" s="28">
        <f>IF(ISERROR(HLOOKUP(D10,'Raw data'!$F$3:$BH$104,D$2,FALSE)),"",HLOOKUP(D10,'Raw data'!$F$3:$BH$104,D$2,FALSE))</f>
        <v>9</v>
      </c>
      <c r="F10" s="12">
        <f t="shared" si="1"/>
        <v>2123</v>
      </c>
      <c r="G10" s="12">
        <f t="shared" si="2"/>
        <v>0.42213883677298725</v>
      </c>
      <c r="H10" s="12">
        <f t="shared" si="3"/>
        <v>0.36683864915572589</v>
      </c>
      <c r="I10" s="12"/>
      <c r="J10" s="83" t="s">
        <v>146</v>
      </c>
      <c r="K10" s="28">
        <f>IF(ISERROR(HLOOKUP(J10,'Raw data'!$F$3:$BH$104,J$2,FALSE)),"",HLOOKUP(J10,'Raw data'!$F$3:$BH$104,J$2,FALSE))</f>
        <v>27</v>
      </c>
      <c r="L10" s="12">
        <f t="shared" si="4"/>
        <v>324</v>
      </c>
      <c r="M10" s="12">
        <f t="shared" si="5"/>
        <v>7.6923076923076934</v>
      </c>
      <c r="N10" s="12">
        <f t="shared" si="6"/>
        <v>6.6846153846153857</v>
      </c>
      <c r="O10" s="12"/>
      <c r="P10" s="83" t="s">
        <v>146</v>
      </c>
      <c r="Q10" s="28">
        <f>IF(ISERROR(HLOOKUP(P10,'Raw data'!$F$3:$BH$104,P$2,FALSE)),"",HLOOKUP(P10,'Raw data'!$F$3:$BH$104,P$2,FALSE))</f>
        <v>8</v>
      </c>
      <c r="R10" s="12">
        <f t="shared" si="7"/>
        <v>106</v>
      </c>
      <c r="S10" s="12">
        <f t="shared" si="8"/>
        <v>7.0175438596491233</v>
      </c>
      <c r="T10" s="12">
        <f t="shared" si="19"/>
        <v>6.098245614035088</v>
      </c>
      <c r="U10" s="12"/>
      <c r="V10" s="83" t="s">
        <v>146</v>
      </c>
      <c r="W10" s="28">
        <f>IF(ISERROR(HLOOKUP(V10,'Raw data'!$F$3:$BH$104,V$2,FALSE)),"",HLOOKUP(V10,'Raw data'!$F$3:$BH$104,V$2,FALSE))</f>
        <v>20</v>
      </c>
      <c r="X10" s="12">
        <f t="shared" si="9"/>
        <v>4</v>
      </c>
      <c r="Y10" s="12">
        <f t="shared" si="10"/>
        <v>66.666666666666657</v>
      </c>
      <c r="Z10" s="12">
        <f t="shared" si="11"/>
        <v>57.933333333333323</v>
      </c>
      <c r="AA10" s="12"/>
      <c r="AB10" s="83" t="s">
        <v>146</v>
      </c>
      <c r="AC10" s="28">
        <f>IF(ISERROR(HLOOKUP(AB10,'Raw data'!$F$3:$BH$104,AB$2,FALSE)),"",HLOOKUP(AB10,'Raw data'!$F$3:$BH$104,AB$2,FALSE))</f>
        <v>1.95</v>
      </c>
      <c r="AD10" s="12">
        <f t="shared" si="12"/>
        <v>28.37</v>
      </c>
      <c r="AE10" s="12">
        <f t="shared" si="13"/>
        <v>6.4005278785879085</v>
      </c>
      <c r="AF10" s="12">
        <f t="shared" si="14"/>
        <v>5.562058726492892</v>
      </c>
      <c r="AG10" s="12"/>
      <c r="AH10" s="83" t="s">
        <v>146</v>
      </c>
      <c r="AI10" s="28">
        <f>IF(ISERROR(HLOOKUP(AH10,'Raw data'!$F$3:$BH$104,AH$2,FALSE)),"",HLOOKUP(AH10,'Raw data'!$F$3:$BH$104,AH$2,FALSE))</f>
        <v>2.5</v>
      </c>
      <c r="AJ10" s="12">
        <f t="shared" si="15"/>
        <v>1.7999999999999998</v>
      </c>
      <c r="AK10" s="12">
        <f t="shared" si="16"/>
        <v>57.142857142857146</v>
      </c>
      <c r="AL10" s="12">
        <f t="shared" si="17"/>
        <v>49.657142857142858</v>
      </c>
    </row>
    <row r="11" spans="1:38" ht="15.75" customHeight="1" x14ac:dyDescent="0.2">
      <c r="A11" s="82" t="s">
        <v>147</v>
      </c>
      <c r="B11" s="12">
        <f t="shared" si="0"/>
        <v>26.325285506312085</v>
      </c>
      <c r="C11" s="12"/>
      <c r="D11" s="82" t="s">
        <v>147</v>
      </c>
      <c r="E11" s="28">
        <f>IF(ISERROR(HLOOKUP(D11,'Raw data'!$F$3:$BH$104,D$2,FALSE)),"",HLOOKUP(D11,'Raw data'!$F$3:$BH$104,D$2,FALSE))</f>
        <v>177.66300000000001</v>
      </c>
      <c r="F11" s="12">
        <f t="shared" si="1"/>
        <v>1954.337</v>
      </c>
      <c r="G11" s="12">
        <f t="shared" si="2"/>
        <v>8.3331613508442786</v>
      </c>
      <c r="H11" s="12">
        <f t="shared" si="3"/>
        <v>7.2415172138836779</v>
      </c>
      <c r="I11" s="12"/>
      <c r="J11" s="82" t="s">
        <v>147</v>
      </c>
      <c r="K11" s="28">
        <f>IF(ISERROR(HLOOKUP(J11,'Raw data'!$F$3:$BH$104,J$2,FALSE)),"",HLOOKUP(J11,'Raw data'!$F$3:$BH$104,J$2,FALSE))</f>
        <v>45</v>
      </c>
      <c r="L11" s="12">
        <f t="shared" si="4"/>
        <v>306</v>
      </c>
      <c r="M11" s="12">
        <f t="shared" si="5"/>
        <v>12.820512820512818</v>
      </c>
      <c r="N11" s="12">
        <f t="shared" si="6"/>
        <v>11.141025641025639</v>
      </c>
      <c r="O11" s="12"/>
      <c r="P11" s="82" t="s">
        <v>147</v>
      </c>
      <c r="Q11" s="28">
        <f>IF(ISERROR(HLOOKUP(P11,'Raw data'!$F$3:$BH$104,P$2,FALSE)),"",HLOOKUP(P11,'Raw data'!$F$3:$BH$104,P$2,FALSE))</f>
        <v>32</v>
      </c>
      <c r="R11" s="12">
        <f t="shared" si="7"/>
        <v>82</v>
      </c>
      <c r="S11" s="12">
        <f t="shared" si="8"/>
        <v>28.070175438596493</v>
      </c>
      <c r="T11" s="12">
        <f t="shared" si="19"/>
        <v>24.392982456140352</v>
      </c>
      <c r="U11" s="12"/>
      <c r="V11" s="82" t="s">
        <v>147</v>
      </c>
      <c r="W11" s="28">
        <f>IF(ISERROR(HLOOKUP(V11,'Raw data'!$F$3:$BH$104,V$2,FALSE)),"",HLOOKUP(V11,'Raw data'!$F$3:$BH$104,V$2,FALSE))</f>
        <v>19</v>
      </c>
      <c r="X11" s="12">
        <f t="shared" si="9"/>
        <v>5</v>
      </c>
      <c r="Y11" s="12">
        <f t="shared" si="10"/>
        <v>58.333333333333329</v>
      </c>
      <c r="Z11" s="12">
        <f t="shared" si="11"/>
        <v>50.691666666666663</v>
      </c>
      <c r="AA11" s="12"/>
      <c r="AB11" s="82" t="s">
        <v>147</v>
      </c>
      <c r="AC11" s="28">
        <f>IF(ISERROR(HLOOKUP(AB11,'Raw data'!$F$3:$BH$104,AB$2,FALSE)),"",HLOOKUP(AB11,'Raw data'!$F$3:$BH$104,AB$2,FALSE))</f>
        <v>0.13</v>
      </c>
      <c r="AD11" s="12">
        <f t="shared" si="12"/>
        <v>30.19</v>
      </c>
      <c r="AE11" s="12">
        <f t="shared" si="13"/>
        <v>0.39590894094357054</v>
      </c>
      <c r="AF11" s="12">
        <f t="shared" si="14"/>
        <v>0.34404486967996278</v>
      </c>
      <c r="AG11" s="12"/>
      <c r="AH11" s="82" t="s">
        <v>147</v>
      </c>
      <c r="AI11" s="28">
        <f>IF(ISERROR(HLOOKUP(AH11,'Raw data'!$F$3:$BH$104,AH$2,FALSE)),"",HLOOKUP(AH11,'Raw data'!$F$3:$BH$104,AH$2,FALSE))</f>
        <v>3.2</v>
      </c>
      <c r="AJ11" s="12">
        <f t="shared" si="15"/>
        <v>1.0999999999999996</v>
      </c>
      <c r="AK11" s="12">
        <f t="shared" si="16"/>
        <v>73.809523809523824</v>
      </c>
      <c r="AL11" s="12">
        <f t="shared" si="17"/>
        <v>64.140476190476207</v>
      </c>
    </row>
    <row r="12" spans="1:38" ht="15.75" customHeight="1" x14ac:dyDescent="0.2">
      <c r="A12" s="75" t="s">
        <v>148</v>
      </c>
      <c r="B12" s="12">
        <f t="shared" si="0"/>
        <v>19.27806425789969</v>
      </c>
      <c r="C12" s="12"/>
      <c r="D12" s="75" t="s">
        <v>148</v>
      </c>
      <c r="E12" s="28">
        <f>IF(ISERROR(HLOOKUP(D12,'Raw data'!$F$3:$BH$104,D$2,FALSE)),"",HLOOKUP(D12,'Raw data'!$F$3:$BH$104,D$2,FALSE))</f>
        <v>0</v>
      </c>
      <c r="F12" s="12">
        <f t="shared" si="1"/>
        <v>2132</v>
      </c>
      <c r="G12" s="12">
        <f t="shared" si="2"/>
        <v>0</v>
      </c>
      <c r="H12" s="45">
        <f>AVERAGE(H7,H19,H20,H24,H26,H4,H17,H14)</f>
        <v>2.7665748123827458</v>
      </c>
      <c r="I12" s="12"/>
      <c r="J12" s="75" t="s">
        <v>148</v>
      </c>
      <c r="K12" s="28">
        <f>IF(ISERROR(HLOOKUP(J12,'Raw data'!$F$3:$BH$104,J$2,FALSE)),"",HLOOKUP(J12,'Raw data'!$F$3:$BH$104,J$2,FALSE))</f>
        <v>6</v>
      </c>
      <c r="L12" s="12">
        <f t="shared" si="4"/>
        <v>345</v>
      </c>
      <c r="M12" s="12">
        <f t="shared" si="5"/>
        <v>1.7094017094017033</v>
      </c>
      <c r="N12" s="12">
        <f t="shared" si="6"/>
        <v>1.4854700854700802</v>
      </c>
      <c r="O12" s="12"/>
      <c r="P12" s="75" t="s">
        <v>148</v>
      </c>
      <c r="Q12" s="28">
        <f>IF(ISERROR(HLOOKUP(P12,'Raw data'!$F$3:$BH$104,P$2,FALSE)),"",HLOOKUP(P12,'Raw data'!$F$3:$BH$104,P$2,FALSE))</f>
        <v>0</v>
      </c>
      <c r="R12" s="12">
        <f t="shared" si="7"/>
        <v>114</v>
      </c>
      <c r="S12" s="12">
        <f t="shared" si="8"/>
        <v>0</v>
      </c>
      <c r="T12" s="45">
        <f>AVERAGE(T19,T52,T53)</f>
        <v>4.5736842105263227</v>
      </c>
      <c r="U12" s="12"/>
      <c r="V12" s="75" t="s">
        <v>148</v>
      </c>
      <c r="W12" s="28">
        <f>IF(ISERROR(HLOOKUP(V12,'Raw data'!$F$3:$BH$104,V$2,FALSE)),"",HLOOKUP(V12,'Raw data'!$F$3:$BH$104,V$2,FALSE))</f>
        <v>19</v>
      </c>
      <c r="X12" s="12">
        <f t="shared" si="9"/>
        <v>5</v>
      </c>
      <c r="Y12" s="12">
        <f t="shared" si="10"/>
        <v>58.333333333333329</v>
      </c>
      <c r="Z12" s="12">
        <f t="shared" si="11"/>
        <v>50.691666666666663</v>
      </c>
      <c r="AA12" s="12"/>
      <c r="AB12" s="75" t="s">
        <v>148</v>
      </c>
      <c r="AC12" s="28">
        <f>IF(ISERROR(HLOOKUP(AB12,'Raw data'!$F$3:$BH$104,AB$2,FALSE)),"",HLOOKUP(AB12,'Raw data'!$F$3:$BH$104,AB$2,FALSE))</f>
        <v>0.11</v>
      </c>
      <c r="AD12" s="12">
        <f t="shared" si="12"/>
        <v>30.21</v>
      </c>
      <c r="AE12" s="12">
        <f t="shared" si="13"/>
        <v>0.32992411745297545</v>
      </c>
      <c r="AF12" s="12">
        <f t="shared" si="14"/>
        <v>0.28670405806663568</v>
      </c>
      <c r="AG12" s="12"/>
      <c r="AH12" s="75" t="s">
        <v>148</v>
      </c>
      <c r="AI12" s="28">
        <f>IF(ISERROR(HLOOKUP(AH12,'Raw data'!$F$3:$BH$104,AH$2,FALSE)),"",HLOOKUP(AH12,'Raw data'!$F$3:$BH$104,AH$2,FALSE))</f>
        <v>2.8</v>
      </c>
      <c r="AJ12" s="12">
        <f t="shared" si="15"/>
        <v>1.5</v>
      </c>
      <c r="AK12" s="12">
        <f t="shared" si="16"/>
        <v>64.285714285714278</v>
      </c>
      <c r="AL12" s="12">
        <f t="shared" si="17"/>
        <v>55.864285714285707</v>
      </c>
    </row>
    <row r="13" spans="1:38" ht="15.75" customHeight="1" x14ac:dyDescent="0.2">
      <c r="A13" s="82" t="s">
        <v>149</v>
      </c>
      <c r="B13" s="12">
        <f t="shared" si="0"/>
        <v>19.381726709240617</v>
      </c>
      <c r="C13" s="12"/>
      <c r="D13" s="82" t="s">
        <v>149</v>
      </c>
      <c r="E13" s="28">
        <f>IF(ISERROR(HLOOKUP(D13,'Raw data'!$F$3:$BH$104,D$2,FALSE)),"",HLOOKUP(D13,'Raw data'!$F$3:$BH$104,D$2,FALSE))</f>
        <v>11</v>
      </c>
      <c r="F13" s="12">
        <f t="shared" si="1"/>
        <v>2121</v>
      </c>
      <c r="G13" s="12">
        <f t="shared" si="2"/>
        <v>0.51594746716698126</v>
      </c>
      <c r="H13" s="12">
        <f t="shared" ref="H13:H28" si="20">G13*$A$2</f>
        <v>0.44835834896810672</v>
      </c>
      <c r="I13" s="12"/>
      <c r="J13" s="82" t="s">
        <v>149</v>
      </c>
      <c r="K13" s="28">
        <f>IF(ISERROR(HLOOKUP(J13,'Raw data'!$F$3:$BH$104,J$2,FALSE)),"",HLOOKUP(J13,'Raw data'!$F$3:$BH$104,J$2,FALSE))</f>
        <v>1</v>
      </c>
      <c r="L13" s="12">
        <f t="shared" si="4"/>
        <v>350</v>
      </c>
      <c r="M13" s="12">
        <f t="shared" si="5"/>
        <v>0.28490028490028863</v>
      </c>
      <c r="N13" s="12">
        <f t="shared" si="6"/>
        <v>0.24757834757835082</v>
      </c>
      <c r="O13" s="12"/>
      <c r="P13" s="82" t="s">
        <v>149</v>
      </c>
      <c r="Q13" s="28">
        <f>IF(ISERROR(HLOOKUP(P13,'Raw data'!$F$3:$BH$104,P$2,FALSE)),"",HLOOKUP(P13,'Raw data'!$F$3:$BH$104,P$2,FALSE))</f>
        <v>1</v>
      </c>
      <c r="R13" s="12">
        <f t="shared" si="7"/>
        <v>113</v>
      </c>
      <c r="S13" s="12">
        <f t="shared" si="8"/>
        <v>0.87719298245615107</v>
      </c>
      <c r="T13" s="12">
        <f t="shared" ref="T13:T16" si="21">S13*$A$2</f>
        <v>0.76228070175439533</v>
      </c>
      <c r="U13" s="12"/>
      <c r="V13" s="82" t="s">
        <v>149</v>
      </c>
      <c r="W13" s="28">
        <f>IF(ISERROR(HLOOKUP(V13,'Raw data'!$F$3:$BH$104,V$2,FALSE)),"",HLOOKUP(V13,'Raw data'!$F$3:$BH$104,V$2,FALSE))</f>
        <v>21</v>
      </c>
      <c r="X13" s="12">
        <f t="shared" si="9"/>
        <v>3</v>
      </c>
      <c r="Y13" s="12">
        <f t="shared" si="10"/>
        <v>75</v>
      </c>
      <c r="Z13" s="12">
        <f t="shared" si="11"/>
        <v>65.174999999999997</v>
      </c>
      <c r="AA13" s="12"/>
      <c r="AB13" s="82" t="s">
        <v>149</v>
      </c>
      <c r="AC13" s="28">
        <f>IF(ISERROR(HLOOKUP(AB13,'Raw data'!$F$3:$BH$104,AB$2,FALSE)),"",HLOOKUP(AB13,'Raw data'!$F$3:$BH$104,AB$2,FALSE))</f>
        <v>0.01</v>
      </c>
      <c r="AD13" s="12">
        <f t="shared" si="12"/>
        <v>30.31</v>
      </c>
      <c r="AE13" s="12">
        <f t="shared" si="13"/>
        <v>0</v>
      </c>
      <c r="AF13" s="12">
        <f t="shared" si="14"/>
        <v>0</v>
      </c>
      <c r="AG13" s="12"/>
      <c r="AH13" s="82" t="s">
        <v>149</v>
      </c>
      <c r="AI13" s="28">
        <f>IF(ISERROR(HLOOKUP(AH13,'Raw data'!$F$3:$BH$104,AH$2,FALSE)),"",HLOOKUP(AH13,'Raw data'!$F$3:$BH$104,AH$2,FALSE))</f>
        <v>2.5</v>
      </c>
      <c r="AJ13" s="12">
        <f t="shared" si="15"/>
        <v>1.7999999999999998</v>
      </c>
      <c r="AK13" s="12">
        <f t="shared" si="16"/>
        <v>57.142857142857146</v>
      </c>
      <c r="AL13" s="12">
        <f t="shared" si="17"/>
        <v>49.657142857142858</v>
      </c>
    </row>
    <row r="14" spans="1:38" ht="15.75" customHeight="1" x14ac:dyDescent="0.2">
      <c r="A14" s="40" t="s">
        <v>150</v>
      </c>
      <c r="B14" s="12">
        <f t="shared" si="0"/>
        <v>11.871319852982131</v>
      </c>
      <c r="C14" s="12"/>
      <c r="D14" s="40" t="s">
        <v>150</v>
      </c>
      <c r="E14" s="28">
        <f>IF(ISERROR(HLOOKUP(D14,'Raw data'!$F$3:$BH$104,D$2,FALSE)),"",HLOOKUP(D14,'Raw data'!$F$3:$BH$104,D$2,FALSE))</f>
        <v>12</v>
      </c>
      <c r="F14" s="12">
        <f t="shared" si="1"/>
        <v>2120</v>
      </c>
      <c r="G14" s="12">
        <f t="shared" si="2"/>
        <v>0.56285178236397826</v>
      </c>
      <c r="H14" s="12">
        <f t="shared" si="20"/>
        <v>0.48911819887429708</v>
      </c>
      <c r="I14" s="12"/>
      <c r="J14" s="40" t="s">
        <v>150</v>
      </c>
      <c r="K14" s="28">
        <f>IF(ISERROR(HLOOKUP(J14,'Raw data'!$F$3:$BH$104,J$2,FALSE)),"",HLOOKUP(J14,'Raw data'!$F$3:$BH$104,J$2,FALSE))</f>
        <v>1</v>
      </c>
      <c r="L14" s="12">
        <f t="shared" si="4"/>
        <v>350</v>
      </c>
      <c r="M14" s="12">
        <f t="shared" si="5"/>
        <v>0.28490028490028863</v>
      </c>
      <c r="N14" s="12">
        <f t="shared" si="6"/>
        <v>0.24757834757835082</v>
      </c>
      <c r="O14" s="12"/>
      <c r="P14" s="40" t="s">
        <v>150</v>
      </c>
      <c r="Q14" s="28">
        <f>IF(ISERROR(HLOOKUP(P14,'Raw data'!$F$3:$BH$104,P$2,FALSE)),"",HLOOKUP(P14,'Raw data'!$F$3:$BH$104,P$2,FALSE))</f>
        <v>2</v>
      </c>
      <c r="R14" s="12">
        <f t="shared" si="7"/>
        <v>112</v>
      </c>
      <c r="S14" s="12">
        <f t="shared" si="8"/>
        <v>1.7543859649122879</v>
      </c>
      <c r="T14" s="12">
        <f t="shared" si="21"/>
        <v>1.5245614035087782</v>
      </c>
      <c r="U14" s="12"/>
      <c r="V14" s="40" t="s">
        <v>150</v>
      </c>
      <c r="W14" s="28">
        <f>IF(ISERROR(HLOOKUP(V14,'Raw data'!$F$3:$BH$104,V$2,FALSE)),"",HLOOKUP(V14,'Raw data'!$F$3:$BH$104,V$2,FALSE))</f>
        <v>20</v>
      </c>
      <c r="X14" s="12">
        <f t="shared" si="9"/>
        <v>4</v>
      </c>
      <c r="Y14" s="12">
        <f t="shared" si="10"/>
        <v>66.666666666666657</v>
      </c>
      <c r="Z14" s="12">
        <f t="shared" si="11"/>
        <v>57.933333333333323</v>
      </c>
      <c r="AA14" s="12"/>
      <c r="AB14" s="40" t="s">
        <v>150</v>
      </c>
      <c r="AC14" s="28">
        <f>IF(ISERROR(HLOOKUP(AB14,'Raw data'!$F$3:$BH$104,AB$2,FALSE)),"",HLOOKUP(AB14,'Raw data'!$F$3:$BH$104,AB$2,FALSE))</f>
        <v>0.25</v>
      </c>
      <c r="AD14" s="12">
        <f t="shared" si="12"/>
        <v>30.07</v>
      </c>
      <c r="AE14" s="12">
        <f t="shared" si="13"/>
        <v>0.79181788188715529</v>
      </c>
      <c r="AF14" s="12">
        <f t="shared" si="14"/>
        <v>0.688089739359938</v>
      </c>
      <c r="AG14" s="12"/>
      <c r="AH14" s="40" t="s">
        <v>150</v>
      </c>
      <c r="AI14" s="28">
        <f>IF(ISERROR(HLOOKUP(AH14,'Raw data'!$F$3:$BH$104,AH$2,FALSE)),"",HLOOKUP(AH14,'Raw data'!$F$3:$BH$104,AH$2,FALSE))</f>
        <v>0.6</v>
      </c>
      <c r="AJ14" s="12">
        <f t="shared" si="15"/>
        <v>3.6999999999999997</v>
      </c>
      <c r="AK14" s="12">
        <f t="shared" si="16"/>
        <v>11.904761904761912</v>
      </c>
      <c r="AL14" s="12">
        <f t="shared" si="17"/>
        <v>10.345238095238102</v>
      </c>
    </row>
    <row r="15" spans="1:38" ht="15.75" customHeight="1" x14ac:dyDescent="0.2">
      <c r="A15" s="83" t="s">
        <v>151</v>
      </c>
      <c r="B15" s="12">
        <f t="shared" si="0"/>
        <v>31.858565687870186</v>
      </c>
      <c r="C15" s="12"/>
      <c r="D15" s="83" t="s">
        <v>151</v>
      </c>
      <c r="E15" s="28">
        <f>IF(ISERROR(HLOOKUP(D15,'Raw data'!$F$3:$BH$104,D$2,FALSE)),"",HLOOKUP(D15,'Raw data'!$F$3:$BH$104,D$2,FALSE))</f>
        <v>7</v>
      </c>
      <c r="F15" s="12">
        <f t="shared" si="1"/>
        <v>2125</v>
      </c>
      <c r="G15" s="12">
        <f t="shared" si="2"/>
        <v>0.32833020637899324</v>
      </c>
      <c r="H15" s="12">
        <f t="shared" si="20"/>
        <v>0.28531894934334512</v>
      </c>
      <c r="I15" s="12"/>
      <c r="J15" s="83" t="s">
        <v>151</v>
      </c>
      <c r="K15" s="28">
        <f>IF(ISERROR(HLOOKUP(J15,'Raw data'!$F$3:$BH$104,J$2,FALSE)),"",HLOOKUP(J15,'Raw data'!$F$3:$BH$104,J$2,FALSE))</f>
        <v>6</v>
      </c>
      <c r="L15" s="12">
        <f t="shared" si="4"/>
        <v>345</v>
      </c>
      <c r="M15" s="12">
        <f t="shared" si="5"/>
        <v>1.7094017094017033</v>
      </c>
      <c r="N15" s="12">
        <f t="shared" si="6"/>
        <v>1.4854700854700802</v>
      </c>
      <c r="O15" s="12"/>
      <c r="P15" s="83" t="s">
        <v>151</v>
      </c>
      <c r="Q15" s="28">
        <f>IF(ISERROR(HLOOKUP(P15,'Raw data'!$F$3:$BH$104,P$2,FALSE)),"",HLOOKUP(P15,'Raw data'!$F$3:$BH$104,P$2,FALSE))</f>
        <v>100</v>
      </c>
      <c r="R15" s="12">
        <f t="shared" si="7"/>
        <v>14</v>
      </c>
      <c r="S15" s="12">
        <f t="shared" si="8"/>
        <v>87.719298245614041</v>
      </c>
      <c r="T15" s="12">
        <f t="shared" si="21"/>
        <v>76.228070175438603</v>
      </c>
      <c r="U15" s="12"/>
      <c r="V15" s="83" t="s">
        <v>151</v>
      </c>
      <c r="W15" s="28">
        <f>IF(ISERROR(HLOOKUP(V15,'Raw data'!$F$3:$BH$104,V$2,FALSE)),"",HLOOKUP(V15,'Raw data'!$F$3:$BH$104,V$2,FALSE))</f>
        <v>20</v>
      </c>
      <c r="X15" s="12">
        <f t="shared" si="9"/>
        <v>4</v>
      </c>
      <c r="Y15" s="12">
        <f t="shared" si="10"/>
        <v>66.666666666666657</v>
      </c>
      <c r="Z15" s="12">
        <f t="shared" si="11"/>
        <v>57.933333333333323</v>
      </c>
      <c r="AA15" s="12"/>
      <c r="AB15" s="83" t="s">
        <v>151</v>
      </c>
      <c r="AC15" s="28">
        <f>IF(ISERROR(HLOOKUP(AB15,'Raw data'!$F$3:$BH$104,AB$2,FALSE)),"",HLOOKUP(AB15,'Raw data'!$F$3:$BH$104,AB$2,FALSE))</f>
        <v>1.95</v>
      </c>
      <c r="AD15" s="12">
        <f t="shared" si="12"/>
        <v>28.37</v>
      </c>
      <c r="AE15" s="12">
        <f t="shared" si="13"/>
        <v>6.4005278785879085</v>
      </c>
      <c r="AF15" s="12">
        <f t="shared" si="14"/>
        <v>5.562058726492892</v>
      </c>
      <c r="AG15" s="12"/>
      <c r="AH15" s="83" t="s">
        <v>151</v>
      </c>
      <c r="AI15" s="28">
        <f>IF(ISERROR(HLOOKUP(AH15,'Raw data'!$F$3:$BH$104,AH$2,FALSE)),"",HLOOKUP(AH15,'Raw data'!$F$3:$BH$104,AH$2,FALSE))</f>
        <v>2.5</v>
      </c>
      <c r="AJ15" s="12">
        <f t="shared" si="15"/>
        <v>1.7999999999999998</v>
      </c>
      <c r="AK15" s="12">
        <f t="shared" si="16"/>
        <v>57.142857142857146</v>
      </c>
      <c r="AL15" s="12">
        <f t="shared" si="17"/>
        <v>49.657142857142858</v>
      </c>
    </row>
    <row r="16" spans="1:38" ht="15.75" customHeight="1" x14ac:dyDescent="0.2">
      <c r="A16" s="83" t="s">
        <v>152</v>
      </c>
      <c r="B16" s="12">
        <f t="shared" si="0"/>
        <v>22.355270286382659</v>
      </c>
      <c r="C16" s="12"/>
      <c r="D16" s="83" t="s">
        <v>152</v>
      </c>
      <c r="E16" s="28">
        <f>IF(ISERROR(HLOOKUP(D16,'Raw data'!$F$3:$BH$104,D$2,FALSE)),"",HLOOKUP(D16,'Raw data'!$F$3:$BH$104,D$2,FALSE))</f>
        <v>43</v>
      </c>
      <c r="F16" s="12">
        <f t="shared" si="1"/>
        <v>2089</v>
      </c>
      <c r="G16" s="12">
        <f t="shared" si="2"/>
        <v>2.016885553470928</v>
      </c>
      <c r="H16" s="12">
        <f t="shared" si="20"/>
        <v>1.7526735459662364</v>
      </c>
      <c r="I16" s="12"/>
      <c r="J16" s="83" t="s">
        <v>152</v>
      </c>
      <c r="K16" s="28">
        <f>IF(ISERROR(HLOOKUP(J16,'Raw data'!$F$3:$BH$104,J$2,FALSE)),"",HLOOKUP(J16,'Raw data'!$F$3:$BH$104,J$2,FALSE))</f>
        <v>13</v>
      </c>
      <c r="L16" s="12">
        <f t="shared" si="4"/>
        <v>338</v>
      </c>
      <c r="M16" s="12">
        <f t="shared" si="5"/>
        <v>3.7037037037036953</v>
      </c>
      <c r="N16" s="12">
        <f t="shared" si="6"/>
        <v>3.2185185185185112</v>
      </c>
      <c r="O16" s="12"/>
      <c r="P16" s="83" t="s">
        <v>152</v>
      </c>
      <c r="Q16" s="28">
        <f>IF(ISERROR(HLOOKUP(P16,'Raw data'!$F$3:$BH$104,P$2,FALSE)),"",HLOOKUP(P16,'Raw data'!$F$3:$BH$104,P$2,FALSE))</f>
        <v>21</v>
      </c>
      <c r="R16" s="12">
        <f t="shared" si="7"/>
        <v>93</v>
      </c>
      <c r="S16" s="12">
        <f t="shared" si="8"/>
        <v>18.421052631578945</v>
      </c>
      <c r="T16" s="12">
        <f t="shared" si="21"/>
        <v>16.007894736842104</v>
      </c>
      <c r="U16" s="12"/>
      <c r="V16" s="83" t="s">
        <v>152</v>
      </c>
      <c r="W16" s="28">
        <f>IF(ISERROR(HLOOKUP(V16,'Raw data'!$F$3:$BH$104,V$2,FALSE)),"",HLOOKUP(V16,'Raw data'!$F$3:$BH$104,V$2,FALSE))</f>
        <v>20</v>
      </c>
      <c r="X16" s="12">
        <f t="shared" si="9"/>
        <v>4</v>
      </c>
      <c r="Y16" s="12">
        <f t="shared" si="10"/>
        <v>66.666666666666657</v>
      </c>
      <c r="Z16" s="12">
        <f t="shared" si="11"/>
        <v>57.933333333333323</v>
      </c>
      <c r="AA16" s="12"/>
      <c r="AB16" s="83" t="s">
        <v>152</v>
      </c>
      <c r="AC16" s="28">
        <f>IF(ISERROR(HLOOKUP(AB16,'Raw data'!$F$3:$BH$104,AB$2,FALSE)),"",HLOOKUP(AB16,'Raw data'!$F$3:$BH$104,AB$2,FALSE))</f>
        <v>1.95</v>
      </c>
      <c r="AD16" s="12">
        <f t="shared" si="12"/>
        <v>28.37</v>
      </c>
      <c r="AE16" s="12">
        <f t="shared" si="13"/>
        <v>6.4005278785879085</v>
      </c>
      <c r="AF16" s="12">
        <f t="shared" si="14"/>
        <v>5.562058726492892</v>
      </c>
      <c r="AG16" s="12"/>
      <c r="AH16" s="83" t="s">
        <v>152</v>
      </c>
      <c r="AI16" s="28">
        <f>IF(ISERROR(HLOOKUP(AH16,'Raw data'!$F$3:$BH$104,AH$2,FALSE)),"",HLOOKUP(AH16,'Raw data'!$F$3:$BH$104,AH$2,FALSE))</f>
        <v>2.5</v>
      </c>
      <c r="AJ16" s="12">
        <f t="shared" si="15"/>
        <v>1.7999999999999998</v>
      </c>
      <c r="AK16" s="12">
        <f t="shared" si="16"/>
        <v>57.142857142857146</v>
      </c>
      <c r="AL16" s="12">
        <f t="shared" si="17"/>
        <v>49.657142857142858</v>
      </c>
    </row>
    <row r="17" spans="1:38" ht="15.75" customHeight="1" x14ac:dyDescent="0.2">
      <c r="A17" s="40" t="s">
        <v>153</v>
      </c>
      <c r="B17" s="12">
        <f t="shared" si="0"/>
        <v>11.441686723982817</v>
      </c>
      <c r="C17" s="12"/>
      <c r="D17" s="40" t="s">
        <v>153</v>
      </c>
      <c r="E17" s="28">
        <f>IF(ISERROR(HLOOKUP(D17,'Raw data'!$F$3:$BH$104,D$2,FALSE)),"",HLOOKUP(D17,'Raw data'!$F$3:$BH$104,D$2,FALSE))</f>
        <v>110</v>
      </c>
      <c r="F17" s="12">
        <f t="shared" si="1"/>
        <v>2022</v>
      </c>
      <c r="G17" s="12">
        <f t="shared" si="2"/>
        <v>5.1594746716697983</v>
      </c>
      <c r="H17" s="12">
        <f t="shared" si="20"/>
        <v>4.4835834896810551</v>
      </c>
      <c r="I17" s="12"/>
      <c r="J17" s="40" t="s">
        <v>153</v>
      </c>
      <c r="K17" s="28">
        <f>IF(ISERROR(HLOOKUP(J17,'Raw data'!$F$3:$BH$104,J$2,FALSE)),"",HLOOKUP(J17,'Raw data'!$F$3:$BH$104,J$2,FALSE))</f>
        <v>0</v>
      </c>
      <c r="L17" s="12">
        <f t="shared" si="4"/>
        <v>351</v>
      </c>
      <c r="M17" s="12">
        <f t="shared" si="5"/>
        <v>0</v>
      </c>
      <c r="N17" s="45">
        <f>AVERAGE(N4,N14,N20,N24,N26,N37)</f>
        <v>1.1141025641025644</v>
      </c>
      <c r="O17" s="12"/>
      <c r="P17" s="40" t="s">
        <v>153</v>
      </c>
      <c r="Q17" s="28">
        <f>IF(ISERROR(HLOOKUP(P17,'Raw data'!$F$3:$BH$104,P$2,FALSE)),"",HLOOKUP(P17,'Raw data'!$F$3:$BH$104,P$2,FALSE))</f>
        <v>0</v>
      </c>
      <c r="R17" s="12">
        <f t="shared" si="7"/>
        <v>114</v>
      </c>
      <c r="S17" s="12">
        <f t="shared" si="8"/>
        <v>0</v>
      </c>
      <c r="T17" s="45">
        <f>AVERAGE(T14,T20,T24,T26,T37)</f>
        <v>11.586666666666673</v>
      </c>
      <c r="U17" s="12"/>
      <c r="V17" s="40" t="s">
        <v>153</v>
      </c>
      <c r="W17" s="28">
        <f>IF(ISERROR(HLOOKUP(V17,'Raw data'!$F$3:$BH$104,V$2,FALSE)),"",HLOOKUP(V17,'Raw data'!$F$3:$BH$104,V$2,FALSE))</f>
        <v>19</v>
      </c>
      <c r="X17" s="12">
        <f t="shared" si="9"/>
        <v>5</v>
      </c>
      <c r="Y17" s="12">
        <f t="shared" si="10"/>
        <v>58.333333333333329</v>
      </c>
      <c r="Z17" s="12">
        <f t="shared" si="11"/>
        <v>50.691666666666663</v>
      </c>
      <c r="AA17" s="12"/>
      <c r="AB17" s="40" t="s">
        <v>153</v>
      </c>
      <c r="AC17" s="28">
        <f>IF(ISERROR(HLOOKUP(AB17,'Raw data'!$F$3:$BH$104,AB$2,FALSE)),"",HLOOKUP(AB17,'Raw data'!$F$3:$BH$104,AB$2,FALSE))</f>
        <v>0.28000000000000003</v>
      </c>
      <c r="AD17" s="12">
        <f t="shared" si="12"/>
        <v>30.04</v>
      </c>
      <c r="AE17" s="12">
        <f t="shared" si="13"/>
        <v>0.89079511712306214</v>
      </c>
      <c r="AF17" s="12">
        <f t="shared" si="14"/>
        <v>0.77410095677994095</v>
      </c>
      <c r="AG17" s="12"/>
      <c r="AH17" s="40" t="s">
        <v>153</v>
      </c>
      <c r="AI17" s="28">
        <f>IF(ISERROR(HLOOKUP(AH17,'Raw data'!$F$3:$BH$104,AH$2,FALSE)),"",HLOOKUP(AH17,'Raw data'!$F$3:$BH$104,AH$2,FALSE))</f>
        <v>0.1</v>
      </c>
      <c r="AJ17" s="12">
        <f t="shared" si="15"/>
        <v>4.2</v>
      </c>
      <c r="AK17" s="12">
        <f t="shared" si="16"/>
        <v>0</v>
      </c>
      <c r="AL17" s="12">
        <f t="shared" si="17"/>
        <v>0</v>
      </c>
    </row>
    <row r="18" spans="1:38" ht="15.75" customHeight="1" x14ac:dyDescent="0.2">
      <c r="A18" s="83" t="s">
        <v>154</v>
      </c>
      <c r="B18" s="12">
        <f t="shared" si="0"/>
        <v>25.64696584537603</v>
      </c>
      <c r="C18" s="12"/>
      <c r="D18" s="83" t="s">
        <v>154</v>
      </c>
      <c r="E18" s="28">
        <f>IF(ISERROR(HLOOKUP(D18,'Raw data'!$F$3:$BH$104,D$2,FALSE)),"",HLOOKUP(D18,'Raw data'!$F$3:$BH$104,D$2,FALSE))</f>
        <v>25</v>
      </c>
      <c r="F18" s="12">
        <f t="shared" si="1"/>
        <v>2107</v>
      </c>
      <c r="G18" s="12">
        <f t="shared" si="2"/>
        <v>1.1726078799249535</v>
      </c>
      <c r="H18" s="12">
        <f t="shared" si="20"/>
        <v>1.0189962476547847</v>
      </c>
      <c r="I18" s="12"/>
      <c r="J18" s="83" t="s">
        <v>154</v>
      </c>
      <c r="K18" s="28">
        <f>IF(ISERROR(HLOOKUP(J18,'Raw data'!$F$3:$BH$104,J$2,FALSE)),"",HLOOKUP(J18,'Raw data'!$F$3:$BH$104,J$2,FALSE))</f>
        <v>28</v>
      </c>
      <c r="L18" s="12">
        <f t="shared" si="4"/>
        <v>323</v>
      </c>
      <c r="M18" s="12">
        <f t="shared" si="5"/>
        <v>7.977207977207982</v>
      </c>
      <c r="N18" s="12">
        <f t="shared" ref="N18:N26" si="22">M18*$A$2</f>
        <v>6.9321937321937366</v>
      </c>
      <c r="O18" s="12"/>
      <c r="P18" s="83" t="s">
        <v>154</v>
      </c>
      <c r="Q18" s="28">
        <f>IF(ISERROR(HLOOKUP(P18,'Raw data'!$F$3:$BH$104,P$2,FALSE)),"",HLOOKUP(P18,'Raw data'!$F$3:$BH$104,P$2,FALSE))</f>
        <v>43</v>
      </c>
      <c r="R18" s="12">
        <f t="shared" si="7"/>
        <v>71</v>
      </c>
      <c r="S18" s="12">
        <f t="shared" si="8"/>
        <v>37.719298245614041</v>
      </c>
      <c r="T18" s="12">
        <f t="shared" ref="T18:T46" si="23">S18*$A$2</f>
        <v>32.7780701754386</v>
      </c>
      <c r="U18" s="12"/>
      <c r="V18" s="83" t="s">
        <v>154</v>
      </c>
      <c r="W18" s="28">
        <f>IF(ISERROR(HLOOKUP(V18,'Raw data'!$F$3:$BH$104,V$2,FALSE)),"",HLOOKUP(V18,'Raw data'!$F$3:$BH$104,V$2,FALSE))</f>
        <v>20</v>
      </c>
      <c r="X18" s="12">
        <f t="shared" si="9"/>
        <v>4</v>
      </c>
      <c r="Y18" s="12">
        <f t="shared" si="10"/>
        <v>66.666666666666657</v>
      </c>
      <c r="Z18" s="12">
        <f t="shared" si="11"/>
        <v>57.933333333333323</v>
      </c>
      <c r="AA18" s="12"/>
      <c r="AB18" s="83" t="s">
        <v>154</v>
      </c>
      <c r="AC18" s="28">
        <f>IF(ISERROR(HLOOKUP(AB18,'Raw data'!$F$3:$BH$104,AB$2,FALSE)),"",HLOOKUP(AB18,'Raw data'!$F$3:$BH$104,AB$2,FALSE))</f>
        <v>1.95</v>
      </c>
      <c r="AD18" s="12">
        <f t="shared" si="12"/>
        <v>28.37</v>
      </c>
      <c r="AE18" s="12">
        <f t="shared" si="13"/>
        <v>6.4005278785879085</v>
      </c>
      <c r="AF18" s="12">
        <f t="shared" si="14"/>
        <v>5.562058726492892</v>
      </c>
      <c r="AG18" s="12"/>
      <c r="AH18" s="83" t="s">
        <v>154</v>
      </c>
      <c r="AI18" s="28">
        <f>IF(ISERROR(HLOOKUP(AH18,'Raw data'!$F$3:$BH$104,AH$2,FALSE)),"",HLOOKUP(AH18,'Raw data'!$F$3:$BH$104,AH$2,FALSE))</f>
        <v>2.5</v>
      </c>
      <c r="AJ18" s="12">
        <f t="shared" si="15"/>
        <v>1.7999999999999998</v>
      </c>
      <c r="AK18" s="12">
        <f t="shared" si="16"/>
        <v>57.142857142857146</v>
      </c>
      <c r="AL18" s="12">
        <f t="shared" si="17"/>
        <v>49.657142857142858</v>
      </c>
    </row>
    <row r="19" spans="1:38" ht="15.75" customHeight="1" x14ac:dyDescent="0.2">
      <c r="A19" s="75" t="s">
        <v>155</v>
      </c>
      <c r="B19" s="12">
        <f t="shared" si="0"/>
        <v>16.022456583891266</v>
      </c>
      <c r="C19" s="12"/>
      <c r="D19" s="75" t="s">
        <v>155</v>
      </c>
      <c r="E19" s="28">
        <f>IF(ISERROR(HLOOKUP(D19,'Raw data'!$F$3:$BH$104,D$2,FALSE)),"",HLOOKUP(D19,'Raw data'!$F$3:$BH$104,D$2,FALSE))</f>
        <v>20</v>
      </c>
      <c r="F19" s="12">
        <f t="shared" si="1"/>
        <v>2112</v>
      </c>
      <c r="G19" s="12">
        <f t="shared" si="2"/>
        <v>0.9380863039399685</v>
      </c>
      <c r="H19" s="12">
        <f t="shared" si="20"/>
        <v>0.81519699812383262</v>
      </c>
      <c r="I19" s="12"/>
      <c r="J19" s="75" t="s">
        <v>155</v>
      </c>
      <c r="K19" s="28">
        <f>IF(ISERROR(HLOOKUP(J19,'Raw data'!$F$3:$BH$104,J$2,FALSE)),"",HLOOKUP(J19,'Raw data'!$F$3:$BH$104,J$2,FALSE))</f>
        <v>0</v>
      </c>
      <c r="L19" s="12">
        <f t="shared" si="4"/>
        <v>351</v>
      </c>
      <c r="M19" s="12">
        <f t="shared" si="5"/>
        <v>0</v>
      </c>
      <c r="N19" s="12">
        <f t="shared" si="22"/>
        <v>0</v>
      </c>
      <c r="O19" s="12"/>
      <c r="P19" s="75" t="s">
        <v>155</v>
      </c>
      <c r="Q19" s="28">
        <f>IF(ISERROR(HLOOKUP(P19,'Raw data'!$F$3:$BH$104,P$2,FALSE)),"",HLOOKUP(P19,'Raw data'!$F$3:$BH$104,P$2,FALSE))</f>
        <v>0</v>
      </c>
      <c r="R19" s="12">
        <f t="shared" si="7"/>
        <v>114</v>
      </c>
      <c r="S19" s="12">
        <f t="shared" si="8"/>
        <v>0</v>
      </c>
      <c r="T19" s="12">
        <f t="shared" si="23"/>
        <v>0</v>
      </c>
      <c r="U19" s="12"/>
      <c r="V19" s="75" t="s">
        <v>155</v>
      </c>
      <c r="W19" s="28">
        <f>IF(ISERROR(HLOOKUP(V19,'Raw data'!$F$3:$BH$104,V$2,FALSE)),"",HLOOKUP(V19,'Raw data'!$F$3:$BH$104,V$2,FALSE))</f>
        <v>20</v>
      </c>
      <c r="X19" s="12">
        <f t="shared" si="9"/>
        <v>4</v>
      </c>
      <c r="Y19" s="12">
        <f t="shared" si="10"/>
        <v>66.666666666666657</v>
      </c>
      <c r="Z19" s="12">
        <f t="shared" si="11"/>
        <v>57.933333333333323</v>
      </c>
      <c r="AA19" s="12"/>
      <c r="AB19" s="75" t="s">
        <v>155</v>
      </c>
      <c r="AC19" s="28">
        <f>IF(ISERROR(HLOOKUP(AB19,'Raw data'!$F$3:$BH$104,AB$2,FALSE)),"",HLOOKUP(AB19,'Raw data'!$F$3:$BH$104,AB$2,FALSE))</f>
        <v>0.06</v>
      </c>
      <c r="AD19" s="12">
        <f t="shared" si="12"/>
        <v>30.26</v>
      </c>
      <c r="AE19" s="12">
        <f t="shared" si="13"/>
        <v>0.16496205872647351</v>
      </c>
      <c r="AF19" s="12">
        <f t="shared" si="14"/>
        <v>0.14335202903330549</v>
      </c>
      <c r="AG19" s="12"/>
      <c r="AH19" s="75" t="s">
        <v>155</v>
      </c>
      <c r="AI19" s="28">
        <f>IF(ISERROR(HLOOKUP(AH19,'Raw data'!$F$3:$BH$104,AH$2,FALSE)),"",HLOOKUP(AH19,'Raw data'!$F$3:$BH$104,AH$2,FALSE))</f>
        <v>1.9</v>
      </c>
      <c r="AJ19" s="12">
        <f t="shared" si="15"/>
        <v>2.4</v>
      </c>
      <c r="AK19" s="12">
        <f t="shared" si="16"/>
        <v>42.857142857142854</v>
      </c>
      <c r="AL19" s="12">
        <f t="shared" si="17"/>
        <v>37.24285714285714</v>
      </c>
    </row>
    <row r="20" spans="1:38" ht="15.75" customHeight="1" x14ac:dyDescent="0.2">
      <c r="A20" s="40" t="s">
        <v>156</v>
      </c>
      <c r="B20" s="12">
        <f t="shared" si="0"/>
        <v>16.757844294916506</v>
      </c>
      <c r="C20" s="12"/>
      <c r="D20" s="40" t="s">
        <v>156</v>
      </c>
      <c r="E20" s="28">
        <f>IF(ISERROR(HLOOKUP(D20,'Raw data'!$F$3:$BH$104,D$2,FALSE)),"",HLOOKUP(D20,'Raw data'!$F$3:$BH$104,D$2,FALSE))</f>
        <v>30</v>
      </c>
      <c r="F20" s="12">
        <f t="shared" si="1"/>
        <v>2102</v>
      </c>
      <c r="G20" s="12">
        <f t="shared" si="2"/>
        <v>1.4071294559099528</v>
      </c>
      <c r="H20" s="12">
        <f t="shared" si="20"/>
        <v>1.2227954971857489</v>
      </c>
      <c r="I20" s="12"/>
      <c r="J20" s="40" t="s">
        <v>156</v>
      </c>
      <c r="K20" s="28">
        <f>IF(ISERROR(HLOOKUP(J20,'Raw data'!$F$3:$BH$104,J$2,FALSE)),"",HLOOKUP(J20,'Raw data'!$F$3:$BH$104,J$2,FALSE))</f>
        <v>11</v>
      </c>
      <c r="L20" s="12">
        <f t="shared" si="4"/>
        <v>340</v>
      </c>
      <c r="M20" s="12">
        <f t="shared" si="5"/>
        <v>3.1339031339031322</v>
      </c>
      <c r="N20" s="12">
        <f t="shared" si="22"/>
        <v>2.723361823361822</v>
      </c>
      <c r="O20" s="12"/>
      <c r="P20" s="40" t="s">
        <v>156</v>
      </c>
      <c r="Q20" s="28">
        <f>IF(ISERROR(HLOOKUP(P20,'Raw data'!$F$3:$BH$104,P$2,FALSE)),"",HLOOKUP(P20,'Raw data'!$F$3:$BH$104,P$2,FALSE))</f>
        <v>6</v>
      </c>
      <c r="R20" s="12">
        <f t="shared" si="7"/>
        <v>108</v>
      </c>
      <c r="S20" s="12">
        <f t="shared" si="8"/>
        <v>5.2631578947368496</v>
      </c>
      <c r="T20" s="12">
        <f t="shared" si="23"/>
        <v>4.5736842105263227</v>
      </c>
      <c r="U20" s="12"/>
      <c r="V20" s="40" t="s">
        <v>156</v>
      </c>
      <c r="W20" s="28">
        <f>IF(ISERROR(HLOOKUP(V20,'Raw data'!$F$3:$BH$104,V$2,FALSE)),"",HLOOKUP(V20,'Raw data'!$F$3:$BH$104,V$2,FALSE))</f>
        <v>20</v>
      </c>
      <c r="X20" s="12">
        <f t="shared" si="9"/>
        <v>4</v>
      </c>
      <c r="Y20" s="12">
        <f t="shared" si="10"/>
        <v>66.666666666666657</v>
      </c>
      <c r="Z20" s="12">
        <f t="shared" si="11"/>
        <v>57.933333333333323</v>
      </c>
      <c r="AA20" s="12"/>
      <c r="AB20" s="40" t="s">
        <v>156</v>
      </c>
      <c r="AC20" s="28">
        <f>IF(ISERROR(HLOOKUP(AB20,'Raw data'!$F$3:$BH$104,AB$2,FALSE)),"",HLOOKUP(AB20,'Raw data'!$F$3:$BH$104,AB$2,FALSE))</f>
        <v>6.85</v>
      </c>
      <c r="AD20" s="12">
        <f t="shared" si="12"/>
        <v>23.47</v>
      </c>
      <c r="AE20" s="12">
        <f t="shared" si="13"/>
        <v>22.566809633784231</v>
      </c>
      <c r="AF20" s="12">
        <f t="shared" si="14"/>
        <v>19.610557571758498</v>
      </c>
      <c r="AG20" s="12"/>
      <c r="AH20" s="40" t="s">
        <v>156</v>
      </c>
      <c r="AI20" s="28">
        <f>IF(ISERROR(HLOOKUP(AH20,'Raw data'!$F$3:$BH$104,AH$2,FALSE)),"",HLOOKUP(AH20,'Raw data'!$F$3:$BH$104,AH$2,FALSE))</f>
        <v>0.8</v>
      </c>
      <c r="AJ20" s="12">
        <f t="shared" si="15"/>
        <v>3.5</v>
      </c>
      <c r="AK20" s="12">
        <f t="shared" si="16"/>
        <v>16.666666666666657</v>
      </c>
      <c r="AL20" s="12">
        <f t="shared" si="17"/>
        <v>14.483333333333325</v>
      </c>
    </row>
    <row r="21" spans="1:38" ht="15.75" customHeight="1" x14ac:dyDescent="0.2">
      <c r="A21" s="57" t="s">
        <v>157</v>
      </c>
      <c r="B21" s="12">
        <f t="shared" si="0"/>
        <v>19.304193920945252</v>
      </c>
      <c r="C21" s="12"/>
      <c r="D21" s="57" t="s">
        <v>157</v>
      </c>
      <c r="E21" s="28">
        <f>IF(ISERROR(HLOOKUP(D21,'Raw data'!$F$3:$BH$104,D$2,FALSE)),"",HLOOKUP(D21,'Raw data'!$F$3:$BH$104,D$2,FALSE))</f>
        <v>15</v>
      </c>
      <c r="F21" s="12">
        <f t="shared" si="1"/>
        <v>2117</v>
      </c>
      <c r="G21" s="12">
        <f t="shared" si="2"/>
        <v>0.70356472795498348</v>
      </c>
      <c r="H21" s="12">
        <f t="shared" si="20"/>
        <v>0.61139774859288065</v>
      </c>
      <c r="I21" s="12"/>
      <c r="J21" s="57" t="s">
        <v>157</v>
      </c>
      <c r="K21" s="28">
        <f>IF(ISERROR(HLOOKUP(J21,'Raw data'!$F$3:$BH$104,J$2,FALSE)),"",HLOOKUP(J21,'Raw data'!$F$3:$BH$104,J$2,FALSE))</f>
        <v>8</v>
      </c>
      <c r="L21" s="12">
        <f t="shared" si="4"/>
        <v>343</v>
      </c>
      <c r="M21" s="12">
        <f t="shared" si="5"/>
        <v>2.2792022792022806</v>
      </c>
      <c r="N21" s="12">
        <f t="shared" si="22"/>
        <v>1.9806267806267819</v>
      </c>
      <c r="O21" s="12"/>
      <c r="P21" s="57" t="s">
        <v>157</v>
      </c>
      <c r="Q21" s="28">
        <f>IF(ISERROR(HLOOKUP(P21,'Raw data'!$F$3:$BH$104,P$2,FALSE)),"",HLOOKUP(P21,'Raw data'!$F$3:$BH$104,P$2,FALSE))</f>
        <v>14</v>
      </c>
      <c r="R21" s="12">
        <f t="shared" si="7"/>
        <v>100</v>
      </c>
      <c r="S21" s="12">
        <f t="shared" si="8"/>
        <v>12.280701754385973</v>
      </c>
      <c r="T21" s="12">
        <f t="shared" si="23"/>
        <v>10.67192982456141</v>
      </c>
      <c r="U21" s="12"/>
      <c r="V21" s="57" t="s">
        <v>157</v>
      </c>
      <c r="W21" s="28">
        <f>IF(ISERROR(HLOOKUP(V21,'Raw data'!$F$3:$BH$104,V$2,FALSE)),"",HLOOKUP(V21,'Raw data'!$F$3:$BH$104,V$2,FALSE))</f>
        <v>21</v>
      </c>
      <c r="X21" s="12">
        <f t="shared" si="9"/>
        <v>3</v>
      </c>
      <c r="Y21" s="12">
        <f t="shared" si="10"/>
        <v>75</v>
      </c>
      <c r="Z21" s="12">
        <f t="shared" si="11"/>
        <v>65.174999999999997</v>
      </c>
      <c r="AA21" s="12"/>
      <c r="AB21" s="57" t="s">
        <v>157</v>
      </c>
      <c r="AC21" s="28">
        <f>IF(ISERROR(HLOOKUP(AB21,'Raw data'!$F$3:$BH$104,AB$2,FALSE)),"",HLOOKUP(AB21,'Raw data'!$F$3:$BH$104,AB$2,FALSE))</f>
        <v>0.06</v>
      </c>
      <c r="AD21" s="12">
        <f t="shared" si="12"/>
        <v>30.26</v>
      </c>
      <c r="AE21" s="12">
        <f t="shared" si="13"/>
        <v>0.16496205872647351</v>
      </c>
      <c r="AF21" s="12">
        <f t="shared" si="14"/>
        <v>0.14335202903330549</v>
      </c>
      <c r="AG21" s="12"/>
      <c r="AH21" s="57" t="s">
        <v>157</v>
      </c>
      <c r="AI21" s="28">
        <f>IF(ISERROR(HLOOKUP(AH21,'Raw data'!$F$3:$BH$104,AH$2,FALSE)),"",HLOOKUP(AH21,'Raw data'!$F$3:$BH$104,AH$2,FALSE))</f>
        <v>1.9</v>
      </c>
      <c r="AJ21" s="12">
        <f t="shared" si="15"/>
        <v>2.4</v>
      </c>
      <c r="AK21" s="12">
        <f t="shared" si="16"/>
        <v>42.857142857142854</v>
      </c>
      <c r="AL21" s="12">
        <f t="shared" si="17"/>
        <v>37.24285714285714</v>
      </c>
    </row>
    <row r="22" spans="1:38" ht="15.75" customHeight="1" x14ac:dyDescent="0.2">
      <c r="A22" s="52" t="s">
        <v>158</v>
      </c>
      <c r="B22" s="12">
        <f t="shared" si="0"/>
        <v>17.577290840191996</v>
      </c>
      <c r="C22" s="12"/>
      <c r="D22" s="52" t="s">
        <v>158</v>
      </c>
      <c r="E22" s="28">
        <f>IF(ISERROR(HLOOKUP(D22,'Raw data'!$F$3:$BH$104,D$2,FALSE)),"",HLOOKUP(D22,'Raw data'!$F$3:$BH$104,D$2,FALSE))</f>
        <v>65</v>
      </c>
      <c r="F22" s="12">
        <f t="shared" si="1"/>
        <v>2067</v>
      </c>
      <c r="G22" s="12">
        <f t="shared" si="2"/>
        <v>3.0487804878048905</v>
      </c>
      <c r="H22" s="12">
        <f t="shared" si="20"/>
        <v>2.6493902439024497</v>
      </c>
      <c r="I22" s="12"/>
      <c r="J22" s="52" t="s">
        <v>158</v>
      </c>
      <c r="K22" s="28">
        <f>IF(ISERROR(HLOOKUP(J22,'Raw data'!$F$3:$BH$104,J$2,FALSE)),"",HLOOKUP(J22,'Raw data'!$F$3:$BH$104,J$2,FALSE))</f>
        <v>6</v>
      </c>
      <c r="L22" s="12">
        <f t="shared" si="4"/>
        <v>345</v>
      </c>
      <c r="M22" s="12">
        <f t="shared" si="5"/>
        <v>1.7094017094017033</v>
      </c>
      <c r="N22" s="12">
        <f t="shared" si="22"/>
        <v>1.4854700854700802</v>
      </c>
      <c r="O22" s="12"/>
      <c r="P22" s="52" t="s">
        <v>158</v>
      </c>
      <c r="Q22" s="28">
        <f>IF(ISERROR(HLOOKUP(P22,'Raw data'!$F$3:$BH$104,P$2,FALSE)),"",HLOOKUP(P22,'Raw data'!$F$3:$BH$104,P$2,FALSE))</f>
        <v>23</v>
      </c>
      <c r="R22" s="12">
        <f t="shared" si="7"/>
        <v>91</v>
      </c>
      <c r="S22" s="12">
        <f t="shared" si="8"/>
        <v>20.175438596491233</v>
      </c>
      <c r="T22" s="12">
        <f t="shared" si="23"/>
        <v>17.532456140350881</v>
      </c>
      <c r="U22" s="12"/>
      <c r="V22" s="52" t="s">
        <v>158</v>
      </c>
      <c r="W22" s="28">
        <f>IF(ISERROR(HLOOKUP(V22,'Raw data'!$F$3:$BH$104,V$2,FALSE)),"",HLOOKUP(V22,'Raw data'!$F$3:$BH$104,V$2,FALSE))</f>
        <v>19</v>
      </c>
      <c r="X22" s="12">
        <f t="shared" si="9"/>
        <v>5</v>
      </c>
      <c r="Y22" s="12">
        <f t="shared" si="10"/>
        <v>58.333333333333329</v>
      </c>
      <c r="Z22" s="12">
        <f t="shared" si="11"/>
        <v>50.691666666666663</v>
      </c>
      <c r="AA22" s="12"/>
      <c r="AB22" s="52" t="s">
        <v>158</v>
      </c>
      <c r="AC22" s="28">
        <f>IF(ISERROR(HLOOKUP(AB22,'Raw data'!$F$3:$BH$104,AB$2,FALSE)),"",HLOOKUP(AB22,'Raw data'!$F$3:$BH$104,AB$2,FALSE))</f>
        <v>0.01</v>
      </c>
      <c r="AD22" s="12">
        <f t="shared" si="12"/>
        <v>30.31</v>
      </c>
      <c r="AE22" s="12">
        <f t="shared" si="13"/>
        <v>0</v>
      </c>
      <c r="AF22" s="12">
        <f t="shared" si="14"/>
        <v>0</v>
      </c>
      <c r="AG22" s="12"/>
      <c r="AH22" s="52" t="s">
        <v>158</v>
      </c>
      <c r="AI22" s="28">
        <f>IF(ISERROR(HLOOKUP(AH22,'Raw data'!$F$3:$BH$104,AH$2,FALSE)),"",HLOOKUP(AH22,'Raw data'!$F$3:$BH$104,AH$2,FALSE))</f>
        <v>1.7</v>
      </c>
      <c r="AJ22" s="12">
        <f t="shared" si="15"/>
        <v>2.5999999999999996</v>
      </c>
      <c r="AK22" s="12">
        <f t="shared" si="16"/>
        <v>38.095238095238102</v>
      </c>
      <c r="AL22" s="12">
        <f t="shared" si="17"/>
        <v>33.104761904761908</v>
      </c>
    </row>
    <row r="23" spans="1:38" ht="15.75" customHeight="1" x14ac:dyDescent="0.2">
      <c r="A23" s="57" t="s">
        <v>159</v>
      </c>
      <c r="B23" s="12">
        <f t="shared" si="0"/>
        <v>20.389164122933728</v>
      </c>
      <c r="C23" s="12"/>
      <c r="D23" s="57" t="s">
        <v>159</v>
      </c>
      <c r="E23" s="28">
        <f>IF(ISERROR(HLOOKUP(D23,'Raw data'!$F$3:$BH$104,D$2,FALSE)),"",HLOOKUP(D23,'Raw data'!$F$3:$BH$104,D$2,FALSE))</f>
        <v>341</v>
      </c>
      <c r="F23" s="12">
        <f t="shared" si="1"/>
        <v>1791</v>
      </c>
      <c r="G23" s="12">
        <f t="shared" si="2"/>
        <v>15.994371482176362</v>
      </c>
      <c r="H23" s="12">
        <f t="shared" si="20"/>
        <v>13.899108818011259</v>
      </c>
      <c r="I23" s="12"/>
      <c r="J23" s="57" t="s">
        <v>159</v>
      </c>
      <c r="K23" s="28">
        <f>IF(ISERROR(HLOOKUP(J23,'Raw data'!$F$3:$BH$104,J$2,FALSE)),"",HLOOKUP(J23,'Raw data'!$F$3:$BH$104,J$2,FALSE))</f>
        <v>0</v>
      </c>
      <c r="L23" s="12">
        <f t="shared" si="4"/>
        <v>351</v>
      </c>
      <c r="M23" s="12">
        <f t="shared" si="5"/>
        <v>0</v>
      </c>
      <c r="N23" s="12">
        <f t="shared" si="22"/>
        <v>0</v>
      </c>
      <c r="O23" s="12"/>
      <c r="P23" s="57" t="s">
        <v>159</v>
      </c>
      <c r="Q23" s="28">
        <f>IF(ISERROR(HLOOKUP(P23,'Raw data'!$F$3:$BH$104,P$2,FALSE)),"",HLOOKUP(P23,'Raw data'!$F$3:$BH$104,P$2,FALSE))</f>
        <v>73</v>
      </c>
      <c r="R23" s="12">
        <f t="shared" si="7"/>
        <v>41</v>
      </c>
      <c r="S23" s="12">
        <f t="shared" si="8"/>
        <v>64.035087719298247</v>
      </c>
      <c r="T23" s="12">
        <f t="shared" si="23"/>
        <v>55.646491228070175</v>
      </c>
      <c r="U23" s="12"/>
      <c r="V23" s="57" t="s">
        <v>159</v>
      </c>
      <c r="W23" s="28">
        <f>IF(ISERROR(HLOOKUP(V23,'Raw data'!$F$3:$BH$104,V$2,FALSE)),"",HLOOKUP(V23,'Raw data'!$F$3:$BH$104,V$2,FALSE))</f>
        <v>19</v>
      </c>
      <c r="X23" s="12">
        <f t="shared" si="9"/>
        <v>5</v>
      </c>
      <c r="Y23" s="12">
        <f t="shared" si="10"/>
        <v>58.333333333333329</v>
      </c>
      <c r="Z23" s="12">
        <f t="shared" si="11"/>
        <v>50.691666666666663</v>
      </c>
      <c r="AA23" s="12"/>
      <c r="AB23" s="57" t="s">
        <v>159</v>
      </c>
      <c r="AC23" s="28">
        <f>IF(ISERROR(HLOOKUP(AB23,'Raw data'!$F$3:$BH$104,AB$2,FALSE)),"",HLOOKUP(AB23,'Raw data'!$F$3:$BH$104,AB$2,FALSE))</f>
        <v>0.02</v>
      </c>
      <c r="AD23" s="12">
        <f t="shared" si="12"/>
        <v>30.3</v>
      </c>
      <c r="AE23" s="12">
        <f t="shared" si="13"/>
        <v>3.2992411745283334E-2</v>
      </c>
      <c r="AF23" s="12">
        <f t="shared" si="14"/>
        <v>2.8670405806651218E-2</v>
      </c>
      <c r="AG23" s="12"/>
      <c r="AH23" s="57" t="s">
        <v>159</v>
      </c>
      <c r="AI23" s="28">
        <f>IF(ISERROR(HLOOKUP(AH23,'Raw data'!$F$3:$BH$104,AH$2,FALSE)),"",HLOOKUP(AH23,'Raw data'!$F$3:$BH$104,AH$2,FALSE))</f>
        <v>0.2</v>
      </c>
      <c r="AJ23" s="12">
        <f t="shared" si="15"/>
        <v>4.0999999999999996</v>
      </c>
      <c r="AK23" s="12">
        <f t="shared" si="16"/>
        <v>2.3809523809523796</v>
      </c>
      <c r="AL23" s="12">
        <f t="shared" si="17"/>
        <v>2.0690476190476179</v>
      </c>
    </row>
    <row r="24" spans="1:38" ht="15.75" customHeight="1" x14ac:dyDescent="0.2">
      <c r="A24" s="40" t="s">
        <v>160</v>
      </c>
      <c r="B24" s="12">
        <f t="shared" si="0"/>
        <v>18.815898899585363</v>
      </c>
      <c r="C24" s="12"/>
      <c r="D24" s="40" t="s">
        <v>160</v>
      </c>
      <c r="E24" s="28">
        <f>IF(ISERROR(HLOOKUP(D24,'Raw data'!$F$3:$BH$104,D$2,FALSE)),"",HLOOKUP(D24,'Raw data'!$F$3:$BH$104,D$2,FALSE))</f>
        <v>80</v>
      </c>
      <c r="F24" s="12">
        <f t="shared" si="1"/>
        <v>2052</v>
      </c>
      <c r="G24" s="12">
        <f t="shared" si="2"/>
        <v>3.7523452157598598</v>
      </c>
      <c r="H24" s="12">
        <f t="shared" si="20"/>
        <v>3.260787992495318</v>
      </c>
      <c r="I24" s="12"/>
      <c r="J24" s="40" t="s">
        <v>160</v>
      </c>
      <c r="K24" s="28">
        <f>IF(ISERROR(HLOOKUP(J24,'Raw data'!$F$3:$BH$104,J$2,FALSE)),"",HLOOKUP(J24,'Raw data'!$F$3:$BH$104,J$2,FALSE))</f>
        <v>8</v>
      </c>
      <c r="L24" s="12">
        <f t="shared" si="4"/>
        <v>343</v>
      </c>
      <c r="M24" s="12">
        <f t="shared" si="5"/>
        <v>2.2792022792022806</v>
      </c>
      <c r="N24" s="12">
        <f t="shared" si="22"/>
        <v>1.9806267806267819</v>
      </c>
      <c r="O24" s="12"/>
      <c r="P24" s="40" t="s">
        <v>160</v>
      </c>
      <c r="Q24" s="28">
        <f>IF(ISERROR(HLOOKUP(P24,'Raw data'!$F$3:$BH$104,P$2,FALSE)),"",HLOOKUP(P24,'Raw data'!$F$3:$BH$104,P$2,FALSE))</f>
        <v>30</v>
      </c>
      <c r="R24" s="12">
        <f t="shared" si="7"/>
        <v>84</v>
      </c>
      <c r="S24" s="12">
        <f t="shared" si="8"/>
        <v>26.31578947368422</v>
      </c>
      <c r="T24" s="12">
        <f t="shared" si="23"/>
        <v>22.868421052631586</v>
      </c>
      <c r="U24" s="12"/>
      <c r="V24" s="40" t="s">
        <v>160</v>
      </c>
      <c r="W24" s="28">
        <f>IF(ISERROR(HLOOKUP(V24,'Raw data'!$F$3:$BH$104,V$2,FALSE)),"",HLOOKUP(V24,'Raw data'!$F$3:$BH$104,V$2,FALSE))</f>
        <v>19</v>
      </c>
      <c r="X24" s="12">
        <f t="shared" si="9"/>
        <v>5</v>
      </c>
      <c r="Y24" s="12">
        <f t="shared" si="10"/>
        <v>58.333333333333329</v>
      </c>
      <c r="Z24" s="12">
        <f t="shared" si="11"/>
        <v>50.691666666666663</v>
      </c>
      <c r="AA24" s="12"/>
      <c r="AB24" s="40" t="s">
        <v>160</v>
      </c>
      <c r="AC24" s="28">
        <f>IF(ISERROR(HLOOKUP(AB24,'Raw data'!$F$3:$BH$104,AB$2,FALSE)),"",HLOOKUP(AB24,'Raw data'!$F$3:$BH$104,AB$2,FALSE))</f>
        <v>6.85</v>
      </c>
      <c r="AD24" s="12">
        <f t="shared" si="12"/>
        <v>23.47</v>
      </c>
      <c r="AE24" s="12">
        <f t="shared" si="13"/>
        <v>22.566809633784231</v>
      </c>
      <c r="AF24" s="12">
        <f t="shared" si="14"/>
        <v>19.610557571758498</v>
      </c>
      <c r="AG24" s="12"/>
      <c r="AH24" s="40" t="s">
        <v>160</v>
      </c>
      <c r="AI24" s="28">
        <f>IF(ISERROR(HLOOKUP(AH24,'Raw data'!$F$3:$BH$104,AH$2,FALSE)),"",HLOOKUP(AH24,'Raw data'!$F$3:$BH$104,AH$2,FALSE))</f>
        <v>0.8</v>
      </c>
      <c r="AJ24" s="12">
        <f t="shared" si="15"/>
        <v>3.5</v>
      </c>
      <c r="AK24" s="12">
        <f t="shared" si="16"/>
        <v>16.666666666666657</v>
      </c>
      <c r="AL24" s="12">
        <f t="shared" si="17"/>
        <v>14.483333333333325</v>
      </c>
    </row>
    <row r="25" spans="1:38" ht="15.75" customHeight="1" x14ac:dyDescent="0.2">
      <c r="A25" s="71" t="s">
        <v>244</v>
      </c>
      <c r="B25" s="12">
        <f t="shared" si="0"/>
        <v>22.759867170424133</v>
      </c>
      <c r="C25" s="12"/>
      <c r="D25" s="71" t="s">
        <v>244</v>
      </c>
      <c r="E25" s="28">
        <f>IF(ISERROR(HLOOKUP(D25,'Raw data'!$F$3:$BH$104,D$2,FALSE)),"",HLOOKUP(D25,'Raw data'!$F$3:$BH$104,D$2,FALSE))</f>
        <v>250</v>
      </c>
      <c r="F25" s="12">
        <f t="shared" si="1"/>
        <v>1882</v>
      </c>
      <c r="G25" s="12">
        <f t="shared" si="2"/>
        <v>11.726078799249535</v>
      </c>
      <c r="H25" s="12">
        <f t="shared" si="20"/>
        <v>10.189962476547846</v>
      </c>
      <c r="I25" s="12"/>
      <c r="J25" s="71" t="s">
        <v>244</v>
      </c>
      <c r="K25" s="28">
        <f>IF(ISERROR(HLOOKUP(J25,'Raw data'!$F$3:$BH$104,J$2,FALSE)),"",HLOOKUP(J25,'Raw data'!$F$3:$BH$104,J$2,FALSE))</f>
        <v>150</v>
      </c>
      <c r="L25" s="12">
        <f t="shared" si="4"/>
        <v>201</v>
      </c>
      <c r="M25" s="12">
        <f t="shared" si="5"/>
        <v>42.735042735042732</v>
      </c>
      <c r="N25" s="12">
        <f t="shared" si="22"/>
        <v>37.136752136752136</v>
      </c>
      <c r="O25" s="12"/>
      <c r="P25" s="71" t="s">
        <v>244</v>
      </c>
      <c r="Q25" s="28">
        <f>IF(ISERROR(HLOOKUP(P25,'Raw data'!$F$3:$BH$104,P$2,FALSE)),"",HLOOKUP(P25,'Raw data'!$F$3:$BH$104,P$2,FALSE))</f>
        <v>5</v>
      </c>
      <c r="R25" s="12">
        <f t="shared" si="7"/>
        <v>109</v>
      </c>
      <c r="S25" s="12">
        <f t="shared" si="8"/>
        <v>4.3859649122807127</v>
      </c>
      <c r="T25" s="12">
        <f t="shared" si="23"/>
        <v>3.8114035087719391</v>
      </c>
      <c r="U25" s="12"/>
      <c r="V25" s="71" t="s">
        <v>244</v>
      </c>
      <c r="W25" s="28">
        <f>IF(ISERROR(HLOOKUP(V25,'Raw data'!$F$3:$BH$104,V$2,FALSE)),"",HLOOKUP(V25,'Raw data'!$F$3:$BH$104,V$2,FALSE))</f>
        <v>21</v>
      </c>
      <c r="X25" s="12">
        <f t="shared" si="9"/>
        <v>3</v>
      </c>
      <c r="Y25" s="12">
        <f t="shared" si="10"/>
        <v>75</v>
      </c>
      <c r="Z25" s="12">
        <f t="shared" si="11"/>
        <v>65.174999999999997</v>
      </c>
      <c r="AA25" s="12"/>
      <c r="AB25" s="71" t="s">
        <v>244</v>
      </c>
      <c r="AC25" s="28">
        <f>IF(ISERROR(HLOOKUP(AB25,'Raw data'!$F$3:$BH$104,AB$2,FALSE)),"",HLOOKUP(AB25,'Raw data'!$F$3:$BH$104,AB$2,FALSE))</f>
        <v>2.02</v>
      </c>
      <c r="AD25" s="12">
        <f t="shared" si="12"/>
        <v>28.3</v>
      </c>
      <c r="AE25" s="12">
        <f t="shared" si="13"/>
        <v>6.6314747608050055</v>
      </c>
      <c r="AF25" s="12">
        <f t="shared" si="14"/>
        <v>5.7627515671395502</v>
      </c>
      <c r="AG25" s="12"/>
      <c r="AH25" s="71" t="s">
        <v>244</v>
      </c>
      <c r="AI25" s="28">
        <f>IF(ISERROR(HLOOKUP(AH25,'Raw data'!$F$3:$BH$104,AH$2,FALSE)),"",HLOOKUP(AH25,'Raw data'!$F$3:$BH$104,AH$2,FALSE))</f>
        <v>0.8</v>
      </c>
      <c r="AJ25" s="12">
        <f t="shared" si="15"/>
        <v>3.5</v>
      </c>
      <c r="AK25" s="12">
        <f t="shared" si="16"/>
        <v>16.666666666666657</v>
      </c>
      <c r="AL25" s="12">
        <f t="shared" si="17"/>
        <v>14.483333333333325</v>
      </c>
    </row>
    <row r="26" spans="1:38" ht="15.75" customHeight="1" x14ac:dyDescent="0.2">
      <c r="A26" s="33" t="s">
        <v>162</v>
      </c>
      <c r="B26" s="12">
        <f t="shared" si="0"/>
        <v>13.037752521412832</v>
      </c>
      <c r="C26" s="12"/>
      <c r="D26" s="33" t="s">
        <v>162</v>
      </c>
      <c r="E26" s="28">
        <f>IF(ISERROR(HLOOKUP(D26,'Raw data'!$F$3:$BH$104,D$2,FALSE)),"",HLOOKUP(D26,'Raw data'!$F$3:$BH$104,D$2,FALSE))</f>
        <v>282</v>
      </c>
      <c r="F26" s="12">
        <f t="shared" si="1"/>
        <v>1850</v>
      </c>
      <c r="G26" s="12">
        <f t="shared" si="2"/>
        <v>13.227016885553482</v>
      </c>
      <c r="H26" s="12">
        <f t="shared" si="20"/>
        <v>11.494277673545977</v>
      </c>
      <c r="I26" s="12"/>
      <c r="J26" s="33" t="s">
        <v>162</v>
      </c>
      <c r="K26" s="28">
        <f>IF(ISERROR(HLOOKUP(J26,'Raw data'!$F$3:$BH$104,J$2,FALSE)),"",HLOOKUP(J26,'Raw data'!$F$3:$BH$104,J$2,FALSE))</f>
        <v>1</v>
      </c>
      <c r="L26" s="12">
        <f t="shared" si="4"/>
        <v>350</v>
      </c>
      <c r="M26" s="12">
        <f t="shared" si="5"/>
        <v>0.28490028490028863</v>
      </c>
      <c r="N26" s="12">
        <f t="shared" si="22"/>
        <v>0.24757834757835082</v>
      </c>
      <c r="O26" s="12"/>
      <c r="P26" s="33" t="s">
        <v>162</v>
      </c>
      <c r="Q26" s="28">
        <f>IF(ISERROR(HLOOKUP(P26,'Raw data'!$F$3:$BH$104,P$2,FALSE)),"",HLOOKUP(P26,'Raw data'!$F$3:$BH$104,P$2,FALSE))</f>
        <v>3</v>
      </c>
      <c r="R26" s="12">
        <f t="shared" si="7"/>
        <v>111</v>
      </c>
      <c r="S26" s="12">
        <f t="shared" si="8"/>
        <v>2.6315789473684248</v>
      </c>
      <c r="T26" s="12">
        <f t="shared" si="23"/>
        <v>2.2868421052631613</v>
      </c>
      <c r="U26" s="12"/>
      <c r="V26" s="33" t="s">
        <v>162</v>
      </c>
      <c r="W26" s="28">
        <f>IF(ISERROR(HLOOKUP(V26,'Raw data'!$F$3:$BH$104,V$2,FALSE)),"",HLOOKUP(V26,'Raw data'!$F$3:$BH$104,V$2,FALSE))</f>
        <v>20</v>
      </c>
      <c r="X26" s="12">
        <f t="shared" si="9"/>
        <v>4</v>
      </c>
      <c r="Y26" s="12">
        <f t="shared" si="10"/>
        <v>66.666666666666657</v>
      </c>
      <c r="Z26" s="12">
        <f t="shared" si="11"/>
        <v>57.933333333333323</v>
      </c>
      <c r="AA26" s="12"/>
      <c r="AB26" s="33" t="s">
        <v>162</v>
      </c>
      <c r="AC26" s="28">
        <f>IF(ISERROR(HLOOKUP(AB26,'Raw data'!$F$3:$BH$104,AB$2,FALSE)),"",HLOOKUP(AB26,'Raw data'!$F$3:$BH$104,AB$2,FALSE))</f>
        <v>0.03</v>
      </c>
      <c r="AD26" s="12">
        <f t="shared" si="12"/>
        <v>30.29</v>
      </c>
      <c r="AE26" s="12">
        <f t="shared" si="13"/>
        <v>6.598482349059509E-2</v>
      </c>
      <c r="AF26" s="12">
        <f t="shared" si="14"/>
        <v>5.7340811613327131E-2</v>
      </c>
      <c r="AG26" s="12"/>
      <c r="AH26" s="33" t="s">
        <v>162</v>
      </c>
      <c r="AI26" s="28">
        <f>IF(ISERROR(HLOOKUP(AH26,'Raw data'!$F$3:$BH$104,AH$2,FALSE)),"",HLOOKUP(AH26,'Raw data'!$F$3:$BH$104,AH$2,FALSE))</f>
        <v>0.4</v>
      </c>
      <c r="AJ26" s="12">
        <f t="shared" si="15"/>
        <v>3.9</v>
      </c>
      <c r="AK26" s="12">
        <f t="shared" si="16"/>
        <v>7.1428571428571388</v>
      </c>
      <c r="AL26" s="12">
        <f t="shared" si="17"/>
        <v>6.2071428571428537</v>
      </c>
    </row>
    <row r="27" spans="1:38" ht="15.75" customHeight="1" x14ac:dyDescent="0.2">
      <c r="A27" s="82" t="s">
        <v>163</v>
      </c>
      <c r="B27" s="12">
        <f t="shared" si="0"/>
        <v>15.662936440050212</v>
      </c>
      <c r="C27" s="12"/>
      <c r="D27" s="82" t="s">
        <v>163</v>
      </c>
      <c r="E27" s="28">
        <f>IF(ISERROR(HLOOKUP(D27,'Raw data'!$F$3:$BH$104,D$2,FALSE)),"",HLOOKUP(D27,'Raw data'!$F$3:$BH$104,D$2,FALSE))</f>
        <v>36</v>
      </c>
      <c r="F27" s="12">
        <f t="shared" si="1"/>
        <v>2096</v>
      </c>
      <c r="G27" s="12">
        <f t="shared" si="2"/>
        <v>1.6885553470919348</v>
      </c>
      <c r="H27" s="12">
        <f t="shared" si="20"/>
        <v>1.4673545966228914</v>
      </c>
      <c r="I27" s="12"/>
      <c r="J27" s="82" t="s">
        <v>163</v>
      </c>
      <c r="K27" s="28">
        <f>IF(ISERROR(HLOOKUP(J27,'Raw data'!$F$3:$BH$104,J$2,FALSE)),"",HLOOKUP(J27,'Raw data'!$F$3:$BH$104,J$2,FALSE))</f>
        <v>0</v>
      </c>
      <c r="L27" s="12">
        <f t="shared" si="4"/>
        <v>351</v>
      </c>
      <c r="M27" s="12">
        <f t="shared" si="5"/>
        <v>0</v>
      </c>
      <c r="N27" s="45">
        <f>AVERAGE(N9,N11,N13,N32,N42,N43,N46)</f>
        <v>3.7844118844118833</v>
      </c>
      <c r="O27" s="12"/>
      <c r="P27" s="82" t="s">
        <v>163</v>
      </c>
      <c r="Q27" s="28">
        <f>IF(ISERROR(HLOOKUP(P27,'Raw data'!$F$3:$BH$104,P$2,FALSE)),"",HLOOKUP(P27,'Raw data'!$F$3:$BH$104,P$2,FALSE))</f>
        <v>4</v>
      </c>
      <c r="R27" s="12">
        <f t="shared" si="7"/>
        <v>110</v>
      </c>
      <c r="S27" s="12">
        <f t="shared" si="8"/>
        <v>3.5087719298245617</v>
      </c>
      <c r="T27" s="12">
        <f t="shared" si="23"/>
        <v>3.049122807017544</v>
      </c>
      <c r="U27" s="12"/>
      <c r="V27" s="82" t="s">
        <v>163</v>
      </c>
      <c r="W27" s="28">
        <f>IF(ISERROR(HLOOKUP(V27,'Raw data'!$F$3:$BH$104,V$2,FALSE)),"",HLOOKUP(V27,'Raw data'!$F$3:$BH$104,V$2,FALSE))</f>
        <v>20</v>
      </c>
      <c r="X27" s="12">
        <f t="shared" si="9"/>
        <v>4</v>
      </c>
      <c r="Y27" s="12">
        <f t="shared" si="10"/>
        <v>66.666666666666657</v>
      </c>
      <c r="Z27" s="12">
        <f t="shared" si="11"/>
        <v>57.933333333333323</v>
      </c>
      <c r="AA27" s="12"/>
      <c r="AB27" s="82" t="s">
        <v>163</v>
      </c>
      <c r="AC27" s="28">
        <f>IF(ISERROR(HLOOKUP(AB27,'Raw data'!$F$3:$BH$104,AB$2,FALSE)),"",HLOOKUP(AB27,'Raw data'!$F$3:$BH$104,AB$2,FALSE))</f>
        <v>2.4700000000000002</v>
      </c>
      <c r="AD27" s="12">
        <f t="shared" si="12"/>
        <v>27.85</v>
      </c>
      <c r="AE27" s="12">
        <f t="shared" si="13"/>
        <v>8.1161332893434377</v>
      </c>
      <c r="AF27" s="12">
        <f t="shared" si="14"/>
        <v>7.052919828439447</v>
      </c>
      <c r="AG27" s="12"/>
      <c r="AH27" s="82" t="s">
        <v>163</v>
      </c>
      <c r="AI27" s="28">
        <f>IF(ISERROR(HLOOKUP(AH27,'Raw data'!$F$3:$BH$104,AH$2,FALSE)),"",HLOOKUP(AH27,'Raw data'!$F$3:$BH$104,AH$2,FALSE))</f>
        <v>1.1000000000000001</v>
      </c>
      <c r="AJ27" s="12">
        <f t="shared" si="15"/>
        <v>3.1999999999999997</v>
      </c>
      <c r="AK27" s="12">
        <f t="shared" si="16"/>
        <v>23.80952380952381</v>
      </c>
      <c r="AL27" s="12">
        <f t="shared" si="17"/>
        <v>20.69047619047619</v>
      </c>
    </row>
    <row r="28" spans="1:38" ht="15.75" customHeight="1" x14ac:dyDescent="0.2">
      <c r="A28" s="52" t="s">
        <v>164</v>
      </c>
      <c r="B28" s="12">
        <f t="shared" si="0"/>
        <v>57.489277369713733</v>
      </c>
      <c r="C28" s="12"/>
      <c r="D28" s="52" t="s">
        <v>164</v>
      </c>
      <c r="E28" s="116">
        <f>IF(ISERROR(HLOOKUP(D28,'Raw data'!$F$3:$BH$104,D$2,FALSE)),"",HLOOKUP(D28,'Raw data'!$F$3:$BH$104,D$2,FALSE))</f>
        <v>2132</v>
      </c>
      <c r="F28" s="12">
        <f t="shared" si="1"/>
        <v>0</v>
      </c>
      <c r="G28" s="12">
        <f t="shared" si="2"/>
        <v>100</v>
      </c>
      <c r="H28" s="12">
        <f t="shared" si="20"/>
        <v>86.9</v>
      </c>
      <c r="I28" s="12"/>
      <c r="J28" s="52" t="s">
        <v>164</v>
      </c>
      <c r="K28" s="28">
        <f>IF(ISERROR(HLOOKUP(J28,'Raw data'!$F$3:$BH$104,J$2,FALSE)),"",HLOOKUP(J28,'Raw data'!$F$3:$BH$104,J$2,FALSE))</f>
        <v>351</v>
      </c>
      <c r="L28" s="12">
        <f t="shared" si="4"/>
        <v>0</v>
      </c>
      <c r="M28" s="12">
        <f t="shared" si="5"/>
        <v>100</v>
      </c>
      <c r="N28" s="12">
        <f>M28*$A$2</f>
        <v>86.9</v>
      </c>
      <c r="O28" s="12"/>
      <c r="P28" s="52" t="s">
        <v>164</v>
      </c>
      <c r="Q28" s="28">
        <f>IF(ISERROR(HLOOKUP(P28,'Raw data'!$F$3:$BH$104,P$2,FALSE)),"",HLOOKUP(P28,'Raw data'!$F$3:$BH$104,P$2,FALSE))</f>
        <v>73</v>
      </c>
      <c r="R28" s="12">
        <f t="shared" si="7"/>
        <v>41</v>
      </c>
      <c r="S28" s="12">
        <f t="shared" si="8"/>
        <v>64.035087719298247</v>
      </c>
      <c r="T28" s="12">
        <f t="shared" si="23"/>
        <v>55.646491228070175</v>
      </c>
      <c r="U28" s="12"/>
      <c r="V28" s="52" t="s">
        <v>164</v>
      </c>
      <c r="W28" s="28">
        <f>IF(ISERROR(HLOOKUP(V28,'Raw data'!$F$3:$BH$104,V$2,FALSE)),"",HLOOKUP(V28,'Raw data'!$F$3:$BH$104,V$2,FALSE))</f>
        <v>20</v>
      </c>
      <c r="X28" s="12">
        <f t="shared" si="9"/>
        <v>4</v>
      </c>
      <c r="Y28" s="12">
        <f t="shared" si="10"/>
        <v>66.666666666666657</v>
      </c>
      <c r="Z28" s="12">
        <f t="shared" si="11"/>
        <v>57.933333333333323</v>
      </c>
      <c r="AA28" s="12"/>
      <c r="AB28" s="52" t="s">
        <v>164</v>
      </c>
      <c r="AC28" s="28">
        <f>IF(ISERROR(HLOOKUP(AB28,'Raw data'!$F$3:$BH$104,AB$2,FALSE)),"",HLOOKUP(AB28,'Raw data'!$F$3:$BH$104,AB$2,FALSE))</f>
        <v>0.6</v>
      </c>
      <c r="AD28" s="12">
        <f t="shared" si="12"/>
        <v>29.72</v>
      </c>
      <c r="AE28" s="12">
        <f t="shared" si="13"/>
        <v>1.946552292972612</v>
      </c>
      <c r="AF28" s="12">
        <f t="shared" si="14"/>
        <v>1.6915539425931998</v>
      </c>
      <c r="AG28" s="12"/>
      <c r="AH28" s="52" t="s">
        <v>164</v>
      </c>
      <c r="AI28" s="28">
        <f>IF(ISERROR(HLOOKUP(AH28,'Raw data'!$F$3:$BH$104,AH$2,FALSE)),"",HLOOKUP(AH28,'Raw data'!$F$3:$BH$104,AH$2,FALSE))</f>
        <v>2.8</v>
      </c>
      <c r="AJ28" s="12">
        <f t="shared" si="15"/>
        <v>1.5</v>
      </c>
      <c r="AK28" s="12">
        <f t="shared" si="16"/>
        <v>64.285714285714278</v>
      </c>
      <c r="AL28" s="12">
        <f t="shared" si="17"/>
        <v>55.864285714285707</v>
      </c>
    </row>
    <row r="29" spans="1:38" ht="15.75" customHeight="1" x14ac:dyDescent="0.2">
      <c r="A29" s="83" t="s">
        <v>165</v>
      </c>
      <c r="B29" s="12">
        <f t="shared" si="0"/>
        <v>24.168549099164036</v>
      </c>
      <c r="C29" s="12"/>
      <c r="D29" s="83" t="s">
        <v>165</v>
      </c>
      <c r="E29" s="28">
        <f>IF(ISERROR(HLOOKUP(D29,'Raw data'!$F$3:$BH$104,D$2,FALSE)),"",HLOOKUP(D29,'Raw data'!$F$3:$BH$104,D$2,FALSE))</f>
        <v>0</v>
      </c>
      <c r="F29" s="12">
        <f t="shared" si="1"/>
        <v>2132</v>
      </c>
      <c r="G29" s="12">
        <f t="shared" si="2"/>
        <v>0</v>
      </c>
      <c r="H29" s="45">
        <f>AVERAGE(H10,H15,H16,H18,H33,H39,H45,H58)</f>
        <v>1.1412757973733605</v>
      </c>
      <c r="I29" s="12"/>
      <c r="J29" s="83" t="s">
        <v>165</v>
      </c>
      <c r="K29" s="28">
        <f>IF(ISERROR(HLOOKUP(J29,'Raw data'!$F$3:$BH$104,J$2,FALSE)),"",HLOOKUP(J29,'Raw data'!$F$3:$BH$104,J$2,FALSE))</f>
        <v>0</v>
      </c>
      <c r="L29" s="12">
        <f t="shared" si="4"/>
        <v>351</v>
      </c>
      <c r="M29" s="12">
        <f t="shared" si="5"/>
        <v>0</v>
      </c>
      <c r="N29" s="45">
        <f>AVERAGE(N10,N15,N16,N18,N33,N34,N39,N45,N55,N56,N58)</f>
        <v>6.3245014245014231</v>
      </c>
      <c r="O29" s="12"/>
      <c r="P29" s="83" t="s">
        <v>165</v>
      </c>
      <c r="Q29" s="28">
        <f>IF(ISERROR(HLOOKUP(P29,'Raw data'!$F$3:$BH$104,P$2,FALSE)),"",HLOOKUP(P29,'Raw data'!$F$3:$BH$104,P$2,FALSE))</f>
        <v>32</v>
      </c>
      <c r="R29" s="12">
        <f t="shared" si="7"/>
        <v>82</v>
      </c>
      <c r="S29" s="12">
        <f t="shared" si="8"/>
        <v>28.070175438596493</v>
      </c>
      <c r="T29" s="12">
        <f t="shared" si="23"/>
        <v>24.392982456140352</v>
      </c>
      <c r="U29" s="12"/>
      <c r="V29" s="83" t="s">
        <v>165</v>
      </c>
      <c r="W29" s="28">
        <f>IF(ISERROR(HLOOKUP(V29,'Raw data'!$F$3:$BH$104,V$2,FALSE)),"",HLOOKUP(V29,'Raw data'!$F$3:$BH$104,V$2,FALSE))</f>
        <v>20</v>
      </c>
      <c r="X29" s="12">
        <f t="shared" si="9"/>
        <v>4</v>
      </c>
      <c r="Y29" s="12">
        <f t="shared" si="10"/>
        <v>66.666666666666657</v>
      </c>
      <c r="Z29" s="12">
        <f t="shared" si="11"/>
        <v>57.933333333333323</v>
      </c>
      <c r="AA29" s="12"/>
      <c r="AB29" s="83" t="s">
        <v>165</v>
      </c>
      <c r="AC29" s="28">
        <f>IF(ISERROR(HLOOKUP(AB29,'Raw data'!$F$3:$BH$104,AB$2,FALSE)),"",HLOOKUP(AB29,'Raw data'!$F$3:$BH$104,AB$2,FALSE))</f>
        <v>1.95</v>
      </c>
      <c r="AD29" s="12">
        <f t="shared" si="12"/>
        <v>28.37</v>
      </c>
      <c r="AE29" s="12">
        <f t="shared" si="13"/>
        <v>6.4005278785879085</v>
      </c>
      <c r="AF29" s="12">
        <f t="shared" si="14"/>
        <v>5.562058726492892</v>
      </c>
      <c r="AG29" s="12"/>
      <c r="AH29" s="83" t="s">
        <v>165</v>
      </c>
      <c r="AI29" s="28">
        <f>IF(ISERROR(HLOOKUP(AH29,'Raw data'!$F$3:$BH$104,AH$2,FALSE)),"",HLOOKUP(AH29,'Raw data'!$F$3:$BH$104,AH$2,FALSE))</f>
        <v>2.5</v>
      </c>
      <c r="AJ29" s="12">
        <f t="shared" si="15"/>
        <v>1.7999999999999998</v>
      </c>
      <c r="AK29" s="12">
        <f t="shared" si="16"/>
        <v>57.142857142857146</v>
      </c>
      <c r="AL29" s="12">
        <f t="shared" si="17"/>
        <v>49.657142857142858</v>
      </c>
    </row>
    <row r="30" spans="1:38" ht="15.75" customHeight="1" x14ac:dyDescent="0.2">
      <c r="A30" s="52" t="s">
        <v>166</v>
      </c>
      <c r="B30" s="12">
        <f t="shared" si="0"/>
        <v>26.420725289325542</v>
      </c>
      <c r="C30" s="12"/>
      <c r="D30" s="52" t="s">
        <v>166</v>
      </c>
      <c r="E30" s="28">
        <f>IF(ISERROR(HLOOKUP(D30,'Raw data'!$F$3:$BH$104,D$2,FALSE)),"",HLOOKUP(D30,'Raw data'!$F$3:$BH$104,D$2,FALSE))</f>
        <v>190</v>
      </c>
      <c r="F30" s="12">
        <f t="shared" si="1"/>
        <v>1942</v>
      </c>
      <c r="G30" s="12">
        <f t="shared" si="2"/>
        <v>8.9118198874296439</v>
      </c>
      <c r="H30" s="12">
        <f t="shared" ref="H30:H46" si="24">G30*$A$2</f>
        <v>7.7443714821763603</v>
      </c>
      <c r="I30" s="12"/>
      <c r="J30" s="52" t="s">
        <v>166</v>
      </c>
      <c r="K30" s="28">
        <f>IF(ISERROR(HLOOKUP(J30,'Raw data'!$F$3:$BH$104,J$2,FALSE)),"",HLOOKUP(J30,'Raw data'!$F$3:$BH$104,J$2,FALSE))</f>
        <v>4</v>
      </c>
      <c r="L30" s="12">
        <f t="shared" si="4"/>
        <v>347</v>
      </c>
      <c r="M30" s="12">
        <f t="shared" si="5"/>
        <v>1.1396011396011403</v>
      </c>
      <c r="N30" s="12">
        <f t="shared" ref="N30:N46" si="25">M30*$A$2</f>
        <v>0.99031339031339094</v>
      </c>
      <c r="O30" s="12"/>
      <c r="P30" s="52" t="s">
        <v>166</v>
      </c>
      <c r="Q30" s="28">
        <f>IF(ISERROR(HLOOKUP(P30,'Raw data'!$F$3:$BH$104,P$2,FALSE)),"",HLOOKUP(P30,'Raw data'!$F$3:$BH$104,P$2,FALSE))</f>
        <v>9</v>
      </c>
      <c r="R30" s="12">
        <f t="shared" si="7"/>
        <v>105</v>
      </c>
      <c r="S30" s="12">
        <f t="shared" si="8"/>
        <v>7.8947368421052744</v>
      </c>
      <c r="T30" s="12">
        <f t="shared" si="23"/>
        <v>6.8605263157894836</v>
      </c>
      <c r="U30" s="12"/>
      <c r="V30" s="52" t="s">
        <v>166</v>
      </c>
      <c r="W30" s="28">
        <f>IF(ISERROR(HLOOKUP(V30,'Raw data'!$F$3:$BH$104,V$2,FALSE)),"",HLOOKUP(V30,'Raw data'!$F$3:$BH$104,V$2,FALSE))</f>
        <v>21</v>
      </c>
      <c r="X30" s="12">
        <f t="shared" si="9"/>
        <v>3</v>
      </c>
      <c r="Y30" s="12">
        <f t="shared" si="10"/>
        <v>75</v>
      </c>
      <c r="Z30" s="12">
        <f t="shared" si="11"/>
        <v>65.174999999999997</v>
      </c>
      <c r="AA30" s="12"/>
      <c r="AB30" s="52" t="s">
        <v>166</v>
      </c>
      <c r="AC30" s="28">
        <f>IF(ISERROR(HLOOKUP(AB30,'Raw data'!$F$3:$BH$104,AB$2,FALSE)),"",HLOOKUP(AB30,'Raw data'!$F$3:$BH$104,AB$2,FALSE))</f>
        <v>1.1499999999999999</v>
      </c>
      <c r="AD30" s="12">
        <f t="shared" si="12"/>
        <v>29.17</v>
      </c>
      <c r="AE30" s="12">
        <f t="shared" si="13"/>
        <v>3.7611349389640196</v>
      </c>
      <c r="AF30" s="12">
        <f t="shared" si="14"/>
        <v>3.2684262619597328</v>
      </c>
      <c r="AG30" s="12"/>
      <c r="AH30" s="52" t="s">
        <v>166</v>
      </c>
      <c r="AI30" s="28">
        <f>IF(ISERROR(HLOOKUP(AH30,'Raw data'!$F$3:$BH$104,AH$2,FALSE)),"",HLOOKUP(AH30,'Raw data'!$F$3:$BH$104,AH$2,FALSE))</f>
        <v>3.7</v>
      </c>
      <c r="AJ30" s="12">
        <f t="shared" si="15"/>
        <v>0.59999999999999964</v>
      </c>
      <c r="AK30" s="12">
        <f t="shared" si="16"/>
        <v>85.714285714285722</v>
      </c>
      <c r="AL30" s="12">
        <f t="shared" si="17"/>
        <v>74.485714285714295</v>
      </c>
    </row>
    <row r="31" spans="1:38" ht="15.75" customHeight="1" x14ac:dyDescent="0.2">
      <c r="A31" s="57" t="s">
        <v>167</v>
      </c>
      <c r="B31" s="12">
        <f t="shared" si="0"/>
        <v>10.950450948082866</v>
      </c>
      <c r="C31" s="12"/>
      <c r="D31" s="57" t="s">
        <v>167</v>
      </c>
      <c r="E31" s="28">
        <f>IF(ISERROR(HLOOKUP(D31,'Raw data'!$F$3:$BH$104,D$2,FALSE)),"",HLOOKUP(D31,'Raw data'!$F$3:$BH$104,D$2,FALSE))</f>
        <v>6</v>
      </c>
      <c r="F31" s="12">
        <f t="shared" si="1"/>
        <v>2126</v>
      </c>
      <c r="G31" s="12">
        <f t="shared" si="2"/>
        <v>0.28142589118199623</v>
      </c>
      <c r="H31" s="12">
        <f t="shared" si="24"/>
        <v>0.24455909943715473</v>
      </c>
      <c r="I31" s="12"/>
      <c r="J31" s="57" t="s">
        <v>167</v>
      </c>
      <c r="K31" s="28">
        <f>IF(ISERROR(HLOOKUP(J31,'Raw data'!$F$3:$BH$104,J$2,FALSE)),"",HLOOKUP(J31,'Raw data'!$F$3:$BH$104,J$2,FALSE))</f>
        <v>2</v>
      </c>
      <c r="L31" s="12">
        <f t="shared" si="4"/>
        <v>349</v>
      </c>
      <c r="M31" s="12">
        <f t="shared" si="5"/>
        <v>0.56980056980056304</v>
      </c>
      <c r="N31" s="12">
        <f t="shared" si="25"/>
        <v>0.49515669515668925</v>
      </c>
      <c r="O31" s="12"/>
      <c r="P31" s="57" t="s">
        <v>167</v>
      </c>
      <c r="Q31" s="28">
        <f>IF(ISERROR(HLOOKUP(P31,'Raw data'!$F$3:$BH$104,P$2,FALSE)),"",HLOOKUP(P31,'Raw data'!$F$3:$BH$104,P$2,FALSE))</f>
        <v>5</v>
      </c>
      <c r="R31" s="12">
        <f t="shared" si="7"/>
        <v>109</v>
      </c>
      <c r="S31" s="12">
        <f t="shared" si="8"/>
        <v>4.3859649122807127</v>
      </c>
      <c r="T31" s="12">
        <f t="shared" si="23"/>
        <v>3.8114035087719391</v>
      </c>
      <c r="U31" s="12"/>
      <c r="V31" s="57" t="s">
        <v>167</v>
      </c>
      <c r="W31" s="28">
        <f>IF(ISERROR(HLOOKUP(V31,'Raw data'!$F$3:$BH$104,V$2,FALSE)),"",HLOOKUP(V31,'Raw data'!$F$3:$BH$104,V$2,FALSE))</f>
        <v>19</v>
      </c>
      <c r="X31" s="12">
        <f t="shared" si="9"/>
        <v>5</v>
      </c>
      <c r="Y31" s="12">
        <f t="shared" si="10"/>
        <v>58.333333333333329</v>
      </c>
      <c r="Z31" s="12">
        <f t="shared" si="11"/>
        <v>50.691666666666663</v>
      </c>
      <c r="AA31" s="12"/>
      <c r="AB31" s="57" t="s">
        <v>167</v>
      </c>
      <c r="AC31" s="28">
        <f>IF(ISERROR(HLOOKUP(AB31,'Raw data'!$F$3:$BH$104,AB$2,FALSE)),"",HLOOKUP(AB31,'Raw data'!$F$3:$BH$104,AB$2,FALSE))</f>
        <v>0.05</v>
      </c>
      <c r="AD31" s="12">
        <f t="shared" si="12"/>
        <v>30.27</v>
      </c>
      <c r="AE31" s="12">
        <f t="shared" si="13"/>
        <v>0.13196964698119018</v>
      </c>
      <c r="AF31" s="12">
        <f t="shared" si="14"/>
        <v>0.11468162322665426</v>
      </c>
      <c r="AG31" s="12"/>
      <c r="AH31" s="57" t="s">
        <v>167</v>
      </c>
      <c r="AI31" s="28">
        <f>IF(ISERROR(HLOOKUP(AH31,'Raw data'!$F$3:$BH$104,AH$2,FALSE)),"",HLOOKUP(AH31,'Raw data'!$F$3:$BH$104,AH$2,FALSE))</f>
        <v>0.6</v>
      </c>
      <c r="AJ31" s="12">
        <f t="shared" si="15"/>
        <v>3.6999999999999997</v>
      </c>
      <c r="AK31" s="12">
        <f t="shared" si="16"/>
        <v>11.904761904761912</v>
      </c>
      <c r="AL31" s="12">
        <f t="shared" si="17"/>
        <v>10.345238095238102</v>
      </c>
    </row>
    <row r="32" spans="1:38" ht="15.75" customHeight="1" x14ac:dyDescent="0.2">
      <c r="A32" s="82" t="s">
        <v>168</v>
      </c>
      <c r="B32" s="12">
        <f t="shared" si="0"/>
        <v>20.292338013615996</v>
      </c>
      <c r="C32" s="12"/>
      <c r="D32" s="82" t="s">
        <v>168</v>
      </c>
      <c r="E32" s="28">
        <f>IF(ISERROR(HLOOKUP(D32,'Raw data'!$F$3:$BH$104,D$2,FALSE)),"",HLOOKUP(D32,'Raw data'!$F$3:$BH$104,D$2,FALSE))</f>
        <v>148</v>
      </c>
      <c r="F32" s="12">
        <f t="shared" si="1"/>
        <v>1984</v>
      </c>
      <c r="G32" s="12">
        <f t="shared" si="2"/>
        <v>6.9418386491557271</v>
      </c>
      <c r="H32" s="12">
        <f t="shared" si="24"/>
        <v>6.0324577861163267</v>
      </c>
      <c r="I32" s="12"/>
      <c r="J32" s="82" t="s">
        <v>168</v>
      </c>
      <c r="K32" s="28">
        <f>IF(ISERROR(HLOOKUP(J32,'Raw data'!$F$3:$BH$104,J$2,FALSE)),"",HLOOKUP(J32,'Raw data'!$F$3:$BH$104,J$2,FALSE))</f>
        <v>6</v>
      </c>
      <c r="L32" s="12">
        <f t="shared" si="4"/>
        <v>345</v>
      </c>
      <c r="M32" s="12">
        <f t="shared" si="5"/>
        <v>1.7094017094017033</v>
      </c>
      <c r="N32" s="12">
        <f t="shared" si="25"/>
        <v>1.4854700854700802</v>
      </c>
      <c r="O32" s="12"/>
      <c r="P32" s="82" t="s">
        <v>168</v>
      </c>
      <c r="Q32" s="28">
        <f>IF(ISERROR(HLOOKUP(P32,'Raw data'!$F$3:$BH$104,P$2,FALSE)),"",HLOOKUP(P32,'Raw data'!$F$3:$BH$104,P$2,FALSE))</f>
        <v>10</v>
      </c>
      <c r="R32" s="12">
        <f t="shared" si="7"/>
        <v>104</v>
      </c>
      <c r="S32" s="12">
        <f t="shared" si="8"/>
        <v>8.7719298245614112</v>
      </c>
      <c r="T32" s="12">
        <f t="shared" si="23"/>
        <v>7.6228070175438667</v>
      </c>
      <c r="U32" s="12"/>
      <c r="V32" s="82" t="s">
        <v>168</v>
      </c>
      <c r="W32" s="28">
        <f>IF(ISERROR(HLOOKUP(V32,'Raw data'!$F$3:$BH$104,V$2,FALSE)),"",HLOOKUP(V32,'Raw data'!$F$3:$BH$104,V$2,FALSE))</f>
        <v>21</v>
      </c>
      <c r="X32" s="12">
        <f t="shared" si="9"/>
        <v>3</v>
      </c>
      <c r="Y32" s="12">
        <f t="shared" si="10"/>
        <v>75</v>
      </c>
      <c r="Z32" s="12">
        <f t="shared" si="11"/>
        <v>65.174999999999997</v>
      </c>
      <c r="AA32" s="12"/>
      <c r="AB32" s="82" t="s">
        <v>168</v>
      </c>
      <c r="AC32" s="28">
        <f>IF(ISERROR(HLOOKUP(AB32,'Raw data'!$F$3:$BH$104,AB$2,FALSE)),"",HLOOKUP(AB32,'Raw data'!$F$3:$BH$104,AB$2,FALSE))</f>
        <v>0.03</v>
      </c>
      <c r="AD32" s="12">
        <f t="shared" si="12"/>
        <v>30.29</v>
      </c>
      <c r="AE32" s="12">
        <f t="shared" si="13"/>
        <v>6.598482349059509E-2</v>
      </c>
      <c r="AF32" s="12">
        <f t="shared" si="14"/>
        <v>5.7340811613327131E-2</v>
      </c>
      <c r="AG32" s="12"/>
      <c r="AH32" s="82" t="s">
        <v>168</v>
      </c>
      <c r="AI32" s="28">
        <f>IF(ISERROR(HLOOKUP(AH32,'Raw data'!$F$3:$BH$104,AH$2,FALSE)),"",HLOOKUP(AH32,'Raw data'!$F$3:$BH$104,AH$2,FALSE))</f>
        <v>2.1</v>
      </c>
      <c r="AJ32" s="12">
        <f t="shared" si="15"/>
        <v>2.1999999999999997</v>
      </c>
      <c r="AK32" s="12">
        <f t="shared" si="16"/>
        <v>47.61904761904762</v>
      </c>
      <c r="AL32" s="12">
        <f t="shared" si="17"/>
        <v>41.38095238095238</v>
      </c>
    </row>
    <row r="33" spans="1:38" ht="15.75" customHeight="1" x14ac:dyDescent="0.2">
      <c r="A33" s="83" t="s">
        <v>169</v>
      </c>
      <c r="B33" s="12">
        <f t="shared" si="0"/>
        <v>22.994913895875431</v>
      </c>
      <c r="C33" s="12"/>
      <c r="D33" s="83" t="s">
        <v>169</v>
      </c>
      <c r="E33" s="28">
        <f>IF(ISERROR(HLOOKUP(D33,'Raw data'!$F$3:$BH$104,D$2,FALSE)),"",HLOOKUP(D33,'Raw data'!$F$3:$BH$104,D$2,FALSE))</f>
        <v>12</v>
      </c>
      <c r="F33" s="12">
        <f t="shared" si="1"/>
        <v>2120</v>
      </c>
      <c r="G33" s="12">
        <f t="shared" si="2"/>
        <v>0.56285178236397826</v>
      </c>
      <c r="H33" s="12">
        <f t="shared" si="24"/>
        <v>0.48911819887429708</v>
      </c>
      <c r="I33" s="12"/>
      <c r="J33" s="83" t="s">
        <v>169</v>
      </c>
      <c r="K33" s="28">
        <f>IF(ISERROR(HLOOKUP(J33,'Raw data'!$F$3:$BH$104,J$2,FALSE)),"",HLOOKUP(J33,'Raw data'!$F$3:$BH$104,J$2,FALSE))</f>
        <v>49</v>
      </c>
      <c r="L33" s="12">
        <f t="shared" si="4"/>
        <v>302</v>
      </c>
      <c r="M33" s="12">
        <f t="shared" si="5"/>
        <v>13.960113960113958</v>
      </c>
      <c r="N33" s="12">
        <f t="shared" si="25"/>
        <v>12.13133903133903</v>
      </c>
      <c r="O33" s="12"/>
      <c r="P33" s="83" t="s">
        <v>169</v>
      </c>
      <c r="Q33" s="28">
        <f>IF(ISERROR(HLOOKUP(P33,'Raw data'!$F$3:$BH$104,P$2,FALSE)),"",HLOOKUP(P33,'Raw data'!$F$3:$BH$104,P$2,FALSE))</f>
        <v>16</v>
      </c>
      <c r="R33" s="12">
        <f t="shared" si="7"/>
        <v>98</v>
      </c>
      <c r="S33" s="12">
        <f t="shared" si="8"/>
        <v>14.035087719298247</v>
      </c>
      <c r="T33" s="12">
        <f t="shared" si="23"/>
        <v>12.196491228070176</v>
      </c>
      <c r="U33" s="12"/>
      <c r="V33" s="83" t="s">
        <v>169</v>
      </c>
      <c r="W33" s="28">
        <f>IF(ISERROR(HLOOKUP(V33,'Raw data'!$F$3:$BH$104,V$2,FALSE)),"",HLOOKUP(V33,'Raw data'!$F$3:$BH$104,V$2,FALSE))</f>
        <v>20</v>
      </c>
      <c r="X33" s="12">
        <f t="shared" si="9"/>
        <v>4</v>
      </c>
      <c r="Y33" s="12">
        <f t="shared" si="10"/>
        <v>66.666666666666657</v>
      </c>
      <c r="Z33" s="12">
        <f t="shared" si="11"/>
        <v>57.933333333333323</v>
      </c>
      <c r="AA33" s="12"/>
      <c r="AB33" s="83" t="s">
        <v>169</v>
      </c>
      <c r="AC33" s="28">
        <f>IF(ISERROR(HLOOKUP(AB33,'Raw data'!$F$3:$BH$104,AB$2,FALSE)),"",HLOOKUP(AB33,'Raw data'!$F$3:$BH$104,AB$2,FALSE))</f>
        <v>1.95</v>
      </c>
      <c r="AD33" s="12">
        <f t="shared" si="12"/>
        <v>28.37</v>
      </c>
      <c r="AE33" s="12">
        <f t="shared" si="13"/>
        <v>6.4005278785879085</v>
      </c>
      <c r="AF33" s="12">
        <f t="shared" si="14"/>
        <v>5.562058726492892</v>
      </c>
      <c r="AG33" s="12"/>
      <c r="AH33" s="83" t="s">
        <v>169</v>
      </c>
      <c r="AI33" s="28">
        <f>IF(ISERROR(HLOOKUP(AH33,'Raw data'!$F$3:$BH$104,AH$2,FALSE)),"",HLOOKUP(AH33,'Raw data'!$F$3:$BH$104,AH$2,FALSE))</f>
        <v>2.5</v>
      </c>
      <c r="AJ33" s="12">
        <f t="shared" si="15"/>
        <v>1.7999999999999998</v>
      </c>
      <c r="AK33" s="12">
        <f t="shared" si="16"/>
        <v>57.142857142857146</v>
      </c>
      <c r="AL33" s="12">
        <f t="shared" si="17"/>
        <v>49.657142857142858</v>
      </c>
    </row>
    <row r="34" spans="1:38" ht="15.75" customHeight="1" x14ac:dyDescent="0.2">
      <c r="A34" s="83" t="s">
        <v>170</v>
      </c>
      <c r="B34" s="12">
        <f t="shared" si="0"/>
        <v>22.404810237701735</v>
      </c>
      <c r="C34" s="12"/>
      <c r="D34" s="83" t="s">
        <v>170</v>
      </c>
      <c r="E34" s="28">
        <f>IF(ISERROR(HLOOKUP(D34,'Raw data'!$F$3:$BH$104,D$2,FALSE)),"",HLOOKUP(D34,'Raw data'!$F$3:$BH$104,D$2,FALSE))</f>
        <v>77</v>
      </c>
      <c r="F34" s="12">
        <f t="shared" si="1"/>
        <v>2055</v>
      </c>
      <c r="G34" s="12">
        <f t="shared" si="2"/>
        <v>3.6116322701688546</v>
      </c>
      <c r="H34" s="12">
        <f t="shared" si="24"/>
        <v>3.1385084427767347</v>
      </c>
      <c r="I34" s="12"/>
      <c r="J34" s="83" t="s">
        <v>170</v>
      </c>
      <c r="K34" s="28">
        <f>IF(ISERROR(HLOOKUP(J34,'Raw data'!$F$3:$BH$104,J$2,FALSE)),"",HLOOKUP(J34,'Raw data'!$F$3:$BH$104,J$2,FALSE))</f>
        <v>13</v>
      </c>
      <c r="L34" s="12">
        <f t="shared" si="4"/>
        <v>338</v>
      </c>
      <c r="M34" s="12">
        <f t="shared" si="5"/>
        <v>3.7037037037036953</v>
      </c>
      <c r="N34" s="12">
        <f t="shared" si="25"/>
        <v>3.2185185185185112</v>
      </c>
      <c r="O34" s="12"/>
      <c r="P34" s="83" t="s">
        <v>170</v>
      </c>
      <c r="Q34" s="28">
        <f>IF(ISERROR(HLOOKUP(P34,'Raw data'!$F$3:$BH$104,P$2,FALSE)),"",HLOOKUP(P34,'Raw data'!$F$3:$BH$104,P$2,FALSE))</f>
        <v>28</v>
      </c>
      <c r="R34" s="12">
        <f t="shared" si="7"/>
        <v>86</v>
      </c>
      <c r="S34" s="12">
        <f t="shared" si="8"/>
        <v>24.561403508771932</v>
      </c>
      <c r="T34" s="12">
        <f t="shared" si="23"/>
        <v>21.343859649122809</v>
      </c>
      <c r="U34" s="12"/>
      <c r="V34" s="83" t="s">
        <v>170</v>
      </c>
      <c r="W34" s="28">
        <f>IF(ISERROR(HLOOKUP(V34,'Raw data'!$F$3:$BH$104,V$2,FALSE)),"",HLOOKUP(V34,'Raw data'!$F$3:$BH$104,V$2,FALSE))</f>
        <v>21</v>
      </c>
      <c r="X34" s="12">
        <f t="shared" si="9"/>
        <v>3</v>
      </c>
      <c r="Y34" s="12">
        <f t="shared" si="10"/>
        <v>75</v>
      </c>
      <c r="Z34" s="12">
        <f t="shared" si="11"/>
        <v>65.174999999999997</v>
      </c>
      <c r="AA34" s="12"/>
      <c r="AB34" s="83" t="s">
        <v>170</v>
      </c>
      <c r="AC34" s="28">
        <f>IF(ISERROR(HLOOKUP(AB34,'Raw data'!$F$3:$BH$104,AB$2,FALSE)),"",HLOOKUP(AB34,'Raw data'!$F$3:$BH$104,AB$2,FALSE))</f>
        <v>7.0000000000000007E-2</v>
      </c>
      <c r="AD34" s="12">
        <f t="shared" si="12"/>
        <v>30.25</v>
      </c>
      <c r="AE34" s="12">
        <f t="shared" si="13"/>
        <v>0.19795447047178527</v>
      </c>
      <c r="AF34" s="12">
        <f t="shared" si="14"/>
        <v>0.17202243483998139</v>
      </c>
      <c r="AG34" s="12"/>
      <c r="AH34" s="83" t="s">
        <v>170</v>
      </c>
      <c r="AI34" s="28">
        <f>IF(ISERROR(HLOOKUP(AH34,'Raw data'!$F$3:$BH$104,AH$2,FALSE)),"",HLOOKUP(AH34,'Raw data'!$F$3:$BH$104,AH$2,FALSE))</f>
        <v>2.1</v>
      </c>
      <c r="AJ34" s="12">
        <f t="shared" si="15"/>
        <v>2.1999999999999997</v>
      </c>
      <c r="AK34" s="12">
        <f t="shared" si="16"/>
        <v>47.61904761904762</v>
      </c>
      <c r="AL34" s="12">
        <f t="shared" si="17"/>
        <v>41.38095238095238</v>
      </c>
    </row>
    <row r="35" spans="1:38" ht="15.75" customHeight="1" x14ac:dyDescent="0.2">
      <c r="A35" s="52" t="s">
        <v>171</v>
      </c>
      <c r="B35" s="12">
        <f t="shared" si="0"/>
        <v>26.64022490618277</v>
      </c>
      <c r="C35" s="12"/>
      <c r="D35" s="52" t="s">
        <v>171</v>
      </c>
      <c r="E35" s="28">
        <f>IF(ISERROR(HLOOKUP(D35,'Raw data'!$F$3:$BH$104,D$2,FALSE)),"",HLOOKUP(D35,'Raw data'!$F$3:$BH$104,D$2,FALSE))</f>
        <v>160</v>
      </c>
      <c r="F35" s="12">
        <f t="shared" si="1"/>
        <v>1972</v>
      </c>
      <c r="G35" s="12">
        <f t="shared" si="2"/>
        <v>7.5046904315197054</v>
      </c>
      <c r="H35" s="12">
        <f t="shared" si="24"/>
        <v>6.5215759849906236</v>
      </c>
      <c r="I35" s="12"/>
      <c r="J35" s="52" t="s">
        <v>171</v>
      </c>
      <c r="K35" s="28">
        <f>IF(ISERROR(HLOOKUP(J35,'Raw data'!$F$3:$BH$104,J$2,FALSE)),"",HLOOKUP(J35,'Raw data'!$F$3:$BH$104,J$2,FALSE))</f>
        <v>0</v>
      </c>
      <c r="L35" s="12">
        <f t="shared" si="4"/>
        <v>351</v>
      </c>
      <c r="M35" s="12">
        <f t="shared" si="5"/>
        <v>0</v>
      </c>
      <c r="N35" s="12">
        <f t="shared" si="25"/>
        <v>0</v>
      </c>
      <c r="O35" s="12"/>
      <c r="P35" s="52" t="s">
        <v>171</v>
      </c>
      <c r="Q35" s="28">
        <f>IF(ISERROR(HLOOKUP(P35,'Raw data'!$F$3:$BH$104,P$2,FALSE)),"",HLOOKUP(P35,'Raw data'!$F$3:$BH$104,P$2,FALSE))</f>
        <v>0</v>
      </c>
      <c r="R35" s="12">
        <f t="shared" si="7"/>
        <v>114</v>
      </c>
      <c r="S35" s="12">
        <f t="shared" si="8"/>
        <v>0</v>
      </c>
      <c r="T35" s="12">
        <f t="shared" si="23"/>
        <v>0</v>
      </c>
      <c r="U35" s="12"/>
      <c r="V35" s="52" t="s">
        <v>171</v>
      </c>
      <c r="W35" s="28">
        <f>IF(ISERROR(HLOOKUP(V35,'Raw data'!$F$3:$BH$104,V$2,FALSE)),"",HLOOKUP(V35,'Raw data'!$F$3:$BH$104,V$2,FALSE))</f>
        <v>20</v>
      </c>
      <c r="X35" s="12">
        <f t="shared" si="9"/>
        <v>4</v>
      </c>
      <c r="Y35" s="12">
        <f t="shared" si="10"/>
        <v>66.666666666666657</v>
      </c>
      <c r="Z35" s="12">
        <f t="shared" si="11"/>
        <v>57.933333333333323</v>
      </c>
      <c r="AA35" s="12"/>
      <c r="AB35" s="52" t="s">
        <v>171</v>
      </c>
      <c r="AC35" s="28">
        <f>IF(ISERROR(HLOOKUP(AB35,'Raw data'!$F$3:$BH$104,AB$2,FALSE)),"",HLOOKUP(AB35,'Raw data'!$F$3:$BH$104,AB$2,FALSE))</f>
        <v>2.97</v>
      </c>
      <c r="AD35" s="12">
        <f t="shared" si="12"/>
        <v>27.35</v>
      </c>
      <c r="AE35" s="12">
        <f t="shared" si="13"/>
        <v>9.7657538766083718</v>
      </c>
      <c r="AF35" s="12">
        <f t="shared" si="14"/>
        <v>8.4864401187726752</v>
      </c>
      <c r="AG35" s="12"/>
      <c r="AH35" s="52" t="s">
        <v>171</v>
      </c>
      <c r="AI35" s="28">
        <f>IF(ISERROR(HLOOKUP(AH35,'Raw data'!$F$3:$BH$104,AH$2,FALSE)),"",HLOOKUP(AH35,'Raw data'!$F$3:$BH$104,AH$2,FALSE))</f>
        <v>4.3</v>
      </c>
      <c r="AJ35" s="12">
        <f t="shared" si="15"/>
        <v>0</v>
      </c>
      <c r="AK35" s="12">
        <f t="shared" si="16"/>
        <v>100</v>
      </c>
      <c r="AL35" s="12">
        <f t="shared" si="17"/>
        <v>86.9</v>
      </c>
    </row>
    <row r="36" spans="1:38" ht="15.75" customHeight="1" x14ac:dyDescent="0.2">
      <c r="A36" s="57" t="s">
        <v>172</v>
      </c>
      <c r="B36" s="12">
        <f t="shared" si="0"/>
        <v>13.932242788822302</v>
      </c>
      <c r="C36" s="12"/>
      <c r="D36" s="57" t="s">
        <v>172</v>
      </c>
      <c r="E36" s="28">
        <f>IF(ISERROR(HLOOKUP(D36,'Raw data'!$F$3:$BH$104,D$2,FALSE)),"",HLOOKUP(D36,'Raw data'!$F$3:$BH$104,D$2,FALSE))</f>
        <v>122</v>
      </c>
      <c r="F36" s="12">
        <f t="shared" si="1"/>
        <v>2010</v>
      </c>
      <c r="G36" s="12">
        <f t="shared" si="2"/>
        <v>5.7223264540337766</v>
      </c>
      <c r="H36" s="12">
        <f t="shared" si="24"/>
        <v>4.9727016885553521</v>
      </c>
      <c r="I36" s="12"/>
      <c r="J36" s="57" t="s">
        <v>172</v>
      </c>
      <c r="K36" s="28">
        <f>IF(ISERROR(HLOOKUP(J36,'Raw data'!$F$3:$BH$104,J$2,FALSE)),"",HLOOKUP(J36,'Raw data'!$F$3:$BH$104,J$2,FALSE))</f>
        <v>2</v>
      </c>
      <c r="L36" s="12">
        <f t="shared" si="4"/>
        <v>349</v>
      </c>
      <c r="M36" s="12">
        <f t="shared" si="5"/>
        <v>0.56980056980056304</v>
      </c>
      <c r="N36" s="12">
        <f t="shared" si="25"/>
        <v>0.49515669515668925</v>
      </c>
      <c r="O36" s="12"/>
      <c r="P36" s="57" t="s">
        <v>172</v>
      </c>
      <c r="Q36" s="28">
        <f>IF(ISERROR(HLOOKUP(P36,'Raw data'!$F$3:$BH$104,P$2,FALSE)),"",HLOOKUP(P36,'Raw data'!$F$3:$BH$104,P$2,FALSE))</f>
        <v>9</v>
      </c>
      <c r="R36" s="12">
        <f t="shared" si="7"/>
        <v>105</v>
      </c>
      <c r="S36" s="12">
        <f t="shared" si="8"/>
        <v>7.8947368421052744</v>
      </c>
      <c r="T36" s="12">
        <f t="shared" si="23"/>
        <v>6.8605263157894836</v>
      </c>
      <c r="U36" s="12"/>
      <c r="V36" s="57" t="s">
        <v>172</v>
      </c>
      <c r="W36" s="28">
        <f>IF(ISERROR(HLOOKUP(V36,'Raw data'!$F$3:$BH$104,V$2,FALSE)),"",HLOOKUP(V36,'Raw data'!$F$3:$BH$104,V$2,FALSE))</f>
        <v>20</v>
      </c>
      <c r="X36" s="12">
        <f t="shared" si="9"/>
        <v>4</v>
      </c>
      <c r="Y36" s="12">
        <f t="shared" si="10"/>
        <v>66.666666666666657</v>
      </c>
      <c r="Z36" s="12">
        <f t="shared" si="11"/>
        <v>57.933333333333323</v>
      </c>
      <c r="AA36" s="12"/>
      <c r="AB36" s="57" t="s">
        <v>172</v>
      </c>
      <c r="AC36" s="28">
        <f>IF(ISERROR(HLOOKUP(AB36,'Raw data'!$F$3:$BH$104,AB$2,FALSE)),"",HLOOKUP(AB36,'Raw data'!$F$3:$BH$104,AB$2,FALSE))</f>
        <v>0.33</v>
      </c>
      <c r="AD36" s="12">
        <f t="shared" si="12"/>
        <v>29.990000000000002</v>
      </c>
      <c r="AE36" s="12">
        <f t="shared" si="13"/>
        <v>1.0557571758495357</v>
      </c>
      <c r="AF36" s="12">
        <f t="shared" si="14"/>
        <v>0.91745298581324652</v>
      </c>
      <c r="AG36" s="12"/>
      <c r="AH36" s="57" t="s">
        <v>172</v>
      </c>
      <c r="AI36" s="28">
        <f>IF(ISERROR(HLOOKUP(AH36,'Raw data'!$F$3:$BH$104,AH$2,FALSE)),"",HLOOKUP(AH36,'Raw data'!$F$3:$BH$104,AH$2,FALSE))</f>
        <v>0.7</v>
      </c>
      <c r="AJ36" s="12">
        <f t="shared" si="15"/>
        <v>3.5999999999999996</v>
      </c>
      <c r="AK36" s="12">
        <f t="shared" si="16"/>
        <v>14.285714285714292</v>
      </c>
      <c r="AL36" s="12">
        <f t="shared" si="17"/>
        <v>12.41428571428572</v>
      </c>
    </row>
    <row r="37" spans="1:38" ht="15.75" customHeight="1" x14ac:dyDescent="0.2">
      <c r="A37" s="40" t="s">
        <v>173</v>
      </c>
      <c r="B37" s="12">
        <f t="shared" si="0"/>
        <v>14.017546204211804</v>
      </c>
      <c r="C37" s="12"/>
      <c r="D37" s="40" t="s">
        <v>173</v>
      </c>
      <c r="E37" s="28">
        <f>IF(ISERROR(HLOOKUP(D37,'Raw data'!$F$3:$BH$104,D$2,FALSE)),"",HLOOKUP(D37,'Raw data'!$F$3:$BH$104,D$2,FALSE))</f>
        <v>78</v>
      </c>
      <c r="F37" s="12">
        <f t="shared" si="1"/>
        <v>2054</v>
      </c>
      <c r="G37" s="12">
        <f t="shared" si="2"/>
        <v>3.6585365853658658</v>
      </c>
      <c r="H37" s="12">
        <f t="shared" si="24"/>
        <v>3.1792682926829374</v>
      </c>
      <c r="I37" s="12"/>
      <c r="J37" s="40" t="s">
        <v>173</v>
      </c>
      <c r="K37" s="28">
        <f>IF(ISERROR(HLOOKUP(J37,'Raw data'!$F$3:$BH$104,J$2,FALSE)),"",HLOOKUP(J37,'Raw data'!$F$3:$BH$104,J$2,FALSE))</f>
        <v>6</v>
      </c>
      <c r="L37" s="12">
        <f t="shared" si="4"/>
        <v>345</v>
      </c>
      <c r="M37" s="12">
        <f t="shared" si="5"/>
        <v>1.7094017094017033</v>
      </c>
      <c r="N37" s="12">
        <f t="shared" si="25"/>
        <v>1.4854700854700802</v>
      </c>
      <c r="O37" s="12"/>
      <c r="P37" s="40" t="s">
        <v>173</v>
      </c>
      <c r="Q37" s="28">
        <f>IF(ISERROR(HLOOKUP(P37,'Raw data'!$F$3:$BH$104,P$2,FALSE)),"",HLOOKUP(P37,'Raw data'!$F$3:$BH$104,P$2,FALSE))</f>
        <v>35</v>
      </c>
      <c r="R37" s="12">
        <f t="shared" si="7"/>
        <v>79</v>
      </c>
      <c r="S37" s="12">
        <f t="shared" si="8"/>
        <v>30.701754385964918</v>
      </c>
      <c r="T37" s="12">
        <f t="shared" si="23"/>
        <v>26.679824561403514</v>
      </c>
      <c r="U37" s="12"/>
      <c r="V37" s="40" t="s">
        <v>173</v>
      </c>
      <c r="W37" s="28">
        <f>IF(ISERROR(HLOOKUP(V37,'Raw data'!$F$3:$BH$104,V$2,FALSE)),"",HLOOKUP(V37,'Raw data'!$F$3:$BH$104,V$2,FALSE))</f>
        <v>19</v>
      </c>
      <c r="X37" s="12">
        <f t="shared" si="9"/>
        <v>5</v>
      </c>
      <c r="Y37" s="12">
        <f t="shared" si="10"/>
        <v>58.333333333333329</v>
      </c>
      <c r="Z37" s="12">
        <f t="shared" si="11"/>
        <v>50.691666666666663</v>
      </c>
      <c r="AA37" s="12"/>
      <c r="AB37" s="40" t="s">
        <v>173</v>
      </c>
      <c r="AC37" s="28">
        <f>IF(ISERROR(HLOOKUP(AB37,'Raw data'!$F$3:$BH$104,AB$2,FALSE)),"",HLOOKUP(AB37,'Raw data'!$F$3:$BH$104,AB$2,FALSE))</f>
        <v>0.01</v>
      </c>
      <c r="AD37" s="12">
        <f t="shared" si="12"/>
        <v>30.31</v>
      </c>
      <c r="AE37" s="12">
        <f t="shared" si="13"/>
        <v>0</v>
      </c>
      <c r="AF37" s="12">
        <f t="shared" si="14"/>
        <v>0</v>
      </c>
      <c r="AG37" s="12"/>
      <c r="AH37" s="40" t="s">
        <v>173</v>
      </c>
      <c r="AI37" s="28">
        <f>IF(ISERROR(HLOOKUP(AH37,'Raw data'!$F$3:$BH$104,AH$2,FALSE)),"",HLOOKUP(AH37,'Raw data'!$F$3:$BH$104,AH$2,FALSE))</f>
        <v>0.2</v>
      </c>
      <c r="AJ37" s="12">
        <f t="shared" si="15"/>
        <v>4.0999999999999996</v>
      </c>
      <c r="AK37" s="12">
        <f t="shared" si="16"/>
        <v>2.3809523809523796</v>
      </c>
      <c r="AL37" s="12">
        <f t="shared" si="17"/>
        <v>2.0690476190476179</v>
      </c>
    </row>
    <row r="38" spans="1:38" ht="15.75" customHeight="1" x14ac:dyDescent="0.2">
      <c r="A38" s="57" t="s">
        <v>174</v>
      </c>
      <c r="B38" s="12">
        <f t="shared" si="0"/>
        <v>24.762749352378716</v>
      </c>
      <c r="C38" s="12"/>
      <c r="D38" s="57" t="s">
        <v>174</v>
      </c>
      <c r="E38" s="28">
        <f>IF(ISERROR(HLOOKUP(D38,'Raw data'!$F$3:$BH$104,D$2,FALSE)),"",HLOOKUP(D38,'Raw data'!$F$3:$BH$104,D$2,FALSE))</f>
        <v>251</v>
      </c>
      <c r="F38" s="12">
        <f t="shared" si="1"/>
        <v>1881</v>
      </c>
      <c r="G38" s="12">
        <f t="shared" si="2"/>
        <v>11.772983114446532</v>
      </c>
      <c r="H38" s="12">
        <f t="shared" si="24"/>
        <v>10.230722326454037</v>
      </c>
      <c r="I38" s="12"/>
      <c r="J38" s="57" t="s">
        <v>174</v>
      </c>
      <c r="K38" s="28">
        <f>IF(ISERROR(HLOOKUP(J38,'Raw data'!$F$3:$BH$104,J$2,FALSE)),"",HLOOKUP(J38,'Raw data'!$F$3:$BH$104,J$2,FALSE))</f>
        <v>0</v>
      </c>
      <c r="L38" s="12">
        <f t="shared" si="4"/>
        <v>351</v>
      </c>
      <c r="M38" s="12">
        <f t="shared" si="5"/>
        <v>0</v>
      </c>
      <c r="N38" s="12">
        <f t="shared" si="25"/>
        <v>0</v>
      </c>
      <c r="O38" s="12"/>
      <c r="P38" s="57" t="s">
        <v>174</v>
      </c>
      <c r="Q38" s="28">
        <f>IF(ISERROR(HLOOKUP(P38,'Raw data'!$F$3:$BH$104,P$2,FALSE)),"",HLOOKUP(P38,'Raw data'!$F$3:$BH$104,P$2,FALSE))</f>
        <v>88</v>
      </c>
      <c r="R38" s="12">
        <f t="shared" si="7"/>
        <v>26</v>
      </c>
      <c r="S38" s="12">
        <f t="shared" si="8"/>
        <v>77.192982456140356</v>
      </c>
      <c r="T38" s="12">
        <f t="shared" si="23"/>
        <v>67.08070175438597</v>
      </c>
      <c r="U38" s="12"/>
      <c r="V38" s="57" t="s">
        <v>174</v>
      </c>
      <c r="W38" s="28">
        <f>IF(ISERROR(HLOOKUP(V38,'Raw data'!$F$3:$BH$104,V$2,FALSE)),"",HLOOKUP(V38,'Raw data'!$F$3:$BH$104,V$2,FALSE))</f>
        <v>20</v>
      </c>
      <c r="X38" s="12">
        <f t="shared" si="9"/>
        <v>4</v>
      </c>
      <c r="Y38" s="12">
        <f t="shared" si="10"/>
        <v>66.666666666666657</v>
      </c>
      <c r="Z38" s="12">
        <f t="shared" si="11"/>
        <v>57.933333333333323</v>
      </c>
      <c r="AA38" s="12"/>
      <c r="AB38" s="57" t="s">
        <v>174</v>
      </c>
      <c r="AC38" s="28">
        <f>IF(ISERROR(HLOOKUP(AB38,'Raw data'!$F$3:$BH$104,AB$2,FALSE)),"",HLOOKUP(AB38,'Raw data'!$F$3:$BH$104,AB$2,FALSE))</f>
        <v>0.33</v>
      </c>
      <c r="AD38" s="12">
        <f t="shared" si="12"/>
        <v>29.990000000000002</v>
      </c>
      <c r="AE38" s="12">
        <f t="shared" si="13"/>
        <v>1.0557571758495357</v>
      </c>
      <c r="AF38" s="12">
        <f t="shared" si="14"/>
        <v>0.91745298581324652</v>
      </c>
      <c r="AG38" s="12"/>
      <c r="AH38" s="57" t="s">
        <v>174</v>
      </c>
      <c r="AI38" s="28">
        <f>IF(ISERROR(HLOOKUP(AH38,'Raw data'!$F$3:$BH$104,AH$2,FALSE)),"",HLOOKUP(AH38,'Raw data'!$F$3:$BH$104,AH$2,FALSE))</f>
        <v>0.7</v>
      </c>
      <c r="AJ38" s="12">
        <f t="shared" si="15"/>
        <v>3.5999999999999996</v>
      </c>
      <c r="AK38" s="12">
        <f t="shared" si="16"/>
        <v>14.285714285714292</v>
      </c>
      <c r="AL38" s="12">
        <f t="shared" si="17"/>
        <v>12.41428571428572</v>
      </c>
    </row>
    <row r="39" spans="1:38" ht="15.75" customHeight="1" x14ac:dyDescent="0.2">
      <c r="A39" s="83" t="s">
        <v>175</v>
      </c>
      <c r="B39" s="12">
        <f t="shared" si="0"/>
        <v>27.958412174526686</v>
      </c>
      <c r="C39" s="12"/>
      <c r="D39" s="83" t="s">
        <v>175</v>
      </c>
      <c r="E39" s="28">
        <f>IF(ISERROR(HLOOKUP(D39,'Raw data'!$F$3:$BH$104,D$2,FALSE)),"",HLOOKUP(D39,'Raw data'!$F$3:$BH$104,D$2,FALSE))</f>
        <v>51</v>
      </c>
      <c r="F39" s="12">
        <f t="shared" si="1"/>
        <v>2081</v>
      </c>
      <c r="G39" s="12">
        <f t="shared" si="2"/>
        <v>2.392120075046904</v>
      </c>
      <c r="H39" s="12">
        <f t="shared" si="24"/>
        <v>2.0787523452157597</v>
      </c>
      <c r="I39" s="12"/>
      <c r="J39" s="83" t="s">
        <v>175</v>
      </c>
      <c r="K39" s="28">
        <f>IF(ISERROR(HLOOKUP(J39,'Raw data'!$F$3:$BH$104,J$2,FALSE)),"",HLOOKUP(J39,'Raw data'!$F$3:$BH$104,J$2,FALSE))</f>
        <v>12</v>
      </c>
      <c r="L39" s="12">
        <f t="shared" si="4"/>
        <v>339</v>
      </c>
      <c r="M39" s="12">
        <f t="shared" si="5"/>
        <v>3.4188034188034209</v>
      </c>
      <c r="N39" s="12">
        <f t="shared" si="25"/>
        <v>2.9709401709401728</v>
      </c>
      <c r="O39" s="12"/>
      <c r="P39" s="83" t="s">
        <v>175</v>
      </c>
      <c r="Q39" s="28">
        <f>IF(ISERROR(HLOOKUP(P39,'Raw data'!$F$3:$BH$104,P$2,FALSE)),"",HLOOKUP(P39,'Raw data'!$F$3:$BH$104,P$2,FALSE))</f>
        <v>27</v>
      </c>
      <c r="R39" s="12">
        <f t="shared" si="7"/>
        <v>87</v>
      </c>
      <c r="S39" s="12">
        <f t="shared" si="8"/>
        <v>23.684210526315795</v>
      </c>
      <c r="T39" s="12">
        <f t="shared" si="23"/>
        <v>20.581578947368424</v>
      </c>
      <c r="U39" s="12"/>
      <c r="V39" s="83" t="s">
        <v>175</v>
      </c>
      <c r="W39" s="28">
        <f>IF(ISERROR(HLOOKUP(V39,'Raw data'!$F$3:$BH$104,V$2,FALSE)),"",HLOOKUP(V39,'Raw data'!$F$3:$BH$104,V$2,FALSE))</f>
        <v>24</v>
      </c>
      <c r="X39" s="12">
        <f t="shared" si="9"/>
        <v>0</v>
      </c>
      <c r="Y39" s="12">
        <f t="shared" si="10"/>
        <v>100</v>
      </c>
      <c r="Z39" s="12">
        <f t="shared" si="11"/>
        <v>86.9</v>
      </c>
      <c r="AA39" s="12"/>
      <c r="AB39" s="83" t="s">
        <v>175</v>
      </c>
      <c r="AC39" s="28">
        <f>IF(ISERROR(HLOOKUP(AB39,'Raw data'!$F$3:$BH$104,AB$2,FALSE)),"",HLOOKUP(AB39,'Raw data'!$F$3:$BH$104,AB$2,FALSE))</f>
        <v>1.95</v>
      </c>
      <c r="AD39" s="12">
        <f t="shared" si="12"/>
        <v>28.37</v>
      </c>
      <c r="AE39" s="12">
        <f t="shared" si="13"/>
        <v>6.4005278785879085</v>
      </c>
      <c r="AF39" s="12">
        <f t="shared" si="14"/>
        <v>5.562058726492892</v>
      </c>
      <c r="AG39" s="12"/>
      <c r="AH39" s="83" t="s">
        <v>175</v>
      </c>
      <c r="AI39" s="28">
        <f>IF(ISERROR(HLOOKUP(AH39,'Raw data'!$F$3:$BH$104,AH$2,FALSE)),"",HLOOKUP(AH39,'Raw data'!$F$3:$BH$104,AH$2,FALSE))</f>
        <v>2.5</v>
      </c>
      <c r="AJ39" s="12">
        <f t="shared" si="15"/>
        <v>1.7999999999999998</v>
      </c>
      <c r="AK39" s="12">
        <f t="shared" si="16"/>
        <v>57.142857142857146</v>
      </c>
      <c r="AL39" s="12">
        <f t="shared" si="17"/>
        <v>49.657142857142858</v>
      </c>
    </row>
    <row r="40" spans="1:38" ht="15.75" customHeight="1" x14ac:dyDescent="0.2">
      <c r="A40" s="57" t="s">
        <v>176</v>
      </c>
      <c r="B40" s="12">
        <f t="shared" si="0"/>
        <v>21.547974237047509</v>
      </c>
      <c r="C40" s="12"/>
      <c r="D40" s="57" t="s">
        <v>176</v>
      </c>
      <c r="E40" s="28">
        <f>IF(ISERROR(HLOOKUP(D40,'Raw data'!$F$3:$BH$104,D$2,FALSE)),"",HLOOKUP(D40,'Raw data'!$F$3:$BH$104,D$2,FALSE))</f>
        <v>5</v>
      </c>
      <c r="F40" s="12">
        <f t="shared" si="1"/>
        <v>2127</v>
      </c>
      <c r="G40" s="12">
        <f t="shared" si="2"/>
        <v>0.23452157598499923</v>
      </c>
      <c r="H40" s="12">
        <f t="shared" si="24"/>
        <v>0.20379924953096434</v>
      </c>
      <c r="I40" s="12"/>
      <c r="J40" s="57" t="s">
        <v>176</v>
      </c>
      <c r="K40" s="28">
        <f>IF(ISERROR(HLOOKUP(J40,'Raw data'!$F$3:$BH$104,J$2,FALSE)),"",HLOOKUP(J40,'Raw data'!$F$3:$BH$104,J$2,FALSE))</f>
        <v>3</v>
      </c>
      <c r="L40" s="12">
        <f t="shared" si="4"/>
        <v>348</v>
      </c>
      <c r="M40" s="12">
        <f t="shared" si="5"/>
        <v>0.85470085470085166</v>
      </c>
      <c r="N40" s="12">
        <f t="shared" si="25"/>
        <v>0.7427350427350401</v>
      </c>
      <c r="O40" s="12"/>
      <c r="P40" s="57" t="s">
        <v>176</v>
      </c>
      <c r="Q40" s="28">
        <f>IF(ISERROR(HLOOKUP(P40,'Raw data'!$F$3:$BH$104,P$2,FALSE)),"",HLOOKUP(P40,'Raw data'!$F$3:$BH$104,P$2,FALSE))</f>
        <v>5</v>
      </c>
      <c r="R40" s="12">
        <f t="shared" si="7"/>
        <v>109</v>
      </c>
      <c r="S40" s="12">
        <f t="shared" si="8"/>
        <v>4.3859649122807127</v>
      </c>
      <c r="T40" s="12">
        <f t="shared" si="23"/>
        <v>3.8114035087719391</v>
      </c>
      <c r="U40" s="12"/>
      <c r="V40" s="57" t="s">
        <v>176</v>
      </c>
      <c r="W40" s="28">
        <f>IF(ISERROR(HLOOKUP(V40,'Raw data'!$F$3:$BH$104,V$2,FALSE)),"",HLOOKUP(V40,'Raw data'!$F$3:$BH$104,V$2,FALSE))</f>
        <v>22</v>
      </c>
      <c r="X40" s="12">
        <f t="shared" si="9"/>
        <v>2</v>
      </c>
      <c r="Y40" s="12">
        <f t="shared" si="10"/>
        <v>83.333333333333329</v>
      </c>
      <c r="Z40" s="12">
        <f t="shared" si="11"/>
        <v>72.416666666666657</v>
      </c>
      <c r="AA40" s="12"/>
      <c r="AB40" s="57" t="s">
        <v>176</v>
      </c>
      <c r="AC40" s="28">
        <f>IF(ISERROR(HLOOKUP(AB40,'Raw data'!$F$3:$BH$104,AB$2,FALSE)),"",HLOOKUP(AB40,'Raw data'!$F$3:$BH$104,AB$2,FALSE))</f>
        <v>2.31</v>
      </c>
      <c r="AD40" s="12">
        <f t="shared" si="12"/>
        <v>28.01</v>
      </c>
      <c r="AE40" s="12">
        <f t="shared" si="13"/>
        <v>7.5882547014186628</v>
      </c>
      <c r="AF40" s="12">
        <f t="shared" si="14"/>
        <v>6.5941933355328182</v>
      </c>
      <c r="AG40" s="12"/>
      <c r="AH40" s="57" t="s">
        <v>176</v>
      </c>
      <c r="AI40" s="28">
        <f>IF(ISERROR(HLOOKUP(AH40,'Raw data'!$F$3:$BH$104,AH$2,FALSE)),"",HLOOKUP(AH40,'Raw data'!$F$3:$BH$104,AH$2,FALSE))</f>
        <v>2.2999999999999998</v>
      </c>
      <c r="AJ40" s="12">
        <f t="shared" si="15"/>
        <v>2</v>
      </c>
      <c r="AK40" s="12">
        <f t="shared" si="16"/>
        <v>52.38095238095238</v>
      </c>
      <c r="AL40" s="12">
        <f t="shared" si="17"/>
        <v>45.519047619047619</v>
      </c>
    </row>
    <row r="41" spans="1:38" ht="15.75" customHeight="1" x14ac:dyDescent="0.2">
      <c r="A41" s="52" t="s">
        <v>177</v>
      </c>
      <c r="B41" s="12">
        <f t="shared" si="0"/>
        <v>24.99392695346258</v>
      </c>
      <c r="C41" s="12"/>
      <c r="D41" s="52" t="s">
        <v>177</v>
      </c>
      <c r="E41" s="28">
        <f>IF(ISERROR(HLOOKUP(D41,'Raw data'!$F$3:$BH$104,D$2,FALSE)),"",HLOOKUP(D41,'Raw data'!$F$3:$BH$104,D$2,FALSE))</f>
        <v>50</v>
      </c>
      <c r="F41" s="12">
        <f t="shared" si="1"/>
        <v>2082</v>
      </c>
      <c r="G41" s="12">
        <f t="shared" si="2"/>
        <v>2.345215759849907</v>
      </c>
      <c r="H41" s="12">
        <f t="shared" si="24"/>
        <v>2.0379924953095694</v>
      </c>
      <c r="I41" s="12"/>
      <c r="J41" s="52" t="s">
        <v>177</v>
      </c>
      <c r="K41" s="28">
        <f>IF(ISERROR(HLOOKUP(J41,'Raw data'!$F$3:$BH$104,J$2,FALSE)),"",HLOOKUP(J41,'Raw data'!$F$3:$BH$104,J$2,FALSE))</f>
        <v>1</v>
      </c>
      <c r="L41" s="12">
        <f t="shared" si="4"/>
        <v>350</v>
      </c>
      <c r="M41" s="12">
        <f t="shared" si="5"/>
        <v>0.28490028490028863</v>
      </c>
      <c r="N41" s="12">
        <f t="shared" si="25"/>
        <v>0.24757834757835082</v>
      </c>
      <c r="O41" s="12"/>
      <c r="P41" s="52" t="s">
        <v>177</v>
      </c>
      <c r="Q41" s="28">
        <f>IF(ISERROR(HLOOKUP(P41,'Raw data'!$F$3:$BH$104,P$2,FALSE)),"",HLOOKUP(P41,'Raw data'!$F$3:$BH$104,P$2,FALSE))</f>
        <v>12</v>
      </c>
      <c r="R41" s="12">
        <f t="shared" si="7"/>
        <v>102</v>
      </c>
      <c r="S41" s="12">
        <f t="shared" si="8"/>
        <v>10.526315789473685</v>
      </c>
      <c r="T41" s="12">
        <f t="shared" si="23"/>
        <v>9.1473684210526329</v>
      </c>
      <c r="U41" s="12"/>
      <c r="V41" s="52" t="s">
        <v>177</v>
      </c>
      <c r="W41" s="28">
        <f>IF(ISERROR(HLOOKUP(V41,'Raw data'!$F$3:$BH$104,V$2,FALSE)),"",HLOOKUP(V41,'Raw data'!$F$3:$BH$104,V$2,FALSE))</f>
        <v>20</v>
      </c>
      <c r="X41" s="12">
        <f t="shared" si="9"/>
        <v>4</v>
      </c>
      <c r="Y41" s="12">
        <f t="shared" si="10"/>
        <v>66.666666666666657</v>
      </c>
      <c r="Z41" s="12">
        <f t="shared" si="11"/>
        <v>57.933333333333323</v>
      </c>
      <c r="AA41" s="12"/>
      <c r="AB41" s="52" t="s">
        <v>177</v>
      </c>
      <c r="AC41" s="28">
        <f>IF(ISERROR(HLOOKUP(AB41,'Raw data'!$F$3:$BH$104,AB$2,FALSE)),"",HLOOKUP(AB41,'Raw data'!$F$3:$BH$104,AB$2,FALSE))</f>
        <v>5.75</v>
      </c>
      <c r="AD41" s="12">
        <f t="shared" si="12"/>
        <v>24.57</v>
      </c>
      <c r="AE41" s="12">
        <f t="shared" si="13"/>
        <v>18.937644341801374</v>
      </c>
      <c r="AF41" s="12">
        <f t="shared" si="14"/>
        <v>16.456812933025393</v>
      </c>
      <c r="AG41" s="12"/>
      <c r="AH41" s="52" t="s">
        <v>177</v>
      </c>
      <c r="AI41" s="28">
        <f>IF(ISERROR(HLOOKUP(AH41,'Raw data'!$F$3:$BH$104,AH$2,FALSE)),"",HLOOKUP(AH41,'Raw data'!$F$3:$BH$104,AH$2,FALSE))</f>
        <v>3.2</v>
      </c>
      <c r="AJ41" s="12">
        <f t="shared" si="15"/>
        <v>1.0999999999999996</v>
      </c>
      <c r="AK41" s="12">
        <f t="shared" si="16"/>
        <v>73.809523809523824</v>
      </c>
      <c r="AL41" s="12">
        <f t="shared" si="17"/>
        <v>64.140476190476207</v>
      </c>
    </row>
    <row r="42" spans="1:38" ht="15.75" customHeight="1" x14ac:dyDescent="0.2">
      <c r="A42" s="82" t="s">
        <v>178</v>
      </c>
      <c r="B42" s="12">
        <f t="shared" si="0"/>
        <v>18.044242489268942</v>
      </c>
      <c r="C42" s="12"/>
      <c r="D42" s="82" t="s">
        <v>178</v>
      </c>
      <c r="E42" s="28">
        <f>IF(ISERROR(HLOOKUP(D42,'Raw data'!$F$3:$BH$104,D$2,FALSE)),"",HLOOKUP(D42,'Raw data'!$F$3:$BH$104,D$2,FALSE))</f>
        <v>190</v>
      </c>
      <c r="F42" s="12">
        <f t="shared" si="1"/>
        <v>1942</v>
      </c>
      <c r="G42" s="12">
        <f t="shared" si="2"/>
        <v>8.9118198874296439</v>
      </c>
      <c r="H42" s="12">
        <f t="shared" si="24"/>
        <v>7.7443714821763603</v>
      </c>
      <c r="I42" s="12"/>
      <c r="J42" s="82" t="s">
        <v>178</v>
      </c>
      <c r="K42" s="28">
        <f>IF(ISERROR(HLOOKUP(J42,'Raw data'!$F$3:$BH$104,J$2,FALSE)),"",HLOOKUP(J42,'Raw data'!$F$3:$BH$104,J$2,FALSE))</f>
        <v>0</v>
      </c>
      <c r="L42" s="12">
        <f t="shared" si="4"/>
        <v>351</v>
      </c>
      <c r="M42" s="12">
        <f t="shared" si="5"/>
        <v>0</v>
      </c>
      <c r="N42" s="12">
        <f t="shared" si="25"/>
        <v>0</v>
      </c>
      <c r="O42" s="12"/>
      <c r="P42" s="82" t="s">
        <v>178</v>
      </c>
      <c r="Q42" s="28">
        <f>IF(ISERROR(HLOOKUP(P42,'Raw data'!$F$3:$BH$104,P$2,FALSE)),"",HLOOKUP(P42,'Raw data'!$F$3:$BH$104,P$2,FALSE))</f>
        <v>2</v>
      </c>
      <c r="R42" s="12">
        <f t="shared" si="7"/>
        <v>112</v>
      </c>
      <c r="S42" s="12">
        <f t="shared" si="8"/>
        <v>1.7543859649122879</v>
      </c>
      <c r="T42" s="12">
        <f t="shared" si="23"/>
        <v>1.5245614035087782</v>
      </c>
      <c r="U42" s="12"/>
      <c r="V42" s="82" t="s">
        <v>178</v>
      </c>
      <c r="W42" s="28">
        <f>IF(ISERROR(HLOOKUP(V42,'Raw data'!$F$3:$BH$104,V$2,FALSE)),"",HLOOKUP(V42,'Raw data'!$F$3:$BH$104,V$2,FALSE))</f>
        <v>21</v>
      </c>
      <c r="X42" s="12">
        <f t="shared" si="9"/>
        <v>3</v>
      </c>
      <c r="Y42" s="12">
        <f t="shared" si="10"/>
        <v>75</v>
      </c>
      <c r="Z42" s="12">
        <f t="shared" si="11"/>
        <v>65.174999999999997</v>
      </c>
      <c r="AA42" s="12"/>
      <c r="AB42" s="82" t="s">
        <v>178</v>
      </c>
      <c r="AC42" s="28">
        <f>IF(ISERROR(HLOOKUP(AB42,'Raw data'!$F$3:$BH$104,AB$2,FALSE)),"",HLOOKUP(AB42,'Raw data'!$F$3:$BH$104,AB$2,FALSE))</f>
        <v>0.26</v>
      </c>
      <c r="AD42" s="12">
        <f t="shared" si="12"/>
        <v>30.06</v>
      </c>
      <c r="AE42" s="12">
        <f t="shared" si="13"/>
        <v>0.82481029363245284</v>
      </c>
      <c r="AF42" s="12">
        <f t="shared" si="14"/>
        <v>0.71676014516660147</v>
      </c>
      <c r="AG42" s="12"/>
      <c r="AH42" s="82" t="s">
        <v>178</v>
      </c>
      <c r="AI42" s="28">
        <f>IF(ISERROR(HLOOKUP(AH42,'Raw data'!$F$3:$BH$104,AH$2,FALSE)),"",HLOOKUP(AH42,'Raw data'!$F$3:$BH$104,AH$2,FALSE))</f>
        <v>1.7</v>
      </c>
      <c r="AJ42" s="12">
        <f t="shared" si="15"/>
        <v>2.5999999999999996</v>
      </c>
      <c r="AK42" s="12">
        <f t="shared" si="16"/>
        <v>38.095238095238102</v>
      </c>
      <c r="AL42" s="12">
        <f t="shared" si="17"/>
        <v>33.104761904761908</v>
      </c>
    </row>
    <row r="43" spans="1:38" ht="15.75" customHeight="1" x14ac:dyDescent="0.2">
      <c r="A43" s="82" t="s">
        <v>179</v>
      </c>
      <c r="B43" s="12">
        <f t="shared" si="0"/>
        <v>19.365519682412764</v>
      </c>
      <c r="C43" s="12"/>
      <c r="D43" s="82" t="s">
        <v>179</v>
      </c>
      <c r="E43" s="28">
        <f>IF(ISERROR(HLOOKUP(D43,'Raw data'!$F$3:$BH$104,D$2,FALSE)),"",HLOOKUP(D43,'Raw data'!$F$3:$BH$104,D$2,FALSE))</f>
        <v>98</v>
      </c>
      <c r="F43" s="12">
        <f t="shared" si="1"/>
        <v>2034</v>
      </c>
      <c r="G43" s="12">
        <f t="shared" si="2"/>
        <v>4.5966228893058201</v>
      </c>
      <c r="H43" s="12">
        <f t="shared" si="24"/>
        <v>3.9944652908067577</v>
      </c>
      <c r="I43" s="12"/>
      <c r="J43" s="82" t="s">
        <v>179</v>
      </c>
      <c r="K43" s="28">
        <f>IF(ISERROR(HLOOKUP(J43,'Raw data'!$F$3:$BH$104,J$2,FALSE)),"",HLOOKUP(J43,'Raw data'!$F$3:$BH$104,J$2,FALSE))</f>
        <v>53</v>
      </c>
      <c r="L43" s="12">
        <f t="shared" si="4"/>
        <v>298</v>
      </c>
      <c r="M43" s="12">
        <f t="shared" si="5"/>
        <v>15.099715099715098</v>
      </c>
      <c r="N43" s="12">
        <f t="shared" si="25"/>
        <v>13.121652421652421</v>
      </c>
      <c r="O43" s="12"/>
      <c r="P43" s="82" t="s">
        <v>179</v>
      </c>
      <c r="Q43" s="28">
        <f>IF(ISERROR(HLOOKUP(P43,'Raw data'!$F$3:$BH$104,P$2,FALSE)),"",HLOOKUP(P43,'Raw data'!$F$3:$BH$104,P$2,FALSE))</f>
        <v>13</v>
      </c>
      <c r="R43" s="12">
        <f t="shared" si="7"/>
        <v>101</v>
      </c>
      <c r="S43" s="12">
        <f t="shared" si="8"/>
        <v>11.403508771929836</v>
      </c>
      <c r="T43" s="12">
        <f t="shared" si="23"/>
        <v>9.9096491228070267</v>
      </c>
      <c r="U43" s="12"/>
      <c r="V43" s="82" t="s">
        <v>179</v>
      </c>
      <c r="W43" s="28">
        <f>IF(ISERROR(HLOOKUP(V43,'Raw data'!$F$3:$BH$104,V$2,FALSE)),"",HLOOKUP(V43,'Raw data'!$F$3:$BH$104,V$2,FALSE))</f>
        <v>19</v>
      </c>
      <c r="X43" s="12">
        <f t="shared" si="9"/>
        <v>5</v>
      </c>
      <c r="Y43" s="12">
        <f t="shared" si="10"/>
        <v>58.333333333333329</v>
      </c>
      <c r="Z43" s="12">
        <f t="shared" si="11"/>
        <v>50.691666666666663</v>
      </c>
      <c r="AA43" s="12"/>
      <c r="AB43" s="82" t="s">
        <v>179</v>
      </c>
      <c r="AC43" s="28">
        <f>IF(ISERROR(HLOOKUP(AB43,'Raw data'!$F$3:$BH$104,AB$2,FALSE)),"",HLOOKUP(AB43,'Raw data'!$F$3:$BH$104,AB$2,FALSE))</f>
        <v>0.44</v>
      </c>
      <c r="AD43" s="12">
        <f t="shared" si="12"/>
        <v>29.88</v>
      </c>
      <c r="AE43" s="12">
        <f t="shared" si="13"/>
        <v>1.4186737050478371</v>
      </c>
      <c r="AF43" s="12">
        <f t="shared" si="14"/>
        <v>1.2328274496865703</v>
      </c>
      <c r="AG43" s="12"/>
      <c r="AH43" s="82" t="s">
        <v>179</v>
      </c>
      <c r="AI43" s="28">
        <f>IF(ISERROR(HLOOKUP(AH43,'Raw data'!$F$3:$BH$104,AH$2,FALSE)),"",HLOOKUP(AH43,'Raw data'!$F$3:$BH$104,AH$2,FALSE))</f>
        <v>1.9</v>
      </c>
      <c r="AJ43" s="12">
        <f t="shared" si="15"/>
        <v>2.4</v>
      </c>
      <c r="AK43" s="12">
        <f t="shared" si="16"/>
        <v>42.857142857142854</v>
      </c>
      <c r="AL43" s="12">
        <f t="shared" si="17"/>
        <v>37.24285714285714</v>
      </c>
    </row>
    <row r="44" spans="1:38" ht="15.75" customHeight="1" x14ac:dyDescent="0.2">
      <c r="A44" s="52" t="s">
        <v>180</v>
      </c>
      <c r="B44" s="12">
        <f t="shared" si="0"/>
        <v>26.76571465378882</v>
      </c>
      <c r="C44" s="12"/>
      <c r="D44" s="52" t="s">
        <v>180</v>
      </c>
      <c r="E44" s="28">
        <f>IF(ISERROR(HLOOKUP(D44,'Raw data'!$F$3:$BH$104,D$2,FALSE)),"",HLOOKUP(D44,'Raw data'!$F$3:$BH$104,D$2,FALSE))</f>
        <v>19</v>
      </c>
      <c r="F44" s="12">
        <f t="shared" si="1"/>
        <v>2113</v>
      </c>
      <c r="G44" s="12">
        <f t="shared" si="2"/>
        <v>0.8911819887429715</v>
      </c>
      <c r="H44" s="12">
        <f t="shared" si="24"/>
        <v>0.7744371482176422</v>
      </c>
      <c r="I44" s="12"/>
      <c r="J44" s="52" t="s">
        <v>180</v>
      </c>
      <c r="K44" s="28">
        <f>IF(ISERROR(HLOOKUP(J44,'Raw data'!$F$3:$BH$104,J$2,FALSE)),"",HLOOKUP(J44,'Raw data'!$F$3:$BH$104,J$2,FALSE))</f>
        <v>10</v>
      </c>
      <c r="L44" s="12">
        <f t="shared" si="4"/>
        <v>341</v>
      </c>
      <c r="M44" s="12">
        <f t="shared" si="5"/>
        <v>2.8490028490028436</v>
      </c>
      <c r="N44" s="12">
        <f t="shared" si="25"/>
        <v>2.4757834757834711</v>
      </c>
      <c r="O44" s="12"/>
      <c r="P44" s="52" t="s">
        <v>180</v>
      </c>
      <c r="Q44" s="28">
        <f>IF(ISERROR(HLOOKUP(P44,'Raw data'!$F$3:$BH$104,P$2,FALSE)),"",HLOOKUP(P44,'Raw data'!$F$3:$BH$104,P$2,FALSE))</f>
        <v>7</v>
      </c>
      <c r="R44" s="12">
        <f t="shared" si="7"/>
        <v>107</v>
      </c>
      <c r="S44" s="12">
        <f t="shared" si="8"/>
        <v>6.1403508771929864</v>
      </c>
      <c r="T44" s="12">
        <f t="shared" si="23"/>
        <v>5.3359649122807049</v>
      </c>
      <c r="U44" s="12"/>
      <c r="V44" s="52" t="s">
        <v>180</v>
      </c>
      <c r="W44" s="28">
        <f>IF(ISERROR(HLOOKUP(V44,'Raw data'!$F$3:$BH$104,V$2,FALSE)),"",HLOOKUP(V44,'Raw data'!$F$3:$BH$104,V$2,FALSE))</f>
        <v>21</v>
      </c>
      <c r="X44" s="12">
        <f t="shared" si="9"/>
        <v>3</v>
      </c>
      <c r="Y44" s="12">
        <f t="shared" si="10"/>
        <v>75</v>
      </c>
      <c r="Z44" s="12">
        <f t="shared" si="11"/>
        <v>65.174999999999997</v>
      </c>
      <c r="AA44" s="12"/>
      <c r="AB44" s="52" t="s">
        <v>180</v>
      </c>
      <c r="AC44" s="28">
        <f>IF(ISERROR(HLOOKUP(AB44,'Raw data'!$F$3:$BH$104,AB$2,FALSE)),"",HLOOKUP(AB44,'Raw data'!$F$3:$BH$104,AB$2,FALSE))</f>
        <v>1.43</v>
      </c>
      <c r="AD44" s="12">
        <f t="shared" si="12"/>
        <v>28.89</v>
      </c>
      <c r="AE44" s="12">
        <f t="shared" si="13"/>
        <v>4.6849224678323935</v>
      </c>
      <c r="AF44" s="12">
        <f t="shared" si="14"/>
        <v>4.0711976245463504</v>
      </c>
      <c r="AG44" s="12"/>
      <c r="AH44" s="52" t="s">
        <v>180</v>
      </c>
      <c r="AI44" s="28">
        <f>IF(ISERROR(HLOOKUP(AH44,'Raw data'!$F$3:$BH$104,AH$2,FALSE)),"",HLOOKUP(AH44,'Raw data'!$F$3:$BH$104,AH$2,FALSE))</f>
        <v>4.0999999999999996</v>
      </c>
      <c r="AJ44" s="12">
        <f t="shared" si="15"/>
        <v>0.20000000000000018</v>
      </c>
      <c r="AK44" s="12">
        <f t="shared" si="16"/>
        <v>95.238095238095241</v>
      </c>
      <c r="AL44" s="12">
        <f t="shared" si="17"/>
        <v>82.761904761904759</v>
      </c>
    </row>
    <row r="45" spans="1:38" ht="15.75" customHeight="1" x14ac:dyDescent="0.2">
      <c r="A45" s="83" t="s">
        <v>181</v>
      </c>
      <c r="B45" s="12">
        <f t="shared" si="0"/>
        <v>25.864417923124432</v>
      </c>
      <c r="C45" s="12"/>
      <c r="D45" s="83" t="s">
        <v>181</v>
      </c>
      <c r="E45" s="28">
        <f>IF(ISERROR(HLOOKUP(D45,'Raw data'!$F$3:$BH$104,D$2,FALSE)),"",HLOOKUP(D45,'Raw data'!$F$3:$BH$104,D$2,FALSE))</f>
        <v>26</v>
      </c>
      <c r="F45" s="12">
        <f t="shared" si="1"/>
        <v>2106</v>
      </c>
      <c r="G45" s="12">
        <f t="shared" si="2"/>
        <v>1.2195121951219505</v>
      </c>
      <c r="H45" s="12">
        <f t="shared" si="24"/>
        <v>1.059756097560975</v>
      </c>
      <c r="I45" s="12"/>
      <c r="J45" s="83" t="s">
        <v>181</v>
      </c>
      <c r="K45" s="28">
        <f>IF(ISERROR(HLOOKUP(J45,'Raw data'!$F$3:$BH$104,J$2,FALSE)),"",HLOOKUP(J45,'Raw data'!$F$3:$BH$104,J$2,FALSE))</f>
        <v>107</v>
      </c>
      <c r="L45" s="12">
        <f t="shared" si="4"/>
        <v>244</v>
      </c>
      <c r="M45" s="12">
        <f t="shared" si="5"/>
        <v>30.484330484330485</v>
      </c>
      <c r="N45" s="12">
        <f t="shared" si="25"/>
        <v>26.490883190883192</v>
      </c>
      <c r="O45" s="12"/>
      <c r="P45" s="83" t="s">
        <v>181</v>
      </c>
      <c r="Q45" s="28">
        <f>IF(ISERROR(HLOOKUP(P45,'Raw data'!$F$3:$BH$104,P$2,FALSE)),"",HLOOKUP(P45,'Raw data'!$F$3:$BH$104,P$2,FALSE))</f>
        <v>19</v>
      </c>
      <c r="R45" s="12">
        <f t="shared" si="7"/>
        <v>95</v>
      </c>
      <c r="S45" s="12">
        <f t="shared" si="8"/>
        <v>16.666666666666671</v>
      </c>
      <c r="T45" s="12">
        <f t="shared" si="23"/>
        <v>14.483333333333338</v>
      </c>
      <c r="U45" s="12"/>
      <c r="V45" s="83" t="s">
        <v>181</v>
      </c>
      <c r="W45" s="28">
        <f>IF(ISERROR(HLOOKUP(V45,'Raw data'!$F$3:$BH$104,V$2,FALSE)),"",HLOOKUP(V45,'Raw data'!$F$3:$BH$104,V$2,FALSE))</f>
        <v>20</v>
      </c>
      <c r="X45" s="12">
        <f t="shared" si="9"/>
        <v>4</v>
      </c>
      <c r="Y45" s="12">
        <f t="shared" si="10"/>
        <v>66.666666666666657</v>
      </c>
      <c r="Z45" s="12">
        <f t="shared" si="11"/>
        <v>57.933333333333323</v>
      </c>
      <c r="AA45" s="12"/>
      <c r="AB45" s="83" t="s">
        <v>181</v>
      </c>
      <c r="AC45" s="28">
        <f>IF(ISERROR(HLOOKUP(AB45,'Raw data'!$F$3:$BH$104,AB$2,FALSE)),"",HLOOKUP(AB45,'Raw data'!$F$3:$BH$104,AB$2,FALSE))</f>
        <v>1.95</v>
      </c>
      <c r="AD45" s="12">
        <f t="shared" si="12"/>
        <v>28.37</v>
      </c>
      <c r="AE45" s="12">
        <f t="shared" si="13"/>
        <v>6.4005278785879085</v>
      </c>
      <c r="AF45" s="12">
        <f t="shared" si="14"/>
        <v>5.562058726492892</v>
      </c>
      <c r="AG45" s="12"/>
      <c r="AH45" s="83" t="s">
        <v>181</v>
      </c>
      <c r="AI45" s="28">
        <f>IF(ISERROR(HLOOKUP(AH45,'Raw data'!$F$3:$BH$104,AH$2,FALSE)),"",HLOOKUP(AH45,'Raw data'!$F$3:$BH$104,AH$2,FALSE))</f>
        <v>2.5</v>
      </c>
      <c r="AJ45" s="12">
        <f t="shared" si="15"/>
        <v>1.7999999999999998</v>
      </c>
      <c r="AK45" s="12">
        <f t="shared" si="16"/>
        <v>57.142857142857146</v>
      </c>
      <c r="AL45" s="12">
        <f t="shared" si="17"/>
        <v>49.657142857142858</v>
      </c>
    </row>
    <row r="46" spans="1:38" ht="15.75" customHeight="1" x14ac:dyDescent="0.2">
      <c r="A46" s="82" t="s">
        <v>182</v>
      </c>
      <c r="B46" s="12">
        <f t="shared" si="0"/>
        <v>17.348460650493887</v>
      </c>
      <c r="C46" s="12"/>
      <c r="D46" s="82" t="s">
        <v>182</v>
      </c>
      <c r="E46" s="28">
        <f>IF(ISERROR(HLOOKUP(D46,'Raw data'!$F$3:$BH$104,D$2,FALSE)),"",HLOOKUP(D46,'Raw data'!$F$3:$BH$104,D$2,FALSE))</f>
        <v>69</v>
      </c>
      <c r="F46" s="12">
        <f t="shared" si="1"/>
        <v>2063</v>
      </c>
      <c r="G46" s="12">
        <f t="shared" si="2"/>
        <v>3.2363977485928785</v>
      </c>
      <c r="H46" s="12">
        <f t="shared" si="24"/>
        <v>2.8124296435272114</v>
      </c>
      <c r="I46" s="12"/>
      <c r="J46" s="82" t="s">
        <v>182</v>
      </c>
      <c r="K46" s="28">
        <f>IF(ISERROR(HLOOKUP(J46,'Raw data'!$F$3:$BH$104,J$2,FALSE)),"",HLOOKUP(J46,'Raw data'!$F$3:$BH$104,J$2,FALSE))</f>
        <v>0</v>
      </c>
      <c r="L46" s="12">
        <f t="shared" si="4"/>
        <v>351</v>
      </c>
      <c r="M46" s="12">
        <f t="shared" si="5"/>
        <v>0</v>
      </c>
      <c r="N46" s="12">
        <f t="shared" si="25"/>
        <v>0</v>
      </c>
      <c r="O46" s="12"/>
      <c r="P46" s="82" t="s">
        <v>182</v>
      </c>
      <c r="Q46" s="28">
        <f>IF(ISERROR(HLOOKUP(P46,'Raw data'!$F$3:$BH$104,P$2,FALSE)),"",HLOOKUP(P46,'Raw data'!$F$3:$BH$104,P$2,FALSE))</f>
        <v>20</v>
      </c>
      <c r="R46" s="12">
        <f t="shared" si="7"/>
        <v>94</v>
      </c>
      <c r="S46" s="12">
        <f t="shared" si="8"/>
        <v>17.543859649122808</v>
      </c>
      <c r="T46" s="12">
        <f t="shared" si="23"/>
        <v>15.245614035087721</v>
      </c>
      <c r="U46" s="12"/>
      <c r="V46" s="82" t="s">
        <v>182</v>
      </c>
      <c r="W46" s="28">
        <f>IF(ISERROR(HLOOKUP(V46,'Raw data'!$F$3:$BH$104,V$2,FALSE)),"",HLOOKUP(V46,'Raw data'!$F$3:$BH$104,V$2,FALSE))</f>
        <v>21</v>
      </c>
      <c r="X46" s="12">
        <f t="shared" si="9"/>
        <v>3</v>
      </c>
      <c r="Y46" s="12">
        <f t="shared" si="10"/>
        <v>75</v>
      </c>
      <c r="Z46" s="12">
        <f t="shared" si="11"/>
        <v>65.174999999999997</v>
      </c>
      <c r="AA46" s="12"/>
      <c r="AB46" s="82" t="s">
        <v>182</v>
      </c>
      <c r="AC46" s="28">
        <f>IF(ISERROR(HLOOKUP(AB46,'Raw data'!$F$3:$BH$104,AB$2,FALSE)),"",HLOOKUP(AB46,'Raw data'!$F$3:$BH$104,AB$2,FALSE))</f>
        <v>0.79</v>
      </c>
      <c r="AD46" s="12">
        <f t="shared" si="12"/>
        <v>29.53</v>
      </c>
      <c r="AE46" s="12">
        <f t="shared" si="13"/>
        <v>2.5734081161332796</v>
      </c>
      <c r="AF46" s="12">
        <f t="shared" si="14"/>
        <v>2.23629165291982</v>
      </c>
      <c r="AG46" s="12"/>
      <c r="AH46" s="82" t="s">
        <v>182</v>
      </c>
      <c r="AI46" s="28">
        <f>IF(ISERROR(HLOOKUP(AH46,'Raw data'!$F$3:$BH$104,AH$2,FALSE)),"",HLOOKUP(AH46,'Raw data'!$F$3:$BH$104,AH$2,FALSE))</f>
        <v>1</v>
      </c>
      <c r="AJ46" s="12">
        <f t="shared" si="15"/>
        <v>3.3</v>
      </c>
      <c r="AK46" s="12">
        <f t="shared" si="16"/>
        <v>21.428571428571431</v>
      </c>
      <c r="AL46" s="12">
        <f t="shared" si="17"/>
        <v>18.621428571428574</v>
      </c>
    </row>
    <row r="47" spans="1:38" ht="15.75" customHeight="1" x14ac:dyDescent="0.2">
      <c r="A47" s="82" t="s">
        <v>183</v>
      </c>
      <c r="B47" s="12">
        <f t="shared" si="0"/>
        <v>19.975108869445609</v>
      </c>
      <c r="C47" s="12"/>
      <c r="D47" s="82" t="s">
        <v>183</v>
      </c>
      <c r="E47" s="28">
        <f>IF(ISERROR(HLOOKUP(D47,'Raw data'!$F$3:$BH$104,D$2,FALSE)),"",HLOOKUP(D47,'Raw data'!$F$3:$BH$104,D$2,FALSE))</f>
        <v>0</v>
      </c>
      <c r="F47" s="12">
        <f t="shared" si="1"/>
        <v>2132</v>
      </c>
      <c r="G47" s="12">
        <f t="shared" si="2"/>
        <v>0</v>
      </c>
      <c r="H47" s="45">
        <f>AVERAGE(H46,H43,H42,H27,H13,H11,H9,H32)</f>
        <v>3.8398988449812412</v>
      </c>
      <c r="I47" s="12"/>
      <c r="J47" s="82" t="s">
        <v>183</v>
      </c>
      <c r="K47" s="28">
        <f>IF(ISERROR(HLOOKUP(J47,'Raw data'!$F$3:$BH$104,J$2,FALSE)),"",HLOOKUP(J47,'Raw data'!$F$3:$BH$104,J$2,FALSE))</f>
        <v>0</v>
      </c>
      <c r="L47" s="12">
        <f t="shared" si="4"/>
        <v>351</v>
      </c>
      <c r="M47" s="12">
        <f t="shared" si="5"/>
        <v>0</v>
      </c>
      <c r="N47" s="45">
        <f>AVERAGE(N9,N11,N13,N32,N42,N43,N46)</f>
        <v>3.7844118844118833</v>
      </c>
      <c r="O47" s="12"/>
      <c r="P47" s="82" t="s">
        <v>183</v>
      </c>
      <c r="Q47" s="28">
        <f>IF(ISERROR(HLOOKUP(P47,'Raw data'!$F$3:$BH$104,P$2,FALSE)),"",HLOOKUP(P47,'Raw data'!$F$3:$BH$104,P$2,FALSE))</f>
        <v>0</v>
      </c>
      <c r="R47" s="12">
        <f t="shared" si="7"/>
        <v>114</v>
      </c>
      <c r="S47" s="12">
        <f t="shared" si="8"/>
        <v>0</v>
      </c>
      <c r="T47" s="45">
        <f>AVERAGE(T46,T43,T42,T32,T27,T13,T11,T9)</f>
        <v>8.575657894736846</v>
      </c>
      <c r="U47" s="12"/>
      <c r="V47" s="82" t="s">
        <v>183</v>
      </c>
      <c r="W47" s="28">
        <f>IF(ISERROR(HLOOKUP(V47,'Raw data'!$F$3:$BH$104,V$2,FALSE)),"",HLOOKUP(V47,'Raw data'!$F$3:$BH$104,V$2,FALSE))</f>
        <v>21</v>
      </c>
      <c r="X47" s="12">
        <f t="shared" si="9"/>
        <v>3</v>
      </c>
      <c r="Y47" s="12">
        <f t="shared" si="10"/>
        <v>75</v>
      </c>
      <c r="Z47" s="12">
        <f t="shared" si="11"/>
        <v>65.174999999999997</v>
      </c>
      <c r="AA47" s="12"/>
      <c r="AB47" s="82" t="s">
        <v>183</v>
      </c>
      <c r="AC47" s="28">
        <f>IF(ISERROR(HLOOKUP(AB47,'Raw data'!$F$3:$BH$104,AB$2,FALSE)),"",HLOOKUP(AB47,'Raw data'!$F$3:$BH$104,AB$2,FALSE))</f>
        <v>0.44</v>
      </c>
      <c r="AD47" s="12">
        <f t="shared" si="12"/>
        <v>29.88</v>
      </c>
      <c r="AE47" s="12">
        <f t="shared" si="13"/>
        <v>1.4186737050478371</v>
      </c>
      <c r="AF47" s="12">
        <f t="shared" si="14"/>
        <v>1.2328274496865703</v>
      </c>
      <c r="AG47" s="12"/>
      <c r="AH47" s="82" t="s">
        <v>183</v>
      </c>
      <c r="AI47" s="28">
        <f>IF(ISERROR(HLOOKUP(AH47,'Raw data'!$F$3:$BH$104,AH$2,FALSE)),"",HLOOKUP(AH47,'Raw data'!$F$3:$BH$104,AH$2,FALSE))</f>
        <v>1.9</v>
      </c>
      <c r="AJ47" s="12">
        <f t="shared" si="15"/>
        <v>2.4</v>
      </c>
      <c r="AK47" s="12">
        <f t="shared" si="16"/>
        <v>42.857142857142854</v>
      </c>
      <c r="AL47" s="12">
        <f t="shared" si="17"/>
        <v>37.24285714285714</v>
      </c>
    </row>
    <row r="48" spans="1:38" ht="15.75" customHeight="1" x14ac:dyDescent="0.2">
      <c r="A48" s="57" t="s">
        <v>184</v>
      </c>
      <c r="B48" s="12">
        <f t="shared" si="0"/>
        <v>20.519849515882903</v>
      </c>
      <c r="C48" s="12"/>
      <c r="D48" s="57" t="s">
        <v>184</v>
      </c>
      <c r="E48" s="28">
        <f>IF(ISERROR(HLOOKUP(D48,'Raw data'!$F$3:$BH$104,D$2,FALSE)),"",HLOOKUP(D48,'Raw data'!$F$3:$BH$104,D$2,FALSE))</f>
        <v>41</v>
      </c>
      <c r="F48" s="12">
        <f t="shared" si="1"/>
        <v>2091</v>
      </c>
      <c r="G48" s="12">
        <f t="shared" si="2"/>
        <v>1.923076923076934</v>
      </c>
      <c r="H48" s="12">
        <f>G48*$A$2</f>
        <v>1.6711538461538555</v>
      </c>
      <c r="I48" s="12"/>
      <c r="J48" s="57" t="s">
        <v>184</v>
      </c>
      <c r="K48" s="28">
        <f>IF(ISERROR(HLOOKUP(J48,'Raw data'!$F$3:$BH$104,J$2,FALSE)),"",HLOOKUP(J48,'Raw data'!$F$3:$BH$104,J$2,FALSE))</f>
        <v>0</v>
      </c>
      <c r="L48" s="12">
        <f t="shared" si="4"/>
        <v>351</v>
      </c>
      <c r="M48" s="12">
        <f t="shared" si="5"/>
        <v>0</v>
      </c>
      <c r="N48" s="45">
        <f>AVERAGE(N50,N54,N40,N21)</f>
        <v>2.8471509971509943</v>
      </c>
      <c r="O48" s="12"/>
      <c r="P48" s="57" t="s">
        <v>184</v>
      </c>
      <c r="Q48" s="28">
        <f>IF(ISERROR(HLOOKUP(P48,'Raw data'!$F$3:$BH$104,P$2,FALSE)),"",HLOOKUP(P48,'Raw data'!$F$3:$BH$104,P$2,FALSE))</f>
        <v>0</v>
      </c>
      <c r="R48" s="12">
        <f t="shared" si="7"/>
        <v>114</v>
      </c>
      <c r="S48" s="12">
        <f t="shared" si="8"/>
        <v>0</v>
      </c>
      <c r="T48" s="45">
        <f>AVERAGE(T54,T40,T50,T21)</f>
        <v>5.3359649122807085</v>
      </c>
      <c r="U48" s="12"/>
      <c r="V48" s="57" t="s">
        <v>184</v>
      </c>
      <c r="W48" s="28">
        <f>IF(ISERROR(HLOOKUP(V48,'Raw data'!$F$3:$BH$104,V$2,FALSE)),"",HLOOKUP(V48,'Raw data'!$F$3:$BH$104,V$2,FALSE))</f>
        <v>21</v>
      </c>
      <c r="X48" s="12">
        <f t="shared" si="9"/>
        <v>3</v>
      </c>
      <c r="Y48" s="12">
        <f t="shared" si="10"/>
        <v>75</v>
      </c>
      <c r="Z48" s="12">
        <f t="shared" si="11"/>
        <v>65.174999999999997</v>
      </c>
      <c r="AA48" s="12"/>
      <c r="AB48" s="57" t="s">
        <v>184</v>
      </c>
      <c r="AC48" s="28">
        <f>IF(ISERROR(HLOOKUP(AB48,'Raw data'!$F$3:$BH$104,AB$2,FALSE)),"",HLOOKUP(AB48,'Raw data'!$F$3:$BH$104,AB$2,FALSE))</f>
        <v>2.35</v>
      </c>
      <c r="AD48" s="12">
        <f t="shared" si="12"/>
        <v>27.97</v>
      </c>
      <c r="AE48" s="12">
        <f t="shared" si="13"/>
        <v>7.7202243483998672</v>
      </c>
      <c r="AF48" s="12">
        <f t="shared" si="14"/>
        <v>6.7088749587594849</v>
      </c>
      <c r="AG48" s="12"/>
      <c r="AH48" s="57" t="s">
        <v>184</v>
      </c>
      <c r="AI48" s="28">
        <f>IF(ISERROR(HLOOKUP(AH48,'Raw data'!$F$3:$BH$104,AH$2,FALSE)),"",HLOOKUP(AH48,'Raw data'!$F$3:$BH$104,AH$2,FALSE))</f>
        <v>2.1</v>
      </c>
      <c r="AJ48" s="12">
        <f t="shared" si="15"/>
        <v>2.1999999999999997</v>
      </c>
      <c r="AK48" s="12">
        <f t="shared" si="16"/>
        <v>47.61904761904762</v>
      </c>
      <c r="AL48" s="12">
        <f t="shared" si="17"/>
        <v>41.38095238095238</v>
      </c>
    </row>
    <row r="49" spans="1:38" ht="15.75" customHeight="1" x14ac:dyDescent="0.2">
      <c r="A49" s="57" t="s">
        <v>185</v>
      </c>
      <c r="B49" s="12">
        <f t="shared" si="0"/>
        <v>20.858213803185077</v>
      </c>
      <c r="C49" s="12"/>
      <c r="D49" s="57" t="s">
        <v>185</v>
      </c>
      <c r="E49" s="28">
        <f>IF(ISERROR(HLOOKUP(D49,'Raw data'!$F$3:$BH$104,D$2,FALSE)),"",HLOOKUP(D49,'Raw data'!$F$3:$BH$104,D$2,FALSE))</f>
        <v>0</v>
      </c>
      <c r="F49" s="12">
        <f t="shared" si="1"/>
        <v>2132</v>
      </c>
      <c r="G49" s="12">
        <f t="shared" si="2"/>
        <v>0</v>
      </c>
      <c r="H49" s="45">
        <f>AVERAGE(H38,H36,H31,H25,H23,H21,H6)</f>
        <v>6.247902707049052</v>
      </c>
      <c r="I49" s="12"/>
      <c r="J49" s="57" t="s">
        <v>185</v>
      </c>
      <c r="K49" s="28">
        <f>IF(ISERROR(HLOOKUP(J49,'Raw data'!$F$3:$BH$104,J$2,FALSE)),"",HLOOKUP(J49,'Raw data'!$F$3:$BH$104,J$2,FALSE))</f>
        <v>0</v>
      </c>
      <c r="L49" s="12">
        <f t="shared" si="4"/>
        <v>351</v>
      </c>
      <c r="M49" s="12">
        <f t="shared" si="5"/>
        <v>0</v>
      </c>
      <c r="N49" s="45">
        <f>AVERAGE(N38,N36,N31,N25,N23,N21)</f>
        <v>6.6846153846153813</v>
      </c>
      <c r="O49" s="12"/>
      <c r="P49" s="57" t="s">
        <v>185</v>
      </c>
      <c r="Q49" s="28">
        <f>IF(ISERROR(HLOOKUP(P49,'Raw data'!$F$3:$BH$104,P$2,FALSE)),"",HLOOKUP(P49,'Raw data'!$F$3:$BH$104,P$2,FALSE))</f>
        <v>0</v>
      </c>
      <c r="R49" s="12">
        <f t="shared" si="7"/>
        <v>114</v>
      </c>
      <c r="S49" s="12">
        <f t="shared" si="8"/>
        <v>0</v>
      </c>
      <c r="T49" s="45">
        <f>AVERAGE(T38,T36,T31,T25,T23,T6)</f>
        <v>24.1388888888889</v>
      </c>
      <c r="U49" s="12"/>
      <c r="V49" s="57" t="s">
        <v>185</v>
      </c>
      <c r="W49" s="28">
        <f>IF(ISERROR(HLOOKUP(V49,'Raw data'!$F$3:$BH$104,V$2,FALSE)),"",HLOOKUP(V49,'Raw data'!$F$3:$BH$104,V$2,FALSE))</f>
        <v>19</v>
      </c>
      <c r="X49" s="12">
        <f t="shared" si="9"/>
        <v>5</v>
      </c>
      <c r="Y49" s="12">
        <f t="shared" si="10"/>
        <v>58.333333333333329</v>
      </c>
      <c r="Z49" s="12">
        <f t="shared" si="11"/>
        <v>50.691666666666663</v>
      </c>
      <c r="AA49" s="12"/>
      <c r="AB49" s="57" t="s">
        <v>185</v>
      </c>
      <c r="AC49" s="28">
        <f>IF(ISERROR(HLOOKUP(AB49,'Raw data'!$F$3:$BH$104,AB$2,FALSE)),"",HLOOKUP(AB49,'Raw data'!$F$3:$BH$104,AB$2,FALSE))</f>
        <v>0.06</v>
      </c>
      <c r="AD49" s="12">
        <f t="shared" si="12"/>
        <v>30.26</v>
      </c>
      <c r="AE49" s="12">
        <f t="shared" si="13"/>
        <v>0.16496205872647351</v>
      </c>
      <c r="AF49" s="12">
        <f t="shared" si="14"/>
        <v>0.14335202903330549</v>
      </c>
      <c r="AG49" s="12"/>
      <c r="AH49" s="57" t="s">
        <v>185</v>
      </c>
      <c r="AI49" s="28">
        <f>IF(ISERROR(HLOOKUP(AH49,'Raw data'!$F$3:$BH$104,AH$2,FALSE)),"",HLOOKUP(AH49,'Raw data'!$F$3:$BH$104,AH$2,FALSE))</f>
        <v>1.9</v>
      </c>
      <c r="AJ49" s="12">
        <f t="shared" si="15"/>
        <v>2.4</v>
      </c>
      <c r="AK49" s="12">
        <f t="shared" si="16"/>
        <v>42.857142857142854</v>
      </c>
      <c r="AL49" s="12">
        <f t="shared" si="17"/>
        <v>37.24285714285714</v>
      </c>
    </row>
    <row r="50" spans="1:38" ht="15.75" customHeight="1" x14ac:dyDescent="0.2">
      <c r="A50" s="57" t="s">
        <v>186</v>
      </c>
      <c r="B50" s="12">
        <f t="shared" si="0"/>
        <v>16.472536433992513</v>
      </c>
      <c r="C50" s="12"/>
      <c r="D50" s="57" t="s">
        <v>186</v>
      </c>
      <c r="E50" s="28">
        <f>IF(ISERROR(HLOOKUP(D50,'Raw data'!$F$3:$BH$104,D$2,FALSE)),"",HLOOKUP(D50,'Raw data'!$F$3:$BH$104,D$2,FALSE))</f>
        <v>18</v>
      </c>
      <c r="F50" s="12">
        <f t="shared" si="1"/>
        <v>2114</v>
      </c>
      <c r="G50" s="12">
        <f t="shared" si="2"/>
        <v>0.84427767354597449</v>
      </c>
      <c r="H50" s="12">
        <f t="shared" ref="H50:H58" si="26">G50*$A$2</f>
        <v>0.73367729831145179</v>
      </c>
      <c r="I50" s="12"/>
      <c r="J50" s="57" t="s">
        <v>186</v>
      </c>
      <c r="K50" s="28">
        <f>IF(ISERROR(HLOOKUP(J50,'Raw data'!$F$3:$BH$104,J$2,FALSE)),"",HLOOKUP(J50,'Raw data'!$F$3:$BH$104,J$2,FALSE))</f>
        <v>2</v>
      </c>
      <c r="L50" s="12">
        <f t="shared" si="4"/>
        <v>349</v>
      </c>
      <c r="M50" s="12">
        <f t="shared" si="5"/>
        <v>0.56980056980056304</v>
      </c>
      <c r="N50" s="12">
        <f t="shared" ref="N50:N58" si="27">M50*$A$2</f>
        <v>0.49515669515668925</v>
      </c>
      <c r="O50" s="12"/>
      <c r="P50" s="57" t="s">
        <v>186</v>
      </c>
      <c r="Q50" s="28">
        <f>IF(ISERROR(HLOOKUP(P50,'Raw data'!$F$3:$BH$104,P$2,FALSE)),"",HLOOKUP(P50,'Raw data'!$F$3:$BH$104,P$2,FALSE))</f>
        <v>3</v>
      </c>
      <c r="R50" s="12">
        <f t="shared" si="7"/>
        <v>111</v>
      </c>
      <c r="S50" s="12">
        <f t="shared" si="8"/>
        <v>2.6315789473684248</v>
      </c>
      <c r="T50" s="12">
        <f>S50*$A$2</f>
        <v>2.2868421052631613</v>
      </c>
      <c r="U50" s="12"/>
      <c r="V50" s="57" t="s">
        <v>186</v>
      </c>
      <c r="W50" s="28">
        <f>IF(ISERROR(HLOOKUP(V50,'Raw data'!$F$3:$BH$104,V$2,FALSE)),"",HLOOKUP(V50,'Raw data'!$F$3:$BH$104,V$2,FALSE))</f>
        <v>20</v>
      </c>
      <c r="X50" s="12">
        <f t="shared" si="9"/>
        <v>4</v>
      </c>
      <c r="Y50" s="12">
        <f t="shared" si="10"/>
        <v>66.666666666666657</v>
      </c>
      <c r="Z50" s="12">
        <f t="shared" si="11"/>
        <v>57.933333333333323</v>
      </c>
      <c r="AA50" s="12"/>
      <c r="AB50" s="57" t="s">
        <v>186</v>
      </c>
      <c r="AC50" s="28">
        <f>IF(ISERROR(HLOOKUP(AB50,'Raw data'!$F$3:$BH$104,AB$2,FALSE)),"",HLOOKUP(AB50,'Raw data'!$F$3:$BH$104,AB$2,FALSE))</f>
        <v>0.06</v>
      </c>
      <c r="AD50" s="12">
        <f t="shared" si="12"/>
        <v>30.26</v>
      </c>
      <c r="AE50" s="12">
        <f t="shared" si="13"/>
        <v>0.16496205872647351</v>
      </c>
      <c r="AF50" s="12">
        <f t="shared" si="14"/>
        <v>0.14335202903330549</v>
      </c>
      <c r="AG50" s="12"/>
      <c r="AH50" s="57" t="s">
        <v>186</v>
      </c>
      <c r="AI50" s="28">
        <f>IF(ISERROR(HLOOKUP(AH50,'Raw data'!$F$3:$BH$104,AH$2,FALSE)),"",HLOOKUP(AH50,'Raw data'!$F$3:$BH$104,AH$2,FALSE))</f>
        <v>1.9</v>
      </c>
      <c r="AJ50" s="12">
        <f t="shared" si="15"/>
        <v>2.4</v>
      </c>
      <c r="AK50" s="12">
        <f t="shared" si="16"/>
        <v>42.857142857142854</v>
      </c>
      <c r="AL50" s="12">
        <f t="shared" si="17"/>
        <v>37.24285714285714</v>
      </c>
    </row>
    <row r="51" spans="1:38" ht="15.75" customHeight="1" x14ac:dyDescent="0.2">
      <c r="A51" s="78" t="s">
        <v>243</v>
      </c>
      <c r="B51" s="12">
        <f t="shared" si="0"/>
        <v>27.38610633159756</v>
      </c>
      <c r="C51" s="12"/>
      <c r="D51" s="78" t="s">
        <v>243</v>
      </c>
      <c r="E51" s="28">
        <f>IF(ISERROR(HLOOKUP(D51,'Raw data'!$F$3:$BH$104,D$2,FALSE)),"",HLOOKUP(D51,'Raw data'!$F$3:$BH$104,D$2,FALSE))</f>
        <v>8</v>
      </c>
      <c r="F51" s="12">
        <f t="shared" si="1"/>
        <v>2124</v>
      </c>
      <c r="G51" s="12">
        <f t="shared" si="2"/>
        <v>0.37523452157599024</v>
      </c>
      <c r="H51" s="12">
        <f t="shared" si="26"/>
        <v>0.32607879924953553</v>
      </c>
      <c r="I51" s="12"/>
      <c r="J51" s="78" t="s">
        <v>243</v>
      </c>
      <c r="K51" s="28">
        <f>IF(ISERROR(HLOOKUP(J51,'Raw data'!$F$3:$BH$104,J$2,FALSE)),"",HLOOKUP(J51,'Raw data'!$F$3:$BH$104,J$2,FALSE))</f>
        <v>11</v>
      </c>
      <c r="L51" s="12">
        <f t="shared" si="4"/>
        <v>340</v>
      </c>
      <c r="M51" s="12">
        <f t="shared" si="5"/>
        <v>3.1339031339031322</v>
      </c>
      <c r="N51" s="12">
        <f t="shared" si="27"/>
        <v>2.723361823361822</v>
      </c>
      <c r="O51" s="12"/>
      <c r="P51" s="78" t="s">
        <v>243</v>
      </c>
      <c r="Q51" s="28">
        <f>IF(ISERROR(HLOOKUP(P51,'Raw data'!$F$3:$BH$104,P$2,FALSE)),"",HLOOKUP(P51,'Raw data'!$F$3:$BH$104,P$2,FALSE))</f>
        <v>0</v>
      </c>
      <c r="R51" s="12">
        <f t="shared" si="7"/>
        <v>114</v>
      </c>
      <c r="S51" s="12">
        <f t="shared" si="8"/>
        <v>0</v>
      </c>
      <c r="T51" s="45">
        <f>AVERAGE(T50,T54,T40,T28)</f>
        <v>16.579605263157898</v>
      </c>
      <c r="U51" s="12"/>
      <c r="V51" s="78" t="s">
        <v>243</v>
      </c>
      <c r="W51" s="28">
        <f>IF(ISERROR(HLOOKUP(V51,'Raw data'!$F$3:$BH$104,V$2,FALSE)),"",HLOOKUP(V51,'Raw data'!$F$3:$BH$104,V$2,FALSE))</f>
        <v>21</v>
      </c>
      <c r="X51" s="12">
        <f t="shared" si="9"/>
        <v>3</v>
      </c>
      <c r="Y51" s="12">
        <f t="shared" si="10"/>
        <v>75</v>
      </c>
      <c r="Z51" s="12">
        <f t="shared" si="11"/>
        <v>65.174999999999997</v>
      </c>
      <c r="AA51" s="12"/>
      <c r="AB51" s="78" t="s">
        <v>243</v>
      </c>
      <c r="AC51" s="28">
        <f>IF(ISERROR(HLOOKUP(AB51,'Raw data'!$F$3:$BH$104,AB$2,FALSE)),"",HLOOKUP(AB51,'Raw data'!$F$3:$BH$104,AB$2,FALSE))</f>
        <v>4.6500000000000004</v>
      </c>
      <c r="AD51" s="12">
        <f t="shared" si="12"/>
        <v>25.67</v>
      </c>
      <c r="AE51" s="12">
        <f t="shared" si="13"/>
        <v>15.30847904981853</v>
      </c>
      <c r="AF51" s="12">
        <f t="shared" si="14"/>
        <v>13.303068294292302</v>
      </c>
      <c r="AG51" s="12"/>
      <c r="AH51" s="78" t="s">
        <v>243</v>
      </c>
      <c r="AI51" s="28">
        <f>IF(ISERROR(HLOOKUP(AH51,'Raw data'!$F$3:$BH$104,AH$2,FALSE)),"",HLOOKUP(AH51,'Raw data'!$F$3:$BH$104,AH$2,FALSE))</f>
        <v>3.3</v>
      </c>
      <c r="AJ51" s="12">
        <f t="shared" si="15"/>
        <v>1</v>
      </c>
      <c r="AK51" s="12">
        <f t="shared" si="16"/>
        <v>76.19047619047619</v>
      </c>
      <c r="AL51" s="12">
        <f t="shared" si="17"/>
        <v>66.209523809523802</v>
      </c>
    </row>
    <row r="52" spans="1:38" ht="15.75" customHeight="1" x14ac:dyDescent="0.2">
      <c r="A52" s="75" t="s">
        <v>188</v>
      </c>
      <c r="B52" s="12">
        <f t="shared" si="0"/>
        <v>14.864746525734688</v>
      </c>
      <c r="C52" s="12"/>
      <c r="D52" s="75" t="s">
        <v>188</v>
      </c>
      <c r="E52" s="28">
        <f>IF(ISERROR(HLOOKUP(D52,'Raw data'!$F$3:$BH$104,D$2,FALSE)),"",HLOOKUP(D52,'Raw data'!$F$3:$BH$104,D$2,FALSE))</f>
        <v>50</v>
      </c>
      <c r="F52" s="12">
        <f t="shared" si="1"/>
        <v>2082</v>
      </c>
      <c r="G52" s="12">
        <f t="shared" si="2"/>
        <v>2.345215759849907</v>
      </c>
      <c r="H52" s="12">
        <f t="shared" si="26"/>
        <v>2.0379924953095694</v>
      </c>
      <c r="I52" s="12"/>
      <c r="J52" s="75" t="s">
        <v>188</v>
      </c>
      <c r="K52" s="28">
        <f>IF(ISERROR(HLOOKUP(J52,'Raw data'!$F$3:$BH$104,J$2,FALSE)),"",HLOOKUP(J52,'Raw data'!$F$3:$BH$104,J$2,FALSE))</f>
        <v>7</v>
      </c>
      <c r="L52" s="12">
        <f t="shared" si="4"/>
        <v>344</v>
      </c>
      <c r="M52" s="12">
        <f t="shared" si="5"/>
        <v>1.994301994301992</v>
      </c>
      <c r="N52" s="12">
        <f t="shared" si="27"/>
        <v>1.733048433048431</v>
      </c>
      <c r="O52" s="12"/>
      <c r="P52" s="75" t="s">
        <v>188</v>
      </c>
      <c r="Q52" s="28">
        <f>IF(ISERROR(HLOOKUP(P52,'Raw data'!$F$3:$BH$104,P$2,FALSE)),"",HLOOKUP(P52,'Raw data'!$F$3:$BH$104,P$2,FALSE))</f>
        <v>9</v>
      </c>
      <c r="R52" s="12">
        <f t="shared" si="7"/>
        <v>105</v>
      </c>
      <c r="S52" s="12">
        <f t="shared" si="8"/>
        <v>7.8947368421052744</v>
      </c>
      <c r="T52" s="12">
        <f t="shared" ref="T52:T58" si="28">S52*$A$2</f>
        <v>6.8605263157894836</v>
      </c>
      <c r="U52" s="12"/>
      <c r="V52" s="75" t="s">
        <v>188</v>
      </c>
      <c r="W52" s="28">
        <f>IF(ISERROR(HLOOKUP(V52,'Raw data'!$F$3:$BH$104,V$2,FALSE)),"",HLOOKUP(V52,'Raw data'!$F$3:$BH$104,V$2,FALSE))</f>
        <v>20</v>
      </c>
      <c r="X52" s="12">
        <f t="shared" si="9"/>
        <v>4</v>
      </c>
      <c r="Y52" s="12">
        <f t="shared" si="10"/>
        <v>66.666666666666657</v>
      </c>
      <c r="Z52" s="12">
        <f t="shared" si="11"/>
        <v>57.933333333333323</v>
      </c>
      <c r="AA52" s="12"/>
      <c r="AB52" s="75" t="s">
        <v>188</v>
      </c>
      <c r="AC52" s="28">
        <f>IF(ISERROR(HLOOKUP(AB52,'Raw data'!$F$3:$BH$104,AB$2,FALSE)),"",HLOOKUP(AB52,'Raw data'!$F$3:$BH$104,AB$2,FALSE))</f>
        <v>1.43</v>
      </c>
      <c r="AD52" s="12">
        <f t="shared" si="12"/>
        <v>28.89</v>
      </c>
      <c r="AE52" s="12">
        <f t="shared" si="13"/>
        <v>4.6849224678323935</v>
      </c>
      <c r="AF52" s="12">
        <f t="shared" si="14"/>
        <v>4.0711976245463504</v>
      </c>
      <c r="AG52" s="12"/>
      <c r="AH52" s="75" t="s">
        <v>188</v>
      </c>
      <c r="AI52" s="28">
        <f>IF(ISERROR(HLOOKUP(AH52,'Raw data'!$F$3:$BH$104,AH$2,FALSE)),"",HLOOKUP(AH52,'Raw data'!$F$3:$BH$104,AH$2,FALSE))</f>
        <v>0.9</v>
      </c>
      <c r="AJ52" s="12">
        <f t="shared" si="15"/>
        <v>3.4</v>
      </c>
      <c r="AK52" s="12">
        <f t="shared" si="16"/>
        <v>19.047619047619051</v>
      </c>
      <c r="AL52" s="12">
        <f t="shared" si="17"/>
        <v>16.552380952380954</v>
      </c>
    </row>
    <row r="53" spans="1:38" ht="15.75" customHeight="1" x14ac:dyDescent="0.2">
      <c r="A53" s="75" t="s">
        <v>189</v>
      </c>
      <c r="B53" s="12">
        <f t="shared" si="0"/>
        <v>24.07744656358047</v>
      </c>
      <c r="C53" s="12"/>
      <c r="D53" s="75" t="s">
        <v>189</v>
      </c>
      <c r="E53" s="28">
        <f>IF(ISERROR(HLOOKUP(D53,'Raw data'!$F$3:$BH$104,D$2,FALSE)),"",HLOOKUP(D53,'Raw data'!$F$3:$BH$104,D$2,FALSE))</f>
        <v>60</v>
      </c>
      <c r="F53" s="12">
        <f t="shared" si="1"/>
        <v>2072</v>
      </c>
      <c r="G53" s="12">
        <f t="shared" si="2"/>
        <v>2.8142589118198913</v>
      </c>
      <c r="H53" s="12">
        <f t="shared" si="26"/>
        <v>2.4455909943714853</v>
      </c>
      <c r="I53" s="12"/>
      <c r="J53" s="75" t="s">
        <v>189</v>
      </c>
      <c r="K53" s="28">
        <f>IF(ISERROR(HLOOKUP(J53,'Raw data'!$F$3:$BH$104,J$2,FALSE)),"",HLOOKUP(J53,'Raw data'!$F$3:$BH$104,J$2,FALSE))</f>
        <v>1</v>
      </c>
      <c r="L53" s="12">
        <f t="shared" si="4"/>
        <v>350</v>
      </c>
      <c r="M53" s="12">
        <f t="shared" si="5"/>
        <v>0.28490028490028863</v>
      </c>
      <c r="N53" s="12">
        <f t="shared" si="27"/>
        <v>0.24757834757835082</v>
      </c>
      <c r="O53" s="12"/>
      <c r="P53" s="75" t="s">
        <v>189</v>
      </c>
      <c r="Q53" s="28">
        <f>IF(ISERROR(HLOOKUP(P53,'Raw data'!$F$3:$BH$104,P$2,FALSE)),"",HLOOKUP(P53,'Raw data'!$F$3:$BH$104,P$2,FALSE))</f>
        <v>9</v>
      </c>
      <c r="R53" s="12">
        <f t="shared" si="7"/>
        <v>105</v>
      </c>
      <c r="S53" s="12">
        <f t="shared" si="8"/>
        <v>7.8947368421052744</v>
      </c>
      <c r="T53" s="12">
        <f t="shared" si="28"/>
        <v>6.8605263157894836</v>
      </c>
      <c r="U53" s="12"/>
      <c r="V53" s="75" t="s">
        <v>189</v>
      </c>
      <c r="W53" s="28">
        <f>IF(ISERROR(HLOOKUP(V53,'Raw data'!$F$3:$BH$104,V$2,FALSE)),"",HLOOKUP(V53,'Raw data'!$F$3:$BH$104,V$2,FALSE))</f>
        <v>21</v>
      </c>
      <c r="X53" s="12">
        <f t="shared" si="9"/>
        <v>3</v>
      </c>
      <c r="Y53" s="12">
        <f t="shared" si="10"/>
        <v>75</v>
      </c>
      <c r="Z53" s="12">
        <f t="shared" si="11"/>
        <v>65.174999999999997</v>
      </c>
      <c r="AA53" s="12"/>
      <c r="AB53" s="75" t="s">
        <v>189</v>
      </c>
      <c r="AC53" s="28">
        <f>IF(ISERROR(HLOOKUP(AB53,'Raw data'!$F$3:$BH$104,AB$2,FALSE)),"",HLOOKUP(AB53,'Raw data'!$F$3:$BH$104,AB$2,FALSE))</f>
        <v>1.24</v>
      </c>
      <c r="AD53" s="12">
        <f t="shared" si="12"/>
        <v>29.080000000000002</v>
      </c>
      <c r="AE53" s="12">
        <f t="shared" si="13"/>
        <v>4.0580666446717117</v>
      </c>
      <c r="AF53" s="12">
        <f t="shared" si="14"/>
        <v>3.5264599142197173</v>
      </c>
      <c r="AG53" s="12"/>
      <c r="AH53" s="75" t="s">
        <v>189</v>
      </c>
      <c r="AI53" s="28">
        <f>IF(ISERROR(HLOOKUP(AH53,'Raw data'!$F$3:$BH$104,AH$2,FALSE)),"",HLOOKUP(AH53,'Raw data'!$F$3:$BH$104,AH$2,FALSE))</f>
        <v>3.3</v>
      </c>
      <c r="AJ53" s="12">
        <f t="shared" si="15"/>
        <v>1</v>
      </c>
      <c r="AK53" s="12">
        <f t="shared" si="16"/>
        <v>76.19047619047619</v>
      </c>
      <c r="AL53" s="12">
        <f t="shared" si="17"/>
        <v>66.209523809523802</v>
      </c>
    </row>
    <row r="54" spans="1:38" ht="15.75" customHeight="1" x14ac:dyDescent="0.2">
      <c r="A54" s="57" t="s">
        <v>190</v>
      </c>
      <c r="B54" s="12">
        <f t="shared" si="0"/>
        <v>23.897942464631267</v>
      </c>
      <c r="C54" s="12"/>
      <c r="D54" s="57" t="s">
        <v>190</v>
      </c>
      <c r="E54" s="28">
        <f>IF(ISERROR(HLOOKUP(D54,'Raw data'!$F$3:$BH$104,D$2,FALSE)),"",HLOOKUP(D54,'Raw data'!$F$3:$BH$104,D$2,FALSE))</f>
        <v>150</v>
      </c>
      <c r="F54" s="12">
        <f t="shared" si="1"/>
        <v>1982</v>
      </c>
      <c r="G54" s="12">
        <f t="shared" si="2"/>
        <v>7.0356472795497211</v>
      </c>
      <c r="H54" s="12">
        <f t="shared" si="26"/>
        <v>6.1139774859287073</v>
      </c>
      <c r="I54" s="12"/>
      <c r="J54" s="57" t="s">
        <v>190</v>
      </c>
      <c r="K54" s="28">
        <f>IF(ISERROR(HLOOKUP(J54,'Raw data'!$F$3:$BH$104,J$2,FALSE)),"",HLOOKUP(J54,'Raw data'!$F$3:$BH$104,J$2,FALSE))</f>
        <v>33</v>
      </c>
      <c r="L54" s="12">
        <f t="shared" si="4"/>
        <v>318</v>
      </c>
      <c r="M54" s="12">
        <f t="shared" si="5"/>
        <v>9.4017094017093967</v>
      </c>
      <c r="N54" s="12">
        <f t="shared" si="27"/>
        <v>8.1700854700854659</v>
      </c>
      <c r="O54" s="12"/>
      <c r="P54" s="57" t="s">
        <v>190</v>
      </c>
      <c r="Q54" s="28">
        <f>IF(ISERROR(HLOOKUP(P54,'Raw data'!$F$3:$BH$104,P$2,FALSE)),"",HLOOKUP(P54,'Raw data'!$F$3:$BH$104,P$2,FALSE))</f>
        <v>6</v>
      </c>
      <c r="R54" s="12">
        <f t="shared" si="7"/>
        <v>108</v>
      </c>
      <c r="S54" s="12">
        <f t="shared" si="8"/>
        <v>5.2631578947368496</v>
      </c>
      <c r="T54" s="12">
        <f t="shared" si="28"/>
        <v>4.5736842105263227</v>
      </c>
      <c r="U54" s="12"/>
      <c r="V54" s="57" t="s">
        <v>190</v>
      </c>
      <c r="W54" s="28">
        <f>IF(ISERROR(HLOOKUP(V54,'Raw data'!$F$3:$BH$104,V$2,FALSE)),"",HLOOKUP(V54,'Raw data'!$F$3:$BH$104,V$2,FALSE))</f>
        <v>22</v>
      </c>
      <c r="X54" s="12">
        <f t="shared" si="9"/>
        <v>2</v>
      </c>
      <c r="Y54" s="12">
        <f t="shared" si="10"/>
        <v>83.333333333333329</v>
      </c>
      <c r="Z54" s="12">
        <f t="shared" si="11"/>
        <v>72.416666666666657</v>
      </c>
      <c r="AA54" s="12"/>
      <c r="AB54" s="57" t="s">
        <v>190</v>
      </c>
      <c r="AC54" s="28">
        <f>IF(ISERROR(HLOOKUP(AB54,'Raw data'!$F$3:$BH$104,AB$2,FALSE)),"",HLOOKUP(AB54,'Raw data'!$F$3:$BH$104,AB$2,FALSE))</f>
        <v>2.31</v>
      </c>
      <c r="AD54" s="12">
        <f t="shared" si="12"/>
        <v>28.01</v>
      </c>
      <c r="AE54" s="12">
        <f t="shared" si="13"/>
        <v>7.5882547014186628</v>
      </c>
      <c r="AF54" s="12">
        <f t="shared" si="14"/>
        <v>6.5941933355328182</v>
      </c>
      <c r="AG54" s="12"/>
      <c r="AH54" s="57" t="s">
        <v>190</v>
      </c>
      <c r="AI54" s="28">
        <f>IF(ISERROR(HLOOKUP(AH54,'Raw data'!$F$3:$BH$104,AH$2,FALSE)),"",HLOOKUP(AH54,'Raw data'!$F$3:$BH$104,AH$2,FALSE))</f>
        <v>2.2999999999999998</v>
      </c>
      <c r="AJ54" s="12">
        <f t="shared" si="15"/>
        <v>2</v>
      </c>
      <c r="AK54" s="12">
        <f t="shared" si="16"/>
        <v>52.38095238095238</v>
      </c>
      <c r="AL54" s="12">
        <f t="shared" si="17"/>
        <v>45.519047619047619</v>
      </c>
    </row>
    <row r="55" spans="1:38" ht="15.75" customHeight="1" x14ac:dyDescent="0.2">
      <c r="A55" s="83" t="s">
        <v>191</v>
      </c>
      <c r="B55" s="12">
        <f t="shared" si="0"/>
        <v>26.208255114311996</v>
      </c>
      <c r="C55" s="12"/>
      <c r="D55" s="83" t="s">
        <v>191</v>
      </c>
      <c r="E55" s="28">
        <f>IF(ISERROR(HLOOKUP(D55,'Raw data'!$F$3:$BH$104,D$2,FALSE)),"",HLOOKUP(D55,'Raw data'!$F$3:$BH$104,D$2,FALSE))</f>
        <v>23</v>
      </c>
      <c r="F55" s="12">
        <f t="shared" si="1"/>
        <v>2109</v>
      </c>
      <c r="G55" s="12">
        <f t="shared" si="2"/>
        <v>1.0787992495309595</v>
      </c>
      <c r="H55" s="12">
        <f t="shared" si="26"/>
        <v>0.93747654784240386</v>
      </c>
      <c r="I55" s="12"/>
      <c r="J55" s="83" t="s">
        <v>191</v>
      </c>
      <c r="K55" s="28">
        <f>IF(ISERROR(HLOOKUP(J55,'Raw data'!$F$3:$BH$104,J$2,FALSE)),"",HLOOKUP(J55,'Raw data'!$F$3:$BH$104,J$2,FALSE))</f>
        <v>14</v>
      </c>
      <c r="L55" s="12">
        <f t="shared" si="4"/>
        <v>337</v>
      </c>
      <c r="M55" s="12">
        <f t="shared" si="5"/>
        <v>3.9886039886039839</v>
      </c>
      <c r="N55" s="12">
        <f t="shared" si="27"/>
        <v>3.4660968660968621</v>
      </c>
      <c r="O55" s="12"/>
      <c r="P55" s="83" t="s">
        <v>191</v>
      </c>
      <c r="Q55" s="28">
        <f>IF(ISERROR(HLOOKUP(P55,'Raw data'!$F$3:$BH$104,P$2,FALSE)),"",HLOOKUP(P55,'Raw data'!$F$3:$BH$104,P$2,FALSE))</f>
        <v>51</v>
      </c>
      <c r="R55" s="12">
        <f t="shared" si="7"/>
        <v>63</v>
      </c>
      <c r="S55" s="12">
        <f t="shared" si="8"/>
        <v>44.736842105263158</v>
      </c>
      <c r="T55" s="12">
        <f t="shared" si="28"/>
        <v>38.876315789473686</v>
      </c>
      <c r="U55" s="12"/>
      <c r="V55" s="83" t="s">
        <v>191</v>
      </c>
      <c r="W55" s="28">
        <f>IF(ISERROR(HLOOKUP(V55,'Raw data'!$F$3:$BH$104,V$2,FALSE)),"",HLOOKUP(V55,'Raw data'!$F$3:$BH$104,V$2,FALSE))</f>
        <v>22</v>
      </c>
      <c r="X55" s="12">
        <f t="shared" si="9"/>
        <v>2</v>
      </c>
      <c r="Y55" s="12">
        <f t="shared" si="10"/>
        <v>83.333333333333329</v>
      </c>
      <c r="Z55" s="12">
        <f t="shared" si="11"/>
        <v>72.416666666666657</v>
      </c>
      <c r="AA55" s="12"/>
      <c r="AB55" s="83" t="s">
        <v>191</v>
      </c>
      <c r="AC55" s="28">
        <f>IF(ISERROR(HLOOKUP(AB55,'Raw data'!$F$3:$BH$104,AB$2,FALSE)),"",HLOOKUP(AB55,'Raw data'!$F$3:$BH$104,AB$2,FALSE))</f>
        <v>7.0000000000000007E-2</v>
      </c>
      <c r="AD55" s="12">
        <f t="shared" si="12"/>
        <v>30.25</v>
      </c>
      <c r="AE55" s="12">
        <f t="shared" si="13"/>
        <v>0.19795447047178527</v>
      </c>
      <c r="AF55" s="12">
        <f t="shared" si="14"/>
        <v>0.17202243483998139</v>
      </c>
      <c r="AG55" s="12"/>
      <c r="AH55" s="83" t="s">
        <v>191</v>
      </c>
      <c r="AI55" s="28">
        <f>IF(ISERROR(HLOOKUP(AH55,'Raw data'!$F$3:$BH$104,AH$2,FALSE)),"",HLOOKUP(AH55,'Raw data'!$F$3:$BH$104,AH$2,FALSE))</f>
        <v>2.1</v>
      </c>
      <c r="AJ55" s="12">
        <f t="shared" si="15"/>
        <v>2.1999999999999997</v>
      </c>
      <c r="AK55" s="12">
        <f t="shared" si="16"/>
        <v>47.61904761904762</v>
      </c>
      <c r="AL55" s="12">
        <f t="shared" si="17"/>
        <v>41.38095238095238</v>
      </c>
    </row>
    <row r="56" spans="1:38" ht="15.75" customHeight="1" x14ac:dyDescent="0.2">
      <c r="A56" s="83" t="s">
        <v>193</v>
      </c>
      <c r="B56" s="12">
        <f t="shared" si="0"/>
        <v>20.91074588888236</v>
      </c>
      <c r="C56" s="12"/>
      <c r="D56" s="83" t="s">
        <v>193</v>
      </c>
      <c r="E56" s="28">
        <f>IF(ISERROR(HLOOKUP(D56,'Raw data'!$F$3:$BH$104,D$2,FALSE)),"",HLOOKUP(D56,'Raw data'!$F$3:$BH$104,D$2,FALSE))</f>
        <v>9</v>
      </c>
      <c r="F56" s="12">
        <f t="shared" si="1"/>
        <v>2123</v>
      </c>
      <c r="G56" s="12">
        <f t="shared" si="2"/>
        <v>0.42213883677298725</v>
      </c>
      <c r="H56" s="12">
        <f t="shared" si="26"/>
        <v>0.36683864915572589</v>
      </c>
      <c r="I56" s="12"/>
      <c r="J56" s="83" t="s">
        <v>193</v>
      </c>
      <c r="K56" s="28">
        <f>IF(ISERROR(HLOOKUP(J56,'Raw data'!$F$3:$BH$104,J$2,FALSE)),"",HLOOKUP(J56,'Raw data'!$F$3:$BH$104,J$2,FALSE))</f>
        <v>8</v>
      </c>
      <c r="L56" s="12">
        <f t="shared" si="4"/>
        <v>343</v>
      </c>
      <c r="M56" s="12">
        <f t="shared" si="5"/>
        <v>2.2792022792022806</v>
      </c>
      <c r="N56" s="12">
        <f t="shared" si="27"/>
        <v>1.9806267806267819</v>
      </c>
      <c r="O56" s="12"/>
      <c r="P56" s="83" t="s">
        <v>193</v>
      </c>
      <c r="Q56" s="28">
        <f>IF(ISERROR(HLOOKUP(P56,'Raw data'!$F$3:$BH$104,P$2,FALSE)),"",HLOOKUP(P56,'Raw data'!$F$3:$BH$104,P$2,FALSE))</f>
        <v>12</v>
      </c>
      <c r="R56" s="12">
        <f t="shared" si="7"/>
        <v>102</v>
      </c>
      <c r="S56" s="12">
        <f t="shared" si="8"/>
        <v>10.526315789473685</v>
      </c>
      <c r="T56" s="12">
        <f t="shared" si="28"/>
        <v>9.1473684210526329</v>
      </c>
      <c r="U56" s="12"/>
      <c r="V56" s="83" t="s">
        <v>193</v>
      </c>
      <c r="W56" s="28">
        <f>IF(ISERROR(HLOOKUP(V56,'Raw data'!$F$3:$BH$104,V$2,FALSE)),"",HLOOKUP(V56,'Raw data'!$F$3:$BH$104,V$2,FALSE))</f>
        <v>22</v>
      </c>
      <c r="X56" s="12">
        <f t="shared" si="9"/>
        <v>2</v>
      </c>
      <c r="Y56" s="12">
        <f t="shared" si="10"/>
        <v>83.333333333333329</v>
      </c>
      <c r="Z56" s="12">
        <f t="shared" si="11"/>
        <v>72.416666666666657</v>
      </c>
      <c r="AA56" s="12"/>
      <c r="AB56" s="83" t="s">
        <v>193</v>
      </c>
      <c r="AC56" s="28">
        <f>IF(ISERROR(HLOOKUP(AB56,'Raw data'!$F$3:$BH$104,AB$2,FALSE)),"",HLOOKUP(AB56,'Raw data'!$F$3:$BH$104,AB$2,FALSE))</f>
        <v>7.0000000000000007E-2</v>
      </c>
      <c r="AD56" s="12">
        <f t="shared" si="12"/>
        <v>30.25</v>
      </c>
      <c r="AE56" s="12">
        <f t="shared" si="13"/>
        <v>0.19795447047178527</v>
      </c>
      <c r="AF56" s="12">
        <f t="shared" si="14"/>
        <v>0.17202243483998139</v>
      </c>
      <c r="AG56" s="12"/>
      <c r="AH56" s="83" t="s">
        <v>193</v>
      </c>
      <c r="AI56" s="28">
        <f>IF(ISERROR(HLOOKUP(AH56,'Raw data'!$F$3:$BH$104,AH$2,FALSE)),"",HLOOKUP(AH56,'Raw data'!$F$3:$BH$104,AH$2,FALSE))</f>
        <v>2.1</v>
      </c>
      <c r="AJ56" s="12">
        <f t="shared" si="15"/>
        <v>2.1999999999999997</v>
      </c>
      <c r="AK56" s="12">
        <f t="shared" si="16"/>
        <v>47.61904761904762</v>
      </c>
      <c r="AL56" s="12">
        <f t="shared" si="17"/>
        <v>41.38095238095238</v>
      </c>
    </row>
    <row r="57" spans="1:38" ht="15.75" customHeight="1" x14ac:dyDescent="0.2">
      <c r="A57" s="52" t="s">
        <v>194</v>
      </c>
      <c r="B57" s="12">
        <f t="shared" si="0"/>
        <v>24.857946779109039</v>
      </c>
      <c r="C57" s="12"/>
      <c r="D57" s="52" t="s">
        <v>194</v>
      </c>
      <c r="E57" s="28">
        <f>IF(ISERROR(HLOOKUP(D57,'Raw data'!$F$3:$BH$104,D$2,FALSE)),"",HLOOKUP(D57,'Raw data'!$F$3:$BH$104,D$2,FALSE))</f>
        <v>234</v>
      </c>
      <c r="F57" s="12">
        <f t="shared" si="1"/>
        <v>1898</v>
      </c>
      <c r="G57" s="12">
        <f t="shared" si="2"/>
        <v>10.975609756097569</v>
      </c>
      <c r="H57" s="12">
        <f t="shared" si="26"/>
        <v>9.537804878048787</v>
      </c>
      <c r="I57" s="12"/>
      <c r="J57" s="52" t="s">
        <v>194</v>
      </c>
      <c r="K57" s="28">
        <f>IF(ISERROR(HLOOKUP(J57,'Raw data'!$F$3:$BH$104,J$2,FALSE)),"",HLOOKUP(J57,'Raw data'!$F$3:$BH$104,J$2,FALSE))</f>
        <v>2</v>
      </c>
      <c r="L57" s="12">
        <f t="shared" si="4"/>
        <v>349</v>
      </c>
      <c r="M57" s="12">
        <f t="shared" si="5"/>
        <v>0.56980056980056304</v>
      </c>
      <c r="N57" s="12">
        <f t="shared" si="27"/>
        <v>0.49515669515668925</v>
      </c>
      <c r="O57" s="12"/>
      <c r="P57" s="52" t="s">
        <v>194</v>
      </c>
      <c r="Q57" s="28">
        <f>IF(ISERROR(HLOOKUP(P57,'Raw data'!$F$3:$BH$104,P$2,FALSE)),"",HLOOKUP(P57,'Raw data'!$F$3:$BH$104,P$2,FALSE))</f>
        <v>28</v>
      </c>
      <c r="R57" s="12">
        <f t="shared" si="7"/>
        <v>86</v>
      </c>
      <c r="S57" s="12">
        <f t="shared" si="8"/>
        <v>24.561403508771932</v>
      </c>
      <c r="T57" s="12">
        <f t="shared" si="28"/>
        <v>21.343859649122809</v>
      </c>
      <c r="U57" s="12"/>
      <c r="V57" s="52" t="s">
        <v>194</v>
      </c>
      <c r="W57" s="28">
        <f>IF(ISERROR(HLOOKUP(V57,'Raw data'!$F$3:$BH$104,V$2,FALSE)),"",HLOOKUP(V57,'Raw data'!$F$3:$BH$104,V$2,FALSE))</f>
        <v>21</v>
      </c>
      <c r="X57" s="12">
        <f t="shared" si="9"/>
        <v>3</v>
      </c>
      <c r="Y57" s="12">
        <f t="shared" si="10"/>
        <v>75</v>
      </c>
      <c r="Z57" s="12">
        <f t="shared" si="11"/>
        <v>65.174999999999997</v>
      </c>
      <c r="AA57" s="12"/>
      <c r="AB57" s="52" t="s">
        <v>194</v>
      </c>
      <c r="AC57" s="28">
        <f>IF(ISERROR(HLOOKUP(AB57,'Raw data'!$F$3:$BH$104,AB$2,FALSE)),"",HLOOKUP(AB57,'Raw data'!$F$3:$BH$104,AB$2,FALSE))</f>
        <v>3.2</v>
      </c>
      <c r="AD57" s="12">
        <f t="shared" si="12"/>
        <v>27.12</v>
      </c>
      <c r="AE57" s="12">
        <f t="shared" si="13"/>
        <v>10.52457934675023</v>
      </c>
      <c r="AF57" s="12">
        <f t="shared" si="14"/>
        <v>9.1458594523259489</v>
      </c>
      <c r="AG57" s="12"/>
      <c r="AH57" s="52" t="s">
        <v>194</v>
      </c>
      <c r="AI57" s="28">
        <f>IF(ISERROR(HLOOKUP(AH57,'Raw data'!$F$3:$BH$104,AH$2,FALSE)),"",HLOOKUP(AH57,'Raw data'!$F$3:$BH$104,AH$2,FALSE))</f>
        <v>2.2000000000000002</v>
      </c>
      <c r="AJ57" s="12">
        <f t="shared" si="15"/>
        <v>2.0999999999999996</v>
      </c>
      <c r="AK57" s="12">
        <f t="shared" si="16"/>
        <v>50.000000000000007</v>
      </c>
      <c r="AL57" s="12">
        <f t="shared" si="17"/>
        <v>43.45</v>
      </c>
    </row>
    <row r="58" spans="1:38" ht="15.75" customHeight="1" x14ac:dyDescent="0.2">
      <c r="A58" s="83" t="s">
        <v>195</v>
      </c>
      <c r="B58" s="12">
        <f t="shared" si="0"/>
        <v>21.08539835436374</v>
      </c>
      <c r="C58" s="12"/>
      <c r="D58" s="83" t="s">
        <v>195</v>
      </c>
      <c r="E58" s="28">
        <f>IF(ISERROR(HLOOKUP(D58,'Raw data'!$F$3:$BH$104,D$2,FALSE)),"",HLOOKUP(D58,'Raw data'!$F$3:$BH$104,D$2,FALSE))</f>
        <v>51</v>
      </c>
      <c r="F58" s="12">
        <f t="shared" si="1"/>
        <v>2081</v>
      </c>
      <c r="G58" s="12">
        <f t="shared" si="2"/>
        <v>2.392120075046904</v>
      </c>
      <c r="H58" s="12">
        <f t="shared" si="26"/>
        <v>2.0787523452157597</v>
      </c>
      <c r="I58" s="12"/>
      <c r="J58" s="83" t="s">
        <v>195</v>
      </c>
      <c r="K58" s="28">
        <f>IF(ISERROR(HLOOKUP(J58,'Raw data'!$F$3:$BH$104,J$2,FALSE)),"",HLOOKUP(J58,'Raw data'!$F$3:$BH$104,J$2,FALSE))</f>
        <v>4</v>
      </c>
      <c r="L58" s="12">
        <f t="shared" si="4"/>
        <v>347</v>
      </c>
      <c r="M58" s="12">
        <f t="shared" si="5"/>
        <v>1.1396011396011403</v>
      </c>
      <c r="N58" s="12">
        <f t="shared" si="27"/>
        <v>0.99031339031339094</v>
      </c>
      <c r="O58" s="12"/>
      <c r="P58" s="83" t="s">
        <v>195</v>
      </c>
      <c r="Q58" s="28">
        <f>IF(ISERROR(HLOOKUP(P58,'Raw data'!$F$3:$BH$104,P$2,FALSE)),"",HLOOKUP(P58,'Raw data'!$F$3:$BH$104,P$2,FALSE))</f>
        <v>23</v>
      </c>
      <c r="R58" s="12">
        <f t="shared" si="7"/>
        <v>91</v>
      </c>
      <c r="S58" s="12">
        <f t="shared" si="8"/>
        <v>20.175438596491233</v>
      </c>
      <c r="T58" s="12">
        <f t="shared" si="28"/>
        <v>17.532456140350881</v>
      </c>
      <c r="U58" s="12"/>
      <c r="V58" s="83" t="s">
        <v>195</v>
      </c>
      <c r="W58" s="28">
        <f>IF(ISERROR(HLOOKUP(V58,'Raw data'!$F$3:$BH$104,V$2,FALSE)),"",HLOOKUP(V58,'Raw data'!$F$3:$BH$104,V$2,FALSE))</f>
        <v>19</v>
      </c>
      <c r="X58" s="12">
        <f t="shared" si="9"/>
        <v>5</v>
      </c>
      <c r="Y58" s="12">
        <f t="shared" si="10"/>
        <v>58.333333333333329</v>
      </c>
      <c r="Z58" s="12">
        <f t="shared" si="11"/>
        <v>50.691666666666663</v>
      </c>
      <c r="AA58" s="12"/>
      <c r="AB58" s="83" t="s">
        <v>195</v>
      </c>
      <c r="AC58" s="28">
        <f>IF(ISERROR(HLOOKUP(AB58,'Raw data'!$F$3:$BH$104,AB$2,FALSE)),"",HLOOKUP(AB58,'Raw data'!$F$3:$BH$104,AB$2,FALSE))</f>
        <v>1.95</v>
      </c>
      <c r="AD58" s="12">
        <f t="shared" si="12"/>
        <v>28.37</v>
      </c>
      <c r="AE58" s="12">
        <f t="shared" si="13"/>
        <v>6.4005278785879085</v>
      </c>
      <c r="AF58" s="12">
        <f t="shared" si="14"/>
        <v>5.562058726492892</v>
      </c>
      <c r="AG58" s="12"/>
      <c r="AH58" s="83" t="s">
        <v>195</v>
      </c>
      <c r="AI58" s="28">
        <f>IF(ISERROR(HLOOKUP(AH58,'Raw data'!$F$3:$BH$104,AH$2,FALSE)),"",HLOOKUP(AH58,'Raw data'!$F$3:$BH$104,AH$2,FALSE))</f>
        <v>2.5</v>
      </c>
      <c r="AJ58" s="12">
        <f t="shared" si="15"/>
        <v>1.7999999999999998</v>
      </c>
      <c r="AK58" s="12">
        <f t="shared" si="16"/>
        <v>57.142857142857146</v>
      </c>
      <c r="AL58" s="12">
        <f t="shared" si="17"/>
        <v>49.657142857142858</v>
      </c>
    </row>
    <row r="59" spans="1:38" ht="15.75" customHeight="1" x14ac:dyDescent="0.2">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row>
    <row r="60" spans="1:38" ht="15.75" customHeight="1" x14ac:dyDescent="0.2">
      <c r="A60" s="12"/>
      <c r="B60" s="12"/>
      <c r="C60" s="12"/>
      <c r="D60" s="28" t="s">
        <v>249</v>
      </c>
      <c r="E60" s="12">
        <f>MAX(E4:E58)</f>
        <v>2132</v>
      </c>
      <c r="F60" s="12"/>
      <c r="G60" s="12"/>
      <c r="H60" s="12"/>
      <c r="I60" s="12"/>
      <c r="J60" s="28" t="s">
        <v>249</v>
      </c>
      <c r="K60" s="12">
        <f>MAX(K4:K58)</f>
        <v>351</v>
      </c>
      <c r="L60" s="12"/>
      <c r="M60" s="12"/>
      <c r="N60" s="12"/>
      <c r="O60" s="12"/>
      <c r="P60" s="28" t="s">
        <v>249</v>
      </c>
      <c r="Q60" s="12">
        <f>MAX(Q4:Q58)</f>
        <v>114</v>
      </c>
      <c r="R60" s="12"/>
      <c r="S60" s="12"/>
      <c r="T60" s="12"/>
      <c r="U60" s="12"/>
      <c r="V60" s="28" t="s">
        <v>249</v>
      </c>
      <c r="W60" s="12">
        <f>MAX(W4:W58)</f>
        <v>24</v>
      </c>
      <c r="X60" s="12"/>
      <c r="Y60" s="12"/>
      <c r="Z60" s="12"/>
      <c r="AA60" s="12"/>
      <c r="AB60" s="28" t="s">
        <v>249</v>
      </c>
      <c r="AC60" s="12">
        <f>MAX(AC4:AC58)</f>
        <v>30.32</v>
      </c>
      <c r="AD60" s="12"/>
      <c r="AE60" s="12"/>
      <c r="AF60" s="12"/>
      <c r="AG60" s="12"/>
      <c r="AH60" s="28" t="s">
        <v>249</v>
      </c>
      <c r="AI60" s="12">
        <f>MAX(AI4:AI58)</f>
        <v>4.3</v>
      </c>
      <c r="AJ60" s="12"/>
      <c r="AK60" s="12"/>
      <c r="AL60" s="12"/>
    </row>
    <row r="61" spans="1:38" ht="15.75" customHeight="1" x14ac:dyDescent="0.2">
      <c r="A61" s="34"/>
      <c r="B61" s="1" t="s">
        <v>69</v>
      </c>
      <c r="C61" s="12"/>
      <c r="D61" s="28" t="s">
        <v>250</v>
      </c>
      <c r="E61" s="12">
        <f>MIN(E4:E58)</f>
        <v>0</v>
      </c>
      <c r="F61" s="12"/>
      <c r="G61" s="12"/>
      <c r="H61" s="12"/>
      <c r="I61" s="12"/>
      <c r="J61" s="28" t="s">
        <v>250</v>
      </c>
      <c r="K61" s="12">
        <f>MIN(K4:K58)</f>
        <v>0</v>
      </c>
      <c r="L61" s="12"/>
      <c r="M61" s="12"/>
      <c r="N61" s="12"/>
      <c r="O61" s="12"/>
      <c r="P61" s="28" t="s">
        <v>250</v>
      </c>
      <c r="Q61" s="12">
        <f>MIN(Q4:Q58)</f>
        <v>0</v>
      </c>
      <c r="R61" s="12"/>
      <c r="S61" s="12"/>
      <c r="T61" s="12"/>
      <c r="U61" s="12"/>
      <c r="V61" s="28" t="s">
        <v>250</v>
      </c>
      <c r="W61" s="12">
        <f>MIN(W4:W58)</f>
        <v>12</v>
      </c>
      <c r="X61" s="12"/>
      <c r="Y61" s="12"/>
      <c r="Z61" s="12"/>
      <c r="AA61" s="12"/>
      <c r="AB61" s="28" t="s">
        <v>250</v>
      </c>
      <c r="AC61" s="12">
        <f>MIN(AC4:AC58)</f>
        <v>0.01</v>
      </c>
      <c r="AD61" s="12"/>
      <c r="AE61" s="12"/>
      <c r="AF61" s="12"/>
      <c r="AG61" s="12"/>
      <c r="AH61" s="28" t="s">
        <v>250</v>
      </c>
      <c r="AI61" s="12">
        <f>MIN(AI4:AI58)</f>
        <v>0.1</v>
      </c>
      <c r="AJ61" s="12"/>
      <c r="AK61" s="12"/>
      <c r="AL61" s="12"/>
    </row>
    <row r="62" spans="1:38" ht="15.75" customHeight="1" x14ac:dyDescent="0.2">
      <c r="A62" s="74"/>
      <c r="B62" s="1" t="s">
        <v>234</v>
      </c>
      <c r="C62" s="12"/>
      <c r="D62" s="28" t="s">
        <v>55</v>
      </c>
      <c r="E62" s="12">
        <f>E60-E61</f>
        <v>2132</v>
      </c>
      <c r="F62" s="12"/>
      <c r="G62" s="12"/>
      <c r="H62" s="12"/>
      <c r="I62" s="12"/>
      <c r="J62" s="28" t="s">
        <v>55</v>
      </c>
      <c r="K62" s="12">
        <f>K60-K61</f>
        <v>351</v>
      </c>
      <c r="L62" s="12"/>
      <c r="M62" s="12"/>
      <c r="N62" s="12"/>
      <c r="O62" s="12"/>
      <c r="P62" s="28" t="s">
        <v>55</v>
      </c>
      <c r="Q62" s="12">
        <f>Q60-Q61</f>
        <v>114</v>
      </c>
      <c r="R62" s="12"/>
      <c r="S62" s="12"/>
      <c r="T62" s="12"/>
      <c r="U62" s="12"/>
      <c r="V62" s="28" t="s">
        <v>55</v>
      </c>
      <c r="W62" s="12">
        <f>W60-W61</f>
        <v>12</v>
      </c>
      <c r="X62" s="12"/>
      <c r="Y62" s="12"/>
      <c r="Z62" s="12"/>
      <c r="AA62" s="12"/>
      <c r="AB62" s="28" t="s">
        <v>55</v>
      </c>
      <c r="AC62" s="12">
        <f>AC60-AC61</f>
        <v>30.31</v>
      </c>
      <c r="AD62" s="12"/>
      <c r="AE62" s="12"/>
      <c r="AF62" s="12"/>
      <c r="AG62" s="12"/>
      <c r="AH62" s="28" t="s">
        <v>55</v>
      </c>
      <c r="AI62" s="12">
        <f>AI60-AI61</f>
        <v>4.2</v>
      </c>
      <c r="AJ62" s="12"/>
      <c r="AK62" s="12"/>
      <c r="AL62" s="12"/>
    </row>
    <row r="63" spans="1:38" ht="15.75" customHeight="1" x14ac:dyDescent="0.2">
      <c r="A63" s="85"/>
      <c r="B63" s="1" t="s">
        <v>75</v>
      </c>
      <c r="C63" s="12"/>
      <c r="D63" s="28" t="s">
        <v>251</v>
      </c>
      <c r="E63" s="12">
        <f>COUNTA(D4:D58)</f>
        <v>55</v>
      </c>
      <c r="F63" s="12"/>
      <c r="G63" s="12"/>
      <c r="H63" s="12"/>
      <c r="I63" s="12"/>
      <c r="J63" s="28" t="s">
        <v>251</v>
      </c>
      <c r="K63" s="12">
        <f>COUNTA(J4:J58)</f>
        <v>55</v>
      </c>
      <c r="L63" s="12"/>
      <c r="M63" s="12"/>
      <c r="N63" s="12"/>
      <c r="O63" s="12"/>
      <c r="P63" s="28" t="s">
        <v>251</v>
      </c>
      <c r="Q63" s="12">
        <f>COUNTA(P4:P58)</f>
        <v>55</v>
      </c>
      <c r="R63" s="12"/>
      <c r="S63" s="12"/>
      <c r="T63" s="12"/>
      <c r="U63" s="12"/>
      <c r="V63" s="28" t="s">
        <v>251</v>
      </c>
      <c r="W63" s="12">
        <f>COUNTA(V4:V58)</f>
        <v>55</v>
      </c>
      <c r="X63" s="12"/>
      <c r="Y63" s="12"/>
      <c r="Z63" s="12"/>
      <c r="AA63" s="12"/>
      <c r="AB63" s="28" t="s">
        <v>251</v>
      </c>
      <c r="AC63" s="12">
        <f>COUNTA(AB4:AB58)</f>
        <v>55</v>
      </c>
      <c r="AD63" s="12"/>
      <c r="AE63" s="12"/>
      <c r="AF63" s="12"/>
      <c r="AG63" s="12"/>
      <c r="AH63" s="28" t="s">
        <v>251</v>
      </c>
      <c r="AI63" s="12">
        <f>COUNTA(AH4:AH58)</f>
        <v>55</v>
      </c>
      <c r="AJ63" s="12"/>
      <c r="AK63" s="12"/>
      <c r="AL63" s="12"/>
    </row>
    <row r="64" spans="1:38" ht="15.75" customHeight="1" x14ac:dyDescent="0.2">
      <c r="A64" s="92"/>
      <c r="B64" s="1" t="s">
        <v>67</v>
      </c>
      <c r="C64" s="12"/>
      <c r="D64" s="28" t="s">
        <v>252</v>
      </c>
      <c r="E64" s="12">
        <f>100/E62</f>
        <v>4.6904315196998121E-2</v>
      </c>
      <c r="F64" s="12"/>
      <c r="G64" s="12"/>
      <c r="H64" s="12"/>
      <c r="I64" s="12"/>
      <c r="J64" s="28" t="s">
        <v>252</v>
      </c>
      <c r="K64" s="12">
        <f>100/K62</f>
        <v>0.28490028490028491</v>
      </c>
      <c r="L64" s="12"/>
      <c r="M64" s="12"/>
      <c r="N64" s="12"/>
      <c r="O64" s="12"/>
      <c r="P64" s="28" t="s">
        <v>252</v>
      </c>
      <c r="Q64" s="12">
        <f>100/Q62</f>
        <v>0.8771929824561403</v>
      </c>
      <c r="R64" s="12"/>
      <c r="S64" s="12"/>
      <c r="T64" s="12"/>
      <c r="U64" s="12"/>
      <c r="V64" s="28" t="s">
        <v>252</v>
      </c>
      <c r="W64" s="12">
        <f>100/W62</f>
        <v>8.3333333333333339</v>
      </c>
      <c r="X64" s="12"/>
      <c r="Y64" s="12"/>
      <c r="Z64" s="12"/>
      <c r="AA64" s="12"/>
      <c r="AB64" s="28" t="s">
        <v>252</v>
      </c>
      <c r="AC64" s="12">
        <f>100/AC62</f>
        <v>3.2992411745298584</v>
      </c>
      <c r="AD64" s="12"/>
      <c r="AE64" s="12"/>
      <c r="AF64" s="12"/>
      <c r="AG64" s="12"/>
      <c r="AH64" s="28" t="s">
        <v>252</v>
      </c>
      <c r="AI64" s="12">
        <f>100/AI62</f>
        <v>23.80952380952381</v>
      </c>
      <c r="AJ64" s="12"/>
      <c r="AK64" s="12"/>
      <c r="AL64" s="12"/>
    </row>
    <row r="65" spans="1:38" ht="15.75" customHeight="1" x14ac:dyDescent="0.2">
      <c r="A65" s="88"/>
      <c r="B65" s="1" t="s">
        <v>233</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row>
    <row r="66" spans="1:38" ht="15.75" customHeight="1" x14ac:dyDescent="0.2">
      <c r="A66" s="90"/>
      <c r="B66" s="1" t="s">
        <v>248</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row>
    <row r="67" spans="1:38" ht="15.75" customHeight="1" x14ac:dyDescent="0.2">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row>
    <row r="68" spans="1:38" ht="15.75" customHeight="1" x14ac:dyDescent="0.2">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row>
    <row r="69" spans="1:38" ht="15.75" customHeight="1" x14ac:dyDescent="0.2">
      <c r="A69" s="52" t="s">
        <v>164</v>
      </c>
      <c r="B69" s="12">
        <v>57.489277369713733</v>
      </c>
      <c r="C69" s="12"/>
      <c r="D69" s="52" t="s">
        <v>164</v>
      </c>
      <c r="E69" s="116">
        <v>2132</v>
      </c>
      <c r="F69" s="12">
        <v>0</v>
      </c>
      <c r="G69" s="12">
        <v>100</v>
      </c>
      <c r="H69" s="12">
        <v>86.9</v>
      </c>
      <c r="I69" s="12"/>
      <c r="J69" s="52" t="s">
        <v>164</v>
      </c>
      <c r="K69" s="28">
        <v>351</v>
      </c>
      <c r="L69" s="12">
        <v>0</v>
      </c>
      <c r="M69" s="12">
        <v>100</v>
      </c>
      <c r="N69" s="12">
        <v>86.9</v>
      </c>
      <c r="O69" s="12"/>
      <c r="P69" s="52" t="s">
        <v>144</v>
      </c>
      <c r="Q69" s="28">
        <v>114</v>
      </c>
      <c r="R69" s="12">
        <v>0</v>
      </c>
      <c r="S69" s="12">
        <v>100</v>
      </c>
      <c r="T69" s="12">
        <v>86.9</v>
      </c>
      <c r="U69" s="12"/>
      <c r="V69" s="83" t="s">
        <v>175</v>
      </c>
      <c r="W69" s="28">
        <v>24</v>
      </c>
      <c r="X69" s="12">
        <v>0</v>
      </c>
      <c r="Y69" s="12">
        <v>100</v>
      </c>
      <c r="Z69" s="12">
        <v>86.9</v>
      </c>
      <c r="AA69" s="12"/>
      <c r="AB69" s="52" t="s">
        <v>144</v>
      </c>
      <c r="AC69" s="28">
        <v>30.32</v>
      </c>
      <c r="AD69" s="12">
        <v>0</v>
      </c>
      <c r="AE69" s="12">
        <v>100</v>
      </c>
      <c r="AF69" s="12">
        <v>86.9</v>
      </c>
      <c r="AG69" s="12"/>
      <c r="AH69" s="52" t="s">
        <v>171</v>
      </c>
      <c r="AI69" s="28">
        <v>4.3</v>
      </c>
      <c r="AJ69" s="12">
        <v>0</v>
      </c>
      <c r="AK69" s="12">
        <v>100</v>
      </c>
      <c r="AL69" s="12">
        <v>86.9</v>
      </c>
    </row>
    <row r="70" spans="1:38" ht="15.75" customHeight="1" x14ac:dyDescent="0.2">
      <c r="A70" s="52" t="s">
        <v>144</v>
      </c>
      <c r="B70" s="12">
        <v>51.877053861631332</v>
      </c>
      <c r="C70" s="12"/>
      <c r="D70" s="57" t="s">
        <v>159</v>
      </c>
      <c r="E70" s="28">
        <v>341</v>
      </c>
      <c r="F70" s="12">
        <v>1791</v>
      </c>
      <c r="G70" s="12">
        <v>15.91549295774648</v>
      </c>
      <c r="H70" s="12">
        <v>13.83056338028169</v>
      </c>
      <c r="I70" s="12"/>
      <c r="J70" s="71" t="s">
        <v>244</v>
      </c>
      <c r="K70" s="28">
        <v>150</v>
      </c>
      <c r="L70" s="12">
        <v>201</v>
      </c>
      <c r="M70" s="12">
        <v>42.735042735042732</v>
      </c>
      <c r="N70" s="12">
        <v>37.136752136752136</v>
      </c>
      <c r="O70" s="12"/>
      <c r="P70" s="83" t="s">
        <v>151</v>
      </c>
      <c r="Q70" s="28">
        <v>100</v>
      </c>
      <c r="R70" s="12">
        <v>14</v>
      </c>
      <c r="S70" s="12">
        <v>87.719298245614041</v>
      </c>
      <c r="T70" s="12">
        <v>76.228070175438603</v>
      </c>
      <c r="U70" s="12"/>
      <c r="V70" s="40" t="s">
        <v>18</v>
      </c>
      <c r="W70" s="28">
        <v>23</v>
      </c>
      <c r="X70" s="12">
        <v>1</v>
      </c>
      <c r="Y70" s="12">
        <v>91.666666666666671</v>
      </c>
      <c r="Z70" s="12">
        <v>79.658333333333331</v>
      </c>
      <c r="AA70" s="12"/>
      <c r="AB70" s="40" t="s">
        <v>156</v>
      </c>
      <c r="AC70" s="28">
        <v>6.85</v>
      </c>
      <c r="AD70" s="12">
        <v>23.47</v>
      </c>
      <c r="AE70" s="12">
        <v>22.566809633784231</v>
      </c>
      <c r="AF70" s="12">
        <v>19.610557571758498</v>
      </c>
      <c r="AG70" s="12"/>
      <c r="AH70" s="52" t="s">
        <v>180</v>
      </c>
      <c r="AI70" s="28">
        <v>4.0999999999999996</v>
      </c>
      <c r="AJ70" s="12">
        <v>0.20000000000000018</v>
      </c>
      <c r="AK70" s="12">
        <v>95.238095238095241</v>
      </c>
      <c r="AL70" s="12">
        <v>82.761904761904759</v>
      </c>
    </row>
    <row r="71" spans="1:38" ht="15.75" customHeight="1" x14ac:dyDescent="0.2">
      <c r="A71" s="83" t="s">
        <v>151</v>
      </c>
      <c r="B71" s="12">
        <v>31.845010964701071</v>
      </c>
      <c r="C71" s="12"/>
      <c r="D71" s="33" t="s">
        <v>162</v>
      </c>
      <c r="E71" s="28">
        <v>282</v>
      </c>
      <c r="F71" s="12">
        <v>1850</v>
      </c>
      <c r="G71" s="12">
        <v>13.145539906103295</v>
      </c>
      <c r="H71" s="12">
        <v>11.423474178403763</v>
      </c>
      <c r="I71" s="12"/>
      <c r="J71" s="83" t="s">
        <v>181</v>
      </c>
      <c r="K71" s="28">
        <v>107</v>
      </c>
      <c r="L71" s="12">
        <v>244</v>
      </c>
      <c r="M71" s="12">
        <v>30.484330484330485</v>
      </c>
      <c r="N71" s="12">
        <v>26.490883190883192</v>
      </c>
      <c r="O71" s="12"/>
      <c r="P71" s="57" t="s">
        <v>174</v>
      </c>
      <c r="Q71" s="28">
        <v>88</v>
      </c>
      <c r="R71" s="12">
        <v>26</v>
      </c>
      <c r="S71" s="12">
        <v>77.192982456140356</v>
      </c>
      <c r="T71" s="12">
        <v>67.08070175438597</v>
      </c>
      <c r="U71" s="12"/>
      <c r="V71" s="57" t="s">
        <v>176</v>
      </c>
      <c r="W71" s="28">
        <v>22</v>
      </c>
      <c r="X71" s="12">
        <v>2</v>
      </c>
      <c r="Y71" s="12">
        <v>83.333333333333329</v>
      </c>
      <c r="Z71" s="12">
        <v>72.416666666666657</v>
      </c>
      <c r="AA71" s="12"/>
      <c r="AB71" s="40" t="s">
        <v>160</v>
      </c>
      <c r="AC71" s="28">
        <v>6.85</v>
      </c>
      <c r="AD71" s="12">
        <v>23.47</v>
      </c>
      <c r="AE71" s="12">
        <v>22.566809633784231</v>
      </c>
      <c r="AF71" s="12">
        <v>19.610557571758498</v>
      </c>
      <c r="AG71" s="12"/>
      <c r="AH71" s="52" t="s">
        <v>144</v>
      </c>
      <c r="AI71" s="28">
        <v>3.7</v>
      </c>
      <c r="AJ71" s="12">
        <v>0.59999999999999964</v>
      </c>
      <c r="AK71" s="12">
        <v>85.714285714285722</v>
      </c>
      <c r="AL71" s="12">
        <v>74.485714285714295</v>
      </c>
    </row>
    <row r="72" spans="1:38" ht="15.75" customHeight="1" x14ac:dyDescent="0.2">
      <c r="A72" s="83" t="s">
        <v>175</v>
      </c>
      <c r="B72" s="12">
        <v>27.945138113860835</v>
      </c>
      <c r="C72" s="12"/>
      <c r="D72" s="57" t="s">
        <v>174</v>
      </c>
      <c r="E72" s="28">
        <v>251</v>
      </c>
      <c r="F72" s="12">
        <v>1881</v>
      </c>
      <c r="G72" s="12">
        <v>11.690140845070431</v>
      </c>
      <c r="H72" s="12">
        <v>10.158732394366204</v>
      </c>
      <c r="I72" s="12"/>
      <c r="J72" s="82" t="s">
        <v>179</v>
      </c>
      <c r="K72" s="28">
        <v>53</v>
      </c>
      <c r="L72" s="12">
        <v>298</v>
      </c>
      <c r="M72" s="12">
        <v>15.099715099715098</v>
      </c>
      <c r="N72" s="12">
        <v>13.121652421652421</v>
      </c>
      <c r="O72" s="12"/>
      <c r="P72" s="57" t="s">
        <v>159</v>
      </c>
      <c r="Q72" s="28">
        <v>73</v>
      </c>
      <c r="R72" s="12">
        <v>41</v>
      </c>
      <c r="S72" s="12">
        <v>64.035087719298247</v>
      </c>
      <c r="T72" s="12">
        <v>55.646491228070175</v>
      </c>
      <c r="U72" s="12"/>
      <c r="V72" s="57" t="s">
        <v>190</v>
      </c>
      <c r="W72" s="28">
        <v>22</v>
      </c>
      <c r="X72" s="12">
        <v>2</v>
      </c>
      <c r="Y72" s="12">
        <v>83.333333333333329</v>
      </c>
      <c r="Z72" s="12">
        <v>72.416666666666657</v>
      </c>
      <c r="AA72" s="12"/>
      <c r="AB72" s="52" t="s">
        <v>177</v>
      </c>
      <c r="AC72" s="28">
        <v>5.75</v>
      </c>
      <c r="AD72" s="12">
        <v>24.57</v>
      </c>
      <c r="AE72" s="12">
        <v>18.937644341801374</v>
      </c>
      <c r="AF72" s="12">
        <v>16.456812933025393</v>
      </c>
      <c r="AG72" s="12"/>
      <c r="AH72" s="52" t="s">
        <v>166</v>
      </c>
      <c r="AI72" s="28">
        <v>3.7</v>
      </c>
      <c r="AJ72" s="12">
        <v>0.59999999999999964</v>
      </c>
      <c r="AK72" s="12">
        <v>85.714285714285722</v>
      </c>
      <c r="AL72" s="12">
        <v>74.485714285714295</v>
      </c>
    </row>
    <row r="73" spans="1:38" ht="15.75" customHeight="1" x14ac:dyDescent="0.2">
      <c r="A73" s="78" t="s">
        <v>243</v>
      </c>
      <c r="B73" s="12">
        <v>27.372557987121695</v>
      </c>
      <c r="C73" s="12"/>
      <c r="D73" s="71" t="s">
        <v>244</v>
      </c>
      <c r="E73" s="28">
        <v>250</v>
      </c>
      <c r="F73" s="12">
        <v>1882</v>
      </c>
      <c r="G73" s="12">
        <v>11.643192488262912</v>
      </c>
      <c r="H73" s="12">
        <v>10.11793427230047</v>
      </c>
      <c r="I73" s="12"/>
      <c r="J73" s="83" t="s">
        <v>169</v>
      </c>
      <c r="K73" s="28">
        <v>49</v>
      </c>
      <c r="L73" s="12">
        <v>302</v>
      </c>
      <c r="M73" s="12">
        <v>13.960113960113958</v>
      </c>
      <c r="N73" s="12">
        <v>12.13133903133903</v>
      </c>
      <c r="O73" s="12"/>
      <c r="P73" s="52" t="s">
        <v>164</v>
      </c>
      <c r="Q73" s="28">
        <v>73</v>
      </c>
      <c r="R73" s="12">
        <v>41</v>
      </c>
      <c r="S73" s="12">
        <v>64.035087719298247</v>
      </c>
      <c r="T73" s="12">
        <v>55.646491228070175</v>
      </c>
      <c r="U73" s="12"/>
      <c r="V73" s="83" t="s">
        <v>191</v>
      </c>
      <c r="W73" s="28">
        <v>22</v>
      </c>
      <c r="X73" s="12">
        <v>2</v>
      </c>
      <c r="Y73" s="12">
        <v>83.333333333333329</v>
      </c>
      <c r="Z73" s="12">
        <v>72.416666666666657</v>
      </c>
      <c r="AA73" s="12"/>
      <c r="AB73" s="78" t="s">
        <v>243</v>
      </c>
      <c r="AC73" s="28">
        <v>4.6500000000000004</v>
      </c>
      <c r="AD73" s="12">
        <v>25.67</v>
      </c>
      <c r="AE73" s="12">
        <v>15.30847904981853</v>
      </c>
      <c r="AF73" s="12">
        <v>13.303068294292302</v>
      </c>
      <c r="AG73" s="12"/>
      <c r="AH73" s="78" t="s">
        <v>243</v>
      </c>
      <c r="AI73" s="28">
        <v>3.3</v>
      </c>
      <c r="AJ73" s="12">
        <v>1</v>
      </c>
      <c r="AK73" s="12">
        <v>76.19047619047619</v>
      </c>
      <c r="AL73" s="12">
        <v>66.209523809523802</v>
      </c>
    </row>
    <row r="74" spans="1:38" ht="15.75" customHeight="1" x14ac:dyDescent="0.2">
      <c r="A74" s="52" t="s">
        <v>180</v>
      </c>
      <c r="B74" s="12">
        <v>26.75223647493878</v>
      </c>
      <c r="C74" s="12"/>
      <c r="D74" s="52" t="s">
        <v>194</v>
      </c>
      <c r="E74" s="28">
        <v>234</v>
      </c>
      <c r="F74" s="12">
        <v>1898</v>
      </c>
      <c r="G74" s="12">
        <v>10.892018779342735</v>
      </c>
      <c r="H74" s="12">
        <v>9.4651643192488368</v>
      </c>
      <c r="I74" s="12"/>
      <c r="J74" s="82" t="s">
        <v>147</v>
      </c>
      <c r="K74" s="28">
        <v>45</v>
      </c>
      <c r="L74" s="12">
        <v>306</v>
      </c>
      <c r="M74" s="12">
        <v>12.820512820512818</v>
      </c>
      <c r="N74" s="12">
        <v>11.141025641025639</v>
      </c>
      <c r="O74" s="12"/>
      <c r="P74" s="83" t="s">
        <v>191</v>
      </c>
      <c r="Q74" s="28">
        <v>51</v>
      </c>
      <c r="R74" s="12">
        <v>63</v>
      </c>
      <c r="S74" s="12">
        <v>44.736842105263158</v>
      </c>
      <c r="T74" s="12">
        <v>38.876315789473686</v>
      </c>
      <c r="U74" s="12"/>
      <c r="V74" s="83" t="s">
        <v>193</v>
      </c>
      <c r="W74" s="28">
        <v>22</v>
      </c>
      <c r="X74" s="12">
        <v>2</v>
      </c>
      <c r="Y74" s="12">
        <v>83.333333333333329</v>
      </c>
      <c r="Z74" s="12">
        <v>72.416666666666657</v>
      </c>
      <c r="AA74" s="12"/>
      <c r="AB74" s="52" t="s">
        <v>194</v>
      </c>
      <c r="AC74" s="28">
        <v>3.2</v>
      </c>
      <c r="AD74" s="12">
        <v>27.12</v>
      </c>
      <c r="AE74" s="12">
        <v>10.52457934675023</v>
      </c>
      <c r="AF74" s="12">
        <v>9.1458594523259489</v>
      </c>
      <c r="AG74" s="12"/>
      <c r="AH74" s="75" t="s">
        <v>189</v>
      </c>
      <c r="AI74" s="28">
        <v>3.3</v>
      </c>
      <c r="AJ74" s="12">
        <v>1</v>
      </c>
      <c r="AK74" s="12">
        <v>76.19047619047619</v>
      </c>
      <c r="AL74" s="12">
        <v>66.209523809523802</v>
      </c>
    </row>
    <row r="75" spans="1:38" ht="15.75" customHeight="1" x14ac:dyDescent="0.2">
      <c r="A75" s="52" t="s">
        <v>171</v>
      </c>
      <c r="B75" s="12">
        <v>26.627646123081831</v>
      </c>
      <c r="C75" s="12"/>
      <c r="D75" s="52" t="s">
        <v>166</v>
      </c>
      <c r="E75" s="28">
        <v>190</v>
      </c>
      <c r="F75" s="12">
        <v>1942</v>
      </c>
      <c r="G75" s="12">
        <v>8.8262910798122078</v>
      </c>
      <c r="H75" s="12">
        <v>7.6700469483568083</v>
      </c>
      <c r="I75" s="12"/>
      <c r="J75" s="57" t="s">
        <v>190</v>
      </c>
      <c r="K75" s="28">
        <v>33</v>
      </c>
      <c r="L75" s="12">
        <v>318</v>
      </c>
      <c r="M75" s="12">
        <v>9.4017094017093967</v>
      </c>
      <c r="N75" s="12">
        <v>8.1700854700854659</v>
      </c>
      <c r="O75" s="12"/>
      <c r="P75" s="83" t="s">
        <v>154</v>
      </c>
      <c r="Q75" s="28">
        <v>43</v>
      </c>
      <c r="R75" s="12">
        <v>71</v>
      </c>
      <c r="S75" s="12">
        <v>37.719298245614041</v>
      </c>
      <c r="T75" s="12">
        <v>32.7780701754386</v>
      </c>
      <c r="U75" s="12"/>
      <c r="V75" s="52" t="s">
        <v>118</v>
      </c>
      <c r="W75" s="28">
        <v>21</v>
      </c>
      <c r="X75" s="12">
        <v>3</v>
      </c>
      <c r="Y75" s="12">
        <v>75</v>
      </c>
      <c r="Z75" s="12">
        <v>65.174999999999997</v>
      </c>
      <c r="AA75" s="12"/>
      <c r="AB75" s="52" t="s">
        <v>171</v>
      </c>
      <c r="AC75" s="28">
        <v>2.97</v>
      </c>
      <c r="AD75" s="12">
        <v>27.35</v>
      </c>
      <c r="AE75" s="12">
        <v>9.7657538766083718</v>
      </c>
      <c r="AF75" s="12">
        <v>8.4864401187726752</v>
      </c>
      <c r="AG75" s="12"/>
      <c r="AH75" s="75" t="s">
        <v>143</v>
      </c>
      <c r="AI75" s="28">
        <v>3.2</v>
      </c>
      <c r="AJ75" s="12">
        <v>1.0999999999999996</v>
      </c>
      <c r="AK75" s="12">
        <v>73.809523809523824</v>
      </c>
      <c r="AL75" s="12">
        <v>64.140476190476207</v>
      </c>
    </row>
    <row r="76" spans="1:38" ht="15.75" customHeight="1" x14ac:dyDescent="0.2">
      <c r="A76" s="52" t="s">
        <v>166</v>
      </c>
      <c r="B76" s="12">
        <v>26.408337867022283</v>
      </c>
      <c r="C76" s="12"/>
      <c r="D76" s="82" t="s">
        <v>178</v>
      </c>
      <c r="E76" s="28">
        <v>190</v>
      </c>
      <c r="F76" s="12">
        <v>1942</v>
      </c>
      <c r="G76" s="12">
        <v>8.8262910798122078</v>
      </c>
      <c r="H76" s="12">
        <v>7.6700469483568083</v>
      </c>
      <c r="I76" s="12"/>
      <c r="J76" s="57" t="s">
        <v>142</v>
      </c>
      <c r="K76" s="45">
        <v>30.8</v>
      </c>
      <c r="L76" s="12">
        <v>320.2</v>
      </c>
      <c r="M76" s="12">
        <v>8.7749287749287816</v>
      </c>
      <c r="N76" s="12">
        <v>7.6254131054131111</v>
      </c>
      <c r="O76" s="12"/>
      <c r="P76" s="40" t="s">
        <v>173</v>
      </c>
      <c r="Q76" s="28">
        <v>35</v>
      </c>
      <c r="R76" s="12">
        <v>79</v>
      </c>
      <c r="S76" s="12">
        <v>30.701754385964918</v>
      </c>
      <c r="T76" s="12">
        <v>26.679824561403514</v>
      </c>
      <c r="U76" s="12"/>
      <c r="V76" s="82" t="s">
        <v>145</v>
      </c>
      <c r="W76" s="28">
        <v>21</v>
      </c>
      <c r="X76" s="12">
        <v>3</v>
      </c>
      <c r="Y76" s="12">
        <v>75</v>
      </c>
      <c r="Z76" s="12">
        <v>65.174999999999997</v>
      </c>
      <c r="AA76" s="12"/>
      <c r="AB76" s="82" t="s">
        <v>163</v>
      </c>
      <c r="AC76" s="28">
        <v>2.4700000000000002</v>
      </c>
      <c r="AD76" s="12">
        <v>27.85</v>
      </c>
      <c r="AE76" s="12">
        <v>8.1161332893434377</v>
      </c>
      <c r="AF76" s="12">
        <v>7.052919828439447</v>
      </c>
      <c r="AG76" s="12"/>
      <c r="AH76" s="82" t="s">
        <v>147</v>
      </c>
      <c r="AI76" s="28">
        <v>3.2</v>
      </c>
      <c r="AJ76" s="12">
        <v>1.0999999999999996</v>
      </c>
      <c r="AK76" s="12">
        <v>73.809523809523824</v>
      </c>
      <c r="AL76" s="12">
        <v>64.140476190476207</v>
      </c>
    </row>
    <row r="77" spans="1:38" ht="15.75" customHeight="1" x14ac:dyDescent="0.2">
      <c r="A77" s="82" t="s">
        <v>147</v>
      </c>
      <c r="B77" s="12">
        <v>26.312819390070121</v>
      </c>
      <c r="C77" s="12"/>
      <c r="D77" s="82" t="s">
        <v>147</v>
      </c>
      <c r="E77" s="28">
        <v>177.66300000000001</v>
      </c>
      <c r="F77" s="12">
        <v>1954.337</v>
      </c>
      <c r="G77" s="12">
        <v>8.2470892018779409</v>
      </c>
      <c r="H77" s="12">
        <v>7.1667205164319308</v>
      </c>
      <c r="I77" s="12"/>
      <c r="J77" s="83" t="s">
        <v>154</v>
      </c>
      <c r="K77" s="28">
        <v>28</v>
      </c>
      <c r="L77" s="12">
        <v>323</v>
      </c>
      <c r="M77" s="12">
        <v>7.977207977207982</v>
      </c>
      <c r="N77" s="12">
        <v>6.9321937321937366</v>
      </c>
      <c r="O77" s="12"/>
      <c r="P77" s="82" t="s">
        <v>147</v>
      </c>
      <c r="Q77" s="28">
        <v>32</v>
      </c>
      <c r="R77" s="12">
        <v>82</v>
      </c>
      <c r="S77" s="12">
        <v>28.070175438596493</v>
      </c>
      <c r="T77" s="12">
        <v>24.392982456140352</v>
      </c>
      <c r="U77" s="12"/>
      <c r="V77" s="82" t="s">
        <v>149</v>
      </c>
      <c r="W77" s="28">
        <v>21</v>
      </c>
      <c r="X77" s="12">
        <v>3</v>
      </c>
      <c r="Y77" s="12">
        <v>75</v>
      </c>
      <c r="Z77" s="12">
        <v>65.174999999999997</v>
      </c>
      <c r="AA77" s="12"/>
      <c r="AB77" s="57" t="s">
        <v>184</v>
      </c>
      <c r="AC77" s="28">
        <v>2.35</v>
      </c>
      <c r="AD77" s="12">
        <v>27.97</v>
      </c>
      <c r="AE77" s="12">
        <v>7.7202243483998672</v>
      </c>
      <c r="AF77" s="12">
        <v>6.7088749587594849</v>
      </c>
      <c r="AG77" s="12"/>
      <c r="AH77" s="52" t="s">
        <v>177</v>
      </c>
      <c r="AI77" s="28">
        <v>3.2</v>
      </c>
      <c r="AJ77" s="12">
        <v>1.0999999999999996</v>
      </c>
      <c r="AK77" s="12">
        <v>73.809523809523824</v>
      </c>
      <c r="AL77" s="12">
        <v>64.140476190476207</v>
      </c>
    </row>
    <row r="78" spans="1:38" ht="15.75" customHeight="1" x14ac:dyDescent="0.2">
      <c r="A78" s="83" t="s">
        <v>191</v>
      </c>
      <c r="B78" s="12">
        <v>26.194802450234977</v>
      </c>
      <c r="C78" s="12"/>
      <c r="D78" s="52" t="s">
        <v>171</v>
      </c>
      <c r="E78" s="28">
        <v>160</v>
      </c>
      <c r="F78" s="12">
        <v>1972</v>
      </c>
      <c r="G78" s="12">
        <v>7.4178403755868629</v>
      </c>
      <c r="H78" s="12">
        <v>6.4461032863849841</v>
      </c>
      <c r="I78" s="12"/>
      <c r="J78" s="83" t="s">
        <v>146</v>
      </c>
      <c r="K78" s="28">
        <v>27</v>
      </c>
      <c r="L78" s="12">
        <v>324</v>
      </c>
      <c r="M78" s="12">
        <v>7.6923076923076934</v>
      </c>
      <c r="N78" s="12">
        <v>6.6846153846153857</v>
      </c>
      <c r="O78" s="12"/>
      <c r="P78" s="83" t="s">
        <v>165</v>
      </c>
      <c r="Q78" s="28">
        <v>32</v>
      </c>
      <c r="R78" s="12">
        <v>82</v>
      </c>
      <c r="S78" s="12">
        <v>28.070175438596493</v>
      </c>
      <c r="T78" s="12">
        <v>24.392982456140352</v>
      </c>
      <c r="U78" s="12"/>
      <c r="V78" s="57" t="s">
        <v>157</v>
      </c>
      <c r="W78" s="28">
        <v>21</v>
      </c>
      <c r="X78" s="12">
        <v>3</v>
      </c>
      <c r="Y78" s="12">
        <v>75</v>
      </c>
      <c r="Z78" s="12">
        <v>65.174999999999997</v>
      </c>
      <c r="AA78" s="12"/>
      <c r="AB78" s="57" t="s">
        <v>176</v>
      </c>
      <c r="AC78" s="28">
        <v>2.31</v>
      </c>
      <c r="AD78" s="12">
        <v>28.01</v>
      </c>
      <c r="AE78" s="12">
        <v>7.5882547014186628</v>
      </c>
      <c r="AF78" s="12">
        <v>6.5941933355328182</v>
      </c>
      <c r="AG78" s="12"/>
      <c r="AH78" s="52" t="s">
        <v>118</v>
      </c>
      <c r="AI78" s="28">
        <v>2.9</v>
      </c>
      <c r="AJ78" s="12">
        <v>1.4</v>
      </c>
      <c r="AK78" s="12">
        <v>66.666666666666657</v>
      </c>
      <c r="AL78" s="12">
        <v>57.933333333333323</v>
      </c>
    </row>
    <row r="79" spans="1:38" ht="15.75" customHeight="1" x14ac:dyDescent="0.2">
      <c r="A79" s="83" t="s">
        <v>181</v>
      </c>
      <c r="B79" s="12">
        <v>25.850984395127181</v>
      </c>
      <c r="C79" s="12"/>
      <c r="D79" s="57" t="s">
        <v>185</v>
      </c>
      <c r="E79" s="28"/>
      <c r="F79" s="12">
        <v>2132</v>
      </c>
      <c r="G79" s="12">
        <v>-9.3896713615023941E-2</v>
      </c>
      <c r="H79" s="45">
        <v>6.1721730382293787</v>
      </c>
      <c r="I79" s="12"/>
      <c r="J79" s="57" t="s">
        <v>185</v>
      </c>
      <c r="K79" s="28"/>
      <c r="L79" s="12">
        <v>351</v>
      </c>
      <c r="M79" s="12">
        <v>0</v>
      </c>
      <c r="N79" s="45">
        <v>6.6846153846153813</v>
      </c>
      <c r="O79" s="12"/>
      <c r="P79" s="57" t="s">
        <v>185</v>
      </c>
      <c r="Q79" s="28"/>
      <c r="R79" s="12">
        <v>114</v>
      </c>
      <c r="S79" s="12">
        <v>0</v>
      </c>
      <c r="T79" s="45">
        <v>24.1388888888889</v>
      </c>
      <c r="U79" s="12"/>
      <c r="V79" s="71" t="s">
        <v>244</v>
      </c>
      <c r="W79" s="28">
        <v>21</v>
      </c>
      <c r="X79" s="12">
        <v>3</v>
      </c>
      <c r="Y79" s="12">
        <v>75</v>
      </c>
      <c r="Z79" s="12">
        <v>65.174999999999997</v>
      </c>
      <c r="AA79" s="12"/>
      <c r="AB79" s="57" t="s">
        <v>190</v>
      </c>
      <c r="AC79" s="28">
        <v>2.31</v>
      </c>
      <c r="AD79" s="12">
        <v>28.01</v>
      </c>
      <c r="AE79" s="12">
        <v>7.5882547014186628</v>
      </c>
      <c r="AF79" s="12">
        <v>6.5941933355328182</v>
      </c>
      <c r="AG79" s="12"/>
      <c r="AH79" s="75" t="s">
        <v>148</v>
      </c>
      <c r="AI79" s="28">
        <v>2.8</v>
      </c>
      <c r="AJ79" s="12">
        <v>1.5</v>
      </c>
      <c r="AK79" s="12">
        <v>64.285714285714278</v>
      </c>
      <c r="AL79" s="12">
        <v>55.864285714285707</v>
      </c>
    </row>
    <row r="80" spans="1:38" ht="15.75" customHeight="1" x14ac:dyDescent="0.2">
      <c r="A80" s="83" t="s">
        <v>154</v>
      </c>
      <c r="B80" s="12">
        <v>25.633525938685523</v>
      </c>
      <c r="C80" s="12"/>
      <c r="D80" s="57" t="s">
        <v>190</v>
      </c>
      <c r="E80" s="28">
        <v>150</v>
      </c>
      <c r="F80" s="12">
        <v>1982</v>
      </c>
      <c r="G80" s="12">
        <v>6.9483568075117432</v>
      </c>
      <c r="H80" s="12">
        <v>6.0381220657277046</v>
      </c>
      <c r="I80" s="12"/>
      <c r="J80" s="83" t="s">
        <v>165</v>
      </c>
      <c r="K80" s="28"/>
      <c r="L80" s="12">
        <v>351</v>
      </c>
      <c r="M80" s="12">
        <v>0</v>
      </c>
      <c r="N80" s="45">
        <v>6.3245014245014231</v>
      </c>
      <c r="O80" s="12"/>
      <c r="P80" s="40" t="s">
        <v>160</v>
      </c>
      <c r="Q80" s="28">
        <v>30</v>
      </c>
      <c r="R80" s="12">
        <v>84</v>
      </c>
      <c r="S80" s="12">
        <v>26.31578947368422</v>
      </c>
      <c r="T80" s="12">
        <v>22.868421052631586</v>
      </c>
      <c r="U80" s="12"/>
      <c r="V80" s="52" t="s">
        <v>166</v>
      </c>
      <c r="W80" s="28">
        <v>21</v>
      </c>
      <c r="X80" s="12">
        <v>3</v>
      </c>
      <c r="Y80" s="12">
        <v>75</v>
      </c>
      <c r="Z80" s="12">
        <v>65.174999999999997</v>
      </c>
      <c r="AA80" s="12"/>
      <c r="AB80" s="71" t="s">
        <v>244</v>
      </c>
      <c r="AC80" s="28">
        <v>2.02</v>
      </c>
      <c r="AD80" s="12">
        <v>28.3</v>
      </c>
      <c r="AE80" s="12">
        <v>6.6314747608050055</v>
      </c>
      <c r="AF80" s="12">
        <v>5.7627515671395502</v>
      </c>
      <c r="AG80" s="12"/>
      <c r="AH80" s="52" t="s">
        <v>164</v>
      </c>
      <c r="AI80" s="28">
        <v>2.8</v>
      </c>
      <c r="AJ80" s="12">
        <v>1.5</v>
      </c>
      <c r="AK80" s="12">
        <v>64.285714285714278</v>
      </c>
      <c r="AL80" s="12">
        <v>55.864285714285707</v>
      </c>
    </row>
    <row r="81" spans="1:38" ht="15.75" customHeight="1" x14ac:dyDescent="0.2">
      <c r="A81" s="52" t="s">
        <v>177</v>
      </c>
      <c r="B81" s="12">
        <v>24.980646514103473</v>
      </c>
      <c r="C81" s="12"/>
      <c r="D81" s="82" t="s">
        <v>168</v>
      </c>
      <c r="E81" s="28">
        <v>148</v>
      </c>
      <c r="F81" s="12">
        <v>1984</v>
      </c>
      <c r="G81" s="12">
        <v>6.8544600938967193</v>
      </c>
      <c r="H81" s="12">
        <v>5.9565258215962489</v>
      </c>
      <c r="I81" s="12"/>
      <c r="J81" s="82" t="s">
        <v>163</v>
      </c>
      <c r="K81" s="28"/>
      <c r="L81" s="12">
        <v>351</v>
      </c>
      <c r="M81" s="12">
        <v>0</v>
      </c>
      <c r="N81" s="45">
        <v>3.7844118844118833</v>
      </c>
      <c r="O81" s="12"/>
      <c r="P81" s="83" t="s">
        <v>170</v>
      </c>
      <c r="Q81" s="28">
        <v>28</v>
      </c>
      <c r="R81" s="12">
        <v>86</v>
      </c>
      <c r="S81" s="12">
        <v>24.561403508771932</v>
      </c>
      <c r="T81" s="12">
        <v>21.343859649122809</v>
      </c>
      <c r="U81" s="12"/>
      <c r="V81" s="82" t="s">
        <v>168</v>
      </c>
      <c r="W81" s="28">
        <v>21</v>
      </c>
      <c r="X81" s="12">
        <v>3</v>
      </c>
      <c r="Y81" s="12">
        <v>75</v>
      </c>
      <c r="Z81" s="12">
        <v>65.174999999999997</v>
      </c>
      <c r="AA81" s="12"/>
      <c r="AB81" s="83" t="s">
        <v>146</v>
      </c>
      <c r="AC81" s="28">
        <v>1.95</v>
      </c>
      <c r="AD81" s="12">
        <v>28.37</v>
      </c>
      <c r="AE81" s="12">
        <v>6.4005278785879085</v>
      </c>
      <c r="AF81" s="12">
        <v>5.562058726492892</v>
      </c>
      <c r="AG81" s="12"/>
      <c r="AH81" s="83" t="s">
        <v>146</v>
      </c>
      <c r="AI81" s="28">
        <v>2.5</v>
      </c>
      <c r="AJ81" s="12">
        <v>1.7999999999999998</v>
      </c>
      <c r="AK81" s="12">
        <v>57.142857142857146</v>
      </c>
      <c r="AL81" s="12">
        <v>49.657142857142858</v>
      </c>
    </row>
    <row r="82" spans="1:38" ht="15.75" customHeight="1" x14ac:dyDescent="0.2">
      <c r="A82" s="52" t="s">
        <v>194</v>
      </c>
      <c r="B82" s="12">
        <v>24.845840019309048</v>
      </c>
      <c r="C82" s="12"/>
      <c r="D82" s="57" t="s">
        <v>172</v>
      </c>
      <c r="E82" s="28">
        <v>122</v>
      </c>
      <c r="F82" s="12">
        <v>2010</v>
      </c>
      <c r="G82" s="12">
        <v>5.6338028169014081</v>
      </c>
      <c r="H82" s="12">
        <v>4.8957746478873236</v>
      </c>
      <c r="I82" s="12"/>
      <c r="J82" s="82" t="s">
        <v>183</v>
      </c>
      <c r="K82" s="28"/>
      <c r="L82" s="12">
        <v>351</v>
      </c>
      <c r="M82" s="12">
        <v>0</v>
      </c>
      <c r="N82" s="45">
        <v>3.7844118844118833</v>
      </c>
      <c r="O82" s="12"/>
      <c r="P82" s="52" t="s">
        <v>194</v>
      </c>
      <c r="Q82" s="28">
        <v>28</v>
      </c>
      <c r="R82" s="12">
        <v>86</v>
      </c>
      <c r="S82" s="12">
        <v>24.561403508771932</v>
      </c>
      <c r="T82" s="12">
        <v>21.343859649122809</v>
      </c>
      <c r="U82" s="12"/>
      <c r="V82" s="83" t="s">
        <v>170</v>
      </c>
      <c r="W82" s="28">
        <v>21</v>
      </c>
      <c r="X82" s="12">
        <v>3</v>
      </c>
      <c r="Y82" s="12">
        <v>75</v>
      </c>
      <c r="Z82" s="12">
        <v>65.174999999999997</v>
      </c>
      <c r="AA82" s="12"/>
      <c r="AB82" s="83" t="s">
        <v>151</v>
      </c>
      <c r="AC82" s="28">
        <v>1.95</v>
      </c>
      <c r="AD82" s="12">
        <v>28.37</v>
      </c>
      <c r="AE82" s="12">
        <v>6.4005278785879085</v>
      </c>
      <c r="AF82" s="12">
        <v>5.562058726492892</v>
      </c>
      <c r="AG82" s="12"/>
      <c r="AH82" s="82" t="s">
        <v>149</v>
      </c>
      <c r="AI82" s="28">
        <v>2.5</v>
      </c>
      <c r="AJ82" s="12">
        <v>1.7999999999999998</v>
      </c>
      <c r="AK82" s="12">
        <v>57.142857142857146</v>
      </c>
      <c r="AL82" s="12">
        <v>49.657142857142858</v>
      </c>
    </row>
    <row r="83" spans="1:38" ht="15.75" customHeight="1" x14ac:dyDescent="0.2">
      <c r="A83" s="57" t="s">
        <v>174</v>
      </c>
      <c r="B83" s="12">
        <v>24.750751030364071</v>
      </c>
      <c r="C83" s="12"/>
      <c r="D83" s="40" t="s">
        <v>153</v>
      </c>
      <c r="E83" s="28">
        <v>110</v>
      </c>
      <c r="F83" s="12">
        <v>2022</v>
      </c>
      <c r="G83" s="12">
        <v>5.0704225352112786</v>
      </c>
      <c r="H83" s="12">
        <v>4.4061971830986009</v>
      </c>
      <c r="I83" s="12"/>
      <c r="J83" s="83" t="s">
        <v>191</v>
      </c>
      <c r="K83" s="28">
        <v>14</v>
      </c>
      <c r="L83" s="12">
        <v>337</v>
      </c>
      <c r="M83" s="12">
        <v>3.9886039886039839</v>
      </c>
      <c r="N83" s="12">
        <v>3.4660968660968621</v>
      </c>
      <c r="O83" s="12"/>
      <c r="P83" s="83" t="s">
        <v>175</v>
      </c>
      <c r="Q83" s="28">
        <v>27</v>
      </c>
      <c r="R83" s="12">
        <v>87</v>
      </c>
      <c r="S83" s="12">
        <v>23.684210526315795</v>
      </c>
      <c r="T83" s="12">
        <v>20.581578947368424</v>
      </c>
      <c r="U83" s="12"/>
      <c r="V83" s="82" t="s">
        <v>178</v>
      </c>
      <c r="W83" s="28">
        <v>21</v>
      </c>
      <c r="X83" s="12">
        <v>3</v>
      </c>
      <c r="Y83" s="12">
        <v>75</v>
      </c>
      <c r="Z83" s="12">
        <v>65.174999999999997</v>
      </c>
      <c r="AA83" s="12"/>
      <c r="AB83" s="83" t="s">
        <v>152</v>
      </c>
      <c r="AC83" s="28">
        <v>1.95</v>
      </c>
      <c r="AD83" s="12">
        <v>28.37</v>
      </c>
      <c r="AE83" s="12">
        <v>6.4005278785879085</v>
      </c>
      <c r="AF83" s="12">
        <v>5.562058726492892</v>
      </c>
      <c r="AG83" s="12"/>
      <c r="AH83" s="83" t="s">
        <v>151</v>
      </c>
      <c r="AI83" s="28">
        <v>2.5</v>
      </c>
      <c r="AJ83" s="12">
        <v>1.7999999999999998</v>
      </c>
      <c r="AK83" s="12">
        <v>57.142857142857146</v>
      </c>
      <c r="AL83" s="12">
        <v>49.657142857142858</v>
      </c>
    </row>
    <row r="84" spans="1:38" ht="15.75" customHeight="1" x14ac:dyDescent="0.2">
      <c r="A84" s="83" t="s">
        <v>165</v>
      </c>
      <c r="B84" s="12">
        <v>24.155128328553293</v>
      </c>
      <c r="C84" s="12"/>
      <c r="D84" s="82" t="s">
        <v>179</v>
      </c>
      <c r="E84" s="28">
        <v>98</v>
      </c>
      <c r="F84" s="12">
        <v>2034</v>
      </c>
      <c r="G84" s="12">
        <v>4.507042253521135</v>
      </c>
      <c r="H84" s="12">
        <v>3.9166197183098661</v>
      </c>
      <c r="I84" s="12"/>
      <c r="J84" s="83" t="s">
        <v>152</v>
      </c>
      <c r="K84" s="28">
        <v>13</v>
      </c>
      <c r="L84" s="12">
        <v>338</v>
      </c>
      <c r="M84" s="12">
        <v>3.7037037037036953</v>
      </c>
      <c r="N84" s="12">
        <v>3.2185185185185112</v>
      </c>
      <c r="O84" s="12"/>
      <c r="P84" s="52" t="s">
        <v>158</v>
      </c>
      <c r="Q84" s="28">
        <v>23</v>
      </c>
      <c r="R84" s="12">
        <v>91</v>
      </c>
      <c r="S84" s="12">
        <v>20.175438596491233</v>
      </c>
      <c r="T84" s="12">
        <v>17.532456140350881</v>
      </c>
      <c r="U84" s="12"/>
      <c r="V84" s="52" t="s">
        <v>180</v>
      </c>
      <c r="W84" s="28">
        <v>21</v>
      </c>
      <c r="X84" s="12">
        <v>3</v>
      </c>
      <c r="Y84" s="12">
        <v>75</v>
      </c>
      <c r="Z84" s="12">
        <v>65.174999999999997</v>
      </c>
      <c r="AA84" s="12"/>
      <c r="AB84" s="83" t="s">
        <v>154</v>
      </c>
      <c r="AC84" s="28">
        <v>1.95</v>
      </c>
      <c r="AD84" s="12">
        <v>28.37</v>
      </c>
      <c r="AE84" s="12">
        <v>6.4005278785879085</v>
      </c>
      <c r="AF84" s="12">
        <v>5.562058726492892</v>
      </c>
      <c r="AG84" s="12"/>
      <c r="AH84" s="83" t="s">
        <v>152</v>
      </c>
      <c r="AI84" s="28">
        <v>2.5</v>
      </c>
      <c r="AJ84" s="12">
        <v>1.7999999999999998</v>
      </c>
      <c r="AK84" s="12">
        <v>57.142857142857146</v>
      </c>
      <c r="AL84" s="12">
        <v>49.657142857142858</v>
      </c>
    </row>
    <row r="85" spans="1:38" ht="15.75" customHeight="1" x14ac:dyDescent="0.2">
      <c r="A85" s="75" t="s">
        <v>189</v>
      </c>
      <c r="B85" s="12">
        <v>24.064229911153927</v>
      </c>
      <c r="C85" s="12"/>
      <c r="D85" s="82" t="s">
        <v>183</v>
      </c>
      <c r="E85" s="28"/>
      <c r="F85" s="12">
        <v>2132</v>
      </c>
      <c r="G85" s="12">
        <v>-9.3896713615023941E-2</v>
      </c>
      <c r="H85" s="45">
        <v>3.7619081396713669</v>
      </c>
      <c r="I85" s="12"/>
      <c r="J85" s="83" t="s">
        <v>170</v>
      </c>
      <c r="K85" s="28">
        <v>13</v>
      </c>
      <c r="L85" s="12">
        <v>338</v>
      </c>
      <c r="M85" s="12">
        <v>3.7037037037036953</v>
      </c>
      <c r="N85" s="12">
        <v>3.2185185185185112</v>
      </c>
      <c r="O85" s="12"/>
      <c r="P85" s="83" t="s">
        <v>195</v>
      </c>
      <c r="Q85" s="28">
        <v>23</v>
      </c>
      <c r="R85" s="12">
        <v>91</v>
      </c>
      <c r="S85" s="12">
        <v>20.175438596491233</v>
      </c>
      <c r="T85" s="12">
        <v>17.532456140350881</v>
      </c>
      <c r="U85" s="12"/>
      <c r="V85" s="82" t="s">
        <v>182</v>
      </c>
      <c r="W85" s="28">
        <v>21</v>
      </c>
      <c r="X85" s="12">
        <v>3</v>
      </c>
      <c r="Y85" s="12">
        <v>75</v>
      </c>
      <c r="Z85" s="12">
        <v>65.174999999999997</v>
      </c>
      <c r="AA85" s="12"/>
      <c r="AB85" s="83" t="s">
        <v>165</v>
      </c>
      <c r="AC85" s="28">
        <v>1.95</v>
      </c>
      <c r="AD85" s="12">
        <v>28.37</v>
      </c>
      <c r="AE85" s="12">
        <v>6.4005278785879085</v>
      </c>
      <c r="AF85" s="12">
        <v>5.562058726492892</v>
      </c>
      <c r="AG85" s="12"/>
      <c r="AH85" s="83" t="s">
        <v>154</v>
      </c>
      <c r="AI85" s="28">
        <v>2.5</v>
      </c>
      <c r="AJ85" s="12">
        <v>1.7999999999999998</v>
      </c>
      <c r="AK85" s="12">
        <v>57.142857142857146</v>
      </c>
      <c r="AL85" s="12">
        <v>49.657142857142858</v>
      </c>
    </row>
    <row r="86" spans="1:38" ht="15.75" customHeight="1" x14ac:dyDescent="0.2">
      <c r="A86" s="57" t="s">
        <v>190</v>
      </c>
      <c r="B86" s="12">
        <v>23.885299894597765</v>
      </c>
      <c r="C86" s="12"/>
      <c r="D86" s="57" t="s">
        <v>142</v>
      </c>
      <c r="E86" s="28">
        <v>88</v>
      </c>
      <c r="F86" s="12">
        <v>2044</v>
      </c>
      <c r="G86" s="12">
        <v>4.0375586854460153</v>
      </c>
      <c r="H86" s="12">
        <v>3.5086384976525871</v>
      </c>
      <c r="I86" s="12"/>
      <c r="J86" s="83" t="s">
        <v>175</v>
      </c>
      <c r="K86" s="28">
        <v>12</v>
      </c>
      <c r="L86" s="12">
        <v>339</v>
      </c>
      <c r="M86" s="12">
        <v>3.4188034188034209</v>
      </c>
      <c r="N86" s="12">
        <v>2.9709401709401728</v>
      </c>
      <c r="O86" s="12"/>
      <c r="P86" s="78" t="s">
        <v>243</v>
      </c>
      <c r="Q86" s="28"/>
      <c r="R86" s="12">
        <v>114</v>
      </c>
      <c r="S86" s="12">
        <v>0</v>
      </c>
      <c r="T86" s="45">
        <v>16.579605263157898</v>
      </c>
      <c r="U86" s="12"/>
      <c r="V86" s="82" t="s">
        <v>183</v>
      </c>
      <c r="W86" s="28">
        <v>21</v>
      </c>
      <c r="X86" s="12">
        <v>3</v>
      </c>
      <c r="Y86" s="12">
        <v>75</v>
      </c>
      <c r="Z86" s="12">
        <v>65.174999999999997</v>
      </c>
      <c r="AA86" s="12"/>
      <c r="AB86" s="83" t="s">
        <v>169</v>
      </c>
      <c r="AC86" s="28">
        <v>1.95</v>
      </c>
      <c r="AD86" s="12">
        <v>28.37</v>
      </c>
      <c r="AE86" s="12">
        <v>6.4005278785879085</v>
      </c>
      <c r="AF86" s="12">
        <v>5.562058726492892</v>
      </c>
      <c r="AG86" s="12"/>
      <c r="AH86" s="83" t="s">
        <v>165</v>
      </c>
      <c r="AI86" s="28">
        <v>2.5</v>
      </c>
      <c r="AJ86" s="12">
        <v>1.7999999999999998</v>
      </c>
      <c r="AK86" s="12">
        <v>57.142857142857146</v>
      </c>
      <c r="AL86" s="12">
        <v>49.657142857142858</v>
      </c>
    </row>
    <row r="87" spans="1:38" ht="15.75" customHeight="1" x14ac:dyDescent="0.2">
      <c r="A87" s="83" t="s">
        <v>169</v>
      </c>
      <c r="B87" s="12">
        <v>22.981391066172591</v>
      </c>
      <c r="C87" s="12"/>
      <c r="D87" s="40" t="s">
        <v>160</v>
      </c>
      <c r="E87" s="28">
        <v>80</v>
      </c>
      <c r="F87" s="12">
        <v>2052</v>
      </c>
      <c r="G87" s="12">
        <v>3.6619718309859195</v>
      </c>
      <c r="H87" s="12">
        <v>3.1822535211267642</v>
      </c>
      <c r="I87" s="12"/>
      <c r="J87" s="57" t="s">
        <v>184</v>
      </c>
      <c r="K87" s="28"/>
      <c r="L87" s="12">
        <v>351</v>
      </c>
      <c r="M87" s="12">
        <v>0</v>
      </c>
      <c r="N87" s="45">
        <v>2.8471509971509943</v>
      </c>
      <c r="O87" s="12"/>
      <c r="P87" s="83" t="s">
        <v>152</v>
      </c>
      <c r="Q87" s="28">
        <v>21</v>
      </c>
      <c r="R87" s="12">
        <v>93</v>
      </c>
      <c r="S87" s="12">
        <v>18.421052631578945</v>
      </c>
      <c r="T87" s="12">
        <v>16.007894736842104</v>
      </c>
      <c r="U87" s="12"/>
      <c r="V87" s="57" t="s">
        <v>184</v>
      </c>
      <c r="W87" s="28">
        <v>21</v>
      </c>
      <c r="X87" s="12">
        <v>3</v>
      </c>
      <c r="Y87" s="12">
        <v>75</v>
      </c>
      <c r="Z87" s="12">
        <v>65.174999999999997</v>
      </c>
      <c r="AA87" s="12"/>
      <c r="AB87" s="83" t="s">
        <v>175</v>
      </c>
      <c r="AC87" s="28">
        <v>1.95</v>
      </c>
      <c r="AD87" s="12">
        <v>28.37</v>
      </c>
      <c r="AE87" s="12">
        <v>6.4005278785879085</v>
      </c>
      <c r="AF87" s="12">
        <v>5.562058726492892</v>
      </c>
      <c r="AG87" s="12"/>
      <c r="AH87" s="83" t="s">
        <v>169</v>
      </c>
      <c r="AI87" s="28">
        <v>2.5</v>
      </c>
      <c r="AJ87" s="12">
        <v>1.7999999999999998</v>
      </c>
      <c r="AK87" s="12">
        <v>57.142857142857146</v>
      </c>
      <c r="AL87" s="12">
        <v>49.657142857142858</v>
      </c>
    </row>
    <row r="88" spans="1:38" ht="15.75" customHeight="1" x14ac:dyDescent="0.2">
      <c r="A88" s="52" t="s">
        <v>118</v>
      </c>
      <c r="B88" s="12">
        <v>22.917571542047568</v>
      </c>
      <c r="C88" s="12"/>
      <c r="D88" s="40" t="s">
        <v>173</v>
      </c>
      <c r="E88" s="28">
        <v>78</v>
      </c>
      <c r="F88" s="12">
        <v>2054</v>
      </c>
      <c r="G88" s="12">
        <v>3.5680751173708956</v>
      </c>
      <c r="H88" s="12">
        <v>3.100657276995308</v>
      </c>
      <c r="I88" s="12"/>
      <c r="J88" s="40" t="s">
        <v>156</v>
      </c>
      <c r="K88" s="28">
        <v>11</v>
      </c>
      <c r="L88" s="12">
        <v>340</v>
      </c>
      <c r="M88" s="12">
        <v>3.1339031339031322</v>
      </c>
      <c r="N88" s="12">
        <v>2.723361823361822</v>
      </c>
      <c r="O88" s="12"/>
      <c r="P88" s="82" t="s">
        <v>182</v>
      </c>
      <c r="Q88" s="28">
        <v>20</v>
      </c>
      <c r="R88" s="12">
        <v>94</v>
      </c>
      <c r="S88" s="12">
        <v>17.543859649122808</v>
      </c>
      <c r="T88" s="12">
        <v>15.245614035087721</v>
      </c>
      <c r="U88" s="12"/>
      <c r="V88" s="78" t="s">
        <v>243</v>
      </c>
      <c r="W88" s="28">
        <v>21</v>
      </c>
      <c r="X88" s="12">
        <v>3</v>
      </c>
      <c r="Y88" s="12">
        <v>75</v>
      </c>
      <c r="Z88" s="12">
        <v>65.174999999999997</v>
      </c>
      <c r="AA88" s="12"/>
      <c r="AB88" s="83" t="s">
        <v>181</v>
      </c>
      <c r="AC88" s="28">
        <v>1.95</v>
      </c>
      <c r="AD88" s="12">
        <v>28.37</v>
      </c>
      <c r="AE88" s="12">
        <v>6.4005278785879085</v>
      </c>
      <c r="AF88" s="12">
        <v>5.562058726492892</v>
      </c>
      <c r="AG88" s="12"/>
      <c r="AH88" s="83" t="s">
        <v>175</v>
      </c>
      <c r="AI88" s="28">
        <v>2.5</v>
      </c>
      <c r="AJ88" s="12">
        <v>1.7999999999999998</v>
      </c>
      <c r="AK88" s="12">
        <v>57.142857142857146</v>
      </c>
      <c r="AL88" s="12">
        <v>49.657142857142858</v>
      </c>
    </row>
    <row r="89" spans="1:38" ht="15.75" customHeight="1" x14ac:dyDescent="0.2">
      <c r="A89" s="71" t="s">
        <v>244</v>
      </c>
      <c r="B89" s="12">
        <v>22.747862469716239</v>
      </c>
      <c r="C89" s="12"/>
      <c r="D89" s="83" t="s">
        <v>170</v>
      </c>
      <c r="E89" s="28">
        <v>77</v>
      </c>
      <c r="F89" s="12">
        <v>2055</v>
      </c>
      <c r="G89" s="12">
        <v>3.5211267605633907</v>
      </c>
      <c r="H89" s="12">
        <v>3.0598591549295864</v>
      </c>
      <c r="I89" s="12"/>
      <c r="J89" s="78" t="s">
        <v>243</v>
      </c>
      <c r="K89" s="28">
        <v>11</v>
      </c>
      <c r="L89" s="12">
        <v>340</v>
      </c>
      <c r="M89" s="12">
        <v>3.1339031339031322</v>
      </c>
      <c r="N89" s="12">
        <v>2.723361823361822</v>
      </c>
      <c r="O89" s="12"/>
      <c r="P89" s="83" t="s">
        <v>181</v>
      </c>
      <c r="Q89" s="28">
        <v>19</v>
      </c>
      <c r="R89" s="12">
        <v>95</v>
      </c>
      <c r="S89" s="12">
        <v>16.666666666666671</v>
      </c>
      <c r="T89" s="12">
        <v>14.483333333333338</v>
      </c>
      <c r="U89" s="12"/>
      <c r="V89" s="75" t="s">
        <v>189</v>
      </c>
      <c r="W89" s="28">
        <v>21</v>
      </c>
      <c r="X89" s="12">
        <v>3</v>
      </c>
      <c r="Y89" s="12">
        <v>75</v>
      </c>
      <c r="Z89" s="12">
        <v>65.174999999999997</v>
      </c>
      <c r="AA89" s="12"/>
      <c r="AB89" s="83" t="s">
        <v>195</v>
      </c>
      <c r="AC89" s="28">
        <v>1.95</v>
      </c>
      <c r="AD89" s="12">
        <v>28.37</v>
      </c>
      <c r="AE89" s="12">
        <v>6.4005278785879085</v>
      </c>
      <c r="AF89" s="12">
        <v>5.562058726492892</v>
      </c>
      <c r="AG89" s="12"/>
      <c r="AH89" s="83" t="s">
        <v>181</v>
      </c>
      <c r="AI89" s="28">
        <v>2.5</v>
      </c>
      <c r="AJ89" s="12">
        <v>1.7999999999999998</v>
      </c>
      <c r="AK89" s="12">
        <v>57.142857142857146</v>
      </c>
      <c r="AL89" s="12">
        <v>49.657142857142858</v>
      </c>
    </row>
    <row r="90" spans="1:38" ht="15.75" customHeight="1" x14ac:dyDescent="0.2">
      <c r="A90" s="83" t="s">
        <v>170</v>
      </c>
      <c r="B90" s="12">
        <v>22.391702023060546</v>
      </c>
      <c r="C90" s="12"/>
      <c r="D90" s="52" t="s">
        <v>144</v>
      </c>
      <c r="E90" s="28">
        <v>71</v>
      </c>
      <c r="F90" s="12">
        <v>2061</v>
      </c>
      <c r="G90" s="12">
        <v>3.2394366197183189</v>
      </c>
      <c r="H90" s="12">
        <v>2.8150704225352192</v>
      </c>
      <c r="I90" s="12"/>
      <c r="J90" s="52" t="s">
        <v>180</v>
      </c>
      <c r="K90" s="28">
        <v>10</v>
      </c>
      <c r="L90" s="12">
        <v>341</v>
      </c>
      <c r="M90" s="12">
        <v>2.8490028490028436</v>
      </c>
      <c r="N90" s="12">
        <v>2.4757834757834711</v>
      </c>
      <c r="O90" s="12"/>
      <c r="P90" s="83" t="s">
        <v>169</v>
      </c>
      <c r="Q90" s="28">
        <v>16</v>
      </c>
      <c r="R90" s="12">
        <v>98</v>
      </c>
      <c r="S90" s="12">
        <v>14.035087719298247</v>
      </c>
      <c r="T90" s="12">
        <v>12.196491228070176</v>
      </c>
      <c r="U90" s="12"/>
      <c r="V90" s="52" t="s">
        <v>194</v>
      </c>
      <c r="W90" s="28">
        <v>21</v>
      </c>
      <c r="X90" s="12">
        <v>3</v>
      </c>
      <c r="Y90" s="12">
        <v>75</v>
      </c>
      <c r="Z90" s="12">
        <v>65.174999999999997</v>
      </c>
      <c r="AA90" s="12"/>
      <c r="AB90" s="52" t="s">
        <v>180</v>
      </c>
      <c r="AC90" s="28">
        <v>1.43</v>
      </c>
      <c r="AD90" s="12">
        <v>28.89</v>
      </c>
      <c r="AE90" s="12">
        <v>4.6849224678323935</v>
      </c>
      <c r="AF90" s="12">
        <v>4.0711976245463504</v>
      </c>
      <c r="AG90" s="12"/>
      <c r="AH90" s="83" t="s">
        <v>195</v>
      </c>
      <c r="AI90" s="28">
        <v>2.5</v>
      </c>
      <c r="AJ90" s="12">
        <v>1.7999999999999998</v>
      </c>
      <c r="AK90" s="12">
        <v>57.142857142857146</v>
      </c>
      <c r="AL90" s="12">
        <v>49.657142857142858</v>
      </c>
    </row>
    <row r="91" spans="1:38" ht="15.75" customHeight="1" x14ac:dyDescent="0.2">
      <c r="A91" s="83" t="s">
        <v>152</v>
      </c>
      <c r="B91" s="12">
        <v>22.341945196170755</v>
      </c>
      <c r="C91" s="12"/>
      <c r="D91" s="82" t="s">
        <v>182</v>
      </c>
      <c r="E91" s="28">
        <v>69</v>
      </c>
      <c r="F91" s="12">
        <v>2063</v>
      </c>
      <c r="G91" s="12">
        <v>3.1455399061032949</v>
      </c>
      <c r="H91" s="12">
        <v>2.7334741784037631</v>
      </c>
      <c r="I91" s="12"/>
      <c r="J91" s="52" t="s">
        <v>144</v>
      </c>
      <c r="K91" s="28">
        <v>9</v>
      </c>
      <c r="L91" s="12">
        <v>342</v>
      </c>
      <c r="M91" s="12">
        <v>2.5641025641025692</v>
      </c>
      <c r="N91" s="12">
        <v>2.2282051282051327</v>
      </c>
      <c r="O91" s="12"/>
      <c r="P91" s="40" t="s">
        <v>18</v>
      </c>
      <c r="Q91" s="28" t="s">
        <v>259</v>
      </c>
      <c r="R91" s="12" t="e">
        <v>#VALUE!</v>
      </c>
      <c r="S91" s="12" t="e">
        <v>#VALUE!</v>
      </c>
      <c r="T91" s="45">
        <v>11.586666666666673</v>
      </c>
      <c r="U91" s="12"/>
      <c r="V91" s="52" t="s">
        <v>144</v>
      </c>
      <c r="W91" s="28">
        <v>20</v>
      </c>
      <c r="X91" s="12">
        <v>4</v>
      </c>
      <c r="Y91" s="12">
        <v>66.666666666666657</v>
      </c>
      <c r="Z91" s="12">
        <v>57.933333333333323</v>
      </c>
      <c r="AA91" s="12"/>
      <c r="AB91" s="75" t="s">
        <v>188</v>
      </c>
      <c r="AC91" s="28">
        <v>1.43</v>
      </c>
      <c r="AD91" s="12">
        <v>28.89</v>
      </c>
      <c r="AE91" s="12">
        <v>4.6849224678323935</v>
      </c>
      <c r="AF91" s="12">
        <v>4.0711976245463504</v>
      </c>
      <c r="AG91" s="12"/>
      <c r="AH91" s="57" t="s">
        <v>176</v>
      </c>
      <c r="AI91" s="28">
        <v>2.2999999999999998</v>
      </c>
      <c r="AJ91" s="12">
        <v>2</v>
      </c>
      <c r="AK91" s="12">
        <v>52.38095238095238</v>
      </c>
      <c r="AL91" s="12">
        <v>45.519047619047619</v>
      </c>
    </row>
    <row r="92" spans="1:38" ht="15.75" customHeight="1" x14ac:dyDescent="0.2">
      <c r="A92" s="57" t="s">
        <v>176</v>
      </c>
      <c r="B92" s="12">
        <v>21.534406756491876</v>
      </c>
      <c r="C92" s="12"/>
      <c r="D92" s="75" t="s">
        <v>148</v>
      </c>
      <c r="E92" s="28"/>
      <c r="F92" s="12">
        <v>2132</v>
      </c>
      <c r="G92" s="12">
        <v>-9.3896713615023941E-2</v>
      </c>
      <c r="H92" s="45">
        <v>2.6875762910798171</v>
      </c>
      <c r="I92" s="12"/>
      <c r="J92" s="57" t="s">
        <v>157</v>
      </c>
      <c r="K92" s="28">
        <v>8</v>
      </c>
      <c r="L92" s="12">
        <v>343</v>
      </c>
      <c r="M92" s="12">
        <v>2.2792022792022806</v>
      </c>
      <c r="N92" s="12">
        <v>1.9806267806267819</v>
      </c>
      <c r="O92" s="12"/>
      <c r="P92" s="40" t="s">
        <v>153</v>
      </c>
      <c r="Q92" s="28"/>
      <c r="R92" s="12">
        <v>114</v>
      </c>
      <c r="S92" s="12">
        <v>0</v>
      </c>
      <c r="T92" s="45">
        <v>11.586666666666673</v>
      </c>
      <c r="U92" s="12"/>
      <c r="V92" s="83" t="s">
        <v>146</v>
      </c>
      <c r="W92" s="28">
        <v>20</v>
      </c>
      <c r="X92" s="12">
        <v>4</v>
      </c>
      <c r="Y92" s="12">
        <v>66.666666666666657</v>
      </c>
      <c r="Z92" s="12">
        <v>57.933333333333323</v>
      </c>
      <c r="AA92" s="12"/>
      <c r="AB92" s="75" t="s">
        <v>189</v>
      </c>
      <c r="AC92" s="28">
        <v>1.24</v>
      </c>
      <c r="AD92" s="12">
        <v>29.080000000000002</v>
      </c>
      <c r="AE92" s="12">
        <v>4.0580666446717117</v>
      </c>
      <c r="AF92" s="12">
        <v>3.5264599142197173</v>
      </c>
      <c r="AG92" s="12"/>
      <c r="AH92" s="57" t="s">
        <v>190</v>
      </c>
      <c r="AI92" s="28">
        <v>2.2999999999999998</v>
      </c>
      <c r="AJ92" s="12">
        <v>2</v>
      </c>
      <c r="AK92" s="12">
        <v>52.38095238095238</v>
      </c>
      <c r="AL92" s="12">
        <v>45.519047619047619</v>
      </c>
    </row>
    <row r="93" spans="1:38" ht="15.75" customHeight="1" x14ac:dyDescent="0.2">
      <c r="A93" s="83" t="s">
        <v>195</v>
      </c>
      <c r="B93" s="12">
        <v>21.072124293697893</v>
      </c>
      <c r="C93" s="12"/>
      <c r="D93" s="52" t="s">
        <v>158</v>
      </c>
      <c r="E93" s="28">
        <v>65</v>
      </c>
      <c r="F93" s="12">
        <v>2067</v>
      </c>
      <c r="G93" s="12">
        <v>2.957746478873247</v>
      </c>
      <c r="H93" s="12">
        <v>2.5702816901408516</v>
      </c>
      <c r="I93" s="12"/>
      <c r="J93" s="40" t="s">
        <v>160</v>
      </c>
      <c r="K93" s="28">
        <v>8</v>
      </c>
      <c r="L93" s="12">
        <v>343</v>
      </c>
      <c r="M93" s="12">
        <v>2.2792022792022806</v>
      </c>
      <c r="N93" s="12">
        <v>1.9806267806267819</v>
      </c>
      <c r="O93" s="12"/>
      <c r="P93" s="57" t="s">
        <v>157</v>
      </c>
      <c r="Q93" s="28">
        <v>14</v>
      </c>
      <c r="R93" s="12">
        <v>100</v>
      </c>
      <c r="S93" s="12">
        <v>12.280701754385973</v>
      </c>
      <c r="T93" s="12">
        <v>10.67192982456141</v>
      </c>
      <c r="U93" s="12"/>
      <c r="V93" s="40" t="s">
        <v>150</v>
      </c>
      <c r="W93" s="28">
        <v>20</v>
      </c>
      <c r="X93" s="12">
        <v>4</v>
      </c>
      <c r="Y93" s="12">
        <v>66.666666666666657</v>
      </c>
      <c r="Z93" s="12">
        <v>57.933333333333323</v>
      </c>
      <c r="AA93" s="12"/>
      <c r="AB93" s="52" t="s">
        <v>118</v>
      </c>
      <c r="AC93" s="28">
        <v>1.19</v>
      </c>
      <c r="AD93" s="12">
        <v>29.13</v>
      </c>
      <c r="AE93" s="12">
        <v>3.893104585945224</v>
      </c>
      <c r="AF93" s="12">
        <v>3.3831078851863996</v>
      </c>
      <c r="AG93" s="12"/>
      <c r="AH93" s="52" t="s">
        <v>194</v>
      </c>
      <c r="AI93" s="28">
        <v>2.2000000000000002</v>
      </c>
      <c r="AJ93" s="12">
        <v>2.0999999999999996</v>
      </c>
      <c r="AK93" s="12">
        <v>50.000000000000007</v>
      </c>
      <c r="AL93" s="12">
        <v>43.45</v>
      </c>
    </row>
    <row r="94" spans="1:38" ht="15.75" customHeight="1" x14ac:dyDescent="0.2">
      <c r="A94" s="83" t="s">
        <v>146</v>
      </c>
      <c r="B94" s="12">
        <v>21.036830461679941</v>
      </c>
      <c r="C94" s="12"/>
      <c r="D94" s="75" t="s">
        <v>189</v>
      </c>
      <c r="E94" s="28">
        <v>60</v>
      </c>
      <c r="F94" s="12">
        <v>2072</v>
      </c>
      <c r="G94" s="12">
        <v>2.7230046948356801</v>
      </c>
      <c r="H94" s="12">
        <v>2.3662910798122061</v>
      </c>
      <c r="I94" s="12"/>
      <c r="J94" s="83" t="s">
        <v>193</v>
      </c>
      <c r="K94" s="28">
        <v>8</v>
      </c>
      <c r="L94" s="12">
        <v>343</v>
      </c>
      <c r="M94" s="12">
        <v>2.2792022792022806</v>
      </c>
      <c r="N94" s="12">
        <v>1.9806267806267819</v>
      </c>
      <c r="O94" s="12"/>
      <c r="P94" s="52" t="s">
        <v>118</v>
      </c>
      <c r="Q94" s="28">
        <v>13</v>
      </c>
      <c r="R94" s="12">
        <v>101</v>
      </c>
      <c r="S94" s="12">
        <v>11.403508771929836</v>
      </c>
      <c r="T94" s="12">
        <v>9.9096491228070267</v>
      </c>
      <c r="U94" s="12"/>
      <c r="V94" s="83" t="s">
        <v>151</v>
      </c>
      <c r="W94" s="28">
        <v>20</v>
      </c>
      <c r="X94" s="12">
        <v>4</v>
      </c>
      <c r="Y94" s="12">
        <v>66.666666666666657</v>
      </c>
      <c r="Z94" s="12">
        <v>57.933333333333323</v>
      </c>
      <c r="AA94" s="12"/>
      <c r="AB94" s="52" t="s">
        <v>166</v>
      </c>
      <c r="AC94" s="28">
        <v>1.1499999999999999</v>
      </c>
      <c r="AD94" s="12">
        <v>29.17</v>
      </c>
      <c r="AE94" s="12">
        <v>3.7611349389640196</v>
      </c>
      <c r="AF94" s="12">
        <v>3.2684262619597328</v>
      </c>
      <c r="AG94" s="12"/>
      <c r="AH94" s="82" t="s">
        <v>168</v>
      </c>
      <c r="AI94" s="28">
        <v>2.1</v>
      </c>
      <c r="AJ94" s="12">
        <v>2.1999999999999997</v>
      </c>
      <c r="AK94" s="12">
        <v>47.61904761904762</v>
      </c>
      <c r="AL94" s="12">
        <v>41.38095238095238</v>
      </c>
    </row>
    <row r="95" spans="1:38" ht="15.75" customHeight="1" x14ac:dyDescent="0.2">
      <c r="A95" s="83" t="s">
        <v>193</v>
      </c>
      <c r="B95" s="12">
        <v>20.897203923099756</v>
      </c>
      <c r="C95" s="12"/>
      <c r="D95" s="83" t="s">
        <v>175</v>
      </c>
      <c r="E95" s="28">
        <v>51</v>
      </c>
      <c r="F95" s="12">
        <v>2081</v>
      </c>
      <c r="G95" s="12">
        <v>2.3004694835680795</v>
      </c>
      <c r="H95" s="12">
        <v>1.9991079812206611</v>
      </c>
      <c r="I95" s="12"/>
      <c r="J95" s="75" t="s">
        <v>188</v>
      </c>
      <c r="K95" s="28">
        <v>7</v>
      </c>
      <c r="L95" s="12">
        <v>344</v>
      </c>
      <c r="M95" s="12">
        <v>1.994301994301992</v>
      </c>
      <c r="N95" s="12">
        <v>1.733048433048431</v>
      </c>
      <c r="O95" s="12"/>
      <c r="P95" s="82" t="s">
        <v>179</v>
      </c>
      <c r="Q95" s="28">
        <v>13</v>
      </c>
      <c r="R95" s="12">
        <v>101</v>
      </c>
      <c r="S95" s="12">
        <v>11.403508771929836</v>
      </c>
      <c r="T95" s="12">
        <v>9.9096491228070267</v>
      </c>
      <c r="U95" s="12"/>
      <c r="V95" s="83" t="s">
        <v>152</v>
      </c>
      <c r="W95" s="28">
        <v>20</v>
      </c>
      <c r="X95" s="12">
        <v>4</v>
      </c>
      <c r="Y95" s="12">
        <v>66.666666666666657</v>
      </c>
      <c r="Z95" s="12">
        <v>57.933333333333323</v>
      </c>
      <c r="AA95" s="12"/>
      <c r="AB95" s="82" t="s">
        <v>182</v>
      </c>
      <c r="AC95" s="28">
        <v>0.79</v>
      </c>
      <c r="AD95" s="12">
        <v>29.53</v>
      </c>
      <c r="AE95" s="12">
        <v>2.5734081161332796</v>
      </c>
      <c r="AF95" s="12">
        <v>2.23629165291982</v>
      </c>
      <c r="AG95" s="12"/>
      <c r="AH95" s="83" t="s">
        <v>170</v>
      </c>
      <c r="AI95" s="28">
        <v>2.1</v>
      </c>
      <c r="AJ95" s="12">
        <v>2.1999999999999997</v>
      </c>
      <c r="AK95" s="12">
        <v>47.61904761904762</v>
      </c>
      <c r="AL95" s="12">
        <v>41.38095238095238</v>
      </c>
    </row>
    <row r="96" spans="1:38" ht="15.75" customHeight="1" x14ac:dyDescent="0.2">
      <c r="A96" s="57" t="s">
        <v>185</v>
      </c>
      <c r="B96" s="12">
        <v>20.845592191715127</v>
      </c>
      <c r="C96" s="12"/>
      <c r="D96" s="83" t="s">
        <v>195</v>
      </c>
      <c r="E96" s="28">
        <v>51</v>
      </c>
      <c r="F96" s="12">
        <v>2081</v>
      </c>
      <c r="G96" s="12">
        <v>2.3004694835680795</v>
      </c>
      <c r="H96" s="12">
        <v>1.9991079812206611</v>
      </c>
      <c r="I96" s="12"/>
      <c r="J96" s="75" t="s">
        <v>148</v>
      </c>
      <c r="K96" s="28">
        <v>6</v>
      </c>
      <c r="L96" s="12">
        <v>345</v>
      </c>
      <c r="M96" s="12">
        <v>1.7094017094017033</v>
      </c>
      <c r="N96" s="12">
        <v>1.4854700854700802</v>
      </c>
      <c r="O96" s="12"/>
      <c r="P96" s="52" t="s">
        <v>177</v>
      </c>
      <c r="Q96" s="28">
        <v>12</v>
      </c>
      <c r="R96" s="12">
        <v>102</v>
      </c>
      <c r="S96" s="12">
        <v>10.526315789473685</v>
      </c>
      <c r="T96" s="12">
        <v>9.1473684210526329</v>
      </c>
      <c r="U96" s="12"/>
      <c r="V96" s="83" t="s">
        <v>154</v>
      </c>
      <c r="W96" s="28">
        <v>20</v>
      </c>
      <c r="X96" s="12">
        <v>4</v>
      </c>
      <c r="Y96" s="12">
        <v>66.666666666666657</v>
      </c>
      <c r="Z96" s="12">
        <v>57.933333333333323</v>
      </c>
      <c r="AA96" s="12"/>
      <c r="AB96" s="52" t="s">
        <v>164</v>
      </c>
      <c r="AC96" s="28">
        <v>0.6</v>
      </c>
      <c r="AD96" s="12">
        <v>29.72</v>
      </c>
      <c r="AE96" s="12">
        <v>1.946552292972612</v>
      </c>
      <c r="AF96" s="12">
        <v>1.6915539425931998</v>
      </c>
      <c r="AG96" s="12"/>
      <c r="AH96" s="57" t="s">
        <v>184</v>
      </c>
      <c r="AI96" s="28">
        <v>2.1</v>
      </c>
      <c r="AJ96" s="12">
        <v>2.1999999999999997</v>
      </c>
      <c r="AK96" s="12">
        <v>47.61904761904762</v>
      </c>
      <c r="AL96" s="12">
        <v>41.38095238095238</v>
      </c>
    </row>
    <row r="97" spans="1:38" ht="15.75" customHeight="1" x14ac:dyDescent="0.2">
      <c r="A97" s="57" t="s">
        <v>184</v>
      </c>
      <c r="B97" s="12">
        <v>20.506511668284492</v>
      </c>
      <c r="C97" s="12"/>
      <c r="D97" s="52" t="s">
        <v>177</v>
      </c>
      <c r="E97" s="28">
        <v>50</v>
      </c>
      <c r="F97" s="12">
        <v>2082</v>
      </c>
      <c r="G97" s="12">
        <v>2.2535211267605746</v>
      </c>
      <c r="H97" s="12">
        <v>1.9583098591549393</v>
      </c>
      <c r="I97" s="12"/>
      <c r="J97" s="83" t="s">
        <v>151</v>
      </c>
      <c r="K97" s="28">
        <v>6</v>
      </c>
      <c r="L97" s="12">
        <v>345</v>
      </c>
      <c r="M97" s="12">
        <v>1.7094017094017033</v>
      </c>
      <c r="N97" s="12">
        <v>1.4854700854700802</v>
      </c>
      <c r="O97" s="12"/>
      <c r="P97" s="83" t="s">
        <v>193</v>
      </c>
      <c r="Q97" s="28">
        <v>12</v>
      </c>
      <c r="R97" s="12">
        <v>102</v>
      </c>
      <c r="S97" s="12">
        <v>10.526315789473685</v>
      </c>
      <c r="T97" s="12">
        <v>9.1473684210526329</v>
      </c>
      <c r="U97" s="12"/>
      <c r="V97" s="75" t="s">
        <v>155</v>
      </c>
      <c r="W97" s="28">
        <v>20</v>
      </c>
      <c r="X97" s="12">
        <v>4</v>
      </c>
      <c r="Y97" s="12">
        <v>66.666666666666657</v>
      </c>
      <c r="Z97" s="12">
        <v>57.933333333333323</v>
      </c>
      <c r="AA97" s="12"/>
      <c r="AB97" s="82" t="s">
        <v>179</v>
      </c>
      <c r="AC97" s="28">
        <v>0.44</v>
      </c>
      <c r="AD97" s="12">
        <v>29.88</v>
      </c>
      <c r="AE97" s="12">
        <v>1.4186737050478371</v>
      </c>
      <c r="AF97" s="12">
        <v>1.2328274496865703</v>
      </c>
      <c r="AG97" s="12"/>
      <c r="AH97" s="83" t="s">
        <v>191</v>
      </c>
      <c r="AI97" s="28">
        <v>2.1</v>
      </c>
      <c r="AJ97" s="12">
        <v>2.1999999999999997</v>
      </c>
      <c r="AK97" s="12">
        <v>47.61904761904762</v>
      </c>
      <c r="AL97" s="12">
        <v>41.38095238095238</v>
      </c>
    </row>
    <row r="98" spans="1:38" ht="15.75" customHeight="1" x14ac:dyDescent="0.2">
      <c r="A98" s="57" t="s">
        <v>159</v>
      </c>
      <c r="B98" s="12">
        <v>20.377739883312135</v>
      </c>
      <c r="C98" s="12"/>
      <c r="D98" s="75" t="s">
        <v>188</v>
      </c>
      <c r="E98" s="28">
        <v>50</v>
      </c>
      <c r="F98" s="12">
        <v>2082</v>
      </c>
      <c r="G98" s="12">
        <v>2.2535211267605746</v>
      </c>
      <c r="H98" s="12">
        <v>1.9583098591549393</v>
      </c>
      <c r="I98" s="12"/>
      <c r="J98" s="52" t="s">
        <v>158</v>
      </c>
      <c r="K98" s="28">
        <v>6</v>
      </c>
      <c r="L98" s="12">
        <v>345</v>
      </c>
      <c r="M98" s="12">
        <v>1.7094017094017033</v>
      </c>
      <c r="N98" s="12">
        <v>1.4854700854700802</v>
      </c>
      <c r="O98" s="12"/>
      <c r="P98" s="82" t="s">
        <v>183</v>
      </c>
      <c r="Q98" s="28"/>
      <c r="R98" s="12">
        <v>114</v>
      </c>
      <c r="S98" s="12">
        <v>0</v>
      </c>
      <c r="T98" s="45">
        <v>8.575657894736846</v>
      </c>
      <c r="U98" s="12"/>
      <c r="V98" s="40" t="s">
        <v>156</v>
      </c>
      <c r="W98" s="28">
        <v>20</v>
      </c>
      <c r="X98" s="12">
        <v>4</v>
      </c>
      <c r="Y98" s="12">
        <v>66.666666666666657</v>
      </c>
      <c r="Z98" s="12">
        <v>57.933333333333323</v>
      </c>
      <c r="AA98" s="12"/>
      <c r="AB98" s="82" t="s">
        <v>183</v>
      </c>
      <c r="AC98" s="28">
        <v>0.44</v>
      </c>
      <c r="AD98" s="12">
        <v>29.88</v>
      </c>
      <c r="AE98" s="12">
        <v>1.4186737050478371</v>
      </c>
      <c r="AF98" s="12">
        <v>1.2328274496865703</v>
      </c>
      <c r="AG98" s="12"/>
      <c r="AH98" s="83" t="s">
        <v>193</v>
      </c>
      <c r="AI98" s="28">
        <v>2.1</v>
      </c>
      <c r="AJ98" s="12">
        <v>2.1999999999999997</v>
      </c>
      <c r="AK98" s="12">
        <v>47.61904761904762</v>
      </c>
      <c r="AL98" s="12">
        <v>41.38095238095238</v>
      </c>
    </row>
    <row r="99" spans="1:38" ht="15.75" customHeight="1" x14ac:dyDescent="0.2">
      <c r="A99" s="82" t="s">
        <v>168</v>
      </c>
      <c r="B99" s="12">
        <v>20.279682686195983</v>
      </c>
      <c r="C99" s="12"/>
      <c r="D99" s="83" t="s">
        <v>152</v>
      </c>
      <c r="E99" s="28">
        <v>43</v>
      </c>
      <c r="F99" s="12">
        <v>2089</v>
      </c>
      <c r="G99" s="12">
        <v>1.9248826291079837</v>
      </c>
      <c r="H99" s="12">
        <v>1.6727230046948378</v>
      </c>
      <c r="I99" s="12"/>
      <c r="J99" s="82" t="s">
        <v>168</v>
      </c>
      <c r="K99" s="28">
        <v>6</v>
      </c>
      <c r="L99" s="12">
        <v>345</v>
      </c>
      <c r="M99" s="12">
        <v>1.7094017094017033</v>
      </c>
      <c r="N99" s="12">
        <v>1.4854700854700802</v>
      </c>
      <c r="O99" s="12"/>
      <c r="P99" s="57" t="s">
        <v>142</v>
      </c>
      <c r="Q99" s="28">
        <v>10</v>
      </c>
      <c r="R99" s="12">
        <v>104</v>
      </c>
      <c r="S99" s="12">
        <v>8.7719298245614112</v>
      </c>
      <c r="T99" s="12">
        <v>7.6228070175438667</v>
      </c>
      <c r="U99" s="12"/>
      <c r="V99" s="33" t="s">
        <v>162</v>
      </c>
      <c r="W99" s="28">
        <v>20</v>
      </c>
      <c r="X99" s="12">
        <v>4</v>
      </c>
      <c r="Y99" s="12">
        <v>66.666666666666657</v>
      </c>
      <c r="Z99" s="12">
        <v>57.933333333333323</v>
      </c>
      <c r="AA99" s="12"/>
      <c r="AB99" s="57" t="s">
        <v>172</v>
      </c>
      <c r="AC99" s="28">
        <v>0.33</v>
      </c>
      <c r="AD99" s="12">
        <v>29.990000000000002</v>
      </c>
      <c r="AE99" s="12">
        <v>1.0557571758495357</v>
      </c>
      <c r="AF99" s="12">
        <v>0.91745298581324652</v>
      </c>
      <c r="AG99" s="12"/>
      <c r="AH99" s="75" t="s">
        <v>155</v>
      </c>
      <c r="AI99" s="28">
        <v>1.9</v>
      </c>
      <c r="AJ99" s="12">
        <v>2.4</v>
      </c>
      <c r="AK99" s="12">
        <v>42.857142857142854</v>
      </c>
      <c r="AL99" s="12">
        <v>37.24285714285714</v>
      </c>
    </row>
    <row r="100" spans="1:38" ht="15.75" customHeight="1" x14ac:dyDescent="0.2">
      <c r="A100" s="82" t="s">
        <v>183</v>
      </c>
      <c r="B100" s="12">
        <v>19.962110418560631</v>
      </c>
      <c r="C100" s="12"/>
      <c r="D100" s="57" t="s">
        <v>184</v>
      </c>
      <c r="E100" s="28">
        <v>41</v>
      </c>
      <c r="F100" s="12">
        <v>2091</v>
      </c>
      <c r="G100" s="12">
        <v>1.8309859154929597</v>
      </c>
      <c r="H100" s="12">
        <v>1.5911267605633821</v>
      </c>
      <c r="I100" s="12"/>
      <c r="J100" s="40" t="s">
        <v>173</v>
      </c>
      <c r="K100" s="28">
        <v>6</v>
      </c>
      <c r="L100" s="12">
        <v>345</v>
      </c>
      <c r="M100" s="12">
        <v>1.7094017094017033</v>
      </c>
      <c r="N100" s="12">
        <v>1.4854700854700802</v>
      </c>
      <c r="O100" s="12"/>
      <c r="P100" s="82" t="s">
        <v>168</v>
      </c>
      <c r="Q100" s="28">
        <v>10</v>
      </c>
      <c r="R100" s="12">
        <v>104</v>
      </c>
      <c r="S100" s="12">
        <v>8.7719298245614112</v>
      </c>
      <c r="T100" s="12">
        <v>7.6228070175438667</v>
      </c>
      <c r="U100" s="12"/>
      <c r="V100" s="82" t="s">
        <v>163</v>
      </c>
      <c r="W100" s="28">
        <v>20</v>
      </c>
      <c r="X100" s="12">
        <v>4</v>
      </c>
      <c r="Y100" s="12">
        <v>66.666666666666657</v>
      </c>
      <c r="Z100" s="12">
        <v>57.933333333333323</v>
      </c>
      <c r="AA100" s="12"/>
      <c r="AB100" s="57" t="s">
        <v>174</v>
      </c>
      <c r="AC100" s="28">
        <v>0.33</v>
      </c>
      <c r="AD100" s="12">
        <v>29.990000000000002</v>
      </c>
      <c r="AE100" s="12">
        <v>1.0557571758495357</v>
      </c>
      <c r="AF100" s="12">
        <v>0.91745298581324652</v>
      </c>
      <c r="AG100" s="12"/>
      <c r="AH100" s="57" t="s">
        <v>157</v>
      </c>
      <c r="AI100" s="28">
        <v>1.9</v>
      </c>
      <c r="AJ100" s="12">
        <v>2.4</v>
      </c>
      <c r="AK100" s="12">
        <v>42.857142857142854</v>
      </c>
      <c r="AL100" s="12">
        <v>37.24285714285714</v>
      </c>
    </row>
    <row r="101" spans="1:38" ht="15.75" customHeight="1" x14ac:dyDescent="0.2">
      <c r="A101" s="82" t="s">
        <v>149</v>
      </c>
      <c r="B101" s="12">
        <v>19.368197500844527</v>
      </c>
      <c r="C101" s="12"/>
      <c r="D101" s="82" t="s">
        <v>163</v>
      </c>
      <c r="E101" s="28">
        <v>36</v>
      </c>
      <c r="F101" s="12">
        <v>2096</v>
      </c>
      <c r="G101" s="12">
        <v>1.596244131455407</v>
      </c>
      <c r="H101" s="12">
        <v>1.3871361502347486</v>
      </c>
      <c r="I101" s="12"/>
      <c r="J101" s="40" t="s">
        <v>153</v>
      </c>
      <c r="K101" s="28"/>
      <c r="L101" s="12">
        <v>351</v>
      </c>
      <c r="M101" s="12">
        <v>0</v>
      </c>
      <c r="N101" s="45">
        <v>1.1141025641025644</v>
      </c>
      <c r="O101" s="12"/>
      <c r="P101" s="52" t="s">
        <v>166</v>
      </c>
      <c r="Q101" s="28">
        <v>9</v>
      </c>
      <c r="R101" s="12">
        <v>105</v>
      </c>
      <c r="S101" s="12">
        <v>7.8947368421052744</v>
      </c>
      <c r="T101" s="12">
        <v>6.8605263157894836</v>
      </c>
      <c r="U101" s="12"/>
      <c r="V101" s="52" t="s">
        <v>164</v>
      </c>
      <c r="W101" s="28">
        <v>20</v>
      </c>
      <c r="X101" s="12">
        <v>4</v>
      </c>
      <c r="Y101" s="12">
        <v>66.666666666666657</v>
      </c>
      <c r="Z101" s="12">
        <v>57.933333333333323</v>
      </c>
      <c r="AA101" s="12"/>
      <c r="AB101" s="40" t="s">
        <v>153</v>
      </c>
      <c r="AC101" s="28">
        <v>0.28000000000000003</v>
      </c>
      <c r="AD101" s="12">
        <v>30.04</v>
      </c>
      <c r="AE101" s="12">
        <v>0.89079511712306214</v>
      </c>
      <c r="AF101" s="12">
        <v>0.77410095677994095</v>
      </c>
      <c r="AG101" s="12"/>
      <c r="AH101" s="82" t="s">
        <v>179</v>
      </c>
      <c r="AI101" s="28">
        <v>1.9</v>
      </c>
      <c r="AJ101" s="12">
        <v>2.4</v>
      </c>
      <c r="AK101" s="12">
        <v>42.857142857142854</v>
      </c>
      <c r="AL101" s="12">
        <v>37.24285714285714</v>
      </c>
    </row>
    <row r="102" spans="1:38" ht="15.75" customHeight="1" x14ac:dyDescent="0.2">
      <c r="A102" s="82" t="s">
        <v>179</v>
      </c>
      <c r="B102" s="12">
        <v>19.352545420329946</v>
      </c>
      <c r="C102" s="12"/>
      <c r="D102" s="40" t="s">
        <v>156</v>
      </c>
      <c r="E102" s="28">
        <v>30</v>
      </c>
      <c r="F102" s="12">
        <v>2102</v>
      </c>
      <c r="G102" s="12">
        <v>1.3145539906103352</v>
      </c>
      <c r="H102" s="12">
        <v>1.1423474178403812</v>
      </c>
      <c r="I102" s="12"/>
      <c r="J102" s="52" t="s">
        <v>166</v>
      </c>
      <c r="K102" s="28">
        <v>4</v>
      </c>
      <c r="L102" s="12">
        <v>347</v>
      </c>
      <c r="M102" s="12">
        <v>1.1396011396011403</v>
      </c>
      <c r="N102" s="12">
        <v>0.99031339031339094</v>
      </c>
      <c r="O102" s="12"/>
      <c r="P102" s="57" t="s">
        <v>172</v>
      </c>
      <c r="Q102" s="28">
        <v>9</v>
      </c>
      <c r="R102" s="12">
        <v>105</v>
      </c>
      <c r="S102" s="12">
        <v>7.8947368421052744</v>
      </c>
      <c r="T102" s="12">
        <v>6.8605263157894836</v>
      </c>
      <c r="U102" s="12"/>
      <c r="V102" s="83" t="s">
        <v>165</v>
      </c>
      <c r="W102" s="28">
        <v>20</v>
      </c>
      <c r="X102" s="12">
        <v>4</v>
      </c>
      <c r="Y102" s="12">
        <v>66.666666666666657</v>
      </c>
      <c r="Z102" s="12">
        <v>57.933333333333323</v>
      </c>
      <c r="AA102" s="12"/>
      <c r="AB102" s="82" t="s">
        <v>178</v>
      </c>
      <c r="AC102" s="28">
        <v>0.26</v>
      </c>
      <c r="AD102" s="12">
        <v>30.06</v>
      </c>
      <c r="AE102" s="12">
        <v>0.82481029363245284</v>
      </c>
      <c r="AF102" s="12">
        <v>0.71676014516660147</v>
      </c>
      <c r="AG102" s="12"/>
      <c r="AH102" s="82" t="s">
        <v>183</v>
      </c>
      <c r="AI102" s="28">
        <v>1.9</v>
      </c>
      <c r="AJ102" s="12">
        <v>2.4</v>
      </c>
      <c r="AK102" s="12">
        <v>42.857142857142854</v>
      </c>
      <c r="AL102" s="12">
        <v>37.24285714285714</v>
      </c>
    </row>
    <row r="103" spans="1:38" ht="15.75" customHeight="1" x14ac:dyDescent="0.2">
      <c r="A103" s="57" t="s">
        <v>157</v>
      </c>
      <c r="B103" s="12">
        <v>19.290690227322184</v>
      </c>
      <c r="C103" s="12"/>
      <c r="D103" s="83" t="s">
        <v>165</v>
      </c>
      <c r="E103" s="28"/>
      <c r="F103" s="12">
        <v>2132</v>
      </c>
      <c r="G103" s="12">
        <v>-9.3896713615023941E-2</v>
      </c>
      <c r="H103" s="45">
        <v>1.0607511737089239</v>
      </c>
      <c r="I103" s="12"/>
      <c r="J103" s="83" t="s">
        <v>195</v>
      </c>
      <c r="K103" s="28">
        <v>4</v>
      </c>
      <c r="L103" s="12">
        <v>347</v>
      </c>
      <c r="M103" s="12">
        <v>1.1396011396011403</v>
      </c>
      <c r="N103" s="12">
        <v>0.99031339031339094</v>
      </c>
      <c r="O103" s="12"/>
      <c r="P103" s="75" t="s">
        <v>188</v>
      </c>
      <c r="Q103" s="28">
        <v>9</v>
      </c>
      <c r="R103" s="12">
        <v>105</v>
      </c>
      <c r="S103" s="12">
        <v>7.8947368421052744</v>
      </c>
      <c r="T103" s="12">
        <v>6.8605263157894836</v>
      </c>
      <c r="U103" s="12"/>
      <c r="V103" s="83" t="s">
        <v>169</v>
      </c>
      <c r="W103" s="28">
        <v>20</v>
      </c>
      <c r="X103" s="12">
        <v>4</v>
      </c>
      <c r="Y103" s="12">
        <v>66.666666666666657</v>
      </c>
      <c r="Z103" s="12">
        <v>57.933333333333323</v>
      </c>
      <c r="AA103" s="12"/>
      <c r="AB103" s="40" t="s">
        <v>150</v>
      </c>
      <c r="AC103" s="28">
        <v>0.25</v>
      </c>
      <c r="AD103" s="12">
        <v>30.07</v>
      </c>
      <c r="AE103" s="12">
        <v>0.79181788188715529</v>
      </c>
      <c r="AF103" s="12">
        <v>0.688089739359938</v>
      </c>
      <c r="AG103" s="12"/>
      <c r="AH103" s="57" t="s">
        <v>185</v>
      </c>
      <c r="AI103" s="28">
        <v>1.9</v>
      </c>
      <c r="AJ103" s="12">
        <v>2.4</v>
      </c>
      <c r="AK103" s="12">
        <v>42.857142857142854</v>
      </c>
      <c r="AL103" s="12">
        <v>37.24285714285714</v>
      </c>
    </row>
    <row r="104" spans="1:38" ht="15.75" customHeight="1" x14ac:dyDescent="0.2">
      <c r="A104" s="75" t="s">
        <v>148</v>
      </c>
      <c r="B104" s="12">
        <v>19.264897837682536</v>
      </c>
      <c r="C104" s="12"/>
      <c r="D104" s="83" t="s">
        <v>181</v>
      </c>
      <c r="E104" s="28">
        <v>26</v>
      </c>
      <c r="F104" s="12">
        <v>2106</v>
      </c>
      <c r="G104" s="12">
        <v>1.1267605633802873</v>
      </c>
      <c r="H104" s="12">
        <v>0.97915492957746963</v>
      </c>
      <c r="I104" s="12"/>
      <c r="J104" s="57" t="s">
        <v>176</v>
      </c>
      <c r="K104" s="28">
        <v>3</v>
      </c>
      <c r="L104" s="12">
        <v>348</v>
      </c>
      <c r="M104" s="12">
        <v>0.85470085470085166</v>
      </c>
      <c r="N104" s="12">
        <v>0.7427350427350401</v>
      </c>
      <c r="O104" s="12"/>
      <c r="P104" s="75" t="s">
        <v>189</v>
      </c>
      <c r="Q104" s="28">
        <v>9</v>
      </c>
      <c r="R104" s="12">
        <v>105</v>
      </c>
      <c r="S104" s="12">
        <v>7.8947368421052744</v>
      </c>
      <c r="T104" s="12">
        <v>6.8605263157894836</v>
      </c>
      <c r="U104" s="12"/>
      <c r="V104" s="52" t="s">
        <v>171</v>
      </c>
      <c r="W104" s="28">
        <v>20</v>
      </c>
      <c r="X104" s="12">
        <v>4</v>
      </c>
      <c r="Y104" s="12">
        <v>66.666666666666657</v>
      </c>
      <c r="Z104" s="12">
        <v>57.933333333333323</v>
      </c>
      <c r="AA104" s="12"/>
      <c r="AB104" s="75" t="s">
        <v>143</v>
      </c>
      <c r="AC104" s="28">
        <v>0.24</v>
      </c>
      <c r="AD104" s="12">
        <v>30.080000000000002</v>
      </c>
      <c r="AE104" s="12">
        <v>0.75882547014185775</v>
      </c>
      <c r="AF104" s="12">
        <v>0.65941933355327442</v>
      </c>
      <c r="AG104" s="12"/>
      <c r="AH104" s="57" t="s">
        <v>186</v>
      </c>
      <c r="AI104" s="28">
        <v>1.9</v>
      </c>
      <c r="AJ104" s="12">
        <v>2.4</v>
      </c>
      <c r="AK104" s="12">
        <v>42.857142857142854</v>
      </c>
      <c r="AL104" s="12">
        <v>37.24285714285714</v>
      </c>
    </row>
    <row r="105" spans="1:38" ht="15.75" customHeight="1" x14ac:dyDescent="0.2">
      <c r="A105" s="40" t="s">
        <v>160</v>
      </c>
      <c r="B105" s="12">
        <v>18.802809821023938</v>
      </c>
      <c r="C105" s="12"/>
      <c r="D105" s="83" t="s">
        <v>154</v>
      </c>
      <c r="E105" s="28">
        <v>25</v>
      </c>
      <c r="F105" s="12">
        <v>2107</v>
      </c>
      <c r="G105" s="12">
        <v>1.0798122065727682</v>
      </c>
      <c r="H105" s="12">
        <v>0.93835680751173556</v>
      </c>
      <c r="I105" s="12"/>
      <c r="J105" s="82" t="s">
        <v>145</v>
      </c>
      <c r="K105" s="28">
        <v>2</v>
      </c>
      <c r="L105" s="12">
        <v>349</v>
      </c>
      <c r="M105" s="12">
        <v>0.56980056980056304</v>
      </c>
      <c r="N105" s="12">
        <v>0.49515669515668925</v>
      </c>
      <c r="O105" s="12"/>
      <c r="P105" s="82" t="s">
        <v>145</v>
      </c>
      <c r="Q105" s="28">
        <v>8</v>
      </c>
      <c r="R105" s="12">
        <v>106</v>
      </c>
      <c r="S105" s="12">
        <v>7.0175438596491233</v>
      </c>
      <c r="T105" s="12">
        <v>6.098245614035088</v>
      </c>
      <c r="U105" s="12"/>
      <c r="V105" s="57" t="s">
        <v>172</v>
      </c>
      <c r="W105" s="28">
        <v>20</v>
      </c>
      <c r="X105" s="12">
        <v>4</v>
      </c>
      <c r="Y105" s="12">
        <v>66.666666666666657</v>
      </c>
      <c r="Z105" s="12">
        <v>57.933333333333323</v>
      </c>
      <c r="AA105" s="12"/>
      <c r="AB105" s="40" t="s">
        <v>18</v>
      </c>
      <c r="AC105" s="28">
        <v>0.16</v>
      </c>
      <c r="AD105" s="12">
        <v>30.16</v>
      </c>
      <c r="AE105" s="12">
        <v>0.49488617617946318</v>
      </c>
      <c r="AF105" s="12">
        <v>0.43005608709995352</v>
      </c>
      <c r="AG105" s="12"/>
      <c r="AH105" s="52" t="s">
        <v>158</v>
      </c>
      <c r="AI105" s="28">
        <v>1.7</v>
      </c>
      <c r="AJ105" s="12">
        <v>2.5999999999999996</v>
      </c>
      <c r="AK105" s="12">
        <v>38.095238095238102</v>
      </c>
      <c r="AL105" s="12">
        <v>33.104761904761908</v>
      </c>
    </row>
    <row r="106" spans="1:38" ht="15.75" customHeight="1" x14ac:dyDescent="0.2">
      <c r="A106" s="82" t="s">
        <v>178</v>
      </c>
      <c r="B106" s="12">
        <v>18.031855066965679</v>
      </c>
      <c r="C106" s="12"/>
      <c r="D106" s="82" t="s">
        <v>145</v>
      </c>
      <c r="E106" s="28">
        <v>24</v>
      </c>
      <c r="F106" s="12">
        <v>2108</v>
      </c>
      <c r="G106" s="12">
        <v>1.0328638497652634</v>
      </c>
      <c r="H106" s="12">
        <v>0.8975586854460138</v>
      </c>
      <c r="I106" s="12"/>
      <c r="J106" s="57" t="s">
        <v>167</v>
      </c>
      <c r="K106" s="28">
        <v>2</v>
      </c>
      <c r="L106" s="12">
        <v>349</v>
      </c>
      <c r="M106" s="12">
        <v>0.56980056980056304</v>
      </c>
      <c r="N106" s="12">
        <v>0.49515669515668925</v>
      </c>
      <c r="O106" s="12"/>
      <c r="P106" s="83" t="s">
        <v>146</v>
      </c>
      <c r="Q106" s="28">
        <v>8</v>
      </c>
      <c r="R106" s="12">
        <v>106</v>
      </c>
      <c r="S106" s="12">
        <v>7.0175438596491233</v>
      </c>
      <c r="T106" s="12">
        <v>6.098245614035088</v>
      </c>
      <c r="U106" s="12"/>
      <c r="V106" s="57" t="s">
        <v>174</v>
      </c>
      <c r="W106" s="28">
        <v>20</v>
      </c>
      <c r="X106" s="12">
        <v>4</v>
      </c>
      <c r="Y106" s="12">
        <v>66.666666666666657</v>
      </c>
      <c r="Z106" s="12">
        <v>57.933333333333323</v>
      </c>
      <c r="AA106" s="12"/>
      <c r="AB106" s="57" t="s">
        <v>142</v>
      </c>
      <c r="AC106" s="28">
        <v>0.14000000000000001</v>
      </c>
      <c r="AD106" s="12">
        <v>30.18</v>
      </c>
      <c r="AE106" s="12">
        <v>0.42890135268886809</v>
      </c>
      <c r="AF106" s="12">
        <v>0.37271527548662636</v>
      </c>
      <c r="AG106" s="12"/>
      <c r="AH106" s="82" t="s">
        <v>178</v>
      </c>
      <c r="AI106" s="28">
        <v>1.7</v>
      </c>
      <c r="AJ106" s="12">
        <v>2.5999999999999996</v>
      </c>
      <c r="AK106" s="12">
        <v>38.095238095238102</v>
      </c>
      <c r="AL106" s="12">
        <v>33.104761904761908</v>
      </c>
    </row>
    <row r="107" spans="1:38" ht="15.75" customHeight="1" x14ac:dyDescent="0.2">
      <c r="A107" s="52" t="s">
        <v>158</v>
      </c>
      <c r="B107" s="12">
        <v>17.564106081231731</v>
      </c>
      <c r="C107" s="12"/>
      <c r="D107" s="52" t="s">
        <v>118</v>
      </c>
      <c r="E107" s="28">
        <v>23</v>
      </c>
      <c r="F107" s="12">
        <v>2109</v>
      </c>
      <c r="G107" s="12">
        <v>0.98591549295775849</v>
      </c>
      <c r="H107" s="12">
        <v>0.85676056338029216</v>
      </c>
      <c r="I107" s="12"/>
      <c r="J107" s="57" t="s">
        <v>172</v>
      </c>
      <c r="K107" s="28">
        <v>2</v>
      </c>
      <c r="L107" s="12">
        <v>349</v>
      </c>
      <c r="M107" s="12">
        <v>0.56980056980056304</v>
      </c>
      <c r="N107" s="12">
        <v>0.49515669515668925</v>
      </c>
      <c r="O107" s="12"/>
      <c r="P107" s="57" t="s">
        <v>184</v>
      </c>
      <c r="Q107" s="28"/>
      <c r="R107" s="12">
        <v>114</v>
      </c>
      <c r="S107" s="12">
        <v>0</v>
      </c>
      <c r="T107" s="45">
        <v>5.3359649122807085</v>
      </c>
      <c r="U107" s="12"/>
      <c r="V107" s="52" t="s">
        <v>177</v>
      </c>
      <c r="W107" s="28">
        <v>20</v>
      </c>
      <c r="X107" s="12">
        <v>4</v>
      </c>
      <c r="Y107" s="12">
        <v>66.666666666666657</v>
      </c>
      <c r="Z107" s="12">
        <v>57.933333333333323</v>
      </c>
      <c r="AA107" s="12"/>
      <c r="AB107" s="82" t="s">
        <v>147</v>
      </c>
      <c r="AC107" s="28">
        <v>0.13</v>
      </c>
      <c r="AD107" s="12">
        <v>30.19</v>
      </c>
      <c r="AE107" s="12">
        <v>0.39590894094357054</v>
      </c>
      <c r="AF107" s="12">
        <v>0.34404486967996278</v>
      </c>
      <c r="AG107" s="12"/>
      <c r="AH107" s="82" t="s">
        <v>145</v>
      </c>
      <c r="AI107" s="28">
        <v>1.5</v>
      </c>
      <c r="AJ107" s="12">
        <v>2.8</v>
      </c>
      <c r="AK107" s="12">
        <v>33.333333333333329</v>
      </c>
      <c r="AL107" s="12">
        <v>28.966666666666661</v>
      </c>
    </row>
    <row r="108" spans="1:38" ht="15.75" customHeight="1" x14ac:dyDescent="0.2">
      <c r="A108" s="82" t="s">
        <v>182</v>
      </c>
      <c r="B108" s="12">
        <v>17.335301406306645</v>
      </c>
      <c r="C108" s="12"/>
      <c r="D108" s="83" t="s">
        <v>191</v>
      </c>
      <c r="E108" s="28">
        <v>23</v>
      </c>
      <c r="F108" s="12">
        <v>2109</v>
      </c>
      <c r="G108" s="12">
        <v>0.98591549295775849</v>
      </c>
      <c r="H108" s="12">
        <v>0.85676056338029216</v>
      </c>
      <c r="I108" s="12"/>
      <c r="J108" s="57" t="s">
        <v>186</v>
      </c>
      <c r="K108" s="28">
        <v>2</v>
      </c>
      <c r="L108" s="12">
        <v>349</v>
      </c>
      <c r="M108" s="12">
        <v>0.56980056980056304</v>
      </c>
      <c r="N108" s="12">
        <v>0.49515669515668925</v>
      </c>
      <c r="O108" s="12"/>
      <c r="P108" s="52" t="s">
        <v>180</v>
      </c>
      <c r="Q108" s="28">
        <v>7</v>
      </c>
      <c r="R108" s="12">
        <v>107</v>
      </c>
      <c r="S108" s="12">
        <v>6.1403508771929864</v>
      </c>
      <c r="T108" s="12">
        <v>5.3359649122807049</v>
      </c>
      <c r="U108" s="12"/>
      <c r="V108" s="83" t="s">
        <v>181</v>
      </c>
      <c r="W108" s="28">
        <v>20</v>
      </c>
      <c r="X108" s="12">
        <v>4</v>
      </c>
      <c r="Y108" s="12">
        <v>66.666666666666657</v>
      </c>
      <c r="Z108" s="12">
        <v>57.933333333333323</v>
      </c>
      <c r="AA108" s="12"/>
      <c r="AB108" s="75" t="s">
        <v>148</v>
      </c>
      <c r="AC108" s="28">
        <v>0.11</v>
      </c>
      <c r="AD108" s="12">
        <v>30.21</v>
      </c>
      <c r="AE108" s="12">
        <v>0.32992411745297545</v>
      </c>
      <c r="AF108" s="12">
        <v>0.28670405806663568</v>
      </c>
      <c r="AG108" s="12"/>
      <c r="AH108" s="82" t="s">
        <v>163</v>
      </c>
      <c r="AI108" s="28">
        <v>1.1000000000000001</v>
      </c>
      <c r="AJ108" s="12">
        <v>3.1999999999999997</v>
      </c>
      <c r="AK108" s="12">
        <v>23.80952380952381</v>
      </c>
      <c r="AL108" s="12">
        <v>20.69047619047619</v>
      </c>
    </row>
    <row r="109" spans="1:38" ht="15.75" customHeight="1" x14ac:dyDescent="0.2">
      <c r="A109" s="82" t="s">
        <v>145</v>
      </c>
      <c r="B109" s="12">
        <v>16.943549677851848</v>
      </c>
      <c r="C109" s="12"/>
      <c r="D109" s="75" t="s">
        <v>155</v>
      </c>
      <c r="E109" s="28">
        <v>20</v>
      </c>
      <c r="F109" s="12">
        <v>2112</v>
      </c>
      <c r="G109" s="12">
        <v>0.84507042253521547</v>
      </c>
      <c r="H109" s="12">
        <v>0.73436619718310225</v>
      </c>
      <c r="I109" s="12"/>
      <c r="J109" s="52" t="s">
        <v>194</v>
      </c>
      <c r="K109" s="28">
        <v>2</v>
      </c>
      <c r="L109" s="12">
        <v>349</v>
      </c>
      <c r="M109" s="12">
        <v>0.56980056980056304</v>
      </c>
      <c r="N109" s="12">
        <v>0.49515669515668925</v>
      </c>
      <c r="O109" s="12"/>
      <c r="P109" s="75" t="s">
        <v>143</v>
      </c>
      <c r="Q109" s="28" t="s">
        <v>261</v>
      </c>
      <c r="R109" s="12" t="e">
        <v>#VALUE!</v>
      </c>
      <c r="S109" s="12" t="e">
        <v>#VALUE!</v>
      </c>
      <c r="T109" s="45">
        <v>4.5736842105263227</v>
      </c>
      <c r="U109" s="12"/>
      <c r="V109" s="57" t="s">
        <v>186</v>
      </c>
      <c r="W109" s="28">
        <v>20</v>
      </c>
      <c r="X109" s="12">
        <v>4</v>
      </c>
      <c r="Y109" s="12">
        <v>66.666666666666657</v>
      </c>
      <c r="Z109" s="12">
        <v>57.933333333333323</v>
      </c>
      <c r="AA109" s="12"/>
      <c r="AB109" s="83" t="s">
        <v>170</v>
      </c>
      <c r="AC109" s="28">
        <v>7.0000000000000007E-2</v>
      </c>
      <c r="AD109" s="12">
        <v>30.25</v>
      </c>
      <c r="AE109" s="12">
        <v>0.19795447047178527</v>
      </c>
      <c r="AF109" s="12">
        <v>0.17202243483998139</v>
      </c>
      <c r="AG109" s="12"/>
      <c r="AH109" s="82" t="s">
        <v>182</v>
      </c>
      <c r="AI109" s="28">
        <v>1</v>
      </c>
      <c r="AJ109" s="12">
        <v>3.3</v>
      </c>
      <c r="AK109" s="12">
        <v>21.428571428571431</v>
      </c>
      <c r="AL109" s="12">
        <v>18.621428571428574</v>
      </c>
    </row>
    <row r="110" spans="1:38" ht="15.75" customHeight="1" x14ac:dyDescent="0.2">
      <c r="A110" s="40" t="s">
        <v>156</v>
      </c>
      <c r="B110" s="12">
        <v>16.744436281692277</v>
      </c>
      <c r="C110" s="12"/>
      <c r="D110" s="52" t="s">
        <v>180</v>
      </c>
      <c r="E110" s="28">
        <v>19</v>
      </c>
      <c r="F110" s="12">
        <v>2113</v>
      </c>
      <c r="G110" s="12">
        <v>0.79812206572771061</v>
      </c>
      <c r="H110" s="12">
        <v>0.6935680751173805</v>
      </c>
      <c r="I110" s="12"/>
      <c r="J110" s="52" t="s">
        <v>118</v>
      </c>
      <c r="K110" s="28">
        <v>1</v>
      </c>
      <c r="L110" s="12">
        <v>350</v>
      </c>
      <c r="M110" s="12">
        <v>0.28490028490028863</v>
      </c>
      <c r="N110" s="12">
        <v>0.24757834757835082</v>
      </c>
      <c r="O110" s="12"/>
      <c r="P110" s="75" t="s">
        <v>148</v>
      </c>
      <c r="Q110" s="28"/>
      <c r="R110" s="12">
        <v>114</v>
      </c>
      <c r="S110" s="12">
        <v>0</v>
      </c>
      <c r="T110" s="45">
        <v>4.5736842105263227</v>
      </c>
      <c r="U110" s="12"/>
      <c r="V110" s="75" t="s">
        <v>188</v>
      </c>
      <c r="W110" s="28">
        <v>20</v>
      </c>
      <c r="X110" s="12">
        <v>4</v>
      </c>
      <c r="Y110" s="12">
        <v>66.666666666666657</v>
      </c>
      <c r="Z110" s="12">
        <v>57.933333333333323</v>
      </c>
      <c r="AA110" s="12"/>
      <c r="AB110" s="83" t="s">
        <v>191</v>
      </c>
      <c r="AC110" s="28">
        <v>7.0000000000000007E-2</v>
      </c>
      <c r="AD110" s="12">
        <v>30.25</v>
      </c>
      <c r="AE110" s="12">
        <v>0.19795447047178527</v>
      </c>
      <c r="AF110" s="12">
        <v>0.17202243483998139</v>
      </c>
      <c r="AG110" s="12"/>
      <c r="AH110" s="75" t="s">
        <v>188</v>
      </c>
      <c r="AI110" s="28">
        <v>0.9</v>
      </c>
      <c r="AJ110" s="12">
        <v>3.4</v>
      </c>
      <c r="AK110" s="12">
        <v>19.047619047619051</v>
      </c>
      <c r="AL110" s="12">
        <v>16.552380952380954</v>
      </c>
    </row>
    <row r="111" spans="1:38" ht="15.75" customHeight="1" x14ac:dyDescent="0.2">
      <c r="A111" s="57" t="s">
        <v>186</v>
      </c>
      <c r="B111" s="12">
        <v>16.459051876449209</v>
      </c>
      <c r="C111" s="12"/>
      <c r="D111" s="57" t="s">
        <v>186</v>
      </c>
      <c r="E111" s="28">
        <v>18</v>
      </c>
      <c r="F111" s="12">
        <v>2114</v>
      </c>
      <c r="G111" s="12">
        <v>0.75117370892019153</v>
      </c>
      <c r="H111" s="12">
        <v>0.65276995305164642</v>
      </c>
      <c r="I111" s="12"/>
      <c r="J111" s="82" t="s">
        <v>149</v>
      </c>
      <c r="K111" s="28">
        <v>1</v>
      </c>
      <c r="L111" s="12">
        <v>350</v>
      </c>
      <c r="M111" s="12">
        <v>0.28490028490028863</v>
      </c>
      <c r="N111" s="12">
        <v>0.24757834757835082</v>
      </c>
      <c r="O111" s="12"/>
      <c r="P111" s="40" t="s">
        <v>156</v>
      </c>
      <c r="Q111" s="28">
        <v>6</v>
      </c>
      <c r="R111" s="12">
        <v>108</v>
      </c>
      <c r="S111" s="12">
        <v>5.2631578947368496</v>
      </c>
      <c r="T111" s="12">
        <v>4.5736842105263227</v>
      </c>
      <c r="U111" s="12"/>
      <c r="V111" s="57" t="s">
        <v>142</v>
      </c>
      <c r="W111" s="28">
        <v>19</v>
      </c>
      <c r="X111" s="12">
        <v>5</v>
      </c>
      <c r="Y111" s="12">
        <v>58.333333333333329</v>
      </c>
      <c r="Z111" s="12">
        <v>50.691666666666663</v>
      </c>
      <c r="AA111" s="12"/>
      <c r="AB111" s="83" t="s">
        <v>193</v>
      </c>
      <c r="AC111" s="28">
        <v>7.0000000000000007E-2</v>
      </c>
      <c r="AD111" s="12">
        <v>30.25</v>
      </c>
      <c r="AE111" s="12">
        <v>0.19795447047178527</v>
      </c>
      <c r="AF111" s="12">
        <v>0.17202243483998139</v>
      </c>
      <c r="AG111" s="12"/>
      <c r="AH111" s="40" t="s">
        <v>156</v>
      </c>
      <c r="AI111" s="28">
        <v>0.8</v>
      </c>
      <c r="AJ111" s="12">
        <v>3.5</v>
      </c>
      <c r="AK111" s="12">
        <v>16.666666666666657</v>
      </c>
      <c r="AL111" s="12">
        <v>14.483333333333325</v>
      </c>
    </row>
    <row r="112" spans="1:38" ht="15.75" customHeight="1" x14ac:dyDescent="0.2">
      <c r="A112" s="75" t="s">
        <v>155</v>
      </c>
      <c r="B112" s="12">
        <v>16.008984783734476</v>
      </c>
      <c r="C112" s="12"/>
      <c r="D112" s="57" t="s">
        <v>157</v>
      </c>
      <c r="E112" s="28">
        <v>15</v>
      </c>
      <c r="F112" s="12">
        <v>2117</v>
      </c>
      <c r="G112" s="12">
        <v>0.61032863849766272</v>
      </c>
      <c r="H112" s="12">
        <v>0.53037558685446895</v>
      </c>
      <c r="I112" s="12"/>
      <c r="J112" s="40" t="s">
        <v>150</v>
      </c>
      <c r="K112" s="28">
        <v>1</v>
      </c>
      <c r="L112" s="12">
        <v>350</v>
      </c>
      <c r="M112" s="12">
        <v>0.28490028490028863</v>
      </c>
      <c r="N112" s="12">
        <v>0.24757834757835082</v>
      </c>
      <c r="O112" s="12"/>
      <c r="P112" s="57" t="s">
        <v>190</v>
      </c>
      <c r="Q112" s="28">
        <v>6</v>
      </c>
      <c r="R112" s="12">
        <v>108</v>
      </c>
      <c r="S112" s="12">
        <v>5.2631578947368496</v>
      </c>
      <c r="T112" s="12">
        <v>4.5736842105263227</v>
      </c>
      <c r="U112" s="12"/>
      <c r="V112" s="82" t="s">
        <v>147</v>
      </c>
      <c r="W112" s="28">
        <v>19</v>
      </c>
      <c r="X112" s="12">
        <v>5</v>
      </c>
      <c r="Y112" s="12">
        <v>58.333333333333329</v>
      </c>
      <c r="Z112" s="12">
        <v>50.691666666666663</v>
      </c>
      <c r="AA112" s="12"/>
      <c r="AB112" s="75" t="s">
        <v>155</v>
      </c>
      <c r="AC112" s="28">
        <v>0.06</v>
      </c>
      <c r="AD112" s="12">
        <v>30.26</v>
      </c>
      <c r="AE112" s="12">
        <v>0.16496205872647351</v>
      </c>
      <c r="AF112" s="12">
        <v>0.14335202903330549</v>
      </c>
      <c r="AG112" s="12"/>
      <c r="AH112" s="40" t="s">
        <v>160</v>
      </c>
      <c r="AI112" s="28">
        <v>0.8</v>
      </c>
      <c r="AJ112" s="12">
        <v>3.5</v>
      </c>
      <c r="AK112" s="12">
        <v>16.666666666666657</v>
      </c>
      <c r="AL112" s="12">
        <v>14.483333333333325</v>
      </c>
    </row>
    <row r="113" spans="1:38" ht="15.75" customHeight="1" x14ac:dyDescent="0.2">
      <c r="A113" s="82" t="s">
        <v>163</v>
      </c>
      <c r="B113" s="12">
        <v>15.649566698985522</v>
      </c>
      <c r="C113" s="12"/>
      <c r="D113" s="40" t="s">
        <v>150</v>
      </c>
      <c r="E113" s="28">
        <v>12</v>
      </c>
      <c r="F113" s="12">
        <v>2120</v>
      </c>
      <c r="G113" s="12">
        <v>0.46948356807511971</v>
      </c>
      <c r="H113" s="12">
        <v>0.40798122065727904</v>
      </c>
      <c r="I113" s="12"/>
      <c r="J113" s="33" t="s">
        <v>162</v>
      </c>
      <c r="K113" s="28">
        <v>1</v>
      </c>
      <c r="L113" s="12">
        <v>350</v>
      </c>
      <c r="M113" s="12">
        <v>0.28490028490028863</v>
      </c>
      <c r="N113" s="12">
        <v>0.24757834757835082</v>
      </c>
      <c r="O113" s="12"/>
      <c r="P113" s="71" t="s">
        <v>244</v>
      </c>
      <c r="Q113" s="28">
        <v>5</v>
      </c>
      <c r="R113" s="12">
        <v>109</v>
      </c>
      <c r="S113" s="12">
        <v>4.3859649122807127</v>
      </c>
      <c r="T113" s="12">
        <v>3.8114035087719391</v>
      </c>
      <c r="U113" s="12"/>
      <c r="V113" s="75" t="s">
        <v>148</v>
      </c>
      <c r="W113" s="28">
        <v>19</v>
      </c>
      <c r="X113" s="12">
        <v>5</v>
      </c>
      <c r="Y113" s="12">
        <v>58.333333333333329</v>
      </c>
      <c r="Z113" s="12">
        <v>50.691666666666663</v>
      </c>
      <c r="AA113" s="12"/>
      <c r="AB113" s="57" t="s">
        <v>157</v>
      </c>
      <c r="AC113" s="28">
        <v>0.06</v>
      </c>
      <c r="AD113" s="12">
        <v>30.26</v>
      </c>
      <c r="AE113" s="12">
        <v>0.16496205872647351</v>
      </c>
      <c r="AF113" s="12">
        <v>0.14335202903330549</v>
      </c>
      <c r="AG113" s="12"/>
      <c r="AH113" s="71" t="s">
        <v>244</v>
      </c>
      <c r="AI113" s="28">
        <v>0.8</v>
      </c>
      <c r="AJ113" s="12">
        <v>3.5</v>
      </c>
      <c r="AK113" s="12">
        <v>16.666666666666657</v>
      </c>
      <c r="AL113" s="12">
        <v>14.483333333333325</v>
      </c>
    </row>
    <row r="114" spans="1:38" ht="15.75" customHeight="1" x14ac:dyDescent="0.2">
      <c r="A114" s="40" t="s">
        <v>18</v>
      </c>
      <c r="B114" s="12">
        <v>15.313174449571434</v>
      </c>
      <c r="C114" s="12"/>
      <c r="D114" s="83" t="s">
        <v>169</v>
      </c>
      <c r="E114" s="28">
        <v>12</v>
      </c>
      <c r="F114" s="12">
        <v>2120</v>
      </c>
      <c r="G114" s="12">
        <v>0.46948356807511971</v>
      </c>
      <c r="H114" s="12">
        <v>0.40798122065727904</v>
      </c>
      <c r="I114" s="12"/>
      <c r="J114" s="52" t="s">
        <v>177</v>
      </c>
      <c r="K114" s="28">
        <v>1</v>
      </c>
      <c r="L114" s="12">
        <v>350</v>
      </c>
      <c r="M114" s="12">
        <v>0.28490028490028863</v>
      </c>
      <c r="N114" s="12">
        <v>0.24757834757835082</v>
      </c>
      <c r="O114" s="12"/>
      <c r="P114" s="57" t="s">
        <v>167</v>
      </c>
      <c r="Q114" s="28">
        <v>5</v>
      </c>
      <c r="R114" s="12">
        <v>109</v>
      </c>
      <c r="S114" s="12">
        <v>4.3859649122807127</v>
      </c>
      <c r="T114" s="12">
        <v>3.8114035087719391</v>
      </c>
      <c r="U114" s="12"/>
      <c r="V114" s="40" t="s">
        <v>153</v>
      </c>
      <c r="W114" s="28">
        <v>19</v>
      </c>
      <c r="X114" s="12">
        <v>5</v>
      </c>
      <c r="Y114" s="12">
        <v>58.333333333333329</v>
      </c>
      <c r="Z114" s="12">
        <v>50.691666666666663</v>
      </c>
      <c r="AA114" s="12"/>
      <c r="AB114" s="57" t="s">
        <v>185</v>
      </c>
      <c r="AC114" s="28">
        <v>0.06</v>
      </c>
      <c r="AD114" s="12">
        <v>30.26</v>
      </c>
      <c r="AE114" s="12">
        <v>0.16496205872647351</v>
      </c>
      <c r="AF114" s="12">
        <v>0.14335202903330549</v>
      </c>
      <c r="AG114" s="12"/>
      <c r="AH114" s="57" t="s">
        <v>172</v>
      </c>
      <c r="AI114" s="28">
        <v>0.7</v>
      </c>
      <c r="AJ114" s="12">
        <v>3.5999999999999996</v>
      </c>
      <c r="AK114" s="12">
        <v>14.285714285714292</v>
      </c>
      <c r="AL114" s="12">
        <v>12.41428571428572</v>
      </c>
    </row>
    <row r="115" spans="1:38" ht="15.75" customHeight="1" x14ac:dyDescent="0.2">
      <c r="A115" s="75" t="s">
        <v>188</v>
      </c>
      <c r="B115" s="12">
        <v>14.851466086375581</v>
      </c>
      <c r="C115" s="12"/>
      <c r="D115" s="82" t="s">
        <v>149</v>
      </c>
      <c r="E115" s="28">
        <v>11</v>
      </c>
      <c r="F115" s="12">
        <v>2121</v>
      </c>
      <c r="G115" s="12">
        <v>0.42253521126761484</v>
      </c>
      <c r="H115" s="12">
        <v>0.36718309859155729</v>
      </c>
      <c r="I115" s="12"/>
      <c r="J115" s="75" t="s">
        <v>189</v>
      </c>
      <c r="K115" s="28">
        <v>1</v>
      </c>
      <c r="L115" s="12">
        <v>350</v>
      </c>
      <c r="M115" s="12">
        <v>0.28490028490028863</v>
      </c>
      <c r="N115" s="12">
        <v>0.24757834757835082</v>
      </c>
      <c r="O115" s="12"/>
      <c r="P115" s="57" t="s">
        <v>176</v>
      </c>
      <c r="Q115" s="28">
        <v>5</v>
      </c>
      <c r="R115" s="12">
        <v>109</v>
      </c>
      <c r="S115" s="12">
        <v>4.3859649122807127</v>
      </c>
      <c r="T115" s="12">
        <v>3.8114035087719391</v>
      </c>
      <c r="U115" s="12"/>
      <c r="V115" s="52" t="s">
        <v>158</v>
      </c>
      <c r="W115" s="28">
        <v>19</v>
      </c>
      <c r="X115" s="12">
        <v>5</v>
      </c>
      <c r="Y115" s="12">
        <v>58.333333333333329</v>
      </c>
      <c r="Z115" s="12">
        <v>50.691666666666663</v>
      </c>
      <c r="AA115" s="12"/>
      <c r="AB115" s="57" t="s">
        <v>186</v>
      </c>
      <c r="AC115" s="28">
        <v>0.06</v>
      </c>
      <c r="AD115" s="12">
        <v>30.26</v>
      </c>
      <c r="AE115" s="12">
        <v>0.16496205872647351</v>
      </c>
      <c r="AF115" s="12">
        <v>0.14335202903330549</v>
      </c>
      <c r="AG115" s="12"/>
      <c r="AH115" s="57" t="s">
        <v>174</v>
      </c>
      <c r="AI115" s="28">
        <v>0.7</v>
      </c>
      <c r="AJ115" s="12">
        <v>3.5999999999999996</v>
      </c>
      <c r="AK115" s="12">
        <v>14.285714285714292</v>
      </c>
      <c r="AL115" s="12">
        <v>12.41428571428572</v>
      </c>
    </row>
    <row r="116" spans="1:38" ht="15.75" customHeight="1" x14ac:dyDescent="0.2">
      <c r="A116" s="40" t="s">
        <v>173</v>
      </c>
      <c r="B116" s="12">
        <v>14.004444368263863</v>
      </c>
      <c r="C116" s="12"/>
      <c r="D116" s="83" t="s">
        <v>146</v>
      </c>
      <c r="E116" s="28">
        <v>9</v>
      </c>
      <c r="F116" s="12">
        <v>2123</v>
      </c>
      <c r="G116" s="12">
        <v>0.3286384976525909</v>
      </c>
      <c r="H116" s="12">
        <v>0.28558685446010151</v>
      </c>
      <c r="I116" s="12"/>
      <c r="J116" s="40" t="s">
        <v>18</v>
      </c>
      <c r="K116" s="28">
        <v>0</v>
      </c>
      <c r="L116" s="12">
        <v>351</v>
      </c>
      <c r="M116" s="12">
        <v>0</v>
      </c>
      <c r="N116" s="12">
        <v>0</v>
      </c>
      <c r="O116" s="12"/>
      <c r="P116" s="82" t="s">
        <v>163</v>
      </c>
      <c r="Q116" s="28">
        <v>4</v>
      </c>
      <c r="R116" s="12">
        <v>110</v>
      </c>
      <c r="S116" s="12">
        <v>3.5087719298245617</v>
      </c>
      <c r="T116" s="12">
        <v>3.049122807017544</v>
      </c>
      <c r="U116" s="12"/>
      <c r="V116" s="57" t="s">
        <v>159</v>
      </c>
      <c r="W116" s="28">
        <v>19</v>
      </c>
      <c r="X116" s="12">
        <v>5</v>
      </c>
      <c r="Y116" s="12">
        <v>58.333333333333329</v>
      </c>
      <c r="Z116" s="12">
        <v>50.691666666666663</v>
      </c>
      <c r="AA116" s="12"/>
      <c r="AB116" s="57" t="s">
        <v>167</v>
      </c>
      <c r="AC116" s="28">
        <v>0.05</v>
      </c>
      <c r="AD116" s="12">
        <v>30.27</v>
      </c>
      <c r="AE116" s="12">
        <v>0.13196964698119018</v>
      </c>
      <c r="AF116" s="12">
        <v>0.11468162322665426</v>
      </c>
      <c r="AG116" s="12"/>
      <c r="AH116" s="40" t="s">
        <v>150</v>
      </c>
      <c r="AI116" s="28">
        <v>0.6</v>
      </c>
      <c r="AJ116" s="12">
        <v>3.6999999999999997</v>
      </c>
      <c r="AK116" s="12">
        <v>11.904761904761912</v>
      </c>
      <c r="AL116" s="12">
        <v>10.345238095238102</v>
      </c>
    </row>
    <row r="117" spans="1:38" ht="15.75" customHeight="1" x14ac:dyDescent="0.2">
      <c r="A117" s="57" t="s">
        <v>172</v>
      </c>
      <c r="B117" s="12">
        <v>13.919421615377631</v>
      </c>
      <c r="C117" s="12"/>
      <c r="D117" s="83" t="s">
        <v>193</v>
      </c>
      <c r="E117" s="28">
        <v>9</v>
      </c>
      <c r="F117" s="12">
        <v>2123</v>
      </c>
      <c r="G117" s="12">
        <v>0.3286384976525909</v>
      </c>
      <c r="H117" s="12">
        <v>0.28558685446010151</v>
      </c>
      <c r="I117" s="12"/>
      <c r="J117" s="75" t="s">
        <v>143</v>
      </c>
      <c r="K117" s="28">
        <v>0</v>
      </c>
      <c r="L117" s="12">
        <v>351</v>
      </c>
      <c r="M117" s="12">
        <v>0</v>
      </c>
      <c r="N117" s="12">
        <v>0</v>
      </c>
      <c r="O117" s="12"/>
      <c r="P117" s="33" t="s">
        <v>162</v>
      </c>
      <c r="Q117" s="28">
        <v>3</v>
      </c>
      <c r="R117" s="12">
        <v>111</v>
      </c>
      <c r="S117" s="12">
        <v>2.6315789473684248</v>
      </c>
      <c r="T117" s="12">
        <v>2.2868421052631613</v>
      </c>
      <c r="U117" s="12"/>
      <c r="V117" s="40" t="s">
        <v>160</v>
      </c>
      <c r="W117" s="28">
        <v>19</v>
      </c>
      <c r="X117" s="12">
        <v>5</v>
      </c>
      <c r="Y117" s="12">
        <v>58.333333333333329</v>
      </c>
      <c r="Z117" s="12">
        <v>50.691666666666663</v>
      </c>
      <c r="AA117" s="12"/>
      <c r="AB117" s="33" t="s">
        <v>162</v>
      </c>
      <c r="AC117" s="28">
        <v>0.03</v>
      </c>
      <c r="AD117" s="12">
        <v>30.29</v>
      </c>
      <c r="AE117" s="12">
        <v>6.598482349059509E-2</v>
      </c>
      <c r="AF117" s="12">
        <v>5.7340811613327131E-2</v>
      </c>
      <c r="AG117" s="12"/>
      <c r="AH117" s="57" t="s">
        <v>167</v>
      </c>
      <c r="AI117" s="28">
        <v>0.6</v>
      </c>
      <c r="AJ117" s="12">
        <v>3.6999999999999997</v>
      </c>
      <c r="AK117" s="12">
        <v>11.904761904761912</v>
      </c>
      <c r="AL117" s="12">
        <v>10.345238095238102</v>
      </c>
    </row>
    <row r="118" spans="1:38" ht="15.75" customHeight="1" x14ac:dyDescent="0.2">
      <c r="A118" s="33" t="s">
        <v>162</v>
      </c>
      <c r="B118" s="12">
        <v>13.025951938889131</v>
      </c>
      <c r="C118" s="12"/>
      <c r="D118" s="78" t="s">
        <v>243</v>
      </c>
      <c r="E118" s="28">
        <v>8</v>
      </c>
      <c r="F118" s="12">
        <v>2124</v>
      </c>
      <c r="G118" s="12">
        <v>0.28169014084507182</v>
      </c>
      <c r="H118" s="12">
        <v>0.24478873239436741</v>
      </c>
      <c r="I118" s="12"/>
      <c r="J118" s="75" t="s">
        <v>155</v>
      </c>
      <c r="K118" s="28">
        <v>0</v>
      </c>
      <c r="L118" s="12">
        <v>351</v>
      </c>
      <c r="M118" s="12">
        <v>0</v>
      </c>
      <c r="N118" s="12">
        <v>0</v>
      </c>
      <c r="O118" s="12"/>
      <c r="P118" s="57" t="s">
        <v>186</v>
      </c>
      <c r="Q118" s="28">
        <v>3</v>
      </c>
      <c r="R118" s="12">
        <v>111</v>
      </c>
      <c r="S118" s="12">
        <v>2.6315789473684248</v>
      </c>
      <c r="T118" s="12">
        <v>2.2868421052631613</v>
      </c>
      <c r="U118" s="12"/>
      <c r="V118" s="57" t="s">
        <v>167</v>
      </c>
      <c r="W118" s="28">
        <v>19</v>
      </c>
      <c r="X118" s="12">
        <v>5</v>
      </c>
      <c r="Y118" s="12">
        <v>58.333333333333329</v>
      </c>
      <c r="Z118" s="12">
        <v>50.691666666666663</v>
      </c>
      <c r="AA118" s="12"/>
      <c r="AB118" s="82" t="s">
        <v>168</v>
      </c>
      <c r="AC118" s="28">
        <v>0.03</v>
      </c>
      <c r="AD118" s="12">
        <v>30.29</v>
      </c>
      <c r="AE118" s="12">
        <v>6.598482349059509E-2</v>
      </c>
      <c r="AF118" s="12">
        <v>5.7340811613327131E-2</v>
      </c>
      <c r="AG118" s="12"/>
      <c r="AH118" s="57" t="s">
        <v>142</v>
      </c>
      <c r="AI118" s="28">
        <v>0.4</v>
      </c>
      <c r="AJ118" s="12">
        <v>3.9</v>
      </c>
      <c r="AK118" s="12">
        <v>7.1428571428571388</v>
      </c>
      <c r="AL118" s="12">
        <v>6.2071428571428537</v>
      </c>
    </row>
    <row r="119" spans="1:38" ht="15.75" customHeight="1" x14ac:dyDescent="0.2">
      <c r="A119" s="57" t="s">
        <v>142</v>
      </c>
      <c r="B119" s="12">
        <v>12.671397236650952</v>
      </c>
      <c r="C119" s="12"/>
      <c r="D119" s="40" t="s">
        <v>18</v>
      </c>
      <c r="E119" s="28">
        <v>7</v>
      </c>
      <c r="F119" s="12">
        <v>2125</v>
      </c>
      <c r="G119" s="12">
        <v>0.23474178403756696</v>
      </c>
      <c r="H119" s="12">
        <v>0.20399061032864568</v>
      </c>
      <c r="I119" s="12"/>
      <c r="J119" s="57" t="s">
        <v>159</v>
      </c>
      <c r="K119" s="28">
        <v>0</v>
      </c>
      <c r="L119" s="12">
        <v>351</v>
      </c>
      <c r="M119" s="12">
        <v>0</v>
      </c>
      <c r="N119" s="12">
        <v>0</v>
      </c>
      <c r="O119" s="12"/>
      <c r="P119" s="40" t="s">
        <v>150</v>
      </c>
      <c r="Q119" s="28">
        <v>2</v>
      </c>
      <c r="R119" s="12">
        <v>112</v>
      </c>
      <c r="S119" s="12">
        <v>1.7543859649122879</v>
      </c>
      <c r="T119" s="12">
        <v>1.5245614035087782</v>
      </c>
      <c r="U119" s="12"/>
      <c r="V119" s="40" t="s">
        <v>173</v>
      </c>
      <c r="W119" s="28">
        <v>19</v>
      </c>
      <c r="X119" s="12">
        <v>5</v>
      </c>
      <c r="Y119" s="12">
        <v>58.333333333333329</v>
      </c>
      <c r="Z119" s="12">
        <v>50.691666666666663</v>
      </c>
      <c r="AA119" s="12"/>
      <c r="AB119" s="82" t="s">
        <v>145</v>
      </c>
      <c r="AC119" s="28">
        <v>0.02</v>
      </c>
      <c r="AD119" s="12">
        <v>30.3</v>
      </c>
      <c r="AE119" s="12">
        <v>3.2992411745283334E-2</v>
      </c>
      <c r="AF119" s="12">
        <v>2.8670405806651218E-2</v>
      </c>
      <c r="AG119" s="12"/>
      <c r="AH119" s="33" t="s">
        <v>162</v>
      </c>
      <c r="AI119" s="28">
        <v>0.4</v>
      </c>
      <c r="AJ119" s="12">
        <v>3.9</v>
      </c>
      <c r="AK119" s="12">
        <v>7.1428571428571388</v>
      </c>
      <c r="AL119" s="12">
        <v>6.2071428571428537</v>
      </c>
    </row>
    <row r="120" spans="1:38" ht="15.75" customHeight="1" x14ac:dyDescent="0.2">
      <c r="A120" s="40" t="s">
        <v>150</v>
      </c>
      <c r="B120" s="12">
        <v>11.857797023279295</v>
      </c>
      <c r="C120" s="12"/>
      <c r="D120" s="83" t="s">
        <v>151</v>
      </c>
      <c r="E120" s="28">
        <v>7</v>
      </c>
      <c r="F120" s="12">
        <v>2125</v>
      </c>
      <c r="G120" s="12">
        <v>0.23474178403756696</v>
      </c>
      <c r="H120" s="12">
        <v>0.20399061032864568</v>
      </c>
      <c r="I120" s="12"/>
      <c r="J120" s="52" t="s">
        <v>171</v>
      </c>
      <c r="K120" s="28">
        <v>0</v>
      </c>
      <c r="L120" s="12">
        <v>351</v>
      </c>
      <c r="M120" s="12">
        <v>0</v>
      </c>
      <c r="N120" s="12">
        <v>0</v>
      </c>
      <c r="O120" s="12"/>
      <c r="P120" s="82" t="s">
        <v>178</v>
      </c>
      <c r="Q120" s="28">
        <v>2</v>
      </c>
      <c r="R120" s="12">
        <v>112</v>
      </c>
      <c r="S120" s="12">
        <v>1.7543859649122879</v>
      </c>
      <c r="T120" s="12">
        <v>1.5245614035087782</v>
      </c>
      <c r="U120" s="12"/>
      <c r="V120" s="82" t="s">
        <v>179</v>
      </c>
      <c r="W120" s="28">
        <v>19</v>
      </c>
      <c r="X120" s="12">
        <v>5</v>
      </c>
      <c r="Y120" s="12">
        <v>58.333333333333329</v>
      </c>
      <c r="Z120" s="12">
        <v>50.691666666666663</v>
      </c>
      <c r="AA120" s="12"/>
      <c r="AB120" s="57" t="s">
        <v>159</v>
      </c>
      <c r="AC120" s="28">
        <v>0.02</v>
      </c>
      <c r="AD120" s="12">
        <v>30.3</v>
      </c>
      <c r="AE120" s="12">
        <v>3.2992411745283334E-2</v>
      </c>
      <c r="AF120" s="12">
        <v>2.8670405806651218E-2</v>
      </c>
      <c r="AG120" s="12"/>
      <c r="AH120" s="57" t="s">
        <v>159</v>
      </c>
      <c r="AI120" s="28">
        <v>0.2</v>
      </c>
      <c r="AJ120" s="12">
        <v>4.0999999999999996</v>
      </c>
      <c r="AK120" s="12">
        <v>2.3809523809523796</v>
      </c>
      <c r="AL120" s="12">
        <v>2.0690476190476179</v>
      </c>
    </row>
    <row r="121" spans="1:38" ht="15.75" customHeight="1" x14ac:dyDescent="0.2">
      <c r="A121" s="75" t="s">
        <v>143</v>
      </c>
      <c r="B121" s="12">
        <v>11.562263289092634</v>
      </c>
      <c r="C121" s="12"/>
      <c r="D121" s="57" t="s">
        <v>167</v>
      </c>
      <c r="E121" s="28">
        <v>6</v>
      </c>
      <c r="F121" s="12">
        <v>2126</v>
      </c>
      <c r="G121" s="12">
        <v>0.18779342723004788</v>
      </c>
      <c r="H121" s="12">
        <v>0.16319248826291161</v>
      </c>
      <c r="I121" s="12"/>
      <c r="J121" s="57" t="s">
        <v>174</v>
      </c>
      <c r="K121" s="28">
        <v>0</v>
      </c>
      <c r="L121" s="12">
        <v>351</v>
      </c>
      <c r="M121" s="12">
        <v>0</v>
      </c>
      <c r="N121" s="12">
        <v>0</v>
      </c>
      <c r="O121" s="12"/>
      <c r="P121" s="82" t="s">
        <v>149</v>
      </c>
      <c r="Q121" s="28">
        <v>1</v>
      </c>
      <c r="R121" s="12">
        <v>113</v>
      </c>
      <c r="S121" s="12">
        <v>0.87719298245615107</v>
      </c>
      <c r="T121" s="12">
        <v>0.76228070175439533</v>
      </c>
      <c r="U121" s="12"/>
      <c r="V121" s="57" t="s">
        <v>185</v>
      </c>
      <c r="W121" s="28">
        <v>19</v>
      </c>
      <c r="X121" s="12">
        <v>5</v>
      </c>
      <c r="Y121" s="12">
        <v>58.333333333333329</v>
      </c>
      <c r="Z121" s="12">
        <v>50.691666666666663</v>
      </c>
      <c r="AA121" s="12"/>
      <c r="AB121" s="82" t="s">
        <v>149</v>
      </c>
      <c r="AC121" s="28">
        <v>0.01</v>
      </c>
      <c r="AD121" s="12">
        <v>30.31</v>
      </c>
      <c r="AE121" s="12">
        <v>0</v>
      </c>
      <c r="AF121" s="12">
        <v>0</v>
      </c>
      <c r="AG121" s="12"/>
      <c r="AH121" s="40" t="s">
        <v>173</v>
      </c>
      <c r="AI121" s="28">
        <v>0.2</v>
      </c>
      <c r="AJ121" s="12">
        <v>4.0999999999999996</v>
      </c>
      <c r="AK121" s="12">
        <v>2.3809523809523796</v>
      </c>
      <c r="AL121" s="12">
        <v>2.0690476190476179</v>
      </c>
    </row>
    <row r="122" spans="1:38" ht="15.75" customHeight="1" x14ac:dyDescent="0.2">
      <c r="A122" s="40" t="s">
        <v>153</v>
      </c>
      <c r="B122" s="12">
        <v>11.428789006219075</v>
      </c>
      <c r="C122" s="12"/>
      <c r="D122" s="57" t="s">
        <v>176</v>
      </c>
      <c r="E122" s="28">
        <v>5</v>
      </c>
      <c r="F122" s="12">
        <v>2127</v>
      </c>
      <c r="G122" s="12">
        <v>0.14084507042254302</v>
      </c>
      <c r="H122" s="12">
        <v>0.12239436619718988</v>
      </c>
      <c r="I122" s="12"/>
      <c r="J122" s="82" t="s">
        <v>178</v>
      </c>
      <c r="K122" s="28">
        <v>0</v>
      </c>
      <c r="L122" s="12">
        <v>351</v>
      </c>
      <c r="M122" s="12">
        <v>0</v>
      </c>
      <c r="N122" s="12">
        <v>0</v>
      </c>
      <c r="O122" s="12"/>
      <c r="P122" s="75" t="s">
        <v>155</v>
      </c>
      <c r="Q122" s="28">
        <v>0</v>
      </c>
      <c r="R122" s="12">
        <v>114</v>
      </c>
      <c r="S122" s="12">
        <v>0</v>
      </c>
      <c r="T122" s="12">
        <v>0</v>
      </c>
      <c r="U122" s="12"/>
      <c r="V122" s="83" t="s">
        <v>195</v>
      </c>
      <c r="W122" s="28">
        <v>19</v>
      </c>
      <c r="X122" s="12">
        <v>5</v>
      </c>
      <c r="Y122" s="12">
        <v>58.333333333333329</v>
      </c>
      <c r="Z122" s="12">
        <v>50.691666666666663</v>
      </c>
      <c r="AA122" s="12"/>
      <c r="AB122" s="52" t="s">
        <v>158</v>
      </c>
      <c r="AC122" s="28">
        <v>0.01</v>
      </c>
      <c r="AD122" s="12">
        <v>30.31</v>
      </c>
      <c r="AE122" s="12">
        <v>0</v>
      </c>
      <c r="AF122" s="12">
        <v>0</v>
      </c>
      <c r="AG122" s="12"/>
      <c r="AH122" s="40" t="s">
        <v>18</v>
      </c>
      <c r="AI122" s="28">
        <v>0.1</v>
      </c>
      <c r="AJ122" s="12">
        <v>4.2</v>
      </c>
      <c r="AK122" s="12">
        <v>0</v>
      </c>
      <c r="AL122" s="12">
        <v>0</v>
      </c>
    </row>
    <row r="123" spans="1:38" ht="15.75" customHeight="1" x14ac:dyDescent="0.2">
      <c r="A123" s="57" t="s">
        <v>167</v>
      </c>
      <c r="B123" s="12">
        <v>10.936889846220494</v>
      </c>
      <c r="C123" s="12"/>
      <c r="D123" s="75" t="s">
        <v>143</v>
      </c>
      <c r="E123" s="28">
        <v>2</v>
      </c>
      <c r="F123" s="12">
        <v>2130</v>
      </c>
      <c r="G123" s="12">
        <v>0</v>
      </c>
      <c r="H123" s="12">
        <v>0</v>
      </c>
      <c r="I123" s="12"/>
      <c r="J123" s="82" t="s">
        <v>182</v>
      </c>
      <c r="K123" s="28">
        <v>0</v>
      </c>
      <c r="L123" s="12">
        <v>351</v>
      </c>
      <c r="M123" s="12">
        <v>0</v>
      </c>
      <c r="N123" s="12">
        <v>0</v>
      </c>
      <c r="O123" s="12"/>
      <c r="P123" s="52" t="s">
        <v>171</v>
      </c>
      <c r="Q123" s="28">
        <v>0</v>
      </c>
      <c r="R123" s="12">
        <v>114</v>
      </c>
      <c r="S123" s="12">
        <v>0</v>
      </c>
      <c r="T123" s="12">
        <v>0</v>
      </c>
      <c r="U123" s="12"/>
      <c r="V123" s="75" t="s">
        <v>143</v>
      </c>
      <c r="W123" s="28">
        <v>12</v>
      </c>
      <c r="X123" s="12">
        <v>12</v>
      </c>
      <c r="Y123" s="12">
        <v>0</v>
      </c>
      <c r="Z123" s="12">
        <v>0</v>
      </c>
      <c r="AA123" s="12"/>
      <c r="AB123" s="40" t="s">
        <v>173</v>
      </c>
      <c r="AC123" s="28">
        <v>0.01</v>
      </c>
      <c r="AD123" s="12">
        <v>30.31</v>
      </c>
      <c r="AE123" s="12">
        <v>0</v>
      </c>
      <c r="AF123" s="12">
        <v>0</v>
      </c>
      <c r="AG123" s="12"/>
      <c r="AH123" s="40" t="s">
        <v>153</v>
      </c>
      <c r="AI123" s="28">
        <v>0.1</v>
      </c>
      <c r="AJ123" s="12">
        <v>4.2</v>
      </c>
      <c r="AK123" s="12">
        <v>0</v>
      </c>
      <c r="AL123" s="12">
        <v>0</v>
      </c>
    </row>
    <row r="124" spans="1:38" ht="15.75" customHeight="1" x14ac:dyDescent="0.2">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spans="1:38" ht="15.75" customHeight="1" x14ac:dyDescent="0.2">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spans="1:38" ht="15.75" customHeight="1" x14ac:dyDescent="0.2">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spans="1:38" ht="15.75" customHeight="1" x14ac:dyDescent="0.2">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spans="1:38" ht="15.75" customHeight="1" x14ac:dyDescent="0.2">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spans="1:38" ht="15.75" customHeight="1" x14ac:dyDescent="0.2">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spans="1:38" ht="15.75" customHeight="1" x14ac:dyDescent="0.2">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spans="1:38" ht="15.75" customHeight="1" x14ac:dyDescent="0.2">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spans="1:38" ht="15.75" customHeight="1" x14ac:dyDescent="0.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spans="1:38" ht="15.75" customHeight="1" x14ac:dyDescent="0.2">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spans="1:38" ht="15.75" customHeight="1" x14ac:dyDescent="0.2">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spans="1:38" ht="15.75" customHeight="1" x14ac:dyDescent="0.2">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spans="1:38" ht="15.75" customHeight="1" x14ac:dyDescent="0.2">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spans="1:38" ht="15.75" customHeight="1" x14ac:dyDescent="0.2">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spans="1:38" ht="15.75" customHeight="1" x14ac:dyDescent="0.2">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spans="1:38" ht="15.75" customHeight="1" x14ac:dyDescent="0.2">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spans="1:38" ht="15.75" customHeight="1" x14ac:dyDescent="0.2">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spans="1:38" ht="15.75" customHeight="1" x14ac:dyDescent="0.2">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spans="1:38" ht="15.75" customHeight="1" x14ac:dyDescent="0.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spans="1:38" ht="15.75" customHeight="1" x14ac:dyDescent="0.2">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spans="1:38" ht="15.75" customHeight="1" x14ac:dyDescent="0.2">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spans="1:38" ht="15.75" customHeight="1" x14ac:dyDescent="0.2">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spans="1:38" ht="15.75" customHeight="1" x14ac:dyDescent="0.2">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spans="1:38" ht="15.75" customHeight="1" x14ac:dyDescent="0.2">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spans="1:38" ht="15.75" customHeight="1" x14ac:dyDescent="0.2">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spans="1:38" ht="15.75" customHeight="1" x14ac:dyDescent="0.2">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spans="1:38" ht="15.75" customHeight="1" x14ac:dyDescent="0.2">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spans="1:38" ht="15.75" customHeight="1" x14ac:dyDescent="0.2">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spans="1:38" ht="15.75" customHeight="1" x14ac:dyDescent="0.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spans="1:38" ht="15.75" customHeight="1" x14ac:dyDescent="0.2">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spans="1:38" ht="15.75" customHeight="1" x14ac:dyDescent="0.2">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spans="1:38" ht="15.75" customHeight="1" x14ac:dyDescent="0.2">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spans="1:38" ht="15.75" customHeight="1" x14ac:dyDescent="0.2">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spans="1:38" ht="15.75" customHeight="1" x14ac:dyDescent="0.2">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spans="1:38" ht="15.75" customHeight="1" x14ac:dyDescent="0.2">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spans="1:38" ht="15.75" customHeight="1" x14ac:dyDescent="0.2">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spans="1:38" ht="15.75" customHeight="1" x14ac:dyDescent="0.2">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spans="1:38" ht="15.75" customHeight="1" x14ac:dyDescent="0.2">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spans="1:38" ht="15.75" customHeight="1" x14ac:dyDescent="0.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spans="1:38" ht="15.75" customHeight="1" x14ac:dyDescent="0.2">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spans="1:38" ht="15.75" customHeight="1" x14ac:dyDescent="0.2">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spans="1:38" ht="15.75" customHeight="1" x14ac:dyDescent="0.2">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spans="1:38" ht="15.75" customHeight="1" x14ac:dyDescent="0.2">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spans="1:38" ht="15.75" customHeight="1" x14ac:dyDescent="0.2">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spans="1:38" ht="15.75" customHeight="1" x14ac:dyDescent="0.2">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spans="1:38" ht="15.75" customHeight="1" x14ac:dyDescent="0.2">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spans="1:38" ht="15.75" customHeight="1" x14ac:dyDescent="0.2">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spans="1:38" ht="15.75" customHeight="1" x14ac:dyDescent="0.2">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spans="1:38" ht="15.75" customHeight="1" x14ac:dyDescent="0.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spans="1:38" ht="15.75" customHeight="1" x14ac:dyDescent="0.2">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spans="1:38" ht="15.75" customHeight="1" x14ac:dyDescent="0.2">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spans="1:38" ht="15.75" customHeight="1" x14ac:dyDescent="0.2">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spans="1:38" ht="15.75" customHeight="1" x14ac:dyDescent="0.2">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spans="1:38" ht="15.75" customHeight="1" x14ac:dyDescent="0.2">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spans="1:38" ht="15.75" customHeight="1" x14ac:dyDescent="0.2">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spans="1:38" ht="15.75" customHeight="1" x14ac:dyDescent="0.2">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spans="1:38" ht="15.75" customHeight="1" x14ac:dyDescent="0.2">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spans="1:38" ht="15.75" customHeight="1" x14ac:dyDescent="0.2">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spans="1:38" ht="15.75" customHeight="1" x14ac:dyDescent="0.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spans="1:38" ht="15.75" customHeight="1" x14ac:dyDescent="0.2">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spans="1:38" ht="15.75" customHeight="1" x14ac:dyDescent="0.2">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spans="1:38" ht="15.75" customHeight="1" x14ac:dyDescent="0.2">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spans="1:38" ht="15.75" customHeight="1" x14ac:dyDescent="0.2">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spans="1:38" ht="15.75" customHeight="1" x14ac:dyDescent="0.2">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spans="1:38" ht="15.75" customHeight="1" x14ac:dyDescent="0.2">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spans="1:38" ht="15.75" customHeight="1" x14ac:dyDescent="0.2">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spans="1:38" ht="15.75" customHeight="1" x14ac:dyDescent="0.2">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spans="1:38" ht="15.75" customHeight="1" x14ac:dyDescent="0.2">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spans="1:38" ht="15.75" customHeight="1" x14ac:dyDescent="0.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spans="1:38" ht="15.75" customHeight="1" x14ac:dyDescent="0.2">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spans="1:38" ht="15.75" customHeight="1" x14ac:dyDescent="0.2">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spans="1:38" ht="15.75" customHeight="1" x14ac:dyDescent="0.2">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spans="1:38" ht="15.75" customHeight="1" x14ac:dyDescent="0.2">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spans="1:38" ht="15.75" customHeight="1" x14ac:dyDescent="0.2">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spans="1:38" ht="15.75" customHeight="1" x14ac:dyDescent="0.2">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spans="1:38" ht="15.75" customHeight="1" x14ac:dyDescent="0.2">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spans="1:38" ht="15.75" customHeight="1" x14ac:dyDescent="0.2">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spans="1:38" ht="15.75" customHeight="1" x14ac:dyDescent="0.2">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spans="1:38" ht="15.75" customHeight="1" x14ac:dyDescent="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spans="1:38" ht="15.75" customHeight="1" x14ac:dyDescent="0.2">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spans="1:38" ht="15.75" customHeight="1" x14ac:dyDescent="0.2">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spans="1:38" ht="15.75" customHeight="1" x14ac:dyDescent="0.2">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spans="1:38" ht="15.75" customHeight="1" x14ac:dyDescent="0.2">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spans="1:38" ht="15.75" customHeight="1" x14ac:dyDescent="0.2">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spans="1:38" ht="15.75" customHeight="1" x14ac:dyDescent="0.2">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spans="1:38" ht="15.75" customHeight="1" x14ac:dyDescent="0.2">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spans="1:38" ht="15.75" customHeight="1" x14ac:dyDescent="0.2">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spans="1:38" ht="15.75" customHeight="1" x14ac:dyDescent="0.2">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spans="1:38" ht="15.75" customHeight="1" x14ac:dyDescent="0.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spans="1:38" ht="15.75" customHeight="1" x14ac:dyDescent="0.2">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spans="1:38" ht="15.75" customHeight="1" x14ac:dyDescent="0.2">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spans="1:38" ht="15.75" customHeight="1" x14ac:dyDescent="0.2">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spans="1:38" ht="15.75" customHeight="1" x14ac:dyDescent="0.2">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spans="1:38" ht="15.75" customHeight="1" x14ac:dyDescent="0.2">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spans="1:38" ht="15.75" customHeight="1" x14ac:dyDescent="0.2">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spans="1:38" ht="15.75" customHeight="1" x14ac:dyDescent="0.2">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spans="1:38" ht="15.75" customHeight="1" x14ac:dyDescent="0.2">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spans="1:38" ht="15.75" customHeight="1" x14ac:dyDescent="0.2">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spans="1:38" ht="15.75" customHeight="1" x14ac:dyDescent="0.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spans="1:38" ht="15.75" customHeight="1" x14ac:dyDescent="0.2">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spans="1:38" ht="15.75" customHeight="1" x14ac:dyDescent="0.2">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spans="1:38" ht="15.75" customHeight="1" x14ac:dyDescent="0.2">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spans="1:38" ht="15.75" customHeight="1" x14ac:dyDescent="0.2">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spans="1:38" ht="15.75" customHeight="1" x14ac:dyDescent="0.2">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spans="1:38" ht="15.75" customHeight="1" x14ac:dyDescent="0.2">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spans="1:38" ht="15.75" customHeight="1" x14ac:dyDescent="0.2">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spans="1:38" ht="15.75" customHeight="1" x14ac:dyDescent="0.2">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spans="1:38" ht="15.75" customHeight="1" x14ac:dyDescent="0.2">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spans="1:38" ht="15.75" customHeight="1" x14ac:dyDescent="0.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spans="1:38" ht="15.75" customHeight="1" x14ac:dyDescent="0.2">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spans="1:38" ht="15.75" customHeight="1" x14ac:dyDescent="0.2">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spans="1:38" ht="15.75" customHeight="1" x14ac:dyDescent="0.2">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spans="1:38" ht="15.75" customHeight="1" x14ac:dyDescent="0.2">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spans="1:38" ht="15.75" customHeight="1" x14ac:dyDescent="0.2">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spans="1:38" ht="15.75" customHeight="1" x14ac:dyDescent="0.2">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spans="1:38" ht="15.75" customHeight="1" x14ac:dyDescent="0.2">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spans="1:38" ht="15.75" customHeight="1" x14ac:dyDescent="0.2">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spans="1:38" ht="15.75" customHeight="1" x14ac:dyDescent="0.2">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spans="1:38" ht="15.75" customHeight="1" x14ac:dyDescent="0.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spans="1:38" ht="15.75" customHeight="1" x14ac:dyDescent="0.2">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spans="1:38" ht="15.75" customHeight="1" x14ac:dyDescent="0.2">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spans="1:38" ht="15.75" customHeight="1" x14ac:dyDescent="0.2">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spans="1:38" ht="15.75" customHeight="1" x14ac:dyDescent="0.2">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spans="1:38" ht="15.75" customHeight="1" x14ac:dyDescent="0.2">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spans="1:38" ht="15.75" customHeight="1" x14ac:dyDescent="0.2">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spans="1:38" ht="15.75" customHeight="1" x14ac:dyDescent="0.2">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spans="1:38" ht="15.75" customHeight="1" x14ac:dyDescent="0.2">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spans="1:38" ht="15.75" customHeight="1" x14ac:dyDescent="0.2">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spans="1:38" ht="15.75" customHeight="1" x14ac:dyDescent="0.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spans="1:38" ht="15.75" customHeight="1" x14ac:dyDescent="0.2">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spans="1:38" ht="15.75" customHeight="1" x14ac:dyDescent="0.2">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spans="1:38" ht="15.75" customHeight="1" x14ac:dyDescent="0.2">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spans="1:38" ht="15.75" customHeight="1" x14ac:dyDescent="0.2">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spans="1:38" ht="15.75" customHeight="1" x14ac:dyDescent="0.2">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spans="1:38" ht="15.75" customHeight="1" x14ac:dyDescent="0.2">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spans="1:38" ht="15.75" customHeight="1" x14ac:dyDescent="0.2">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spans="1:38" ht="15.75" customHeight="1" x14ac:dyDescent="0.2">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spans="1:38" ht="15.75" customHeight="1" x14ac:dyDescent="0.2">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spans="1:38" ht="15.75" customHeight="1" x14ac:dyDescent="0.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spans="1:38" ht="15.75" customHeight="1" x14ac:dyDescent="0.2">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spans="1:38" ht="15.75" customHeight="1" x14ac:dyDescent="0.2">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spans="1:38" ht="15.75" customHeight="1" x14ac:dyDescent="0.2">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spans="1:38" ht="15.75" customHeight="1" x14ac:dyDescent="0.2">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spans="1:38" ht="15.75" customHeight="1" x14ac:dyDescent="0.2">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spans="1:38" ht="15.75" customHeight="1" x14ac:dyDescent="0.2">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spans="1:38" ht="15.75" customHeight="1" x14ac:dyDescent="0.2">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spans="1:38" ht="15.75" customHeight="1" x14ac:dyDescent="0.2">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spans="1:38" ht="15.75" customHeight="1" x14ac:dyDescent="0.2">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spans="1:38" ht="15.75" customHeight="1" x14ac:dyDescent="0.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spans="1:38" ht="15.75" customHeight="1" x14ac:dyDescent="0.2">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spans="1:38" ht="15.75" customHeight="1" x14ac:dyDescent="0.2">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spans="1:38" ht="15.75" customHeight="1" x14ac:dyDescent="0.2">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spans="1:38" ht="15.75" customHeight="1" x14ac:dyDescent="0.2">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spans="1:38" ht="15.75" customHeight="1" x14ac:dyDescent="0.2">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spans="1:38" ht="15.75" customHeight="1" x14ac:dyDescent="0.2">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spans="1:38" ht="15.75" customHeight="1" x14ac:dyDescent="0.2">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spans="1:38" ht="15.75" customHeight="1" x14ac:dyDescent="0.2">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spans="1:38" ht="15.75" customHeight="1" x14ac:dyDescent="0.2">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spans="1:38" ht="15.75" customHeight="1" x14ac:dyDescent="0.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spans="1:38" ht="15.75" customHeight="1" x14ac:dyDescent="0.2">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spans="1:38" ht="15.75" customHeight="1" x14ac:dyDescent="0.2">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spans="1:38" ht="15.75" customHeight="1" x14ac:dyDescent="0.2">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spans="1:38" ht="15.75" customHeight="1" x14ac:dyDescent="0.2">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spans="1:38" ht="15.75" customHeight="1" x14ac:dyDescent="0.2">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spans="1:38" ht="15.75" customHeight="1" x14ac:dyDescent="0.2">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spans="1:38" ht="15.75" customHeight="1" x14ac:dyDescent="0.2">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spans="1:38" ht="15.75" customHeight="1" x14ac:dyDescent="0.2">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spans="1:38" ht="15.75" customHeight="1" x14ac:dyDescent="0.2">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spans="1:38" ht="15.75" customHeight="1" x14ac:dyDescent="0.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spans="1:38" ht="15.75" customHeight="1" x14ac:dyDescent="0.2">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spans="1:38" ht="15.75" customHeight="1" x14ac:dyDescent="0.2">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spans="1:38" ht="15.75" customHeight="1" x14ac:dyDescent="0.2">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spans="1:38" ht="15.75" customHeight="1" x14ac:dyDescent="0.2">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spans="1:38" ht="15.75" customHeight="1" x14ac:dyDescent="0.2">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spans="1:38" ht="15.75" customHeight="1" x14ac:dyDescent="0.2">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spans="1:38" ht="15.75" customHeight="1" x14ac:dyDescent="0.2">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spans="1:38" ht="15.75" customHeight="1" x14ac:dyDescent="0.2">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spans="1:38" ht="15.75" customHeight="1" x14ac:dyDescent="0.2">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spans="1:38" ht="15.75" customHeight="1" x14ac:dyDescent="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spans="1:38" ht="15.75" customHeight="1" x14ac:dyDescent="0.2">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spans="1:38" ht="15.75" customHeight="1" x14ac:dyDescent="0.2">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spans="1:38" ht="15.75" customHeight="1" x14ac:dyDescent="0.2">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spans="1:38" ht="15.75" customHeight="1" x14ac:dyDescent="0.2">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spans="1:38" ht="15.75" customHeight="1" x14ac:dyDescent="0.2">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spans="1:38" ht="15.75" customHeight="1" x14ac:dyDescent="0.2">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spans="1:38" ht="15.75" customHeight="1" x14ac:dyDescent="0.2">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spans="1:38" ht="15.75" customHeight="1" x14ac:dyDescent="0.2">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spans="1:38" ht="15.75" customHeight="1" x14ac:dyDescent="0.2">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spans="1:38" ht="15.75" customHeight="1" x14ac:dyDescent="0.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spans="1:38" ht="15.75" customHeight="1" x14ac:dyDescent="0.2">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spans="1:38" ht="15.75" customHeight="1" x14ac:dyDescent="0.2">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spans="1:38" ht="15.75" customHeight="1" x14ac:dyDescent="0.2">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spans="1:38" ht="15.75" customHeight="1" x14ac:dyDescent="0.2">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spans="1:38" ht="15.75" customHeight="1" x14ac:dyDescent="0.2">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spans="1:38" ht="15.75" customHeight="1" x14ac:dyDescent="0.2">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spans="1:38" ht="15.75" customHeight="1" x14ac:dyDescent="0.2">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spans="1:38" ht="15.75" customHeight="1" x14ac:dyDescent="0.2">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spans="1:38" ht="15.75" customHeight="1" x14ac:dyDescent="0.2">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spans="1:38" ht="15.75" customHeight="1" x14ac:dyDescent="0.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spans="1:38" ht="15.75" customHeight="1" x14ac:dyDescent="0.2">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spans="1:38" ht="15.75" customHeight="1" x14ac:dyDescent="0.2">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spans="1:38" ht="15.75" customHeight="1" x14ac:dyDescent="0.2">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spans="1:38" ht="15.75" customHeight="1" x14ac:dyDescent="0.2">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spans="1:38" ht="15.75" customHeight="1" x14ac:dyDescent="0.2">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spans="1:38" ht="15.75" customHeight="1" x14ac:dyDescent="0.2">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spans="1:38" ht="15.75" customHeight="1" x14ac:dyDescent="0.2">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spans="1:38" ht="15.75" customHeight="1" x14ac:dyDescent="0.2">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spans="1:38" ht="15.75" customHeight="1" x14ac:dyDescent="0.2">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spans="1:38" ht="15.75" customHeight="1" x14ac:dyDescent="0.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spans="1:38" ht="15.75" customHeight="1" x14ac:dyDescent="0.2">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spans="1:38" ht="15.75" customHeight="1" x14ac:dyDescent="0.2">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spans="1:38" ht="15.75" customHeight="1" x14ac:dyDescent="0.2">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spans="1:38" ht="15.75" customHeight="1" x14ac:dyDescent="0.2">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spans="1:38" ht="15.75" customHeight="1" x14ac:dyDescent="0.2">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spans="1:38" ht="15.75" customHeight="1" x14ac:dyDescent="0.2">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spans="1:38" ht="15.75" customHeight="1" x14ac:dyDescent="0.2">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spans="1:38" ht="15.75" customHeight="1" x14ac:dyDescent="0.2">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spans="1:38" ht="15.75" customHeight="1" x14ac:dyDescent="0.2">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spans="1:38" ht="15.75" customHeight="1" x14ac:dyDescent="0.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spans="1:38" ht="15.75" customHeight="1" x14ac:dyDescent="0.2">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spans="1:38" ht="15.75" customHeight="1" x14ac:dyDescent="0.2">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spans="1:38" ht="15.75" customHeight="1" x14ac:dyDescent="0.2">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spans="1:38" ht="15.75" customHeight="1" x14ac:dyDescent="0.2">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spans="1:38" ht="15.75" customHeight="1" x14ac:dyDescent="0.2">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spans="1:38" ht="15.75" customHeight="1" x14ac:dyDescent="0.2">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spans="1:38" ht="15.75" customHeight="1" x14ac:dyDescent="0.2">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spans="1:38" ht="15.75" customHeight="1" x14ac:dyDescent="0.2">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spans="1:38" ht="15.75" customHeight="1" x14ac:dyDescent="0.2">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spans="1:38" ht="15.75" customHeight="1" x14ac:dyDescent="0.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spans="1:38" ht="15.75" customHeight="1" x14ac:dyDescent="0.2">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spans="1:38" ht="15.75" customHeight="1" x14ac:dyDescent="0.2">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spans="1:38" ht="15.75" customHeight="1" x14ac:dyDescent="0.2">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spans="1:38" ht="15.75" customHeight="1" x14ac:dyDescent="0.2">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spans="1:38" ht="15.75" customHeight="1" x14ac:dyDescent="0.2">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spans="1:38" ht="15.75" customHeight="1" x14ac:dyDescent="0.2">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spans="1:38" ht="15.75" customHeight="1" x14ac:dyDescent="0.2">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spans="1:38" ht="15.75" customHeight="1" x14ac:dyDescent="0.2">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spans="1:38" ht="15.75" customHeight="1" x14ac:dyDescent="0.2">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spans="1:38" ht="15.75" customHeight="1" x14ac:dyDescent="0.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spans="1:38" ht="15.75" customHeight="1" x14ac:dyDescent="0.2">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spans="1:38" ht="15.75" customHeight="1" x14ac:dyDescent="0.2">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spans="1:38" ht="15.75" customHeight="1" x14ac:dyDescent="0.2">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spans="1:38" ht="15.75" customHeight="1" x14ac:dyDescent="0.2">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spans="1:38" ht="15.75" customHeight="1" x14ac:dyDescent="0.2">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spans="1:38" ht="15.75" customHeight="1" x14ac:dyDescent="0.2">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spans="1:38" ht="15.75" customHeight="1" x14ac:dyDescent="0.2">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spans="1:38" ht="15.75" customHeight="1" x14ac:dyDescent="0.2">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spans="1:38" ht="15.75" customHeight="1" x14ac:dyDescent="0.2">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spans="1:38" ht="15.75" customHeight="1" x14ac:dyDescent="0.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spans="1:38" ht="15.75" customHeight="1" x14ac:dyDescent="0.2">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spans="1:38" ht="15.75" customHeight="1" x14ac:dyDescent="0.2">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spans="1:38" ht="15.75" customHeight="1" x14ac:dyDescent="0.2">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spans="1:38" ht="15.75" customHeight="1" x14ac:dyDescent="0.2">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spans="1:38" ht="15.75" customHeight="1" x14ac:dyDescent="0.2">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spans="1:38" ht="15.75" customHeight="1" x14ac:dyDescent="0.2">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spans="1:38" ht="15.75" customHeight="1" x14ac:dyDescent="0.2">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spans="1:38" ht="15.75" customHeight="1" x14ac:dyDescent="0.2">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spans="1:38" ht="15.75" customHeight="1" x14ac:dyDescent="0.2">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spans="1:38" ht="15.75" customHeight="1" x14ac:dyDescent="0.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spans="1:38" ht="15.75" customHeight="1" x14ac:dyDescent="0.2">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spans="1:38" ht="15.75" customHeight="1" x14ac:dyDescent="0.2">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spans="1:38" ht="15.75" customHeight="1" x14ac:dyDescent="0.2">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spans="1:38" ht="15.75" customHeight="1" x14ac:dyDescent="0.2">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spans="1:38" ht="15.75" customHeight="1" x14ac:dyDescent="0.2">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spans="1:38" ht="15.75" customHeight="1" x14ac:dyDescent="0.2">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spans="1:38" ht="15.75" customHeight="1" x14ac:dyDescent="0.2">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spans="1:38" ht="15.75" customHeight="1" x14ac:dyDescent="0.2">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spans="1:38" ht="15.75" customHeight="1" x14ac:dyDescent="0.2">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spans="1:38" ht="15.75" customHeight="1" x14ac:dyDescent="0.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spans="1:38" ht="15.75" customHeight="1" x14ac:dyDescent="0.2">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spans="1:38" ht="15.75" customHeight="1" x14ac:dyDescent="0.2">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spans="1:38" ht="15.75" customHeight="1" x14ac:dyDescent="0.2">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spans="1:38" ht="15.75" customHeight="1" x14ac:dyDescent="0.2">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spans="1:38" ht="15.75" customHeight="1" x14ac:dyDescent="0.2">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spans="1:38" ht="15.75" customHeight="1" x14ac:dyDescent="0.2">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spans="1:38" ht="15.75" customHeight="1" x14ac:dyDescent="0.2">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spans="1:38" ht="15.75" customHeight="1" x14ac:dyDescent="0.2">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spans="1:38" ht="15.75" customHeight="1" x14ac:dyDescent="0.2">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spans="1:38" ht="15.75" customHeight="1" x14ac:dyDescent="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spans="1:38" ht="15.75" customHeight="1" x14ac:dyDescent="0.2">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spans="1:38" ht="15.75" customHeight="1" x14ac:dyDescent="0.2">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spans="1:38" ht="15.75" customHeight="1" x14ac:dyDescent="0.2">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spans="1:38" ht="15.75" customHeight="1" x14ac:dyDescent="0.2">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spans="1:38" ht="15.75" customHeight="1" x14ac:dyDescent="0.2">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spans="1:38" ht="15.75" customHeight="1" x14ac:dyDescent="0.2">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spans="1:38" ht="15.75" customHeight="1" x14ac:dyDescent="0.2">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spans="1:38" ht="15.75" customHeight="1" x14ac:dyDescent="0.2">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spans="1:38" ht="15.75" customHeight="1" x14ac:dyDescent="0.2">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spans="1:38" ht="15.75" customHeight="1" x14ac:dyDescent="0.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spans="1:38" ht="15.75" customHeight="1" x14ac:dyDescent="0.2">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spans="1:38" ht="15.75" customHeight="1" x14ac:dyDescent="0.2">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spans="1:38" ht="15.75" customHeight="1" x14ac:dyDescent="0.2">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spans="1:38" ht="15.75" customHeight="1" x14ac:dyDescent="0.2">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spans="1:38" ht="15.75" customHeight="1" x14ac:dyDescent="0.2">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spans="1:38" ht="15.75" customHeight="1" x14ac:dyDescent="0.2">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spans="1:38" ht="15.75" customHeight="1" x14ac:dyDescent="0.2">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spans="1:38" ht="15.75" customHeight="1" x14ac:dyDescent="0.2">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spans="1:38" ht="15.75" customHeight="1" x14ac:dyDescent="0.2">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spans="1:38" ht="15.75" customHeight="1" x14ac:dyDescent="0.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spans="1:38" ht="15.75" customHeight="1" x14ac:dyDescent="0.2">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spans="1:38" ht="15.75" customHeight="1" x14ac:dyDescent="0.2">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spans="1:38" ht="15.75" customHeight="1" x14ac:dyDescent="0.2">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spans="1:38" ht="15.75" customHeight="1" x14ac:dyDescent="0.2">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spans="1:38" ht="15.75" customHeight="1" x14ac:dyDescent="0.2">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spans="1:38" ht="15.75" customHeight="1" x14ac:dyDescent="0.2">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spans="1:38" ht="15.75" customHeight="1" x14ac:dyDescent="0.2">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spans="1:38" ht="15.75" customHeight="1" x14ac:dyDescent="0.2">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spans="1:38" ht="15.75" customHeight="1" x14ac:dyDescent="0.2">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spans="1:38" ht="15.75" customHeight="1" x14ac:dyDescent="0.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spans="1:38" ht="15.75" customHeight="1" x14ac:dyDescent="0.2">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spans="1:38" ht="15.75" customHeight="1" x14ac:dyDescent="0.2">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spans="1:38" ht="15.75" customHeight="1" x14ac:dyDescent="0.2">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spans="1:38" ht="15.75" customHeight="1" x14ac:dyDescent="0.2">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spans="1:38" ht="15.75" customHeight="1" x14ac:dyDescent="0.2">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spans="1:38" ht="15.75" customHeight="1" x14ac:dyDescent="0.2">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spans="1:38" ht="15.75" customHeight="1" x14ac:dyDescent="0.2">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spans="1:38" ht="15.75" customHeight="1" x14ac:dyDescent="0.2">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spans="1:38" ht="15.75" customHeight="1" x14ac:dyDescent="0.2">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spans="1:38" ht="15.75" customHeight="1" x14ac:dyDescent="0.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spans="1:38" ht="15.75" customHeight="1" x14ac:dyDescent="0.2">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spans="1:38" ht="15.75" customHeight="1" x14ac:dyDescent="0.2">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spans="1:38" ht="15.75" customHeight="1" x14ac:dyDescent="0.2">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spans="1:38" ht="15.75" customHeight="1" x14ac:dyDescent="0.2">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spans="1:38" ht="15.75" customHeight="1" x14ac:dyDescent="0.2">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spans="1:38" ht="15.75" customHeight="1" x14ac:dyDescent="0.2">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spans="1:38" ht="15.75" customHeight="1" x14ac:dyDescent="0.2">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spans="1:38" ht="15.75" customHeight="1" x14ac:dyDescent="0.2">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spans="1:38" ht="15.75" customHeight="1" x14ac:dyDescent="0.2">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spans="1:38" ht="15.75" customHeight="1" x14ac:dyDescent="0.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spans="1:38" ht="15.75" customHeight="1" x14ac:dyDescent="0.2">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spans="1:38" ht="15.75" customHeight="1" x14ac:dyDescent="0.2">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spans="1:38" ht="15.75" customHeight="1" x14ac:dyDescent="0.2">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spans="1:38" ht="15.75" customHeight="1" x14ac:dyDescent="0.2">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spans="1:38" ht="15.75" customHeight="1" x14ac:dyDescent="0.2">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spans="1:38" ht="15.75" customHeight="1" x14ac:dyDescent="0.2">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spans="1:38" ht="15.75" customHeight="1" x14ac:dyDescent="0.2">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spans="1:38" ht="15.75" customHeight="1" x14ac:dyDescent="0.2">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spans="1:38" ht="15.75" customHeight="1" x14ac:dyDescent="0.2">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spans="1:38" ht="15.75" customHeight="1" x14ac:dyDescent="0.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spans="1:38" ht="15.75" customHeight="1" x14ac:dyDescent="0.2">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spans="1:38" ht="15.75" customHeight="1" x14ac:dyDescent="0.2">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spans="1:38" ht="15.75" customHeight="1" x14ac:dyDescent="0.2">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spans="1:38" ht="15.75" customHeight="1" x14ac:dyDescent="0.2">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spans="1:38" ht="15.75" customHeight="1" x14ac:dyDescent="0.2">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spans="1:38" ht="15.75" customHeight="1" x14ac:dyDescent="0.2">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spans="1:38" ht="15.75" customHeight="1" x14ac:dyDescent="0.2">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spans="1:38" ht="15.75" customHeight="1" x14ac:dyDescent="0.2">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spans="1:38" ht="15.75" customHeight="1" x14ac:dyDescent="0.2">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spans="1:38" ht="15.75" customHeight="1" x14ac:dyDescent="0.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spans="1:38" ht="15.75" customHeight="1" x14ac:dyDescent="0.2">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spans="1:38" ht="15.75" customHeight="1" x14ac:dyDescent="0.2">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spans="1:38" ht="15.75" customHeight="1" x14ac:dyDescent="0.2">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spans="1:38" ht="15.75" customHeight="1" x14ac:dyDescent="0.2">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spans="1:38" ht="15.75" customHeight="1" x14ac:dyDescent="0.2">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spans="1:38" ht="15.75" customHeight="1" x14ac:dyDescent="0.2">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spans="1:38" ht="15.75" customHeight="1" x14ac:dyDescent="0.2">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spans="1:38" ht="15.75" customHeight="1" x14ac:dyDescent="0.2">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spans="1:38" ht="15.75" customHeight="1" x14ac:dyDescent="0.2">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spans="1:38" ht="15.75" customHeight="1" x14ac:dyDescent="0.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spans="1:38" ht="15.75" customHeight="1" x14ac:dyDescent="0.2">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spans="1:38" ht="15.75" customHeight="1" x14ac:dyDescent="0.2">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spans="1:38" ht="15.75" customHeight="1" x14ac:dyDescent="0.2">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spans="1:38" ht="15.75" customHeight="1" x14ac:dyDescent="0.2">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spans="1:38" ht="15.75" customHeight="1" x14ac:dyDescent="0.2">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spans="1:38" ht="15.75" customHeight="1" x14ac:dyDescent="0.2">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spans="1:38" ht="15.75" customHeight="1" x14ac:dyDescent="0.2">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spans="1:38" ht="15.75" customHeight="1" x14ac:dyDescent="0.2">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spans="1:38" ht="15.75" customHeight="1" x14ac:dyDescent="0.2">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spans="1:38" ht="15.75" customHeight="1" x14ac:dyDescent="0.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spans="1:38" ht="15.75" customHeight="1" x14ac:dyDescent="0.2">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spans="1:38" ht="15.75" customHeight="1" x14ac:dyDescent="0.2">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spans="1:38" ht="15.75" customHeight="1" x14ac:dyDescent="0.2">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spans="1:38" ht="15.75" customHeight="1" x14ac:dyDescent="0.2">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spans="1:38" ht="15.75" customHeight="1" x14ac:dyDescent="0.2">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spans="1:38" ht="15.75" customHeight="1" x14ac:dyDescent="0.2">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spans="1:38" ht="15.75" customHeight="1" x14ac:dyDescent="0.2">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spans="1:38" ht="15.75" customHeight="1" x14ac:dyDescent="0.2">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spans="1:38" ht="15.75" customHeight="1" x14ac:dyDescent="0.2">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spans="1:38" ht="15.75" customHeight="1" x14ac:dyDescent="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spans="1:38" ht="15.75" customHeight="1" x14ac:dyDescent="0.2">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spans="1:38" ht="15.75" customHeight="1" x14ac:dyDescent="0.2">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spans="1:38" ht="15.75" customHeight="1" x14ac:dyDescent="0.2">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spans="1:38" ht="15.75" customHeight="1" x14ac:dyDescent="0.2">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spans="1:38" ht="15.75" customHeight="1" x14ac:dyDescent="0.2">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spans="1:38" ht="15.75" customHeight="1" x14ac:dyDescent="0.2">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spans="1:38" ht="15.75" customHeight="1" x14ac:dyDescent="0.2">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spans="1:38" ht="15.75" customHeight="1" x14ac:dyDescent="0.2">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spans="1:38" ht="15.75" customHeight="1" x14ac:dyDescent="0.2">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spans="1:38" ht="15.75" customHeight="1" x14ac:dyDescent="0.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spans="1:38" ht="15.75" customHeight="1" x14ac:dyDescent="0.2">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spans="1:38" ht="15.75" customHeight="1" x14ac:dyDescent="0.2">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spans="1:38" ht="15.75" customHeight="1" x14ac:dyDescent="0.2">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spans="1:38" ht="15.75" customHeight="1" x14ac:dyDescent="0.2">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spans="1:38" ht="15.75" customHeight="1" x14ac:dyDescent="0.2">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spans="1:38" ht="15.75" customHeight="1" x14ac:dyDescent="0.2">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spans="1:38" ht="15.75" customHeight="1" x14ac:dyDescent="0.2">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spans="1:38" ht="15.75" customHeight="1" x14ac:dyDescent="0.2">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spans="1:38" ht="15.75" customHeight="1" x14ac:dyDescent="0.2">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spans="1:38" ht="15.75" customHeight="1" x14ac:dyDescent="0.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spans="1:38" ht="15.75" customHeight="1" x14ac:dyDescent="0.2">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spans="1:38" ht="15.75" customHeight="1" x14ac:dyDescent="0.2">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spans="1:38" ht="15.75" customHeight="1" x14ac:dyDescent="0.2">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spans="1:38" ht="15.75" customHeight="1" x14ac:dyDescent="0.2">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spans="1:38" ht="15.75" customHeight="1" x14ac:dyDescent="0.2">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spans="1:38" ht="15.75" customHeight="1" x14ac:dyDescent="0.2">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spans="1:38" ht="15.75" customHeight="1" x14ac:dyDescent="0.2">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spans="1:38" ht="15.75" customHeight="1" x14ac:dyDescent="0.2">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spans="1:38" ht="15.75" customHeight="1" x14ac:dyDescent="0.2">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spans="1:38" ht="15.75" customHeight="1" x14ac:dyDescent="0.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spans="1:38" ht="15.75" customHeight="1" x14ac:dyDescent="0.2">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spans="1:38" ht="15.75" customHeight="1" x14ac:dyDescent="0.2">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spans="1:38" ht="15.75" customHeight="1" x14ac:dyDescent="0.2">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spans="1:38" ht="15.75" customHeight="1" x14ac:dyDescent="0.2">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spans="1:38" ht="15.75" customHeight="1" x14ac:dyDescent="0.2">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spans="1:38" ht="15.75" customHeight="1" x14ac:dyDescent="0.2">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spans="1:38" ht="15.75" customHeight="1" x14ac:dyDescent="0.2">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spans="1:38" ht="15.75" customHeight="1" x14ac:dyDescent="0.2">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spans="1:38" ht="15.75" customHeight="1" x14ac:dyDescent="0.2">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spans="1:38" ht="15.75" customHeight="1" x14ac:dyDescent="0.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spans="1:38" ht="15.75" customHeight="1" x14ac:dyDescent="0.2">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spans="1:38" ht="15.75" customHeight="1" x14ac:dyDescent="0.2">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spans="1:38" ht="15.75" customHeight="1" x14ac:dyDescent="0.2">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spans="1:38" ht="15.75" customHeight="1" x14ac:dyDescent="0.2">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spans="1:38" ht="15.75" customHeight="1" x14ac:dyDescent="0.2">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spans="1:38" ht="15.75" customHeight="1" x14ac:dyDescent="0.2">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spans="1:38" ht="15.75" customHeight="1" x14ac:dyDescent="0.2">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spans="1:38" ht="15.75" customHeight="1" x14ac:dyDescent="0.2">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spans="1:38" ht="15.75" customHeight="1" x14ac:dyDescent="0.2">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spans="1:38" ht="15.75" customHeight="1" x14ac:dyDescent="0.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spans="1:38" ht="15.75" customHeight="1" x14ac:dyDescent="0.2">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spans="1:38" ht="15.75" customHeight="1" x14ac:dyDescent="0.2">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spans="1:38" ht="15.75" customHeight="1" x14ac:dyDescent="0.2">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spans="1:38" ht="15.75" customHeight="1" x14ac:dyDescent="0.2">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spans="1:38" ht="15.75" customHeight="1" x14ac:dyDescent="0.2">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spans="1:38" ht="15.75" customHeight="1" x14ac:dyDescent="0.2">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spans="1:38" ht="15.75" customHeight="1" x14ac:dyDescent="0.2">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spans="1:38" ht="15.75" customHeight="1" x14ac:dyDescent="0.2">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spans="1:38" ht="15.75" customHeight="1" x14ac:dyDescent="0.2">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spans="1:38" ht="15.75" customHeight="1" x14ac:dyDescent="0.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spans="1:38" ht="15.75" customHeight="1" x14ac:dyDescent="0.2">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spans="1:38" ht="15.75" customHeight="1" x14ac:dyDescent="0.2">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spans="1:38" ht="15.75" customHeight="1" x14ac:dyDescent="0.2">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spans="1:38" ht="15.75" customHeight="1" x14ac:dyDescent="0.2">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spans="1:38" ht="15.75" customHeight="1" x14ac:dyDescent="0.2">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spans="1:38" ht="15.75" customHeight="1" x14ac:dyDescent="0.2">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spans="1:38" ht="15.75" customHeight="1" x14ac:dyDescent="0.2">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spans="1:38" ht="15.75" customHeight="1" x14ac:dyDescent="0.2">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spans="1:38" ht="15.75" customHeight="1" x14ac:dyDescent="0.2">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spans="1:38" ht="15.75" customHeight="1" x14ac:dyDescent="0.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spans="1:38" ht="15.75" customHeight="1" x14ac:dyDescent="0.2">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spans="1:38" ht="15.75" customHeight="1" x14ac:dyDescent="0.2">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spans="1:38" ht="15.75" customHeight="1" x14ac:dyDescent="0.2">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spans="1:38" ht="15.75" customHeight="1" x14ac:dyDescent="0.2">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spans="1:38" ht="15.75" customHeight="1" x14ac:dyDescent="0.2">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spans="1:38" ht="15.75" customHeight="1" x14ac:dyDescent="0.2">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spans="1:38" ht="15.75" customHeight="1" x14ac:dyDescent="0.2">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spans="1:38" ht="15.75" customHeight="1" x14ac:dyDescent="0.2">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spans="1:38" ht="15.75" customHeight="1" x14ac:dyDescent="0.2">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spans="1:38" ht="15.75" customHeight="1" x14ac:dyDescent="0.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spans="1:38" ht="15.75" customHeight="1" x14ac:dyDescent="0.2">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spans="1:38" ht="15.75" customHeight="1" x14ac:dyDescent="0.2">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spans="1:38" ht="15.75" customHeight="1" x14ac:dyDescent="0.2">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spans="1:38" ht="15.75" customHeight="1" x14ac:dyDescent="0.2">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spans="1:38" ht="15.75" customHeight="1" x14ac:dyDescent="0.2">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spans="1:38" ht="15.75" customHeight="1" x14ac:dyDescent="0.2">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spans="1:38" ht="15.75" customHeight="1" x14ac:dyDescent="0.2">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spans="1:38" ht="15.75" customHeight="1" x14ac:dyDescent="0.2">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spans="1:38" ht="15.75" customHeight="1" x14ac:dyDescent="0.2">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spans="1:38" ht="15.75" customHeight="1" x14ac:dyDescent="0.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spans="1:38" ht="15.75" customHeight="1" x14ac:dyDescent="0.2">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spans="1:38" ht="15.75" customHeight="1" x14ac:dyDescent="0.2">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spans="1:38" ht="15.75" customHeight="1" x14ac:dyDescent="0.2">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spans="1:38" ht="15.75" customHeight="1" x14ac:dyDescent="0.2">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spans="1:38" ht="15.75" customHeight="1" x14ac:dyDescent="0.2">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spans="1:38" ht="15.75" customHeight="1" x14ac:dyDescent="0.2">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spans="1:38" ht="15.75" customHeight="1" x14ac:dyDescent="0.2">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spans="1:38" ht="15.75" customHeight="1" x14ac:dyDescent="0.2">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spans="1:38" ht="15.75" customHeight="1" x14ac:dyDescent="0.2">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spans="1:38" ht="15.75" customHeight="1" x14ac:dyDescent="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spans="1:38" ht="15.75" customHeight="1" x14ac:dyDescent="0.2">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spans="1:38" ht="15.75" customHeight="1" x14ac:dyDescent="0.2">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spans="1:38" ht="15.75" customHeight="1" x14ac:dyDescent="0.2">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spans="1:38" ht="15.75" customHeight="1" x14ac:dyDescent="0.2">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spans="1:38" ht="15.75" customHeight="1" x14ac:dyDescent="0.2">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spans="1:38" ht="15.75" customHeight="1" x14ac:dyDescent="0.2">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spans="1:38" ht="15.75" customHeight="1" x14ac:dyDescent="0.2">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spans="1:38" ht="15.75" customHeight="1" x14ac:dyDescent="0.2">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spans="1:38" ht="15.75" customHeight="1" x14ac:dyDescent="0.2">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spans="1:38" ht="15.75" customHeight="1" x14ac:dyDescent="0.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spans="1:38" ht="15.75" customHeight="1" x14ac:dyDescent="0.2">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spans="1:38" ht="15.75" customHeight="1" x14ac:dyDescent="0.2">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spans="1:38" ht="15.75" customHeight="1" x14ac:dyDescent="0.2">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spans="1:38" ht="15.75" customHeight="1" x14ac:dyDescent="0.2">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spans="1:38" ht="15.75" customHeight="1" x14ac:dyDescent="0.2">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spans="1:38" ht="15.75" customHeight="1" x14ac:dyDescent="0.2">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spans="1:38" ht="15.75" customHeight="1" x14ac:dyDescent="0.2">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spans="1:38" ht="15.75" customHeight="1" x14ac:dyDescent="0.2">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spans="1:38" ht="15.75" customHeight="1" x14ac:dyDescent="0.2">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spans="1:38" ht="15.75" customHeight="1" x14ac:dyDescent="0.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spans="1:38" ht="15.75" customHeight="1" x14ac:dyDescent="0.2">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spans="1:38" ht="15.75" customHeight="1" x14ac:dyDescent="0.2">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spans="1:38" ht="15.75" customHeight="1" x14ac:dyDescent="0.2">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spans="1:38" ht="15.75" customHeight="1" x14ac:dyDescent="0.2">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spans="1:38" ht="15.75" customHeight="1" x14ac:dyDescent="0.2">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spans="1:38" ht="15.75" customHeight="1" x14ac:dyDescent="0.2">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spans="1:38" ht="15.75" customHeight="1" x14ac:dyDescent="0.2">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spans="1:38" ht="15.75" customHeight="1" x14ac:dyDescent="0.2">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spans="1:38" ht="15.75" customHeight="1" x14ac:dyDescent="0.2">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spans="1:38" ht="15.75" customHeight="1" x14ac:dyDescent="0.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spans="1:38" ht="15.75" customHeight="1" x14ac:dyDescent="0.2">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spans="1:38" ht="15.75" customHeight="1" x14ac:dyDescent="0.2">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spans="1:38" ht="15.75" customHeight="1" x14ac:dyDescent="0.2">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spans="1:38" ht="15.75" customHeight="1" x14ac:dyDescent="0.2">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spans="1:38" ht="15.75" customHeight="1" x14ac:dyDescent="0.2">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spans="1:38" ht="15.75" customHeight="1" x14ac:dyDescent="0.2">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spans="1:38" ht="15.75" customHeight="1" x14ac:dyDescent="0.2">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spans="1:38" ht="15.75" customHeight="1" x14ac:dyDescent="0.2">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spans="1:38" ht="15.75" customHeight="1" x14ac:dyDescent="0.2">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spans="1:38" ht="15.75" customHeight="1" x14ac:dyDescent="0.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spans="1:38" ht="15.75" customHeight="1" x14ac:dyDescent="0.2">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spans="1:38" ht="15.75" customHeight="1" x14ac:dyDescent="0.2">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spans="1:38" ht="15.75" customHeight="1" x14ac:dyDescent="0.2">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spans="1:38" ht="15.75" customHeight="1" x14ac:dyDescent="0.2">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spans="1:38" ht="15.75" customHeight="1" x14ac:dyDescent="0.2">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spans="1:38" ht="15.75" customHeight="1" x14ac:dyDescent="0.2">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spans="1:38" ht="15.75" customHeight="1" x14ac:dyDescent="0.2">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spans="1:38" ht="15.75" customHeight="1" x14ac:dyDescent="0.2">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spans="1:38" ht="15.75" customHeight="1" x14ac:dyDescent="0.2">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spans="1:38" ht="15.75" customHeight="1" x14ac:dyDescent="0.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spans="1:38" ht="15.75" customHeight="1" x14ac:dyDescent="0.2">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spans="1:38" ht="15.75" customHeight="1" x14ac:dyDescent="0.2">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spans="1:38" ht="15.75" customHeight="1" x14ac:dyDescent="0.2">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spans="1:38" ht="15.75" customHeight="1" x14ac:dyDescent="0.2">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spans="1:38" ht="15.75" customHeight="1" x14ac:dyDescent="0.2">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spans="1:38" ht="15.75" customHeight="1" x14ac:dyDescent="0.2">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spans="1:38" ht="15.75" customHeight="1" x14ac:dyDescent="0.2">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spans="1:38" ht="15.75" customHeight="1" x14ac:dyDescent="0.2">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spans="1:38" ht="15.75" customHeight="1" x14ac:dyDescent="0.2">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spans="1:38" ht="15.75" customHeight="1" x14ac:dyDescent="0.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spans="1:38" ht="15.75" customHeight="1" x14ac:dyDescent="0.2">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spans="1:38" ht="15.75" customHeight="1" x14ac:dyDescent="0.2">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spans="1:38" ht="15.75" customHeight="1" x14ac:dyDescent="0.2">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spans="1:38" ht="15.75" customHeight="1" x14ac:dyDescent="0.2">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spans="1:38" ht="15.75" customHeight="1" x14ac:dyDescent="0.2">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spans="1:38" ht="15.75" customHeight="1" x14ac:dyDescent="0.2">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spans="1:38" ht="15.75" customHeight="1" x14ac:dyDescent="0.2">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spans="1:38" ht="15.75" customHeight="1" x14ac:dyDescent="0.2">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spans="1:38" ht="15.75" customHeight="1" x14ac:dyDescent="0.2">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spans="1:38" ht="15.75" customHeight="1" x14ac:dyDescent="0.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spans="1:38" ht="15.75" customHeight="1" x14ac:dyDescent="0.2">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spans="1:38" ht="15.75" customHeight="1" x14ac:dyDescent="0.2">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spans="1:38" ht="15.75" customHeight="1" x14ac:dyDescent="0.2">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spans="1:38" ht="15.75" customHeight="1" x14ac:dyDescent="0.2">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spans="1:38" ht="15.75" customHeight="1" x14ac:dyDescent="0.2">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spans="1:38" ht="15.75" customHeight="1" x14ac:dyDescent="0.2">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spans="1:38" ht="15.75" customHeight="1" x14ac:dyDescent="0.2">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spans="1:38" ht="15.75" customHeight="1" x14ac:dyDescent="0.2">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spans="1:38" ht="15.75" customHeight="1" x14ac:dyDescent="0.2">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spans="1:38" ht="15.75" customHeight="1" x14ac:dyDescent="0.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spans="1:38" ht="15.75" customHeight="1" x14ac:dyDescent="0.2">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spans="1:38" ht="15.75" customHeight="1" x14ac:dyDescent="0.2">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spans="1:38" ht="15.75" customHeight="1" x14ac:dyDescent="0.2">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spans="1:38" ht="15.75" customHeight="1" x14ac:dyDescent="0.2">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spans="1:38" ht="15.75" customHeight="1" x14ac:dyDescent="0.2">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spans="1:38" ht="15.75" customHeight="1" x14ac:dyDescent="0.2">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spans="1:38" ht="15.75" customHeight="1" x14ac:dyDescent="0.2">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spans="1:38" ht="15.75" customHeight="1" x14ac:dyDescent="0.2">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spans="1:38" ht="15.75" customHeight="1" x14ac:dyDescent="0.2">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spans="1:38" ht="15.75" customHeight="1" x14ac:dyDescent="0.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spans="1:38" ht="15.75" customHeight="1" x14ac:dyDescent="0.2">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spans="1:38" ht="15.75" customHeight="1" x14ac:dyDescent="0.2">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spans="1:38" ht="15.75" customHeight="1" x14ac:dyDescent="0.2">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spans="1:38" ht="15.75" customHeight="1" x14ac:dyDescent="0.2">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spans="1:38" ht="15.75" customHeight="1" x14ac:dyDescent="0.2">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spans="1:38" ht="15.75" customHeight="1" x14ac:dyDescent="0.2">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spans="1:38" ht="15.75" customHeight="1" x14ac:dyDescent="0.2">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spans="1:38" ht="15.75" customHeight="1" x14ac:dyDescent="0.2">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spans="1:38" ht="15.75" customHeight="1" x14ac:dyDescent="0.2">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spans="1:38" ht="15.75" customHeight="1" x14ac:dyDescent="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spans="1:38" ht="15.75" customHeight="1" x14ac:dyDescent="0.2">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spans="1:38" ht="15.75" customHeight="1" x14ac:dyDescent="0.2">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spans="1:38" ht="15.75" customHeight="1" x14ac:dyDescent="0.2">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spans="1:38" ht="15.75" customHeight="1" x14ac:dyDescent="0.2">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spans="1:38" ht="15.75" customHeight="1" x14ac:dyDescent="0.2">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spans="1:38" ht="15.75" customHeight="1" x14ac:dyDescent="0.2">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spans="1:38" ht="15.75" customHeight="1" x14ac:dyDescent="0.2">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spans="1:38" ht="15.75" customHeight="1" x14ac:dyDescent="0.2">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spans="1:38" ht="15.75" customHeight="1" x14ac:dyDescent="0.2">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spans="1:38" ht="15.75" customHeight="1" x14ac:dyDescent="0.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spans="1:38" ht="15.75" customHeight="1" x14ac:dyDescent="0.2">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spans="1:38" ht="15.75" customHeight="1" x14ac:dyDescent="0.2">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spans="1:38" ht="15.75" customHeight="1" x14ac:dyDescent="0.2">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spans="1:38" ht="15.75" customHeight="1" x14ac:dyDescent="0.2">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spans="1:38" ht="15.75" customHeight="1" x14ac:dyDescent="0.2">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spans="1:38" ht="15.75" customHeight="1" x14ac:dyDescent="0.2">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spans="1:38" ht="15.75" customHeight="1" x14ac:dyDescent="0.2">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spans="1:38" ht="15.75" customHeight="1" x14ac:dyDescent="0.2">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spans="1:38" ht="15.75" customHeight="1" x14ac:dyDescent="0.2">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spans="1:38" ht="15.75" customHeight="1" x14ac:dyDescent="0.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spans="1:38" ht="15.75" customHeight="1" x14ac:dyDescent="0.2">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spans="1:38" ht="15.75" customHeight="1" x14ac:dyDescent="0.2">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spans="1:38" ht="15.75" customHeight="1" x14ac:dyDescent="0.2">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spans="1:38" ht="15.75" customHeight="1" x14ac:dyDescent="0.2">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spans="1:38" ht="15.75" customHeight="1" x14ac:dyDescent="0.2">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spans="1:38" ht="15.75" customHeight="1" x14ac:dyDescent="0.2">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spans="1:38" ht="15.75" customHeight="1" x14ac:dyDescent="0.2">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spans="1:38" ht="15.75" customHeight="1" x14ac:dyDescent="0.2">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spans="1:38" ht="15.75" customHeight="1" x14ac:dyDescent="0.2">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spans="1:38" ht="15.75" customHeight="1" x14ac:dyDescent="0.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spans="1:38" ht="15.75" customHeight="1" x14ac:dyDescent="0.2">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spans="1:38" ht="15.75" customHeight="1" x14ac:dyDescent="0.2">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spans="1:38" ht="15.75" customHeight="1" x14ac:dyDescent="0.2">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spans="1:38" ht="15.75" customHeight="1" x14ac:dyDescent="0.2">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spans="1:38" ht="15.75" customHeight="1" x14ac:dyDescent="0.2">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spans="1:38" ht="15.75" customHeight="1" x14ac:dyDescent="0.2">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spans="1:38" ht="15.75" customHeight="1" x14ac:dyDescent="0.2">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spans="1:38" ht="15.75" customHeight="1" x14ac:dyDescent="0.2">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spans="1:38" ht="15.75" customHeight="1" x14ac:dyDescent="0.2">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spans="1:38" ht="15.75" customHeight="1" x14ac:dyDescent="0.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spans="1:38" ht="15.75" customHeight="1" x14ac:dyDescent="0.2">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spans="1:38" ht="15.75" customHeight="1" x14ac:dyDescent="0.2">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spans="1:38" ht="15.75" customHeight="1" x14ac:dyDescent="0.2">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spans="1:38" ht="15.75" customHeight="1" x14ac:dyDescent="0.2">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spans="1:38" ht="15.75" customHeight="1" x14ac:dyDescent="0.2">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spans="1:38" ht="15.75" customHeight="1" x14ac:dyDescent="0.2">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spans="1:38" ht="15.75" customHeight="1" x14ac:dyDescent="0.2">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spans="1:38" ht="15.75" customHeight="1" x14ac:dyDescent="0.2">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spans="1:38" ht="15.75" customHeight="1" x14ac:dyDescent="0.2">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spans="1:38" ht="15.75" customHeight="1" x14ac:dyDescent="0.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spans="1:38" ht="15.75" customHeight="1" x14ac:dyDescent="0.2">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spans="1:38" ht="15.75" customHeight="1" x14ac:dyDescent="0.2">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spans="1:38" ht="15.75" customHeight="1" x14ac:dyDescent="0.2">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spans="1:38" ht="15.75" customHeight="1" x14ac:dyDescent="0.2">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spans="1:38" ht="15.75" customHeight="1" x14ac:dyDescent="0.2">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spans="1:38" ht="15.75" customHeight="1" x14ac:dyDescent="0.2">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spans="1:38" ht="15.75" customHeight="1" x14ac:dyDescent="0.2">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spans="1:38" ht="15.75" customHeight="1" x14ac:dyDescent="0.2">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spans="1:38" ht="15.75" customHeight="1" x14ac:dyDescent="0.2">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spans="1:38" ht="15.75" customHeight="1" x14ac:dyDescent="0.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spans="1:38" ht="15.75" customHeight="1" x14ac:dyDescent="0.2">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spans="1:38" ht="15.75" customHeight="1" x14ac:dyDescent="0.2">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spans="1:38" ht="15.75" customHeight="1" x14ac:dyDescent="0.2">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spans="1:38" ht="15.75" customHeight="1" x14ac:dyDescent="0.2">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spans="1:38" ht="15.75" customHeight="1" x14ac:dyDescent="0.2">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spans="1:38" ht="15.75" customHeight="1" x14ac:dyDescent="0.2">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spans="1:38" ht="15.75" customHeight="1" x14ac:dyDescent="0.2">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spans="1:38" ht="15.75" customHeight="1" x14ac:dyDescent="0.2">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spans="1:38" ht="15.75" customHeight="1" x14ac:dyDescent="0.2">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spans="1:38" ht="15.75" customHeight="1" x14ac:dyDescent="0.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spans="1:38" ht="15.75" customHeight="1" x14ac:dyDescent="0.2">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spans="1:38" ht="15.75" customHeight="1" x14ac:dyDescent="0.2">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spans="1:38" ht="15.75" customHeight="1" x14ac:dyDescent="0.2">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spans="1:38" ht="15.75" customHeight="1" x14ac:dyDescent="0.2">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spans="1:38" ht="15.75" customHeight="1" x14ac:dyDescent="0.2">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spans="1:38" ht="15.75" customHeight="1" x14ac:dyDescent="0.2">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spans="1:38" ht="15.75" customHeight="1" x14ac:dyDescent="0.2">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spans="1:38" ht="15.75" customHeight="1" x14ac:dyDescent="0.2">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spans="1:38" ht="15.75" customHeight="1" x14ac:dyDescent="0.2">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spans="1:38" ht="15.75" customHeight="1" x14ac:dyDescent="0.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spans="1:38" ht="15.75" customHeight="1" x14ac:dyDescent="0.2">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spans="1:38" ht="15.75" customHeight="1" x14ac:dyDescent="0.2">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spans="1:38" ht="15.75" customHeight="1" x14ac:dyDescent="0.2">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spans="1:38" ht="15.75" customHeight="1" x14ac:dyDescent="0.2">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spans="1:38" ht="15.75" customHeight="1" x14ac:dyDescent="0.2">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spans="1:38" ht="15.75" customHeight="1" x14ac:dyDescent="0.2">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spans="1:38" ht="15.75" customHeight="1" x14ac:dyDescent="0.2">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spans="1:38" ht="15.75" customHeight="1" x14ac:dyDescent="0.2">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spans="1:38" ht="15.75" customHeight="1" x14ac:dyDescent="0.2">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spans="1:38" ht="15.75" customHeight="1" x14ac:dyDescent="0.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spans="1:38" ht="15.75" customHeight="1" x14ac:dyDescent="0.2">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spans="1:38" ht="15.75" customHeight="1" x14ac:dyDescent="0.2">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spans="1:38" ht="15.75" customHeight="1" x14ac:dyDescent="0.2">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spans="1:38" ht="15.75" customHeight="1" x14ac:dyDescent="0.2">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spans="1:38" ht="15.75" customHeight="1" x14ac:dyDescent="0.2">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spans="1:38" ht="15.75" customHeight="1" x14ac:dyDescent="0.2">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spans="1:38" ht="15.75" customHeight="1" x14ac:dyDescent="0.2">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spans="1:38" ht="15.75" customHeight="1" x14ac:dyDescent="0.2">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spans="1:38" ht="15.75" customHeight="1" x14ac:dyDescent="0.2">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spans="1:38" ht="15.75" customHeight="1" x14ac:dyDescent="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spans="1:38" ht="15.75" customHeight="1" x14ac:dyDescent="0.2">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spans="1:38" ht="15.75" customHeight="1" x14ac:dyDescent="0.2">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spans="1:38" ht="15.75" customHeight="1" x14ac:dyDescent="0.2">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spans="1:38" ht="15.75" customHeight="1" x14ac:dyDescent="0.2">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spans="1:38" ht="15.75" customHeight="1" x14ac:dyDescent="0.2">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spans="1:38" ht="15.75" customHeight="1" x14ac:dyDescent="0.2">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spans="1:38" ht="15.75" customHeight="1" x14ac:dyDescent="0.2">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spans="1:38" ht="15.75" customHeight="1" x14ac:dyDescent="0.2">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spans="1:38" ht="15.75" customHeight="1" x14ac:dyDescent="0.2">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spans="1:38" ht="15.75" customHeight="1" x14ac:dyDescent="0.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spans="1:38" ht="15.75" customHeight="1" x14ac:dyDescent="0.2">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spans="1:38" ht="15.75" customHeight="1" x14ac:dyDescent="0.2">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spans="1:38" ht="15.75" customHeight="1" x14ac:dyDescent="0.2">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spans="1:38" ht="15.75" customHeight="1" x14ac:dyDescent="0.2">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spans="1:38" ht="15.75" customHeight="1" x14ac:dyDescent="0.2">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spans="1:38" ht="15.75" customHeight="1" x14ac:dyDescent="0.2">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spans="1:38" ht="15.75" customHeight="1" x14ac:dyDescent="0.2">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spans="1:38" ht="15.75" customHeight="1" x14ac:dyDescent="0.2">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spans="1:38" ht="15.75" customHeight="1" x14ac:dyDescent="0.2">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spans="1:38" ht="15.75" customHeight="1" x14ac:dyDescent="0.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spans="1:38" ht="15.75" customHeight="1" x14ac:dyDescent="0.2">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spans="1:38" ht="15.75" customHeight="1" x14ac:dyDescent="0.2">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spans="1:38" ht="15.75" customHeight="1" x14ac:dyDescent="0.2">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spans="1:38" ht="15.75" customHeight="1" x14ac:dyDescent="0.2">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spans="1:38" ht="15.75" customHeight="1" x14ac:dyDescent="0.2">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spans="1:38" ht="15.75" customHeight="1" x14ac:dyDescent="0.2">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spans="1:38" ht="15.75" customHeight="1" x14ac:dyDescent="0.2">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spans="1:38" ht="15.75" customHeight="1" x14ac:dyDescent="0.2">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spans="1:38" ht="15.75" customHeight="1" x14ac:dyDescent="0.2">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spans="1:38" ht="15.75" customHeight="1" x14ac:dyDescent="0.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spans="1:38" ht="15.75" customHeight="1" x14ac:dyDescent="0.2">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spans="1:38" ht="15.75" customHeight="1" x14ac:dyDescent="0.2">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spans="1:38" ht="15.75" customHeight="1" x14ac:dyDescent="0.2">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spans="1:38" ht="15.75" customHeight="1" x14ac:dyDescent="0.2">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spans="1:38" ht="15.75" customHeight="1" x14ac:dyDescent="0.2">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spans="1:38" ht="15.75" customHeight="1" x14ac:dyDescent="0.2">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spans="1:38" ht="15.75" customHeight="1" x14ac:dyDescent="0.2">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spans="1:38" ht="15.75" customHeight="1" x14ac:dyDescent="0.2">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spans="1:38" ht="15.75" customHeight="1" x14ac:dyDescent="0.2">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spans="1:38" ht="15.75" customHeight="1" x14ac:dyDescent="0.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spans="1:38" ht="15.75" customHeight="1" x14ac:dyDescent="0.2">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spans="1:38" ht="15.75" customHeight="1" x14ac:dyDescent="0.2">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spans="1:38" ht="15.75" customHeight="1" x14ac:dyDescent="0.2">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spans="1:38" ht="15.75" customHeight="1" x14ac:dyDescent="0.2">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spans="1:38" ht="15.75" customHeight="1" x14ac:dyDescent="0.2">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spans="1:38" ht="15.75" customHeight="1" x14ac:dyDescent="0.2">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spans="1:38" ht="15.75" customHeight="1" x14ac:dyDescent="0.2">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spans="1:38" ht="15.75" customHeight="1" x14ac:dyDescent="0.2">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spans="1:38" ht="15.75" customHeight="1" x14ac:dyDescent="0.2">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spans="1:38" ht="15.75" customHeight="1" x14ac:dyDescent="0.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spans="1:38" ht="15.75" customHeight="1" x14ac:dyDescent="0.2">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spans="1:38" ht="15.75" customHeight="1" x14ac:dyDescent="0.2">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spans="1:38" ht="15.75" customHeight="1" x14ac:dyDescent="0.2">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spans="1:38" ht="15.75" customHeight="1" x14ac:dyDescent="0.2">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spans="1:38" ht="15.75" customHeight="1" x14ac:dyDescent="0.2">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spans="1:38" ht="15.75" customHeight="1" x14ac:dyDescent="0.2">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spans="1:38" ht="15.75" customHeight="1" x14ac:dyDescent="0.2">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spans="1:38" ht="15.75" customHeight="1" x14ac:dyDescent="0.2">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spans="1:38" ht="15.75" customHeight="1" x14ac:dyDescent="0.2">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spans="1:38" ht="15.75" customHeight="1" x14ac:dyDescent="0.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spans="1:38" ht="15.75" customHeight="1" x14ac:dyDescent="0.2">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spans="1:38" ht="15.75" customHeight="1" x14ac:dyDescent="0.2">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spans="1:38" ht="15.75" customHeight="1" x14ac:dyDescent="0.2">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spans="1:38" ht="15.75" customHeight="1" x14ac:dyDescent="0.2">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spans="1:38" ht="15.75" customHeight="1" x14ac:dyDescent="0.2">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spans="1:38" ht="15.75" customHeight="1" x14ac:dyDescent="0.2">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spans="1:38" ht="15.75" customHeight="1" x14ac:dyDescent="0.2">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spans="1:38" ht="15.75" customHeight="1" x14ac:dyDescent="0.2">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spans="1:38" ht="15.75" customHeight="1" x14ac:dyDescent="0.2">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spans="1:38" ht="15.75" customHeight="1" x14ac:dyDescent="0.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spans="1:38" ht="15.75" customHeight="1" x14ac:dyDescent="0.2">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spans="1:38" ht="15.75" customHeight="1" x14ac:dyDescent="0.2">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spans="1:38" ht="15.75" customHeight="1" x14ac:dyDescent="0.2">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spans="1:38" ht="15.75" customHeight="1" x14ac:dyDescent="0.2">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spans="1:38" ht="15.75" customHeight="1" x14ac:dyDescent="0.2">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spans="1:38" ht="15.75" customHeight="1" x14ac:dyDescent="0.2">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spans="1:38" ht="15.75" customHeight="1" x14ac:dyDescent="0.2">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spans="1:38" ht="15.75" customHeight="1" x14ac:dyDescent="0.2">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spans="1:38" ht="15.75" customHeight="1" x14ac:dyDescent="0.2">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spans="1:38" ht="15.75" customHeight="1" x14ac:dyDescent="0.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spans="1:38" ht="15.75" customHeight="1" x14ac:dyDescent="0.2">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spans="1:38" ht="15.75" customHeight="1" x14ac:dyDescent="0.2">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spans="1:38" ht="15.75" customHeight="1" x14ac:dyDescent="0.2">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spans="1:38" ht="15.75" customHeight="1" x14ac:dyDescent="0.2">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spans="1:38" ht="15.75" customHeight="1" x14ac:dyDescent="0.2">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spans="1:38" ht="15.75" customHeight="1" x14ac:dyDescent="0.2">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spans="1:38" ht="15.75" customHeight="1" x14ac:dyDescent="0.2">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spans="1:38" ht="15.75" customHeight="1" x14ac:dyDescent="0.2">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spans="1:38" ht="15.75" customHeight="1" x14ac:dyDescent="0.2">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spans="1:38" ht="15.75" customHeight="1" x14ac:dyDescent="0.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spans="1:38" ht="15.75" customHeight="1" x14ac:dyDescent="0.2">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spans="1:38" ht="15.75" customHeight="1" x14ac:dyDescent="0.2">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spans="1:38" ht="15.75" customHeight="1" x14ac:dyDescent="0.2">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spans="1:38" ht="15.75" customHeight="1" x14ac:dyDescent="0.2">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spans="1:38" ht="15.75" customHeight="1" x14ac:dyDescent="0.2">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spans="1:38" ht="15.75" customHeight="1" x14ac:dyDescent="0.2">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spans="1:38" ht="15.75" customHeight="1" x14ac:dyDescent="0.2">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spans="1:38" ht="15.75" customHeight="1" x14ac:dyDescent="0.2">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spans="1:38" ht="15.75" customHeight="1" x14ac:dyDescent="0.2">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spans="1:38" ht="15.75" customHeight="1" x14ac:dyDescent="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spans="1:38" ht="15.75" customHeight="1" x14ac:dyDescent="0.2">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spans="1:38" ht="15.75" customHeight="1" x14ac:dyDescent="0.2">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spans="1:38" ht="15.75" customHeight="1" x14ac:dyDescent="0.2">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spans="1:38" ht="15.75" customHeight="1" x14ac:dyDescent="0.2">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spans="1:38" ht="15.75" customHeight="1" x14ac:dyDescent="0.2">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spans="1:38" ht="15.75" customHeight="1" x14ac:dyDescent="0.2">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spans="1:38" ht="15.75" customHeight="1" x14ac:dyDescent="0.2">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spans="1:38" ht="15.75" customHeight="1" x14ac:dyDescent="0.2">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spans="1:38" ht="15.75" customHeight="1" x14ac:dyDescent="0.2">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spans="1:38" ht="15.75" customHeight="1" x14ac:dyDescent="0.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spans="1:38" ht="15.75" customHeight="1" x14ac:dyDescent="0.2">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spans="1:38" ht="15.75" customHeight="1" x14ac:dyDescent="0.2">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spans="1:38" ht="15.75" customHeight="1" x14ac:dyDescent="0.2">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spans="1:38" ht="15.75" customHeight="1" x14ac:dyDescent="0.2">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spans="1:38" ht="15.75" customHeight="1" x14ac:dyDescent="0.2">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spans="1:38" ht="15.75" customHeight="1" x14ac:dyDescent="0.2">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spans="1:38" ht="15.75" customHeight="1" x14ac:dyDescent="0.2">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spans="1:38" ht="15.75" customHeight="1" x14ac:dyDescent="0.2">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spans="1:38" ht="15.75" customHeight="1" x14ac:dyDescent="0.2">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spans="1:38" ht="15.75" customHeight="1" x14ac:dyDescent="0.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spans="1:38" ht="15.75" customHeight="1" x14ac:dyDescent="0.2">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spans="1:38" ht="15.75" customHeight="1" x14ac:dyDescent="0.2">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spans="1:38" ht="15.75" customHeight="1" x14ac:dyDescent="0.2">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spans="1:38" ht="15.75" customHeight="1" x14ac:dyDescent="0.2">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spans="1:38" ht="15.75" customHeight="1" x14ac:dyDescent="0.2">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spans="1:38" ht="15.75" customHeight="1" x14ac:dyDescent="0.2">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spans="1:38" ht="15.75" customHeight="1" x14ac:dyDescent="0.2">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spans="1:38" ht="15.75" customHeight="1" x14ac:dyDescent="0.2">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spans="1:38" ht="15.75" customHeight="1" x14ac:dyDescent="0.2">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spans="1:38" ht="15.75" customHeight="1" x14ac:dyDescent="0.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spans="1:38" ht="15.75" customHeight="1" x14ac:dyDescent="0.2">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spans="1:38" ht="15.75" customHeight="1" x14ac:dyDescent="0.2">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spans="1:38" ht="15.75" customHeight="1" x14ac:dyDescent="0.2">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spans="1:38" ht="15.75" customHeight="1" x14ac:dyDescent="0.2">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spans="1:38" ht="15.75" customHeight="1" x14ac:dyDescent="0.2">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spans="1:38" ht="15.75" customHeight="1" x14ac:dyDescent="0.2">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spans="1:38" ht="15.75" customHeight="1" x14ac:dyDescent="0.2">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spans="1:38" ht="15.75" customHeight="1" x14ac:dyDescent="0.2">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spans="1:38" ht="15.75" customHeight="1" x14ac:dyDescent="0.2">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spans="1:38" ht="15.75" customHeight="1" x14ac:dyDescent="0.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spans="1:38" ht="15.75" customHeight="1" x14ac:dyDescent="0.2">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spans="1:38" ht="15.75" customHeight="1" x14ac:dyDescent="0.2">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spans="1:38" ht="15.75" customHeight="1" x14ac:dyDescent="0.2">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spans="1:38" ht="15.75" customHeight="1" x14ac:dyDescent="0.2">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spans="1:38" ht="15.75" customHeight="1" x14ac:dyDescent="0.2">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spans="1:38" ht="15.75" customHeight="1" x14ac:dyDescent="0.2">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spans="1:38" ht="15.75" customHeight="1" x14ac:dyDescent="0.2">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spans="1:38" ht="15.75" customHeight="1" x14ac:dyDescent="0.2">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spans="1:38" ht="15.75" customHeight="1" x14ac:dyDescent="0.2">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spans="1:38" ht="15.75" customHeight="1" x14ac:dyDescent="0.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spans="1:38" ht="15.75" customHeight="1" x14ac:dyDescent="0.2">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spans="1:38" ht="15.75" customHeight="1" x14ac:dyDescent="0.2">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spans="1:38" ht="15.75" customHeight="1" x14ac:dyDescent="0.2">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spans="1:38" ht="15.75" customHeight="1" x14ac:dyDescent="0.2">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spans="1:38" ht="15.75" customHeight="1" x14ac:dyDescent="0.2">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spans="1:38" ht="15.75" customHeight="1" x14ac:dyDescent="0.2">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spans="1:38" ht="15.75" customHeight="1" x14ac:dyDescent="0.2">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spans="1:38" ht="15.75" customHeight="1" x14ac:dyDescent="0.2">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spans="1:38" ht="15.75" customHeight="1" x14ac:dyDescent="0.2">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spans="1:38" ht="15.75" customHeight="1" x14ac:dyDescent="0.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spans="1:38" ht="15.75" customHeight="1" x14ac:dyDescent="0.2">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spans="1:38" ht="15.75" customHeight="1" x14ac:dyDescent="0.2">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spans="1:38" ht="15.75" customHeight="1" x14ac:dyDescent="0.2">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spans="1:38" ht="15.75" customHeight="1" x14ac:dyDescent="0.2">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spans="1:38" ht="15.75" customHeight="1" x14ac:dyDescent="0.2">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spans="1:38" ht="15.75" customHeight="1" x14ac:dyDescent="0.2">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spans="1:38" ht="15.75" customHeight="1" x14ac:dyDescent="0.2">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spans="1:38" ht="15.75" customHeight="1" x14ac:dyDescent="0.2">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spans="1:38" ht="15.75" customHeight="1" x14ac:dyDescent="0.2">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spans="1:38" ht="15.75" customHeight="1" x14ac:dyDescent="0.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spans="1:38" ht="15.75" customHeight="1" x14ac:dyDescent="0.2">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spans="1:38" ht="15.75" customHeight="1" x14ac:dyDescent="0.2">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spans="1:38" ht="15.75" customHeight="1" x14ac:dyDescent="0.2">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spans="1:38" ht="15.75" customHeight="1" x14ac:dyDescent="0.2">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spans="1:38" ht="15.75" customHeight="1" x14ac:dyDescent="0.2">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spans="1:38" ht="15.75" customHeight="1" x14ac:dyDescent="0.2">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spans="1:38" ht="15.75" customHeight="1" x14ac:dyDescent="0.2">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spans="1:38" ht="15.75" customHeight="1" x14ac:dyDescent="0.2">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spans="1:38" ht="15.75" customHeight="1" x14ac:dyDescent="0.2">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spans="1:38" ht="15.75" customHeight="1" x14ac:dyDescent="0.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spans="1:38" ht="15.75" customHeight="1" x14ac:dyDescent="0.2">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spans="1:38" ht="15.75" customHeight="1" x14ac:dyDescent="0.2">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spans="1:38" ht="15.75" customHeight="1" x14ac:dyDescent="0.2">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spans="1:38" ht="15.75" customHeight="1" x14ac:dyDescent="0.2">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spans="1:38" ht="15.75" customHeight="1" x14ac:dyDescent="0.2">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spans="1:38" ht="15.75" customHeight="1" x14ac:dyDescent="0.2">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spans="1:38" ht="15.75" customHeight="1" x14ac:dyDescent="0.2">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spans="1:38" ht="15.75" customHeight="1" x14ac:dyDescent="0.2">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spans="1:38" ht="15.75" customHeight="1" x14ac:dyDescent="0.2">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spans="1:38" ht="15.75" customHeight="1" x14ac:dyDescent="0.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spans="1:38" ht="15.75" customHeight="1" x14ac:dyDescent="0.2">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spans="1:38" ht="15.75" customHeight="1" x14ac:dyDescent="0.2">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spans="1:38" ht="15.75" customHeight="1" x14ac:dyDescent="0.2">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spans="1:38" ht="15.75" customHeight="1" x14ac:dyDescent="0.2">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spans="1:38" ht="15.75" customHeight="1" x14ac:dyDescent="0.2">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spans="1:38" ht="15.75" customHeight="1" x14ac:dyDescent="0.2">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spans="1:38" ht="15.75" customHeight="1" x14ac:dyDescent="0.2">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J998"/>
  <sheetViews>
    <sheetView topLeftCell="AF1" zoomScale="85" zoomScaleNormal="85" workbookViewId="0">
      <pane ySplit="3" topLeftCell="A22" activePane="bottomLeft" state="frozen"/>
      <selection pane="bottomLeft" activeCell="AL58" sqref="AL58"/>
    </sheetView>
  </sheetViews>
  <sheetFormatPr defaultColWidth="14.42578125" defaultRowHeight="15.75" customHeight="1" x14ac:dyDescent="0.2"/>
  <cols>
    <col min="2" max="2" width="20.42578125" customWidth="1"/>
  </cols>
  <sheetData>
    <row r="1" spans="1:62" ht="12.75" x14ac:dyDescent="0.2">
      <c r="A1" s="28"/>
      <c r="B1" s="12"/>
      <c r="C1" s="12"/>
      <c r="D1" s="12"/>
      <c r="E1" s="12"/>
      <c r="F1" s="12"/>
      <c r="G1" s="12"/>
      <c r="H1" s="12"/>
      <c r="I1" s="27"/>
      <c r="J1" s="12"/>
      <c r="K1" s="27"/>
      <c r="L1" s="12"/>
      <c r="M1" s="12"/>
      <c r="N1" s="12"/>
      <c r="O1" s="12"/>
      <c r="P1" s="12"/>
      <c r="Q1" s="12"/>
      <c r="R1" s="12"/>
      <c r="S1" s="12"/>
      <c r="T1" s="12"/>
      <c r="U1" s="12"/>
      <c r="V1" s="12"/>
      <c r="W1" s="12"/>
      <c r="X1" s="12"/>
      <c r="Y1" s="12"/>
      <c r="Z1" s="12"/>
      <c r="AA1" s="12"/>
      <c r="AB1" s="12"/>
      <c r="AC1" s="12"/>
      <c r="AD1" s="12"/>
      <c r="AE1" s="12"/>
      <c r="AF1" s="12"/>
      <c r="AG1" s="27"/>
      <c r="AH1" s="12"/>
      <c r="AI1" s="12"/>
      <c r="AJ1" s="12"/>
      <c r="AK1" s="12"/>
      <c r="AL1" s="12"/>
      <c r="AM1" s="12"/>
      <c r="AN1" s="12"/>
      <c r="AO1" s="12"/>
      <c r="AP1" s="12"/>
      <c r="AQ1" s="12"/>
      <c r="AR1" s="12"/>
      <c r="AS1" s="12"/>
      <c r="AT1" s="12"/>
      <c r="AU1" s="12"/>
      <c r="AV1" s="12"/>
      <c r="AW1" s="12"/>
      <c r="AX1" s="12"/>
      <c r="AY1" s="12"/>
      <c r="AZ1" s="12"/>
      <c r="BA1" s="12"/>
      <c r="BB1" s="12"/>
      <c r="BC1" s="27"/>
      <c r="BD1" s="12"/>
      <c r="BE1" s="12"/>
      <c r="BF1" s="12"/>
      <c r="BG1" s="12"/>
      <c r="BH1" s="12"/>
      <c r="BI1" s="12"/>
      <c r="BJ1" s="12"/>
    </row>
    <row r="2" spans="1:62" ht="12.75" x14ac:dyDescent="0.2">
      <c r="A2" s="28">
        <v>0.86399999999999999</v>
      </c>
      <c r="B2" s="12"/>
      <c r="C2" s="12"/>
      <c r="D2" s="28">
        <v>30</v>
      </c>
      <c r="E2" s="12"/>
      <c r="F2" s="12"/>
      <c r="G2" s="12"/>
      <c r="H2" s="12"/>
      <c r="I2" s="27"/>
      <c r="J2" s="28">
        <v>31</v>
      </c>
      <c r="K2" s="27"/>
      <c r="L2" s="12"/>
      <c r="M2" s="12"/>
      <c r="N2" s="12"/>
      <c r="O2" s="12"/>
      <c r="P2" s="12"/>
      <c r="Q2" s="12"/>
      <c r="R2" s="12"/>
      <c r="S2" s="12"/>
      <c r="T2" s="28">
        <v>32</v>
      </c>
      <c r="U2" s="12"/>
      <c r="V2" s="12"/>
      <c r="W2" s="12"/>
      <c r="X2" s="12"/>
      <c r="Y2" s="12"/>
      <c r="Z2" s="28">
        <v>33</v>
      </c>
      <c r="AA2" s="12"/>
      <c r="AB2" s="12"/>
      <c r="AC2" s="12"/>
      <c r="AD2" s="12"/>
      <c r="AE2" s="12"/>
      <c r="AF2" s="28">
        <v>34</v>
      </c>
      <c r="AG2" s="27"/>
      <c r="AH2" s="12"/>
      <c r="AI2" s="12"/>
      <c r="AJ2" s="12"/>
      <c r="AK2" s="12"/>
      <c r="AL2" s="12"/>
      <c r="AM2" s="12"/>
      <c r="AN2" s="12"/>
      <c r="AO2" s="12"/>
      <c r="AP2" s="28">
        <v>35</v>
      </c>
      <c r="AQ2" s="12"/>
      <c r="AR2" s="12"/>
      <c r="AS2" s="12"/>
      <c r="AT2" s="12"/>
      <c r="AU2" s="12"/>
      <c r="AV2" s="28">
        <v>36</v>
      </c>
      <c r="AW2" s="12"/>
      <c r="AX2" s="12"/>
      <c r="AY2" s="12"/>
      <c r="AZ2" s="12"/>
      <c r="BA2" s="12"/>
      <c r="BB2" s="28">
        <v>37</v>
      </c>
      <c r="BC2" s="27"/>
      <c r="BD2" s="12"/>
      <c r="BE2" s="12"/>
      <c r="BF2" s="12"/>
      <c r="BG2" s="12"/>
      <c r="BH2" s="12"/>
      <c r="BI2" s="12"/>
      <c r="BJ2" s="12"/>
    </row>
    <row r="3" spans="1:62" ht="46.5" customHeight="1" x14ac:dyDescent="0.25">
      <c r="A3" s="390" t="s">
        <v>121</v>
      </c>
      <c r="B3" s="381"/>
      <c r="C3" s="14"/>
      <c r="D3" s="39" t="s">
        <v>122</v>
      </c>
      <c r="E3" s="31" t="s">
        <v>54</v>
      </c>
      <c r="F3" s="31" t="s">
        <v>55</v>
      </c>
      <c r="G3" s="31" t="s">
        <v>56</v>
      </c>
      <c r="H3" s="31" t="s">
        <v>57</v>
      </c>
      <c r="I3" s="54"/>
      <c r="J3" s="39" t="s">
        <v>201</v>
      </c>
      <c r="K3" s="36" t="s">
        <v>54</v>
      </c>
      <c r="L3" s="31" t="s">
        <v>99</v>
      </c>
      <c r="M3" s="31" t="s">
        <v>100</v>
      </c>
      <c r="N3" s="31" t="s">
        <v>101</v>
      </c>
      <c r="O3" s="31" t="s">
        <v>102</v>
      </c>
      <c r="P3" s="31" t="s">
        <v>55</v>
      </c>
      <c r="Q3" s="31" t="s">
        <v>56</v>
      </c>
      <c r="R3" s="31" t="s">
        <v>57</v>
      </c>
      <c r="S3" s="14"/>
      <c r="T3" s="58" t="s">
        <v>209</v>
      </c>
      <c r="U3" s="31" t="s">
        <v>54</v>
      </c>
      <c r="V3" s="31" t="s">
        <v>55</v>
      </c>
      <c r="W3" s="31" t="s">
        <v>56</v>
      </c>
      <c r="X3" s="31" t="s">
        <v>57</v>
      </c>
      <c r="Y3" s="14"/>
      <c r="Z3" s="30" t="s">
        <v>210</v>
      </c>
      <c r="AA3" s="31" t="s">
        <v>54</v>
      </c>
      <c r="AB3" s="31" t="s">
        <v>55</v>
      </c>
      <c r="AC3" s="31" t="s">
        <v>56</v>
      </c>
      <c r="AD3" s="31" t="s">
        <v>57</v>
      </c>
      <c r="AE3" s="14"/>
      <c r="AF3" s="142" t="s">
        <v>211</v>
      </c>
      <c r="AG3" s="36" t="s">
        <v>54</v>
      </c>
      <c r="AH3" s="31" t="s">
        <v>99</v>
      </c>
      <c r="AI3" s="31" t="s">
        <v>100</v>
      </c>
      <c r="AJ3" s="31" t="s">
        <v>101</v>
      </c>
      <c r="AK3" s="31" t="s">
        <v>102</v>
      </c>
      <c r="AL3" s="31" t="s">
        <v>55</v>
      </c>
      <c r="AM3" s="31" t="s">
        <v>56</v>
      </c>
      <c r="AN3" s="31" t="s">
        <v>57</v>
      </c>
      <c r="AO3" s="14"/>
      <c r="AP3" s="30" t="s">
        <v>273</v>
      </c>
      <c r="AQ3" s="31" t="s">
        <v>54</v>
      </c>
      <c r="AR3" s="31" t="s">
        <v>55</v>
      </c>
      <c r="AS3" s="31" t="s">
        <v>56</v>
      </c>
      <c r="AT3" s="31" t="s">
        <v>57</v>
      </c>
      <c r="AU3" s="14"/>
      <c r="AV3" s="30" t="s">
        <v>274</v>
      </c>
      <c r="AW3" s="31" t="s">
        <v>54</v>
      </c>
      <c r="AX3" s="31" t="s">
        <v>55</v>
      </c>
      <c r="AY3" s="31" t="s">
        <v>56</v>
      </c>
      <c r="AZ3" s="31" t="s">
        <v>57</v>
      </c>
      <c r="BA3" s="14"/>
      <c r="BB3" s="30" t="s">
        <v>275</v>
      </c>
      <c r="BC3" s="36" t="s">
        <v>54</v>
      </c>
      <c r="BD3" s="31" t="s">
        <v>99</v>
      </c>
      <c r="BE3" s="31" t="s">
        <v>100</v>
      </c>
      <c r="BF3" s="31" t="s">
        <v>101</v>
      </c>
      <c r="BG3" s="31" t="s">
        <v>102</v>
      </c>
      <c r="BH3" s="31" t="s">
        <v>55</v>
      </c>
      <c r="BI3" s="31" t="s">
        <v>56</v>
      </c>
      <c r="BJ3" s="31" t="s">
        <v>57</v>
      </c>
    </row>
    <row r="4" spans="1:62" ht="12.75" x14ac:dyDescent="0.2">
      <c r="A4" s="40" t="s">
        <v>18</v>
      </c>
      <c r="B4" s="12">
        <f t="shared" ref="B4:B58" si="0">AVERAGE(H4,R4,X4,AD4,AN4,AT4,BJ4,AZ4)</f>
        <v>34.222112983123303</v>
      </c>
      <c r="C4" s="12"/>
      <c r="D4" s="53" t="s">
        <v>18</v>
      </c>
      <c r="E4" s="28">
        <f>IF(ISERROR(HLOOKUP(D4,'Raw data'!$F$3:$BH$104,D$2,FALSE)),"",HLOOKUP(D4,'Raw data'!$F$3:$BH$104,D$2,FALSE))</f>
        <v>29</v>
      </c>
      <c r="F4" s="12">
        <f t="shared" ref="F4:F58" si="1">$E$60-E4</f>
        <v>280</v>
      </c>
      <c r="G4" s="12">
        <f t="shared" ref="G4:G58" si="2">100-(F4*$E$64)</f>
        <v>6.0402684563758413</v>
      </c>
      <c r="H4" s="12">
        <f t="shared" ref="H4:H58" si="3">G4*$A$2</f>
        <v>5.2187919463087269</v>
      </c>
      <c r="I4" s="27"/>
      <c r="J4" s="53" t="s">
        <v>18</v>
      </c>
      <c r="K4" s="72">
        <f>IF(ISERROR(HLOOKUP(J4,'Raw data'!$F$3:$BH$104,J$2,FALSE)),"",HLOOKUP(J4,'Raw data'!$F$3:$BH$104,J$2,FALSE))</f>
        <v>80</v>
      </c>
      <c r="L4" s="28">
        <v>0.48759999999999998</v>
      </c>
      <c r="M4" s="12">
        <f>IF(ISERROR(K4*L4),"na",K4*L4)</f>
        <v>39.007999999999996</v>
      </c>
      <c r="N4" s="28">
        <v>0.37</v>
      </c>
      <c r="O4" s="12">
        <f t="shared" ref="O4:O6" si="4">M4/N4</f>
        <v>105.42702702702702</v>
      </c>
      <c r="P4" s="12">
        <f t="shared" ref="P4:P58" si="5">O4-O$60</f>
        <v>105.42702702702702</v>
      </c>
      <c r="Q4" s="12">
        <f t="shared" ref="Q4:Q58" si="6">100-(P4*$K$64)</f>
        <v>27.789707515734918</v>
      </c>
      <c r="R4" s="12">
        <f t="shared" ref="R4:R58" si="7">Q4*$A$2</f>
        <v>24.01030729359497</v>
      </c>
      <c r="S4" s="12"/>
      <c r="T4" s="53" t="s">
        <v>18</v>
      </c>
      <c r="U4" s="28">
        <f>IF(ISERROR(HLOOKUP(T4,'Raw data'!$F$3:$BH$104,T$2,FALSE)),"",HLOOKUP(T4,'Raw data'!$F$3:$BH$104,T$2,FALSE))</f>
        <v>418</v>
      </c>
      <c r="V4" s="12">
        <f>U4-U$61</f>
        <v>408</v>
      </c>
      <c r="W4" s="12">
        <f t="shared" ref="W4:W58" si="8">100-(V4*$U$64)</f>
        <v>82.928870292887026</v>
      </c>
      <c r="X4" s="12">
        <f t="shared" ref="X4:X58" si="9">W4*$A$2</f>
        <v>71.650543933054394</v>
      </c>
      <c r="Y4" s="12"/>
      <c r="Z4" s="53" t="s">
        <v>18</v>
      </c>
      <c r="AA4" s="28">
        <f>IF(ISERROR(HLOOKUP(Z4,'Raw data'!$F$3:$BH$104,Z$2,FALSE)),"",HLOOKUP(Z4,'Raw data'!$F$3:$BH$104,Z$2,FALSE))</f>
        <v>1</v>
      </c>
      <c r="AB4" s="12">
        <f>AA$60-AA4</f>
        <v>935</v>
      </c>
      <c r="AC4" s="12">
        <f t="shared" ref="AC4:AC6" si="10">100-(AB4*$AA$64)</f>
        <v>0</v>
      </c>
      <c r="AD4" s="12">
        <f t="shared" ref="AD4:AD58" si="11">AC4*$A$2</f>
        <v>0</v>
      </c>
      <c r="AE4" s="12"/>
      <c r="AF4" s="53" t="s">
        <v>18</v>
      </c>
      <c r="AG4" s="72">
        <f>IF(ISERROR(HLOOKUP(AF4,'Raw data'!$F$3:$BH$104,AF$2,FALSE)),"",HLOOKUP(AF4,'Raw data'!$F$3:$BH$104,AF$2,FALSE))</f>
        <v>1433.87</v>
      </c>
      <c r="AH4" s="28">
        <v>0.48759999999999998</v>
      </c>
      <c r="AI4" s="12">
        <f t="shared" ref="AI4:AI58" si="12">IF(ISERROR(AG4*AH4),"na",AG4*AH4)</f>
        <v>699.15501199999994</v>
      </c>
      <c r="AJ4" s="28">
        <v>0.37</v>
      </c>
      <c r="AK4" s="28">
        <f t="shared" ref="AK4:AK58" si="13">IF(ISERROR(AI4/AJ4),"na",AI4/AJ4)</f>
        <v>1889.6081405405405</v>
      </c>
      <c r="AL4" s="12">
        <f t="shared" ref="AL4:AL58" si="14">IF(ISERROR(AG$60-AK4),"na",AG$60-AK4)</f>
        <v>15461.46733115757</v>
      </c>
      <c r="AM4" s="12">
        <f>IF(ISERROR(100-(AL4*AG$64)),"na",AL4*AG$64)</f>
        <v>89.13208200375189</v>
      </c>
      <c r="AN4" s="12">
        <f t="shared" ref="AN4:AN58" si="15">AM4*$A$2</f>
        <v>77.010118851241629</v>
      </c>
      <c r="AO4" s="12"/>
      <c r="AP4" s="53" t="s">
        <v>18</v>
      </c>
      <c r="AQ4" s="28">
        <f>IF(ISERROR(HLOOKUP(AP4,'Raw data'!$F$3:$BH$104,AP$2,FALSE)),"",HLOOKUP(AP4,'Raw data'!$F$3:$BH$104,AP$2,FALSE))</f>
        <v>60</v>
      </c>
      <c r="AR4" s="12">
        <f t="shared" ref="AR4:AR58" si="16">AQ4-AQ$61</f>
        <v>30</v>
      </c>
      <c r="AS4" s="12">
        <f t="shared" ref="AS4:AS58" si="17">100-(AR4*AQ$64)</f>
        <v>84.771573604060919</v>
      </c>
      <c r="AT4" s="12">
        <f t="shared" ref="AT4:AT58" si="18">AS4*$A$2</f>
        <v>73.242639593908635</v>
      </c>
      <c r="AU4" s="12"/>
      <c r="AV4" s="53" t="s">
        <v>18</v>
      </c>
      <c r="AW4" s="28">
        <f>IF(ISERROR(HLOOKUP(AV4,'Raw data'!$F$3:$BH$104,AV$2,FALSE)),"",HLOOKUP(AV4,'Raw data'!$F$3:$BH$104,AV$2,FALSE))</f>
        <v>5</v>
      </c>
      <c r="AX4" s="12">
        <f t="shared" ref="AX4:AX58" si="19">IF(ISERROR(AW4-AW$61),"na",AW4-AW$61)</f>
        <v>4</v>
      </c>
      <c r="AY4" s="12">
        <f t="shared" ref="AY4:AY58" si="20">IF(ISERROR(100-(AX4*AW$64)),"na",AX4*AW$64)</f>
        <v>2.0100502512562812</v>
      </c>
      <c r="AZ4" s="12">
        <f t="shared" ref="AZ4:AZ58" si="21">IF(ISERROR(AY4*$A$2),"na",AY4*$A$2)</f>
        <v>1.7366834170854271</v>
      </c>
      <c r="BA4" s="12"/>
      <c r="BB4" s="53" t="s">
        <v>18</v>
      </c>
      <c r="BC4" s="72">
        <f>IF(ISERROR(HLOOKUP(BB4,'Raw data'!$F$3:$BH$104,BB$2,FALSE)),"",HLOOKUP(BB4,'Raw data'!$F$3:$BH$104,BB$2,FALSE))</f>
        <v>46.73</v>
      </c>
      <c r="BD4" s="28">
        <v>0.48759999999999998</v>
      </c>
      <c r="BE4" s="12">
        <f t="shared" ref="BE4:BE58" si="22">IF(ISERROR(BC4*BD4),"na",BC4*BD4)</f>
        <v>22.785547999999999</v>
      </c>
      <c r="BF4" s="28">
        <v>0.37</v>
      </c>
      <c r="BG4" s="28">
        <f t="shared" ref="BG4:BG58" si="23">IF(ISERROR(BE4/BF4),"na",BE4/BF4)</f>
        <v>61.582562162162162</v>
      </c>
      <c r="BH4" s="12">
        <f t="shared" ref="BH4:BH58" si="24">BG4-BC$61</f>
        <v>60.10080662628971</v>
      </c>
      <c r="BI4" s="12">
        <f t="shared" ref="BI4:BI58" si="25">100-(BH4*BC$64)</f>
        <v>24.19886438633408</v>
      </c>
      <c r="BJ4" s="12">
        <f t="shared" ref="BJ4:BJ58" si="26">BI4*$A$2</f>
        <v>20.907818829792646</v>
      </c>
    </row>
    <row r="5" spans="1:62" ht="12.75" x14ac:dyDescent="0.2">
      <c r="A5" s="52" t="s">
        <v>118</v>
      </c>
      <c r="B5" s="12">
        <f t="shared" si="0"/>
        <v>64.044281344488638</v>
      </c>
      <c r="C5" s="12"/>
      <c r="D5" s="62" t="s">
        <v>118</v>
      </c>
      <c r="E5" s="28">
        <f>IF(ISERROR(HLOOKUP(D5,'Raw data'!$F$3:$BH$104,D$2,FALSE)),"",HLOOKUP(D5,'Raw data'!$F$3:$BH$104,D$2,FALSE))</f>
        <v>212</v>
      </c>
      <c r="F5" s="12">
        <f t="shared" si="1"/>
        <v>97</v>
      </c>
      <c r="G5" s="12">
        <f t="shared" si="2"/>
        <v>67.449664429530202</v>
      </c>
      <c r="H5" s="12">
        <f t="shared" si="3"/>
        <v>58.276510067114096</v>
      </c>
      <c r="I5" s="72" t="s">
        <v>276</v>
      </c>
      <c r="J5" s="62" t="s">
        <v>118</v>
      </c>
      <c r="K5" s="72">
        <f>IF(ISERROR(HLOOKUP(J5,'Raw data'!$F$3:$BH$104,J$2,FALSE)),"",HLOOKUP(J5,'Raw data'!$F$3:$BH$104,J$2,FALSE))</f>
        <v>27.806799999999999</v>
      </c>
      <c r="L5" s="28">
        <v>1.5636000000000001</v>
      </c>
      <c r="M5" s="12">
        <f t="shared" ref="M5:M58" si="27">IF(ISERROR(K5*L5),"",K5*L5)</f>
        <v>43.478712479999999</v>
      </c>
      <c r="N5" s="28">
        <v>9.2799999999999994</v>
      </c>
      <c r="O5" s="12">
        <f t="shared" si="4"/>
        <v>4.6852060862068967</v>
      </c>
      <c r="P5" s="12">
        <f t="shared" si="5"/>
        <v>4.6852060862068967</v>
      </c>
      <c r="Q5" s="12">
        <f t="shared" si="6"/>
        <v>96.790954735474727</v>
      </c>
      <c r="R5" s="12">
        <f t="shared" si="7"/>
        <v>83.627384891450163</v>
      </c>
      <c r="S5" s="12"/>
      <c r="T5" s="62" t="s">
        <v>118</v>
      </c>
      <c r="U5" s="28">
        <f>IF(ISERROR(HLOOKUP(T5,'Raw data'!$F$3:$BH$104,T$2,FALSE)),"",HLOOKUP(T5,'Raw data'!$F$3:$BH$104,T$2,FALSE))</f>
        <v>615</v>
      </c>
      <c r="V5" s="12">
        <f t="shared" ref="V5:V7" si="28">U5-$U$61</f>
        <v>605</v>
      </c>
      <c r="W5" s="12">
        <f t="shared" si="8"/>
        <v>74.686192468619254</v>
      </c>
      <c r="X5" s="12">
        <f t="shared" si="9"/>
        <v>64.528870292887035</v>
      </c>
      <c r="Y5" s="12"/>
      <c r="Z5" s="62" t="s">
        <v>118</v>
      </c>
      <c r="AA5" s="28">
        <f>IF(ISERROR(HLOOKUP(Z5,'Raw data'!$F$3:$BH$104,Z$2,FALSE)),"",HLOOKUP(Z5,'Raw data'!$F$3:$BH$104,Z$2,FALSE))</f>
        <v>4</v>
      </c>
      <c r="AB5" s="12">
        <f t="shared" ref="AB5:AB58" si="29">$AA$60-AA5</f>
        <v>932</v>
      </c>
      <c r="AC5" s="12">
        <f t="shared" si="10"/>
        <v>0.32085561497326864</v>
      </c>
      <c r="AD5" s="12">
        <f t="shared" si="11"/>
        <v>0.27721925133690412</v>
      </c>
      <c r="AE5" s="12"/>
      <c r="AF5" s="62" t="s">
        <v>118</v>
      </c>
      <c r="AG5" s="72">
        <f>IF(ISERROR(HLOOKUP(AF5,'Raw data'!$F$3:$BH$104,AF$2,FALSE)),"",HLOOKUP(AF5,'Raw data'!$F$3:$BH$104,AF$2,FALSE))</f>
        <v>81</v>
      </c>
      <c r="AH5" s="28">
        <v>1.3277000000000001</v>
      </c>
      <c r="AI5" s="12">
        <f t="shared" si="12"/>
        <v>107.5437</v>
      </c>
      <c r="AJ5" s="28">
        <v>9.2799999999999994</v>
      </c>
      <c r="AK5" s="28">
        <f t="shared" si="13"/>
        <v>11.58876077586207</v>
      </c>
      <c r="AL5" s="12">
        <f t="shared" si="14"/>
        <v>17339.486710922247</v>
      </c>
      <c r="AM5" s="12">
        <f t="shared" ref="AM5:AM58" si="30">IF(ISERROR(100-(AL5*$AG$64)),"na",AL5*$AG$64)</f>
        <v>99.958465669453318</v>
      </c>
      <c r="AN5" s="12">
        <f t="shared" si="15"/>
        <v>86.36411433840766</v>
      </c>
      <c r="AO5" s="12"/>
      <c r="AP5" s="62" t="s">
        <v>118</v>
      </c>
      <c r="AQ5" s="28">
        <f>IF(ISERROR(HLOOKUP(AP5,'Raw data'!$F$3:$BH$104,AP$2,FALSE)),"",HLOOKUP(AP5,'Raw data'!$F$3:$BH$104,AP$2,FALSE))</f>
        <v>60</v>
      </c>
      <c r="AR5" s="12">
        <f t="shared" si="16"/>
        <v>30</v>
      </c>
      <c r="AS5" s="12">
        <f t="shared" si="17"/>
        <v>84.771573604060919</v>
      </c>
      <c r="AT5" s="12">
        <f t="shared" si="18"/>
        <v>73.242639593908635</v>
      </c>
      <c r="AU5" s="12"/>
      <c r="AV5" s="62" t="s">
        <v>118</v>
      </c>
      <c r="AW5" s="28">
        <f>IF(ISERROR(HLOOKUP(AV5,'Raw data'!$F$3:$BH$104,AV$2,FALSE)),"",HLOOKUP(AV5,'Raw data'!$F$3:$BH$104,AV$2,FALSE))</f>
        <v>141</v>
      </c>
      <c r="AX5" s="12">
        <f t="shared" si="19"/>
        <v>140</v>
      </c>
      <c r="AY5" s="12">
        <f t="shared" si="20"/>
        <v>70.35175879396985</v>
      </c>
      <c r="AZ5" s="12">
        <f t="shared" si="21"/>
        <v>60.78391959798995</v>
      </c>
      <c r="BA5" s="12"/>
      <c r="BB5" s="62" t="s">
        <v>118</v>
      </c>
      <c r="BC5" s="72">
        <f>IF(ISERROR(HLOOKUP(BB5,'Raw data'!$F$3:$BH$104,BB$2,FALSE)),"",HLOOKUP(BB5,'Raw data'!$F$3:$BH$104,BB$2,FALSE))</f>
        <v>17.71</v>
      </c>
      <c r="BD5" s="28">
        <v>1.3277000000000001</v>
      </c>
      <c r="BE5" s="12">
        <f t="shared" si="22"/>
        <v>23.513567000000002</v>
      </c>
      <c r="BF5" s="28">
        <v>9.2799999999999994</v>
      </c>
      <c r="BG5" s="28">
        <f t="shared" si="23"/>
        <v>2.5337895474137935</v>
      </c>
      <c r="BH5" s="12">
        <f t="shared" si="24"/>
        <v>1.0520340115413398</v>
      </c>
      <c r="BI5" s="12">
        <f t="shared" si="25"/>
        <v>98.67313972547997</v>
      </c>
      <c r="BJ5" s="12">
        <f t="shared" si="26"/>
        <v>85.253592722814687</v>
      </c>
    </row>
    <row r="6" spans="1:62" ht="12.75" x14ac:dyDescent="0.2">
      <c r="A6" s="57" t="s">
        <v>142</v>
      </c>
      <c r="B6" s="12">
        <f t="shared" si="0"/>
        <v>53.381506413855583</v>
      </c>
      <c r="C6" s="12"/>
      <c r="D6" s="64" t="s">
        <v>142</v>
      </c>
      <c r="E6" s="28">
        <f>IF(ISERROR(HLOOKUP(D6,'Raw data'!$F$3:$BH$104,D$2,FALSE)),"",HLOOKUP(D6,'Raw data'!$F$3:$BH$104,D$2,FALSE))</f>
        <v>202</v>
      </c>
      <c r="F6" s="12">
        <f t="shared" si="1"/>
        <v>107</v>
      </c>
      <c r="G6" s="12">
        <f t="shared" si="2"/>
        <v>64.09395973154362</v>
      </c>
      <c r="H6" s="12">
        <f t="shared" si="3"/>
        <v>55.377181208053685</v>
      </c>
      <c r="I6" s="27"/>
      <c r="J6" s="64" t="s">
        <v>142</v>
      </c>
      <c r="K6" s="72">
        <f>IF(ISERROR(HLOOKUP(J6,'Raw data'!$F$3:$BH$104,J$2,FALSE)),"",HLOOKUP(J6,'Raw data'!$F$3:$BH$104,J$2,FALSE))</f>
        <v>1200</v>
      </c>
      <c r="L6" s="28">
        <v>3.2599999999999997E-2</v>
      </c>
      <c r="M6" s="12">
        <f t="shared" si="27"/>
        <v>39.119999999999997</v>
      </c>
      <c r="N6" s="28">
        <v>1.22</v>
      </c>
      <c r="O6" s="12">
        <f t="shared" si="4"/>
        <v>32.065573770491802</v>
      </c>
      <c r="P6" s="12">
        <f t="shared" si="5"/>
        <v>32.065573770491802</v>
      </c>
      <c r="Q6" s="12">
        <f t="shared" si="6"/>
        <v>78.037278239389181</v>
      </c>
      <c r="R6" s="12">
        <f t="shared" si="7"/>
        <v>67.424208398832249</v>
      </c>
      <c r="S6" s="12"/>
      <c r="T6" s="64" t="s">
        <v>142</v>
      </c>
      <c r="U6" s="28">
        <f>IF(ISERROR(HLOOKUP(T6,'Raw data'!$F$3:$BH$104,T$2,FALSE)),"",HLOOKUP(T6,'Raw data'!$F$3:$BH$104,T$2,FALSE))</f>
        <v>600</v>
      </c>
      <c r="V6" s="12">
        <f t="shared" si="28"/>
        <v>590</v>
      </c>
      <c r="W6" s="12">
        <f t="shared" si="8"/>
        <v>75.313807531380746</v>
      </c>
      <c r="X6" s="12">
        <f t="shared" si="9"/>
        <v>65.071129707112959</v>
      </c>
      <c r="Y6" s="12"/>
      <c r="Z6" s="64" t="s">
        <v>142</v>
      </c>
      <c r="AA6" s="28">
        <f>IF(ISERROR(HLOOKUP(Z6,'Raw data'!$F$3:$BH$104,Z$2,FALSE)),"",HLOOKUP(Z6,'Raw data'!$F$3:$BH$104,Z$2,FALSE))</f>
        <v>48</v>
      </c>
      <c r="AB6" s="12">
        <f t="shared" si="29"/>
        <v>888</v>
      </c>
      <c r="AC6" s="12">
        <f t="shared" si="10"/>
        <v>5.0267379679144426</v>
      </c>
      <c r="AD6" s="12">
        <f t="shared" si="11"/>
        <v>4.3431016042780781</v>
      </c>
      <c r="AE6" s="12"/>
      <c r="AF6" s="64" t="s">
        <v>142</v>
      </c>
      <c r="AG6" s="72">
        <f>IF(ISERROR(HLOOKUP(AF6,'Raw data'!$F$3:$BH$104,AF$2,FALSE)),"",HLOOKUP(AF6,'Raw data'!$F$3:$BH$104,AF$2,FALSE))</f>
        <v>3380</v>
      </c>
      <c r="AH6" s="28">
        <v>3.2599999999999997E-2</v>
      </c>
      <c r="AI6" s="12">
        <f t="shared" si="12"/>
        <v>110.18799999999999</v>
      </c>
      <c r="AJ6" s="28">
        <v>1.22</v>
      </c>
      <c r="AK6" s="28">
        <f t="shared" si="13"/>
        <v>90.31803278688524</v>
      </c>
      <c r="AL6" s="12">
        <f t="shared" si="14"/>
        <v>17260.757438911223</v>
      </c>
      <c r="AM6" s="12">
        <f t="shared" si="30"/>
        <v>99.504608103500232</v>
      </c>
      <c r="AN6" s="12">
        <f t="shared" si="15"/>
        <v>85.971981401424202</v>
      </c>
      <c r="AO6" s="12"/>
      <c r="AP6" s="64" t="s">
        <v>142</v>
      </c>
      <c r="AQ6" s="28">
        <f>IF(ISERROR(HLOOKUP(AP6,'Raw data'!$F$3:$BH$104,AP$2,FALSE)),"",HLOOKUP(AP6,'Raw data'!$F$3:$BH$104,AP$2,FALSE))</f>
        <v>70</v>
      </c>
      <c r="AR6" s="12">
        <f t="shared" si="16"/>
        <v>40</v>
      </c>
      <c r="AS6" s="12">
        <f t="shared" si="17"/>
        <v>79.695431472081225</v>
      </c>
      <c r="AT6" s="12">
        <f t="shared" si="18"/>
        <v>68.856852791878183</v>
      </c>
      <c r="AU6" s="12"/>
      <c r="AV6" s="64" t="s">
        <v>142</v>
      </c>
      <c r="AW6" s="28">
        <f>IF(ISERROR(HLOOKUP(AV6,'Raw data'!$F$3:$BH$104,AV$2,FALSE)),"",HLOOKUP(AV6,'Raw data'!$F$3:$BH$104,AV$2,FALSE))</f>
        <v>12</v>
      </c>
      <c r="AX6" s="12">
        <f t="shared" si="19"/>
        <v>11</v>
      </c>
      <c r="AY6" s="12">
        <f t="shared" si="20"/>
        <v>5.5276381909547734</v>
      </c>
      <c r="AZ6" s="12">
        <f t="shared" si="21"/>
        <v>4.7758793969849238</v>
      </c>
      <c r="BA6" s="12"/>
      <c r="BB6" s="64" t="s">
        <v>142</v>
      </c>
      <c r="BC6" s="72">
        <f>IF(ISERROR(HLOOKUP(BB6,'Raw data'!$F$3:$BH$104,BB$2,FALSE)),"",HLOOKUP(BB6,'Raw data'!$F$3:$BH$104,BB$2,FALSE))</f>
        <v>439</v>
      </c>
      <c r="BD6" s="28">
        <v>3.2599999999999997E-2</v>
      </c>
      <c r="BE6" s="12">
        <f t="shared" si="22"/>
        <v>14.311399999999999</v>
      </c>
      <c r="BF6" s="28">
        <v>1.22</v>
      </c>
      <c r="BG6" s="28">
        <f t="shared" si="23"/>
        <v>11.730655737704918</v>
      </c>
      <c r="BH6" s="12">
        <f t="shared" si="24"/>
        <v>10.248900201832464</v>
      </c>
      <c r="BI6" s="12">
        <f t="shared" si="25"/>
        <v>87.073746298935646</v>
      </c>
      <c r="BJ6" s="12">
        <f t="shared" si="26"/>
        <v>75.231716802280403</v>
      </c>
    </row>
    <row r="7" spans="1:62" ht="12.75" x14ac:dyDescent="0.2">
      <c r="A7" s="75" t="s">
        <v>143</v>
      </c>
      <c r="B7" s="12">
        <f t="shared" si="0"/>
        <v>34.300672874463892</v>
      </c>
      <c r="C7" s="12"/>
      <c r="D7" s="65" t="s">
        <v>143</v>
      </c>
      <c r="E7" s="28">
        <f>IF(ISERROR(HLOOKUP(D7,'Raw data'!$F$3:$BH$104,D$2,FALSE)),"",HLOOKUP(D7,'Raw data'!$F$3:$BH$104,D$2,FALSE))</f>
        <v>45</v>
      </c>
      <c r="F7" s="12">
        <f t="shared" si="1"/>
        <v>264</v>
      </c>
      <c r="G7" s="12">
        <f t="shared" si="2"/>
        <v>11.409395973154361</v>
      </c>
      <c r="H7" s="12">
        <f t="shared" si="3"/>
        <v>9.8577181208053677</v>
      </c>
      <c r="I7" s="27"/>
      <c r="J7" s="65" t="s">
        <v>143</v>
      </c>
      <c r="K7" s="66"/>
      <c r="L7" s="28">
        <v>6.9999999999999999E-4</v>
      </c>
      <c r="M7" s="74">
        <f t="shared" si="27"/>
        <v>0</v>
      </c>
      <c r="N7" s="28">
        <v>1.4</v>
      </c>
      <c r="O7" s="28">
        <v>146</v>
      </c>
      <c r="P7" s="12">
        <f t="shared" si="5"/>
        <v>146</v>
      </c>
      <c r="Q7" s="12">
        <f t="shared" si="6"/>
        <v>0</v>
      </c>
      <c r="R7" s="12">
        <f t="shared" si="7"/>
        <v>0</v>
      </c>
      <c r="S7" s="12"/>
      <c r="T7" s="65" t="s">
        <v>143</v>
      </c>
      <c r="U7" s="45"/>
      <c r="V7" s="12">
        <f t="shared" si="28"/>
        <v>-10</v>
      </c>
      <c r="W7" s="12">
        <f t="shared" si="8"/>
        <v>100.418410041841</v>
      </c>
      <c r="X7" s="12">
        <f t="shared" si="9"/>
        <v>86.761506276150627</v>
      </c>
      <c r="Y7" s="12"/>
      <c r="Z7" s="65" t="s">
        <v>143</v>
      </c>
      <c r="AA7" s="45"/>
      <c r="AB7" s="12">
        <f t="shared" si="29"/>
        <v>936</v>
      </c>
      <c r="AC7" s="45">
        <v>0</v>
      </c>
      <c r="AD7" s="12">
        <f t="shared" si="11"/>
        <v>0</v>
      </c>
      <c r="AE7" s="12"/>
      <c r="AF7" s="65" t="s">
        <v>143</v>
      </c>
      <c r="AG7" s="72">
        <f>IF(ISERROR(HLOOKUP(AF7,'Raw data'!$F$3:$BH$104,AF$2,FALSE)),"",HLOOKUP(AF7,'Raw data'!$F$3:$BH$104,AF$2,FALSE))</f>
        <v>247</v>
      </c>
      <c r="AH7" s="28">
        <v>1</v>
      </c>
      <c r="AI7" s="12">
        <f t="shared" si="12"/>
        <v>247</v>
      </c>
      <c r="AJ7" s="28">
        <v>1.4</v>
      </c>
      <c r="AK7" s="28">
        <f t="shared" si="13"/>
        <v>176.42857142857144</v>
      </c>
      <c r="AL7" s="12">
        <f t="shared" si="14"/>
        <v>17174.646900269538</v>
      </c>
      <c r="AM7" s="12">
        <f t="shared" si="30"/>
        <v>99.008199099929726</v>
      </c>
      <c r="AN7" s="12">
        <f t="shared" si="15"/>
        <v>85.543084022339286</v>
      </c>
      <c r="AO7" s="12"/>
      <c r="AP7" s="65" t="s">
        <v>143</v>
      </c>
      <c r="AQ7" s="28">
        <f>IF(ISERROR(HLOOKUP(AP7,'Raw data'!$F$3:$BH$104,AP$2,FALSE)),"",HLOOKUP(AP7,'Raw data'!$F$3:$BH$104,AP$2,FALSE))</f>
        <v>197</v>
      </c>
      <c r="AR7" s="12">
        <f t="shared" si="16"/>
        <v>167</v>
      </c>
      <c r="AS7" s="12">
        <f t="shared" si="17"/>
        <v>15.228426395939096</v>
      </c>
      <c r="AT7" s="12">
        <f t="shared" si="18"/>
        <v>13.157360406091378</v>
      </c>
      <c r="AU7" s="12"/>
      <c r="AV7" s="65" t="s">
        <v>143</v>
      </c>
      <c r="AW7" s="28">
        <f>IF(ISERROR(HLOOKUP(AV7,'Raw data'!$F$3:$BH$104,AV$2,FALSE)),"",HLOOKUP(AV7,'Raw data'!$F$3:$BH$104,AV$2,FALSE))</f>
        <v>7</v>
      </c>
      <c r="AX7" s="12">
        <f t="shared" si="19"/>
        <v>6</v>
      </c>
      <c r="AY7" s="12">
        <f t="shared" si="20"/>
        <v>3.0150753768844218</v>
      </c>
      <c r="AZ7" s="12">
        <f t="shared" si="21"/>
        <v>2.6050251256281403</v>
      </c>
      <c r="BA7" s="12"/>
      <c r="BB7" s="65" t="s">
        <v>143</v>
      </c>
      <c r="BC7" s="72">
        <f>IF(ISERROR(HLOOKUP(BB7,'Raw data'!$F$3:$BH$104,BB$2,FALSE)),"",HLOOKUP(BB7,'Raw data'!$F$3:$BH$104,BB$2,FALSE))</f>
        <v>21169</v>
      </c>
      <c r="BD7" s="28">
        <v>6.9999999999999999E-4</v>
      </c>
      <c r="BE7" s="12">
        <f t="shared" si="22"/>
        <v>14.818300000000001</v>
      </c>
      <c r="BF7" s="28">
        <v>1.4</v>
      </c>
      <c r="BG7" s="28">
        <f t="shared" si="23"/>
        <v>10.584500000000002</v>
      </c>
      <c r="BH7" s="12">
        <f t="shared" si="24"/>
        <v>9.1027444641275483</v>
      </c>
      <c r="BI7" s="12">
        <f t="shared" si="25"/>
        <v>88.519316023954076</v>
      </c>
      <c r="BJ7" s="12">
        <f t="shared" si="26"/>
        <v>76.480689044696319</v>
      </c>
    </row>
    <row r="8" spans="1:62" ht="12.75" x14ac:dyDescent="0.2">
      <c r="A8" s="52" t="s">
        <v>144</v>
      </c>
      <c r="B8" s="12">
        <f t="shared" si="0"/>
        <v>54.929578951201286</v>
      </c>
      <c r="C8" s="12"/>
      <c r="D8" s="62" t="s">
        <v>144</v>
      </c>
      <c r="E8" s="28">
        <f>IF(ISERROR(HLOOKUP(D8,'Raw data'!$F$3:$BH$104,D$2,FALSE)),"",HLOOKUP(D8,'Raw data'!$F$3:$BH$104,D$2,FALSE))</f>
        <v>117</v>
      </c>
      <c r="F8" s="12">
        <f t="shared" si="1"/>
        <v>192</v>
      </c>
      <c r="G8" s="12">
        <f t="shared" si="2"/>
        <v>35.570469798657712</v>
      </c>
      <c r="H8" s="12">
        <f t="shared" si="3"/>
        <v>30.732885906040263</v>
      </c>
      <c r="I8" s="27"/>
      <c r="J8" s="62" t="s">
        <v>144</v>
      </c>
      <c r="K8" s="72">
        <f>IF(ISERROR(HLOOKUP(J8,'Raw data'!$F$3:$BH$104,J$2,FALSE)),"",HLOOKUP(J8,'Raw data'!$F$3:$BH$104,J$2,FALSE))</f>
        <v>36</v>
      </c>
      <c r="L8" s="28">
        <v>1.3277000000000001</v>
      </c>
      <c r="M8" s="12">
        <f t="shared" si="27"/>
        <v>47.797200000000004</v>
      </c>
      <c r="N8" s="28">
        <v>11.29</v>
      </c>
      <c r="O8" s="12">
        <f t="shared" ref="O8:O18" si="31">M8/N8</f>
        <v>4.2335872453498675</v>
      </c>
      <c r="P8" s="12">
        <f t="shared" si="5"/>
        <v>4.2335872453498675</v>
      </c>
      <c r="Q8" s="12">
        <f t="shared" si="6"/>
        <v>97.10028270866448</v>
      </c>
      <c r="R8" s="12">
        <f t="shared" si="7"/>
        <v>83.894644260286114</v>
      </c>
      <c r="S8" s="12"/>
      <c r="T8" s="62" t="s">
        <v>144</v>
      </c>
      <c r="U8" s="28">
        <f>IF(ISERROR(HLOOKUP(T8,'Raw data'!$F$3:$BH$104,T$2,FALSE)),"",HLOOKUP(T8,'Raw data'!$F$3:$BH$104,T$2,FALSE))</f>
        <v>270</v>
      </c>
      <c r="V8" s="12">
        <f>U8-U$61</f>
        <v>260</v>
      </c>
      <c r="W8" s="12">
        <f t="shared" si="8"/>
        <v>89.121338912133893</v>
      </c>
      <c r="X8" s="12">
        <f t="shared" si="9"/>
        <v>77.000836820083677</v>
      </c>
      <c r="Y8" s="12"/>
      <c r="Z8" s="62" t="s">
        <v>144</v>
      </c>
      <c r="AA8" s="28">
        <f>IF(ISERROR(HLOOKUP(Z8,'Raw data'!$F$3:$BH$104,Z$2,FALSE)),"",HLOOKUP(Z8,'Raw data'!$F$3:$BH$104,Z$2,FALSE))</f>
        <v>11</v>
      </c>
      <c r="AB8" s="12">
        <f t="shared" si="29"/>
        <v>925</v>
      </c>
      <c r="AC8" s="12">
        <f t="shared" ref="AC8:AC18" si="32">100-(AB8*$AA$64)</f>
        <v>1.0695187165775479</v>
      </c>
      <c r="AD8" s="12">
        <f t="shared" si="11"/>
        <v>0.92406417112300143</v>
      </c>
      <c r="AE8" s="12"/>
      <c r="AF8" s="62" t="s">
        <v>144</v>
      </c>
      <c r="AG8" s="72">
        <f>IF(ISERROR(HLOOKUP(AF8,'Raw data'!$F$3:$BH$104,AF$2,FALSE)),"",HLOOKUP(AF8,'Raw data'!$F$3:$BH$104,AF$2,FALSE))</f>
        <v>83</v>
      </c>
      <c r="AH8" s="28">
        <v>1.3277000000000001</v>
      </c>
      <c r="AI8" s="12">
        <f t="shared" si="12"/>
        <v>110.19910000000002</v>
      </c>
      <c r="AJ8" s="28">
        <v>11.29</v>
      </c>
      <c r="AK8" s="28">
        <f t="shared" si="13"/>
        <v>9.76077059344553</v>
      </c>
      <c r="AL8" s="12">
        <f t="shared" si="14"/>
        <v>17341.314701104664</v>
      </c>
      <c r="AM8" s="12">
        <f t="shared" si="30"/>
        <v>99.969003645400321</v>
      </c>
      <c r="AN8" s="12">
        <f t="shared" si="15"/>
        <v>86.373219149625882</v>
      </c>
      <c r="AO8" s="12"/>
      <c r="AP8" s="62" t="s">
        <v>144</v>
      </c>
      <c r="AQ8" s="28">
        <f>IF(ISERROR(HLOOKUP(AP8,'Raw data'!$F$3:$BH$104,AP$2,FALSE)),"",HLOOKUP(AP8,'Raw data'!$F$3:$BH$104,AP$2,FALSE))</f>
        <v>60</v>
      </c>
      <c r="AR8" s="12">
        <f t="shared" si="16"/>
        <v>30</v>
      </c>
      <c r="AS8" s="12">
        <f t="shared" si="17"/>
        <v>84.771573604060919</v>
      </c>
      <c r="AT8" s="12">
        <f t="shared" si="18"/>
        <v>73.242639593908635</v>
      </c>
      <c r="AU8" s="12"/>
      <c r="AV8" s="62" t="s">
        <v>144</v>
      </c>
      <c r="AW8" s="28">
        <f>IF(ISERROR(HLOOKUP(AV8,'Raw data'!$F$3:$BH$104,AV$2,FALSE)),"",HLOOKUP(AV8,'Raw data'!$F$3:$BH$104,AV$2,FALSE))</f>
        <v>3</v>
      </c>
      <c r="AX8" s="12">
        <f t="shared" si="19"/>
        <v>2</v>
      </c>
      <c r="AY8" s="12">
        <f t="shared" si="20"/>
        <v>1.0050251256281406</v>
      </c>
      <c r="AZ8" s="12">
        <f t="shared" si="21"/>
        <v>0.86834170854271353</v>
      </c>
      <c r="BA8" s="12"/>
      <c r="BB8" s="62" t="s">
        <v>144</v>
      </c>
      <c r="BC8" s="72">
        <f>IF(ISERROR(HLOOKUP(BB8,'Raw data'!$F$3:$BH$104,BB$2,FALSE)),"",HLOOKUP(BB8,'Raw data'!$F$3:$BH$104,BB$2,FALSE))</f>
        <v>12.6</v>
      </c>
      <c r="BD8" s="28">
        <v>1.3277000000000001</v>
      </c>
      <c r="BE8" s="12">
        <f t="shared" si="22"/>
        <v>16.729020000000002</v>
      </c>
      <c r="BF8" s="28">
        <v>11.29</v>
      </c>
      <c r="BG8" s="28">
        <f t="shared" si="23"/>
        <v>1.4817555358724537</v>
      </c>
      <c r="BH8" s="12">
        <f t="shared" si="24"/>
        <v>0</v>
      </c>
      <c r="BI8" s="12">
        <f t="shared" si="25"/>
        <v>100</v>
      </c>
      <c r="BJ8" s="12">
        <f t="shared" si="26"/>
        <v>86.4</v>
      </c>
    </row>
    <row r="9" spans="1:62" ht="12.75" x14ac:dyDescent="0.2">
      <c r="A9" s="82" t="s">
        <v>145</v>
      </c>
      <c r="B9" s="12">
        <f t="shared" si="0"/>
        <v>53.521968996049601</v>
      </c>
      <c r="C9" s="12"/>
      <c r="D9" s="79" t="s">
        <v>145</v>
      </c>
      <c r="E9" s="28">
        <f>IF(ISERROR(HLOOKUP(D9,'Raw data'!$F$3:$BH$104,D$2,FALSE)),"",HLOOKUP(D9,'Raw data'!$F$3:$BH$104,D$2,FALSE))</f>
        <v>74</v>
      </c>
      <c r="F9" s="12">
        <f t="shared" si="1"/>
        <v>235</v>
      </c>
      <c r="G9" s="12">
        <f t="shared" si="2"/>
        <v>21.140939597315437</v>
      </c>
      <c r="H9" s="12">
        <f t="shared" si="3"/>
        <v>18.265771812080537</v>
      </c>
      <c r="I9" s="27"/>
      <c r="J9" s="79" t="s">
        <v>145</v>
      </c>
      <c r="K9" s="72">
        <f>IF(ISERROR(HLOOKUP(J9,'Raw data'!$F$3:$BH$104,J$2,FALSE)),"",HLOOKUP(J9,'Raw data'!$F$3:$BH$104,J$2,FALSE))</f>
        <v>60000</v>
      </c>
      <c r="L9" s="28">
        <v>5.0000000000000001E-4</v>
      </c>
      <c r="M9" s="12">
        <f t="shared" si="27"/>
        <v>30</v>
      </c>
      <c r="N9" s="28">
        <v>1.72</v>
      </c>
      <c r="O9" s="12">
        <f t="shared" si="31"/>
        <v>17.441860465116278</v>
      </c>
      <c r="P9" s="12">
        <f t="shared" si="5"/>
        <v>17.441860465116278</v>
      </c>
      <c r="Q9" s="12">
        <f t="shared" si="6"/>
        <v>88.05352022937241</v>
      </c>
      <c r="R9" s="12">
        <f t="shared" si="7"/>
        <v>76.078241478177759</v>
      </c>
      <c r="S9" s="12"/>
      <c r="T9" s="79" t="s">
        <v>145</v>
      </c>
      <c r="U9" s="28">
        <f>IF(ISERROR(HLOOKUP(T9,'Raw data'!$F$3:$BH$104,T$2,FALSE)),"",HLOOKUP(T9,'Raw data'!$F$3:$BH$104,T$2,FALSE))</f>
        <v>540</v>
      </c>
      <c r="V9" s="12">
        <f t="shared" ref="V9:V58" si="33">U9-$U$61</f>
        <v>530</v>
      </c>
      <c r="W9" s="12">
        <f t="shared" si="8"/>
        <v>77.824267782426773</v>
      </c>
      <c r="X9" s="12">
        <f t="shared" si="9"/>
        <v>67.240167364016727</v>
      </c>
      <c r="Y9" s="12"/>
      <c r="Z9" s="79" t="s">
        <v>145</v>
      </c>
      <c r="AA9" s="28">
        <f>IF(ISERROR(HLOOKUP(Z9,'Raw data'!$F$3:$BH$104,Z$2,FALSE)),"",HLOOKUP(Z9,'Raw data'!$F$3:$BH$104,Z$2,FALSE))</f>
        <v>13</v>
      </c>
      <c r="AB9" s="12">
        <f t="shared" si="29"/>
        <v>923</v>
      </c>
      <c r="AC9" s="12">
        <f t="shared" si="32"/>
        <v>1.2834224598930462</v>
      </c>
      <c r="AD9" s="12">
        <f t="shared" si="11"/>
        <v>1.1088770053475918</v>
      </c>
      <c r="AE9" s="12"/>
      <c r="AF9" s="79" t="s">
        <v>145</v>
      </c>
      <c r="AG9" s="72">
        <f>IF(ISERROR(HLOOKUP(AF9,'Raw data'!$F$3:$BH$104,AF$2,FALSE)),"",HLOOKUP(AF9,'Raw data'!$F$3:$BH$104,AF$2,FALSE))</f>
        <v>41</v>
      </c>
      <c r="AH9" s="28">
        <v>1</v>
      </c>
      <c r="AI9" s="12">
        <f t="shared" si="12"/>
        <v>41</v>
      </c>
      <c r="AJ9" s="28">
        <v>1.72</v>
      </c>
      <c r="AK9" s="28">
        <f t="shared" si="13"/>
        <v>23.837209302325583</v>
      </c>
      <c r="AL9" s="12">
        <f t="shared" si="14"/>
        <v>17327.238262395786</v>
      </c>
      <c r="AM9" s="12">
        <f t="shared" si="30"/>
        <v>99.887855959838021</v>
      </c>
      <c r="AN9" s="12">
        <f t="shared" si="15"/>
        <v>86.303107549300051</v>
      </c>
      <c r="AO9" s="12"/>
      <c r="AP9" s="79" t="s">
        <v>145</v>
      </c>
      <c r="AQ9" s="28">
        <f>IF(ISERROR(HLOOKUP(AP9,'Raw data'!$F$3:$BH$104,AP$2,FALSE)),"",HLOOKUP(AP9,'Raw data'!$F$3:$BH$104,AP$2,FALSE))</f>
        <v>50</v>
      </c>
      <c r="AR9" s="12">
        <f t="shared" si="16"/>
        <v>20</v>
      </c>
      <c r="AS9" s="12">
        <f t="shared" si="17"/>
        <v>89.847715736040612</v>
      </c>
      <c r="AT9" s="12">
        <f t="shared" si="18"/>
        <v>77.628426395939087</v>
      </c>
      <c r="AU9" s="12"/>
      <c r="AV9" s="79" t="s">
        <v>145</v>
      </c>
      <c r="AW9" s="28">
        <f>IF(ISERROR(HLOOKUP(AV9,'Raw data'!$F$3:$BH$104,AV$2,FALSE)),"",HLOOKUP(AV9,'Raw data'!$F$3:$BH$104,AV$2,FALSE))</f>
        <v>59</v>
      </c>
      <c r="AX9" s="12">
        <f t="shared" si="19"/>
        <v>58</v>
      </c>
      <c r="AY9" s="12">
        <f t="shared" si="20"/>
        <v>29.145728643216078</v>
      </c>
      <c r="AZ9" s="12">
        <f t="shared" si="21"/>
        <v>25.181909547738691</v>
      </c>
      <c r="BA9" s="12"/>
      <c r="BB9" s="79" t="s">
        <v>145</v>
      </c>
      <c r="BC9" s="72">
        <f>IF(ISERROR(HLOOKUP(BB9,'Raw data'!$F$3:$BH$104,BB$2,FALSE)),"",HLOOKUP(BB9,'Raw data'!$F$3:$BH$104,BB$2,FALSE))</f>
        <v>36762.47</v>
      </c>
      <c r="BD9" s="28">
        <v>5.0000000000000001E-4</v>
      </c>
      <c r="BE9" s="12">
        <f t="shared" si="22"/>
        <v>18.381235</v>
      </c>
      <c r="BF9" s="28">
        <v>1.72</v>
      </c>
      <c r="BG9" s="28">
        <f t="shared" si="23"/>
        <v>10.686764534883721</v>
      </c>
      <c r="BH9" s="12">
        <f t="shared" si="24"/>
        <v>9.2050089990112678</v>
      </c>
      <c r="BI9" s="12">
        <f t="shared" si="25"/>
        <v>88.390336592356917</v>
      </c>
      <c r="BJ9" s="12">
        <f t="shared" si="26"/>
        <v>76.369250815796377</v>
      </c>
    </row>
    <row r="10" spans="1:62" ht="12.75" x14ac:dyDescent="0.2">
      <c r="A10" s="83" t="s">
        <v>146</v>
      </c>
      <c r="B10" s="12">
        <f t="shared" si="0"/>
        <v>64.747184903812908</v>
      </c>
      <c r="C10" s="12"/>
      <c r="D10" s="84" t="s">
        <v>146</v>
      </c>
      <c r="E10" s="28">
        <f>IF(ISERROR(HLOOKUP(D10,'Raw data'!$F$3:$BH$104,D$2,FALSE)),"",HLOOKUP(D10,'Raw data'!$F$3:$BH$104,D$2,FALSE))</f>
        <v>104</v>
      </c>
      <c r="F10" s="12">
        <f t="shared" si="1"/>
        <v>205</v>
      </c>
      <c r="G10" s="12">
        <f t="shared" si="2"/>
        <v>31.208053691275168</v>
      </c>
      <c r="H10" s="12">
        <f t="shared" si="3"/>
        <v>26.963758389261745</v>
      </c>
      <c r="I10" s="27"/>
      <c r="J10" s="84" t="s">
        <v>146</v>
      </c>
      <c r="K10" s="72" t="str">
        <f>IF(ISERROR(HLOOKUP(J10,'Raw data'!$F$3:$BH$104,J$2,FALSE)),"",HLOOKUP(J10,'Raw data'!$F$3:$BH$104,J$2,FALSE))</f>
        <v>3</v>
      </c>
      <c r="L10" s="28">
        <v>1</v>
      </c>
      <c r="M10" s="12">
        <f t="shared" si="27"/>
        <v>3</v>
      </c>
      <c r="N10" s="28">
        <v>8</v>
      </c>
      <c r="O10" s="12">
        <f t="shared" si="31"/>
        <v>0.375</v>
      </c>
      <c r="P10" s="12">
        <f t="shared" si="5"/>
        <v>0.375</v>
      </c>
      <c r="Q10" s="12">
        <f t="shared" si="6"/>
        <v>99.743150684931507</v>
      </c>
      <c r="R10" s="12">
        <f t="shared" si="7"/>
        <v>86.178082191780817</v>
      </c>
      <c r="S10" s="12"/>
      <c r="T10" s="84" t="s">
        <v>146</v>
      </c>
      <c r="U10" s="28">
        <f>IF(ISERROR(HLOOKUP(T10,'Raw data'!$F$3:$BH$104,T$2,FALSE)),"",HLOOKUP(T10,'Raw data'!$F$3:$BH$104,T$2,FALSE))</f>
        <v>270</v>
      </c>
      <c r="V10" s="12">
        <f t="shared" si="33"/>
        <v>260</v>
      </c>
      <c r="W10" s="12">
        <f t="shared" si="8"/>
        <v>89.121338912133893</v>
      </c>
      <c r="X10" s="12">
        <f t="shared" si="9"/>
        <v>77.000836820083677</v>
      </c>
      <c r="Y10" s="12"/>
      <c r="Z10" s="84" t="s">
        <v>146</v>
      </c>
      <c r="AA10" s="28">
        <f>IF(ISERROR(HLOOKUP(Z10,'Raw data'!$F$3:$BH$104,Z$2,FALSE)),"",HLOOKUP(Z10,'Raw data'!$F$3:$BH$104,Z$2,FALSE))</f>
        <v>13</v>
      </c>
      <c r="AB10" s="12">
        <f t="shared" si="29"/>
        <v>923</v>
      </c>
      <c r="AC10" s="12">
        <f t="shared" si="32"/>
        <v>1.2834224598930462</v>
      </c>
      <c r="AD10" s="12">
        <f t="shared" si="11"/>
        <v>1.1088770053475918</v>
      </c>
      <c r="AE10" s="12"/>
      <c r="AF10" s="84" t="s">
        <v>146</v>
      </c>
      <c r="AG10" s="72" t="str">
        <f>IF(ISERROR(HLOOKUP(AF10,'Raw data'!$F$3:$BH$104,AF$2,FALSE)),"",HLOOKUP(AF10,'Raw data'!$F$3:$BH$104,AF$2,FALSE))</f>
        <v>60</v>
      </c>
      <c r="AH10" s="28">
        <v>1</v>
      </c>
      <c r="AI10" s="12">
        <f t="shared" si="12"/>
        <v>60</v>
      </c>
      <c r="AJ10" s="28">
        <v>8</v>
      </c>
      <c r="AK10" s="28">
        <f t="shared" si="13"/>
        <v>7.5</v>
      </c>
      <c r="AL10" s="12">
        <f t="shared" si="14"/>
        <v>17343.57547169811</v>
      </c>
      <c r="AM10" s="12">
        <f t="shared" si="30"/>
        <v>99.982036508686249</v>
      </c>
      <c r="AN10" s="12">
        <f t="shared" si="15"/>
        <v>86.384479543504924</v>
      </c>
      <c r="AO10" s="12"/>
      <c r="AP10" s="84" t="s">
        <v>146</v>
      </c>
      <c r="AQ10" s="28">
        <f>IF(ISERROR(HLOOKUP(AP10,'Raw data'!$F$3:$BH$104,AP$2,FALSE)),"",HLOOKUP(AP10,'Raw data'!$F$3:$BH$104,AP$2,FALSE))</f>
        <v>65</v>
      </c>
      <c r="AR10" s="12">
        <f t="shared" si="16"/>
        <v>35</v>
      </c>
      <c r="AS10" s="12">
        <f t="shared" si="17"/>
        <v>82.233502538071065</v>
      </c>
      <c r="AT10" s="12">
        <f t="shared" si="18"/>
        <v>71.049746192893394</v>
      </c>
      <c r="AU10" s="12"/>
      <c r="AV10" s="84" t="s">
        <v>146</v>
      </c>
      <c r="AW10" s="28">
        <f>IF(ISERROR(HLOOKUP(AV10,'Raw data'!$F$3:$BH$104,AV$2,FALSE)),"",HLOOKUP(AV10,'Raw data'!$F$3:$BH$104,AV$2,FALSE))</f>
        <v>200</v>
      </c>
      <c r="AX10" s="12">
        <f t="shared" si="19"/>
        <v>199</v>
      </c>
      <c r="AY10" s="12">
        <f t="shared" si="20"/>
        <v>99.999999999999986</v>
      </c>
      <c r="AZ10" s="12">
        <f t="shared" si="21"/>
        <v>86.399999999999991</v>
      </c>
      <c r="BA10" s="12"/>
      <c r="BB10" s="84" t="s">
        <v>146</v>
      </c>
      <c r="BC10" s="72" t="str">
        <f>IF(ISERROR(HLOOKUP(BB10,'Raw data'!$F$3:$BH$104,BB$2,FALSE)),"",HLOOKUP(BB10,'Raw data'!$F$3:$BH$104,BB$2,FALSE))</f>
        <v>37.61</v>
      </c>
      <c r="BD10" s="28">
        <v>1</v>
      </c>
      <c r="BE10" s="12">
        <f t="shared" si="22"/>
        <v>37.61</v>
      </c>
      <c r="BF10" s="28">
        <v>8</v>
      </c>
      <c r="BG10" s="28">
        <f t="shared" si="23"/>
        <v>4.7012499999999999</v>
      </c>
      <c r="BH10" s="12">
        <f t="shared" si="24"/>
        <v>3.2194944641275463</v>
      </c>
      <c r="BI10" s="12">
        <f t="shared" si="25"/>
        <v>95.939466536610027</v>
      </c>
      <c r="BJ10" s="12">
        <f t="shared" si="26"/>
        <v>82.891699087631068</v>
      </c>
    </row>
    <row r="11" spans="1:62" ht="12.75" x14ac:dyDescent="0.2">
      <c r="A11" s="82" t="s">
        <v>147</v>
      </c>
      <c r="B11" s="12">
        <f t="shared" si="0"/>
        <v>52.30397150955433</v>
      </c>
      <c r="C11" s="12"/>
      <c r="D11" s="79" t="s">
        <v>147</v>
      </c>
      <c r="E11" s="28">
        <f>IF(ISERROR(HLOOKUP(D11,'Raw data'!$F$3:$BH$104,D$2,FALSE)),"",HLOOKUP(D11,'Raw data'!$F$3:$BH$104,D$2,FALSE))</f>
        <v>63</v>
      </c>
      <c r="F11" s="12">
        <f t="shared" si="1"/>
        <v>246</v>
      </c>
      <c r="G11" s="12">
        <f t="shared" si="2"/>
        <v>17.449664429530202</v>
      </c>
      <c r="H11" s="12">
        <f t="shared" si="3"/>
        <v>15.076510067114095</v>
      </c>
      <c r="I11" s="27"/>
      <c r="J11" s="79" t="s">
        <v>147</v>
      </c>
      <c r="K11" s="72">
        <f>IF(ISERROR(HLOOKUP(J11,'Raw data'!$F$3:$BH$104,J$2,FALSE)),"",HLOOKUP(J11,'Raw data'!$F$3:$BH$104,J$2,FALSE))</f>
        <v>450</v>
      </c>
      <c r="L11" s="28">
        <v>0.1832</v>
      </c>
      <c r="M11" s="12">
        <f t="shared" si="27"/>
        <v>82.44</v>
      </c>
      <c r="N11" s="28">
        <v>3.44</v>
      </c>
      <c r="O11" s="12">
        <f t="shared" si="31"/>
        <v>23.965116279069768</v>
      </c>
      <c r="P11" s="12">
        <f t="shared" si="5"/>
        <v>23.965116279069768</v>
      </c>
      <c r="Q11" s="12">
        <f t="shared" si="6"/>
        <v>83.585536795157694</v>
      </c>
      <c r="R11" s="12">
        <f t="shared" si="7"/>
        <v>72.217903791016241</v>
      </c>
      <c r="S11" s="12"/>
      <c r="T11" s="79" t="s">
        <v>147</v>
      </c>
      <c r="U11" s="28">
        <f>IF(ISERROR(HLOOKUP(T11,'Raw data'!$F$3:$BH$104,T$2,FALSE)),"",HLOOKUP(T11,'Raw data'!$F$3:$BH$104,T$2,FALSE))</f>
        <v>240</v>
      </c>
      <c r="V11" s="12">
        <f t="shared" si="33"/>
        <v>230</v>
      </c>
      <c r="W11" s="12">
        <f t="shared" si="8"/>
        <v>90.376569037656907</v>
      </c>
      <c r="X11" s="12">
        <f t="shared" si="9"/>
        <v>78.085355648535568</v>
      </c>
      <c r="Y11" s="12"/>
      <c r="Z11" s="79" t="s">
        <v>147</v>
      </c>
      <c r="AA11" s="28">
        <f>IF(ISERROR(HLOOKUP(Z11,'Raw data'!$F$3:$BH$104,Z$2,FALSE)),"",HLOOKUP(Z11,'Raw data'!$F$3:$BH$104,Z$2,FALSE))</f>
        <v>96</v>
      </c>
      <c r="AB11" s="12">
        <f t="shared" si="29"/>
        <v>840</v>
      </c>
      <c r="AC11" s="12">
        <f t="shared" si="32"/>
        <v>10.160427807486627</v>
      </c>
      <c r="AD11" s="12">
        <f t="shared" si="11"/>
        <v>8.7786096256684463</v>
      </c>
      <c r="AE11" s="12"/>
      <c r="AF11" s="79" t="s">
        <v>147</v>
      </c>
      <c r="AG11" s="72">
        <f>IF(ISERROR(HLOOKUP(AF11,'Raw data'!$F$3:$BH$104,AF$2,FALSE)),"",HLOOKUP(AF11,'Raw data'!$F$3:$BH$104,AF$2,FALSE))</f>
        <v>1400</v>
      </c>
      <c r="AH11" s="28">
        <v>0.1832</v>
      </c>
      <c r="AI11" s="12">
        <f t="shared" si="12"/>
        <v>256.48</v>
      </c>
      <c r="AJ11" s="28">
        <v>3.44</v>
      </c>
      <c r="AK11" s="28">
        <f t="shared" si="13"/>
        <v>74.558139534883722</v>
      </c>
      <c r="AL11" s="12">
        <f t="shared" si="14"/>
        <v>17276.517332163225</v>
      </c>
      <c r="AM11" s="12">
        <f t="shared" si="30"/>
        <v>99.595460547684297</v>
      </c>
      <c r="AN11" s="12">
        <f t="shared" si="15"/>
        <v>86.050477913199231</v>
      </c>
      <c r="AO11" s="12"/>
      <c r="AP11" s="79" t="s">
        <v>147</v>
      </c>
      <c r="AQ11" s="28">
        <f>IF(ISERROR(HLOOKUP(AP11,'Raw data'!$F$3:$BH$104,AP$2,FALSE)),"",HLOOKUP(AP11,'Raw data'!$F$3:$BH$104,AP$2,FALSE))</f>
        <v>55</v>
      </c>
      <c r="AR11" s="12">
        <f t="shared" si="16"/>
        <v>25</v>
      </c>
      <c r="AS11" s="12">
        <f t="shared" si="17"/>
        <v>87.309644670050758</v>
      </c>
      <c r="AT11" s="12">
        <f t="shared" si="18"/>
        <v>75.435532994923861</v>
      </c>
      <c r="AU11" s="12"/>
      <c r="AV11" s="79" t="s">
        <v>147</v>
      </c>
      <c r="AW11" s="28">
        <f>IF(ISERROR(HLOOKUP(AV11,'Raw data'!$F$3:$BH$104,AV$2,FALSE)),"",HLOOKUP(AV11,'Raw data'!$F$3:$BH$104,AV$2,FALSE))</f>
        <v>5</v>
      </c>
      <c r="AX11" s="12">
        <f t="shared" si="19"/>
        <v>4</v>
      </c>
      <c r="AY11" s="12">
        <f t="shared" si="20"/>
        <v>2.0100502512562812</v>
      </c>
      <c r="AZ11" s="12">
        <f t="shared" si="21"/>
        <v>1.7366834170854271</v>
      </c>
      <c r="BA11" s="12"/>
      <c r="BB11" s="79" t="s">
        <v>147</v>
      </c>
      <c r="BC11" s="72">
        <f>IF(ISERROR(HLOOKUP(BB11,'Raw data'!$F$3:$BH$104,BB$2,FALSE)),"",HLOOKUP(BB11,'Raw data'!$F$3:$BH$104,BB$2,FALSE))</f>
        <v>120</v>
      </c>
      <c r="BD11" s="28">
        <v>0.1832</v>
      </c>
      <c r="BE11" s="12">
        <f t="shared" si="22"/>
        <v>21.984000000000002</v>
      </c>
      <c r="BF11" s="28">
        <v>3.44</v>
      </c>
      <c r="BG11" s="28">
        <f t="shared" si="23"/>
        <v>6.3906976744186057</v>
      </c>
      <c r="BH11" s="12">
        <f t="shared" si="24"/>
        <v>4.908942138546152</v>
      </c>
      <c r="BI11" s="12">
        <f t="shared" si="25"/>
        <v>93.808678957050674</v>
      </c>
      <c r="BJ11" s="12">
        <f t="shared" si="26"/>
        <v>81.050698618891786</v>
      </c>
    </row>
    <row r="12" spans="1:62" ht="12.75" x14ac:dyDescent="0.2">
      <c r="A12" s="75" t="s">
        <v>148</v>
      </c>
      <c r="B12" s="12">
        <f t="shared" si="0"/>
        <v>54.762801627200162</v>
      </c>
      <c r="C12" s="12"/>
      <c r="D12" s="65" t="s">
        <v>148</v>
      </c>
      <c r="E12" s="28">
        <f>IF(ISERROR(HLOOKUP(D12,'Raw data'!$F$3:$BH$104,D$2,FALSE)),"",HLOOKUP(D12,'Raw data'!$F$3:$BH$104,D$2,FALSE))</f>
        <v>81</v>
      </c>
      <c r="F12" s="12">
        <f t="shared" si="1"/>
        <v>228</v>
      </c>
      <c r="G12" s="12">
        <f t="shared" si="2"/>
        <v>23.489932885906043</v>
      </c>
      <c r="H12" s="12">
        <f t="shared" si="3"/>
        <v>20.29530201342282</v>
      </c>
      <c r="I12" s="27"/>
      <c r="J12" s="65" t="s">
        <v>148</v>
      </c>
      <c r="K12" s="72">
        <f>IF(ISERROR(HLOOKUP(J12,'Raw data'!$F$3:$BH$104,J$2,FALSE)),"",HLOOKUP(J12,'Raw data'!$F$3:$BH$104,J$2,FALSE))</f>
        <v>32</v>
      </c>
      <c r="L12" s="28">
        <v>0.14630000000000001</v>
      </c>
      <c r="M12" s="12">
        <f t="shared" si="27"/>
        <v>4.6816000000000004</v>
      </c>
      <c r="N12" s="28">
        <v>0.91</v>
      </c>
      <c r="O12" s="12">
        <f t="shared" si="31"/>
        <v>5.1446153846153848</v>
      </c>
      <c r="P12" s="12">
        <f t="shared" si="5"/>
        <v>5.1446153846153848</v>
      </c>
      <c r="Q12" s="12">
        <f t="shared" si="6"/>
        <v>96.47629083245522</v>
      </c>
      <c r="R12" s="12">
        <f t="shared" si="7"/>
        <v>83.355515279241303</v>
      </c>
      <c r="S12" s="12"/>
      <c r="T12" s="65" t="s">
        <v>148</v>
      </c>
      <c r="U12" s="28">
        <f>IF(ISERROR(HLOOKUP(T12,'Raw data'!$F$3:$BH$104,T$2,FALSE)),"",HLOOKUP(T12,'Raw data'!$F$3:$BH$104,T$2,FALSE))</f>
        <v>180</v>
      </c>
      <c r="V12" s="12">
        <f t="shared" si="33"/>
        <v>170</v>
      </c>
      <c r="W12" s="12">
        <f t="shared" si="8"/>
        <v>92.887029288702934</v>
      </c>
      <c r="X12" s="12">
        <f t="shared" si="9"/>
        <v>80.254393305439336</v>
      </c>
      <c r="Y12" s="12"/>
      <c r="Z12" s="65" t="s">
        <v>148</v>
      </c>
      <c r="AA12" s="28">
        <f>IF(ISERROR(HLOOKUP(Z12,'Raw data'!$F$3:$BH$104,Z$2,FALSE)),"",HLOOKUP(Z12,'Raw data'!$F$3:$BH$104,Z$2,FALSE))</f>
        <v>24</v>
      </c>
      <c r="AB12" s="12">
        <f t="shared" si="29"/>
        <v>912</v>
      </c>
      <c r="AC12" s="12">
        <f t="shared" si="32"/>
        <v>2.4598930481283503</v>
      </c>
      <c r="AD12" s="12">
        <f t="shared" si="11"/>
        <v>2.1253475935828945</v>
      </c>
      <c r="AE12" s="12"/>
      <c r="AF12" s="65" t="s">
        <v>148</v>
      </c>
      <c r="AG12" s="72">
        <f>IF(ISERROR(HLOOKUP(AF12,'Raw data'!$F$3:$BH$104,AF$2,FALSE)),"",HLOOKUP(AF12,'Raw data'!$F$3:$BH$104,AF$2,FALSE))</f>
        <v>126</v>
      </c>
      <c r="AH12" s="28">
        <v>1</v>
      </c>
      <c r="AI12" s="12">
        <f t="shared" si="12"/>
        <v>126</v>
      </c>
      <c r="AJ12" s="28">
        <v>0.91</v>
      </c>
      <c r="AK12" s="28">
        <f t="shared" si="13"/>
        <v>138.46153846153845</v>
      </c>
      <c r="AL12" s="12">
        <f t="shared" si="14"/>
        <v>17212.613933236571</v>
      </c>
      <c r="AM12" s="12">
        <f t="shared" si="30"/>
        <v>99.227070997620658</v>
      </c>
      <c r="AN12" s="12">
        <f t="shared" si="15"/>
        <v>85.732189341944249</v>
      </c>
      <c r="AO12" s="12"/>
      <c r="AP12" s="65" t="s">
        <v>148</v>
      </c>
      <c r="AQ12" s="28">
        <f>IF(ISERROR(HLOOKUP(AP12,'Raw data'!$F$3:$BH$104,AP$2,FALSE)),"",HLOOKUP(AP12,'Raw data'!$F$3:$BH$104,AP$2,FALSE))</f>
        <v>75</v>
      </c>
      <c r="AR12" s="12">
        <f t="shared" si="16"/>
        <v>45</v>
      </c>
      <c r="AS12" s="12">
        <f t="shared" si="17"/>
        <v>77.157360406091371</v>
      </c>
      <c r="AT12" s="12">
        <f t="shared" si="18"/>
        <v>66.663959390862942</v>
      </c>
      <c r="AU12" s="12"/>
      <c r="AV12" s="65" t="s">
        <v>148</v>
      </c>
      <c r="AW12" s="28">
        <f>IF(ISERROR(HLOOKUP(AV12,'Raw data'!$F$3:$BH$104,AV$2,FALSE)),"",HLOOKUP(AV12,'Raw data'!$F$3:$BH$104,AV$2,FALSE))</f>
        <v>52</v>
      </c>
      <c r="AX12" s="12">
        <f t="shared" si="19"/>
        <v>51</v>
      </c>
      <c r="AY12" s="12">
        <f t="shared" si="20"/>
        <v>25.628140703517587</v>
      </c>
      <c r="AZ12" s="12">
        <f t="shared" si="21"/>
        <v>22.142713567839195</v>
      </c>
      <c r="BA12" s="12"/>
      <c r="BB12" s="65" t="s">
        <v>148</v>
      </c>
      <c r="BC12" s="72">
        <f>IF(ISERROR(HLOOKUP(BB12,'Raw data'!$F$3:$BH$104,BB$2,FALSE)),"",HLOOKUP(BB12,'Raw data'!$F$3:$BH$104,BB$2,FALSE))</f>
        <v>59.83</v>
      </c>
      <c r="BD12" s="28">
        <v>0.14630000000000001</v>
      </c>
      <c r="BE12" s="12">
        <f t="shared" si="22"/>
        <v>8.7531290000000013</v>
      </c>
      <c r="BF12" s="28">
        <v>0.91</v>
      </c>
      <c r="BG12" s="28">
        <f t="shared" si="23"/>
        <v>9.6188230769230785</v>
      </c>
      <c r="BH12" s="12">
        <f t="shared" si="24"/>
        <v>8.1370675410506248</v>
      </c>
      <c r="BI12" s="12">
        <f t="shared" si="25"/>
        <v>89.737259867208948</v>
      </c>
      <c r="BJ12" s="12">
        <f t="shared" si="26"/>
        <v>77.532992525268526</v>
      </c>
    </row>
    <row r="13" spans="1:62" ht="12.75" x14ac:dyDescent="0.2">
      <c r="A13" s="82" t="s">
        <v>149</v>
      </c>
      <c r="B13" s="12">
        <f t="shared" si="0"/>
        <v>29.419914953582325</v>
      </c>
      <c r="C13" s="12"/>
      <c r="D13" s="79" t="s">
        <v>149</v>
      </c>
      <c r="E13" s="28">
        <f>IF(ISERROR(HLOOKUP(D13,'Raw data'!$F$3:$BH$104,D$2,FALSE)),"",HLOOKUP(D13,'Raw data'!$F$3:$BH$104,D$2,FALSE))</f>
        <v>27</v>
      </c>
      <c r="F13" s="12">
        <f t="shared" si="1"/>
        <v>282</v>
      </c>
      <c r="G13" s="12">
        <f t="shared" si="2"/>
        <v>5.3691275167785193</v>
      </c>
      <c r="H13" s="12">
        <f t="shared" si="3"/>
        <v>4.6389261744966408</v>
      </c>
      <c r="I13" s="27"/>
      <c r="J13" s="79" t="s">
        <v>149</v>
      </c>
      <c r="K13" s="72">
        <f>IF(ISERROR(HLOOKUP(J13,'Raw data'!$F$3:$BH$104,J$2,FALSE)),"",HLOOKUP(J13,'Raw data'!$F$3:$BH$104,J$2,FALSE))</f>
        <v>113.76</v>
      </c>
      <c r="L13" s="28">
        <v>0.1651</v>
      </c>
      <c r="M13" s="12">
        <f t="shared" si="27"/>
        <v>18.781776000000001</v>
      </c>
      <c r="N13" s="28">
        <v>0.53</v>
      </c>
      <c r="O13" s="12">
        <f t="shared" si="31"/>
        <v>35.43731320754717</v>
      </c>
      <c r="P13" s="12">
        <f t="shared" si="5"/>
        <v>35.43731320754717</v>
      </c>
      <c r="Q13" s="12">
        <f t="shared" si="6"/>
        <v>75.727867666063588</v>
      </c>
      <c r="R13" s="12">
        <f t="shared" si="7"/>
        <v>65.428877663478943</v>
      </c>
      <c r="S13" s="12"/>
      <c r="T13" s="79" t="s">
        <v>149</v>
      </c>
      <c r="U13" s="28">
        <f>IF(ISERROR(HLOOKUP(T13,'Raw data'!$F$3:$BH$104,T$2,FALSE)),"",HLOOKUP(T13,'Raw data'!$F$3:$BH$104,T$2,FALSE))</f>
        <v>360</v>
      </c>
      <c r="V13" s="12">
        <f t="shared" si="33"/>
        <v>350</v>
      </c>
      <c r="W13" s="12">
        <f t="shared" si="8"/>
        <v>85.355648535564853</v>
      </c>
      <c r="X13" s="12">
        <f t="shared" si="9"/>
        <v>73.747280334728032</v>
      </c>
      <c r="Y13" s="12"/>
      <c r="Z13" s="79" t="s">
        <v>149</v>
      </c>
      <c r="AA13" s="28">
        <f>IF(ISERROR(HLOOKUP(Z13,'Raw data'!$F$3:$BH$104,Z$2,FALSE)),"",HLOOKUP(Z13,'Raw data'!$F$3:$BH$104,Z$2,FALSE))</f>
        <v>2</v>
      </c>
      <c r="AB13" s="12">
        <f t="shared" si="29"/>
        <v>934</v>
      </c>
      <c r="AC13" s="12">
        <f t="shared" si="32"/>
        <v>0.10695187165775621</v>
      </c>
      <c r="AD13" s="12">
        <f t="shared" si="11"/>
        <v>9.2406417112301367E-2</v>
      </c>
      <c r="AE13" s="12"/>
      <c r="AF13" s="79" t="s">
        <v>149</v>
      </c>
      <c r="AG13" s="72">
        <f>IF(ISERROR(HLOOKUP(AF13,'Raw data'!$F$3:$BH$104,AF$2,FALSE)),"",HLOOKUP(AF13,'Raw data'!$F$3:$BH$104,AF$2,FALSE))</f>
        <v>55700</v>
      </c>
      <c r="AH13" s="28">
        <v>0.1651</v>
      </c>
      <c r="AI13" s="12">
        <f t="shared" si="12"/>
        <v>9196.07</v>
      </c>
      <c r="AJ13" s="28">
        <v>0.53</v>
      </c>
      <c r="AK13" s="28">
        <f t="shared" si="13"/>
        <v>17351.07547169811</v>
      </c>
      <c r="AL13" s="12">
        <f t="shared" si="14"/>
        <v>0</v>
      </c>
      <c r="AM13" s="12">
        <f t="shared" si="30"/>
        <v>0</v>
      </c>
      <c r="AN13" s="12">
        <f t="shared" si="15"/>
        <v>0</v>
      </c>
      <c r="AO13" s="12"/>
      <c r="AP13" s="79" t="s">
        <v>149</v>
      </c>
      <c r="AQ13" s="28">
        <f>IF(ISERROR(HLOOKUP(AP13,'Raw data'!$F$3:$BH$104,AP$2,FALSE)),"",HLOOKUP(AP13,'Raw data'!$F$3:$BH$104,AP$2,FALSE))</f>
        <v>45</v>
      </c>
      <c r="AR13" s="12">
        <f t="shared" si="16"/>
        <v>15</v>
      </c>
      <c r="AS13" s="12">
        <f t="shared" si="17"/>
        <v>92.385786802030452</v>
      </c>
      <c r="AT13" s="12">
        <f t="shared" si="18"/>
        <v>79.821319796954313</v>
      </c>
      <c r="AU13" s="12"/>
      <c r="AV13" s="79" t="s">
        <v>149</v>
      </c>
      <c r="AW13" s="28">
        <f>IF(ISERROR(HLOOKUP(AV13,'Raw data'!$F$3:$BH$104,AV$2,FALSE)),"",HLOOKUP(AV13,'Raw data'!$F$3:$BH$104,AV$2,FALSE))</f>
        <v>2</v>
      </c>
      <c r="AX13" s="12">
        <f t="shared" si="19"/>
        <v>1</v>
      </c>
      <c r="AY13" s="12">
        <f t="shared" si="20"/>
        <v>0.50251256281407031</v>
      </c>
      <c r="AZ13" s="12">
        <f t="shared" si="21"/>
        <v>0.43417085427135677</v>
      </c>
      <c r="BA13" s="12"/>
      <c r="BB13" s="79" t="s">
        <v>149</v>
      </c>
      <c r="BC13" s="72">
        <f>IF(ISERROR(HLOOKUP(BB13,'Raw data'!$F$3:$BH$104,BB$2,FALSE)),"",HLOOKUP(BB13,'Raw data'!$F$3:$BH$104,BB$2,FALSE))</f>
        <v>226.3</v>
      </c>
      <c r="BD13" s="28">
        <v>0.1651</v>
      </c>
      <c r="BE13" s="12">
        <f t="shared" si="22"/>
        <v>37.362130000000001</v>
      </c>
      <c r="BF13" s="28">
        <v>0.53</v>
      </c>
      <c r="BG13" s="28">
        <f t="shared" si="23"/>
        <v>70.494584905660375</v>
      </c>
      <c r="BH13" s="12">
        <f t="shared" si="24"/>
        <v>69.012829369787923</v>
      </c>
      <c r="BI13" s="12">
        <f t="shared" si="25"/>
        <v>12.958724985667814</v>
      </c>
      <c r="BJ13" s="12">
        <f t="shared" si="26"/>
        <v>11.196338387616992</v>
      </c>
    </row>
    <row r="14" spans="1:62" ht="12.75" x14ac:dyDescent="0.2">
      <c r="A14" s="40" t="s">
        <v>150</v>
      </c>
      <c r="B14" s="12">
        <f t="shared" si="0"/>
        <v>52.161125543776897</v>
      </c>
      <c r="C14" s="12"/>
      <c r="D14" s="53" t="s">
        <v>150</v>
      </c>
      <c r="E14" s="28">
        <f>IF(ISERROR(HLOOKUP(D14,'Raw data'!$F$3:$BH$104,D$2,FALSE)),"",HLOOKUP(D14,'Raw data'!$F$3:$BH$104,D$2,FALSE))</f>
        <v>91</v>
      </c>
      <c r="F14" s="12">
        <f t="shared" si="1"/>
        <v>218</v>
      </c>
      <c r="G14" s="12">
        <f t="shared" si="2"/>
        <v>26.845637583892611</v>
      </c>
      <c r="H14" s="12">
        <f t="shared" si="3"/>
        <v>23.194630872483216</v>
      </c>
      <c r="I14" s="27"/>
      <c r="J14" s="53" t="s">
        <v>150</v>
      </c>
      <c r="K14" s="72">
        <f>IF(ISERROR(HLOOKUP(J14,'Raw data'!$F$3:$BH$104,J$2,FALSE)),"",HLOOKUP(J14,'Raw data'!$F$3:$BH$104,J$2,FALSE))</f>
        <v>160</v>
      </c>
      <c r="L14" s="28">
        <v>0.1201</v>
      </c>
      <c r="M14" s="12">
        <f t="shared" si="27"/>
        <v>19.216000000000001</v>
      </c>
      <c r="N14" s="28">
        <v>1.47</v>
      </c>
      <c r="O14" s="12">
        <f t="shared" si="31"/>
        <v>13.072108843537416</v>
      </c>
      <c r="P14" s="12">
        <f t="shared" si="5"/>
        <v>13.072108843537416</v>
      </c>
      <c r="Q14" s="12">
        <f t="shared" si="6"/>
        <v>91.04650079209766</v>
      </c>
      <c r="R14" s="12">
        <f t="shared" si="7"/>
        <v>78.664176684372379</v>
      </c>
      <c r="S14" s="12"/>
      <c r="T14" s="53" t="s">
        <v>150</v>
      </c>
      <c r="U14" s="28">
        <f>IF(ISERROR(HLOOKUP(T14,'Raw data'!$F$3:$BH$104,T$2,FALSE)),"",HLOOKUP(T14,'Raw data'!$F$3:$BH$104,T$2,FALSE))</f>
        <v>210</v>
      </c>
      <c r="V14" s="12">
        <f t="shared" si="33"/>
        <v>200</v>
      </c>
      <c r="W14" s="12">
        <f t="shared" si="8"/>
        <v>91.63179916317992</v>
      </c>
      <c r="X14" s="12">
        <f t="shared" si="9"/>
        <v>79.169874476987445</v>
      </c>
      <c r="Y14" s="12"/>
      <c r="Z14" s="53" t="s">
        <v>150</v>
      </c>
      <c r="AA14" s="28">
        <f>IF(ISERROR(HLOOKUP(Z14,'Raw data'!$F$3:$BH$104,Z$2,FALSE)),"",HLOOKUP(Z14,'Raw data'!$F$3:$BH$104,Z$2,FALSE))</f>
        <v>10</v>
      </c>
      <c r="AB14" s="12">
        <f t="shared" si="29"/>
        <v>926</v>
      </c>
      <c r="AC14" s="12">
        <f t="shared" si="32"/>
        <v>0.96256684491979172</v>
      </c>
      <c r="AD14" s="12">
        <f t="shared" si="11"/>
        <v>0.83165775401070008</v>
      </c>
      <c r="AE14" s="12"/>
      <c r="AF14" s="53" t="s">
        <v>150</v>
      </c>
      <c r="AG14" s="72">
        <f>IF(ISERROR(HLOOKUP(AF14,'Raw data'!$F$3:$BH$104,AF$2,FALSE)),"",HLOOKUP(AF14,'Raw data'!$F$3:$BH$104,AF$2,FALSE))</f>
        <v>1691.4</v>
      </c>
      <c r="AH14" s="28">
        <v>0.1201</v>
      </c>
      <c r="AI14" s="12">
        <f t="shared" si="12"/>
        <v>203.13714000000002</v>
      </c>
      <c r="AJ14" s="28">
        <v>1.47</v>
      </c>
      <c r="AK14" s="28">
        <f t="shared" si="13"/>
        <v>138.1885306122449</v>
      </c>
      <c r="AL14" s="12">
        <f t="shared" si="14"/>
        <v>17212.886941085864</v>
      </c>
      <c r="AM14" s="12">
        <f t="shared" si="30"/>
        <v>99.228644830006004</v>
      </c>
      <c r="AN14" s="12">
        <f t="shared" si="15"/>
        <v>85.73354913312518</v>
      </c>
      <c r="AO14" s="12"/>
      <c r="AP14" s="53" t="s">
        <v>150</v>
      </c>
      <c r="AQ14" s="28">
        <f>IF(ISERROR(HLOOKUP(AP14,'Raw data'!$F$3:$BH$104,AP$2,FALSE)),"",HLOOKUP(AP14,'Raw data'!$F$3:$BH$104,AP$2,FALSE))</f>
        <v>40</v>
      </c>
      <c r="AR14" s="12">
        <f t="shared" si="16"/>
        <v>10</v>
      </c>
      <c r="AS14" s="12">
        <f t="shared" si="17"/>
        <v>94.923857868020306</v>
      </c>
      <c r="AT14" s="12">
        <f t="shared" si="18"/>
        <v>82.014213197969539</v>
      </c>
      <c r="AU14" s="12"/>
      <c r="AV14" s="53" t="s">
        <v>150</v>
      </c>
      <c r="AW14" s="28">
        <f>IF(ISERROR(HLOOKUP(AV14,'Raw data'!$F$3:$BH$104,AV$2,FALSE)),"",HLOOKUP(AV14,'Raw data'!$F$3:$BH$104,AV$2,FALSE))</f>
        <v>5</v>
      </c>
      <c r="AX14" s="12">
        <f t="shared" si="19"/>
        <v>4</v>
      </c>
      <c r="AY14" s="12">
        <f t="shared" si="20"/>
        <v>2.0100502512562812</v>
      </c>
      <c r="AZ14" s="12">
        <f t="shared" si="21"/>
        <v>1.7366834170854271</v>
      </c>
      <c r="BA14" s="12"/>
      <c r="BB14" s="53" t="s">
        <v>150</v>
      </c>
      <c r="BC14" s="72">
        <f>IF(ISERROR(HLOOKUP(BB14,'Raw data'!$F$3:$BH$104,BB$2,FALSE)),"",HLOOKUP(BB14,'Raw data'!$F$3:$BH$104,BB$2,FALSE))</f>
        <v>247.9</v>
      </c>
      <c r="BD14" s="28">
        <v>0.1201</v>
      </c>
      <c r="BE14" s="12">
        <f t="shared" si="22"/>
        <v>29.772790000000001</v>
      </c>
      <c r="BF14" s="28">
        <v>1.47</v>
      </c>
      <c r="BG14" s="28">
        <f t="shared" si="23"/>
        <v>20.253598639455785</v>
      </c>
      <c r="BH14" s="12">
        <f t="shared" si="24"/>
        <v>18.771843103583329</v>
      </c>
      <c r="BI14" s="12">
        <f t="shared" si="25"/>
        <v>76.324327331228318</v>
      </c>
      <c r="BJ14" s="12">
        <f t="shared" si="26"/>
        <v>65.944218814181269</v>
      </c>
    </row>
    <row r="15" spans="1:62" ht="12.75" x14ac:dyDescent="0.2">
      <c r="A15" s="83" t="s">
        <v>151</v>
      </c>
      <c r="B15" s="12">
        <f t="shared" si="0"/>
        <v>58.53046648832607</v>
      </c>
      <c r="C15" s="12"/>
      <c r="D15" s="84" t="s">
        <v>151</v>
      </c>
      <c r="E15" s="28">
        <f>IF(ISERROR(HLOOKUP(D15,'Raw data'!$F$3:$BH$104,D$2,FALSE)),"",HLOOKUP(D15,'Raw data'!$F$3:$BH$104,D$2,FALSE))</f>
        <v>246</v>
      </c>
      <c r="F15" s="12">
        <f t="shared" si="1"/>
        <v>63</v>
      </c>
      <c r="G15" s="12">
        <f t="shared" si="2"/>
        <v>78.859060402684563</v>
      </c>
      <c r="H15" s="12">
        <f t="shared" si="3"/>
        <v>68.134228187919462</v>
      </c>
      <c r="I15" s="27"/>
      <c r="J15" s="84" t="s">
        <v>151</v>
      </c>
      <c r="K15" s="72" t="str">
        <f>IF(ISERROR(HLOOKUP(J15,'Raw data'!$F$3:$BH$104,J$2,FALSE)),"",HLOOKUP(J15,'Raw data'!$F$3:$BH$104,J$2,FALSE))</f>
        <v>5</v>
      </c>
      <c r="L15" s="28">
        <v>1</v>
      </c>
      <c r="M15" s="12">
        <f t="shared" si="27"/>
        <v>5</v>
      </c>
      <c r="N15" s="28">
        <v>8.25</v>
      </c>
      <c r="O15" s="12">
        <f t="shared" si="31"/>
        <v>0.60606060606060608</v>
      </c>
      <c r="P15" s="12">
        <f t="shared" si="5"/>
        <v>0.60606060606060608</v>
      </c>
      <c r="Q15" s="12">
        <f t="shared" si="6"/>
        <v>99.584889995848897</v>
      </c>
      <c r="R15" s="12">
        <f t="shared" si="7"/>
        <v>86.04134495641344</v>
      </c>
      <c r="S15" s="12"/>
      <c r="T15" s="84" t="s">
        <v>151</v>
      </c>
      <c r="U15" s="28">
        <f>IF(ISERROR(HLOOKUP(T15,'Raw data'!$F$3:$BH$104,T$2,FALSE)),"",HLOOKUP(T15,'Raw data'!$F$3:$BH$104,T$2,FALSE))</f>
        <v>480</v>
      </c>
      <c r="V15" s="12">
        <f t="shared" si="33"/>
        <v>470</v>
      </c>
      <c r="W15" s="12">
        <f t="shared" si="8"/>
        <v>80.3347280334728</v>
      </c>
      <c r="X15" s="12">
        <f t="shared" si="9"/>
        <v>69.409205020920496</v>
      </c>
      <c r="Y15" s="12"/>
      <c r="Z15" s="84" t="s">
        <v>151</v>
      </c>
      <c r="AA15" s="28">
        <f>IF(ISERROR(HLOOKUP(Z15,'Raw data'!$F$3:$BH$104,Z$2,FALSE)),"",HLOOKUP(Z15,'Raw data'!$F$3:$BH$104,Z$2,FALSE))</f>
        <v>5</v>
      </c>
      <c r="AB15" s="12">
        <f t="shared" si="29"/>
        <v>931</v>
      </c>
      <c r="AC15" s="12">
        <f t="shared" si="32"/>
        <v>0.42780748663102486</v>
      </c>
      <c r="AD15" s="12">
        <f t="shared" si="11"/>
        <v>0.36962566844920547</v>
      </c>
      <c r="AE15" s="12"/>
      <c r="AF15" s="84" t="s">
        <v>151</v>
      </c>
      <c r="AG15" s="72" t="str">
        <f>IF(ISERROR(HLOOKUP(AF15,'Raw data'!$F$3:$BH$104,AF$2,FALSE)),"",HLOOKUP(AF15,'Raw data'!$F$3:$BH$104,AF$2,FALSE))</f>
        <v>106</v>
      </c>
      <c r="AH15" s="28">
        <v>1</v>
      </c>
      <c r="AI15" s="12">
        <f t="shared" si="12"/>
        <v>106</v>
      </c>
      <c r="AJ15" s="28">
        <v>8.25</v>
      </c>
      <c r="AK15" s="28">
        <f t="shared" si="13"/>
        <v>12.848484848484848</v>
      </c>
      <c r="AL15" s="12">
        <f t="shared" si="14"/>
        <v>17338.226986849626</v>
      </c>
      <c r="AM15" s="12">
        <f t="shared" si="30"/>
        <v>99.951203627181513</v>
      </c>
      <c r="AN15" s="12">
        <f t="shared" si="15"/>
        <v>86.357839933884833</v>
      </c>
      <c r="AO15" s="12"/>
      <c r="AP15" s="84" t="s">
        <v>151</v>
      </c>
      <c r="AQ15" s="28">
        <f>IF(ISERROR(HLOOKUP(AP15,'Raw data'!$F$3:$BH$104,AP$2,FALSE)),"",HLOOKUP(AP15,'Raw data'!$F$3:$BH$104,AP$2,FALSE))</f>
        <v>83</v>
      </c>
      <c r="AR15" s="12">
        <f t="shared" si="16"/>
        <v>53</v>
      </c>
      <c r="AS15" s="12">
        <f t="shared" si="17"/>
        <v>73.096446700507613</v>
      </c>
      <c r="AT15" s="12">
        <f t="shared" si="18"/>
        <v>63.155329949238578</v>
      </c>
      <c r="AU15" s="12"/>
      <c r="AV15" s="84" t="s">
        <v>151</v>
      </c>
      <c r="AW15" s="28">
        <f>IF(ISERROR(HLOOKUP(AV15,'Raw data'!$F$3:$BH$104,AV$2,FALSE)),"",HLOOKUP(AV15,'Raw data'!$F$3:$BH$104,AV$2,FALSE))</f>
        <v>28</v>
      </c>
      <c r="AX15" s="12">
        <f t="shared" si="19"/>
        <v>27</v>
      </c>
      <c r="AY15" s="12">
        <f t="shared" si="20"/>
        <v>13.567839195979898</v>
      </c>
      <c r="AZ15" s="12">
        <f t="shared" si="21"/>
        <v>11.722613065326632</v>
      </c>
      <c r="BA15" s="12"/>
      <c r="BB15" s="84" t="s">
        <v>151</v>
      </c>
      <c r="BC15" s="72">
        <f>IF(ISERROR(HLOOKUP(BB15,'Raw data'!$F$3:$BH$104,BB$2,FALSE)),"",HLOOKUP(BB15,'Raw data'!$F$3:$BH$104,BB$2,FALSE))</f>
        <v>37.56</v>
      </c>
      <c r="BD15" s="28">
        <v>1</v>
      </c>
      <c r="BE15" s="12">
        <f t="shared" si="22"/>
        <v>37.56</v>
      </c>
      <c r="BF15" s="28">
        <v>8.25</v>
      </c>
      <c r="BG15" s="28">
        <f t="shared" si="23"/>
        <v>4.5527272727272727</v>
      </c>
      <c r="BH15" s="12">
        <f t="shared" si="24"/>
        <v>3.0709717368548191</v>
      </c>
      <c r="BI15" s="12">
        <f t="shared" si="25"/>
        <v>96.126788338490584</v>
      </c>
      <c r="BJ15" s="12">
        <f t="shared" si="26"/>
        <v>83.053545124455866</v>
      </c>
    </row>
    <row r="16" spans="1:62" ht="12.75" x14ac:dyDescent="0.2">
      <c r="A16" s="83" t="s">
        <v>152</v>
      </c>
      <c r="B16" s="12">
        <f t="shared" si="0"/>
        <v>60.278888935927391</v>
      </c>
      <c r="C16" s="12"/>
      <c r="D16" s="84" t="s">
        <v>152</v>
      </c>
      <c r="E16" s="28">
        <f>IF(ISERROR(HLOOKUP(D16,'Raw data'!$F$3:$BH$104,D$2,FALSE)),"",HLOOKUP(D16,'Raw data'!$F$3:$BH$104,D$2,FALSE))</f>
        <v>211</v>
      </c>
      <c r="F16" s="12">
        <f t="shared" si="1"/>
        <v>98</v>
      </c>
      <c r="G16" s="12">
        <f t="shared" si="2"/>
        <v>67.114093959731548</v>
      </c>
      <c r="H16" s="12">
        <f t="shared" si="3"/>
        <v>57.986577181208055</v>
      </c>
      <c r="I16" s="27"/>
      <c r="J16" s="84" t="s">
        <v>152</v>
      </c>
      <c r="K16" s="72" t="str">
        <f>IF(ISERROR(HLOOKUP(J16,'Raw data'!$F$3:$BH$104,J$2,FALSE)),"",HLOOKUP(J16,'Raw data'!$F$3:$BH$104,J$2,FALSE))</f>
        <v>10</v>
      </c>
      <c r="L16" s="28">
        <v>1</v>
      </c>
      <c r="M16" s="12">
        <f t="shared" si="27"/>
        <v>10</v>
      </c>
      <c r="N16" s="28">
        <v>7.25</v>
      </c>
      <c r="O16" s="12">
        <f t="shared" si="31"/>
        <v>1.3793103448275863</v>
      </c>
      <c r="P16" s="12">
        <f t="shared" si="5"/>
        <v>1.3793103448275863</v>
      </c>
      <c r="Q16" s="12">
        <f t="shared" si="6"/>
        <v>99.055266887104395</v>
      </c>
      <c r="R16" s="12">
        <f t="shared" si="7"/>
        <v>85.583750590458195</v>
      </c>
      <c r="S16" s="12"/>
      <c r="T16" s="84" t="s">
        <v>152</v>
      </c>
      <c r="U16" s="28">
        <f>IF(ISERROR(HLOOKUP(T16,'Raw data'!$F$3:$BH$104,T$2,FALSE)),"",HLOOKUP(T16,'Raw data'!$F$3:$BH$104,T$2,FALSE))</f>
        <v>195</v>
      </c>
      <c r="V16" s="12">
        <f t="shared" si="33"/>
        <v>185</v>
      </c>
      <c r="W16" s="12">
        <f t="shared" si="8"/>
        <v>92.259414225941427</v>
      </c>
      <c r="X16" s="12">
        <f t="shared" si="9"/>
        <v>79.712133891213398</v>
      </c>
      <c r="Y16" s="12"/>
      <c r="Z16" s="84" t="s">
        <v>152</v>
      </c>
      <c r="AA16" s="28">
        <f>IF(ISERROR(HLOOKUP(Z16,'Raw data'!$F$3:$BH$104,Z$2,FALSE)),"",HLOOKUP(Z16,'Raw data'!$F$3:$BH$104,Z$2,FALSE))</f>
        <v>6</v>
      </c>
      <c r="AB16" s="12">
        <f t="shared" si="29"/>
        <v>930</v>
      </c>
      <c r="AC16" s="12">
        <f t="shared" si="32"/>
        <v>0.53475935828876686</v>
      </c>
      <c r="AD16" s="12">
        <f t="shared" si="11"/>
        <v>0.46203208556149455</v>
      </c>
      <c r="AE16" s="12"/>
      <c r="AF16" s="84" t="s">
        <v>152</v>
      </c>
      <c r="AG16" s="72" t="str">
        <f>IF(ISERROR(HLOOKUP(AF16,'Raw data'!$F$3:$BH$104,AF$2,FALSE)),"",HLOOKUP(AF16,'Raw data'!$F$3:$BH$104,AF$2,FALSE))</f>
        <v>193</v>
      </c>
      <c r="AH16" s="28">
        <v>1</v>
      </c>
      <c r="AI16" s="12">
        <f t="shared" si="12"/>
        <v>193</v>
      </c>
      <c r="AJ16" s="28">
        <v>7.25</v>
      </c>
      <c r="AK16" s="28">
        <f t="shared" si="13"/>
        <v>26.620689655172413</v>
      </c>
      <c r="AL16" s="12">
        <f t="shared" si="14"/>
        <v>17324.454782042936</v>
      </c>
      <c r="AM16" s="12">
        <f t="shared" si="30"/>
        <v>99.871809785580936</v>
      </c>
      <c r="AN16" s="12">
        <f t="shared" si="15"/>
        <v>86.289243654741924</v>
      </c>
      <c r="AO16" s="12"/>
      <c r="AP16" s="84" t="s">
        <v>152</v>
      </c>
      <c r="AQ16" s="28">
        <f>IF(ISERROR(HLOOKUP(AP16,'Raw data'!$F$3:$BH$104,AP$2,FALSE)),"",HLOOKUP(AP16,'Raw data'!$F$3:$BH$104,AP$2,FALSE))</f>
        <v>52</v>
      </c>
      <c r="AR16" s="12">
        <f t="shared" si="16"/>
        <v>22</v>
      </c>
      <c r="AS16" s="12">
        <f t="shared" si="17"/>
        <v>88.832487309644677</v>
      </c>
      <c r="AT16" s="12">
        <f t="shared" si="18"/>
        <v>76.751269035532999</v>
      </c>
      <c r="AU16" s="12"/>
      <c r="AV16" s="84" t="s">
        <v>152</v>
      </c>
      <c r="AW16" s="28">
        <f>IF(ISERROR(HLOOKUP(AV16,'Raw data'!$F$3:$BH$104,AV$2,FALSE)),"",HLOOKUP(AV16,'Raw data'!$F$3:$BH$104,AV$2,FALSE))</f>
        <v>28</v>
      </c>
      <c r="AX16" s="12">
        <f t="shared" si="19"/>
        <v>27</v>
      </c>
      <c r="AY16" s="12">
        <f t="shared" si="20"/>
        <v>13.567839195979898</v>
      </c>
      <c r="AZ16" s="12">
        <f t="shared" si="21"/>
        <v>11.722613065326632</v>
      </c>
      <c r="BA16" s="12"/>
      <c r="BB16" s="84" t="s">
        <v>152</v>
      </c>
      <c r="BC16" s="72" t="str">
        <f>IF(ISERROR(HLOOKUP(BB16,'Raw data'!$F$3:$BH$104,BB$2,FALSE)),"",HLOOKUP(BB16,'Raw data'!$F$3:$BH$104,BB$2,FALSE))</f>
        <v>28.55</v>
      </c>
      <c r="BD16" s="28">
        <v>1</v>
      </c>
      <c r="BE16" s="12">
        <f t="shared" si="22"/>
        <v>28.55</v>
      </c>
      <c r="BF16" s="28">
        <v>7.25</v>
      </c>
      <c r="BG16" s="28">
        <f t="shared" si="23"/>
        <v>3.9379310344827587</v>
      </c>
      <c r="BH16" s="12">
        <f t="shared" si="24"/>
        <v>2.456175498610305</v>
      </c>
      <c r="BI16" s="12">
        <f t="shared" si="25"/>
        <v>96.902189795574515</v>
      </c>
      <c r="BJ16" s="12">
        <f t="shared" si="26"/>
        <v>83.723491983376377</v>
      </c>
    </row>
    <row r="17" spans="1:62" ht="12.75" x14ac:dyDescent="0.2">
      <c r="A17" s="40" t="s">
        <v>153</v>
      </c>
      <c r="B17" s="12">
        <f t="shared" si="0"/>
        <v>41.448968775303037</v>
      </c>
      <c r="C17" s="12"/>
      <c r="D17" s="53" t="s">
        <v>153</v>
      </c>
      <c r="E17" s="28">
        <f>IF(ISERROR(HLOOKUP(D17,'Raw data'!$F$3:$BH$104,D$2,FALSE)),"",HLOOKUP(D17,'Raw data'!$F$3:$BH$104,D$2,FALSE))</f>
        <v>25</v>
      </c>
      <c r="F17" s="12">
        <f t="shared" si="1"/>
        <v>284</v>
      </c>
      <c r="G17" s="12">
        <f t="shared" si="2"/>
        <v>4.6979865771811973</v>
      </c>
      <c r="H17" s="12">
        <f t="shared" si="3"/>
        <v>4.0590604026845547</v>
      </c>
      <c r="I17" s="27"/>
      <c r="J17" s="53" t="s">
        <v>153</v>
      </c>
      <c r="K17" s="72">
        <f>IF(ISERROR(HLOOKUP(J17,'Raw data'!$F$3:$BH$104,J$2,FALSE)),"",HLOOKUP(J17,'Raw data'!$F$3:$BH$104,J$2,FALSE))</f>
        <v>35</v>
      </c>
      <c r="L17" s="28">
        <v>5.9999999999999995E-4</v>
      </c>
      <c r="M17" s="12">
        <f t="shared" si="27"/>
        <v>2.0999999999999998E-2</v>
      </c>
      <c r="N17" s="28">
        <v>0.26</v>
      </c>
      <c r="O17" s="12">
        <f t="shared" si="31"/>
        <v>8.076923076923076E-2</v>
      </c>
      <c r="P17" s="12">
        <f t="shared" si="5"/>
        <v>8.076923076923076E-2</v>
      </c>
      <c r="Q17" s="12">
        <f t="shared" si="6"/>
        <v>99.944678609062166</v>
      </c>
      <c r="R17" s="12">
        <f t="shared" si="7"/>
        <v>86.352202318229715</v>
      </c>
      <c r="S17" s="12"/>
      <c r="T17" s="53" t="s">
        <v>153</v>
      </c>
      <c r="U17" s="28">
        <f>IF(ISERROR(HLOOKUP(T17,'Raw data'!$F$3:$BH$104,T$2,FALSE)),"",HLOOKUP(T17,'Raw data'!$F$3:$BH$104,T$2,FALSE))</f>
        <v>600</v>
      </c>
      <c r="V17" s="12">
        <f t="shared" si="33"/>
        <v>590</v>
      </c>
      <c r="W17" s="12">
        <f t="shared" si="8"/>
        <v>75.313807531380746</v>
      </c>
      <c r="X17" s="12">
        <f t="shared" si="9"/>
        <v>65.071129707112959</v>
      </c>
      <c r="Y17" s="12"/>
      <c r="Z17" s="53" t="s">
        <v>153</v>
      </c>
      <c r="AA17" s="28">
        <f>IF(ISERROR(HLOOKUP(Z17,'Raw data'!$F$3:$BH$104,Z$2,FALSE)),"",HLOOKUP(Z17,'Raw data'!$F$3:$BH$104,Z$2,FALSE))</f>
        <v>5</v>
      </c>
      <c r="AB17" s="12">
        <f t="shared" si="29"/>
        <v>931</v>
      </c>
      <c r="AC17" s="12">
        <f t="shared" si="32"/>
        <v>0.42780748663102486</v>
      </c>
      <c r="AD17" s="12">
        <f t="shared" si="11"/>
        <v>0.36962566844920547</v>
      </c>
      <c r="AE17" s="12"/>
      <c r="AF17" s="53" t="s">
        <v>153</v>
      </c>
      <c r="AG17" s="72">
        <f>IF(ISERROR(HLOOKUP(AF17,'Raw data'!$F$3:$BH$104,AF$2,FALSE)),"",HLOOKUP(AF17,'Raw data'!$F$3:$BH$104,AF$2,FALSE))</f>
        <v>199420</v>
      </c>
      <c r="AH17" s="28">
        <v>5.9999999999999995E-4</v>
      </c>
      <c r="AI17" s="12">
        <f t="shared" si="12"/>
        <v>119.65199999999999</v>
      </c>
      <c r="AJ17" s="28">
        <v>0.26</v>
      </c>
      <c r="AK17" s="28">
        <f t="shared" si="13"/>
        <v>460.19999999999993</v>
      </c>
      <c r="AL17" s="12">
        <f t="shared" si="14"/>
        <v>16890.875471698109</v>
      </c>
      <c r="AM17" s="12">
        <f t="shared" si="30"/>
        <v>97.372316961448576</v>
      </c>
      <c r="AN17" s="12">
        <f t="shared" si="15"/>
        <v>84.129681854691569</v>
      </c>
      <c r="AO17" s="12"/>
      <c r="AP17" s="53" t="s">
        <v>153</v>
      </c>
      <c r="AQ17" s="28">
        <f>IF(ISERROR(HLOOKUP(AP17,'Raw data'!$F$3:$BH$104,AP$2,FALSE)),"",HLOOKUP(AP17,'Raw data'!$F$3:$BH$104,AP$2,FALSE))</f>
        <v>30</v>
      </c>
      <c r="AR17" s="12">
        <f t="shared" si="16"/>
        <v>0</v>
      </c>
      <c r="AS17" s="12">
        <f t="shared" si="17"/>
        <v>100</v>
      </c>
      <c r="AT17" s="12">
        <f t="shared" si="18"/>
        <v>86.4</v>
      </c>
      <c r="AU17" s="12"/>
      <c r="AV17" s="53" t="s">
        <v>153</v>
      </c>
      <c r="AW17" s="28">
        <f>IF(ISERROR(HLOOKUP(AV17,'Raw data'!$F$3:$BH$104,AV$2,FALSE)),"",HLOOKUP(AV17,'Raw data'!$F$3:$BH$104,AV$2,FALSE))</f>
        <v>13</v>
      </c>
      <c r="AX17" s="12">
        <f t="shared" si="19"/>
        <v>12</v>
      </c>
      <c r="AY17" s="12">
        <f t="shared" si="20"/>
        <v>6.0301507537688437</v>
      </c>
      <c r="AZ17" s="12">
        <f t="shared" si="21"/>
        <v>5.2100502512562805</v>
      </c>
      <c r="BA17" s="12"/>
      <c r="BB17" s="53" t="s">
        <v>153</v>
      </c>
      <c r="BC17" s="72">
        <f>IF(ISERROR(HLOOKUP(BB17,'Raw data'!$F$3:$BH$104,BB$2,FALSE)),"",HLOOKUP(BB17,'Raw data'!$F$3:$BH$104,BB$2,FALSE))</f>
        <v>35000</v>
      </c>
      <c r="BD17" s="28">
        <v>5.9999999999999995E-4</v>
      </c>
      <c r="BE17" s="12">
        <f t="shared" si="22"/>
        <v>20.999999999999996</v>
      </c>
      <c r="BF17" s="28">
        <v>0.26</v>
      </c>
      <c r="BG17" s="28">
        <f t="shared" si="23"/>
        <v>80.769230769230759</v>
      </c>
      <c r="BH17" s="12">
        <f t="shared" si="24"/>
        <v>79.287475233358307</v>
      </c>
      <c r="BI17" s="12">
        <f t="shared" si="25"/>
        <v>0</v>
      </c>
      <c r="BJ17" s="12">
        <f t="shared" si="26"/>
        <v>0</v>
      </c>
    </row>
    <row r="18" spans="1:62" ht="12.75" x14ac:dyDescent="0.2">
      <c r="A18" s="83" t="s">
        <v>154</v>
      </c>
      <c r="B18" s="12">
        <f t="shared" si="0"/>
        <v>57.147457804726038</v>
      </c>
      <c r="C18" s="12"/>
      <c r="D18" s="84" t="s">
        <v>154</v>
      </c>
      <c r="E18" s="28">
        <f>IF(ISERROR(HLOOKUP(D18,'Raw data'!$F$3:$BH$104,D$2,FALSE)),"",HLOOKUP(D18,'Raw data'!$F$3:$BH$104,D$2,FALSE))</f>
        <v>135</v>
      </c>
      <c r="F18" s="12">
        <f t="shared" si="1"/>
        <v>174</v>
      </c>
      <c r="G18" s="12">
        <f t="shared" si="2"/>
        <v>41.610738255033553</v>
      </c>
      <c r="H18" s="12">
        <f t="shared" si="3"/>
        <v>35.951677852348986</v>
      </c>
      <c r="I18" s="27"/>
      <c r="J18" s="84" t="s">
        <v>154</v>
      </c>
      <c r="K18" s="72" t="str">
        <f>IF(ISERROR(HLOOKUP(J18,'Raw data'!$F$3:$BH$104,J$2,FALSE)),"",HLOOKUP(J18,'Raw data'!$F$3:$BH$104,J$2,FALSE))</f>
        <v>10</v>
      </c>
      <c r="L18" s="28">
        <v>1</v>
      </c>
      <c r="M18" s="12">
        <f t="shared" si="27"/>
        <v>10</v>
      </c>
      <c r="N18" s="28">
        <v>8.15</v>
      </c>
      <c r="O18" s="12">
        <f t="shared" si="31"/>
        <v>1.2269938650306749</v>
      </c>
      <c r="P18" s="12">
        <f t="shared" si="5"/>
        <v>1.2269938650306749</v>
      </c>
      <c r="Q18" s="12">
        <f t="shared" si="6"/>
        <v>99.159593243129677</v>
      </c>
      <c r="R18" s="12">
        <f t="shared" si="7"/>
        <v>85.673888562064036</v>
      </c>
      <c r="S18" s="12"/>
      <c r="T18" s="84" t="s">
        <v>154</v>
      </c>
      <c r="U18" s="28">
        <f>IF(ISERROR(HLOOKUP(T18,'Raw data'!$F$3:$BH$104,T$2,FALSE)),"",HLOOKUP(T18,'Raw data'!$F$3:$BH$104,T$2,FALSE))</f>
        <v>310</v>
      </c>
      <c r="V18" s="12">
        <f t="shared" si="33"/>
        <v>300</v>
      </c>
      <c r="W18" s="12">
        <f t="shared" si="8"/>
        <v>87.44769874476988</v>
      </c>
      <c r="X18" s="12">
        <f t="shared" si="9"/>
        <v>75.554811715481179</v>
      </c>
      <c r="Y18" s="12"/>
      <c r="Z18" s="84" t="s">
        <v>154</v>
      </c>
      <c r="AA18" s="28">
        <f>IF(ISERROR(HLOOKUP(Z18,'Raw data'!$F$3:$BH$104,Z$2,FALSE)),"",HLOOKUP(Z18,'Raw data'!$F$3:$BH$104,Z$2,FALSE))</f>
        <v>12</v>
      </c>
      <c r="AB18" s="12">
        <f t="shared" si="29"/>
        <v>924</v>
      </c>
      <c r="AC18" s="12">
        <f t="shared" si="32"/>
        <v>1.1764705882352899</v>
      </c>
      <c r="AD18" s="12">
        <f t="shared" si="11"/>
        <v>1.0164705882352905</v>
      </c>
      <c r="AE18" s="12"/>
      <c r="AF18" s="84" t="s">
        <v>154</v>
      </c>
      <c r="AG18" s="72" t="str">
        <f>IF(ISERROR(HLOOKUP(AF18,'Raw data'!$F$3:$BH$104,AF$2,FALSE)),"",HLOOKUP(AF18,'Raw data'!$F$3:$BH$104,AF$2,FALSE))</f>
        <v>207</v>
      </c>
      <c r="AH18" s="28">
        <v>1</v>
      </c>
      <c r="AI18" s="12">
        <f t="shared" si="12"/>
        <v>207</v>
      </c>
      <c r="AJ18" s="28">
        <v>8.15</v>
      </c>
      <c r="AK18" s="28">
        <f t="shared" si="13"/>
        <v>25.398773006134967</v>
      </c>
      <c r="AL18" s="12">
        <f t="shared" si="14"/>
        <v>17325.676698691976</v>
      </c>
      <c r="AM18" s="12">
        <f t="shared" si="30"/>
        <v>99.878853876069329</v>
      </c>
      <c r="AN18" s="12">
        <f t="shared" si="15"/>
        <v>86.295329748923905</v>
      </c>
      <c r="AO18" s="12"/>
      <c r="AP18" s="84" t="s">
        <v>154</v>
      </c>
      <c r="AQ18" s="28">
        <f>IF(ISERROR(HLOOKUP(AP18,'Raw data'!$F$3:$BH$104,AP$2,FALSE)),"",HLOOKUP(AP18,'Raw data'!$F$3:$BH$104,AP$2,FALSE))</f>
        <v>65</v>
      </c>
      <c r="AR18" s="12">
        <f t="shared" si="16"/>
        <v>35</v>
      </c>
      <c r="AS18" s="12">
        <f t="shared" si="17"/>
        <v>82.233502538071065</v>
      </c>
      <c r="AT18" s="12">
        <f t="shared" si="18"/>
        <v>71.049746192893394</v>
      </c>
      <c r="AU18" s="12"/>
      <c r="AV18" s="84" t="s">
        <v>154</v>
      </c>
      <c r="AW18" s="28">
        <f>IF(ISERROR(HLOOKUP(AV18,'Raw data'!$F$3:$BH$104,AV$2,FALSE)),"",HLOOKUP(AV18,'Raw data'!$F$3:$BH$104,AV$2,FALSE))</f>
        <v>41</v>
      </c>
      <c r="AX18" s="12">
        <f t="shared" si="19"/>
        <v>40</v>
      </c>
      <c r="AY18" s="12">
        <f t="shared" si="20"/>
        <v>20.100502512562812</v>
      </c>
      <c r="AZ18" s="12">
        <f t="shared" si="21"/>
        <v>17.366834170854268</v>
      </c>
      <c r="BA18" s="12"/>
      <c r="BB18" s="84" t="s">
        <v>154</v>
      </c>
      <c r="BC18" s="72" t="str">
        <f>IF(ISERROR(HLOOKUP(BB18,'Raw data'!$F$3:$BH$104,BB$2,FALSE)),"",HLOOKUP(BB18,'Raw data'!$F$3:$BH$104,BB$2,FALSE))</f>
        <v>28</v>
      </c>
      <c r="BD18" s="28">
        <v>1</v>
      </c>
      <c r="BE18" s="12">
        <f t="shared" si="22"/>
        <v>28</v>
      </c>
      <c r="BF18" s="28">
        <v>8.15</v>
      </c>
      <c r="BG18" s="28">
        <f t="shared" si="23"/>
        <v>3.4355828220858893</v>
      </c>
      <c r="BH18" s="12">
        <f t="shared" si="24"/>
        <v>1.9538272862134356</v>
      </c>
      <c r="BI18" s="12">
        <f t="shared" si="25"/>
        <v>97.535768063665856</v>
      </c>
      <c r="BJ18" s="12">
        <f t="shared" si="26"/>
        <v>84.270903607007298</v>
      </c>
    </row>
    <row r="19" spans="1:62" ht="12.75" x14ac:dyDescent="0.2">
      <c r="A19" s="75" t="s">
        <v>155</v>
      </c>
      <c r="B19" s="12">
        <f t="shared" si="0"/>
        <v>40.98049982686576</v>
      </c>
      <c r="C19" s="12"/>
      <c r="D19" s="65" t="s">
        <v>155</v>
      </c>
      <c r="E19" s="28">
        <f>IF(ISERROR(HLOOKUP(D19,'Raw data'!$F$3:$BH$104,D$2,FALSE)),"",HLOOKUP(D19,'Raw data'!$F$3:$BH$104,D$2,FALSE))</f>
        <v>206</v>
      </c>
      <c r="F19" s="12">
        <f t="shared" si="1"/>
        <v>103</v>
      </c>
      <c r="G19" s="12">
        <f t="shared" si="2"/>
        <v>65.43624161073825</v>
      </c>
      <c r="H19" s="12">
        <f t="shared" si="3"/>
        <v>56.536912751677846</v>
      </c>
      <c r="I19" s="27"/>
      <c r="J19" s="65" t="s">
        <v>155</v>
      </c>
      <c r="K19" s="66"/>
      <c r="L19" s="28">
        <v>0.27229999999999999</v>
      </c>
      <c r="M19" s="74">
        <f t="shared" si="27"/>
        <v>0</v>
      </c>
      <c r="N19" s="28">
        <v>1.56</v>
      </c>
      <c r="O19" s="28">
        <v>146</v>
      </c>
      <c r="P19" s="12">
        <f t="shared" si="5"/>
        <v>146</v>
      </c>
      <c r="Q19" s="12">
        <f t="shared" si="6"/>
        <v>0</v>
      </c>
      <c r="R19" s="12">
        <f t="shared" si="7"/>
        <v>0</v>
      </c>
      <c r="S19" s="12"/>
      <c r="T19" s="65" t="s">
        <v>155</v>
      </c>
      <c r="U19" s="45"/>
      <c r="V19" s="12">
        <f t="shared" si="33"/>
        <v>-10</v>
      </c>
      <c r="W19" s="12">
        <f t="shared" si="8"/>
        <v>100.418410041841</v>
      </c>
      <c r="X19" s="12">
        <f t="shared" si="9"/>
        <v>86.761506276150627</v>
      </c>
      <c r="Y19" s="12"/>
      <c r="Z19" s="65" t="s">
        <v>155</v>
      </c>
      <c r="AA19" s="45"/>
      <c r="AB19" s="12">
        <f t="shared" si="29"/>
        <v>936</v>
      </c>
      <c r="AC19" s="45">
        <v>0</v>
      </c>
      <c r="AD19" s="12">
        <f t="shared" si="11"/>
        <v>0</v>
      </c>
      <c r="AE19" s="12"/>
      <c r="AF19" s="65" t="s">
        <v>155</v>
      </c>
      <c r="AG19" s="72">
        <f>IF(ISERROR(HLOOKUP(AF19,'Raw data'!$F$3:$BH$104,AF$2,FALSE)),"",HLOOKUP(AF19,'Raw data'!$F$3:$BH$104,AF$2,FALSE))</f>
        <v>717</v>
      </c>
      <c r="AH19" s="28">
        <v>0.27229999999999999</v>
      </c>
      <c r="AI19" s="12">
        <f t="shared" si="12"/>
        <v>195.23909999999998</v>
      </c>
      <c r="AJ19" s="28">
        <v>1.56</v>
      </c>
      <c r="AK19" s="28">
        <f t="shared" si="13"/>
        <v>125.15326923076921</v>
      </c>
      <c r="AL19" s="12">
        <f t="shared" si="14"/>
        <v>17225.92220246734</v>
      </c>
      <c r="AM19" s="12">
        <f t="shared" si="30"/>
        <v>99.303790348960248</v>
      </c>
      <c r="AN19" s="12">
        <f t="shared" si="15"/>
        <v>85.79847486150166</v>
      </c>
      <c r="AO19" s="12"/>
      <c r="AP19" s="65" t="s">
        <v>155</v>
      </c>
      <c r="AQ19" s="28">
        <f>IF(ISERROR(HLOOKUP(AP19,'Raw data'!$F$3:$BH$104,AP$2,FALSE)),"",HLOOKUP(AP19,'Raw data'!$F$3:$BH$104,AP$2,FALSE))</f>
        <v>170</v>
      </c>
      <c r="AR19" s="12">
        <f t="shared" si="16"/>
        <v>140</v>
      </c>
      <c r="AS19" s="12">
        <f t="shared" si="17"/>
        <v>28.934010152284273</v>
      </c>
      <c r="AT19" s="12">
        <f t="shared" si="18"/>
        <v>24.99898477157361</v>
      </c>
      <c r="AU19" s="12"/>
      <c r="AV19" s="65" t="s">
        <v>155</v>
      </c>
      <c r="AW19" s="28">
        <f>IF(ISERROR(HLOOKUP(AV19,'Raw data'!$F$3:$BH$104,AV$2,FALSE)),"",HLOOKUP(AV19,'Raw data'!$F$3:$BH$104,AV$2,FALSE))</f>
        <v>7</v>
      </c>
      <c r="AX19" s="12">
        <f t="shared" si="19"/>
        <v>6</v>
      </c>
      <c r="AY19" s="12">
        <f t="shared" si="20"/>
        <v>3.0150753768844218</v>
      </c>
      <c r="AZ19" s="12">
        <f t="shared" si="21"/>
        <v>2.6050251256281403</v>
      </c>
      <c r="BA19" s="12"/>
      <c r="BB19" s="65" t="s">
        <v>155</v>
      </c>
      <c r="BC19" s="72">
        <f>IF(ISERROR(HLOOKUP(BB19,'Raw data'!$F$3:$BH$104,BB$2,FALSE)),"",HLOOKUP(BB19,'Raw data'!$F$3:$BH$104,BB$2,FALSE))</f>
        <v>88.7</v>
      </c>
      <c r="BD19" s="28">
        <v>0.27229999999999999</v>
      </c>
      <c r="BE19" s="12">
        <f t="shared" si="22"/>
        <v>24.153009999999998</v>
      </c>
      <c r="BF19" s="28">
        <v>1.56</v>
      </c>
      <c r="BG19" s="28">
        <f t="shared" si="23"/>
        <v>15.482698717948717</v>
      </c>
      <c r="BH19" s="12">
        <f t="shared" si="24"/>
        <v>14.000943182076263</v>
      </c>
      <c r="BI19" s="12">
        <f t="shared" si="25"/>
        <v>82.341544940271092</v>
      </c>
      <c r="BJ19" s="12">
        <f t="shared" si="26"/>
        <v>71.143094828394226</v>
      </c>
    </row>
    <row r="20" spans="1:62" ht="12.75" x14ac:dyDescent="0.2">
      <c r="A20" s="40" t="s">
        <v>156</v>
      </c>
      <c r="B20" s="12">
        <f t="shared" si="0"/>
        <v>50.837547302893711</v>
      </c>
      <c r="C20" s="12"/>
      <c r="D20" s="53" t="s">
        <v>156</v>
      </c>
      <c r="E20" s="28">
        <f>IF(ISERROR(HLOOKUP(D20,'Raw data'!$F$3:$BH$104,D$2,FALSE)),"",HLOOKUP(D20,'Raw data'!$F$3:$BH$104,D$2,FALSE))</f>
        <v>17</v>
      </c>
      <c r="F20" s="12">
        <f t="shared" si="1"/>
        <v>292</v>
      </c>
      <c r="G20" s="12">
        <f t="shared" si="2"/>
        <v>2.0134228187919376</v>
      </c>
      <c r="H20" s="12">
        <f t="shared" si="3"/>
        <v>1.7395973154362341</v>
      </c>
      <c r="I20" s="27"/>
      <c r="J20" s="53" t="s">
        <v>156</v>
      </c>
      <c r="K20" s="72">
        <f>IF(ISERROR(HLOOKUP(J20,'Raw data'!$F$3:$BH$104,J$2,FALSE)),"",HLOOKUP(J20,'Raw data'!$F$3:$BH$104,J$2,FALSE))</f>
        <v>195</v>
      </c>
      <c r="L20" s="28">
        <v>0.1038</v>
      </c>
      <c r="M20" s="12">
        <f t="shared" si="27"/>
        <v>20.241</v>
      </c>
      <c r="N20" s="28">
        <v>1.38</v>
      </c>
      <c r="O20" s="12">
        <f t="shared" ref="O20:O58" si="34">M20/N20</f>
        <v>14.667391304347827</v>
      </c>
      <c r="P20" s="12">
        <f t="shared" si="5"/>
        <v>14.667391304347827</v>
      </c>
      <c r="Q20" s="12">
        <f t="shared" si="6"/>
        <v>89.953841572364496</v>
      </c>
      <c r="R20" s="12">
        <f t="shared" si="7"/>
        <v>77.720119118522931</v>
      </c>
      <c r="S20" s="12"/>
      <c r="T20" s="53" t="s">
        <v>156</v>
      </c>
      <c r="U20" s="28">
        <f>IF(ISERROR(HLOOKUP(T20,'Raw data'!$F$3:$BH$104,T$2,FALSE)),"",HLOOKUP(T20,'Raw data'!$F$3:$BH$104,T$2,FALSE))</f>
        <v>340</v>
      </c>
      <c r="V20" s="12">
        <f t="shared" si="33"/>
        <v>330</v>
      </c>
      <c r="W20" s="12">
        <f t="shared" si="8"/>
        <v>86.192468619246867</v>
      </c>
      <c r="X20" s="12">
        <f t="shared" si="9"/>
        <v>74.470292887029288</v>
      </c>
      <c r="Y20" s="12"/>
      <c r="Z20" s="53" t="s">
        <v>156</v>
      </c>
      <c r="AA20" s="28">
        <f>IF(ISERROR(HLOOKUP(Z20,'Raw data'!$F$3:$BH$104,Z$2,FALSE)),"",HLOOKUP(Z20,'Raw data'!$F$3:$BH$104,Z$2,FALSE))</f>
        <v>35</v>
      </c>
      <c r="AB20" s="12">
        <f t="shared" si="29"/>
        <v>901</v>
      </c>
      <c r="AC20" s="12">
        <f t="shared" ref="AC20:AC58" si="35">100-(AB20*$AA$64)</f>
        <v>3.6363636363636402</v>
      </c>
      <c r="AD20" s="12">
        <f t="shared" si="11"/>
        <v>3.1418181818181852</v>
      </c>
      <c r="AE20" s="12"/>
      <c r="AF20" s="53" t="s">
        <v>156</v>
      </c>
      <c r="AG20" s="72">
        <f>IF(ISERROR(HLOOKUP(AF20,'Raw data'!$F$3:$BH$104,AF$2,FALSE)),"",HLOOKUP(AF20,'Raw data'!$F$3:$BH$104,AF$2,FALSE))</f>
        <v>1323</v>
      </c>
      <c r="AH20" s="28">
        <v>0.1038</v>
      </c>
      <c r="AI20" s="12">
        <f t="shared" si="12"/>
        <v>137.32740000000001</v>
      </c>
      <c r="AJ20" s="28">
        <v>1.38</v>
      </c>
      <c r="AK20" s="28">
        <f t="shared" si="13"/>
        <v>99.51260869565219</v>
      </c>
      <c r="AL20" s="12">
        <f t="shared" si="14"/>
        <v>17251.562863002458</v>
      </c>
      <c r="AM20" s="12">
        <f t="shared" si="30"/>
        <v>99.451603322237446</v>
      </c>
      <c r="AN20" s="12">
        <f t="shared" si="15"/>
        <v>85.926185270413157</v>
      </c>
      <c r="AO20" s="12"/>
      <c r="AP20" s="53" t="s">
        <v>156</v>
      </c>
      <c r="AQ20" s="28">
        <f>IF(ISERROR(HLOOKUP(AP20,'Raw data'!$F$3:$BH$104,AP$2,FALSE)),"",HLOOKUP(AP20,'Raw data'!$F$3:$BH$104,AP$2,FALSE))</f>
        <v>65</v>
      </c>
      <c r="AR20" s="12">
        <f t="shared" si="16"/>
        <v>35</v>
      </c>
      <c r="AS20" s="12">
        <f t="shared" si="17"/>
        <v>82.233502538071065</v>
      </c>
      <c r="AT20" s="12">
        <f t="shared" si="18"/>
        <v>71.049746192893394</v>
      </c>
      <c r="AU20" s="12"/>
      <c r="AV20" s="53" t="s">
        <v>156</v>
      </c>
      <c r="AW20" s="28">
        <f>IF(ISERROR(HLOOKUP(AV20,'Raw data'!$F$3:$BH$104,AV$2,FALSE)),"",HLOOKUP(AV20,'Raw data'!$F$3:$BH$104,AV$2,FALSE))</f>
        <v>40</v>
      </c>
      <c r="AX20" s="12">
        <f t="shared" si="19"/>
        <v>39</v>
      </c>
      <c r="AY20" s="12">
        <f t="shared" si="20"/>
        <v>19.597989949748744</v>
      </c>
      <c r="AZ20" s="12">
        <f t="shared" si="21"/>
        <v>16.932663316582914</v>
      </c>
      <c r="BA20" s="12"/>
      <c r="BB20" s="53" t="s">
        <v>156</v>
      </c>
      <c r="BC20" s="72">
        <f>IF(ISERROR(HLOOKUP(BB20,'Raw data'!$F$3:$BH$104,BB$2,FALSE)),"",HLOOKUP(BB20,'Raw data'!$F$3:$BH$104,BB$2,FALSE))</f>
        <v>150</v>
      </c>
      <c r="BD20" s="28">
        <v>0.1038</v>
      </c>
      <c r="BE20" s="12">
        <f t="shared" si="22"/>
        <v>15.57</v>
      </c>
      <c r="BF20" s="28">
        <v>1.38</v>
      </c>
      <c r="BG20" s="28">
        <f t="shared" si="23"/>
        <v>11.282608695652176</v>
      </c>
      <c r="BH20" s="12">
        <f t="shared" si="24"/>
        <v>9.8008531597797219</v>
      </c>
      <c r="BI20" s="12">
        <f t="shared" si="25"/>
        <v>87.63883812552497</v>
      </c>
      <c r="BJ20" s="12">
        <f t="shared" si="26"/>
        <v>75.719956140453576</v>
      </c>
    </row>
    <row r="21" spans="1:62" ht="12.75" x14ac:dyDescent="0.2">
      <c r="A21" s="57" t="s">
        <v>157</v>
      </c>
      <c r="B21" s="12">
        <f t="shared" si="0"/>
        <v>57.969608507051895</v>
      </c>
      <c r="C21" s="12"/>
      <c r="D21" s="64" t="s">
        <v>157</v>
      </c>
      <c r="E21" s="28">
        <f>IF(ISERROR(HLOOKUP(D21,'Raw data'!$F$3:$BH$104,D$2,FALSE)),"",HLOOKUP(D21,'Raw data'!$F$3:$BH$104,D$2,FALSE))</f>
        <v>180</v>
      </c>
      <c r="F21" s="12">
        <f t="shared" si="1"/>
        <v>129</v>
      </c>
      <c r="G21" s="12">
        <f t="shared" si="2"/>
        <v>56.711409395973149</v>
      </c>
      <c r="H21" s="12">
        <f t="shared" si="3"/>
        <v>48.998657718120803</v>
      </c>
      <c r="I21" s="27"/>
      <c r="J21" s="64" t="s">
        <v>157</v>
      </c>
      <c r="K21" s="72">
        <f>IF(ISERROR(HLOOKUP(J21,'Raw data'!$F$3:$BH$104,J$2,FALSE)),"",HLOOKUP(J21,'Raw data'!$F$3:$BH$104,J$2,FALSE))</f>
        <v>100</v>
      </c>
      <c r="L21" s="28">
        <v>0.12889999999999999</v>
      </c>
      <c r="M21" s="12">
        <f t="shared" si="27"/>
        <v>12.889999999999999</v>
      </c>
      <c r="N21" s="28">
        <v>3.87</v>
      </c>
      <c r="O21" s="12">
        <f t="shared" si="34"/>
        <v>3.3307493540051674</v>
      </c>
      <c r="P21" s="12">
        <f t="shared" si="5"/>
        <v>3.3307493540051674</v>
      </c>
      <c r="Q21" s="12">
        <f t="shared" si="6"/>
        <v>97.718664826023854</v>
      </c>
      <c r="R21" s="12">
        <f t="shared" si="7"/>
        <v>84.428926409684607</v>
      </c>
      <c r="S21" s="12"/>
      <c r="T21" s="64" t="s">
        <v>157</v>
      </c>
      <c r="U21" s="28">
        <f>IF(ISERROR(HLOOKUP(T21,'Raw data'!$F$3:$BH$104,T$2,FALSE)),"",HLOOKUP(T21,'Raw data'!$F$3:$BH$104,T$2,FALSE))</f>
        <v>210</v>
      </c>
      <c r="V21" s="12">
        <f t="shared" si="33"/>
        <v>200</v>
      </c>
      <c r="W21" s="12">
        <f t="shared" si="8"/>
        <v>91.63179916317992</v>
      </c>
      <c r="X21" s="12">
        <f t="shared" si="9"/>
        <v>79.169874476987445</v>
      </c>
      <c r="Y21" s="12"/>
      <c r="Z21" s="64" t="s">
        <v>157</v>
      </c>
      <c r="AA21" s="28">
        <f>IF(ISERROR(HLOOKUP(Z21,'Raw data'!$F$3:$BH$104,Z$2,FALSE)),"",HLOOKUP(Z21,'Raw data'!$F$3:$BH$104,Z$2,FALSE))</f>
        <v>37</v>
      </c>
      <c r="AB21" s="12">
        <f t="shared" si="29"/>
        <v>899</v>
      </c>
      <c r="AC21" s="12">
        <f t="shared" si="35"/>
        <v>3.8502673796791527</v>
      </c>
      <c r="AD21" s="12">
        <f t="shared" si="11"/>
        <v>3.3266310160427879</v>
      </c>
      <c r="AE21" s="12"/>
      <c r="AF21" s="64" t="s">
        <v>157</v>
      </c>
      <c r="AG21" s="72">
        <f>IF(ISERROR(HLOOKUP(AF21,'Raw data'!$F$3:$BH$104,AF$2,FALSE)),"",HLOOKUP(AF21,'Raw data'!$F$3:$BH$104,AF$2,FALSE))</f>
        <v>1293</v>
      </c>
      <c r="AH21" s="28">
        <v>0.12889999999999999</v>
      </c>
      <c r="AI21" s="12">
        <f t="shared" si="12"/>
        <v>166.6677</v>
      </c>
      <c r="AJ21" s="28">
        <v>3.87</v>
      </c>
      <c r="AK21" s="28">
        <f t="shared" si="13"/>
        <v>43.06658914728682</v>
      </c>
      <c r="AL21" s="12">
        <f t="shared" si="14"/>
        <v>17308.008882550825</v>
      </c>
      <c r="AM21" s="12">
        <f t="shared" si="30"/>
        <v>99.777002660826199</v>
      </c>
      <c r="AN21" s="12">
        <f t="shared" si="15"/>
        <v>86.207330298953835</v>
      </c>
      <c r="AO21" s="12"/>
      <c r="AP21" s="64" t="s">
        <v>157</v>
      </c>
      <c r="AQ21" s="28">
        <f>IF(ISERROR(HLOOKUP(AP21,'Raw data'!$F$3:$BH$104,AP$2,FALSE)),"",HLOOKUP(AP21,'Raw data'!$F$3:$BH$104,AP$2,FALSE))</f>
        <v>65</v>
      </c>
      <c r="AR21" s="12">
        <f t="shared" si="16"/>
        <v>35</v>
      </c>
      <c r="AS21" s="12">
        <f t="shared" si="17"/>
        <v>82.233502538071065</v>
      </c>
      <c r="AT21" s="12">
        <f t="shared" si="18"/>
        <v>71.049746192893394</v>
      </c>
      <c r="AU21" s="12"/>
      <c r="AV21" s="64" t="s">
        <v>157</v>
      </c>
      <c r="AW21" s="28">
        <f>IF(ISERROR(HLOOKUP(AV21,'Raw data'!$F$3:$BH$104,AV$2,FALSE)),"",HLOOKUP(AV21,'Raw data'!$F$3:$BH$104,AV$2,FALSE))</f>
        <v>43</v>
      </c>
      <c r="AX21" s="12">
        <f t="shared" si="19"/>
        <v>42</v>
      </c>
      <c r="AY21" s="12">
        <f t="shared" si="20"/>
        <v>21.105527638190953</v>
      </c>
      <c r="AZ21" s="12">
        <f t="shared" si="21"/>
        <v>18.235175879396984</v>
      </c>
      <c r="BA21" s="12"/>
      <c r="BB21" s="64" t="s">
        <v>157</v>
      </c>
      <c r="BC21" s="72">
        <f>IF(ISERROR(HLOOKUP(BB21,'Raw data'!$F$3:$BH$104,BB$2,FALSE)),"",HLOOKUP(BB21,'Raw data'!$F$3:$BH$104,BB$2,FALSE))</f>
        <v>431.85</v>
      </c>
      <c r="BD21" s="28">
        <v>0.12889999999999999</v>
      </c>
      <c r="BE21" s="12">
        <f t="shared" si="22"/>
        <v>55.665464999999998</v>
      </c>
      <c r="BF21" s="28">
        <v>3.87</v>
      </c>
      <c r="BG21" s="28">
        <f t="shared" si="23"/>
        <v>14.383841085271317</v>
      </c>
      <c r="BH21" s="12">
        <f t="shared" si="24"/>
        <v>12.902085549398864</v>
      </c>
      <c r="BI21" s="12">
        <f t="shared" si="25"/>
        <v>83.727460722610289</v>
      </c>
      <c r="BJ21" s="12">
        <f t="shared" si="26"/>
        <v>72.340526064335293</v>
      </c>
    </row>
    <row r="22" spans="1:62" ht="12.75" x14ac:dyDescent="0.2">
      <c r="A22" s="52" t="s">
        <v>158</v>
      </c>
      <c r="B22" s="12">
        <f t="shared" si="0"/>
        <v>62.903433747419498</v>
      </c>
      <c r="C22" s="12"/>
      <c r="D22" s="62" t="s">
        <v>158</v>
      </c>
      <c r="E22" s="28">
        <f>IF(ISERROR(HLOOKUP(D22,'Raw data'!$F$3:$BH$104,D$2,FALSE)),"",HLOOKUP(D22,'Raw data'!$F$3:$BH$104,D$2,FALSE))</f>
        <v>273</v>
      </c>
      <c r="F22" s="12">
        <f t="shared" si="1"/>
        <v>36</v>
      </c>
      <c r="G22" s="12">
        <f t="shared" si="2"/>
        <v>87.919463087248317</v>
      </c>
      <c r="H22" s="12">
        <f t="shared" si="3"/>
        <v>75.962416107382552</v>
      </c>
      <c r="I22" s="27"/>
      <c r="J22" s="62" t="s">
        <v>158</v>
      </c>
      <c r="K22" s="72">
        <f>IF(ISERROR(HLOOKUP(J22,'Raw data'!$F$3:$BH$104,J$2,FALSE)),"",HLOOKUP(J22,'Raw data'!$F$3:$BH$104,J$2,FALSE))</f>
        <v>60</v>
      </c>
      <c r="L22" s="28">
        <v>0.52529999999999999</v>
      </c>
      <c r="M22" s="12">
        <f t="shared" si="27"/>
        <v>31.518000000000001</v>
      </c>
      <c r="N22" s="28">
        <v>2.4700000000000002</v>
      </c>
      <c r="O22" s="12">
        <f t="shared" si="34"/>
        <v>12.760323886639675</v>
      </c>
      <c r="P22" s="12">
        <f t="shared" si="5"/>
        <v>12.760323886639675</v>
      </c>
      <c r="Q22" s="12">
        <f t="shared" si="6"/>
        <v>91.260052132438574</v>
      </c>
      <c r="R22" s="12">
        <f t="shared" si="7"/>
        <v>78.848685042426922</v>
      </c>
      <c r="S22" s="12"/>
      <c r="T22" s="62" t="s">
        <v>158</v>
      </c>
      <c r="U22" s="28">
        <f>IF(ISERROR(HLOOKUP(T22,'Raw data'!$F$3:$BH$104,T$2,FALSE)),"",HLOOKUP(T22,'Raw data'!$F$3:$BH$104,T$2,FALSE))</f>
        <v>360</v>
      </c>
      <c r="V22" s="12">
        <f t="shared" si="33"/>
        <v>350</v>
      </c>
      <c r="W22" s="12">
        <f t="shared" si="8"/>
        <v>85.355648535564853</v>
      </c>
      <c r="X22" s="12">
        <f t="shared" si="9"/>
        <v>73.747280334728032</v>
      </c>
      <c r="Y22" s="12"/>
      <c r="Z22" s="62" t="s">
        <v>158</v>
      </c>
      <c r="AA22" s="28">
        <f>IF(ISERROR(HLOOKUP(Z22,'Raw data'!$F$3:$BH$104,Z$2,FALSE)),"",HLOOKUP(Z22,'Raw data'!$F$3:$BH$104,Z$2,FALSE))</f>
        <v>96</v>
      </c>
      <c r="AB22" s="12">
        <f t="shared" si="29"/>
        <v>840</v>
      </c>
      <c r="AC22" s="12">
        <f t="shared" si="35"/>
        <v>10.160427807486627</v>
      </c>
      <c r="AD22" s="12">
        <f t="shared" si="11"/>
        <v>8.7786096256684463</v>
      </c>
      <c r="AE22" s="12"/>
      <c r="AF22" s="62" t="s">
        <v>158</v>
      </c>
      <c r="AG22" s="72">
        <f>IF(ISERROR(HLOOKUP(AF22,'Raw data'!$F$3:$BH$104,AF$2,FALSE)),"",HLOOKUP(AF22,'Raw data'!$F$3:$BH$104,AF$2,FALSE))</f>
        <v>193</v>
      </c>
      <c r="AH22" s="28">
        <v>0.52529999999999999</v>
      </c>
      <c r="AI22" s="12">
        <f t="shared" si="12"/>
        <v>101.38289999999999</v>
      </c>
      <c r="AJ22" s="28">
        <v>2.4700000000000002</v>
      </c>
      <c r="AK22" s="28">
        <f t="shared" si="13"/>
        <v>41.045708502024283</v>
      </c>
      <c r="AL22" s="12">
        <f t="shared" si="14"/>
        <v>17310.029763196086</v>
      </c>
      <c r="AM22" s="12">
        <f t="shared" si="30"/>
        <v>99.788652609407094</v>
      </c>
      <c r="AN22" s="12">
        <f t="shared" si="15"/>
        <v>86.217395854527723</v>
      </c>
      <c r="AO22" s="12"/>
      <c r="AP22" s="62" t="s">
        <v>158</v>
      </c>
      <c r="AQ22" s="28">
        <f>IF(ISERROR(HLOOKUP(AP22,'Raw data'!$F$3:$BH$104,AP$2,FALSE)),"",HLOOKUP(AP22,'Raw data'!$F$3:$BH$104,AP$2,FALSE))</f>
        <v>60</v>
      </c>
      <c r="AR22" s="12">
        <f t="shared" si="16"/>
        <v>30</v>
      </c>
      <c r="AS22" s="12">
        <f t="shared" si="17"/>
        <v>84.771573604060919</v>
      </c>
      <c r="AT22" s="12">
        <f t="shared" si="18"/>
        <v>73.242639593908635</v>
      </c>
      <c r="AU22" s="12"/>
      <c r="AV22" s="62" t="s">
        <v>158</v>
      </c>
      <c r="AW22" s="28">
        <f>IF(ISERROR(HLOOKUP(AV22,'Raw data'!$F$3:$BH$104,AV$2,FALSE)),"",HLOOKUP(AV22,'Raw data'!$F$3:$BH$104,AV$2,FALSE))</f>
        <v>66</v>
      </c>
      <c r="AX22" s="12">
        <f t="shared" si="19"/>
        <v>65</v>
      </c>
      <c r="AY22" s="12">
        <f t="shared" si="20"/>
        <v>32.663316582914568</v>
      </c>
      <c r="AZ22" s="12">
        <f t="shared" si="21"/>
        <v>28.221105527638187</v>
      </c>
      <c r="BA22" s="12"/>
      <c r="BB22" s="62" t="s">
        <v>158</v>
      </c>
      <c r="BC22" s="72">
        <f>IF(ISERROR(HLOOKUP(BB22,'Raw data'!$F$3:$BH$104,BB$2,FALSE)),"",HLOOKUP(BB22,'Raw data'!$F$3:$BH$104,BB$2,FALSE))</f>
        <v>42.31</v>
      </c>
      <c r="BD22" s="28">
        <v>0.52529999999999999</v>
      </c>
      <c r="BE22" s="12">
        <f t="shared" si="22"/>
        <v>22.225443000000002</v>
      </c>
      <c r="BF22" s="28">
        <v>2.4700000000000002</v>
      </c>
      <c r="BG22" s="28">
        <f t="shared" si="23"/>
        <v>8.9981550607287453</v>
      </c>
      <c r="BH22" s="12">
        <f t="shared" si="24"/>
        <v>7.5163995248562916</v>
      </c>
      <c r="BI22" s="12">
        <f t="shared" si="25"/>
        <v>90.520067005874409</v>
      </c>
      <c r="BJ22" s="12">
        <f t="shared" si="26"/>
        <v>78.209337893075485</v>
      </c>
    </row>
    <row r="23" spans="1:62" ht="12.75" x14ac:dyDescent="0.2">
      <c r="A23" s="57" t="s">
        <v>159</v>
      </c>
      <c r="B23" s="12">
        <f t="shared" si="0"/>
        <v>55.265582269286647</v>
      </c>
      <c r="C23" s="12"/>
      <c r="D23" s="64" t="s">
        <v>159</v>
      </c>
      <c r="E23" s="28">
        <f>IF(ISERROR(HLOOKUP(D23,'Raw data'!$F$3:$BH$104,D$2,FALSE)),"",HLOOKUP(D23,'Raw data'!$F$3:$BH$104,D$2,FALSE))</f>
        <v>64</v>
      </c>
      <c r="F23" s="12">
        <f t="shared" si="1"/>
        <v>245</v>
      </c>
      <c r="G23" s="12">
        <f t="shared" si="2"/>
        <v>17.785234899328856</v>
      </c>
      <c r="H23" s="12">
        <f t="shared" si="3"/>
        <v>15.366442953020131</v>
      </c>
      <c r="I23" s="27"/>
      <c r="J23" s="64" t="s">
        <v>159</v>
      </c>
      <c r="K23" s="72">
        <f>IF(ISERROR(HLOOKUP(J23,'Raw data'!$F$3:$BH$104,J$2,FALSE)),"",HLOOKUP(J23,'Raw data'!$F$3:$BH$104,J$2,FALSE))</f>
        <v>90000</v>
      </c>
      <c r="L23" s="28">
        <v>1E-4</v>
      </c>
      <c r="M23" s="12">
        <f t="shared" si="27"/>
        <v>9</v>
      </c>
      <c r="N23" s="28">
        <v>1.47</v>
      </c>
      <c r="O23" s="12">
        <f t="shared" si="34"/>
        <v>6.1224489795918364</v>
      </c>
      <c r="P23" s="12">
        <f t="shared" si="5"/>
        <v>6.1224489795918364</v>
      </c>
      <c r="Q23" s="12">
        <f t="shared" si="6"/>
        <v>95.806541794800111</v>
      </c>
      <c r="R23" s="12">
        <f t="shared" si="7"/>
        <v>82.776852110707296</v>
      </c>
      <c r="S23" s="12"/>
      <c r="T23" s="64" t="s">
        <v>159</v>
      </c>
      <c r="U23" s="28">
        <f>IF(ISERROR(HLOOKUP(T23,'Raw data'!$F$3:$BH$104,T$2,FALSE)),"",HLOOKUP(T23,'Raw data'!$F$3:$BH$104,T$2,FALSE))</f>
        <v>180</v>
      </c>
      <c r="V23" s="12">
        <f t="shared" si="33"/>
        <v>170</v>
      </c>
      <c r="W23" s="12">
        <f t="shared" si="8"/>
        <v>92.887029288702934</v>
      </c>
      <c r="X23" s="12">
        <f t="shared" si="9"/>
        <v>80.254393305439336</v>
      </c>
      <c r="Y23" s="12"/>
      <c r="Z23" s="64" t="s">
        <v>159</v>
      </c>
      <c r="AA23" s="28">
        <f>IF(ISERROR(HLOOKUP(Z23,'Raw data'!$F$3:$BH$104,Z$2,FALSE)),"",HLOOKUP(Z23,'Raw data'!$F$3:$BH$104,Z$2,FALSE))</f>
        <v>47</v>
      </c>
      <c r="AB23" s="12">
        <f t="shared" si="29"/>
        <v>889</v>
      </c>
      <c r="AC23" s="12">
        <f t="shared" si="35"/>
        <v>4.9197860962566864</v>
      </c>
      <c r="AD23" s="12">
        <f t="shared" si="11"/>
        <v>4.2506951871657774</v>
      </c>
      <c r="AE23" s="12"/>
      <c r="AF23" s="64" t="s">
        <v>159</v>
      </c>
      <c r="AG23" s="72">
        <f>IF(ISERROR(HLOOKUP(AF23,'Raw data'!$F$3:$BH$104,AF$2,FALSE)),"",HLOOKUP(AF23,'Raw data'!$F$3:$BH$104,AF$2,FALSE))</f>
        <v>66</v>
      </c>
      <c r="AH23" s="28">
        <v>1</v>
      </c>
      <c r="AI23" s="12">
        <f t="shared" si="12"/>
        <v>66</v>
      </c>
      <c r="AJ23" s="28">
        <v>1.47</v>
      </c>
      <c r="AK23" s="28">
        <f t="shared" si="13"/>
        <v>44.897959183673471</v>
      </c>
      <c r="AL23" s="12">
        <f t="shared" si="14"/>
        <v>17306.177512514438</v>
      </c>
      <c r="AM23" s="12">
        <f t="shared" si="30"/>
        <v>99.766445200737436</v>
      </c>
      <c r="AN23" s="12">
        <f t="shared" si="15"/>
        <v>86.198208653437149</v>
      </c>
      <c r="AO23" s="12"/>
      <c r="AP23" s="64" t="s">
        <v>159</v>
      </c>
      <c r="AQ23" s="28">
        <f>IF(ISERROR(HLOOKUP(AP23,'Raw data'!$F$3:$BH$104,AP$2,FALSE)),"",HLOOKUP(AP23,'Raw data'!$F$3:$BH$104,AP$2,FALSE))</f>
        <v>97</v>
      </c>
      <c r="AR23" s="12">
        <f t="shared" si="16"/>
        <v>67</v>
      </c>
      <c r="AS23" s="12">
        <f t="shared" si="17"/>
        <v>65.989847715736033</v>
      </c>
      <c r="AT23" s="12">
        <f t="shared" si="18"/>
        <v>57.015228426395929</v>
      </c>
      <c r="AU23" s="12"/>
      <c r="AV23" s="64" t="s">
        <v>159</v>
      </c>
      <c r="AW23" s="28">
        <f>IF(ISERROR(HLOOKUP(AV23,'Raw data'!$F$3:$BH$104,AV$2,FALSE)),"",HLOOKUP(AV23,'Raw data'!$F$3:$BH$104,AV$2,FALSE))</f>
        <v>90</v>
      </c>
      <c r="AX23" s="12">
        <f t="shared" si="19"/>
        <v>89</v>
      </c>
      <c r="AY23" s="12">
        <f t="shared" si="20"/>
        <v>44.723618090452256</v>
      </c>
      <c r="AZ23" s="12">
        <f t="shared" si="21"/>
        <v>38.641206030150748</v>
      </c>
      <c r="BA23" s="12"/>
      <c r="BB23" s="64" t="s">
        <v>159</v>
      </c>
      <c r="BC23" s="72">
        <f>IF(ISERROR(HLOOKUP(BB23,'Raw data'!$F$3:$BH$104,BB$2,FALSE)),"",HLOOKUP(BB23,'Raw data'!$F$3:$BH$104,BB$2,FALSE))</f>
        <v>140200.97</v>
      </c>
      <c r="BD23" s="28">
        <v>1E-4</v>
      </c>
      <c r="BE23" s="12">
        <f t="shared" si="22"/>
        <v>14.020097000000002</v>
      </c>
      <c r="BF23" s="28">
        <v>1.47</v>
      </c>
      <c r="BG23" s="28">
        <f t="shared" si="23"/>
        <v>9.5374809523809532</v>
      </c>
      <c r="BH23" s="12">
        <f t="shared" si="24"/>
        <v>8.0557254165084995</v>
      </c>
      <c r="BI23" s="12">
        <f t="shared" si="25"/>
        <v>89.839851259232375</v>
      </c>
      <c r="BJ23" s="12">
        <f t="shared" si="26"/>
        <v>77.621631487976771</v>
      </c>
    </row>
    <row r="24" spans="1:62" ht="12.75" x14ac:dyDescent="0.2">
      <c r="A24" s="40" t="s">
        <v>160</v>
      </c>
      <c r="B24" s="12">
        <f t="shared" si="0"/>
        <v>52.575306168600164</v>
      </c>
      <c r="C24" s="12"/>
      <c r="D24" s="53" t="s">
        <v>160</v>
      </c>
      <c r="E24" s="28">
        <f>IF(ISERROR(HLOOKUP(D24,'Raw data'!$F$3:$BH$104,D$2,FALSE)),"",HLOOKUP(D24,'Raw data'!$F$3:$BH$104,D$2,FALSE))</f>
        <v>85</v>
      </c>
      <c r="F24" s="12">
        <f t="shared" si="1"/>
        <v>224</v>
      </c>
      <c r="G24" s="12">
        <f t="shared" si="2"/>
        <v>24.832214765100673</v>
      </c>
      <c r="H24" s="12">
        <f t="shared" si="3"/>
        <v>21.455033557046981</v>
      </c>
      <c r="I24" s="27"/>
      <c r="J24" s="53" t="s">
        <v>160</v>
      </c>
      <c r="K24" s="72">
        <f>IF(ISERROR(HLOOKUP(J24,'Raw data'!$F$3:$BH$104,J$2,FALSE)),"",HLOOKUP(J24,'Raw data'!$F$3:$BH$104,J$2,FALSE))</f>
        <v>195</v>
      </c>
      <c r="L24" s="28">
        <v>0.1038</v>
      </c>
      <c r="M24" s="12">
        <f t="shared" si="27"/>
        <v>20.241</v>
      </c>
      <c r="N24" s="28">
        <v>1.38</v>
      </c>
      <c r="O24" s="12">
        <f t="shared" si="34"/>
        <v>14.667391304347827</v>
      </c>
      <c r="P24" s="12">
        <f t="shared" si="5"/>
        <v>14.667391304347827</v>
      </c>
      <c r="Q24" s="12">
        <f t="shared" si="6"/>
        <v>89.953841572364496</v>
      </c>
      <c r="R24" s="12">
        <f t="shared" si="7"/>
        <v>77.720119118522931</v>
      </c>
      <c r="S24" s="12"/>
      <c r="T24" s="53" t="s">
        <v>160</v>
      </c>
      <c r="U24" s="28">
        <f>IF(ISERROR(HLOOKUP(T24,'Raw data'!$F$3:$BH$104,T$2,FALSE)),"",HLOOKUP(T24,'Raw data'!$F$3:$BH$104,T$2,FALSE))</f>
        <v>390</v>
      </c>
      <c r="V24" s="12">
        <f t="shared" si="33"/>
        <v>380</v>
      </c>
      <c r="W24" s="12">
        <f t="shared" si="8"/>
        <v>84.10041841004184</v>
      </c>
      <c r="X24" s="12">
        <f t="shared" si="9"/>
        <v>72.662761506276155</v>
      </c>
      <c r="Y24" s="12"/>
      <c r="Z24" s="53" t="s">
        <v>160</v>
      </c>
      <c r="AA24" s="28">
        <f>IF(ISERROR(HLOOKUP(Z24,'Raw data'!$F$3:$BH$104,Z$2,FALSE)),"",HLOOKUP(Z24,'Raw data'!$F$3:$BH$104,Z$2,FALSE))</f>
        <v>36</v>
      </c>
      <c r="AB24" s="12">
        <f t="shared" si="29"/>
        <v>900</v>
      </c>
      <c r="AC24" s="12">
        <f t="shared" si="35"/>
        <v>3.7433155080213965</v>
      </c>
      <c r="AD24" s="12">
        <f t="shared" si="11"/>
        <v>3.2342245989304863</v>
      </c>
      <c r="AE24" s="12"/>
      <c r="AF24" s="53" t="s">
        <v>160</v>
      </c>
      <c r="AG24" s="72">
        <f>IF(ISERROR(HLOOKUP(AF24,'Raw data'!$F$3:$BH$104,AF$2,FALSE)),"",HLOOKUP(AF24,'Raw data'!$F$3:$BH$104,AF$2,FALSE))</f>
        <v>1323</v>
      </c>
      <c r="AH24" s="28">
        <v>0.1038</v>
      </c>
      <c r="AI24" s="12">
        <f t="shared" si="12"/>
        <v>137.32740000000001</v>
      </c>
      <c r="AJ24" s="28">
        <v>1.38</v>
      </c>
      <c r="AK24" s="28">
        <f t="shared" si="13"/>
        <v>99.51260869565219</v>
      </c>
      <c r="AL24" s="12">
        <f t="shared" si="14"/>
        <v>17251.562863002458</v>
      </c>
      <c r="AM24" s="12">
        <f t="shared" si="30"/>
        <v>99.451603322237446</v>
      </c>
      <c r="AN24" s="12">
        <f t="shared" si="15"/>
        <v>85.926185270413157</v>
      </c>
      <c r="AO24" s="12"/>
      <c r="AP24" s="53" t="s">
        <v>160</v>
      </c>
      <c r="AQ24" s="28">
        <f>IF(ISERROR(HLOOKUP(AP24,'Raw data'!$F$3:$BH$104,AP$2,FALSE)),"",HLOOKUP(AP24,'Raw data'!$F$3:$BH$104,AP$2,FALSE))</f>
        <v>65</v>
      </c>
      <c r="AR24" s="12">
        <f t="shared" si="16"/>
        <v>35</v>
      </c>
      <c r="AS24" s="12">
        <f t="shared" si="17"/>
        <v>82.233502538071065</v>
      </c>
      <c r="AT24" s="12">
        <f t="shared" si="18"/>
        <v>71.049746192893394</v>
      </c>
      <c r="AU24" s="12"/>
      <c r="AV24" s="53" t="s">
        <v>160</v>
      </c>
      <c r="AW24" s="28">
        <f>IF(ISERROR(HLOOKUP(AV24,'Raw data'!$F$3:$BH$104,AV$2,FALSE)),"",HLOOKUP(AV24,'Raw data'!$F$3:$BH$104,AV$2,FALSE))</f>
        <v>40</v>
      </c>
      <c r="AX24" s="12">
        <f t="shared" si="19"/>
        <v>39</v>
      </c>
      <c r="AY24" s="12">
        <f t="shared" si="20"/>
        <v>19.597989949748744</v>
      </c>
      <c r="AZ24" s="12">
        <f t="shared" si="21"/>
        <v>16.932663316582914</v>
      </c>
      <c r="BA24" s="12"/>
      <c r="BB24" s="53" t="s">
        <v>160</v>
      </c>
      <c r="BC24" s="72">
        <f>IF(ISERROR(HLOOKUP(BB24,'Raw data'!$F$3:$BH$104,BB$2,FALSE)),"",HLOOKUP(BB24,'Raw data'!$F$3:$BH$104,BB$2,FALSE))</f>
        <v>200</v>
      </c>
      <c r="BD24" s="28">
        <v>0.1038</v>
      </c>
      <c r="BE24" s="12">
        <f t="shared" si="22"/>
        <v>20.76</v>
      </c>
      <c r="BF24" s="28">
        <v>1.38</v>
      </c>
      <c r="BG24" s="28">
        <f t="shared" si="23"/>
        <v>15.043478260869568</v>
      </c>
      <c r="BH24" s="12">
        <f t="shared" si="24"/>
        <v>13.561722724997114</v>
      </c>
      <c r="BI24" s="12">
        <f t="shared" si="25"/>
        <v>82.895504384415887</v>
      </c>
      <c r="BJ24" s="12">
        <f t="shared" si="26"/>
        <v>71.621715788135319</v>
      </c>
    </row>
    <row r="25" spans="1:62" ht="12.75" x14ac:dyDescent="0.2">
      <c r="A25" s="71" t="s">
        <v>244</v>
      </c>
      <c r="B25" s="12">
        <f t="shared" si="0"/>
        <v>53.502402794148423</v>
      </c>
      <c r="C25" s="12"/>
      <c r="D25" s="122" t="s">
        <v>244</v>
      </c>
      <c r="E25" s="28">
        <f>IF(ISERROR(HLOOKUP(D25,'Raw data'!$F$3:$BH$104,D$2,FALSE)),"",HLOOKUP(D25,'Raw data'!$F$3:$BH$104,D$2,FALSE))</f>
        <v>73</v>
      </c>
      <c r="F25" s="12">
        <f t="shared" si="1"/>
        <v>236</v>
      </c>
      <c r="G25" s="12">
        <f t="shared" si="2"/>
        <v>20.805369127516769</v>
      </c>
      <c r="H25" s="12">
        <f t="shared" si="3"/>
        <v>17.97583892617449</v>
      </c>
      <c r="I25" s="27"/>
      <c r="J25" s="122" t="s">
        <v>244</v>
      </c>
      <c r="K25" s="72">
        <f>IF(ISERROR(HLOOKUP(J25,'Raw data'!$F$3:$BH$104,J$2,FALSE)),"",HLOOKUP(J25,'Raw data'!$F$3:$BH$104,J$2,FALSE))</f>
        <v>350</v>
      </c>
      <c r="L25" s="28">
        <v>9.9000000000000008E-3</v>
      </c>
      <c r="M25" s="12">
        <f t="shared" si="27"/>
        <v>3.4650000000000003</v>
      </c>
      <c r="N25" s="28">
        <v>0.52</v>
      </c>
      <c r="O25" s="12">
        <f t="shared" si="34"/>
        <v>6.6634615384615392</v>
      </c>
      <c r="P25" s="12">
        <f t="shared" si="5"/>
        <v>6.6634615384615392</v>
      </c>
      <c r="Q25" s="12">
        <f t="shared" si="6"/>
        <v>95.435985247629077</v>
      </c>
      <c r="R25" s="12">
        <f t="shared" si="7"/>
        <v>82.456691253951519</v>
      </c>
      <c r="S25" s="12"/>
      <c r="T25" s="122" t="s">
        <v>244</v>
      </c>
      <c r="U25" s="28">
        <f>IF(ISERROR(HLOOKUP(T25,'Raw data'!$F$3:$BH$104,T$2,FALSE)),"",HLOOKUP(T25,'Raw data'!$F$3:$BH$104,T$2,FALSE))</f>
        <v>120</v>
      </c>
      <c r="V25" s="12">
        <f t="shared" si="33"/>
        <v>110</v>
      </c>
      <c r="W25" s="12">
        <f t="shared" si="8"/>
        <v>95.39748953974896</v>
      </c>
      <c r="X25" s="12">
        <f t="shared" si="9"/>
        <v>82.423430962343105</v>
      </c>
      <c r="Y25" s="12"/>
      <c r="Z25" s="122" t="s">
        <v>244</v>
      </c>
      <c r="AA25" s="28">
        <f>IF(ISERROR(HLOOKUP(Z25,'Raw data'!$F$3:$BH$104,Z$2,FALSE)),"",HLOOKUP(Z25,'Raw data'!$F$3:$BH$104,Z$2,FALSE))</f>
        <v>29</v>
      </c>
      <c r="AB25" s="12">
        <f t="shared" si="29"/>
        <v>907</v>
      </c>
      <c r="AC25" s="12">
        <f t="shared" si="35"/>
        <v>2.9946524064171172</v>
      </c>
      <c r="AD25" s="12">
        <f t="shared" si="11"/>
        <v>2.587379679144389</v>
      </c>
      <c r="AE25" s="12"/>
      <c r="AF25" s="122" t="s">
        <v>244</v>
      </c>
      <c r="AG25" s="72">
        <f>IF(ISERROR(HLOOKUP(AF25,'Raw data'!$F$3:$BH$104,AF$2,FALSE)),"",HLOOKUP(AF25,'Raw data'!$F$3:$BH$104,AF$2,FALSE))</f>
        <v>26593</v>
      </c>
      <c r="AH25" s="28">
        <v>9.9000000000000008E-3</v>
      </c>
      <c r="AI25" s="12">
        <f t="shared" si="12"/>
        <v>263.27070000000003</v>
      </c>
      <c r="AJ25" s="28">
        <v>0.52</v>
      </c>
      <c r="AK25" s="28">
        <f t="shared" si="13"/>
        <v>506.28980769230776</v>
      </c>
      <c r="AL25" s="12">
        <f t="shared" si="14"/>
        <v>16844.785664005802</v>
      </c>
      <c r="AM25" s="12">
        <f t="shared" si="30"/>
        <v>97.106618989142319</v>
      </c>
      <c r="AN25" s="12">
        <f t="shared" si="15"/>
        <v>83.900118806618963</v>
      </c>
      <c r="AO25" s="12"/>
      <c r="AP25" s="122" t="s">
        <v>244</v>
      </c>
      <c r="AQ25" s="28">
        <f>IF(ISERROR(HLOOKUP(AP25,'Raw data'!$F$3:$BH$104,AP$2,FALSE)),"",HLOOKUP(AP25,'Raw data'!$F$3:$BH$104,AP$2,FALSE))</f>
        <v>60</v>
      </c>
      <c r="AR25" s="12">
        <f t="shared" si="16"/>
        <v>30</v>
      </c>
      <c r="AS25" s="12">
        <f t="shared" si="17"/>
        <v>84.771573604060919</v>
      </c>
      <c r="AT25" s="12">
        <f t="shared" si="18"/>
        <v>73.242639593908635</v>
      </c>
      <c r="AU25" s="12"/>
      <c r="AV25" s="122" t="s">
        <v>244</v>
      </c>
      <c r="AW25" s="28">
        <f>IF(ISERROR(HLOOKUP(AV25,'Raw data'!$F$3:$BH$104,AV$2,FALSE)),"",HLOOKUP(AV25,'Raw data'!$F$3:$BH$104,AV$2,FALSE))</f>
        <v>7</v>
      </c>
      <c r="AX25" s="12">
        <f t="shared" si="19"/>
        <v>6</v>
      </c>
      <c r="AY25" s="12">
        <f t="shared" si="20"/>
        <v>3.0150753768844218</v>
      </c>
      <c r="AZ25" s="12">
        <f t="shared" si="21"/>
        <v>2.6050251256281403</v>
      </c>
      <c r="BA25" s="12"/>
      <c r="BB25" s="122" t="s">
        <v>244</v>
      </c>
      <c r="BC25" s="72">
        <f>IF(ISERROR(HLOOKUP(BB25,'Raw data'!$F$3:$BH$104,BB$2,FALSE)),"",HLOOKUP(BB25,'Raw data'!$F$3:$BH$104,BB$2,FALSE))</f>
        <v>250</v>
      </c>
      <c r="BD25" s="28">
        <v>9.9000000000000008E-3</v>
      </c>
      <c r="BE25" s="12">
        <f t="shared" si="22"/>
        <v>2.4750000000000001</v>
      </c>
      <c r="BF25" s="28">
        <v>0.52</v>
      </c>
      <c r="BG25" s="28">
        <f t="shared" si="23"/>
        <v>4.759615384615385</v>
      </c>
      <c r="BH25" s="12">
        <f t="shared" si="24"/>
        <v>3.2778598487429313</v>
      </c>
      <c r="BI25" s="12">
        <f t="shared" si="25"/>
        <v>95.865854172937702</v>
      </c>
      <c r="BJ25" s="12">
        <f t="shared" si="26"/>
        <v>82.82809800541817</v>
      </c>
    </row>
    <row r="26" spans="1:62" ht="12.75" x14ac:dyDescent="0.2">
      <c r="A26" s="33" t="s">
        <v>162</v>
      </c>
      <c r="B26" s="12">
        <f t="shared" si="0"/>
        <v>38.896682723533125</v>
      </c>
      <c r="C26" s="12"/>
      <c r="D26" s="64" t="s">
        <v>162</v>
      </c>
      <c r="E26" s="28">
        <f>IF(ISERROR(HLOOKUP(D26,'Raw data'!$F$3:$BH$104,D$2,FALSE)),"",HLOOKUP(D26,'Raw data'!$F$3:$BH$104,D$2,FALSE))</f>
        <v>44</v>
      </c>
      <c r="F26" s="12">
        <f t="shared" si="1"/>
        <v>265</v>
      </c>
      <c r="G26" s="12">
        <f t="shared" si="2"/>
        <v>11.073825503355707</v>
      </c>
      <c r="H26" s="12">
        <f t="shared" si="3"/>
        <v>9.5677852348993309</v>
      </c>
      <c r="I26" s="27"/>
      <c r="J26" s="64" t="s">
        <v>162</v>
      </c>
      <c r="K26" s="72">
        <f>IF(ISERROR(HLOOKUP(J26,'Raw data'!$F$3:$BH$104,J$2,FALSE)),"",HLOOKUP(J26,'Raw data'!$F$3:$BH$104,J$2,FALSE))</f>
        <v>4150</v>
      </c>
      <c r="L26" s="28">
        <v>6.3E-3</v>
      </c>
      <c r="M26" s="12">
        <f t="shared" si="27"/>
        <v>26.145</v>
      </c>
      <c r="N26" s="28">
        <v>0.71</v>
      </c>
      <c r="O26" s="12">
        <f t="shared" si="34"/>
        <v>36.823943661971832</v>
      </c>
      <c r="P26" s="12">
        <f t="shared" si="5"/>
        <v>36.823943661971832</v>
      </c>
      <c r="Q26" s="12">
        <f t="shared" si="6"/>
        <v>74.778120779471351</v>
      </c>
      <c r="R26" s="12">
        <f t="shared" si="7"/>
        <v>64.608296353463246</v>
      </c>
      <c r="S26" s="12"/>
      <c r="T26" s="64" t="s">
        <v>162</v>
      </c>
      <c r="U26" s="28">
        <f>IF(ISERROR(HLOOKUP(T26,'Raw data'!$F$3:$BH$104,T$2,FALSE)),"",HLOOKUP(T26,'Raw data'!$F$3:$BH$104,T$2,FALSE))</f>
        <v>546</v>
      </c>
      <c r="V26" s="12">
        <f t="shared" si="33"/>
        <v>536</v>
      </c>
      <c r="W26" s="12">
        <f t="shared" si="8"/>
        <v>77.573221757322173</v>
      </c>
      <c r="X26" s="12">
        <f t="shared" si="9"/>
        <v>67.023263598326352</v>
      </c>
      <c r="Y26" s="12"/>
      <c r="Z26" s="64" t="s">
        <v>162</v>
      </c>
      <c r="AA26" s="28">
        <f>IF(ISERROR(HLOOKUP(Z26,'Raw data'!$F$3:$BH$104,Z$2,FALSE)),"",HLOOKUP(Z26,'Raw data'!$F$3:$BH$104,Z$2,FALSE))</f>
        <v>17</v>
      </c>
      <c r="AB26" s="12">
        <f t="shared" si="29"/>
        <v>919</v>
      </c>
      <c r="AC26" s="12">
        <f t="shared" si="35"/>
        <v>1.711229946524071</v>
      </c>
      <c r="AD26" s="12">
        <f t="shared" si="11"/>
        <v>1.4785026737967972</v>
      </c>
      <c r="AE26" s="12"/>
      <c r="AF26" s="64" t="s">
        <v>162</v>
      </c>
      <c r="AG26" s="72">
        <f>IF(ISERROR(HLOOKUP(AF26,'Raw data'!$F$3:$BH$104,AF$2,FALSE)),"",HLOOKUP(AF26,'Raw data'!$F$3:$BH$104,AF$2,FALSE))</f>
        <v>136</v>
      </c>
      <c r="AH26" s="28">
        <v>1</v>
      </c>
      <c r="AI26" s="12">
        <f t="shared" si="12"/>
        <v>136</v>
      </c>
      <c r="AJ26" s="28">
        <v>0.71</v>
      </c>
      <c r="AK26" s="28">
        <f t="shared" si="13"/>
        <v>191.5492957746479</v>
      </c>
      <c r="AL26" s="12">
        <f t="shared" si="14"/>
        <v>17159.526175923464</v>
      </c>
      <c r="AM26" s="12">
        <f t="shared" si="30"/>
        <v>98.921031329012237</v>
      </c>
      <c r="AN26" s="12">
        <f t="shared" si="15"/>
        <v>85.467771068266572</v>
      </c>
      <c r="AO26" s="12"/>
      <c r="AP26" s="64" t="s">
        <v>162</v>
      </c>
      <c r="AQ26" s="28">
        <f>IF(ISERROR(HLOOKUP(AP26,'Raw data'!$F$3:$BH$104,AP$2,FALSE)),"",HLOOKUP(AP26,'Raw data'!$F$3:$BH$104,AP$2,FALSE))</f>
        <v>75</v>
      </c>
      <c r="AR26" s="12">
        <f t="shared" si="16"/>
        <v>45</v>
      </c>
      <c r="AS26" s="12">
        <f t="shared" si="17"/>
        <v>77.157360406091371</v>
      </c>
      <c r="AT26" s="12">
        <f t="shared" si="18"/>
        <v>66.663959390862942</v>
      </c>
      <c r="AU26" s="12"/>
      <c r="AV26" s="64" t="s">
        <v>162</v>
      </c>
      <c r="AW26" s="28">
        <f>IF(ISERROR(HLOOKUP(AV26,'Raw data'!$F$3:$BH$104,AV$2,FALSE)),"",HLOOKUP(AV26,'Raw data'!$F$3:$BH$104,AV$2,FALSE))</f>
        <v>3</v>
      </c>
      <c r="AX26" s="12">
        <f t="shared" si="19"/>
        <v>2</v>
      </c>
      <c r="AY26" s="12">
        <f t="shared" si="20"/>
        <v>1.0050251256281406</v>
      </c>
      <c r="AZ26" s="12">
        <f t="shared" si="21"/>
        <v>0.86834170854271353</v>
      </c>
      <c r="BA26" s="12"/>
      <c r="BB26" s="64" t="s">
        <v>162</v>
      </c>
      <c r="BC26" s="72">
        <f>IF(ISERROR(HLOOKUP(BB26,'Raw data'!$F$3:$BH$104,BB$2,FALSE)),"",HLOOKUP(BB26,'Raw data'!$F$3:$BH$104,BB$2,FALSE))</f>
        <v>7500</v>
      </c>
      <c r="BD26" s="28">
        <v>6.3E-3</v>
      </c>
      <c r="BE26" s="12">
        <f t="shared" si="22"/>
        <v>47.25</v>
      </c>
      <c r="BF26" s="28">
        <v>0.71</v>
      </c>
      <c r="BG26" s="28">
        <f t="shared" si="23"/>
        <v>66.549295774647888</v>
      </c>
      <c r="BH26" s="12">
        <f t="shared" si="24"/>
        <v>65.067540238775436</v>
      </c>
      <c r="BI26" s="12">
        <f t="shared" si="25"/>
        <v>17.934654814938753</v>
      </c>
      <c r="BJ26" s="12">
        <f t="shared" si="26"/>
        <v>15.495541760107082</v>
      </c>
    </row>
    <row r="27" spans="1:62" ht="12.75" x14ac:dyDescent="0.2">
      <c r="A27" s="82" t="s">
        <v>163</v>
      </c>
      <c r="B27" s="12">
        <f t="shared" si="0"/>
        <v>52.415092458030216</v>
      </c>
      <c r="C27" s="12"/>
      <c r="D27" s="79" t="s">
        <v>163</v>
      </c>
      <c r="E27" s="28">
        <f>IF(ISERROR(HLOOKUP(D27,'Raw data'!$F$3:$BH$104,D$2,FALSE)),"",HLOOKUP(D27,'Raw data'!$F$3:$BH$104,D$2,FALSE))</f>
        <v>11</v>
      </c>
      <c r="F27" s="12">
        <f t="shared" si="1"/>
        <v>298</v>
      </c>
      <c r="G27" s="12">
        <f t="shared" si="2"/>
        <v>0</v>
      </c>
      <c r="H27" s="12">
        <f t="shared" si="3"/>
        <v>0</v>
      </c>
      <c r="I27" s="27"/>
      <c r="J27" s="79" t="s">
        <v>163</v>
      </c>
      <c r="K27" s="72">
        <f>IF(ISERROR(HLOOKUP(J27,'Raw data'!$F$3:$BH$104,J$2,FALSE)),"",HLOOKUP(J27,'Raw data'!$F$3:$BH$104,J$2,FALSE))</f>
        <v>5</v>
      </c>
      <c r="L27" s="28">
        <v>0.37619999999999998</v>
      </c>
      <c r="M27" s="12">
        <f t="shared" si="27"/>
        <v>1.8809999999999998</v>
      </c>
      <c r="N27" s="28">
        <v>1.47</v>
      </c>
      <c r="O27" s="12">
        <f t="shared" si="34"/>
        <v>1.2795918367346937</v>
      </c>
      <c r="P27" s="12">
        <f t="shared" si="5"/>
        <v>1.2795918367346937</v>
      </c>
      <c r="Q27" s="12">
        <f t="shared" si="6"/>
        <v>99.123567235113228</v>
      </c>
      <c r="R27" s="12">
        <f t="shared" si="7"/>
        <v>85.642762091137826</v>
      </c>
      <c r="S27" s="12"/>
      <c r="T27" s="79" t="s">
        <v>163</v>
      </c>
      <c r="U27" s="28">
        <f>IF(ISERROR(HLOOKUP(T27,'Raw data'!$F$3:$BH$104,T$2,FALSE)),"",HLOOKUP(T27,'Raw data'!$F$3:$BH$104,T$2,FALSE))</f>
        <v>150</v>
      </c>
      <c r="V27" s="12">
        <f t="shared" si="33"/>
        <v>140</v>
      </c>
      <c r="W27" s="12">
        <f t="shared" si="8"/>
        <v>94.142259414225947</v>
      </c>
      <c r="X27" s="12">
        <f t="shared" si="9"/>
        <v>81.338912133891213</v>
      </c>
      <c r="Y27" s="12"/>
      <c r="Z27" s="79" t="s">
        <v>163</v>
      </c>
      <c r="AA27" s="28">
        <f>IF(ISERROR(HLOOKUP(Z27,'Raw data'!$F$3:$BH$104,Z$2,FALSE)),"",HLOOKUP(Z27,'Raw data'!$F$3:$BH$104,Z$2,FALSE))</f>
        <v>65</v>
      </c>
      <c r="AB27" s="12">
        <f t="shared" si="29"/>
        <v>871</v>
      </c>
      <c r="AC27" s="12">
        <f t="shared" si="35"/>
        <v>6.8449197860962556</v>
      </c>
      <c r="AD27" s="12">
        <f t="shared" si="11"/>
        <v>5.9140106951871649</v>
      </c>
      <c r="AE27" s="12"/>
      <c r="AF27" s="79" t="s">
        <v>163</v>
      </c>
      <c r="AG27" s="72">
        <f>IF(ISERROR(HLOOKUP(AF27,'Raw data'!$F$3:$BH$104,AF$2,FALSE)),"",HLOOKUP(AF27,'Raw data'!$F$3:$BH$104,AF$2,FALSE))</f>
        <v>99</v>
      </c>
      <c r="AH27" s="28">
        <v>1</v>
      </c>
      <c r="AI27" s="12">
        <f t="shared" si="12"/>
        <v>99</v>
      </c>
      <c r="AJ27" s="28">
        <v>1.47</v>
      </c>
      <c r="AK27" s="28">
        <f t="shared" si="13"/>
        <v>67.34693877551021</v>
      </c>
      <c r="AL27" s="12">
        <f t="shared" si="14"/>
        <v>17283.7285329226</v>
      </c>
      <c r="AM27" s="12">
        <f t="shared" si="30"/>
        <v>99.637031591600348</v>
      </c>
      <c r="AN27" s="12">
        <f t="shared" si="15"/>
        <v>86.086395295142694</v>
      </c>
      <c r="AO27" s="12"/>
      <c r="AP27" s="79" t="s">
        <v>163</v>
      </c>
      <c r="AQ27" s="28">
        <f>IF(ISERROR(HLOOKUP(AP27,'Raw data'!$F$3:$BH$104,AP$2,FALSE)),"",HLOOKUP(AP27,'Raw data'!$F$3:$BH$104,AP$2,FALSE))</f>
        <v>60</v>
      </c>
      <c r="AR27" s="12">
        <f t="shared" si="16"/>
        <v>30</v>
      </c>
      <c r="AS27" s="12">
        <f t="shared" si="17"/>
        <v>84.771573604060919</v>
      </c>
      <c r="AT27" s="12">
        <f t="shared" si="18"/>
        <v>73.242639593908635</v>
      </c>
      <c r="AU27" s="12"/>
      <c r="AV27" s="79" t="s">
        <v>163</v>
      </c>
      <c r="AW27" s="28">
        <f>IF(ISERROR(HLOOKUP(AV27,'Raw data'!$F$3:$BH$104,AV$2,FALSE)),"",HLOOKUP(AV27,'Raw data'!$F$3:$BH$104,AV$2,FALSE))</f>
        <v>31</v>
      </c>
      <c r="AX27" s="12">
        <f t="shared" si="19"/>
        <v>30</v>
      </c>
      <c r="AY27" s="12">
        <f t="shared" si="20"/>
        <v>15.075376884422109</v>
      </c>
      <c r="AZ27" s="12">
        <f t="shared" si="21"/>
        <v>13.025125628140703</v>
      </c>
      <c r="BA27" s="12"/>
      <c r="BB27" s="79" t="s">
        <v>163</v>
      </c>
      <c r="BC27" s="72">
        <f>IF(ISERROR(HLOOKUP(BB27,'Raw data'!$F$3:$BH$104,BB$2,FALSE)),"",HLOOKUP(BB27,'Raw data'!$F$3:$BH$104,BB$2,FALSE))</f>
        <v>50</v>
      </c>
      <c r="BD27" s="28">
        <v>0.37619999999999998</v>
      </c>
      <c r="BE27" s="12">
        <f t="shared" si="22"/>
        <v>18.809999999999999</v>
      </c>
      <c r="BF27" s="28">
        <v>1.47</v>
      </c>
      <c r="BG27" s="28">
        <f t="shared" si="23"/>
        <v>12.795918367346939</v>
      </c>
      <c r="BH27" s="12">
        <f t="shared" si="24"/>
        <v>11.314162831474485</v>
      </c>
      <c r="BI27" s="12">
        <f t="shared" si="25"/>
        <v>85.730201651427635</v>
      </c>
      <c r="BJ27" s="12">
        <f t="shared" si="26"/>
        <v>74.070894226833474</v>
      </c>
    </row>
    <row r="28" spans="1:62" ht="12.75" x14ac:dyDescent="0.2">
      <c r="A28" s="52" t="s">
        <v>164</v>
      </c>
      <c r="B28" s="12">
        <f t="shared" si="0"/>
        <v>64.909792288570856</v>
      </c>
      <c r="C28" s="12"/>
      <c r="D28" s="62" t="s">
        <v>164</v>
      </c>
      <c r="E28" s="28">
        <f>IF(ISERROR(HLOOKUP(D28,'Raw data'!$F$3:$BH$104,D$2,FALSE)),"",HLOOKUP(D28,'Raw data'!$F$3:$BH$104,D$2,FALSE))</f>
        <v>189</v>
      </c>
      <c r="F28" s="12">
        <f t="shared" si="1"/>
        <v>120</v>
      </c>
      <c r="G28" s="12">
        <f t="shared" si="2"/>
        <v>59.73154362416107</v>
      </c>
      <c r="H28" s="12">
        <f t="shared" si="3"/>
        <v>51.608053691275167</v>
      </c>
      <c r="I28" s="27"/>
      <c r="J28" s="62" t="s">
        <v>164</v>
      </c>
      <c r="K28" s="72">
        <f>IF(ISERROR(HLOOKUP(J28,'Raw data'!$F$3:$BH$104,J$2,FALSE)),"",HLOOKUP(J28,'Raw data'!$F$3:$BH$104,J$2,FALSE))</f>
        <v>20</v>
      </c>
      <c r="L28" s="28">
        <v>1.5636000000000001</v>
      </c>
      <c r="M28" s="12">
        <f t="shared" si="27"/>
        <v>31.272000000000002</v>
      </c>
      <c r="N28" s="28">
        <v>7.85</v>
      </c>
      <c r="O28" s="12">
        <f t="shared" si="34"/>
        <v>3.9836942675159239</v>
      </c>
      <c r="P28" s="12">
        <f t="shared" si="5"/>
        <v>3.9836942675159239</v>
      </c>
      <c r="Q28" s="12">
        <f t="shared" si="6"/>
        <v>97.271442282523338</v>
      </c>
      <c r="R28" s="12">
        <f t="shared" si="7"/>
        <v>84.042526132100164</v>
      </c>
      <c r="S28" s="12"/>
      <c r="T28" s="62" t="s">
        <v>164</v>
      </c>
      <c r="U28" s="28">
        <f>IF(ISERROR(HLOOKUP(T28,'Raw data'!$F$3:$BH$104,T$2,FALSE)),"",HLOOKUP(T28,'Raw data'!$F$3:$BH$104,T$2,FALSE))</f>
        <v>450</v>
      </c>
      <c r="V28" s="12">
        <f t="shared" si="33"/>
        <v>440</v>
      </c>
      <c r="W28" s="12">
        <f t="shared" si="8"/>
        <v>81.589958158995813</v>
      </c>
      <c r="X28" s="12">
        <f t="shared" si="9"/>
        <v>70.493723849372387</v>
      </c>
      <c r="Y28" s="12"/>
      <c r="Z28" s="62" t="s">
        <v>164</v>
      </c>
      <c r="AA28" s="28">
        <f>IF(ISERROR(HLOOKUP(Z28,'Raw data'!$F$3:$BH$104,Z$2,FALSE)),"",HLOOKUP(Z28,'Raw data'!$F$3:$BH$104,Z$2,FALSE))</f>
        <v>5</v>
      </c>
      <c r="AB28" s="12">
        <f t="shared" si="29"/>
        <v>931</v>
      </c>
      <c r="AC28" s="12">
        <f t="shared" si="35"/>
        <v>0.42780748663102486</v>
      </c>
      <c r="AD28" s="12">
        <f t="shared" si="11"/>
        <v>0.36962566844920547</v>
      </c>
      <c r="AE28" s="12"/>
      <c r="AF28" s="62" t="s">
        <v>164</v>
      </c>
      <c r="AG28" s="72">
        <f>IF(ISERROR(HLOOKUP(AF28,'Raw data'!$F$3:$BH$104,AF$2,FALSE)),"",HLOOKUP(AF28,'Raw data'!$F$3:$BH$104,AF$2,FALSE))</f>
        <v>91</v>
      </c>
      <c r="AH28" s="28">
        <v>1.5636000000000001</v>
      </c>
      <c r="AI28" s="12">
        <f t="shared" si="12"/>
        <v>142.2876</v>
      </c>
      <c r="AJ28" s="28">
        <v>7.85</v>
      </c>
      <c r="AK28" s="28">
        <f t="shared" si="13"/>
        <v>18.125808917197453</v>
      </c>
      <c r="AL28" s="12">
        <f t="shared" si="14"/>
        <v>17332.949662780913</v>
      </c>
      <c r="AM28" s="12">
        <f t="shared" si="30"/>
        <v>99.920780972489155</v>
      </c>
      <c r="AN28" s="12">
        <f t="shared" si="15"/>
        <v>86.331554760230631</v>
      </c>
      <c r="AO28" s="12"/>
      <c r="AP28" s="62" t="s">
        <v>164</v>
      </c>
      <c r="AQ28" s="28">
        <f>IF(ISERROR(HLOOKUP(AP28,'Raw data'!$F$3:$BH$104,AP$2,FALSE)),"",HLOOKUP(AP28,'Raw data'!$F$3:$BH$104,AP$2,FALSE))</f>
        <v>70</v>
      </c>
      <c r="AR28" s="12">
        <f t="shared" si="16"/>
        <v>40</v>
      </c>
      <c r="AS28" s="12">
        <f t="shared" si="17"/>
        <v>79.695431472081225</v>
      </c>
      <c r="AT28" s="12">
        <f t="shared" si="18"/>
        <v>68.856852791878183</v>
      </c>
      <c r="AU28" s="12"/>
      <c r="AV28" s="62" t="s">
        <v>164</v>
      </c>
      <c r="AW28" s="28">
        <f>IF(ISERROR(HLOOKUP(AV28,'Raw data'!$F$3:$BH$104,AV$2,FALSE)),"",HLOOKUP(AV28,'Raw data'!$F$3:$BH$104,AV$2,FALSE))</f>
        <v>171</v>
      </c>
      <c r="AX28" s="12">
        <f t="shared" si="19"/>
        <v>170</v>
      </c>
      <c r="AY28" s="12">
        <f t="shared" si="20"/>
        <v>85.427135678391949</v>
      </c>
      <c r="AZ28" s="12">
        <f t="shared" si="21"/>
        <v>73.80904522613065</v>
      </c>
      <c r="BA28" s="12"/>
      <c r="BB28" s="62" t="s">
        <v>164</v>
      </c>
      <c r="BC28" s="72">
        <f>IF(ISERROR(HLOOKUP(BB28,'Raw data'!$F$3:$BH$104,BB$2,FALSE)),"",HLOOKUP(BB28,'Raw data'!$F$3:$BH$104,BB$2,FALSE))</f>
        <v>19.57</v>
      </c>
      <c r="BD28" s="28">
        <v>1.5636000000000001</v>
      </c>
      <c r="BE28" s="12">
        <f t="shared" si="22"/>
        <v>30.599652000000003</v>
      </c>
      <c r="BF28" s="28">
        <v>7.85</v>
      </c>
      <c r="BG28" s="28">
        <f t="shared" si="23"/>
        <v>3.8980448407643316</v>
      </c>
      <c r="BH28" s="12">
        <f t="shared" si="24"/>
        <v>2.4162893048918779</v>
      </c>
      <c r="BI28" s="12">
        <f t="shared" si="25"/>
        <v>96.952495589271479</v>
      </c>
      <c r="BJ28" s="12">
        <f t="shared" si="26"/>
        <v>83.766956189130553</v>
      </c>
    </row>
    <row r="29" spans="1:62" ht="12.75" x14ac:dyDescent="0.2">
      <c r="A29" s="83" t="s">
        <v>165</v>
      </c>
      <c r="B29" s="12">
        <f t="shared" si="0"/>
        <v>58.364036595473756</v>
      </c>
      <c r="C29" s="12"/>
      <c r="D29" s="84" t="s">
        <v>165</v>
      </c>
      <c r="E29" s="28">
        <f>IF(ISERROR(HLOOKUP(D29,'Raw data'!$F$3:$BH$104,D$2,FALSE)),"",HLOOKUP(D29,'Raw data'!$F$3:$BH$104,D$2,FALSE))</f>
        <v>152</v>
      </c>
      <c r="F29" s="12">
        <f t="shared" si="1"/>
        <v>157</v>
      </c>
      <c r="G29" s="12">
        <f t="shared" si="2"/>
        <v>47.315436241610733</v>
      </c>
      <c r="H29" s="12">
        <f t="shared" si="3"/>
        <v>40.880536912751673</v>
      </c>
      <c r="I29" s="27"/>
      <c r="J29" s="84" t="s">
        <v>165</v>
      </c>
      <c r="K29" s="72">
        <f>IF(ISERROR(HLOOKUP(J29,'Raw data'!$F$3:$BH$104,J$2,FALSE)),"",HLOOKUP(J29,'Raw data'!$F$3:$BH$104,J$2,FALSE))</f>
        <v>10</v>
      </c>
      <c r="L29" s="28">
        <v>1</v>
      </c>
      <c r="M29" s="12">
        <f t="shared" si="27"/>
        <v>10</v>
      </c>
      <c r="N29" s="28">
        <v>9</v>
      </c>
      <c r="O29" s="12">
        <f t="shared" si="34"/>
        <v>1.1111111111111112</v>
      </c>
      <c r="P29" s="12">
        <f t="shared" si="5"/>
        <v>1.1111111111111112</v>
      </c>
      <c r="Q29" s="12">
        <f t="shared" si="6"/>
        <v>99.238964992389654</v>
      </c>
      <c r="R29" s="12">
        <f t="shared" si="7"/>
        <v>85.742465753424653</v>
      </c>
      <c r="S29" s="12"/>
      <c r="T29" s="84" t="s">
        <v>165</v>
      </c>
      <c r="U29" s="28">
        <f>IF(ISERROR(HLOOKUP(T29,'Raw data'!$F$3:$BH$104,T$2,FALSE)),"",HLOOKUP(T29,'Raw data'!$F$3:$BH$104,T$2,FALSE))</f>
        <v>440</v>
      </c>
      <c r="V29" s="12">
        <f t="shared" si="33"/>
        <v>430</v>
      </c>
      <c r="W29" s="12">
        <f t="shared" si="8"/>
        <v>82.008368200836827</v>
      </c>
      <c r="X29" s="12">
        <f t="shared" si="9"/>
        <v>70.855230125523022</v>
      </c>
      <c r="Y29" s="12"/>
      <c r="Z29" s="84" t="s">
        <v>165</v>
      </c>
      <c r="AA29" s="28">
        <f>IF(ISERROR(HLOOKUP(Z29,'Raw data'!$F$3:$BH$104,Z$2,FALSE)),"",HLOOKUP(Z29,'Raw data'!$F$3:$BH$104,Z$2,FALSE))</f>
        <v>8</v>
      </c>
      <c r="AB29" s="12">
        <f t="shared" si="29"/>
        <v>928</v>
      </c>
      <c r="AC29" s="12">
        <f t="shared" si="35"/>
        <v>0.74866310160427929</v>
      </c>
      <c r="AD29" s="12">
        <f t="shared" si="11"/>
        <v>0.64684491978609726</v>
      </c>
      <c r="AE29" s="12"/>
      <c r="AF29" s="84" t="s">
        <v>165</v>
      </c>
      <c r="AG29" s="72">
        <f>IF(ISERROR(HLOOKUP(AF29,'Raw data'!$F$3:$BH$104,AF$2,FALSE)),"",HLOOKUP(AF29,'Raw data'!$F$3:$BH$104,AF$2,FALSE))</f>
        <v>140</v>
      </c>
      <c r="AH29" s="28">
        <v>1</v>
      </c>
      <c r="AI29" s="12">
        <f t="shared" si="12"/>
        <v>140</v>
      </c>
      <c r="AJ29" s="28">
        <v>9</v>
      </c>
      <c r="AK29" s="28">
        <f t="shared" si="13"/>
        <v>15.555555555555555</v>
      </c>
      <c r="AL29" s="12">
        <f t="shared" si="14"/>
        <v>17335.519916142555</v>
      </c>
      <c r="AM29" s="12">
        <f t="shared" si="30"/>
        <v>99.935597938336812</v>
      </c>
      <c r="AN29" s="12">
        <f t="shared" si="15"/>
        <v>86.344356618723012</v>
      </c>
      <c r="AO29" s="12"/>
      <c r="AP29" s="84" t="s">
        <v>165</v>
      </c>
      <c r="AQ29" s="28">
        <f>IF(ISERROR(HLOOKUP(AP29,'Raw data'!$F$3:$BH$104,AP$2,FALSE)),"",HLOOKUP(AP29,'Raw data'!$F$3:$BH$104,AP$2,FALSE))</f>
        <v>70</v>
      </c>
      <c r="AR29" s="12">
        <f t="shared" si="16"/>
        <v>40</v>
      </c>
      <c r="AS29" s="12">
        <f t="shared" si="17"/>
        <v>79.695431472081225</v>
      </c>
      <c r="AT29" s="12">
        <f t="shared" si="18"/>
        <v>68.856852791878183</v>
      </c>
      <c r="AU29" s="12"/>
      <c r="AV29" s="84" t="s">
        <v>165</v>
      </c>
      <c r="AW29" s="28">
        <f>IF(ISERROR(HLOOKUP(AV29,'Raw data'!$F$3:$BH$104,AV$2,FALSE)),"",HLOOKUP(AV29,'Raw data'!$F$3:$BH$104,AV$2,FALSE))</f>
        <v>72</v>
      </c>
      <c r="AX29" s="12">
        <f t="shared" si="19"/>
        <v>71</v>
      </c>
      <c r="AY29" s="12">
        <f t="shared" si="20"/>
        <v>35.678391959798994</v>
      </c>
      <c r="AZ29" s="12">
        <f t="shared" si="21"/>
        <v>30.826130653266329</v>
      </c>
      <c r="BA29" s="12"/>
      <c r="BB29" s="84" t="s">
        <v>165</v>
      </c>
      <c r="BC29" s="72">
        <f>IF(ISERROR(HLOOKUP(BB29,'Raw data'!$F$3:$BH$104,BB$2,FALSE)),"",HLOOKUP(BB29,'Raw data'!$F$3:$BH$104,BB$2,FALSE))</f>
        <v>43.4</v>
      </c>
      <c r="BD29" s="28">
        <v>1</v>
      </c>
      <c r="BE29" s="12">
        <f t="shared" si="22"/>
        <v>43.4</v>
      </c>
      <c r="BF29" s="28">
        <v>9</v>
      </c>
      <c r="BG29" s="28">
        <f t="shared" si="23"/>
        <v>4.822222222222222</v>
      </c>
      <c r="BH29" s="12">
        <f t="shared" si="24"/>
        <v>3.3404666863497683</v>
      </c>
      <c r="BI29" s="12">
        <f t="shared" si="25"/>
        <v>95.786892347728141</v>
      </c>
      <c r="BJ29" s="12">
        <f t="shared" si="26"/>
        <v>82.759874988437119</v>
      </c>
    </row>
    <row r="30" spans="1:62" ht="12.75" x14ac:dyDescent="0.2">
      <c r="A30" s="52" t="s">
        <v>166</v>
      </c>
      <c r="B30" s="12">
        <f t="shared" si="0"/>
        <v>59.200993021305237</v>
      </c>
      <c r="C30" s="12"/>
      <c r="D30" s="62" t="s">
        <v>166</v>
      </c>
      <c r="E30" s="28">
        <f>IF(ISERROR(HLOOKUP(D30,'Raw data'!$F$3:$BH$104,D$2,FALSE)),"",HLOOKUP(D30,'Raw data'!$F$3:$BH$104,D$2,FALSE))</f>
        <v>176</v>
      </c>
      <c r="F30" s="12">
        <f t="shared" si="1"/>
        <v>133</v>
      </c>
      <c r="G30" s="12">
        <f t="shared" si="2"/>
        <v>55.369127516778519</v>
      </c>
      <c r="H30" s="12">
        <f t="shared" si="3"/>
        <v>47.838926174496642</v>
      </c>
      <c r="I30" s="27"/>
      <c r="J30" s="62" t="s">
        <v>166</v>
      </c>
      <c r="K30" s="72">
        <f>IF(ISERROR(HLOOKUP(J30,'Raw data'!$F$3:$BH$104,J$2,FALSE)),"",HLOOKUP(J30,'Raw data'!$F$3:$BH$104,J$2,FALSE))</f>
        <v>35</v>
      </c>
      <c r="L30" s="28">
        <v>1.3277000000000001</v>
      </c>
      <c r="M30" s="12">
        <f t="shared" si="27"/>
        <v>46.469500000000004</v>
      </c>
      <c r="N30" s="28">
        <v>6.24</v>
      </c>
      <c r="O30" s="12">
        <f t="shared" si="34"/>
        <v>7.4470352564102571</v>
      </c>
      <c r="P30" s="12">
        <f t="shared" si="5"/>
        <v>7.4470352564102571</v>
      </c>
      <c r="Q30" s="12">
        <f t="shared" si="6"/>
        <v>94.899290920266949</v>
      </c>
      <c r="R30" s="12">
        <f t="shared" si="7"/>
        <v>81.992987355110643</v>
      </c>
      <c r="S30" s="12"/>
      <c r="T30" s="62" t="s">
        <v>166</v>
      </c>
      <c r="U30" s="28">
        <f>IF(ISERROR(HLOOKUP(T30,'Raw data'!$F$3:$BH$104,T$2,FALSE)),"",HLOOKUP(T30,'Raw data'!$F$3:$BH$104,T$2,FALSE))</f>
        <v>430</v>
      </c>
      <c r="V30" s="12">
        <f t="shared" si="33"/>
        <v>420</v>
      </c>
      <c r="W30" s="12">
        <f t="shared" si="8"/>
        <v>82.426778242677827</v>
      </c>
      <c r="X30" s="12">
        <f t="shared" si="9"/>
        <v>71.216736401673643</v>
      </c>
      <c r="Y30" s="12"/>
      <c r="Z30" s="62" t="s">
        <v>166</v>
      </c>
      <c r="AA30" s="28">
        <f>IF(ISERROR(HLOOKUP(Z30,'Raw data'!$F$3:$BH$104,Z$2,FALSE)),"",HLOOKUP(Z30,'Raw data'!$F$3:$BH$104,Z$2,FALSE))</f>
        <v>48</v>
      </c>
      <c r="AB30" s="12">
        <f t="shared" si="29"/>
        <v>888</v>
      </c>
      <c r="AC30" s="12">
        <f t="shared" si="35"/>
        <v>5.0267379679144426</v>
      </c>
      <c r="AD30" s="12">
        <f t="shared" si="11"/>
        <v>4.3431016042780781</v>
      </c>
      <c r="AE30" s="12"/>
      <c r="AF30" s="62" t="s">
        <v>166</v>
      </c>
      <c r="AG30" s="72">
        <f>IF(ISERROR(HLOOKUP(AF30,'Raw data'!$F$3:$BH$104,AF$2,FALSE)),"",HLOOKUP(AF30,'Raw data'!$F$3:$BH$104,AF$2,FALSE))</f>
        <v>80</v>
      </c>
      <c r="AH30" s="28">
        <v>1.3277000000000001</v>
      </c>
      <c r="AI30" s="12">
        <f t="shared" si="12"/>
        <v>106.21600000000001</v>
      </c>
      <c r="AJ30" s="28">
        <v>6.24</v>
      </c>
      <c r="AK30" s="28">
        <f t="shared" si="13"/>
        <v>17.021794871794871</v>
      </c>
      <c r="AL30" s="12">
        <f t="shared" si="14"/>
        <v>17334.053676826315</v>
      </c>
      <c r="AM30" s="12">
        <f t="shared" si="30"/>
        <v>99.927145379457812</v>
      </c>
      <c r="AN30" s="12">
        <f t="shared" si="15"/>
        <v>86.337053607851544</v>
      </c>
      <c r="AO30" s="12"/>
      <c r="AP30" s="62" t="s">
        <v>166</v>
      </c>
      <c r="AQ30" s="28">
        <f>IF(ISERROR(HLOOKUP(AP30,'Raw data'!$F$3:$BH$104,AP$2,FALSE)),"",HLOOKUP(AP30,'Raw data'!$F$3:$BH$104,AP$2,FALSE))</f>
        <v>75</v>
      </c>
      <c r="AR30" s="12">
        <f t="shared" si="16"/>
        <v>45</v>
      </c>
      <c r="AS30" s="12">
        <f t="shared" si="17"/>
        <v>77.157360406091371</v>
      </c>
      <c r="AT30" s="12">
        <f t="shared" si="18"/>
        <v>66.663959390862942</v>
      </c>
      <c r="AU30" s="12"/>
      <c r="AV30" s="62" t="s">
        <v>166</v>
      </c>
      <c r="AW30" s="28">
        <f>IF(ISERROR(HLOOKUP(AV30,'Raw data'!$F$3:$BH$104,AV$2,FALSE)),"",HLOOKUP(AV30,'Raw data'!$F$3:$BH$104,AV$2,FALSE))</f>
        <v>77</v>
      </c>
      <c r="AX30" s="12">
        <f t="shared" si="19"/>
        <v>76</v>
      </c>
      <c r="AY30" s="12">
        <f t="shared" si="20"/>
        <v>38.190954773869343</v>
      </c>
      <c r="AZ30" s="12">
        <f t="shared" si="21"/>
        <v>32.996984924623113</v>
      </c>
      <c r="BA30" s="12"/>
      <c r="BB30" s="62" t="s">
        <v>166</v>
      </c>
      <c r="BC30" s="72">
        <f>IF(ISERROR(HLOOKUP(BB30,'Raw data'!$F$3:$BH$104,BB$2,FALSE)),"",HLOOKUP(BB30,'Raw data'!$F$3:$BH$104,BB$2,FALSE))</f>
        <v>25</v>
      </c>
      <c r="BD30" s="28">
        <v>1.3277000000000001</v>
      </c>
      <c r="BE30" s="12">
        <f t="shared" si="22"/>
        <v>33.192500000000003</v>
      </c>
      <c r="BF30" s="28">
        <v>6.24</v>
      </c>
      <c r="BG30" s="28">
        <f t="shared" si="23"/>
        <v>5.3193108974358978</v>
      </c>
      <c r="BH30" s="12">
        <f t="shared" si="24"/>
        <v>3.8375553615634441</v>
      </c>
      <c r="BI30" s="12">
        <f t="shared" si="25"/>
        <v>95.159947582807021</v>
      </c>
      <c r="BJ30" s="12">
        <f t="shared" si="26"/>
        <v>82.218194711545266</v>
      </c>
    </row>
    <row r="31" spans="1:62" ht="12.75" x14ac:dyDescent="0.2">
      <c r="A31" s="57" t="s">
        <v>167</v>
      </c>
      <c r="B31" s="12">
        <f t="shared" si="0"/>
        <v>50.537722006666989</v>
      </c>
      <c r="C31" s="12"/>
      <c r="D31" s="64" t="s">
        <v>167</v>
      </c>
      <c r="E31" s="28">
        <f>IF(ISERROR(HLOOKUP(D31,'Raw data'!$F$3:$BH$104,D$2,FALSE)),"",HLOOKUP(D31,'Raw data'!$F$3:$BH$104,D$2,FALSE))</f>
        <v>78</v>
      </c>
      <c r="F31" s="12">
        <f t="shared" si="1"/>
        <v>231</v>
      </c>
      <c r="G31" s="12">
        <f t="shared" si="2"/>
        <v>22.483221476510067</v>
      </c>
      <c r="H31" s="12">
        <f t="shared" si="3"/>
        <v>19.425503355704699</v>
      </c>
      <c r="I31" s="27"/>
      <c r="J31" s="64" t="s">
        <v>167</v>
      </c>
      <c r="K31" s="72">
        <f>IF(ISERROR(HLOOKUP(J31,'Raw data'!$F$3:$BH$104,J$2,FALSE)),"",HLOOKUP(J31,'Raw data'!$F$3:$BH$104,J$2,FALSE))</f>
        <v>1861.65</v>
      </c>
      <c r="L31" s="28">
        <v>2.3599999999999999E-2</v>
      </c>
      <c r="M31" s="12">
        <f t="shared" si="27"/>
        <v>43.934940000000005</v>
      </c>
      <c r="N31" s="28">
        <v>1.29</v>
      </c>
      <c r="O31" s="12">
        <f t="shared" si="34"/>
        <v>34.058093023255815</v>
      </c>
      <c r="P31" s="12">
        <f t="shared" si="5"/>
        <v>34.058093023255815</v>
      </c>
      <c r="Q31" s="12">
        <f t="shared" si="6"/>
        <v>76.672539025167254</v>
      </c>
      <c r="R31" s="12">
        <f t="shared" si="7"/>
        <v>66.245073717744503</v>
      </c>
      <c r="S31" s="12"/>
      <c r="T31" s="64" t="s">
        <v>167</v>
      </c>
      <c r="U31" s="28">
        <f>IF(ISERROR(HLOOKUP(T31,'Raw data'!$F$3:$BH$104,T$2,FALSE)),"",HLOOKUP(T31,'Raw data'!$F$3:$BH$104,T$2,FALSE))</f>
        <v>48</v>
      </c>
      <c r="V31" s="12">
        <f t="shared" si="33"/>
        <v>38</v>
      </c>
      <c r="W31" s="12">
        <f t="shared" si="8"/>
        <v>98.410041841004187</v>
      </c>
      <c r="X31" s="12">
        <f t="shared" si="9"/>
        <v>85.026276150627623</v>
      </c>
      <c r="Y31" s="12"/>
      <c r="Z31" s="64" t="s">
        <v>167</v>
      </c>
      <c r="AA31" s="28">
        <f>IF(ISERROR(HLOOKUP(Z31,'Raw data'!$F$3:$BH$104,Z$2,FALSE)),"",HLOOKUP(Z31,'Raw data'!$F$3:$BH$104,Z$2,FALSE))</f>
        <v>10</v>
      </c>
      <c r="AB31" s="12">
        <f t="shared" si="29"/>
        <v>926</v>
      </c>
      <c r="AC31" s="12">
        <f t="shared" si="35"/>
        <v>0.96256684491979172</v>
      </c>
      <c r="AD31" s="12">
        <f t="shared" si="11"/>
        <v>0.83165775401070008</v>
      </c>
      <c r="AE31" s="12"/>
      <c r="AF31" s="64" t="s">
        <v>167</v>
      </c>
      <c r="AG31" s="72">
        <f>IF(ISERROR(HLOOKUP(AF31,'Raw data'!$F$3:$BH$104,AF$2,FALSE)),"",HLOOKUP(AF31,'Raw data'!$F$3:$BH$104,AF$2,FALSE))</f>
        <v>82</v>
      </c>
      <c r="AH31" s="28">
        <v>1</v>
      </c>
      <c r="AI31" s="12">
        <f t="shared" si="12"/>
        <v>82</v>
      </c>
      <c r="AJ31" s="28">
        <v>1.29</v>
      </c>
      <c r="AK31" s="28">
        <f t="shared" si="13"/>
        <v>63.565891472868216</v>
      </c>
      <c r="AL31" s="12">
        <f t="shared" si="14"/>
        <v>17287.509580225244</v>
      </c>
      <c r="AM31" s="12">
        <f t="shared" si="30"/>
        <v>99.658828527882079</v>
      </c>
      <c r="AN31" s="12">
        <f t="shared" si="15"/>
        <v>86.105227848090109</v>
      </c>
      <c r="AO31" s="12"/>
      <c r="AP31" s="64" t="s">
        <v>167</v>
      </c>
      <c r="AQ31" s="28">
        <f>IF(ISERROR(HLOOKUP(AP31,'Raw data'!$F$3:$BH$104,AP$2,FALSE)),"",HLOOKUP(AP31,'Raw data'!$F$3:$BH$104,AP$2,FALSE))</f>
        <v>100</v>
      </c>
      <c r="AR31" s="12">
        <f t="shared" si="16"/>
        <v>70</v>
      </c>
      <c r="AS31" s="12">
        <f t="shared" si="17"/>
        <v>64.467005076142129</v>
      </c>
      <c r="AT31" s="12">
        <f t="shared" si="18"/>
        <v>55.699492385786797</v>
      </c>
      <c r="AU31" s="12"/>
      <c r="AV31" s="64" t="s">
        <v>167</v>
      </c>
      <c r="AW31" s="28">
        <f>IF(ISERROR(HLOOKUP(AV31,'Raw data'!$F$3:$BH$104,AV$2,FALSE)),"",HLOOKUP(AV31,'Raw data'!$F$3:$BH$104,AV$2,FALSE))</f>
        <v>29</v>
      </c>
      <c r="AX31" s="12">
        <f t="shared" si="19"/>
        <v>28</v>
      </c>
      <c r="AY31" s="12">
        <f t="shared" si="20"/>
        <v>14.070351758793969</v>
      </c>
      <c r="AZ31" s="12">
        <f t="shared" si="21"/>
        <v>12.156783919597988</v>
      </c>
      <c r="BA31" s="12"/>
      <c r="BB31" s="64" t="s">
        <v>167</v>
      </c>
      <c r="BC31" s="72">
        <f>IF(ISERROR(HLOOKUP(BB31,'Raw data'!$F$3:$BH$104,BB$2,FALSE)),"",HLOOKUP(BB31,'Raw data'!$F$3:$BH$104,BB$2,FALSE))</f>
        <v>461.63</v>
      </c>
      <c r="BD31" s="28">
        <v>2.3599999999999999E-2</v>
      </c>
      <c r="BE31" s="12">
        <f t="shared" si="22"/>
        <v>10.894468</v>
      </c>
      <c r="BF31" s="28">
        <v>1.29</v>
      </c>
      <c r="BG31" s="28">
        <f t="shared" si="23"/>
        <v>8.4453240310077522</v>
      </c>
      <c r="BH31" s="12">
        <f t="shared" si="24"/>
        <v>6.9635684951352985</v>
      </c>
      <c r="BI31" s="12">
        <f t="shared" si="25"/>
        <v>91.217315881682225</v>
      </c>
      <c r="BJ31" s="12">
        <f t="shared" si="26"/>
        <v>78.811760921773441</v>
      </c>
    </row>
    <row r="32" spans="1:62" ht="12.75" x14ac:dyDescent="0.2">
      <c r="A32" s="82" t="s">
        <v>168</v>
      </c>
      <c r="B32" s="12">
        <f t="shared" si="0"/>
        <v>44.992525258574965</v>
      </c>
      <c r="C32" s="12"/>
      <c r="D32" s="79" t="s">
        <v>168</v>
      </c>
      <c r="E32" s="28">
        <f>IF(ISERROR(HLOOKUP(D32,'Raw data'!$F$3:$BH$104,D$2,FALSE)),"",HLOOKUP(D32,'Raw data'!$F$3:$BH$104,D$2,FALSE))</f>
        <v>105</v>
      </c>
      <c r="F32" s="12">
        <f t="shared" si="1"/>
        <v>204</v>
      </c>
      <c r="G32" s="12">
        <f t="shared" si="2"/>
        <v>31.543624161073822</v>
      </c>
      <c r="H32" s="12">
        <f t="shared" si="3"/>
        <v>27.253691275167782</v>
      </c>
      <c r="I32" s="27"/>
      <c r="J32" s="79" t="s">
        <v>168</v>
      </c>
      <c r="K32" s="72">
        <f>IF(ISERROR(HLOOKUP(J32,'Raw data'!$F$3:$BH$104,J$2,FALSE)),"",HLOOKUP(J32,'Raw data'!$F$3:$BH$104,J$2,FALSE))</f>
        <v>470</v>
      </c>
      <c r="L32" s="28">
        <v>7.8399999999999997E-2</v>
      </c>
      <c r="M32" s="12">
        <f t="shared" si="27"/>
        <v>36.847999999999999</v>
      </c>
      <c r="N32" s="28">
        <v>0.56999999999999995</v>
      </c>
      <c r="O32" s="12">
        <f t="shared" si="34"/>
        <v>64.645614035087718</v>
      </c>
      <c r="P32" s="12">
        <f t="shared" si="5"/>
        <v>64.645614035087718</v>
      </c>
      <c r="Q32" s="12">
        <f t="shared" si="6"/>
        <v>55.722182167748144</v>
      </c>
      <c r="R32" s="12">
        <f t="shared" si="7"/>
        <v>48.143965392934398</v>
      </c>
      <c r="S32" s="12"/>
      <c r="T32" s="79" t="s">
        <v>168</v>
      </c>
      <c r="U32" s="28">
        <f>IF(ISERROR(HLOOKUP(T32,'Raw data'!$F$3:$BH$104,T$2,FALSE)),"",HLOOKUP(T32,'Raw data'!$F$3:$BH$104,T$2,FALSE))</f>
        <v>330</v>
      </c>
      <c r="V32" s="12">
        <f t="shared" si="33"/>
        <v>320</v>
      </c>
      <c r="W32" s="12">
        <f t="shared" si="8"/>
        <v>86.610878661087867</v>
      </c>
      <c r="X32" s="12">
        <f t="shared" si="9"/>
        <v>74.831799163179923</v>
      </c>
      <c r="Y32" s="12"/>
      <c r="Z32" s="79" t="s">
        <v>168</v>
      </c>
      <c r="AA32" s="28">
        <f>IF(ISERROR(HLOOKUP(Z32,'Raw data'!$F$3:$BH$104,Z$2,FALSE)),"",HLOOKUP(Z32,'Raw data'!$F$3:$BH$104,Z$2,FALSE))</f>
        <v>35</v>
      </c>
      <c r="AB32" s="12">
        <f t="shared" si="29"/>
        <v>901</v>
      </c>
      <c r="AC32" s="12">
        <f t="shared" si="35"/>
        <v>3.6363636363636402</v>
      </c>
      <c r="AD32" s="12">
        <f t="shared" si="11"/>
        <v>3.1418181818181852</v>
      </c>
      <c r="AE32" s="12"/>
      <c r="AF32" s="79" t="s">
        <v>168</v>
      </c>
      <c r="AG32" s="72">
        <f>IF(ISERROR(HLOOKUP(AF32,'Raw data'!$F$3:$BH$104,AF$2,FALSE)),"",HLOOKUP(AF32,'Raw data'!$F$3:$BH$104,AF$2,FALSE))</f>
        <v>2124</v>
      </c>
      <c r="AH32" s="28">
        <v>7.8399999999999997E-2</v>
      </c>
      <c r="AI32" s="12">
        <f t="shared" si="12"/>
        <v>166.52160000000001</v>
      </c>
      <c r="AJ32" s="28">
        <v>0.56999999999999995</v>
      </c>
      <c r="AK32" s="28">
        <f t="shared" si="13"/>
        <v>292.14315789473687</v>
      </c>
      <c r="AL32" s="12">
        <f t="shared" si="14"/>
        <v>17058.932313803372</v>
      </c>
      <c r="AM32" s="12">
        <f t="shared" si="30"/>
        <v>98.341129035425027</v>
      </c>
      <c r="AN32" s="12">
        <f t="shared" si="15"/>
        <v>84.96673548660722</v>
      </c>
      <c r="AO32" s="12"/>
      <c r="AP32" s="79" t="s">
        <v>168</v>
      </c>
      <c r="AQ32" s="28">
        <f>IF(ISERROR(HLOOKUP(AP32,'Raw data'!$F$3:$BH$104,AP$2,FALSE)),"",HLOOKUP(AP32,'Raw data'!$F$3:$BH$104,AP$2,FALSE))</f>
        <v>62</v>
      </c>
      <c r="AR32" s="12">
        <f t="shared" si="16"/>
        <v>32</v>
      </c>
      <c r="AS32" s="12">
        <f t="shared" si="17"/>
        <v>83.756345177664969</v>
      </c>
      <c r="AT32" s="12">
        <f t="shared" si="18"/>
        <v>72.365482233502533</v>
      </c>
      <c r="AU32" s="12"/>
      <c r="AV32" s="79" t="s">
        <v>168</v>
      </c>
      <c r="AW32" s="28">
        <f>IF(ISERROR(HLOOKUP(AV32,'Raw data'!$F$3:$BH$104,AV$2,FALSE)),"",HLOOKUP(AV32,'Raw data'!$F$3:$BH$104,AV$2,FALSE))</f>
        <v>8</v>
      </c>
      <c r="AX32" s="12">
        <f t="shared" si="19"/>
        <v>7</v>
      </c>
      <c r="AY32" s="12">
        <f t="shared" si="20"/>
        <v>3.5175879396984921</v>
      </c>
      <c r="AZ32" s="12">
        <f t="shared" si="21"/>
        <v>3.039195979899497</v>
      </c>
      <c r="BA32" s="12"/>
      <c r="BB32" s="79" t="s">
        <v>168</v>
      </c>
      <c r="BC32" s="72">
        <f>IF(ISERROR(HLOOKUP(BB32,'Raw data'!$F$3:$BH$104,BB$2,FALSE)),"",HLOOKUP(BB32,'Raw data'!$F$3:$BH$104,BB$2,FALSE))</f>
        <v>279</v>
      </c>
      <c r="BD32" s="28">
        <v>7.8399999999999997E-2</v>
      </c>
      <c r="BE32" s="12">
        <f t="shared" si="22"/>
        <v>21.8736</v>
      </c>
      <c r="BF32" s="28">
        <v>0.56999999999999995</v>
      </c>
      <c r="BG32" s="28">
        <f t="shared" si="23"/>
        <v>38.374736842105264</v>
      </c>
      <c r="BH32" s="12">
        <f t="shared" si="24"/>
        <v>36.892981306232812</v>
      </c>
      <c r="BI32" s="12">
        <f t="shared" si="25"/>
        <v>53.469345318854373</v>
      </c>
      <c r="BJ32" s="12">
        <f t="shared" si="26"/>
        <v>46.197514355490178</v>
      </c>
    </row>
    <row r="33" spans="1:62" ht="12.75" x14ac:dyDescent="0.2">
      <c r="A33" s="83" t="s">
        <v>169</v>
      </c>
      <c r="B33" s="12">
        <f t="shared" si="0"/>
        <v>64.422665575940172</v>
      </c>
      <c r="C33" s="12"/>
      <c r="D33" s="84" t="s">
        <v>169</v>
      </c>
      <c r="E33" s="28">
        <f>IF(ISERROR(HLOOKUP(D33,'Raw data'!$F$3:$BH$104,D$2,FALSE)),"",HLOOKUP(D33,'Raw data'!$F$3:$BH$104,D$2,FALSE))</f>
        <v>149</v>
      </c>
      <c r="F33" s="12">
        <f t="shared" si="1"/>
        <v>160</v>
      </c>
      <c r="G33" s="12">
        <f t="shared" si="2"/>
        <v>46.308724832214764</v>
      </c>
      <c r="H33" s="12">
        <f t="shared" si="3"/>
        <v>40.010738255033559</v>
      </c>
      <c r="I33" s="27"/>
      <c r="J33" s="84" t="s">
        <v>169</v>
      </c>
      <c r="K33" s="72">
        <f>IF(ISERROR(HLOOKUP(J33,'Raw data'!$F$3:$BH$104,J$2,FALSE)),"",HLOOKUP(J33,'Raw data'!$F$3:$BH$104,J$2,FALSE))</f>
        <v>26</v>
      </c>
      <c r="L33" s="28">
        <v>1</v>
      </c>
      <c r="M33" s="12">
        <f t="shared" si="27"/>
        <v>26</v>
      </c>
      <c r="N33" s="28">
        <v>8.0500000000000007</v>
      </c>
      <c r="O33" s="12">
        <f t="shared" si="34"/>
        <v>3.2298136645962732</v>
      </c>
      <c r="P33" s="12">
        <f t="shared" si="5"/>
        <v>3.2298136645962732</v>
      </c>
      <c r="Q33" s="12">
        <f t="shared" si="6"/>
        <v>97.787798859865561</v>
      </c>
      <c r="R33" s="12">
        <f t="shared" si="7"/>
        <v>84.488658214923845</v>
      </c>
      <c r="S33" s="12"/>
      <c r="T33" s="84" t="s">
        <v>169</v>
      </c>
      <c r="U33" s="28">
        <f>IF(ISERROR(HLOOKUP(T33,'Raw data'!$F$3:$BH$104,T$2,FALSE)),"",HLOOKUP(T33,'Raw data'!$F$3:$BH$104,T$2,FALSE))</f>
        <v>10</v>
      </c>
      <c r="V33" s="12">
        <f t="shared" si="33"/>
        <v>0</v>
      </c>
      <c r="W33" s="12">
        <f t="shared" si="8"/>
        <v>100</v>
      </c>
      <c r="X33" s="12">
        <f t="shared" si="9"/>
        <v>86.4</v>
      </c>
      <c r="Y33" s="12"/>
      <c r="Z33" s="84" t="s">
        <v>169</v>
      </c>
      <c r="AA33" s="28">
        <f>IF(ISERROR(HLOOKUP(Z33,'Raw data'!$F$3:$BH$104,Z$2,FALSE)),"",HLOOKUP(Z33,'Raw data'!$F$3:$BH$104,Z$2,FALSE))</f>
        <v>936</v>
      </c>
      <c r="AB33" s="12">
        <f t="shared" si="29"/>
        <v>0</v>
      </c>
      <c r="AC33" s="12">
        <f t="shared" si="35"/>
        <v>100</v>
      </c>
      <c r="AD33" s="12">
        <f t="shared" si="11"/>
        <v>86.4</v>
      </c>
      <c r="AE33" s="12"/>
      <c r="AF33" s="84" t="s">
        <v>169</v>
      </c>
      <c r="AG33" s="72">
        <f>IF(ISERROR(HLOOKUP(AF33,'Raw data'!$F$3:$BH$104,AF$2,FALSE)),"",HLOOKUP(AF33,'Raw data'!$F$3:$BH$104,AF$2,FALSE))</f>
        <v>528</v>
      </c>
      <c r="AH33" s="28">
        <v>1</v>
      </c>
      <c r="AI33" s="12">
        <f t="shared" si="12"/>
        <v>528</v>
      </c>
      <c r="AJ33" s="28">
        <v>8.0500000000000007</v>
      </c>
      <c r="AK33" s="28">
        <f t="shared" si="13"/>
        <v>65.590062111801231</v>
      </c>
      <c r="AL33" s="12">
        <f t="shared" si="14"/>
        <v>17285.485409586308</v>
      </c>
      <c r="AM33" s="12">
        <f t="shared" si="30"/>
        <v>99.647159613184996</v>
      </c>
      <c r="AN33" s="12">
        <f t="shared" si="15"/>
        <v>86.095145905791838</v>
      </c>
      <c r="AO33" s="12"/>
      <c r="AP33" s="84" t="s">
        <v>169</v>
      </c>
      <c r="AQ33" s="28">
        <f>IF(ISERROR(HLOOKUP(AP33,'Raw data'!$F$3:$BH$104,AP$2,FALSE)),"",HLOOKUP(AP33,'Raw data'!$F$3:$BH$104,AP$2,FALSE))</f>
        <v>124</v>
      </c>
      <c r="AR33" s="12">
        <f t="shared" si="16"/>
        <v>94</v>
      </c>
      <c r="AS33" s="12">
        <f t="shared" si="17"/>
        <v>52.284263959390863</v>
      </c>
      <c r="AT33" s="12">
        <f t="shared" si="18"/>
        <v>45.173604060913704</v>
      </c>
      <c r="AU33" s="12"/>
      <c r="AV33" s="84" t="s">
        <v>169</v>
      </c>
      <c r="AW33" s="28">
        <f>IF(ISERROR(HLOOKUP(AV33,'Raw data'!$F$3:$BH$104,AV$2,FALSE)),"",HLOOKUP(AV33,'Raw data'!$F$3:$BH$104,AV$2,FALSE))</f>
        <v>7</v>
      </c>
      <c r="AX33" s="12">
        <f t="shared" si="19"/>
        <v>6</v>
      </c>
      <c r="AY33" s="12">
        <f t="shared" si="20"/>
        <v>3.0150753768844218</v>
      </c>
      <c r="AZ33" s="12">
        <f t="shared" si="21"/>
        <v>2.6050251256281403</v>
      </c>
      <c r="BA33" s="12"/>
      <c r="BB33" s="84" t="s">
        <v>169</v>
      </c>
      <c r="BC33" s="72">
        <f>IF(ISERROR(HLOOKUP(BB33,'Raw data'!$F$3:$BH$104,BB$2,FALSE)),"",HLOOKUP(BB33,'Raw data'!$F$3:$BH$104,BB$2,FALSE))</f>
        <v>28.12</v>
      </c>
      <c r="BD33" s="28">
        <v>1</v>
      </c>
      <c r="BE33" s="12">
        <f t="shared" si="22"/>
        <v>28.12</v>
      </c>
      <c r="BF33" s="28">
        <v>8.0500000000000007</v>
      </c>
      <c r="BG33" s="28">
        <f t="shared" si="23"/>
        <v>3.4931677018633538</v>
      </c>
      <c r="BH33" s="12">
        <f t="shared" si="24"/>
        <v>2.0114121659909001</v>
      </c>
      <c r="BI33" s="12">
        <f t="shared" si="25"/>
        <v>97.463140098646193</v>
      </c>
      <c r="BJ33" s="12">
        <f t="shared" si="26"/>
        <v>84.208153045230304</v>
      </c>
    </row>
    <row r="34" spans="1:62" ht="12.75" x14ac:dyDescent="0.2">
      <c r="A34" s="83" t="s">
        <v>170</v>
      </c>
      <c r="B34" s="12">
        <f t="shared" si="0"/>
        <v>57.642850948475996</v>
      </c>
      <c r="C34" s="12"/>
      <c r="D34" s="84" t="s">
        <v>170</v>
      </c>
      <c r="E34" s="28">
        <f>IF(ISERROR(HLOOKUP(D34,'Raw data'!$F$3:$BH$104,D$2,FALSE)),"",HLOOKUP(D34,'Raw data'!$F$3:$BH$104,D$2,FALSE))</f>
        <v>139</v>
      </c>
      <c r="F34" s="12">
        <f t="shared" si="1"/>
        <v>170</v>
      </c>
      <c r="G34" s="12">
        <f t="shared" si="2"/>
        <v>42.953020134228183</v>
      </c>
      <c r="H34" s="12">
        <f t="shared" si="3"/>
        <v>37.111409395973148</v>
      </c>
      <c r="I34" s="27"/>
      <c r="J34" s="84" t="s">
        <v>170</v>
      </c>
      <c r="K34" s="72">
        <f>IF(ISERROR(HLOOKUP(J34,'Raw data'!$F$3:$BH$104,J$2,FALSE)),"",HLOOKUP(J34,'Raw data'!$F$3:$BH$104,J$2,FALSE))</f>
        <v>15</v>
      </c>
      <c r="L34" s="28">
        <v>0.97109999999999996</v>
      </c>
      <c r="M34" s="12">
        <f t="shared" si="27"/>
        <v>14.5665</v>
      </c>
      <c r="N34" s="28">
        <v>10.050000000000001</v>
      </c>
      <c r="O34" s="12">
        <f t="shared" si="34"/>
        <v>1.4494029850746266</v>
      </c>
      <c r="P34" s="12">
        <f t="shared" si="5"/>
        <v>1.4494029850746266</v>
      </c>
      <c r="Q34" s="12">
        <f t="shared" si="6"/>
        <v>99.007258229400946</v>
      </c>
      <c r="R34" s="12">
        <f t="shared" si="7"/>
        <v>85.542271110202421</v>
      </c>
      <c r="S34" s="12"/>
      <c r="T34" s="84" t="s">
        <v>170</v>
      </c>
      <c r="U34" s="28">
        <f>IF(ISERROR(HLOOKUP(T34,'Raw data'!$F$3:$BH$104,T$2,FALSE)),"",HLOOKUP(T34,'Raw data'!$F$3:$BH$104,T$2,FALSE))</f>
        <v>345</v>
      </c>
      <c r="V34" s="12">
        <f t="shared" si="33"/>
        <v>335</v>
      </c>
      <c r="W34" s="12">
        <f t="shared" si="8"/>
        <v>85.98326359832636</v>
      </c>
      <c r="X34" s="12">
        <f t="shared" si="9"/>
        <v>74.28953974895397</v>
      </c>
      <c r="Y34" s="12"/>
      <c r="Z34" s="84" t="s">
        <v>170</v>
      </c>
      <c r="AA34" s="28">
        <f>IF(ISERROR(HLOOKUP(Z34,'Raw data'!$F$3:$BH$104,Z$2,FALSE)),"",HLOOKUP(Z34,'Raw data'!$F$3:$BH$104,Z$2,FALSE))</f>
        <v>12</v>
      </c>
      <c r="AB34" s="12">
        <f t="shared" si="29"/>
        <v>924</v>
      </c>
      <c r="AC34" s="12">
        <f t="shared" si="35"/>
        <v>1.1764705882352899</v>
      </c>
      <c r="AD34" s="12">
        <f t="shared" si="11"/>
        <v>1.0164705882352905</v>
      </c>
      <c r="AE34" s="12"/>
      <c r="AF34" s="84" t="s">
        <v>170</v>
      </c>
      <c r="AG34" s="72">
        <f>IF(ISERROR(HLOOKUP(AF34,'Raw data'!$F$3:$BH$104,AF$2,FALSE)),"",HLOOKUP(AF34,'Raw data'!$F$3:$BH$104,AF$2,FALSE))</f>
        <v>229</v>
      </c>
      <c r="AH34" s="28">
        <v>0.97109999999999996</v>
      </c>
      <c r="AI34" s="12">
        <f t="shared" si="12"/>
        <v>222.3819</v>
      </c>
      <c r="AJ34" s="28">
        <v>10.050000000000001</v>
      </c>
      <c r="AK34" s="28">
        <f t="shared" si="13"/>
        <v>22.127552238805968</v>
      </c>
      <c r="AL34" s="12">
        <f t="shared" si="14"/>
        <v>17328.947919459304</v>
      </c>
      <c r="AM34" s="12">
        <f t="shared" si="30"/>
        <v>99.897711770436075</v>
      </c>
      <c r="AN34" s="12">
        <f t="shared" si="15"/>
        <v>86.311622969656767</v>
      </c>
      <c r="AO34" s="12"/>
      <c r="AP34" s="84" t="s">
        <v>170</v>
      </c>
      <c r="AQ34" s="28">
        <f>IF(ISERROR(HLOOKUP(AP34,'Raw data'!$F$3:$BH$104,AP$2,FALSE)),"",HLOOKUP(AP34,'Raw data'!$F$3:$BH$104,AP$2,FALSE))</f>
        <v>70</v>
      </c>
      <c r="AR34" s="12">
        <f t="shared" si="16"/>
        <v>40</v>
      </c>
      <c r="AS34" s="12">
        <f t="shared" si="17"/>
        <v>79.695431472081225</v>
      </c>
      <c r="AT34" s="12">
        <f t="shared" si="18"/>
        <v>68.856852791878183</v>
      </c>
      <c r="AU34" s="12"/>
      <c r="AV34" s="84" t="s">
        <v>170</v>
      </c>
      <c r="AW34" s="28">
        <f>IF(ISERROR(HLOOKUP(AV34,'Raw data'!$F$3:$BH$104,AV$2,FALSE)),"",HLOOKUP(AV34,'Raw data'!$F$3:$BH$104,AV$2,FALSE))</f>
        <v>52</v>
      </c>
      <c r="AX34" s="12">
        <f t="shared" si="19"/>
        <v>51</v>
      </c>
      <c r="AY34" s="12">
        <f t="shared" si="20"/>
        <v>25.628140703517587</v>
      </c>
      <c r="AZ34" s="12">
        <f t="shared" si="21"/>
        <v>22.142713567839195</v>
      </c>
      <c r="BA34" s="12"/>
      <c r="BB34" s="84" t="s">
        <v>170</v>
      </c>
      <c r="BC34" s="72">
        <f>IF(ISERROR(HLOOKUP(BB34,'Raw data'!$F$3:$BH$104,BB$2,FALSE)),"",HLOOKUP(BB34,'Raw data'!$F$3:$BH$104,BB$2,FALSE))</f>
        <v>20.350000000000001</v>
      </c>
      <c r="BD34" s="28">
        <v>0.97109999999999996</v>
      </c>
      <c r="BE34" s="12">
        <f t="shared" si="22"/>
        <v>19.761884999999999</v>
      </c>
      <c r="BF34" s="28">
        <v>10.050000000000001</v>
      </c>
      <c r="BG34" s="28">
        <f t="shared" si="23"/>
        <v>1.9663567164179103</v>
      </c>
      <c r="BH34" s="12">
        <f t="shared" si="24"/>
        <v>0.48460118054545664</v>
      </c>
      <c r="BI34" s="12">
        <f t="shared" si="25"/>
        <v>99.388804878552151</v>
      </c>
      <c r="BJ34" s="12">
        <f t="shared" si="26"/>
        <v>85.871927415069052</v>
      </c>
    </row>
    <row r="35" spans="1:62" ht="12.75" x14ac:dyDescent="0.2">
      <c r="A35" s="52" t="s">
        <v>171</v>
      </c>
      <c r="B35" s="12">
        <f t="shared" si="0"/>
        <v>52.793754501280887</v>
      </c>
      <c r="C35" s="12"/>
      <c r="D35" s="62" t="s">
        <v>171</v>
      </c>
      <c r="E35" s="28">
        <f>IF(ISERROR(HLOOKUP(D35,'Raw data'!$F$3:$BH$104,D$2,FALSE)),"",HLOOKUP(D35,'Raw data'!$F$3:$BH$104,D$2,FALSE))</f>
        <v>258</v>
      </c>
      <c r="F35" s="12">
        <f t="shared" si="1"/>
        <v>51</v>
      </c>
      <c r="G35" s="12">
        <f t="shared" si="2"/>
        <v>82.885906040268452</v>
      </c>
      <c r="H35" s="12">
        <f t="shared" si="3"/>
        <v>71.613422818791946</v>
      </c>
      <c r="I35" s="27"/>
      <c r="J35" s="62" t="s">
        <v>171</v>
      </c>
      <c r="K35" s="72">
        <f>IF(ISERROR(HLOOKUP(J35,'Raw data'!$F$3:$BH$104,J$2,FALSE)),"",HLOOKUP(J35,'Raw data'!$F$3:$BH$104,J$2,FALSE))</f>
        <v>1997.5</v>
      </c>
      <c r="L35" s="28">
        <v>3.1399999999999997E-2</v>
      </c>
      <c r="M35" s="12">
        <f t="shared" si="27"/>
        <v>62.721499999999992</v>
      </c>
      <c r="N35" s="28">
        <v>1.21</v>
      </c>
      <c r="O35" s="12">
        <f t="shared" si="34"/>
        <v>51.835950413223138</v>
      </c>
      <c r="P35" s="12">
        <f t="shared" si="5"/>
        <v>51.835950413223138</v>
      </c>
      <c r="Q35" s="12">
        <f t="shared" si="6"/>
        <v>64.49592437450471</v>
      </c>
      <c r="R35" s="12">
        <f t="shared" si="7"/>
        <v>55.724478659572071</v>
      </c>
      <c r="S35" s="12"/>
      <c r="T35" s="62" t="s">
        <v>171</v>
      </c>
      <c r="U35" s="28">
        <f>IF(ISERROR(HLOOKUP(T35,'Raw data'!$F$3:$BH$104,T$2,FALSE)),"",HLOOKUP(T35,'Raw data'!$F$3:$BH$104,T$2,FALSE))</f>
        <v>660</v>
      </c>
      <c r="V35" s="12">
        <f t="shared" si="33"/>
        <v>650</v>
      </c>
      <c r="W35" s="12">
        <f t="shared" si="8"/>
        <v>72.803347280334734</v>
      </c>
      <c r="X35" s="12">
        <f t="shared" si="9"/>
        <v>62.902092050209212</v>
      </c>
      <c r="Y35" s="12"/>
      <c r="Z35" s="62" t="s">
        <v>171</v>
      </c>
      <c r="AA35" s="28">
        <f>IF(ISERROR(HLOOKUP(Z35,'Raw data'!$F$3:$BH$104,Z$2,FALSE)),"",HLOOKUP(Z35,'Raw data'!$F$3:$BH$104,Z$2,FALSE))</f>
        <v>10</v>
      </c>
      <c r="AB35" s="12">
        <f t="shared" si="29"/>
        <v>926</v>
      </c>
      <c r="AC35" s="12">
        <f t="shared" si="35"/>
        <v>0.96256684491979172</v>
      </c>
      <c r="AD35" s="12">
        <f t="shared" si="11"/>
        <v>0.83165775401070008</v>
      </c>
      <c r="AE35" s="12"/>
      <c r="AF35" s="62" t="s">
        <v>171</v>
      </c>
      <c r="AG35" s="72">
        <f>IF(ISERROR(HLOOKUP(AF35,'Raw data'!$F$3:$BH$104,AF$2,FALSE)),"",HLOOKUP(AF35,'Raw data'!$F$3:$BH$104,AF$2,FALSE))</f>
        <v>4920</v>
      </c>
      <c r="AH35" s="28">
        <v>3.1399999999999997E-2</v>
      </c>
      <c r="AI35" s="12">
        <f t="shared" si="12"/>
        <v>154.488</v>
      </c>
      <c r="AJ35" s="28">
        <v>1.21</v>
      </c>
      <c r="AK35" s="28">
        <f t="shared" si="13"/>
        <v>127.67603305785124</v>
      </c>
      <c r="AL35" s="12">
        <f t="shared" si="14"/>
        <v>17223.399438640259</v>
      </c>
      <c r="AM35" s="12">
        <f t="shared" si="30"/>
        <v>99.289247150213626</v>
      </c>
      <c r="AN35" s="12">
        <f t="shared" si="15"/>
        <v>85.785909537784576</v>
      </c>
      <c r="AO35" s="12"/>
      <c r="AP35" s="62" t="s">
        <v>171</v>
      </c>
      <c r="AQ35" s="28">
        <f>IF(ISERROR(HLOOKUP(AP35,'Raw data'!$F$3:$BH$104,AP$2,FALSE)),"",HLOOKUP(AP35,'Raw data'!$F$3:$BH$104,AP$2,FALSE))</f>
        <v>70</v>
      </c>
      <c r="AR35" s="12">
        <f t="shared" si="16"/>
        <v>40</v>
      </c>
      <c r="AS35" s="12">
        <f t="shared" si="17"/>
        <v>79.695431472081225</v>
      </c>
      <c r="AT35" s="12">
        <f t="shared" si="18"/>
        <v>68.856852791878183</v>
      </c>
      <c r="AU35" s="12"/>
      <c r="AV35" s="62" t="s">
        <v>171</v>
      </c>
      <c r="AW35" s="28">
        <f>IF(ISERROR(HLOOKUP(AV35,'Raw data'!$F$3:$BH$104,AV$2,FALSE)),"",HLOOKUP(AV35,'Raw data'!$F$3:$BH$104,AV$2,FALSE))</f>
        <v>31</v>
      </c>
      <c r="AX35" s="12">
        <f t="shared" si="19"/>
        <v>30</v>
      </c>
      <c r="AY35" s="12">
        <f t="shared" si="20"/>
        <v>15.075376884422109</v>
      </c>
      <c r="AZ35" s="12">
        <f t="shared" si="21"/>
        <v>13.025125628140703</v>
      </c>
      <c r="BA35" s="12"/>
      <c r="BB35" s="62" t="s">
        <v>171</v>
      </c>
      <c r="BC35" s="72">
        <f>IF(ISERROR(HLOOKUP(BB35,'Raw data'!$F$3:$BH$104,BB$2,FALSE)),"",HLOOKUP(BB35,'Raw data'!$F$3:$BH$104,BB$2,FALSE))</f>
        <v>863</v>
      </c>
      <c r="BD35" s="28">
        <v>3.1399999999999997E-2</v>
      </c>
      <c r="BE35" s="12">
        <f t="shared" si="22"/>
        <v>27.098199999999999</v>
      </c>
      <c r="BF35" s="28">
        <v>1.21</v>
      </c>
      <c r="BG35" s="28">
        <f t="shared" si="23"/>
        <v>22.395206611570249</v>
      </c>
      <c r="BH35" s="12">
        <f t="shared" si="24"/>
        <v>20.913451075697793</v>
      </c>
      <c r="BI35" s="12">
        <f t="shared" si="25"/>
        <v>73.623260150300553</v>
      </c>
      <c r="BJ35" s="12">
        <f t="shared" si="26"/>
        <v>63.610496769859679</v>
      </c>
    </row>
    <row r="36" spans="1:62" ht="12.75" x14ac:dyDescent="0.2">
      <c r="A36" s="57" t="s">
        <v>172</v>
      </c>
      <c r="B36" s="12">
        <f t="shared" si="0"/>
        <v>52.723311810651268</v>
      </c>
      <c r="C36" s="12"/>
      <c r="D36" s="64" t="s">
        <v>172</v>
      </c>
      <c r="E36" s="28">
        <f>IF(ISERROR(HLOOKUP(D36,'Raw data'!$F$3:$BH$104,D$2,FALSE)),"",HLOOKUP(D36,'Raw data'!$F$3:$BH$104,D$2,FALSE))</f>
        <v>90</v>
      </c>
      <c r="F36" s="12">
        <f t="shared" si="1"/>
        <v>219</v>
      </c>
      <c r="G36" s="12">
        <f t="shared" si="2"/>
        <v>26.510067114093957</v>
      </c>
      <c r="H36" s="12">
        <f t="shared" si="3"/>
        <v>22.90469798657718</v>
      </c>
      <c r="I36" s="27"/>
      <c r="J36" s="64" t="s">
        <v>172</v>
      </c>
      <c r="K36" s="72">
        <f>IF(ISERROR(HLOOKUP(J36,'Raw data'!$F$3:$BH$104,J$2,FALSE)),"",HLOOKUP(J36,'Raw data'!$F$3:$BH$104,J$2,FALSE))</f>
        <v>1200</v>
      </c>
      <c r="L36" s="28">
        <v>1.7100000000000001E-2</v>
      </c>
      <c r="M36" s="12">
        <f t="shared" si="27"/>
        <v>20.52</v>
      </c>
      <c r="N36" s="28">
        <v>0.43</v>
      </c>
      <c r="O36" s="12">
        <f t="shared" si="34"/>
        <v>47.720930232558139</v>
      </c>
      <c r="P36" s="12">
        <f t="shared" si="5"/>
        <v>47.720930232558139</v>
      </c>
      <c r="Q36" s="12">
        <f t="shared" si="6"/>
        <v>67.31443134756293</v>
      </c>
      <c r="R36" s="12">
        <f t="shared" si="7"/>
        <v>58.159668684294374</v>
      </c>
      <c r="S36" s="12"/>
      <c r="T36" s="64" t="s">
        <v>172</v>
      </c>
      <c r="U36" s="72" t="str">
        <f>IF(ISERROR(HLOOKUP(T36,'Raw data'!$F$3:$BH$104,T$2,FALSE)),"",HLOOKUP(T36,'Raw data'!$F$3:$BH$104,T$2,FALSE))</f>
        <v>1140</v>
      </c>
      <c r="V36" s="12">
        <f t="shared" si="33"/>
        <v>1130</v>
      </c>
      <c r="W36" s="12">
        <f t="shared" si="8"/>
        <v>52.719665271966527</v>
      </c>
      <c r="X36" s="12">
        <f t="shared" si="9"/>
        <v>45.549790794979081</v>
      </c>
      <c r="Y36" s="12"/>
      <c r="Z36" s="64" t="s">
        <v>172</v>
      </c>
      <c r="AA36" s="28">
        <f>IF(ISERROR(HLOOKUP(Z36,'Raw data'!$F$3:$BH$104,Z$2,FALSE)),"",HLOOKUP(Z36,'Raw data'!$F$3:$BH$104,Z$2,FALSE))</f>
        <v>22</v>
      </c>
      <c r="AB36" s="12">
        <f t="shared" si="29"/>
        <v>914</v>
      </c>
      <c r="AC36" s="12">
        <f t="shared" si="35"/>
        <v>2.2459893048128379</v>
      </c>
      <c r="AD36" s="12">
        <f t="shared" si="11"/>
        <v>1.940534759358292</v>
      </c>
      <c r="AE36" s="12"/>
      <c r="AF36" s="64" t="s">
        <v>172</v>
      </c>
      <c r="AG36" s="72">
        <f>IF(ISERROR(HLOOKUP(AF36,'Raw data'!$F$3:$BH$104,AF$2,FALSE)),"",HLOOKUP(AF36,'Raw data'!$F$3:$BH$104,AF$2,FALSE))</f>
        <v>72</v>
      </c>
      <c r="AH36" s="28">
        <v>1</v>
      </c>
      <c r="AI36" s="12">
        <f t="shared" si="12"/>
        <v>72</v>
      </c>
      <c r="AJ36" s="28">
        <v>0.43</v>
      </c>
      <c r="AK36" s="94">
        <f t="shared" si="13"/>
        <v>167.44186046511629</v>
      </c>
      <c r="AL36" s="12">
        <f t="shared" si="14"/>
        <v>17183.633611232995</v>
      </c>
      <c r="AM36" s="12">
        <f t="shared" si="30"/>
        <v>99.060005583841161</v>
      </c>
      <c r="AN36" s="12">
        <f t="shared" si="15"/>
        <v>85.587844824438761</v>
      </c>
      <c r="AO36" s="12"/>
      <c r="AP36" s="64" t="s">
        <v>172</v>
      </c>
      <c r="AQ36" s="28">
        <f>IF(ISERROR(HLOOKUP(AP36,'Raw data'!$F$3:$BH$104,AP$2,FALSE)),"",HLOOKUP(AP36,'Raw data'!$F$3:$BH$104,AP$2,FALSE))</f>
        <v>87</v>
      </c>
      <c r="AR36" s="12">
        <f t="shared" si="16"/>
        <v>57</v>
      </c>
      <c r="AS36" s="12">
        <f t="shared" si="17"/>
        <v>71.065989847715741</v>
      </c>
      <c r="AT36" s="12">
        <f t="shared" si="18"/>
        <v>61.401015228426402</v>
      </c>
      <c r="AU36" s="12"/>
      <c r="AV36" s="64" t="s">
        <v>172</v>
      </c>
      <c r="AW36" s="28">
        <f>IF(ISERROR(HLOOKUP(AV36,'Raw data'!$F$3:$BH$104,AV$2,FALSE)),"",HLOOKUP(AV36,'Raw data'!$F$3:$BH$104,AV$2,FALSE))</f>
        <v>195</v>
      </c>
      <c r="AX36" s="12">
        <f t="shared" si="19"/>
        <v>194</v>
      </c>
      <c r="AY36" s="12">
        <f t="shared" si="20"/>
        <v>97.487437185929636</v>
      </c>
      <c r="AZ36" s="12">
        <f t="shared" si="21"/>
        <v>84.229145728643203</v>
      </c>
      <c r="BA36" s="12"/>
      <c r="BB36" s="64" t="s">
        <v>172</v>
      </c>
      <c r="BC36" s="72">
        <f>IF(ISERROR(HLOOKUP(BB36,'Raw data'!$F$3:$BH$104,BB$2,FALSE)),"",HLOOKUP(BB36,'Raw data'!$F$3:$BH$104,BB$2,FALSE))</f>
        <v>600</v>
      </c>
      <c r="BD36" s="28">
        <v>1.7100000000000001E-2</v>
      </c>
      <c r="BE36" s="12">
        <f t="shared" si="22"/>
        <v>10.26</v>
      </c>
      <c r="BF36" s="28">
        <v>0.43</v>
      </c>
      <c r="BG36" s="28">
        <f t="shared" si="23"/>
        <v>23.86046511627907</v>
      </c>
      <c r="BH36" s="12">
        <f t="shared" si="24"/>
        <v>22.378709580406614</v>
      </c>
      <c r="BI36" s="12">
        <f t="shared" si="25"/>
        <v>71.775227405663045</v>
      </c>
      <c r="BJ36" s="12">
        <f t="shared" si="26"/>
        <v>62.013796478492871</v>
      </c>
    </row>
    <row r="37" spans="1:62" ht="12.75" x14ac:dyDescent="0.2">
      <c r="A37" s="40" t="s">
        <v>173</v>
      </c>
      <c r="B37" s="12">
        <f t="shared" si="0"/>
        <v>47.911262949155002</v>
      </c>
      <c r="C37" s="12"/>
      <c r="D37" s="53" t="s">
        <v>173</v>
      </c>
      <c r="E37" s="28">
        <f>IF(ISERROR(HLOOKUP(D37,'Raw data'!$F$3:$BH$104,D$2,FALSE)),"",HLOOKUP(D37,'Raw data'!$F$3:$BH$104,D$2,FALSE))</f>
        <v>62</v>
      </c>
      <c r="F37" s="12">
        <f t="shared" si="1"/>
        <v>247</v>
      </c>
      <c r="G37" s="12">
        <f t="shared" si="2"/>
        <v>17.114093959731534</v>
      </c>
      <c r="H37" s="12">
        <f t="shared" si="3"/>
        <v>14.786577181208045</v>
      </c>
      <c r="I37" s="72" t="s">
        <v>317</v>
      </c>
      <c r="J37" s="53" t="s">
        <v>173</v>
      </c>
      <c r="K37" s="72">
        <f>IF(ISERROR(HLOOKUP(J37,'Raw data'!$F$3:$BH$104,J$2,FALSE)),"",HLOOKUP(J37,'Raw data'!$F$3:$BH$104,J$2,FALSE))</f>
        <v>16.75</v>
      </c>
      <c r="L37" s="28">
        <v>1</v>
      </c>
      <c r="M37" s="12">
        <f t="shared" si="27"/>
        <v>16.75</v>
      </c>
      <c r="N37" s="28">
        <v>0.9</v>
      </c>
      <c r="O37" s="12">
        <f t="shared" si="34"/>
        <v>18.611111111111111</v>
      </c>
      <c r="P37" s="12">
        <f t="shared" si="5"/>
        <v>18.611111111111111</v>
      </c>
      <c r="Q37" s="12">
        <f t="shared" si="6"/>
        <v>87.25266362252664</v>
      </c>
      <c r="R37" s="12">
        <f t="shared" si="7"/>
        <v>75.38630136986302</v>
      </c>
      <c r="S37" s="12"/>
      <c r="T37" s="53" t="s">
        <v>173</v>
      </c>
      <c r="U37" s="28">
        <f>IF(ISERROR(HLOOKUP(T37,'Raw data'!$F$3:$BH$104,T$2,FALSE)),"",HLOOKUP(T37,'Raw data'!$F$3:$BH$104,T$2,FALSE))</f>
        <v>540</v>
      </c>
      <c r="V37" s="12">
        <f t="shared" si="33"/>
        <v>530</v>
      </c>
      <c r="W37" s="12">
        <f t="shared" si="8"/>
        <v>77.824267782426773</v>
      </c>
      <c r="X37" s="12">
        <f t="shared" si="9"/>
        <v>67.240167364016727</v>
      </c>
      <c r="Y37" s="12"/>
      <c r="Z37" s="53" t="s">
        <v>173</v>
      </c>
      <c r="AA37" s="28">
        <f>IF(ISERROR(HLOOKUP(Z37,'Raw data'!$F$3:$BH$104,Z$2,FALSE)),"",HLOOKUP(Z37,'Raw data'!$F$3:$BH$104,Z$2,FALSE))</f>
        <v>22</v>
      </c>
      <c r="AB37" s="12">
        <f t="shared" si="29"/>
        <v>914</v>
      </c>
      <c r="AC37" s="12">
        <f t="shared" si="35"/>
        <v>2.2459893048128379</v>
      </c>
      <c r="AD37" s="12">
        <f t="shared" si="11"/>
        <v>1.940534759358292</v>
      </c>
      <c r="AE37" s="12"/>
      <c r="AF37" s="53" t="s">
        <v>173</v>
      </c>
      <c r="AG37" s="72">
        <f>IF(ISERROR(HLOOKUP(AF37,'Raw data'!$F$3:$BH$104,AF$2,FALSE)),"",HLOOKUP(AF37,'Raw data'!$F$3:$BH$104,AF$2,FALSE))</f>
        <v>88</v>
      </c>
      <c r="AH37" s="28">
        <v>1</v>
      </c>
      <c r="AI37" s="12">
        <f t="shared" si="12"/>
        <v>88</v>
      </c>
      <c r="AJ37" s="28">
        <v>0.9</v>
      </c>
      <c r="AK37" s="94">
        <f t="shared" si="13"/>
        <v>97.777777777777771</v>
      </c>
      <c r="AL37" s="12">
        <f t="shared" si="14"/>
        <v>17253.297693920333</v>
      </c>
      <c r="AM37" s="12">
        <f t="shared" si="30"/>
        <v>99.461604254770094</v>
      </c>
      <c r="AN37" s="12">
        <f t="shared" si="15"/>
        <v>85.934826076121354</v>
      </c>
      <c r="AO37" s="12"/>
      <c r="AP37" s="53" t="s">
        <v>173</v>
      </c>
      <c r="AQ37" s="28">
        <f>IF(ISERROR(HLOOKUP(AP37,'Raw data'!$F$3:$BH$104,AP$2,FALSE)),"",HLOOKUP(AP37,'Raw data'!$F$3:$BH$104,AP$2,FALSE))</f>
        <v>50</v>
      </c>
      <c r="AR37" s="12">
        <f t="shared" si="16"/>
        <v>20</v>
      </c>
      <c r="AS37" s="12">
        <f t="shared" si="17"/>
        <v>89.847715736040612</v>
      </c>
      <c r="AT37" s="12">
        <f t="shared" si="18"/>
        <v>77.628426395939087</v>
      </c>
      <c r="AU37" s="12"/>
      <c r="AV37" s="53" t="s">
        <v>173</v>
      </c>
      <c r="AW37" s="28">
        <f>IF(ISERROR(HLOOKUP(AV37,'Raw data'!$F$3:$BH$104,AV$2,FALSE)),"",HLOOKUP(AV37,'Raw data'!$F$3:$BH$104,AV$2,FALSE))</f>
        <v>9</v>
      </c>
      <c r="AX37" s="12">
        <f t="shared" si="19"/>
        <v>8</v>
      </c>
      <c r="AY37" s="12">
        <f t="shared" si="20"/>
        <v>4.0201005025125625</v>
      </c>
      <c r="AZ37" s="12">
        <f t="shared" si="21"/>
        <v>3.4733668341708541</v>
      </c>
      <c r="BA37" s="12"/>
      <c r="BB37" s="53" t="s">
        <v>173</v>
      </c>
      <c r="BC37" s="72">
        <f>IF(ISERROR(HLOOKUP(BB37,'Raw data'!$F$3:$BH$104,BB$2,FALSE)),"",HLOOKUP(BB37,'Raw data'!$F$3:$BH$104,BB$2,FALSE))</f>
        <v>2177.8000000000002</v>
      </c>
      <c r="BD37" s="28">
        <v>1.18E-2</v>
      </c>
      <c r="BE37" s="12">
        <f t="shared" si="22"/>
        <v>25.698040000000002</v>
      </c>
      <c r="BF37" s="28">
        <v>0.9</v>
      </c>
      <c r="BG37" s="28">
        <f t="shared" si="23"/>
        <v>28.553377777777779</v>
      </c>
      <c r="BH37" s="12">
        <f t="shared" si="24"/>
        <v>27.071622241905324</v>
      </c>
      <c r="BI37" s="12">
        <f t="shared" si="25"/>
        <v>65.856369921947532</v>
      </c>
      <c r="BJ37" s="12">
        <f t="shared" si="26"/>
        <v>56.899903612562667</v>
      </c>
    </row>
    <row r="38" spans="1:62" ht="12.75" x14ac:dyDescent="0.2">
      <c r="A38" s="57" t="s">
        <v>174</v>
      </c>
      <c r="B38" s="12">
        <f t="shared" si="0"/>
        <v>54.33020599634699</v>
      </c>
      <c r="C38" s="12"/>
      <c r="D38" s="64" t="s">
        <v>174</v>
      </c>
      <c r="E38" s="28">
        <f>IF(ISERROR(HLOOKUP(D38,'Raw data'!$F$3:$BH$104,D$2,FALSE)),"",HLOOKUP(D38,'Raw data'!$F$3:$BH$104,D$2,FALSE))</f>
        <v>108</v>
      </c>
      <c r="F38" s="12">
        <f t="shared" si="1"/>
        <v>201</v>
      </c>
      <c r="G38" s="12">
        <f t="shared" si="2"/>
        <v>32.550335570469798</v>
      </c>
      <c r="H38" s="12">
        <f t="shared" si="3"/>
        <v>28.123489932885906</v>
      </c>
      <c r="I38" s="27"/>
      <c r="J38" s="64" t="s">
        <v>174</v>
      </c>
      <c r="K38" s="72">
        <f>IF(ISERROR(HLOOKUP(J38,'Raw data'!$F$3:$BH$104,J$2,FALSE)),"",HLOOKUP(J38,'Raw data'!$F$3:$BH$104,J$2,FALSE))</f>
        <v>401</v>
      </c>
      <c r="L38" s="28">
        <v>1.7100000000000001E-2</v>
      </c>
      <c r="M38" s="12">
        <f t="shared" si="27"/>
        <v>6.8571</v>
      </c>
      <c r="N38" s="28">
        <v>0.62</v>
      </c>
      <c r="O38" s="12">
        <f t="shared" si="34"/>
        <v>11.05983870967742</v>
      </c>
      <c r="P38" s="12">
        <f t="shared" si="5"/>
        <v>11.05983870967742</v>
      </c>
      <c r="Q38" s="12">
        <f t="shared" si="6"/>
        <v>92.424768007070256</v>
      </c>
      <c r="R38" s="12">
        <f t="shared" si="7"/>
        <v>79.854999558108702</v>
      </c>
      <c r="S38" s="12"/>
      <c r="T38" s="64" t="s">
        <v>174</v>
      </c>
      <c r="U38" s="28">
        <f>IF(ISERROR(HLOOKUP(T38,'Raw data'!$F$3:$BH$104,T$2,FALSE)),"",HLOOKUP(T38,'Raw data'!$F$3:$BH$104,T$2,FALSE))</f>
        <v>450</v>
      </c>
      <c r="V38" s="12">
        <f t="shared" si="33"/>
        <v>440</v>
      </c>
      <c r="W38" s="12">
        <f t="shared" si="8"/>
        <v>81.589958158995813</v>
      </c>
      <c r="X38" s="12">
        <f t="shared" si="9"/>
        <v>70.493723849372387</v>
      </c>
      <c r="Y38" s="12"/>
      <c r="Z38" s="64" t="s">
        <v>174</v>
      </c>
      <c r="AA38" s="28">
        <f>IF(ISERROR(HLOOKUP(Z38,'Raw data'!$F$3:$BH$104,Z$2,FALSE)),"",HLOOKUP(Z38,'Raw data'!$F$3:$BH$104,Z$2,FALSE))</f>
        <v>86</v>
      </c>
      <c r="AB38" s="12">
        <f t="shared" si="29"/>
        <v>850</v>
      </c>
      <c r="AC38" s="12">
        <f t="shared" si="35"/>
        <v>9.0909090909090935</v>
      </c>
      <c r="AD38" s="12">
        <f t="shared" si="11"/>
        <v>7.8545454545454563</v>
      </c>
      <c r="AE38" s="12"/>
      <c r="AF38" s="64" t="s">
        <v>174</v>
      </c>
      <c r="AG38" s="72">
        <f>IF(ISERROR(HLOOKUP(AF38,'Raw data'!$F$3:$BH$104,AF$2,FALSE)),"",HLOOKUP(AF38,'Raw data'!$F$3:$BH$104,AF$2,FALSE))</f>
        <v>12147</v>
      </c>
      <c r="AH38" s="28">
        <v>1.7100000000000001E-2</v>
      </c>
      <c r="AI38" s="12">
        <f t="shared" si="12"/>
        <v>207.71370000000002</v>
      </c>
      <c r="AJ38" s="28">
        <v>0.62</v>
      </c>
      <c r="AK38" s="28">
        <f t="shared" si="13"/>
        <v>335.02209677419359</v>
      </c>
      <c r="AL38" s="12">
        <f t="shared" si="14"/>
        <v>17016.053374923915</v>
      </c>
      <c r="AM38" s="12">
        <f t="shared" si="30"/>
        <v>98.093941041259953</v>
      </c>
      <c r="AN38" s="12">
        <f t="shared" si="15"/>
        <v>84.753165059648595</v>
      </c>
      <c r="AO38" s="12"/>
      <c r="AP38" s="64" t="s">
        <v>174</v>
      </c>
      <c r="AQ38" s="28">
        <f>IF(ISERROR(HLOOKUP(AP38,'Raw data'!$F$3:$BH$104,AP$2,FALSE)),"",HLOOKUP(AP38,'Raw data'!$F$3:$BH$104,AP$2,FALSE))</f>
        <v>45</v>
      </c>
      <c r="AR38" s="12">
        <f t="shared" si="16"/>
        <v>15</v>
      </c>
      <c r="AS38" s="12">
        <f t="shared" si="17"/>
        <v>92.385786802030452</v>
      </c>
      <c r="AT38" s="12">
        <f t="shared" si="18"/>
        <v>79.821319796954313</v>
      </c>
      <c r="AU38" s="12"/>
      <c r="AV38" s="64" t="s">
        <v>174</v>
      </c>
      <c r="AW38" s="28">
        <f>IF(ISERROR(HLOOKUP(AV38,'Raw data'!$F$3:$BH$104,AV$2,FALSE)),"",HLOOKUP(AV38,'Raw data'!$F$3:$BH$104,AV$2,FALSE))</f>
        <v>5</v>
      </c>
      <c r="AX38" s="12">
        <f t="shared" si="19"/>
        <v>4</v>
      </c>
      <c r="AY38" s="12">
        <f t="shared" si="20"/>
        <v>2.0100502512562812</v>
      </c>
      <c r="AZ38" s="12">
        <f t="shared" si="21"/>
        <v>1.7366834170854271</v>
      </c>
      <c r="BA38" s="12"/>
      <c r="BB38" s="64" t="s">
        <v>174</v>
      </c>
      <c r="BC38" s="72">
        <f>IF(ISERROR(HLOOKUP(BB38,'Raw data'!$F$3:$BH$104,BB$2,FALSE)),"",HLOOKUP(BB38,'Raw data'!$F$3:$BH$104,BB$2,FALSE))</f>
        <v>200</v>
      </c>
      <c r="BD38" s="28">
        <v>1.7100000000000001E-2</v>
      </c>
      <c r="BE38" s="12">
        <f t="shared" si="22"/>
        <v>3.42</v>
      </c>
      <c r="BF38" s="28">
        <v>0.62</v>
      </c>
      <c r="BG38" s="28">
        <f t="shared" si="23"/>
        <v>5.5161290322580641</v>
      </c>
      <c r="BH38" s="12">
        <f t="shared" si="24"/>
        <v>4.0343734963856104</v>
      </c>
      <c r="BI38" s="12">
        <f t="shared" si="25"/>
        <v>94.911714007147197</v>
      </c>
      <c r="BJ38" s="12">
        <f t="shared" si="26"/>
        <v>82.003720902175175</v>
      </c>
    </row>
    <row r="39" spans="1:62" ht="12.75" x14ac:dyDescent="0.2">
      <c r="A39" s="83" t="s">
        <v>175</v>
      </c>
      <c r="B39" s="12">
        <f t="shared" si="0"/>
        <v>62.764225371817012</v>
      </c>
      <c r="C39" s="12"/>
      <c r="D39" s="84" t="s">
        <v>175</v>
      </c>
      <c r="E39" s="28">
        <f>IF(ISERROR(HLOOKUP(D39,'Raw data'!$F$3:$BH$104,D$2,FALSE)),"",HLOOKUP(D39,'Raw data'!$F$3:$BH$104,D$2,FALSE))</f>
        <v>232</v>
      </c>
      <c r="F39" s="12">
        <f t="shared" si="1"/>
        <v>77</v>
      </c>
      <c r="G39" s="12">
        <f t="shared" si="2"/>
        <v>74.161073825503351</v>
      </c>
      <c r="H39" s="12">
        <f t="shared" si="3"/>
        <v>64.075167785234896</v>
      </c>
      <c r="I39" s="27"/>
      <c r="J39" s="84" t="s">
        <v>175</v>
      </c>
      <c r="K39" s="72">
        <f>IF(ISERROR(HLOOKUP(J39,'Raw data'!$F$3:$BH$104,J$2,FALSE)),"",HLOOKUP(J39,'Raw data'!$F$3:$BH$104,J$2,FALSE))</f>
        <v>3</v>
      </c>
      <c r="L39" s="28">
        <v>1</v>
      </c>
      <c r="M39" s="12">
        <f t="shared" si="27"/>
        <v>3</v>
      </c>
      <c r="N39" s="28">
        <v>8.75</v>
      </c>
      <c r="O39" s="12">
        <f t="shared" si="34"/>
        <v>0.34285714285714286</v>
      </c>
      <c r="P39" s="12">
        <f t="shared" si="5"/>
        <v>0.34285714285714286</v>
      </c>
      <c r="Q39" s="12">
        <f t="shared" si="6"/>
        <v>99.765166340508813</v>
      </c>
      <c r="R39" s="12">
        <f t="shared" si="7"/>
        <v>86.197103718199614</v>
      </c>
      <c r="S39" s="12"/>
      <c r="T39" s="84" t="s">
        <v>175</v>
      </c>
      <c r="U39" s="28">
        <f>IF(ISERROR(HLOOKUP(T39,'Raw data'!$F$3:$BH$104,T$2,FALSE)),"",HLOOKUP(T39,'Raw data'!$F$3:$BH$104,T$2,FALSE))</f>
        <v>120</v>
      </c>
      <c r="V39" s="12">
        <f t="shared" si="33"/>
        <v>110</v>
      </c>
      <c r="W39" s="12">
        <f t="shared" si="8"/>
        <v>95.39748953974896</v>
      </c>
      <c r="X39" s="12">
        <f t="shared" si="9"/>
        <v>82.423430962343105</v>
      </c>
      <c r="Y39" s="12"/>
      <c r="Z39" s="84" t="s">
        <v>175</v>
      </c>
      <c r="AA39" s="28">
        <f>IF(ISERROR(HLOOKUP(Z39,'Raw data'!$F$3:$BH$104,Z$2,FALSE)),"",HLOOKUP(Z39,'Raw data'!$F$3:$BH$104,Z$2,FALSE))</f>
        <v>14</v>
      </c>
      <c r="AB39" s="12">
        <f t="shared" si="29"/>
        <v>922</v>
      </c>
      <c r="AC39" s="12">
        <f t="shared" si="35"/>
        <v>1.3903743315508024</v>
      </c>
      <c r="AD39" s="12">
        <f t="shared" si="11"/>
        <v>1.2012834224598932</v>
      </c>
      <c r="AE39" s="12"/>
      <c r="AF39" s="84" t="s">
        <v>175</v>
      </c>
      <c r="AG39" s="72">
        <f>IF(ISERROR(HLOOKUP(AF39,'Raw data'!$F$3:$BH$104,AF$2,FALSE)),"",HLOOKUP(AF39,'Raw data'!$F$3:$BH$104,AF$2,FALSE))</f>
        <v>359</v>
      </c>
      <c r="AH39" s="28">
        <v>1</v>
      </c>
      <c r="AI39" s="12">
        <f t="shared" si="12"/>
        <v>359</v>
      </c>
      <c r="AJ39" s="28">
        <v>8.75</v>
      </c>
      <c r="AK39" s="28">
        <f t="shared" si="13"/>
        <v>41.028571428571432</v>
      </c>
      <c r="AL39" s="12">
        <f t="shared" si="14"/>
        <v>17310.046900269539</v>
      </c>
      <c r="AM39" s="12">
        <f t="shared" si="30"/>
        <v>99.788751401003239</v>
      </c>
      <c r="AN39" s="12">
        <f t="shared" si="15"/>
        <v>86.217481210466801</v>
      </c>
      <c r="AO39" s="12"/>
      <c r="AP39" s="84" t="s">
        <v>175</v>
      </c>
      <c r="AQ39" s="28">
        <f>IF(ISERROR(HLOOKUP(AP39,'Raw data'!$F$3:$BH$104,AP$2,FALSE)),"",HLOOKUP(AP39,'Raw data'!$F$3:$BH$104,AP$2,FALSE))</f>
        <v>53</v>
      </c>
      <c r="AR39" s="12">
        <f t="shared" si="16"/>
        <v>23</v>
      </c>
      <c r="AS39" s="12">
        <f t="shared" si="17"/>
        <v>88.324873096446709</v>
      </c>
      <c r="AT39" s="12">
        <f t="shared" si="18"/>
        <v>76.312690355329948</v>
      </c>
      <c r="AU39" s="12"/>
      <c r="AV39" s="84" t="s">
        <v>175</v>
      </c>
      <c r="AW39" s="28">
        <f>IF(ISERROR(HLOOKUP(AV39,'Raw data'!$F$3:$BH$104,AV$2,FALSE)),"",HLOOKUP(AV39,'Raw data'!$F$3:$BH$104,AV$2,FALSE))</f>
        <v>57</v>
      </c>
      <c r="AX39" s="12">
        <f t="shared" si="19"/>
        <v>56</v>
      </c>
      <c r="AY39" s="12">
        <f t="shared" si="20"/>
        <v>28.140703517587937</v>
      </c>
      <c r="AZ39" s="12">
        <f t="shared" si="21"/>
        <v>24.313567839195976</v>
      </c>
      <c r="BA39" s="12"/>
      <c r="BB39" s="84" t="s">
        <v>175</v>
      </c>
      <c r="BC39" s="72">
        <f>IF(ISERROR(HLOOKUP(BB39,'Raw data'!$F$3:$BH$104,BB$2,FALSE)),"",HLOOKUP(BB39,'Raw data'!$F$3:$BH$104,BB$2,FALSE))</f>
        <v>53.33</v>
      </c>
      <c r="BD39" s="28">
        <v>1</v>
      </c>
      <c r="BE39" s="12">
        <f t="shared" si="22"/>
        <v>53.33</v>
      </c>
      <c r="BF39" s="28">
        <v>8.75</v>
      </c>
      <c r="BG39" s="28">
        <f t="shared" si="23"/>
        <v>6.0948571428571423</v>
      </c>
      <c r="BH39" s="12">
        <f t="shared" si="24"/>
        <v>4.6131016069846886</v>
      </c>
      <c r="BI39" s="12">
        <f t="shared" si="25"/>
        <v>94.181802871881786</v>
      </c>
      <c r="BJ39" s="12">
        <f t="shared" si="26"/>
        <v>81.373077681305858</v>
      </c>
    </row>
    <row r="40" spans="1:62" ht="12.75" x14ac:dyDescent="0.2">
      <c r="A40" s="57" t="s">
        <v>176</v>
      </c>
      <c r="B40" s="12">
        <f t="shared" si="0"/>
        <v>60.021127639454697</v>
      </c>
      <c r="C40" s="12"/>
      <c r="D40" s="64" t="s">
        <v>176</v>
      </c>
      <c r="E40" s="28">
        <f>IF(ISERROR(HLOOKUP(D40,'Raw data'!$F$3:$BH$104,D$2,FALSE)),"",HLOOKUP(D40,'Raw data'!$F$3:$BH$104,D$2,FALSE))</f>
        <v>223</v>
      </c>
      <c r="F40" s="12">
        <f t="shared" si="1"/>
        <v>86</v>
      </c>
      <c r="G40" s="12">
        <f t="shared" si="2"/>
        <v>71.140939597315437</v>
      </c>
      <c r="H40" s="12">
        <f t="shared" si="3"/>
        <v>61.46577181208054</v>
      </c>
      <c r="I40" s="27"/>
      <c r="J40" s="64" t="s">
        <v>176</v>
      </c>
      <c r="K40" s="72">
        <f>IF(ISERROR(HLOOKUP(J40,'Raw data'!$F$3:$BH$104,J$2,FALSE)),"",HLOOKUP(J40,'Raw data'!$F$3:$BH$104,J$2,FALSE))</f>
        <v>5700</v>
      </c>
      <c r="L40" s="28">
        <v>1.0200000000000001E-2</v>
      </c>
      <c r="M40" s="12">
        <f t="shared" si="27"/>
        <v>58.140000000000008</v>
      </c>
      <c r="N40" s="28">
        <v>8.39</v>
      </c>
      <c r="O40" s="12">
        <f t="shared" si="34"/>
        <v>6.9296781883194285</v>
      </c>
      <c r="P40" s="12">
        <f t="shared" si="5"/>
        <v>6.9296781883194285</v>
      </c>
      <c r="Q40" s="12">
        <f t="shared" si="6"/>
        <v>95.253645076493541</v>
      </c>
      <c r="R40" s="12">
        <f t="shared" si="7"/>
        <v>82.299149346090417</v>
      </c>
      <c r="S40" s="12"/>
      <c r="T40" s="64" t="s">
        <v>176</v>
      </c>
      <c r="U40" s="28">
        <f>IF(ISERROR(HLOOKUP(T40,'Raw data'!$F$3:$BH$104,T$2,FALSE)),"",HLOOKUP(T40,'Raw data'!$F$3:$BH$104,T$2,FALSE))</f>
        <v>554</v>
      </c>
      <c r="V40" s="12">
        <f t="shared" si="33"/>
        <v>544</v>
      </c>
      <c r="W40" s="12">
        <f t="shared" si="8"/>
        <v>77.238493723849373</v>
      </c>
      <c r="X40" s="12">
        <f t="shared" si="9"/>
        <v>66.734058577405861</v>
      </c>
      <c r="Y40" s="12"/>
      <c r="Z40" s="64" t="s">
        <v>176</v>
      </c>
      <c r="AA40" s="28">
        <f>IF(ISERROR(HLOOKUP(Z40,'Raw data'!$F$3:$BH$104,Z$2,FALSE)),"",HLOOKUP(Z40,'Raw data'!$F$3:$BH$104,Z$2,FALSE))</f>
        <v>8</v>
      </c>
      <c r="AB40" s="12">
        <f t="shared" si="29"/>
        <v>928</v>
      </c>
      <c r="AC40" s="12">
        <f t="shared" si="35"/>
        <v>0.74866310160427929</v>
      </c>
      <c r="AD40" s="12">
        <f t="shared" si="11"/>
        <v>0.64684491978609726</v>
      </c>
      <c r="AE40" s="12"/>
      <c r="AF40" s="64" t="s">
        <v>176</v>
      </c>
      <c r="AG40" s="72">
        <f>IF(ISERROR(HLOOKUP(AF40,'Raw data'!$F$3:$BH$104,AF$2,FALSE)),"",HLOOKUP(AF40,'Raw data'!$F$3:$BH$104,AF$2,FALSE))</f>
        <v>80</v>
      </c>
      <c r="AH40" s="28">
        <v>1</v>
      </c>
      <c r="AI40" s="12">
        <f t="shared" si="12"/>
        <v>80</v>
      </c>
      <c r="AJ40" s="28">
        <v>8.39</v>
      </c>
      <c r="AK40" s="94">
        <f t="shared" si="13"/>
        <v>9.5351609058402857</v>
      </c>
      <c r="AL40" s="12">
        <f t="shared" si="14"/>
        <v>17341.540310792268</v>
      </c>
      <c r="AM40" s="12">
        <f t="shared" si="30"/>
        <v>99.9703042374299</v>
      </c>
      <c r="AN40" s="12">
        <f t="shared" si="15"/>
        <v>86.374342861139439</v>
      </c>
      <c r="AO40" s="12"/>
      <c r="AP40" s="64" t="s">
        <v>176</v>
      </c>
      <c r="AQ40" s="28">
        <f>IF(ISERROR(HLOOKUP(AP40,'Raw data'!$F$3:$BH$104,AP$2,FALSE)),"",HLOOKUP(AP40,'Raw data'!$F$3:$BH$104,AP$2,FALSE))</f>
        <v>62</v>
      </c>
      <c r="AR40" s="12">
        <f t="shared" si="16"/>
        <v>32</v>
      </c>
      <c r="AS40" s="12">
        <f t="shared" si="17"/>
        <v>83.756345177664969</v>
      </c>
      <c r="AT40" s="12">
        <f t="shared" si="18"/>
        <v>72.365482233502533</v>
      </c>
      <c r="AU40" s="12"/>
      <c r="AV40" s="64" t="s">
        <v>176</v>
      </c>
      <c r="AW40" s="28">
        <f>IF(ISERROR(HLOOKUP(AV40,'Raw data'!$F$3:$BH$104,AV$2,FALSE)),"",HLOOKUP(AV40,'Raw data'!$F$3:$BH$104,AV$2,FALSE))</f>
        <v>59</v>
      </c>
      <c r="AX40" s="12">
        <f t="shared" si="19"/>
        <v>58</v>
      </c>
      <c r="AY40" s="12">
        <f t="shared" si="20"/>
        <v>29.145728643216078</v>
      </c>
      <c r="AZ40" s="12">
        <f t="shared" si="21"/>
        <v>25.181909547738691</v>
      </c>
      <c r="BA40" s="12"/>
      <c r="BB40" s="64" t="s">
        <v>176</v>
      </c>
      <c r="BC40" s="72">
        <f>IF(ISERROR(HLOOKUP(BB40,'Raw data'!$F$3:$BH$104,BB$2,FALSE)),"",HLOOKUP(BB40,'Raw data'!$F$3:$BH$104,BB$2,FALSE))</f>
        <v>2199</v>
      </c>
      <c r="BD40" s="28">
        <v>1.0200000000000001E-2</v>
      </c>
      <c r="BE40" s="12">
        <f t="shared" si="22"/>
        <v>22.4298</v>
      </c>
      <c r="BF40" s="28">
        <v>8.39</v>
      </c>
      <c r="BG40" s="28">
        <f t="shared" si="23"/>
        <v>2.6733969010727052</v>
      </c>
      <c r="BH40" s="12">
        <f t="shared" si="24"/>
        <v>1.1916413652002515</v>
      </c>
      <c r="BI40" s="12">
        <f t="shared" si="25"/>
        <v>98.497062289229135</v>
      </c>
      <c r="BJ40" s="12">
        <f t="shared" si="26"/>
        <v>85.101461817893977</v>
      </c>
    </row>
    <row r="41" spans="1:62" ht="12.75" x14ac:dyDescent="0.2">
      <c r="A41" s="52" t="s">
        <v>177</v>
      </c>
      <c r="B41" s="12">
        <f t="shared" si="0"/>
        <v>62.750661257923348</v>
      </c>
      <c r="C41" s="12"/>
      <c r="D41" s="62" t="s">
        <v>177</v>
      </c>
      <c r="E41" s="28">
        <f>IF(ISERROR(HLOOKUP(D41,'Raw data'!$F$3:$BH$104,D$2,FALSE)),"",HLOOKUP(D41,'Raw data'!$F$3:$BH$104,D$2,FALSE))</f>
        <v>293</v>
      </c>
      <c r="F41" s="12">
        <f t="shared" si="1"/>
        <v>16</v>
      </c>
      <c r="G41" s="12">
        <f t="shared" si="2"/>
        <v>94.630872483221481</v>
      </c>
      <c r="H41" s="12">
        <f t="shared" si="3"/>
        <v>81.76107382550336</v>
      </c>
      <c r="I41" s="72" t="s">
        <v>276</v>
      </c>
      <c r="J41" s="62" t="s">
        <v>177</v>
      </c>
      <c r="K41" s="72">
        <f>IF(ISERROR(HLOOKUP(J41,'Raw data'!$F$3:$BH$104,J$2,FALSE)),"",HLOOKUP(J41,'Raw data'!$F$3:$BH$104,J$2,FALSE))</f>
        <v>25.5</v>
      </c>
      <c r="L41" s="28">
        <v>1.5636000000000001</v>
      </c>
      <c r="M41" s="12">
        <f t="shared" si="27"/>
        <v>39.8718</v>
      </c>
      <c r="N41" s="28">
        <v>12.52</v>
      </c>
      <c r="O41" s="12">
        <f t="shared" si="34"/>
        <v>3.1846485623003198</v>
      </c>
      <c r="P41" s="12">
        <f t="shared" si="5"/>
        <v>3.1846485623003198</v>
      </c>
      <c r="Q41" s="12">
        <f t="shared" si="6"/>
        <v>97.818733861438133</v>
      </c>
      <c r="R41" s="12">
        <f t="shared" si="7"/>
        <v>84.515386056282551</v>
      </c>
      <c r="S41" s="12"/>
      <c r="T41" s="62" t="s">
        <v>177</v>
      </c>
      <c r="U41" s="28">
        <f>IF(ISERROR(HLOOKUP(T41,'Raw data'!$F$3:$BH$104,T$2,FALSE)),"",HLOOKUP(T41,'Raw data'!$F$3:$BH$104,T$2,FALSE))</f>
        <v>410</v>
      </c>
      <c r="V41" s="12">
        <f t="shared" si="33"/>
        <v>400</v>
      </c>
      <c r="W41" s="12">
        <f t="shared" si="8"/>
        <v>83.26359832635984</v>
      </c>
      <c r="X41" s="12">
        <f t="shared" si="9"/>
        <v>71.939748953974899</v>
      </c>
      <c r="Y41" s="12"/>
      <c r="Z41" s="62" t="s">
        <v>177</v>
      </c>
      <c r="AA41" s="28">
        <f>IF(ISERROR(HLOOKUP(Z41,'Raw data'!$F$3:$BH$104,Z$2,FALSE)),"",HLOOKUP(Z41,'Raw data'!$F$3:$BH$104,Z$2,FALSE))</f>
        <v>6</v>
      </c>
      <c r="AB41" s="12">
        <f t="shared" si="29"/>
        <v>930</v>
      </c>
      <c r="AC41" s="12">
        <f t="shared" si="35"/>
        <v>0.53475935828876686</v>
      </c>
      <c r="AD41" s="12">
        <f t="shared" si="11"/>
        <v>0.46203208556149455</v>
      </c>
      <c r="AE41" s="12"/>
      <c r="AF41" s="62" t="s">
        <v>177</v>
      </c>
      <c r="AG41" s="72">
        <f>IF(ISERROR(HLOOKUP(AF41,'Raw data'!$F$3:$BH$104,AF$2,FALSE)),"",HLOOKUP(AF41,'Raw data'!$F$3:$BH$104,AF$2,FALSE))</f>
        <v>195</v>
      </c>
      <c r="AH41" s="28">
        <v>1.3277000000000001</v>
      </c>
      <c r="AI41" s="12">
        <f t="shared" si="12"/>
        <v>258.9015</v>
      </c>
      <c r="AJ41" s="28">
        <v>12.52</v>
      </c>
      <c r="AK41" s="28">
        <f t="shared" si="13"/>
        <v>20.679033546325879</v>
      </c>
      <c r="AL41" s="12">
        <f t="shared" si="14"/>
        <v>17330.396438151784</v>
      </c>
      <c r="AM41" s="12">
        <f t="shared" si="30"/>
        <v>99.906062173675096</v>
      </c>
      <c r="AN41" s="12">
        <f t="shared" si="15"/>
        <v>86.318837718055278</v>
      </c>
      <c r="AO41" s="12"/>
      <c r="AP41" s="62" t="s">
        <v>177</v>
      </c>
      <c r="AQ41" s="28">
        <f>IF(ISERROR(HLOOKUP(AP41,'Raw data'!$F$3:$BH$104,AP$2,FALSE)),"",HLOOKUP(AP41,'Raw data'!$F$3:$BH$104,AP$2,FALSE))</f>
        <v>75</v>
      </c>
      <c r="AR41" s="12">
        <f t="shared" si="16"/>
        <v>45</v>
      </c>
      <c r="AS41" s="12">
        <f t="shared" si="17"/>
        <v>77.157360406091371</v>
      </c>
      <c r="AT41" s="12">
        <f t="shared" si="18"/>
        <v>66.663959390862942</v>
      </c>
      <c r="AU41" s="12"/>
      <c r="AV41" s="62" t="s">
        <v>177</v>
      </c>
      <c r="AW41" s="28">
        <f>IF(ISERROR(HLOOKUP(AV41,'Raw data'!$F$3:$BH$104,AV$2,FALSE)),"",HLOOKUP(AV41,'Raw data'!$F$3:$BH$104,AV$2,FALSE))</f>
        <v>60</v>
      </c>
      <c r="AX41" s="12">
        <f t="shared" si="19"/>
        <v>59</v>
      </c>
      <c r="AY41" s="12">
        <f t="shared" si="20"/>
        <v>29.64824120603015</v>
      </c>
      <c r="AZ41" s="12">
        <f t="shared" si="21"/>
        <v>25.616080402010049</v>
      </c>
      <c r="BA41" s="12"/>
      <c r="BB41" s="62" t="s">
        <v>177</v>
      </c>
      <c r="BC41" s="72">
        <f>IF(ISERROR(HLOOKUP(BB41,'Raw data'!$F$3:$BH$104,BB$2,FALSE)),"",HLOOKUP(BB41,'Raw data'!$F$3:$BH$104,BB$2,FALSE))</f>
        <v>28.44</v>
      </c>
      <c r="BD41" s="28">
        <v>1.3277000000000001</v>
      </c>
      <c r="BE41" s="12">
        <f t="shared" si="22"/>
        <v>37.759788000000007</v>
      </c>
      <c r="BF41" s="28">
        <v>12.52</v>
      </c>
      <c r="BG41" s="28">
        <f t="shared" si="23"/>
        <v>3.015957507987221</v>
      </c>
      <c r="BH41" s="12">
        <f t="shared" si="24"/>
        <v>1.5342019721147673</v>
      </c>
      <c r="BI41" s="12">
        <f t="shared" si="25"/>
        <v>98.065013461963176</v>
      </c>
      <c r="BJ41" s="12">
        <f t="shared" si="26"/>
        <v>84.728171631136178</v>
      </c>
    </row>
    <row r="42" spans="1:62" ht="12.75" x14ac:dyDescent="0.2">
      <c r="A42" s="82" t="s">
        <v>178</v>
      </c>
      <c r="B42" s="12">
        <f t="shared" si="0"/>
        <v>49.93016337398484</v>
      </c>
      <c r="C42" s="12"/>
      <c r="D42" s="79" t="s">
        <v>178</v>
      </c>
      <c r="E42" s="28">
        <f>IF(ISERROR(HLOOKUP(D42,'Raw data'!$F$3:$BH$104,D$2,FALSE)),"",HLOOKUP(D42,'Raw data'!$F$3:$BH$104,D$2,FALSE))</f>
        <v>13</v>
      </c>
      <c r="F42" s="12">
        <f t="shared" si="1"/>
        <v>296</v>
      </c>
      <c r="G42" s="12">
        <f t="shared" si="2"/>
        <v>0.67114093959730781</v>
      </c>
      <c r="H42" s="12">
        <f t="shared" si="3"/>
        <v>0.57986577181207399</v>
      </c>
      <c r="I42" s="27"/>
      <c r="J42" s="79" t="s">
        <v>178</v>
      </c>
      <c r="K42" s="72">
        <f>IF(ISERROR(HLOOKUP(J42,'Raw data'!$F$3:$BH$104,J$2,FALSE)),"",HLOOKUP(J42,'Raw data'!$F$3:$BH$104,J$2,FALSE))</f>
        <v>25</v>
      </c>
      <c r="L42" s="28">
        <v>1</v>
      </c>
      <c r="M42" s="12">
        <f t="shared" si="27"/>
        <v>25</v>
      </c>
      <c r="N42" s="28">
        <v>2.13</v>
      </c>
      <c r="O42" s="12">
        <f t="shared" si="34"/>
        <v>11.737089201877934</v>
      </c>
      <c r="P42" s="12">
        <f t="shared" si="5"/>
        <v>11.737089201877934</v>
      </c>
      <c r="Q42" s="12">
        <f t="shared" si="6"/>
        <v>91.96089780693292</v>
      </c>
      <c r="R42" s="12">
        <f t="shared" si="7"/>
        <v>79.454215705190038</v>
      </c>
      <c r="S42" s="12"/>
      <c r="T42" s="79" t="s">
        <v>178</v>
      </c>
      <c r="U42" s="28">
        <f>IF(ISERROR(HLOOKUP(T42,'Raw data'!$F$3:$BH$104,T$2,FALSE)),"",HLOOKUP(T42,'Raw data'!$F$3:$BH$104,T$2,FALSE))</f>
        <v>540</v>
      </c>
      <c r="V42" s="12">
        <f t="shared" si="33"/>
        <v>530</v>
      </c>
      <c r="W42" s="12">
        <f t="shared" si="8"/>
        <v>77.824267782426773</v>
      </c>
      <c r="X42" s="12">
        <f t="shared" si="9"/>
        <v>67.240167364016727</v>
      </c>
      <c r="Y42" s="12"/>
      <c r="Z42" s="79" t="s">
        <v>178</v>
      </c>
      <c r="AA42" s="28">
        <f>IF(ISERROR(HLOOKUP(Z42,'Raw data'!$F$3:$BH$104,Z$2,FALSE)),"",HLOOKUP(Z42,'Raw data'!$F$3:$BH$104,Z$2,FALSE))</f>
        <v>25</v>
      </c>
      <c r="AB42" s="12">
        <f t="shared" si="29"/>
        <v>911</v>
      </c>
      <c r="AC42" s="12">
        <f t="shared" si="35"/>
        <v>2.5668449197860923</v>
      </c>
      <c r="AD42" s="12">
        <f t="shared" si="11"/>
        <v>2.2177540106951836</v>
      </c>
      <c r="AE42" s="12"/>
      <c r="AF42" s="79" t="s">
        <v>178</v>
      </c>
      <c r="AG42" s="72">
        <f>IF(ISERROR(HLOOKUP(AF42,'Raw data'!$F$3:$BH$104,AF$2,FALSE)),"",HLOOKUP(AF42,'Raw data'!$F$3:$BH$104,AF$2,FALSE))</f>
        <v>100</v>
      </c>
      <c r="AH42" s="28">
        <v>1</v>
      </c>
      <c r="AI42" s="12">
        <f t="shared" si="12"/>
        <v>100</v>
      </c>
      <c r="AJ42" s="28">
        <v>2.13</v>
      </c>
      <c r="AK42" s="28">
        <f t="shared" si="13"/>
        <v>46.948356807511736</v>
      </c>
      <c r="AL42" s="12">
        <f t="shared" si="14"/>
        <v>17304.127114890598</v>
      </c>
      <c r="AM42" s="12">
        <f t="shared" si="30"/>
        <v>99.754625093031351</v>
      </c>
      <c r="AN42" s="12">
        <f t="shared" si="15"/>
        <v>86.187996080379079</v>
      </c>
      <c r="AO42" s="12"/>
      <c r="AP42" s="79" t="s">
        <v>178</v>
      </c>
      <c r="AQ42" s="28">
        <f>IF(ISERROR(HLOOKUP(AP42,'Raw data'!$F$3:$BH$104,AP$2,FALSE)),"",HLOOKUP(AP42,'Raw data'!$F$3:$BH$104,AP$2,FALSE))</f>
        <v>60</v>
      </c>
      <c r="AR42" s="12">
        <f t="shared" si="16"/>
        <v>30</v>
      </c>
      <c r="AS42" s="12">
        <f t="shared" si="17"/>
        <v>84.771573604060919</v>
      </c>
      <c r="AT42" s="12">
        <f t="shared" si="18"/>
        <v>73.242639593908635</v>
      </c>
      <c r="AU42" s="12"/>
      <c r="AV42" s="79" t="s">
        <v>178</v>
      </c>
      <c r="AW42" s="28">
        <f>IF(ISERROR(HLOOKUP(AV42,'Raw data'!$F$3:$BH$104,AV$2,FALSE)),"",HLOOKUP(AV42,'Raw data'!$F$3:$BH$104,AV$2,FALSE))</f>
        <v>20</v>
      </c>
      <c r="AX42" s="12">
        <f t="shared" si="19"/>
        <v>19</v>
      </c>
      <c r="AY42" s="12">
        <f t="shared" si="20"/>
        <v>9.5477386934673358</v>
      </c>
      <c r="AZ42" s="12">
        <f t="shared" si="21"/>
        <v>8.2492462311557784</v>
      </c>
      <c r="BA42" s="12"/>
      <c r="BB42" s="79" t="s">
        <v>178</v>
      </c>
      <c r="BC42" s="72">
        <f>IF(ISERROR(HLOOKUP(BB42,'Raw data'!$F$3:$BH$104,BB$2,FALSE)),"",HLOOKUP(BB42,'Raw data'!$F$3:$BH$104,BB$2,FALSE))</f>
        <v>11.23</v>
      </c>
      <c r="BD42" s="28">
        <v>1</v>
      </c>
      <c r="BE42" s="12">
        <f t="shared" si="22"/>
        <v>11.23</v>
      </c>
      <c r="BF42" s="28">
        <v>2.13</v>
      </c>
      <c r="BG42" s="28">
        <f t="shared" si="23"/>
        <v>5.2723004694835689</v>
      </c>
      <c r="BH42" s="12">
        <f t="shared" si="24"/>
        <v>3.7905449336111152</v>
      </c>
      <c r="BI42" s="12">
        <f t="shared" si="25"/>
        <v>95.219238697594022</v>
      </c>
      <c r="BJ42" s="12">
        <f t="shared" si="26"/>
        <v>82.269422234721233</v>
      </c>
    </row>
    <row r="43" spans="1:62" ht="12.75" x14ac:dyDescent="0.2">
      <c r="A43" s="82" t="s">
        <v>179</v>
      </c>
      <c r="B43" s="12">
        <f t="shared" si="0"/>
        <v>59.364277971946485</v>
      </c>
      <c r="C43" s="12"/>
      <c r="D43" s="79" t="s">
        <v>179</v>
      </c>
      <c r="E43" s="28">
        <f>IF(ISERROR(HLOOKUP(D43,'Raw data'!$F$3:$BH$104,D$2,FALSE)),"",HLOOKUP(D43,'Raw data'!$F$3:$BH$104,D$2,FALSE))</f>
        <v>54</v>
      </c>
      <c r="F43" s="12">
        <f t="shared" si="1"/>
        <v>255</v>
      </c>
      <c r="G43" s="12">
        <f t="shared" si="2"/>
        <v>14.429530201342274</v>
      </c>
      <c r="H43" s="12">
        <f t="shared" si="3"/>
        <v>12.467114093959724</v>
      </c>
      <c r="I43" s="27"/>
      <c r="J43" s="79" t="s">
        <v>179</v>
      </c>
      <c r="K43" s="72">
        <f>IF(ISERROR(HLOOKUP(J43,'Raw data'!$F$3:$BH$104,J$2,FALSE)),"",HLOOKUP(J43,'Raw data'!$F$3:$BH$104,J$2,FALSE))</f>
        <v>85</v>
      </c>
      <c r="L43" s="28">
        <v>0.46410000000000001</v>
      </c>
      <c r="M43" s="12">
        <f t="shared" si="27"/>
        <v>39.448500000000003</v>
      </c>
      <c r="N43" s="28">
        <v>2.31</v>
      </c>
      <c r="O43" s="12">
        <f t="shared" si="34"/>
        <v>17.077272727272728</v>
      </c>
      <c r="P43" s="12">
        <f t="shared" si="5"/>
        <v>17.077272727272728</v>
      </c>
      <c r="Q43" s="12">
        <f t="shared" si="6"/>
        <v>88.303237858032375</v>
      </c>
      <c r="R43" s="12">
        <f t="shared" si="7"/>
        <v>76.293997509339974</v>
      </c>
      <c r="S43" s="12"/>
      <c r="T43" s="79" t="s">
        <v>179</v>
      </c>
      <c r="U43" s="28">
        <f>IF(ISERROR(HLOOKUP(T43,'Raw data'!$F$3:$BH$104,T$2,FALSE)),"",HLOOKUP(T43,'Raw data'!$F$3:$BH$104,T$2,FALSE))</f>
        <v>360</v>
      </c>
      <c r="V43" s="12">
        <f t="shared" si="33"/>
        <v>350</v>
      </c>
      <c r="W43" s="12">
        <f t="shared" si="8"/>
        <v>85.355648535564853</v>
      </c>
      <c r="X43" s="12">
        <f t="shared" si="9"/>
        <v>73.747280334728032</v>
      </c>
      <c r="Y43" s="12"/>
      <c r="Z43" s="79" t="s">
        <v>179</v>
      </c>
      <c r="AA43" s="28">
        <f>IF(ISERROR(HLOOKUP(Z43,'Raw data'!$F$3:$BH$104,Z$2,FALSE)),"",HLOOKUP(Z43,'Raw data'!$F$3:$BH$104,Z$2,FALSE))</f>
        <v>79</v>
      </c>
      <c r="AB43" s="12">
        <f t="shared" si="29"/>
        <v>857</v>
      </c>
      <c r="AC43" s="12">
        <f t="shared" si="35"/>
        <v>8.3422459893048142</v>
      </c>
      <c r="AD43" s="12">
        <f t="shared" si="11"/>
        <v>7.2077005347593595</v>
      </c>
      <c r="AE43" s="12"/>
      <c r="AF43" s="79" t="s">
        <v>179</v>
      </c>
      <c r="AG43" s="72">
        <f>IF(ISERROR(HLOOKUP(AF43,'Raw data'!$F$3:$BH$104,AF$2,FALSE)),"",HLOOKUP(AF43,'Raw data'!$F$3:$BH$104,AF$2,FALSE))</f>
        <v>290</v>
      </c>
      <c r="AH43" s="28">
        <v>0.46410000000000001</v>
      </c>
      <c r="AI43" s="12">
        <f t="shared" si="12"/>
        <v>134.589</v>
      </c>
      <c r="AJ43" s="28">
        <v>2.31</v>
      </c>
      <c r="AK43" s="28">
        <f t="shared" si="13"/>
        <v>58.263636363636358</v>
      </c>
      <c r="AL43" s="12">
        <f t="shared" si="14"/>
        <v>17292.811835334473</v>
      </c>
      <c r="AM43" s="12">
        <f t="shared" si="30"/>
        <v>99.689394904738705</v>
      </c>
      <c r="AN43" s="12">
        <f t="shared" si="15"/>
        <v>86.131637197694246</v>
      </c>
      <c r="AO43" s="12"/>
      <c r="AP43" s="79" t="s">
        <v>179</v>
      </c>
      <c r="AQ43" s="28">
        <f>IF(ISERROR(HLOOKUP(AP43,'Raw data'!$F$3:$BH$104,AP$2,FALSE)),"",HLOOKUP(AP43,'Raw data'!$F$3:$BH$104,AP$2,FALSE))</f>
        <v>47</v>
      </c>
      <c r="AR43" s="12">
        <f t="shared" si="16"/>
        <v>17</v>
      </c>
      <c r="AS43" s="12">
        <f t="shared" si="17"/>
        <v>91.370558375634516</v>
      </c>
      <c r="AT43" s="12">
        <f t="shared" si="18"/>
        <v>78.944162436548226</v>
      </c>
      <c r="AU43" s="12"/>
      <c r="AV43" s="79" t="s">
        <v>179</v>
      </c>
      <c r="AW43" s="28">
        <f>IF(ISERROR(HLOOKUP(AV43,'Raw data'!$F$3:$BH$104,AV$2,FALSE)),"",HLOOKUP(AV43,'Raw data'!$F$3:$BH$104,AV$2,FALSE))</f>
        <v>141</v>
      </c>
      <c r="AX43" s="12">
        <f t="shared" si="19"/>
        <v>140</v>
      </c>
      <c r="AY43" s="12">
        <f t="shared" si="20"/>
        <v>70.35175879396985</v>
      </c>
      <c r="AZ43" s="12">
        <f t="shared" si="21"/>
        <v>60.78391959798995</v>
      </c>
      <c r="BA43" s="12"/>
      <c r="BB43" s="79" t="s">
        <v>179</v>
      </c>
      <c r="BC43" s="72">
        <f>IF(ISERROR(HLOOKUP(BB43,'Raw data'!$F$3:$BH$104,BB$2,FALSE)),"",HLOOKUP(BB43,'Raw data'!$F$3:$BH$104,BB$2,FALSE))</f>
        <v>39.630000000000003</v>
      </c>
      <c r="BD43" s="28">
        <v>0.46410000000000001</v>
      </c>
      <c r="BE43" s="12">
        <f t="shared" si="22"/>
        <v>18.392283000000003</v>
      </c>
      <c r="BF43" s="28">
        <v>2.31</v>
      </c>
      <c r="BG43" s="28">
        <f t="shared" si="23"/>
        <v>7.9620272727272736</v>
      </c>
      <c r="BH43" s="12">
        <f t="shared" si="24"/>
        <v>6.4802717368548199</v>
      </c>
      <c r="BI43" s="12">
        <f t="shared" si="25"/>
        <v>91.826865822398645</v>
      </c>
      <c r="BJ43" s="12">
        <f t="shared" si="26"/>
        <v>79.338412070552423</v>
      </c>
    </row>
    <row r="44" spans="1:62" ht="12.75" x14ac:dyDescent="0.2">
      <c r="A44" s="52" t="s">
        <v>180</v>
      </c>
      <c r="B44" s="12">
        <f t="shared" si="0"/>
        <v>58.324574744882156</v>
      </c>
      <c r="C44" s="12"/>
      <c r="D44" s="62" t="s">
        <v>180</v>
      </c>
      <c r="E44" s="28">
        <f>IF(ISERROR(HLOOKUP(D44,'Raw data'!$F$3:$BH$104,D$2,FALSE)),"",HLOOKUP(D44,'Raw data'!$F$3:$BH$104,D$2,FALSE))</f>
        <v>194</v>
      </c>
      <c r="F44" s="12">
        <f t="shared" si="1"/>
        <v>115</v>
      </c>
      <c r="G44" s="12">
        <f t="shared" si="2"/>
        <v>61.409395973154361</v>
      </c>
      <c r="H44" s="12">
        <f t="shared" si="3"/>
        <v>53.057718120805369</v>
      </c>
      <c r="I44" s="27"/>
      <c r="J44" s="62" t="s">
        <v>180</v>
      </c>
      <c r="K44" s="72">
        <f>IF(ISERROR(HLOOKUP(J44,'Raw data'!$F$3:$BH$104,J$2,FALSE)),"",HLOOKUP(J44,'Raw data'!$F$3:$BH$104,J$2,FALSE))</f>
        <v>18</v>
      </c>
      <c r="L44" s="28">
        <v>1.3277000000000001</v>
      </c>
      <c r="M44" s="12">
        <f t="shared" si="27"/>
        <v>23.898600000000002</v>
      </c>
      <c r="N44" s="28">
        <v>7.97</v>
      </c>
      <c r="O44" s="12">
        <f t="shared" si="34"/>
        <v>2.9985696361355085</v>
      </c>
      <c r="P44" s="12">
        <f t="shared" si="5"/>
        <v>2.9985696361355085</v>
      </c>
      <c r="Q44" s="12">
        <f t="shared" si="6"/>
        <v>97.946185180729103</v>
      </c>
      <c r="R44" s="12">
        <f t="shared" si="7"/>
        <v>84.625503996149945</v>
      </c>
      <c r="S44" s="12"/>
      <c r="T44" s="62" t="s">
        <v>180</v>
      </c>
      <c r="U44" s="28">
        <f>IF(ISERROR(HLOOKUP(T44,'Raw data'!$F$3:$BH$104,T$2,FALSE)),"",HLOOKUP(T44,'Raw data'!$F$3:$BH$104,T$2,FALSE))</f>
        <v>190</v>
      </c>
      <c r="V44" s="12">
        <f t="shared" si="33"/>
        <v>180</v>
      </c>
      <c r="W44" s="12">
        <f t="shared" si="8"/>
        <v>92.46861924686192</v>
      </c>
      <c r="X44" s="12">
        <f t="shared" si="9"/>
        <v>79.892887029288701</v>
      </c>
      <c r="Y44" s="12"/>
      <c r="Z44" s="62" t="s">
        <v>180</v>
      </c>
      <c r="AA44" s="28">
        <f>IF(ISERROR(HLOOKUP(Z44,'Raw data'!$F$3:$BH$104,Z$2,FALSE)),"",HLOOKUP(Z44,'Raw data'!$F$3:$BH$104,Z$2,FALSE))</f>
        <v>6</v>
      </c>
      <c r="AB44" s="12">
        <f t="shared" si="29"/>
        <v>930</v>
      </c>
      <c r="AC44" s="12">
        <f t="shared" si="35"/>
        <v>0.53475935828876686</v>
      </c>
      <c r="AD44" s="12">
        <f t="shared" si="11"/>
        <v>0.46203208556149455</v>
      </c>
      <c r="AE44" s="12"/>
      <c r="AF44" s="62" t="s">
        <v>180</v>
      </c>
      <c r="AG44" s="72">
        <f>IF(ISERROR(HLOOKUP(AF44,'Raw data'!$F$3:$BH$104,AF$2,FALSE)),"",HLOOKUP(AF44,'Raw data'!$F$3:$BH$104,AF$2,FALSE))</f>
        <v>160</v>
      </c>
      <c r="AH44" s="28">
        <v>1.3277000000000001</v>
      </c>
      <c r="AI44" s="12">
        <f t="shared" si="12"/>
        <v>212.43200000000002</v>
      </c>
      <c r="AJ44" s="28">
        <v>7.97</v>
      </c>
      <c r="AK44" s="28">
        <f t="shared" si="13"/>
        <v>26.653952321204521</v>
      </c>
      <c r="AL44" s="12">
        <f t="shared" si="14"/>
        <v>17324.421519376905</v>
      </c>
      <c r="AM44" s="12">
        <f t="shared" si="30"/>
        <v>99.871618033361514</v>
      </c>
      <c r="AN44" s="12">
        <f t="shared" si="15"/>
        <v>86.289077980824345</v>
      </c>
      <c r="AO44" s="12"/>
      <c r="AP44" s="62" t="s">
        <v>180</v>
      </c>
      <c r="AQ44" s="28">
        <f>IF(ISERROR(HLOOKUP(AP44,'Raw data'!$F$3:$BH$104,AP$2,FALSE)),"",HLOOKUP(AP44,'Raw data'!$F$3:$BH$104,AP$2,FALSE))</f>
        <v>55</v>
      </c>
      <c r="AR44" s="12">
        <f t="shared" si="16"/>
        <v>25</v>
      </c>
      <c r="AS44" s="12">
        <f t="shared" si="17"/>
        <v>87.309644670050758</v>
      </c>
      <c r="AT44" s="12">
        <f t="shared" si="18"/>
        <v>75.435532994923861</v>
      </c>
      <c r="AU44" s="12"/>
      <c r="AV44" s="62" t="s">
        <v>180</v>
      </c>
      <c r="AW44" s="28">
        <f>IF(ISERROR(HLOOKUP(AV44,'Raw data'!$F$3:$BH$104,AV$2,FALSE)),"",HLOOKUP(AV44,'Raw data'!$F$3:$BH$104,AV$2,FALSE))</f>
        <v>4</v>
      </c>
      <c r="AX44" s="12">
        <f t="shared" si="19"/>
        <v>3</v>
      </c>
      <c r="AY44" s="12">
        <f t="shared" si="20"/>
        <v>1.5075376884422109</v>
      </c>
      <c r="AZ44" s="12">
        <f t="shared" si="21"/>
        <v>1.3025125628140701</v>
      </c>
      <c r="BA44" s="12"/>
      <c r="BB44" s="62" t="s">
        <v>180</v>
      </c>
      <c r="BC44" s="72">
        <f>IF(ISERROR(HLOOKUP(BB44,'Raw data'!$F$3:$BH$104,BB$2,FALSE)),"",HLOOKUP(BB44,'Raw data'!$F$3:$BH$104,BB$2,FALSE))</f>
        <v>13.68</v>
      </c>
      <c r="BD44" s="28">
        <v>1.3277000000000001</v>
      </c>
      <c r="BE44" s="12">
        <f t="shared" si="22"/>
        <v>18.162936000000002</v>
      </c>
      <c r="BF44" s="28">
        <v>7.97</v>
      </c>
      <c r="BG44" s="28">
        <f t="shared" si="23"/>
        <v>2.2789129234629866</v>
      </c>
      <c r="BH44" s="12">
        <f t="shared" si="24"/>
        <v>0.7971573875905329</v>
      </c>
      <c r="BI44" s="12">
        <f t="shared" si="25"/>
        <v>98.994598598020247</v>
      </c>
      <c r="BJ44" s="12">
        <f t="shared" si="26"/>
        <v>85.531333188689487</v>
      </c>
    </row>
    <row r="45" spans="1:62" ht="12.75" x14ac:dyDescent="0.2">
      <c r="A45" s="83" t="s">
        <v>181</v>
      </c>
      <c r="B45" s="12">
        <f t="shared" si="0"/>
        <v>58.412755306993532</v>
      </c>
      <c r="C45" s="12"/>
      <c r="D45" s="84" t="s">
        <v>181</v>
      </c>
      <c r="E45" s="28">
        <f>IF(ISERROR(HLOOKUP(D45,'Raw data'!$F$3:$BH$104,D$2,FALSE)),"",HLOOKUP(D45,'Raw data'!$F$3:$BH$104,D$2,FALSE))</f>
        <v>156</v>
      </c>
      <c r="F45" s="12">
        <f t="shared" si="1"/>
        <v>153</v>
      </c>
      <c r="G45" s="12">
        <f t="shared" si="2"/>
        <v>48.65771812080537</v>
      </c>
      <c r="H45" s="12">
        <f t="shared" si="3"/>
        <v>42.040268456375841</v>
      </c>
      <c r="I45" s="27"/>
      <c r="J45" s="84" t="s">
        <v>181</v>
      </c>
      <c r="K45" s="72">
        <f>IF(ISERROR(HLOOKUP(J45,'Raw data'!$F$3:$BH$104,J$2,FALSE)),"",HLOOKUP(J45,'Raw data'!$F$3:$BH$104,J$2,FALSE))</f>
        <v>20</v>
      </c>
      <c r="L45" s="28">
        <v>1</v>
      </c>
      <c r="M45" s="12">
        <f t="shared" si="27"/>
        <v>20</v>
      </c>
      <c r="N45" s="28">
        <v>11.05</v>
      </c>
      <c r="O45" s="12">
        <f t="shared" si="34"/>
        <v>1.8099547511312215</v>
      </c>
      <c r="P45" s="12">
        <f t="shared" si="5"/>
        <v>1.8099547511312215</v>
      </c>
      <c r="Q45" s="12">
        <f t="shared" si="6"/>
        <v>98.760304964978616</v>
      </c>
      <c r="R45" s="12">
        <f t="shared" si="7"/>
        <v>85.328903489741521</v>
      </c>
      <c r="S45" s="12"/>
      <c r="T45" s="84" t="s">
        <v>181</v>
      </c>
      <c r="U45" s="28">
        <f>IF(ISERROR(HLOOKUP(T45,'Raw data'!$F$3:$BH$104,T$2,FALSE)),"",HLOOKUP(T45,'Raw data'!$F$3:$BH$104,T$2,FALSE))</f>
        <v>420</v>
      </c>
      <c r="V45" s="12">
        <f t="shared" si="33"/>
        <v>410</v>
      </c>
      <c r="W45" s="12">
        <f t="shared" si="8"/>
        <v>82.845188284518827</v>
      </c>
      <c r="X45" s="12">
        <f t="shared" si="9"/>
        <v>71.578242677824264</v>
      </c>
      <c r="Y45" s="12"/>
      <c r="Z45" s="84" t="s">
        <v>181</v>
      </c>
      <c r="AA45" s="28">
        <f>IF(ISERROR(HLOOKUP(Z45,'Raw data'!$F$3:$BH$104,Z$2,FALSE)),"",HLOOKUP(Z45,'Raw data'!$F$3:$BH$104,Z$2,FALSE))</f>
        <v>12</v>
      </c>
      <c r="AB45" s="12">
        <f t="shared" si="29"/>
        <v>924</v>
      </c>
      <c r="AC45" s="12">
        <f t="shared" si="35"/>
        <v>1.1764705882352899</v>
      </c>
      <c r="AD45" s="12">
        <f t="shared" si="11"/>
        <v>1.0164705882352905</v>
      </c>
      <c r="AE45" s="12"/>
      <c r="AF45" s="84" t="s">
        <v>181</v>
      </c>
      <c r="AG45" s="72">
        <f>IF(ISERROR(HLOOKUP(AF45,'Raw data'!$F$3:$BH$104,AF$2,FALSE)),"",HLOOKUP(AF45,'Raw data'!$F$3:$BH$104,AF$2,FALSE))</f>
        <v>140</v>
      </c>
      <c r="AH45" s="28">
        <v>1</v>
      </c>
      <c r="AI45" s="12">
        <f t="shared" si="12"/>
        <v>140</v>
      </c>
      <c r="AJ45" s="28">
        <v>11.05</v>
      </c>
      <c r="AK45" s="28">
        <f t="shared" si="13"/>
        <v>12.669683257918551</v>
      </c>
      <c r="AL45" s="12">
        <f t="shared" si="14"/>
        <v>17338.405788440192</v>
      </c>
      <c r="AM45" s="12">
        <f t="shared" si="30"/>
        <v>99.95223438045295</v>
      </c>
      <c r="AN45" s="12">
        <f t="shared" si="15"/>
        <v>86.358730504711346</v>
      </c>
      <c r="AO45" s="12"/>
      <c r="AP45" s="84" t="s">
        <v>181</v>
      </c>
      <c r="AQ45" s="28">
        <f>IF(ISERROR(HLOOKUP(AP45,'Raw data'!$F$3:$BH$104,AP$2,FALSE)),"",HLOOKUP(AP45,'Raw data'!$F$3:$BH$104,AP$2,FALSE))</f>
        <v>72</v>
      </c>
      <c r="AR45" s="12">
        <f t="shared" si="16"/>
        <v>42</v>
      </c>
      <c r="AS45" s="12">
        <f t="shared" si="17"/>
        <v>78.680203045685289</v>
      </c>
      <c r="AT45" s="12">
        <f t="shared" si="18"/>
        <v>67.979695431472095</v>
      </c>
      <c r="AU45" s="12"/>
      <c r="AV45" s="84" t="s">
        <v>181</v>
      </c>
      <c r="AW45" s="28">
        <f>IF(ISERROR(HLOOKUP(AV45,'Raw data'!$F$3:$BH$104,AV$2,FALSE)),"",HLOOKUP(AV45,'Raw data'!$F$3:$BH$104,AV$2,FALSE))</f>
        <v>68</v>
      </c>
      <c r="AX45" s="12">
        <f t="shared" si="19"/>
        <v>67</v>
      </c>
      <c r="AY45" s="12">
        <f t="shared" si="20"/>
        <v>33.668341708542712</v>
      </c>
      <c r="AZ45" s="12">
        <f t="shared" si="21"/>
        <v>29.089447236180902</v>
      </c>
      <c r="BA45" s="12"/>
      <c r="BB45" s="84" t="s">
        <v>181</v>
      </c>
      <c r="BC45" s="72">
        <f>IF(ISERROR(HLOOKUP(BB45,'Raw data'!$F$3:$BH$104,BB$2,FALSE)),"",HLOOKUP(BB45,'Raw data'!$F$3:$BH$104,BB$2,FALSE))</f>
        <v>41.62</v>
      </c>
      <c r="BD45" s="28">
        <v>1</v>
      </c>
      <c r="BE45" s="12">
        <f t="shared" si="22"/>
        <v>41.62</v>
      </c>
      <c r="BF45" s="28">
        <v>11.05</v>
      </c>
      <c r="BG45" s="28">
        <f t="shared" si="23"/>
        <v>3.7665158371040719</v>
      </c>
      <c r="BH45" s="12">
        <f t="shared" si="24"/>
        <v>2.2847603012316182</v>
      </c>
      <c r="BI45" s="12">
        <f t="shared" si="25"/>
        <v>97.118384341906292</v>
      </c>
      <c r="BJ45" s="12">
        <f t="shared" si="26"/>
        <v>83.910284071407034</v>
      </c>
    </row>
    <row r="46" spans="1:62" ht="12.75" x14ac:dyDescent="0.2">
      <c r="A46" s="82" t="s">
        <v>182</v>
      </c>
      <c r="B46" s="12">
        <f t="shared" si="0"/>
        <v>50.657354062044526</v>
      </c>
      <c r="C46" s="12"/>
      <c r="D46" s="79" t="s">
        <v>182</v>
      </c>
      <c r="E46" s="28">
        <f>IF(ISERROR(HLOOKUP(D46,'Raw data'!$F$3:$BH$104,D$2,FALSE)),"",HLOOKUP(D46,'Raw data'!$F$3:$BH$104,D$2,FALSE))</f>
        <v>39</v>
      </c>
      <c r="F46" s="12">
        <f t="shared" si="1"/>
        <v>270</v>
      </c>
      <c r="G46" s="12">
        <f t="shared" si="2"/>
        <v>9.3959731543624088</v>
      </c>
      <c r="H46" s="12">
        <f t="shared" si="3"/>
        <v>8.1181208053691218</v>
      </c>
      <c r="I46" s="27"/>
      <c r="J46" s="79" t="s">
        <v>182</v>
      </c>
      <c r="K46" s="72">
        <f>IF(ISERROR(HLOOKUP(J46,'Raw data'!$F$3:$BH$104,J$2,FALSE)),"",HLOOKUP(J46,'Raw data'!$F$3:$BH$104,J$2,FALSE))</f>
        <v>8.4</v>
      </c>
      <c r="L46" s="28">
        <v>2E-3</v>
      </c>
      <c r="M46" s="12">
        <f t="shared" si="27"/>
        <v>1.6800000000000002E-2</v>
      </c>
      <c r="N46" s="28">
        <v>2.5299999999999998</v>
      </c>
      <c r="O46" s="12">
        <f t="shared" si="34"/>
        <v>6.6403162055335982E-3</v>
      </c>
      <c r="P46" s="12">
        <f t="shared" si="5"/>
        <v>6.6403162055335982E-3</v>
      </c>
      <c r="Q46" s="12">
        <f t="shared" si="6"/>
        <v>99.995451838215388</v>
      </c>
      <c r="R46" s="12">
        <f t="shared" si="7"/>
        <v>86.396070388218092</v>
      </c>
      <c r="S46" s="12"/>
      <c r="T46" s="79" t="s">
        <v>182</v>
      </c>
      <c r="U46" s="28">
        <f>IF(ISERROR(HLOOKUP(T46,'Raw data'!$F$3:$BH$104,T$2,FALSE)),"",HLOOKUP(T46,'Raw data'!$F$3:$BH$104,T$2,FALSE))</f>
        <v>120</v>
      </c>
      <c r="V46" s="12">
        <f t="shared" si="33"/>
        <v>110</v>
      </c>
      <c r="W46" s="12">
        <f t="shared" si="8"/>
        <v>95.39748953974896</v>
      </c>
      <c r="X46" s="12">
        <f t="shared" si="9"/>
        <v>82.423430962343105</v>
      </c>
      <c r="Y46" s="12"/>
      <c r="Z46" s="79" t="s">
        <v>182</v>
      </c>
      <c r="AA46" s="28">
        <f>IF(ISERROR(HLOOKUP(Z46,'Raw data'!$F$3:$BH$104,Z$2,FALSE)),"",HLOOKUP(Z46,'Raw data'!$F$3:$BH$104,Z$2,FALSE))</f>
        <v>130</v>
      </c>
      <c r="AB46" s="12">
        <f t="shared" si="29"/>
        <v>806</v>
      </c>
      <c r="AC46" s="12">
        <f t="shared" si="35"/>
        <v>13.796791443850267</v>
      </c>
      <c r="AD46" s="12">
        <f t="shared" si="11"/>
        <v>11.920427807486631</v>
      </c>
      <c r="AE46" s="12"/>
      <c r="AF46" s="79" t="s">
        <v>182</v>
      </c>
      <c r="AG46" s="72">
        <f>IF(ISERROR(HLOOKUP(AF46,'Raw data'!$F$3:$BH$104,AF$2,FALSE)),"",HLOOKUP(AF46,'Raw data'!$F$3:$BH$104,AF$2,FALSE))</f>
        <v>242</v>
      </c>
      <c r="AH46" s="28">
        <v>1</v>
      </c>
      <c r="AI46" s="12">
        <f t="shared" si="12"/>
        <v>242</v>
      </c>
      <c r="AJ46" s="28">
        <v>2.5299999999999998</v>
      </c>
      <c r="AK46" s="94">
        <f t="shared" si="13"/>
        <v>95.652173913043484</v>
      </c>
      <c r="AL46" s="12">
        <f t="shared" si="14"/>
        <v>17255.423297785066</v>
      </c>
      <c r="AM46" s="12">
        <f t="shared" si="30"/>
        <v>99.473857910514468</v>
      </c>
      <c r="AN46" s="12">
        <f t="shared" si="15"/>
        <v>85.945413234684494</v>
      </c>
      <c r="AO46" s="12"/>
      <c r="AP46" s="79" t="s">
        <v>182</v>
      </c>
      <c r="AQ46" s="28">
        <f>IF(ISERROR(HLOOKUP(AP46,'Raw data'!$F$3:$BH$104,AP$2,FALSE)),"",HLOOKUP(AP46,'Raw data'!$F$3:$BH$104,AP$2,FALSE))</f>
        <v>122</v>
      </c>
      <c r="AR46" s="12">
        <f t="shared" si="16"/>
        <v>92</v>
      </c>
      <c r="AS46" s="12">
        <f t="shared" si="17"/>
        <v>53.299492385786806</v>
      </c>
      <c r="AT46" s="12">
        <f t="shared" si="18"/>
        <v>46.050761421319798</v>
      </c>
      <c r="AU46" s="12"/>
      <c r="AV46" s="79" t="s">
        <v>182</v>
      </c>
      <c r="AW46" s="28">
        <f>IF(ISERROR(HLOOKUP(AV46,'Raw data'!$F$3:$BH$104,AV$2,FALSE)),"",HLOOKUP(AV46,'Raw data'!$F$3:$BH$104,AV$2,FALSE))</f>
        <v>16</v>
      </c>
      <c r="AX46" s="12">
        <f t="shared" si="19"/>
        <v>15</v>
      </c>
      <c r="AY46" s="12">
        <f t="shared" si="20"/>
        <v>7.5376884422110546</v>
      </c>
      <c r="AZ46" s="12">
        <f t="shared" si="21"/>
        <v>6.5125628140703515</v>
      </c>
      <c r="BA46" s="12"/>
      <c r="BB46" s="79" t="s">
        <v>182</v>
      </c>
      <c r="BC46" s="72">
        <f>IF(ISERROR(HLOOKUP(BB46,'Raw data'!$F$3:$BH$104,BB$2,FALSE)),"",HLOOKUP(BB46,'Raw data'!$F$3:$BH$104,BB$2,FALSE))</f>
        <v>23.501999999999999</v>
      </c>
      <c r="BD46" s="28">
        <v>1</v>
      </c>
      <c r="BE46" s="12">
        <f t="shared" si="22"/>
        <v>23.501999999999999</v>
      </c>
      <c r="BF46" s="28">
        <v>2.5299999999999998</v>
      </c>
      <c r="BG46" s="28">
        <f t="shared" si="23"/>
        <v>9.2893280632411077</v>
      </c>
      <c r="BH46" s="12">
        <f t="shared" si="24"/>
        <v>7.807572527368654</v>
      </c>
      <c r="BI46" s="12">
        <f t="shared" si="25"/>
        <v>90.152829933871061</v>
      </c>
      <c r="BJ46" s="12">
        <f t="shared" si="26"/>
        <v>77.892045062864597</v>
      </c>
    </row>
    <row r="47" spans="1:62" ht="12.75" x14ac:dyDescent="0.2">
      <c r="A47" s="82" t="s">
        <v>183</v>
      </c>
      <c r="B47" s="12">
        <f t="shared" si="0"/>
        <v>59.332694905958789</v>
      </c>
      <c r="C47" s="12"/>
      <c r="D47" s="79" t="s">
        <v>183</v>
      </c>
      <c r="E47" s="28">
        <f>IF(ISERROR(HLOOKUP(D47,'Raw data'!$F$3:$BH$104,D$2,FALSE)),"",HLOOKUP(D47,'Raw data'!$F$3:$BH$104,D$2,FALSE))</f>
        <v>97</v>
      </c>
      <c r="F47" s="12">
        <f t="shared" si="1"/>
        <v>212</v>
      </c>
      <c r="G47" s="12">
        <f t="shared" si="2"/>
        <v>28.859060402684563</v>
      </c>
      <c r="H47" s="12">
        <f t="shared" si="3"/>
        <v>24.934228187919462</v>
      </c>
      <c r="I47" s="27"/>
      <c r="J47" s="79" t="s">
        <v>183</v>
      </c>
      <c r="K47" s="72">
        <f>IF(ISERROR(HLOOKUP(J47,'Raw data'!$F$3:$BH$104,J$2,FALSE)),"",HLOOKUP(J47,'Raw data'!$F$3:$BH$104,J$2,FALSE))</f>
        <v>78.25</v>
      </c>
      <c r="L47" s="28">
        <v>0.46410000000000001</v>
      </c>
      <c r="M47" s="12">
        <f t="shared" si="27"/>
        <v>36.315825000000004</v>
      </c>
      <c r="N47" s="28">
        <v>2.31</v>
      </c>
      <c r="O47" s="12">
        <f t="shared" si="34"/>
        <v>15.721136363636365</v>
      </c>
      <c r="P47" s="12">
        <f t="shared" si="5"/>
        <v>15.721136363636365</v>
      </c>
      <c r="Q47" s="12">
        <f t="shared" si="6"/>
        <v>89.232098381070983</v>
      </c>
      <c r="R47" s="12">
        <f t="shared" si="7"/>
        <v>77.096533001245334</v>
      </c>
      <c r="S47" s="12"/>
      <c r="T47" s="79" t="s">
        <v>183</v>
      </c>
      <c r="U47" s="28">
        <f>IF(ISERROR(HLOOKUP(T47,'Raw data'!$F$3:$BH$104,T$2,FALSE)),"",HLOOKUP(T47,'Raw data'!$F$3:$BH$104,T$2,FALSE))</f>
        <v>360</v>
      </c>
      <c r="V47" s="12">
        <f t="shared" si="33"/>
        <v>350</v>
      </c>
      <c r="W47" s="12">
        <f t="shared" si="8"/>
        <v>85.355648535564853</v>
      </c>
      <c r="X47" s="12">
        <f t="shared" si="9"/>
        <v>73.747280334728032</v>
      </c>
      <c r="Y47" s="12"/>
      <c r="Z47" s="79" t="s">
        <v>183</v>
      </c>
      <c r="AA47" s="28">
        <f>IF(ISERROR(HLOOKUP(Z47,'Raw data'!$F$3:$BH$104,Z$2,FALSE)),"",HLOOKUP(Z47,'Raw data'!$F$3:$BH$104,Z$2,FALSE))</f>
        <v>77</v>
      </c>
      <c r="AB47" s="12">
        <f t="shared" si="29"/>
        <v>859</v>
      </c>
      <c r="AC47" s="12">
        <f t="shared" si="35"/>
        <v>8.1283422459893018</v>
      </c>
      <c r="AD47" s="12">
        <f t="shared" si="11"/>
        <v>7.0228877005347563</v>
      </c>
      <c r="AE47" s="12"/>
      <c r="AF47" s="79" t="s">
        <v>183</v>
      </c>
      <c r="AG47" s="72">
        <f>IF(ISERROR(HLOOKUP(AF47,'Raw data'!$F$3:$BH$104,AF$2,FALSE)),"",HLOOKUP(AF47,'Raw data'!$F$3:$BH$104,AF$2,FALSE))</f>
        <v>59</v>
      </c>
      <c r="AH47" s="28">
        <v>1</v>
      </c>
      <c r="AI47" s="12">
        <f t="shared" si="12"/>
        <v>59</v>
      </c>
      <c r="AJ47" s="28">
        <v>2.31</v>
      </c>
      <c r="AK47" s="28">
        <f t="shared" si="13"/>
        <v>25.541125541125542</v>
      </c>
      <c r="AL47" s="12">
        <f t="shared" si="14"/>
        <v>17325.534346156983</v>
      </c>
      <c r="AM47" s="12">
        <f t="shared" si="30"/>
        <v>99.878033243877653</v>
      </c>
      <c r="AN47" s="12">
        <f t="shared" si="15"/>
        <v>86.294620722710292</v>
      </c>
      <c r="AO47" s="12"/>
      <c r="AP47" s="79" t="s">
        <v>183</v>
      </c>
      <c r="AQ47" s="28">
        <f>IF(ISERROR(HLOOKUP(AP47,'Raw data'!$F$3:$BH$104,AP$2,FALSE)),"",HLOOKUP(AP47,'Raw data'!$F$3:$BH$104,AP$2,FALSE))</f>
        <v>52</v>
      </c>
      <c r="AR47" s="12">
        <f t="shared" si="16"/>
        <v>22</v>
      </c>
      <c r="AS47" s="12">
        <f t="shared" si="17"/>
        <v>88.832487309644677</v>
      </c>
      <c r="AT47" s="12">
        <f t="shared" si="18"/>
        <v>76.751269035532999</v>
      </c>
      <c r="AU47" s="12"/>
      <c r="AV47" s="79" t="s">
        <v>183</v>
      </c>
      <c r="AW47" s="28">
        <f>IF(ISERROR(HLOOKUP(AV47,'Raw data'!$F$3:$BH$104,AV$2,FALSE)),"",HLOOKUP(AV47,'Raw data'!$F$3:$BH$104,AV$2,FALSE))</f>
        <v>119</v>
      </c>
      <c r="AX47" s="12">
        <f t="shared" si="19"/>
        <v>118</v>
      </c>
      <c r="AY47" s="12">
        <f t="shared" si="20"/>
        <v>59.2964824120603</v>
      </c>
      <c r="AZ47" s="12">
        <f t="shared" si="21"/>
        <v>51.232160804020097</v>
      </c>
      <c r="BA47" s="12"/>
      <c r="BB47" s="79" t="s">
        <v>183</v>
      </c>
      <c r="BC47" s="72">
        <f>IF(ISERROR(HLOOKUP(BB47,'Raw data'!$F$3:$BH$104,BB$2,FALSE)),"",HLOOKUP(BB47,'Raw data'!$F$3:$BH$104,BB$2,FALSE))</f>
        <v>47.65</v>
      </c>
      <c r="BD47" s="28">
        <v>0.46410000000000001</v>
      </c>
      <c r="BE47" s="12">
        <f t="shared" si="22"/>
        <v>22.114364999999999</v>
      </c>
      <c r="BF47" s="28">
        <v>2.31</v>
      </c>
      <c r="BG47" s="28">
        <f t="shared" si="23"/>
        <v>9.5733181818181805</v>
      </c>
      <c r="BH47" s="12">
        <f t="shared" si="24"/>
        <v>8.0915626459457268</v>
      </c>
      <c r="BI47" s="12">
        <f t="shared" si="25"/>
        <v>89.794652153911187</v>
      </c>
      <c r="BJ47" s="12">
        <f t="shared" si="26"/>
        <v>77.582579460979261</v>
      </c>
    </row>
    <row r="48" spans="1:62" ht="12.75" x14ac:dyDescent="0.2">
      <c r="A48" s="57" t="s">
        <v>184</v>
      </c>
      <c r="B48" s="12">
        <f t="shared" si="0"/>
        <v>59.001544522951924</v>
      </c>
      <c r="C48" s="12"/>
      <c r="D48" s="64" t="s">
        <v>184</v>
      </c>
      <c r="E48" s="28">
        <f>IF(ISERROR(HLOOKUP(D48,'Raw data'!$F$3:$BH$104,D$2,FALSE)),"",HLOOKUP(D48,'Raw data'!$F$3:$BH$104,D$2,FALSE))</f>
        <v>164</v>
      </c>
      <c r="F48" s="12">
        <f t="shared" si="1"/>
        <v>145</v>
      </c>
      <c r="G48" s="12">
        <f t="shared" si="2"/>
        <v>51.34228187919463</v>
      </c>
      <c r="H48" s="12">
        <f t="shared" si="3"/>
        <v>44.359731543624157</v>
      </c>
      <c r="I48" s="72" t="s">
        <v>317</v>
      </c>
      <c r="J48" s="64" t="s">
        <v>184</v>
      </c>
      <c r="K48" s="72">
        <f>IF(ISERROR(HLOOKUP(J48,'Raw data'!$F$3:$BH$104,J$2,FALSE)),"",HLOOKUP(J48,'Raw data'!$F$3:$BH$104,J$2,FALSE))</f>
        <v>17.96</v>
      </c>
      <c r="L48" s="28">
        <v>1</v>
      </c>
      <c r="M48" s="12">
        <f t="shared" si="27"/>
        <v>17.96</v>
      </c>
      <c r="N48" s="28">
        <v>4.46</v>
      </c>
      <c r="O48" s="12">
        <f t="shared" si="34"/>
        <v>4.0269058295964131</v>
      </c>
      <c r="P48" s="12">
        <f t="shared" si="5"/>
        <v>4.0269058295964131</v>
      </c>
      <c r="Q48" s="12">
        <f t="shared" si="6"/>
        <v>97.241845322194237</v>
      </c>
      <c r="R48" s="12">
        <f t="shared" si="7"/>
        <v>84.016954358375827</v>
      </c>
      <c r="S48" s="12"/>
      <c r="T48" s="64" t="s">
        <v>184</v>
      </c>
      <c r="U48" s="28">
        <f>IF(ISERROR(HLOOKUP(T48,'Raw data'!$F$3:$BH$104,T$2,FALSE)),"",HLOOKUP(T48,'Raw data'!$F$3:$BH$104,T$2,FALSE))</f>
        <v>260</v>
      </c>
      <c r="V48" s="12">
        <f t="shared" si="33"/>
        <v>250</v>
      </c>
      <c r="W48" s="12">
        <f t="shared" si="8"/>
        <v>89.539748953974893</v>
      </c>
      <c r="X48" s="12">
        <f t="shared" si="9"/>
        <v>77.362343096234312</v>
      </c>
      <c r="Y48" s="12"/>
      <c r="Z48" s="64" t="s">
        <v>184</v>
      </c>
      <c r="AA48" s="28">
        <f>IF(ISERROR(HLOOKUP(Z48,'Raw data'!$F$3:$BH$104,Z$2,FALSE)),"",HLOOKUP(Z48,'Raw data'!$F$3:$BH$104,Z$2,FALSE))</f>
        <v>37</v>
      </c>
      <c r="AB48" s="12">
        <f t="shared" si="29"/>
        <v>899</v>
      </c>
      <c r="AC48" s="12">
        <f t="shared" si="35"/>
        <v>3.8502673796791527</v>
      </c>
      <c r="AD48" s="12">
        <f t="shared" si="11"/>
        <v>3.3266310160427879</v>
      </c>
      <c r="AE48" s="12"/>
      <c r="AF48" s="64" t="s">
        <v>184</v>
      </c>
      <c r="AG48" s="72">
        <f>IF(ISERROR(HLOOKUP(AF48,'Raw data'!$F$3:$BH$104,AF$2,FALSE)),"",HLOOKUP(AF48,'Raw data'!$F$3:$BH$104,AF$2,FALSE))</f>
        <v>104</v>
      </c>
      <c r="AH48" s="28">
        <v>1</v>
      </c>
      <c r="AI48" s="12">
        <f t="shared" si="12"/>
        <v>104</v>
      </c>
      <c r="AJ48" s="28">
        <v>4.46</v>
      </c>
      <c r="AK48" s="28">
        <f t="shared" si="13"/>
        <v>23.318385650224215</v>
      </c>
      <c r="AL48" s="12">
        <f t="shared" si="14"/>
        <v>17327.757086047885</v>
      </c>
      <c r="AM48" s="12">
        <f t="shared" si="30"/>
        <v>99.890846868224273</v>
      </c>
      <c r="AN48" s="12">
        <f t="shared" si="15"/>
        <v>86.305691694145764</v>
      </c>
      <c r="AO48" s="12"/>
      <c r="AP48" s="64" t="s">
        <v>184</v>
      </c>
      <c r="AQ48" s="28">
        <f>IF(ISERROR(HLOOKUP(AP48,'Raw data'!$F$3:$BH$104,AP$2,FALSE)),"",HLOOKUP(AP48,'Raw data'!$F$3:$BH$104,AP$2,FALSE))</f>
        <v>55</v>
      </c>
      <c r="AR48" s="12">
        <f t="shared" si="16"/>
        <v>25</v>
      </c>
      <c r="AS48" s="12">
        <f t="shared" si="17"/>
        <v>87.309644670050758</v>
      </c>
      <c r="AT48" s="12">
        <f t="shared" si="18"/>
        <v>75.435532994923861</v>
      </c>
      <c r="AU48" s="12"/>
      <c r="AV48" s="64" t="s">
        <v>184</v>
      </c>
      <c r="AW48" s="28">
        <f>IF(ISERROR(HLOOKUP(AV48,'Raw data'!$F$3:$BH$104,AV$2,FALSE)),"",HLOOKUP(AV48,'Raw data'!$F$3:$BH$104,AV$2,FALSE))</f>
        <v>41</v>
      </c>
      <c r="AX48" s="12">
        <f t="shared" si="19"/>
        <v>40</v>
      </c>
      <c r="AY48" s="12">
        <f t="shared" si="20"/>
        <v>20.100502512562812</v>
      </c>
      <c r="AZ48" s="12">
        <f t="shared" si="21"/>
        <v>17.366834170854268</v>
      </c>
      <c r="BA48" s="12"/>
      <c r="BB48" s="64" t="s">
        <v>184</v>
      </c>
      <c r="BC48" s="72">
        <f>IF(ISERROR(HLOOKUP(BB48,'Raw data'!$F$3:$BH$104,BB$2,FALSE)),"",HLOOKUP(BB48,'Raw data'!$F$3:$BH$104,BB$2,FALSE))</f>
        <v>18991</v>
      </c>
      <c r="BD48" s="28">
        <v>8.9999999999999998E-4</v>
      </c>
      <c r="BE48" s="12">
        <f t="shared" si="22"/>
        <v>17.091899999999999</v>
      </c>
      <c r="BF48" s="28">
        <v>4.46</v>
      </c>
      <c r="BG48" s="28">
        <f t="shared" si="23"/>
        <v>3.832264573991031</v>
      </c>
      <c r="BH48" s="12">
        <f t="shared" si="24"/>
        <v>2.3505090381185774</v>
      </c>
      <c r="BI48" s="12">
        <f t="shared" si="25"/>
        <v>97.035459848859389</v>
      </c>
      <c r="BJ48" s="12">
        <f t="shared" si="26"/>
        <v>83.838637309414509</v>
      </c>
    </row>
    <row r="49" spans="1:62" ht="12.75" x14ac:dyDescent="0.2">
      <c r="A49" s="57" t="s">
        <v>185</v>
      </c>
      <c r="B49" s="12">
        <f t="shared" si="0"/>
        <v>51.250981788684989</v>
      </c>
      <c r="C49" s="12"/>
      <c r="D49" s="64" t="s">
        <v>185</v>
      </c>
      <c r="E49" s="28">
        <f>IF(ISERROR(HLOOKUP(D49,'Raw data'!$F$3:$BH$104,D$2,FALSE)),"",HLOOKUP(D49,'Raw data'!$F$3:$BH$104,D$2,FALSE))</f>
        <v>218</v>
      </c>
      <c r="F49" s="12">
        <f t="shared" si="1"/>
        <v>91</v>
      </c>
      <c r="G49" s="12">
        <f t="shared" si="2"/>
        <v>69.463087248322154</v>
      </c>
      <c r="H49" s="12">
        <f t="shared" si="3"/>
        <v>60.016107382550338</v>
      </c>
      <c r="I49" s="27"/>
      <c r="J49" s="64" t="s">
        <v>185</v>
      </c>
      <c r="K49" s="72">
        <f>IF(ISERROR(HLOOKUP(J49,'Raw data'!$F$3:$BH$104,J$2,FALSE)),"",HLOOKUP(J49,'Raw data'!$F$3:$BH$104,J$2,FALSE))</f>
        <v>7.24</v>
      </c>
      <c r="L49" s="28">
        <v>0.1615</v>
      </c>
      <c r="M49" s="12">
        <f t="shared" si="27"/>
        <v>1.16926</v>
      </c>
      <c r="N49" s="28">
        <v>2.75</v>
      </c>
      <c r="O49" s="12">
        <f t="shared" si="34"/>
        <v>0.42518545454545453</v>
      </c>
      <c r="P49" s="12">
        <f t="shared" si="5"/>
        <v>0.42518545454545453</v>
      </c>
      <c r="Q49" s="12">
        <f t="shared" si="6"/>
        <v>99.708777085927764</v>
      </c>
      <c r="R49" s="12">
        <f t="shared" si="7"/>
        <v>86.148383402241592</v>
      </c>
      <c r="S49" s="12"/>
      <c r="T49" s="64" t="s">
        <v>185</v>
      </c>
      <c r="U49" s="28">
        <f>IF(ISERROR(HLOOKUP(T49,'Raw data'!$F$3:$BH$104,T$2,FALSE)),"",HLOOKUP(T49,'Raw data'!$F$3:$BH$104,T$2,FALSE))</f>
        <v>120</v>
      </c>
      <c r="V49" s="12">
        <f t="shared" si="33"/>
        <v>110</v>
      </c>
      <c r="W49" s="12">
        <f t="shared" si="8"/>
        <v>95.39748953974896</v>
      </c>
      <c r="X49" s="12">
        <f t="shared" si="9"/>
        <v>82.423430962343105</v>
      </c>
      <c r="Y49" s="12"/>
      <c r="Z49" s="64" t="s">
        <v>185</v>
      </c>
      <c r="AA49" s="28">
        <f>IF(ISERROR(HLOOKUP(Z49,'Raw data'!$F$3:$BH$104,Z$2,FALSE)),"",HLOOKUP(Z49,'Raw data'!$F$3:$BH$104,Z$2,FALSE))</f>
        <v>37</v>
      </c>
      <c r="AB49" s="12">
        <f t="shared" si="29"/>
        <v>899</v>
      </c>
      <c r="AC49" s="12">
        <f t="shared" si="35"/>
        <v>3.8502673796791527</v>
      </c>
      <c r="AD49" s="12">
        <f t="shared" si="11"/>
        <v>3.3266310160427879</v>
      </c>
      <c r="AE49" s="12"/>
      <c r="AF49" s="64" t="s">
        <v>185</v>
      </c>
      <c r="AG49" s="72">
        <f>IF(ISERROR(HLOOKUP(AF49,'Raw data'!$F$3:$BH$104,AF$2,FALSE)),"",HLOOKUP(AF49,'Raw data'!$F$3:$BH$104,AF$2,FALSE))</f>
        <v>511</v>
      </c>
      <c r="AH49" s="28">
        <v>1</v>
      </c>
      <c r="AI49" s="12">
        <f t="shared" si="12"/>
        <v>511</v>
      </c>
      <c r="AJ49" s="28">
        <v>2.75</v>
      </c>
      <c r="AK49" s="28">
        <f t="shared" si="13"/>
        <v>185.81818181818181</v>
      </c>
      <c r="AL49" s="12">
        <f t="shared" si="14"/>
        <v>17165.25728987993</v>
      </c>
      <c r="AM49" s="12">
        <f t="shared" si="30"/>
        <v>98.954069986223729</v>
      </c>
      <c r="AN49" s="12">
        <f t="shared" si="15"/>
        <v>85.496316468097305</v>
      </c>
      <c r="AO49" s="12"/>
      <c r="AP49" s="64" t="s">
        <v>185</v>
      </c>
      <c r="AQ49" s="28">
        <f>IF(ISERROR(HLOOKUP(AP49,'Raw data'!$F$3:$BH$104,AP$2,FALSE)),"",HLOOKUP(AP49,'Raw data'!$F$3:$BH$104,AP$2,FALSE))</f>
        <v>227</v>
      </c>
      <c r="AR49" s="12">
        <f t="shared" si="16"/>
        <v>197</v>
      </c>
      <c r="AS49" s="12">
        <f t="shared" si="17"/>
        <v>0</v>
      </c>
      <c r="AT49" s="12">
        <f t="shared" si="18"/>
        <v>0</v>
      </c>
      <c r="AU49" s="12"/>
      <c r="AV49" s="64" t="s">
        <v>185</v>
      </c>
      <c r="AW49" s="28">
        <f>IF(ISERROR(HLOOKUP(AV49,'Raw data'!$F$3:$BH$104,AV$2,FALSE)),"",HLOOKUP(AV49,'Raw data'!$F$3:$BH$104,AV$2,FALSE))</f>
        <v>20</v>
      </c>
      <c r="AX49" s="12">
        <f t="shared" si="19"/>
        <v>19</v>
      </c>
      <c r="AY49" s="12">
        <f t="shared" si="20"/>
        <v>9.5477386934673358</v>
      </c>
      <c r="AZ49" s="12">
        <f t="shared" si="21"/>
        <v>8.2492462311557784</v>
      </c>
      <c r="BA49" s="12"/>
      <c r="BB49" s="64" t="s">
        <v>185</v>
      </c>
      <c r="BC49" s="72">
        <f>IF(ISERROR(HLOOKUP(BB49,'Raw data'!$F$3:$BH$104,BB$2,FALSE)),"",HLOOKUP(BB49,'Raw data'!$F$3:$BH$104,BB$2,FALSE))</f>
        <v>57.3</v>
      </c>
      <c r="BD49" s="28">
        <v>0.1615</v>
      </c>
      <c r="BE49" s="12">
        <f t="shared" si="22"/>
        <v>9.2539499999999997</v>
      </c>
      <c r="BF49" s="28">
        <v>2.75</v>
      </c>
      <c r="BG49" s="28">
        <f t="shared" si="23"/>
        <v>3.365072727272727</v>
      </c>
      <c r="BH49" s="12">
        <f t="shared" si="24"/>
        <v>1.8833171914002733</v>
      </c>
      <c r="BI49" s="12">
        <f t="shared" si="25"/>
        <v>97.624697739640084</v>
      </c>
      <c r="BJ49" s="12">
        <f t="shared" si="26"/>
        <v>84.34773884704903</v>
      </c>
    </row>
    <row r="50" spans="1:62" ht="12.75" x14ac:dyDescent="0.2">
      <c r="A50" s="57" t="s">
        <v>186</v>
      </c>
      <c r="B50" s="12">
        <f t="shared" si="0"/>
        <v>47.734085904877105</v>
      </c>
      <c r="C50" s="12"/>
      <c r="D50" s="64" t="s">
        <v>186</v>
      </c>
      <c r="E50" s="28">
        <f>IF(ISERROR(HLOOKUP(D50,'Raw data'!$F$3:$BH$104,D$2,FALSE)),"",HLOOKUP(D50,'Raw data'!$F$3:$BH$104,D$2,FALSE))</f>
        <v>309</v>
      </c>
      <c r="F50" s="12">
        <f t="shared" si="1"/>
        <v>0</v>
      </c>
      <c r="G50" s="12">
        <f t="shared" si="2"/>
        <v>100</v>
      </c>
      <c r="H50" s="12">
        <f t="shared" si="3"/>
        <v>86.4</v>
      </c>
      <c r="I50" s="27"/>
      <c r="J50" s="64" t="s">
        <v>186</v>
      </c>
      <c r="K50" s="72">
        <f>IF(ISERROR(HLOOKUP(J50,'Raw data'!$F$3:$BH$104,J$2,FALSE)),"",HLOOKUP(J50,'Raw data'!$F$3:$BH$104,J$2,FALSE))</f>
        <v>180</v>
      </c>
      <c r="L50" s="28">
        <v>0.79949999999999999</v>
      </c>
      <c r="M50" s="12">
        <f t="shared" si="27"/>
        <v>143.91</v>
      </c>
      <c r="N50" s="28">
        <v>4</v>
      </c>
      <c r="O50" s="12">
        <f t="shared" si="34"/>
        <v>35.977499999999999</v>
      </c>
      <c r="P50" s="12">
        <f t="shared" si="5"/>
        <v>35.977499999999999</v>
      </c>
      <c r="Q50" s="12">
        <f t="shared" si="6"/>
        <v>75.357876712328761</v>
      </c>
      <c r="R50" s="12">
        <f t="shared" si="7"/>
        <v>65.109205479452044</v>
      </c>
      <c r="S50" s="12"/>
      <c r="T50" s="64" t="s">
        <v>186</v>
      </c>
      <c r="U50" s="28">
        <f>IF(ISERROR(HLOOKUP(T50,'Raw data'!$F$3:$BH$104,T$2,FALSE)),"",HLOOKUP(T50,'Raw data'!$F$3:$BH$104,T$2,FALSE))</f>
        <v>2400</v>
      </c>
      <c r="V50" s="12">
        <f t="shared" si="33"/>
        <v>2390</v>
      </c>
      <c r="W50" s="12">
        <f t="shared" si="8"/>
        <v>0</v>
      </c>
      <c r="X50" s="12">
        <f t="shared" si="9"/>
        <v>0</v>
      </c>
      <c r="Y50" s="12"/>
      <c r="Z50" s="64" t="s">
        <v>186</v>
      </c>
      <c r="AA50" s="28">
        <f>IF(ISERROR(HLOOKUP(Z50,'Raw data'!$F$3:$BH$104,Z$2,FALSE)),"",HLOOKUP(Z50,'Raw data'!$F$3:$BH$104,Z$2,FALSE))</f>
        <v>1</v>
      </c>
      <c r="AB50" s="12">
        <f t="shared" si="29"/>
        <v>935</v>
      </c>
      <c r="AC50" s="12">
        <f t="shared" si="35"/>
        <v>0</v>
      </c>
      <c r="AD50" s="12">
        <f t="shared" si="11"/>
        <v>0</v>
      </c>
      <c r="AE50" s="12"/>
      <c r="AF50" s="64" t="s">
        <v>186</v>
      </c>
      <c r="AG50" s="72">
        <f>IF(ISERROR(HLOOKUP(AF50,'Raw data'!$F$3:$BH$104,AF$2,FALSE)),"",HLOOKUP(AF50,'Raw data'!$F$3:$BH$104,AF$2,FALSE))</f>
        <v>240</v>
      </c>
      <c r="AH50" s="28">
        <v>1</v>
      </c>
      <c r="AI50" s="12">
        <f t="shared" si="12"/>
        <v>240</v>
      </c>
      <c r="AJ50" s="28">
        <v>4</v>
      </c>
      <c r="AK50" s="28">
        <f t="shared" si="13"/>
        <v>60</v>
      </c>
      <c r="AL50" s="12">
        <f t="shared" si="14"/>
        <v>17291.07547169811</v>
      </c>
      <c r="AM50" s="12">
        <f t="shared" si="30"/>
        <v>99.679385136408854</v>
      </c>
      <c r="AN50" s="12">
        <f t="shared" si="15"/>
        <v>86.122988757857243</v>
      </c>
      <c r="AO50" s="12"/>
      <c r="AP50" s="64" t="s">
        <v>186</v>
      </c>
      <c r="AQ50" s="28">
        <f>IF(ISERROR(HLOOKUP(AP50,'Raw data'!$F$3:$BH$104,AP$2,FALSE)),"",HLOOKUP(AP50,'Raw data'!$F$3:$BH$104,AP$2,FALSE))</f>
        <v>90</v>
      </c>
      <c r="AR50" s="12">
        <f t="shared" si="16"/>
        <v>60</v>
      </c>
      <c r="AS50" s="12">
        <f t="shared" si="17"/>
        <v>69.543147208121837</v>
      </c>
      <c r="AT50" s="12">
        <f t="shared" si="18"/>
        <v>60.085279187817264</v>
      </c>
      <c r="AU50" s="12"/>
      <c r="AV50" s="64" t="s">
        <v>186</v>
      </c>
      <c r="AW50" s="28">
        <f>IF(ISERROR(HLOOKUP(AV50,'Raw data'!$F$3:$BH$104,AV$2,FALSE)),"",HLOOKUP(AV50,'Raw data'!$F$3:$BH$104,AV$2,FALSE))</f>
        <v>4</v>
      </c>
      <c r="AX50" s="12">
        <f t="shared" si="19"/>
        <v>3</v>
      </c>
      <c r="AY50" s="12">
        <f t="shared" si="20"/>
        <v>1.5075376884422109</v>
      </c>
      <c r="AZ50" s="12">
        <f t="shared" si="21"/>
        <v>1.3025125628140701</v>
      </c>
      <c r="BA50" s="12"/>
      <c r="BB50" s="64" t="s">
        <v>186</v>
      </c>
      <c r="BC50" s="72">
        <f>IF(ISERROR(HLOOKUP(BB50,'Raw data'!$F$3:$BH$104,BB$2,FALSE)),"",HLOOKUP(BB50,'Raw data'!$F$3:$BH$104,BB$2,FALSE))</f>
        <v>23.7</v>
      </c>
      <c r="BD50" s="28">
        <v>0.79949999999999999</v>
      </c>
      <c r="BE50" s="12">
        <f t="shared" si="22"/>
        <v>18.948149999999998</v>
      </c>
      <c r="BF50" s="28">
        <v>4</v>
      </c>
      <c r="BG50" s="28">
        <f t="shared" si="23"/>
        <v>4.7370374999999996</v>
      </c>
      <c r="BH50" s="12">
        <f t="shared" si="24"/>
        <v>3.2552819641275459</v>
      </c>
      <c r="BI50" s="12">
        <f t="shared" si="25"/>
        <v>95.894330151708544</v>
      </c>
      <c r="BJ50" s="12">
        <f t="shared" si="26"/>
        <v>82.852701251076184</v>
      </c>
    </row>
    <row r="51" spans="1:62" ht="12.75" x14ac:dyDescent="0.2">
      <c r="A51" s="78" t="s">
        <v>243</v>
      </c>
      <c r="B51" s="12">
        <f t="shared" si="0"/>
        <v>57.200827710353458</v>
      </c>
      <c r="C51" s="12"/>
      <c r="D51" s="102" t="s">
        <v>243</v>
      </c>
      <c r="E51" s="28">
        <f>IF(ISERROR(HLOOKUP(D51,'Raw data'!$F$3:$BH$104,D$2,FALSE)),"",HLOOKUP(D51,'Raw data'!$F$3:$BH$104,D$2,FALSE))</f>
        <v>186</v>
      </c>
      <c r="F51" s="12">
        <f t="shared" si="1"/>
        <v>123</v>
      </c>
      <c r="G51" s="12">
        <f t="shared" si="2"/>
        <v>58.724832214765101</v>
      </c>
      <c r="H51" s="12">
        <f t="shared" si="3"/>
        <v>50.738255033557046</v>
      </c>
      <c r="I51" s="27"/>
      <c r="J51" s="102" t="s">
        <v>243</v>
      </c>
      <c r="K51" s="72">
        <f>IF(ISERROR(HLOOKUP(J51,'Raw data'!$F$3:$BH$104,J$2,FALSE)),"",HLOOKUP(J51,'Raw data'!$F$3:$BH$104,J$2,FALSE))</f>
        <v>115</v>
      </c>
      <c r="L51" s="28">
        <v>0.96499999999999997</v>
      </c>
      <c r="M51" s="12">
        <f t="shared" si="27"/>
        <v>110.97499999999999</v>
      </c>
      <c r="N51" s="28">
        <v>16.28</v>
      </c>
      <c r="O51" s="12">
        <f t="shared" si="34"/>
        <v>6.8166461916461909</v>
      </c>
      <c r="P51" s="12">
        <f t="shared" si="5"/>
        <v>6.8166461916461909</v>
      </c>
      <c r="Q51" s="12">
        <f t="shared" si="6"/>
        <v>95.331064252297125</v>
      </c>
      <c r="R51" s="12">
        <f t="shared" si="7"/>
        <v>82.366039513984717</v>
      </c>
      <c r="S51" s="12"/>
      <c r="T51" s="102" t="s">
        <v>243</v>
      </c>
      <c r="U51" s="28">
        <f>IF(ISERROR(HLOOKUP(T51,'Raw data'!$F$3:$BH$104,T$2,FALSE)),"",HLOOKUP(T51,'Raw data'!$F$3:$BH$104,T$2,FALSE))</f>
        <v>810</v>
      </c>
      <c r="V51" s="12">
        <f t="shared" si="33"/>
        <v>800</v>
      </c>
      <c r="W51" s="12">
        <f t="shared" si="8"/>
        <v>66.527196652719667</v>
      </c>
      <c r="X51" s="12">
        <f t="shared" si="9"/>
        <v>57.479497907949792</v>
      </c>
      <c r="Y51" s="12"/>
      <c r="Z51" s="102" t="s">
        <v>243</v>
      </c>
      <c r="AA51" s="28">
        <f>IF(ISERROR(HLOOKUP(Z51,'Raw data'!$F$3:$BH$104,Z$2,FALSE)),"",HLOOKUP(Z51,'Raw data'!$F$3:$BH$104,Z$2,FALSE))</f>
        <v>7</v>
      </c>
      <c r="AB51" s="12">
        <f t="shared" si="29"/>
        <v>929</v>
      </c>
      <c r="AC51" s="12">
        <f t="shared" si="35"/>
        <v>0.64171122994652308</v>
      </c>
      <c r="AD51" s="12">
        <f t="shared" si="11"/>
        <v>0.55443850267379591</v>
      </c>
      <c r="AE51" s="12"/>
      <c r="AF51" s="102" t="s">
        <v>243</v>
      </c>
      <c r="AG51" s="72">
        <f>IF(ISERROR(HLOOKUP(AF51,'Raw data'!$F$3:$BH$104,AF$2,FALSE)),"",HLOOKUP(AF51,'Raw data'!$F$3:$BH$104,AF$2,FALSE))</f>
        <v>107</v>
      </c>
      <c r="AH51" s="28">
        <v>1</v>
      </c>
      <c r="AI51" s="12">
        <f t="shared" si="12"/>
        <v>107</v>
      </c>
      <c r="AJ51" s="28">
        <v>16.28</v>
      </c>
      <c r="AK51" s="28">
        <f t="shared" si="13"/>
        <v>6.5724815724815722</v>
      </c>
      <c r="AL51" s="12">
        <f t="shared" si="14"/>
        <v>17344.502990125628</v>
      </c>
      <c r="AM51" s="12">
        <f t="shared" si="30"/>
        <v>99.987383455827214</v>
      </c>
      <c r="AN51" s="12">
        <f t="shared" si="15"/>
        <v>86.389099305834705</v>
      </c>
      <c r="AO51" s="12"/>
      <c r="AP51" s="102" t="s">
        <v>243</v>
      </c>
      <c r="AQ51" s="28">
        <f>IF(ISERROR(HLOOKUP(AP51,'Raw data'!$F$3:$BH$104,AP$2,FALSE)),"",HLOOKUP(AP51,'Raw data'!$F$3:$BH$104,AP$2,FALSE))</f>
        <v>90</v>
      </c>
      <c r="AR51" s="12">
        <f t="shared" si="16"/>
        <v>60</v>
      </c>
      <c r="AS51" s="12">
        <f t="shared" si="17"/>
        <v>69.543147208121837</v>
      </c>
      <c r="AT51" s="12">
        <f t="shared" si="18"/>
        <v>60.085279187817264</v>
      </c>
      <c r="AU51" s="12"/>
      <c r="AV51" s="102" t="s">
        <v>243</v>
      </c>
      <c r="AW51" s="28">
        <f>IF(ISERROR(HLOOKUP(AV51,'Raw data'!$F$3:$BH$104,AV$2,FALSE)),"",HLOOKUP(AV51,'Raw data'!$F$3:$BH$104,AV$2,FALSE))</f>
        <v>80</v>
      </c>
      <c r="AX51" s="12">
        <f t="shared" si="19"/>
        <v>79</v>
      </c>
      <c r="AY51" s="12">
        <f t="shared" si="20"/>
        <v>39.698492462311556</v>
      </c>
      <c r="AZ51" s="12">
        <f t="shared" si="21"/>
        <v>34.299497487437186</v>
      </c>
      <c r="BA51" s="12"/>
      <c r="BB51" s="102" t="s">
        <v>243</v>
      </c>
      <c r="BC51" s="72">
        <f>IF(ISERROR(HLOOKUP(BB51,'Raw data'!$F$3:$BH$104,BB$2,FALSE)),"",HLOOKUP(BB51,'Raw data'!$F$3:$BH$104,BB$2,FALSE))</f>
        <v>35.92</v>
      </c>
      <c r="BD51" s="28">
        <v>0.96499999999999997</v>
      </c>
      <c r="BE51" s="12">
        <f t="shared" si="22"/>
        <v>34.662799999999997</v>
      </c>
      <c r="BF51" s="28">
        <v>16.28</v>
      </c>
      <c r="BG51" s="28">
        <f t="shared" si="23"/>
        <v>2.129164619164619</v>
      </c>
      <c r="BH51" s="12">
        <f t="shared" si="24"/>
        <v>0.64740908329216529</v>
      </c>
      <c r="BI51" s="12">
        <f t="shared" si="25"/>
        <v>99.183466138394849</v>
      </c>
      <c r="BJ51" s="12">
        <f t="shared" si="26"/>
        <v>85.694514743573151</v>
      </c>
    </row>
    <row r="52" spans="1:62" ht="12.75" x14ac:dyDescent="0.2">
      <c r="A52" s="75" t="s">
        <v>188</v>
      </c>
      <c r="B52" s="12">
        <f t="shared" si="0"/>
        <v>49.81475053011313</v>
      </c>
      <c r="C52" s="12"/>
      <c r="D52" s="65" t="s">
        <v>188</v>
      </c>
      <c r="E52" s="28">
        <f>IF(ISERROR(HLOOKUP(D52,'Raw data'!$F$3:$BH$104,D$2,FALSE)),"",HLOOKUP(D52,'Raw data'!$F$3:$BH$104,D$2,FALSE))</f>
        <v>25</v>
      </c>
      <c r="F52" s="12">
        <f t="shared" si="1"/>
        <v>284</v>
      </c>
      <c r="G52" s="12">
        <f t="shared" si="2"/>
        <v>4.6979865771811973</v>
      </c>
      <c r="H52" s="12">
        <f t="shared" si="3"/>
        <v>4.0590604026845547</v>
      </c>
      <c r="I52" s="27"/>
      <c r="J52" s="65" t="s">
        <v>188</v>
      </c>
      <c r="K52" s="72">
        <f>IF(ISERROR(HLOOKUP(J52,'Raw data'!$F$3:$BH$104,J$2,FALSE)),"",HLOOKUP(J52,'Raw data'!$F$3:$BH$104,J$2,FALSE))</f>
        <v>13250</v>
      </c>
      <c r="L52" s="28">
        <v>1E-4</v>
      </c>
      <c r="M52" s="12">
        <f t="shared" si="27"/>
        <v>1.325</v>
      </c>
      <c r="N52" s="28">
        <v>2.2400000000000002</v>
      </c>
      <c r="O52" s="12">
        <f t="shared" si="34"/>
        <v>0.5915178571428571</v>
      </c>
      <c r="P52" s="12">
        <f t="shared" si="5"/>
        <v>0.5915178571428571</v>
      </c>
      <c r="Q52" s="12">
        <f t="shared" si="6"/>
        <v>99.594850782778863</v>
      </c>
      <c r="R52" s="12">
        <f t="shared" si="7"/>
        <v>86.049951076320937</v>
      </c>
      <c r="S52" s="12"/>
      <c r="T52" s="65" t="s">
        <v>188</v>
      </c>
      <c r="U52" s="28">
        <f>IF(ISERROR(HLOOKUP(T52,'Raw data'!$F$3:$BH$104,T$2,FALSE)),"",HLOOKUP(T52,'Raw data'!$F$3:$BH$104,T$2,FALSE))</f>
        <v>240</v>
      </c>
      <c r="V52" s="12">
        <f t="shared" si="33"/>
        <v>230</v>
      </c>
      <c r="W52" s="12">
        <f t="shared" si="8"/>
        <v>90.376569037656907</v>
      </c>
      <c r="X52" s="12">
        <f t="shared" si="9"/>
        <v>78.085355648535568</v>
      </c>
      <c r="Y52" s="12"/>
      <c r="Z52" s="65" t="s">
        <v>188</v>
      </c>
      <c r="AA52" s="28">
        <f>IF(ISERROR(HLOOKUP(Z52,'Raw data'!$F$3:$BH$104,Z$2,FALSE)),"",HLOOKUP(Z52,'Raw data'!$F$3:$BH$104,Z$2,FALSE))</f>
        <v>24</v>
      </c>
      <c r="AB52" s="12">
        <f t="shared" si="29"/>
        <v>912</v>
      </c>
      <c r="AC52" s="12">
        <f t="shared" si="35"/>
        <v>2.4598930481283503</v>
      </c>
      <c r="AD52" s="12">
        <f t="shared" si="11"/>
        <v>2.1253475935828945</v>
      </c>
      <c r="AE52" s="12"/>
      <c r="AF52" s="65" t="s">
        <v>188</v>
      </c>
      <c r="AG52" s="72">
        <f>IF(ISERROR(HLOOKUP(AF52,'Raw data'!$F$3:$BH$104,AF$2,FALSE)),"",HLOOKUP(AF52,'Raw data'!$F$3:$BH$104,AF$2,FALSE))</f>
        <v>98200</v>
      </c>
      <c r="AH52" s="28">
        <v>1E-4</v>
      </c>
      <c r="AI52" s="12">
        <f t="shared" si="12"/>
        <v>9.82</v>
      </c>
      <c r="AJ52" s="28">
        <v>2.2400000000000002</v>
      </c>
      <c r="AK52" s="28">
        <f t="shared" si="13"/>
        <v>4.3839285714285712</v>
      </c>
      <c r="AL52" s="12">
        <f t="shared" si="14"/>
        <v>17346.691543126683</v>
      </c>
      <c r="AM52" s="12">
        <f t="shared" si="30"/>
        <v>100</v>
      </c>
      <c r="AN52" s="12">
        <f t="shared" si="15"/>
        <v>86.4</v>
      </c>
      <c r="AO52" s="12"/>
      <c r="AP52" s="65" t="s">
        <v>188</v>
      </c>
      <c r="AQ52" s="28">
        <f>IF(ISERROR(HLOOKUP(AP52,'Raw data'!$F$3:$BH$104,AP$2,FALSE)),"",HLOOKUP(AP52,'Raw data'!$F$3:$BH$104,AP$2,FALSE))</f>
        <v>60</v>
      </c>
      <c r="AR52" s="12">
        <f t="shared" si="16"/>
        <v>30</v>
      </c>
      <c r="AS52" s="12">
        <f t="shared" si="17"/>
        <v>84.771573604060919</v>
      </c>
      <c r="AT52" s="12">
        <f t="shared" si="18"/>
        <v>73.242639593908635</v>
      </c>
      <c r="AU52" s="12"/>
      <c r="AV52" s="65" t="s">
        <v>188</v>
      </c>
      <c r="AW52" s="28">
        <f>IF(ISERROR(HLOOKUP(AV52,'Raw data'!$F$3:$BH$104,AV$2,FALSE)),"",HLOOKUP(AV52,'Raw data'!$F$3:$BH$104,AV$2,FALSE))</f>
        <v>1</v>
      </c>
      <c r="AX52" s="12">
        <f t="shared" si="19"/>
        <v>0</v>
      </c>
      <c r="AY52" s="12">
        <f t="shared" si="20"/>
        <v>0</v>
      </c>
      <c r="AZ52" s="12">
        <f t="shared" si="21"/>
        <v>0</v>
      </c>
      <c r="BA52" s="12"/>
      <c r="BB52" s="65" t="s">
        <v>188</v>
      </c>
      <c r="BC52" s="72">
        <f>IF(ISERROR(HLOOKUP(BB52,'Raw data'!$F$3:$BH$104,BB$2,FALSE)),"",HLOOKUP(BB52,'Raw data'!$F$3:$BH$104,BB$2,FALSE))</f>
        <v>40</v>
      </c>
      <c r="BD52" s="28">
        <v>1</v>
      </c>
      <c r="BE52" s="12">
        <f t="shared" si="22"/>
        <v>40</v>
      </c>
      <c r="BF52" s="28">
        <v>2.2400000000000002</v>
      </c>
      <c r="BG52" s="28">
        <f t="shared" si="23"/>
        <v>17.857142857142854</v>
      </c>
      <c r="BH52" s="12">
        <f t="shared" si="24"/>
        <v>16.375387321270402</v>
      </c>
      <c r="BI52" s="12">
        <f t="shared" si="25"/>
        <v>79.346817043833866</v>
      </c>
      <c r="BJ52" s="12">
        <f t="shared" si="26"/>
        <v>68.555649925872459</v>
      </c>
    </row>
    <row r="53" spans="1:62" ht="12.75" x14ac:dyDescent="0.2">
      <c r="A53" s="75" t="s">
        <v>189</v>
      </c>
      <c r="B53" s="12">
        <f t="shared" si="0"/>
        <v>59.85241335148131</v>
      </c>
      <c r="C53" s="12"/>
      <c r="D53" s="65" t="s">
        <v>189</v>
      </c>
      <c r="E53" s="28">
        <f>IF(ISERROR(HLOOKUP(D53,'Raw data'!$F$3:$BH$104,D$2,FALSE)),"",HLOOKUP(D53,'Raw data'!$F$3:$BH$104,D$2,FALSE))</f>
        <v>256</v>
      </c>
      <c r="F53" s="12">
        <f t="shared" si="1"/>
        <v>53</v>
      </c>
      <c r="G53" s="12">
        <f t="shared" si="2"/>
        <v>82.214765100671144</v>
      </c>
      <c r="H53" s="12">
        <f t="shared" si="3"/>
        <v>71.033557046979865</v>
      </c>
      <c r="I53" s="27"/>
      <c r="J53" s="65" t="s">
        <v>189</v>
      </c>
      <c r="K53" s="72">
        <f>IF(ISERROR(HLOOKUP(J53,'Raw data'!$F$3:$BH$104,J$2,FALSE)),"",HLOOKUP(J53,'Raw data'!$F$3:$BH$104,J$2,FALSE))</f>
        <v>82</v>
      </c>
      <c r="L53" s="28">
        <v>0.27729999999999999</v>
      </c>
      <c r="M53" s="12">
        <f t="shared" si="27"/>
        <v>22.738599999999998</v>
      </c>
      <c r="N53" s="28">
        <v>6.41</v>
      </c>
      <c r="O53" s="12">
        <f t="shared" si="34"/>
        <v>3.5473634945397814</v>
      </c>
      <c r="P53" s="12">
        <f t="shared" si="5"/>
        <v>3.5473634945397814</v>
      </c>
      <c r="Q53" s="12">
        <f t="shared" si="6"/>
        <v>97.570298976342613</v>
      </c>
      <c r="R53" s="12">
        <f t="shared" si="7"/>
        <v>84.300738315560011</v>
      </c>
      <c r="S53" s="12"/>
      <c r="T53" s="65" t="s">
        <v>189</v>
      </c>
      <c r="U53" s="28">
        <f>IF(ISERROR(HLOOKUP(T53,'Raw data'!$F$3:$BH$104,T$2,FALSE)),"",HLOOKUP(T53,'Raw data'!$F$3:$BH$104,T$2,FALSE))</f>
        <v>300</v>
      </c>
      <c r="V53" s="12">
        <f t="shared" si="33"/>
        <v>290</v>
      </c>
      <c r="W53" s="12">
        <f t="shared" si="8"/>
        <v>87.86610878661088</v>
      </c>
      <c r="X53" s="12">
        <f t="shared" si="9"/>
        <v>75.9163179916318</v>
      </c>
      <c r="Y53" s="12"/>
      <c r="Z53" s="65" t="s">
        <v>189</v>
      </c>
      <c r="AA53" s="28">
        <f>IF(ISERROR(HLOOKUP(Z53,'Raw data'!$F$3:$BH$104,Z$2,FALSE)),"",HLOOKUP(Z53,'Raw data'!$F$3:$BH$104,Z$2,FALSE))</f>
        <v>10</v>
      </c>
      <c r="AB53" s="12">
        <f t="shared" si="29"/>
        <v>926</v>
      </c>
      <c r="AC53" s="12">
        <f t="shared" si="35"/>
        <v>0.96256684491979172</v>
      </c>
      <c r="AD53" s="12">
        <f t="shared" si="11"/>
        <v>0.83165775401070008</v>
      </c>
      <c r="AE53" s="12"/>
      <c r="AF53" s="65" t="s">
        <v>189</v>
      </c>
      <c r="AG53" s="72">
        <f>IF(ISERROR(HLOOKUP(AF53,'Raw data'!$F$3:$BH$104,AF$2,FALSE)),"",HLOOKUP(AF53,'Raw data'!$F$3:$BH$104,AF$2,FALSE))</f>
        <v>290</v>
      </c>
      <c r="AH53" s="28">
        <v>0.27729999999999999</v>
      </c>
      <c r="AI53" s="12">
        <f t="shared" si="12"/>
        <v>80.417000000000002</v>
      </c>
      <c r="AJ53" s="28">
        <v>6.41</v>
      </c>
      <c r="AK53" s="28">
        <f t="shared" si="13"/>
        <v>12.545553822152886</v>
      </c>
      <c r="AL53" s="12">
        <f t="shared" si="14"/>
        <v>17338.529917875956</v>
      </c>
      <c r="AM53" s="12">
        <f t="shared" si="30"/>
        <v>99.952949960340064</v>
      </c>
      <c r="AN53" s="12">
        <f t="shared" si="15"/>
        <v>86.359348765733813</v>
      </c>
      <c r="AO53" s="12"/>
      <c r="AP53" s="65" t="s">
        <v>189</v>
      </c>
      <c r="AQ53" s="28">
        <f>IF(ISERROR(HLOOKUP(AP53,'Raw data'!$F$3:$BH$104,AP$2,FALSE)),"",HLOOKUP(AP53,'Raw data'!$F$3:$BH$104,AP$2,FALSE))</f>
        <v>60</v>
      </c>
      <c r="AR53" s="12">
        <f t="shared" si="16"/>
        <v>30</v>
      </c>
      <c r="AS53" s="12">
        <f t="shared" si="17"/>
        <v>84.771573604060919</v>
      </c>
      <c r="AT53" s="12">
        <f t="shared" si="18"/>
        <v>73.242639593908635</v>
      </c>
      <c r="AU53" s="12"/>
      <c r="AV53" s="65" t="s">
        <v>189</v>
      </c>
      <c r="AW53" s="28">
        <f>IF(ISERROR(HLOOKUP(AV53,'Raw data'!$F$3:$BH$104,AV$2,FALSE)),"",HLOOKUP(AV53,'Raw data'!$F$3:$BH$104,AV$2,FALSE))</f>
        <v>5</v>
      </c>
      <c r="AX53" s="12">
        <f t="shared" si="19"/>
        <v>4</v>
      </c>
      <c r="AY53" s="12">
        <f t="shared" si="20"/>
        <v>2.0100502512562812</v>
      </c>
      <c r="AZ53" s="12">
        <f t="shared" si="21"/>
        <v>1.7366834170854271</v>
      </c>
      <c r="BA53" s="12"/>
      <c r="BB53" s="65" t="s">
        <v>189</v>
      </c>
      <c r="BC53" s="72">
        <f>IF(ISERROR(HLOOKUP(BB53,'Raw data'!$F$3:$BH$104,BB$2,FALSE)),"",HLOOKUP(BB53,'Raw data'!$F$3:$BH$104,BB$2,FALSE))</f>
        <v>20.52</v>
      </c>
      <c r="BD53" s="28">
        <v>0.75</v>
      </c>
      <c r="BE53" s="12">
        <f t="shared" si="22"/>
        <v>15.39</v>
      </c>
      <c r="BF53" s="28">
        <v>6.41</v>
      </c>
      <c r="BG53" s="28">
        <f t="shared" si="23"/>
        <v>2.4009360374414976</v>
      </c>
      <c r="BH53" s="12">
        <f t="shared" si="24"/>
        <v>0.91918050156904396</v>
      </c>
      <c r="BI53" s="12">
        <f t="shared" si="25"/>
        <v>98.840698989514152</v>
      </c>
      <c r="BJ53" s="12">
        <f t="shared" si="26"/>
        <v>85.39836392694022</v>
      </c>
    </row>
    <row r="54" spans="1:62" ht="12.75" x14ac:dyDescent="0.2">
      <c r="A54" s="57" t="s">
        <v>190</v>
      </c>
      <c r="B54" s="12">
        <f t="shared" si="0"/>
        <v>63.022385921044844</v>
      </c>
      <c r="C54" s="12"/>
      <c r="D54" s="64" t="s">
        <v>190</v>
      </c>
      <c r="E54" s="28">
        <f>IF(ISERROR(HLOOKUP(D54,'Raw data'!$F$3:$BH$104,D$2,FALSE)),"",HLOOKUP(D54,'Raw data'!$F$3:$BH$104,D$2,FALSE))</f>
        <v>299</v>
      </c>
      <c r="F54" s="12">
        <f t="shared" si="1"/>
        <v>10</v>
      </c>
      <c r="G54" s="12">
        <f t="shared" si="2"/>
        <v>96.644295302013418</v>
      </c>
      <c r="H54" s="12">
        <f t="shared" si="3"/>
        <v>83.500671140939588</v>
      </c>
      <c r="I54" s="27"/>
      <c r="J54" s="64" t="s">
        <v>190</v>
      </c>
      <c r="K54" s="72">
        <f>IF(ISERROR(HLOOKUP(J54,'Raw data'!$F$3:$BH$104,J$2,FALSE)),"",HLOOKUP(J54,'Raw data'!$F$3:$BH$104,J$2,FALSE))</f>
        <v>5000</v>
      </c>
      <c r="L54" s="28">
        <v>1.0200000000000001E-2</v>
      </c>
      <c r="M54" s="12">
        <f t="shared" si="27"/>
        <v>51.000000000000007</v>
      </c>
      <c r="N54" s="28">
        <v>9.1</v>
      </c>
      <c r="O54" s="12">
        <f t="shared" si="34"/>
        <v>5.6043956043956058</v>
      </c>
      <c r="P54" s="12">
        <f t="shared" si="5"/>
        <v>5.6043956043956058</v>
      </c>
      <c r="Q54" s="12">
        <f t="shared" si="6"/>
        <v>96.161372873701637</v>
      </c>
      <c r="R54" s="12">
        <f t="shared" si="7"/>
        <v>83.083426162878212</v>
      </c>
      <c r="S54" s="12"/>
      <c r="T54" s="64" t="s">
        <v>190</v>
      </c>
      <c r="U54" s="28">
        <f>IF(ISERROR(HLOOKUP(T54,'Raw data'!$F$3:$BH$104,T$2,FALSE)),"",HLOOKUP(T54,'Raw data'!$F$3:$BH$104,T$2,FALSE))</f>
        <v>429</v>
      </c>
      <c r="V54" s="12">
        <f t="shared" si="33"/>
        <v>419</v>
      </c>
      <c r="W54" s="12">
        <f t="shared" si="8"/>
        <v>82.46861924686192</v>
      </c>
      <c r="X54" s="12">
        <f t="shared" si="9"/>
        <v>71.252887029288701</v>
      </c>
      <c r="Y54" s="12"/>
      <c r="Z54" s="64" t="s">
        <v>190</v>
      </c>
      <c r="AA54" s="28">
        <f>IF(ISERROR(HLOOKUP(Z54,'Raw data'!$F$3:$BH$104,Z$2,FALSE)),"",HLOOKUP(Z54,'Raw data'!$F$3:$BH$104,Z$2,FALSE))</f>
        <v>5</v>
      </c>
      <c r="AB54" s="12">
        <f t="shared" si="29"/>
        <v>931</v>
      </c>
      <c r="AC54" s="12">
        <f t="shared" si="35"/>
        <v>0.42780748663102486</v>
      </c>
      <c r="AD54" s="12">
        <f t="shared" si="11"/>
        <v>0.36962566844920547</v>
      </c>
      <c r="AE54" s="12"/>
      <c r="AF54" s="64" t="s">
        <v>190</v>
      </c>
      <c r="AG54" s="72">
        <f>IF(ISERROR(HLOOKUP(AF54,'Raw data'!$F$3:$BH$104,AF$2,FALSE)),"",HLOOKUP(AF54,'Raw data'!$F$3:$BH$104,AF$2,FALSE))</f>
        <v>70</v>
      </c>
      <c r="AH54" s="28">
        <v>1</v>
      </c>
      <c r="AI54" s="12">
        <f t="shared" si="12"/>
        <v>70</v>
      </c>
      <c r="AJ54" s="28">
        <v>9.1</v>
      </c>
      <c r="AK54" s="94">
        <f t="shared" si="13"/>
        <v>7.6923076923076925</v>
      </c>
      <c r="AL54" s="12">
        <f t="shared" si="14"/>
        <v>17343.383164005802</v>
      </c>
      <c r="AM54" s="12">
        <f t="shared" si="30"/>
        <v>99.980927895600971</v>
      </c>
      <c r="AN54" s="12">
        <f t="shared" si="15"/>
        <v>86.383521701799239</v>
      </c>
      <c r="AO54" s="12"/>
      <c r="AP54" s="64" t="s">
        <v>190</v>
      </c>
      <c r="AQ54" s="28">
        <f>IF(ISERROR(HLOOKUP(AP54,'Raw data'!$F$3:$BH$104,AP$2,FALSE)),"",HLOOKUP(AP54,'Raw data'!$F$3:$BH$104,AP$2,FALSE))</f>
        <v>62</v>
      </c>
      <c r="AR54" s="12">
        <f t="shared" si="16"/>
        <v>32</v>
      </c>
      <c r="AS54" s="12">
        <f t="shared" si="17"/>
        <v>83.756345177664969</v>
      </c>
      <c r="AT54" s="12">
        <f t="shared" si="18"/>
        <v>72.365482233502533</v>
      </c>
      <c r="AU54" s="12"/>
      <c r="AV54" s="64" t="s">
        <v>190</v>
      </c>
      <c r="AW54" s="28">
        <f>IF(ISERROR(HLOOKUP(AV54,'Raw data'!$F$3:$BH$104,AV$2,FALSE)),"",HLOOKUP(AV54,'Raw data'!$F$3:$BH$104,AV$2,FALSE))</f>
        <v>53</v>
      </c>
      <c r="AX54" s="12">
        <f t="shared" si="19"/>
        <v>52</v>
      </c>
      <c r="AY54" s="12">
        <f t="shared" si="20"/>
        <v>26.130653266331656</v>
      </c>
      <c r="AZ54" s="12">
        <f t="shared" si="21"/>
        <v>22.576884422110549</v>
      </c>
      <c r="BA54" s="12"/>
      <c r="BB54" s="64" t="s">
        <v>190</v>
      </c>
      <c r="BC54" s="72">
        <f>IF(ISERROR(HLOOKUP(BB54,'Raw data'!$F$3:$BH$104,BB$2,FALSE)),"",HLOOKUP(BB54,'Raw data'!$F$3:$BH$104,BB$2,FALSE))</f>
        <v>2757.5</v>
      </c>
      <c r="BD54" s="28">
        <v>1.0200000000000001E-2</v>
      </c>
      <c r="BE54" s="12">
        <f t="shared" si="22"/>
        <v>28.126500000000004</v>
      </c>
      <c r="BF54" s="28">
        <v>9.1</v>
      </c>
      <c r="BG54" s="28">
        <f t="shared" si="23"/>
        <v>3.0908241758241761</v>
      </c>
      <c r="BH54" s="12">
        <f t="shared" si="24"/>
        <v>1.6090686399517224</v>
      </c>
      <c r="BI54" s="12">
        <f t="shared" si="25"/>
        <v>97.970589131239294</v>
      </c>
      <c r="BJ54" s="12">
        <f t="shared" si="26"/>
        <v>84.646589009390752</v>
      </c>
    </row>
    <row r="55" spans="1:62" ht="12.75" x14ac:dyDescent="0.2">
      <c r="A55" s="83" t="s">
        <v>191</v>
      </c>
      <c r="B55" s="12">
        <f t="shared" si="0"/>
        <v>58.520398837272538</v>
      </c>
      <c r="C55" s="12"/>
      <c r="D55" s="84" t="s">
        <v>191</v>
      </c>
      <c r="E55" s="28">
        <f>IF(ISERROR(HLOOKUP(D55,'Raw data'!$F$3:$BH$104,D$2,FALSE)),"",HLOOKUP(D55,'Raw data'!$F$3:$BH$104,D$2,FALSE))</f>
        <v>174</v>
      </c>
      <c r="F55" s="12">
        <f t="shared" si="1"/>
        <v>135</v>
      </c>
      <c r="G55" s="12">
        <f t="shared" si="2"/>
        <v>54.697986577181204</v>
      </c>
      <c r="H55" s="12">
        <f t="shared" si="3"/>
        <v>47.259060402684561</v>
      </c>
      <c r="I55" s="27"/>
      <c r="J55" s="84" t="s">
        <v>191</v>
      </c>
      <c r="K55" s="72">
        <f>IF(ISERROR(HLOOKUP(J55,'Raw data'!$F$3:$BH$104,J$2,FALSE)),"",HLOOKUP(J55,'Raw data'!$F$3:$BH$104,J$2,FALSE))</f>
        <v>15</v>
      </c>
      <c r="L55" s="28">
        <v>0.97109999999999996</v>
      </c>
      <c r="M55" s="12">
        <f t="shared" si="27"/>
        <v>14.5665</v>
      </c>
      <c r="N55" s="28">
        <v>9.9499999999999993</v>
      </c>
      <c r="O55" s="12">
        <f t="shared" si="34"/>
        <v>1.4639698492462312</v>
      </c>
      <c r="P55" s="12">
        <f t="shared" si="5"/>
        <v>1.4639698492462312</v>
      </c>
      <c r="Q55" s="12">
        <f t="shared" si="6"/>
        <v>98.997280925173811</v>
      </c>
      <c r="R55" s="12">
        <f t="shared" si="7"/>
        <v>85.533650719350177</v>
      </c>
      <c r="S55" s="12"/>
      <c r="T55" s="84" t="s">
        <v>191</v>
      </c>
      <c r="U55" s="28">
        <f>IF(ISERROR(HLOOKUP(T55,'Raw data'!$F$3:$BH$104,T$2,FALSE)),"",HLOOKUP(T55,'Raw data'!$F$3:$BH$104,T$2,FALSE))</f>
        <v>345</v>
      </c>
      <c r="V55" s="12">
        <f t="shared" si="33"/>
        <v>335</v>
      </c>
      <c r="W55" s="12">
        <f t="shared" si="8"/>
        <v>85.98326359832636</v>
      </c>
      <c r="X55" s="12">
        <f t="shared" si="9"/>
        <v>74.28953974895397</v>
      </c>
      <c r="Y55" s="12"/>
      <c r="Z55" s="84" t="s">
        <v>191</v>
      </c>
      <c r="AA55" s="28">
        <f>IF(ISERROR(HLOOKUP(Z55,'Raw data'!$F$3:$BH$104,Z$2,FALSE)),"",HLOOKUP(Z55,'Raw data'!$F$3:$BH$104,Z$2,FALSE))</f>
        <v>18</v>
      </c>
      <c r="AB55" s="12">
        <f t="shared" si="29"/>
        <v>918</v>
      </c>
      <c r="AC55" s="12">
        <f t="shared" si="35"/>
        <v>1.8181818181818272</v>
      </c>
      <c r="AD55" s="12">
        <f t="shared" si="11"/>
        <v>1.5709090909090988</v>
      </c>
      <c r="AE55" s="12"/>
      <c r="AF55" s="84" t="s">
        <v>191</v>
      </c>
      <c r="AG55" s="72">
        <f>IF(ISERROR(HLOOKUP(AF55,'Raw data'!$F$3:$BH$104,AF$2,FALSE)),"",HLOOKUP(AF55,'Raw data'!$F$3:$BH$104,AF$2,FALSE))</f>
        <v>109.75</v>
      </c>
      <c r="AH55" s="28">
        <v>0.97109999999999996</v>
      </c>
      <c r="AI55" s="12">
        <f t="shared" si="12"/>
        <v>106.57822499999999</v>
      </c>
      <c r="AJ55" s="28">
        <v>9.9499999999999993</v>
      </c>
      <c r="AK55" s="28">
        <f t="shared" si="13"/>
        <v>10.711379396984924</v>
      </c>
      <c r="AL55" s="12">
        <f t="shared" si="14"/>
        <v>17340.364092301126</v>
      </c>
      <c r="AM55" s="12">
        <f t="shared" si="30"/>
        <v>99.963523587135768</v>
      </c>
      <c r="AN55" s="12">
        <f t="shared" si="15"/>
        <v>86.368484379285306</v>
      </c>
      <c r="AO55" s="12"/>
      <c r="AP55" s="84" t="s">
        <v>191</v>
      </c>
      <c r="AQ55" s="28">
        <f>IF(ISERROR(HLOOKUP(AP55,'Raw data'!$F$3:$BH$104,AP$2,FALSE)),"",HLOOKUP(AP55,'Raw data'!$F$3:$BH$104,AP$2,FALSE))</f>
        <v>68</v>
      </c>
      <c r="AR55" s="12">
        <f t="shared" si="16"/>
        <v>38</v>
      </c>
      <c r="AS55" s="12">
        <f t="shared" si="17"/>
        <v>80.710659898477161</v>
      </c>
      <c r="AT55" s="12">
        <f t="shared" si="18"/>
        <v>69.73401015228427</v>
      </c>
      <c r="AU55" s="12"/>
      <c r="AV55" s="84" t="s">
        <v>191</v>
      </c>
      <c r="AW55" s="28">
        <f>IF(ISERROR(HLOOKUP(AV55,'Raw data'!$F$3:$BH$104,AV$2,FALSE)),"",HLOOKUP(AV55,'Raw data'!$F$3:$BH$104,AV$2,FALSE))</f>
        <v>45</v>
      </c>
      <c r="AX55" s="12">
        <f t="shared" si="19"/>
        <v>44</v>
      </c>
      <c r="AY55" s="12">
        <f t="shared" si="20"/>
        <v>22.110552763819094</v>
      </c>
      <c r="AZ55" s="12">
        <f t="shared" si="21"/>
        <v>19.103517587939695</v>
      </c>
      <c r="BA55" s="12"/>
      <c r="BB55" s="84" t="s">
        <v>191</v>
      </c>
      <c r="BC55" s="72">
        <f>IF(ISERROR(HLOOKUP(BB55,'Raw data'!$F$3:$BH$104,BB$2,FALSE)),"",HLOOKUP(BB55,'Raw data'!$F$3:$BH$104,BB$2,FALSE))</f>
        <v>34.89</v>
      </c>
      <c r="BD55" s="28">
        <v>0.97109999999999996</v>
      </c>
      <c r="BE55" s="12">
        <f t="shared" si="22"/>
        <v>33.881678999999998</v>
      </c>
      <c r="BF55" s="28">
        <v>9.9499999999999993</v>
      </c>
      <c r="BG55" s="28">
        <f t="shared" si="23"/>
        <v>3.4051938693467338</v>
      </c>
      <c r="BH55" s="12">
        <f t="shared" si="24"/>
        <v>1.9234383334742802</v>
      </c>
      <c r="BI55" s="12">
        <f t="shared" si="25"/>
        <v>97.574095621265229</v>
      </c>
      <c r="BJ55" s="12">
        <f t="shared" si="26"/>
        <v>84.304018616773163</v>
      </c>
    </row>
    <row r="56" spans="1:62" ht="12.75" x14ac:dyDescent="0.2">
      <c r="A56" s="83" t="s">
        <v>193</v>
      </c>
      <c r="B56" s="12">
        <f t="shared" si="0"/>
        <v>55.551258122425246</v>
      </c>
      <c r="C56" s="12"/>
      <c r="D56" s="84" t="s">
        <v>193</v>
      </c>
      <c r="E56" s="28">
        <f>IF(ISERROR(HLOOKUP(D56,'Raw data'!$F$3:$BH$104,D$2,FALSE)),"",HLOOKUP(D56,'Raw data'!$F$3:$BH$104,D$2,FALSE))</f>
        <v>100</v>
      </c>
      <c r="F56" s="12">
        <f t="shared" si="1"/>
        <v>209</v>
      </c>
      <c r="G56" s="12">
        <f t="shared" si="2"/>
        <v>29.865771812080538</v>
      </c>
      <c r="H56" s="12">
        <f t="shared" si="3"/>
        <v>25.804026845637583</v>
      </c>
      <c r="I56" s="27"/>
      <c r="J56" s="84" t="s">
        <v>193</v>
      </c>
      <c r="K56" s="72" t="str">
        <f>IF(ISERROR(HLOOKUP(J56,'Raw data'!$F$3:$BH$104,J$2,FALSE)),"",HLOOKUP(J56,'Raw data'!$F$3:$BH$104,J$2,FALSE))</f>
        <v>36</v>
      </c>
      <c r="L56" s="28">
        <v>0.97109999999999996</v>
      </c>
      <c r="M56" s="12">
        <f t="shared" si="27"/>
        <v>34.959600000000002</v>
      </c>
      <c r="N56" s="28">
        <v>9.9499999999999993</v>
      </c>
      <c r="O56" s="12">
        <f t="shared" si="34"/>
        <v>3.513527638190955</v>
      </c>
      <c r="P56" s="12">
        <f t="shared" si="5"/>
        <v>3.513527638190955</v>
      </c>
      <c r="Q56" s="12">
        <f t="shared" si="6"/>
        <v>97.59347422041715</v>
      </c>
      <c r="R56" s="12">
        <f t="shared" si="7"/>
        <v>84.320761726440423</v>
      </c>
      <c r="S56" s="12"/>
      <c r="T56" s="84" t="s">
        <v>193</v>
      </c>
      <c r="U56" s="28">
        <f>IF(ISERROR(HLOOKUP(T56,'Raw data'!$F$3:$BH$104,T$2,FALSE)),"",HLOOKUP(T56,'Raw data'!$F$3:$BH$104,T$2,FALSE))</f>
        <v>120</v>
      </c>
      <c r="V56" s="12">
        <f t="shared" si="33"/>
        <v>110</v>
      </c>
      <c r="W56" s="12">
        <f t="shared" si="8"/>
        <v>95.39748953974896</v>
      </c>
      <c r="X56" s="12">
        <f t="shared" si="9"/>
        <v>82.423430962343105</v>
      </c>
      <c r="Y56" s="12"/>
      <c r="Z56" s="84" t="s">
        <v>193</v>
      </c>
      <c r="AA56" s="28">
        <f>IF(ISERROR(HLOOKUP(Z56,'Raw data'!$F$3:$BH$104,Z$2,FALSE)),"",HLOOKUP(Z56,'Raw data'!$F$3:$BH$104,Z$2,FALSE))</f>
        <v>6</v>
      </c>
      <c r="AB56" s="12">
        <f t="shared" si="29"/>
        <v>930</v>
      </c>
      <c r="AC56" s="12">
        <f t="shared" si="35"/>
        <v>0.53475935828876686</v>
      </c>
      <c r="AD56" s="12">
        <f t="shared" si="11"/>
        <v>0.46203208556149455</v>
      </c>
      <c r="AE56" s="12"/>
      <c r="AF56" s="84" t="s">
        <v>193</v>
      </c>
      <c r="AG56" s="72" t="str">
        <f>IF(ISERROR(HLOOKUP(AF56,'Raw data'!$F$3:$BH$104,AF$2,FALSE)),"",HLOOKUP(AF56,'Raw data'!$F$3:$BH$104,AF$2,FALSE))</f>
        <v>209</v>
      </c>
      <c r="AH56" s="28">
        <v>0.97109999999999996</v>
      </c>
      <c r="AI56" s="12">
        <f t="shared" si="12"/>
        <v>202.9599</v>
      </c>
      <c r="AJ56" s="28">
        <v>9.9499999999999993</v>
      </c>
      <c r="AK56" s="28">
        <f t="shared" si="13"/>
        <v>20.397979899497489</v>
      </c>
      <c r="AL56" s="12">
        <f t="shared" si="14"/>
        <v>17330.677491798611</v>
      </c>
      <c r="AM56" s="12">
        <f t="shared" si="30"/>
        <v>99.907682388377879</v>
      </c>
      <c r="AN56" s="12">
        <f t="shared" si="15"/>
        <v>86.32023758355848</v>
      </c>
      <c r="AO56" s="12"/>
      <c r="AP56" s="84" t="s">
        <v>193</v>
      </c>
      <c r="AQ56" s="28">
        <f>IF(ISERROR(HLOOKUP(AP56,'Raw data'!$F$3:$BH$104,AP$2,FALSE)),"",HLOOKUP(AP56,'Raw data'!$F$3:$BH$104,AP$2,FALSE))</f>
        <v>45</v>
      </c>
      <c r="AR56" s="12">
        <f t="shared" si="16"/>
        <v>15</v>
      </c>
      <c r="AS56" s="12">
        <f t="shared" si="17"/>
        <v>92.385786802030452</v>
      </c>
      <c r="AT56" s="12">
        <f t="shared" si="18"/>
        <v>79.821319796954313</v>
      </c>
      <c r="AU56" s="12"/>
      <c r="AV56" s="84" t="s">
        <v>193</v>
      </c>
      <c r="AW56" s="28">
        <f>IF(ISERROR(HLOOKUP(AV56,'Raw data'!$F$3:$BH$104,AV$2,FALSE)),"",HLOOKUP(AV56,'Raw data'!$F$3:$BH$104,AV$2,FALSE))</f>
        <v>2</v>
      </c>
      <c r="AX56" s="12">
        <f t="shared" si="19"/>
        <v>1</v>
      </c>
      <c r="AY56" s="12">
        <f t="shared" si="20"/>
        <v>0.50251256281407031</v>
      </c>
      <c r="AZ56" s="12">
        <f t="shared" si="21"/>
        <v>0.43417085427135677</v>
      </c>
      <c r="BA56" s="12"/>
      <c r="BB56" s="84" t="s">
        <v>193</v>
      </c>
      <c r="BC56" s="72" t="str">
        <f>IF(ISERROR(HLOOKUP(BB56,'Raw data'!$F$3:$BH$104,BB$2,FALSE)),"",HLOOKUP(BB56,'Raw data'!$F$3:$BH$104,BB$2,FALSE))</f>
        <v>30</v>
      </c>
      <c r="BD56" s="28">
        <v>0.97109999999999996</v>
      </c>
      <c r="BE56" s="12">
        <f t="shared" si="22"/>
        <v>29.132999999999999</v>
      </c>
      <c r="BF56" s="28">
        <v>9.9499999999999993</v>
      </c>
      <c r="BG56" s="28">
        <f t="shared" si="23"/>
        <v>2.9279396984924624</v>
      </c>
      <c r="BH56" s="12">
        <f t="shared" si="24"/>
        <v>1.4461841626200087</v>
      </c>
      <c r="BI56" s="12">
        <f t="shared" si="25"/>
        <v>98.176024449809248</v>
      </c>
      <c r="BJ56" s="12">
        <f t="shared" si="26"/>
        <v>84.824085124635189</v>
      </c>
    </row>
    <row r="57" spans="1:62" ht="12.75" x14ac:dyDescent="0.2">
      <c r="A57" s="52" t="s">
        <v>194</v>
      </c>
      <c r="B57" s="12">
        <f t="shared" si="0"/>
        <v>55.025996614315396</v>
      </c>
      <c r="C57" s="12"/>
      <c r="D57" s="62" t="s">
        <v>194</v>
      </c>
      <c r="E57" s="28">
        <f>IF(ISERROR(HLOOKUP(D57,'Raw data'!$F$3:$BH$104,D$2,FALSE)),"",HLOOKUP(D57,'Raw data'!$F$3:$BH$104,D$2,FALSE))</f>
        <v>120</v>
      </c>
      <c r="F57" s="12">
        <f t="shared" si="1"/>
        <v>189</v>
      </c>
      <c r="G57" s="12">
        <f t="shared" si="2"/>
        <v>36.577181208053688</v>
      </c>
      <c r="H57" s="12">
        <f t="shared" si="3"/>
        <v>31.602684563758384</v>
      </c>
      <c r="I57" s="27"/>
      <c r="J57" s="62" t="s">
        <v>194</v>
      </c>
      <c r="K57" s="72">
        <f>IF(ISERROR(HLOOKUP(J57,'Raw data'!$F$3:$BH$104,J$2,FALSE)),"",HLOOKUP(J57,'Raw data'!$F$3:$BH$104,J$2,FALSE))</f>
        <v>47</v>
      </c>
      <c r="L57" s="28">
        <v>0.31690000000000002</v>
      </c>
      <c r="M57" s="12">
        <f t="shared" si="27"/>
        <v>14.894300000000001</v>
      </c>
      <c r="N57" s="28">
        <v>2.66</v>
      </c>
      <c r="O57" s="12">
        <f t="shared" si="34"/>
        <v>5.599360902255639</v>
      </c>
      <c r="P57" s="12">
        <f t="shared" si="5"/>
        <v>5.599360902255639</v>
      </c>
      <c r="Q57" s="12">
        <f t="shared" si="6"/>
        <v>96.164821299824908</v>
      </c>
      <c r="R57" s="12">
        <f t="shared" si="7"/>
        <v>83.086405603048718</v>
      </c>
      <c r="S57" s="12"/>
      <c r="T57" s="62" t="s">
        <v>194</v>
      </c>
      <c r="U57" s="28">
        <f>IF(ISERROR(HLOOKUP(T57,'Raw data'!$F$3:$BH$104,T$2,FALSE)),"",HLOOKUP(T57,'Raw data'!$F$3:$BH$104,T$2,FALSE))</f>
        <v>300</v>
      </c>
      <c r="V57" s="12">
        <f t="shared" si="33"/>
        <v>290</v>
      </c>
      <c r="W57" s="12">
        <f t="shared" si="8"/>
        <v>87.86610878661088</v>
      </c>
      <c r="X57" s="12">
        <f t="shared" si="9"/>
        <v>75.9163179916318</v>
      </c>
      <c r="Y57" s="12"/>
      <c r="Z57" s="62" t="s">
        <v>194</v>
      </c>
      <c r="AA57" s="28">
        <f>IF(ISERROR(HLOOKUP(Z57,'Raw data'!$F$3:$BH$104,Z$2,FALSE)),"",HLOOKUP(Z57,'Raw data'!$F$3:$BH$104,Z$2,FALSE))</f>
        <v>27</v>
      </c>
      <c r="AB57" s="12">
        <f t="shared" si="29"/>
        <v>909</v>
      </c>
      <c r="AC57" s="12">
        <f t="shared" si="35"/>
        <v>2.7807486631016047</v>
      </c>
      <c r="AD57" s="12">
        <f t="shared" si="11"/>
        <v>2.4025668449197863</v>
      </c>
      <c r="AE57" s="12"/>
      <c r="AF57" s="62" t="s">
        <v>194</v>
      </c>
      <c r="AG57" s="72">
        <f>IF(ISERROR(HLOOKUP(AF57,'Raw data'!$F$3:$BH$104,AF$2,FALSE)),"",HLOOKUP(AF57,'Raw data'!$F$3:$BH$104,AF$2,FALSE))</f>
        <v>100</v>
      </c>
      <c r="AH57" s="28">
        <v>0.31690000000000002</v>
      </c>
      <c r="AI57" s="12">
        <f t="shared" si="12"/>
        <v>31.69</v>
      </c>
      <c r="AJ57" s="28">
        <v>2.66</v>
      </c>
      <c r="AK57" s="28">
        <f t="shared" si="13"/>
        <v>11.913533834586467</v>
      </c>
      <c r="AL57" s="12">
        <f t="shared" si="14"/>
        <v>17339.161937863522</v>
      </c>
      <c r="AM57" s="12">
        <f t="shared" si="30"/>
        <v>99.956593421607565</v>
      </c>
      <c r="AN57" s="12">
        <f t="shared" si="15"/>
        <v>86.362496716268936</v>
      </c>
      <c r="AO57" s="12"/>
      <c r="AP57" s="62" t="s">
        <v>194</v>
      </c>
      <c r="AQ57" s="28">
        <f>IF(ISERROR(HLOOKUP(AP57,'Raw data'!$F$3:$BH$104,AP$2,FALSE)),"",HLOOKUP(AP57,'Raw data'!$F$3:$BH$104,AP$2,FALSE))</f>
        <v>55</v>
      </c>
      <c r="AR57" s="12">
        <f t="shared" si="16"/>
        <v>25</v>
      </c>
      <c r="AS57" s="12">
        <f t="shared" si="17"/>
        <v>87.309644670050758</v>
      </c>
      <c r="AT57" s="12">
        <f t="shared" si="18"/>
        <v>75.435532994923861</v>
      </c>
      <c r="AU57" s="12"/>
      <c r="AV57" s="62" t="s">
        <v>194</v>
      </c>
      <c r="AW57" s="28">
        <f>IF(ISERROR(HLOOKUP(AV57,'Raw data'!$F$3:$BH$104,AV$2,FALSE)),"",HLOOKUP(AV57,'Raw data'!$F$3:$BH$104,AV$2,FALSE))</f>
        <v>9</v>
      </c>
      <c r="AX57" s="12">
        <f t="shared" si="19"/>
        <v>8</v>
      </c>
      <c r="AY57" s="12">
        <f t="shared" si="20"/>
        <v>4.0201005025125625</v>
      </c>
      <c r="AZ57" s="12">
        <f t="shared" si="21"/>
        <v>3.4733668341708541</v>
      </c>
      <c r="BA57" s="12"/>
      <c r="BB57" s="62" t="s">
        <v>194</v>
      </c>
      <c r="BC57" s="72">
        <f>IF(ISERROR(HLOOKUP(BB57,'Raw data'!$F$3:$BH$104,BB$2,FALSE)),"",HLOOKUP(BB57,'Raw data'!$F$3:$BH$104,BB$2,FALSE))</f>
        <v>46.88</v>
      </c>
      <c r="BD57" s="28">
        <v>0.31690000000000002</v>
      </c>
      <c r="BE57" s="12">
        <f t="shared" si="22"/>
        <v>14.856272000000002</v>
      </c>
      <c r="BF57" s="28">
        <v>2.66</v>
      </c>
      <c r="BG57" s="28">
        <f t="shared" si="23"/>
        <v>5.585064661654136</v>
      </c>
      <c r="BH57" s="12">
        <f t="shared" si="24"/>
        <v>4.1033091257816823</v>
      </c>
      <c r="BI57" s="12">
        <f t="shared" si="25"/>
        <v>94.824770099306534</v>
      </c>
      <c r="BJ57" s="12">
        <f t="shared" si="26"/>
        <v>81.928601365800844</v>
      </c>
    </row>
    <row r="58" spans="1:62" ht="12.75" x14ac:dyDescent="0.2">
      <c r="A58" s="83" t="s">
        <v>195</v>
      </c>
      <c r="B58" s="12">
        <f t="shared" si="0"/>
        <v>57.181353157673897</v>
      </c>
      <c r="C58" s="12"/>
      <c r="D58" s="84" t="s">
        <v>195</v>
      </c>
      <c r="E58" s="28">
        <f>IF(ISERROR(HLOOKUP(D58,'Raw data'!$F$3:$BH$104,D$2,FALSE)),"",HLOOKUP(D58,'Raw data'!$F$3:$BH$104,D$2,FALSE))</f>
        <v>129</v>
      </c>
      <c r="F58" s="12">
        <f t="shared" si="1"/>
        <v>180</v>
      </c>
      <c r="G58" s="12">
        <f t="shared" si="2"/>
        <v>39.597315436241608</v>
      </c>
      <c r="H58" s="12">
        <f t="shared" si="3"/>
        <v>34.212080536912751</v>
      </c>
      <c r="I58" s="27"/>
      <c r="J58" s="84" t="s">
        <v>195</v>
      </c>
      <c r="K58" s="72">
        <f>IF(ISERROR(HLOOKUP(J58,'Raw data'!$F$3:$BH$104,J$2,FALSE)),"",HLOOKUP(J58,'Raw data'!$F$3:$BH$104,J$2,FALSE))</f>
        <v>26</v>
      </c>
      <c r="L58" s="28">
        <v>1</v>
      </c>
      <c r="M58" s="12">
        <f t="shared" si="27"/>
        <v>26</v>
      </c>
      <c r="N58" s="28">
        <v>8.25</v>
      </c>
      <c r="O58" s="12">
        <f t="shared" si="34"/>
        <v>3.1515151515151514</v>
      </c>
      <c r="P58" s="12">
        <f t="shared" si="5"/>
        <v>3.1515151515151514</v>
      </c>
      <c r="Q58" s="12">
        <f t="shared" si="6"/>
        <v>97.841427978414274</v>
      </c>
      <c r="R58" s="12">
        <f t="shared" si="7"/>
        <v>84.534993773349925</v>
      </c>
      <c r="S58" s="12"/>
      <c r="T58" s="84" t="s">
        <v>195</v>
      </c>
      <c r="U58" s="28">
        <f>IF(ISERROR(HLOOKUP(T58,'Raw data'!$F$3:$BH$104,T$2,FALSE)),"",HLOOKUP(T58,'Raw data'!$F$3:$BH$104,T$2,FALSE))</f>
        <v>295</v>
      </c>
      <c r="V58" s="12">
        <f t="shared" si="33"/>
        <v>285</v>
      </c>
      <c r="W58" s="12">
        <f t="shared" si="8"/>
        <v>88.075313807531387</v>
      </c>
      <c r="X58" s="12">
        <f t="shared" si="9"/>
        <v>76.097071129707118</v>
      </c>
      <c r="Y58" s="12"/>
      <c r="Z58" s="84" t="s">
        <v>195</v>
      </c>
      <c r="AA58" s="28">
        <f>IF(ISERROR(HLOOKUP(Z58,'Raw data'!$F$3:$BH$104,Z$2,FALSE)),"",HLOOKUP(Z58,'Raw data'!$F$3:$BH$104,Z$2,FALSE))</f>
        <v>28</v>
      </c>
      <c r="AB58" s="12">
        <f t="shared" si="29"/>
        <v>908</v>
      </c>
      <c r="AC58" s="12">
        <f t="shared" si="35"/>
        <v>2.8877005347593609</v>
      </c>
      <c r="AD58" s="12">
        <f t="shared" si="11"/>
        <v>2.4949732620320879</v>
      </c>
      <c r="AE58" s="12"/>
      <c r="AF58" s="84" t="s">
        <v>195</v>
      </c>
      <c r="AG58" s="72">
        <f>IF(ISERROR(HLOOKUP(AF58,'Raw data'!$F$3:$BH$104,AF$2,FALSE)),"",HLOOKUP(AF58,'Raw data'!$F$3:$BH$104,AF$2,FALSE))</f>
        <v>75</v>
      </c>
      <c r="AH58" s="28">
        <v>1</v>
      </c>
      <c r="AI58" s="12">
        <f t="shared" si="12"/>
        <v>75</v>
      </c>
      <c r="AJ58" s="28">
        <v>8.25</v>
      </c>
      <c r="AK58" s="28">
        <f t="shared" si="13"/>
        <v>9.0909090909090917</v>
      </c>
      <c r="AL58" s="12">
        <f t="shared" si="14"/>
        <v>17341.984562607202</v>
      </c>
      <c r="AM58" s="12">
        <f t="shared" si="30"/>
        <v>99.972865254980874</v>
      </c>
      <c r="AN58" s="12">
        <f t="shared" si="15"/>
        <v>86.376555580303474</v>
      </c>
      <c r="AO58" s="12"/>
      <c r="AP58" s="84" t="s">
        <v>195</v>
      </c>
      <c r="AQ58" s="28">
        <f>IF(ISERROR(HLOOKUP(AP58,'Raw data'!$F$3:$BH$104,AP$2,FALSE)),"",HLOOKUP(AP58,'Raw data'!$F$3:$BH$104,AP$2,FALSE))</f>
        <v>65</v>
      </c>
      <c r="AR58" s="12">
        <f t="shared" si="16"/>
        <v>35</v>
      </c>
      <c r="AS58" s="12">
        <f t="shared" si="17"/>
        <v>82.233502538071065</v>
      </c>
      <c r="AT58" s="12">
        <f t="shared" si="18"/>
        <v>71.049746192893394</v>
      </c>
      <c r="AU58" s="12"/>
      <c r="AV58" s="84" t="s">
        <v>195</v>
      </c>
      <c r="AW58" s="28">
        <f>IF(ISERROR(HLOOKUP(AV58,'Raw data'!$F$3:$BH$104,AV$2,FALSE)),"",HLOOKUP(AV58,'Raw data'!$F$3:$BH$104,AV$2,FALSE))</f>
        <v>45</v>
      </c>
      <c r="AX58" s="12">
        <f t="shared" si="19"/>
        <v>44</v>
      </c>
      <c r="AY58" s="12">
        <f t="shared" si="20"/>
        <v>22.110552763819094</v>
      </c>
      <c r="AZ58" s="12">
        <f t="shared" si="21"/>
        <v>19.103517587939695</v>
      </c>
      <c r="BA58" s="12"/>
      <c r="BB58" s="84" t="s">
        <v>195</v>
      </c>
      <c r="BC58" s="72">
        <f>IF(ISERROR(HLOOKUP(BB58,'Raw data'!$F$3:$BH$104,BB$2,FALSE)),"",HLOOKUP(BB58,'Raw data'!$F$3:$BH$104,BB$2,FALSE))</f>
        <v>33.56</v>
      </c>
      <c r="BD58" s="28">
        <v>1</v>
      </c>
      <c r="BE58" s="12">
        <f t="shared" si="22"/>
        <v>33.56</v>
      </c>
      <c r="BF58" s="28">
        <v>8.25</v>
      </c>
      <c r="BG58" s="28">
        <f t="shared" si="23"/>
        <v>4.0678787878787883</v>
      </c>
      <c r="BH58" s="12">
        <f t="shared" si="24"/>
        <v>2.5861232520063346</v>
      </c>
      <c r="BI58" s="12">
        <f t="shared" si="25"/>
        <v>96.738295368348062</v>
      </c>
      <c r="BJ58" s="12">
        <f t="shared" si="26"/>
        <v>83.58188719825273</v>
      </c>
    </row>
    <row r="59" spans="1:62" ht="12.75" x14ac:dyDescent="0.2">
      <c r="A59" s="12"/>
      <c r="B59" s="12"/>
      <c r="C59" s="12"/>
      <c r="D59" s="12"/>
      <c r="E59" s="12"/>
      <c r="F59" s="12"/>
      <c r="G59" s="12"/>
      <c r="H59" s="12"/>
      <c r="I59" s="27"/>
      <c r="J59" s="12"/>
      <c r="K59" s="27"/>
      <c r="L59" s="12"/>
      <c r="M59" s="12"/>
      <c r="N59" s="12"/>
      <c r="O59" s="12"/>
      <c r="P59" s="12"/>
      <c r="Q59" s="12"/>
      <c r="R59" s="12"/>
      <c r="S59" s="12"/>
      <c r="T59" s="12"/>
      <c r="U59" s="12"/>
      <c r="V59" s="12"/>
      <c r="W59" s="12"/>
      <c r="X59" s="12"/>
      <c r="Y59" s="12"/>
      <c r="Z59" s="12"/>
      <c r="AA59" s="12"/>
      <c r="AB59" s="12"/>
      <c r="AC59" s="12"/>
      <c r="AD59" s="12"/>
      <c r="AE59" s="12"/>
      <c r="AF59" s="12"/>
      <c r="AG59" s="27"/>
      <c r="AH59" s="12"/>
      <c r="AI59" s="12"/>
      <c r="AJ59" s="12"/>
      <c r="AK59" s="12"/>
      <c r="AL59" s="12"/>
      <c r="AM59" s="12"/>
      <c r="AN59" s="12"/>
      <c r="AO59" s="12"/>
      <c r="AP59" s="12"/>
      <c r="AQ59" s="12"/>
      <c r="AR59" s="12"/>
      <c r="AS59" s="12"/>
      <c r="AT59" s="12"/>
      <c r="AU59" s="12"/>
      <c r="AV59" s="12"/>
      <c r="AW59" s="12"/>
      <c r="AX59" s="12"/>
      <c r="AY59" s="12"/>
      <c r="AZ59" s="12"/>
      <c r="BA59" s="12"/>
      <c r="BB59" s="12"/>
      <c r="BC59" s="27"/>
      <c r="BD59" s="12"/>
      <c r="BE59" s="12"/>
      <c r="BF59" s="12"/>
      <c r="BG59" s="12"/>
      <c r="BH59" s="12"/>
      <c r="BI59" s="12"/>
      <c r="BJ59" s="12"/>
    </row>
    <row r="60" spans="1:62" ht="12.75" x14ac:dyDescent="0.2">
      <c r="A60" s="12"/>
      <c r="B60" s="12"/>
      <c r="C60" s="12"/>
      <c r="D60" s="28" t="s">
        <v>249</v>
      </c>
      <c r="E60" s="12">
        <f>MAX(E4:E59)</f>
        <v>309</v>
      </c>
      <c r="F60" s="12"/>
      <c r="G60" s="12"/>
      <c r="H60" s="12"/>
      <c r="I60" s="27"/>
      <c r="J60" s="28" t="s">
        <v>249</v>
      </c>
      <c r="K60" s="27">
        <f>MAX(O4:O59)</f>
        <v>146</v>
      </c>
      <c r="L60" s="12"/>
      <c r="M60" s="12"/>
      <c r="N60" s="12"/>
      <c r="O60" s="12"/>
      <c r="P60" s="12"/>
      <c r="Q60" s="12"/>
      <c r="R60" s="12"/>
      <c r="S60" s="12"/>
      <c r="T60" s="28" t="s">
        <v>249</v>
      </c>
      <c r="U60" s="12">
        <f>MAX(U4:U59)</f>
        <v>2400</v>
      </c>
      <c r="V60" s="12"/>
      <c r="W60" s="12"/>
      <c r="X60" s="12"/>
      <c r="Y60" s="12"/>
      <c r="Z60" s="28" t="s">
        <v>249</v>
      </c>
      <c r="AA60" s="12">
        <f>MAX(AA4:AA59)</f>
        <v>936</v>
      </c>
      <c r="AB60" s="12"/>
      <c r="AC60" s="12"/>
      <c r="AD60" s="12"/>
      <c r="AE60" s="12"/>
      <c r="AF60" s="103" t="s">
        <v>249</v>
      </c>
      <c r="AG60" s="59">
        <f>MAX(AK4:AK59)</f>
        <v>17351.07547169811</v>
      </c>
      <c r="AH60" s="12"/>
      <c r="AI60" s="12"/>
      <c r="AJ60" s="12"/>
      <c r="AK60" s="12"/>
      <c r="AL60" s="12"/>
      <c r="AM60" s="12"/>
      <c r="AN60" s="12"/>
      <c r="AO60" s="12"/>
      <c r="AP60" s="28" t="s">
        <v>249</v>
      </c>
      <c r="AQ60" s="12">
        <f>MAX(AQ4:AQ59)</f>
        <v>227</v>
      </c>
      <c r="AR60" s="12"/>
      <c r="AS60" s="12"/>
      <c r="AT60" s="12"/>
      <c r="AU60" s="12"/>
      <c r="AV60" s="28" t="s">
        <v>249</v>
      </c>
      <c r="AW60" s="12">
        <f>MAX(AW4:AW59)</f>
        <v>200</v>
      </c>
      <c r="AX60" s="12"/>
      <c r="AY60" s="12"/>
      <c r="AZ60" s="12"/>
      <c r="BA60" s="12"/>
      <c r="BB60" s="103" t="s">
        <v>249</v>
      </c>
      <c r="BC60" s="59">
        <f>MAX(BG4:BG59)</f>
        <v>80.769230769230759</v>
      </c>
      <c r="BD60" s="12"/>
      <c r="BE60" s="12"/>
      <c r="BF60" s="12"/>
      <c r="BG60" s="12"/>
      <c r="BH60" s="12"/>
      <c r="BI60" s="12"/>
      <c r="BJ60" s="12"/>
    </row>
    <row r="61" spans="1:62" ht="12.75" x14ac:dyDescent="0.2">
      <c r="A61" s="34"/>
      <c r="B61" s="1" t="s">
        <v>69</v>
      </c>
      <c r="C61" s="12"/>
      <c r="D61" s="28" t="s">
        <v>250</v>
      </c>
      <c r="E61" s="12">
        <f>MIN(E4:E59)</f>
        <v>11</v>
      </c>
      <c r="F61" s="12"/>
      <c r="G61" s="12"/>
      <c r="H61" s="12"/>
      <c r="I61" s="27"/>
      <c r="J61" s="28" t="s">
        <v>250</v>
      </c>
      <c r="K61" s="27">
        <f>MIN(M4:M59)</f>
        <v>0</v>
      </c>
      <c r="L61" s="12"/>
      <c r="M61" s="12"/>
      <c r="N61" s="12"/>
      <c r="O61" s="12"/>
      <c r="P61" s="12"/>
      <c r="Q61" s="12"/>
      <c r="R61" s="12"/>
      <c r="S61" s="12"/>
      <c r="T61" s="28" t="s">
        <v>250</v>
      </c>
      <c r="U61" s="12">
        <f>MIN(U4:U59)</f>
        <v>10</v>
      </c>
      <c r="V61" s="12"/>
      <c r="W61" s="12"/>
      <c r="X61" s="12"/>
      <c r="Y61" s="12"/>
      <c r="Z61" s="28" t="s">
        <v>250</v>
      </c>
      <c r="AA61" s="12">
        <f>MIN(AA4:AA59)</f>
        <v>1</v>
      </c>
      <c r="AB61" s="12"/>
      <c r="AC61" s="12"/>
      <c r="AD61" s="12"/>
      <c r="AE61" s="12"/>
      <c r="AF61" s="103" t="s">
        <v>250</v>
      </c>
      <c r="AG61" s="59">
        <f>MIN(AK4:AK59)</f>
        <v>4.3839285714285712</v>
      </c>
      <c r="AH61" s="12"/>
      <c r="AI61" s="12"/>
      <c r="AJ61" s="12"/>
      <c r="AK61" s="12"/>
      <c r="AL61" s="12"/>
      <c r="AM61" s="12"/>
      <c r="AN61" s="12"/>
      <c r="AO61" s="12"/>
      <c r="AP61" s="28" t="s">
        <v>250</v>
      </c>
      <c r="AQ61" s="12">
        <f>MIN(AQ4:AQ59)</f>
        <v>30</v>
      </c>
      <c r="AR61" s="12"/>
      <c r="AS61" s="12"/>
      <c r="AT61" s="12"/>
      <c r="AU61" s="12"/>
      <c r="AV61" s="28" t="s">
        <v>250</v>
      </c>
      <c r="AW61" s="12">
        <f>MIN(AW4:AW59)</f>
        <v>1</v>
      </c>
      <c r="AX61" s="12"/>
      <c r="AY61" s="12"/>
      <c r="AZ61" s="12"/>
      <c r="BA61" s="12"/>
      <c r="BB61" s="103" t="s">
        <v>250</v>
      </c>
      <c r="BC61" s="59">
        <f>MIN(BG4:BG59)</f>
        <v>1.4817555358724537</v>
      </c>
      <c r="BD61" s="12"/>
      <c r="BE61" s="12"/>
      <c r="BF61" s="12"/>
      <c r="BG61" s="12"/>
      <c r="BH61" s="12"/>
      <c r="BI61" s="12"/>
      <c r="BJ61" s="12"/>
    </row>
    <row r="62" spans="1:62" ht="12.75" x14ac:dyDescent="0.2">
      <c r="A62" s="74"/>
      <c r="B62" s="1" t="s">
        <v>234</v>
      </c>
      <c r="C62" s="12"/>
      <c r="D62" s="28" t="s">
        <v>55</v>
      </c>
      <c r="E62" s="12">
        <f>E60-E61</f>
        <v>298</v>
      </c>
      <c r="F62" s="12"/>
      <c r="G62" s="12"/>
      <c r="H62" s="12"/>
      <c r="I62" s="27"/>
      <c r="J62" s="28" t="s">
        <v>55</v>
      </c>
      <c r="K62" s="27">
        <f>K60-K61</f>
        <v>146</v>
      </c>
      <c r="L62" s="12"/>
      <c r="M62" s="12"/>
      <c r="N62" s="12"/>
      <c r="O62" s="12"/>
      <c r="P62" s="12"/>
      <c r="Q62" s="12"/>
      <c r="R62" s="12"/>
      <c r="S62" s="12"/>
      <c r="T62" s="28" t="s">
        <v>55</v>
      </c>
      <c r="U62" s="12">
        <f>U60-U61</f>
        <v>2390</v>
      </c>
      <c r="V62" s="12"/>
      <c r="W62" s="12"/>
      <c r="X62" s="12"/>
      <c r="Y62" s="12"/>
      <c r="Z62" s="28" t="s">
        <v>55</v>
      </c>
      <c r="AA62" s="12">
        <f>AA60-AA61</f>
        <v>935</v>
      </c>
      <c r="AB62" s="12"/>
      <c r="AC62" s="12"/>
      <c r="AD62" s="12"/>
      <c r="AE62" s="12"/>
      <c r="AF62" s="103" t="s">
        <v>55</v>
      </c>
      <c r="AG62" s="59">
        <f>AG60-AG61</f>
        <v>17346.691543126683</v>
      </c>
      <c r="AH62" s="12"/>
      <c r="AI62" s="12"/>
      <c r="AJ62" s="12"/>
      <c r="AK62" s="12"/>
      <c r="AL62" s="12"/>
      <c r="AM62" s="12"/>
      <c r="AN62" s="12"/>
      <c r="AO62" s="12"/>
      <c r="AP62" s="28" t="s">
        <v>55</v>
      </c>
      <c r="AQ62" s="12">
        <f>AQ60-AQ61</f>
        <v>197</v>
      </c>
      <c r="AR62" s="12"/>
      <c r="AS62" s="12"/>
      <c r="AT62" s="12"/>
      <c r="AU62" s="12"/>
      <c r="AV62" s="28" t="s">
        <v>55</v>
      </c>
      <c r="AW62" s="12">
        <f>AW60-AW61</f>
        <v>199</v>
      </c>
      <c r="AX62" s="12"/>
      <c r="AY62" s="12"/>
      <c r="AZ62" s="12"/>
      <c r="BA62" s="12"/>
      <c r="BB62" s="103" t="s">
        <v>55</v>
      </c>
      <c r="BC62" s="59">
        <f>BC60-BC61</f>
        <v>79.287475233358307</v>
      </c>
      <c r="BD62" s="12"/>
      <c r="BE62" s="12"/>
      <c r="BF62" s="12"/>
      <c r="BG62" s="12"/>
      <c r="BH62" s="12"/>
      <c r="BI62" s="12"/>
      <c r="BJ62" s="12"/>
    </row>
    <row r="63" spans="1:62" ht="12.75" x14ac:dyDescent="0.2">
      <c r="A63" s="85"/>
      <c r="B63" s="1" t="s">
        <v>75</v>
      </c>
      <c r="C63" s="12"/>
      <c r="D63" s="28" t="s">
        <v>251</v>
      </c>
      <c r="E63" s="12">
        <f>COUNTA(D4:D59)</f>
        <v>55</v>
      </c>
      <c r="F63" s="12"/>
      <c r="G63" s="12"/>
      <c r="H63" s="12"/>
      <c r="I63" s="27"/>
      <c r="J63" s="28" t="s">
        <v>251</v>
      </c>
      <c r="K63" s="27">
        <f>COUNTA(J4:J59)</f>
        <v>55</v>
      </c>
      <c r="L63" s="12"/>
      <c r="M63" s="12"/>
      <c r="N63" s="12"/>
      <c r="O63" s="12"/>
      <c r="P63" s="12"/>
      <c r="Q63" s="12"/>
      <c r="R63" s="12"/>
      <c r="S63" s="12"/>
      <c r="T63" s="28" t="s">
        <v>251</v>
      </c>
      <c r="U63" s="12">
        <f>COUNTA(T4:T59)</f>
        <v>55</v>
      </c>
      <c r="V63" s="12"/>
      <c r="W63" s="12"/>
      <c r="X63" s="12"/>
      <c r="Y63" s="12"/>
      <c r="Z63" s="28" t="s">
        <v>251</v>
      </c>
      <c r="AA63" s="12">
        <v>56</v>
      </c>
      <c r="AB63" s="12"/>
      <c r="AC63" s="12"/>
      <c r="AD63" s="12"/>
      <c r="AE63" s="12"/>
      <c r="AF63" s="103" t="s">
        <v>251</v>
      </c>
      <c r="AG63" s="59">
        <f>COUNTA(AF4:AF59)</f>
        <v>55</v>
      </c>
      <c r="AH63" s="12"/>
      <c r="AI63" s="12"/>
      <c r="AJ63" s="12"/>
      <c r="AK63" s="12"/>
      <c r="AL63" s="12"/>
      <c r="AM63" s="12"/>
      <c r="AN63" s="12"/>
      <c r="AO63" s="12"/>
      <c r="AP63" s="28" t="s">
        <v>251</v>
      </c>
      <c r="AQ63" s="12">
        <v>56</v>
      </c>
      <c r="AR63" s="12"/>
      <c r="AS63" s="12"/>
      <c r="AT63" s="12"/>
      <c r="AU63" s="12"/>
      <c r="AV63" s="28" t="s">
        <v>251</v>
      </c>
      <c r="AW63" s="12">
        <v>56</v>
      </c>
      <c r="AX63" s="12"/>
      <c r="AY63" s="12"/>
      <c r="AZ63" s="12"/>
      <c r="BA63" s="12"/>
      <c r="BB63" s="103" t="s">
        <v>251</v>
      </c>
      <c r="BC63" s="59">
        <f>COUNTA(BB4:BB59)</f>
        <v>55</v>
      </c>
      <c r="BD63" s="12"/>
      <c r="BE63" s="12"/>
      <c r="BF63" s="12"/>
      <c r="BG63" s="12"/>
      <c r="BH63" s="12"/>
      <c r="BI63" s="12"/>
      <c r="BJ63" s="12"/>
    </row>
    <row r="64" spans="1:62" ht="12.75" x14ac:dyDescent="0.2">
      <c r="A64" s="92"/>
      <c r="B64" s="1" t="s">
        <v>67</v>
      </c>
      <c r="C64" s="12"/>
      <c r="D64" s="28" t="s">
        <v>252</v>
      </c>
      <c r="E64" s="12">
        <f>100/E62</f>
        <v>0.33557046979865773</v>
      </c>
      <c r="F64" s="12"/>
      <c r="G64" s="12"/>
      <c r="H64" s="12"/>
      <c r="I64" s="27"/>
      <c r="J64" s="28" t="s">
        <v>252</v>
      </c>
      <c r="K64" s="27">
        <f>100/K62</f>
        <v>0.68493150684931503</v>
      </c>
      <c r="L64" s="12"/>
      <c r="M64" s="12"/>
      <c r="N64" s="12"/>
      <c r="O64" s="12"/>
      <c r="P64" s="12"/>
      <c r="Q64" s="12"/>
      <c r="R64" s="12"/>
      <c r="S64" s="12"/>
      <c r="T64" s="28" t="s">
        <v>252</v>
      </c>
      <c r="U64" s="12">
        <f>100/U62</f>
        <v>4.1841004184100417E-2</v>
      </c>
      <c r="V64" s="12"/>
      <c r="W64" s="12"/>
      <c r="X64" s="12"/>
      <c r="Y64" s="12"/>
      <c r="Z64" s="28" t="s">
        <v>252</v>
      </c>
      <c r="AA64" s="12">
        <f>100/AA62</f>
        <v>0.10695187165775401</v>
      </c>
      <c r="AB64" s="12"/>
      <c r="AC64" s="12"/>
      <c r="AD64" s="12"/>
      <c r="AE64" s="12"/>
      <c r="AF64" s="103" t="s">
        <v>252</v>
      </c>
      <c r="AG64" s="59">
        <f>100/AG62</f>
        <v>5.7647880433789817E-3</v>
      </c>
      <c r="AH64" s="12"/>
      <c r="AI64" s="12"/>
      <c r="AJ64" s="12"/>
      <c r="AK64" s="12"/>
      <c r="AL64" s="12"/>
      <c r="AM64" s="12"/>
      <c r="AN64" s="12"/>
      <c r="AO64" s="12"/>
      <c r="AP64" s="28" t="s">
        <v>252</v>
      </c>
      <c r="AQ64" s="12">
        <f>100/AQ62</f>
        <v>0.50761421319796951</v>
      </c>
      <c r="AR64" s="12"/>
      <c r="AS64" s="12"/>
      <c r="AT64" s="12"/>
      <c r="AU64" s="12"/>
      <c r="AV64" s="28" t="s">
        <v>252</v>
      </c>
      <c r="AW64" s="12">
        <f>100/AW62</f>
        <v>0.50251256281407031</v>
      </c>
      <c r="AX64" s="12"/>
      <c r="AY64" s="12"/>
      <c r="AZ64" s="12"/>
      <c r="BA64" s="12"/>
      <c r="BB64" s="103" t="s">
        <v>252</v>
      </c>
      <c r="BC64" s="59">
        <f>100/BC62</f>
        <v>1.2612332490810276</v>
      </c>
      <c r="BD64" s="12"/>
      <c r="BE64" s="12"/>
      <c r="BF64" s="12"/>
      <c r="BG64" s="12"/>
      <c r="BH64" s="12"/>
      <c r="BI64" s="12"/>
      <c r="BJ64" s="12"/>
    </row>
    <row r="65" spans="1:62" ht="12.75" x14ac:dyDescent="0.2">
      <c r="A65" s="88"/>
      <c r="B65" s="1" t="s">
        <v>233</v>
      </c>
      <c r="C65" s="12"/>
      <c r="D65" s="12"/>
      <c r="E65" s="12"/>
      <c r="F65" s="12"/>
      <c r="G65" s="12"/>
      <c r="H65" s="12"/>
      <c r="I65" s="12"/>
      <c r="J65" s="12"/>
      <c r="K65" s="27"/>
      <c r="L65" s="12"/>
      <c r="M65" s="12"/>
      <c r="N65" s="12"/>
      <c r="O65" s="12"/>
      <c r="P65" s="12"/>
      <c r="Q65" s="12"/>
      <c r="R65" s="12"/>
      <c r="S65" s="12"/>
      <c r="T65" s="12"/>
      <c r="U65" s="12"/>
      <c r="V65" s="12"/>
      <c r="W65" s="12"/>
      <c r="X65" s="12"/>
      <c r="Y65" s="12"/>
      <c r="Z65" s="12"/>
      <c r="AA65" s="12"/>
      <c r="AB65" s="12"/>
      <c r="AC65" s="12"/>
      <c r="AD65" s="12"/>
      <c r="AE65" s="12"/>
      <c r="AF65" s="12"/>
      <c r="AG65" s="27"/>
      <c r="AH65" s="12"/>
      <c r="AI65" s="12"/>
      <c r="AJ65" s="12"/>
      <c r="AK65" s="12"/>
      <c r="AL65" s="12"/>
      <c r="AM65" s="12"/>
      <c r="AN65" s="12"/>
      <c r="AO65" s="12"/>
      <c r="AP65" s="12"/>
      <c r="AQ65" s="12"/>
      <c r="AR65" s="12"/>
      <c r="AS65" s="12"/>
      <c r="AT65" s="12"/>
      <c r="AU65" s="12"/>
      <c r="AV65" s="12"/>
      <c r="AW65" s="12"/>
      <c r="AX65" s="12"/>
      <c r="AY65" s="12"/>
      <c r="AZ65" s="12"/>
      <c r="BA65" s="12"/>
      <c r="BB65" s="12"/>
      <c r="BC65" s="27"/>
      <c r="BD65" s="12"/>
      <c r="BE65" s="12"/>
      <c r="BF65" s="12"/>
      <c r="BG65" s="12"/>
      <c r="BH65" s="12"/>
      <c r="BI65" s="12"/>
      <c r="BJ65" s="12"/>
    </row>
    <row r="66" spans="1:62" ht="12.75" x14ac:dyDescent="0.2">
      <c r="A66" s="90"/>
      <c r="B66" s="1" t="s">
        <v>248</v>
      </c>
      <c r="C66" s="12"/>
      <c r="D66" s="12"/>
      <c r="E66" s="12"/>
      <c r="F66" s="12"/>
      <c r="G66" s="12"/>
      <c r="H66" s="12"/>
      <c r="I66" s="27"/>
      <c r="J66" s="12"/>
      <c r="K66" s="27"/>
      <c r="L66" s="12"/>
      <c r="M66" s="12"/>
      <c r="N66" s="12"/>
      <c r="O66" s="12"/>
      <c r="P66" s="12"/>
      <c r="Q66" s="12"/>
      <c r="R66" s="12"/>
      <c r="S66" s="12"/>
      <c r="T66" s="12"/>
      <c r="U66" s="12"/>
      <c r="V66" s="12"/>
      <c r="W66" s="12"/>
      <c r="X66" s="12"/>
      <c r="Y66" s="12"/>
      <c r="Z66" s="12"/>
      <c r="AA66" s="12"/>
      <c r="AB66" s="12"/>
      <c r="AC66" s="12"/>
      <c r="AD66" s="12"/>
      <c r="AE66" s="12"/>
      <c r="AF66" s="12"/>
      <c r="AG66" s="27"/>
      <c r="AH66" s="12"/>
      <c r="AI66" s="12"/>
      <c r="AJ66" s="12"/>
      <c r="AK66" s="12"/>
      <c r="AL66" s="12"/>
      <c r="AM66" s="12"/>
      <c r="AN66" s="12"/>
      <c r="AO66" s="12"/>
      <c r="AP66" s="12"/>
      <c r="AQ66" s="12"/>
      <c r="AR66" s="12"/>
      <c r="AS66" s="12"/>
      <c r="AT66" s="12"/>
      <c r="AU66" s="12"/>
      <c r="AV66" s="12"/>
      <c r="AW66" s="12"/>
      <c r="AX66" s="12"/>
      <c r="AY66" s="12"/>
      <c r="AZ66" s="12"/>
      <c r="BA66" s="12"/>
      <c r="BB66" s="12"/>
      <c r="BC66" s="27"/>
      <c r="BD66" s="12"/>
      <c r="BE66" s="12"/>
      <c r="BF66" s="12"/>
      <c r="BG66" s="12"/>
      <c r="BH66" s="12"/>
      <c r="BI66" s="12"/>
      <c r="BJ66" s="12"/>
    </row>
    <row r="67" spans="1:62" ht="12.75" x14ac:dyDescent="0.2">
      <c r="A67" s="12"/>
      <c r="B67" s="12"/>
      <c r="C67" s="12"/>
      <c r="D67" s="12"/>
      <c r="E67" s="12"/>
      <c r="F67" s="12"/>
      <c r="G67" s="12"/>
      <c r="H67" s="12"/>
      <c r="I67" s="27"/>
      <c r="J67" s="12"/>
      <c r="K67" s="27"/>
      <c r="L67" s="12"/>
      <c r="M67" s="12"/>
      <c r="N67" s="12"/>
      <c r="O67" s="12"/>
      <c r="P67" s="12"/>
      <c r="Q67" s="12"/>
      <c r="R67" s="12"/>
      <c r="S67" s="12"/>
      <c r="T67" s="12"/>
      <c r="U67" s="12"/>
      <c r="V67" s="12"/>
      <c r="W67" s="12"/>
      <c r="X67" s="12"/>
      <c r="Y67" s="12"/>
      <c r="Z67" s="12"/>
      <c r="AA67" s="12"/>
      <c r="AB67" s="12"/>
      <c r="AC67" s="12"/>
      <c r="AD67" s="12"/>
      <c r="AE67" s="12"/>
      <c r="AF67" s="12"/>
      <c r="AG67" s="27"/>
      <c r="AH67" s="12"/>
      <c r="AI67" s="12"/>
      <c r="AJ67" s="12"/>
      <c r="AK67" s="12"/>
      <c r="AL67" s="12"/>
      <c r="AM67" s="12"/>
      <c r="AN67" s="12"/>
      <c r="AO67" s="12"/>
      <c r="AP67" s="12"/>
      <c r="AQ67" s="12"/>
      <c r="AR67" s="12"/>
      <c r="AS67" s="12"/>
      <c r="AT67" s="12"/>
      <c r="AU67" s="12"/>
      <c r="AV67" s="12"/>
      <c r="AW67" s="12"/>
      <c r="AX67" s="12"/>
      <c r="AY67" s="12"/>
      <c r="AZ67" s="12"/>
      <c r="BA67" s="12"/>
      <c r="BB67" s="12"/>
      <c r="BC67" s="27"/>
      <c r="BD67" s="12"/>
      <c r="BE67" s="12"/>
      <c r="BF67" s="12"/>
      <c r="BG67" s="12"/>
      <c r="BH67" s="12"/>
      <c r="BI67" s="12"/>
      <c r="BJ67" s="12"/>
    </row>
    <row r="68" spans="1:62" ht="12.75" x14ac:dyDescent="0.2">
      <c r="A68" s="12"/>
      <c r="B68" s="12"/>
      <c r="C68" s="12"/>
      <c r="D68" s="12"/>
      <c r="E68" s="12"/>
      <c r="F68" s="12"/>
      <c r="G68" s="12"/>
      <c r="H68" s="12"/>
      <c r="I68" s="27"/>
      <c r="J68" s="12"/>
      <c r="K68" s="27"/>
      <c r="L68" s="12"/>
      <c r="M68" s="12"/>
      <c r="N68" s="12"/>
      <c r="O68" s="12"/>
      <c r="P68" s="12"/>
      <c r="Q68" s="12"/>
      <c r="R68" s="12"/>
      <c r="S68" s="12"/>
      <c r="T68" s="12"/>
      <c r="U68" s="12"/>
      <c r="V68" s="12"/>
      <c r="W68" s="12"/>
      <c r="X68" s="12"/>
      <c r="Y68" s="12"/>
      <c r="Z68" s="12"/>
      <c r="AA68" s="12"/>
      <c r="AB68" s="12"/>
      <c r="AC68" s="12"/>
      <c r="AD68" s="12"/>
      <c r="AE68" s="12"/>
      <c r="AF68" s="12"/>
      <c r="AG68" s="27"/>
      <c r="AH68" s="12"/>
      <c r="AI68" s="12"/>
      <c r="AJ68" s="12"/>
      <c r="AK68" s="12"/>
      <c r="AL68" s="12"/>
      <c r="AM68" s="12"/>
      <c r="AN68" s="12"/>
      <c r="AO68" s="12"/>
      <c r="AP68" s="12"/>
      <c r="AQ68" s="12"/>
      <c r="AR68" s="12"/>
      <c r="AS68" s="12"/>
      <c r="AT68" s="12"/>
      <c r="AU68" s="12"/>
      <c r="AV68" s="12"/>
      <c r="AW68" s="12"/>
      <c r="AX68" s="12"/>
      <c r="AY68" s="12"/>
      <c r="AZ68" s="12"/>
      <c r="BA68" s="12"/>
      <c r="BB68" s="12"/>
      <c r="BC68" s="27"/>
      <c r="BD68" s="12"/>
      <c r="BE68" s="12"/>
      <c r="BF68" s="12"/>
      <c r="BG68" s="12"/>
      <c r="BH68" s="12"/>
      <c r="BI68" s="12"/>
      <c r="BJ68" s="12"/>
    </row>
    <row r="69" spans="1:62" ht="12.75" x14ac:dyDescent="0.2">
      <c r="A69" s="52" t="s">
        <v>164</v>
      </c>
      <c r="B69" s="12">
        <v>64.909792288570856</v>
      </c>
      <c r="C69" s="12"/>
      <c r="D69" s="64" t="s">
        <v>186</v>
      </c>
      <c r="E69" s="28">
        <v>309</v>
      </c>
      <c r="F69" s="12">
        <v>0</v>
      </c>
      <c r="G69" s="12">
        <v>100</v>
      </c>
      <c r="H69" s="12">
        <v>86.4</v>
      </c>
      <c r="I69" s="27"/>
      <c r="J69" s="79" t="s">
        <v>182</v>
      </c>
      <c r="K69" s="72">
        <v>8.4</v>
      </c>
      <c r="L69" s="28">
        <v>2E-3</v>
      </c>
      <c r="M69" s="12">
        <v>1.6800000000000002E-2</v>
      </c>
      <c r="N69" s="28">
        <v>2.5299999999999998</v>
      </c>
      <c r="O69" s="12">
        <v>6.6403162055335982E-3</v>
      </c>
      <c r="P69" s="12">
        <v>6.6403162055335982E-3</v>
      </c>
      <c r="Q69" s="12">
        <v>99.995451838215388</v>
      </c>
      <c r="R69" s="12">
        <v>86.396070388218092</v>
      </c>
      <c r="S69" s="12"/>
      <c r="T69" s="65" t="s">
        <v>143</v>
      </c>
      <c r="U69" s="45"/>
      <c r="V69" s="12">
        <v>-10</v>
      </c>
      <c r="W69" s="12">
        <v>100.418410041841</v>
      </c>
      <c r="X69" s="74">
        <v>86.761506276150627</v>
      </c>
      <c r="Y69" s="12"/>
      <c r="Z69" s="84" t="s">
        <v>169</v>
      </c>
      <c r="AA69" s="28">
        <v>936</v>
      </c>
      <c r="AB69" s="12">
        <v>0</v>
      </c>
      <c r="AC69" s="12">
        <v>100</v>
      </c>
      <c r="AD69" s="12">
        <v>86.4</v>
      </c>
      <c r="AE69" s="12"/>
      <c r="AF69" s="65" t="s">
        <v>188</v>
      </c>
      <c r="AG69" s="72">
        <v>98200</v>
      </c>
      <c r="AH69" s="28">
        <v>1E-4</v>
      </c>
      <c r="AI69" s="12">
        <v>9.82</v>
      </c>
      <c r="AJ69" s="28">
        <v>2.2400000000000002</v>
      </c>
      <c r="AK69" s="28">
        <v>4.3839285714285712</v>
      </c>
      <c r="AL69" s="12">
        <v>17346.691543126683</v>
      </c>
      <c r="AM69" s="12">
        <v>100</v>
      </c>
      <c r="AN69" s="12">
        <v>86.4</v>
      </c>
      <c r="AO69" s="12"/>
      <c r="AP69" s="53" t="s">
        <v>153</v>
      </c>
      <c r="AQ69" s="28">
        <v>30</v>
      </c>
      <c r="AR69" s="12">
        <v>0</v>
      </c>
      <c r="AS69" s="12">
        <v>100</v>
      </c>
      <c r="AT69" s="12">
        <v>86.4</v>
      </c>
      <c r="AU69" s="12"/>
      <c r="AV69" s="84" t="s">
        <v>146</v>
      </c>
      <c r="AW69" s="28">
        <v>200</v>
      </c>
      <c r="AX69" s="12">
        <v>199</v>
      </c>
      <c r="AY69" s="12">
        <v>99.999999999999986</v>
      </c>
      <c r="AZ69" s="12">
        <v>86.399999999999991</v>
      </c>
      <c r="BA69" s="12"/>
      <c r="BB69" s="62" t="s">
        <v>144</v>
      </c>
      <c r="BC69" s="72">
        <v>12.6</v>
      </c>
      <c r="BD69" s="28">
        <v>1.3277000000000001</v>
      </c>
      <c r="BE69" s="12">
        <v>16.729020000000002</v>
      </c>
      <c r="BF69" s="28">
        <v>11.29</v>
      </c>
      <c r="BG69" s="28">
        <v>1.4817555358724537</v>
      </c>
      <c r="BH69" s="12">
        <v>0</v>
      </c>
      <c r="BI69" s="12">
        <v>100</v>
      </c>
      <c r="BJ69" s="12">
        <v>86.4</v>
      </c>
    </row>
    <row r="70" spans="1:62" ht="12.75" x14ac:dyDescent="0.2">
      <c r="A70" s="83" t="s">
        <v>146</v>
      </c>
      <c r="B70" s="12">
        <v>64.747184903812908</v>
      </c>
      <c r="C70" s="12"/>
      <c r="D70" s="64" t="s">
        <v>190</v>
      </c>
      <c r="E70" s="28">
        <v>299</v>
      </c>
      <c r="F70" s="12">
        <v>10</v>
      </c>
      <c r="G70" s="12">
        <v>96.644295302013418</v>
      </c>
      <c r="H70" s="12">
        <v>83.500671140939588</v>
      </c>
      <c r="I70" s="72" t="s">
        <v>276</v>
      </c>
      <c r="J70" s="53" t="s">
        <v>153</v>
      </c>
      <c r="K70" s="72">
        <v>35</v>
      </c>
      <c r="L70" s="28">
        <v>5.9999999999999995E-4</v>
      </c>
      <c r="M70" s="12">
        <v>2.0999999999999998E-2</v>
      </c>
      <c r="N70" s="28">
        <v>0.26</v>
      </c>
      <c r="O70" s="12">
        <v>8.076923076923076E-2</v>
      </c>
      <c r="P70" s="12">
        <v>8.076923076923076E-2</v>
      </c>
      <c r="Q70" s="12">
        <v>99.944678609062166</v>
      </c>
      <c r="R70" s="12">
        <v>86.352202318229715</v>
      </c>
      <c r="S70" s="12"/>
      <c r="T70" s="65" t="s">
        <v>155</v>
      </c>
      <c r="U70" s="45"/>
      <c r="V70" s="12">
        <v>-10</v>
      </c>
      <c r="W70" s="12">
        <v>100.418410041841</v>
      </c>
      <c r="X70" s="74">
        <v>86.761506276150627</v>
      </c>
      <c r="Y70" s="12"/>
      <c r="Z70" s="79" t="s">
        <v>182</v>
      </c>
      <c r="AA70" s="28">
        <v>130</v>
      </c>
      <c r="AB70" s="12">
        <v>806</v>
      </c>
      <c r="AC70" s="12">
        <v>13.796791443850267</v>
      </c>
      <c r="AD70" s="12">
        <v>11.920427807486631</v>
      </c>
      <c r="AE70" s="12"/>
      <c r="AF70" s="102" t="s">
        <v>243</v>
      </c>
      <c r="AG70" s="72">
        <v>107</v>
      </c>
      <c r="AH70" s="28">
        <v>1</v>
      </c>
      <c r="AI70" s="12">
        <v>107</v>
      </c>
      <c r="AJ70" s="28">
        <v>16.28</v>
      </c>
      <c r="AK70" s="28">
        <v>6.5724815724815722</v>
      </c>
      <c r="AL70" s="12">
        <v>17344.502990125628</v>
      </c>
      <c r="AM70" s="12">
        <v>99.987383455827214</v>
      </c>
      <c r="AN70" s="12">
        <v>86.389099305834705</v>
      </c>
      <c r="AO70" s="12"/>
      <c r="AP70" s="53" t="s">
        <v>150</v>
      </c>
      <c r="AQ70" s="28">
        <v>40</v>
      </c>
      <c r="AR70" s="12">
        <v>10</v>
      </c>
      <c r="AS70" s="12">
        <v>94.923857868020306</v>
      </c>
      <c r="AT70" s="12">
        <v>82.014213197969539</v>
      </c>
      <c r="AU70" s="12"/>
      <c r="AV70" s="64" t="s">
        <v>172</v>
      </c>
      <c r="AW70" s="28">
        <v>195</v>
      </c>
      <c r="AX70" s="12">
        <v>194</v>
      </c>
      <c r="AY70" s="12">
        <v>97.487437185929636</v>
      </c>
      <c r="AZ70" s="12">
        <v>84.229145728643203</v>
      </c>
      <c r="BA70" s="12"/>
      <c r="BB70" s="84" t="s">
        <v>170</v>
      </c>
      <c r="BC70" s="72">
        <v>20.350000000000001</v>
      </c>
      <c r="BD70" s="28">
        <v>0.97109999999999996</v>
      </c>
      <c r="BE70" s="12">
        <v>19.761884999999999</v>
      </c>
      <c r="BF70" s="28">
        <v>10.050000000000001</v>
      </c>
      <c r="BG70" s="28">
        <v>1.9663567164179103</v>
      </c>
      <c r="BH70" s="12">
        <v>0.48460118054545664</v>
      </c>
      <c r="BI70" s="12">
        <v>99.388804878552151</v>
      </c>
      <c r="BJ70" s="12">
        <v>85.871927415069052</v>
      </c>
    </row>
    <row r="71" spans="1:62" ht="12.75" x14ac:dyDescent="0.2">
      <c r="A71" s="83" t="s">
        <v>169</v>
      </c>
      <c r="B71" s="12">
        <v>64.422665575940172</v>
      </c>
      <c r="C71" s="12"/>
      <c r="D71" s="62" t="s">
        <v>177</v>
      </c>
      <c r="E71" s="28">
        <v>293</v>
      </c>
      <c r="F71" s="12">
        <v>16</v>
      </c>
      <c r="G71" s="12">
        <v>94.630872483221481</v>
      </c>
      <c r="H71" s="12">
        <v>81.76107382550336</v>
      </c>
      <c r="I71" s="27"/>
      <c r="J71" s="84" t="s">
        <v>175</v>
      </c>
      <c r="K71" s="72">
        <v>3</v>
      </c>
      <c r="L71" s="28">
        <v>1</v>
      </c>
      <c r="M71" s="12">
        <v>3</v>
      </c>
      <c r="N71" s="28">
        <v>8.75</v>
      </c>
      <c r="O71" s="12">
        <v>0.34285714285714286</v>
      </c>
      <c r="P71" s="12">
        <v>0.34285714285714286</v>
      </c>
      <c r="Q71" s="12">
        <v>99.765166340508813</v>
      </c>
      <c r="R71" s="12">
        <v>86.197103718199614</v>
      </c>
      <c r="S71" s="12"/>
      <c r="T71" s="84" t="s">
        <v>169</v>
      </c>
      <c r="U71" s="28">
        <v>10</v>
      </c>
      <c r="V71" s="12">
        <v>0</v>
      </c>
      <c r="W71" s="12">
        <v>100</v>
      </c>
      <c r="X71" s="12">
        <v>86.4</v>
      </c>
      <c r="Y71" s="12"/>
      <c r="Z71" s="79" t="s">
        <v>147</v>
      </c>
      <c r="AA71" s="28">
        <v>96</v>
      </c>
      <c r="AB71" s="12">
        <v>840</v>
      </c>
      <c r="AC71" s="12">
        <v>10.160427807486627</v>
      </c>
      <c r="AD71" s="12">
        <v>8.7786096256684463</v>
      </c>
      <c r="AE71" s="12"/>
      <c r="AF71" s="84" t="s">
        <v>146</v>
      </c>
      <c r="AG71" s="72" t="s">
        <v>518</v>
      </c>
      <c r="AH71" s="28">
        <v>1</v>
      </c>
      <c r="AI71" s="12">
        <v>60</v>
      </c>
      <c r="AJ71" s="28">
        <v>8</v>
      </c>
      <c r="AK71" s="28">
        <v>7.5</v>
      </c>
      <c r="AL71" s="12">
        <v>17343.57547169811</v>
      </c>
      <c r="AM71" s="12">
        <v>99.982036508686249</v>
      </c>
      <c r="AN71" s="12">
        <v>86.384479543504924</v>
      </c>
      <c r="AO71" s="12"/>
      <c r="AP71" s="79" t="s">
        <v>149</v>
      </c>
      <c r="AQ71" s="28">
        <v>45</v>
      </c>
      <c r="AR71" s="12">
        <v>15</v>
      </c>
      <c r="AS71" s="12">
        <v>92.385786802030452</v>
      </c>
      <c r="AT71" s="12">
        <v>79.821319796954313</v>
      </c>
      <c r="AU71" s="12"/>
      <c r="AV71" s="62" t="s">
        <v>164</v>
      </c>
      <c r="AW71" s="28">
        <v>171</v>
      </c>
      <c r="AX71" s="12">
        <v>170</v>
      </c>
      <c r="AY71" s="12">
        <v>85.427135678391949</v>
      </c>
      <c r="AZ71" s="12">
        <v>73.80904522613065</v>
      </c>
      <c r="BA71" s="12"/>
      <c r="BB71" s="102" t="s">
        <v>243</v>
      </c>
      <c r="BC71" s="72">
        <v>35.92</v>
      </c>
      <c r="BD71" s="28">
        <v>0.96499999999999997</v>
      </c>
      <c r="BE71" s="12">
        <v>34.662799999999997</v>
      </c>
      <c r="BF71" s="28">
        <v>16.28</v>
      </c>
      <c r="BG71" s="28">
        <v>2.129164619164619</v>
      </c>
      <c r="BH71" s="12">
        <v>0.64740908329216529</v>
      </c>
      <c r="BI71" s="12">
        <v>99.183466138394849</v>
      </c>
      <c r="BJ71" s="12">
        <v>85.694514743573151</v>
      </c>
    </row>
    <row r="72" spans="1:62" ht="12.75" x14ac:dyDescent="0.2">
      <c r="A72" s="52" t="s">
        <v>118</v>
      </c>
      <c r="B72" s="12">
        <v>64.044281344488638</v>
      </c>
      <c r="C72" s="12"/>
      <c r="D72" s="62" t="s">
        <v>158</v>
      </c>
      <c r="E72" s="28">
        <v>273</v>
      </c>
      <c r="F72" s="12">
        <v>36</v>
      </c>
      <c r="G72" s="12">
        <v>87.919463087248317</v>
      </c>
      <c r="H72" s="12">
        <v>75.962416107382552</v>
      </c>
      <c r="I72" s="27"/>
      <c r="J72" s="84" t="s">
        <v>146</v>
      </c>
      <c r="K72" s="72" t="s">
        <v>519</v>
      </c>
      <c r="L72" s="28">
        <v>1</v>
      </c>
      <c r="M72" s="12">
        <v>3</v>
      </c>
      <c r="N72" s="28">
        <v>8</v>
      </c>
      <c r="O72" s="12">
        <v>0.375</v>
      </c>
      <c r="P72" s="12">
        <v>0.375</v>
      </c>
      <c r="Q72" s="12">
        <v>99.743150684931507</v>
      </c>
      <c r="R72" s="12">
        <v>86.178082191780817</v>
      </c>
      <c r="S72" s="12"/>
      <c r="T72" s="64" t="s">
        <v>167</v>
      </c>
      <c r="U72" s="28">
        <v>48</v>
      </c>
      <c r="V72" s="12">
        <v>38</v>
      </c>
      <c r="W72" s="12">
        <v>98.410041841004187</v>
      </c>
      <c r="X72" s="12">
        <v>85.026276150627623</v>
      </c>
      <c r="Y72" s="12"/>
      <c r="Z72" s="62" t="s">
        <v>158</v>
      </c>
      <c r="AA72" s="28">
        <v>96</v>
      </c>
      <c r="AB72" s="12">
        <v>840</v>
      </c>
      <c r="AC72" s="12">
        <v>10.160427807486627</v>
      </c>
      <c r="AD72" s="12">
        <v>8.7786096256684463</v>
      </c>
      <c r="AE72" s="12"/>
      <c r="AF72" s="64" t="s">
        <v>190</v>
      </c>
      <c r="AG72" s="72">
        <v>70</v>
      </c>
      <c r="AH72" s="28">
        <v>1</v>
      </c>
      <c r="AI72" s="12">
        <v>70</v>
      </c>
      <c r="AJ72" s="28">
        <v>9.1</v>
      </c>
      <c r="AK72" s="94">
        <v>7.6923076923076925</v>
      </c>
      <c r="AL72" s="12">
        <v>17343.383164005802</v>
      </c>
      <c r="AM72" s="12">
        <v>99.980927895600971</v>
      </c>
      <c r="AN72" s="12">
        <v>86.383521701799239</v>
      </c>
      <c r="AO72" s="12"/>
      <c r="AP72" s="64" t="s">
        <v>174</v>
      </c>
      <c r="AQ72" s="28">
        <v>45</v>
      </c>
      <c r="AR72" s="12">
        <v>15</v>
      </c>
      <c r="AS72" s="12">
        <v>92.385786802030452</v>
      </c>
      <c r="AT72" s="12">
        <v>79.821319796954313</v>
      </c>
      <c r="AU72" s="12"/>
      <c r="AV72" s="62" t="s">
        <v>118</v>
      </c>
      <c r="AW72" s="28">
        <v>141</v>
      </c>
      <c r="AX72" s="12">
        <v>140</v>
      </c>
      <c r="AY72" s="12">
        <v>70.35175879396985</v>
      </c>
      <c r="AZ72" s="12">
        <v>60.78391959798995</v>
      </c>
      <c r="BA72" s="12"/>
      <c r="BB72" s="62" t="s">
        <v>180</v>
      </c>
      <c r="BC72" s="72">
        <v>13.68</v>
      </c>
      <c r="BD72" s="28">
        <v>1.3277000000000001</v>
      </c>
      <c r="BE72" s="12">
        <v>18.162936000000002</v>
      </c>
      <c r="BF72" s="28">
        <v>7.97</v>
      </c>
      <c r="BG72" s="28">
        <v>2.2789129234629866</v>
      </c>
      <c r="BH72" s="12">
        <v>0.7971573875905329</v>
      </c>
      <c r="BI72" s="12">
        <v>98.994598598020247</v>
      </c>
      <c r="BJ72" s="12">
        <v>85.531333188689487</v>
      </c>
    </row>
    <row r="73" spans="1:62" ht="12.75" x14ac:dyDescent="0.2">
      <c r="A73" s="57" t="s">
        <v>190</v>
      </c>
      <c r="B73" s="12">
        <v>63.022385921044844</v>
      </c>
      <c r="C73" s="12"/>
      <c r="D73" s="62" t="s">
        <v>171</v>
      </c>
      <c r="E73" s="28">
        <v>258</v>
      </c>
      <c r="F73" s="12">
        <v>51</v>
      </c>
      <c r="G73" s="12">
        <v>82.885906040268452</v>
      </c>
      <c r="H73" s="12">
        <v>71.613422818791946</v>
      </c>
      <c r="I73" s="27"/>
      <c r="J73" s="64" t="s">
        <v>185</v>
      </c>
      <c r="K73" s="72">
        <v>7.24</v>
      </c>
      <c r="L73" s="28">
        <v>0.1615</v>
      </c>
      <c r="M73" s="12">
        <v>1.16926</v>
      </c>
      <c r="N73" s="28">
        <v>2.75</v>
      </c>
      <c r="O73" s="12">
        <v>0.42518545454545453</v>
      </c>
      <c r="P73" s="12">
        <v>0.42518545454545453</v>
      </c>
      <c r="Q73" s="12">
        <v>99.708777085927764</v>
      </c>
      <c r="R73" s="12">
        <v>86.148383402241592</v>
      </c>
      <c r="S73" s="12"/>
      <c r="T73" s="122" t="s">
        <v>244</v>
      </c>
      <c r="U73" s="28">
        <v>120</v>
      </c>
      <c r="V73" s="12">
        <v>110</v>
      </c>
      <c r="W73" s="12">
        <v>95.39748953974896</v>
      </c>
      <c r="X73" s="12">
        <v>82.423430962343105</v>
      </c>
      <c r="Y73" s="12"/>
      <c r="Z73" s="64" t="s">
        <v>174</v>
      </c>
      <c r="AA73" s="28">
        <v>86</v>
      </c>
      <c r="AB73" s="12">
        <v>850</v>
      </c>
      <c r="AC73" s="12">
        <v>9.0909090909090935</v>
      </c>
      <c r="AD73" s="12">
        <v>7.8545454545454563</v>
      </c>
      <c r="AE73" s="12"/>
      <c r="AF73" s="84" t="s">
        <v>195</v>
      </c>
      <c r="AG73" s="72">
        <v>75</v>
      </c>
      <c r="AH73" s="28">
        <v>1</v>
      </c>
      <c r="AI73" s="12">
        <v>75</v>
      </c>
      <c r="AJ73" s="28">
        <v>8.25</v>
      </c>
      <c r="AK73" s="28">
        <v>9.0909090909090917</v>
      </c>
      <c r="AL73" s="12">
        <v>17341.984562607202</v>
      </c>
      <c r="AM73" s="12">
        <v>99.972865254980874</v>
      </c>
      <c r="AN73" s="12">
        <v>86.376555580303474</v>
      </c>
      <c r="AO73" s="12"/>
      <c r="AP73" s="84" t="s">
        <v>193</v>
      </c>
      <c r="AQ73" s="28">
        <v>45</v>
      </c>
      <c r="AR73" s="12">
        <v>15</v>
      </c>
      <c r="AS73" s="12">
        <v>92.385786802030452</v>
      </c>
      <c r="AT73" s="12">
        <v>79.821319796954313</v>
      </c>
      <c r="AU73" s="12"/>
      <c r="AV73" s="79" t="s">
        <v>179</v>
      </c>
      <c r="AW73" s="28">
        <v>141</v>
      </c>
      <c r="AX73" s="12">
        <v>140</v>
      </c>
      <c r="AY73" s="12">
        <v>70.35175879396985</v>
      </c>
      <c r="AZ73" s="12">
        <v>60.78391959798995</v>
      </c>
      <c r="BA73" s="12"/>
      <c r="BB73" s="65" t="s">
        <v>189</v>
      </c>
      <c r="BC73" s="72">
        <v>20.52</v>
      </c>
      <c r="BD73" s="28">
        <v>0.75</v>
      </c>
      <c r="BE73" s="12">
        <v>15.39</v>
      </c>
      <c r="BF73" s="28">
        <v>6.41</v>
      </c>
      <c r="BG73" s="28">
        <v>2.4009360374414976</v>
      </c>
      <c r="BH73" s="12">
        <v>0.91918050156904396</v>
      </c>
      <c r="BI73" s="12">
        <v>98.840698989514152</v>
      </c>
      <c r="BJ73" s="12">
        <v>85.39836392694022</v>
      </c>
    </row>
    <row r="74" spans="1:62" ht="12.75" x14ac:dyDescent="0.2">
      <c r="A74" s="52" t="s">
        <v>158</v>
      </c>
      <c r="B74" s="12">
        <v>62.903433747419498</v>
      </c>
      <c r="C74" s="12"/>
      <c r="D74" s="65" t="s">
        <v>189</v>
      </c>
      <c r="E74" s="28">
        <v>256</v>
      </c>
      <c r="F74" s="12">
        <v>53</v>
      </c>
      <c r="G74" s="12">
        <v>82.214765100671144</v>
      </c>
      <c r="H74" s="12">
        <v>71.033557046979865</v>
      </c>
      <c r="I74" s="27"/>
      <c r="J74" s="65" t="s">
        <v>188</v>
      </c>
      <c r="K74" s="72">
        <v>13250</v>
      </c>
      <c r="L74" s="28">
        <v>1E-4</v>
      </c>
      <c r="M74" s="12">
        <v>1.325</v>
      </c>
      <c r="N74" s="28">
        <v>2.2400000000000002</v>
      </c>
      <c r="O74" s="12">
        <v>0.5915178571428571</v>
      </c>
      <c r="P74" s="12">
        <v>0.5915178571428571</v>
      </c>
      <c r="Q74" s="12">
        <v>99.594850782778863</v>
      </c>
      <c r="R74" s="12">
        <v>86.049951076320937</v>
      </c>
      <c r="S74" s="12"/>
      <c r="T74" s="84" t="s">
        <v>175</v>
      </c>
      <c r="U74" s="28">
        <v>120</v>
      </c>
      <c r="V74" s="12">
        <v>110</v>
      </c>
      <c r="W74" s="12">
        <v>95.39748953974896</v>
      </c>
      <c r="X74" s="12">
        <v>82.423430962343105</v>
      </c>
      <c r="Y74" s="12"/>
      <c r="Z74" s="79" t="s">
        <v>179</v>
      </c>
      <c r="AA74" s="28">
        <v>79</v>
      </c>
      <c r="AB74" s="12">
        <v>857</v>
      </c>
      <c r="AC74" s="12">
        <v>8.3422459893048142</v>
      </c>
      <c r="AD74" s="12">
        <v>7.2077005347593595</v>
      </c>
      <c r="AE74" s="12"/>
      <c r="AF74" s="64" t="s">
        <v>176</v>
      </c>
      <c r="AG74" s="72">
        <v>80</v>
      </c>
      <c r="AH74" s="28">
        <v>1</v>
      </c>
      <c r="AI74" s="12">
        <v>80</v>
      </c>
      <c r="AJ74" s="28">
        <v>8.39</v>
      </c>
      <c r="AK74" s="94">
        <v>9.5351609058402857</v>
      </c>
      <c r="AL74" s="12">
        <v>17341.540310792268</v>
      </c>
      <c r="AM74" s="12">
        <v>99.9703042374299</v>
      </c>
      <c r="AN74" s="12">
        <v>86.374342861139439</v>
      </c>
      <c r="AO74" s="12"/>
      <c r="AP74" s="79" t="s">
        <v>179</v>
      </c>
      <c r="AQ74" s="28">
        <v>47</v>
      </c>
      <c r="AR74" s="12">
        <v>17</v>
      </c>
      <c r="AS74" s="12">
        <v>91.370558375634516</v>
      </c>
      <c r="AT74" s="12">
        <v>78.944162436548226</v>
      </c>
      <c r="AU74" s="12"/>
      <c r="AV74" s="79" t="s">
        <v>183</v>
      </c>
      <c r="AW74" s="28">
        <v>119</v>
      </c>
      <c r="AX74" s="12">
        <v>118</v>
      </c>
      <c r="AY74" s="12">
        <v>59.2964824120603</v>
      </c>
      <c r="AZ74" s="12">
        <v>51.232160804020097</v>
      </c>
      <c r="BA74" s="12"/>
      <c r="BB74" s="62" t="s">
        <v>118</v>
      </c>
      <c r="BC74" s="72">
        <v>17.71</v>
      </c>
      <c r="BD74" s="28">
        <v>1.3277000000000001</v>
      </c>
      <c r="BE74" s="12">
        <v>23.513567000000002</v>
      </c>
      <c r="BF74" s="28">
        <v>9.2799999999999994</v>
      </c>
      <c r="BG74" s="28">
        <v>2.5337895474137935</v>
      </c>
      <c r="BH74" s="12">
        <v>1.0520340115413398</v>
      </c>
      <c r="BI74" s="12">
        <v>98.67313972547997</v>
      </c>
      <c r="BJ74" s="12">
        <v>85.253592722814687</v>
      </c>
    </row>
    <row r="75" spans="1:62" ht="12.75" x14ac:dyDescent="0.2">
      <c r="A75" s="83" t="s">
        <v>175</v>
      </c>
      <c r="B75" s="12">
        <v>62.764225371817012</v>
      </c>
      <c r="C75" s="12"/>
      <c r="D75" s="84" t="s">
        <v>151</v>
      </c>
      <c r="E75" s="28">
        <v>246</v>
      </c>
      <c r="F75" s="12">
        <v>63</v>
      </c>
      <c r="G75" s="12">
        <v>78.859060402684563</v>
      </c>
      <c r="H75" s="12">
        <v>68.134228187919462</v>
      </c>
      <c r="I75" s="27"/>
      <c r="J75" s="84" t="s">
        <v>151</v>
      </c>
      <c r="K75" s="72" t="s">
        <v>520</v>
      </c>
      <c r="L75" s="28">
        <v>1</v>
      </c>
      <c r="M75" s="12">
        <v>5</v>
      </c>
      <c r="N75" s="28">
        <v>8.25</v>
      </c>
      <c r="O75" s="12">
        <v>0.60606060606060608</v>
      </c>
      <c r="P75" s="12">
        <v>0.60606060606060608</v>
      </c>
      <c r="Q75" s="12">
        <v>99.584889995848897</v>
      </c>
      <c r="R75" s="12">
        <v>86.04134495641344</v>
      </c>
      <c r="S75" s="12"/>
      <c r="T75" s="79" t="s">
        <v>182</v>
      </c>
      <c r="U75" s="28">
        <v>120</v>
      </c>
      <c r="V75" s="12">
        <v>110</v>
      </c>
      <c r="W75" s="12">
        <v>95.39748953974896</v>
      </c>
      <c r="X75" s="12">
        <v>82.423430962343105</v>
      </c>
      <c r="Y75" s="12"/>
      <c r="Z75" s="79" t="s">
        <v>183</v>
      </c>
      <c r="AA75" s="28">
        <v>77</v>
      </c>
      <c r="AB75" s="12">
        <v>859</v>
      </c>
      <c r="AC75" s="12">
        <v>8.1283422459893018</v>
      </c>
      <c r="AD75" s="12">
        <v>7.0228877005347563</v>
      </c>
      <c r="AE75" s="12"/>
      <c r="AF75" s="62" t="s">
        <v>144</v>
      </c>
      <c r="AG75" s="72">
        <v>83</v>
      </c>
      <c r="AH75" s="28">
        <v>1.3277000000000001</v>
      </c>
      <c r="AI75" s="12">
        <v>110.19910000000002</v>
      </c>
      <c r="AJ75" s="28">
        <v>11.29</v>
      </c>
      <c r="AK75" s="28">
        <v>9.76077059344553</v>
      </c>
      <c r="AL75" s="12">
        <v>17341.314701104664</v>
      </c>
      <c r="AM75" s="12">
        <v>99.969003645400321</v>
      </c>
      <c r="AN75" s="12">
        <v>86.373219149625882</v>
      </c>
      <c r="AO75" s="12"/>
      <c r="AP75" s="79" t="s">
        <v>145</v>
      </c>
      <c r="AQ75" s="28">
        <v>50</v>
      </c>
      <c r="AR75" s="12">
        <v>20</v>
      </c>
      <c r="AS75" s="12">
        <v>89.847715736040612</v>
      </c>
      <c r="AT75" s="12">
        <v>77.628426395939087</v>
      </c>
      <c r="AU75" s="12"/>
      <c r="AV75" s="64" t="s">
        <v>159</v>
      </c>
      <c r="AW75" s="28">
        <v>90</v>
      </c>
      <c r="AX75" s="12">
        <v>89</v>
      </c>
      <c r="AY75" s="12">
        <v>44.723618090452256</v>
      </c>
      <c r="AZ75" s="12">
        <v>38.641206030150748</v>
      </c>
      <c r="BA75" s="12"/>
      <c r="BB75" s="64" t="s">
        <v>176</v>
      </c>
      <c r="BC75" s="72">
        <v>2199</v>
      </c>
      <c r="BD75" s="28">
        <v>1.0200000000000001E-2</v>
      </c>
      <c r="BE75" s="12">
        <v>22.4298</v>
      </c>
      <c r="BF75" s="28">
        <v>8.39</v>
      </c>
      <c r="BG75" s="28">
        <v>2.6733969010727052</v>
      </c>
      <c r="BH75" s="12">
        <v>1.1916413652002515</v>
      </c>
      <c r="BI75" s="12">
        <v>98.497062289229135</v>
      </c>
      <c r="BJ75" s="12">
        <v>85.101461817893977</v>
      </c>
    </row>
    <row r="76" spans="1:62" ht="12.75" x14ac:dyDescent="0.2">
      <c r="A76" s="52" t="s">
        <v>177</v>
      </c>
      <c r="B76" s="12">
        <v>62.750661257923348</v>
      </c>
      <c r="C76" s="12"/>
      <c r="D76" s="84" t="s">
        <v>175</v>
      </c>
      <c r="E76" s="28">
        <v>232</v>
      </c>
      <c r="F76" s="12">
        <v>77</v>
      </c>
      <c r="G76" s="12">
        <v>74.161073825503351</v>
      </c>
      <c r="H76" s="12">
        <v>64.075167785234896</v>
      </c>
      <c r="I76" s="27"/>
      <c r="J76" s="84" t="s">
        <v>165</v>
      </c>
      <c r="K76" s="72">
        <v>10</v>
      </c>
      <c r="L76" s="28">
        <v>1</v>
      </c>
      <c r="M76" s="12">
        <v>10</v>
      </c>
      <c r="N76" s="28">
        <v>9</v>
      </c>
      <c r="O76" s="12">
        <v>1.1111111111111112</v>
      </c>
      <c r="P76" s="12">
        <v>1.1111111111111112</v>
      </c>
      <c r="Q76" s="12">
        <v>99.238964992389654</v>
      </c>
      <c r="R76" s="12">
        <v>85.742465753424653</v>
      </c>
      <c r="S76" s="12"/>
      <c r="T76" s="64" t="s">
        <v>185</v>
      </c>
      <c r="U76" s="28">
        <v>120</v>
      </c>
      <c r="V76" s="12">
        <v>110</v>
      </c>
      <c r="W76" s="12">
        <v>95.39748953974896</v>
      </c>
      <c r="X76" s="12">
        <v>82.423430962343105</v>
      </c>
      <c r="Y76" s="12"/>
      <c r="Z76" s="79" t="s">
        <v>163</v>
      </c>
      <c r="AA76" s="28">
        <v>65</v>
      </c>
      <c r="AB76" s="12">
        <v>871</v>
      </c>
      <c r="AC76" s="12">
        <v>6.8449197860962556</v>
      </c>
      <c r="AD76" s="12">
        <v>5.9140106951871649</v>
      </c>
      <c r="AE76" s="12"/>
      <c r="AF76" s="84" t="s">
        <v>191</v>
      </c>
      <c r="AG76" s="72">
        <v>109.75</v>
      </c>
      <c r="AH76" s="28">
        <v>0.97109999999999996</v>
      </c>
      <c r="AI76" s="12">
        <v>106.57822499999999</v>
      </c>
      <c r="AJ76" s="28">
        <v>9.9499999999999993</v>
      </c>
      <c r="AK76" s="28">
        <v>10.711379396984924</v>
      </c>
      <c r="AL76" s="12">
        <v>17340.364092301126</v>
      </c>
      <c r="AM76" s="12">
        <v>99.963523587135768</v>
      </c>
      <c r="AN76" s="12">
        <v>86.368484379285306</v>
      </c>
      <c r="AO76" s="12"/>
      <c r="AP76" s="53" t="s">
        <v>173</v>
      </c>
      <c r="AQ76" s="28">
        <v>50</v>
      </c>
      <c r="AR76" s="12">
        <v>20</v>
      </c>
      <c r="AS76" s="12">
        <v>89.847715736040612</v>
      </c>
      <c r="AT76" s="12">
        <v>77.628426395939087</v>
      </c>
      <c r="AU76" s="12"/>
      <c r="AV76" s="102" t="s">
        <v>243</v>
      </c>
      <c r="AW76" s="28">
        <v>80</v>
      </c>
      <c r="AX76" s="12">
        <v>79</v>
      </c>
      <c r="AY76" s="12">
        <v>39.698492462311556</v>
      </c>
      <c r="AZ76" s="12">
        <v>34.299497487437186</v>
      </c>
      <c r="BA76" s="12"/>
      <c r="BB76" s="84" t="s">
        <v>193</v>
      </c>
      <c r="BC76" s="72" t="s">
        <v>521</v>
      </c>
      <c r="BD76" s="28">
        <v>0.97109999999999996</v>
      </c>
      <c r="BE76" s="12">
        <v>29.132999999999999</v>
      </c>
      <c r="BF76" s="28">
        <v>9.9499999999999993</v>
      </c>
      <c r="BG76" s="28">
        <v>2.9279396984924624</v>
      </c>
      <c r="BH76" s="12">
        <v>1.4461841626200087</v>
      </c>
      <c r="BI76" s="12">
        <v>98.176024449809248</v>
      </c>
      <c r="BJ76" s="12">
        <v>84.824085124635189</v>
      </c>
    </row>
    <row r="77" spans="1:62" ht="12.75" x14ac:dyDescent="0.2">
      <c r="A77" s="83" t="s">
        <v>152</v>
      </c>
      <c r="B77" s="12">
        <v>60.278888935927391</v>
      </c>
      <c r="C77" s="12"/>
      <c r="D77" s="64" t="s">
        <v>176</v>
      </c>
      <c r="E77" s="28">
        <v>223</v>
      </c>
      <c r="F77" s="12">
        <v>86</v>
      </c>
      <c r="G77" s="12">
        <v>71.140939597315437</v>
      </c>
      <c r="H77" s="12">
        <v>61.46577181208054</v>
      </c>
      <c r="I77" s="27"/>
      <c r="J77" s="84" t="s">
        <v>154</v>
      </c>
      <c r="K77" s="72" t="s">
        <v>522</v>
      </c>
      <c r="L77" s="28">
        <v>1</v>
      </c>
      <c r="M77" s="12">
        <v>10</v>
      </c>
      <c r="N77" s="28">
        <v>8.15</v>
      </c>
      <c r="O77" s="12">
        <v>1.2269938650306749</v>
      </c>
      <c r="P77" s="12">
        <v>1.2269938650306749</v>
      </c>
      <c r="Q77" s="12">
        <v>99.159593243129677</v>
      </c>
      <c r="R77" s="12">
        <v>85.673888562064036</v>
      </c>
      <c r="S77" s="12"/>
      <c r="T77" s="84" t="s">
        <v>193</v>
      </c>
      <c r="U77" s="28">
        <v>120</v>
      </c>
      <c r="V77" s="12">
        <v>110</v>
      </c>
      <c r="W77" s="12">
        <v>95.39748953974896</v>
      </c>
      <c r="X77" s="12">
        <v>82.423430962343105</v>
      </c>
      <c r="Y77" s="12"/>
      <c r="Z77" s="64" t="s">
        <v>142</v>
      </c>
      <c r="AA77" s="28">
        <v>48</v>
      </c>
      <c r="AB77" s="12">
        <v>888</v>
      </c>
      <c r="AC77" s="12">
        <v>5.0267379679144426</v>
      </c>
      <c r="AD77" s="12">
        <v>4.3431016042780781</v>
      </c>
      <c r="AE77" s="12"/>
      <c r="AF77" s="62" t="s">
        <v>118</v>
      </c>
      <c r="AG77" s="72">
        <v>81</v>
      </c>
      <c r="AH77" s="28">
        <v>1.3277000000000001</v>
      </c>
      <c r="AI77" s="12">
        <v>107.5437</v>
      </c>
      <c r="AJ77" s="28">
        <v>9.2799999999999994</v>
      </c>
      <c r="AK77" s="28">
        <v>11.58876077586207</v>
      </c>
      <c r="AL77" s="12">
        <v>17339.486710922247</v>
      </c>
      <c r="AM77" s="12">
        <v>99.958465669453318</v>
      </c>
      <c r="AN77" s="12">
        <v>86.36411433840766</v>
      </c>
      <c r="AO77" s="12"/>
      <c r="AP77" s="84" t="s">
        <v>152</v>
      </c>
      <c r="AQ77" s="28">
        <v>52</v>
      </c>
      <c r="AR77" s="12">
        <v>22</v>
      </c>
      <c r="AS77" s="12">
        <v>88.832487309644677</v>
      </c>
      <c r="AT77" s="12">
        <v>76.751269035532999</v>
      </c>
      <c r="AU77" s="12"/>
      <c r="AV77" s="62" t="s">
        <v>166</v>
      </c>
      <c r="AW77" s="28">
        <v>77</v>
      </c>
      <c r="AX77" s="12">
        <v>76</v>
      </c>
      <c r="AY77" s="12">
        <v>38.190954773869343</v>
      </c>
      <c r="AZ77" s="12">
        <v>32.996984924623113</v>
      </c>
      <c r="BA77" s="12"/>
      <c r="BB77" s="62" t="s">
        <v>177</v>
      </c>
      <c r="BC77" s="72">
        <v>28.44</v>
      </c>
      <c r="BD77" s="28">
        <v>1.3277000000000001</v>
      </c>
      <c r="BE77" s="12">
        <v>37.759788000000007</v>
      </c>
      <c r="BF77" s="28">
        <v>12.52</v>
      </c>
      <c r="BG77" s="28">
        <v>3.015957507987221</v>
      </c>
      <c r="BH77" s="12">
        <v>1.5342019721147673</v>
      </c>
      <c r="BI77" s="12">
        <v>98.065013461963176</v>
      </c>
      <c r="BJ77" s="12">
        <v>84.728171631136178</v>
      </c>
    </row>
    <row r="78" spans="1:62" ht="12.75" x14ac:dyDescent="0.2">
      <c r="A78" s="57" t="s">
        <v>176</v>
      </c>
      <c r="B78" s="12">
        <v>60.021127639454697</v>
      </c>
      <c r="C78" s="12"/>
      <c r="D78" s="64" t="s">
        <v>185</v>
      </c>
      <c r="E78" s="28">
        <v>218</v>
      </c>
      <c r="F78" s="12">
        <v>91</v>
      </c>
      <c r="G78" s="12">
        <v>69.463087248322154</v>
      </c>
      <c r="H78" s="12">
        <v>60.016107382550338</v>
      </c>
      <c r="I78" s="27"/>
      <c r="J78" s="79" t="s">
        <v>163</v>
      </c>
      <c r="K78" s="72">
        <v>5</v>
      </c>
      <c r="L78" s="28">
        <v>0.37619999999999998</v>
      </c>
      <c r="M78" s="12">
        <v>1.8809999999999998</v>
      </c>
      <c r="N78" s="28">
        <v>1.47</v>
      </c>
      <c r="O78" s="12">
        <v>1.2795918367346937</v>
      </c>
      <c r="P78" s="12">
        <v>1.2795918367346937</v>
      </c>
      <c r="Q78" s="12">
        <v>99.123567235113228</v>
      </c>
      <c r="R78" s="12">
        <v>85.642762091137826</v>
      </c>
      <c r="S78" s="12"/>
      <c r="T78" s="79" t="s">
        <v>163</v>
      </c>
      <c r="U78" s="28">
        <v>150</v>
      </c>
      <c r="V78" s="12">
        <v>140</v>
      </c>
      <c r="W78" s="12">
        <v>94.142259414225947</v>
      </c>
      <c r="X78" s="12">
        <v>81.338912133891213</v>
      </c>
      <c r="Y78" s="12"/>
      <c r="Z78" s="62" t="s">
        <v>166</v>
      </c>
      <c r="AA78" s="28">
        <v>48</v>
      </c>
      <c r="AB78" s="12">
        <v>888</v>
      </c>
      <c r="AC78" s="12">
        <v>5.0267379679144426</v>
      </c>
      <c r="AD78" s="12">
        <v>4.3431016042780781</v>
      </c>
      <c r="AE78" s="12"/>
      <c r="AF78" s="62" t="s">
        <v>194</v>
      </c>
      <c r="AG78" s="72">
        <v>100</v>
      </c>
      <c r="AH78" s="28">
        <v>0.31690000000000002</v>
      </c>
      <c r="AI78" s="12">
        <v>31.69</v>
      </c>
      <c r="AJ78" s="28">
        <v>2.66</v>
      </c>
      <c r="AK78" s="28">
        <v>11.913533834586467</v>
      </c>
      <c r="AL78" s="12">
        <v>17339.161937863522</v>
      </c>
      <c r="AM78" s="12">
        <v>99.956593421607565</v>
      </c>
      <c r="AN78" s="12">
        <v>86.362496716268936</v>
      </c>
      <c r="AO78" s="12"/>
      <c r="AP78" s="79" t="s">
        <v>183</v>
      </c>
      <c r="AQ78" s="28">
        <v>52</v>
      </c>
      <c r="AR78" s="12">
        <v>22</v>
      </c>
      <c r="AS78" s="12">
        <v>88.832487309644677</v>
      </c>
      <c r="AT78" s="12">
        <v>76.751269035532999</v>
      </c>
      <c r="AU78" s="12"/>
      <c r="AV78" s="84" t="s">
        <v>165</v>
      </c>
      <c r="AW78" s="28">
        <v>72</v>
      </c>
      <c r="AX78" s="12">
        <v>71</v>
      </c>
      <c r="AY78" s="12">
        <v>35.678391959798994</v>
      </c>
      <c r="AZ78" s="12">
        <v>30.826130653266329</v>
      </c>
      <c r="BA78" s="12"/>
      <c r="BB78" s="64" t="s">
        <v>190</v>
      </c>
      <c r="BC78" s="72">
        <v>2757.5</v>
      </c>
      <c r="BD78" s="28">
        <v>1.0200000000000001E-2</v>
      </c>
      <c r="BE78" s="12">
        <v>28.126500000000004</v>
      </c>
      <c r="BF78" s="28">
        <v>9.1</v>
      </c>
      <c r="BG78" s="28">
        <v>3.0908241758241761</v>
      </c>
      <c r="BH78" s="12">
        <v>1.6090686399517224</v>
      </c>
      <c r="BI78" s="12">
        <v>97.970589131239294</v>
      </c>
      <c r="BJ78" s="12">
        <v>84.646589009390752</v>
      </c>
    </row>
    <row r="79" spans="1:62" ht="12.75" x14ac:dyDescent="0.2">
      <c r="A79" s="75" t="s">
        <v>189</v>
      </c>
      <c r="B79" s="12">
        <v>59.85241335148131</v>
      </c>
      <c r="C79" s="12"/>
      <c r="D79" s="62" t="s">
        <v>118</v>
      </c>
      <c r="E79" s="28">
        <v>212</v>
      </c>
      <c r="F79" s="12">
        <v>97</v>
      </c>
      <c r="G79" s="12">
        <v>67.449664429530202</v>
      </c>
      <c r="H79" s="12">
        <v>58.276510067114096</v>
      </c>
      <c r="I79" s="27"/>
      <c r="J79" s="84" t="s">
        <v>152</v>
      </c>
      <c r="K79" s="72" t="s">
        <v>522</v>
      </c>
      <c r="L79" s="28">
        <v>1</v>
      </c>
      <c r="M79" s="12">
        <v>10</v>
      </c>
      <c r="N79" s="28">
        <v>7.25</v>
      </c>
      <c r="O79" s="12">
        <v>1.3793103448275863</v>
      </c>
      <c r="P79" s="12">
        <v>1.3793103448275863</v>
      </c>
      <c r="Q79" s="12">
        <v>99.055266887104395</v>
      </c>
      <c r="R79" s="12">
        <v>85.583750590458195</v>
      </c>
      <c r="S79" s="12"/>
      <c r="T79" s="65" t="s">
        <v>148</v>
      </c>
      <c r="U79" s="28">
        <v>180</v>
      </c>
      <c r="V79" s="12">
        <v>170</v>
      </c>
      <c r="W79" s="12">
        <v>92.887029288702934</v>
      </c>
      <c r="X79" s="12">
        <v>80.254393305439336</v>
      </c>
      <c r="Y79" s="12"/>
      <c r="Z79" s="64" t="s">
        <v>159</v>
      </c>
      <c r="AA79" s="28">
        <v>47</v>
      </c>
      <c r="AB79" s="12">
        <v>889</v>
      </c>
      <c r="AC79" s="12">
        <v>4.9197860962566864</v>
      </c>
      <c r="AD79" s="12">
        <v>4.2506951871657774</v>
      </c>
      <c r="AE79" s="12"/>
      <c r="AF79" s="65" t="s">
        <v>189</v>
      </c>
      <c r="AG79" s="72">
        <v>290</v>
      </c>
      <c r="AH79" s="28">
        <v>0.27729999999999999</v>
      </c>
      <c r="AI79" s="12">
        <v>80.417000000000002</v>
      </c>
      <c r="AJ79" s="28">
        <v>6.41</v>
      </c>
      <c r="AK79" s="28">
        <v>12.545553822152886</v>
      </c>
      <c r="AL79" s="12">
        <v>17338.529917875956</v>
      </c>
      <c r="AM79" s="12">
        <v>99.952949960340064</v>
      </c>
      <c r="AN79" s="12">
        <v>86.359348765733813</v>
      </c>
      <c r="AO79" s="12"/>
      <c r="AP79" s="84" t="s">
        <v>175</v>
      </c>
      <c r="AQ79" s="28">
        <v>53</v>
      </c>
      <c r="AR79" s="12">
        <v>23</v>
      </c>
      <c r="AS79" s="12">
        <v>88.324873096446709</v>
      </c>
      <c r="AT79" s="12">
        <v>76.312690355329948</v>
      </c>
      <c r="AU79" s="12"/>
      <c r="AV79" s="84" t="s">
        <v>181</v>
      </c>
      <c r="AW79" s="28">
        <v>68</v>
      </c>
      <c r="AX79" s="12">
        <v>67</v>
      </c>
      <c r="AY79" s="12">
        <v>33.668341708542712</v>
      </c>
      <c r="AZ79" s="12">
        <v>29.089447236180902</v>
      </c>
      <c r="BA79" s="12"/>
      <c r="BB79" s="64" t="s">
        <v>185</v>
      </c>
      <c r="BC79" s="72">
        <v>57.3</v>
      </c>
      <c r="BD79" s="28">
        <v>0.1615</v>
      </c>
      <c r="BE79" s="12">
        <v>9.2539499999999997</v>
      </c>
      <c r="BF79" s="28">
        <v>2.75</v>
      </c>
      <c r="BG79" s="28">
        <v>3.365072727272727</v>
      </c>
      <c r="BH79" s="12">
        <v>1.8833171914002733</v>
      </c>
      <c r="BI79" s="12">
        <v>97.624697739640084</v>
      </c>
      <c r="BJ79" s="12">
        <v>84.34773884704903</v>
      </c>
    </row>
    <row r="80" spans="1:62" ht="12.75" x14ac:dyDescent="0.2">
      <c r="A80" s="82" t="s">
        <v>179</v>
      </c>
      <c r="B80" s="12">
        <v>59.364277971946485</v>
      </c>
      <c r="C80" s="12"/>
      <c r="D80" s="84" t="s">
        <v>152</v>
      </c>
      <c r="E80" s="28">
        <v>211</v>
      </c>
      <c r="F80" s="12">
        <v>98</v>
      </c>
      <c r="G80" s="12">
        <v>67.114093959731548</v>
      </c>
      <c r="H80" s="12">
        <v>57.986577181208055</v>
      </c>
      <c r="I80" s="27"/>
      <c r="J80" s="84" t="s">
        <v>170</v>
      </c>
      <c r="K80" s="72">
        <v>15</v>
      </c>
      <c r="L80" s="28">
        <v>0.97109999999999996</v>
      </c>
      <c r="M80" s="12">
        <v>14.5665</v>
      </c>
      <c r="N80" s="28">
        <v>10.050000000000001</v>
      </c>
      <c r="O80" s="12">
        <v>1.4494029850746266</v>
      </c>
      <c r="P80" s="12">
        <v>1.4494029850746266</v>
      </c>
      <c r="Q80" s="12">
        <v>99.007258229400946</v>
      </c>
      <c r="R80" s="12">
        <v>85.542271110202421</v>
      </c>
      <c r="S80" s="12"/>
      <c r="T80" s="64" t="s">
        <v>159</v>
      </c>
      <c r="U80" s="28">
        <v>180</v>
      </c>
      <c r="V80" s="12">
        <v>170</v>
      </c>
      <c r="W80" s="12">
        <v>92.887029288702934</v>
      </c>
      <c r="X80" s="12">
        <v>80.254393305439336</v>
      </c>
      <c r="Y80" s="12"/>
      <c r="Z80" s="64" t="s">
        <v>157</v>
      </c>
      <c r="AA80" s="28">
        <v>37</v>
      </c>
      <c r="AB80" s="12">
        <v>899</v>
      </c>
      <c r="AC80" s="12">
        <v>3.8502673796791527</v>
      </c>
      <c r="AD80" s="12">
        <v>3.3266310160427879</v>
      </c>
      <c r="AE80" s="12"/>
      <c r="AF80" s="84" t="s">
        <v>181</v>
      </c>
      <c r="AG80" s="72">
        <v>140</v>
      </c>
      <c r="AH80" s="28">
        <v>1</v>
      </c>
      <c r="AI80" s="12">
        <v>140</v>
      </c>
      <c r="AJ80" s="28">
        <v>11.05</v>
      </c>
      <c r="AK80" s="28">
        <v>12.669683257918551</v>
      </c>
      <c r="AL80" s="12">
        <v>17338.405788440192</v>
      </c>
      <c r="AM80" s="12">
        <v>99.95223438045295</v>
      </c>
      <c r="AN80" s="12">
        <v>86.358730504711346</v>
      </c>
      <c r="AO80" s="12"/>
      <c r="AP80" s="79" t="s">
        <v>147</v>
      </c>
      <c r="AQ80" s="28">
        <v>55</v>
      </c>
      <c r="AR80" s="12">
        <v>25</v>
      </c>
      <c r="AS80" s="12">
        <v>87.309644670050758</v>
      </c>
      <c r="AT80" s="12">
        <v>75.435532994923861</v>
      </c>
      <c r="AU80" s="12"/>
      <c r="AV80" s="62" t="s">
        <v>158</v>
      </c>
      <c r="AW80" s="28">
        <v>66</v>
      </c>
      <c r="AX80" s="12">
        <v>65</v>
      </c>
      <c r="AY80" s="12">
        <v>32.663316582914568</v>
      </c>
      <c r="AZ80" s="12">
        <v>28.221105527638187</v>
      </c>
      <c r="BA80" s="12"/>
      <c r="BB80" s="84" t="s">
        <v>191</v>
      </c>
      <c r="BC80" s="72">
        <v>34.89</v>
      </c>
      <c r="BD80" s="28">
        <v>0.97109999999999996</v>
      </c>
      <c r="BE80" s="12">
        <v>33.881678999999998</v>
      </c>
      <c r="BF80" s="28">
        <v>9.9499999999999993</v>
      </c>
      <c r="BG80" s="28">
        <v>3.4051938693467338</v>
      </c>
      <c r="BH80" s="12">
        <v>1.9234383334742802</v>
      </c>
      <c r="BI80" s="12">
        <v>97.574095621265229</v>
      </c>
      <c r="BJ80" s="12">
        <v>84.304018616773163</v>
      </c>
    </row>
    <row r="81" spans="1:62" ht="12.75" x14ac:dyDescent="0.2">
      <c r="A81" s="82" t="s">
        <v>183</v>
      </c>
      <c r="B81" s="12">
        <v>59.332694905958789</v>
      </c>
      <c r="C81" s="12"/>
      <c r="D81" s="65" t="s">
        <v>155</v>
      </c>
      <c r="E81" s="28">
        <v>206</v>
      </c>
      <c r="F81" s="12">
        <v>103</v>
      </c>
      <c r="G81" s="12">
        <v>65.43624161073825</v>
      </c>
      <c r="H81" s="12">
        <v>56.536912751677846</v>
      </c>
      <c r="I81" s="27"/>
      <c r="J81" s="84" t="s">
        <v>191</v>
      </c>
      <c r="K81" s="72">
        <v>15</v>
      </c>
      <c r="L81" s="28">
        <v>0.97109999999999996</v>
      </c>
      <c r="M81" s="12">
        <v>14.5665</v>
      </c>
      <c r="N81" s="28">
        <v>9.9499999999999993</v>
      </c>
      <c r="O81" s="12">
        <v>1.4639698492462312</v>
      </c>
      <c r="P81" s="12">
        <v>1.4639698492462312</v>
      </c>
      <c r="Q81" s="12">
        <v>98.997280925173811</v>
      </c>
      <c r="R81" s="12">
        <v>85.533650719350177</v>
      </c>
      <c r="S81" s="12"/>
      <c r="T81" s="62" t="s">
        <v>180</v>
      </c>
      <c r="U81" s="28">
        <v>190</v>
      </c>
      <c r="V81" s="12">
        <v>180</v>
      </c>
      <c r="W81" s="12">
        <v>92.46861924686192</v>
      </c>
      <c r="X81" s="12">
        <v>79.892887029288701</v>
      </c>
      <c r="Y81" s="12"/>
      <c r="Z81" s="64" t="s">
        <v>184</v>
      </c>
      <c r="AA81" s="28">
        <v>37</v>
      </c>
      <c r="AB81" s="12">
        <v>899</v>
      </c>
      <c r="AC81" s="12">
        <v>3.8502673796791527</v>
      </c>
      <c r="AD81" s="12">
        <v>3.3266310160427879</v>
      </c>
      <c r="AE81" s="12"/>
      <c r="AF81" s="84" t="s">
        <v>151</v>
      </c>
      <c r="AG81" s="72" t="s">
        <v>523</v>
      </c>
      <c r="AH81" s="28">
        <v>1</v>
      </c>
      <c r="AI81" s="12">
        <v>106</v>
      </c>
      <c r="AJ81" s="28">
        <v>8.25</v>
      </c>
      <c r="AK81" s="28">
        <v>12.848484848484848</v>
      </c>
      <c r="AL81" s="12">
        <v>17338.226986849626</v>
      </c>
      <c r="AM81" s="12">
        <v>99.951203627181513</v>
      </c>
      <c r="AN81" s="12">
        <v>86.357839933884833</v>
      </c>
      <c r="AO81" s="12"/>
      <c r="AP81" s="62" t="s">
        <v>180</v>
      </c>
      <c r="AQ81" s="28">
        <v>55</v>
      </c>
      <c r="AR81" s="12">
        <v>25</v>
      </c>
      <c r="AS81" s="12">
        <v>87.309644670050758</v>
      </c>
      <c r="AT81" s="12">
        <v>75.435532994923861</v>
      </c>
      <c r="AU81" s="12"/>
      <c r="AV81" s="62" t="s">
        <v>177</v>
      </c>
      <c r="AW81" s="28">
        <v>60</v>
      </c>
      <c r="AX81" s="12">
        <v>59</v>
      </c>
      <c r="AY81" s="12">
        <v>29.64824120603015</v>
      </c>
      <c r="AZ81" s="12">
        <v>25.616080402010049</v>
      </c>
      <c r="BA81" s="12"/>
      <c r="BB81" s="84" t="s">
        <v>154</v>
      </c>
      <c r="BC81" s="72" t="s">
        <v>524</v>
      </c>
      <c r="BD81" s="28">
        <v>1</v>
      </c>
      <c r="BE81" s="12">
        <v>28</v>
      </c>
      <c r="BF81" s="28">
        <v>8.15</v>
      </c>
      <c r="BG81" s="28">
        <v>3.4355828220858893</v>
      </c>
      <c r="BH81" s="12">
        <v>1.9538272862134356</v>
      </c>
      <c r="BI81" s="12">
        <v>97.535768063665856</v>
      </c>
      <c r="BJ81" s="12">
        <v>84.270903607007298</v>
      </c>
    </row>
    <row r="82" spans="1:62" ht="12.75" x14ac:dyDescent="0.2">
      <c r="A82" s="52" t="s">
        <v>166</v>
      </c>
      <c r="B82" s="12">
        <v>59.200993021305237</v>
      </c>
      <c r="C82" s="12"/>
      <c r="D82" s="64" t="s">
        <v>142</v>
      </c>
      <c r="E82" s="28">
        <v>202</v>
      </c>
      <c r="F82" s="12">
        <v>107</v>
      </c>
      <c r="G82" s="12">
        <v>64.09395973154362</v>
      </c>
      <c r="H82" s="12">
        <v>55.377181208053685</v>
      </c>
      <c r="I82" s="27"/>
      <c r="J82" s="84" t="s">
        <v>181</v>
      </c>
      <c r="K82" s="72">
        <v>20</v>
      </c>
      <c r="L82" s="28">
        <v>1</v>
      </c>
      <c r="M82" s="12">
        <v>20</v>
      </c>
      <c r="N82" s="28">
        <v>11.05</v>
      </c>
      <c r="O82" s="12">
        <v>1.8099547511312215</v>
      </c>
      <c r="P82" s="12">
        <v>1.8099547511312215</v>
      </c>
      <c r="Q82" s="12">
        <v>98.760304964978616</v>
      </c>
      <c r="R82" s="12">
        <v>85.328903489741521</v>
      </c>
      <c r="S82" s="12"/>
      <c r="T82" s="84" t="s">
        <v>152</v>
      </c>
      <c r="U82" s="28">
        <v>195</v>
      </c>
      <c r="V82" s="12">
        <v>185</v>
      </c>
      <c r="W82" s="12">
        <v>92.259414225941427</v>
      </c>
      <c r="X82" s="12">
        <v>79.712133891213398</v>
      </c>
      <c r="Y82" s="12"/>
      <c r="Z82" s="64" t="s">
        <v>185</v>
      </c>
      <c r="AA82" s="28">
        <v>37</v>
      </c>
      <c r="AB82" s="12">
        <v>899</v>
      </c>
      <c r="AC82" s="12">
        <v>3.8502673796791527</v>
      </c>
      <c r="AD82" s="12">
        <v>3.3266310160427879</v>
      </c>
      <c r="AE82" s="12"/>
      <c r="AF82" s="84" t="s">
        <v>165</v>
      </c>
      <c r="AG82" s="72">
        <v>140</v>
      </c>
      <c r="AH82" s="28">
        <v>1</v>
      </c>
      <c r="AI82" s="12">
        <v>140</v>
      </c>
      <c r="AJ82" s="28">
        <v>9</v>
      </c>
      <c r="AK82" s="28">
        <v>15.555555555555555</v>
      </c>
      <c r="AL82" s="12">
        <v>17335.519916142555</v>
      </c>
      <c r="AM82" s="12">
        <v>99.935597938336812</v>
      </c>
      <c r="AN82" s="12">
        <v>86.344356618723012</v>
      </c>
      <c r="AO82" s="12"/>
      <c r="AP82" s="64" t="s">
        <v>184</v>
      </c>
      <c r="AQ82" s="28">
        <v>55</v>
      </c>
      <c r="AR82" s="12">
        <v>25</v>
      </c>
      <c r="AS82" s="12">
        <v>87.309644670050758</v>
      </c>
      <c r="AT82" s="12">
        <v>75.435532994923861</v>
      </c>
      <c r="AU82" s="12"/>
      <c r="AV82" s="79" t="s">
        <v>145</v>
      </c>
      <c r="AW82" s="28">
        <v>59</v>
      </c>
      <c r="AX82" s="12">
        <v>58</v>
      </c>
      <c r="AY82" s="12">
        <v>29.145728643216078</v>
      </c>
      <c r="AZ82" s="12">
        <v>25.181909547738691</v>
      </c>
      <c r="BA82" s="12"/>
      <c r="BB82" s="84" t="s">
        <v>169</v>
      </c>
      <c r="BC82" s="72">
        <v>28.12</v>
      </c>
      <c r="BD82" s="28">
        <v>1</v>
      </c>
      <c r="BE82" s="12">
        <v>28.12</v>
      </c>
      <c r="BF82" s="28">
        <v>8.0500000000000007</v>
      </c>
      <c r="BG82" s="28">
        <v>3.4931677018633538</v>
      </c>
      <c r="BH82" s="12">
        <v>2.0114121659909001</v>
      </c>
      <c r="BI82" s="12">
        <v>97.463140098646193</v>
      </c>
      <c r="BJ82" s="12">
        <v>84.208153045230304</v>
      </c>
    </row>
    <row r="83" spans="1:62" ht="12.75" x14ac:dyDescent="0.2">
      <c r="A83" s="57" t="s">
        <v>184</v>
      </c>
      <c r="B83" s="12">
        <v>59.001544522951924</v>
      </c>
      <c r="C83" s="12"/>
      <c r="D83" s="62" t="s">
        <v>180</v>
      </c>
      <c r="E83" s="28">
        <v>194</v>
      </c>
      <c r="F83" s="12">
        <v>115</v>
      </c>
      <c r="G83" s="12">
        <v>61.409395973154361</v>
      </c>
      <c r="H83" s="12">
        <v>53.057718120805369</v>
      </c>
      <c r="I83" s="27"/>
      <c r="J83" s="62" t="s">
        <v>180</v>
      </c>
      <c r="K83" s="72">
        <v>18</v>
      </c>
      <c r="L83" s="28">
        <v>1.3277000000000001</v>
      </c>
      <c r="M83" s="12">
        <v>23.898600000000002</v>
      </c>
      <c r="N83" s="28">
        <v>7.97</v>
      </c>
      <c r="O83" s="12">
        <v>2.9985696361355085</v>
      </c>
      <c r="P83" s="12">
        <v>2.9985696361355085</v>
      </c>
      <c r="Q83" s="12">
        <v>97.946185180729103</v>
      </c>
      <c r="R83" s="12">
        <v>84.625503996149945</v>
      </c>
      <c r="S83" s="12"/>
      <c r="T83" s="53" t="s">
        <v>150</v>
      </c>
      <c r="U83" s="28">
        <v>210</v>
      </c>
      <c r="V83" s="12">
        <v>200</v>
      </c>
      <c r="W83" s="12">
        <v>91.63179916317992</v>
      </c>
      <c r="X83" s="12">
        <v>79.169874476987445</v>
      </c>
      <c r="Y83" s="12"/>
      <c r="Z83" s="53" t="s">
        <v>160</v>
      </c>
      <c r="AA83" s="28">
        <v>36</v>
      </c>
      <c r="AB83" s="12">
        <v>900</v>
      </c>
      <c r="AC83" s="12">
        <v>3.7433155080213965</v>
      </c>
      <c r="AD83" s="12">
        <v>3.2342245989304863</v>
      </c>
      <c r="AE83" s="12"/>
      <c r="AF83" s="62" t="s">
        <v>166</v>
      </c>
      <c r="AG83" s="72">
        <v>80</v>
      </c>
      <c r="AH83" s="28">
        <v>1.3277000000000001</v>
      </c>
      <c r="AI83" s="12">
        <v>106.21600000000001</v>
      </c>
      <c r="AJ83" s="28">
        <v>6.24</v>
      </c>
      <c r="AK83" s="28">
        <v>17.021794871794871</v>
      </c>
      <c r="AL83" s="12">
        <v>17334.053676826315</v>
      </c>
      <c r="AM83" s="12">
        <v>99.927145379457812</v>
      </c>
      <c r="AN83" s="12">
        <v>86.337053607851544</v>
      </c>
      <c r="AO83" s="12"/>
      <c r="AP83" s="62" t="s">
        <v>194</v>
      </c>
      <c r="AQ83" s="28">
        <v>55</v>
      </c>
      <c r="AR83" s="12">
        <v>25</v>
      </c>
      <c r="AS83" s="12">
        <v>87.309644670050758</v>
      </c>
      <c r="AT83" s="12">
        <v>75.435532994923861</v>
      </c>
      <c r="AU83" s="12"/>
      <c r="AV83" s="64" t="s">
        <v>176</v>
      </c>
      <c r="AW83" s="28">
        <v>59</v>
      </c>
      <c r="AX83" s="12">
        <v>58</v>
      </c>
      <c r="AY83" s="12">
        <v>29.145728643216078</v>
      </c>
      <c r="AZ83" s="12">
        <v>25.181909547738691</v>
      </c>
      <c r="BA83" s="12"/>
      <c r="BB83" s="84" t="s">
        <v>181</v>
      </c>
      <c r="BC83" s="72">
        <v>41.62</v>
      </c>
      <c r="BD83" s="28">
        <v>1</v>
      </c>
      <c r="BE83" s="12">
        <v>41.62</v>
      </c>
      <c r="BF83" s="28">
        <v>11.05</v>
      </c>
      <c r="BG83" s="28">
        <v>3.7665158371040719</v>
      </c>
      <c r="BH83" s="12">
        <v>2.2847603012316182</v>
      </c>
      <c r="BI83" s="12">
        <v>97.118384341906292</v>
      </c>
      <c r="BJ83" s="12">
        <v>83.910284071407034</v>
      </c>
    </row>
    <row r="84" spans="1:62" ht="12.75" x14ac:dyDescent="0.2">
      <c r="A84" s="83" t="s">
        <v>151</v>
      </c>
      <c r="B84" s="12">
        <v>58.53046648832607</v>
      </c>
      <c r="C84" s="12"/>
      <c r="D84" s="62" t="s">
        <v>164</v>
      </c>
      <c r="E84" s="28">
        <v>189</v>
      </c>
      <c r="F84" s="12">
        <v>120</v>
      </c>
      <c r="G84" s="12">
        <v>59.73154362416107</v>
      </c>
      <c r="H84" s="12">
        <v>51.608053691275167</v>
      </c>
      <c r="I84" s="27"/>
      <c r="J84" s="84" t="s">
        <v>195</v>
      </c>
      <c r="K84" s="72">
        <v>26</v>
      </c>
      <c r="L84" s="28">
        <v>1</v>
      </c>
      <c r="M84" s="12">
        <v>26</v>
      </c>
      <c r="N84" s="28">
        <v>8.25</v>
      </c>
      <c r="O84" s="12">
        <v>3.1515151515151514</v>
      </c>
      <c r="P84" s="12">
        <v>3.1515151515151514</v>
      </c>
      <c r="Q84" s="12">
        <v>97.841427978414274</v>
      </c>
      <c r="R84" s="12">
        <v>84.534993773349925</v>
      </c>
      <c r="S84" s="12"/>
      <c r="T84" s="64" t="s">
        <v>157</v>
      </c>
      <c r="U84" s="28">
        <v>210</v>
      </c>
      <c r="V84" s="12">
        <v>200</v>
      </c>
      <c r="W84" s="12">
        <v>91.63179916317992</v>
      </c>
      <c r="X84" s="12">
        <v>79.169874476987445</v>
      </c>
      <c r="Y84" s="12"/>
      <c r="Z84" s="53" t="s">
        <v>156</v>
      </c>
      <c r="AA84" s="28">
        <v>35</v>
      </c>
      <c r="AB84" s="12">
        <v>901</v>
      </c>
      <c r="AC84" s="12">
        <v>3.6363636363636402</v>
      </c>
      <c r="AD84" s="12">
        <v>3.1418181818181852</v>
      </c>
      <c r="AE84" s="12"/>
      <c r="AF84" s="62" t="s">
        <v>164</v>
      </c>
      <c r="AG84" s="72">
        <v>91</v>
      </c>
      <c r="AH84" s="28">
        <v>1.5636000000000001</v>
      </c>
      <c r="AI84" s="12">
        <v>142.2876</v>
      </c>
      <c r="AJ84" s="28">
        <v>7.85</v>
      </c>
      <c r="AK84" s="28">
        <v>18.125808917197453</v>
      </c>
      <c r="AL84" s="12">
        <v>17332.949662780913</v>
      </c>
      <c r="AM84" s="12">
        <v>99.920780972489155</v>
      </c>
      <c r="AN84" s="12">
        <v>86.331554760230631</v>
      </c>
      <c r="AO84" s="12"/>
      <c r="AP84" s="53" t="s">
        <v>18</v>
      </c>
      <c r="AQ84" s="28">
        <v>60</v>
      </c>
      <c r="AR84" s="12">
        <v>30</v>
      </c>
      <c r="AS84" s="12">
        <v>84.771573604060919</v>
      </c>
      <c r="AT84" s="12">
        <v>73.242639593908635</v>
      </c>
      <c r="AU84" s="12"/>
      <c r="AV84" s="84" t="s">
        <v>175</v>
      </c>
      <c r="AW84" s="28">
        <v>57</v>
      </c>
      <c r="AX84" s="12">
        <v>56</v>
      </c>
      <c r="AY84" s="12">
        <v>28.140703517587937</v>
      </c>
      <c r="AZ84" s="12">
        <v>24.313567839195976</v>
      </c>
      <c r="BA84" s="12"/>
      <c r="BB84" s="64" t="s">
        <v>184</v>
      </c>
      <c r="BC84" s="72">
        <v>18991</v>
      </c>
      <c r="BD84" s="28">
        <v>8.9999999999999998E-4</v>
      </c>
      <c r="BE84" s="12">
        <v>17.091899999999999</v>
      </c>
      <c r="BF84" s="28">
        <v>4.46</v>
      </c>
      <c r="BG84" s="28">
        <v>3.832264573991031</v>
      </c>
      <c r="BH84" s="12">
        <v>2.3505090381185774</v>
      </c>
      <c r="BI84" s="12">
        <v>97.035459848859389</v>
      </c>
      <c r="BJ84" s="12">
        <v>83.838637309414509</v>
      </c>
    </row>
    <row r="85" spans="1:62" ht="12.75" x14ac:dyDescent="0.2">
      <c r="A85" s="83" t="s">
        <v>191</v>
      </c>
      <c r="B85" s="12">
        <v>58.520398837272538</v>
      </c>
      <c r="C85" s="12"/>
      <c r="D85" s="102" t="s">
        <v>243</v>
      </c>
      <c r="E85" s="28">
        <v>186</v>
      </c>
      <c r="F85" s="12">
        <v>123</v>
      </c>
      <c r="G85" s="12">
        <v>58.724832214765101</v>
      </c>
      <c r="H85" s="12">
        <v>50.738255033557046</v>
      </c>
      <c r="I85" s="27"/>
      <c r="J85" s="62" t="s">
        <v>177</v>
      </c>
      <c r="K85" s="72">
        <v>25.5</v>
      </c>
      <c r="L85" s="28">
        <v>1.5636000000000001</v>
      </c>
      <c r="M85" s="12">
        <v>39.8718</v>
      </c>
      <c r="N85" s="28">
        <v>12.52</v>
      </c>
      <c r="O85" s="12">
        <v>3.1846485623003198</v>
      </c>
      <c r="P85" s="12">
        <v>3.1846485623003198</v>
      </c>
      <c r="Q85" s="12">
        <v>97.818733861438133</v>
      </c>
      <c r="R85" s="12">
        <v>84.515386056282551</v>
      </c>
      <c r="S85" s="12"/>
      <c r="T85" s="79" t="s">
        <v>147</v>
      </c>
      <c r="U85" s="28">
        <v>240</v>
      </c>
      <c r="V85" s="12">
        <v>230</v>
      </c>
      <c r="W85" s="12">
        <v>90.376569037656907</v>
      </c>
      <c r="X85" s="12">
        <v>78.085355648535568</v>
      </c>
      <c r="Y85" s="12"/>
      <c r="Z85" s="79" t="s">
        <v>168</v>
      </c>
      <c r="AA85" s="28">
        <v>35</v>
      </c>
      <c r="AB85" s="12">
        <v>901</v>
      </c>
      <c r="AC85" s="12">
        <v>3.6363636363636402</v>
      </c>
      <c r="AD85" s="12">
        <v>3.1418181818181852</v>
      </c>
      <c r="AE85" s="12"/>
      <c r="AF85" s="84" t="s">
        <v>193</v>
      </c>
      <c r="AG85" s="72" t="s">
        <v>525</v>
      </c>
      <c r="AH85" s="28">
        <v>0.97109999999999996</v>
      </c>
      <c r="AI85" s="12">
        <v>202.9599</v>
      </c>
      <c r="AJ85" s="28">
        <v>9.9499999999999993</v>
      </c>
      <c r="AK85" s="28">
        <v>20.397979899497489</v>
      </c>
      <c r="AL85" s="12">
        <v>17330.677491798611</v>
      </c>
      <c r="AM85" s="12">
        <v>99.907682388377879</v>
      </c>
      <c r="AN85" s="12">
        <v>86.32023758355848</v>
      </c>
      <c r="AO85" s="12"/>
      <c r="AP85" s="62" t="s">
        <v>118</v>
      </c>
      <c r="AQ85" s="28">
        <v>60</v>
      </c>
      <c r="AR85" s="12">
        <v>30</v>
      </c>
      <c r="AS85" s="12">
        <v>84.771573604060919</v>
      </c>
      <c r="AT85" s="12">
        <v>73.242639593908635</v>
      </c>
      <c r="AU85" s="12"/>
      <c r="AV85" s="64" t="s">
        <v>190</v>
      </c>
      <c r="AW85" s="28">
        <v>53</v>
      </c>
      <c r="AX85" s="12">
        <v>52</v>
      </c>
      <c r="AY85" s="12">
        <v>26.130653266331656</v>
      </c>
      <c r="AZ85" s="12">
        <v>22.576884422110549</v>
      </c>
      <c r="BA85" s="12"/>
      <c r="BB85" s="62" t="s">
        <v>164</v>
      </c>
      <c r="BC85" s="72">
        <v>19.57</v>
      </c>
      <c r="BD85" s="28">
        <v>1.5636000000000001</v>
      </c>
      <c r="BE85" s="12">
        <v>30.599652000000003</v>
      </c>
      <c r="BF85" s="28">
        <v>7.85</v>
      </c>
      <c r="BG85" s="28">
        <v>3.8980448407643316</v>
      </c>
      <c r="BH85" s="12">
        <v>2.4162893048918779</v>
      </c>
      <c r="BI85" s="12">
        <v>96.952495589271479</v>
      </c>
      <c r="BJ85" s="12">
        <v>83.766956189130553</v>
      </c>
    </row>
    <row r="86" spans="1:62" ht="12.75" x14ac:dyDescent="0.2">
      <c r="A86" s="83" t="s">
        <v>181</v>
      </c>
      <c r="B86" s="12">
        <v>58.412755306993532</v>
      </c>
      <c r="C86" s="12"/>
      <c r="D86" s="64" t="s">
        <v>157</v>
      </c>
      <c r="E86" s="28">
        <v>180</v>
      </c>
      <c r="F86" s="12">
        <v>129</v>
      </c>
      <c r="G86" s="12">
        <v>56.711409395973149</v>
      </c>
      <c r="H86" s="12">
        <v>48.998657718120803</v>
      </c>
      <c r="I86" s="27"/>
      <c r="J86" s="84" t="s">
        <v>169</v>
      </c>
      <c r="K86" s="72">
        <v>26</v>
      </c>
      <c r="L86" s="28">
        <v>1</v>
      </c>
      <c r="M86" s="12">
        <v>26</v>
      </c>
      <c r="N86" s="28">
        <v>8.0500000000000007</v>
      </c>
      <c r="O86" s="12">
        <v>3.2298136645962732</v>
      </c>
      <c r="P86" s="12">
        <v>3.2298136645962732</v>
      </c>
      <c r="Q86" s="12">
        <v>97.787798859865561</v>
      </c>
      <c r="R86" s="12">
        <v>84.488658214923845</v>
      </c>
      <c r="S86" s="12"/>
      <c r="T86" s="65" t="s">
        <v>188</v>
      </c>
      <c r="U86" s="28">
        <v>240</v>
      </c>
      <c r="V86" s="12">
        <v>230</v>
      </c>
      <c r="W86" s="12">
        <v>90.376569037656907</v>
      </c>
      <c r="X86" s="12">
        <v>78.085355648535568</v>
      </c>
      <c r="Y86" s="12"/>
      <c r="Z86" s="122" t="s">
        <v>244</v>
      </c>
      <c r="AA86" s="28">
        <v>29</v>
      </c>
      <c r="AB86" s="12">
        <v>907</v>
      </c>
      <c r="AC86" s="12">
        <v>2.9946524064171172</v>
      </c>
      <c r="AD86" s="12">
        <v>2.587379679144389</v>
      </c>
      <c r="AE86" s="12"/>
      <c r="AF86" s="62" t="s">
        <v>177</v>
      </c>
      <c r="AG86" s="72">
        <v>195</v>
      </c>
      <c r="AH86" s="28">
        <v>1.3277000000000001</v>
      </c>
      <c r="AI86" s="12">
        <v>258.9015</v>
      </c>
      <c r="AJ86" s="28">
        <v>12.52</v>
      </c>
      <c r="AK86" s="28">
        <v>20.679033546325879</v>
      </c>
      <c r="AL86" s="12">
        <v>17330.396438151784</v>
      </c>
      <c r="AM86" s="12">
        <v>99.906062173675096</v>
      </c>
      <c r="AN86" s="12">
        <v>86.318837718055278</v>
      </c>
      <c r="AO86" s="12"/>
      <c r="AP86" s="62" t="s">
        <v>144</v>
      </c>
      <c r="AQ86" s="28">
        <v>60</v>
      </c>
      <c r="AR86" s="12">
        <v>30</v>
      </c>
      <c r="AS86" s="12">
        <v>84.771573604060919</v>
      </c>
      <c r="AT86" s="12">
        <v>73.242639593908635</v>
      </c>
      <c r="AU86" s="12"/>
      <c r="AV86" s="65" t="s">
        <v>148</v>
      </c>
      <c r="AW86" s="28">
        <v>52</v>
      </c>
      <c r="AX86" s="12">
        <v>51</v>
      </c>
      <c r="AY86" s="12">
        <v>25.628140703517587</v>
      </c>
      <c r="AZ86" s="12">
        <v>22.142713567839195</v>
      </c>
      <c r="BA86" s="12"/>
      <c r="BB86" s="84" t="s">
        <v>152</v>
      </c>
      <c r="BC86" s="72" t="s">
        <v>526</v>
      </c>
      <c r="BD86" s="28">
        <v>1</v>
      </c>
      <c r="BE86" s="12">
        <v>28.55</v>
      </c>
      <c r="BF86" s="28">
        <v>7.25</v>
      </c>
      <c r="BG86" s="28">
        <v>3.9379310344827587</v>
      </c>
      <c r="BH86" s="12">
        <v>2.456175498610305</v>
      </c>
      <c r="BI86" s="12">
        <v>96.902189795574515</v>
      </c>
      <c r="BJ86" s="12">
        <v>83.723491983376377</v>
      </c>
    </row>
    <row r="87" spans="1:62" ht="12.75" x14ac:dyDescent="0.2">
      <c r="A87" s="83" t="s">
        <v>165</v>
      </c>
      <c r="B87" s="12">
        <v>58.364036595473756</v>
      </c>
      <c r="C87" s="12"/>
      <c r="D87" s="62" t="s">
        <v>166</v>
      </c>
      <c r="E87" s="28">
        <v>176</v>
      </c>
      <c r="F87" s="12">
        <v>133</v>
      </c>
      <c r="G87" s="12">
        <v>55.369127516778519</v>
      </c>
      <c r="H87" s="12">
        <v>47.838926174496642</v>
      </c>
      <c r="I87" s="27"/>
      <c r="J87" s="64" t="s">
        <v>157</v>
      </c>
      <c r="K87" s="72">
        <v>100</v>
      </c>
      <c r="L87" s="28">
        <v>0.12889999999999999</v>
      </c>
      <c r="M87" s="12">
        <v>12.889999999999999</v>
      </c>
      <c r="N87" s="28">
        <v>3.87</v>
      </c>
      <c r="O87" s="12">
        <v>3.3307493540051674</v>
      </c>
      <c r="P87" s="12">
        <v>3.3307493540051674</v>
      </c>
      <c r="Q87" s="12">
        <v>97.718664826023854</v>
      </c>
      <c r="R87" s="12">
        <v>84.428926409684607</v>
      </c>
      <c r="S87" s="12"/>
      <c r="T87" s="64" t="s">
        <v>184</v>
      </c>
      <c r="U87" s="28">
        <v>260</v>
      </c>
      <c r="V87" s="12">
        <v>250</v>
      </c>
      <c r="W87" s="12">
        <v>89.539748953974893</v>
      </c>
      <c r="X87" s="12">
        <v>77.362343096234312</v>
      </c>
      <c r="Y87" s="12"/>
      <c r="Z87" s="84" t="s">
        <v>195</v>
      </c>
      <c r="AA87" s="28">
        <v>28</v>
      </c>
      <c r="AB87" s="12">
        <v>908</v>
      </c>
      <c r="AC87" s="12">
        <v>2.8877005347593609</v>
      </c>
      <c r="AD87" s="12">
        <v>2.4949732620320879</v>
      </c>
      <c r="AE87" s="12"/>
      <c r="AF87" s="84" t="s">
        <v>170</v>
      </c>
      <c r="AG87" s="72">
        <v>229</v>
      </c>
      <c r="AH87" s="28">
        <v>0.97109999999999996</v>
      </c>
      <c r="AI87" s="12">
        <v>222.3819</v>
      </c>
      <c r="AJ87" s="28">
        <v>10.050000000000001</v>
      </c>
      <c r="AK87" s="28">
        <v>22.127552238805968</v>
      </c>
      <c r="AL87" s="12">
        <v>17328.947919459304</v>
      </c>
      <c r="AM87" s="12">
        <v>99.897711770436075</v>
      </c>
      <c r="AN87" s="12">
        <v>86.311622969656767</v>
      </c>
      <c r="AO87" s="12"/>
      <c r="AP87" s="62" t="s">
        <v>158</v>
      </c>
      <c r="AQ87" s="28">
        <v>60</v>
      </c>
      <c r="AR87" s="12">
        <v>30</v>
      </c>
      <c r="AS87" s="12">
        <v>84.771573604060919</v>
      </c>
      <c r="AT87" s="12">
        <v>73.242639593908635</v>
      </c>
      <c r="AU87" s="12"/>
      <c r="AV87" s="84" t="s">
        <v>170</v>
      </c>
      <c r="AW87" s="28">
        <v>52</v>
      </c>
      <c r="AX87" s="12">
        <v>51</v>
      </c>
      <c r="AY87" s="12">
        <v>25.628140703517587</v>
      </c>
      <c r="AZ87" s="12">
        <v>22.142713567839195</v>
      </c>
      <c r="BA87" s="12"/>
      <c r="BB87" s="84" t="s">
        <v>195</v>
      </c>
      <c r="BC87" s="72">
        <v>33.56</v>
      </c>
      <c r="BD87" s="28">
        <v>1</v>
      </c>
      <c r="BE87" s="12">
        <v>33.56</v>
      </c>
      <c r="BF87" s="28">
        <v>8.25</v>
      </c>
      <c r="BG87" s="28">
        <v>4.0678787878787883</v>
      </c>
      <c r="BH87" s="12">
        <v>2.5861232520063346</v>
      </c>
      <c r="BI87" s="12">
        <v>96.738295368348062</v>
      </c>
      <c r="BJ87" s="12">
        <v>83.58188719825273</v>
      </c>
    </row>
    <row r="88" spans="1:62" ht="12.75" x14ac:dyDescent="0.2">
      <c r="A88" s="52" t="s">
        <v>180</v>
      </c>
      <c r="B88" s="12">
        <v>58.324574744882156</v>
      </c>
      <c r="C88" s="12"/>
      <c r="D88" s="84" t="s">
        <v>191</v>
      </c>
      <c r="E88" s="28">
        <v>174</v>
      </c>
      <c r="F88" s="12">
        <v>135</v>
      </c>
      <c r="G88" s="12">
        <v>54.697986577181204</v>
      </c>
      <c r="H88" s="12">
        <v>47.259060402684561</v>
      </c>
      <c r="I88" s="27"/>
      <c r="J88" s="84" t="s">
        <v>193</v>
      </c>
      <c r="K88" s="72" t="s">
        <v>527</v>
      </c>
      <c r="L88" s="28">
        <v>0.97109999999999996</v>
      </c>
      <c r="M88" s="12">
        <v>34.959600000000002</v>
      </c>
      <c r="N88" s="28">
        <v>9.9499999999999993</v>
      </c>
      <c r="O88" s="12">
        <v>3.513527638190955</v>
      </c>
      <c r="P88" s="12">
        <v>3.513527638190955</v>
      </c>
      <c r="Q88" s="12">
        <v>97.59347422041715</v>
      </c>
      <c r="R88" s="12">
        <v>84.320761726440423</v>
      </c>
      <c r="S88" s="12"/>
      <c r="T88" s="62" t="s">
        <v>144</v>
      </c>
      <c r="U88" s="28">
        <v>270</v>
      </c>
      <c r="V88" s="12">
        <v>260</v>
      </c>
      <c r="W88" s="12">
        <v>89.121338912133893</v>
      </c>
      <c r="X88" s="12">
        <v>77.000836820083677</v>
      </c>
      <c r="Y88" s="12"/>
      <c r="Z88" s="62" t="s">
        <v>194</v>
      </c>
      <c r="AA88" s="28">
        <v>27</v>
      </c>
      <c r="AB88" s="12">
        <v>909</v>
      </c>
      <c r="AC88" s="12">
        <v>2.7807486631016047</v>
      </c>
      <c r="AD88" s="12">
        <v>2.4025668449197863</v>
      </c>
      <c r="AE88" s="12"/>
      <c r="AF88" s="64" t="s">
        <v>184</v>
      </c>
      <c r="AG88" s="72">
        <v>104</v>
      </c>
      <c r="AH88" s="28">
        <v>1</v>
      </c>
      <c r="AI88" s="12">
        <v>104</v>
      </c>
      <c r="AJ88" s="28">
        <v>4.46</v>
      </c>
      <c r="AK88" s="28">
        <v>23.318385650224215</v>
      </c>
      <c r="AL88" s="12">
        <v>17327.757086047885</v>
      </c>
      <c r="AM88" s="12">
        <v>99.890846868224273</v>
      </c>
      <c r="AN88" s="12">
        <v>86.305691694145764</v>
      </c>
      <c r="AO88" s="12"/>
      <c r="AP88" s="122" t="s">
        <v>244</v>
      </c>
      <c r="AQ88" s="28">
        <v>60</v>
      </c>
      <c r="AR88" s="12">
        <v>30</v>
      </c>
      <c r="AS88" s="12">
        <v>84.771573604060919</v>
      </c>
      <c r="AT88" s="12">
        <v>73.242639593908635</v>
      </c>
      <c r="AU88" s="12"/>
      <c r="AV88" s="84" t="s">
        <v>191</v>
      </c>
      <c r="AW88" s="28">
        <v>45</v>
      </c>
      <c r="AX88" s="12">
        <v>44</v>
      </c>
      <c r="AY88" s="12">
        <v>22.110552763819094</v>
      </c>
      <c r="AZ88" s="12">
        <v>19.103517587939695</v>
      </c>
      <c r="BA88" s="12"/>
      <c r="BB88" s="84" t="s">
        <v>151</v>
      </c>
      <c r="BC88" s="72">
        <v>37.56</v>
      </c>
      <c r="BD88" s="28">
        <v>1</v>
      </c>
      <c r="BE88" s="12">
        <v>37.56</v>
      </c>
      <c r="BF88" s="28">
        <v>8.25</v>
      </c>
      <c r="BG88" s="28">
        <v>4.5527272727272727</v>
      </c>
      <c r="BH88" s="12">
        <v>3.0709717368548191</v>
      </c>
      <c r="BI88" s="12">
        <v>96.126788338490584</v>
      </c>
      <c r="BJ88" s="12">
        <v>83.053545124455866</v>
      </c>
    </row>
    <row r="89" spans="1:62" ht="12.75" x14ac:dyDescent="0.2">
      <c r="A89" s="57" t="s">
        <v>157</v>
      </c>
      <c r="B89" s="12">
        <v>57.969608507051895</v>
      </c>
      <c r="C89" s="12"/>
      <c r="D89" s="64" t="s">
        <v>184</v>
      </c>
      <c r="E89" s="28">
        <v>164</v>
      </c>
      <c r="F89" s="12">
        <v>145</v>
      </c>
      <c r="G89" s="12">
        <v>51.34228187919463</v>
      </c>
      <c r="H89" s="12">
        <v>44.359731543624157</v>
      </c>
      <c r="I89" s="27"/>
      <c r="J89" s="65" t="s">
        <v>189</v>
      </c>
      <c r="K89" s="72">
        <v>82</v>
      </c>
      <c r="L89" s="28">
        <v>0.27729999999999999</v>
      </c>
      <c r="M89" s="12">
        <v>22.738599999999998</v>
      </c>
      <c r="N89" s="28">
        <v>6.41</v>
      </c>
      <c r="O89" s="12">
        <v>3.5473634945397814</v>
      </c>
      <c r="P89" s="12">
        <v>3.5473634945397814</v>
      </c>
      <c r="Q89" s="12">
        <v>97.570298976342613</v>
      </c>
      <c r="R89" s="12">
        <v>84.300738315560011</v>
      </c>
      <c r="S89" s="12"/>
      <c r="T89" s="84" t="s">
        <v>146</v>
      </c>
      <c r="U89" s="28">
        <v>270</v>
      </c>
      <c r="V89" s="12">
        <v>260</v>
      </c>
      <c r="W89" s="12">
        <v>89.121338912133893</v>
      </c>
      <c r="X89" s="12">
        <v>77.000836820083677</v>
      </c>
      <c r="Y89" s="12"/>
      <c r="Z89" s="79" t="s">
        <v>178</v>
      </c>
      <c r="AA89" s="28">
        <v>25</v>
      </c>
      <c r="AB89" s="12">
        <v>911</v>
      </c>
      <c r="AC89" s="12">
        <v>2.5668449197860923</v>
      </c>
      <c r="AD89" s="12">
        <v>2.2177540106951836</v>
      </c>
      <c r="AE89" s="12"/>
      <c r="AF89" s="79" t="s">
        <v>145</v>
      </c>
      <c r="AG89" s="72">
        <v>41</v>
      </c>
      <c r="AH89" s="28">
        <v>1</v>
      </c>
      <c r="AI89" s="12">
        <v>41</v>
      </c>
      <c r="AJ89" s="28">
        <v>1.72</v>
      </c>
      <c r="AK89" s="28">
        <v>23.837209302325583</v>
      </c>
      <c r="AL89" s="12">
        <v>17327.238262395786</v>
      </c>
      <c r="AM89" s="12">
        <v>99.887855959838021</v>
      </c>
      <c r="AN89" s="12">
        <v>86.303107549300051</v>
      </c>
      <c r="AO89" s="12"/>
      <c r="AP89" s="79" t="s">
        <v>163</v>
      </c>
      <c r="AQ89" s="28">
        <v>60</v>
      </c>
      <c r="AR89" s="12">
        <v>30</v>
      </c>
      <c r="AS89" s="12">
        <v>84.771573604060919</v>
      </c>
      <c r="AT89" s="12">
        <v>73.242639593908635</v>
      </c>
      <c r="AU89" s="12"/>
      <c r="AV89" s="84" t="s">
        <v>195</v>
      </c>
      <c r="AW89" s="28">
        <v>45</v>
      </c>
      <c r="AX89" s="12">
        <v>44</v>
      </c>
      <c r="AY89" s="12">
        <v>22.110552763819094</v>
      </c>
      <c r="AZ89" s="12">
        <v>19.103517587939695</v>
      </c>
      <c r="BA89" s="12"/>
      <c r="BB89" s="84" t="s">
        <v>146</v>
      </c>
      <c r="BC89" s="72" t="s">
        <v>528</v>
      </c>
      <c r="BD89" s="28">
        <v>1</v>
      </c>
      <c r="BE89" s="12">
        <v>37.61</v>
      </c>
      <c r="BF89" s="28">
        <v>8</v>
      </c>
      <c r="BG89" s="28">
        <v>4.7012499999999999</v>
      </c>
      <c r="BH89" s="12">
        <v>3.2194944641275463</v>
      </c>
      <c r="BI89" s="12">
        <v>95.939466536610027</v>
      </c>
      <c r="BJ89" s="12">
        <v>82.891699087631068</v>
      </c>
    </row>
    <row r="90" spans="1:62" ht="12.75" x14ac:dyDescent="0.2">
      <c r="A90" s="83" t="s">
        <v>170</v>
      </c>
      <c r="B90" s="12">
        <v>57.642850948475996</v>
      </c>
      <c r="C90" s="12"/>
      <c r="D90" s="84" t="s">
        <v>181</v>
      </c>
      <c r="E90" s="28">
        <v>156</v>
      </c>
      <c r="F90" s="12">
        <v>153</v>
      </c>
      <c r="G90" s="12">
        <v>48.65771812080537</v>
      </c>
      <c r="H90" s="12">
        <v>42.040268456375841</v>
      </c>
      <c r="I90" s="27"/>
      <c r="J90" s="62" t="s">
        <v>164</v>
      </c>
      <c r="K90" s="72">
        <v>20</v>
      </c>
      <c r="L90" s="28">
        <v>1.5636000000000001</v>
      </c>
      <c r="M90" s="12">
        <v>31.272000000000002</v>
      </c>
      <c r="N90" s="28">
        <v>7.85</v>
      </c>
      <c r="O90" s="12">
        <v>3.9836942675159239</v>
      </c>
      <c r="P90" s="12">
        <v>3.9836942675159239</v>
      </c>
      <c r="Q90" s="12">
        <v>97.271442282523338</v>
      </c>
      <c r="R90" s="12">
        <v>84.042526132100164</v>
      </c>
      <c r="S90" s="12"/>
      <c r="T90" s="84" t="s">
        <v>195</v>
      </c>
      <c r="U90" s="28">
        <v>295</v>
      </c>
      <c r="V90" s="12">
        <v>285</v>
      </c>
      <c r="W90" s="12">
        <v>88.075313807531387</v>
      </c>
      <c r="X90" s="12">
        <v>76.097071129707118</v>
      </c>
      <c r="Y90" s="12"/>
      <c r="Z90" s="65" t="s">
        <v>148</v>
      </c>
      <c r="AA90" s="28">
        <v>24</v>
      </c>
      <c r="AB90" s="12">
        <v>912</v>
      </c>
      <c r="AC90" s="12">
        <v>2.4598930481283503</v>
      </c>
      <c r="AD90" s="12">
        <v>2.1253475935828945</v>
      </c>
      <c r="AE90" s="12"/>
      <c r="AF90" s="84" t="s">
        <v>154</v>
      </c>
      <c r="AG90" s="72" t="s">
        <v>529</v>
      </c>
      <c r="AH90" s="28">
        <v>1</v>
      </c>
      <c r="AI90" s="12">
        <v>207</v>
      </c>
      <c r="AJ90" s="28">
        <v>8.15</v>
      </c>
      <c r="AK90" s="28">
        <v>25.398773006134967</v>
      </c>
      <c r="AL90" s="12">
        <v>17325.676698691976</v>
      </c>
      <c r="AM90" s="12">
        <v>99.878853876069329</v>
      </c>
      <c r="AN90" s="12">
        <v>86.295329748923905</v>
      </c>
      <c r="AO90" s="12"/>
      <c r="AP90" s="79" t="s">
        <v>178</v>
      </c>
      <c r="AQ90" s="28">
        <v>60</v>
      </c>
      <c r="AR90" s="12">
        <v>30</v>
      </c>
      <c r="AS90" s="12">
        <v>84.771573604060919</v>
      </c>
      <c r="AT90" s="12">
        <v>73.242639593908635</v>
      </c>
      <c r="AU90" s="12"/>
      <c r="AV90" s="64" t="s">
        <v>157</v>
      </c>
      <c r="AW90" s="28">
        <v>43</v>
      </c>
      <c r="AX90" s="12">
        <v>42</v>
      </c>
      <c r="AY90" s="12">
        <v>21.105527638190953</v>
      </c>
      <c r="AZ90" s="12">
        <v>18.235175879396984</v>
      </c>
      <c r="BA90" s="12"/>
      <c r="BB90" s="64" t="s">
        <v>186</v>
      </c>
      <c r="BC90" s="72">
        <v>23.7</v>
      </c>
      <c r="BD90" s="28">
        <v>0.79949999999999999</v>
      </c>
      <c r="BE90" s="12">
        <v>18.948149999999998</v>
      </c>
      <c r="BF90" s="28">
        <v>4</v>
      </c>
      <c r="BG90" s="28">
        <v>4.7370374999999996</v>
      </c>
      <c r="BH90" s="12">
        <v>3.2552819641275459</v>
      </c>
      <c r="BI90" s="12">
        <v>95.894330151708544</v>
      </c>
      <c r="BJ90" s="12">
        <v>82.852701251076184</v>
      </c>
    </row>
    <row r="91" spans="1:62" ht="12.75" x14ac:dyDescent="0.2">
      <c r="A91" s="78" t="s">
        <v>243</v>
      </c>
      <c r="B91" s="12">
        <v>57.200827710353458</v>
      </c>
      <c r="C91" s="12"/>
      <c r="D91" s="84" t="s">
        <v>165</v>
      </c>
      <c r="E91" s="28">
        <v>152</v>
      </c>
      <c r="F91" s="12">
        <v>157</v>
      </c>
      <c r="G91" s="12">
        <v>47.315436241610733</v>
      </c>
      <c r="H91" s="12">
        <v>40.880536912751673</v>
      </c>
      <c r="I91" s="27"/>
      <c r="J91" s="64" t="s">
        <v>184</v>
      </c>
      <c r="K91" s="72">
        <v>17.96</v>
      </c>
      <c r="L91" s="28">
        <v>1</v>
      </c>
      <c r="M91" s="12">
        <v>17.96</v>
      </c>
      <c r="N91" s="28">
        <v>4.46</v>
      </c>
      <c r="O91" s="12">
        <v>4.0269058295964131</v>
      </c>
      <c r="P91" s="12">
        <v>4.0269058295964131</v>
      </c>
      <c r="Q91" s="12">
        <v>97.241845322194237</v>
      </c>
      <c r="R91" s="12">
        <v>84.016954358375827</v>
      </c>
      <c r="S91" s="12"/>
      <c r="T91" s="65" t="s">
        <v>189</v>
      </c>
      <c r="U91" s="28">
        <v>300</v>
      </c>
      <c r="V91" s="12">
        <v>290</v>
      </c>
      <c r="W91" s="12">
        <v>87.86610878661088</v>
      </c>
      <c r="X91" s="12">
        <v>75.9163179916318</v>
      </c>
      <c r="Y91" s="12"/>
      <c r="Z91" s="65" t="s">
        <v>188</v>
      </c>
      <c r="AA91" s="28">
        <v>24</v>
      </c>
      <c r="AB91" s="12">
        <v>912</v>
      </c>
      <c r="AC91" s="12">
        <v>2.4598930481283503</v>
      </c>
      <c r="AD91" s="12">
        <v>2.1253475935828945</v>
      </c>
      <c r="AE91" s="12"/>
      <c r="AF91" s="79" t="s">
        <v>183</v>
      </c>
      <c r="AG91" s="72">
        <v>59</v>
      </c>
      <c r="AH91" s="28">
        <v>1</v>
      </c>
      <c r="AI91" s="12">
        <v>59</v>
      </c>
      <c r="AJ91" s="28">
        <v>2.31</v>
      </c>
      <c r="AK91" s="28">
        <v>25.541125541125542</v>
      </c>
      <c r="AL91" s="12">
        <v>17325.534346156983</v>
      </c>
      <c r="AM91" s="12">
        <v>99.878033243877653</v>
      </c>
      <c r="AN91" s="12">
        <v>86.294620722710292</v>
      </c>
      <c r="AO91" s="12"/>
      <c r="AP91" s="65" t="s">
        <v>188</v>
      </c>
      <c r="AQ91" s="28">
        <v>60</v>
      </c>
      <c r="AR91" s="12">
        <v>30</v>
      </c>
      <c r="AS91" s="12">
        <v>84.771573604060919</v>
      </c>
      <c r="AT91" s="12">
        <v>73.242639593908635</v>
      </c>
      <c r="AU91" s="12"/>
      <c r="AV91" s="84" t="s">
        <v>154</v>
      </c>
      <c r="AW91" s="28">
        <v>41</v>
      </c>
      <c r="AX91" s="12">
        <v>40</v>
      </c>
      <c r="AY91" s="12">
        <v>20.100502512562812</v>
      </c>
      <c r="AZ91" s="12">
        <v>17.366834170854268</v>
      </c>
      <c r="BA91" s="12"/>
      <c r="BB91" s="122" t="s">
        <v>244</v>
      </c>
      <c r="BC91" s="72">
        <v>250</v>
      </c>
      <c r="BD91" s="28">
        <v>9.9000000000000008E-3</v>
      </c>
      <c r="BE91" s="12">
        <v>2.4750000000000001</v>
      </c>
      <c r="BF91" s="28">
        <v>0.52</v>
      </c>
      <c r="BG91" s="28">
        <v>4.759615384615385</v>
      </c>
      <c r="BH91" s="12">
        <v>3.2778598487429313</v>
      </c>
      <c r="BI91" s="12">
        <v>95.865854172937702</v>
      </c>
      <c r="BJ91" s="12">
        <v>82.82809800541817</v>
      </c>
    </row>
    <row r="92" spans="1:62" ht="12.75" x14ac:dyDescent="0.2">
      <c r="A92" s="83" t="s">
        <v>195</v>
      </c>
      <c r="B92" s="12">
        <v>57.181353157673897</v>
      </c>
      <c r="C92" s="12"/>
      <c r="D92" s="84" t="s">
        <v>169</v>
      </c>
      <c r="E92" s="28">
        <v>149</v>
      </c>
      <c r="F92" s="12">
        <v>160</v>
      </c>
      <c r="G92" s="12">
        <v>46.308724832214764</v>
      </c>
      <c r="H92" s="12">
        <v>40.010738255033559</v>
      </c>
      <c r="I92" s="27"/>
      <c r="J92" s="62" t="s">
        <v>144</v>
      </c>
      <c r="K92" s="72">
        <v>36</v>
      </c>
      <c r="L92" s="28">
        <v>1.3277000000000001</v>
      </c>
      <c r="M92" s="12">
        <v>47.797200000000004</v>
      </c>
      <c r="N92" s="28">
        <v>11.29</v>
      </c>
      <c r="O92" s="12">
        <v>4.2335872453498675</v>
      </c>
      <c r="P92" s="12">
        <v>4.2335872453498675</v>
      </c>
      <c r="Q92" s="12">
        <v>97.10028270866448</v>
      </c>
      <c r="R92" s="12">
        <v>83.894644260286114</v>
      </c>
      <c r="S92" s="12"/>
      <c r="T92" s="62" t="s">
        <v>194</v>
      </c>
      <c r="U92" s="28">
        <v>300</v>
      </c>
      <c r="V92" s="12">
        <v>290</v>
      </c>
      <c r="W92" s="12">
        <v>87.86610878661088</v>
      </c>
      <c r="X92" s="12">
        <v>75.9163179916318</v>
      </c>
      <c r="Y92" s="12"/>
      <c r="Z92" s="64" t="s">
        <v>172</v>
      </c>
      <c r="AA92" s="28">
        <v>22</v>
      </c>
      <c r="AB92" s="12">
        <v>914</v>
      </c>
      <c r="AC92" s="12">
        <v>2.2459893048128379</v>
      </c>
      <c r="AD92" s="12">
        <v>1.940534759358292</v>
      </c>
      <c r="AE92" s="12"/>
      <c r="AF92" s="84" t="s">
        <v>152</v>
      </c>
      <c r="AG92" s="72" t="s">
        <v>530</v>
      </c>
      <c r="AH92" s="28">
        <v>1</v>
      </c>
      <c r="AI92" s="12">
        <v>193</v>
      </c>
      <c r="AJ92" s="28">
        <v>7.25</v>
      </c>
      <c r="AK92" s="28">
        <v>26.620689655172413</v>
      </c>
      <c r="AL92" s="12">
        <v>17324.454782042936</v>
      </c>
      <c r="AM92" s="12">
        <v>99.871809785580936</v>
      </c>
      <c r="AN92" s="12">
        <v>86.289243654741924</v>
      </c>
      <c r="AO92" s="12"/>
      <c r="AP92" s="65" t="s">
        <v>189</v>
      </c>
      <c r="AQ92" s="28">
        <v>60</v>
      </c>
      <c r="AR92" s="12">
        <v>30</v>
      </c>
      <c r="AS92" s="12">
        <v>84.771573604060919</v>
      </c>
      <c r="AT92" s="12">
        <v>73.242639593908635</v>
      </c>
      <c r="AU92" s="12"/>
      <c r="AV92" s="64" t="s">
        <v>184</v>
      </c>
      <c r="AW92" s="28">
        <v>41</v>
      </c>
      <c r="AX92" s="12">
        <v>40</v>
      </c>
      <c r="AY92" s="12">
        <v>20.100502512562812</v>
      </c>
      <c r="AZ92" s="12">
        <v>17.366834170854268</v>
      </c>
      <c r="BA92" s="12"/>
      <c r="BB92" s="84" t="s">
        <v>165</v>
      </c>
      <c r="BC92" s="72">
        <v>43.4</v>
      </c>
      <c r="BD92" s="28">
        <v>1</v>
      </c>
      <c r="BE92" s="12">
        <v>43.4</v>
      </c>
      <c r="BF92" s="28">
        <v>9</v>
      </c>
      <c r="BG92" s="28">
        <v>4.822222222222222</v>
      </c>
      <c r="BH92" s="12">
        <v>3.3404666863497683</v>
      </c>
      <c r="BI92" s="12">
        <v>95.786892347728141</v>
      </c>
      <c r="BJ92" s="12">
        <v>82.759874988437119</v>
      </c>
    </row>
    <row r="93" spans="1:62" ht="12.75" x14ac:dyDescent="0.2">
      <c r="A93" s="83" t="s">
        <v>154</v>
      </c>
      <c r="B93" s="12">
        <v>57.147457804726038</v>
      </c>
      <c r="C93" s="12"/>
      <c r="D93" s="84" t="s">
        <v>170</v>
      </c>
      <c r="E93" s="28">
        <v>139</v>
      </c>
      <c r="F93" s="12">
        <v>170</v>
      </c>
      <c r="G93" s="12">
        <v>42.953020134228183</v>
      </c>
      <c r="H93" s="12">
        <v>37.111409395973148</v>
      </c>
      <c r="I93" s="27"/>
      <c r="J93" s="62" t="s">
        <v>118</v>
      </c>
      <c r="K93" s="72">
        <v>27.806799999999999</v>
      </c>
      <c r="L93" s="28">
        <v>1.5636000000000001</v>
      </c>
      <c r="M93" s="12">
        <v>43.478712479999999</v>
      </c>
      <c r="N93" s="28">
        <v>9.2799999999999994</v>
      </c>
      <c r="O93" s="12">
        <v>4.6852060862068967</v>
      </c>
      <c r="P93" s="12">
        <v>4.6852060862068967</v>
      </c>
      <c r="Q93" s="12">
        <v>96.790954735474727</v>
      </c>
      <c r="R93" s="12">
        <v>83.627384891450163</v>
      </c>
      <c r="S93" s="12"/>
      <c r="T93" s="84" t="s">
        <v>154</v>
      </c>
      <c r="U93" s="28">
        <v>310</v>
      </c>
      <c r="V93" s="12">
        <v>300</v>
      </c>
      <c r="W93" s="12">
        <v>87.44769874476988</v>
      </c>
      <c r="X93" s="12">
        <v>75.554811715481179</v>
      </c>
      <c r="Y93" s="12"/>
      <c r="Z93" s="53" t="s">
        <v>173</v>
      </c>
      <c r="AA93" s="28">
        <v>22</v>
      </c>
      <c r="AB93" s="12">
        <v>914</v>
      </c>
      <c r="AC93" s="12">
        <v>2.2459893048128379</v>
      </c>
      <c r="AD93" s="12">
        <v>1.940534759358292</v>
      </c>
      <c r="AE93" s="12"/>
      <c r="AF93" s="62" t="s">
        <v>180</v>
      </c>
      <c r="AG93" s="72">
        <v>160</v>
      </c>
      <c r="AH93" s="28">
        <v>1.3277000000000001</v>
      </c>
      <c r="AI93" s="12">
        <v>212.43200000000002</v>
      </c>
      <c r="AJ93" s="28">
        <v>7.97</v>
      </c>
      <c r="AK93" s="28">
        <v>26.653952321204521</v>
      </c>
      <c r="AL93" s="12">
        <v>17324.421519376905</v>
      </c>
      <c r="AM93" s="12">
        <v>99.871618033361514</v>
      </c>
      <c r="AN93" s="12">
        <v>86.289077980824345</v>
      </c>
      <c r="AO93" s="12"/>
      <c r="AP93" s="79" t="s">
        <v>168</v>
      </c>
      <c r="AQ93" s="28">
        <v>62</v>
      </c>
      <c r="AR93" s="12">
        <v>32</v>
      </c>
      <c r="AS93" s="12">
        <v>83.756345177664969</v>
      </c>
      <c r="AT93" s="12">
        <v>72.365482233502533</v>
      </c>
      <c r="AU93" s="12"/>
      <c r="AV93" s="53" t="s">
        <v>156</v>
      </c>
      <c r="AW93" s="28">
        <v>40</v>
      </c>
      <c r="AX93" s="12">
        <v>39</v>
      </c>
      <c r="AY93" s="12">
        <v>19.597989949748744</v>
      </c>
      <c r="AZ93" s="12">
        <v>16.932663316582914</v>
      </c>
      <c r="BA93" s="12"/>
      <c r="BB93" s="79" t="s">
        <v>178</v>
      </c>
      <c r="BC93" s="72">
        <v>11.23</v>
      </c>
      <c r="BD93" s="28">
        <v>1</v>
      </c>
      <c r="BE93" s="12">
        <v>11.23</v>
      </c>
      <c r="BF93" s="28">
        <v>2.13</v>
      </c>
      <c r="BG93" s="28">
        <v>5.2723004694835689</v>
      </c>
      <c r="BH93" s="12">
        <v>3.7905449336111152</v>
      </c>
      <c r="BI93" s="12">
        <v>95.219238697594022</v>
      </c>
      <c r="BJ93" s="12">
        <v>82.269422234721233</v>
      </c>
    </row>
    <row r="94" spans="1:62" ht="12.75" x14ac:dyDescent="0.2">
      <c r="A94" s="83" t="s">
        <v>193</v>
      </c>
      <c r="B94" s="12">
        <v>55.551258122425246</v>
      </c>
      <c r="C94" s="12"/>
      <c r="D94" s="84" t="s">
        <v>154</v>
      </c>
      <c r="E94" s="28">
        <v>135</v>
      </c>
      <c r="F94" s="12">
        <v>174</v>
      </c>
      <c r="G94" s="12">
        <v>41.610738255033553</v>
      </c>
      <c r="H94" s="12">
        <v>35.951677852348986</v>
      </c>
      <c r="I94" s="27"/>
      <c r="J94" s="65" t="s">
        <v>148</v>
      </c>
      <c r="K94" s="72">
        <v>32</v>
      </c>
      <c r="L94" s="28">
        <v>0.14630000000000001</v>
      </c>
      <c r="M94" s="12">
        <v>4.6816000000000004</v>
      </c>
      <c r="N94" s="28">
        <v>0.91</v>
      </c>
      <c r="O94" s="12">
        <v>5.1446153846153848</v>
      </c>
      <c r="P94" s="12">
        <v>5.1446153846153848</v>
      </c>
      <c r="Q94" s="12">
        <v>96.47629083245522</v>
      </c>
      <c r="R94" s="12">
        <v>83.355515279241303</v>
      </c>
      <c r="S94" s="12"/>
      <c r="T94" s="79" t="s">
        <v>168</v>
      </c>
      <c r="U94" s="28">
        <v>330</v>
      </c>
      <c r="V94" s="12">
        <v>320</v>
      </c>
      <c r="W94" s="12">
        <v>86.610878661087867</v>
      </c>
      <c r="X94" s="12">
        <v>74.831799163179923</v>
      </c>
      <c r="Y94" s="12"/>
      <c r="Z94" s="84" t="s">
        <v>191</v>
      </c>
      <c r="AA94" s="28">
        <v>18</v>
      </c>
      <c r="AB94" s="12">
        <v>918</v>
      </c>
      <c r="AC94" s="12">
        <v>1.8181818181818272</v>
      </c>
      <c r="AD94" s="12">
        <v>1.5709090909090988</v>
      </c>
      <c r="AE94" s="12"/>
      <c r="AF94" s="84" t="s">
        <v>175</v>
      </c>
      <c r="AG94" s="72">
        <v>359</v>
      </c>
      <c r="AH94" s="28">
        <v>1</v>
      </c>
      <c r="AI94" s="12">
        <v>359</v>
      </c>
      <c r="AJ94" s="28">
        <v>8.75</v>
      </c>
      <c r="AK94" s="28">
        <v>41.028571428571432</v>
      </c>
      <c r="AL94" s="12">
        <v>17310.046900269539</v>
      </c>
      <c r="AM94" s="12">
        <v>99.788751401003239</v>
      </c>
      <c r="AN94" s="12">
        <v>86.217481210466801</v>
      </c>
      <c r="AO94" s="12"/>
      <c r="AP94" s="64" t="s">
        <v>176</v>
      </c>
      <c r="AQ94" s="28">
        <v>62</v>
      </c>
      <c r="AR94" s="12">
        <v>32</v>
      </c>
      <c r="AS94" s="12">
        <v>83.756345177664969</v>
      </c>
      <c r="AT94" s="12">
        <v>72.365482233502533</v>
      </c>
      <c r="AU94" s="12"/>
      <c r="AV94" s="53" t="s">
        <v>160</v>
      </c>
      <c r="AW94" s="28">
        <v>40</v>
      </c>
      <c r="AX94" s="12">
        <v>39</v>
      </c>
      <c r="AY94" s="12">
        <v>19.597989949748744</v>
      </c>
      <c r="AZ94" s="12">
        <v>16.932663316582914</v>
      </c>
      <c r="BA94" s="12"/>
      <c r="BB94" s="62" t="s">
        <v>166</v>
      </c>
      <c r="BC94" s="72">
        <v>25</v>
      </c>
      <c r="BD94" s="28">
        <v>1.3277000000000001</v>
      </c>
      <c r="BE94" s="12">
        <v>33.192500000000003</v>
      </c>
      <c r="BF94" s="28">
        <v>6.24</v>
      </c>
      <c r="BG94" s="28">
        <v>5.3193108974358978</v>
      </c>
      <c r="BH94" s="12">
        <v>3.8375553615634441</v>
      </c>
      <c r="BI94" s="12">
        <v>95.159947582807021</v>
      </c>
      <c r="BJ94" s="12">
        <v>82.218194711545266</v>
      </c>
    </row>
    <row r="95" spans="1:62" ht="12.75" x14ac:dyDescent="0.2">
      <c r="A95" s="57" t="s">
        <v>159</v>
      </c>
      <c r="B95" s="12">
        <v>55.265582269286647</v>
      </c>
      <c r="C95" s="12"/>
      <c r="D95" s="84" t="s">
        <v>195</v>
      </c>
      <c r="E95" s="28">
        <v>129</v>
      </c>
      <c r="F95" s="12">
        <v>180</v>
      </c>
      <c r="G95" s="12">
        <v>39.597315436241608</v>
      </c>
      <c r="H95" s="12">
        <v>34.212080536912751</v>
      </c>
      <c r="I95" s="27"/>
      <c r="J95" s="62" t="s">
        <v>194</v>
      </c>
      <c r="K95" s="72">
        <v>47</v>
      </c>
      <c r="L95" s="28">
        <v>0.31690000000000002</v>
      </c>
      <c r="M95" s="12">
        <v>14.894300000000001</v>
      </c>
      <c r="N95" s="28">
        <v>2.66</v>
      </c>
      <c r="O95" s="12">
        <v>5.599360902255639</v>
      </c>
      <c r="P95" s="12">
        <v>5.599360902255639</v>
      </c>
      <c r="Q95" s="12">
        <v>96.164821299824908</v>
      </c>
      <c r="R95" s="12">
        <v>83.086405603048718</v>
      </c>
      <c r="S95" s="12"/>
      <c r="T95" s="53" t="s">
        <v>156</v>
      </c>
      <c r="U95" s="28">
        <v>340</v>
      </c>
      <c r="V95" s="12">
        <v>330</v>
      </c>
      <c r="W95" s="12">
        <v>86.192468619246867</v>
      </c>
      <c r="X95" s="12">
        <v>74.470292887029288</v>
      </c>
      <c r="Y95" s="12"/>
      <c r="Z95" s="64" t="s">
        <v>162</v>
      </c>
      <c r="AA95" s="28">
        <v>17</v>
      </c>
      <c r="AB95" s="12">
        <v>919</v>
      </c>
      <c r="AC95" s="12">
        <v>1.711229946524071</v>
      </c>
      <c r="AD95" s="12">
        <v>1.4785026737967972</v>
      </c>
      <c r="AE95" s="12"/>
      <c r="AF95" s="62" t="s">
        <v>158</v>
      </c>
      <c r="AG95" s="72">
        <v>193</v>
      </c>
      <c r="AH95" s="28">
        <v>0.52529999999999999</v>
      </c>
      <c r="AI95" s="12">
        <v>101.38289999999999</v>
      </c>
      <c r="AJ95" s="28">
        <v>2.4700000000000002</v>
      </c>
      <c r="AK95" s="28">
        <v>41.045708502024283</v>
      </c>
      <c r="AL95" s="12">
        <v>17310.029763196086</v>
      </c>
      <c r="AM95" s="12">
        <v>99.788652609407094</v>
      </c>
      <c r="AN95" s="12">
        <v>86.217395854527723</v>
      </c>
      <c r="AO95" s="12"/>
      <c r="AP95" s="64" t="s">
        <v>190</v>
      </c>
      <c r="AQ95" s="28">
        <v>62</v>
      </c>
      <c r="AR95" s="12">
        <v>32</v>
      </c>
      <c r="AS95" s="12">
        <v>83.756345177664969</v>
      </c>
      <c r="AT95" s="12">
        <v>72.365482233502533</v>
      </c>
      <c r="AU95" s="12"/>
      <c r="AV95" s="79" t="s">
        <v>163</v>
      </c>
      <c r="AW95" s="28">
        <v>31</v>
      </c>
      <c r="AX95" s="12">
        <v>30</v>
      </c>
      <c r="AY95" s="12">
        <v>15.075376884422109</v>
      </c>
      <c r="AZ95" s="12">
        <v>13.025125628140703</v>
      </c>
      <c r="BA95" s="12"/>
      <c r="BB95" s="64" t="s">
        <v>174</v>
      </c>
      <c r="BC95" s="72">
        <v>200</v>
      </c>
      <c r="BD95" s="28">
        <v>1.7100000000000001E-2</v>
      </c>
      <c r="BE95" s="12">
        <v>3.42</v>
      </c>
      <c r="BF95" s="28">
        <v>0.62</v>
      </c>
      <c r="BG95" s="28">
        <v>5.5161290322580641</v>
      </c>
      <c r="BH95" s="12">
        <v>4.0343734963856104</v>
      </c>
      <c r="BI95" s="12">
        <v>94.911714007147197</v>
      </c>
      <c r="BJ95" s="12">
        <v>82.003720902175175</v>
      </c>
    </row>
    <row r="96" spans="1:62" ht="12.75" x14ac:dyDescent="0.2">
      <c r="A96" s="52" t="s">
        <v>194</v>
      </c>
      <c r="B96" s="12">
        <v>55.025996614315396</v>
      </c>
      <c r="C96" s="12"/>
      <c r="D96" s="62" t="s">
        <v>194</v>
      </c>
      <c r="E96" s="28">
        <v>120</v>
      </c>
      <c r="F96" s="12">
        <v>189</v>
      </c>
      <c r="G96" s="12">
        <v>36.577181208053688</v>
      </c>
      <c r="H96" s="12">
        <v>31.602684563758384</v>
      </c>
      <c r="I96" s="27"/>
      <c r="J96" s="64" t="s">
        <v>190</v>
      </c>
      <c r="K96" s="72">
        <v>5000</v>
      </c>
      <c r="L96" s="28">
        <v>1.0200000000000001E-2</v>
      </c>
      <c r="M96" s="12">
        <v>51.000000000000007</v>
      </c>
      <c r="N96" s="28">
        <v>9.1</v>
      </c>
      <c r="O96" s="12">
        <v>5.6043956043956058</v>
      </c>
      <c r="P96" s="12">
        <v>5.6043956043956058</v>
      </c>
      <c r="Q96" s="12">
        <v>96.161372873701637</v>
      </c>
      <c r="R96" s="12">
        <v>83.083426162878212</v>
      </c>
      <c r="S96" s="12"/>
      <c r="T96" s="84" t="s">
        <v>170</v>
      </c>
      <c r="U96" s="28">
        <v>345</v>
      </c>
      <c r="V96" s="12">
        <v>335</v>
      </c>
      <c r="W96" s="12">
        <v>85.98326359832636</v>
      </c>
      <c r="X96" s="12">
        <v>74.28953974895397</v>
      </c>
      <c r="Y96" s="12"/>
      <c r="Z96" s="84" t="s">
        <v>175</v>
      </c>
      <c r="AA96" s="28">
        <v>14</v>
      </c>
      <c r="AB96" s="12">
        <v>922</v>
      </c>
      <c r="AC96" s="12">
        <v>1.3903743315508024</v>
      </c>
      <c r="AD96" s="12">
        <v>1.2012834224598932</v>
      </c>
      <c r="AE96" s="12"/>
      <c r="AF96" s="64" t="s">
        <v>157</v>
      </c>
      <c r="AG96" s="72">
        <v>1293</v>
      </c>
      <c r="AH96" s="28">
        <v>0.12889999999999999</v>
      </c>
      <c r="AI96" s="12">
        <v>166.6677</v>
      </c>
      <c r="AJ96" s="28">
        <v>3.87</v>
      </c>
      <c r="AK96" s="28">
        <v>43.06658914728682</v>
      </c>
      <c r="AL96" s="12">
        <v>17308.008882550825</v>
      </c>
      <c r="AM96" s="12">
        <v>99.777002660826199</v>
      </c>
      <c r="AN96" s="12">
        <v>86.207330298953835</v>
      </c>
      <c r="AO96" s="12"/>
      <c r="AP96" s="84" t="s">
        <v>146</v>
      </c>
      <c r="AQ96" s="28">
        <v>65</v>
      </c>
      <c r="AR96" s="12">
        <v>35</v>
      </c>
      <c r="AS96" s="12">
        <v>82.233502538071065</v>
      </c>
      <c r="AT96" s="12">
        <v>71.049746192893394</v>
      </c>
      <c r="AU96" s="12"/>
      <c r="AV96" s="62" t="s">
        <v>171</v>
      </c>
      <c r="AW96" s="28">
        <v>31</v>
      </c>
      <c r="AX96" s="12">
        <v>30</v>
      </c>
      <c r="AY96" s="12">
        <v>15.075376884422109</v>
      </c>
      <c r="AZ96" s="12">
        <v>13.025125628140703</v>
      </c>
      <c r="BA96" s="12"/>
      <c r="BB96" s="62" t="s">
        <v>194</v>
      </c>
      <c r="BC96" s="72">
        <v>46.88</v>
      </c>
      <c r="BD96" s="28">
        <v>0.31690000000000002</v>
      </c>
      <c r="BE96" s="12">
        <v>14.856272000000002</v>
      </c>
      <c r="BF96" s="28">
        <v>2.66</v>
      </c>
      <c r="BG96" s="28">
        <v>5.585064661654136</v>
      </c>
      <c r="BH96" s="12">
        <v>4.1033091257816823</v>
      </c>
      <c r="BI96" s="12">
        <v>94.824770099306534</v>
      </c>
      <c r="BJ96" s="12">
        <v>81.928601365800844</v>
      </c>
    </row>
    <row r="97" spans="1:62" ht="12.75" x14ac:dyDescent="0.2">
      <c r="A97" s="52" t="s">
        <v>144</v>
      </c>
      <c r="B97" s="12">
        <v>54.929578951201286</v>
      </c>
      <c r="C97" s="12"/>
      <c r="D97" s="62" t="s">
        <v>144</v>
      </c>
      <c r="E97" s="28">
        <v>117</v>
      </c>
      <c r="F97" s="12">
        <v>192</v>
      </c>
      <c r="G97" s="12">
        <v>35.570469798657712</v>
      </c>
      <c r="H97" s="12">
        <v>30.732885906040263</v>
      </c>
      <c r="I97" s="27"/>
      <c r="J97" s="64" t="s">
        <v>159</v>
      </c>
      <c r="K97" s="72">
        <v>90000</v>
      </c>
      <c r="L97" s="28">
        <v>1E-4</v>
      </c>
      <c r="M97" s="12">
        <v>9</v>
      </c>
      <c r="N97" s="28">
        <v>1.47</v>
      </c>
      <c r="O97" s="12">
        <v>6.1224489795918364</v>
      </c>
      <c r="P97" s="12">
        <v>6.1224489795918364</v>
      </c>
      <c r="Q97" s="12">
        <v>95.806541794800111</v>
      </c>
      <c r="R97" s="12">
        <v>82.776852110707296</v>
      </c>
      <c r="S97" s="12"/>
      <c r="T97" s="84" t="s">
        <v>191</v>
      </c>
      <c r="U97" s="28">
        <v>345</v>
      </c>
      <c r="V97" s="12">
        <v>335</v>
      </c>
      <c r="W97" s="12">
        <v>85.98326359832636</v>
      </c>
      <c r="X97" s="12">
        <v>74.28953974895397</v>
      </c>
      <c r="Y97" s="12"/>
      <c r="Z97" s="79" t="s">
        <v>145</v>
      </c>
      <c r="AA97" s="28">
        <v>13</v>
      </c>
      <c r="AB97" s="12">
        <v>923</v>
      </c>
      <c r="AC97" s="12">
        <v>1.2834224598930462</v>
      </c>
      <c r="AD97" s="12">
        <v>1.1088770053475918</v>
      </c>
      <c r="AE97" s="12"/>
      <c r="AF97" s="64" t="s">
        <v>159</v>
      </c>
      <c r="AG97" s="72">
        <v>66</v>
      </c>
      <c r="AH97" s="28">
        <v>1</v>
      </c>
      <c r="AI97" s="12">
        <v>66</v>
      </c>
      <c r="AJ97" s="28">
        <v>1.47</v>
      </c>
      <c r="AK97" s="28">
        <v>44.897959183673471</v>
      </c>
      <c r="AL97" s="12">
        <v>17306.177512514438</v>
      </c>
      <c r="AM97" s="12">
        <v>99.766445200737436</v>
      </c>
      <c r="AN97" s="12">
        <v>86.198208653437149</v>
      </c>
      <c r="AO97" s="12"/>
      <c r="AP97" s="84" t="s">
        <v>154</v>
      </c>
      <c r="AQ97" s="28">
        <v>65</v>
      </c>
      <c r="AR97" s="12">
        <v>35</v>
      </c>
      <c r="AS97" s="12">
        <v>82.233502538071065</v>
      </c>
      <c r="AT97" s="12">
        <v>71.049746192893394</v>
      </c>
      <c r="AU97" s="12"/>
      <c r="AV97" s="64" t="s">
        <v>167</v>
      </c>
      <c r="AW97" s="28">
        <v>29</v>
      </c>
      <c r="AX97" s="12">
        <v>28</v>
      </c>
      <c r="AY97" s="12">
        <v>14.070351758793969</v>
      </c>
      <c r="AZ97" s="12">
        <v>12.156783919597988</v>
      </c>
      <c r="BA97" s="12"/>
      <c r="BB97" s="84" t="s">
        <v>175</v>
      </c>
      <c r="BC97" s="72">
        <v>53.33</v>
      </c>
      <c r="BD97" s="28">
        <v>1</v>
      </c>
      <c r="BE97" s="12">
        <v>53.33</v>
      </c>
      <c r="BF97" s="28">
        <v>8.75</v>
      </c>
      <c r="BG97" s="28">
        <v>6.0948571428571423</v>
      </c>
      <c r="BH97" s="12">
        <v>4.6131016069846886</v>
      </c>
      <c r="BI97" s="12">
        <v>94.181802871881786</v>
      </c>
      <c r="BJ97" s="12">
        <v>81.373077681305858</v>
      </c>
    </row>
    <row r="98" spans="1:62" ht="12.75" x14ac:dyDescent="0.2">
      <c r="A98" s="75" t="s">
        <v>148</v>
      </c>
      <c r="B98" s="12">
        <v>54.762801627200162</v>
      </c>
      <c r="C98" s="12"/>
      <c r="D98" s="64" t="s">
        <v>174</v>
      </c>
      <c r="E98" s="28">
        <v>108</v>
      </c>
      <c r="F98" s="12">
        <v>201</v>
      </c>
      <c r="G98" s="12">
        <v>32.550335570469798</v>
      </c>
      <c r="H98" s="12">
        <v>28.123489932885906</v>
      </c>
      <c r="I98" s="27"/>
      <c r="J98" s="122" t="s">
        <v>244</v>
      </c>
      <c r="K98" s="72">
        <v>350</v>
      </c>
      <c r="L98" s="28">
        <v>9.9000000000000008E-3</v>
      </c>
      <c r="M98" s="12">
        <v>3.4650000000000003</v>
      </c>
      <c r="N98" s="28">
        <v>0.52</v>
      </c>
      <c r="O98" s="12">
        <v>6.6634615384615392</v>
      </c>
      <c r="P98" s="12">
        <v>6.6634615384615392</v>
      </c>
      <c r="Q98" s="12">
        <v>95.435985247629077</v>
      </c>
      <c r="R98" s="12">
        <v>82.456691253951519</v>
      </c>
      <c r="S98" s="12"/>
      <c r="T98" s="79" t="s">
        <v>149</v>
      </c>
      <c r="U98" s="28">
        <v>360</v>
      </c>
      <c r="V98" s="12">
        <v>350</v>
      </c>
      <c r="W98" s="12">
        <v>85.355648535564853</v>
      </c>
      <c r="X98" s="12">
        <v>73.747280334728032</v>
      </c>
      <c r="Y98" s="12"/>
      <c r="Z98" s="84" t="s">
        <v>146</v>
      </c>
      <c r="AA98" s="28">
        <v>13</v>
      </c>
      <c r="AB98" s="12">
        <v>923</v>
      </c>
      <c r="AC98" s="12">
        <v>1.2834224598930462</v>
      </c>
      <c r="AD98" s="12">
        <v>1.1088770053475918</v>
      </c>
      <c r="AE98" s="12"/>
      <c r="AF98" s="79" t="s">
        <v>178</v>
      </c>
      <c r="AG98" s="72">
        <v>100</v>
      </c>
      <c r="AH98" s="28">
        <v>1</v>
      </c>
      <c r="AI98" s="12">
        <v>100</v>
      </c>
      <c r="AJ98" s="28">
        <v>2.13</v>
      </c>
      <c r="AK98" s="28">
        <v>46.948356807511736</v>
      </c>
      <c r="AL98" s="12">
        <v>17304.127114890598</v>
      </c>
      <c r="AM98" s="12">
        <v>99.754625093031351</v>
      </c>
      <c r="AN98" s="12">
        <v>86.187996080379079</v>
      </c>
      <c r="AO98" s="12"/>
      <c r="AP98" s="53" t="s">
        <v>156</v>
      </c>
      <c r="AQ98" s="28">
        <v>65</v>
      </c>
      <c r="AR98" s="12">
        <v>35</v>
      </c>
      <c r="AS98" s="12">
        <v>82.233502538071065</v>
      </c>
      <c r="AT98" s="12">
        <v>71.049746192893394</v>
      </c>
      <c r="AU98" s="12"/>
      <c r="AV98" s="84" t="s">
        <v>151</v>
      </c>
      <c r="AW98" s="28">
        <v>28</v>
      </c>
      <c r="AX98" s="12">
        <v>27</v>
      </c>
      <c r="AY98" s="12">
        <v>13.567839195979898</v>
      </c>
      <c r="AZ98" s="12">
        <v>11.722613065326632</v>
      </c>
      <c r="BA98" s="12"/>
      <c r="BB98" s="79" t="s">
        <v>147</v>
      </c>
      <c r="BC98" s="72">
        <v>120</v>
      </c>
      <c r="BD98" s="28">
        <v>0.1832</v>
      </c>
      <c r="BE98" s="12">
        <v>21.984000000000002</v>
      </c>
      <c r="BF98" s="28">
        <v>3.44</v>
      </c>
      <c r="BG98" s="28">
        <v>6.3906976744186057</v>
      </c>
      <c r="BH98" s="12">
        <v>4.908942138546152</v>
      </c>
      <c r="BI98" s="12">
        <v>93.808678957050674</v>
      </c>
      <c r="BJ98" s="12">
        <v>81.050698618891786</v>
      </c>
    </row>
    <row r="99" spans="1:62" ht="12.75" x14ac:dyDescent="0.2">
      <c r="A99" s="57" t="s">
        <v>174</v>
      </c>
      <c r="B99" s="12">
        <v>54.33020599634699</v>
      </c>
      <c r="C99" s="12"/>
      <c r="D99" s="79" t="s">
        <v>168</v>
      </c>
      <c r="E99" s="28">
        <v>105</v>
      </c>
      <c r="F99" s="12">
        <v>204</v>
      </c>
      <c r="G99" s="12">
        <v>31.543624161073822</v>
      </c>
      <c r="H99" s="12">
        <v>27.253691275167782</v>
      </c>
      <c r="I99" s="27"/>
      <c r="J99" s="102" t="s">
        <v>243</v>
      </c>
      <c r="K99" s="72">
        <v>115</v>
      </c>
      <c r="L99" s="28">
        <v>0.96499999999999997</v>
      </c>
      <c r="M99" s="12">
        <v>110.97499999999999</v>
      </c>
      <c r="N99" s="28">
        <v>16.28</v>
      </c>
      <c r="O99" s="12">
        <v>6.8166461916461909</v>
      </c>
      <c r="P99" s="12">
        <v>6.8166461916461909</v>
      </c>
      <c r="Q99" s="12">
        <v>95.331064252297125</v>
      </c>
      <c r="R99" s="12">
        <v>82.366039513984717</v>
      </c>
      <c r="S99" s="12"/>
      <c r="T99" s="62" t="s">
        <v>158</v>
      </c>
      <c r="U99" s="28">
        <v>360</v>
      </c>
      <c r="V99" s="12">
        <v>350</v>
      </c>
      <c r="W99" s="12">
        <v>85.355648535564853</v>
      </c>
      <c r="X99" s="12">
        <v>73.747280334728032</v>
      </c>
      <c r="Y99" s="12"/>
      <c r="Z99" s="84" t="s">
        <v>154</v>
      </c>
      <c r="AA99" s="28">
        <v>12</v>
      </c>
      <c r="AB99" s="12">
        <v>924</v>
      </c>
      <c r="AC99" s="12">
        <v>1.1764705882352899</v>
      </c>
      <c r="AD99" s="12">
        <v>1.0164705882352905</v>
      </c>
      <c r="AE99" s="12"/>
      <c r="AF99" s="79" t="s">
        <v>179</v>
      </c>
      <c r="AG99" s="72">
        <v>290</v>
      </c>
      <c r="AH99" s="28">
        <v>0.46410000000000001</v>
      </c>
      <c r="AI99" s="12">
        <v>134.589</v>
      </c>
      <c r="AJ99" s="28">
        <v>2.31</v>
      </c>
      <c r="AK99" s="28">
        <v>58.263636363636358</v>
      </c>
      <c r="AL99" s="12">
        <v>17292.811835334473</v>
      </c>
      <c r="AM99" s="12">
        <v>99.689394904738705</v>
      </c>
      <c r="AN99" s="12">
        <v>86.131637197694246</v>
      </c>
      <c r="AO99" s="12"/>
      <c r="AP99" s="64" t="s">
        <v>157</v>
      </c>
      <c r="AQ99" s="28">
        <v>65</v>
      </c>
      <c r="AR99" s="12">
        <v>35</v>
      </c>
      <c r="AS99" s="12">
        <v>82.233502538071065</v>
      </c>
      <c r="AT99" s="12">
        <v>71.049746192893394</v>
      </c>
      <c r="AU99" s="12"/>
      <c r="AV99" s="84" t="s">
        <v>152</v>
      </c>
      <c r="AW99" s="28">
        <v>28</v>
      </c>
      <c r="AX99" s="12">
        <v>27</v>
      </c>
      <c r="AY99" s="12">
        <v>13.567839195979898</v>
      </c>
      <c r="AZ99" s="12">
        <v>11.722613065326632</v>
      </c>
      <c r="BA99" s="12"/>
      <c r="BB99" s="79" t="s">
        <v>179</v>
      </c>
      <c r="BC99" s="72">
        <v>39.630000000000003</v>
      </c>
      <c r="BD99" s="28">
        <v>0.46410000000000001</v>
      </c>
      <c r="BE99" s="12">
        <v>18.392283000000003</v>
      </c>
      <c r="BF99" s="28">
        <v>2.31</v>
      </c>
      <c r="BG99" s="28">
        <v>7.9620272727272736</v>
      </c>
      <c r="BH99" s="12">
        <v>6.4802717368548199</v>
      </c>
      <c r="BI99" s="12">
        <v>91.826865822398645</v>
      </c>
      <c r="BJ99" s="12">
        <v>79.338412070552423</v>
      </c>
    </row>
    <row r="100" spans="1:62" ht="12.75" x14ac:dyDescent="0.2">
      <c r="A100" s="82" t="s">
        <v>145</v>
      </c>
      <c r="B100" s="12">
        <v>53.521968996049601</v>
      </c>
      <c r="C100" s="12"/>
      <c r="D100" s="84" t="s">
        <v>146</v>
      </c>
      <c r="E100" s="28">
        <v>104</v>
      </c>
      <c r="F100" s="12">
        <v>205</v>
      </c>
      <c r="G100" s="12">
        <v>31.208053691275168</v>
      </c>
      <c r="H100" s="12">
        <v>26.963758389261745</v>
      </c>
      <c r="I100" s="27"/>
      <c r="J100" s="64" t="s">
        <v>176</v>
      </c>
      <c r="K100" s="72">
        <v>5700</v>
      </c>
      <c r="L100" s="28">
        <v>1.0200000000000001E-2</v>
      </c>
      <c r="M100" s="12">
        <v>58.140000000000008</v>
      </c>
      <c r="N100" s="28">
        <v>8.39</v>
      </c>
      <c r="O100" s="12">
        <v>6.9296781883194285</v>
      </c>
      <c r="P100" s="12">
        <v>6.9296781883194285</v>
      </c>
      <c r="Q100" s="12">
        <v>95.253645076493541</v>
      </c>
      <c r="R100" s="12">
        <v>82.299149346090417</v>
      </c>
      <c r="S100" s="12"/>
      <c r="T100" s="79" t="s">
        <v>179</v>
      </c>
      <c r="U100" s="28">
        <v>360</v>
      </c>
      <c r="V100" s="12">
        <v>350</v>
      </c>
      <c r="W100" s="12">
        <v>85.355648535564853</v>
      </c>
      <c r="X100" s="12">
        <v>73.747280334728032</v>
      </c>
      <c r="Y100" s="12"/>
      <c r="Z100" s="84" t="s">
        <v>170</v>
      </c>
      <c r="AA100" s="28">
        <v>12</v>
      </c>
      <c r="AB100" s="12">
        <v>924</v>
      </c>
      <c r="AC100" s="12">
        <v>1.1764705882352899</v>
      </c>
      <c r="AD100" s="12">
        <v>1.0164705882352905</v>
      </c>
      <c r="AE100" s="12"/>
      <c r="AF100" s="64" t="s">
        <v>186</v>
      </c>
      <c r="AG100" s="72">
        <v>240</v>
      </c>
      <c r="AH100" s="28">
        <v>1</v>
      </c>
      <c r="AI100" s="12">
        <v>240</v>
      </c>
      <c r="AJ100" s="28">
        <v>4</v>
      </c>
      <c r="AK100" s="28">
        <v>60</v>
      </c>
      <c r="AL100" s="12">
        <v>17291.07547169811</v>
      </c>
      <c r="AM100" s="12">
        <v>99.679385136408854</v>
      </c>
      <c r="AN100" s="12">
        <v>86.122988757857243</v>
      </c>
      <c r="AO100" s="12"/>
      <c r="AP100" s="53" t="s">
        <v>160</v>
      </c>
      <c r="AQ100" s="28">
        <v>65</v>
      </c>
      <c r="AR100" s="12">
        <v>35</v>
      </c>
      <c r="AS100" s="12">
        <v>82.233502538071065</v>
      </c>
      <c r="AT100" s="12">
        <v>71.049746192893394</v>
      </c>
      <c r="AU100" s="12"/>
      <c r="AV100" s="79" t="s">
        <v>178</v>
      </c>
      <c r="AW100" s="28">
        <v>20</v>
      </c>
      <c r="AX100" s="12">
        <v>19</v>
      </c>
      <c r="AY100" s="12">
        <v>9.5477386934673358</v>
      </c>
      <c r="AZ100" s="12">
        <v>8.2492462311557784</v>
      </c>
      <c r="BA100" s="12"/>
      <c r="BB100" s="64" t="s">
        <v>167</v>
      </c>
      <c r="BC100" s="72">
        <v>461.63</v>
      </c>
      <c r="BD100" s="28">
        <v>2.3599999999999999E-2</v>
      </c>
      <c r="BE100" s="12">
        <v>10.894468</v>
      </c>
      <c r="BF100" s="28">
        <v>1.29</v>
      </c>
      <c r="BG100" s="28">
        <v>8.4453240310077522</v>
      </c>
      <c r="BH100" s="12">
        <v>6.9635684951352985</v>
      </c>
      <c r="BI100" s="12">
        <v>91.217315881682225</v>
      </c>
      <c r="BJ100" s="12">
        <v>78.811760921773441</v>
      </c>
    </row>
    <row r="101" spans="1:62" ht="12.75" x14ac:dyDescent="0.2">
      <c r="A101" s="71" t="s">
        <v>244</v>
      </c>
      <c r="B101" s="12">
        <v>53.502402794148423</v>
      </c>
      <c r="C101" s="12"/>
      <c r="D101" s="84" t="s">
        <v>193</v>
      </c>
      <c r="E101" s="28">
        <v>100</v>
      </c>
      <c r="F101" s="12">
        <v>209</v>
      </c>
      <c r="G101" s="12">
        <v>29.865771812080538</v>
      </c>
      <c r="H101" s="12">
        <v>25.804026845637583</v>
      </c>
      <c r="I101" s="27"/>
      <c r="J101" s="62" t="s">
        <v>166</v>
      </c>
      <c r="K101" s="72">
        <v>35</v>
      </c>
      <c r="L101" s="28">
        <v>1.3277000000000001</v>
      </c>
      <c r="M101" s="12">
        <v>46.469500000000004</v>
      </c>
      <c r="N101" s="28">
        <v>6.24</v>
      </c>
      <c r="O101" s="12">
        <v>7.4470352564102571</v>
      </c>
      <c r="P101" s="12">
        <v>7.4470352564102571</v>
      </c>
      <c r="Q101" s="12">
        <v>94.899290920266949</v>
      </c>
      <c r="R101" s="12">
        <v>81.992987355110643</v>
      </c>
      <c r="S101" s="12"/>
      <c r="T101" s="79" t="s">
        <v>183</v>
      </c>
      <c r="U101" s="28">
        <v>360</v>
      </c>
      <c r="V101" s="12">
        <v>350</v>
      </c>
      <c r="W101" s="12">
        <v>85.355648535564853</v>
      </c>
      <c r="X101" s="12">
        <v>73.747280334728032</v>
      </c>
      <c r="Y101" s="12"/>
      <c r="Z101" s="84" t="s">
        <v>181</v>
      </c>
      <c r="AA101" s="28">
        <v>12</v>
      </c>
      <c r="AB101" s="12">
        <v>924</v>
      </c>
      <c r="AC101" s="12">
        <v>1.1764705882352899</v>
      </c>
      <c r="AD101" s="12">
        <v>1.0164705882352905</v>
      </c>
      <c r="AE101" s="12"/>
      <c r="AF101" s="64" t="s">
        <v>167</v>
      </c>
      <c r="AG101" s="72">
        <v>82</v>
      </c>
      <c r="AH101" s="28">
        <v>1</v>
      </c>
      <c r="AI101" s="12">
        <v>82</v>
      </c>
      <c r="AJ101" s="28">
        <v>1.29</v>
      </c>
      <c r="AK101" s="28">
        <v>63.565891472868216</v>
      </c>
      <c r="AL101" s="12">
        <v>17287.509580225244</v>
      </c>
      <c r="AM101" s="12">
        <v>99.658828527882079</v>
      </c>
      <c r="AN101" s="12">
        <v>86.105227848090109</v>
      </c>
      <c r="AO101" s="12"/>
      <c r="AP101" s="84" t="s">
        <v>195</v>
      </c>
      <c r="AQ101" s="28">
        <v>65</v>
      </c>
      <c r="AR101" s="12">
        <v>35</v>
      </c>
      <c r="AS101" s="12">
        <v>82.233502538071065</v>
      </c>
      <c r="AT101" s="12">
        <v>71.049746192893394</v>
      </c>
      <c r="AU101" s="12"/>
      <c r="AV101" s="64" t="s">
        <v>185</v>
      </c>
      <c r="AW101" s="28">
        <v>20</v>
      </c>
      <c r="AX101" s="12">
        <v>19</v>
      </c>
      <c r="AY101" s="12">
        <v>9.5477386934673358</v>
      </c>
      <c r="AZ101" s="12">
        <v>8.2492462311557784</v>
      </c>
      <c r="BA101" s="12"/>
      <c r="BB101" s="62" t="s">
        <v>158</v>
      </c>
      <c r="BC101" s="72">
        <v>42.31</v>
      </c>
      <c r="BD101" s="28">
        <v>0.52529999999999999</v>
      </c>
      <c r="BE101" s="12">
        <v>22.225443000000002</v>
      </c>
      <c r="BF101" s="28">
        <v>2.4700000000000002</v>
      </c>
      <c r="BG101" s="28">
        <v>8.9981550607287453</v>
      </c>
      <c r="BH101" s="12">
        <v>7.5163995248562916</v>
      </c>
      <c r="BI101" s="12">
        <v>90.520067005874409</v>
      </c>
      <c r="BJ101" s="12">
        <v>78.209337893075485</v>
      </c>
    </row>
    <row r="102" spans="1:62" ht="12.75" x14ac:dyDescent="0.2">
      <c r="A102" s="57" t="s">
        <v>142</v>
      </c>
      <c r="B102" s="12">
        <v>53.381506413855583</v>
      </c>
      <c r="C102" s="12"/>
      <c r="D102" s="79" t="s">
        <v>183</v>
      </c>
      <c r="E102" s="28">
        <v>97</v>
      </c>
      <c r="F102" s="12">
        <v>212</v>
      </c>
      <c r="G102" s="12">
        <v>28.859060402684563</v>
      </c>
      <c r="H102" s="12">
        <v>24.934228187919462</v>
      </c>
      <c r="I102" s="72" t="s">
        <v>317</v>
      </c>
      <c r="J102" s="64" t="s">
        <v>174</v>
      </c>
      <c r="K102" s="72">
        <v>401</v>
      </c>
      <c r="L102" s="28">
        <v>1.7100000000000001E-2</v>
      </c>
      <c r="M102" s="12">
        <v>6.8571</v>
      </c>
      <c r="N102" s="28">
        <v>0.62</v>
      </c>
      <c r="O102" s="12">
        <v>11.05983870967742</v>
      </c>
      <c r="P102" s="12">
        <v>11.05983870967742</v>
      </c>
      <c r="Q102" s="12">
        <v>92.424768007070256</v>
      </c>
      <c r="R102" s="12">
        <v>79.854999558108702</v>
      </c>
      <c r="S102" s="12"/>
      <c r="T102" s="53" t="s">
        <v>160</v>
      </c>
      <c r="U102" s="28">
        <v>390</v>
      </c>
      <c r="V102" s="12">
        <v>380</v>
      </c>
      <c r="W102" s="12">
        <v>84.10041841004184</v>
      </c>
      <c r="X102" s="12">
        <v>72.662761506276155</v>
      </c>
      <c r="Y102" s="12"/>
      <c r="Z102" s="62" t="s">
        <v>144</v>
      </c>
      <c r="AA102" s="28">
        <v>11</v>
      </c>
      <c r="AB102" s="12">
        <v>925</v>
      </c>
      <c r="AC102" s="12">
        <v>1.0695187165775479</v>
      </c>
      <c r="AD102" s="12">
        <v>0.92406417112300143</v>
      </c>
      <c r="AE102" s="12"/>
      <c r="AF102" s="84" t="s">
        <v>169</v>
      </c>
      <c r="AG102" s="72">
        <v>528</v>
      </c>
      <c r="AH102" s="28">
        <v>1</v>
      </c>
      <c r="AI102" s="12">
        <v>528</v>
      </c>
      <c r="AJ102" s="28">
        <v>8.0500000000000007</v>
      </c>
      <c r="AK102" s="28">
        <v>65.590062111801231</v>
      </c>
      <c r="AL102" s="12">
        <v>17285.485409586308</v>
      </c>
      <c r="AM102" s="12">
        <v>99.647159613184996</v>
      </c>
      <c r="AN102" s="12">
        <v>86.095145905791838</v>
      </c>
      <c r="AO102" s="12"/>
      <c r="AP102" s="84" t="s">
        <v>191</v>
      </c>
      <c r="AQ102" s="28">
        <v>68</v>
      </c>
      <c r="AR102" s="12">
        <v>38</v>
      </c>
      <c r="AS102" s="12">
        <v>80.710659898477161</v>
      </c>
      <c r="AT102" s="12">
        <v>69.73401015228427</v>
      </c>
      <c r="AU102" s="12"/>
      <c r="AV102" s="79" t="s">
        <v>182</v>
      </c>
      <c r="AW102" s="28">
        <v>16</v>
      </c>
      <c r="AX102" s="12">
        <v>15</v>
      </c>
      <c r="AY102" s="12">
        <v>7.5376884422110546</v>
      </c>
      <c r="AZ102" s="12">
        <v>6.5125628140703515</v>
      </c>
      <c r="BA102" s="12"/>
      <c r="BB102" s="79" t="s">
        <v>182</v>
      </c>
      <c r="BC102" s="72">
        <v>23.501999999999999</v>
      </c>
      <c r="BD102" s="28">
        <v>1</v>
      </c>
      <c r="BE102" s="12">
        <v>23.501999999999999</v>
      </c>
      <c r="BF102" s="28">
        <v>2.5299999999999998</v>
      </c>
      <c r="BG102" s="28">
        <v>9.2893280632411077</v>
      </c>
      <c r="BH102" s="12">
        <v>7.807572527368654</v>
      </c>
      <c r="BI102" s="12">
        <v>90.152829933871061</v>
      </c>
      <c r="BJ102" s="12">
        <v>77.892045062864597</v>
      </c>
    </row>
    <row r="103" spans="1:62" ht="12.75" x14ac:dyDescent="0.2">
      <c r="A103" s="52" t="s">
        <v>171</v>
      </c>
      <c r="B103" s="12">
        <v>52.793754501280887</v>
      </c>
      <c r="C103" s="12"/>
      <c r="D103" s="53" t="s">
        <v>150</v>
      </c>
      <c r="E103" s="28">
        <v>91</v>
      </c>
      <c r="F103" s="12">
        <v>218</v>
      </c>
      <c r="G103" s="12">
        <v>26.845637583892611</v>
      </c>
      <c r="H103" s="12">
        <v>23.194630872483216</v>
      </c>
      <c r="I103" s="27"/>
      <c r="J103" s="79" t="s">
        <v>178</v>
      </c>
      <c r="K103" s="72">
        <v>25</v>
      </c>
      <c r="L103" s="28">
        <v>1</v>
      </c>
      <c r="M103" s="12">
        <v>25</v>
      </c>
      <c r="N103" s="28">
        <v>2.13</v>
      </c>
      <c r="O103" s="12">
        <v>11.737089201877934</v>
      </c>
      <c r="P103" s="12">
        <v>11.737089201877934</v>
      </c>
      <c r="Q103" s="12">
        <v>91.96089780693292</v>
      </c>
      <c r="R103" s="12">
        <v>79.454215705190038</v>
      </c>
      <c r="S103" s="12"/>
      <c r="T103" s="62" t="s">
        <v>177</v>
      </c>
      <c r="U103" s="28">
        <v>410</v>
      </c>
      <c r="V103" s="12">
        <v>400</v>
      </c>
      <c r="W103" s="12">
        <v>83.26359832635984</v>
      </c>
      <c r="X103" s="12">
        <v>71.939748953974899</v>
      </c>
      <c r="Y103" s="12"/>
      <c r="Z103" s="53" t="s">
        <v>150</v>
      </c>
      <c r="AA103" s="28">
        <v>10</v>
      </c>
      <c r="AB103" s="12">
        <v>926</v>
      </c>
      <c r="AC103" s="12">
        <v>0.96256684491979172</v>
      </c>
      <c r="AD103" s="12">
        <v>0.83165775401070008</v>
      </c>
      <c r="AE103" s="12"/>
      <c r="AF103" s="79" t="s">
        <v>163</v>
      </c>
      <c r="AG103" s="72">
        <v>99</v>
      </c>
      <c r="AH103" s="28">
        <v>1</v>
      </c>
      <c r="AI103" s="12">
        <v>99</v>
      </c>
      <c r="AJ103" s="28">
        <v>1.47</v>
      </c>
      <c r="AK103" s="28">
        <v>67.34693877551021</v>
      </c>
      <c r="AL103" s="12">
        <v>17283.7285329226</v>
      </c>
      <c r="AM103" s="12">
        <v>99.637031591600348</v>
      </c>
      <c r="AN103" s="12">
        <v>86.086395295142694</v>
      </c>
      <c r="AO103" s="12"/>
      <c r="AP103" s="64" t="s">
        <v>142</v>
      </c>
      <c r="AQ103" s="28">
        <v>70</v>
      </c>
      <c r="AR103" s="12">
        <v>40</v>
      </c>
      <c r="AS103" s="12">
        <v>79.695431472081225</v>
      </c>
      <c r="AT103" s="12">
        <v>68.856852791878183</v>
      </c>
      <c r="AU103" s="12"/>
      <c r="AV103" s="53" t="s">
        <v>153</v>
      </c>
      <c r="AW103" s="28">
        <v>13</v>
      </c>
      <c r="AX103" s="12">
        <v>12</v>
      </c>
      <c r="AY103" s="12">
        <v>6.0301507537688437</v>
      </c>
      <c r="AZ103" s="12">
        <v>5.2100502512562805</v>
      </c>
      <c r="BA103" s="12"/>
      <c r="BB103" s="64" t="s">
        <v>159</v>
      </c>
      <c r="BC103" s="72">
        <v>140200.97</v>
      </c>
      <c r="BD103" s="28">
        <v>1E-4</v>
      </c>
      <c r="BE103" s="12">
        <v>14.020097000000002</v>
      </c>
      <c r="BF103" s="28">
        <v>1.47</v>
      </c>
      <c r="BG103" s="28">
        <v>9.5374809523809532</v>
      </c>
      <c r="BH103" s="12">
        <v>8.0557254165084995</v>
      </c>
      <c r="BI103" s="12">
        <v>89.839851259232375</v>
      </c>
      <c r="BJ103" s="12">
        <v>77.621631487976771</v>
      </c>
    </row>
    <row r="104" spans="1:62" ht="12.75" x14ac:dyDescent="0.2">
      <c r="A104" s="57" t="s">
        <v>172</v>
      </c>
      <c r="B104" s="12">
        <v>52.723311810651268</v>
      </c>
      <c r="C104" s="12"/>
      <c r="D104" s="64" t="s">
        <v>172</v>
      </c>
      <c r="E104" s="28">
        <v>90</v>
      </c>
      <c r="F104" s="12">
        <v>219</v>
      </c>
      <c r="G104" s="12">
        <v>26.510067114093957</v>
      </c>
      <c r="H104" s="12">
        <v>22.90469798657718</v>
      </c>
      <c r="I104" s="27"/>
      <c r="J104" s="62" t="s">
        <v>158</v>
      </c>
      <c r="K104" s="72">
        <v>60</v>
      </c>
      <c r="L104" s="28">
        <v>0.52529999999999999</v>
      </c>
      <c r="M104" s="12">
        <v>31.518000000000001</v>
      </c>
      <c r="N104" s="28">
        <v>2.4700000000000002</v>
      </c>
      <c r="O104" s="12">
        <v>12.760323886639675</v>
      </c>
      <c r="P104" s="12">
        <v>12.760323886639675</v>
      </c>
      <c r="Q104" s="12">
        <v>91.260052132438574</v>
      </c>
      <c r="R104" s="12">
        <v>78.848685042426922</v>
      </c>
      <c r="S104" s="12"/>
      <c r="T104" s="53" t="s">
        <v>18</v>
      </c>
      <c r="U104" s="28">
        <v>418</v>
      </c>
      <c r="V104" s="12">
        <v>408</v>
      </c>
      <c r="W104" s="12">
        <v>82.928870292887026</v>
      </c>
      <c r="X104" s="12">
        <v>71.650543933054394</v>
      </c>
      <c r="Y104" s="12"/>
      <c r="Z104" s="64" t="s">
        <v>167</v>
      </c>
      <c r="AA104" s="28">
        <v>10</v>
      </c>
      <c r="AB104" s="12">
        <v>926</v>
      </c>
      <c r="AC104" s="12">
        <v>0.96256684491979172</v>
      </c>
      <c r="AD104" s="12">
        <v>0.83165775401070008</v>
      </c>
      <c r="AE104" s="12"/>
      <c r="AF104" s="79" t="s">
        <v>147</v>
      </c>
      <c r="AG104" s="72">
        <v>1400</v>
      </c>
      <c r="AH104" s="28">
        <v>0.1832</v>
      </c>
      <c r="AI104" s="12">
        <v>256.48</v>
      </c>
      <c r="AJ104" s="28">
        <v>3.44</v>
      </c>
      <c r="AK104" s="28">
        <v>74.558139534883722</v>
      </c>
      <c r="AL104" s="12">
        <v>17276.517332163225</v>
      </c>
      <c r="AM104" s="12">
        <v>99.595460547684297</v>
      </c>
      <c r="AN104" s="12">
        <v>86.050477913199231</v>
      </c>
      <c r="AO104" s="12"/>
      <c r="AP104" s="62" t="s">
        <v>164</v>
      </c>
      <c r="AQ104" s="28">
        <v>70</v>
      </c>
      <c r="AR104" s="12">
        <v>40</v>
      </c>
      <c r="AS104" s="12">
        <v>79.695431472081225</v>
      </c>
      <c r="AT104" s="12">
        <v>68.856852791878183</v>
      </c>
      <c r="AU104" s="12"/>
      <c r="AV104" s="64" t="s">
        <v>142</v>
      </c>
      <c r="AW104" s="28">
        <v>12</v>
      </c>
      <c r="AX104" s="12">
        <v>11</v>
      </c>
      <c r="AY104" s="12">
        <v>5.5276381909547734</v>
      </c>
      <c r="AZ104" s="12">
        <v>4.7758793969849238</v>
      </c>
      <c r="BA104" s="12"/>
      <c r="BB104" s="79" t="s">
        <v>183</v>
      </c>
      <c r="BC104" s="72">
        <v>47.65</v>
      </c>
      <c r="BD104" s="28">
        <v>0.46410000000000001</v>
      </c>
      <c r="BE104" s="12">
        <v>22.114364999999999</v>
      </c>
      <c r="BF104" s="28">
        <v>2.31</v>
      </c>
      <c r="BG104" s="28">
        <v>9.5733181818181805</v>
      </c>
      <c r="BH104" s="12">
        <v>8.0915626459457268</v>
      </c>
      <c r="BI104" s="12">
        <v>89.794652153911187</v>
      </c>
      <c r="BJ104" s="12">
        <v>77.582579460979261</v>
      </c>
    </row>
    <row r="105" spans="1:62" ht="12.75" x14ac:dyDescent="0.2">
      <c r="A105" s="40" t="s">
        <v>160</v>
      </c>
      <c r="B105" s="12">
        <v>52.575306168600164</v>
      </c>
      <c r="C105" s="12"/>
      <c r="D105" s="53" t="s">
        <v>160</v>
      </c>
      <c r="E105" s="28">
        <v>85</v>
      </c>
      <c r="F105" s="12">
        <v>224</v>
      </c>
      <c r="G105" s="12">
        <v>24.832214765100673</v>
      </c>
      <c r="H105" s="12">
        <v>21.455033557046981</v>
      </c>
      <c r="I105" s="27"/>
      <c r="J105" s="53" t="s">
        <v>150</v>
      </c>
      <c r="K105" s="72">
        <v>160</v>
      </c>
      <c r="L105" s="28">
        <v>0.1201</v>
      </c>
      <c r="M105" s="12">
        <v>19.216000000000001</v>
      </c>
      <c r="N105" s="28">
        <v>1.47</v>
      </c>
      <c r="O105" s="12">
        <v>13.072108843537416</v>
      </c>
      <c r="P105" s="12">
        <v>13.072108843537416</v>
      </c>
      <c r="Q105" s="12">
        <v>91.04650079209766</v>
      </c>
      <c r="R105" s="12">
        <v>78.664176684372379</v>
      </c>
      <c r="S105" s="12"/>
      <c r="T105" s="84" t="s">
        <v>181</v>
      </c>
      <c r="U105" s="28">
        <v>420</v>
      </c>
      <c r="V105" s="12">
        <v>410</v>
      </c>
      <c r="W105" s="12">
        <v>82.845188284518827</v>
      </c>
      <c r="X105" s="12">
        <v>71.578242677824264</v>
      </c>
      <c r="Y105" s="12"/>
      <c r="Z105" s="62" t="s">
        <v>171</v>
      </c>
      <c r="AA105" s="28">
        <v>10</v>
      </c>
      <c r="AB105" s="12">
        <v>926</v>
      </c>
      <c r="AC105" s="12">
        <v>0.96256684491979172</v>
      </c>
      <c r="AD105" s="12">
        <v>0.83165775401070008</v>
      </c>
      <c r="AE105" s="12"/>
      <c r="AF105" s="64" t="s">
        <v>142</v>
      </c>
      <c r="AG105" s="72">
        <v>3380</v>
      </c>
      <c r="AH105" s="28">
        <v>3.2599999999999997E-2</v>
      </c>
      <c r="AI105" s="12">
        <v>110.18799999999999</v>
      </c>
      <c r="AJ105" s="28">
        <v>1.22</v>
      </c>
      <c r="AK105" s="28">
        <v>90.31803278688524</v>
      </c>
      <c r="AL105" s="12">
        <v>17260.757438911223</v>
      </c>
      <c r="AM105" s="12">
        <v>99.504608103500232</v>
      </c>
      <c r="AN105" s="12">
        <v>85.971981401424202</v>
      </c>
      <c r="AO105" s="12"/>
      <c r="AP105" s="84" t="s">
        <v>165</v>
      </c>
      <c r="AQ105" s="28">
        <v>70</v>
      </c>
      <c r="AR105" s="12">
        <v>40</v>
      </c>
      <c r="AS105" s="12">
        <v>79.695431472081225</v>
      </c>
      <c r="AT105" s="12">
        <v>68.856852791878183</v>
      </c>
      <c r="AU105" s="12"/>
      <c r="AV105" s="53" t="s">
        <v>173</v>
      </c>
      <c r="AW105" s="28">
        <v>9</v>
      </c>
      <c r="AX105" s="12">
        <v>8</v>
      </c>
      <c r="AY105" s="12">
        <v>4.0201005025125625</v>
      </c>
      <c r="AZ105" s="12">
        <v>3.4733668341708541</v>
      </c>
      <c r="BA105" s="12"/>
      <c r="BB105" s="65" t="s">
        <v>148</v>
      </c>
      <c r="BC105" s="72">
        <v>59.83</v>
      </c>
      <c r="BD105" s="28">
        <v>0.14630000000000001</v>
      </c>
      <c r="BE105" s="12">
        <v>8.7531290000000013</v>
      </c>
      <c r="BF105" s="28">
        <v>0.91</v>
      </c>
      <c r="BG105" s="28">
        <v>9.6188230769230785</v>
      </c>
      <c r="BH105" s="12">
        <v>8.1370675410506248</v>
      </c>
      <c r="BI105" s="12">
        <v>89.737259867208948</v>
      </c>
      <c r="BJ105" s="12">
        <v>77.532992525268526</v>
      </c>
    </row>
    <row r="106" spans="1:62" ht="12.75" x14ac:dyDescent="0.2">
      <c r="A106" s="82" t="s">
        <v>163</v>
      </c>
      <c r="B106" s="12">
        <v>52.415092458030216</v>
      </c>
      <c r="C106" s="12"/>
      <c r="D106" s="65" t="s">
        <v>148</v>
      </c>
      <c r="E106" s="28">
        <v>81</v>
      </c>
      <c r="F106" s="12">
        <v>228</v>
      </c>
      <c r="G106" s="12">
        <v>23.489932885906043</v>
      </c>
      <c r="H106" s="12">
        <v>20.29530201342282</v>
      </c>
      <c r="I106" s="72" t="s">
        <v>276</v>
      </c>
      <c r="J106" s="53" t="s">
        <v>156</v>
      </c>
      <c r="K106" s="72">
        <v>195</v>
      </c>
      <c r="L106" s="28">
        <v>0.1038</v>
      </c>
      <c r="M106" s="12">
        <v>20.241</v>
      </c>
      <c r="N106" s="28">
        <v>1.38</v>
      </c>
      <c r="O106" s="12">
        <v>14.667391304347827</v>
      </c>
      <c r="P106" s="12">
        <v>14.667391304347827</v>
      </c>
      <c r="Q106" s="12">
        <v>89.953841572364496</v>
      </c>
      <c r="R106" s="12">
        <v>77.720119118522931</v>
      </c>
      <c r="S106" s="12"/>
      <c r="T106" s="64" t="s">
        <v>190</v>
      </c>
      <c r="U106" s="28">
        <v>429</v>
      </c>
      <c r="V106" s="12">
        <v>419</v>
      </c>
      <c r="W106" s="12">
        <v>82.46861924686192</v>
      </c>
      <c r="X106" s="12">
        <v>71.252887029288701</v>
      </c>
      <c r="Y106" s="12"/>
      <c r="Z106" s="65" t="s">
        <v>189</v>
      </c>
      <c r="AA106" s="28">
        <v>10</v>
      </c>
      <c r="AB106" s="12">
        <v>926</v>
      </c>
      <c r="AC106" s="12">
        <v>0.96256684491979172</v>
      </c>
      <c r="AD106" s="12">
        <v>0.83165775401070008</v>
      </c>
      <c r="AE106" s="12"/>
      <c r="AF106" s="79" t="s">
        <v>182</v>
      </c>
      <c r="AG106" s="72">
        <v>242</v>
      </c>
      <c r="AH106" s="28">
        <v>1</v>
      </c>
      <c r="AI106" s="12">
        <v>242</v>
      </c>
      <c r="AJ106" s="28">
        <v>2.5299999999999998</v>
      </c>
      <c r="AK106" s="94">
        <v>95.652173913043484</v>
      </c>
      <c r="AL106" s="12">
        <v>17255.423297785066</v>
      </c>
      <c r="AM106" s="12">
        <v>99.473857910514468</v>
      </c>
      <c r="AN106" s="12">
        <v>85.945413234684494</v>
      </c>
      <c r="AO106" s="12"/>
      <c r="AP106" s="84" t="s">
        <v>170</v>
      </c>
      <c r="AQ106" s="28">
        <v>70</v>
      </c>
      <c r="AR106" s="12">
        <v>40</v>
      </c>
      <c r="AS106" s="12">
        <v>79.695431472081225</v>
      </c>
      <c r="AT106" s="12">
        <v>68.856852791878183</v>
      </c>
      <c r="AU106" s="12"/>
      <c r="AV106" s="62" t="s">
        <v>194</v>
      </c>
      <c r="AW106" s="28">
        <v>9</v>
      </c>
      <c r="AX106" s="12">
        <v>8</v>
      </c>
      <c r="AY106" s="12">
        <v>4.0201005025125625</v>
      </c>
      <c r="AZ106" s="12">
        <v>3.4733668341708541</v>
      </c>
      <c r="BA106" s="12"/>
      <c r="BB106" s="65" t="s">
        <v>143</v>
      </c>
      <c r="BC106" s="72">
        <v>21169</v>
      </c>
      <c r="BD106" s="28">
        <v>6.9999999999999999E-4</v>
      </c>
      <c r="BE106" s="12">
        <v>14.818300000000001</v>
      </c>
      <c r="BF106" s="28">
        <v>1.4</v>
      </c>
      <c r="BG106" s="28">
        <v>10.584500000000002</v>
      </c>
      <c r="BH106" s="12">
        <v>9.1027444641275483</v>
      </c>
      <c r="BI106" s="12">
        <v>88.519316023954076</v>
      </c>
      <c r="BJ106" s="12">
        <v>76.480689044696319</v>
      </c>
    </row>
    <row r="107" spans="1:62" ht="12.75" x14ac:dyDescent="0.2">
      <c r="A107" s="82" t="s">
        <v>147</v>
      </c>
      <c r="B107" s="12">
        <v>52.30397150955433</v>
      </c>
      <c r="C107" s="12"/>
      <c r="D107" s="64" t="s">
        <v>167</v>
      </c>
      <c r="E107" s="28">
        <v>78</v>
      </c>
      <c r="F107" s="12">
        <v>231</v>
      </c>
      <c r="G107" s="12">
        <v>22.483221476510067</v>
      </c>
      <c r="H107" s="12">
        <v>19.425503355704699</v>
      </c>
      <c r="I107" s="27"/>
      <c r="J107" s="53" t="s">
        <v>160</v>
      </c>
      <c r="K107" s="72">
        <v>195</v>
      </c>
      <c r="L107" s="28">
        <v>0.1038</v>
      </c>
      <c r="M107" s="12">
        <v>20.241</v>
      </c>
      <c r="N107" s="28">
        <v>1.38</v>
      </c>
      <c r="O107" s="12">
        <v>14.667391304347827</v>
      </c>
      <c r="P107" s="12">
        <v>14.667391304347827</v>
      </c>
      <c r="Q107" s="12">
        <v>89.953841572364496</v>
      </c>
      <c r="R107" s="12">
        <v>77.720119118522931</v>
      </c>
      <c r="S107" s="12"/>
      <c r="T107" s="62" t="s">
        <v>166</v>
      </c>
      <c r="U107" s="28">
        <v>430</v>
      </c>
      <c r="V107" s="12">
        <v>420</v>
      </c>
      <c r="W107" s="12">
        <v>82.426778242677827</v>
      </c>
      <c r="X107" s="12">
        <v>71.216736401673643</v>
      </c>
      <c r="Y107" s="12"/>
      <c r="Z107" s="84" t="s">
        <v>165</v>
      </c>
      <c r="AA107" s="28">
        <v>8</v>
      </c>
      <c r="AB107" s="12">
        <v>928</v>
      </c>
      <c r="AC107" s="12">
        <v>0.74866310160427929</v>
      </c>
      <c r="AD107" s="12">
        <v>0.64684491978609726</v>
      </c>
      <c r="AE107" s="12"/>
      <c r="AF107" s="53" t="s">
        <v>173</v>
      </c>
      <c r="AG107" s="72">
        <v>88</v>
      </c>
      <c r="AH107" s="28">
        <v>1</v>
      </c>
      <c r="AI107" s="12">
        <v>88</v>
      </c>
      <c r="AJ107" s="28">
        <v>0.9</v>
      </c>
      <c r="AK107" s="94">
        <v>97.777777777777771</v>
      </c>
      <c r="AL107" s="12">
        <v>17253.297693920333</v>
      </c>
      <c r="AM107" s="12">
        <v>99.461604254770094</v>
      </c>
      <c r="AN107" s="12">
        <v>85.934826076121354</v>
      </c>
      <c r="AO107" s="12"/>
      <c r="AP107" s="62" t="s">
        <v>171</v>
      </c>
      <c r="AQ107" s="28">
        <v>70</v>
      </c>
      <c r="AR107" s="12">
        <v>40</v>
      </c>
      <c r="AS107" s="12">
        <v>79.695431472081225</v>
      </c>
      <c r="AT107" s="12">
        <v>68.856852791878183</v>
      </c>
      <c r="AU107" s="12"/>
      <c r="AV107" s="79" t="s">
        <v>168</v>
      </c>
      <c r="AW107" s="28">
        <v>8</v>
      </c>
      <c r="AX107" s="12">
        <v>7</v>
      </c>
      <c r="AY107" s="12">
        <v>3.5175879396984921</v>
      </c>
      <c r="AZ107" s="12">
        <v>3.039195979899497</v>
      </c>
      <c r="BA107" s="12"/>
      <c r="BB107" s="79" t="s">
        <v>145</v>
      </c>
      <c r="BC107" s="72">
        <v>36762.47</v>
      </c>
      <c r="BD107" s="28">
        <v>5.0000000000000001E-4</v>
      </c>
      <c r="BE107" s="12">
        <v>18.381235</v>
      </c>
      <c r="BF107" s="28">
        <v>1.72</v>
      </c>
      <c r="BG107" s="28">
        <v>10.686764534883721</v>
      </c>
      <c r="BH107" s="12">
        <v>9.2050089990112678</v>
      </c>
      <c r="BI107" s="12">
        <v>88.390336592356917</v>
      </c>
      <c r="BJ107" s="12">
        <v>76.369250815796377</v>
      </c>
    </row>
    <row r="108" spans="1:62" ht="12.75" x14ac:dyDescent="0.2">
      <c r="A108" s="40" t="s">
        <v>150</v>
      </c>
      <c r="B108" s="12">
        <v>52.161125543776897</v>
      </c>
      <c r="C108" s="12"/>
      <c r="D108" s="79" t="s">
        <v>145</v>
      </c>
      <c r="E108" s="28">
        <v>74</v>
      </c>
      <c r="F108" s="12">
        <v>235</v>
      </c>
      <c r="G108" s="12">
        <v>21.140939597315437</v>
      </c>
      <c r="H108" s="12">
        <v>18.265771812080537</v>
      </c>
      <c r="I108" s="27"/>
      <c r="J108" s="79" t="s">
        <v>183</v>
      </c>
      <c r="K108" s="72">
        <v>78.25</v>
      </c>
      <c r="L108" s="28">
        <v>0.46410000000000001</v>
      </c>
      <c r="M108" s="12">
        <v>36.315825000000004</v>
      </c>
      <c r="N108" s="28">
        <v>2.31</v>
      </c>
      <c r="O108" s="12">
        <v>15.721136363636365</v>
      </c>
      <c r="P108" s="12">
        <v>15.721136363636365</v>
      </c>
      <c r="Q108" s="12">
        <v>89.232098381070983</v>
      </c>
      <c r="R108" s="12">
        <v>77.096533001245334</v>
      </c>
      <c r="S108" s="12"/>
      <c r="T108" s="84" t="s">
        <v>165</v>
      </c>
      <c r="U108" s="28">
        <v>440</v>
      </c>
      <c r="V108" s="12">
        <v>430</v>
      </c>
      <c r="W108" s="12">
        <v>82.008368200836827</v>
      </c>
      <c r="X108" s="12">
        <v>70.855230125523022</v>
      </c>
      <c r="Y108" s="12"/>
      <c r="Z108" s="64" t="s">
        <v>176</v>
      </c>
      <c r="AA108" s="28">
        <v>8</v>
      </c>
      <c r="AB108" s="12">
        <v>928</v>
      </c>
      <c r="AC108" s="12">
        <v>0.74866310160427929</v>
      </c>
      <c r="AD108" s="12">
        <v>0.64684491978609726</v>
      </c>
      <c r="AE108" s="12"/>
      <c r="AF108" s="53" t="s">
        <v>156</v>
      </c>
      <c r="AG108" s="72">
        <v>1323</v>
      </c>
      <c r="AH108" s="28">
        <v>0.1038</v>
      </c>
      <c r="AI108" s="12">
        <v>137.32740000000001</v>
      </c>
      <c r="AJ108" s="28">
        <v>1.38</v>
      </c>
      <c r="AK108" s="28">
        <v>99.51260869565219</v>
      </c>
      <c r="AL108" s="12">
        <v>17251.562863002458</v>
      </c>
      <c r="AM108" s="12">
        <v>99.451603322237446</v>
      </c>
      <c r="AN108" s="12">
        <v>85.926185270413157</v>
      </c>
      <c r="AO108" s="12"/>
      <c r="AP108" s="84" t="s">
        <v>181</v>
      </c>
      <c r="AQ108" s="28">
        <v>72</v>
      </c>
      <c r="AR108" s="12">
        <v>42</v>
      </c>
      <c r="AS108" s="12">
        <v>78.680203045685289</v>
      </c>
      <c r="AT108" s="12">
        <v>67.979695431472095</v>
      </c>
      <c r="AU108" s="12"/>
      <c r="AV108" s="65" t="s">
        <v>143</v>
      </c>
      <c r="AW108" s="28">
        <v>7</v>
      </c>
      <c r="AX108" s="12">
        <v>6</v>
      </c>
      <c r="AY108" s="12">
        <v>3.0150753768844218</v>
      </c>
      <c r="AZ108" s="12">
        <v>2.6050251256281403</v>
      </c>
      <c r="BA108" s="12"/>
      <c r="BB108" s="53" t="s">
        <v>156</v>
      </c>
      <c r="BC108" s="72">
        <v>150</v>
      </c>
      <c r="BD108" s="28">
        <v>0.1038</v>
      </c>
      <c r="BE108" s="12">
        <v>15.57</v>
      </c>
      <c r="BF108" s="28">
        <v>1.38</v>
      </c>
      <c r="BG108" s="28">
        <v>11.282608695652176</v>
      </c>
      <c r="BH108" s="12">
        <v>9.8008531597797219</v>
      </c>
      <c r="BI108" s="12">
        <v>87.63883812552497</v>
      </c>
      <c r="BJ108" s="12">
        <v>75.719956140453576</v>
      </c>
    </row>
    <row r="109" spans="1:62" ht="12.75" x14ac:dyDescent="0.2">
      <c r="A109" s="57" t="s">
        <v>185</v>
      </c>
      <c r="B109" s="12">
        <v>51.250981788684989</v>
      </c>
      <c r="C109" s="12"/>
      <c r="D109" s="122" t="s">
        <v>244</v>
      </c>
      <c r="E109" s="28">
        <v>73</v>
      </c>
      <c r="F109" s="12">
        <v>236</v>
      </c>
      <c r="G109" s="12">
        <v>20.805369127516769</v>
      </c>
      <c r="H109" s="12">
        <v>17.97583892617449</v>
      </c>
      <c r="I109" s="27"/>
      <c r="J109" s="79" t="s">
        <v>179</v>
      </c>
      <c r="K109" s="72">
        <v>85</v>
      </c>
      <c r="L109" s="28">
        <v>0.46410000000000001</v>
      </c>
      <c r="M109" s="12">
        <v>39.448500000000003</v>
      </c>
      <c r="N109" s="28">
        <v>2.31</v>
      </c>
      <c r="O109" s="12">
        <v>17.077272727272728</v>
      </c>
      <c r="P109" s="12">
        <v>17.077272727272728</v>
      </c>
      <c r="Q109" s="12">
        <v>88.303237858032375</v>
      </c>
      <c r="R109" s="12">
        <v>76.293997509339974</v>
      </c>
      <c r="S109" s="12"/>
      <c r="T109" s="62" t="s">
        <v>164</v>
      </c>
      <c r="U109" s="28">
        <v>450</v>
      </c>
      <c r="V109" s="12">
        <v>440</v>
      </c>
      <c r="W109" s="12">
        <v>81.589958158995813</v>
      </c>
      <c r="X109" s="12">
        <v>70.493723849372387</v>
      </c>
      <c r="Y109" s="12"/>
      <c r="Z109" s="102" t="s">
        <v>243</v>
      </c>
      <c r="AA109" s="28">
        <v>7</v>
      </c>
      <c r="AB109" s="12">
        <v>929</v>
      </c>
      <c r="AC109" s="12">
        <v>0.64171122994652308</v>
      </c>
      <c r="AD109" s="12">
        <v>0.55443850267379591</v>
      </c>
      <c r="AE109" s="12"/>
      <c r="AF109" s="53" t="s">
        <v>160</v>
      </c>
      <c r="AG109" s="72">
        <v>1323</v>
      </c>
      <c r="AH109" s="28">
        <v>0.1038</v>
      </c>
      <c r="AI109" s="12">
        <v>137.32740000000001</v>
      </c>
      <c r="AJ109" s="28">
        <v>1.38</v>
      </c>
      <c r="AK109" s="28">
        <v>99.51260869565219</v>
      </c>
      <c r="AL109" s="12">
        <v>17251.562863002458</v>
      </c>
      <c r="AM109" s="12">
        <v>99.451603322237446</v>
      </c>
      <c r="AN109" s="12">
        <v>85.926185270413157</v>
      </c>
      <c r="AO109" s="12"/>
      <c r="AP109" s="65" t="s">
        <v>148</v>
      </c>
      <c r="AQ109" s="28">
        <v>75</v>
      </c>
      <c r="AR109" s="12">
        <v>45</v>
      </c>
      <c r="AS109" s="12">
        <v>77.157360406091371</v>
      </c>
      <c r="AT109" s="12">
        <v>66.663959390862942</v>
      </c>
      <c r="AU109" s="12"/>
      <c r="AV109" s="65" t="s">
        <v>155</v>
      </c>
      <c r="AW109" s="28">
        <v>7</v>
      </c>
      <c r="AX109" s="12">
        <v>6</v>
      </c>
      <c r="AY109" s="12">
        <v>3.0150753768844218</v>
      </c>
      <c r="AZ109" s="12">
        <v>2.6050251256281403</v>
      </c>
      <c r="BA109" s="12"/>
      <c r="BB109" s="64" t="s">
        <v>142</v>
      </c>
      <c r="BC109" s="72">
        <v>439</v>
      </c>
      <c r="BD109" s="28">
        <v>3.2599999999999997E-2</v>
      </c>
      <c r="BE109" s="12">
        <v>14.311399999999999</v>
      </c>
      <c r="BF109" s="28">
        <v>1.22</v>
      </c>
      <c r="BG109" s="28">
        <v>11.730655737704918</v>
      </c>
      <c r="BH109" s="12">
        <v>10.248900201832464</v>
      </c>
      <c r="BI109" s="12">
        <v>87.073746298935646</v>
      </c>
      <c r="BJ109" s="12">
        <v>75.231716802280403</v>
      </c>
    </row>
    <row r="110" spans="1:62" ht="12.75" x14ac:dyDescent="0.2">
      <c r="A110" s="40" t="s">
        <v>156</v>
      </c>
      <c r="B110" s="12">
        <v>50.837547302893711</v>
      </c>
      <c r="C110" s="12"/>
      <c r="D110" s="64" t="s">
        <v>159</v>
      </c>
      <c r="E110" s="28">
        <v>64</v>
      </c>
      <c r="F110" s="12">
        <v>245</v>
      </c>
      <c r="G110" s="12">
        <v>17.785234899328856</v>
      </c>
      <c r="H110" s="12">
        <v>15.366442953020131</v>
      </c>
      <c r="I110" s="27"/>
      <c r="J110" s="79" t="s">
        <v>145</v>
      </c>
      <c r="K110" s="72">
        <v>60000</v>
      </c>
      <c r="L110" s="28">
        <v>5.0000000000000001E-4</v>
      </c>
      <c r="M110" s="12">
        <v>30</v>
      </c>
      <c r="N110" s="28">
        <v>1.72</v>
      </c>
      <c r="O110" s="12">
        <v>17.441860465116278</v>
      </c>
      <c r="P110" s="12">
        <v>17.441860465116278</v>
      </c>
      <c r="Q110" s="12">
        <v>88.05352022937241</v>
      </c>
      <c r="R110" s="12">
        <v>76.078241478177759</v>
      </c>
      <c r="S110" s="12"/>
      <c r="T110" s="64" t="s">
        <v>174</v>
      </c>
      <c r="U110" s="28">
        <v>450</v>
      </c>
      <c r="V110" s="12">
        <v>440</v>
      </c>
      <c r="W110" s="12">
        <v>81.589958158995813</v>
      </c>
      <c r="X110" s="12">
        <v>70.493723849372387</v>
      </c>
      <c r="Y110" s="12"/>
      <c r="Z110" s="84" t="s">
        <v>152</v>
      </c>
      <c r="AA110" s="28">
        <v>6</v>
      </c>
      <c r="AB110" s="12">
        <v>930</v>
      </c>
      <c r="AC110" s="12">
        <v>0.53475935828876686</v>
      </c>
      <c r="AD110" s="12">
        <v>0.46203208556149455</v>
      </c>
      <c r="AE110" s="12"/>
      <c r="AF110" s="65" t="s">
        <v>155</v>
      </c>
      <c r="AG110" s="72">
        <v>717</v>
      </c>
      <c r="AH110" s="28">
        <v>0.27229999999999999</v>
      </c>
      <c r="AI110" s="12">
        <v>195.23909999999998</v>
      </c>
      <c r="AJ110" s="28">
        <v>1.56</v>
      </c>
      <c r="AK110" s="28">
        <v>125.15326923076921</v>
      </c>
      <c r="AL110" s="12">
        <v>17225.92220246734</v>
      </c>
      <c r="AM110" s="12">
        <v>99.303790348960248</v>
      </c>
      <c r="AN110" s="12">
        <v>85.79847486150166</v>
      </c>
      <c r="AO110" s="12"/>
      <c r="AP110" s="64" t="s">
        <v>162</v>
      </c>
      <c r="AQ110" s="28">
        <v>75</v>
      </c>
      <c r="AR110" s="12">
        <v>45</v>
      </c>
      <c r="AS110" s="12">
        <v>77.157360406091371</v>
      </c>
      <c r="AT110" s="12">
        <v>66.663959390862942</v>
      </c>
      <c r="AU110" s="12"/>
      <c r="AV110" s="122" t="s">
        <v>244</v>
      </c>
      <c r="AW110" s="28">
        <v>7</v>
      </c>
      <c r="AX110" s="12">
        <v>6</v>
      </c>
      <c r="AY110" s="12">
        <v>3.0150753768844218</v>
      </c>
      <c r="AZ110" s="12">
        <v>2.6050251256281403</v>
      </c>
      <c r="BA110" s="12"/>
      <c r="BB110" s="79" t="s">
        <v>163</v>
      </c>
      <c r="BC110" s="72">
        <v>50</v>
      </c>
      <c r="BD110" s="28">
        <v>0.37619999999999998</v>
      </c>
      <c r="BE110" s="12">
        <v>18.809999999999999</v>
      </c>
      <c r="BF110" s="28">
        <v>1.47</v>
      </c>
      <c r="BG110" s="28">
        <v>12.795918367346939</v>
      </c>
      <c r="BH110" s="12">
        <v>11.314162831474485</v>
      </c>
      <c r="BI110" s="12">
        <v>85.730201651427635</v>
      </c>
      <c r="BJ110" s="12">
        <v>74.070894226833474</v>
      </c>
    </row>
    <row r="111" spans="1:62" ht="12.75" x14ac:dyDescent="0.2">
      <c r="A111" s="82" t="s">
        <v>182</v>
      </c>
      <c r="B111" s="12">
        <v>50.657354062044526</v>
      </c>
      <c r="C111" s="12"/>
      <c r="D111" s="79" t="s">
        <v>147</v>
      </c>
      <c r="E111" s="28">
        <v>63</v>
      </c>
      <c r="F111" s="12">
        <v>246</v>
      </c>
      <c r="G111" s="12">
        <v>17.449664429530202</v>
      </c>
      <c r="H111" s="12">
        <v>15.076510067114095</v>
      </c>
      <c r="I111" s="27"/>
      <c r="J111" s="53" t="s">
        <v>173</v>
      </c>
      <c r="K111" s="72">
        <v>16.75</v>
      </c>
      <c r="L111" s="28">
        <v>1</v>
      </c>
      <c r="M111" s="12">
        <v>16.75</v>
      </c>
      <c r="N111" s="28">
        <v>0.9</v>
      </c>
      <c r="O111" s="12">
        <v>18.611111111111111</v>
      </c>
      <c r="P111" s="12">
        <v>18.611111111111111</v>
      </c>
      <c r="Q111" s="12">
        <v>87.25266362252664</v>
      </c>
      <c r="R111" s="12">
        <v>75.38630136986302</v>
      </c>
      <c r="S111" s="12"/>
      <c r="T111" s="84" t="s">
        <v>151</v>
      </c>
      <c r="U111" s="28">
        <v>480</v>
      </c>
      <c r="V111" s="12">
        <v>470</v>
      </c>
      <c r="W111" s="12">
        <v>80.3347280334728</v>
      </c>
      <c r="X111" s="12">
        <v>69.409205020920496</v>
      </c>
      <c r="Y111" s="12"/>
      <c r="Z111" s="62" t="s">
        <v>177</v>
      </c>
      <c r="AA111" s="28">
        <v>6</v>
      </c>
      <c r="AB111" s="12">
        <v>930</v>
      </c>
      <c r="AC111" s="12">
        <v>0.53475935828876686</v>
      </c>
      <c r="AD111" s="12">
        <v>0.46203208556149455</v>
      </c>
      <c r="AE111" s="12"/>
      <c r="AF111" s="62" t="s">
        <v>171</v>
      </c>
      <c r="AG111" s="72">
        <v>4920</v>
      </c>
      <c r="AH111" s="28">
        <v>3.1399999999999997E-2</v>
      </c>
      <c r="AI111" s="12">
        <v>154.488</v>
      </c>
      <c r="AJ111" s="28">
        <v>1.21</v>
      </c>
      <c r="AK111" s="28">
        <v>127.67603305785124</v>
      </c>
      <c r="AL111" s="12">
        <v>17223.399438640259</v>
      </c>
      <c r="AM111" s="12">
        <v>99.289247150213626</v>
      </c>
      <c r="AN111" s="12">
        <v>85.785909537784576</v>
      </c>
      <c r="AO111" s="12"/>
      <c r="AP111" s="62" t="s">
        <v>166</v>
      </c>
      <c r="AQ111" s="28">
        <v>75</v>
      </c>
      <c r="AR111" s="12">
        <v>45</v>
      </c>
      <c r="AS111" s="12">
        <v>77.157360406091371</v>
      </c>
      <c r="AT111" s="12">
        <v>66.663959390862942</v>
      </c>
      <c r="AU111" s="12"/>
      <c r="AV111" s="84" t="s">
        <v>169</v>
      </c>
      <c r="AW111" s="28">
        <v>7</v>
      </c>
      <c r="AX111" s="12">
        <v>6</v>
      </c>
      <c r="AY111" s="12">
        <v>3.0150753768844218</v>
      </c>
      <c r="AZ111" s="12">
        <v>2.6050251256281403</v>
      </c>
      <c r="BA111" s="12"/>
      <c r="BB111" s="64" t="s">
        <v>157</v>
      </c>
      <c r="BC111" s="72">
        <v>431.85</v>
      </c>
      <c r="BD111" s="28">
        <v>0.12889999999999999</v>
      </c>
      <c r="BE111" s="12">
        <v>55.665464999999998</v>
      </c>
      <c r="BF111" s="28">
        <v>3.87</v>
      </c>
      <c r="BG111" s="28">
        <v>14.383841085271317</v>
      </c>
      <c r="BH111" s="12">
        <v>12.902085549398864</v>
      </c>
      <c r="BI111" s="12">
        <v>83.727460722610289</v>
      </c>
      <c r="BJ111" s="12">
        <v>72.340526064335293</v>
      </c>
    </row>
    <row r="112" spans="1:62" ht="12.75" x14ac:dyDescent="0.2">
      <c r="A112" s="57" t="s">
        <v>167</v>
      </c>
      <c r="B112" s="12">
        <v>50.537722006666989</v>
      </c>
      <c r="C112" s="12"/>
      <c r="D112" s="53" t="s">
        <v>173</v>
      </c>
      <c r="E112" s="28">
        <v>62</v>
      </c>
      <c r="F112" s="12">
        <v>247</v>
      </c>
      <c r="G112" s="12">
        <v>17.114093959731534</v>
      </c>
      <c r="H112" s="12">
        <v>14.786577181208045</v>
      </c>
      <c r="I112" s="27"/>
      <c r="J112" s="79" t="s">
        <v>147</v>
      </c>
      <c r="K112" s="72">
        <v>450</v>
      </c>
      <c r="L112" s="28">
        <v>0.1832</v>
      </c>
      <c r="M112" s="12">
        <v>82.44</v>
      </c>
      <c r="N112" s="28">
        <v>3.44</v>
      </c>
      <c r="O112" s="12">
        <v>23.965116279069768</v>
      </c>
      <c r="P112" s="12">
        <v>23.965116279069768</v>
      </c>
      <c r="Q112" s="12">
        <v>83.585536795157694</v>
      </c>
      <c r="R112" s="12">
        <v>72.217903791016241</v>
      </c>
      <c r="S112" s="12"/>
      <c r="T112" s="79" t="s">
        <v>145</v>
      </c>
      <c r="U112" s="28">
        <v>540</v>
      </c>
      <c r="V112" s="12">
        <v>530</v>
      </c>
      <c r="W112" s="12">
        <v>77.824267782426773</v>
      </c>
      <c r="X112" s="12">
        <v>67.240167364016727</v>
      </c>
      <c r="Y112" s="12"/>
      <c r="Z112" s="62" t="s">
        <v>180</v>
      </c>
      <c r="AA112" s="28">
        <v>6</v>
      </c>
      <c r="AB112" s="12">
        <v>930</v>
      </c>
      <c r="AC112" s="12">
        <v>0.53475935828876686</v>
      </c>
      <c r="AD112" s="12">
        <v>0.46203208556149455</v>
      </c>
      <c r="AE112" s="12"/>
      <c r="AF112" s="53" t="s">
        <v>150</v>
      </c>
      <c r="AG112" s="72">
        <v>1691.4</v>
      </c>
      <c r="AH112" s="28">
        <v>0.1201</v>
      </c>
      <c r="AI112" s="12">
        <v>203.13714000000002</v>
      </c>
      <c r="AJ112" s="28">
        <v>1.47</v>
      </c>
      <c r="AK112" s="28">
        <v>138.1885306122449</v>
      </c>
      <c r="AL112" s="12">
        <v>17212.886941085864</v>
      </c>
      <c r="AM112" s="12">
        <v>99.228644830006004</v>
      </c>
      <c r="AN112" s="12">
        <v>85.73354913312518</v>
      </c>
      <c r="AO112" s="12"/>
      <c r="AP112" s="62" t="s">
        <v>177</v>
      </c>
      <c r="AQ112" s="28">
        <v>75</v>
      </c>
      <c r="AR112" s="12">
        <v>45</v>
      </c>
      <c r="AS112" s="12">
        <v>77.157360406091371</v>
      </c>
      <c r="AT112" s="12">
        <v>66.663959390862942</v>
      </c>
      <c r="AU112" s="12"/>
      <c r="AV112" s="53" t="s">
        <v>18</v>
      </c>
      <c r="AW112" s="28">
        <v>5</v>
      </c>
      <c r="AX112" s="12">
        <v>4</v>
      </c>
      <c r="AY112" s="12">
        <v>2.0100502512562812</v>
      </c>
      <c r="AZ112" s="12">
        <v>1.7366834170854271</v>
      </c>
      <c r="BA112" s="12"/>
      <c r="BB112" s="53" t="s">
        <v>160</v>
      </c>
      <c r="BC112" s="72">
        <v>200</v>
      </c>
      <c r="BD112" s="28">
        <v>0.1038</v>
      </c>
      <c r="BE112" s="12">
        <v>20.76</v>
      </c>
      <c r="BF112" s="28">
        <v>1.38</v>
      </c>
      <c r="BG112" s="28">
        <v>15.043478260869568</v>
      </c>
      <c r="BH112" s="12">
        <v>13.561722724997114</v>
      </c>
      <c r="BI112" s="12">
        <v>82.895504384415887</v>
      </c>
      <c r="BJ112" s="12">
        <v>71.621715788135319</v>
      </c>
    </row>
    <row r="113" spans="1:62" ht="12.75" x14ac:dyDescent="0.2">
      <c r="A113" s="82" t="s">
        <v>178</v>
      </c>
      <c r="B113" s="12">
        <v>49.93016337398484</v>
      </c>
      <c r="C113" s="12"/>
      <c r="D113" s="79" t="s">
        <v>179</v>
      </c>
      <c r="E113" s="28">
        <v>54</v>
      </c>
      <c r="F113" s="12">
        <v>255</v>
      </c>
      <c r="G113" s="12">
        <v>14.429530201342274</v>
      </c>
      <c r="H113" s="12">
        <v>12.467114093959724</v>
      </c>
      <c r="I113" s="72" t="s">
        <v>317</v>
      </c>
      <c r="J113" s="64" t="s">
        <v>142</v>
      </c>
      <c r="K113" s="72">
        <v>1200</v>
      </c>
      <c r="L113" s="28">
        <v>3.2599999999999997E-2</v>
      </c>
      <c r="M113" s="12">
        <v>39.119999999999997</v>
      </c>
      <c r="N113" s="28">
        <v>1.22</v>
      </c>
      <c r="O113" s="12">
        <v>32.065573770491802</v>
      </c>
      <c r="P113" s="12">
        <v>32.065573770491802</v>
      </c>
      <c r="Q113" s="12">
        <v>78.037278239389181</v>
      </c>
      <c r="R113" s="12">
        <v>67.424208398832249</v>
      </c>
      <c r="S113" s="12"/>
      <c r="T113" s="53" t="s">
        <v>173</v>
      </c>
      <c r="U113" s="28">
        <v>540</v>
      </c>
      <c r="V113" s="12">
        <v>530</v>
      </c>
      <c r="W113" s="12">
        <v>77.824267782426773</v>
      </c>
      <c r="X113" s="12">
        <v>67.240167364016727</v>
      </c>
      <c r="Y113" s="12"/>
      <c r="Z113" s="84" t="s">
        <v>193</v>
      </c>
      <c r="AA113" s="28">
        <v>6</v>
      </c>
      <c r="AB113" s="12">
        <v>930</v>
      </c>
      <c r="AC113" s="12">
        <v>0.53475935828876686</v>
      </c>
      <c r="AD113" s="12">
        <v>0.46203208556149455</v>
      </c>
      <c r="AE113" s="12"/>
      <c r="AF113" s="65" t="s">
        <v>148</v>
      </c>
      <c r="AG113" s="72">
        <v>126</v>
      </c>
      <c r="AH113" s="28">
        <v>1</v>
      </c>
      <c r="AI113" s="12">
        <v>126</v>
      </c>
      <c r="AJ113" s="28">
        <v>0.91</v>
      </c>
      <c r="AK113" s="28">
        <v>138.46153846153845</v>
      </c>
      <c r="AL113" s="12">
        <v>17212.613933236571</v>
      </c>
      <c r="AM113" s="12">
        <v>99.227070997620658</v>
      </c>
      <c r="AN113" s="12">
        <v>85.732189341944249</v>
      </c>
      <c r="AO113" s="12"/>
      <c r="AP113" s="84" t="s">
        <v>151</v>
      </c>
      <c r="AQ113" s="28">
        <v>83</v>
      </c>
      <c r="AR113" s="12">
        <v>53</v>
      </c>
      <c r="AS113" s="12">
        <v>73.096446700507613</v>
      </c>
      <c r="AT113" s="12">
        <v>63.155329949238578</v>
      </c>
      <c r="AU113" s="12"/>
      <c r="AV113" s="79" t="s">
        <v>147</v>
      </c>
      <c r="AW113" s="28">
        <v>5</v>
      </c>
      <c r="AX113" s="12">
        <v>4</v>
      </c>
      <c r="AY113" s="12">
        <v>2.0100502512562812</v>
      </c>
      <c r="AZ113" s="12">
        <v>1.7366834170854271</v>
      </c>
      <c r="BA113" s="12"/>
      <c r="BB113" s="65" t="s">
        <v>155</v>
      </c>
      <c r="BC113" s="72">
        <v>88.7</v>
      </c>
      <c r="BD113" s="28">
        <v>0.27229999999999999</v>
      </c>
      <c r="BE113" s="12">
        <v>24.153009999999998</v>
      </c>
      <c r="BF113" s="28">
        <v>1.56</v>
      </c>
      <c r="BG113" s="28">
        <v>15.482698717948717</v>
      </c>
      <c r="BH113" s="12">
        <v>14.000943182076263</v>
      </c>
      <c r="BI113" s="12">
        <v>82.341544940271092</v>
      </c>
      <c r="BJ113" s="12">
        <v>71.143094828394226</v>
      </c>
    </row>
    <row r="114" spans="1:62" ht="12.75" x14ac:dyDescent="0.2">
      <c r="A114" s="75" t="s">
        <v>188</v>
      </c>
      <c r="B114" s="12">
        <v>49.81475053011313</v>
      </c>
      <c r="C114" s="12"/>
      <c r="D114" s="65" t="s">
        <v>143</v>
      </c>
      <c r="E114" s="28">
        <v>45</v>
      </c>
      <c r="F114" s="12">
        <v>264</v>
      </c>
      <c r="G114" s="12">
        <v>11.409395973154361</v>
      </c>
      <c r="H114" s="12">
        <v>9.8577181208053677</v>
      </c>
      <c r="I114" s="27"/>
      <c r="J114" s="64" t="s">
        <v>167</v>
      </c>
      <c r="K114" s="72">
        <v>1861.65</v>
      </c>
      <c r="L114" s="28">
        <v>2.3599999999999999E-2</v>
      </c>
      <c r="M114" s="12">
        <v>43.934940000000005</v>
      </c>
      <c r="N114" s="28">
        <v>1.29</v>
      </c>
      <c r="O114" s="12">
        <v>34.058093023255815</v>
      </c>
      <c r="P114" s="12">
        <v>34.058093023255815</v>
      </c>
      <c r="Q114" s="12">
        <v>76.672539025167254</v>
      </c>
      <c r="R114" s="12">
        <v>66.245073717744503</v>
      </c>
      <c r="S114" s="12"/>
      <c r="T114" s="79" t="s">
        <v>178</v>
      </c>
      <c r="U114" s="28">
        <v>540</v>
      </c>
      <c r="V114" s="12">
        <v>530</v>
      </c>
      <c r="W114" s="12">
        <v>77.824267782426773</v>
      </c>
      <c r="X114" s="12">
        <v>67.240167364016727</v>
      </c>
      <c r="Y114" s="12"/>
      <c r="Z114" s="84" t="s">
        <v>151</v>
      </c>
      <c r="AA114" s="28">
        <v>5</v>
      </c>
      <c r="AB114" s="12">
        <v>931</v>
      </c>
      <c r="AC114" s="12">
        <v>0.42780748663102486</v>
      </c>
      <c r="AD114" s="12">
        <v>0.36962566844920547</v>
      </c>
      <c r="AE114" s="12"/>
      <c r="AF114" s="64" t="s">
        <v>172</v>
      </c>
      <c r="AG114" s="72">
        <v>72</v>
      </c>
      <c r="AH114" s="28">
        <v>1</v>
      </c>
      <c r="AI114" s="12">
        <v>72</v>
      </c>
      <c r="AJ114" s="28">
        <v>0.43</v>
      </c>
      <c r="AK114" s="94">
        <v>167.44186046511629</v>
      </c>
      <c r="AL114" s="12">
        <v>17183.633611232995</v>
      </c>
      <c r="AM114" s="12">
        <v>99.060005583841161</v>
      </c>
      <c r="AN114" s="12">
        <v>85.587844824438761</v>
      </c>
      <c r="AO114" s="12"/>
      <c r="AP114" s="64" t="s">
        <v>172</v>
      </c>
      <c r="AQ114" s="28">
        <v>87</v>
      </c>
      <c r="AR114" s="12">
        <v>57</v>
      </c>
      <c r="AS114" s="12">
        <v>71.065989847715741</v>
      </c>
      <c r="AT114" s="12">
        <v>61.401015228426402</v>
      </c>
      <c r="AU114" s="12"/>
      <c r="AV114" s="53" t="s">
        <v>150</v>
      </c>
      <c r="AW114" s="28">
        <v>5</v>
      </c>
      <c r="AX114" s="12">
        <v>4</v>
      </c>
      <c r="AY114" s="12">
        <v>2.0100502512562812</v>
      </c>
      <c r="AZ114" s="12">
        <v>1.7366834170854271</v>
      </c>
      <c r="BA114" s="12"/>
      <c r="BB114" s="65" t="s">
        <v>188</v>
      </c>
      <c r="BC114" s="72">
        <v>40</v>
      </c>
      <c r="BD114" s="28">
        <v>1</v>
      </c>
      <c r="BE114" s="12">
        <v>40</v>
      </c>
      <c r="BF114" s="28">
        <v>2.2400000000000002</v>
      </c>
      <c r="BG114" s="28">
        <v>17.857142857142854</v>
      </c>
      <c r="BH114" s="12">
        <v>16.375387321270402</v>
      </c>
      <c r="BI114" s="12">
        <v>79.346817043833866</v>
      </c>
      <c r="BJ114" s="12">
        <v>68.555649925872459</v>
      </c>
    </row>
    <row r="115" spans="1:62" ht="12.75" x14ac:dyDescent="0.2">
      <c r="A115" s="40" t="s">
        <v>173</v>
      </c>
      <c r="B115" s="12">
        <v>47.911262949155002</v>
      </c>
      <c r="C115" s="12"/>
      <c r="D115" s="64" t="s">
        <v>162</v>
      </c>
      <c r="E115" s="28">
        <v>44</v>
      </c>
      <c r="F115" s="12">
        <v>265</v>
      </c>
      <c r="G115" s="12">
        <v>11.073825503355707</v>
      </c>
      <c r="H115" s="12">
        <v>9.5677852348993309</v>
      </c>
      <c r="I115" s="27"/>
      <c r="J115" s="79" t="s">
        <v>149</v>
      </c>
      <c r="K115" s="72">
        <v>113.76</v>
      </c>
      <c r="L115" s="28">
        <v>0.1651</v>
      </c>
      <c r="M115" s="12">
        <v>18.781776000000001</v>
      </c>
      <c r="N115" s="28">
        <v>0.53</v>
      </c>
      <c r="O115" s="12">
        <v>35.43731320754717</v>
      </c>
      <c r="P115" s="12">
        <v>35.43731320754717</v>
      </c>
      <c r="Q115" s="12">
        <v>75.727867666063588</v>
      </c>
      <c r="R115" s="12">
        <v>65.428877663478943</v>
      </c>
      <c r="S115" s="12"/>
      <c r="T115" s="64" t="s">
        <v>162</v>
      </c>
      <c r="U115" s="28">
        <v>546</v>
      </c>
      <c r="V115" s="12">
        <v>536</v>
      </c>
      <c r="W115" s="12">
        <v>77.573221757322173</v>
      </c>
      <c r="X115" s="12">
        <v>67.023263598326352</v>
      </c>
      <c r="Y115" s="12"/>
      <c r="Z115" s="53" t="s">
        <v>153</v>
      </c>
      <c r="AA115" s="28">
        <v>5</v>
      </c>
      <c r="AB115" s="12">
        <v>931</v>
      </c>
      <c r="AC115" s="12">
        <v>0.42780748663102486</v>
      </c>
      <c r="AD115" s="12">
        <v>0.36962566844920547</v>
      </c>
      <c r="AE115" s="12"/>
      <c r="AF115" s="65" t="s">
        <v>143</v>
      </c>
      <c r="AG115" s="72">
        <v>247</v>
      </c>
      <c r="AH115" s="28">
        <v>1</v>
      </c>
      <c r="AI115" s="12">
        <v>247</v>
      </c>
      <c r="AJ115" s="28">
        <v>1.4</v>
      </c>
      <c r="AK115" s="28">
        <v>176.42857142857144</v>
      </c>
      <c r="AL115" s="12">
        <v>17174.646900269538</v>
      </c>
      <c r="AM115" s="12">
        <v>99.008199099929726</v>
      </c>
      <c r="AN115" s="12">
        <v>85.543084022339286</v>
      </c>
      <c r="AO115" s="12"/>
      <c r="AP115" s="64" t="s">
        <v>186</v>
      </c>
      <c r="AQ115" s="28">
        <v>90</v>
      </c>
      <c r="AR115" s="12">
        <v>60</v>
      </c>
      <c r="AS115" s="12">
        <v>69.543147208121837</v>
      </c>
      <c r="AT115" s="12">
        <v>60.085279187817264</v>
      </c>
      <c r="AU115" s="12"/>
      <c r="AV115" s="64" t="s">
        <v>174</v>
      </c>
      <c r="AW115" s="28">
        <v>5</v>
      </c>
      <c r="AX115" s="12">
        <v>4</v>
      </c>
      <c r="AY115" s="12">
        <v>2.0100502512562812</v>
      </c>
      <c r="AZ115" s="12">
        <v>1.7366834170854271</v>
      </c>
      <c r="BA115" s="12"/>
      <c r="BB115" s="53" t="s">
        <v>150</v>
      </c>
      <c r="BC115" s="72">
        <v>247.9</v>
      </c>
      <c r="BD115" s="28">
        <v>0.1201</v>
      </c>
      <c r="BE115" s="12">
        <v>29.772790000000001</v>
      </c>
      <c r="BF115" s="28">
        <v>1.47</v>
      </c>
      <c r="BG115" s="28">
        <v>20.253598639455785</v>
      </c>
      <c r="BH115" s="12">
        <v>18.771843103583329</v>
      </c>
      <c r="BI115" s="12">
        <v>76.324327331228318</v>
      </c>
      <c r="BJ115" s="12">
        <v>65.944218814181269</v>
      </c>
    </row>
    <row r="116" spans="1:62" ht="12.75" x14ac:dyDescent="0.2">
      <c r="A116" s="57" t="s">
        <v>186</v>
      </c>
      <c r="B116" s="12">
        <v>47.734085904877105</v>
      </c>
      <c r="C116" s="12"/>
      <c r="D116" s="79" t="s">
        <v>182</v>
      </c>
      <c r="E116" s="28">
        <v>39</v>
      </c>
      <c r="F116" s="12">
        <v>270</v>
      </c>
      <c r="G116" s="12">
        <v>9.3959731543624088</v>
      </c>
      <c r="H116" s="12">
        <v>8.1181208053691218</v>
      </c>
      <c r="I116" s="27"/>
      <c r="J116" s="64" t="s">
        <v>186</v>
      </c>
      <c r="K116" s="72">
        <v>180</v>
      </c>
      <c r="L116" s="28">
        <v>0.79949999999999999</v>
      </c>
      <c r="M116" s="12">
        <v>143.91</v>
      </c>
      <c r="N116" s="28">
        <v>4</v>
      </c>
      <c r="O116" s="12">
        <v>35.977499999999999</v>
      </c>
      <c r="P116" s="12">
        <v>35.977499999999999</v>
      </c>
      <c r="Q116" s="12">
        <v>75.357876712328761</v>
      </c>
      <c r="R116" s="12">
        <v>65.109205479452044</v>
      </c>
      <c r="S116" s="12"/>
      <c r="T116" s="64" t="s">
        <v>176</v>
      </c>
      <c r="U116" s="28">
        <v>554</v>
      </c>
      <c r="V116" s="12">
        <v>544</v>
      </c>
      <c r="W116" s="12">
        <v>77.238493723849373</v>
      </c>
      <c r="X116" s="12">
        <v>66.734058577405861</v>
      </c>
      <c r="Y116" s="12"/>
      <c r="Z116" s="62" t="s">
        <v>164</v>
      </c>
      <c r="AA116" s="28">
        <v>5</v>
      </c>
      <c r="AB116" s="12">
        <v>931</v>
      </c>
      <c r="AC116" s="12">
        <v>0.42780748663102486</v>
      </c>
      <c r="AD116" s="12">
        <v>0.36962566844920547</v>
      </c>
      <c r="AE116" s="12"/>
      <c r="AF116" s="64" t="s">
        <v>185</v>
      </c>
      <c r="AG116" s="72">
        <v>511</v>
      </c>
      <c r="AH116" s="28">
        <v>1</v>
      </c>
      <c r="AI116" s="12">
        <v>511</v>
      </c>
      <c r="AJ116" s="28">
        <v>2.75</v>
      </c>
      <c r="AK116" s="28">
        <v>185.81818181818181</v>
      </c>
      <c r="AL116" s="12">
        <v>17165.25728987993</v>
      </c>
      <c r="AM116" s="12">
        <v>98.954069986223729</v>
      </c>
      <c r="AN116" s="12">
        <v>85.496316468097305</v>
      </c>
      <c r="AO116" s="12"/>
      <c r="AP116" s="102" t="s">
        <v>243</v>
      </c>
      <c r="AQ116" s="28">
        <v>90</v>
      </c>
      <c r="AR116" s="12">
        <v>60</v>
      </c>
      <c r="AS116" s="12">
        <v>69.543147208121837</v>
      </c>
      <c r="AT116" s="12">
        <v>60.085279187817264</v>
      </c>
      <c r="AU116" s="12"/>
      <c r="AV116" s="65" t="s">
        <v>189</v>
      </c>
      <c r="AW116" s="28">
        <v>5</v>
      </c>
      <c r="AX116" s="12">
        <v>4</v>
      </c>
      <c r="AY116" s="12">
        <v>2.0100502512562812</v>
      </c>
      <c r="AZ116" s="12">
        <v>1.7366834170854271</v>
      </c>
      <c r="BA116" s="12"/>
      <c r="BB116" s="62" t="s">
        <v>171</v>
      </c>
      <c r="BC116" s="72">
        <v>863</v>
      </c>
      <c r="BD116" s="28">
        <v>3.1399999999999997E-2</v>
      </c>
      <c r="BE116" s="12">
        <v>27.098199999999999</v>
      </c>
      <c r="BF116" s="28">
        <v>1.21</v>
      </c>
      <c r="BG116" s="28">
        <v>22.395206611570249</v>
      </c>
      <c r="BH116" s="12">
        <v>20.913451075697793</v>
      </c>
      <c r="BI116" s="12">
        <v>73.623260150300553</v>
      </c>
      <c r="BJ116" s="12">
        <v>63.610496769859679</v>
      </c>
    </row>
    <row r="117" spans="1:62" ht="12.75" x14ac:dyDescent="0.2">
      <c r="A117" s="82" t="s">
        <v>168</v>
      </c>
      <c r="B117" s="12">
        <v>44.992525258574965</v>
      </c>
      <c r="C117" s="12"/>
      <c r="D117" s="53" t="s">
        <v>18</v>
      </c>
      <c r="E117" s="28">
        <v>29</v>
      </c>
      <c r="F117" s="12">
        <v>280</v>
      </c>
      <c r="G117" s="12">
        <v>6.0402684563758413</v>
      </c>
      <c r="H117" s="12">
        <v>5.2187919463087269</v>
      </c>
      <c r="I117" s="27"/>
      <c r="J117" s="64" t="s">
        <v>162</v>
      </c>
      <c r="K117" s="72">
        <v>4150</v>
      </c>
      <c r="L117" s="28">
        <v>6.3E-3</v>
      </c>
      <c r="M117" s="12">
        <v>26.145</v>
      </c>
      <c r="N117" s="28">
        <v>0.71</v>
      </c>
      <c r="O117" s="12">
        <v>36.823943661971832</v>
      </c>
      <c r="P117" s="12">
        <v>36.823943661971832</v>
      </c>
      <c r="Q117" s="12">
        <v>74.778120779471351</v>
      </c>
      <c r="R117" s="12">
        <v>64.608296353463246</v>
      </c>
      <c r="S117" s="12"/>
      <c r="T117" s="64" t="s">
        <v>142</v>
      </c>
      <c r="U117" s="28">
        <v>600</v>
      </c>
      <c r="V117" s="12">
        <v>590</v>
      </c>
      <c r="W117" s="12">
        <v>75.313807531380746</v>
      </c>
      <c r="X117" s="12">
        <v>65.071129707112959</v>
      </c>
      <c r="Y117" s="12"/>
      <c r="Z117" s="64" t="s">
        <v>190</v>
      </c>
      <c r="AA117" s="28">
        <v>5</v>
      </c>
      <c r="AB117" s="12">
        <v>931</v>
      </c>
      <c r="AC117" s="12">
        <v>0.42780748663102486</v>
      </c>
      <c r="AD117" s="12">
        <v>0.36962566844920547</v>
      </c>
      <c r="AE117" s="12"/>
      <c r="AF117" s="64" t="s">
        <v>162</v>
      </c>
      <c r="AG117" s="72">
        <v>136</v>
      </c>
      <c r="AH117" s="28">
        <v>1</v>
      </c>
      <c r="AI117" s="12">
        <v>136</v>
      </c>
      <c r="AJ117" s="28">
        <v>0.71</v>
      </c>
      <c r="AK117" s="28">
        <v>191.5492957746479</v>
      </c>
      <c r="AL117" s="12">
        <v>17159.526175923464</v>
      </c>
      <c r="AM117" s="12">
        <v>98.921031329012237</v>
      </c>
      <c r="AN117" s="12">
        <v>85.467771068266572</v>
      </c>
      <c r="AO117" s="12"/>
      <c r="AP117" s="64" t="s">
        <v>159</v>
      </c>
      <c r="AQ117" s="28">
        <v>97</v>
      </c>
      <c r="AR117" s="12">
        <v>67</v>
      </c>
      <c r="AS117" s="12">
        <v>65.989847715736033</v>
      </c>
      <c r="AT117" s="12">
        <v>57.015228426395929</v>
      </c>
      <c r="AU117" s="12"/>
      <c r="AV117" s="62" t="s">
        <v>180</v>
      </c>
      <c r="AW117" s="28">
        <v>4</v>
      </c>
      <c r="AX117" s="12">
        <v>3</v>
      </c>
      <c r="AY117" s="12">
        <v>1.5075376884422109</v>
      </c>
      <c r="AZ117" s="12">
        <v>1.3025125628140701</v>
      </c>
      <c r="BA117" s="12"/>
      <c r="BB117" s="64" t="s">
        <v>172</v>
      </c>
      <c r="BC117" s="72">
        <v>600</v>
      </c>
      <c r="BD117" s="28">
        <v>1.7100000000000001E-2</v>
      </c>
      <c r="BE117" s="12">
        <v>10.26</v>
      </c>
      <c r="BF117" s="28">
        <v>0.43</v>
      </c>
      <c r="BG117" s="28">
        <v>23.86046511627907</v>
      </c>
      <c r="BH117" s="12">
        <v>22.378709580406614</v>
      </c>
      <c r="BI117" s="12">
        <v>71.775227405663045</v>
      </c>
      <c r="BJ117" s="12">
        <v>62.013796478492871</v>
      </c>
    </row>
    <row r="118" spans="1:62" ht="12.75" x14ac:dyDescent="0.2">
      <c r="A118" s="40" t="s">
        <v>153</v>
      </c>
      <c r="B118" s="12">
        <v>41.448968775303037</v>
      </c>
      <c r="C118" s="12"/>
      <c r="D118" s="79" t="s">
        <v>149</v>
      </c>
      <c r="E118" s="28">
        <v>27</v>
      </c>
      <c r="F118" s="12">
        <v>282</v>
      </c>
      <c r="G118" s="12">
        <v>5.3691275167785193</v>
      </c>
      <c r="H118" s="12">
        <v>4.6389261744966408</v>
      </c>
      <c r="I118" s="27"/>
      <c r="J118" s="64" t="s">
        <v>172</v>
      </c>
      <c r="K118" s="72">
        <v>1200</v>
      </c>
      <c r="L118" s="28">
        <v>1.7100000000000001E-2</v>
      </c>
      <c r="M118" s="12">
        <v>20.52</v>
      </c>
      <c r="N118" s="28">
        <v>0.43</v>
      </c>
      <c r="O118" s="12">
        <v>47.720930232558139</v>
      </c>
      <c r="P118" s="12">
        <v>47.720930232558139</v>
      </c>
      <c r="Q118" s="12">
        <v>67.31443134756293</v>
      </c>
      <c r="R118" s="12">
        <v>58.159668684294374</v>
      </c>
      <c r="S118" s="12"/>
      <c r="T118" s="53" t="s">
        <v>153</v>
      </c>
      <c r="U118" s="28">
        <v>600</v>
      </c>
      <c r="V118" s="12">
        <v>590</v>
      </c>
      <c r="W118" s="12">
        <v>75.313807531380746</v>
      </c>
      <c r="X118" s="12">
        <v>65.071129707112959</v>
      </c>
      <c r="Y118" s="12"/>
      <c r="Z118" s="62" t="s">
        <v>118</v>
      </c>
      <c r="AA118" s="28">
        <v>4</v>
      </c>
      <c r="AB118" s="12">
        <v>932</v>
      </c>
      <c r="AC118" s="12">
        <v>0.32085561497326864</v>
      </c>
      <c r="AD118" s="12">
        <v>0.27721925133690412</v>
      </c>
      <c r="AE118" s="12"/>
      <c r="AF118" s="79" t="s">
        <v>168</v>
      </c>
      <c r="AG118" s="72">
        <v>2124</v>
      </c>
      <c r="AH118" s="28">
        <v>7.8399999999999997E-2</v>
      </c>
      <c r="AI118" s="12">
        <v>166.52160000000001</v>
      </c>
      <c r="AJ118" s="28">
        <v>0.56999999999999995</v>
      </c>
      <c r="AK118" s="28">
        <v>292.14315789473687</v>
      </c>
      <c r="AL118" s="12">
        <v>17058.932313803372</v>
      </c>
      <c r="AM118" s="12">
        <v>98.341129035425027</v>
      </c>
      <c r="AN118" s="12">
        <v>84.96673548660722</v>
      </c>
      <c r="AO118" s="12"/>
      <c r="AP118" s="64" t="s">
        <v>167</v>
      </c>
      <c r="AQ118" s="28">
        <v>100</v>
      </c>
      <c r="AR118" s="12">
        <v>70</v>
      </c>
      <c r="AS118" s="12">
        <v>64.467005076142129</v>
      </c>
      <c r="AT118" s="12">
        <v>55.699492385786797</v>
      </c>
      <c r="AU118" s="12"/>
      <c r="AV118" s="64" t="s">
        <v>186</v>
      </c>
      <c r="AW118" s="28">
        <v>4</v>
      </c>
      <c r="AX118" s="12">
        <v>3</v>
      </c>
      <c r="AY118" s="12">
        <v>1.5075376884422109</v>
      </c>
      <c r="AZ118" s="12">
        <v>1.3025125628140701</v>
      </c>
      <c r="BA118" s="12"/>
      <c r="BB118" s="53" t="s">
        <v>173</v>
      </c>
      <c r="BC118" s="72">
        <v>2177.8000000000002</v>
      </c>
      <c r="BD118" s="28">
        <v>1.18E-2</v>
      </c>
      <c r="BE118" s="12">
        <v>25.698040000000002</v>
      </c>
      <c r="BF118" s="28">
        <v>0.9</v>
      </c>
      <c r="BG118" s="28">
        <v>28.553377777777779</v>
      </c>
      <c r="BH118" s="12">
        <v>27.071622241905324</v>
      </c>
      <c r="BI118" s="12">
        <v>65.856369921947532</v>
      </c>
      <c r="BJ118" s="12">
        <v>56.899903612562667</v>
      </c>
    </row>
    <row r="119" spans="1:62" ht="12.75" x14ac:dyDescent="0.2">
      <c r="A119" s="75" t="s">
        <v>155</v>
      </c>
      <c r="B119" s="12">
        <v>40.98049982686576</v>
      </c>
      <c r="C119" s="12"/>
      <c r="D119" s="53" t="s">
        <v>153</v>
      </c>
      <c r="E119" s="28">
        <v>25</v>
      </c>
      <c r="F119" s="12">
        <v>284</v>
      </c>
      <c r="G119" s="12">
        <v>4.6979865771811973</v>
      </c>
      <c r="H119" s="12">
        <v>4.0590604026845547</v>
      </c>
      <c r="I119" s="27"/>
      <c r="J119" s="62" t="s">
        <v>171</v>
      </c>
      <c r="K119" s="72">
        <v>1997.5</v>
      </c>
      <c r="L119" s="28">
        <v>3.1399999999999997E-2</v>
      </c>
      <c r="M119" s="12">
        <v>62.721499999999992</v>
      </c>
      <c r="N119" s="28">
        <v>1.21</v>
      </c>
      <c r="O119" s="12">
        <v>51.835950413223138</v>
      </c>
      <c r="P119" s="12">
        <v>51.835950413223138</v>
      </c>
      <c r="Q119" s="12">
        <v>64.49592437450471</v>
      </c>
      <c r="R119" s="12">
        <v>55.724478659572071</v>
      </c>
      <c r="S119" s="12"/>
      <c r="T119" s="62" t="s">
        <v>118</v>
      </c>
      <c r="U119" s="28">
        <v>615</v>
      </c>
      <c r="V119" s="12">
        <v>605</v>
      </c>
      <c r="W119" s="12">
        <v>74.686192468619254</v>
      </c>
      <c r="X119" s="12">
        <v>64.528870292887035</v>
      </c>
      <c r="Y119" s="12"/>
      <c r="Z119" s="79" t="s">
        <v>149</v>
      </c>
      <c r="AA119" s="28">
        <v>2</v>
      </c>
      <c r="AB119" s="12">
        <v>934</v>
      </c>
      <c r="AC119" s="12">
        <v>0.10695187165775621</v>
      </c>
      <c r="AD119" s="12">
        <v>9.2406417112301367E-2</v>
      </c>
      <c r="AE119" s="12"/>
      <c r="AF119" s="64" t="s">
        <v>174</v>
      </c>
      <c r="AG119" s="72">
        <v>12147</v>
      </c>
      <c r="AH119" s="28">
        <v>1.7100000000000001E-2</v>
      </c>
      <c r="AI119" s="12">
        <v>207.71370000000002</v>
      </c>
      <c r="AJ119" s="28">
        <v>0.62</v>
      </c>
      <c r="AK119" s="28">
        <v>335.02209677419359</v>
      </c>
      <c r="AL119" s="12">
        <v>17016.053374923915</v>
      </c>
      <c r="AM119" s="12">
        <v>98.093941041259953</v>
      </c>
      <c r="AN119" s="12">
        <v>84.753165059648595</v>
      </c>
      <c r="AO119" s="12"/>
      <c r="AP119" s="79" t="s">
        <v>182</v>
      </c>
      <c r="AQ119" s="28">
        <v>122</v>
      </c>
      <c r="AR119" s="12">
        <v>92</v>
      </c>
      <c r="AS119" s="12">
        <v>53.299492385786806</v>
      </c>
      <c r="AT119" s="12">
        <v>46.050761421319798</v>
      </c>
      <c r="AU119" s="12"/>
      <c r="AV119" s="62" t="s">
        <v>144</v>
      </c>
      <c r="AW119" s="28">
        <v>3</v>
      </c>
      <c r="AX119" s="12">
        <v>2</v>
      </c>
      <c r="AY119" s="12">
        <v>1.0050251256281406</v>
      </c>
      <c r="AZ119" s="12">
        <v>0.86834170854271353</v>
      </c>
      <c r="BA119" s="12"/>
      <c r="BB119" s="79" t="s">
        <v>168</v>
      </c>
      <c r="BC119" s="72">
        <v>279</v>
      </c>
      <c r="BD119" s="28">
        <v>7.8399999999999997E-2</v>
      </c>
      <c r="BE119" s="12">
        <v>21.8736</v>
      </c>
      <c r="BF119" s="28">
        <v>0.56999999999999995</v>
      </c>
      <c r="BG119" s="28">
        <v>38.374736842105264</v>
      </c>
      <c r="BH119" s="12">
        <v>36.892981306232812</v>
      </c>
      <c r="BI119" s="12">
        <v>53.469345318854373</v>
      </c>
      <c r="BJ119" s="12">
        <v>46.197514355490178</v>
      </c>
    </row>
    <row r="120" spans="1:62" ht="12.75" x14ac:dyDescent="0.2">
      <c r="A120" s="33" t="s">
        <v>162</v>
      </c>
      <c r="B120" s="12">
        <v>38.896682723533125</v>
      </c>
      <c r="C120" s="12"/>
      <c r="D120" s="65" t="s">
        <v>188</v>
      </c>
      <c r="E120" s="28">
        <v>25</v>
      </c>
      <c r="F120" s="12">
        <v>284</v>
      </c>
      <c r="G120" s="12">
        <v>4.6979865771811973</v>
      </c>
      <c r="H120" s="12">
        <v>4.0590604026845547</v>
      </c>
      <c r="I120" s="27"/>
      <c r="J120" s="79" t="s">
        <v>168</v>
      </c>
      <c r="K120" s="72">
        <v>470</v>
      </c>
      <c r="L120" s="28">
        <v>7.8399999999999997E-2</v>
      </c>
      <c r="M120" s="12">
        <v>36.847999999999999</v>
      </c>
      <c r="N120" s="28">
        <v>0.56999999999999995</v>
      </c>
      <c r="O120" s="12">
        <v>64.645614035087718</v>
      </c>
      <c r="P120" s="12">
        <v>64.645614035087718</v>
      </c>
      <c r="Q120" s="12">
        <v>55.722182167748144</v>
      </c>
      <c r="R120" s="12">
        <v>48.143965392934398</v>
      </c>
      <c r="S120" s="12"/>
      <c r="T120" s="62" t="s">
        <v>171</v>
      </c>
      <c r="U120" s="28">
        <v>660</v>
      </c>
      <c r="V120" s="12">
        <v>650</v>
      </c>
      <c r="W120" s="12">
        <v>72.803347280334734</v>
      </c>
      <c r="X120" s="12">
        <v>62.902092050209212</v>
      </c>
      <c r="Y120" s="12"/>
      <c r="Z120" s="53" t="s">
        <v>18</v>
      </c>
      <c r="AA120" s="28">
        <v>1</v>
      </c>
      <c r="AB120" s="12">
        <v>935</v>
      </c>
      <c r="AC120" s="12">
        <v>0</v>
      </c>
      <c r="AD120" s="12">
        <v>0</v>
      </c>
      <c r="AE120" s="12"/>
      <c r="AF120" s="53" t="s">
        <v>153</v>
      </c>
      <c r="AG120" s="72">
        <v>199420</v>
      </c>
      <c r="AH120" s="28">
        <v>5.9999999999999995E-4</v>
      </c>
      <c r="AI120" s="12">
        <v>119.65199999999999</v>
      </c>
      <c r="AJ120" s="28">
        <v>0.26</v>
      </c>
      <c r="AK120" s="28">
        <v>460.19999999999993</v>
      </c>
      <c r="AL120" s="12">
        <v>16890.875471698109</v>
      </c>
      <c r="AM120" s="12">
        <v>97.372316961448576</v>
      </c>
      <c r="AN120" s="12">
        <v>84.129681854691569</v>
      </c>
      <c r="AO120" s="12"/>
      <c r="AP120" s="84" t="s">
        <v>169</v>
      </c>
      <c r="AQ120" s="28">
        <v>124</v>
      </c>
      <c r="AR120" s="12">
        <v>94</v>
      </c>
      <c r="AS120" s="12">
        <v>52.284263959390863</v>
      </c>
      <c r="AT120" s="12">
        <v>45.173604060913704</v>
      </c>
      <c r="AU120" s="12"/>
      <c r="AV120" s="64" t="s">
        <v>162</v>
      </c>
      <c r="AW120" s="28">
        <v>3</v>
      </c>
      <c r="AX120" s="12">
        <v>2</v>
      </c>
      <c r="AY120" s="12">
        <v>1.0050251256281406</v>
      </c>
      <c r="AZ120" s="12">
        <v>0.86834170854271353</v>
      </c>
      <c r="BA120" s="12"/>
      <c r="BB120" s="53" t="s">
        <v>18</v>
      </c>
      <c r="BC120" s="72">
        <v>46.73</v>
      </c>
      <c r="BD120" s="28">
        <v>0.48759999999999998</v>
      </c>
      <c r="BE120" s="12">
        <v>22.785547999999999</v>
      </c>
      <c r="BF120" s="28">
        <v>0.37</v>
      </c>
      <c r="BG120" s="28">
        <v>61.582562162162162</v>
      </c>
      <c r="BH120" s="12">
        <v>60.10080662628971</v>
      </c>
      <c r="BI120" s="12">
        <v>24.19886438633408</v>
      </c>
      <c r="BJ120" s="12">
        <v>20.907818829792646</v>
      </c>
    </row>
    <row r="121" spans="1:62" ht="12.75" x14ac:dyDescent="0.2">
      <c r="A121" s="75" t="s">
        <v>143</v>
      </c>
      <c r="B121" s="12">
        <v>34.300672874463892</v>
      </c>
      <c r="C121" s="12"/>
      <c r="D121" s="53" t="s">
        <v>156</v>
      </c>
      <c r="E121" s="28">
        <v>17</v>
      </c>
      <c r="F121" s="12">
        <v>292</v>
      </c>
      <c r="G121" s="12">
        <v>2.0134228187919376</v>
      </c>
      <c r="H121" s="12">
        <v>1.7395973154362341</v>
      </c>
      <c r="I121" s="27"/>
      <c r="J121" s="53" t="s">
        <v>18</v>
      </c>
      <c r="K121" s="72">
        <v>80</v>
      </c>
      <c r="L121" s="28">
        <v>0.48759999999999998</v>
      </c>
      <c r="M121" s="12">
        <v>39.007999999999996</v>
      </c>
      <c r="N121" s="28">
        <v>0.37</v>
      </c>
      <c r="O121" s="12">
        <v>105.42702702702702</v>
      </c>
      <c r="P121" s="12">
        <v>105.42702702702702</v>
      </c>
      <c r="Q121" s="12">
        <v>27.789707515734918</v>
      </c>
      <c r="R121" s="12">
        <v>24.01030729359497</v>
      </c>
      <c r="S121" s="12"/>
      <c r="T121" s="102" t="s">
        <v>243</v>
      </c>
      <c r="U121" s="28">
        <v>810</v>
      </c>
      <c r="V121" s="12">
        <v>800</v>
      </c>
      <c r="W121" s="12">
        <v>66.527196652719667</v>
      </c>
      <c r="X121" s="12">
        <v>57.479497907949792</v>
      </c>
      <c r="Y121" s="12"/>
      <c r="Z121" s="65" t="s">
        <v>143</v>
      </c>
      <c r="AA121" s="45"/>
      <c r="AB121" s="12">
        <v>936</v>
      </c>
      <c r="AC121" s="45">
        <v>0</v>
      </c>
      <c r="AD121" s="12">
        <v>0</v>
      </c>
      <c r="AE121" s="12"/>
      <c r="AF121" s="122" t="s">
        <v>244</v>
      </c>
      <c r="AG121" s="72">
        <v>26593</v>
      </c>
      <c r="AH121" s="28">
        <v>9.9000000000000008E-3</v>
      </c>
      <c r="AI121" s="12">
        <v>263.27070000000003</v>
      </c>
      <c r="AJ121" s="28">
        <v>0.52</v>
      </c>
      <c r="AK121" s="28">
        <v>506.28980769230776</v>
      </c>
      <c r="AL121" s="12">
        <v>16844.785664005802</v>
      </c>
      <c r="AM121" s="12">
        <v>97.106618989142319</v>
      </c>
      <c r="AN121" s="12">
        <v>83.900118806618963</v>
      </c>
      <c r="AO121" s="12"/>
      <c r="AP121" s="65" t="s">
        <v>155</v>
      </c>
      <c r="AQ121" s="28">
        <v>170</v>
      </c>
      <c r="AR121" s="12">
        <v>140</v>
      </c>
      <c r="AS121" s="12">
        <v>28.934010152284273</v>
      </c>
      <c r="AT121" s="12">
        <v>24.99898477157361</v>
      </c>
      <c r="AU121" s="12"/>
      <c r="AV121" s="79" t="s">
        <v>149</v>
      </c>
      <c r="AW121" s="28">
        <v>2</v>
      </c>
      <c r="AX121" s="12">
        <v>1</v>
      </c>
      <c r="AY121" s="12">
        <v>0.50251256281407031</v>
      </c>
      <c r="AZ121" s="12">
        <v>0.43417085427135677</v>
      </c>
      <c r="BA121" s="12"/>
      <c r="BB121" s="64" t="s">
        <v>162</v>
      </c>
      <c r="BC121" s="72">
        <v>7500</v>
      </c>
      <c r="BD121" s="28">
        <v>6.3E-3</v>
      </c>
      <c r="BE121" s="12">
        <v>47.25</v>
      </c>
      <c r="BF121" s="28">
        <v>0.71</v>
      </c>
      <c r="BG121" s="28">
        <v>66.549295774647888</v>
      </c>
      <c r="BH121" s="12">
        <v>65.067540238775436</v>
      </c>
      <c r="BI121" s="12">
        <v>17.934654814938753</v>
      </c>
      <c r="BJ121" s="12">
        <v>15.495541760107082</v>
      </c>
    </row>
    <row r="122" spans="1:62" ht="12.75" x14ac:dyDescent="0.2">
      <c r="A122" s="40" t="s">
        <v>18</v>
      </c>
      <c r="B122" s="12">
        <v>34.222112983123303</v>
      </c>
      <c r="C122" s="12"/>
      <c r="D122" s="79" t="s">
        <v>178</v>
      </c>
      <c r="E122" s="28">
        <v>13</v>
      </c>
      <c r="F122" s="12">
        <v>296</v>
      </c>
      <c r="G122" s="12">
        <v>0.67114093959730781</v>
      </c>
      <c r="H122" s="12">
        <v>0.57986577181207399</v>
      </c>
      <c r="I122" s="27"/>
      <c r="J122" s="65" t="s">
        <v>143</v>
      </c>
      <c r="K122" s="66"/>
      <c r="L122" s="28">
        <v>6.9999999999999999E-4</v>
      </c>
      <c r="M122" s="74">
        <v>0</v>
      </c>
      <c r="N122" s="28">
        <v>1.4</v>
      </c>
      <c r="O122" s="28">
        <v>146</v>
      </c>
      <c r="P122" s="12">
        <v>146</v>
      </c>
      <c r="Q122" s="12">
        <v>0</v>
      </c>
      <c r="R122" s="12">
        <v>0</v>
      </c>
      <c r="S122" s="12"/>
      <c r="T122" s="64" t="s">
        <v>172</v>
      </c>
      <c r="U122" s="72" t="s">
        <v>531</v>
      </c>
      <c r="V122" s="12">
        <v>1130</v>
      </c>
      <c r="W122" s="12">
        <v>52.719665271966527</v>
      </c>
      <c r="X122" s="12">
        <v>45.549790794979081</v>
      </c>
      <c r="Y122" s="12"/>
      <c r="Z122" s="65" t="s">
        <v>155</v>
      </c>
      <c r="AA122" s="45"/>
      <c r="AB122" s="12">
        <v>936</v>
      </c>
      <c r="AC122" s="45">
        <v>0</v>
      </c>
      <c r="AD122" s="12">
        <v>0</v>
      </c>
      <c r="AE122" s="12"/>
      <c r="AF122" s="53" t="s">
        <v>18</v>
      </c>
      <c r="AG122" s="72">
        <v>1433.87</v>
      </c>
      <c r="AH122" s="28">
        <v>0.48759999999999998</v>
      </c>
      <c r="AI122" s="12">
        <v>699.15501199999994</v>
      </c>
      <c r="AJ122" s="28">
        <v>0.37</v>
      </c>
      <c r="AK122" s="28">
        <v>1889.6081405405405</v>
      </c>
      <c r="AL122" s="12">
        <v>15461.46733115757</v>
      </c>
      <c r="AM122" s="12">
        <v>89.13208200375189</v>
      </c>
      <c r="AN122" s="12">
        <v>77.010118851241629</v>
      </c>
      <c r="AO122" s="12"/>
      <c r="AP122" s="65" t="s">
        <v>143</v>
      </c>
      <c r="AQ122" s="28">
        <v>197</v>
      </c>
      <c r="AR122" s="12">
        <v>167</v>
      </c>
      <c r="AS122" s="12">
        <v>15.228426395939096</v>
      </c>
      <c r="AT122" s="12">
        <v>13.157360406091378</v>
      </c>
      <c r="AU122" s="12"/>
      <c r="AV122" s="84" t="s">
        <v>193</v>
      </c>
      <c r="AW122" s="28">
        <v>2</v>
      </c>
      <c r="AX122" s="12">
        <v>1</v>
      </c>
      <c r="AY122" s="12">
        <v>0.50251256281407031</v>
      </c>
      <c r="AZ122" s="12">
        <v>0.43417085427135677</v>
      </c>
      <c r="BA122" s="12"/>
      <c r="BB122" s="79" t="s">
        <v>149</v>
      </c>
      <c r="BC122" s="72">
        <v>226.3</v>
      </c>
      <c r="BD122" s="28">
        <v>0.1651</v>
      </c>
      <c r="BE122" s="12">
        <v>37.362130000000001</v>
      </c>
      <c r="BF122" s="28">
        <v>0.53</v>
      </c>
      <c r="BG122" s="28">
        <v>70.494584905660375</v>
      </c>
      <c r="BH122" s="12">
        <v>69.012829369787923</v>
      </c>
      <c r="BI122" s="12">
        <v>12.958724985667814</v>
      </c>
      <c r="BJ122" s="12">
        <v>11.196338387616992</v>
      </c>
    </row>
    <row r="123" spans="1:62" ht="12.75" x14ac:dyDescent="0.2">
      <c r="A123" s="82" t="s">
        <v>149</v>
      </c>
      <c r="B123" s="12">
        <v>29.419914953582325</v>
      </c>
      <c r="C123" s="12"/>
      <c r="D123" s="79" t="s">
        <v>163</v>
      </c>
      <c r="E123" s="28">
        <v>11</v>
      </c>
      <c r="F123" s="12">
        <v>298</v>
      </c>
      <c r="G123" s="12">
        <v>0</v>
      </c>
      <c r="H123" s="12">
        <v>0</v>
      </c>
      <c r="I123" s="27"/>
      <c r="J123" s="65" t="s">
        <v>155</v>
      </c>
      <c r="K123" s="66"/>
      <c r="L123" s="28">
        <v>0.27229999999999999</v>
      </c>
      <c r="M123" s="74">
        <v>0</v>
      </c>
      <c r="N123" s="28">
        <v>1.56</v>
      </c>
      <c r="O123" s="28">
        <v>146</v>
      </c>
      <c r="P123" s="12">
        <v>146</v>
      </c>
      <c r="Q123" s="12">
        <v>0</v>
      </c>
      <c r="R123" s="12">
        <v>0</v>
      </c>
      <c r="S123" s="12"/>
      <c r="T123" s="64" t="s">
        <v>186</v>
      </c>
      <c r="U123" s="28">
        <v>2400</v>
      </c>
      <c r="V123" s="12">
        <v>2390</v>
      </c>
      <c r="W123" s="12">
        <v>0</v>
      </c>
      <c r="X123" s="12">
        <v>0</v>
      </c>
      <c r="Y123" s="12"/>
      <c r="Z123" s="64" t="s">
        <v>186</v>
      </c>
      <c r="AA123" s="28">
        <v>1</v>
      </c>
      <c r="AB123" s="12">
        <v>935</v>
      </c>
      <c r="AC123" s="12">
        <v>0</v>
      </c>
      <c r="AD123" s="12">
        <v>0</v>
      </c>
      <c r="AE123" s="12"/>
      <c r="AF123" s="79" t="s">
        <v>149</v>
      </c>
      <c r="AG123" s="72">
        <v>55700</v>
      </c>
      <c r="AH123" s="28">
        <v>0.1651</v>
      </c>
      <c r="AI123" s="12">
        <v>9196.07</v>
      </c>
      <c r="AJ123" s="28">
        <v>0.53</v>
      </c>
      <c r="AK123" s="28">
        <v>17351.07547169811</v>
      </c>
      <c r="AL123" s="12">
        <v>0</v>
      </c>
      <c r="AM123" s="12">
        <v>0</v>
      </c>
      <c r="AN123" s="12">
        <v>0</v>
      </c>
      <c r="AO123" s="12"/>
      <c r="AP123" s="64" t="s">
        <v>185</v>
      </c>
      <c r="AQ123" s="28">
        <v>227</v>
      </c>
      <c r="AR123" s="12">
        <v>197</v>
      </c>
      <c r="AS123" s="12">
        <v>0</v>
      </c>
      <c r="AT123" s="12">
        <v>0</v>
      </c>
      <c r="AU123" s="12"/>
      <c r="AV123" s="65" t="s">
        <v>188</v>
      </c>
      <c r="AW123" s="28">
        <v>1</v>
      </c>
      <c r="AX123" s="12">
        <v>0</v>
      </c>
      <c r="AY123" s="12">
        <v>0</v>
      </c>
      <c r="AZ123" s="12">
        <v>0</v>
      </c>
      <c r="BA123" s="12"/>
      <c r="BB123" s="53" t="s">
        <v>153</v>
      </c>
      <c r="BC123" s="72">
        <v>35000</v>
      </c>
      <c r="BD123" s="28">
        <v>5.9999999999999995E-4</v>
      </c>
      <c r="BE123" s="12">
        <v>20.999999999999996</v>
      </c>
      <c r="BF123" s="28">
        <v>0.26</v>
      </c>
      <c r="BG123" s="28">
        <v>80.769230769230759</v>
      </c>
      <c r="BH123" s="12">
        <v>79.287475233358307</v>
      </c>
      <c r="BI123" s="12">
        <v>-1.4210854715202004E-14</v>
      </c>
      <c r="BJ123" s="12">
        <v>-1.2278178473934531E-14</v>
      </c>
    </row>
    <row r="124" spans="1:62" ht="12.75" x14ac:dyDescent="0.2">
      <c r="A124" s="12"/>
      <c r="B124" s="12"/>
      <c r="C124" s="12"/>
      <c r="D124" s="12"/>
      <c r="E124" s="12"/>
      <c r="F124" s="12"/>
      <c r="G124" s="12"/>
      <c r="H124" s="12"/>
      <c r="I124" s="27"/>
      <c r="J124" s="12"/>
      <c r="K124" s="27"/>
      <c r="L124" s="12"/>
      <c r="M124" s="12"/>
      <c r="N124" s="12"/>
      <c r="O124" s="12"/>
      <c r="P124" s="12"/>
      <c r="Q124" s="12"/>
      <c r="R124" s="12"/>
      <c r="S124" s="12"/>
      <c r="T124" s="12"/>
      <c r="U124" s="12"/>
      <c r="V124" s="12"/>
      <c r="W124" s="12"/>
      <c r="X124" s="12"/>
      <c r="Y124" s="12"/>
      <c r="Z124" s="12"/>
      <c r="AA124" s="12"/>
      <c r="AB124" s="12"/>
      <c r="AC124" s="12"/>
      <c r="AD124" s="12"/>
      <c r="AE124" s="12"/>
      <c r="AF124" s="12"/>
      <c r="AG124" s="27"/>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27"/>
      <c r="BD124" s="12"/>
      <c r="BE124" s="12"/>
      <c r="BF124" s="12"/>
      <c r="BG124" s="12"/>
      <c r="BH124" s="12"/>
      <c r="BI124" s="12"/>
      <c r="BJ124" s="12"/>
    </row>
    <row r="125" spans="1:62" ht="12.75" x14ac:dyDescent="0.2">
      <c r="A125" s="12"/>
      <c r="B125" s="12"/>
      <c r="C125" s="12"/>
      <c r="D125" s="12"/>
      <c r="E125" s="12"/>
      <c r="F125" s="12"/>
      <c r="G125" s="12"/>
      <c r="H125" s="12"/>
      <c r="I125" s="27"/>
      <c r="J125" s="12"/>
      <c r="K125" s="27"/>
      <c r="L125" s="12"/>
      <c r="M125" s="12"/>
      <c r="N125" s="12"/>
      <c r="O125" s="12"/>
      <c r="P125" s="12"/>
      <c r="Q125" s="12"/>
      <c r="R125" s="12"/>
      <c r="S125" s="12"/>
      <c r="T125" s="12"/>
      <c r="U125" s="12"/>
      <c r="V125" s="12"/>
      <c r="W125" s="12"/>
      <c r="X125" s="12"/>
      <c r="Y125" s="12"/>
      <c r="Z125" s="12"/>
      <c r="AA125" s="12"/>
      <c r="AB125" s="12"/>
      <c r="AC125" s="12"/>
      <c r="AD125" s="12"/>
      <c r="AE125" s="12"/>
      <c r="AF125" s="12"/>
      <c r="AG125" s="27"/>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27"/>
      <c r="BD125" s="12"/>
      <c r="BE125" s="12"/>
      <c r="BF125" s="12"/>
      <c r="BG125" s="12"/>
      <c r="BH125" s="12"/>
      <c r="BI125" s="12"/>
      <c r="BJ125" s="12"/>
    </row>
    <row r="126" spans="1:62" ht="12.75" x14ac:dyDescent="0.2">
      <c r="A126" s="12"/>
      <c r="B126" s="12"/>
      <c r="C126" s="12"/>
      <c r="D126" s="12"/>
      <c r="E126" s="12"/>
      <c r="F126" s="12"/>
      <c r="G126" s="12"/>
      <c r="H126" s="12"/>
      <c r="I126" s="27"/>
      <c r="J126" s="12"/>
      <c r="K126" s="27"/>
      <c r="L126" s="12"/>
      <c r="M126" s="12"/>
      <c r="N126" s="12"/>
      <c r="O126" s="12"/>
      <c r="P126" s="12"/>
      <c r="Q126" s="12"/>
      <c r="R126" s="12"/>
      <c r="S126" s="12"/>
      <c r="T126" s="12"/>
      <c r="U126" s="12"/>
      <c r="V126" s="12"/>
      <c r="W126" s="12"/>
      <c r="X126" s="12"/>
      <c r="Y126" s="12"/>
      <c r="Z126" s="12"/>
      <c r="AA126" s="12"/>
      <c r="AB126" s="12"/>
      <c r="AC126" s="12"/>
      <c r="AD126" s="12"/>
      <c r="AE126" s="12"/>
      <c r="AF126" s="12"/>
      <c r="AG126" s="27"/>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27"/>
      <c r="BD126" s="12"/>
      <c r="BE126" s="12"/>
      <c r="BF126" s="12"/>
      <c r="BG126" s="12"/>
      <c r="BH126" s="12"/>
      <c r="BI126" s="12"/>
      <c r="BJ126" s="12"/>
    </row>
    <row r="127" spans="1:62" ht="12.75" x14ac:dyDescent="0.2">
      <c r="A127" s="12"/>
      <c r="B127" s="12"/>
      <c r="C127" s="12"/>
      <c r="D127" s="12"/>
      <c r="E127" s="12"/>
      <c r="F127" s="12"/>
      <c r="G127" s="12"/>
      <c r="H127" s="12"/>
      <c r="I127" s="27"/>
      <c r="J127" s="12"/>
      <c r="K127" s="27"/>
      <c r="L127" s="12"/>
      <c r="M127" s="12"/>
      <c r="N127" s="12"/>
      <c r="O127" s="12"/>
      <c r="P127" s="12"/>
      <c r="Q127" s="12"/>
      <c r="R127" s="12"/>
      <c r="S127" s="12"/>
      <c r="T127" s="12"/>
      <c r="U127" s="12"/>
      <c r="V127" s="12"/>
      <c r="W127" s="12"/>
      <c r="X127" s="12"/>
      <c r="Y127" s="12"/>
      <c r="Z127" s="12"/>
      <c r="AA127" s="12"/>
      <c r="AB127" s="12"/>
      <c r="AC127" s="12"/>
      <c r="AD127" s="12"/>
      <c r="AE127" s="12"/>
      <c r="AF127" s="12"/>
      <c r="AG127" s="27"/>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27"/>
      <c r="BD127" s="12"/>
      <c r="BE127" s="12"/>
      <c r="BF127" s="12"/>
      <c r="BG127" s="12"/>
      <c r="BH127" s="12"/>
      <c r="BI127" s="12"/>
      <c r="BJ127" s="12"/>
    </row>
    <row r="128" spans="1:62" ht="12.75" x14ac:dyDescent="0.2">
      <c r="A128" s="12"/>
      <c r="B128" s="12"/>
      <c r="C128" s="12"/>
      <c r="D128" s="12"/>
      <c r="E128" s="12"/>
      <c r="F128" s="12"/>
      <c r="G128" s="12"/>
      <c r="H128" s="12"/>
      <c r="I128" s="27"/>
      <c r="J128" s="12"/>
      <c r="K128" s="27"/>
      <c r="L128" s="12"/>
      <c r="M128" s="12"/>
      <c r="N128" s="12"/>
      <c r="O128" s="12"/>
      <c r="P128" s="12"/>
      <c r="Q128" s="12"/>
      <c r="R128" s="12"/>
      <c r="S128" s="12"/>
      <c r="T128" s="12"/>
      <c r="U128" s="12"/>
      <c r="V128" s="12"/>
      <c r="W128" s="12"/>
      <c r="X128" s="12"/>
      <c r="Y128" s="12"/>
      <c r="Z128" s="12"/>
      <c r="AA128" s="12"/>
      <c r="AB128" s="12"/>
      <c r="AC128" s="12"/>
      <c r="AD128" s="12"/>
      <c r="AE128" s="12"/>
      <c r="AF128" s="12"/>
      <c r="AG128" s="27"/>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27"/>
      <c r="BD128" s="12"/>
      <c r="BE128" s="12"/>
      <c r="BF128" s="12"/>
      <c r="BG128" s="12"/>
      <c r="BH128" s="12"/>
      <c r="BI128" s="12"/>
      <c r="BJ128" s="12"/>
    </row>
    <row r="129" spans="1:62" ht="12.75" x14ac:dyDescent="0.2">
      <c r="A129" s="12"/>
      <c r="B129" s="12"/>
      <c r="C129" s="12"/>
      <c r="D129" s="12"/>
      <c r="E129" s="12"/>
      <c r="F129" s="12"/>
      <c r="G129" s="12"/>
      <c r="H129" s="12"/>
      <c r="I129" s="27"/>
      <c r="J129" s="12"/>
      <c r="K129" s="27"/>
      <c r="L129" s="12"/>
      <c r="M129" s="12"/>
      <c r="N129" s="12"/>
      <c r="O129" s="12"/>
      <c r="P129" s="12"/>
      <c r="Q129" s="12"/>
      <c r="R129" s="12"/>
      <c r="S129" s="12"/>
      <c r="T129" s="12"/>
      <c r="U129" s="12"/>
      <c r="V129" s="12"/>
      <c r="W129" s="12"/>
      <c r="X129" s="12"/>
      <c r="Y129" s="12"/>
      <c r="Z129" s="12"/>
      <c r="AA129" s="12"/>
      <c r="AB129" s="12"/>
      <c r="AC129" s="12"/>
      <c r="AD129" s="12"/>
      <c r="AE129" s="12"/>
      <c r="AF129" s="12"/>
      <c r="AG129" s="27"/>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27"/>
      <c r="BD129" s="12"/>
      <c r="BE129" s="12"/>
      <c r="BF129" s="12"/>
      <c r="BG129" s="12"/>
      <c r="BH129" s="12"/>
      <c r="BI129" s="12"/>
      <c r="BJ129" s="12"/>
    </row>
    <row r="130" spans="1:62" ht="12.75" x14ac:dyDescent="0.2">
      <c r="A130" s="12"/>
      <c r="B130" s="12"/>
      <c r="C130" s="12"/>
      <c r="D130" s="12"/>
      <c r="E130" s="12"/>
      <c r="F130" s="12"/>
      <c r="G130" s="12"/>
      <c r="H130" s="12"/>
      <c r="I130" s="27"/>
      <c r="J130" s="12"/>
      <c r="K130" s="27"/>
      <c r="L130" s="12"/>
      <c r="M130" s="12"/>
      <c r="N130" s="12"/>
      <c r="O130" s="12"/>
      <c r="P130" s="12"/>
      <c r="Q130" s="12"/>
      <c r="R130" s="12"/>
      <c r="S130" s="12"/>
      <c r="T130" s="12"/>
      <c r="U130" s="12"/>
      <c r="V130" s="12"/>
      <c r="W130" s="12"/>
      <c r="X130" s="12"/>
      <c r="Y130" s="12"/>
      <c r="Z130" s="12"/>
      <c r="AA130" s="12"/>
      <c r="AB130" s="12"/>
      <c r="AC130" s="12"/>
      <c r="AD130" s="12"/>
      <c r="AE130" s="12"/>
      <c r="AF130" s="12"/>
      <c r="AG130" s="27"/>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27"/>
      <c r="BD130" s="12"/>
      <c r="BE130" s="12"/>
      <c r="BF130" s="12"/>
      <c r="BG130" s="12"/>
      <c r="BH130" s="12"/>
      <c r="BI130" s="12"/>
      <c r="BJ130" s="12"/>
    </row>
    <row r="131" spans="1:62" ht="12.75" x14ac:dyDescent="0.2">
      <c r="A131" s="12"/>
      <c r="B131" s="12"/>
      <c r="C131" s="12"/>
      <c r="D131" s="12"/>
      <c r="E131" s="12"/>
      <c r="F131" s="12"/>
      <c r="G131" s="12"/>
      <c r="H131" s="12"/>
      <c r="I131" s="27"/>
      <c r="J131" s="12"/>
      <c r="K131" s="27"/>
      <c r="L131" s="12"/>
      <c r="M131" s="12"/>
      <c r="N131" s="12"/>
      <c r="O131" s="12"/>
      <c r="P131" s="12"/>
      <c r="Q131" s="12"/>
      <c r="R131" s="12"/>
      <c r="S131" s="12"/>
      <c r="T131" s="12"/>
      <c r="U131" s="12"/>
      <c r="V131" s="12"/>
      <c r="W131" s="12"/>
      <c r="X131" s="12"/>
      <c r="Y131" s="12"/>
      <c r="Z131" s="12"/>
      <c r="AA131" s="12"/>
      <c r="AB131" s="12"/>
      <c r="AC131" s="12"/>
      <c r="AD131" s="12"/>
      <c r="AE131" s="12"/>
      <c r="AF131" s="12"/>
      <c r="AG131" s="27"/>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27"/>
      <c r="BD131" s="12"/>
      <c r="BE131" s="12"/>
      <c r="BF131" s="12"/>
      <c r="BG131" s="12"/>
      <c r="BH131" s="12"/>
      <c r="BI131" s="12"/>
      <c r="BJ131" s="12"/>
    </row>
    <row r="132" spans="1:62" ht="12.75" x14ac:dyDescent="0.2">
      <c r="A132" s="12"/>
      <c r="B132" s="12"/>
      <c r="C132" s="12"/>
      <c r="D132" s="12"/>
      <c r="E132" s="12"/>
      <c r="F132" s="12"/>
      <c r="G132" s="12"/>
      <c r="H132" s="12"/>
      <c r="I132" s="27"/>
      <c r="J132" s="12"/>
      <c r="K132" s="27"/>
      <c r="L132" s="12"/>
      <c r="M132" s="12"/>
      <c r="N132" s="12"/>
      <c r="O132" s="12"/>
      <c r="P132" s="12"/>
      <c r="Q132" s="12"/>
      <c r="R132" s="12"/>
      <c r="S132" s="12"/>
      <c r="T132" s="12"/>
      <c r="U132" s="12"/>
      <c r="V132" s="12"/>
      <c r="W132" s="12"/>
      <c r="X132" s="12"/>
      <c r="Y132" s="12"/>
      <c r="Z132" s="12"/>
      <c r="AA132" s="12"/>
      <c r="AB132" s="12"/>
      <c r="AC132" s="12"/>
      <c r="AD132" s="12"/>
      <c r="AE132" s="12"/>
      <c r="AF132" s="12"/>
      <c r="AG132" s="27"/>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27"/>
      <c r="BD132" s="12"/>
      <c r="BE132" s="12"/>
      <c r="BF132" s="12"/>
      <c r="BG132" s="12"/>
      <c r="BH132" s="12"/>
      <c r="BI132" s="12"/>
      <c r="BJ132" s="12"/>
    </row>
    <row r="133" spans="1:62" ht="12.75" x14ac:dyDescent="0.2">
      <c r="A133" s="12"/>
      <c r="B133" s="12"/>
      <c r="C133" s="12"/>
      <c r="D133" s="12"/>
      <c r="E133" s="12"/>
      <c r="F133" s="12"/>
      <c r="G133" s="12"/>
      <c r="H133" s="12"/>
      <c r="I133" s="27"/>
      <c r="J133" s="12"/>
      <c r="K133" s="27"/>
      <c r="L133" s="12"/>
      <c r="M133" s="12"/>
      <c r="N133" s="12"/>
      <c r="O133" s="12"/>
      <c r="P133" s="12"/>
      <c r="Q133" s="12"/>
      <c r="R133" s="12"/>
      <c r="S133" s="12"/>
      <c r="T133" s="12"/>
      <c r="U133" s="12"/>
      <c r="V133" s="12"/>
      <c r="W133" s="12"/>
      <c r="X133" s="12"/>
      <c r="Y133" s="12"/>
      <c r="Z133" s="12"/>
      <c r="AA133" s="12"/>
      <c r="AB133" s="12"/>
      <c r="AC133" s="12"/>
      <c r="AD133" s="12"/>
      <c r="AE133" s="12"/>
      <c r="AF133" s="12"/>
      <c r="AG133" s="27"/>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27"/>
      <c r="BD133" s="12"/>
      <c r="BE133" s="12"/>
      <c r="BF133" s="12"/>
      <c r="BG133" s="12"/>
      <c r="BH133" s="12"/>
      <c r="BI133" s="12"/>
      <c r="BJ133" s="12"/>
    </row>
    <row r="134" spans="1:62" ht="12.75" x14ac:dyDescent="0.2">
      <c r="A134" s="12"/>
      <c r="B134" s="12"/>
      <c r="C134" s="12"/>
      <c r="D134" s="12"/>
      <c r="E134" s="12"/>
      <c r="F134" s="12"/>
      <c r="G134" s="12"/>
      <c r="H134" s="12"/>
      <c r="I134" s="27"/>
      <c r="J134" s="12"/>
      <c r="K134" s="27"/>
      <c r="L134" s="12"/>
      <c r="M134" s="12"/>
      <c r="N134" s="12"/>
      <c r="O134" s="12"/>
      <c r="P134" s="12"/>
      <c r="Q134" s="12"/>
      <c r="R134" s="12"/>
      <c r="S134" s="12"/>
      <c r="T134" s="12"/>
      <c r="U134" s="12"/>
      <c r="V134" s="12"/>
      <c r="W134" s="12"/>
      <c r="X134" s="12"/>
      <c r="Y134" s="12"/>
      <c r="Z134" s="12"/>
      <c r="AA134" s="12"/>
      <c r="AB134" s="12"/>
      <c r="AC134" s="12"/>
      <c r="AD134" s="12"/>
      <c r="AE134" s="12"/>
      <c r="AF134" s="12"/>
      <c r="AG134" s="27"/>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27"/>
      <c r="BD134" s="12"/>
      <c r="BE134" s="12"/>
      <c r="BF134" s="12"/>
      <c r="BG134" s="12"/>
      <c r="BH134" s="12"/>
      <c r="BI134" s="12"/>
      <c r="BJ134" s="12"/>
    </row>
    <row r="135" spans="1:62" ht="12.75" x14ac:dyDescent="0.2">
      <c r="A135" s="12"/>
      <c r="B135" s="12"/>
      <c r="C135" s="12"/>
      <c r="D135" s="12"/>
      <c r="E135" s="12"/>
      <c r="F135" s="12"/>
      <c r="G135" s="12"/>
      <c r="H135" s="12"/>
      <c r="I135" s="27"/>
      <c r="J135" s="12"/>
      <c r="K135" s="27"/>
      <c r="L135" s="12"/>
      <c r="M135" s="12"/>
      <c r="N135" s="12"/>
      <c r="O135" s="12"/>
      <c r="P135" s="12"/>
      <c r="Q135" s="12"/>
      <c r="R135" s="12"/>
      <c r="S135" s="12"/>
      <c r="T135" s="12"/>
      <c r="U135" s="12"/>
      <c r="V135" s="12"/>
      <c r="W135" s="12"/>
      <c r="X135" s="12"/>
      <c r="Y135" s="12"/>
      <c r="Z135" s="12"/>
      <c r="AA135" s="12"/>
      <c r="AB135" s="12"/>
      <c r="AC135" s="12"/>
      <c r="AD135" s="12"/>
      <c r="AE135" s="12"/>
      <c r="AF135" s="12"/>
      <c r="AG135" s="27"/>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27"/>
      <c r="BD135" s="12"/>
      <c r="BE135" s="12"/>
      <c r="BF135" s="12"/>
      <c r="BG135" s="12"/>
      <c r="BH135" s="12"/>
      <c r="BI135" s="12"/>
      <c r="BJ135" s="12"/>
    </row>
    <row r="136" spans="1:62" ht="12.75" x14ac:dyDescent="0.2">
      <c r="A136" s="12"/>
      <c r="B136" s="12"/>
      <c r="C136" s="12"/>
      <c r="D136" s="12"/>
      <c r="E136" s="12"/>
      <c r="F136" s="12"/>
      <c r="G136" s="12"/>
      <c r="H136" s="12"/>
      <c r="I136" s="27"/>
      <c r="J136" s="12"/>
      <c r="K136" s="27"/>
      <c r="L136" s="12"/>
      <c r="M136" s="12"/>
      <c r="N136" s="12"/>
      <c r="O136" s="12"/>
      <c r="P136" s="12"/>
      <c r="Q136" s="12"/>
      <c r="R136" s="12"/>
      <c r="S136" s="12"/>
      <c r="T136" s="12"/>
      <c r="U136" s="12"/>
      <c r="V136" s="12"/>
      <c r="W136" s="12"/>
      <c r="X136" s="12"/>
      <c r="Y136" s="12"/>
      <c r="Z136" s="12"/>
      <c r="AA136" s="12"/>
      <c r="AB136" s="12"/>
      <c r="AC136" s="12"/>
      <c r="AD136" s="12"/>
      <c r="AE136" s="12"/>
      <c r="AF136" s="12"/>
      <c r="AG136" s="27"/>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27"/>
      <c r="BD136" s="12"/>
      <c r="BE136" s="12"/>
      <c r="BF136" s="12"/>
      <c r="BG136" s="12"/>
      <c r="BH136" s="12"/>
      <c r="BI136" s="12"/>
      <c r="BJ136" s="12"/>
    </row>
    <row r="137" spans="1:62" ht="12.75" x14ac:dyDescent="0.2">
      <c r="A137" s="12"/>
      <c r="B137" s="12"/>
      <c r="C137" s="12"/>
      <c r="D137" s="12"/>
      <c r="E137" s="12"/>
      <c r="F137" s="12"/>
      <c r="G137" s="12"/>
      <c r="H137" s="12"/>
      <c r="I137" s="27"/>
      <c r="J137" s="12"/>
      <c r="K137" s="27"/>
      <c r="L137" s="12"/>
      <c r="M137" s="12"/>
      <c r="N137" s="12"/>
      <c r="O137" s="12"/>
      <c r="P137" s="12"/>
      <c r="Q137" s="12"/>
      <c r="R137" s="12"/>
      <c r="S137" s="12"/>
      <c r="T137" s="12"/>
      <c r="U137" s="12"/>
      <c r="V137" s="12"/>
      <c r="W137" s="12"/>
      <c r="X137" s="12"/>
      <c r="Y137" s="12"/>
      <c r="Z137" s="12"/>
      <c r="AA137" s="12"/>
      <c r="AB137" s="12"/>
      <c r="AC137" s="12"/>
      <c r="AD137" s="12"/>
      <c r="AE137" s="12"/>
      <c r="AF137" s="12"/>
      <c r="AG137" s="27"/>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27"/>
      <c r="BD137" s="12"/>
      <c r="BE137" s="12"/>
      <c r="BF137" s="12"/>
      <c r="BG137" s="12"/>
      <c r="BH137" s="12"/>
      <c r="BI137" s="12"/>
      <c r="BJ137" s="12"/>
    </row>
    <row r="138" spans="1:62" ht="12.75" x14ac:dyDescent="0.2">
      <c r="A138" s="12"/>
      <c r="B138" s="12"/>
      <c r="C138" s="12"/>
      <c r="D138" s="12"/>
      <c r="E138" s="12"/>
      <c r="F138" s="12"/>
      <c r="G138" s="12"/>
      <c r="H138" s="12"/>
      <c r="I138" s="27"/>
      <c r="J138" s="12"/>
      <c r="K138" s="27"/>
      <c r="L138" s="12"/>
      <c r="M138" s="12"/>
      <c r="N138" s="12"/>
      <c r="O138" s="12"/>
      <c r="P138" s="12"/>
      <c r="Q138" s="12"/>
      <c r="R138" s="12"/>
      <c r="S138" s="12"/>
      <c r="T138" s="12"/>
      <c r="U138" s="12"/>
      <c r="V138" s="12"/>
      <c r="W138" s="12"/>
      <c r="X138" s="12"/>
      <c r="Y138" s="12"/>
      <c r="Z138" s="12"/>
      <c r="AA138" s="12"/>
      <c r="AB138" s="12"/>
      <c r="AC138" s="12"/>
      <c r="AD138" s="12"/>
      <c r="AE138" s="12"/>
      <c r="AF138" s="12"/>
      <c r="AG138" s="27"/>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27"/>
      <c r="BD138" s="12"/>
      <c r="BE138" s="12"/>
      <c r="BF138" s="12"/>
      <c r="BG138" s="12"/>
      <c r="BH138" s="12"/>
      <c r="BI138" s="12"/>
      <c r="BJ138" s="12"/>
    </row>
    <row r="139" spans="1:62" ht="12.75" x14ac:dyDescent="0.2">
      <c r="A139" s="12"/>
      <c r="B139" s="12"/>
      <c r="C139" s="12"/>
      <c r="D139" s="12"/>
      <c r="E139" s="12"/>
      <c r="F139" s="12"/>
      <c r="G139" s="12"/>
      <c r="H139" s="12"/>
      <c r="I139" s="27"/>
      <c r="J139" s="12"/>
      <c r="K139" s="27"/>
      <c r="L139" s="12"/>
      <c r="M139" s="12"/>
      <c r="N139" s="12"/>
      <c r="O139" s="12"/>
      <c r="P139" s="12"/>
      <c r="Q139" s="12"/>
      <c r="R139" s="12"/>
      <c r="S139" s="12"/>
      <c r="T139" s="12"/>
      <c r="U139" s="12"/>
      <c r="V139" s="12"/>
      <c r="W139" s="12"/>
      <c r="X139" s="12"/>
      <c r="Y139" s="12"/>
      <c r="Z139" s="12"/>
      <c r="AA139" s="12"/>
      <c r="AB139" s="12"/>
      <c r="AC139" s="12"/>
      <c r="AD139" s="12"/>
      <c r="AE139" s="12"/>
      <c r="AF139" s="12"/>
      <c r="AG139" s="27"/>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27"/>
      <c r="BD139" s="12"/>
      <c r="BE139" s="12"/>
      <c r="BF139" s="12"/>
      <c r="BG139" s="12"/>
      <c r="BH139" s="12"/>
      <c r="BI139" s="12"/>
      <c r="BJ139" s="12"/>
    </row>
    <row r="140" spans="1:62" ht="12.75" x14ac:dyDescent="0.2">
      <c r="A140" s="12"/>
      <c r="B140" s="12"/>
      <c r="C140" s="12"/>
      <c r="D140" s="12"/>
      <c r="E140" s="12"/>
      <c r="F140" s="12"/>
      <c r="G140" s="12"/>
      <c r="H140" s="12"/>
      <c r="I140" s="27"/>
      <c r="J140" s="12"/>
      <c r="K140" s="27"/>
      <c r="L140" s="12"/>
      <c r="M140" s="12"/>
      <c r="N140" s="12"/>
      <c r="O140" s="12"/>
      <c r="P140" s="12"/>
      <c r="Q140" s="12"/>
      <c r="R140" s="12"/>
      <c r="S140" s="12"/>
      <c r="T140" s="12"/>
      <c r="U140" s="12"/>
      <c r="V140" s="12"/>
      <c r="W140" s="12"/>
      <c r="X140" s="12"/>
      <c r="Y140" s="12"/>
      <c r="Z140" s="12"/>
      <c r="AA140" s="12"/>
      <c r="AB140" s="12"/>
      <c r="AC140" s="12"/>
      <c r="AD140" s="12"/>
      <c r="AE140" s="12"/>
      <c r="AF140" s="12"/>
      <c r="AG140" s="27"/>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27"/>
      <c r="BD140" s="12"/>
      <c r="BE140" s="12"/>
      <c r="BF140" s="12"/>
      <c r="BG140" s="12"/>
      <c r="BH140" s="12"/>
      <c r="BI140" s="12"/>
      <c r="BJ140" s="12"/>
    </row>
    <row r="141" spans="1:62" ht="12.75" x14ac:dyDescent="0.2">
      <c r="A141" s="12"/>
      <c r="B141" s="12"/>
      <c r="C141" s="12"/>
      <c r="D141" s="12"/>
      <c r="E141" s="12"/>
      <c r="F141" s="12"/>
      <c r="G141" s="12"/>
      <c r="H141" s="12"/>
      <c r="I141" s="27"/>
      <c r="J141" s="12"/>
      <c r="K141" s="27"/>
      <c r="L141" s="12"/>
      <c r="M141" s="12"/>
      <c r="N141" s="12"/>
      <c r="O141" s="12"/>
      <c r="P141" s="12"/>
      <c r="Q141" s="12"/>
      <c r="R141" s="12"/>
      <c r="S141" s="12"/>
      <c r="T141" s="12"/>
      <c r="U141" s="12"/>
      <c r="V141" s="12"/>
      <c r="W141" s="12"/>
      <c r="X141" s="12"/>
      <c r="Y141" s="12"/>
      <c r="Z141" s="12"/>
      <c r="AA141" s="12"/>
      <c r="AB141" s="12"/>
      <c r="AC141" s="12"/>
      <c r="AD141" s="12"/>
      <c r="AE141" s="12"/>
      <c r="AF141" s="12"/>
      <c r="AG141" s="27"/>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27"/>
      <c r="BD141" s="12"/>
      <c r="BE141" s="12"/>
      <c r="BF141" s="12"/>
      <c r="BG141" s="12"/>
      <c r="BH141" s="12"/>
      <c r="BI141" s="12"/>
      <c r="BJ141" s="12"/>
    </row>
    <row r="142" spans="1:62" ht="12.75" x14ac:dyDescent="0.2">
      <c r="A142" s="12"/>
      <c r="B142" s="12"/>
      <c r="C142" s="12"/>
      <c r="D142" s="12"/>
      <c r="E142" s="12"/>
      <c r="F142" s="12"/>
      <c r="G142" s="12"/>
      <c r="H142" s="12"/>
      <c r="I142" s="27"/>
      <c r="J142" s="12"/>
      <c r="K142" s="27"/>
      <c r="L142" s="12"/>
      <c r="M142" s="12"/>
      <c r="N142" s="12"/>
      <c r="O142" s="12"/>
      <c r="P142" s="12"/>
      <c r="Q142" s="12"/>
      <c r="R142" s="12"/>
      <c r="S142" s="12"/>
      <c r="T142" s="12"/>
      <c r="U142" s="12"/>
      <c r="V142" s="12"/>
      <c r="W142" s="12"/>
      <c r="X142" s="12"/>
      <c r="Y142" s="12"/>
      <c r="Z142" s="12"/>
      <c r="AA142" s="12"/>
      <c r="AB142" s="12"/>
      <c r="AC142" s="12"/>
      <c r="AD142" s="12"/>
      <c r="AE142" s="12"/>
      <c r="AF142" s="12"/>
      <c r="AG142" s="27"/>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27"/>
      <c r="BD142" s="12"/>
      <c r="BE142" s="12"/>
      <c r="BF142" s="12"/>
      <c r="BG142" s="12"/>
      <c r="BH142" s="12"/>
      <c r="BI142" s="12"/>
      <c r="BJ142" s="12"/>
    </row>
    <row r="143" spans="1:62" ht="12.75" x14ac:dyDescent="0.2">
      <c r="A143" s="12"/>
      <c r="B143" s="12"/>
      <c r="C143" s="12"/>
      <c r="D143" s="12"/>
      <c r="E143" s="12"/>
      <c r="F143" s="12"/>
      <c r="G143" s="12"/>
      <c r="H143" s="12"/>
      <c r="I143" s="27"/>
      <c r="J143" s="12"/>
      <c r="K143" s="27"/>
      <c r="L143" s="12"/>
      <c r="M143" s="12"/>
      <c r="N143" s="12"/>
      <c r="O143" s="12"/>
      <c r="P143" s="12"/>
      <c r="Q143" s="12"/>
      <c r="R143" s="12"/>
      <c r="S143" s="12"/>
      <c r="T143" s="12"/>
      <c r="U143" s="12"/>
      <c r="V143" s="12"/>
      <c r="W143" s="12"/>
      <c r="X143" s="12"/>
      <c r="Y143" s="12"/>
      <c r="Z143" s="12"/>
      <c r="AA143" s="12"/>
      <c r="AB143" s="12"/>
      <c r="AC143" s="12"/>
      <c r="AD143" s="12"/>
      <c r="AE143" s="12"/>
      <c r="AF143" s="12"/>
      <c r="AG143" s="27"/>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27"/>
      <c r="BD143" s="12"/>
      <c r="BE143" s="12"/>
      <c r="BF143" s="12"/>
      <c r="BG143" s="12"/>
      <c r="BH143" s="12"/>
      <c r="BI143" s="12"/>
      <c r="BJ143" s="12"/>
    </row>
    <row r="144" spans="1:62" ht="12.75" x14ac:dyDescent="0.2">
      <c r="A144" s="12"/>
      <c r="B144" s="12"/>
      <c r="C144" s="12"/>
      <c r="D144" s="12"/>
      <c r="E144" s="12"/>
      <c r="F144" s="12"/>
      <c r="G144" s="12"/>
      <c r="H144" s="12"/>
      <c r="I144" s="27"/>
      <c r="J144" s="12"/>
      <c r="K144" s="27"/>
      <c r="L144" s="12"/>
      <c r="M144" s="12"/>
      <c r="N144" s="12"/>
      <c r="O144" s="12"/>
      <c r="P144" s="12"/>
      <c r="Q144" s="12"/>
      <c r="R144" s="12"/>
      <c r="S144" s="12"/>
      <c r="T144" s="12"/>
      <c r="U144" s="12"/>
      <c r="V144" s="12"/>
      <c r="W144" s="12"/>
      <c r="X144" s="12"/>
      <c r="Y144" s="12"/>
      <c r="Z144" s="12"/>
      <c r="AA144" s="12"/>
      <c r="AB144" s="12"/>
      <c r="AC144" s="12"/>
      <c r="AD144" s="12"/>
      <c r="AE144" s="12"/>
      <c r="AF144" s="12"/>
      <c r="AG144" s="27"/>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27"/>
      <c r="BD144" s="12"/>
      <c r="BE144" s="12"/>
      <c r="BF144" s="12"/>
      <c r="BG144" s="12"/>
      <c r="BH144" s="12"/>
      <c r="BI144" s="12"/>
      <c r="BJ144" s="12"/>
    </row>
    <row r="145" spans="1:62" ht="12.75" x14ac:dyDescent="0.2">
      <c r="A145" s="12"/>
      <c r="B145" s="12"/>
      <c r="C145" s="12"/>
      <c r="D145" s="12"/>
      <c r="E145" s="12"/>
      <c r="F145" s="12"/>
      <c r="G145" s="12"/>
      <c r="H145" s="12"/>
      <c r="I145" s="27"/>
      <c r="J145" s="12"/>
      <c r="K145" s="27"/>
      <c r="L145" s="12"/>
      <c r="M145" s="12"/>
      <c r="N145" s="12"/>
      <c r="O145" s="12"/>
      <c r="P145" s="12"/>
      <c r="Q145" s="12"/>
      <c r="R145" s="12"/>
      <c r="S145" s="12"/>
      <c r="T145" s="12"/>
      <c r="U145" s="12"/>
      <c r="V145" s="12"/>
      <c r="W145" s="12"/>
      <c r="X145" s="12"/>
      <c r="Y145" s="12"/>
      <c r="Z145" s="12"/>
      <c r="AA145" s="12"/>
      <c r="AB145" s="12"/>
      <c r="AC145" s="12"/>
      <c r="AD145" s="12"/>
      <c r="AE145" s="12"/>
      <c r="AF145" s="12"/>
      <c r="AG145" s="27"/>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27"/>
      <c r="BD145" s="12"/>
      <c r="BE145" s="12"/>
      <c r="BF145" s="12"/>
      <c r="BG145" s="12"/>
      <c r="BH145" s="12"/>
      <c r="BI145" s="12"/>
      <c r="BJ145" s="12"/>
    </row>
    <row r="146" spans="1:62" ht="12.75" x14ac:dyDescent="0.2">
      <c r="A146" s="12"/>
      <c r="B146" s="12"/>
      <c r="C146" s="12"/>
      <c r="D146" s="12"/>
      <c r="E146" s="12"/>
      <c r="F146" s="12"/>
      <c r="G146" s="12"/>
      <c r="H146" s="12"/>
      <c r="I146" s="27"/>
      <c r="J146" s="12"/>
      <c r="K146" s="27"/>
      <c r="L146" s="12"/>
      <c r="M146" s="12"/>
      <c r="N146" s="12"/>
      <c r="O146" s="12"/>
      <c r="P146" s="12"/>
      <c r="Q146" s="12"/>
      <c r="R146" s="12"/>
      <c r="S146" s="12"/>
      <c r="T146" s="12"/>
      <c r="U146" s="12"/>
      <c r="V146" s="12"/>
      <c r="W146" s="12"/>
      <c r="X146" s="12"/>
      <c r="Y146" s="12"/>
      <c r="Z146" s="12"/>
      <c r="AA146" s="12"/>
      <c r="AB146" s="12"/>
      <c r="AC146" s="12"/>
      <c r="AD146" s="12"/>
      <c r="AE146" s="12"/>
      <c r="AF146" s="12"/>
      <c r="AG146" s="27"/>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27"/>
      <c r="BD146" s="12"/>
      <c r="BE146" s="12"/>
      <c r="BF146" s="12"/>
      <c r="BG146" s="12"/>
      <c r="BH146" s="12"/>
      <c r="BI146" s="12"/>
      <c r="BJ146" s="12"/>
    </row>
    <row r="147" spans="1:62" ht="12.75" x14ac:dyDescent="0.2">
      <c r="A147" s="12"/>
      <c r="B147" s="12"/>
      <c r="C147" s="12"/>
      <c r="D147" s="12"/>
      <c r="E147" s="12"/>
      <c r="F147" s="12"/>
      <c r="G147" s="12"/>
      <c r="H147" s="12"/>
      <c r="I147" s="27"/>
      <c r="J147" s="12"/>
      <c r="K147" s="27"/>
      <c r="L147" s="12"/>
      <c r="M147" s="12"/>
      <c r="N147" s="12"/>
      <c r="O147" s="12"/>
      <c r="P147" s="12"/>
      <c r="Q147" s="12"/>
      <c r="R147" s="12"/>
      <c r="S147" s="12"/>
      <c r="T147" s="12"/>
      <c r="U147" s="12"/>
      <c r="V147" s="12"/>
      <c r="W147" s="12"/>
      <c r="X147" s="12"/>
      <c r="Y147" s="12"/>
      <c r="Z147" s="12"/>
      <c r="AA147" s="12"/>
      <c r="AB147" s="12"/>
      <c r="AC147" s="12"/>
      <c r="AD147" s="12"/>
      <c r="AE147" s="12"/>
      <c r="AF147" s="12"/>
      <c r="AG147" s="27"/>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27"/>
      <c r="BD147" s="12"/>
      <c r="BE147" s="12"/>
      <c r="BF147" s="12"/>
      <c r="BG147" s="12"/>
      <c r="BH147" s="12"/>
      <c r="BI147" s="12"/>
      <c r="BJ147" s="12"/>
    </row>
    <row r="148" spans="1:62" ht="12.75" x14ac:dyDescent="0.2">
      <c r="A148" s="12"/>
      <c r="B148" s="12"/>
      <c r="C148" s="12"/>
      <c r="D148" s="12"/>
      <c r="E148" s="12"/>
      <c r="F148" s="12"/>
      <c r="G148" s="12"/>
      <c r="H148" s="12"/>
      <c r="I148" s="27"/>
      <c r="J148" s="12"/>
      <c r="K148" s="27"/>
      <c r="L148" s="12"/>
      <c r="M148" s="12"/>
      <c r="N148" s="12"/>
      <c r="O148" s="12"/>
      <c r="P148" s="12"/>
      <c r="Q148" s="12"/>
      <c r="R148" s="12"/>
      <c r="S148" s="12"/>
      <c r="T148" s="12"/>
      <c r="U148" s="12"/>
      <c r="V148" s="12"/>
      <c r="W148" s="12"/>
      <c r="X148" s="12"/>
      <c r="Y148" s="12"/>
      <c r="Z148" s="12"/>
      <c r="AA148" s="12"/>
      <c r="AB148" s="12"/>
      <c r="AC148" s="12"/>
      <c r="AD148" s="12"/>
      <c r="AE148" s="12"/>
      <c r="AF148" s="12"/>
      <c r="AG148" s="27"/>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27"/>
      <c r="BD148" s="12"/>
      <c r="BE148" s="12"/>
      <c r="BF148" s="12"/>
      <c r="BG148" s="12"/>
      <c r="BH148" s="12"/>
      <c r="BI148" s="12"/>
      <c r="BJ148" s="12"/>
    </row>
    <row r="149" spans="1:62" ht="12.75" x14ac:dyDescent="0.2">
      <c r="A149" s="12"/>
      <c r="B149" s="12"/>
      <c r="C149" s="12"/>
      <c r="D149" s="12"/>
      <c r="E149" s="12"/>
      <c r="F149" s="12"/>
      <c r="G149" s="12"/>
      <c r="H149" s="12"/>
      <c r="I149" s="27"/>
      <c r="J149" s="12"/>
      <c r="K149" s="27"/>
      <c r="L149" s="12"/>
      <c r="M149" s="12"/>
      <c r="N149" s="12"/>
      <c r="O149" s="12"/>
      <c r="P149" s="12"/>
      <c r="Q149" s="12"/>
      <c r="R149" s="12"/>
      <c r="S149" s="12"/>
      <c r="T149" s="12"/>
      <c r="U149" s="12"/>
      <c r="V149" s="12"/>
      <c r="W149" s="12"/>
      <c r="X149" s="12"/>
      <c r="Y149" s="12"/>
      <c r="Z149" s="12"/>
      <c r="AA149" s="12"/>
      <c r="AB149" s="12"/>
      <c r="AC149" s="12"/>
      <c r="AD149" s="12"/>
      <c r="AE149" s="12"/>
      <c r="AF149" s="12"/>
      <c r="AG149" s="27"/>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27"/>
      <c r="BD149" s="12"/>
      <c r="BE149" s="12"/>
      <c r="BF149" s="12"/>
      <c r="BG149" s="12"/>
      <c r="BH149" s="12"/>
      <c r="BI149" s="12"/>
      <c r="BJ149" s="12"/>
    </row>
    <row r="150" spans="1:62" ht="12.75" x14ac:dyDescent="0.2">
      <c r="A150" s="12"/>
      <c r="B150" s="12"/>
      <c r="C150" s="12"/>
      <c r="D150" s="12"/>
      <c r="E150" s="12"/>
      <c r="F150" s="12"/>
      <c r="G150" s="12"/>
      <c r="H150" s="12"/>
      <c r="I150" s="27"/>
      <c r="J150" s="12"/>
      <c r="K150" s="27"/>
      <c r="L150" s="12"/>
      <c r="M150" s="12"/>
      <c r="N150" s="12"/>
      <c r="O150" s="12"/>
      <c r="P150" s="12"/>
      <c r="Q150" s="12"/>
      <c r="R150" s="12"/>
      <c r="S150" s="12"/>
      <c r="T150" s="12"/>
      <c r="U150" s="12"/>
      <c r="V150" s="12"/>
      <c r="W150" s="12"/>
      <c r="X150" s="12"/>
      <c r="Y150" s="12"/>
      <c r="Z150" s="12"/>
      <c r="AA150" s="12"/>
      <c r="AB150" s="12"/>
      <c r="AC150" s="12"/>
      <c r="AD150" s="12"/>
      <c r="AE150" s="12"/>
      <c r="AF150" s="12"/>
      <c r="AG150" s="27"/>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27"/>
      <c r="BD150" s="12"/>
      <c r="BE150" s="12"/>
      <c r="BF150" s="12"/>
      <c r="BG150" s="12"/>
      <c r="BH150" s="12"/>
      <c r="BI150" s="12"/>
      <c r="BJ150" s="12"/>
    </row>
    <row r="151" spans="1:62" ht="12.75" x14ac:dyDescent="0.2">
      <c r="A151" s="12"/>
      <c r="B151" s="12"/>
      <c r="C151" s="12"/>
      <c r="D151" s="12"/>
      <c r="E151" s="12"/>
      <c r="F151" s="12"/>
      <c r="G151" s="12"/>
      <c r="H151" s="12"/>
      <c r="I151" s="27"/>
      <c r="J151" s="12"/>
      <c r="K151" s="27"/>
      <c r="L151" s="12"/>
      <c r="M151" s="12"/>
      <c r="N151" s="12"/>
      <c r="O151" s="12"/>
      <c r="P151" s="12"/>
      <c r="Q151" s="12"/>
      <c r="R151" s="12"/>
      <c r="S151" s="12"/>
      <c r="T151" s="12"/>
      <c r="U151" s="12"/>
      <c r="V151" s="12"/>
      <c r="W151" s="12"/>
      <c r="X151" s="12"/>
      <c r="Y151" s="12"/>
      <c r="Z151" s="12"/>
      <c r="AA151" s="12"/>
      <c r="AB151" s="12"/>
      <c r="AC151" s="12"/>
      <c r="AD151" s="12"/>
      <c r="AE151" s="12"/>
      <c r="AF151" s="12"/>
      <c r="AG151" s="27"/>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27"/>
      <c r="BD151" s="12"/>
      <c r="BE151" s="12"/>
      <c r="BF151" s="12"/>
      <c r="BG151" s="12"/>
      <c r="BH151" s="12"/>
      <c r="BI151" s="12"/>
      <c r="BJ151" s="12"/>
    </row>
    <row r="152" spans="1:62" ht="12.75" x14ac:dyDescent="0.2">
      <c r="A152" s="12"/>
      <c r="B152" s="12"/>
      <c r="C152" s="12"/>
      <c r="D152" s="12"/>
      <c r="E152" s="12"/>
      <c r="F152" s="12"/>
      <c r="G152" s="12"/>
      <c r="H152" s="12"/>
      <c r="I152" s="27"/>
      <c r="J152" s="12"/>
      <c r="K152" s="27"/>
      <c r="L152" s="12"/>
      <c r="M152" s="12"/>
      <c r="N152" s="12"/>
      <c r="O152" s="12"/>
      <c r="P152" s="12"/>
      <c r="Q152" s="12"/>
      <c r="R152" s="12"/>
      <c r="S152" s="12"/>
      <c r="T152" s="12"/>
      <c r="U152" s="12"/>
      <c r="V152" s="12"/>
      <c r="W152" s="12"/>
      <c r="X152" s="12"/>
      <c r="Y152" s="12"/>
      <c r="Z152" s="12"/>
      <c r="AA152" s="12"/>
      <c r="AB152" s="12"/>
      <c r="AC152" s="12"/>
      <c r="AD152" s="12"/>
      <c r="AE152" s="12"/>
      <c r="AF152" s="12"/>
      <c r="AG152" s="27"/>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27"/>
      <c r="BD152" s="12"/>
      <c r="BE152" s="12"/>
      <c r="BF152" s="12"/>
      <c r="BG152" s="12"/>
      <c r="BH152" s="12"/>
      <c r="BI152" s="12"/>
      <c r="BJ152" s="12"/>
    </row>
    <row r="153" spans="1:62" ht="12.75" x14ac:dyDescent="0.2">
      <c r="A153" s="12"/>
      <c r="B153" s="12"/>
      <c r="C153" s="12"/>
      <c r="D153" s="12"/>
      <c r="E153" s="12"/>
      <c r="F153" s="12"/>
      <c r="G153" s="12"/>
      <c r="H153" s="12"/>
      <c r="I153" s="27"/>
      <c r="J153" s="12"/>
      <c r="K153" s="27"/>
      <c r="L153" s="12"/>
      <c r="M153" s="12"/>
      <c r="N153" s="12"/>
      <c r="O153" s="12"/>
      <c r="P153" s="12"/>
      <c r="Q153" s="12"/>
      <c r="R153" s="12"/>
      <c r="S153" s="12"/>
      <c r="T153" s="12"/>
      <c r="U153" s="12"/>
      <c r="V153" s="12"/>
      <c r="W153" s="12"/>
      <c r="X153" s="12"/>
      <c r="Y153" s="12"/>
      <c r="Z153" s="12"/>
      <c r="AA153" s="12"/>
      <c r="AB153" s="12"/>
      <c r="AC153" s="12"/>
      <c r="AD153" s="12"/>
      <c r="AE153" s="12"/>
      <c r="AF153" s="12"/>
      <c r="AG153" s="27"/>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27"/>
      <c r="BD153" s="12"/>
      <c r="BE153" s="12"/>
      <c r="BF153" s="12"/>
      <c r="BG153" s="12"/>
      <c r="BH153" s="12"/>
      <c r="BI153" s="12"/>
      <c r="BJ153" s="12"/>
    </row>
    <row r="154" spans="1:62" ht="12.75" x14ac:dyDescent="0.2">
      <c r="A154" s="12"/>
      <c r="B154" s="12"/>
      <c r="C154" s="12"/>
      <c r="D154" s="12"/>
      <c r="E154" s="12"/>
      <c r="F154" s="12"/>
      <c r="G154" s="12"/>
      <c r="H154" s="12"/>
      <c r="I154" s="27"/>
      <c r="J154" s="12"/>
      <c r="K154" s="27"/>
      <c r="L154" s="12"/>
      <c r="M154" s="12"/>
      <c r="N154" s="12"/>
      <c r="O154" s="12"/>
      <c r="P154" s="12"/>
      <c r="Q154" s="12"/>
      <c r="R154" s="12"/>
      <c r="S154" s="12"/>
      <c r="T154" s="12"/>
      <c r="U154" s="12"/>
      <c r="V154" s="12"/>
      <c r="W154" s="12"/>
      <c r="X154" s="12"/>
      <c r="Y154" s="12"/>
      <c r="Z154" s="12"/>
      <c r="AA154" s="12"/>
      <c r="AB154" s="12"/>
      <c r="AC154" s="12"/>
      <c r="AD154" s="12"/>
      <c r="AE154" s="12"/>
      <c r="AF154" s="12"/>
      <c r="AG154" s="27"/>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27"/>
      <c r="BD154" s="12"/>
      <c r="BE154" s="12"/>
      <c r="BF154" s="12"/>
      <c r="BG154" s="12"/>
      <c r="BH154" s="12"/>
      <c r="BI154" s="12"/>
      <c r="BJ154" s="12"/>
    </row>
    <row r="155" spans="1:62" ht="12.75" x14ac:dyDescent="0.2">
      <c r="A155" s="12"/>
      <c r="B155" s="12"/>
      <c r="C155" s="12"/>
      <c r="D155" s="12"/>
      <c r="E155" s="12"/>
      <c r="F155" s="12"/>
      <c r="G155" s="12"/>
      <c r="H155" s="12"/>
      <c r="I155" s="27"/>
      <c r="J155" s="12"/>
      <c r="K155" s="27"/>
      <c r="L155" s="12"/>
      <c r="M155" s="12"/>
      <c r="N155" s="12"/>
      <c r="O155" s="12"/>
      <c r="P155" s="12"/>
      <c r="Q155" s="12"/>
      <c r="R155" s="12"/>
      <c r="S155" s="12"/>
      <c r="T155" s="12"/>
      <c r="U155" s="12"/>
      <c r="V155" s="12"/>
      <c r="W155" s="12"/>
      <c r="X155" s="12"/>
      <c r="Y155" s="12"/>
      <c r="Z155" s="12"/>
      <c r="AA155" s="12"/>
      <c r="AB155" s="12"/>
      <c r="AC155" s="12"/>
      <c r="AD155" s="12"/>
      <c r="AE155" s="12"/>
      <c r="AF155" s="12"/>
      <c r="AG155" s="27"/>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27"/>
      <c r="BD155" s="12"/>
      <c r="BE155" s="12"/>
      <c r="BF155" s="12"/>
      <c r="BG155" s="12"/>
      <c r="BH155" s="12"/>
      <c r="BI155" s="12"/>
      <c r="BJ155" s="12"/>
    </row>
    <row r="156" spans="1:62" ht="12.75" x14ac:dyDescent="0.2">
      <c r="A156" s="12"/>
      <c r="B156" s="12"/>
      <c r="C156" s="12"/>
      <c r="D156" s="12"/>
      <c r="E156" s="12"/>
      <c r="F156" s="12"/>
      <c r="G156" s="12"/>
      <c r="H156" s="12"/>
      <c r="I156" s="27"/>
      <c r="J156" s="12"/>
      <c r="K156" s="27"/>
      <c r="L156" s="12"/>
      <c r="M156" s="12"/>
      <c r="N156" s="12"/>
      <c r="O156" s="12"/>
      <c r="P156" s="12"/>
      <c r="Q156" s="12"/>
      <c r="R156" s="12"/>
      <c r="S156" s="12"/>
      <c r="T156" s="12"/>
      <c r="U156" s="12"/>
      <c r="V156" s="12"/>
      <c r="W156" s="12"/>
      <c r="X156" s="12"/>
      <c r="Y156" s="12"/>
      <c r="Z156" s="12"/>
      <c r="AA156" s="12"/>
      <c r="AB156" s="12"/>
      <c r="AC156" s="12"/>
      <c r="AD156" s="12"/>
      <c r="AE156" s="12"/>
      <c r="AF156" s="12"/>
      <c r="AG156" s="27"/>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27"/>
      <c r="BD156" s="12"/>
      <c r="BE156" s="12"/>
      <c r="BF156" s="12"/>
      <c r="BG156" s="12"/>
      <c r="BH156" s="12"/>
      <c r="BI156" s="12"/>
      <c r="BJ156" s="12"/>
    </row>
    <row r="157" spans="1:62" ht="12.75" x14ac:dyDescent="0.2">
      <c r="A157" s="12"/>
      <c r="B157" s="12"/>
      <c r="C157" s="12"/>
      <c r="D157" s="12"/>
      <c r="E157" s="12"/>
      <c r="F157" s="12"/>
      <c r="G157" s="12"/>
      <c r="H157" s="12"/>
      <c r="I157" s="27"/>
      <c r="J157" s="12"/>
      <c r="K157" s="27"/>
      <c r="L157" s="12"/>
      <c r="M157" s="12"/>
      <c r="N157" s="12"/>
      <c r="O157" s="12"/>
      <c r="P157" s="12"/>
      <c r="Q157" s="12"/>
      <c r="R157" s="12"/>
      <c r="S157" s="12"/>
      <c r="T157" s="12"/>
      <c r="U157" s="12"/>
      <c r="V157" s="12"/>
      <c r="W157" s="12"/>
      <c r="X157" s="12"/>
      <c r="Y157" s="12"/>
      <c r="Z157" s="12"/>
      <c r="AA157" s="12"/>
      <c r="AB157" s="12"/>
      <c r="AC157" s="12"/>
      <c r="AD157" s="12"/>
      <c r="AE157" s="12"/>
      <c r="AF157" s="12"/>
      <c r="AG157" s="27"/>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27"/>
      <c r="BD157" s="12"/>
      <c r="BE157" s="12"/>
      <c r="BF157" s="12"/>
      <c r="BG157" s="12"/>
      <c r="BH157" s="12"/>
      <c r="BI157" s="12"/>
      <c r="BJ157" s="12"/>
    </row>
    <row r="158" spans="1:62" ht="12.75" x14ac:dyDescent="0.2">
      <c r="A158" s="12"/>
      <c r="B158" s="12"/>
      <c r="C158" s="12"/>
      <c r="D158" s="12"/>
      <c r="E158" s="12"/>
      <c r="F158" s="12"/>
      <c r="G158" s="12"/>
      <c r="H158" s="12"/>
      <c r="I158" s="27"/>
      <c r="J158" s="12"/>
      <c r="K158" s="27"/>
      <c r="L158" s="12"/>
      <c r="M158" s="12"/>
      <c r="N158" s="12"/>
      <c r="O158" s="12"/>
      <c r="P158" s="12"/>
      <c r="Q158" s="12"/>
      <c r="R158" s="12"/>
      <c r="S158" s="12"/>
      <c r="T158" s="12"/>
      <c r="U158" s="12"/>
      <c r="V158" s="12"/>
      <c r="W158" s="12"/>
      <c r="X158" s="12"/>
      <c r="Y158" s="12"/>
      <c r="Z158" s="12"/>
      <c r="AA158" s="12"/>
      <c r="AB158" s="12"/>
      <c r="AC158" s="12"/>
      <c r="AD158" s="12"/>
      <c r="AE158" s="12"/>
      <c r="AF158" s="12"/>
      <c r="AG158" s="27"/>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27"/>
      <c r="BD158" s="12"/>
      <c r="BE158" s="12"/>
      <c r="BF158" s="12"/>
      <c r="BG158" s="12"/>
      <c r="BH158" s="12"/>
      <c r="BI158" s="12"/>
      <c r="BJ158" s="12"/>
    </row>
    <row r="159" spans="1:62" ht="12.75" x14ac:dyDescent="0.2">
      <c r="A159" s="12"/>
      <c r="B159" s="12"/>
      <c r="C159" s="12"/>
      <c r="D159" s="12"/>
      <c r="E159" s="12"/>
      <c r="F159" s="12"/>
      <c r="G159" s="12"/>
      <c r="H159" s="12"/>
      <c r="I159" s="27"/>
      <c r="J159" s="12"/>
      <c r="K159" s="27"/>
      <c r="L159" s="12"/>
      <c r="M159" s="12"/>
      <c r="N159" s="12"/>
      <c r="O159" s="12"/>
      <c r="P159" s="12"/>
      <c r="Q159" s="12"/>
      <c r="R159" s="12"/>
      <c r="S159" s="12"/>
      <c r="T159" s="12"/>
      <c r="U159" s="12"/>
      <c r="V159" s="12"/>
      <c r="W159" s="12"/>
      <c r="X159" s="12"/>
      <c r="Y159" s="12"/>
      <c r="Z159" s="12"/>
      <c r="AA159" s="12"/>
      <c r="AB159" s="12"/>
      <c r="AC159" s="12"/>
      <c r="AD159" s="12"/>
      <c r="AE159" s="12"/>
      <c r="AF159" s="12"/>
      <c r="AG159" s="27"/>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27"/>
      <c r="BD159" s="12"/>
      <c r="BE159" s="12"/>
      <c r="BF159" s="12"/>
      <c r="BG159" s="12"/>
      <c r="BH159" s="12"/>
      <c r="BI159" s="12"/>
      <c r="BJ159" s="12"/>
    </row>
    <row r="160" spans="1:62" ht="12.75" x14ac:dyDescent="0.2">
      <c r="A160" s="12"/>
      <c r="B160" s="12"/>
      <c r="C160" s="12"/>
      <c r="D160" s="12"/>
      <c r="E160" s="12"/>
      <c r="F160" s="12"/>
      <c r="G160" s="12"/>
      <c r="H160" s="12"/>
      <c r="I160" s="27"/>
      <c r="J160" s="12"/>
      <c r="K160" s="27"/>
      <c r="L160" s="12"/>
      <c r="M160" s="12"/>
      <c r="N160" s="12"/>
      <c r="O160" s="12"/>
      <c r="P160" s="12"/>
      <c r="Q160" s="12"/>
      <c r="R160" s="12"/>
      <c r="S160" s="12"/>
      <c r="T160" s="12"/>
      <c r="U160" s="12"/>
      <c r="V160" s="12"/>
      <c r="W160" s="12"/>
      <c r="X160" s="12"/>
      <c r="Y160" s="12"/>
      <c r="Z160" s="12"/>
      <c r="AA160" s="12"/>
      <c r="AB160" s="12"/>
      <c r="AC160" s="12"/>
      <c r="AD160" s="12"/>
      <c r="AE160" s="12"/>
      <c r="AF160" s="12"/>
      <c r="AG160" s="27"/>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27"/>
      <c r="BD160" s="12"/>
      <c r="BE160" s="12"/>
      <c r="BF160" s="12"/>
      <c r="BG160" s="12"/>
      <c r="BH160" s="12"/>
      <c r="BI160" s="12"/>
      <c r="BJ160" s="12"/>
    </row>
    <row r="161" spans="1:62" ht="12.75" x14ac:dyDescent="0.2">
      <c r="A161" s="12"/>
      <c r="B161" s="12"/>
      <c r="C161" s="12"/>
      <c r="D161" s="12"/>
      <c r="E161" s="12"/>
      <c r="F161" s="12"/>
      <c r="G161" s="12"/>
      <c r="H161" s="12"/>
      <c r="I161" s="27"/>
      <c r="J161" s="12"/>
      <c r="K161" s="27"/>
      <c r="L161" s="12"/>
      <c r="M161" s="12"/>
      <c r="N161" s="12"/>
      <c r="O161" s="12"/>
      <c r="P161" s="12"/>
      <c r="Q161" s="12"/>
      <c r="R161" s="12"/>
      <c r="S161" s="12"/>
      <c r="T161" s="12"/>
      <c r="U161" s="12"/>
      <c r="V161" s="12"/>
      <c r="W161" s="12"/>
      <c r="X161" s="12"/>
      <c r="Y161" s="12"/>
      <c r="Z161" s="12"/>
      <c r="AA161" s="12"/>
      <c r="AB161" s="12"/>
      <c r="AC161" s="12"/>
      <c r="AD161" s="12"/>
      <c r="AE161" s="12"/>
      <c r="AF161" s="12"/>
      <c r="AG161" s="27"/>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27"/>
      <c r="BD161" s="12"/>
      <c r="BE161" s="12"/>
      <c r="BF161" s="12"/>
      <c r="BG161" s="12"/>
      <c r="BH161" s="12"/>
      <c r="BI161" s="12"/>
      <c r="BJ161" s="12"/>
    </row>
    <row r="162" spans="1:62" ht="12.75" x14ac:dyDescent="0.2">
      <c r="A162" s="12"/>
      <c r="B162" s="12"/>
      <c r="C162" s="12"/>
      <c r="D162" s="12"/>
      <c r="E162" s="12"/>
      <c r="F162" s="12"/>
      <c r="G162" s="12"/>
      <c r="H162" s="12"/>
      <c r="I162" s="27"/>
      <c r="J162" s="12"/>
      <c r="K162" s="27"/>
      <c r="L162" s="12"/>
      <c r="M162" s="12"/>
      <c r="N162" s="12"/>
      <c r="O162" s="12"/>
      <c r="P162" s="12"/>
      <c r="Q162" s="12"/>
      <c r="R162" s="12"/>
      <c r="S162" s="12"/>
      <c r="T162" s="12"/>
      <c r="U162" s="12"/>
      <c r="V162" s="12"/>
      <c r="W162" s="12"/>
      <c r="X162" s="12"/>
      <c r="Y162" s="12"/>
      <c r="Z162" s="12"/>
      <c r="AA162" s="12"/>
      <c r="AB162" s="12"/>
      <c r="AC162" s="12"/>
      <c r="AD162" s="12"/>
      <c r="AE162" s="12"/>
      <c r="AF162" s="12"/>
      <c r="AG162" s="27"/>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27"/>
      <c r="BD162" s="12"/>
      <c r="BE162" s="12"/>
      <c r="BF162" s="12"/>
      <c r="BG162" s="12"/>
      <c r="BH162" s="12"/>
      <c r="BI162" s="12"/>
      <c r="BJ162" s="12"/>
    </row>
    <row r="163" spans="1:62" ht="12.75" x14ac:dyDescent="0.2">
      <c r="A163" s="12"/>
      <c r="B163" s="12"/>
      <c r="C163" s="12"/>
      <c r="D163" s="12"/>
      <c r="E163" s="12"/>
      <c r="F163" s="12"/>
      <c r="G163" s="12"/>
      <c r="H163" s="12"/>
      <c r="I163" s="27"/>
      <c r="J163" s="12"/>
      <c r="K163" s="27"/>
      <c r="L163" s="12"/>
      <c r="M163" s="12"/>
      <c r="N163" s="12"/>
      <c r="O163" s="12"/>
      <c r="P163" s="12"/>
      <c r="Q163" s="12"/>
      <c r="R163" s="12"/>
      <c r="S163" s="12"/>
      <c r="T163" s="12"/>
      <c r="U163" s="12"/>
      <c r="V163" s="12"/>
      <c r="W163" s="12"/>
      <c r="X163" s="12"/>
      <c r="Y163" s="12"/>
      <c r="Z163" s="12"/>
      <c r="AA163" s="12"/>
      <c r="AB163" s="12"/>
      <c r="AC163" s="12"/>
      <c r="AD163" s="12"/>
      <c r="AE163" s="12"/>
      <c r="AF163" s="12"/>
      <c r="AG163" s="27"/>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27"/>
      <c r="BD163" s="12"/>
      <c r="BE163" s="12"/>
      <c r="BF163" s="12"/>
      <c r="BG163" s="12"/>
      <c r="BH163" s="12"/>
      <c r="BI163" s="12"/>
      <c r="BJ163" s="12"/>
    </row>
    <row r="164" spans="1:62" ht="12.75" x14ac:dyDescent="0.2">
      <c r="A164" s="12"/>
      <c r="B164" s="12"/>
      <c r="C164" s="12"/>
      <c r="D164" s="12"/>
      <c r="E164" s="12"/>
      <c r="F164" s="12"/>
      <c r="G164" s="12"/>
      <c r="H164" s="12"/>
      <c r="I164" s="27"/>
      <c r="J164" s="12"/>
      <c r="K164" s="27"/>
      <c r="L164" s="12"/>
      <c r="M164" s="12"/>
      <c r="N164" s="12"/>
      <c r="O164" s="12"/>
      <c r="P164" s="12"/>
      <c r="Q164" s="12"/>
      <c r="R164" s="12"/>
      <c r="S164" s="12"/>
      <c r="T164" s="12"/>
      <c r="U164" s="12"/>
      <c r="V164" s="12"/>
      <c r="W164" s="12"/>
      <c r="X164" s="12"/>
      <c r="Y164" s="12"/>
      <c r="Z164" s="12"/>
      <c r="AA164" s="12"/>
      <c r="AB164" s="12"/>
      <c r="AC164" s="12"/>
      <c r="AD164" s="12"/>
      <c r="AE164" s="12"/>
      <c r="AF164" s="12"/>
      <c r="AG164" s="27"/>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27"/>
      <c r="BD164" s="12"/>
      <c r="BE164" s="12"/>
      <c r="BF164" s="12"/>
      <c r="BG164" s="12"/>
      <c r="BH164" s="12"/>
      <c r="BI164" s="12"/>
      <c r="BJ164" s="12"/>
    </row>
    <row r="165" spans="1:62" ht="12.75" x14ac:dyDescent="0.2">
      <c r="A165" s="12"/>
      <c r="B165" s="12"/>
      <c r="C165" s="12"/>
      <c r="D165" s="12"/>
      <c r="E165" s="12"/>
      <c r="F165" s="12"/>
      <c r="G165" s="12"/>
      <c r="H165" s="12"/>
      <c r="I165" s="27"/>
      <c r="J165" s="12"/>
      <c r="K165" s="27"/>
      <c r="L165" s="12"/>
      <c r="M165" s="12"/>
      <c r="N165" s="12"/>
      <c r="O165" s="12"/>
      <c r="P165" s="12"/>
      <c r="Q165" s="12"/>
      <c r="R165" s="12"/>
      <c r="S165" s="12"/>
      <c r="T165" s="12"/>
      <c r="U165" s="12"/>
      <c r="V165" s="12"/>
      <c r="W165" s="12"/>
      <c r="X165" s="12"/>
      <c r="Y165" s="12"/>
      <c r="Z165" s="12"/>
      <c r="AA165" s="12"/>
      <c r="AB165" s="12"/>
      <c r="AC165" s="12"/>
      <c r="AD165" s="12"/>
      <c r="AE165" s="12"/>
      <c r="AF165" s="12"/>
      <c r="AG165" s="27"/>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27"/>
      <c r="BD165" s="12"/>
      <c r="BE165" s="12"/>
      <c r="BF165" s="12"/>
      <c r="BG165" s="12"/>
      <c r="BH165" s="12"/>
      <c r="BI165" s="12"/>
      <c r="BJ165" s="12"/>
    </row>
    <row r="166" spans="1:62" ht="12.75" x14ac:dyDescent="0.2">
      <c r="A166" s="12"/>
      <c r="B166" s="12"/>
      <c r="C166" s="12"/>
      <c r="D166" s="12"/>
      <c r="E166" s="12"/>
      <c r="F166" s="12"/>
      <c r="G166" s="12"/>
      <c r="H166" s="12"/>
      <c r="I166" s="27"/>
      <c r="J166" s="12"/>
      <c r="K166" s="27"/>
      <c r="L166" s="12"/>
      <c r="M166" s="12"/>
      <c r="N166" s="12"/>
      <c r="O166" s="12"/>
      <c r="P166" s="12"/>
      <c r="Q166" s="12"/>
      <c r="R166" s="12"/>
      <c r="S166" s="12"/>
      <c r="T166" s="12"/>
      <c r="U166" s="12"/>
      <c r="V166" s="12"/>
      <c r="W166" s="12"/>
      <c r="X166" s="12"/>
      <c r="Y166" s="12"/>
      <c r="Z166" s="12"/>
      <c r="AA166" s="12"/>
      <c r="AB166" s="12"/>
      <c r="AC166" s="12"/>
      <c r="AD166" s="12"/>
      <c r="AE166" s="12"/>
      <c r="AF166" s="12"/>
      <c r="AG166" s="27"/>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27"/>
      <c r="BD166" s="12"/>
      <c r="BE166" s="12"/>
      <c r="BF166" s="12"/>
      <c r="BG166" s="12"/>
      <c r="BH166" s="12"/>
      <c r="BI166" s="12"/>
      <c r="BJ166" s="12"/>
    </row>
    <row r="167" spans="1:62" ht="12.75" x14ac:dyDescent="0.2">
      <c r="A167" s="12"/>
      <c r="B167" s="12"/>
      <c r="C167" s="12"/>
      <c r="D167" s="12"/>
      <c r="E167" s="12"/>
      <c r="F167" s="12"/>
      <c r="G167" s="12"/>
      <c r="H167" s="12"/>
      <c r="I167" s="27"/>
      <c r="J167" s="12"/>
      <c r="K167" s="27"/>
      <c r="L167" s="12"/>
      <c r="M167" s="12"/>
      <c r="N167" s="12"/>
      <c r="O167" s="12"/>
      <c r="P167" s="12"/>
      <c r="Q167" s="12"/>
      <c r="R167" s="12"/>
      <c r="S167" s="12"/>
      <c r="T167" s="12"/>
      <c r="U167" s="12"/>
      <c r="V167" s="12"/>
      <c r="W167" s="12"/>
      <c r="X167" s="12"/>
      <c r="Y167" s="12"/>
      <c r="Z167" s="12"/>
      <c r="AA167" s="12"/>
      <c r="AB167" s="12"/>
      <c r="AC167" s="12"/>
      <c r="AD167" s="12"/>
      <c r="AE167" s="12"/>
      <c r="AF167" s="12"/>
      <c r="AG167" s="27"/>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27"/>
      <c r="BD167" s="12"/>
      <c r="BE167" s="12"/>
      <c r="BF167" s="12"/>
      <c r="BG167" s="12"/>
      <c r="BH167" s="12"/>
      <c r="BI167" s="12"/>
      <c r="BJ167" s="12"/>
    </row>
    <row r="168" spans="1:62" ht="12.75" x14ac:dyDescent="0.2">
      <c r="A168" s="12"/>
      <c r="B168" s="12"/>
      <c r="C168" s="12"/>
      <c r="D168" s="12"/>
      <c r="E168" s="12"/>
      <c r="F168" s="12"/>
      <c r="G168" s="12"/>
      <c r="H168" s="12"/>
      <c r="I168" s="27"/>
      <c r="J168" s="12"/>
      <c r="K168" s="27"/>
      <c r="L168" s="12"/>
      <c r="M168" s="12"/>
      <c r="N168" s="12"/>
      <c r="O168" s="12"/>
      <c r="P168" s="12"/>
      <c r="Q168" s="12"/>
      <c r="R168" s="12"/>
      <c r="S168" s="12"/>
      <c r="T168" s="12"/>
      <c r="U168" s="12"/>
      <c r="V168" s="12"/>
      <c r="W168" s="12"/>
      <c r="X168" s="12"/>
      <c r="Y168" s="12"/>
      <c r="Z168" s="12"/>
      <c r="AA168" s="12"/>
      <c r="AB168" s="12"/>
      <c r="AC168" s="12"/>
      <c r="AD168" s="12"/>
      <c r="AE168" s="12"/>
      <c r="AF168" s="12"/>
      <c r="AG168" s="27"/>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27"/>
      <c r="BD168" s="12"/>
      <c r="BE168" s="12"/>
      <c r="BF168" s="12"/>
      <c r="BG168" s="12"/>
      <c r="BH168" s="12"/>
      <c r="BI168" s="12"/>
      <c r="BJ168" s="12"/>
    </row>
    <row r="169" spans="1:62" ht="12.75" x14ac:dyDescent="0.2">
      <c r="A169" s="12"/>
      <c r="B169" s="12"/>
      <c r="C169" s="12"/>
      <c r="D169" s="12"/>
      <c r="E169" s="12"/>
      <c r="F169" s="12"/>
      <c r="G169" s="12"/>
      <c r="H169" s="12"/>
      <c r="I169" s="27"/>
      <c r="J169" s="12"/>
      <c r="K169" s="27"/>
      <c r="L169" s="12"/>
      <c r="M169" s="12"/>
      <c r="N169" s="12"/>
      <c r="O169" s="12"/>
      <c r="P169" s="12"/>
      <c r="Q169" s="12"/>
      <c r="R169" s="12"/>
      <c r="S169" s="12"/>
      <c r="T169" s="12"/>
      <c r="U169" s="12"/>
      <c r="V169" s="12"/>
      <c r="W169" s="12"/>
      <c r="X169" s="12"/>
      <c r="Y169" s="12"/>
      <c r="Z169" s="12"/>
      <c r="AA169" s="12"/>
      <c r="AB169" s="12"/>
      <c r="AC169" s="12"/>
      <c r="AD169" s="12"/>
      <c r="AE169" s="12"/>
      <c r="AF169" s="12"/>
      <c r="AG169" s="27"/>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27"/>
      <c r="BD169" s="12"/>
      <c r="BE169" s="12"/>
      <c r="BF169" s="12"/>
      <c r="BG169" s="12"/>
      <c r="BH169" s="12"/>
      <c r="BI169" s="12"/>
      <c r="BJ169" s="12"/>
    </row>
    <row r="170" spans="1:62" ht="12.75" x14ac:dyDescent="0.2">
      <c r="A170" s="12"/>
      <c r="B170" s="12"/>
      <c r="C170" s="12"/>
      <c r="D170" s="12"/>
      <c r="E170" s="12"/>
      <c r="F170" s="12"/>
      <c r="G170" s="12"/>
      <c r="H170" s="12"/>
      <c r="I170" s="27"/>
      <c r="J170" s="12"/>
      <c r="K170" s="27"/>
      <c r="L170" s="12"/>
      <c r="M170" s="12"/>
      <c r="N170" s="12"/>
      <c r="O170" s="12"/>
      <c r="P170" s="12"/>
      <c r="Q170" s="12"/>
      <c r="R170" s="12"/>
      <c r="S170" s="12"/>
      <c r="T170" s="12"/>
      <c r="U170" s="12"/>
      <c r="V170" s="12"/>
      <c r="W170" s="12"/>
      <c r="X170" s="12"/>
      <c r="Y170" s="12"/>
      <c r="Z170" s="12"/>
      <c r="AA170" s="12"/>
      <c r="AB170" s="12"/>
      <c r="AC170" s="12"/>
      <c r="AD170" s="12"/>
      <c r="AE170" s="12"/>
      <c r="AF170" s="12"/>
      <c r="AG170" s="27"/>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27"/>
      <c r="BD170" s="12"/>
      <c r="BE170" s="12"/>
      <c r="BF170" s="12"/>
      <c r="BG170" s="12"/>
      <c r="BH170" s="12"/>
      <c r="BI170" s="12"/>
      <c r="BJ170" s="12"/>
    </row>
    <row r="171" spans="1:62" ht="12.75" x14ac:dyDescent="0.2">
      <c r="A171" s="12"/>
      <c r="B171" s="12"/>
      <c r="C171" s="12"/>
      <c r="D171" s="12"/>
      <c r="E171" s="12"/>
      <c r="F171" s="12"/>
      <c r="G171" s="12"/>
      <c r="H171" s="12"/>
      <c r="I171" s="27"/>
      <c r="J171" s="12"/>
      <c r="K171" s="27"/>
      <c r="L171" s="12"/>
      <c r="M171" s="12"/>
      <c r="N171" s="12"/>
      <c r="O171" s="12"/>
      <c r="P171" s="12"/>
      <c r="Q171" s="12"/>
      <c r="R171" s="12"/>
      <c r="S171" s="12"/>
      <c r="T171" s="12"/>
      <c r="U171" s="12"/>
      <c r="V171" s="12"/>
      <c r="W171" s="12"/>
      <c r="X171" s="12"/>
      <c r="Y171" s="12"/>
      <c r="Z171" s="12"/>
      <c r="AA171" s="12"/>
      <c r="AB171" s="12"/>
      <c r="AC171" s="12"/>
      <c r="AD171" s="12"/>
      <c r="AE171" s="12"/>
      <c r="AF171" s="12"/>
      <c r="AG171" s="27"/>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27"/>
      <c r="BD171" s="12"/>
      <c r="BE171" s="12"/>
      <c r="BF171" s="12"/>
      <c r="BG171" s="12"/>
      <c r="BH171" s="12"/>
      <c r="BI171" s="12"/>
      <c r="BJ171" s="12"/>
    </row>
    <row r="172" spans="1:62" ht="12.75" x14ac:dyDescent="0.2">
      <c r="A172" s="12"/>
      <c r="B172" s="12"/>
      <c r="C172" s="12"/>
      <c r="D172" s="12"/>
      <c r="E172" s="12"/>
      <c r="F172" s="12"/>
      <c r="G172" s="12"/>
      <c r="H172" s="12"/>
      <c r="I172" s="27"/>
      <c r="J172" s="12"/>
      <c r="K172" s="27"/>
      <c r="L172" s="12"/>
      <c r="M172" s="12"/>
      <c r="N172" s="12"/>
      <c r="O172" s="12"/>
      <c r="P172" s="12"/>
      <c r="Q172" s="12"/>
      <c r="R172" s="12"/>
      <c r="S172" s="12"/>
      <c r="T172" s="12"/>
      <c r="U172" s="12"/>
      <c r="V172" s="12"/>
      <c r="W172" s="12"/>
      <c r="X172" s="12"/>
      <c r="Y172" s="12"/>
      <c r="Z172" s="12"/>
      <c r="AA172" s="12"/>
      <c r="AB172" s="12"/>
      <c r="AC172" s="12"/>
      <c r="AD172" s="12"/>
      <c r="AE172" s="12"/>
      <c r="AF172" s="12"/>
      <c r="AG172" s="27"/>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27"/>
      <c r="BD172" s="12"/>
      <c r="BE172" s="12"/>
      <c r="BF172" s="12"/>
      <c r="BG172" s="12"/>
      <c r="BH172" s="12"/>
      <c r="BI172" s="12"/>
      <c r="BJ172" s="12"/>
    </row>
    <row r="173" spans="1:62" ht="12.75" x14ac:dyDescent="0.2">
      <c r="A173" s="12"/>
      <c r="B173" s="12"/>
      <c r="C173" s="12"/>
      <c r="D173" s="12"/>
      <c r="E173" s="12"/>
      <c r="F173" s="12"/>
      <c r="G173" s="12"/>
      <c r="H173" s="12"/>
      <c r="I173" s="27"/>
      <c r="J173" s="12"/>
      <c r="K173" s="27"/>
      <c r="L173" s="12"/>
      <c r="M173" s="12"/>
      <c r="N173" s="12"/>
      <c r="O173" s="12"/>
      <c r="P173" s="12"/>
      <c r="Q173" s="12"/>
      <c r="R173" s="12"/>
      <c r="S173" s="12"/>
      <c r="T173" s="12"/>
      <c r="U173" s="12"/>
      <c r="V173" s="12"/>
      <c r="W173" s="12"/>
      <c r="X173" s="12"/>
      <c r="Y173" s="12"/>
      <c r="Z173" s="12"/>
      <c r="AA173" s="12"/>
      <c r="AB173" s="12"/>
      <c r="AC173" s="12"/>
      <c r="AD173" s="12"/>
      <c r="AE173" s="12"/>
      <c r="AF173" s="12"/>
      <c r="AG173" s="27"/>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27"/>
      <c r="BD173" s="12"/>
      <c r="BE173" s="12"/>
      <c r="BF173" s="12"/>
      <c r="BG173" s="12"/>
      <c r="BH173" s="12"/>
      <c r="BI173" s="12"/>
      <c r="BJ173" s="12"/>
    </row>
    <row r="174" spans="1:62" ht="12.75" x14ac:dyDescent="0.2">
      <c r="A174" s="12"/>
      <c r="B174" s="12"/>
      <c r="C174" s="12"/>
      <c r="D174" s="12"/>
      <c r="E174" s="12"/>
      <c r="F174" s="12"/>
      <c r="G174" s="12"/>
      <c r="H174" s="12"/>
      <c r="I174" s="27"/>
      <c r="J174" s="12"/>
      <c r="K174" s="27"/>
      <c r="L174" s="12"/>
      <c r="M174" s="12"/>
      <c r="N174" s="12"/>
      <c r="O174" s="12"/>
      <c r="P174" s="12"/>
      <c r="Q174" s="12"/>
      <c r="R174" s="12"/>
      <c r="S174" s="12"/>
      <c r="T174" s="12"/>
      <c r="U174" s="12"/>
      <c r="V174" s="12"/>
      <c r="W174" s="12"/>
      <c r="X174" s="12"/>
      <c r="Y174" s="12"/>
      <c r="Z174" s="12"/>
      <c r="AA174" s="12"/>
      <c r="AB174" s="12"/>
      <c r="AC174" s="12"/>
      <c r="AD174" s="12"/>
      <c r="AE174" s="12"/>
      <c r="AF174" s="12"/>
      <c r="AG174" s="27"/>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27"/>
      <c r="BD174" s="12"/>
      <c r="BE174" s="12"/>
      <c r="BF174" s="12"/>
      <c r="BG174" s="12"/>
      <c r="BH174" s="12"/>
      <c r="BI174" s="12"/>
      <c r="BJ174" s="12"/>
    </row>
    <row r="175" spans="1:62" ht="12.75" x14ac:dyDescent="0.2">
      <c r="A175" s="12"/>
      <c r="B175" s="12"/>
      <c r="C175" s="12"/>
      <c r="D175" s="12"/>
      <c r="E175" s="12"/>
      <c r="F175" s="12"/>
      <c r="G175" s="12"/>
      <c r="H175" s="12"/>
      <c r="I175" s="27"/>
      <c r="J175" s="12"/>
      <c r="K175" s="27"/>
      <c r="L175" s="12"/>
      <c r="M175" s="12"/>
      <c r="N175" s="12"/>
      <c r="O175" s="12"/>
      <c r="P175" s="12"/>
      <c r="Q175" s="12"/>
      <c r="R175" s="12"/>
      <c r="S175" s="12"/>
      <c r="T175" s="12"/>
      <c r="U175" s="12"/>
      <c r="V175" s="12"/>
      <c r="W175" s="12"/>
      <c r="X175" s="12"/>
      <c r="Y175" s="12"/>
      <c r="Z175" s="12"/>
      <c r="AA175" s="12"/>
      <c r="AB175" s="12"/>
      <c r="AC175" s="12"/>
      <c r="AD175" s="12"/>
      <c r="AE175" s="12"/>
      <c r="AF175" s="12"/>
      <c r="AG175" s="27"/>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27"/>
      <c r="BD175" s="12"/>
      <c r="BE175" s="12"/>
      <c r="BF175" s="12"/>
      <c r="BG175" s="12"/>
      <c r="BH175" s="12"/>
      <c r="BI175" s="12"/>
      <c r="BJ175" s="12"/>
    </row>
    <row r="176" spans="1:62" ht="12.75" x14ac:dyDescent="0.2">
      <c r="A176" s="12"/>
      <c r="B176" s="12"/>
      <c r="C176" s="12"/>
      <c r="D176" s="12"/>
      <c r="E176" s="12"/>
      <c r="F176" s="12"/>
      <c r="G176" s="12"/>
      <c r="H176" s="12"/>
      <c r="I176" s="27"/>
      <c r="J176" s="12"/>
      <c r="K176" s="27"/>
      <c r="L176" s="12"/>
      <c r="M176" s="12"/>
      <c r="N176" s="12"/>
      <c r="O176" s="12"/>
      <c r="P176" s="12"/>
      <c r="Q176" s="12"/>
      <c r="R176" s="12"/>
      <c r="S176" s="12"/>
      <c r="T176" s="12"/>
      <c r="U176" s="12"/>
      <c r="V176" s="12"/>
      <c r="W176" s="12"/>
      <c r="X176" s="12"/>
      <c r="Y176" s="12"/>
      <c r="Z176" s="12"/>
      <c r="AA176" s="12"/>
      <c r="AB176" s="12"/>
      <c r="AC176" s="12"/>
      <c r="AD176" s="12"/>
      <c r="AE176" s="12"/>
      <c r="AF176" s="12"/>
      <c r="AG176" s="27"/>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27"/>
      <c r="BD176" s="12"/>
      <c r="BE176" s="12"/>
      <c r="BF176" s="12"/>
      <c r="BG176" s="12"/>
      <c r="BH176" s="12"/>
      <c r="BI176" s="12"/>
      <c r="BJ176" s="12"/>
    </row>
    <row r="177" spans="1:62" ht="12.75" x14ac:dyDescent="0.2">
      <c r="A177" s="12"/>
      <c r="B177" s="12"/>
      <c r="C177" s="12"/>
      <c r="D177" s="12"/>
      <c r="E177" s="12"/>
      <c r="F177" s="12"/>
      <c r="G177" s="12"/>
      <c r="H177" s="12"/>
      <c r="I177" s="27"/>
      <c r="J177" s="12"/>
      <c r="K177" s="27"/>
      <c r="L177" s="12"/>
      <c r="M177" s="12"/>
      <c r="N177" s="12"/>
      <c r="O177" s="12"/>
      <c r="P177" s="12"/>
      <c r="Q177" s="12"/>
      <c r="R177" s="12"/>
      <c r="S177" s="12"/>
      <c r="T177" s="12"/>
      <c r="U177" s="12"/>
      <c r="V177" s="12"/>
      <c r="W177" s="12"/>
      <c r="X177" s="12"/>
      <c r="Y177" s="12"/>
      <c r="Z177" s="12"/>
      <c r="AA177" s="12"/>
      <c r="AB177" s="12"/>
      <c r="AC177" s="12"/>
      <c r="AD177" s="12"/>
      <c r="AE177" s="12"/>
      <c r="AF177" s="12"/>
      <c r="AG177" s="27"/>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27"/>
      <c r="BD177" s="12"/>
      <c r="BE177" s="12"/>
      <c r="BF177" s="12"/>
      <c r="BG177" s="12"/>
      <c r="BH177" s="12"/>
      <c r="BI177" s="12"/>
      <c r="BJ177" s="12"/>
    </row>
    <row r="178" spans="1:62" ht="12.75" x14ac:dyDescent="0.2">
      <c r="A178" s="12"/>
      <c r="B178" s="12"/>
      <c r="C178" s="12"/>
      <c r="D178" s="12"/>
      <c r="E178" s="12"/>
      <c r="F178" s="12"/>
      <c r="G178" s="12"/>
      <c r="H178" s="12"/>
      <c r="I178" s="27"/>
      <c r="J178" s="12"/>
      <c r="K178" s="27"/>
      <c r="L178" s="12"/>
      <c r="M178" s="12"/>
      <c r="N178" s="12"/>
      <c r="O178" s="12"/>
      <c r="P178" s="12"/>
      <c r="Q178" s="12"/>
      <c r="R178" s="12"/>
      <c r="S178" s="12"/>
      <c r="T178" s="12"/>
      <c r="U178" s="12"/>
      <c r="V178" s="12"/>
      <c r="W178" s="12"/>
      <c r="X178" s="12"/>
      <c r="Y178" s="12"/>
      <c r="Z178" s="12"/>
      <c r="AA178" s="12"/>
      <c r="AB178" s="12"/>
      <c r="AC178" s="12"/>
      <c r="AD178" s="12"/>
      <c r="AE178" s="12"/>
      <c r="AF178" s="12"/>
      <c r="AG178" s="27"/>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27"/>
      <c r="BD178" s="12"/>
      <c r="BE178" s="12"/>
      <c r="BF178" s="12"/>
      <c r="BG178" s="12"/>
      <c r="BH178" s="12"/>
      <c r="BI178" s="12"/>
      <c r="BJ178" s="12"/>
    </row>
    <row r="179" spans="1:62" ht="12.75" x14ac:dyDescent="0.2">
      <c r="A179" s="12"/>
      <c r="B179" s="12"/>
      <c r="C179" s="12"/>
      <c r="D179" s="12"/>
      <c r="E179" s="12"/>
      <c r="F179" s="12"/>
      <c r="G179" s="12"/>
      <c r="H179" s="12"/>
      <c r="I179" s="27"/>
      <c r="J179" s="12"/>
      <c r="K179" s="27"/>
      <c r="L179" s="12"/>
      <c r="M179" s="12"/>
      <c r="N179" s="12"/>
      <c r="O179" s="12"/>
      <c r="P179" s="12"/>
      <c r="Q179" s="12"/>
      <c r="R179" s="12"/>
      <c r="S179" s="12"/>
      <c r="T179" s="12"/>
      <c r="U179" s="12"/>
      <c r="V179" s="12"/>
      <c r="W179" s="12"/>
      <c r="X179" s="12"/>
      <c r="Y179" s="12"/>
      <c r="Z179" s="12"/>
      <c r="AA179" s="12"/>
      <c r="AB179" s="12"/>
      <c r="AC179" s="12"/>
      <c r="AD179" s="12"/>
      <c r="AE179" s="12"/>
      <c r="AF179" s="12"/>
      <c r="AG179" s="27"/>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27"/>
      <c r="BD179" s="12"/>
      <c r="BE179" s="12"/>
      <c r="BF179" s="12"/>
      <c r="BG179" s="12"/>
      <c r="BH179" s="12"/>
      <c r="BI179" s="12"/>
      <c r="BJ179" s="12"/>
    </row>
    <row r="180" spans="1:62" ht="12.75" x14ac:dyDescent="0.2">
      <c r="A180" s="12"/>
      <c r="B180" s="12"/>
      <c r="C180" s="12"/>
      <c r="D180" s="12"/>
      <c r="E180" s="12"/>
      <c r="F180" s="12"/>
      <c r="G180" s="12"/>
      <c r="H180" s="12"/>
      <c r="I180" s="27"/>
      <c r="J180" s="12"/>
      <c r="K180" s="27"/>
      <c r="L180" s="12"/>
      <c r="M180" s="12"/>
      <c r="N180" s="12"/>
      <c r="O180" s="12"/>
      <c r="P180" s="12"/>
      <c r="Q180" s="12"/>
      <c r="R180" s="12"/>
      <c r="S180" s="12"/>
      <c r="T180" s="12"/>
      <c r="U180" s="12"/>
      <c r="V180" s="12"/>
      <c r="W180" s="12"/>
      <c r="X180" s="12"/>
      <c r="Y180" s="12"/>
      <c r="Z180" s="12"/>
      <c r="AA180" s="12"/>
      <c r="AB180" s="12"/>
      <c r="AC180" s="12"/>
      <c r="AD180" s="12"/>
      <c r="AE180" s="12"/>
      <c r="AF180" s="12"/>
      <c r="AG180" s="27"/>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27"/>
      <c r="BD180" s="12"/>
      <c r="BE180" s="12"/>
      <c r="BF180" s="12"/>
      <c r="BG180" s="12"/>
      <c r="BH180" s="12"/>
      <c r="BI180" s="12"/>
      <c r="BJ180" s="12"/>
    </row>
    <row r="181" spans="1:62" ht="12.75" x14ac:dyDescent="0.2">
      <c r="A181" s="12"/>
      <c r="B181" s="12"/>
      <c r="C181" s="12"/>
      <c r="D181" s="12"/>
      <c r="E181" s="12"/>
      <c r="F181" s="12"/>
      <c r="G181" s="12"/>
      <c r="H181" s="12"/>
      <c r="I181" s="27"/>
      <c r="J181" s="12"/>
      <c r="K181" s="27"/>
      <c r="L181" s="12"/>
      <c r="M181" s="12"/>
      <c r="N181" s="12"/>
      <c r="O181" s="12"/>
      <c r="P181" s="12"/>
      <c r="Q181" s="12"/>
      <c r="R181" s="12"/>
      <c r="S181" s="12"/>
      <c r="T181" s="12"/>
      <c r="U181" s="12"/>
      <c r="V181" s="12"/>
      <c r="W181" s="12"/>
      <c r="X181" s="12"/>
      <c r="Y181" s="12"/>
      <c r="Z181" s="12"/>
      <c r="AA181" s="12"/>
      <c r="AB181" s="12"/>
      <c r="AC181" s="12"/>
      <c r="AD181" s="12"/>
      <c r="AE181" s="12"/>
      <c r="AF181" s="12"/>
      <c r="AG181" s="27"/>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27"/>
      <c r="BD181" s="12"/>
      <c r="BE181" s="12"/>
      <c r="BF181" s="12"/>
      <c r="BG181" s="12"/>
      <c r="BH181" s="12"/>
      <c r="BI181" s="12"/>
      <c r="BJ181" s="12"/>
    </row>
    <row r="182" spans="1:62" ht="12.75" x14ac:dyDescent="0.2">
      <c r="A182" s="12"/>
      <c r="B182" s="12"/>
      <c r="C182" s="12"/>
      <c r="D182" s="12"/>
      <c r="E182" s="12"/>
      <c r="F182" s="12"/>
      <c r="G182" s="12"/>
      <c r="H182" s="12"/>
      <c r="I182" s="27"/>
      <c r="J182" s="12"/>
      <c r="K182" s="27"/>
      <c r="L182" s="12"/>
      <c r="M182" s="12"/>
      <c r="N182" s="12"/>
      <c r="O182" s="12"/>
      <c r="P182" s="12"/>
      <c r="Q182" s="12"/>
      <c r="R182" s="12"/>
      <c r="S182" s="12"/>
      <c r="T182" s="12"/>
      <c r="U182" s="12"/>
      <c r="V182" s="12"/>
      <c r="W182" s="12"/>
      <c r="X182" s="12"/>
      <c r="Y182" s="12"/>
      <c r="Z182" s="12"/>
      <c r="AA182" s="12"/>
      <c r="AB182" s="12"/>
      <c r="AC182" s="12"/>
      <c r="AD182" s="12"/>
      <c r="AE182" s="12"/>
      <c r="AF182" s="12"/>
      <c r="AG182" s="27"/>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27"/>
      <c r="BD182" s="12"/>
      <c r="BE182" s="12"/>
      <c r="BF182" s="12"/>
      <c r="BG182" s="12"/>
      <c r="BH182" s="12"/>
      <c r="BI182" s="12"/>
      <c r="BJ182" s="12"/>
    </row>
    <row r="183" spans="1:62" ht="12.75" x14ac:dyDescent="0.2">
      <c r="A183" s="12"/>
      <c r="B183" s="12"/>
      <c r="C183" s="12"/>
      <c r="D183" s="12"/>
      <c r="E183" s="12"/>
      <c r="F183" s="12"/>
      <c r="G183" s="12"/>
      <c r="H183" s="12"/>
      <c r="I183" s="27"/>
      <c r="J183" s="12"/>
      <c r="K183" s="27"/>
      <c r="L183" s="12"/>
      <c r="M183" s="12"/>
      <c r="N183" s="12"/>
      <c r="O183" s="12"/>
      <c r="P183" s="12"/>
      <c r="Q183" s="12"/>
      <c r="R183" s="12"/>
      <c r="S183" s="12"/>
      <c r="T183" s="12"/>
      <c r="U183" s="12"/>
      <c r="V183" s="12"/>
      <c r="W183" s="12"/>
      <c r="X183" s="12"/>
      <c r="Y183" s="12"/>
      <c r="Z183" s="12"/>
      <c r="AA183" s="12"/>
      <c r="AB183" s="12"/>
      <c r="AC183" s="12"/>
      <c r="AD183" s="12"/>
      <c r="AE183" s="12"/>
      <c r="AF183" s="12"/>
      <c r="AG183" s="27"/>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27"/>
      <c r="BD183" s="12"/>
      <c r="BE183" s="12"/>
      <c r="BF183" s="12"/>
      <c r="BG183" s="12"/>
      <c r="BH183" s="12"/>
      <c r="BI183" s="12"/>
      <c r="BJ183" s="12"/>
    </row>
    <row r="184" spans="1:62" ht="12.75" x14ac:dyDescent="0.2">
      <c r="A184" s="12"/>
      <c r="B184" s="12"/>
      <c r="C184" s="12"/>
      <c r="D184" s="12"/>
      <c r="E184" s="12"/>
      <c r="F184" s="12"/>
      <c r="G184" s="12"/>
      <c r="H184" s="12"/>
      <c r="I184" s="27"/>
      <c r="J184" s="12"/>
      <c r="K184" s="27"/>
      <c r="L184" s="12"/>
      <c r="M184" s="12"/>
      <c r="N184" s="12"/>
      <c r="O184" s="12"/>
      <c r="P184" s="12"/>
      <c r="Q184" s="12"/>
      <c r="R184" s="12"/>
      <c r="S184" s="12"/>
      <c r="T184" s="12"/>
      <c r="U184" s="12"/>
      <c r="V184" s="12"/>
      <c r="W184" s="12"/>
      <c r="X184" s="12"/>
      <c r="Y184" s="12"/>
      <c r="Z184" s="12"/>
      <c r="AA184" s="12"/>
      <c r="AB184" s="12"/>
      <c r="AC184" s="12"/>
      <c r="AD184" s="12"/>
      <c r="AE184" s="12"/>
      <c r="AF184" s="12"/>
      <c r="AG184" s="27"/>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27"/>
      <c r="BD184" s="12"/>
      <c r="BE184" s="12"/>
      <c r="BF184" s="12"/>
      <c r="BG184" s="12"/>
      <c r="BH184" s="12"/>
      <c r="BI184" s="12"/>
      <c r="BJ184" s="12"/>
    </row>
    <row r="185" spans="1:62" ht="12.75" x14ac:dyDescent="0.2">
      <c r="A185" s="12"/>
      <c r="B185" s="12"/>
      <c r="C185" s="12"/>
      <c r="D185" s="12"/>
      <c r="E185" s="12"/>
      <c r="F185" s="12"/>
      <c r="G185" s="12"/>
      <c r="H185" s="12"/>
      <c r="I185" s="27"/>
      <c r="J185" s="12"/>
      <c r="K185" s="27"/>
      <c r="L185" s="12"/>
      <c r="M185" s="12"/>
      <c r="N185" s="12"/>
      <c r="O185" s="12"/>
      <c r="P185" s="12"/>
      <c r="Q185" s="12"/>
      <c r="R185" s="12"/>
      <c r="S185" s="12"/>
      <c r="T185" s="12"/>
      <c r="U185" s="12"/>
      <c r="V185" s="12"/>
      <c r="W185" s="12"/>
      <c r="X185" s="12"/>
      <c r="Y185" s="12"/>
      <c r="Z185" s="12"/>
      <c r="AA185" s="12"/>
      <c r="AB185" s="12"/>
      <c r="AC185" s="12"/>
      <c r="AD185" s="12"/>
      <c r="AE185" s="12"/>
      <c r="AF185" s="12"/>
      <c r="AG185" s="27"/>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27"/>
      <c r="BD185" s="12"/>
      <c r="BE185" s="12"/>
      <c r="BF185" s="12"/>
      <c r="BG185" s="12"/>
      <c r="BH185" s="12"/>
      <c r="BI185" s="12"/>
      <c r="BJ185" s="12"/>
    </row>
    <row r="186" spans="1:62" ht="12.75" x14ac:dyDescent="0.2">
      <c r="A186" s="12"/>
      <c r="B186" s="12"/>
      <c r="C186" s="12"/>
      <c r="D186" s="12"/>
      <c r="E186" s="12"/>
      <c r="F186" s="12"/>
      <c r="G186" s="12"/>
      <c r="H186" s="12"/>
      <c r="I186" s="27"/>
      <c r="J186" s="12"/>
      <c r="K186" s="27"/>
      <c r="L186" s="12"/>
      <c r="M186" s="12"/>
      <c r="N186" s="12"/>
      <c r="O186" s="12"/>
      <c r="P186" s="12"/>
      <c r="Q186" s="12"/>
      <c r="R186" s="12"/>
      <c r="S186" s="12"/>
      <c r="T186" s="12"/>
      <c r="U186" s="12"/>
      <c r="V186" s="12"/>
      <c r="W186" s="12"/>
      <c r="X186" s="12"/>
      <c r="Y186" s="12"/>
      <c r="Z186" s="12"/>
      <c r="AA186" s="12"/>
      <c r="AB186" s="12"/>
      <c r="AC186" s="12"/>
      <c r="AD186" s="12"/>
      <c r="AE186" s="12"/>
      <c r="AF186" s="12"/>
      <c r="AG186" s="27"/>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27"/>
      <c r="BD186" s="12"/>
      <c r="BE186" s="12"/>
      <c r="BF186" s="12"/>
      <c r="BG186" s="12"/>
      <c r="BH186" s="12"/>
      <c r="BI186" s="12"/>
      <c r="BJ186" s="12"/>
    </row>
    <row r="187" spans="1:62" ht="12.75" x14ac:dyDescent="0.2">
      <c r="A187" s="12"/>
      <c r="B187" s="12"/>
      <c r="C187" s="12"/>
      <c r="D187" s="12"/>
      <c r="E187" s="12"/>
      <c r="F187" s="12"/>
      <c r="G187" s="12"/>
      <c r="H187" s="12"/>
      <c r="I187" s="27"/>
      <c r="J187" s="12"/>
      <c r="K187" s="27"/>
      <c r="L187" s="12"/>
      <c r="M187" s="12"/>
      <c r="N187" s="12"/>
      <c r="O187" s="12"/>
      <c r="P187" s="12"/>
      <c r="Q187" s="12"/>
      <c r="R187" s="12"/>
      <c r="S187" s="12"/>
      <c r="T187" s="12"/>
      <c r="U187" s="12"/>
      <c r="V187" s="12"/>
      <c r="W187" s="12"/>
      <c r="X187" s="12"/>
      <c r="Y187" s="12"/>
      <c r="Z187" s="12"/>
      <c r="AA187" s="12"/>
      <c r="AB187" s="12"/>
      <c r="AC187" s="12"/>
      <c r="AD187" s="12"/>
      <c r="AE187" s="12"/>
      <c r="AF187" s="12"/>
      <c r="AG187" s="27"/>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27"/>
      <c r="BD187" s="12"/>
      <c r="BE187" s="12"/>
      <c r="BF187" s="12"/>
      <c r="BG187" s="12"/>
      <c r="BH187" s="12"/>
      <c r="BI187" s="12"/>
      <c r="BJ187" s="12"/>
    </row>
    <row r="188" spans="1:62" ht="12.75" x14ac:dyDescent="0.2">
      <c r="A188" s="12"/>
      <c r="B188" s="12"/>
      <c r="C188" s="12"/>
      <c r="D188" s="12"/>
      <c r="E188" s="12"/>
      <c r="F188" s="12"/>
      <c r="G188" s="12"/>
      <c r="H188" s="12"/>
      <c r="I188" s="27"/>
      <c r="J188" s="12"/>
      <c r="K188" s="27"/>
      <c r="L188" s="12"/>
      <c r="M188" s="12"/>
      <c r="N188" s="12"/>
      <c r="O188" s="12"/>
      <c r="P188" s="12"/>
      <c r="Q188" s="12"/>
      <c r="R188" s="12"/>
      <c r="S188" s="12"/>
      <c r="T188" s="12"/>
      <c r="U188" s="12"/>
      <c r="V188" s="12"/>
      <c r="W188" s="12"/>
      <c r="X188" s="12"/>
      <c r="Y188" s="12"/>
      <c r="Z188" s="12"/>
      <c r="AA188" s="12"/>
      <c r="AB188" s="12"/>
      <c r="AC188" s="12"/>
      <c r="AD188" s="12"/>
      <c r="AE188" s="12"/>
      <c r="AF188" s="12"/>
      <c r="AG188" s="27"/>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27"/>
      <c r="BD188" s="12"/>
      <c r="BE188" s="12"/>
      <c r="BF188" s="12"/>
      <c r="BG188" s="12"/>
      <c r="BH188" s="12"/>
      <c r="BI188" s="12"/>
      <c r="BJ188" s="12"/>
    </row>
    <row r="189" spans="1:62" ht="12.75" x14ac:dyDescent="0.2">
      <c r="A189" s="12"/>
      <c r="B189" s="12"/>
      <c r="C189" s="12"/>
      <c r="D189" s="12"/>
      <c r="E189" s="12"/>
      <c r="F189" s="12"/>
      <c r="G189" s="12"/>
      <c r="H189" s="12"/>
      <c r="I189" s="27"/>
      <c r="J189" s="12"/>
      <c r="K189" s="27"/>
      <c r="L189" s="12"/>
      <c r="M189" s="12"/>
      <c r="N189" s="12"/>
      <c r="O189" s="12"/>
      <c r="P189" s="12"/>
      <c r="Q189" s="12"/>
      <c r="R189" s="12"/>
      <c r="S189" s="12"/>
      <c r="T189" s="12"/>
      <c r="U189" s="12"/>
      <c r="V189" s="12"/>
      <c r="W189" s="12"/>
      <c r="X189" s="12"/>
      <c r="Y189" s="12"/>
      <c r="Z189" s="12"/>
      <c r="AA189" s="12"/>
      <c r="AB189" s="12"/>
      <c r="AC189" s="12"/>
      <c r="AD189" s="12"/>
      <c r="AE189" s="12"/>
      <c r="AF189" s="12"/>
      <c r="AG189" s="27"/>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27"/>
      <c r="BD189" s="12"/>
      <c r="BE189" s="12"/>
      <c r="BF189" s="12"/>
      <c r="BG189" s="12"/>
      <c r="BH189" s="12"/>
      <c r="BI189" s="12"/>
      <c r="BJ189" s="12"/>
    </row>
    <row r="190" spans="1:62" ht="12.75" x14ac:dyDescent="0.2">
      <c r="A190" s="12"/>
      <c r="B190" s="12"/>
      <c r="C190" s="12"/>
      <c r="D190" s="12"/>
      <c r="E190" s="12"/>
      <c r="F190" s="12"/>
      <c r="G190" s="12"/>
      <c r="H190" s="12"/>
      <c r="I190" s="27"/>
      <c r="J190" s="12"/>
      <c r="K190" s="27"/>
      <c r="L190" s="12"/>
      <c r="M190" s="12"/>
      <c r="N190" s="12"/>
      <c r="O190" s="12"/>
      <c r="P190" s="12"/>
      <c r="Q190" s="12"/>
      <c r="R190" s="12"/>
      <c r="S190" s="12"/>
      <c r="T190" s="12"/>
      <c r="U190" s="12"/>
      <c r="V190" s="12"/>
      <c r="W190" s="12"/>
      <c r="X190" s="12"/>
      <c r="Y190" s="12"/>
      <c r="Z190" s="12"/>
      <c r="AA190" s="12"/>
      <c r="AB190" s="12"/>
      <c r="AC190" s="12"/>
      <c r="AD190" s="12"/>
      <c r="AE190" s="12"/>
      <c r="AF190" s="12"/>
      <c r="AG190" s="27"/>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27"/>
      <c r="BD190" s="12"/>
      <c r="BE190" s="12"/>
      <c r="BF190" s="12"/>
      <c r="BG190" s="12"/>
      <c r="BH190" s="12"/>
      <c r="BI190" s="12"/>
      <c r="BJ190" s="12"/>
    </row>
    <row r="191" spans="1:62" ht="12.75" x14ac:dyDescent="0.2">
      <c r="A191" s="12"/>
      <c r="B191" s="12"/>
      <c r="C191" s="12"/>
      <c r="D191" s="12"/>
      <c r="E191" s="12"/>
      <c r="F191" s="12"/>
      <c r="G191" s="12"/>
      <c r="H191" s="12"/>
      <c r="I191" s="27"/>
      <c r="J191" s="12"/>
      <c r="K191" s="27"/>
      <c r="L191" s="12"/>
      <c r="M191" s="12"/>
      <c r="N191" s="12"/>
      <c r="O191" s="12"/>
      <c r="P191" s="12"/>
      <c r="Q191" s="12"/>
      <c r="R191" s="12"/>
      <c r="S191" s="12"/>
      <c r="T191" s="12"/>
      <c r="U191" s="12"/>
      <c r="V191" s="12"/>
      <c r="W191" s="12"/>
      <c r="X191" s="12"/>
      <c r="Y191" s="12"/>
      <c r="Z191" s="12"/>
      <c r="AA191" s="12"/>
      <c r="AB191" s="12"/>
      <c r="AC191" s="12"/>
      <c r="AD191" s="12"/>
      <c r="AE191" s="12"/>
      <c r="AF191" s="12"/>
      <c r="AG191" s="27"/>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27"/>
      <c r="BD191" s="12"/>
      <c r="BE191" s="12"/>
      <c r="BF191" s="12"/>
      <c r="BG191" s="12"/>
      <c r="BH191" s="12"/>
      <c r="BI191" s="12"/>
      <c r="BJ191" s="12"/>
    </row>
    <row r="192" spans="1:62" ht="12.75" x14ac:dyDescent="0.2">
      <c r="A192" s="12"/>
      <c r="B192" s="12"/>
      <c r="C192" s="12"/>
      <c r="D192" s="12"/>
      <c r="E192" s="12"/>
      <c r="F192" s="12"/>
      <c r="G192" s="12"/>
      <c r="H192" s="12"/>
      <c r="I192" s="27"/>
      <c r="J192" s="12"/>
      <c r="K192" s="27"/>
      <c r="L192" s="12"/>
      <c r="M192" s="12"/>
      <c r="N192" s="12"/>
      <c r="O192" s="12"/>
      <c r="P192" s="12"/>
      <c r="Q192" s="12"/>
      <c r="R192" s="12"/>
      <c r="S192" s="12"/>
      <c r="T192" s="12"/>
      <c r="U192" s="12"/>
      <c r="V192" s="12"/>
      <c r="W192" s="12"/>
      <c r="X192" s="12"/>
      <c r="Y192" s="12"/>
      <c r="Z192" s="12"/>
      <c r="AA192" s="12"/>
      <c r="AB192" s="12"/>
      <c r="AC192" s="12"/>
      <c r="AD192" s="12"/>
      <c r="AE192" s="12"/>
      <c r="AF192" s="12"/>
      <c r="AG192" s="27"/>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27"/>
      <c r="BD192" s="12"/>
      <c r="BE192" s="12"/>
      <c r="BF192" s="12"/>
      <c r="BG192" s="12"/>
      <c r="BH192" s="12"/>
      <c r="BI192" s="12"/>
      <c r="BJ192" s="12"/>
    </row>
    <row r="193" spans="1:62" ht="12.75" x14ac:dyDescent="0.2">
      <c r="A193" s="12"/>
      <c r="B193" s="12"/>
      <c r="C193" s="12"/>
      <c r="D193" s="12"/>
      <c r="E193" s="12"/>
      <c r="F193" s="12"/>
      <c r="G193" s="12"/>
      <c r="H193" s="12"/>
      <c r="I193" s="27"/>
      <c r="J193" s="12"/>
      <c r="K193" s="27"/>
      <c r="L193" s="12"/>
      <c r="M193" s="12"/>
      <c r="N193" s="12"/>
      <c r="O193" s="12"/>
      <c r="P193" s="12"/>
      <c r="Q193" s="12"/>
      <c r="R193" s="12"/>
      <c r="S193" s="12"/>
      <c r="T193" s="12"/>
      <c r="U193" s="12"/>
      <c r="V193" s="12"/>
      <c r="W193" s="12"/>
      <c r="X193" s="12"/>
      <c r="Y193" s="12"/>
      <c r="Z193" s="12"/>
      <c r="AA193" s="12"/>
      <c r="AB193" s="12"/>
      <c r="AC193" s="12"/>
      <c r="AD193" s="12"/>
      <c r="AE193" s="12"/>
      <c r="AF193" s="12"/>
      <c r="AG193" s="27"/>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27"/>
      <c r="BD193" s="12"/>
      <c r="BE193" s="12"/>
      <c r="BF193" s="12"/>
      <c r="BG193" s="12"/>
      <c r="BH193" s="12"/>
      <c r="BI193" s="12"/>
      <c r="BJ193" s="12"/>
    </row>
    <row r="194" spans="1:62" ht="12.75" x14ac:dyDescent="0.2">
      <c r="A194" s="12"/>
      <c r="B194" s="12"/>
      <c r="C194" s="12"/>
      <c r="D194" s="12"/>
      <c r="E194" s="12"/>
      <c r="F194" s="12"/>
      <c r="G194" s="12"/>
      <c r="H194" s="12"/>
      <c r="I194" s="27"/>
      <c r="J194" s="12"/>
      <c r="K194" s="27"/>
      <c r="L194" s="12"/>
      <c r="M194" s="12"/>
      <c r="N194" s="12"/>
      <c r="O194" s="12"/>
      <c r="P194" s="12"/>
      <c r="Q194" s="12"/>
      <c r="R194" s="12"/>
      <c r="S194" s="12"/>
      <c r="T194" s="12"/>
      <c r="U194" s="12"/>
      <c r="V194" s="12"/>
      <c r="W194" s="12"/>
      <c r="X194" s="12"/>
      <c r="Y194" s="12"/>
      <c r="Z194" s="12"/>
      <c r="AA194" s="12"/>
      <c r="AB194" s="12"/>
      <c r="AC194" s="12"/>
      <c r="AD194" s="12"/>
      <c r="AE194" s="12"/>
      <c r="AF194" s="12"/>
      <c r="AG194" s="27"/>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27"/>
      <c r="BD194" s="12"/>
      <c r="BE194" s="12"/>
      <c r="BF194" s="12"/>
      <c r="BG194" s="12"/>
      <c r="BH194" s="12"/>
      <c r="BI194" s="12"/>
      <c r="BJ194" s="12"/>
    </row>
    <row r="195" spans="1:62" ht="12.75" x14ac:dyDescent="0.2">
      <c r="A195" s="12"/>
      <c r="B195" s="12"/>
      <c r="C195" s="12"/>
      <c r="D195" s="12"/>
      <c r="E195" s="12"/>
      <c r="F195" s="12"/>
      <c r="G195" s="12"/>
      <c r="H195" s="12"/>
      <c r="I195" s="27"/>
      <c r="J195" s="12"/>
      <c r="K195" s="27"/>
      <c r="L195" s="12"/>
      <c r="M195" s="12"/>
      <c r="N195" s="12"/>
      <c r="O195" s="12"/>
      <c r="P195" s="12"/>
      <c r="Q195" s="12"/>
      <c r="R195" s="12"/>
      <c r="S195" s="12"/>
      <c r="T195" s="12"/>
      <c r="U195" s="12"/>
      <c r="V195" s="12"/>
      <c r="W195" s="12"/>
      <c r="X195" s="12"/>
      <c r="Y195" s="12"/>
      <c r="Z195" s="12"/>
      <c r="AA195" s="12"/>
      <c r="AB195" s="12"/>
      <c r="AC195" s="12"/>
      <c r="AD195" s="12"/>
      <c r="AE195" s="12"/>
      <c r="AF195" s="12"/>
      <c r="AG195" s="27"/>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27"/>
      <c r="BD195" s="12"/>
      <c r="BE195" s="12"/>
      <c r="BF195" s="12"/>
      <c r="BG195" s="12"/>
      <c r="BH195" s="12"/>
      <c r="BI195" s="12"/>
      <c r="BJ195" s="12"/>
    </row>
    <row r="196" spans="1:62" ht="12.75" x14ac:dyDescent="0.2">
      <c r="A196" s="12"/>
      <c r="B196" s="12"/>
      <c r="C196" s="12"/>
      <c r="D196" s="12"/>
      <c r="E196" s="12"/>
      <c r="F196" s="12"/>
      <c r="G196" s="12"/>
      <c r="H196" s="12"/>
      <c r="I196" s="27"/>
      <c r="J196" s="12"/>
      <c r="K196" s="27"/>
      <c r="L196" s="12"/>
      <c r="M196" s="12"/>
      <c r="N196" s="12"/>
      <c r="O196" s="12"/>
      <c r="P196" s="12"/>
      <c r="Q196" s="12"/>
      <c r="R196" s="12"/>
      <c r="S196" s="12"/>
      <c r="T196" s="12"/>
      <c r="U196" s="12"/>
      <c r="V196" s="12"/>
      <c r="W196" s="12"/>
      <c r="X196" s="12"/>
      <c r="Y196" s="12"/>
      <c r="Z196" s="12"/>
      <c r="AA196" s="12"/>
      <c r="AB196" s="12"/>
      <c r="AC196" s="12"/>
      <c r="AD196" s="12"/>
      <c r="AE196" s="12"/>
      <c r="AF196" s="12"/>
      <c r="AG196" s="27"/>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27"/>
      <c r="BD196" s="12"/>
      <c r="BE196" s="12"/>
      <c r="BF196" s="12"/>
      <c r="BG196" s="12"/>
      <c r="BH196" s="12"/>
      <c r="BI196" s="12"/>
      <c r="BJ196" s="12"/>
    </row>
    <row r="197" spans="1:62" ht="12.75" x14ac:dyDescent="0.2">
      <c r="A197" s="12"/>
      <c r="B197" s="12"/>
      <c r="C197" s="12"/>
      <c r="D197" s="12"/>
      <c r="E197" s="12"/>
      <c r="F197" s="12"/>
      <c r="G197" s="12"/>
      <c r="H197" s="12"/>
      <c r="I197" s="27"/>
      <c r="J197" s="12"/>
      <c r="K197" s="27"/>
      <c r="L197" s="12"/>
      <c r="M197" s="12"/>
      <c r="N197" s="12"/>
      <c r="O197" s="12"/>
      <c r="P197" s="12"/>
      <c r="Q197" s="12"/>
      <c r="R197" s="12"/>
      <c r="S197" s="12"/>
      <c r="T197" s="12"/>
      <c r="U197" s="12"/>
      <c r="V197" s="12"/>
      <c r="W197" s="12"/>
      <c r="X197" s="12"/>
      <c r="Y197" s="12"/>
      <c r="Z197" s="12"/>
      <c r="AA197" s="12"/>
      <c r="AB197" s="12"/>
      <c r="AC197" s="12"/>
      <c r="AD197" s="12"/>
      <c r="AE197" s="12"/>
      <c r="AF197" s="12"/>
      <c r="AG197" s="27"/>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27"/>
      <c r="BD197" s="12"/>
      <c r="BE197" s="12"/>
      <c r="BF197" s="12"/>
      <c r="BG197" s="12"/>
      <c r="BH197" s="12"/>
      <c r="BI197" s="12"/>
      <c r="BJ197" s="12"/>
    </row>
    <row r="198" spans="1:62" ht="12.75" x14ac:dyDescent="0.2">
      <c r="A198" s="12"/>
      <c r="B198" s="12"/>
      <c r="C198" s="12"/>
      <c r="D198" s="12"/>
      <c r="E198" s="12"/>
      <c r="F198" s="12"/>
      <c r="G198" s="12"/>
      <c r="H198" s="12"/>
      <c r="I198" s="27"/>
      <c r="J198" s="12"/>
      <c r="K198" s="27"/>
      <c r="L198" s="12"/>
      <c r="M198" s="12"/>
      <c r="N198" s="12"/>
      <c r="O198" s="12"/>
      <c r="P198" s="12"/>
      <c r="Q198" s="12"/>
      <c r="R198" s="12"/>
      <c r="S198" s="12"/>
      <c r="T198" s="12"/>
      <c r="U198" s="12"/>
      <c r="V198" s="12"/>
      <c r="W198" s="12"/>
      <c r="X198" s="12"/>
      <c r="Y198" s="12"/>
      <c r="Z198" s="12"/>
      <c r="AA198" s="12"/>
      <c r="AB198" s="12"/>
      <c r="AC198" s="12"/>
      <c r="AD198" s="12"/>
      <c r="AE198" s="12"/>
      <c r="AF198" s="12"/>
      <c r="AG198" s="27"/>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27"/>
      <c r="BD198" s="12"/>
      <c r="BE198" s="12"/>
      <c r="BF198" s="12"/>
      <c r="BG198" s="12"/>
      <c r="BH198" s="12"/>
      <c r="BI198" s="12"/>
      <c r="BJ198" s="12"/>
    </row>
    <row r="199" spans="1:62" ht="12.75" x14ac:dyDescent="0.2">
      <c r="A199" s="12"/>
      <c r="B199" s="12"/>
      <c r="C199" s="12"/>
      <c r="D199" s="12"/>
      <c r="E199" s="12"/>
      <c r="F199" s="12"/>
      <c r="G199" s="12"/>
      <c r="H199" s="12"/>
      <c r="I199" s="27"/>
      <c r="J199" s="12"/>
      <c r="K199" s="27"/>
      <c r="L199" s="12"/>
      <c r="M199" s="12"/>
      <c r="N199" s="12"/>
      <c r="O199" s="12"/>
      <c r="P199" s="12"/>
      <c r="Q199" s="12"/>
      <c r="R199" s="12"/>
      <c r="S199" s="12"/>
      <c r="T199" s="12"/>
      <c r="U199" s="12"/>
      <c r="V199" s="12"/>
      <c r="W199" s="12"/>
      <c r="X199" s="12"/>
      <c r="Y199" s="12"/>
      <c r="Z199" s="12"/>
      <c r="AA199" s="12"/>
      <c r="AB199" s="12"/>
      <c r="AC199" s="12"/>
      <c r="AD199" s="12"/>
      <c r="AE199" s="12"/>
      <c r="AF199" s="12"/>
      <c r="AG199" s="27"/>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27"/>
      <c r="BD199" s="12"/>
      <c r="BE199" s="12"/>
      <c r="BF199" s="12"/>
      <c r="BG199" s="12"/>
      <c r="BH199" s="12"/>
      <c r="BI199" s="12"/>
      <c r="BJ199" s="12"/>
    </row>
    <row r="200" spans="1:62" ht="12.75" x14ac:dyDescent="0.2">
      <c r="A200" s="12"/>
      <c r="B200" s="12"/>
      <c r="C200" s="12"/>
      <c r="D200" s="12"/>
      <c r="E200" s="12"/>
      <c r="F200" s="12"/>
      <c r="G200" s="12"/>
      <c r="H200" s="12"/>
      <c r="I200" s="27"/>
      <c r="J200" s="12"/>
      <c r="K200" s="27"/>
      <c r="L200" s="12"/>
      <c r="M200" s="12"/>
      <c r="N200" s="12"/>
      <c r="O200" s="12"/>
      <c r="P200" s="12"/>
      <c r="Q200" s="12"/>
      <c r="R200" s="12"/>
      <c r="S200" s="12"/>
      <c r="T200" s="12"/>
      <c r="U200" s="12"/>
      <c r="V200" s="12"/>
      <c r="W200" s="12"/>
      <c r="X200" s="12"/>
      <c r="Y200" s="12"/>
      <c r="Z200" s="12"/>
      <c r="AA200" s="12"/>
      <c r="AB200" s="12"/>
      <c r="AC200" s="12"/>
      <c r="AD200" s="12"/>
      <c r="AE200" s="12"/>
      <c r="AF200" s="12"/>
      <c r="AG200" s="27"/>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27"/>
      <c r="BD200" s="12"/>
      <c r="BE200" s="12"/>
      <c r="BF200" s="12"/>
      <c r="BG200" s="12"/>
      <c r="BH200" s="12"/>
      <c r="BI200" s="12"/>
      <c r="BJ200" s="12"/>
    </row>
    <row r="201" spans="1:62" ht="12.75" x14ac:dyDescent="0.2">
      <c r="A201" s="12"/>
      <c r="B201" s="12"/>
      <c r="C201" s="12"/>
      <c r="D201" s="12"/>
      <c r="E201" s="12"/>
      <c r="F201" s="12"/>
      <c r="G201" s="12"/>
      <c r="H201" s="12"/>
      <c r="I201" s="27"/>
      <c r="J201" s="12"/>
      <c r="K201" s="27"/>
      <c r="L201" s="12"/>
      <c r="M201" s="12"/>
      <c r="N201" s="12"/>
      <c r="O201" s="12"/>
      <c r="P201" s="12"/>
      <c r="Q201" s="12"/>
      <c r="R201" s="12"/>
      <c r="S201" s="12"/>
      <c r="T201" s="12"/>
      <c r="U201" s="12"/>
      <c r="V201" s="12"/>
      <c r="W201" s="12"/>
      <c r="X201" s="12"/>
      <c r="Y201" s="12"/>
      <c r="Z201" s="12"/>
      <c r="AA201" s="12"/>
      <c r="AB201" s="12"/>
      <c r="AC201" s="12"/>
      <c r="AD201" s="12"/>
      <c r="AE201" s="12"/>
      <c r="AF201" s="12"/>
      <c r="AG201" s="27"/>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27"/>
      <c r="BD201" s="12"/>
      <c r="BE201" s="12"/>
      <c r="BF201" s="12"/>
      <c r="BG201" s="12"/>
      <c r="BH201" s="12"/>
      <c r="BI201" s="12"/>
      <c r="BJ201" s="12"/>
    </row>
    <row r="202" spans="1:62" ht="12.75" x14ac:dyDescent="0.2">
      <c r="A202" s="12"/>
      <c r="B202" s="12"/>
      <c r="C202" s="12"/>
      <c r="D202" s="12"/>
      <c r="E202" s="12"/>
      <c r="F202" s="12"/>
      <c r="G202" s="12"/>
      <c r="H202" s="12"/>
      <c r="I202" s="27"/>
      <c r="J202" s="12"/>
      <c r="K202" s="27"/>
      <c r="L202" s="12"/>
      <c r="M202" s="12"/>
      <c r="N202" s="12"/>
      <c r="O202" s="12"/>
      <c r="P202" s="12"/>
      <c r="Q202" s="12"/>
      <c r="R202" s="12"/>
      <c r="S202" s="12"/>
      <c r="T202" s="12"/>
      <c r="U202" s="12"/>
      <c r="V202" s="12"/>
      <c r="W202" s="12"/>
      <c r="X202" s="12"/>
      <c r="Y202" s="12"/>
      <c r="Z202" s="12"/>
      <c r="AA202" s="12"/>
      <c r="AB202" s="12"/>
      <c r="AC202" s="12"/>
      <c r="AD202" s="12"/>
      <c r="AE202" s="12"/>
      <c r="AF202" s="12"/>
      <c r="AG202" s="27"/>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27"/>
      <c r="BD202" s="12"/>
      <c r="BE202" s="12"/>
      <c r="BF202" s="12"/>
      <c r="BG202" s="12"/>
      <c r="BH202" s="12"/>
      <c r="BI202" s="12"/>
      <c r="BJ202" s="12"/>
    </row>
    <row r="203" spans="1:62" ht="12.75" x14ac:dyDescent="0.2">
      <c r="A203" s="12"/>
      <c r="B203" s="12"/>
      <c r="C203" s="12"/>
      <c r="D203" s="12"/>
      <c r="E203" s="12"/>
      <c r="F203" s="12"/>
      <c r="G203" s="12"/>
      <c r="H203" s="12"/>
      <c r="I203" s="27"/>
      <c r="J203" s="12"/>
      <c r="K203" s="27"/>
      <c r="L203" s="12"/>
      <c r="M203" s="12"/>
      <c r="N203" s="12"/>
      <c r="O203" s="12"/>
      <c r="P203" s="12"/>
      <c r="Q203" s="12"/>
      <c r="R203" s="12"/>
      <c r="S203" s="12"/>
      <c r="T203" s="12"/>
      <c r="U203" s="12"/>
      <c r="V203" s="12"/>
      <c r="W203" s="12"/>
      <c r="X203" s="12"/>
      <c r="Y203" s="12"/>
      <c r="Z203" s="12"/>
      <c r="AA203" s="12"/>
      <c r="AB203" s="12"/>
      <c r="AC203" s="12"/>
      <c r="AD203" s="12"/>
      <c r="AE203" s="12"/>
      <c r="AF203" s="12"/>
      <c r="AG203" s="27"/>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27"/>
      <c r="BD203" s="12"/>
      <c r="BE203" s="12"/>
      <c r="BF203" s="12"/>
      <c r="BG203" s="12"/>
      <c r="BH203" s="12"/>
      <c r="BI203" s="12"/>
      <c r="BJ203" s="12"/>
    </row>
    <row r="204" spans="1:62" ht="12.75" x14ac:dyDescent="0.2">
      <c r="A204" s="12"/>
      <c r="B204" s="12"/>
      <c r="C204" s="12"/>
      <c r="D204" s="12"/>
      <c r="E204" s="12"/>
      <c r="F204" s="12"/>
      <c r="G204" s="12"/>
      <c r="H204" s="12"/>
      <c r="I204" s="27"/>
      <c r="J204" s="12"/>
      <c r="K204" s="27"/>
      <c r="L204" s="12"/>
      <c r="M204" s="12"/>
      <c r="N204" s="12"/>
      <c r="O204" s="12"/>
      <c r="P204" s="12"/>
      <c r="Q204" s="12"/>
      <c r="R204" s="12"/>
      <c r="S204" s="12"/>
      <c r="T204" s="12"/>
      <c r="U204" s="12"/>
      <c r="V204" s="12"/>
      <c r="W204" s="12"/>
      <c r="X204" s="12"/>
      <c r="Y204" s="12"/>
      <c r="Z204" s="12"/>
      <c r="AA204" s="12"/>
      <c r="AB204" s="12"/>
      <c r="AC204" s="12"/>
      <c r="AD204" s="12"/>
      <c r="AE204" s="12"/>
      <c r="AF204" s="12"/>
      <c r="AG204" s="27"/>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27"/>
      <c r="BD204" s="12"/>
      <c r="BE204" s="12"/>
      <c r="BF204" s="12"/>
      <c r="BG204" s="12"/>
      <c r="BH204" s="12"/>
      <c r="BI204" s="12"/>
      <c r="BJ204" s="12"/>
    </row>
    <row r="205" spans="1:62" ht="12.75" x14ac:dyDescent="0.2">
      <c r="A205" s="12"/>
      <c r="B205" s="12"/>
      <c r="C205" s="12"/>
      <c r="D205" s="12"/>
      <c r="E205" s="12"/>
      <c r="F205" s="12"/>
      <c r="G205" s="12"/>
      <c r="H205" s="12"/>
      <c r="I205" s="27"/>
      <c r="J205" s="12"/>
      <c r="K205" s="27"/>
      <c r="L205" s="12"/>
      <c r="M205" s="12"/>
      <c r="N205" s="12"/>
      <c r="O205" s="12"/>
      <c r="P205" s="12"/>
      <c r="Q205" s="12"/>
      <c r="R205" s="12"/>
      <c r="S205" s="12"/>
      <c r="T205" s="12"/>
      <c r="U205" s="12"/>
      <c r="V205" s="12"/>
      <c r="W205" s="12"/>
      <c r="X205" s="12"/>
      <c r="Y205" s="12"/>
      <c r="Z205" s="12"/>
      <c r="AA205" s="12"/>
      <c r="AB205" s="12"/>
      <c r="AC205" s="12"/>
      <c r="AD205" s="12"/>
      <c r="AE205" s="12"/>
      <c r="AF205" s="12"/>
      <c r="AG205" s="27"/>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27"/>
      <c r="BD205" s="12"/>
      <c r="BE205" s="12"/>
      <c r="BF205" s="12"/>
      <c r="BG205" s="12"/>
      <c r="BH205" s="12"/>
      <c r="BI205" s="12"/>
      <c r="BJ205" s="12"/>
    </row>
    <row r="206" spans="1:62" ht="12.75" x14ac:dyDescent="0.2">
      <c r="A206" s="12"/>
      <c r="B206" s="12"/>
      <c r="C206" s="12"/>
      <c r="D206" s="12"/>
      <c r="E206" s="12"/>
      <c r="F206" s="12"/>
      <c r="G206" s="12"/>
      <c r="H206" s="12"/>
      <c r="I206" s="27"/>
      <c r="J206" s="12"/>
      <c r="K206" s="27"/>
      <c r="L206" s="12"/>
      <c r="M206" s="12"/>
      <c r="N206" s="12"/>
      <c r="O206" s="12"/>
      <c r="P206" s="12"/>
      <c r="Q206" s="12"/>
      <c r="R206" s="12"/>
      <c r="S206" s="12"/>
      <c r="T206" s="12"/>
      <c r="U206" s="12"/>
      <c r="V206" s="12"/>
      <c r="W206" s="12"/>
      <c r="X206" s="12"/>
      <c r="Y206" s="12"/>
      <c r="Z206" s="12"/>
      <c r="AA206" s="12"/>
      <c r="AB206" s="12"/>
      <c r="AC206" s="12"/>
      <c r="AD206" s="12"/>
      <c r="AE206" s="12"/>
      <c r="AF206" s="12"/>
      <c r="AG206" s="27"/>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27"/>
      <c r="BD206" s="12"/>
      <c r="BE206" s="12"/>
      <c r="BF206" s="12"/>
      <c r="BG206" s="12"/>
      <c r="BH206" s="12"/>
      <c r="BI206" s="12"/>
      <c r="BJ206" s="12"/>
    </row>
    <row r="207" spans="1:62" ht="12.75" x14ac:dyDescent="0.2">
      <c r="A207" s="12"/>
      <c r="B207" s="12"/>
      <c r="C207" s="12"/>
      <c r="D207" s="12"/>
      <c r="E207" s="12"/>
      <c r="F207" s="12"/>
      <c r="G207" s="12"/>
      <c r="H207" s="12"/>
      <c r="I207" s="27"/>
      <c r="J207" s="12"/>
      <c r="K207" s="27"/>
      <c r="L207" s="12"/>
      <c r="M207" s="12"/>
      <c r="N207" s="12"/>
      <c r="O207" s="12"/>
      <c r="P207" s="12"/>
      <c r="Q207" s="12"/>
      <c r="R207" s="12"/>
      <c r="S207" s="12"/>
      <c r="T207" s="12"/>
      <c r="U207" s="12"/>
      <c r="V207" s="12"/>
      <c r="W207" s="12"/>
      <c r="X207" s="12"/>
      <c r="Y207" s="12"/>
      <c r="Z207" s="12"/>
      <c r="AA207" s="12"/>
      <c r="AB207" s="12"/>
      <c r="AC207" s="12"/>
      <c r="AD207" s="12"/>
      <c r="AE207" s="12"/>
      <c r="AF207" s="12"/>
      <c r="AG207" s="27"/>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27"/>
      <c r="BD207" s="12"/>
      <c r="BE207" s="12"/>
      <c r="BF207" s="12"/>
      <c r="BG207" s="12"/>
      <c r="BH207" s="12"/>
      <c r="BI207" s="12"/>
      <c r="BJ207" s="12"/>
    </row>
    <row r="208" spans="1:62" ht="12.75" x14ac:dyDescent="0.2">
      <c r="A208" s="12"/>
      <c r="B208" s="12"/>
      <c r="C208" s="12"/>
      <c r="D208" s="12"/>
      <c r="E208" s="12"/>
      <c r="F208" s="12"/>
      <c r="G208" s="12"/>
      <c r="H208" s="12"/>
      <c r="I208" s="27"/>
      <c r="J208" s="12"/>
      <c r="K208" s="27"/>
      <c r="L208" s="12"/>
      <c r="M208" s="12"/>
      <c r="N208" s="12"/>
      <c r="O208" s="12"/>
      <c r="P208" s="12"/>
      <c r="Q208" s="12"/>
      <c r="R208" s="12"/>
      <c r="S208" s="12"/>
      <c r="T208" s="12"/>
      <c r="U208" s="12"/>
      <c r="V208" s="12"/>
      <c r="W208" s="12"/>
      <c r="X208" s="12"/>
      <c r="Y208" s="12"/>
      <c r="Z208" s="12"/>
      <c r="AA208" s="12"/>
      <c r="AB208" s="12"/>
      <c r="AC208" s="12"/>
      <c r="AD208" s="12"/>
      <c r="AE208" s="12"/>
      <c r="AF208" s="12"/>
      <c r="AG208" s="27"/>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27"/>
      <c r="BD208" s="12"/>
      <c r="BE208" s="12"/>
      <c r="BF208" s="12"/>
      <c r="BG208" s="12"/>
      <c r="BH208" s="12"/>
      <c r="BI208" s="12"/>
      <c r="BJ208" s="12"/>
    </row>
    <row r="209" spans="1:62" ht="12.75" x14ac:dyDescent="0.2">
      <c r="A209" s="12"/>
      <c r="B209" s="12"/>
      <c r="C209" s="12"/>
      <c r="D209" s="12"/>
      <c r="E209" s="12"/>
      <c r="F209" s="12"/>
      <c r="G209" s="12"/>
      <c r="H209" s="12"/>
      <c r="I209" s="27"/>
      <c r="J209" s="12"/>
      <c r="K209" s="27"/>
      <c r="L209" s="12"/>
      <c r="M209" s="12"/>
      <c r="N209" s="12"/>
      <c r="O209" s="12"/>
      <c r="P209" s="12"/>
      <c r="Q209" s="12"/>
      <c r="R209" s="12"/>
      <c r="S209" s="12"/>
      <c r="T209" s="12"/>
      <c r="U209" s="12"/>
      <c r="V209" s="12"/>
      <c r="W209" s="12"/>
      <c r="X209" s="12"/>
      <c r="Y209" s="12"/>
      <c r="Z209" s="12"/>
      <c r="AA209" s="12"/>
      <c r="AB209" s="12"/>
      <c r="AC209" s="12"/>
      <c r="AD209" s="12"/>
      <c r="AE209" s="12"/>
      <c r="AF209" s="12"/>
      <c r="AG209" s="27"/>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27"/>
      <c r="BD209" s="12"/>
      <c r="BE209" s="12"/>
      <c r="BF209" s="12"/>
      <c r="BG209" s="12"/>
      <c r="BH209" s="12"/>
      <c r="BI209" s="12"/>
      <c r="BJ209" s="12"/>
    </row>
    <row r="210" spans="1:62" ht="12.75" x14ac:dyDescent="0.2">
      <c r="A210" s="12"/>
      <c r="B210" s="12"/>
      <c r="C210" s="12"/>
      <c r="D210" s="12"/>
      <c r="E210" s="12"/>
      <c r="F210" s="12"/>
      <c r="G210" s="12"/>
      <c r="H210" s="12"/>
      <c r="I210" s="27"/>
      <c r="J210" s="12"/>
      <c r="K210" s="27"/>
      <c r="L210" s="12"/>
      <c r="M210" s="12"/>
      <c r="N210" s="12"/>
      <c r="O210" s="12"/>
      <c r="P210" s="12"/>
      <c r="Q210" s="12"/>
      <c r="R210" s="12"/>
      <c r="S210" s="12"/>
      <c r="T210" s="12"/>
      <c r="U210" s="12"/>
      <c r="V210" s="12"/>
      <c r="W210" s="12"/>
      <c r="X210" s="12"/>
      <c r="Y210" s="12"/>
      <c r="Z210" s="12"/>
      <c r="AA210" s="12"/>
      <c r="AB210" s="12"/>
      <c r="AC210" s="12"/>
      <c r="AD210" s="12"/>
      <c r="AE210" s="12"/>
      <c r="AF210" s="12"/>
      <c r="AG210" s="27"/>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27"/>
      <c r="BD210" s="12"/>
      <c r="BE210" s="12"/>
      <c r="BF210" s="12"/>
      <c r="BG210" s="12"/>
      <c r="BH210" s="12"/>
      <c r="BI210" s="12"/>
      <c r="BJ210" s="12"/>
    </row>
    <row r="211" spans="1:62" ht="12.75" x14ac:dyDescent="0.2">
      <c r="A211" s="12"/>
      <c r="B211" s="12"/>
      <c r="C211" s="12"/>
      <c r="D211" s="12"/>
      <c r="E211" s="12"/>
      <c r="F211" s="12"/>
      <c r="G211" s="12"/>
      <c r="H211" s="12"/>
      <c r="I211" s="27"/>
      <c r="J211" s="12"/>
      <c r="K211" s="27"/>
      <c r="L211" s="12"/>
      <c r="M211" s="12"/>
      <c r="N211" s="12"/>
      <c r="O211" s="12"/>
      <c r="P211" s="12"/>
      <c r="Q211" s="12"/>
      <c r="R211" s="12"/>
      <c r="S211" s="12"/>
      <c r="T211" s="12"/>
      <c r="U211" s="12"/>
      <c r="V211" s="12"/>
      <c r="W211" s="12"/>
      <c r="X211" s="12"/>
      <c r="Y211" s="12"/>
      <c r="Z211" s="12"/>
      <c r="AA211" s="12"/>
      <c r="AB211" s="12"/>
      <c r="AC211" s="12"/>
      <c r="AD211" s="12"/>
      <c r="AE211" s="12"/>
      <c r="AF211" s="12"/>
      <c r="AG211" s="27"/>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27"/>
      <c r="BD211" s="12"/>
      <c r="BE211" s="12"/>
      <c r="BF211" s="12"/>
      <c r="BG211" s="12"/>
      <c r="BH211" s="12"/>
      <c r="BI211" s="12"/>
      <c r="BJ211" s="12"/>
    </row>
    <row r="212" spans="1:62" ht="12.75" x14ac:dyDescent="0.2">
      <c r="A212" s="12"/>
      <c r="B212" s="12"/>
      <c r="C212" s="12"/>
      <c r="D212" s="12"/>
      <c r="E212" s="12"/>
      <c r="F212" s="12"/>
      <c r="G212" s="12"/>
      <c r="H212" s="12"/>
      <c r="I212" s="27"/>
      <c r="J212" s="12"/>
      <c r="K212" s="27"/>
      <c r="L212" s="12"/>
      <c r="M212" s="12"/>
      <c r="N212" s="12"/>
      <c r="O212" s="12"/>
      <c r="P212" s="12"/>
      <c r="Q212" s="12"/>
      <c r="R212" s="12"/>
      <c r="S212" s="12"/>
      <c r="T212" s="12"/>
      <c r="U212" s="12"/>
      <c r="V212" s="12"/>
      <c r="W212" s="12"/>
      <c r="X212" s="12"/>
      <c r="Y212" s="12"/>
      <c r="Z212" s="12"/>
      <c r="AA212" s="12"/>
      <c r="AB212" s="12"/>
      <c r="AC212" s="12"/>
      <c r="AD212" s="12"/>
      <c r="AE212" s="12"/>
      <c r="AF212" s="12"/>
      <c r="AG212" s="27"/>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27"/>
      <c r="BD212" s="12"/>
      <c r="BE212" s="12"/>
      <c r="BF212" s="12"/>
      <c r="BG212" s="12"/>
      <c r="BH212" s="12"/>
      <c r="BI212" s="12"/>
      <c r="BJ212" s="12"/>
    </row>
    <row r="213" spans="1:62" ht="12.75" x14ac:dyDescent="0.2">
      <c r="A213" s="12"/>
      <c r="B213" s="12"/>
      <c r="C213" s="12"/>
      <c r="D213" s="12"/>
      <c r="E213" s="12"/>
      <c r="F213" s="12"/>
      <c r="G213" s="12"/>
      <c r="H213" s="12"/>
      <c r="I213" s="27"/>
      <c r="J213" s="12"/>
      <c r="K213" s="27"/>
      <c r="L213" s="12"/>
      <c r="M213" s="12"/>
      <c r="N213" s="12"/>
      <c r="O213" s="12"/>
      <c r="P213" s="12"/>
      <c r="Q213" s="12"/>
      <c r="R213" s="12"/>
      <c r="S213" s="12"/>
      <c r="T213" s="12"/>
      <c r="U213" s="12"/>
      <c r="V213" s="12"/>
      <c r="W213" s="12"/>
      <c r="X213" s="12"/>
      <c r="Y213" s="12"/>
      <c r="Z213" s="12"/>
      <c r="AA213" s="12"/>
      <c r="AB213" s="12"/>
      <c r="AC213" s="12"/>
      <c r="AD213" s="12"/>
      <c r="AE213" s="12"/>
      <c r="AF213" s="12"/>
      <c r="AG213" s="27"/>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27"/>
      <c r="BD213" s="12"/>
      <c r="BE213" s="12"/>
      <c r="BF213" s="12"/>
      <c r="BG213" s="12"/>
      <c r="BH213" s="12"/>
      <c r="BI213" s="12"/>
      <c r="BJ213" s="12"/>
    </row>
    <row r="214" spans="1:62" ht="12.75" x14ac:dyDescent="0.2">
      <c r="A214" s="12"/>
      <c r="B214" s="12"/>
      <c r="C214" s="12"/>
      <c r="D214" s="12"/>
      <c r="E214" s="12"/>
      <c r="F214" s="12"/>
      <c r="G214" s="12"/>
      <c r="H214" s="12"/>
      <c r="I214" s="27"/>
      <c r="J214" s="12"/>
      <c r="K214" s="27"/>
      <c r="L214" s="12"/>
      <c r="M214" s="12"/>
      <c r="N214" s="12"/>
      <c r="O214" s="12"/>
      <c r="P214" s="12"/>
      <c r="Q214" s="12"/>
      <c r="R214" s="12"/>
      <c r="S214" s="12"/>
      <c r="T214" s="12"/>
      <c r="U214" s="12"/>
      <c r="V214" s="12"/>
      <c r="W214" s="12"/>
      <c r="X214" s="12"/>
      <c r="Y214" s="12"/>
      <c r="Z214" s="12"/>
      <c r="AA214" s="12"/>
      <c r="AB214" s="12"/>
      <c r="AC214" s="12"/>
      <c r="AD214" s="12"/>
      <c r="AE214" s="12"/>
      <c r="AF214" s="12"/>
      <c r="AG214" s="27"/>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27"/>
      <c r="BD214" s="12"/>
      <c r="BE214" s="12"/>
      <c r="BF214" s="12"/>
      <c r="BG214" s="12"/>
      <c r="BH214" s="12"/>
      <c r="BI214" s="12"/>
      <c r="BJ214" s="12"/>
    </row>
    <row r="215" spans="1:62" ht="12.75" x14ac:dyDescent="0.2">
      <c r="A215" s="12"/>
      <c r="B215" s="12"/>
      <c r="C215" s="12"/>
      <c r="D215" s="12"/>
      <c r="E215" s="12"/>
      <c r="F215" s="12"/>
      <c r="G215" s="12"/>
      <c r="H215" s="12"/>
      <c r="I215" s="27"/>
      <c r="J215" s="12"/>
      <c r="K215" s="27"/>
      <c r="L215" s="12"/>
      <c r="M215" s="12"/>
      <c r="N215" s="12"/>
      <c r="O215" s="12"/>
      <c r="P215" s="12"/>
      <c r="Q215" s="12"/>
      <c r="R215" s="12"/>
      <c r="S215" s="12"/>
      <c r="T215" s="12"/>
      <c r="U215" s="12"/>
      <c r="V215" s="12"/>
      <c r="W215" s="12"/>
      <c r="X215" s="12"/>
      <c r="Y215" s="12"/>
      <c r="Z215" s="12"/>
      <c r="AA215" s="12"/>
      <c r="AB215" s="12"/>
      <c r="AC215" s="12"/>
      <c r="AD215" s="12"/>
      <c r="AE215" s="12"/>
      <c r="AF215" s="12"/>
      <c r="AG215" s="27"/>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27"/>
      <c r="BD215" s="12"/>
      <c r="BE215" s="12"/>
      <c r="BF215" s="12"/>
      <c r="BG215" s="12"/>
      <c r="BH215" s="12"/>
      <c r="BI215" s="12"/>
      <c r="BJ215" s="12"/>
    </row>
    <row r="216" spans="1:62" ht="12.75" x14ac:dyDescent="0.2">
      <c r="A216" s="12"/>
      <c r="B216" s="12"/>
      <c r="C216" s="12"/>
      <c r="D216" s="12"/>
      <c r="E216" s="12"/>
      <c r="F216" s="12"/>
      <c r="G216" s="12"/>
      <c r="H216" s="12"/>
      <c r="I216" s="27"/>
      <c r="J216" s="12"/>
      <c r="K216" s="27"/>
      <c r="L216" s="12"/>
      <c r="M216" s="12"/>
      <c r="N216" s="12"/>
      <c r="O216" s="12"/>
      <c r="P216" s="12"/>
      <c r="Q216" s="12"/>
      <c r="R216" s="12"/>
      <c r="S216" s="12"/>
      <c r="T216" s="12"/>
      <c r="U216" s="12"/>
      <c r="V216" s="12"/>
      <c r="W216" s="12"/>
      <c r="X216" s="12"/>
      <c r="Y216" s="12"/>
      <c r="Z216" s="12"/>
      <c r="AA216" s="12"/>
      <c r="AB216" s="12"/>
      <c r="AC216" s="12"/>
      <c r="AD216" s="12"/>
      <c r="AE216" s="12"/>
      <c r="AF216" s="12"/>
      <c r="AG216" s="27"/>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27"/>
      <c r="BD216" s="12"/>
      <c r="BE216" s="12"/>
      <c r="BF216" s="12"/>
      <c r="BG216" s="12"/>
      <c r="BH216" s="12"/>
      <c r="BI216" s="12"/>
      <c r="BJ216" s="12"/>
    </row>
    <row r="217" spans="1:62" ht="12.75" x14ac:dyDescent="0.2">
      <c r="A217" s="12"/>
      <c r="B217" s="12"/>
      <c r="C217" s="12"/>
      <c r="D217" s="12"/>
      <c r="E217" s="12"/>
      <c r="F217" s="12"/>
      <c r="G217" s="12"/>
      <c r="H217" s="12"/>
      <c r="I217" s="27"/>
      <c r="J217" s="12"/>
      <c r="K217" s="27"/>
      <c r="L217" s="12"/>
      <c r="M217" s="12"/>
      <c r="N217" s="12"/>
      <c r="O217" s="12"/>
      <c r="P217" s="12"/>
      <c r="Q217" s="12"/>
      <c r="R217" s="12"/>
      <c r="S217" s="12"/>
      <c r="T217" s="12"/>
      <c r="U217" s="12"/>
      <c r="V217" s="12"/>
      <c r="W217" s="12"/>
      <c r="X217" s="12"/>
      <c r="Y217" s="12"/>
      <c r="Z217" s="12"/>
      <c r="AA217" s="12"/>
      <c r="AB217" s="12"/>
      <c r="AC217" s="12"/>
      <c r="AD217" s="12"/>
      <c r="AE217" s="12"/>
      <c r="AF217" s="12"/>
      <c r="AG217" s="27"/>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27"/>
      <c r="BD217" s="12"/>
      <c r="BE217" s="12"/>
      <c r="BF217" s="12"/>
      <c r="BG217" s="12"/>
      <c r="BH217" s="12"/>
      <c r="BI217" s="12"/>
      <c r="BJ217" s="12"/>
    </row>
    <row r="218" spans="1:62" ht="12.75" x14ac:dyDescent="0.2">
      <c r="A218" s="12"/>
      <c r="B218" s="12"/>
      <c r="C218" s="12"/>
      <c r="D218" s="12"/>
      <c r="E218" s="12"/>
      <c r="F218" s="12"/>
      <c r="G218" s="12"/>
      <c r="H218" s="12"/>
      <c r="I218" s="27"/>
      <c r="J218" s="12"/>
      <c r="K218" s="27"/>
      <c r="L218" s="12"/>
      <c r="M218" s="12"/>
      <c r="N218" s="12"/>
      <c r="O218" s="12"/>
      <c r="P218" s="12"/>
      <c r="Q218" s="12"/>
      <c r="R218" s="12"/>
      <c r="S218" s="12"/>
      <c r="T218" s="12"/>
      <c r="U218" s="12"/>
      <c r="V218" s="12"/>
      <c r="W218" s="12"/>
      <c r="X218" s="12"/>
      <c r="Y218" s="12"/>
      <c r="Z218" s="12"/>
      <c r="AA218" s="12"/>
      <c r="AB218" s="12"/>
      <c r="AC218" s="12"/>
      <c r="AD218" s="12"/>
      <c r="AE218" s="12"/>
      <c r="AF218" s="12"/>
      <c r="AG218" s="27"/>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27"/>
      <c r="BD218" s="12"/>
      <c r="BE218" s="12"/>
      <c r="BF218" s="12"/>
      <c r="BG218" s="12"/>
      <c r="BH218" s="12"/>
      <c r="BI218" s="12"/>
      <c r="BJ218" s="12"/>
    </row>
    <row r="219" spans="1:62" ht="12.75" x14ac:dyDescent="0.2">
      <c r="A219" s="12"/>
      <c r="B219" s="12"/>
      <c r="C219" s="12"/>
      <c r="D219" s="12"/>
      <c r="E219" s="12"/>
      <c r="F219" s="12"/>
      <c r="G219" s="12"/>
      <c r="H219" s="12"/>
      <c r="I219" s="27"/>
      <c r="J219" s="12"/>
      <c r="K219" s="27"/>
      <c r="L219" s="12"/>
      <c r="M219" s="12"/>
      <c r="N219" s="12"/>
      <c r="O219" s="12"/>
      <c r="P219" s="12"/>
      <c r="Q219" s="12"/>
      <c r="R219" s="12"/>
      <c r="S219" s="12"/>
      <c r="T219" s="12"/>
      <c r="U219" s="12"/>
      <c r="V219" s="12"/>
      <c r="W219" s="12"/>
      <c r="X219" s="12"/>
      <c r="Y219" s="12"/>
      <c r="Z219" s="12"/>
      <c r="AA219" s="12"/>
      <c r="AB219" s="12"/>
      <c r="AC219" s="12"/>
      <c r="AD219" s="12"/>
      <c r="AE219" s="12"/>
      <c r="AF219" s="12"/>
      <c r="AG219" s="27"/>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27"/>
      <c r="BD219" s="12"/>
      <c r="BE219" s="12"/>
      <c r="BF219" s="12"/>
      <c r="BG219" s="12"/>
      <c r="BH219" s="12"/>
      <c r="BI219" s="12"/>
      <c r="BJ219" s="12"/>
    </row>
    <row r="220" spans="1:62" ht="12.75" x14ac:dyDescent="0.2">
      <c r="A220" s="12"/>
      <c r="B220" s="12"/>
      <c r="C220" s="12"/>
      <c r="D220" s="12"/>
      <c r="E220" s="12"/>
      <c r="F220" s="12"/>
      <c r="G220" s="12"/>
      <c r="H220" s="12"/>
      <c r="I220" s="27"/>
      <c r="J220" s="12"/>
      <c r="K220" s="27"/>
      <c r="L220" s="12"/>
      <c r="M220" s="12"/>
      <c r="N220" s="12"/>
      <c r="O220" s="12"/>
      <c r="P220" s="12"/>
      <c r="Q220" s="12"/>
      <c r="R220" s="12"/>
      <c r="S220" s="12"/>
      <c r="T220" s="12"/>
      <c r="U220" s="12"/>
      <c r="V220" s="12"/>
      <c r="W220" s="12"/>
      <c r="X220" s="12"/>
      <c r="Y220" s="12"/>
      <c r="Z220" s="12"/>
      <c r="AA220" s="12"/>
      <c r="AB220" s="12"/>
      <c r="AC220" s="12"/>
      <c r="AD220" s="12"/>
      <c r="AE220" s="12"/>
      <c r="AF220" s="12"/>
      <c r="AG220" s="27"/>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27"/>
      <c r="BD220" s="12"/>
      <c r="BE220" s="12"/>
      <c r="BF220" s="12"/>
      <c r="BG220" s="12"/>
      <c r="BH220" s="12"/>
      <c r="BI220" s="12"/>
      <c r="BJ220" s="12"/>
    </row>
    <row r="221" spans="1:62" ht="12.75" x14ac:dyDescent="0.2">
      <c r="A221" s="12"/>
      <c r="B221" s="12"/>
      <c r="C221" s="12"/>
      <c r="D221" s="12"/>
      <c r="E221" s="12"/>
      <c r="F221" s="12"/>
      <c r="G221" s="12"/>
      <c r="H221" s="12"/>
      <c r="I221" s="27"/>
      <c r="J221" s="12"/>
      <c r="K221" s="27"/>
      <c r="L221" s="12"/>
      <c r="M221" s="12"/>
      <c r="N221" s="12"/>
      <c r="O221" s="12"/>
      <c r="P221" s="12"/>
      <c r="Q221" s="12"/>
      <c r="R221" s="12"/>
      <c r="S221" s="12"/>
      <c r="T221" s="12"/>
      <c r="U221" s="12"/>
      <c r="V221" s="12"/>
      <c r="W221" s="12"/>
      <c r="X221" s="12"/>
      <c r="Y221" s="12"/>
      <c r="Z221" s="12"/>
      <c r="AA221" s="12"/>
      <c r="AB221" s="12"/>
      <c r="AC221" s="12"/>
      <c r="AD221" s="12"/>
      <c r="AE221" s="12"/>
      <c r="AF221" s="12"/>
      <c r="AG221" s="27"/>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27"/>
      <c r="BD221" s="12"/>
      <c r="BE221" s="12"/>
      <c r="BF221" s="12"/>
      <c r="BG221" s="12"/>
      <c r="BH221" s="12"/>
      <c r="BI221" s="12"/>
      <c r="BJ221" s="12"/>
    </row>
    <row r="222" spans="1:62" ht="12.75" x14ac:dyDescent="0.2">
      <c r="A222" s="12"/>
      <c r="B222" s="12"/>
      <c r="C222" s="12"/>
      <c r="D222" s="12"/>
      <c r="E222" s="12"/>
      <c r="F222" s="12"/>
      <c r="G222" s="12"/>
      <c r="H222" s="12"/>
      <c r="I222" s="27"/>
      <c r="J222" s="12"/>
      <c r="K222" s="27"/>
      <c r="L222" s="12"/>
      <c r="M222" s="12"/>
      <c r="N222" s="12"/>
      <c r="O222" s="12"/>
      <c r="P222" s="12"/>
      <c r="Q222" s="12"/>
      <c r="R222" s="12"/>
      <c r="S222" s="12"/>
      <c r="T222" s="12"/>
      <c r="U222" s="12"/>
      <c r="V222" s="12"/>
      <c r="W222" s="12"/>
      <c r="X222" s="12"/>
      <c r="Y222" s="12"/>
      <c r="Z222" s="12"/>
      <c r="AA222" s="12"/>
      <c r="AB222" s="12"/>
      <c r="AC222" s="12"/>
      <c r="AD222" s="12"/>
      <c r="AE222" s="12"/>
      <c r="AF222" s="12"/>
      <c r="AG222" s="27"/>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27"/>
      <c r="BD222" s="12"/>
      <c r="BE222" s="12"/>
      <c r="BF222" s="12"/>
      <c r="BG222" s="12"/>
      <c r="BH222" s="12"/>
      <c r="BI222" s="12"/>
      <c r="BJ222" s="12"/>
    </row>
    <row r="223" spans="1:62" ht="12.75" x14ac:dyDescent="0.2">
      <c r="A223" s="12"/>
      <c r="B223" s="12"/>
      <c r="C223" s="12"/>
      <c r="D223" s="12"/>
      <c r="E223" s="12"/>
      <c r="F223" s="12"/>
      <c r="G223" s="12"/>
      <c r="H223" s="12"/>
      <c r="I223" s="27"/>
      <c r="J223" s="12"/>
      <c r="K223" s="27"/>
      <c r="L223" s="12"/>
      <c r="M223" s="12"/>
      <c r="N223" s="12"/>
      <c r="O223" s="12"/>
      <c r="P223" s="12"/>
      <c r="Q223" s="12"/>
      <c r="R223" s="12"/>
      <c r="S223" s="12"/>
      <c r="T223" s="12"/>
      <c r="U223" s="12"/>
      <c r="V223" s="12"/>
      <c r="W223" s="12"/>
      <c r="X223" s="12"/>
      <c r="Y223" s="12"/>
      <c r="Z223" s="12"/>
      <c r="AA223" s="12"/>
      <c r="AB223" s="12"/>
      <c r="AC223" s="12"/>
      <c r="AD223" s="12"/>
      <c r="AE223" s="12"/>
      <c r="AF223" s="12"/>
      <c r="AG223" s="27"/>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27"/>
      <c r="BD223" s="12"/>
      <c r="BE223" s="12"/>
      <c r="BF223" s="12"/>
      <c r="BG223" s="12"/>
      <c r="BH223" s="12"/>
      <c r="BI223" s="12"/>
      <c r="BJ223" s="12"/>
    </row>
    <row r="224" spans="1:62" ht="12.75" x14ac:dyDescent="0.2">
      <c r="A224" s="12"/>
      <c r="B224" s="12"/>
      <c r="C224" s="12"/>
      <c r="D224" s="12"/>
      <c r="E224" s="12"/>
      <c r="F224" s="12"/>
      <c r="G224" s="12"/>
      <c r="H224" s="12"/>
      <c r="I224" s="27"/>
      <c r="J224" s="12"/>
      <c r="K224" s="27"/>
      <c r="L224" s="12"/>
      <c r="M224" s="12"/>
      <c r="N224" s="12"/>
      <c r="O224" s="12"/>
      <c r="P224" s="12"/>
      <c r="Q224" s="12"/>
      <c r="R224" s="12"/>
      <c r="S224" s="12"/>
      <c r="T224" s="12"/>
      <c r="U224" s="12"/>
      <c r="V224" s="12"/>
      <c r="W224" s="12"/>
      <c r="X224" s="12"/>
      <c r="Y224" s="12"/>
      <c r="Z224" s="12"/>
      <c r="AA224" s="12"/>
      <c r="AB224" s="12"/>
      <c r="AC224" s="12"/>
      <c r="AD224" s="12"/>
      <c r="AE224" s="12"/>
      <c r="AF224" s="12"/>
      <c r="AG224" s="27"/>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27"/>
      <c r="BD224" s="12"/>
      <c r="BE224" s="12"/>
      <c r="BF224" s="12"/>
      <c r="BG224" s="12"/>
      <c r="BH224" s="12"/>
      <c r="BI224" s="12"/>
      <c r="BJ224" s="12"/>
    </row>
    <row r="225" spans="1:62" ht="12.75" x14ac:dyDescent="0.2">
      <c r="A225" s="12"/>
      <c r="B225" s="12"/>
      <c r="C225" s="12"/>
      <c r="D225" s="12"/>
      <c r="E225" s="12"/>
      <c r="F225" s="12"/>
      <c r="G225" s="12"/>
      <c r="H225" s="12"/>
      <c r="I225" s="27"/>
      <c r="J225" s="12"/>
      <c r="K225" s="27"/>
      <c r="L225" s="12"/>
      <c r="M225" s="12"/>
      <c r="N225" s="12"/>
      <c r="O225" s="12"/>
      <c r="P225" s="12"/>
      <c r="Q225" s="12"/>
      <c r="R225" s="12"/>
      <c r="S225" s="12"/>
      <c r="T225" s="12"/>
      <c r="U225" s="12"/>
      <c r="V225" s="12"/>
      <c r="W225" s="12"/>
      <c r="X225" s="12"/>
      <c r="Y225" s="12"/>
      <c r="Z225" s="12"/>
      <c r="AA225" s="12"/>
      <c r="AB225" s="12"/>
      <c r="AC225" s="12"/>
      <c r="AD225" s="12"/>
      <c r="AE225" s="12"/>
      <c r="AF225" s="12"/>
      <c r="AG225" s="27"/>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27"/>
      <c r="BD225" s="12"/>
      <c r="BE225" s="12"/>
      <c r="BF225" s="12"/>
      <c r="BG225" s="12"/>
      <c r="BH225" s="12"/>
      <c r="BI225" s="12"/>
      <c r="BJ225" s="12"/>
    </row>
    <row r="226" spans="1:62" ht="12.75" x14ac:dyDescent="0.2">
      <c r="A226" s="12"/>
      <c r="B226" s="12"/>
      <c r="C226" s="12"/>
      <c r="D226" s="12"/>
      <c r="E226" s="12"/>
      <c r="F226" s="12"/>
      <c r="G226" s="12"/>
      <c r="H226" s="12"/>
      <c r="I226" s="27"/>
      <c r="J226" s="12"/>
      <c r="K226" s="27"/>
      <c r="L226" s="12"/>
      <c r="M226" s="12"/>
      <c r="N226" s="12"/>
      <c r="O226" s="12"/>
      <c r="P226" s="12"/>
      <c r="Q226" s="12"/>
      <c r="R226" s="12"/>
      <c r="S226" s="12"/>
      <c r="T226" s="12"/>
      <c r="U226" s="12"/>
      <c r="V226" s="12"/>
      <c r="W226" s="12"/>
      <c r="X226" s="12"/>
      <c r="Y226" s="12"/>
      <c r="Z226" s="12"/>
      <c r="AA226" s="12"/>
      <c r="AB226" s="12"/>
      <c r="AC226" s="12"/>
      <c r="AD226" s="12"/>
      <c r="AE226" s="12"/>
      <c r="AF226" s="12"/>
      <c r="AG226" s="27"/>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27"/>
      <c r="BD226" s="12"/>
      <c r="BE226" s="12"/>
      <c r="BF226" s="12"/>
      <c r="BG226" s="12"/>
      <c r="BH226" s="12"/>
      <c r="BI226" s="12"/>
      <c r="BJ226" s="12"/>
    </row>
    <row r="227" spans="1:62" ht="12.75" x14ac:dyDescent="0.2">
      <c r="A227" s="12"/>
      <c r="B227" s="12"/>
      <c r="C227" s="12"/>
      <c r="D227" s="12"/>
      <c r="E227" s="12"/>
      <c r="F227" s="12"/>
      <c r="G227" s="12"/>
      <c r="H227" s="12"/>
      <c r="I227" s="27"/>
      <c r="J227" s="12"/>
      <c r="K227" s="27"/>
      <c r="L227" s="12"/>
      <c r="M227" s="12"/>
      <c r="N227" s="12"/>
      <c r="O227" s="12"/>
      <c r="P227" s="12"/>
      <c r="Q227" s="12"/>
      <c r="R227" s="12"/>
      <c r="S227" s="12"/>
      <c r="T227" s="12"/>
      <c r="U227" s="12"/>
      <c r="V227" s="12"/>
      <c r="W227" s="12"/>
      <c r="X227" s="12"/>
      <c r="Y227" s="12"/>
      <c r="Z227" s="12"/>
      <c r="AA227" s="12"/>
      <c r="AB227" s="12"/>
      <c r="AC227" s="12"/>
      <c r="AD227" s="12"/>
      <c r="AE227" s="12"/>
      <c r="AF227" s="12"/>
      <c r="AG227" s="27"/>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27"/>
      <c r="BD227" s="12"/>
      <c r="BE227" s="12"/>
      <c r="BF227" s="12"/>
      <c r="BG227" s="12"/>
      <c r="BH227" s="12"/>
      <c r="BI227" s="12"/>
      <c r="BJ227" s="12"/>
    </row>
    <row r="228" spans="1:62" ht="12.75" x14ac:dyDescent="0.2">
      <c r="A228" s="12"/>
      <c r="B228" s="12"/>
      <c r="C228" s="12"/>
      <c r="D228" s="12"/>
      <c r="E228" s="12"/>
      <c r="F228" s="12"/>
      <c r="G228" s="12"/>
      <c r="H228" s="12"/>
      <c r="I228" s="27"/>
      <c r="J228" s="12"/>
      <c r="K228" s="27"/>
      <c r="L228" s="12"/>
      <c r="M228" s="12"/>
      <c r="N228" s="12"/>
      <c r="O228" s="12"/>
      <c r="P228" s="12"/>
      <c r="Q228" s="12"/>
      <c r="R228" s="12"/>
      <c r="S228" s="12"/>
      <c r="T228" s="12"/>
      <c r="U228" s="12"/>
      <c r="V228" s="12"/>
      <c r="W228" s="12"/>
      <c r="X228" s="12"/>
      <c r="Y228" s="12"/>
      <c r="Z228" s="12"/>
      <c r="AA228" s="12"/>
      <c r="AB228" s="12"/>
      <c r="AC228" s="12"/>
      <c r="AD228" s="12"/>
      <c r="AE228" s="12"/>
      <c r="AF228" s="12"/>
      <c r="AG228" s="27"/>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27"/>
      <c r="BD228" s="12"/>
      <c r="BE228" s="12"/>
      <c r="BF228" s="12"/>
      <c r="BG228" s="12"/>
      <c r="BH228" s="12"/>
      <c r="BI228" s="12"/>
      <c r="BJ228" s="12"/>
    </row>
    <row r="229" spans="1:62" ht="12.75" x14ac:dyDescent="0.2">
      <c r="A229" s="12"/>
      <c r="B229" s="12"/>
      <c r="C229" s="12"/>
      <c r="D229" s="12"/>
      <c r="E229" s="12"/>
      <c r="F229" s="12"/>
      <c r="G229" s="12"/>
      <c r="H229" s="12"/>
      <c r="I229" s="27"/>
      <c r="J229" s="12"/>
      <c r="K229" s="27"/>
      <c r="L229" s="12"/>
      <c r="M229" s="12"/>
      <c r="N229" s="12"/>
      <c r="O229" s="12"/>
      <c r="P229" s="12"/>
      <c r="Q229" s="12"/>
      <c r="R229" s="12"/>
      <c r="S229" s="12"/>
      <c r="T229" s="12"/>
      <c r="U229" s="12"/>
      <c r="V229" s="12"/>
      <c r="W229" s="12"/>
      <c r="X229" s="12"/>
      <c r="Y229" s="12"/>
      <c r="Z229" s="12"/>
      <c r="AA229" s="12"/>
      <c r="AB229" s="12"/>
      <c r="AC229" s="12"/>
      <c r="AD229" s="12"/>
      <c r="AE229" s="12"/>
      <c r="AF229" s="12"/>
      <c r="AG229" s="27"/>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27"/>
      <c r="BD229" s="12"/>
      <c r="BE229" s="12"/>
      <c r="BF229" s="12"/>
      <c r="BG229" s="12"/>
      <c r="BH229" s="12"/>
      <c r="BI229" s="12"/>
      <c r="BJ229" s="12"/>
    </row>
    <row r="230" spans="1:62" ht="12.75" x14ac:dyDescent="0.2">
      <c r="A230" s="12"/>
      <c r="B230" s="12"/>
      <c r="C230" s="12"/>
      <c r="D230" s="12"/>
      <c r="E230" s="12"/>
      <c r="F230" s="12"/>
      <c r="G230" s="12"/>
      <c r="H230" s="12"/>
      <c r="I230" s="27"/>
      <c r="J230" s="12"/>
      <c r="K230" s="27"/>
      <c r="L230" s="12"/>
      <c r="M230" s="12"/>
      <c r="N230" s="12"/>
      <c r="O230" s="12"/>
      <c r="P230" s="12"/>
      <c r="Q230" s="12"/>
      <c r="R230" s="12"/>
      <c r="S230" s="12"/>
      <c r="T230" s="12"/>
      <c r="U230" s="12"/>
      <c r="V230" s="12"/>
      <c r="W230" s="12"/>
      <c r="X230" s="12"/>
      <c r="Y230" s="12"/>
      <c r="Z230" s="12"/>
      <c r="AA230" s="12"/>
      <c r="AB230" s="12"/>
      <c r="AC230" s="12"/>
      <c r="AD230" s="12"/>
      <c r="AE230" s="12"/>
      <c r="AF230" s="12"/>
      <c r="AG230" s="27"/>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27"/>
      <c r="BD230" s="12"/>
      <c r="BE230" s="12"/>
      <c r="BF230" s="12"/>
      <c r="BG230" s="12"/>
      <c r="BH230" s="12"/>
      <c r="BI230" s="12"/>
      <c r="BJ230" s="12"/>
    </row>
    <row r="231" spans="1:62" ht="12.75" x14ac:dyDescent="0.2">
      <c r="A231" s="12"/>
      <c r="B231" s="12"/>
      <c r="C231" s="12"/>
      <c r="D231" s="12"/>
      <c r="E231" s="12"/>
      <c r="F231" s="12"/>
      <c r="G231" s="12"/>
      <c r="H231" s="12"/>
      <c r="I231" s="27"/>
      <c r="J231" s="12"/>
      <c r="K231" s="27"/>
      <c r="L231" s="12"/>
      <c r="M231" s="12"/>
      <c r="N231" s="12"/>
      <c r="O231" s="12"/>
      <c r="P231" s="12"/>
      <c r="Q231" s="12"/>
      <c r="R231" s="12"/>
      <c r="S231" s="12"/>
      <c r="T231" s="12"/>
      <c r="U231" s="12"/>
      <c r="V231" s="12"/>
      <c r="W231" s="12"/>
      <c r="X231" s="12"/>
      <c r="Y231" s="12"/>
      <c r="Z231" s="12"/>
      <c r="AA231" s="12"/>
      <c r="AB231" s="12"/>
      <c r="AC231" s="12"/>
      <c r="AD231" s="12"/>
      <c r="AE231" s="12"/>
      <c r="AF231" s="12"/>
      <c r="AG231" s="27"/>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27"/>
      <c r="BD231" s="12"/>
      <c r="BE231" s="12"/>
      <c r="BF231" s="12"/>
      <c r="BG231" s="12"/>
      <c r="BH231" s="12"/>
      <c r="BI231" s="12"/>
      <c r="BJ231" s="12"/>
    </row>
    <row r="232" spans="1:62" ht="12.75" x14ac:dyDescent="0.2">
      <c r="A232" s="12"/>
      <c r="B232" s="12"/>
      <c r="C232" s="12"/>
      <c r="D232" s="12"/>
      <c r="E232" s="12"/>
      <c r="F232" s="12"/>
      <c r="G232" s="12"/>
      <c r="H232" s="12"/>
      <c r="I232" s="27"/>
      <c r="J232" s="12"/>
      <c r="K232" s="27"/>
      <c r="L232" s="12"/>
      <c r="M232" s="12"/>
      <c r="N232" s="12"/>
      <c r="O232" s="12"/>
      <c r="P232" s="12"/>
      <c r="Q232" s="12"/>
      <c r="R232" s="12"/>
      <c r="S232" s="12"/>
      <c r="T232" s="12"/>
      <c r="U232" s="12"/>
      <c r="V232" s="12"/>
      <c r="W232" s="12"/>
      <c r="X232" s="12"/>
      <c r="Y232" s="12"/>
      <c r="Z232" s="12"/>
      <c r="AA232" s="12"/>
      <c r="AB232" s="12"/>
      <c r="AC232" s="12"/>
      <c r="AD232" s="12"/>
      <c r="AE232" s="12"/>
      <c r="AF232" s="12"/>
      <c r="AG232" s="27"/>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27"/>
      <c r="BD232" s="12"/>
      <c r="BE232" s="12"/>
      <c r="BF232" s="12"/>
      <c r="BG232" s="12"/>
      <c r="BH232" s="12"/>
      <c r="BI232" s="12"/>
      <c r="BJ232" s="12"/>
    </row>
    <row r="233" spans="1:62" ht="12.75" x14ac:dyDescent="0.2">
      <c r="A233" s="12"/>
      <c r="B233" s="12"/>
      <c r="C233" s="12"/>
      <c r="D233" s="12"/>
      <c r="E233" s="12"/>
      <c r="F233" s="12"/>
      <c r="G233" s="12"/>
      <c r="H233" s="12"/>
      <c r="I233" s="27"/>
      <c r="J233" s="12"/>
      <c r="K233" s="27"/>
      <c r="L233" s="12"/>
      <c r="M233" s="12"/>
      <c r="N233" s="12"/>
      <c r="O233" s="12"/>
      <c r="P233" s="12"/>
      <c r="Q233" s="12"/>
      <c r="R233" s="12"/>
      <c r="S233" s="12"/>
      <c r="T233" s="12"/>
      <c r="U233" s="12"/>
      <c r="V233" s="12"/>
      <c r="W233" s="12"/>
      <c r="X233" s="12"/>
      <c r="Y233" s="12"/>
      <c r="Z233" s="12"/>
      <c r="AA233" s="12"/>
      <c r="AB233" s="12"/>
      <c r="AC233" s="12"/>
      <c r="AD233" s="12"/>
      <c r="AE233" s="12"/>
      <c r="AF233" s="12"/>
      <c r="AG233" s="27"/>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27"/>
      <c r="BD233" s="12"/>
      <c r="BE233" s="12"/>
      <c r="BF233" s="12"/>
      <c r="BG233" s="12"/>
      <c r="BH233" s="12"/>
      <c r="BI233" s="12"/>
      <c r="BJ233" s="12"/>
    </row>
    <row r="234" spans="1:62" ht="12.75" x14ac:dyDescent="0.2">
      <c r="A234" s="12"/>
      <c r="B234" s="12"/>
      <c r="C234" s="12"/>
      <c r="D234" s="12"/>
      <c r="E234" s="12"/>
      <c r="F234" s="12"/>
      <c r="G234" s="12"/>
      <c r="H234" s="12"/>
      <c r="I234" s="27"/>
      <c r="J234" s="12"/>
      <c r="K234" s="27"/>
      <c r="L234" s="12"/>
      <c r="M234" s="12"/>
      <c r="N234" s="12"/>
      <c r="O234" s="12"/>
      <c r="P234" s="12"/>
      <c r="Q234" s="12"/>
      <c r="R234" s="12"/>
      <c r="S234" s="12"/>
      <c r="T234" s="12"/>
      <c r="U234" s="12"/>
      <c r="V234" s="12"/>
      <c r="W234" s="12"/>
      <c r="X234" s="12"/>
      <c r="Y234" s="12"/>
      <c r="Z234" s="12"/>
      <c r="AA234" s="12"/>
      <c r="AB234" s="12"/>
      <c r="AC234" s="12"/>
      <c r="AD234" s="12"/>
      <c r="AE234" s="12"/>
      <c r="AF234" s="12"/>
      <c r="AG234" s="27"/>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27"/>
      <c r="BD234" s="12"/>
      <c r="BE234" s="12"/>
      <c r="BF234" s="12"/>
      <c r="BG234" s="12"/>
      <c r="BH234" s="12"/>
      <c r="BI234" s="12"/>
      <c r="BJ234" s="12"/>
    </row>
    <row r="235" spans="1:62" ht="12.75" x14ac:dyDescent="0.2">
      <c r="A235" s="12"/>
      <c r="B235" s="12"/>
      <c r="C235" s="12"/>
      <c r="D235" s="12"/>
      <c r="E235" s="12"/>
      <c r="F235" s="12"/>
      <c r="G235" s="12"/>
      <c r="H235" s="12"/>
      <c r="I235" s="27"/>
      <c r="J235" s="12"/>
      <c r="K235" s="27"/>
      <c r="L235" s="12"/>
      <c r="M235" s="12"/>
      <c r="N235" s="12"/>
      <c r="O235" s="12"/>
      <c r="P235" s="12"/>
      <c r="Q235" s="12"/>
      <c r="R235" s="12"/>
      <c r="S235" s="12"/>
      <c r="T235" s="12"/>
      <c r="U235" s="12"/>
      <c r="V235" s="12"/>
      <c r="W235" s="12"/>
      <c r="X235" s="12"/>
      <c r="Y235" s="12"/>
      <c r="Z235" s="12"/>
      <c r="AA235" s="12"/>
      <c r="AB235" s="12"/>
      <c r="AC235" s="12"/>
      <c r="AD235" s="12"/>
      <c r="AE235" s="12"/>
      <c r="AF235" s="12"/>
      <c r="AG235" s="27"/>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27"/>
      <c r="BD235" s="12"/>
      <c r="BE235" s="12"/>
      <c r="BF235" s="12"/>
      <c r="BG235" s="12"/>
      <c r="BH235" s="12"/>
      <c r="BI235" s="12"/>
      <c r="BJ235" s="12"/>
    </row>
    <row r="236" spans="1:62" ht="12.75" x14ac:dyDescent="0.2">
      <c r="A236" s="12"/>
      <c r="B236" s="12"/>
      <c r="C236" s="12"/>
      <c r="D236" s="12"/>
      <c r="E236" s="12"/>
      <c r="F236" s="12"/>
      <c r="G236" s="12"/>
      <c r="H236" s="12"/>
      <c r="I236" s="27"/>
      <c r="J236" s="12"/>
      <c r="K236" s="27"/>
      <c r="L236" s="12"/>
      <c r="M236" s="12"/>
      <c r="N236" s="12"/>
      <c r="O236" s="12"/>
      <c r="P236" s="12"/>
      <c r="Q236" s="12"/>
      <c r="R236" s="12"/>
      <c r="S236" s="12"/>
      <c r="T236" s="12"/>
      <c r="U236" s="12"/>
      <c r="V236" s="12"/>
      <c r="W236" s="12"/>
      <c r="X236" s="12"/>
      <c r="Y236" s="12"/>
      <c r="Z236" s="12"/>
      <c r="AA236" s="12"/>
      <c r="AB236" s="12"/>
      <c r="AC236" s="12"/>
      <c r="AD236" s="12"/>
      <c r="AE236" s="12"/>
      <c r="AF236" s="12"/>
      <c r="AG236" s="27"/>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27"/>
      <c r="BD236" s="12"/>
      <c r="BE236" s="12"/>
      <c r="BF236" s="12"/>
      <c r="BG236" s="12"/>
      <c r="BH236" s="12"/>
      <c r="BI236" s="12"/>
      <c r="BJ236" s="12"/>
    </row>
    <row r="237" spans="1:62" ht="12.75" x14ac:dyDescent="0.2">
      <c r="A237" s="12"/>
      <c r="B237" s="12"/>
      <c r="C237" s="12"/>
      <c r="D237" s="12"/>
      <c r="E237" s="12"/>
      <c r="F237" s="12"/>
      <c r="G237" s="12"/>
      <c r="H237" s="12"/>
      <c r="I237" s="27"/>
      <c r="J237" s="12"/>
      <c r="K237" s="27"/>
      <c r="L237" s="12"/>
      <c r="M237" s="12"/>
      <c r="N237" s="12"/>
      <c r="O237" s="12"/>
      <c r="P237" s="12"/>
      <c r="Q237" s="12"/>
      <c r="R237" s="12"/>
      <c r="S237" s="12"/>
      <c r="T237" s="12"/>
      <c r="U237" s="12"/>
      <c r="V237" s="12"/>
      <c r="W237" s="12"/>
      <c r="X237" s="12"/>
      <c r="Y237" s="12"/>
      <c r="Z237" s="12"/>
      <c r="AA237" s="12"/>
      <c r="AB237" s="12"/>
      <c r="AC237" s="12"/>
      <c r="AD237" s="12"/>
      <c r="AE237" s="12"/>
      <c r="AF237" s="12"/>
      <c r="AG237" s="27"/>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27"/>
      <c r="BD237" s="12"/>
      <c r="BE237" s="12"/>
      <c r="BF237" s="12"/>
      <c r="BG237" s="12"/>
      <c r="BH237" s="12"/>
      <c r="BI237" s="12"/>
      <c r="BJ237" s="12"/>
    </row>
    <row r="238" spans="1:62" ht="12.75" x14ac:dyDescent="0.2">
      <c r="A238" s="12"/>
      <c r="B238" s="12"/>
      <c r="C238" s="12"/>
      <c r="D238" s="12"/>
      <c r="E238" s="12"/>
      <c r="F238" s="12"/>
      <c r="G238" s="12"/>
      <c r="H238" s="12"/>
      <c r="I238" s="27"/>
      <c r="J238" s="12"/>
      <c r="K238" s="27"/>
      <c r="L238" s="12"/>
      <c r="M238" s="12"/>
      <c r="N238" s="12"/>
      <c r="O238" s="12"/>
      <c r="P238" s="12"/>
      <c r="Q238" s="12"/>
      <c r="R238" s="12"/>
      <c r="S238" s="12"/>
      <c r="T238" s="12"/>
      <c r="U238" s="12"/>
      <c r="V238" s="12"/>
      <c r="W238" s="12"/>
      <c r="X238" s="12"/>
      <c r="Y238" s="12"/>
      <c r="Z238" s="12"/>
      <c r="AA238" s="12"/>
      <c r="AB238" s="12"/>
      <c r="AC238" s="12"/>
      <c r="AD238" s="12"/>
      <c r="AE238" s="12"/>
      <c r="AF238" s="12"/>
      <c r="AG238" s="27"/>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27"/>
      <c r="BD238" s="12"/>
      <c r="BE238" s="12"/>
      <c r="BF238" s="12"/>
      <c r="BG238" s="12"/>
      <c r="BH238" s="12"/>
      <c r="BI238" s="12"/>
      <c r="BJ238" s="12"/>
    </row>
    <row r="239" spans="1:62" ht="12.75" x14ac:dyDescent="0.2">
      <c r="A239" s="12"/>
      <c r="B239" s="12"/>
      <c r="C239" s="12"/>
      <c r="D239" s="12"/>
      <c r="E239" s="12"/>
      <c r="F239" s="12"/>
      <c r="G239" s="12"/>
      <c r="H239" s="12"/>
      <c r="I239" s="27"/>
      <c r="J239" s="12"/>
      <c r="K239" s="27"/>
      <c r="L239" s="12"/>
      <c r="M239" s="12"/>
      <c r="N239" s="12"/>
      <c r="O239" s="12"/>
      <c r="P239" s="12"/>
      <c r="Q239" s="12"/>
      <c r="R239" s="12"/>
      <c r="S239" s="12"/>
      <c r="T239" s="12"/>
      <c r="U239" s="12"/>
      <c r="V239" s="12"/>
      <c r="W239" s="12"/>
      <c r="X239" s="12"/>
      <c r="Y239" s="12"/>
      <c r="Z239" s="12"/>
      <c r="AA239" s="12"/>
      <c r="AB239" s="12"/>
      <c r="AC239" s="12"/>
      <c r="AD239" s="12"/>
      <c r="AE239" s="12"/>
      <c r="AF239" s="12"/>
      <c r="AG239" s="27"/>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27"/>
      <c r="BD239" s="12"/>
      <c r="BE239" s="12"/>
      <c r="BF239" s="12"/>
      <c r="BG239" s="12"/>
      <c r="BH239" s="12"/>
      <c r="BI239" s="12"/>
      <c r="BJ239" s="12"/>
    </row>
    <row r="240" spans="1:62" ht="12.75" x14ac:dyDescent="0.2">
      <c r="A240" s="12"/>
      <c r="B240" s="12"/>
      <c r="C240" s="12"/>
      <c r="D240" s="12"/>
      <c r="E240" s="12"/>
      <c r="F240" s="12"/>
      <c r="G240" s="12"/>
      <c r="H240" s="12"/>
      <c r="I240" s="27"/>
      <c r="J240" s="12"/>
      <c r="K240" s="27"/>
      <c r="L240" s="12"/>
      <c r="M240" s="12"/>
      <c r="N240" s="12"/>
      <c r="O240" s="12"/>
      <c r="P240" s="12"/>
      <c r="Q240" s="12"/>
      <c r="R240" s="12"/>
      <c r="S240" s="12"/>
      <c r="T240" s="12"/>
      <c r="U240" s="12"/>
      <c r="V240" s="12"/>
      <c r="W240" s="12"/>
      <c r="X240" s="12"/>
      <c r="Y240" s="12"/>
      <c r="Z240" s="12"/>
      <c r="AA240" s="12"/>
      <c r="AB240" s="12"/>
      <c r="AC240" s="12"/>
      <c r="AD240" s="12"/>
      <c r="AE240" s="12"/>
      <c r="AF240" s="12"/>
      <c r="AG240" s="27"/>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27"/>
      <c r="BD240" s="12"/>
      <c r="BE240" s="12"/>
      <c r="BF240" s="12"/>
      <c r="BG240" s="12"/>
      <c r="BH240" s="12"/>
      <c r="BI240" s="12"/>
      <c r="BJ240" s="12"/>
    </row>
    <row r="241" spans="1:62" ht="12.75" x14ac:dyDescent="0.2">
      <c r="A241" s="12"/>
      <c r="B241" s="12"/>
      <c r="C241" s="12"/>
      <c r="D241" s="12"/>
      <c r="E241" s="12"/>
      <c r="F241" s="12"/>
      <c r="G241" s="12"/>
      <c r="H241" s="12"/>
      <c r="I241" s="27"/>
      <c r="J241" s="12"/>
      <c r="K241" s="27"/>
      <c r="L241" s="12"/>
      <c r="M241" s="12"/>
      <c r="N241" s="12"/>
      <c r="O241" s="12"/>
      <c r="P241" s="12"/>
      <c r="Q241" s="12"/>
      <c r="R241" s="12"/>
      <c r="S241" s="12"/>
      <c r="T241" s="12"/>
      <c r="U241" s="12"/>
      <c r="V241" s="12"/>
      <c r="W241" s="12"/>
      <c r="X241" s="12"/>
      <c r="Y241" s="12"/>
      <c r="Z241" s="12"/>
      <c r="AA241" s="12"/>
      <c r="AB241" s="12"/>
      <c r="AC241" s="12"/>
      <c r="AD241" s="12"/>
      <c r="AE241" s="12"/>
      <c r="AF241" s="12"/>
      <c r="AG241" s="27"/>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27"/>
      <c r="BD241" s="12"/>
      <c r="BE241" s="12"/>
      <c r="BF241" s="12"/>
      <c r="BG241" s="12"/>
      <c r="BH241" s="12"/>
      <c r="BI241" s="12"/>
      <c r="BJ241" s="12"/>
    </row>
    <row r="242" spans="1:62" ht="12.75" x14ac:dyDescent="0.2">
      <c r="A242" s="12"/>
      <c r="B242" s="12"/>
      <c r="C242" s="12"/>
      <c r="D242" s="12"/>
      <c r="E242" s="12"/>
      <c r="F242" s="12"/>
      <c r="G242" s="12"/>
      <c r="H242" s="12"/>
      <c r="I242" s="27"/>
      <c r="J242" s="12"/>
      <c r="K242" s="27"/>
      <c r="L242" s="12"/>
      <c r="M242" s="12"/>
      <c r="N242" s="12"/>
      <c r="O242" s="12"/>
      <c r="P242" s="12"/>
      <c r="Q242" s="12"/>
      <c r="R242" s="12"/>
      <c r="S242" s="12"/>
      <c r="T242" s="12"/>
      <c r="U242" s="12"/>
      <c r="V242" s="12"/>
      <c r="W242" s="12"/>
      <c r="X242" s="12"/>
      <c r="Y242" s="12"/>
      <c r="Z242" s="12"/>
      <c r="AA242" s="12"/>
      <c r="AB242" s="12"/>
      <c r="AC242" s="12"/>
      <c r="AD242" s="12"/>
      <c r="AE242" s="12"/>
      <c r="AF242" s="12"/>
      <c r="AG242" s="27"/>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27"/>
      <c r="BD242" s="12"/>
      <c r="BE242" s="12"/>
      <c r="BF242" s="12"/>
      <c r="BG242" s="12"/>
      <c r="BH242" s="12"/>
      <c r="BI242" s="12"/>
      <c r="BJ242" s="12"/>
    </row>
    <row r="243" spans="1:62" ht="12.75" x14ac:dyDescent="0.2">
      <c r="A243" s="12"/>
      <c r="B243" s="12"/>
      <c r="C243" s="12"/>
      <c r="D243" s="12"/>
      <c r="E243" s="12"/>
      <c r="F243" s="12"/>
      <c r="G243" s="12"/>
      <c r="H243" s="12"/>
      <c r="I243" s="27"/>
      <c r="J243" s="12"/>
      <c r="K243" s="27"/>
      <c r="L243" s="12"/>
      <c r="M243" s="12"/>
      <c r="N243" s="12"/>
      <c r="O243" s="12"/>
      <c r="P243" s="12"/>
      <c r="Q243" s="12"/>
      <c r="R243" s="12"/>
      <c r="S243" s="12"/>
      <c r="T243" s="12"/>
      <c r="U243" s="12"/>
      <c r="V243" s="12"/>
      <c r="W243" s="12"/>
      <c r="X243" s="12"/>
      <c r="Y243" s="12"/>
      <c r="Z243" s="12"/>
      <c r="AA243" s="12"/>
      <c r="AB243" s="12"/>
      <c r="AC243" s="12"/>
      <c r="AD243" s="12"/>
      <c r="AE243" s="12"/>
      <c r="AF243" s="12"/>
      <c r="AG243" s="27"/>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27"/>
      <c r="BD243" s="12"/>
      <c r="BE243" s="12"/>
      <c r="BF243" s="12"/>
      <c r="BG243" s="12"/>
      <c r="BH243" s="12"/>
      <c r="BI243" s="12"/>
      <c r="BJ243" s="12"/>
    </row>
    <row r="244" spans="1:62" ht="12.75" x14ac:dyDescent="0.2">
      <c r="A244" s="12"/>
      <c r="B244" s="12"/>
      <c r="C244" s="12"/>
      <c r="D244" s="12"/>
      <c r="E244" s="12"/>
      <c r="F244" s="12"/>
      <c r="G244" s="12"/>
      <c r="H244" s="12"/>
      <c r="I244" s="27"/>
      <c r="J244" s="12"/>
      <c r="K244" s="27"/>
      <c r="L244" s="12"/>
      <c r="M244" s="12"/>
      <c r="N244" s="12"/>
      <c r="O244" s="12"/>
      <c r="P244" s="12"/>
      <c r="Q244" s="12"/>
      <c r="R244" s="12"/>
      <c r="S244" s="12"/>
      <c r="T244" s="12"/>
      <c r="U244" s="12"/>
      <c r="V244" s="12"/>
      <c r="W244" s="12"/>
      <c r="X244" s="12"/>
      <c r="Y244" s="12"/>
      <c r="Z244" s="12"/>
      <c r="AA244" s="12"/>
      <c r="AB244" s="12"/>
      <c r="AC244" s="12"/>
      <c r="AD244" s="12"/>
      <c r="AE244" s="12"/>
      <c r="AF244" s="12"/>
      <c r="AG244" s="27"/>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27"/>
      <c r="BD244" s="12"/>
      <c r="BE244" s="12"/>
      <c r="BF244" s="12"/>
      <c r="BG244" s="12"/>
      <c r="BH244" s="12"/>
      <c r="BI244" s="12"/>
      <c r="BJ244" s="12"/>
    </row>
    <row r="245" spans="1:62" ht="12.75" x14ac:dyDescent="0.2">
      <c r="A245" s="12"/>
      <c r="B245" s="12"/>
      <c r="C245" s="12"/>
      <c r="D245" s="12"/>
      <c r="E245" s="12"/>
      <c r="F245" s="12"/>
      <c r="G245" s="12"/>
      <c r="H245" s="12"/>
      <c r="I245" s="27"/>
      <c r="J245" s="12"/>
      <c r="K245" s="27"/>
      <c r="L245" s="12"/>
      <c r="M245" s="12"/>
      <c r="N245" s="12"/>
      <c r="O245" s="12"/>
      <c r="P245" s="12"/>
      <c r="Q245" s="12"/>
      <c r="R245" s="12"/>
      <c r="S245" s="12"/>
      <c r="T245" s="12"/>
      <c r="U245" s="12"/>
      <c r="V245" s="12"/>
      <c r="W245" s="12"/>
      <c r="X245" s="12"/>
      <c r="Y245" s="12"/>
      <c r="Z245" s="12"/>
      <c r="AA245" s="12"/>
      <c r="AB245" s="12"/>
      <c r="AC245" s="12"/>
      <c r="AD245" s="12"/>
      <c r="AE245" s="12"/>
      <c r="AF245" s="12"/>
      <c r="AG245" s="27"/>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27"/>
      <c r="BD245" s="12"/>
      <c r="BE245" s="12"/>
      <c r="BF245" s="12"/>
      <c r="BG245" s="12"/>
      <c r="BH245" s="12"/>
      <c r="BI245" s="12"/>
      <c r="BJ245" s="12"/>
    </row>
    <row r="246" spans="1:62" ht="12.75" x14ac:dyDescent="0.2">
      <c r="A246" s="12"/>
      <c r="B246" s="12"/>
      <c r="C246" s="12"/>
      <c r="D246" s="12"/>
      <c r="E246" s="12"/>
      <c r="F246" s="12"/>
      <c r="G246" s="12"/>
      <c r="H246" s="12"/>
      <c r="I246" s="27"/>
      <c r="J246" s="12"/>
      <c r="K246" s="27"/>
      <c r="L246" s="12"/>
      <c r="M246" s="12"/>
      <c r="N246" s="12"/>
      <c r="O246" s="12"/>
      <c r="P246" s="12"/>
      <c r="Q246" s="12"/>
      <c r="R246" s="12"/>
      <c r="S246" s="12"/>
      <c r="T246" s="12"/>
      <c r="U246" s="12"/>
      <c r="V246" s="12"/>
      <c r="W246" s="12"/>
      <c r="X246" s="12"/>
      <c r="Y246" s="12"/>
      <c r="Z246" s="12"/>
      <c r="AA246" s="12"/>
      <c r="AB246" s="12"/>
      <c r="AC246" s="12"/>
      <c r="AD246" s="12"/>
      <c r="AE246" s="12"/>
      <c r="AF246" s="12"/>
      <c r="AG246" s="27"/>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27"/>
      <c r="BD246" s="12"/>
      <c r="BE246" s="12"/>
      <c r="BF246" s="12"/>
      <c r="BG246" s="12"/>
      <c r="BH246" s="12"/>
      <c r="BI246" s="12"/>
      <c r="BJ246" s="12"/>
    </row>
    <row r="247" spans="1:62" ht="12.75" x14ac:dyDescent="0.2">
      <c r="A247" s="12"/>
      <c r="B247" s="12"/>
      <c r="C247" s="12"/>
      <c r="D247" s="12"/>
      <c r="E247" s="12"/>
      <c r="F247" s="12"/>
      <c r="G247" s="12"/>
      <c r="H247" s="12"/>
      <c r="I247" s="27"/>
      <c r="J247" s="12"/>
      <c r="K247" s="27"/>
      <c r="L247" s="12"/>
      <c r="M247" s="12"/>
      <c r="N247" s="12"/>
      <c r="O247" s="12"/>
      <c r="P247" s="12"/>
      <c r="Q247" s="12"/>
      <c r="R247" s="12"/>
      <c r="S247" s="12"/>
      <c r="T247" s="12"/>
      <c r="U247" s="12"/>
      <c r="V247" s="12"/>
      <c r="W247" s="12"/>
      <c r="X247" s="12"/>
      <c r="Y247" s="12"/>
      <c r="Z247" s="12"/>
      <c r="AA247" s="12"/>
      <c r="AB247" s="12"/>
      <c r="AC247" s="12"/>
      <c r="AD247" s="12"/>
      <c r="AE247" s="12"/>
      <c r="AF247" s="12"/>
      <c r="AG247" s="27"/>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27"/>
      <c r="BD247" s="12"/>
      <c r="BE247" s="12"/>
      <c r="BF247" s="12"/>
      <c r="BG247" s="12"/>
      <c r="BH247" s="12"/>
      <c r="BI247" s="12"/>
      <c r="BJ247" s="12"/>
    </row>
    <row r="248" spans="1:62" ht="12.75" x14ac:dyDescent="0.2">
      <c r="A248" s="12"/>
      <c r="B248" s="12"/>
      <c r="C248" s="12"/>
      <c r="D248" s="12"/>
      <c r="E248" s="12"/>
      <c r="F248" s="12"/>
      <c r="G248" s="12"/>
      <c r="H248" s="12"/>
      <c r="I248" s="27"/>
      <c r="J248" s="12"/>
      <c r="K248" s="27"/>
      <c r="L248" s="12"/>
      <c r="M248" s="12"/>
      <c r="N248" s="12"/>
      <c r="O248" s="12"/>
      <c r="P248" s="12"/>
      <c r="Q248" s="12"/>
      <c r="R248" s="12"/>
      <c r="S248" s="12"/>
      <c r="T248" s="12"/>
      <c r="U248" s="12"/>
      <c r="V248" s="12"/>
      <c r="W248" s="12"/>
      <c r="X248" s="12"/>
      <c r="Y248" s="12"/>
      <c r="Z248" s="12"/>
      <c r="AA248" s="12"/>
      <c r="AB248" s="12"/>
      <c r="AC248" s="12"/>
      <c r="AD248" s="12"/>
      <c r="AE248" s="12"/>
      <c r="AF248" s="12"/>
      <c r="AG248" s="27"/>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27"/>
      <c r="BD248" s="12"/>
      <c r="BE248" s="12"/>
      <c r="BF248" s="12"/>
      <c r="BG248" s="12"/>
      <c r="BH248" s="12"/>
      <c r="BI248" s="12"/>
      <c r="BJ248" s="12"/>
    </row>
    <row r="249" spans="1:62" ht="12.75" x14ac:dyDescent="0.2">
      <c r="A249" s="12"/>
      <c r="B249" s="12"/>
      <c r="C249" s="12"/>
      <c r="D249" s="12"/>
      <c r="E249" s="12"/>
      <c r="F249" s="12"/>
      <c r="G249" s="12"/>
      <c r="H249" s="12"/>
      <c r="I249" s="27"/>
      <c r="J249" s="12"/>
      <c r="K249" s="27"/>
      <c r="L249" s="12"/>
      <c r="M249" s="12"/>
      <c r="N249" s="12"/>
      <c r="O249" s="12"/>
      <c r="P249" s="12"/>
      <c r="Q249" s="12"/>
      <c r="R249" s="12"/>
      <c r="S249" s="12"/>
      <c r="T249" s="12"/>
      <c r="U249" s="12"/>
      <c r="V249" s="12"/>
      <c r="W249" s="12"/>
      <c r="X249" s="12"/>
      <c r="Y249" s="12"/>
      <c r="Z249" s="12"/>
      <c r="AA249" s="12"/>
      <c r="AB249" s="12"/>
      <c r="AC249" s="12"/>
      <c r="AD249" s="12"/>
      <c r="AE249" s="12"/>
      <c r="AF249" s="12"/>
      <c r="AG249" s="27"/>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27"/>
      <c r="BD249" s="12"/>
      <c r="BE249" s="12"/>
      <c r="BF249" s="12"/>
      <c r="BG249" s="12"/>
      <c r="BH249" s="12"/>
      <c r="BI249" s="12"/>
      <c r="BJ249" s="12"/>
    </row>
    <row r="250" spans="1:62" ht="12.75" x14ac:dyDescent="0.2">
      <c r="A250" s="12"/>
      <c r="B250" s="12"/>
      <c r="C250" s="12"/>
      <c r="D250" s="12"/>
      <c r="E250" s="12"/>
      <c r="F250" s="12"/>
      <c r="G250" s="12"/>
      <c r="H250" s="12"/>
      <c r="I250" s="27"/>
      <c r="J250" s="12"/>
      <c r="K250" s="27"/>
      <c r="L250" s="12"/>
      <c r="M250" s="12"/>
      <c r="N250" s="12"/>
      <c r="O250" s="12"/>
      <c r="P250" s="12"/>
      <c r="Q250" s="12"/>
      <c r="R250" s="12"/>
      <c r="S250" s="12"/>
      <c r="T250" s="12"/>
      <c r="U250" s="12"/>
      <c r="V250" s="12"/>
      <c r="W250" s="12"/>
      <c r="X250" s="12"/>
      <c r="Y250" s="12"/>
      <c r="Z250" s="12"/>
      <c r="AA250" s="12"/>
      <c r="AB250" s="12"/>
      <c r="AC250" s="12"/>
      <c r="AD250" s="12"/>
      <c r="AE250" s="12"/>
      <c r="AF250" s="12"/>
      <c r="AG250" s="27"/>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27"/>
      <c r="BD250" s="12"/>
      <c r="BE250" s="12"/>
      <c r="BF250" s="12"/>
      <c r="BG250" s="12"/>
      <c r="BH250" s="12"/>
      <c r="BI250" s="12"/>
      <c r="BJ250" s="12"/>
    </row>
    <row r="251" spans="1:62" ht="12.75" x14ac:dyDescent="0.2">
      <c r="A251" s="12"/>
      <c r="B251" s="12"/>
      <c r="C251" s="12"/>
      <c r="D251" s="12"/>
      <c r="E251" s="12"/>
      <c r="F251" s="12"/>
      <c r="G251" s="12"/>
      <c r="H251" s="12"/>
      <c r="I251" s="27"/>
      <c r="J251" s="12"/>
      <c r="K251" s="27"/>
      <c r="L251" s="12"/>
      <c r="M251" s="12"/>
      <c r="N251" s="12"/>
      <c r="O251" s="12"/>
      <c r="P251" s="12"/>
      <c r="Q251" s="12"/>
      <c r="R251" s="12"/>
      <c r="S251" s="12"/>
      <c r="T251" s="12"/>
      <c r="U251" s="12"/>
      <c r="V251" s="12"/>
      <c r="W251" s="12"/>
      <c r="X251" s="12"/>
      <c r="Y251" s="12"/>
      <c r="Z251" s="12"/>
      <c r="AA251" s="12"/>
      <c r="AB251" s="12"/>
      <c r="AC251" s="12"/>
      <c r="AD251" s="12"/>
      <c r="AE251" s="12"/>
      <c r="AF251" s="12"/>
      <c r="AG251" s="27"/>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27"/>
      <c r="BD251" s="12"/>
      <c r="BE251" s="12"/>
      <c r="BF251" s="12"/>
      <c r="BG251" s="12"/>
      <c r="BH251" s="12"/>
      <c r="BI251" s="12"/>
      <c r="BJ251" s="12"/>
    </row>
    <row r="252" spans="1:62" ht="12.75" x14ac:dyDescent="0.2">
      <c r="A252" s="12"/>
      <c r="B252" s="12"/>
      <c r="C252" s="12"/>
      <c r="D252" s="12"/>
      <c r="E252" s="12"/>
      <c r="F252" s="12"/>
      <c r="G252" s="12"/>
      <c r="H252" s="12"/>
      <c r="I252" s="27"/>
      <c r="J252" s="12"/>
      <c r="K252" s="27"/>
      <c r="L252" s="12"/>
      <c r="M252" s="12"/>
      <c r="N252" s="12"/>
      <c r="O252" s="12"/>
      <c r="P252" s="12"/>
      <c r="Q252" s="12"/>
      <c r="R252" s="12"/>
      <c r="S252" s="12"/>
      <c r="T252" s="12"/>
      <c r="U252" s="12"/>
      <c r="V252" s="12"/>
      <c r="W252" s="12"/>
      <c r="X252" s="12"/>
      <c r="Y252" s="12"/>
      <c r="Z252" s="12"/>
      <c r="AA252" s="12"/>
      <c r="AB252" s="12"/>
      <c r="AC252" s="12"/>
      <c r="AD252" s="12"/>
      <c r="AE252" s="12"/>
      <c r="AF252" s="12"/>
      <c r="AG252" s="27"/>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27"/>
      <c r="BD252" s="12"/>
      <c r="BE252" s="12"/>
      <c r="BF252" s="12"/>
      <c r="BG252" s="12"/>
      <c r="BH252" s="12"/>
      <c r="BI252" s="12"/>
      <c r="BJ252" s="12"/>
    </row>
    <row r="253" spans="1:62" ht="12.75" x14ac:dyDescent="0.2">
      <c r="A253" s="12"/>
      <c r="B253" s="12"/>
      <c r="C253" s="12"/>
      <c r="D253" s="12"/>
      <c r="E253" s="12"/>
      <c r="F253" s="12"/>
      <c r="G253" s="12"/>
      <c r="H253" s="12"/>
      <c r="I253" s="27"/>
      <c r="J253" s="12"/>
      <c r="K253" s="27"/>
      <c r="L253" s="12"/>
      <c r="M253" s="12"/>
      <c r="N253" s="12"/>
      <c r="O253" s="12"/>
      <c r="P253" s="12"/>
      <c r="Q253" s="12"/>
      <c r="R253" s="12"/>
      <c r="S253" s="12"/>
      <c r="T253" s="12"/>
      <c r="U253" s="12"/>
      <c r="V253" s="12"/>
      <c r="W253" s="12"/>
      <c r="X253" s="12"/>
      <c r="Y253" s="12"/>
      <c r="Z253" s="12"/>
      <c r="AA253" s="12"/>
      <c r="AB253" s="12"/>
      <c r="AC253" s="12"/>
      <c r="AD253" s="12"/>
      <c r="AE253" s="12"/>
      <c r="AF253" s="12"/>
      <c r="AG253" s="27"/>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27"/>
      <c r="BD253" s="12"/>
      <c r="BE253" s="12"/>
      <c r="BF253" s="12"/>
      <c r="BG253" s="12"/>
      <c r="BH253" s="12"/>
      <c r="BI253" s="12"/>
      <c r="BJ253" s="12"/>
    </row>
    <row r="254" spans="1:62" ht="12.75" x14ac:dyDescent="0.2">
      <c r="A254" s="12"/>
      <c r="B254" s="12"/>
      <c r="C254" s="12"/>
      <c r="D254" s="12"/>
      <c r="E254" s="12"/>
      <c r="F254" s="12"/>
      <c r="G254" s="12"/>
      <c r="H254" s="12"/>
      <c r="I254" s="27"/>
      <c r="J254" s="12"/>
      <c r="K254" s="27"/>
      <c r="L254" s="12"/>
      <c r="M254" s="12"/>
      <c r="N254" s="12"/>
      <c r="O254" s="12"/>
      <c r="P254" s="12"/>
      <c r="Q254" s="12"/>
      <c r="R254" s="12"/>
      <c r="S254" s="12"/>
      <c r="T254" s="12"/>
      <c r="U254" s="12"/>
      <c r="V254" s="12"/>
      <c r="W254" s="12"/>
      <c r="X254" s="12"/>
      <c r="Y254" s="12"/>
      <c r="Z254" s="12"/>
      <c r="AA254" s="12"/>
      <c r="AB254" s="12"/>
      <c r="AC254" s="12"/>
      <c r="AD254" s="12"/>
      <c r="AE254" s="12"/>
      <c r="AF254" s="12"/>
      <c r="AG254" s="27"/>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27"/>
      <c r="BD254" s="12"/>
      <c r="BE254" s="12"/>
      <c r="BF254" s="12"/>
      <c r="BG254" s="12"/>
      <c r="BH254" s="12"/>
      <c r="BI254" s="12"/>
      <c r="BJ254" s="12"/>
    </row>
    <row r="255" spans="1:62" ht="12.75" x14ac:dyDescent="0.2">
      <c r="A255" s="12"/>
      <c r="B255" s="12"/>
      <c r="C255" s="12"/>
      <c r="D255" s="12"/>
      <c r="E255" s="12"/>
      <c r="F255" s="12"/>
      <c r="G255" s="12"/>
      <c r="H255" s="12"/>
      <c r="I255" s="27"/>
      <c r="J255" s="12"/>
      <c r="K255" s="27"/>
      <c r="L255" s="12"/>
      <c r="M255" s="12"/>
      <c r="N255" s="12"/>
      <c r="O255" s="12"/>
      <c r="P255" s="12"/>
      <c r="Q255" s="12"/>
      <c r="R255" s="12"/>
      <c r="S255" s="12"/>
      <c r="T255" s="12"/>
      <c r="U255" s="12"/>
      <c r="V255" s="12"/>
      <c r="W255" s="12"/>
      <c r="X255" s="12"/>
      <c r="Y255" s="12"/>
      <c r="Z255" s="12"/>
      <c r="AA255" s="12"/>
      <c r="AB255" s="12"/>
      <c r="AC255" s="12"/>
      <c r="AD255" s="12"/>
      <c r="AE255" s="12"/>
      <c r="AF255" s="12"/>
      <c r="AG255" s="27"/>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27"/>
      <c r="BD255" s="12"/>
      <c r="BE255" s="12"/>
      <c r="BF255" s="12"/>
      <c r="BG255" s="12"/>
      <c r="BH255" s="12"/>
      <c r="BI255" s="12"/>
      <c r="BJ255" s="12"/>
    </row>
    <row r="256" spans="1:62" ht="12.75" x14ac:dyDescent="0.2">
      <c r="A256" s="12"/>
      <c r="B256" s="12"/>
      <c r="C256" s="12"/>
      <c r="D256" s="12"/>
      <c r="E256" s="12"/>
      <c r="F256" s="12"/>
      <c r="G256" s="12"/>
      <c r="H256" s="12"/>
      <c r="I256" s="27"/>
      <c r="J256" s="12"/>
      <c r="K256" s="27"/>
      <c r="L256" s="12"/>
      <c r="M256" s="12"/>
      <c r="N256" s="12"/>
      <c r="O256" s="12"/>
      <c r="P256" s="12"/>
      <c r="Q256" s="12"/>
      <c r="R256" s="12"/>
      <c r="S256" s="12"/>
      <c r="T256" s="12"/>
      <c r="U256" s="12"/>
      <c r="V256" s="12"/>
      <c r="W256" s="12"/>
      <c r="X256" s="12"/>
      <c r="Y256" s="12"/>
      <c r="Z256" s="12"/>
      <c r="AA256" s="12"/>
      <c r="AB256" s="12"/>
      <c r="AC256" s="12"/>
      <c r="AD256" s="12"/>
      <c r="AE256" s="12"/>
      <c r="AF256" s="12"/>
      <c r="AG256" s="27"/>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27"/>
      <c r="BD256" s="12"/>
      <c r="BE256" s="12"/>
      <c r="BF256" s="12"/>
      <c r="BG256" s="12"/>
      <c r="BH256" s="12"/>
      <c r="BI256" s="12"/>
      <c r="BJ256" s="12"/>
    </row>
    <row r="257" spans="1:62" ht="12.75" x14ac:dyDescent="0.2">
      <c r="A257" s="12"/>
      <c r="B257" s="12"/>
      <c r="C257" s="12"/>
      <c r="D257" s="12"/>
      <c r="E257" s="12"/>
      <c r="F257" s="12"/>
      <c r="G257" s="12"/>
      <c r="H257" s="12"/>
      <c r="I257" s="27"/>
      <c r="J257" s="12"/>
      <c r="K257" s="27"/>
      <c r="L257" s="12"/>
      <c r="M257" s="12"/>
      <c r="N257" s="12"/>
      <c r="O257" s="12"/>
      <c r="P257" s="12"/>
      <c r="Q257" s="12"/>
      <c r="R257" s="12"/>
      <c r="S257" s="12"/>
      <c r="T257" s="12"/>
      <c r="U257" s="12"/>
      <c r="V257" s="12"/>
      <c r="W257" s="12"/>
      <c r="X257" s="12"/>
      <c r="Y257" s="12"/>
      <c r="Z257" s="12"/>
      <c r="AA257" s="12"/>
      <c r="AB257" s="12"/>
      <c r="AC257" s="12"/>
      <c r="AD257" s="12"/>
      <c r="AE257" s="12"/>
      <c r="AF257" s="12"/>
      <c r="AG257" s="27"/>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27"/>
      <c r="BD257" s="12"/>
      <c r="BE257" s="12"/>
      <c r="BF257" s="12"/>
      <c r="BG257" s="12"/>
      <c r="BH257" s="12"/>
      <c r="BI257" s="12"/>
      <c r="BJ257" s="12"/>
    </row>
    <row r="258" spans="1:62" ht="12.75" x14ac:dyDescent="0.2">
      <c r="A258" s="12"/>
      <c r="B258" s="12"/>
      <c r="C258" s="12"/>
      <c r="D258" s="12"/>
      <c r="E258" s="12"/>
      <c r="F258" s="12"/>
      <c r="G258" s="12"/>
      <c r="H258" s="12"/>
      <c r="I258" s="27"/>
      <c r="J258" s="12"/>
      <c r="K258" s="27"/>
      <c r="L258" s="12"/>
      <c r="M258" s="12"/>
      <c r="N258" s="12"/>
      <c r="O258" s="12"/>
      <c r="P258" s="12"/>
      <c r="Q258" s="12"/>
      <c r="R258" s="12"/>
      <c r="S258" s="12"/>
      <c r="T258" s="12"/>
      <c r="U258" s="12"/>
      <c r="V258" s="12"/>
      <c r="W258" s="12"/>
      <c r="X258" s="12"/>
      <c r="Y258" s="12"/>
      <c r="Z258" s="12"/>
      <c r="AA258" s="12"/>
      <c r="AB258" s="12"/>
      <c r="AC258" s="12"/>
      <c r="AD258" s="12"/>
      <c r="AE258" s="12"/>
      <c r="AF258" s="12"/>
      <c r="AG258" s="27"/>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27"/>
      <c r="BD258" s="12"/>
      <c r="BE258" s="12"/>
      <c r="BF258" s="12"/>
      <c r="BG258" s="12"/>
      <c r="BH258" s="12"/>
      <c r="BI258" s="12"/>
      <c r="BJ258" s="12"/>
    </row>
    <row r="259" spans="1:62" ht="12.75" x14ac:dyDescent="0.2">
      <c r="A259" s="12"/>
      <c r="B259" s="12"/>
      <c r="C259" s="12"/>
      <c r="D259" s="12"/>
      <c r="E259" s="12"/>
      <c r="F259" s="12"/>
      <c r="G259" s="12"/>
      <c r="H259" s="12"/>
      <c r="I259" s="27"/>
      <c r="J259" s="12"/>
      <c r="K259" s="27"/>
      <c r="L259" s="12"/>
      <c r="M259" s="12"/>
      <c r="N259" s="12"/>
      <c r="O259" s="12"/>
      <c r="P259" s="12"/>
      <c r="Q259" s="12"/>
      <c r="R259" s="12"/>
      <c r="S259" s="12"/>
      <c r="T259" s="12"/>
      <c r="U259" s="12"/>
      <c r="V259" s="12"/>
      <c r="W259" s="12"/>
      <c r="X259" s="12"/>
      <c r="Y259" s="12"/>
      <c r="Z259" s="12"/>
      <c r="AA259" s="12"/>
      <c r="AB259" s="12"/>
      <c r="AC259" s="12"/>
      <c r="AD259" s="12"/>
      <c r="AE259" s="12"/>
      <c r="AF259" s="12"/>
      <c r="AG259" s="27"/>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27"/>
      <c r="BD259" s="12"/>
      <c r="BE259" s="12"/>
      <c r="BF259" s="12"/>
      <c r="BG259" s="12"/>
      <c r="BH259" s="12"/>
      <c r="BI259" s="12"/>
      <c r="BJ259" s="12"/>
    </row>
    <row r="260" spans="1:62" ht="12.75" x14ac:dyDescent="0.2">
      <c r="A260" s="12"/>
      <c r="B260" s="12"/>
      <c r="C260" s="12"/>
      <c r="D260" s="12"/>
      <c r="E260" s="12"/>
      <c r="F260" s="12"/>
      <c r="G260" s="12"/>
      <c r="H260" s="12"/>
      <c r="I260" s="27"/>
      <c r="J260" s="12"/>
      <c r="K260" s="27"/>
      <c r="L260" s="12"/>
      <c r="M260" s="12"/>
      <c r="N260" s="12"/>
      <c r="O260" s="12"/>
      <c r="P260" s="12"/>
      <c r="Q260" s="12"/>
      <c r="R260" s="12"/>
      <c r="S260" s="12"/>
      <c r="T260" s="12"/>
      <c r="U260" s="12"/>
      <c r="V260" s="12"/>
      <c r="W260" s="12"/>
      <c r="X260" s="12"/>
      <c r="Y260" s="12"/>
      <c r="Z260" s="12"/>
      <c r="AA260" s="12"/>
      <c r="AB260" s="12"/>
      <c r="AC260" s="12"/>
      <c r="AD260" s="12"/>
      <c r="AE260" s="12"/>
      <c r="AF260" s="12"/>
      <c r="AG260" s="27"/>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27"/>
      <c r="BD260" s="12"/>
      <c r="BE260" s="12"/>
      <c r="BF260" s="12"/>
      <c r="BG260" s="12"/>
      <c r="BH260" s="12"/>
      <c r="BI260" s="12"/>
      <c r="BJ260" s="12"/>
    </row>
    <row r="261" spans="1:62" ht="12.75" x14ac:dyDescent="0.2">
      <c r="A261" s="12"/>
      <c r="B261" s="12"/>
      <c r="C261" s="12"/>
      <c r="D261" s="12"/>
      <c r="E261" s="12"/>
      <c r="F261" s="12"/>
      <c r="G261" s="12"/>
      <c r="H261" s="12"/>
      <c r="I261" s="27"/>
      <c r="J261" s="12"/>
      <c r="K261" s="27"/>
      <c r="L261" s="12"/>
      <c r="M261" s="12"/>
      <c r="N261" s="12"/>
      <c r="O261" s="12"/>
      <c r="P261" s="12"/>
      <c r="Q261" s="12"/>
      <c r="R261" s="12"/>
      <c r="S261" s="12"/>
      <c r="T261" s="12"/>
      <c r="U261" s="12"/>
      <c r="V261" s="12"/>
      <c r="W261" s="12"/>
      <c r="X261" s="12"/>
      <c r="Y261" s="12"/>
      <c r="Z261" s="12"/>
      <c r="AA261" s="12"/>
      <c r="AB261" s="12"/>
      <c r="AC261" s="12"/>
      <c r="AD261" s="12"/>
      <c r="AE261" s="12"/>
      <c r="AF261" s="12"/>
      <c r="AG261" s="27"/>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27"/>
      <c r="BD261" s="12"/>
      <c r="BE261" s="12"/>
      <c r="BF261" s="12"/>
      <c r="BG261" s="12"/>
      <c r="BH261" s="12"/>
      <c r="BI261" s="12"/>
      <c r="BJ261" s="12"/>
    </row>
    <row r="262" spans="1:62" ht="12.75" x14ac:dyDescent="0.2">
      <c r="A262" s="12"/>
      <c r="B262" s="12"/>
      <c r="C262" s="12"/>
      <c r="D262" s="12"/>
      <c r="E262" s="12"/>
      <c r="F262" s="12"/>
      <c r="G262" s="12"/>
      <c r="H262" s="12"/>
      <c r="I262" s="27"/>
      <c r="J262" s="12"/>
      <c r="K262" s="27"/>
      <c r="L262" s="12"/>
      <c r="M262" s="12"/>
      <c r="N262" s="12"/>
      <c r="O262" s="12"/>
      <c r="P262" s="12"/>
      <c r="Q262" s="12"/>
      <c r="R262" s="12"/>
      <c r="S262" s="12"/>
      <c r="T262" s="12"/>
      <c r="U262" s="12"/>
      <c r="V262" s="12"/>
      <c r="W262" s="12"/>
      <c r="X262" s="12"/>
      <c r="Y262" s="12"/>
      <c r="Z262" s="12"/>
      <c r="AA262" s="12"/>
      <c r="AB262" s="12"/>
      <c r="AC262" s="12"/>
      <c r="AD262" s="12"/>
      <c r="AE262" s="12"/>
      <c r="AF262" s="12"/>
      <c r="AG262" s="27"/>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27"/>
      <c r="BD262" s="12"/>
      <c r="BE262" s="12"/>
      <c r="BF262" s="12"/>
      <c r="BG262" s="12"/>
      <c r="BH262" s="12"/>
      <c r="BI262" s="12"/>
      <c r="BJ262" s="12"/>
    </row>
    <row r="263" spans="1:62" ht="12.75" x14ac:dyDescent="0.2">
      <c r="A263" s="12"/>
      <c r="B263" s="12"/>
      <c r="C263" s="12"/>
      <c r="D263" s="12"/>
      <c r="E263" s="12"/>
      <c r="F263" s="12"/>
      <c r="G263" s="12"/>
      <c r="H263" s="12"/>
      <c r="I263" s="27"/>
      <c r="J263" s="12"/>
      <c r="K263" s="27"/>
      <c r="L263" s="12"/>
      <c r="M263" s="12"/>
      <c r="N263" s="12"/>
      <c r="O263" s="12"/>
      <c r="P263" s="12"/>
      <c r="Q263" s="12"/>
      <c r="R263" s="12"/>
      <c r="S263" s="12"/>
      <c r="T263" s="12"/>
      <c r="U263" s="12"/>
      <c r="V263" s="12"/>
      <c r="W263" s="12"/>
      <c r="X263" s="12"/>
      <c r="Y263" s="12"/>
      <c r="Z263" s="12"/>
      <c r="AA263" s="12"/>
      <c r="AB263" s="12"/>
      <c r="AC263" s="12"/>
      <c r="AD263" s="12"/>
      <c r="AE263" s="12"/>
      <c r="AF263" s="12"/>
      <c r="AG263" s="27"/>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27"/>
      <c r="BD263" s="12"/>
      <c r="BE263" s="12"/>
      <c r="BF263" s="12"/>
      <c r="BG263" s="12"/>
      <c r="BH263" s="12"/>
      <c r="BI263" s="12"/>
      <c r="BJ263" s="12"/>
    </row>
    <row r="264" spans="1:62" ht="12.75" x14ac:dyDescent="0.2">
      <c r="A264" s="12"/>
      <c r="B264" s="12"/>
      <c r="C264" s="12"/>
      <c r="D264" s="12"/>
      <c r="E264" s="12"/>
      <c r="F264" s="12"/>
      <c r="G264" s="12"/>
      <c r="H264" s="12"/>
      <c r="I264" s="27"/>
      <c r="J264" s="12"/>
      <c r="K264" s="27"/>
      <c r="L264" s="12"/>
      <c r="M264" s="12"/>
      <c r="N264" s="12"/>
      <c r="O264" s="12"/>
      <c r="P264" s="12"/>
      <c r="Q264" s="12"/>
      <c r="R264" s="12"/>
      <c r="S264" s="12"/>
      <c r="T264" s="12"/>
      <c r="U264" s="12"/>
      <c r="V264" s="12"/>
      <c r="W264" s="12"/>
      <c r="X264" s="12"/>
      <c r="Y264" s="12"/>
      <c r="Z264" s="12"/>
      <c r="AA264" s="12"/>
      <c r="AB264" s="12"/>
      <c r="AC264" s="12"/>
      <c r="AD264" s="12"/>
      <c r="AE264" s="12"/>
      <c r="AF264" s="12"/>
      <c r="AG264" s="27"/>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27"/>
      <c r="BD264" s="12"/>
      <c r="BE264" s="12"/>
      <c r="BF264" s="12"/>
      <c r="BG264" s="12"/>
      <c r="BH264" s="12"/>
      <c r="BI264" s="12"/>
      <c r="BJ264" s="12"/>
    </row>
    <row r="265" spans="1:62" ht="12.75" x14ac:dyDescent="0.2">
      <c r="A265" s="12"/>
      <c r="B265" s="12"/>
      <c r="C265" s="12"/>
      <c r="D265" s="12"/>
      <c r="E265" s="12"/>
      <c r="F265" s="12"/>
      <c r="G265" s="12"/>
      <c r="H265" s="12"/>
      <c r="I265" s="27"/>
      <c r="J265" s="12"/>
      <c r="K265" s="27"/>
      <c r="L265" s="12"/>
      <c r="M265" s="12"/>
      <c r="N265" s="12"/>
      <c r="O265" s="12"/>
      <c r="P265" s="12"/>
      <c r="Q265" s="12"/>
      <c r="R265" s="12"/>
      <c r="S265" s="12"/>
      <c r="T265" s="12"/>
      <c r="U265" s="12"/>
      <c r="V265" s="12"/>
      <c r="W265" s="12"/>
      <c r="X265" s="12"/>
      <c r="Y265" s="12"/>
      <c r="Z265" s="12"/>
      <c r="AA265" s="12"/>
      <c r="AB265" s="12"/>
      <c r="AC265" s="12"/>
      <c r="AD265" s="12"/>
      <c r="AE265" s="12"/>
      <c r="AF265" s="12"/>
      <c r="AG265" s="27"/>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27"/>
      <c r="BD265" s="12"/>
      <c r="BE265" s="12"/>
      <c r="BF265" s="12"/>
      <c r="BG265" s="12"/>
      <c r="BH265" s="12"/>
      <c r="BI265" s="12"/>
      <c r="BJ265" s="12"/>
    </row>
    <row r="266" spans="1:62" ht="12.75" x14ac:dyDescent="0.2">
      <c r="A266" s="12"/>
      <c r="B266" s="12"/>
      <c r="C266" s="12"/>
      <c r="D266" s="12"/>
      <c r="E266" s="12"/>
      <c r="F266" s="12"/>
      <c r="G266" s="12"/>
      <c r="H266" s="12"/>
      <c r="I266" s="27"/>
      <c r="J266" s="12"/>
      <c r="K266" s="27"/>
      <c r="L266" s="12"/>
      <c r="M266" s="12"/>
      <c r="N266" s="12"/>
      <c r="O266" s="12"/>
      <c r="P266" s="12"/>
      <c r="Q266" s="12"/>
      <c r="R266" s="12"/>
      <c r="S266" s="12"/>
      <c r="T266" s="12"/>
      <c r="U266" s="12"/>
      <c r="V266" s="12"/>
      <c r="W266" s="12"/>
      <c r="X266" s="12"/>
      <c r="Y266" s="12"/>
      <c r="Z266" s="12"/>
      <c r="AA266" s="12"/>
      <c r="AB266" s="12"/>
      <c r="AC266" s="12"/>
      <c r="AD266" s="12"/>
      <c r="AE266" s="12"/>
      <c r="AF266" s="12"/>
      <c r="AG266" s="27"/>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27"/>
      <c r="BD266" s="12"/>
      <c r="BE266" s="12"/>
      <c r="BF266" s="12"/>
      <c r="BG266" s="12"/>
      <c r="BH266" s="12"/>
      <c r="BI266" s="12"/>
      <c r="BJ266" s="12"/>
    </row>
    <row r="267" spans="1:62" ht="12.75" x14ac:dyDescent="0.2">
      <c r="A267" s="12"/>
      <c r="B267" s="12"/>
      <c r="C267" s="12"/>
      <c r="D267" s="12"/>
      <c r="E267" s="12"/>
      <c r="F267" s="12"/>
      <c r="G267" s="12"/>
      <c r="H267" s="12"/>
      <c r="I267" s="27"/>
      <c r="J267" s="12"/>
      <c r="K267" s="27"/>
      <c r="L267" s="12"/>
      <c r="M267" s="12"/>
      <c r="N267" s="12"/>
      <c r="O267" s="12"/>
      <c r="P267" s="12"/>
      <c r="Q267" s="12"/>
      <c r="R267" s="12"/>
      <c r="S267" s="12"/>
      <c r="T267" s="12"/>
      <c r="U267" s="12"/>
      <c r="V267" s="12"/>
      <c r="W267" s="12"/>
      <c r="X267" s="12"/>
      <c r="Y267" s="12"/>
      <c r="Z267" s="12"/>
      <c r="AA267" s="12"/>
      <c r="AB267" s="12"/>
      <c r="AC267" s="12"/>
      <c r="AD267" s="12"/>
      <c r="AE267" s="12"/>
      <c r="AF267" s="12"/>
      <c r="AG267" s="27"/>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27"/>
      <c r="BD267" s="12"/>
      <c r="BE267" s="12"/>
      <c r="BF267" s="12"/>
      <c r="BG267" s="12"/>
      <c r="BH267" s="12"/>
      <c r="BI267" s="12"/>
      <c r="BJ267" s="12"/>
    </row>
    <row r="268" spans="1:62" ht="12.75" x14ac:dyDescent="0.2">
      <c r="A268" s="12"/>
      <c r="B268" s="12"/>
      <c r="C268" s="12"/>
      <c r="D268" s="12"/>
      <c r="E268" s="12"/>
      <c r="F268" s="12"/>
      <c r="G268" s="12"/>
      <c r="H268" s="12"/>
      <c r="I268" s="27"/>
      <c r="J268" s="12"/>
      <c r="K268" s="27"/>
      <c r="L268" s="12"/>
      <c r="M268" s="12"/>
      <c r="N268" s="12"/>
      <c r="O268" s="12"/>
      <c r="P268" s="12"/>
      <c r="Q268" s="12"/>
      <c r="R268" s="12"/>
      <c r="S268" s="12"/>
      <c r="T268" s="12"/>
      <c r="U268" s="12"/>
      <c r="V268" s="12"/>
      <c r="W268" s="12"/>
      <c r="X268" s="12"/>
      <c r="Y268" s="12"/>
      <c r="Z268" s="12"/>
      <c r="AA268" s="12"/>
      <c r="AB268" s="12"/>
      <c r="AC268" s="12"/>
      <c r="AD268" s="12"/>
      <c r="AE268" s="12"/>
      <c r="AF268" s="12"/>
      <c r="AG268" s="27"/>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27"/>
      <c r="BD268" s="12"/>
      <c r="BE268" s="12"/>
      <c r="BF268" s="12"/>
      <c r="BG268" s="12"/>
      <c r="BH268" s="12"/>
      <c r="BI268" s="12"/>
      <c r="BJ268" s="12"/>
    </row>
    <row r="269" spans="1:62" ht="12.75" x14ac:dyDescent="0.2">
      <c r="A269" s="12"/>
      <c r="B269" s="12"/>
      <c r="C269" s="12"/>
      <c r="D269" s="12"/>
      <c r="E269" s="12"/>
      <c r="F269" s="12"/>
      <c r="G269" s="12"/>
      <c r="H269" s="12"/>
      <c r="I269" s="27"/>
      <c r="J269" s="12"/>
      <c r="K269" s="27"/>
      <c r="L269" s="12"/>
      <c r="M269" s="12"/>
      <c r="N269" s="12"/>
      <c r="O269" s="12"/>
      <c r="P269" s="12"/>
      <c r="Q269" s="12"/>
      <c r="R269" s="12"/>
      <c r="S269" s="12"/>
      <c r="T269" s="12"/>
      <c r="U269" s="12"/>
      <c r="V269" s="12"/>
      <c r="W269" s="12"/>
      <c r="X269" s="12"/>
      <c r="Y269" s="12"/>
      <c r="Z269" s="12"/>
      <c r="AA269" s="12"/>
      <c r="AB269" s="12"/>
      <c r="AC269" s="12"/>
      <c r="AD269" s="12"/>
      <c r="AE269" s="12"/>
      <c r="AF269" s="12"/>
      <c r="AG269" s="27"/>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27"/>
      <c r="BD269" s="12"/>
      <c r="BE269" s="12"/>
      <c r="BF269" s="12"/>
      <c r="BG269" s="12"/>
      <c r="BH269" s="12"/>
      <c r="BI269" s="12"/>
      <c r="BJ269" s="12"/>
    </row>
    <row r="270" spans="1:62" ht="12.75" x14ac:dyDescent="0.2">
      <c r="A270" s="12"/>
      <c r="B270" s="12"/>
      <c r="C270" s="12"/>
      <c r="D270" s="12"/>
      <c r="E270" s="12"/>
      <c r="F270" s="12"/>
      <c r="G270" s="12"/>
      <c r="H270" s="12"/>
      <c r="I270" s="27"/>
      <c r="J270" s="12"/>
      <c r="K270" s="27"/>
      <c r="L270" s="12"/>
      <c r="M270" s="12"/>
      <c r="N270" s="12"/>
      <c r="O270" s="12"/>
      <c r="P270" s="12"/>
      <c r="Q270" s="12"/>
      <c r="R270" s="12"/>
      <c r="S270" s="12"/>
      <c r="T270" s="12"/>
      <c r="U270" s="12"/>
      <c r="V270" s="12"/>
      <c r="W270" s="12"/>
      <c r="X270" s="12"/>
      <c r="Y270" s="12"/>
      <c r="Z270" s="12"/>
      <c r="AA270" s="12"/>
      <c r="AB270" s="12"/>
      <c r="AC270" s="12"/>
      <c r="AD270" s="12"/>
      <c r="AE270" s="12"/>
      <c r="AF270" s="12"/>
      <c r="AG270" s="27"/>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27"/>
      <c r="BD270" s="12"/>
      <c r="BE270" s="12"/>
      <c r="BF270" s="12"/>
      <c r="BG270" s="12"/>
      <c r="BH270" s="12"/>
      <c r="BI270" s="12"/>
      <c r="BJ270" s="12"/>
    </row>
    <row r="271" spans="1:62" ht="12.75" x14ac:dyDescent="0.2">
      <c r="A271" s="12"/>
      <c r="B271" s="12"/>
      <c r="C271" s="12"/>
      <c r="D271" s="12"/>
      <c r="E271" s="12"/>
      <c r="F271" s="12"/>
      <c r="G271" s="12"/>
      <c r="H271" s="12"/>
      <c r="I271" s="27"/>
      <c r="J271" s="12"/>
      <c r="K271" s="27"/>
      <c r="L271" s="12"/>
      <c r="M271" s="12"/>
      <c r="N271" s="12"/>
      <c r="O271" s="12"/>
      <c r="P271" s="12"/>
      <c r="Q271" s="12"/>
      <c r="R271" s="12"/>
      <c r="S271" s="12"/>
      <c r="T271" s="12"/>
      <c r="U271" s="12"/>
      <c r="V271" s="12"/>
      <c r="W271" s="12"/>
      <c r="X271" s="12"/>
      <c r="Y271" s="12"/>
      <c r="Z271" s="12"/>
      <c r="AA271" s="12"/>
      <c r="AB271" s="12"/>
      <c r="AC271" s="12"/>
      <c r="AD271" s="12"/>
      <c r="AE271" s="12"/>
      <c r="AF271" s="12"/>
      <c r="AG271" s="27"/>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27"/>
      <c r="BD271" s="12"/>
      <c r="BE271" s="12"/>
      <c r="BF271" s="12"/>
      <c r="BG271" s="12"/>
      <c r="BH271" s="12"/>
      <c r="BI271" s="12"/>
      <c r="BJ271" s="12"/>
    </row>
    <row r="272" spans="1:62" ht="12.75" x14ac:dyDescent="0.2">
      <c r="A272" s="12"/>
      <c r="B272" s="12"/>
      <c r="C272" s="12"/>
      <c r="D272" s="12"/>
      <c r="E272" s="12"/>
      <c r="F272" s="12"/>
      <c r="G272" s="12"/>
      <c r="H272" s="12"/>
      <c r="I272" s="27"/>
      <c r="J272" s="12"/>
      <c r="K272" s="27"/>
      <c r="L272" s="12"/>
      <c r="M272" s="12"/>
      <c r="N272" s="12"/>
      <c r="O272" s="12"/>
      <c r="P272" s="12"/>
      <c r="Q272" s="12"/>
      <c r="R272" s="12"/>
      <c r="S272" s="12"/>
      <c r="T272" s="12"/>
      <c r="U272" s="12"/>
      <c r="V272" s="12"/>
      <c r="W272" s="12"/>
      <c r="X272" s="12"/>
      <c r="Y272" s="12"/>
      <c r="Z272" s="12"/>
      <c r="AA272" s="12"/>
      <c r="AB272" s="12"/>
      <c r="AC272" s="12"/>
      <c r="AD272" s="12"/>
      <c r="AE272" s="12"/>
      <c r="AF272" s="12"/>
      <c r="AG272" s="27"/>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27"/>
      <c r="BD272" s="12"/>
      <c r="BE272" s="12"/>
      <c r="BF272" s="12"/>
      <c r="BG272" s="12"/>
      <c r="BH272" s="12"/>
      <c r="BI272" s="12"/>
      <c r="BJ272" s="12"/>
    </row>
    <row r="273" spans="1:62" ht="12.75" x14ac:dyDescent="0.2">
      <c r="A273" s="12"/>
      <c r="B273" s="12"/>
      <c r="C273" s="12"/>
      <c r="D273" s="12"/>
      <c r="E273" s="12"/>
      <c r="F273" s="12"/>
      <c r="G273" s="12"/>
      <c r="H273" s="12"/>
      <c r="I273" s="27"/>
      <c r="J273" s="12"/>
      <c r="K273" s="27"/>
      <c r="L273" s="12"/>
      <c r="M273" s="12"/>
      <c r="N273" s="12"/>
      <c r="O273" s="12"/>
      <c r="P273" s="12"/>
      <c r="Q273" s="12"/>
      <c r="R273" s="12"/>
      <c r="S273" s="12"/>
      <c r="T273" s="12"/>
      <c r="U273" s="12"/>
      <c r="V273" s="12"/>
      <c r="W273" s="12"/>
      <c r="X273" s="12"/>
      <c r="Y273" s="12"/>
      <c r="Z273" s="12"/>
      <c r="AA273" s="12"/>
      <c r="AB273" s="12"/>
      <c r="AC273" s="12"/>
      <c r="AD273" s="12"/>
      <c r="AE273" s="12"/>
      <c r="AF273" s="12"/>
      <c r="AG273" s="27"/>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27"/>
      <c r="BD273" s="12"/>
      <c r="BE273" s="12"/>
      <c r="BF273" s="12"/>
      <c r="BG273" s="12"/>
      <c r="BH273" s="12"/>
      <c r="BI273" s="12"/>
      <c r="BJ273" s="12"/>
    </row>
    <row r="274" spans="1:62" ht="12.75" x14ac:dyDescent="0.2">
      <c r="A274" s="12"/>
      <c r="B274" s="12"/>
      <c r="C274" s="12"/>
      <c r="D274" s="12"/>
      <c r="E274" s="12"/>
      <c r="F274" s="12"/>
      <c r="G274" s="12"/>
      <c r="H274" s="12"/>
      <c r="I274" s="27"/>
      <c r="J274" s="12"/>
      <c r="K274" s="27"/>
      <c r="L274" s="12"/>
      <c r="M274" s="12"/>
      <c r="N274" s="12"/>
      <c r="O274" s="12"/>
      <c r="P274" s="12"/>
      <c r="Q274" s="12"/>
      <c r="R274" s="12"/>
      <c r="S274" s="12"/>
      <c r="T274" s="12"/>
      <c r="U274" s="12"/>
      <c r="V274" s="12"/>
      <c r="W274" s="12"/>
      <c r="X274" s="12"/>
      <c r="Y274" s="12"/>
      <c r="Z274" s="12"/>
      <c r="AA274" s="12"/>
      <c r="AB274" s="12"/>
      <c r="AC274" s="12"/>
      <c r="AD274" s="12"/>
      <c r="AE274" s="12"/>
      <c r="AF274" s="12"/>
      <c r="AG274" s="27"/>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27"/>
      <c r="BD274" s="12"/>
      <c r="BE274" s="12"/>
      <c r="BF274" s="12"/>
      <c r="BG274" s="12"/>
      <c r="BH274" s="12"/>
      <c r="BI274" s="12"/>
      <c r="BJ274" s="12"/>
    </row>
    <row r="275" spans="1:62" ht="12.75" x14ac:dyDescent="0.2">
      <c r="A275" s="12"/>
      <c r="B275" s="12"/>
      <c r="C275" s="12"/>
      <c r="D275" s="12"/>
      <c r="E275" s="12"/>
      <c r="F275" s="12"/>
      <c r="G275" s="12"/>
      <c r="H275" s="12"/>
      <c r="I275" s="27"/>
      <c r="J275" s="12"/>
      <c r="K275" s="27"/>
      <c r="L275" s="12"/>
      <c r="M275" s="12"/>
      <c r="N275" s="12"/>
      <c r="O275" s="12"/>
      <c r="P275" s="12"/>
      <c r="Q275" s="12"/>
      <c r="R275" s="12"/>
      <c r="S275" s="12"/>
      <c r="T275" s="12"/>
      <c r="U275" s="12"/>
      <c r="V275" s="12"/>
      <c r="W275" s="12"/>
      <c r="X275" s="12"/>
      <c r="Y275" s="12"/>
      <c r="Z275" s="12"/>
      <c r="AA275" s="12"/>
      <c r="AB275" s="12"/>
      <c r="AC275" s="12"/>
      <c r="AD275" s="12"/>
      <c r="AE275" s="12"/>
      <c r="AF275" s="12"/>
      <c r="AG275" s="27"/>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27"/>
      <c r="BD275" s="12"/>
      <c r="BE275" s="12"/>
      <c r="BF275" s="12"/>
      <c r="BG275" s="12"/>
      <c r="BH275" s="12"/>
      <c r="BI275" s="12"/>
      <c r="BJ275" s="12"/>
    </row>
    <row r="276" spans="1:62" ht="12.75" x14ac:dyDescent="0.2">
      <c r="A276" s="12"/>
      <c r="B276" s="12"/>
      <c r="C276" s="12"/>
      <c r="D276" s="12"/>
      <c r="E276" s="12"/>
      <c r="F276" s="12"/>
      <c r="G276" s="12"/>
      <c r="H276" s="12"/>
      <c r="I276" s="27"/>
      <c r="J276" s="12"/>
      <c r="K276" s="27"/>
      <c r="L276" s="12"/>
      <c r="M276" s="12"/>
      <c r="N276" s="12"/>
      <c r="O276" s="12"/>
      <c r="P276" s="12"/>
      <c r="Q276" s="12"/>
      <c r="R276" s="12"/>
      <c r="S276" s="12"/>
      <c r="T276" s="12"/>
      <c r="U276" s="12"/>
      <c r="V276" s="12"/>
      <c r="W276" s="12"/>
      <c r="X276" s="12"/>
      <c r="Y276" s="12"/>
      <c r="Z276" s="12"/>
      <c r="AA276" s="12"/>
      <c r="AB276" s="12"/>
      <c r="AC276" s="12"/>
      <c r="AD276" s="12"/>
      <c r="AE276" s="12"/>
      <c r="AF276" s="12"/>
      <c r="AG276" s="27"/>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27"/>
      <c r="BD276" s="12"/>
      <c r="BE276" s="12"/>
      <c r="BF276" s="12"/>
      <c r="BG276" s="12"/>
      <c r="BH276" s="12"/>
      <c r="BI276" s="12"/>
      <c r="BJ276" s="12"/>
    </row>
    <row r="277" spans="1:62" ht="12.75" x14ac:dyDescent="0.2">
      <c r="A277" s="12"/>
      <c r="B277" s="12"/>
      <c r="C277" s="12"/>
      <c r="D277" s="12"/>
      <c r="E277" s="12"/>
      <c r="F277" s="12"/>
      <c r="G277" s="12"/>
      <c r="H277" s="12"/>
      <c r="I277" s="27"/>
      <c r="J277" s="12"/>
      <c r="K277" s="27"/>
      <c r="L277" s="12"/>
      <c r="M277" s="12"/>
      <c r="N277" s="12"/>
      <c r="O277" s="12"/>
      <c r="P277" s="12"/>
      <c r="Q277" s="12"/>
      <c r="R277" s="12"/>
      <c r="S277" s="12"/>
      <c r="T277" s="12"/>
      <c r="U277" s="12"/>
      <c r="V277" s="12"/>
      <c r="W277" s="12"/>
      <c r="X277" s="12"/>
      <c r="Y277" s="12"/>
      <c r="Z277" s="12"/>
      <c r="AA277" s="12"/>
      <c r="AB277" s="12"/>
      <c r="AC277" s="12"/>
      <c r="AD277" s="12"/>
      <c r="AE277" s="12"/>
      <c r="AF277" s="12"/>
      <c r="AG277" s="27"/>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27"/>
      <c r="BD277" s="12"/>
      <c r="BE277" s="12"/>
      <c r="BF277" s="12"/>
      <c r="BG277" s="12"/>
      <c r="BH277" s="12"/>
      <c r="BI277" s="12"/>
      <c r="BJ277" s="12"/>
    </row>
    <row r="278" spans="1:62" ht="12.75" x14ac:dyDescent="0.2">
      <c r="A278" s="12"/>
      <c r="B278" s="12"/>
      <c r="C278" s="12"/>
      <c r="D278" s="12"/>
      <c r="E278" s="12"/>
      <c r="F278" s="12"/>
      <c r="G278" s="12"/>
      <c r="H278" s="12"/>
      <c r="I278" s="27"/>
      <c r="J278" s="12"/>
      <c r="K278" s="27"/>
      <c r="L278" s="12"/>
      <c r="M278" s="12"/>
      <c r="N278" s="12"/>
      <c r="O278" s="12"/>
      <c r="P278" s="12"/>
      <c r="Q278" s="12"/>
      <c r="R278" s="12"/>
      <c r="S278" s="12"/>
      <c r="T278" s="12"/>
      <c r="U278" s="12"/>
      <c r="V278" s="12"/>
      <c r="W278" s="12"/>
      <c r="X278" s="12"/>
      <c r="Y278" s="12"/>
      <c r="Z278" s="12"/>
      <c r="AA278" s="12"/>
      <c r="AB278" s="12"/>
      <c r="AC278" s="12"/>
      <c r="AD278" s="12"/>
      <c r="AE278" s="12"/>
      <c r="AF278" s="12"/>
      <c r="AG278" s="27"/>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27"/>
      <c r="BD278" s="12"/>
      <c r="BE278" s="12"/>
      <c r="BF278" s="12"/>
      <c r="BG278" s="12"/>
      <c r="BH278" s="12"/>
      <c r="BI278" s="12"/>
      <c r="BJ278" s="12"/>
    </row>
    <row r="279" spans="1:62" ht="12.75" x14ac:dyDescent="0.2">
      <c r="A279" s="12"/>
      <c r="B279" s="12"/>
      <c r="C279" s="12"/>
      <c r="D279" s="12"/>
      <c r="E279" s="12"/>
      <c r="F279" s="12"/>
      <c r="G279" s="12"/>
      <c r="H279" s="12"/>
      <c r="I279" s="27"/>
      <c r="J279" s="12"/>
      <c r="K279" s="27"/>
      <c r="L279" s="12"/>
      <c r="M279" s="12"/>
      <c r="N279" s="12"/>
      <c r="O279" s="12"/>
      <c r="P279" s="12"/>
      <c r="Q279" s="12"/>
      <c r="R279" s="12"/>
      <c r="S279" s="12"/>
      <c r="T279" s="12"/>
      <c r="U279" s="12"/>
      <c r="V279" s="12"/>
      <c r="W279" s="12"/>
      <c r="X279" s="12"/>
      <c r="Y279" s="12"/>
      <c r="Z279" s="12"/>
      <c r="AA279" s="12"/>
      <c r="AB279" s="12"/>
      <c r="AC279" s="12"/>
      <c r="AD279" s="12"/>
      <c r="AE279" s="12"/>
      <c r="AF279" s="12"/>
      <c r="AG279" s="27"/>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27"/>
      <c r="BD279" s="12"/>
      <c r="BE279" s="12"/>
      <c r="BF279" s="12"/>
      <c r="BG279" s="12"/>
      <c r="BH279" s="12"/>
      <c r="BI279" s="12"/>
      <c r="BJ279" s="12"/>
    </row>
    <row r="280" spans="1:62" ht="12.75" x14ac:dyDescent="0.2">
      <c r="A280" s="12"/>
      <c r="B280" s="12"/>
      <c r="C280" s="12"/>
      <c r="D280" s="12"/>
      <c r="E280" s="12"/>
      <c r="F280" s="12"/>
      <c r="G280" s="12"/>
      <c r="H280" s="12"/>
      <c r="I280" s="27"/>
      <c r="J280" s="12"/>
      <c r="K280" s="27"/>
      <c r="L280" s="12"/>
      <c r="M280" s="12"/>
      <c r="N280" s="12"/>
      <c r="O280" s="12"/>
      <c r="P280" s="12"/>
      <c r="Q280" s="12"/>
      <c r="R280" s="12"/>
      <c r="S280" s="12"/>
      <c r="T280" s="12"/>
      <c r="U280" s="12"/>
      <c r="V280" s="12"/>
      <c r="W280" s="12"/>
      <c r="X280" s="12"/>
      <c r="Y280" s="12"/>
      <c r="Z280" s="12"/>
      <c r="AA280" s="12"/>
      <c r="AB280" s="12"/>
      <c r="AC280" s="12"/>
      <c r="AD280" s="12"/>
      <c r="AE280" s="12"/>
      <c r="AF280" s="12"/>
      <c r="AG280" s="27"/>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27"/>
      <c r="BD280" s="12"/>
      <c r="BE280" s="12"/>
      <c r="BF280" s="12"/>
      <c r="BG280" s="12"/>
      <c r="BH280" s="12"/>
      <c r="BI280" s="12"/>
      <c r="BJ280" s="12"/>
    </row>
    <row r="281" spans="1:62" ht="12.75" x14ac:dyDescent="0.2">
      <c r="A281" s="12"/>
      <c r="B281" s="12"/>
      <c r="C281" s="12"/>
      <c r="D281" s="12"/>
      <c r="E281" s="12"/>
      <c r="F281" s="12"/>
      <c r="G281" s="12"/>
      <c r="H281" s="12"/>
      <c r="I281" s="27"/>
      <c r="J281" s="12"/>
      <c r="K281" s="27"/>
      <c r="L281" s="12"/>
      <c r="M281" s="12"/>
      <c r="N281" s="12"/>
      <c r="O281" s="12"/>
      <c r="P281" s="12"/>
      <c r="Q281" s="12"/>
      <c r="R281" s="12"/>
      <c r="S281" s="12"/>
      <c r="T281" s="12"/>
      <c r="U281" s="12"/>
      <c r="V281" s="12"/>
      <c r="W281" s="12"/>
      <c r="X281" s="12"/>
      <c r="Y281" s="12"/>
      <c r="Z281" s="12"/>
      <c r="AA281" s="12"/>
      <c r="AB281" s="12"/>
      <c r="AC281" s="12"/>
      <c r="AD281" s="12"/>
      <c r="AE281" s="12"/>
      <c r="AF281" s="12"/>
      <c r="AG281" s="27"/>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27"/>
      <c r="BD281" s="12"/>
      <c r="BE281" s="12"/>
      <c r="BF281" s="12"/>
      <c r="BG281" s="12"/>
      <c r="BH281" s="12"/>
      <c r="BI281" s="12"/>
      <c r="BJ281" s="12"/>
    </row>
    <row r="282" spans="1:62" ht="12.75" x14ac:dyDescent="0.2">
      <c r="A282" s="12"/>
      <c r="B282" s="12"/>
      <c r="C282" s="12"/>
      <c r="D282" s="12"/>
      <c r="E282" s="12"/>
      <c r="F282" s="12"/>
      <c r="G282" s="12"/>
      <c r="H282" s="12"/>
      <c r="I282" s="27"/>
      <c r="J282" s="12"/>
      <c r="K282" s="27"/>
      <c r="L282" s="12"/>
      <c r="M282" s="12"/>
      <c r="N282" s="12"/>
      <c r="O282" s="12"/>
      <c r="P282" s="12"/>
      <c r="Q282" s="12"/>
      <c r="R282" s="12"/>
      <c r="S282" s="12"/>
      <c r="T282" s="12"/>
      <c r="U282" s="12"/>
      <c r="V282" s="12"/>
      <c r="W282" s="12"/>
      <c r="X282" s="12"/>
      <c r="Y282" s="12"/>
      <c r="Z282" s="12"/>
      <c r="AA282" s="12"/>
      <c r="AB282" s="12"/>
      <c r="AC282" s="12"/>
      <c r="AD282" s="12"/>
      <c r="AE282" s="12"/>
      <c r="AF282" s="12"/>
      <c r="AG282" s="27"/>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27"/>
      <c r="BD282" s="12"/>
      <c r="BE282" s="12"/>
      <c r="BF282" s="12"/>
      <c r="BG282" s="12"/>
      <c r="BH282" s="12"/>
      <c r="BI282" s="12"/>
      <c r="BJ282" s="12"/>
    </row>
    <row r="283" spans="1:62" ht="12.75" x14ac:dyDescent="0.2">
      <c r="A283" s="12"/>
      <c r="B283" s="12"/>
      <c r="C283" s="12"/>
      <c r="D283" s="12"/>
      <c r="E283" s="12"/>
      <c r="F283" s="12"/>
      <c r="G283" s="12"/>
      <c r="H283" s="12"/>
      <c r="I283" s="27"/>
      <c r="J283" s="12"/>
      <c r="K283" s="27"/>
      <c r="L283" s="12"/>
      <c r="M283" s="12"/>
      <c r="N283" s="12"/>
      <c r="O283" s="12"/>
      <c r="P283" s="12"/>
      <c r="Q283" s="12"/>
      <c r="R283" s="12"/>
      <c r="S283" s="12"/>
      <c r="T283" s="12"/>
      <c r="U283" s="12"/>
      <c r="V283" s="12"/>
      <c r="W283" s="12"/>
      <c r="X283" s="12"/>
      <c r="Y283" s="12"/>
      <c r="Z283" s="12"/>
      <c r="AA283" s="12"/>
      <c r="AB283" s="12"/>
      <c r="AC283" s="12"/>
      <c r="AD283" s="12"/>
      <c r="AE283" s="12"/>
      <c r="AF283" s="12"/>
      <c r="AG283" s="27"/>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27"/>
      <c r="BD283" s="12"/>
      <c r="BE283" s="12"/>
      <c r="BF283" s="12"/>
      <c r="BG283" s="12"/>
      <c r="BH283" s="12"/>
      <c r="BI283" s="12"/>
      <c r="BJ283" s="12"/>
    </row>
    <row r="284" spans="1:62" ht="12.75" x14ac:dyDescent="0.2">
      <c r="A284" s="12"/>
      <c r="B284" s="12"/>
      <c r="C284" s="12"/>
      <c r="D284" s="12"/>
      <c r="E284" s="12"/>
      <c r="F284" s="12"/>
      <c r="G284" s="12"/>
      <c r="H284" s="12"/>
      <c r="I284" s="27"/>
      <c r="J284" s="12"/>
      <c r="K284" s="27"/>
      <c r="L284" s="12"/>
      <c r="M284" s="12"/>
      <c r="N284" s="12"/>
      <c r="O284" s="12"/>
      <c r="P284" s="12"/>
      <c r="Q284" s="12"/>
      <c r="R284" s="12"/>
      <c r="S284" s="12"/>
      <c r="T284" s="12"/>
      <c r="U284" s="12"/>
      <c r="V284" s="12"/>
      <c r="W284" s="12"/>
      <c r="X284" s="12"/>
      <c r="Y284" s="12"/>
      <c r="Z284" s="12"/>
      <c r="AA284" s="12"/>
      <c r="AB284" s="12"/>
      <c r="AC284" s="12"/>
      <c r="AD284" s="12"/>
      <c r="AE284" s="12"/>
      <c r="AF284" s="12"/>
      <c r="AG284" s="27"/>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27"/>
      <c r="BD284" s="12"/>
      <c r="BE284" s="12"/>
      <c r="BF284" s="12"/>
      <c r="BG284" s="12"/>
      <c r="BH284" s="12"/>
      <c r="BI284" s="12"/>
      <c r="BJ284" s="12"/>
    </row>
    <row r="285" spans="1:62" ht="12.75" x14ac:dyDescent="0.2">
      <c r="A285" s="12"/>
      <c r="B285" s="12"/>
      <c r="C285" s="12"/>
      <c r="D285" s="12"/>
      <c r="E285" s="12"/>
      <c r="F285" s="12"/>
      <c r="G285" s="12"/>
      <c r="H285" s="12"/>
      <c r="I285" s="27"/>
      <c r="J285" s="12"/>
      <c r="K285" s="27"/>
      <c r="L285" s="12"/>
      <c r="M285" s="12"/>
      <c r="N285" s="12"/>
      <c r="O285" s="12"/>
      <c r="P285" s="12"/>
      <c r="Q285" s="12"/>
      <c r="R285" s="12"/>
      <c r="S285" s="12"/>
      <c r="T285" s="12"/>
      <c r="U285" s="12"/>
      <c r="V285" s="12"/>
      <c r="W285" s="12"/>
      <c r="X285" s="12"/>
      <c r="Y285" s="12"/>
      <c r="Z285" s="12"/>
      <c r="AA285" s="12"/>
      <c r="AB285" s="12"/>
      <c r="AC285" s="12"/>
      <c r="AD285" s="12"/>
      <c r="AE285" s="12"/>
      <c r="AF285" s="12"/>
      <c r="AG285" s="27"/>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27"/>
      <c r="BD285" s="12"/>
      <c r="BE285" s="12"/>
      <c r="BF285" s="12"/>
      <c r="BG285" s="12"/>
      <c r="BH285" s="12"/>
      <c r="BI285" s="12"/>
      <c r="BJ285" s="12"/>
    </row>
    <row r="286" spans="1:62" ht="12.75" x14ac:dyDescent="0.2">
      <c r="A286" s="12"/>
      <c r="B286" s="12"/>
      <c r="C286" s="12"/>
      <c r="D286" s="12"/>
      <c r="E286" s="12"/>
      <c r="F286" s="12"/>
      <c r="G286" s="12"/>
      <c r="H286" s="12"/>
      <c r="I286" s="27"/>
      <c r="J286" s="12"/>
      <c r="K286" s="27"/>
      <c r="L286" s="12"/>
      <c r="M286" s="12"/>
      <c r="N286" s="12"/>
      <c r="O286" s="12"/>
      <c r="P286" s="12"/>
      <c r="Q286" s="12"/>
      <c r="R286" s="12"/>
      <c r="S286" s="12"/>
      <c r="T286" s="12"/>
      <c r="U286" s="12"/>
      <c r="V286" s="12"/>
      <c r="W286" s="12"/>
      <c r="X286" s="12"/>
      <c r="Y286" s="12"/>
      <c r="Z286" s="12"/>
      <c r="AA286" s="12"/>
      <c r="AB286" s="12"/>
      <c r="AC286" s="12"/>
      <c r="AD286" s="12"/>
      <c r="AE286" s="12"/>
      <c r="AF286" s="12"/>
      <c r="AG286" s="27"/>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27"/>
      <c r="BD286" s="12"/>
      <c r="BE286" s="12"/>
      <c r="BF286" s="12"/>
      <c r="BG286" s="12"/>
      <c r="BH286" s="12"/>
      <c r="BI286" s="12"/>
      <c r="BJ286" s="12"/>
    </row>
    <row r="287" spans="1:62" ht="12.75" x14ac:dyDescent="0.2">
      <c r="A287" s="12"/>
      <c r="B287" s="12"/>
      <c r="C287" s="12"/>
      <c r="D287" s="12"/>
      <c r="E287" s="12"/>
      <c r="F287" s="12"/>
      <c r="G287" s="12"/>
      <c r="H287" s="12"/>
      <c r="I287" s="27"/>
      <c r="J287" s="12"/>
      <c r="K287" s="27"/>
      <c r="L287" s="12"/>
      <c r="M287" s="12"/>
      <c r="N287" s="12"/>
      <c r="O287" s="12"/>
      <c r="P287" s="12"/>
      <c r="Q287" s="12"/>
      <c r="R287" s="12"/>
      <c r="S287" s="12"/>
      <c r="T287" s="12"/>
      <c r="U287" s="12"/>
      <c r="V287" s="12"/>
      <c r="W287" s="12"/>
      <c r="X287" s="12"/>
      <c r="Y287" s="12"/>
      <c r="Z287" s="12"/>
      <c r="AA287" s="12"/>
      <c r="AB287" s="12"/>
      <c r="AC287" s="12"/>
      <c r="AD287" s="12"/>
      <c r="AE287" s="12"/>
      <c r="AF287" s="12"/>
      <c r="AG287" s="27"/>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27"/>
      <c r="BD287" s="12"/>
      <c r="BE287" s="12"/>
      <c r="BF287" s="12"/>
      <c r="BG287" s="12"/>
      <c r="BH287" s="12"/>
      <c r="BI287" s="12"/>
      <c r="BJ287" s="12"/>
    </row>
    <row r="288" spans="1:62" ht="12.75" x14ac:dyDescent="0.2">
      <c r="A288" s="12"/>
      <c r="B288" s="12"/>
      <c r="C288" s="12"/>
      <c r="D288" s="12"/>
      <c r="E288" s="12"/>
      <c r="F288" s="12"/>
      <c r="G288" s="12"/>
      <c r="H288" s="12"/>
      <c r="I288" s="27"/>
      <c r="J288" s="12"/>
      <c r="K288" s="27"/>
      <c r="L288" s="12"/>
      <c r="M288" s="12"/>
      <c r="N288" s="12"/>
      <c r="O288" s="12"/>
      <c r="P288" s="12"/>
      <c r="Q288" s="12"/>
      <c r="R288" s="12"/>
      <c r="S288" s="12"/>
      <c r="T288" s="12"/>
      <c r="U288" s="12"/>
      <c r="V288" s="12"/>
      <c r="W288" s="12"/>
      <c r="X288" s="12"/>
      <c r="Y288" s="12"/>
      <c r="Z288" s="12"/>
      <c r="AA288" s="12"/>
      <c r="AB288" s="12"/>
      <c r="AC288" s="12"/>
      <c r="AD288" s="12"/>
      <c r="AE288" s="12"/>
      <c r="AF288" s="12"/>
      <c r="AG288" s="27"/>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27"/>
      <c r="BD288" s="12"/>
      <c r="BE288" s="12"/>
      <c r="BF288" s="12"/>
      <c r="BG288" s="12"/>
      <c r="BH288" s="12"/>
      <c r="BI288" s="12"/>
      <c r="BJ288" s="12"/>
    </row>
    <row r="289" spans="1:62" ht="12.75" x14ac:dyDescent="0.2">
      <c r="A289" s="12"/>
      <c r="B289" s="12"/>
      <c r="C289" s="12"/>
      <c r="D289" s="12"/>
      <c r="E289" s="12"/>
      <c r="F289" s="12"/>
      <c r="G289" s="12"/>
      <c r="H289" s="12"/>
      <c r="I289" s="27"/>
      <c r="J289" s="12"/>
      <c r="K289" s="27"/>
      <c r="L289" s="12"/>
      <c r="M289" s="12"/>
      <c r="N289" s="12"/>
      <c r="O289" s="12"/>
      <c r="P289" s="12"/>
      <c r="Q289" s="12"/>
      <c r="R289" s="12"/>
      <c r="S289" s="12"/>
      <c r="T289" s="12"/>
      <c r="U289" s="12"/>
      <c r="V289" s="12"/>
      <c r="W289" s="12"/>
      <c r="X289" s="12"/>
      <c r="Y289" s="12"/>
      <c r="Z289" s="12"/>
      <c r="AA289" s="12"/>
      <c r="AB289" s="12"/>
      <c r="AC289" s="12"/>
      <c r="AD289" s="12"/>
      <c r="AE289" s="12"/>
      <c r="AF289" s="12"/>
      <c r="AG289" s="27"/>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27"/>
      <c r="BD289" s="12"/>
      <c r="BE289" s="12"/>
      <c r="BF289" s="12"/>
      <c r="BG289" s="12"/>
      <c r="BH289" s="12"/>
      <c r="BI289" s="12"/>
      <c r="BJ289" s="12"/>
    </row>
    <row r="290" spans="1:62" ht="12.75" x14ac:dyDescent="0.2">
      <c r="A290" s="12"/>
      <c r="B290" s="12"/>
      <c r="C290" s="12"/>
      <c r="D290" s="12"/>
      <c r="E290" s="12"/>
      <c r="F290" s="12"/>
      <c r="G290" s="12"/>
      <c r="H290" s="12"/>
      <c r="I290" s="27"/>
      <c r="J290" s="12"/>
      <c r="K290" s="27"/>
      <c r="L290" s="12"/>
      <c r="M290" s="12"/>
      <c r="N290" s="12"/>
      <c r="O290" s="12"/>
      <c r="P290" s="12"/>
      <c r="Q290" s="12"/>
      <c r="R290" s="12"/>
      <c r="S290" s="12"/>
      <c r="T290" s="12"/>
      <c r="U290" s="12"/>
      <c r="V290" s="12"/>
      <c r="W290" s="12"/>
      <c r="X290" s="12"/>
      <c r="Y290" s="12"/>
      <c r="Z290" s="12"/>
      <c r="AA290" s="12"/>
      <c r="AB290" s="12"/>
      <c r="AC290" s="12"/>
      <c r="AD290" s="12"/>
      <c r="AE290" s="12"/>
      <c r="AF290" s="12"/>
      <c r="AG290" s="27"/>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27"/>
      <c r="BD290" s="12"/>
      <c r="BE290" s="12"/>
      <c r="BF290" s="12"/>
      <c r="BG290" s="12"/>
      <c r="BH290" s="12"/>
      <c r="BI290" s="12"/>
      <c r="BJ290" s="12"/>
    </row>
    <row r="291" spans="1:62" ht="12.75" x14ac:dyDescent="0.2">
      <c r="A291" s="12"/>
      <c r="B291" s="12"/>
      <c r="C291" s="12"/>
      <c r="D291" s="12"/>
      <c r="E291" s="12"/>
      <c r="F291" s="12"/>
      <c r="G291" s="12"/>
      <c r="H291" s="12"/>
      <c r="I291" s="27"/>
      <c r="J291" s="12"/>
      <c r="K291" s="27"/>
      <c r="L291" s="12"/>
      <c r="M291" s="12"/>
      <c r="N291" s="12"/>
      <c r="O291" s="12"/>
      <c r="P291" s="12"/>
      <c r="Q291" s="12"/>
      <c r="R291" s="12"/>
      <c r="S291" s="12"/>
      <c r="T291" s="12"/>
      <c r="U291" s="12"/>
      <c r="V291" s="12"/>
      <c r="W291" s="12"/>
      <c r="X291" s="12"/>
      <c r="Y291" s="12"/>
      <c r="Z291" s="12"/>
      <c r="AA291" s="12"/>
      <c r="AB291" s="12"/>
      <c r="AC291" s="12"/>
      <c r="AD291" s="12"/>
      <c r="AE291" s="12"/>
      <c r="AF291" s="12"/>
      <c r="AG291" s="27"/>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27"/>
      <c r="BD291" s="12"/>
      <c r="BE291" s="12"/>
      <c r="BF291" s="12"/>
      <c r="BG291" s="12"/>
      <c r="BH291" s="12"/>
      <c r="BI291" s="12"/>
      <c r="BJ291" s="12"/>
    </row>
    <row r="292" spans="1:62" ht="12.75" x14ac:dyDescent="0.2">
      <c r="A292" s="12"/>
      <c r="B292" s="12"/>
      <c r="C292" s="12"/>
      <c r="D292" s="12"/>
      <c r="E292" s="12"/>
      <c r="F292" s="12"/>
      <c r="G292" s="12"/>
      <c r="H292" s="12"/>
      <c r="I292" s="27"/>
      <c r="J292" s="12"/>
      <c r="K292" s="27"/>
      <c r="L292" s="12"/>
      <c r="M292" s="12"/>
      <c r="N292" s="12"/>
      <c r="O292" s="12"/>
      <c r="P292" s="12"/>
      <c r="Q292" s="12"/>
      <c r="R292" s="12"/>
      <c r="S292" s="12"/>
      <c r="T292" s="12"/>
      <c r="U292" s="12"/>
      <c r="V292" s="12"/>
      <c r="W292" s="12"/>
      <c r="X292" s="12"/>
      <c r="Y292" s="12"/>
      <c r="Z292" s="12"/>
      <c r="AA292" s="12"/>
      <c r="AB292" s="12"/>
      <c r="AC292" s="12"/>
      <c r="AD292" s="12"/>
      <c r="AE292" s="12"/>
      <c r="AF292" s="12"/>
      <c r="AG292" s="27"/>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27"/>
      <c r="BD292" s="12"/>
      <c r="BE292" s="12"/>
      <c r="BF292" s="12"/>
      <c r="BG292" s="12"/>
      <c r="BH292" s="12"/>
      <c r="BI292" s="12"/>
      <c r="BJ292" s="12"/>
    </row>
    <row r="293" spans="1:62" ht="12.75" x14ac:dyDescent="0.2">
      <c r="A293" s="12"/>
      <c r="B293" s="12"/>
      <c r="C293" s="12"/>
      <c r="D293" s="12"/>
      <c r="E293" s="12"/>
      <c r="F293" s="12"/>
      <c r="G293" s="12"/>
      <c r="H293" s="12"/>
      <c r="I293" s="27"/>
      <c r="J293" s="12"/>
      <c r="K293" s="27"/>
      <c r="L293" s="12"/>
      <c r="M293" s="12"/>
      <c r="N293" s="12"/>
      <c r="O293" s="12"/>
      <c r="P293" s="12"/>
      <c r="Q293" s="12"/>
      <c r="R293" s="12"/>
      <c r="S293" s="12"/>
      <c r="T293" s="12"/>
      <c r="U293" s="12"/>
      <c r="V293" s="12"/>
      <c r="W293" s="12"/>
      <c r="X293" s="12"/>
      <c r="Y293" s="12"/>
      <c r="Z293" s="12"/>
      <c r="AA293" s="12"/>
      <c r="AB293" s="12"/>
      <c r="AC293" s="12"/>
      <c r="AD293" s="12"/>
      <c r="AE293" s="12"/>
      <c r="AF293" s="12"/>
      <c r="AG293" s="27"/>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27"/>
      <c r="BD293" s="12"/>
      <c r="BE293" s="12"/>
      <c r="BF293" s="12"/>
      <c r="BG293" s="12"/>
      <c r="BH293" s="12"/>
      <c r="BI293" s="12"/>
      <c r="BJ293" s="12"/>
    </row>
    <row r="294" spans="1:62" ht="12.75" x14ac:dyDescent="0.2">
      <c r="A294" s="12"/>
      <c r="B294" s="12"/>
      <c r="C294" s="12"/>
      <c r="D294" s="12"/>
      <c r="E294" s="12"/>
      <c r="F294" s="12"/>
      <c r="G294" s="12"/>
      <c r="H294" s="12"/>
      <c r="I294" s="27"/>
      <c r="J294" s="12"/>
      <c r="K294" s="27"/>
      <c r="L294" s="12"/>
      <c r="M294" s="12"/>
      <c r="N294" s="12"/>
      <c r="O294" s="12"/>
      <c r="P294" s="12"/>
      <c r="Q294" s="12"/>
      <c r="R294" s="12"/>
      <c r="S294" s="12"/>
      <c r="T294" s="12"/>
      <c r="U294" s="12"/>
      <c r="V294" s="12"/>
      <c r="W294" s="12"/>
      <c r="X294" s="12"/>
      <c r="Y294" s="12"/>
      <c r="Z294" s="12"/>
      <c r="AA294" s="12"/>
      <c r="AB294" s="12"/>
      <c r="AC294" s="12"/>
      <c r="AD294" s="12"/>
      <c r="AE294" s="12"/>
      <c r="AF294" s="12"/>
      <c r="AG294" s="27"/>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27"/>
      <c r="BD294" s="12"/>
      <c r="BE294" s="12"/>
      <c r="BF294" s="12"/>
      <c r="BG294" s="12"/>
      <c r="BH294" s="12"/>
      <c r="BI294" s="12"/>
      <c r="BJ294" s="12"/>
    </row>
    <row r="295" spans="1:62" ht="12.75" x14ac:dyDescent="0.2">
      <c r="A295" s="12"/>
      <c r="B295" s="12"/>
      <c r="C295" s="12"/>
      <c r="D295" s="12"/>
      <c r="E295" s="12"/>
      <c r="F295" s="12"/>
      <c r="G295" s="12"/>
      <c r="H295" s="12"/>
      <c r="I295" s="27"/>
      <c r="J295" s="12"/>
      <c r="K295" s="27"/>
      <c r="L295" s="12"/>
      <c r="M295" s="12"/>
      <c r="N295" s="12"/>
      <c r="O295" s="12"/>
      <c r="P295" s="12"/>
      <c r="Q295" s="12"/>
      <c r="R295" s="12"/>
      <c r="S295" s="12"/>
      <c r="T295" s="12"/>
      <c r="U295" s="12"/>
      <c r="V295" s="12"/>
      <c r="W295" s="12"/>
      <c r="X295" s="12"/>
      <c r="Y295" s="12"/>
      <c r="Z295" s="12"/>
      <c r="AA295" s="12"/>
      <c r="AB295" s="12"/>
      <c r="AC295" s="12"/>
      <c r="AD295" s="12"/>
      <c r="AE295" s="12"/>
      <c r="AF295" s="12"/>
      <c r="AG295" s="27"/>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27"/>
      <c r="BD295" s="12"/>
      <c r="BE295" s="12"/>
      <c r="BF295" s="12"/>
      <c r="BG295" s="12"/>
      <c r="BH295" s="12"/>
      <c r="BI295" s="12"/>
      <c r="BJ295" s="12"/>
    </row>
    <row r="296" spans="1:62" ht="12.75" x14ac:dyDescent="0.2">
      <c r="A296" s="12"/>
      <c r="B296" s="12"/>
      <c r="C296" s="12"/>
      <c r="D296" s="12"/>
      <c r="E296" s="12"/>
      <c r="F296" s="12"/>
      <c r="G296" s="12"/>
      <c r="H296" s="12"/>
      <c r="I296" s="27"/>
      <c r="J296" s="12"/>
      <c r="K296" s="27"/>
      <c r="L296" s="12"/>
      <c r="M296" s="12"/>
      <c r="N296" s="12"/>
      <c r="O296" s="12"/>
      <c r="P296" s="12"/>
      <c r="Q296" s="12"/>
      <c r="R296" s="12"/>
      <c r="S296" s="12"/>
      <c r="T296" s="12"/>
      <c r="U296" s="12"/>
      <c r="V296" s="12"/>
      <c r="W296" s="12"/>
      <c r="X296" s="12"/>
      <c r="Y296" s="12"/>
      <c r="Z296" s="12"/>
      <c r="AA296" s="12"/>
      <c r="AB296" s="12"/>
      <c r="AC296" s="12"/>
      <c r="AD296" s="12"/>
      <c r="AE296" s="12"/>
      <c r="AF296" s="12"/>
      <c r="AG296" s="27"/>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27"/>
      <c r="BD296" s="12"/>
      <c r="BE296" s="12"/>
      <c r="BF296" s="12"/>
      <c r="BG296" s="12"/>
      <c r="BH296" s="12"/>
      <c r="BI296" s="12"/>
      <c r="BJ296" s="12"/>
    </row>
    <row r="297" spans="1:62" ht="12.75" x14ac:dyDescent="0.2">
      <c r="A297" s="12"/>
      <c r="B297" s="12"/>
      <c r="C297" s="12"/>
      <c r="D297" s="12"/>
      <c r="E297" s="12"/>
      <c r="F297" s="12"/>
      <c r="G297" s="12"/>
      <c r="H297" s="12"/>
      <c r="I297" s="27"/>
      <c r="J297" s="12"/>
      <c r="K297" s="27"/>
      <c r="L297" s="12"/>
      <c r="M297" s="12"/>
      <c r="N297" s="12"/>
      <c r="O297" s="12"/>
      <c r="P297" s="12"/>
      <c r="Q297" s="12"/>
      <c r="R297" s="12"/>
      <c r="S297" s="12"/>
      <c r="T297" s="12"/>
      <c r="U297" s="12"/>
      <c r="V297" s="12"/>
      <c r="W297" s="12"/>
      <c r="X297" s="12"/>
      <c r="Y297" s="12"/>
      <c r="Z297" s="12"/>
      <c r="AA297" s="12"/>
      <c r="AB297" s="12"/>
      <c r="AC297" s="12"/>
      <c r="AD297" s="12"/>
      <c r="AE297" s="12"/>
      <c r="AF297" s="12"/>
      <c r="AG297" s="27"/>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27"/>
      <c r="BD297" s="12"/>
      <c r="BE297" s="12"/>
      <c r="BF297" s="12"/>
      <c r="BG297" s="12"/>
      <c r="BH297" s="12"/>
      <c r="BI297" s="12"/>
      <c r="BJ297" s="12"/>
    </row>
    <row r="298" spans="1:62" ht="12.75" x14ac:dyDescent="0.2">
      <c r="A298" s="12"/>
      <c r="B298" s="12"/>
      <c r="C298" s="12"/>
      <c r="D298" s="12"/>
      <c r="E298" s="12"/>
      <c r="F298" s="12"/>
      <c r="G298" s="12"/>
      <c r="H298" s="12"/>
      <c r="I298" s="27"/>
      <c r="J298" s="12"/>
      <c r="K298" s="27"/>
      <c r="L298" s="12"/>
      <c r="M298" s="12"/>
      <c r="N298" s="12"/>
      <c r="O298" s="12"/>
      <c r="P298" s="12"/>
      <c r="Q298" s="12"/>
      <c r="R298" s="12"/>
      <c r="S298" s="12"/>
      <c r="T298" s="12"/>
      <c r="U298" s="12"/>
      <c r="V298" s="12"/>
      <c r="W298" s="12"/>
      <c r="X298" s="12"/>
      <c r="Y298" s="12"/>
      <c r="Z298" s="12"/>
      <c r="AA298" s="12"/>
      <c r="AB298" s="12"/>
      <c r="AC298" s="12"/>
      <c r="AD298" s="12"/>
      <c r="AE298" s="12"/>
      <c r="AF298" s="12"/>
      <c r="AG298" s="27"/>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27"/>
      <c r="BD298" s="12"/>
      <c r="BE298" s="12"/>
      <c r="BF298" s="12"/>
      <c r="BG298" s="12"/>
      <c r="BH298" s="12"/>
      <c r="BI298" s="12"/>
      <c r="BJ298" s="12"/>
    </row>
    <row r="299" spans="1:62" ht="12.75" x14ac:dyDescent="0.2">
      <c r="A299" s="12"/>
      <c r="B299" s="12"/>
      <c r="C299" s="12"/>
      <c r="D299" s="12"/>
      <c r="E299" s="12"/>
      <c r="F299" s="12"/>
      <c r="G299" s="12"/>
      <c r="H299" s="12"/>
      <c r="I299" s="27"/>
      <c r="J299" s="12"/>
      <c r="K299" s="27"/>
      <c r="L299" s="12"/>
      <c r="M299" s="12"/>
      <c r="N299" s="12"/>
      <c r="O299" s="12"/>
      <c r="P299" s="12"/>
      <c r="Q299" s="12"/>
      <c r="R299" s="12"/>
      <c r="S299" s="12"/>
      <c r="T299" s="12"/>
      <c r="U299" s="12"/>
      <c r="V299" s="12"/>
      <c r="W299" s="12"/>
      <c r="X299" s="12"/>
      <c r="Y299" s="12"/>
      <c r="Z299" s="12"/>
      <c r="AA299" s="12"/>
      <c r="AB299" s="12"/>
      <c r="AC299" s="12"/>
      <c r="AD299" s="12"/>
      <c r="AE299" s="12"/>
      <c r="AF299" s="12"/>
      <c r="AG299" s="27"/>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27"/>
      <c r="BD299" s="12"/>
      <c r="BE299" s="12"/>
      <c r="BF299" s="12"/>
      <c r="BG299" s="12"/>
      <c r="BH299" s="12"/>
      <c r="BI299" s="12"/>
      <c r="BJ299" s="12"/>
    </row>
    <row r="300" spans="1:62" ht="12.75" x14ac:dyDescent="0.2">
      <c r="A300" s="12"/>
      <c r="B300" s="12"/>
      <c r="C300" s="12"/>
      <c r="D300" s="12"/>
      <c r="E300" s="12"/>
      <c r="F300" s="12"/>
      <c r="G300" s="12"/>
      <c r="H300" s="12"/>
      <c r="I300" s="27"/>
      <c r="J300" s="12"/>
      <c r="K300" s="27"/>
      <c r="L300" s="12"/>
      <c r="M300" s="12"/>
      <c r="N300" s="12"/>
      <c r="O300" s="12"/>
      <c r="P300" s="12"/>
      <c r="Q300" s="12"/>
      <c r="R300" s="12"/>
      <c r="S300" s="12"/>
      <c r="T300" s="12"/>
      <c r="U300" s="12"/>
      <c r="V300" s="12"/>
      <c r="W300" s="12"/>
      <c r="X300" s="12"/>
      <c r="Y300" s="12"/>
      <c r="Z300" s="12"/>
      <c r="AA300" s="12"/>
      <c r="AB300" s="12"/>
      <c r="AC300" s="12"/>
      <c r="AD300" s="12"/>
      <c r="AE300" s="12"/>
      <c r="AF300" s="12"/>
      <c r="AG300" s="27"/>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27"/>
      <c r="BD300" s="12"/>
      <c r="BE300" s="12"/>
      <c r="BF300" s="12"/>
      <c r="BG300" s="12"/>
      <c r="BH300" s="12"/>
      <c r="BI300" s="12"/>
      <c r="BJ300" s="12"/>
    </row>
    <row r="301" spans="1:62" ht="12.75" x14ac:dyDescent="0.2">
      <c r="A301" s="12"/>
      <c r="B301" s="12"/>
      <c r="C301" s="12"/>
      <c r="D301" s="12"/>
      <c r="E301" s="12"/>
      <c r="F301" s="12"/>
      <c r="G301" s="12"/>
      <c r="H301" s="12"/>
      <c r="I301" s="27"/>
      <c r="J301" s="12"/>
      <c r="K301" s="27"/>
      <c r="L301" s="12"/>
      <c r="M301" s="12"/>
      <c r="N301" s="12"/>
      <c r="O301" s="12"/>
      <c r="P301" s="12"/>
      <c r="Q301" s="12"/>
      <c r="R301" s="12"/>
      <c r="S301" s="12"/>
      <c r="T301" s="12"/>
      <c r="U301" s="12"/>
      <c r="V301" s="12"/>
      <c r="W301" s="12"/>
      <c r="X301" s="12"/>
      <c r="Y301" s="12"/>
      <c r="Z301" s="12"/>
      <c r="AA301" s="12"/>
      <c r="AB301" s="12"/>
      <c r="AC301" s="12"/>
      <c r="AD301" s="12"/>
      <c r="AE301" s="12"/>
      <c r="AF301" s="12"/>
      <c r="AG301" s="27"/>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27"/>
      <c r="BD301" s="12"/>
      <c r="BE301" s="12"/>
      <c r="BF301" s="12"/>
      <c r="BG301" s="12"/>
      <c r="BH301" s="12"/>
      <c r="BI301" s="12"/>
      <c r="BJ301" s="12"/>
    </row>
    <row r="302" spans="1:62" ht="12.75" x14ac:dyDescent="0.2">
      <c r="A302" s="12"/>
      <c r="B302" s="12"/>
      <c r="C302" s="12"/>
      <c r="D302" s="12"/>
      <c r="E302" s="12"/>
      <c r="F302" s="12"/>
      <c r="G302" s="12"/>
      <c r="H302" s="12"/>
      <c r="I302" s="27"/>
      <c r="J302" s="12"/>
      <c r="K302" s="27"/>
      <c r="L302" s="12"/>
      <c r="M302" s="12"/>
      <c r="N302" s="12"/>
      <c r="O302" s="12"/>
      <c r="P302" s="12"/>
      <c r="Q302" s="12"/>
      <c r="R302" s="12"/>
      <c r="S302" s="12"/>
      <c r="T302" s="12"/>
      <c r="U302" s="12"/>
      <c r="V302" s="12"/>
      <c r="W302" s="12"/>
      <c r="X302" s="12"/>
      <c r="Y302" s="12"/>
      <c r="Z302" s="12"/>
      <c r="AA302" s="12"/>
      <c r="AB302" s="12"/>
      <c r="AC302" s="12"/>
      <c r="AD302" s="12"/>
      <c r="AE302" s="12"/>
      <c r="AF302" s="12"/>
      <c r="AG302" s="27"/>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27"/>
      <c r="BD302" s="12"/>
      <c r="BE302" s="12"/>
      <c r="BF302" s="12"/>
      <c r="BG302" s="12"/>
      <c r="BH302" s="12"/>
      <c r="BI302" s="12"/>
      <c r="BJ302" s="12"/>
    </row>
    <row r="303" spans="1:62" ht="12.75" x14ac:dyDescent="0.2">
      <c r="A303" s="12"/>
      <c r="B303" s="12"/>
      <c r="C303" s="12"/>
      <c r="D303" s="12"/>
      <c r="E303" s="12"/>
      <c r="F303" s="12"/>
      <c r="G303" s="12"/>
      <c r="H303" s="12"/>
      <c r="I303" s="27"/>
      <c r="J303" s="12"/>
      <c r="K303" s="27"/>
      <c r="L303" s="12"/>
      <c r="M303" s="12"/>
      <c r="N303" s="12"/>
      <c r="O303" s="12"/>
      <c r="P303" s="12"/>
      <c r="Q303" s="12"/>
      <c r="R303" s="12"/>
      <c r="S303" s="12"/>
      <c r="T303" s="12"/>
      <c r="U303" s="12"/>
      <c r="V303" s="12"/>
      <c r="W303" s="12"/>
      <c r="X303" s="12"/>
      <c r="Y303" s="12"/>
      <c r="Z303" s="12"/>
      <c r="AA303" s="12"/>
      <c r="AB303" s="12"/>
      <c r="AC303" s="12"/>
      <c r="AD303" s="12"/>
      <c r="AE303" s="12"/>
      <c r="AF303" s="12"/>
      <c r="AG303" s="27"/>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27"/>
      <c r="BD303" s="12"/>
      <c r="BE303" s="12"/>
      <c r="BF303" s="12"/>
      <c r="BG303" s="12"/>
      <c r="BH303" s="12"/>
      <c r="BI303" s="12"/>
      <c r="BJ303" s="12"/>
    </row>
    <row r="304" spans="1:62" ht="12.75" x14ac:dyDescent="0.2">
      <c r="A304" s="12"/>
      <c r="B304" s="12"/>
      <c r="C304" s="12"/>
      <c r="D304" s="12"/>
      <c r="E304" s="12"/>
      <c r="F304" s="12"/>
      <c r="G304" s="12"/>
      <c r="H304" s="12"/>
      <c r="I304" s="27"/>
      <c r="J304" s="12"/>
      <c r="K304" s="27"/>
      <c r="L304" s="12"/>
      <c r="M304" s="12"/>
      <c r="N304" s="12"/>
      <c r="O304" s="12"/>
      <c r="P304" s="12"/>
      <c r="Q304" s="12"/>
      <c r="R304" s="12"/>
      <c r="S304" s="12"/>
      <c r="T304" s="12"/>
      <c r="U304" s="12"/>
      <c r="V304" s="12"/>
      <c r="W304" s="12"/>
      <c r="X304" s="12"/>
      <c r="Y304" s="12"/>
      <c r="Z304" s="12"/>
      <c r="AA304" s="12"/>
      <c r="AB304" s="12"/>
      <c r="AC304" s="12"/>
      <c r="AD304" s="12"/>
      <c r="AE304" s="12"/>
      <c r="AF304" s="12"/>
      <c r="AG304" s="27"/>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27"/>
      <c r="BD304" s="12"/>
      <c r="BE304" s="12"/>
      <c r="BF304" s="12"/>
      <c r="BG304" s="12"/>
      <c r="BH304" s="12"/>
      <c r="BI304" s="12"/>
      <c r="BJ304" s="12"/>
    </row>
    <row r="305" spans="1:62" ht="12.75" x14ac:dyDescent="0.2">
      <c r="A305" s="12"/>
      <c r="B305" s="12"/>
      <c r="C305" s="12"/>
      <c r="D305" s="12"/>
      <c r="E305" s="12"/>
      <c r="F305" s="12"/>
      <c r="G305" s="12"/>
      <c r="H305" s="12"/>
      <c r="I305" s="27"/>
      <c r="J305" s="12"/>
      <c r="K305" s="27"/>
      <c r="L305" s="12"/>
      <c r="M305" s="12"/>
      <c r="N305" s="12"/>
      <c r="O305" s="12"/>
      <c r="P305" s="12"/>
      <c r="Q305" s="12"/>
      <c r="R305" s="12"/>
      <c r="S305" s="12"/>
      <c r="T305" s="12"/>
      <c r="U305" s="12"/>
      <c r="V305" s="12"/>
      <c r="W305" s="12"/>
      <c r="X305" s="12"/>
      <c r="Y305" s="12"/>
      <c r="Z305" s="12"/>
      <c r="AA305" s="12"/>
      <c r="AB305" s="12"/>
      <c r="AC305" s="12"/>
      <c r="AD305" s="12"/>
      <c r="AE305" s="12"/>
      <c r="AF305" s="12"/>
      <c r="AG305" s="27"/>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27"/>
      <c r="BD305" s="12"/>
      <c r="BE305" s="12"/>
      <c r="BF305" s="12"/>
      <c r="BG305" s="12"/>
      <c r="BH305" s="12"/>
      <c r="BI305" s="12"/>
      <c r="BJ305" s="12"/>
    </row>
    <row r="306" spans="1:62" ht="12.75" x14ac:dyDescent="0.2">
      <c r="A306" s="12"/>
      <c r="B306" s="12"/>
      <c r="C306" s="12"/>
      <c r="D306" s="12"/>
      <c r="E306" s="12"/>
      <c r="F306" s="12"/>
      <c r="G306" s="12"/>
      <c r="H306" s="12"/>
      <c r="I306" s="27"/>
      <c r="J306" s="12"/>
      <c r="K306" s="27"/>
      <c r="L306" s="12"/>
      <c r="M306" s="12"/>
      <c r="N306" s="12"/>
      <c r="O306" s="12"/>
      <c r="P306" s="12"/>
      <c r="Q306" s="12"/>
      <c r="R306" s="12"/>
      <c r="S306" s="12"/>
      <c r="T306" s="12"/>
      <c r="U306" s="12"/>
      <c r="V306" s="12"/>
      <c r="W306" s="12"/>
      <c r="X306" s="12"/>
      <c r="Y306" s="12"/>
      <c r="Z306" s="12"/>
      <c r="AA306" s="12"/>
      <c r="AB306" s="12"/>
      <c r="AC306" s="12"/>
      <c r="AD306" s="12"/>
      <c r="AE306" s="12"/>
      <c r="AF306" s="12"/>
      <c r="AG306" s="27"/>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27"/>
      <c r="BD306" s="12"/>
      <c r="BE306" s="12"/>
      <c r="BF306" s="12"/>
      <c r="BG306" s="12"/>
      <c r="BH306" s="12"/>
      <c r="BI306" s="12"/>
      <c r="BJ306" s="12"/>
    </row>
    <row r="307" spans="1:62" ht="12.75" x14ac:dyDescent="0.2">
      <c r="A307" s="12"/>
      <c r="B307" s="12"/>
      <c r="C307" s="12"/>
      <c r="D307" s="12"/>
      <c r="E307" s="12"/>
      <c r="F307" s="12"/>
      <c r="G307" s="12"/>
      <c r="H307" s="12"/>
      <c r="I307" s="27"/>
      <c r="J307" s="12"/>
      <c r="K307" s="27"/>
      <c r="L307" s="12"/>
      <c r="M307" s="12"/>
      <c r="N307" s="12"/>
      <c r="O307" s="12"/>
      <c r="P307" s="12"/>
      <c r="Q307" s="12"/>
      <c r="R307" s="12"/>
      <c r="S307" s="12"/>
      <c r="T307" s="12"/>
      <c r="U307" s="12"/>
      <c r="V307" s="12"/>
      <c r="W307" s="12"/>
      <c r="X307" s="12"/>
      <c r="Y307" s="12"/>
      <c r="Z307" s="12"/>
      <c r="AA307" s="12"/>
      <c r="AB307" s="12"/>
      <c r="AC307" s="12"/>
      <c r="AD307" s="12"/>
      <c r="AE307" s="12"/>
      <c r="AF307" s="12"/>
      <c r="AG307" s="27"/>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27"/>
      <c r="BD307" s="12"/>
      <c r="BE307" s="12"/>
      <c r="BF307" s="12"/>
      <c r="BG307" s="12"/>
      <c r="BH307" s="12"/>
      <c r="BI307" s="12"/>
      <c r="BJ307" s="12"/>
    </row>
    <row r="308" spans="1:62" ht="12.75" x14ac:dyDescent="0.2">
      <c r="A308" s="12"/>
      <c r="B308" s="12"/>
      <c r="C308" s="12"/>
      <c r="D308" s="12"/>
      <c r="E308" s="12"/>
      <c r="F308" s="12"/>
      <c r="G308" s="12"/>
      <c r="H308" s="12"/>
      <c r="I308" s="27"/>
      <c r="J308" s="12"/>
      <c r="K308" s="27"/>
      <c r="L308" s="12"/>
      <c r="M308" s="12"/>
      <c r="N308" s="12"/>
      <c r="O308" s="12"/>
      <c r="P308" s="12"/>
      <c r="Q308" s="12"/>
      <c r="R308" s="12"/>
      <c r="S308" s="12"/>
      <c r="T308" s="12"/>
      <c r="U308" s="12"/>
      <c r="V308" s="12"/>
      <c r="W308" s="12"/>
      <c r="X308" s="12"/>
      <c r="Y308" s="12"/>
      <c r="Z308" s="12"/>
      <c r="AA308" s="12"/>
      <c r="AB308" s="12"/>
      <c r="AC308" s="12"/>
      <c r="AD308" s="12"/>
      <c r="AE308" s="12"/>
      <c r="AF308" s="12"/>
      <c r="AG308" s="27"/>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27"/>
      <c r="BD308" s="12"/>
      <c r="BE308" s="12"/>
      <c r="BF308" s="12"/>
      <c r="BG308" s="12"/>
      <c r="BH308" s="12"/>
      <c r="BI308" s="12"/>
      <c r="BJ308" s="12"/>
    </row>
    <row r="309" spans="1:62" ht="12.75" x14ac:dyDescent="0.2">
      <c r="A309" s="12"/>
      <c r="B309" s="12"/>
      <c r="C309" s="12"/>
      <c r="D309" s="12"/>
      <c r="E309" s="12"/>
      <c r="F309" s="12"/>
      <c r="G309" s="12"/>
      <c r="H309" s="12"/>
      <c r="I309" s="27"/>
      <c r="J309" s="12"/>
      <c r="K309" s="27"/>
      <c r="L309" s="12"/>
      <c r="M309" s="12"/>
      <c r="N309" s="12"/>
      <c r="O309" s="12"/>
      <c r="P309" s="12"/>
      <c r="Q309" s="12"/>
      <c r="R309" s="12"/>
      <c r="S309" s="12"/>
      <c r="T309" s="12"/>
      <c r="U309" s="12"/>
      <c r="V309" s="12"/>
      <c r="W309" s="12"/>
      <c r="X309" s="12"/>
      <c r="Y309" s="12"/>
      <c r="Z309" s="12"/>
      <c r="AA309" s="12"/>
      <c r="AB309" s="12"/>
      <c r="AC309" s="12"/>
      <c r="AD309" s="12"/>
      <c r="AE309" s="12"/>
      <c r="AF309" s="12"/>
      <c r="AG309" s="27"/>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27"/>
      <c r="BD309" s="12"/>
      <c r="BE309" s="12"/>
      <c r="BF309" s="12"/>
      <c r="BG309" s="12"/>
      <c r="BH309" s="12"/>
      <c r="BI309" s="12"/>
      <c r="BJ309" s="12"/>
    </row>
    <row r="310" spans="1:62" ht="12.75" x14ac:dyDescent="0.2">
      <c r="A310" s="12"/>
      <c r="B310" s="12"/>
      <c r="C310" s="12"/>
      <c r="D310" s="12"/>
      <c r="E310" s="12"/>
      <c r="F310" s="12"/>
      <c r="G310" s="12"/>
      <c r="H310" s="12"/>
      <c r="I310" s="27"/>
      <c r="J310" s="12"/>
      <c r="K310" s="27"/>
      <c r="L310" s="12"/>
      <c r="M310" s="12"/>
      <c r="N310" s="12"/>
      <c r="O310" s="12"/>
      <c r="P310" s="12"/>
      <c r="Q310" s="12"/>
      <c r="R310" s="12"/>
      <c r="S310" s="12"/>
      <c r="T310" s="12"/>
      <c r="U310" s="12"/>
      <c r="V310" s="12"/>
      <c r="W310" s="12"/>
      <c r="X310" s="12"/>
      <c r="Y310" s="12"/>
      <c r="Z310" s="12"/>
      <c r="AA310" s="12"/>
      <c r="AB310" s="12"/>
      <c r="AC310" s="12"/>
      <c r="AD310" s="12"/>
      <c r="AE310" s="12"/>
      <c r="AF310" s="12"/>
      <c r="AG310" s="27"/>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27"/>
      <c r="BD310" s="12"/>
      <c r="BE310" s="12"/>
      <c r="BF310" s="12"/>
      <c r="BG310" s="12"/>
      <c r="BH310" s="12"/>
      <c r="BI310" s="12"/>
      <c r="BJ310" s="12"/>
    </row>
    <row r="311" spans="1:62" ht="12.75" x14ac:dyDescent="0.2">
      <c r="A311" s="12"/>
      <c r="B311" s="12"/>
      <c r="C311" s="12"/>
      <c r="D311" s="12"/>
      <c r="E311" s="12"/>
      <c r="F311" s="12"/>
      <c r="G311" s="12"/>
      <c r="H311" s="12"/>
      <c r="I311" s="27"/>
      <c r="J311" s="12"/>
      <c r="K311" s="27"/>
      <c r="L311" s="12"/>
      <c r="M311" s="12"/>
      <c r="N311" s="12"/>
      <c r="O311" s="12"/>
      <c r="P311" s="12"/>
      <c r="Q311" s="12"/>
      <c r="R311" s="12"/>
      <c r="S311" s="12"/>
      <c r="T311" s="12"/>
      <c r="U311" s="12"/>
      <c r="V311" s="12"/>
      <c r="W311" s="12"/>
      <c r="X311" s="12"/>
      <c r="Y311" s="12"/>
      <c r="Z311" s="12"/>
      <c r="AA311" s="12"/>
      <c r="AB311" s="12"/>
      <c r="AC311" s="12"/>
      <c r="AD311" s="12"/>
      <c r="AE311" s="12"/>
      <c r="AF311" s="12"/>
      <c r="AG311" s="27"/>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27"/>
      <c r="BD311" s="12"/>
      <c r="BE311" s="12"/>
      <c r="BF311" s="12"/>
      <c r="BG311" s="12"/>
      <c r="BH311" s="12"/>
      <c r="BI311" s="12"/>
      <c r="BJ311" s="12"/>
    </row>
    <row r="312" spans="1:62" ht="12.75" x14ac:dyDescent="0.2">
      <c r="A312" s="12"/>
      <c r="B312" s="12"/>
      <c r="C312" s="12"/>
      <c r="D312" s="12"/>
      <c r="E312" s="12"/>
      <c r="F312" s="12"/>
      <c r="G312" s="12"/>
      <c r="H312" s="12"/>
      <c r="I312" s="27"/>
      <c r="J312" s="12"/>
      <c r="K312" s="27"/>
      <c r="L312" s="12"/>
      <c r="M312" s="12"/>
      <c r="N312" s="12"/>
      <c r="O312" s="12"/>
      <c r="P312" s="12"/>
      <c r="Q312" s="12"/>
      <c r="R312" s="12"/>
      <c r="S312" s="12"/>
      <c r="T312" s="12"/>
      <c r="U312" s="12"/>
      <c r="V312" s="12"/>
      <c r="W312" s="12"/>
      <c r="X312" s="12"/>
      <c r="Y312" s="12"/>
      <c r="Z312" s="12"/>
      <c r="AA312" s="12"/>
      <c r="AB312" s="12"/>
      <c r="AC312" s="12"/>
      <c r="AD312" s="12"/>
      <c r="AE312" s="12"/>
      <c r="AF312" s="12"/>
      <c r="AG312" s="27"/>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27"/>
      <c r="BD312" s="12"/>
      <c r="BE312" s="12"/>
      <c r="BF312" s="12"/>
      <c r="BG312" s="12"/>
      <c r="BH312" s="12"/>
      <c r="BI312" s="12"/>
      <c r="BJ312" s="12"/>
    </row>
    <row r="313" spans="1:62" ht="12.75" x14ac:dyDescent="0.2">
      <c r="A313" s="12"/>
      <c r="B313" s="12"/>
      <c r="C313" s="12"/>
      <c r="D313" s="12"/>
      <c r="E313" s="12"/>
      <c r="F313" s="12"/>
      <c r="G313" s="12"/>
      <c r="H313" s="12"/>
      <c r="I313" s="27"/>
      <c r="J313" s="12"/>
      <c r="K313" s="27"/>
      <c r="L313" s="12"/>
      <c r="M313" s="12"/>
      <c r="N313" s="12"/>
      <c r="O313" s="12"/>
      <c r="P313" s="12"/>
      <c r="Q313" s="12"/>
      <c r="R313" s="12"/>
      <c r="S313" s="12"/>
      <c r="T313" s="12"/>
      <c r="U313" s="12"/>
      <c r="V313" s="12"/>
      <c r="W313" s="12"/>
      <c r="X313" s="12"/>
      <c r="Y313" s="12"/>
      <c r="Z313" s="12"/>
      <c r="AA313" s="12"/>
      <c r="AB313" s="12"/>
      <c r="AC313" s="12"/>
      <c r="AD313" s="12"/>
      <c r="AE313" s="12"/>
      <c r="AF313" s="12"/>
      <c r="AG313" s="27"/>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27"/>
      <c r="BD313" s="12"/>
      <c r="BE313" s="12"/>
      <c r="BF313" s="12"/>
      <c r="BG313" s="12"/>
      <c r="BH313" s="12"/>
      <c r="BI313" s="12"/>
      <c r="BJ313" s="12"/>
    </row>
    <row r="314" spans="1:62" ht="12.75" x14ac:dyDescent="0.2">
      <c r="A314" s="12"/>
      <c r="B314" s="12"/>
      <c r="C314" s="12"/>
      <c r="D314" s="12"/>
      <c r="E314" s="12"/>
      <c r="F314" s="12"/>
      <c r="G314" s="12"/>
      <c r="H314" s="12"/>
      <c r="I314" s="27"/>
      <c r="J314" s="12"/>
      <c r="K314" s="27"/>
      <c r="L314" s="12"/>
      <c r="M314" s="12"/>
      <c r="N314" s="12"/>
      <c r="O314" s="12"/>
      <c r="P314" s="12"/>
      <c r="Q314" s="12"/>
      <c r="R314" s="12"/>
      <c r="S314" s="12"/>
      <c r="T314" s="12"/>
      <c r="U314" s="12"/>
      <c r="V314" s="12"/>
      <c r="W314" s="12"/>
      <c r="X314" s="12"/>
      <c r="Y314" s="12"/>
      <c r="Z314" s="12"/>
      <c r="AA314" s="12"/>
      <c r="AB314" s="12"/>
      <c r="AC314" s="12"/>
      <c r="AD314" s="12"/>
      <c r="AE314" s="12"/>
      <c r="AF314" s="12"/>
      <c r="AG314" s="27"/>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27"/>
      <c r="BD314" s="12"/>
      <c r="BE314" s="12"/>
      <c r="BF314" s="12"/>
      <c r="BG314" s="12"/>
      <c r="BH314" s="12"/>
      <c r="BI314" s="12"/>
      <c r="BJ314" s="12"/>
    </row>
    <row r="315" spans="1:62" ht="12.75" x14ac:dyDescent="0.2">
      <c r="A315" s="12"/>
      <c r="B315" s="12"/>
      <c r="C315" s="12"/>
      <c r="D315" s="12"/>
      <c r="E315" s="12"/>
      <c r="F315" s="12"/>
      <c r="G315" s="12"/>
      <c r="H315" s="12"/>
      <c r="I315" s="27"/>
      <c r="J315" s="12"/>
      <c r="K315" s="27"/>
      <c r="L315" s="12"/>
      <c r="M315" s="12"/>
      <c r="N315" s="12"/>
      <c r="O315" s="12"/>
      <c r="P315" s="12"/>
      <c r="Q315" s="12"/>
      <c r="R315" s="12"/>
      <c r="S315" s="12"/>
      <c r="T315" s="12"/>
      <c r="U315" s="12"/>
      <c r="V315" s="12"/>
      <c r="W315" s="12"/>
      <c r="X315" s="12"/>
      <c r="Y315" s="12"/>
      <c r="Z315" s="12"/>
      <c r="AA315" s="12"/>
      <c r="AB315" s="12"/>
      <c r="AC315" s="12"/>
      <c r="AD315" s="12"/>
      <c r="AE315" s="12"/>
      <c r="AF315" s="12"/>
      <c r="AG315" s="27"/>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27"/>
      <c r="BD315" s="12"/>
      <c r="BE315" s="12"/>
      <c r="BF315" s="12"/>
      <c r="BG315" s="12"/>
      <c r="BH315" s="12"/>
      <c r="BI315" s="12"/>
      <c r="BJ315" s="12"/>
    </row>
    <row r="316" spans="1:62" ht="12.75" x14ac:dyDescent="0.2">
      <c r="A316" s="12"/>
      <c r="B316" s="12"/>
      <c r="C316" s="12"/>
      <c r="D316" s="12"/>
      <c r="E316" s="12"/>
      <c r="F316" s="12"/>
      <c r="G316" s="12"/>
      <c r="H316" s="12"/>
      <c r="I316" s="27"/>
      <c r="J316" s="12"/>
      <c r="K316" s="27"/>
      <c r="L316" s="12"/>
      <c r="M316" s="12"/>
      <c r="N316" s="12"/>
      <c r="O316" s="12"/>
      <c r="P316" s="12"/>
      <c r="Q316" s="12"/>
      <c r="R316" s="12"/>
      <c r="S316" s="12"/>
      <c r="T316" s="12"/>
      <c r="U316" s="12"/>
      <c r="V316" s="12"/>
      <c r="W316" s="12"/>
      <c r="X316" s="12"/>
      <c r="Y316" s="12"/>
      <c r="Z316" s="12"/>
      <c r="AA316" s="12"/>
      <c r="AB316" s="12"/>
      <c r="AC316" s="12"/>
      <c r="AD316" s="12"/>
      <c r="AE316" s="12"/>
      <c r="AF316" s="12"/>
      <c r="AG316" s="27"/>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27"/>
      <c r="BD316" s="12"/>
      <c r="BE316" s="12"/>
      <c r="BF316" s="12"/>
      <c r="BG316" s="12"/>
      <c r="BH316" s="12"/>
      <c r="BI316" s="12"/>
      <c r="BJ316" s="12"/>
    </row>
    <row r="317" spans="1:62" ht="12.75" x14ac:dyDescent="0.2">
      <c r="A317" s="12"/>
      <c r="B317" s="12"/>
      <c r="C317" s="12"/>
      <c r="D317" s="12"/>
      <c r="E317" s="12"/>
      <c r="F317" s="12"/>
      <c r="G317" s="12"/>
      <c r="H317" s="12"/>
      <c r="I317" s="27"/>
      <c r="J317" s="12"/>
      <c r="K317" s="27"/>
      <c r="L317" s="12"/>
      <c r="M317" s="12"/>
      <c r="N317" s="12"/>
      <c r="O317" s="12"/>
      <c r="P317" s="12"/>
      <c r="Q317" s="12"/>
      <c r="R317" s="12"/>
      <c r="S317" s="12"/>
      <c r="T317" s="12"/>
      <c r="U317" s="12"/>
      <c r="V317" s="12"/>
      <c r="W317" s="12"/>
      <c r="X317" s="12"/>
      <c r="Y317" s="12"/>
      <c r="Z317" s="12"/>
      <c r="AA317" s="12"/>
      <c r="AB317" s="12"/>
      <c r="AC317" s="12"/>
      <c r="AD317" s="12"/>
      <c r="AE317" s="12"/>
      <c r="AF317" s="12"/>
      <c r="AG317" s="27"/>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27"/>
      <c r="BD317" s="12"/>
      <c r="BE317" s="12"/>
      <c r="BF317" s="12"/>
      <c r="BG317" s="12"/>
      <c r="BH317" s="12"/>
      <c r="BI317" s="12"/>
      <c r="BJ317" s="12"/>
    </row>
    <row r="318" spans="1:62" ht="12.75" x14ac:dyDescent="0.2">
      <c r="A318" s="12"/>
      <c r="B318" s="12"/>
      <c r="C318" s="12"/>
      <c r="D318" s="12"/>
      <c r="E318" s="12"/>
      <c r="F318" s="12"/>
      <c r="G318" s="12"/>
      <c r="H318" s="12"/>
      <c r="I318" s="27"/>
      <c r="J318" s="12"/>
      <c r="K318" s="27"/>
      <c r="L318" s="12"/>
      <c r="M318" s="12"/>
      <c r="N318" s="12"/>
      <c r="O318" s="12"/>
      <c r="P318" s="12"/>
      <c r="Q318" s="12"/>
      <c r="R318" s="12"/>
      <c r="S318" s="12"/>
      <c r="T318" s="12"/>
      <c r="U318" s="12"/>
      <c r="V318" s="12"/>
      <c r="W318" s="12"/>
      <c r="X318" s="12"/>
      <c r="Y318" s="12"/>
      <c r="Z318" s="12"/>
      <c r="AA318" s="12"/>
      <c r="AB318" s="12"/>
      <c r="AC318" s="12"/>
      <c r="AD318" s="12"/>
      <c r="AE318" s="12"/>
      <c r="AF318" s="12"/>
      <c r="AG318" s="27"/>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27"/>
      <c r="BD318" s="12"/>
      <c r="BE318" s="12"/>
      <c r="BF318" s="12"/>
      <c r="BG318" s="12"/>
      <c r="BH318" s="12"/>
      <c r="BI318" s="12"/>
      <c r="BJ318" s="12"/>
    </row>
    <row r="319" spans="1:62" ht="12.75" x14ac:dyDescent="0.2">
      <c r="A319" s="12"/>
      <c r="B319" s="12"/>
      <c r="C319" s="12"/>
      <c r="D319" s="12"/>
      <c r="E319" s="12"/>
      <c r="F319" s="12"/>
      <c r="G319" s="12"/>
      <c r="H319" s="12"/>
      <c r="I319" s="27"/>
      <c r="J319" s="12"/>
      <c r="K319" s="27"/>
      <c r="L319" s="12"/>
      <c r="M319" s="12"/>
      <c r="N319" s="12"/>
      <c r="O319" s="12"/>
      <c r="P319" s="12"/>
      <c r="Q319" s="12"/>
      <c r="R319" s="12"/>
      <c r="S319" s="12"/>
      <c r="T319" s="12"/>
      <c r="U319" s="12"/>
      <c r="V319" s="12"/>
      <c r="W319" s="12"/>
      <c r="X319" s="12"/>
      <c r="Y319" s="12"/>
      <c r="Z319" s="12"/>
      <c r="AA319" s="12"/>
      <c r="AB319" s="12"/>
      <c r="AC319" s="12"/>
      <c r="AD319" s="12"/>
      <c r="AE319" s="12"/>
      <c r="AF319" s="12"/>
      <c r="AG319" s="27"/>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27"/>
      <c r="BD319" s="12"/>
      <c r="BE319" s="12"/>
      <c r="BF319" s="12"/>
      <c r="BG319" s="12"/>
      <c r="BH319" s="12"/>
      <c r="BI319" s="12"/>
      <c r="BJ319" s="12"/>
    </row>
    <row r="320" spans="1:62" ht="12.75" x14ac:dyDescent="0.2">
      <c r="A320" s="12"/>
      <c r="B320" s="12"/>
      <c r="C320" s="12"/>
      <c r="D320" s="12"/>
      <c r="E320" s="12"/>
      <c r="F320" s="12"/>
      <c r="G320" s="12"/>
      <c r="H320" s="12"/>
      <c r="I320" s="27"/>
      <c r="J320" s="12"/>
      <c r="K320" s="27"/>
      <c r="L320" s="12"/>
      <c r="M320" s="12"/>
      <c r="N320" s="12"/>
      <c r="O320" s="12"/>
      <c r="P320" s="12"/>
      <c r="Q320" s="12"/>
      <c r="R320" s="12"/>
      <c r="S320" s="12"/>
      <c r="T320" s="12"/>
      <c r="U320" s="12"/>
      <c r="V320" s="12"/>
      <c r="W320" s="12"/>
      <c r="X320" s="12"/>
      <c r="Y320" s="12"/>
      <c r="Z320" s="12"/>
      <c r="AA320" s="12"/>
      <c r="AB320" s="12"/>
      <c r="AC320" s="12"/>
      <c r="AD320" s="12"/>
      <c r="AE320" s="12"/>
      <c r="AF320" s="12"/>
      <c r="AG320" s="27"/>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27"/>
      <c r="BD320" s="12"/>
      <c r="BE320" s="12"/>
      <c r="BF320" s="12"/>
      <c r="BG320" s="12"/>
      <c r="BH320" s="12"/>
      <c r="BI320" s="12"/>
      <c r="BJ320" s="12"/>
    </row>
    <row r="321" spans="1:62" ht="12.75" x14ac:dyDescent="0.2">
      <c r="A321" s="12"/>
      <c r="B321" s="12"/>
      <c r="C321" s="12"/>
      <c r="D321" s="12"/>
      <c r="E321" s="12"/>
      <c r="F321" s="12"/>
      <c r="G321" s="12"/>
      <c r="H321" s="12"/>
      <c r="I321" s="27"/>
      <c r="J321" s="12"/>
      <c r="K321" s="27"/>
      <c r="L321" s="12"/>
      <c r="M321" s="12"/>
      <c r="N321" s="12"/>
      <c r="O321" s="12"/>
      <c r="P321" s="12"/>
      <c r="Q321" s="12"/>
      <c r="R321" s="12"/>
      <c r="S321" s="12"/>
      <c r="T321" s="12"/>
      <c r="U321" s="12"/>
      <c r="V321" s="12"/>
      <c r="W321" s="12"/>
      <c r="X321" s="12"/>
      <c r="Y321" s="12"/>
      <c r="Z321" s="12"/>
      <c r="AA321" s="12"/>
      <c r="AB321" s="12"/>
      <c r="AC321" s="12"/>
      <c r="AD321" s="12"/>
      <c r="AE321" s="12"/>
      <c r="AF321" s="12"/>
      <c r="AG321" s="27"/>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27"/>
      <c r="BD321" s="12"/>
      <c r="BE321" s="12"/>
      <c r="BF321" s="12"/>
      <c r="BG321" s="12"/>
      <c r="BH321" s="12"/>
      <c r="BI321" s="12"/>
      <c r="BJ321" s="12"/>
    </row>
    <row r="322" spans="1:62" ht="12.75" x14ac:dyDescent="0.2">
      <c r="A322" s="12"/>
      <c r="B322" s="12"/>
      <c r="C322" s="12"/>
      <c r="D322" s="12"/>
      <c r="E322" s="12"/>
      <c r="F322" s="12"/>
      <c r="G322" s="12"/>
      <c r="H322" s="12"/>
      <c r="I322" s="27"/>
      <c r="J322" s="12"/>
      <c r="K322" s="27"/>
      <c r="L322" s="12"/>
      <c r="M322" s="12"/>
      <c r="N322" s="12"/>
      <c r="O322" s="12"/>
      <c r="P322" s="12"/>
      <c r="Q322" s="12"/>
      <c r="R322" s="12"/>
      <c r="S322" s="12"/>
      <c r="T322" s="12"/>
      <c r="U322" s="12"/>
      <c r="V322" s="12"/>
      <c r="W322" s="12"/>
      <c r="X322" s="12"/>
      <c r="Y322" s="12"/>
      <c r="Z322" s="12"/>
      <c r="AA322" s="12"/>
      <c r="AB322" s="12"/>
      <c r="AC322" s="12"/>
      <c r="AD322" s="12"/>
      <c r="AE322" s="12"/>
      <c r="AF322" s="12"/>
      <c r="AG322" s="27"/>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27"/>
      <c r="BD322" s="12"/>
      <c r="BE322" s="12"/>
      <c r="BF322" s="12"/>
      <c r="BG322" s="12"/>
      <c r="BH322" s="12"/>
      <c r="BI322" s="12"/>
      <c r="BJ322" s="12"/>
    </row>
    <row r="323" spans="1:62" ht="12.75" x14ac:dyDescent="0.2">
      <c r="A323" s="12"/>
      <c r="B323" s="12"/>
      <c r="C323" s="12"/>
      <c r="D323" s="12"/>
      <c r="E323" s="12"/>
      <c r="F323" s="12"/>
      <c r="G323" s="12"/>
      <c r="H323" s="12"/>
      <c r="I323" s="27"/>
      <c r="J323" s="12"/>
      <c r="K323" s="27"/>
      <c r="L323" s="12"/>
      <c r="M323" s="12"/>
      <c r="N323" s="12"/>
      <c r="O323" s="12"/>
      <c r="P323" s="12"/>
      <c r="Q323" s="12"/>
      <c r="R323" s="12"/>
      <c r="S323" s="12"/>
      <c r="T323" s="12"/>
      <c r="U323" s="12"/>
      <c r="V323" s="12"/>
      <c r="W323" s="12"/>
      <c r="X323" s="12"/>
      <c r="Y323" s="12"/>
      <c r="Z323" s="12"/>
      <c r="AA323" s="12"/>
      <c r="AB323" s="12"/>
      <c r="AC323" s="12"/>
      <c r="AD323" s="12"/>
      <c r="AE323" s="12"/>
      <c r="AF323" s="12"/>
      <c r="AG323" s="27"/>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27"/>
      <c r="BD323" s="12"/>
      <c r="BE323" s="12"/>
      <c r="BF323" s="12"/>
      <c r="BG323" s="12"/>
      <c r="BH323" s="12"/>
      <c r="BI323" s="12"/>
      <c r="BJ323" s="12"/>
    </row>
    <row r="324" spans="1:62" ht="12.75" x14ac:dyDescent="0.2">
      <c r="A324" s="12"/>
      <c r="B324" s="12"/>
      <c r="C324" s="12"/>
      <c r="D324" s="12"/>
      <c r="E324" s="12"/>
      <c r="F324" s="12"/>
      <c r="G324" s="12"/>
      <c r="H324" s="12"/>
      <c r="I324" s="27"/>
      <c r="J324" s="12"/>
      <c r="K324" s="27"/>
      <c r="L324" s="12"/>
      <c r="M324" s="12"/>
      <c r="N324" s="12"/>
      <c r="O324" s="12"/>
      <c r="P324" s="12"/>
      <c r="Q324" s="12"/>
      <c r="R324" s="12"/>
      <c r="S324" s="12"/>
      <c r="T324" s="12"/>
      <c r="U324" s="12"/>
      <c r="V324" s="12"/>
      <c r="W324" s="12"/>
      <c r="X324" s="12"/>
      <c r="Y324" s="12"/>
      <c r="Z324" s="12"/>
      <c r="AA324" s="12"/>
      <c r="AB324" s="12"/>
      <c r="AC324" s="12"/>
      <c r="AD324" s="12"/>
      <c r="AE324" s="12"/>
      <c r="AF324" s="12"/>
      <c r="AG324" s="27"/>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27"/>
      <c r="BD324" s="12"/>
      <c r="BE324" s="12"/>
      <c r="BF324" s="12"/>
      <c r="BG324" s="12"/>
      <c r="BH324" s="12"/>
      <c r="BI324" s="12"/>
      <c r="BJ324" s="12"/>
    </row>
    <row r="325" spans="1:62" ht="12.75" x14ac:dyDescent="0.2">
      <c r="A325" s="12"/>
      <c r="B325" s="12"/>
      <c r="C325" s="12"/>
      <c r="D325" s="12"/>
      <c r="E325" s="12"/>
      <c r="F325" s="12"/>
      <c r="G325" s="12"/>
      <c r="H325" s="12"/>
      <c r="I325" s="27"/>
      <c r="J325" s="12"/>
      <c r="K325" s="27"/>
      <c r="L325" s="12"/>
      <c r="M325" s="12"/>
      <c r="N325" s="12"/>
      <c r="O325" s="12"/>
      <c r="P325" s="12"/>
      <c r="Q325" s="12"/>
      <c r="R325" s="12"/>
      <c r="S325" s="12"/>
      <c r="T325" s="12"/>
      <c r="U325" s="12"/>
      <c r="V325" s="12"/>
      <c r="W325" s="12"/>
      <c r="X325" s="12"/>
      <c r="Y325" s="12"/>
      <c r="Z325" s="12"/>
      <c r="AA325" s="12"/>
      <c r="AB325" s="12"/>
      <c r="AC325" s="12"/>
      <c r="AD325" s="12"/>
      <c r="AE325" s="12"/>
      <c r="AF325" s="12"/>
      <c r="AG325" s="27"/>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27"/>
      <c r="BD325" s="12"/>
      <c r="BE325" s="12"/>
      <c r="BF325" s="12"/>
      <c r="BG325" s="12"/>
      <c r="BH325" s="12"/>
      <c r="BI325" s="12"/>
      <c r="BJ325" s="12"/>
    </row>
    <row r="326" spans="1:62" ht="12.75" x14ac:dyDescent="0.2">
      <c r="A326" s="12"/>
      <c r="B326" s="12"/>
      <c r="C326" s="12"/>
      <c r="D326" s="12"/>
      <c r="E326" s="12"/>
      <c r="F326" s="12"/>
      <c r="G326" s="12"/>
      <c r="H326" s="12"/>
      <c r="I326" s="27"/>
      <c r="J326" s="12"/>
      <c r="K326" s="27"/>
      <c r="L326" s="12"/>
      <c r="M326" s="12"/>
      <c r="N326" s="12"/>
      <c r="O326" s="12"/>
      <c r="P326" s="12"/>
      <c r="Q326" s="12"/>
      <c r="R326" s="12"/>
      <c r="S326" s="12"/>
      <c r="T326" s="12"/>
      <c r="U326" s="12"/>
      <c r="V326" s="12"/>
      <c r="W326" s="12"/>
      <c r="X326" s="12"/>
      <c r="Y326" s="12"/>
      <c r="Z326" s="12"/>
      <c r="AA326" s="12"/>
      <c r="AB326" s="12"/>
      <c r="AC326" s="12"/>
      <c r="AD326" s="12"/>
      <c r="AE326" s="12"/>
      <c r="AF326" s="12"/>
      <c r="AG326" s="27"/>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27"/>
      <c r="BD326" s="12"/>
      <c r="BE326" s="12"/>
      <c r="BF326" s="12"/>
      <c r="BG326" s="12"/>
      <c r="BH326" s="12"/>
      <c r="BI326" s="12"/>
      <c r="BJ326" s="12"/>
    </row>
    <row r="327" spans="1:62" ht="12.75" x14ac:dyDescent="0.2">
      <c r="A327" s="12"/>
      <c r="B327" s="12"/>
      <c r="C327" s="12"/>
      <c r="D327" s="12"/>
      <c r="E327" s="12"/>
      <c r="F327" s="12"/>
      <c r="G327" s="12"/>
      <c r="H327" s="12"/>
      <c r="I327" s="27"/>
      <c r="J327" s="12"/>
      <c r="K327" s="27"/>
      <c r="L327" s="12"/>
      <c r="M327" s="12"/>
      <c r="N327" s="12"/>
      <c r="O327" s="12"/>
      <c r="P327" s="12"/>
      <c r="Q327" s="12"/>
      <c r="R327" s="12"/>
      <c r="S327" s="12"/>
      <c r="T327" s="12"/>
      <c r="U327" s="12"/>
      <c r="V327" s="12"/>
      <c r="W327" s="12"/>
      <c r="X327" s="12"/>
      <c r="Y327" s="12"/>
      <c r="Z327" s="12"/>
      <c r="AA327" s="12"/>
      <c r="AB327" s="12"/>
      <c r="AC327" s="12"/>
      <c r="AD327" s="12"/>
      <c r="AE327" s="12"/>
      <c r="AF327" s="12"/>
      <c r="AG327" s="27"/>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27"/>
      <c r="BD327" s="12"/>
      <c r="BE327" s="12"/>
      <c r="BF327" s="12"/>
      <c r="BG327" s="12"/>
      <c r="BH327" s="12"/>
      <c r="BI327" s="12"/>
      <c r="BJ327" s="12"/>
    </row>
    <row r="328" spans="1:62" ht="12.75" x14ac:dyDescent="0.2">
      <c r="A328" s="12"/>
      <c r="B328" s="12"/>
      <c r="C328" s="12"/>
      <c r="D328" s="12"/>
      <c r="E328" s="12"/>
      <c r="F328" s="12"/>
      <c r="G328" s="12"/>
      <c r="H328" s="12"/>
      <c r="I328" s="27"/>
      <c r="J328" s="12"/>
      <c r="K328" s="27"/>
      <c r="L328" s="12"/>
      <c r="M328" s="12"/>
      <c r="N328" s="12"/>
      <c r="O328" s="12"/>
      <c r="P328" s="12"/>
      <c r="Q328" s="12"/>
      <c r="R328" s="12"/>
      <c r="S328" s="12"/>
      <c r="T328" s="12"/>
      <c r="U328" s="12"/>
      <c r="V328" s="12"/>
      <c r="W328" s="12"/>
      <c r="X328" s="12"/>
      <c r="Y328" s="12"/>
      <c r="Z328" s="12"/>
      <c r="AA328" s="12"/>
      <c r="AB328" s="12"/>
      <c r="AC328" s="12"/>
      <c r="AD328" s="12"/>
      <c r="AE328" s="12"/>
      <c r="AF328" s="12"/>
      <c r="AG328" s="27"/>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27"/>
      <c r="BD328" s="12"/>
      <c r="BE328" s="12"/>
      <c r="BF328" s="12"/>
      <c r="BG328" s="12"/>
      <c r="BH328" s="12"/>
      <c r="BI328" s="12"/>
      <c r="BJ328" s="12"/>
    </row>
    <row r="329" spans="1:62" ht="12.75" x14ac:dyDescent="0.2">
      <c r="A329" s="12"/>
      <c r="B329" s="12"/>
      <c r="C329" s="12"/>
      <c r="D329" s="12"/>
      <c r="E329" s="12"/>
      <c r="F329" s="12"/>
      <c r="G329" s="12"/>
      <c r="H329" s="12"/>
      <c r="I329" s="27"/>
      <c r="J329" s="12"/>
      <c r="K329" s="27"/>
      <c r="L329" s="12"/>
      <c r="M329" s="12"/>
      <c r="N329" s="12"/>
      <c r="O329" s="12"/>
      <c r="P329" s="12"/>
      <c r="Q329" s="12"/>
      <c r="R329" s="12"/>
      <c r="S329" s="12"/>
      <c r="T329" s="12"/>
      <c r="U329" s="12"/>
      <c r="V329" s="12"/>
      <c r="W329" s="12"/>
      <c r="X329" s="12"/>
      <c r="Y329" s="12"/>
      <c r="Z329" s="12"/>
      <c r="AA329" s="12"/>
      <c r="AB329" s="12"/>
      <c r="AC329" s="12"/>
      <c r="AD329" s="12"/>
      <c r="AE329" s="12"/>
      <c r="AF329" s="12"/>
      <c r="AG329" s="27"/>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27"/>
      <c r="BD329" s="12"/>
      <c r="BE329" s="12"/>
      <c r="BF329" s="12"/>
      <c r="BG329" s="12"/>
      <c r="BH329" s="12"/>
      <c r="BI329" s="12"/>
      <c r="BJ329" s="12"/>
    </row>
    <row r="330" spans="1:62" ht="12.75" x14ac:dyDescent="0.2">
      <c r="A330" s="12"/>
      <c r="B330" s="12"/>
      <c r="C330" s="12"/>
      <c r="D330" s="12"/>
      <c r="E330" s="12"/>
      <c r="F330" s="12"/>
      <c r="G330" s="12"/>
      <c r="H330" s="12"/>
      <c r="I330" s="27"/>
      <c r="J330" s="12"/>
      <c r="K330" s="27"/>
      <c r="L330" s="12"/>
      <c r="M330" s="12"/>
      <c r="N330" s="12"/>
      <c r="O330" s="12"/>
      <c r="P330" s="12"/>
      <c r="Q330" s="12"/>
      <c r="R330" s="12"/>
      <c r="S330" s="12"/>
      <c r="T330" s="12"/>
      <c r="U330" s="12"/>
      <c r="V330" s="12"/>
      <c r="W330" s="12"/>
      <c r="X330" s="12"/>
      <c r="Y330" s="12"/>
      <c r="Z330" s="12"/>
      <c r="AA330" s="12"/>
      <c r="AB330" s="12"/>
      <c r="AC330" s="12"/>
      <c r="AD330" s="12"/>
      <c r="AE330" s="12"/>
      <c r="AF330" s="12"/>
      <c r="AG330" s="27"/>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27"/>
      <c r="BD330" s="12"/>
      <c r="BE330" s="12"/>
      <c r="BF330" s="12"/>
      <c r="BG330" s="12"/>
      <c r="BH330" s="12"/>
      <c r="BI330" s="12"/>
      <c r="BJ330" s="12"/>
    </row>
    <row r="331" spans="1:62" ht="12.75" x14ac:dyDescent="0.2">
      <c r="A331" s="12"/>
      <c r="B331" s="12"/>
      <c r="C331" s="12"/>
      <c r="D331" s="12"/>
      <c r="E331" s="12"/>
      <c r="F331" s="12"/>
      <c r="G331" s="12"/>
      <c r="H331" s="12"/>
      <c r="I331" s="27"/>
      <c r="J331" s="12"/>
      <c r="K331" s="27"/>
      <c r="L331" s="12"/>
      <c r="M331" s="12"/>
      <c r="N331" s="12"/>
      <c r="O331" s="12"/>
      <c r="P331" s="12"/>
      <c r="Q331" s="12"/>
      <c r="R331" s="12"/>
      <c r="S331" s="12"/>
      <c r="T331" s="12"/>
      <c r="U331" s="12"/>
      <c r="V331" s="12"/>
      <c r="W331" s="12"/>
      <c r="X331" s="12"/>
      <c r="Y331" s="12"/>
      <c r="Z331" s="12"/>
      <c r="AA331" s="12"/>
      <c r="AB331" s="12"/>
      <c r="AC331" s="12"/>
      <c r="AD331" s="12"/>
      <c r="AE331" s="12"/>
      <c r="AF331" s="12"/>
      <c r="AG331" s="27"/>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27"/>
      <c r="BD331" s="12"/>
      <c r="BE331" s="12"/>
      <c r="BF331" s="12"/>
      <c r="BG331" s="12"/>
      <c r="BH331" s="12"/>
      <c r="BI331" s="12"/>
      <c r="BJ331" s="12"/>
    </row>
    <row r="332" spans="1:62" ht="12.75" x14ac:dyDescent="0.2">
      <c r="A332" s="12"/>
      <c r="B332" s="12"/>
      <c r="C332" s="12"/>
      <c r="D332" s="12"/>
      <c r="E332" s="12"/>
      <c r="F332" s="12"/>
      <c r="G332" s="12"/>
      <c r="H332" s="12"/>
      <c r="I332" s="27"/>
      <c r="J332" s="12"/>
      <c r="K332" s="27"/>
      <c r="L332" s="12"/>
      <c r="M332" s="12"/>
      <c r="N332" s="12"/>
      <c r="O332" s="12"/>
      <c r="P332" s="12"/>
      <c r="Q332" s="12"/>
      <c r="R332" s="12"/>
      <c r="S332" s="12"/>
      <c r="T332" s="12"/>
      <c r="U332" s="12"/>
      <c r="V332" s="12"/>
      <c r="W332" s="12"/>
      <c r="X332" s="12"/>
      <c r="Y332" s="12"/>
      <c r="Z332" s="12"/>
      <c r="AA332" s="12"/>
      <c r="AB332" s="12"/>
      <c r="AC332" s="12"/>
      <c r="AD332" s="12"/>
      <c r="AE332" s="12"/>
      <c r="AF332" s="12"/>
      <c r="AG332" s="27"/>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27"/>
      <c r="BD332" s="12"/>
      <c r="BE332" s="12"/>
      <c r="BF332" s="12"/>
      <c r="BG332" s="12"/>
      <c r="BH332" s="12"/>
      <c r="BI332" s="12"/>
      <c r="BJ332" s="12"/>
    </row>
    <row r="333" spans="1:62" ht="12.75" x14ac:dyDescent="0.2">
      <c r="A333" s="12"/>
      <c r="B333" s="12"/>
      <c r="C333" s="12"/>
      <c r="D333" s="12"/>
      <c r="E333" s="12"/>
      <c r="F333" s="12"/>
      <c r="G333" s="12"/>
      <c r="H333" s="12"/>
      <c r="I333" s="27"/>
      <c r="J333" s="12"/>
      <c r="K333" s="27"/>
      <c r="L333" s="12"/>
      <c r="M333" s="12"/>
      <c r="N333" s="12"/>
      <c r="O333" s="12"/>
      <c r="P333" s="12"/>
      <c r="Q333" s="12"/>
      <c r="R333" s="12"/>
      <c r="S333" s="12"/>
      <c r="T333" s="12"/>
      <c r="U333" s="12"/>
      <c r="V333" s="12"/>
      <c r="W333" s="12"/>
      <c r="X333" s="12"/>
      <c r="Y333" s="12"/>
      <c r="Z333" s="12"/>
      <c r="AA333" s="12"/>
      <c r="AB333" s="12"/>
      <c r="AC333" s="12"/>
      <c r="AD333" s="12"/>
      <c r="AE333" s="12"/>
      <c r="AF333" s="12"/>
      <c r="AG333" s="27"/>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27"/>
      <c r="BD333" s="12"/>
      <c r="BE333" s="12"/>
      <c r="BF333" s="12"/>
      <c r="BG333" s="12"/>
      <c r="BH333" s="12"/>
      <c r="BI333" s="12"/>
      <c r="BJ333" s="12"/>
    </row>
    <row r="334" spans="1:62" ht="12.75" x14ac:dyDescent="0.2">
      <c r="A334" s="12"/>
      <c r="B334" s="12"/>
      <c r="C334" s="12"/>
      <c r="D334" s="12"/>
      <c r="E334" s="12"/>
      <c r="F334" s="12"/>
      <c r="G334" s="12"/>
      <c r="H334" s="12"/>
      <c r="I334" s="27"/>
      <c r="J334" s="12"/>
      <c r="K334" s="27"/>
      <c r="L334" s="12"/>
      <c r="M334" s="12"/>
      <c r="N334" s="12"/>
      <c r="O334" s="12"/>
      <c r="P334" s="12"/>
      <c r="Q334" s="12"/>
      <c r="R334" s="12"/>
      <c r="S334" s="12"/>
      <c r="T334" s="12"/>
      <c r="U334" s="12"/>
      <c r="V334" s="12"/>
      <c r="W334" s="12"/>
      <c r="X334" s="12"/>
      <c r="Y334" s="12"/>
      <c r="Z334" s="12"/>
      <c r="AA334" s="12"/>
      <c r="AB334" s="12"/>
      <c r="AC334" s="12"/>
      <c r="AD334" s="12"/>
      <c r="AE334" s="12"/>
      <c r="AF334" s="12"/>
      <c r="AG334" s="27"/>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27"/>
      <c r="BD334" s="12"/>
      <c r="BE334" s="12"/>
      <c r="BF334" s="12"/>
      <c r="BG334" s="12"/>
      <c r="BH334" s="12"/>
      <c r="BI334" s="12"/>
      <c r="BJ334" s="12"/>
    </row>
    <row r="335" spans="1:62" ht="12.75" x14ac:dyDescent="0.2">
      <c r="A335" s="12"/>
      <c r="B335" s="12"/>
      <c r="C335" s="12"/>
      <c r="D335" s="12"/>
      <c r="E335" s="12"/>
      <c r="F335" s="12"/>
      <c r="G335" s="12"/>
      <c r="H335" s="12"/>
      <c r="I335" s="27"/>
      <c r="J335" s="12"/>
      <c r="K335" s="27"/>
      <c r="L335" s="12"/>
      <c r="M335" s="12"/>
      <c r="N335" s="12"/>
      <c r="O335" s="12"/>
      <c r="P335" s="12"/>
      <c r="Q335" s="12"/>
      <c r="R335" s="12"/>
      <c r="S335" s="12"/>
      <c r="T335" s="12"/>
      <c r="U335" s="12"/>
      <c r="V335" s="12"/>
      <c r="W335" s="12"/>
      <c r="X335" s="12"/>
      <c r="Y335" s="12"/>
      <c r="Z335" s="12"/>
      <c r="AA335" s="12"/>
      <c r="AB335" s="12"/>
      <c r="AC335" s="12"/>
      <c r="AD335" s="12"/>
      <c r="AE335" s="12"/>
      <c r="AF335" s="12"/>
      <c r="AG335" s="27"/>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27"/>
      <c r="BD335" s="12"/>
      <c r="BE335" s="12"/>
      <c r="BF335" s="12"/>
      <c r="BG335" s="12"/>
      <c r="BH335" s="12"/>
      <c r="BI335" s="12"/>
      <c r="BJ335" s="12"/>
    </row>
    <row r="336" spans="1:62" ht="12.75" x14ac:dyDescent="0.2">
      <c r="A336" s="12"/>
      <c r="B336" s="12"/>
      <c r="C336" s="12"/>
      <c r="D336" s="12"/>
      <c r="E336" s="12"/>
      <c r="F336" s="12"/>
      <c r="G336" s="12"/>
      <c r="H336" s="12"/>
      <c r="I336" s="27"/>
      <c r="J336" s="12"/>
      <c r="K336" s="27"/>
      <c r="L336" s="12"/>
      <c r="M336" s="12"/>
      <c r="N336" s="12"/>
      <c r="O336" s="12"/>
      <c r="P336" s="12"/>
      <c r="Q336" s="12"/>
      <c r="R336" s="12"/>
      <c r="S336" s="12"/>
      <c r="T336" s="12"/>
      <c r="U336" s="12"/>
      <c r="V336" s="12"/>
      <c r="W336" s="12"/>
      <c r="X336" s="12"/>
      <c r="Y336" s="12"/>
      <c r="Z336" s="12"/>
      <c r="AA336" s="12"/>
      <c r="AB336" s="12"/>
      <c r="AC336" s="12"/>
      <c r="AD336" s="12"/>
      <c r="AE336" s="12"/>
      <c r="AF336" s="12"/>
      <c r="AG336" s="27"/>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27"/>
      <c r="BD336" s="12"/>
      <c r="BE336" s="12"/>
      <c r="BF336" s="12"/>
      <c r="BG336" s="12"/>
      <c r="BH336" s="12"/>
      <c r="BI336" s="12"/>
      <c r="BJ336" s="12"/>
    </row>
    <row r="337" spans="1:62" ht="12.75" x14ac:dyDescent="0.2">
      <c r="A337" s="12"/>
      <c r="B337" s="12"/>
      <c r="C337" s="12"/>
      <c r="D337" s="12"/>
      <c r="E337" s="12"/>
      <c r="F337" s="12"/>
      <c r="G337" s="12"/>
      <c r="H337" s="12"/>
      <c r="I337" s="27"/>
      <c r="J337" s="12"/>
      <c r="K337" s="27"/>
      <c r="L337" s="12"/>
      <c r="M337" s="12"/>
      <c r="N337" s="12"/>
      <c r="O337" s="12"/>
      <c r="P337" s="12"/>
      <c r="Q337" s="12"/>
      <c r="R337" s="12"/>
      <c r="S337" s="12"/>
      <c r="T337" s="12"/>
      <c r="U337" s="12"/>
      <c r="V337" s="12"/>
      <c r="W337" s="12"/>
      <c r="X337" s="12"/>
      <c r="Y337" s="12"/>
      <c r="Z337" s="12"/>
      <c r="AA337" s="12"/>
      <c r="AB337" s="12"/>
      <c r="AC337" s="12"/>
      <c r="AD337" s="12"/>
      <c r="AE337" s="12"/>
      <c r="AF337" s="12"/>
      <c r="AG337" s="27"/>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27"/>
      <c r="BD337" s="12"/>
      <c r="BE337" s="12"/>
      <c r="BF337" s="12"/>
      <c r="BG337" s="12"/>
      <c r="BH337" s="12"/>
      <c r="BI337" s="12"/>
      <c r="BJ337" s="12"/>
    </row>
    <row r="338" spans="1:62" ht="12.75" x14ac:dyDescent="0.2">
      <c r="A338" s="12"/>
      <c r="B338" s="12"/>
      <c r="C338" s="12"/>
      <c r="D338" s="12"/>
      <c r="E338" s="12"/>
      <c r="F338" s="12"/>
      <c r="G338" s="12"/>
      <c r="H338" s="12"/>
      <c r="I338" s="27"/>
      <c r="J338" s="12"/>
      <c r="K338" s="27"/>
      <c r="L338" s="12"/>
      <c r="M338" s="12"/>
      <c r="N338" s="12"/>
      <c r="O338" s="12"/>
      <c r="P338" s="12"/>
      <c r="Q338" s="12"/>
      <c r="R338" s="12"/>
      <c r="S338" s="12"/>
      <c r="T338" s="12"/>
      <c r="U338" s="12"/>
      <c r="V338" s="12"/>
      <c r="W338" s="12"/>
      <c r="X338" s="12"/>
      <c r="Y338" s="12"/>
      <c r="Z338" s="12"/>
      <c r="AA338" s="12"/>
      <c r="AB338" s="12"/>
      <c r="AC338" s="12"/>
      <c r="AD338" s="12"/>
      <c r="AE338" s="12"/>
      <c r="AF338" s="12"/>
      <c r="AG338" s="27"/>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27"/>
      <c r="BD338" s="12"/>
      <c r="BE338" s="12"/>
      <c r="BF338" s="12"/>
      <c r="BG338" s="12"/>
      <c r="BH338" s="12"/>
      <c r="BI338" s="12"/>
      <c r="BJ338" s="12"/>
    </row>
    <row r="339" spans="1:62" ht="12.75" x14ac:dyDescent="0.2">
      <c r="A339" s="12"/>
      <c r="B339" s="12"/>
      <c r="C339" s="12"/>
      <c r="D339" s="12"/>
      <c r="E339" s="12"/>
      <c r="F339" s="12"/>
      <c r="G339" s="12"/>
      <c r="H339" s="12"/>
      <c r="I339" s="27"/>
      <c r="J339" s="12"/>
      <c r="K339" s="27"/>
      <c r="L339" s="12"/>
      <c r="M339" s="12"/>
      <c r="N339" s="12"/>
      <c r="O339" s="12"/>
      <c r="P339" s="12"/>
      <c r="Q339" s="12"/>
      <c r="R339" s="12"/>
      <c r="S339" s="12"/>
      <c r="T339" s="12"/>
      <c r="U339" s="12"/>
      <c r="V339" s="12"/>
      <c r="W339" s="12"/>
      <c r="X339" s="12"/>
      <c r="Y339" s="12"/>
      <c r="Z339" s="12"/>
      <c r="AA339" s="12"/>
      <c r="AB339" s="12"/>
      <c r="AC339" s="12"/>
      <c r="AD339" s="12"/>
      <c r="AE339" s="12"/>
      <c r="AF339" s="12"/>
      <c r="AG339" s="27"/>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27"/>
      <c r="BD339" s="12"/>
      <c r="BE339" s="12"/>
      <c r="BF339" s="12"/>
      <c r="BG339" s="12"/>
      <c r="BH339" s="12"/>
      <c r="BI339" s="12"/>
      <c r="BJ339" s="12"/>
    </row>
    <row r="340" spans="1:62" ht="12.75" x14ac:dyDescent="0.2">
      <c r="A340" s="12"/>
      <c r="B340" s="12"/>
      <c r="C340" s="12"/>
      <c r="D340" s="12"/>
      <c r="E340" s="12"/>
      <c r="F340" s="12"/>
      <c r="G340" s="12"/>
      <c r="H340" s="12"/>
      <c r="I340" s="27"/>
      <c r="J340" s="12"/>
      <c r="K340" s="27"/>
      <c r="L340" s="12"/>
      <c r="M340" s="12"/>
      <c r="N340" s="12"/>
      <c r="O340" s="12"/>
      <c r="P340" s="12"/>
      <c r="Q340" s="12"/>
      <c r="R340" s="12"/>
      <c r="S340" s="12"/>
      <c r="T340" s="12"/>
      <c r="U340" s="12"/>
      <c r="V340" s="12"/>
      <c r="W340" s="12"/>
      <c r="X340" s="12"/>
      <c r="Y340" s="12"/>
      <c r="Z340" s="12"/>
      <c r="AA340" s="12"/>
      <c r="AB340" s="12"/>
      <c r="AC340" s="12"/>
      <c r="AD340" s="12"/>
      <c r="AE340" s="12"/>
      <c r="AF340" s="12"/>
      <c r="AG340" s="27"/>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27"/>
      <c r="BD340" s="12"/>
      <c r="BE340" s="12"/>
      <c r="BF340" s="12"/>
      <c r="BG340" s="12"/>
      <c r="BH340" s="12"/>
      <c r="BI340" s="12"/>
      <c r="BJ340" s="12"/>
    </row>
    <row r="341" spans="1:62" ht="12.75" x14ac:dyDescent="0.2">
      <c r="A341" s="12"/>
      <c r="B341" s="12"/>
      <c r="C341" s="12"/>
      <c r="D341" s="12"/>
      <c r="E341" s="12"/>
      <c r="F341" s="12"/>
      <c r="G341" s="12"/>
      <c r="H341" s="12"/>
      <c r="I341" s="27"/>
      <c r="J341" s="12"/>
      <c r="K341" s="27"/>
      <c r="L341" s="12"/>
      <c r="M341" s="12"/>
      <c r="N341" s="12"/>
      <c r="O341" s="12"/>
      <c r="P341" s="12"/>
      <c r="Q341" s="12"/>
      <c r="R341" s="12"/>
      <c r="S341" s="12"/>
      <c r="T341" s="12"/>
      <c r="U341" s="12"/>
      <c r="V341" s="12"/>
      <c r="W341" s="12"/>
      <c r="X341" s="12"/>
      <c r="Y341" s="12"/>
      <c r="Z341" s="12"/>
      <c r="AA341" s="12"/>
      <c r="AB341" s="12"/>
      <c r="AC341" s="12"/>
      <c r="AD341" s="12"/>
      <c r="AE341" s="12"/>
      <c r="AF341" s="12"/>
      <c r="AG341" s="27"/>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27"/>
      <c r="BD341" s="12"/>
      <c r="BE341" s="12"/>
      <c r="BF341" s="12"/>
      <c r="BG341" s="12"/>
      <c r="BH341" s="12"/>
      <c r="BI341" s="12"/>
      <c r="BJ341" s="12"/>
    </row>
    <row r="342" spans="1:62" ht="12.75" x14ac:dyDescent="0.2">
      <c r="A342" s="12"/>
      <c r="B342" s="12"/>
      <c r="C342" s="12"/>
      <c r="D342" s="12"/>
      <c r="E342" s="12"/>
      <c r="F342" s="12"/>
      <c r="G342" s="12"/>
      <c r="H342" s="12"/>
      <c r="I342" s="27"/>
      <c r="J342" s="12"/>
      <c r="K342" s="27"/>
      <c r="L342" s="12"/>
      <c r="M342" s="12"/>
      <c r="N342" s="12"/>
      <c r="O342" s="12"/>
      <c r="P342" s="12"/>
      <c r="Q342" s="12"/>
      <c r="R342" s="12"/>
      <c r="S342" s="12"/>
      <c r="T342" s="12"/>
      <c r="U342" s="12"/>
      <c r="V342" s="12"/>
      <c r="W342" s="12"/>
      <c r="X342" s="12"/>
      <c r="Y342" s="12"/>
      <c r="Z342" s="12"/>
      <c r="AA342" s="12"/>
      <c r="AB342" s="12"/>
      <c r="AC342" s="12"/>
      <c r="AD342" s="12"/>
      <c r="AE342" s="12"/>
      <c r="AF342" s="12"/>
      <c r="AG342" s="27"/>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27"/>
      <c r="BD342" s="12"/>
      <c r="BE342" s="12"/>
      <c r="BF342" s="12"/>
      <c r="BG342" s="12"/>
      <c r="BH342" s="12"/>
      <c r="BI342" s="12"/>
      <c r="BJ342" s="12"/>
    </row>
    <row r="343" spans="1:62" ht="12.75" x14ac:dyDescent="0.2">
      <c r="A343" s="12"/>
      <c r="B343" s="12"/>
      <c r="C343" s="12"/>
      <c r="D343" s="12"/>
      <c r="E343" s="12"/>
      <c r="F343" s="12"/>
      <c r="G343" s="12"/>
      <c r="H343" s="12"/>
      <c r="I343" s="27"/>
      <c r="J343" s="12"/>
      <c r="K343" s="27"/>
      <c r="L343" s="12"/>
      <c r="M343" s="12"/>
      <c r="N343" s="12"/>
      <c r="O343" s="12"/>
      <c r="P343" s="12"/>
      <c r="Q343" s="12"/>
      <c r="R343" s="12"/>
      <c r="S343" s="12"/>
      <c r="T343" s="12"/>
      <c r="U343" s="12"/>
      <c r="V343" s="12"/>
      <c r="W343" s="12"/>
      <c r="X343" s="12"/>
      <c r="Y343" s="12"/>
      <c r="Z343" s="12"/>
      <c r="AA343" s="12"/>
      <c r="AB343" s="12"/>
      <c r="AC343" s="12"/>
      <c r="AD343" s="12"/>
      <c r="AE343" s="12"/>
      <c r="AF343" s="12"/>
      <c r="AG343" s="27"/>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27"/>
      <c r="BD343" s="12"/>
      <c r="BE343" s="12"/>
      <c r="BF343" s="12"/>
      <c r="BG343" s="12"/>
      <c r="BH343" s="12"/>
      <c r="BI343" s="12"/>
      <c r="BJ343" s="12"/>
    </row>
    <row r="344" spans="1:62" ht="12.75" x14ac:dyDescent="0.2">
      <c r="A344" s="12"/>
      <c r="B344" s="12"/>
      <c r="C344" s="12"/>
      <c r="D344" s="12"/>
      <c r="E344" s="12"/>
      <c r="F344" s="12"/>
      <c r="G344" s="12"/>
      <c r="H344" s="12"/>
      <c r="I344" s="27"/>
      <c r="J344" s="12"/>
      <c r="K344" s="27"/>
      <c r="L344" s="12"/>
      <c r="M344" s="12"/>
      <c r="N344" s="12"/>
      <c r="O344" s="12"/>
      <c r="P344" s="12"/>
      <c r="Q344" s="12"/>
      <c r="R344" s="12"/>
      <c r="S344" s="12"/>
      <c r="T344" s="12"/>
      <c r="U344" s="12"/>
      <c r="V344" s="12"/>
      <c r="W344" s="12"/>
      <c r="X344" s="12"/>
      <c r="Y344" s="12"/>
      <c r="Z344" s="12"/>
      <c r="AA344" s="12"/>
      <c r="AB344" s="12"/>
      <c r="AC344" s="12"/>
      <c r="AD344" s="12"/>
      <c r="AE344" s="12"/>
      <c r="AF344" s="12"/>
      <c r="AG344" s="27"/>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27"/>
      <c r="BD344" s="12"/>
      <c r="BE344" s="12"/>
      <c r="BF344" s="12"/>
      <c r="BG344" s="12"/>
      <c r="BH344" s="12"/>
      <c r="BI344" s="12"/>
      <c r="BJ344" s="12"/>
    </row>
    <row r="345" spans="1:62" ht="12.75" x14ac:dyDescent="0.2">
      <c r="A345" s="12"/>
      <c r="B345" s="12"/>
      <c r="C345" s="12"/>
      <c r="D345" s="12"/>
      <c r="E345" s="12"/>
      <c r="F345" s="12"/>
      <c r="G345" s="12"/>
      <c r="H345" s="12"/>
      <c r="I345" s="27"/>
      <c r="J345" s="12"/>
      <c r="K345" s="27"/>
      <c r="L345" s="12"/>
      <c r="M345" s="12"/>
      <c r="N345" s="12"/>
      <c r="O345" s="12"/>
      <c r="P345" s="12"/>
      <c r="Q345" s="12"/>
      <c r="R345" s="12"/>
      <c r="S345" s="12"/>
      <c r="T345" s="12"/>
      <c r="U345" s="12"/>
      <c r="V345" s="12"/>
      <c r="W345" s="12"/>
      <c r="X345" s="12"/>
      <c r="Y345" s="12"/>
      <c r="Z345" s="12"/>
      <c r="AA345" s="12"/>
      <c r="AB345" s="12"/>
      <c r="AC345" s="12"/>
      <c r="AD345" s="12"/>
      <c r="AE345" s="12"/>
      <c r="AF345" s="12"/>
      <c r="AG345" s="27"/>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27"/>
      <c r="BD345" s="12"/>
      <c r="BE345" s="12"/>
      <c r="BF345" s="12"/>
      <c r="BG345" s="12"/>
      <c r="BH345" s="12"/>
      <c r="BI345" s="12"/>
      <c r="BJ345" s="12"/>
    </row>
    <row r="346" spans="1:62" ht="12.75" x14ac:dyDescent="0.2">
      <c r="A346" s="12"/>
      <c r="B346" s="12"/>
      <c r="C346" s="12"/>
      <c r="D346" s="12"/>
      <c r="E346" s="12"/>
      <c r="F346" s="12"/>
      <c r="G346" s="12"/>
      <c r="H346" s="12"/>
      <c r="I346" s="27"/>
      <c r="J346" s="12"/>
      <c r="K346" s="27"/>
      <c r="L346" s="12"/>
      <c r="M346" s="12"/>
      <c r="N346" s="12"/>
      <c r="O346" s="12"/>
      <c r="P346" s="12"/>
      <c r="Q346" s="12"/>
      <c r="R346" s="12"/>
      <c r="S346" s="12"/>
      <c r="T346" s="12"/>
      <c r="U346" s="12"/>
      <c r="V346" s="12"/>
      <c r="W346" s="12"/>
      <c r="X346" s="12"/>
      <c r="Y346" s="12"/>
      <c r="Z346" s="12"/>
      <c r="AA346" s="12"/>
      <c r="AB346" s="12"/>
      <c r="AC346" s="12"/>
      <c r="AD346" s="12"/>
      <c r="AE346" s="12"/>
      <c r="AF346" s="12"/>
      <c r="AG346" s="27"/>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27"/>
      <c r="BD346" s="12"/>
      <c r="BE346" s="12"/>
      <c r="BF346" s="12"/>
      <c r="BG346" s="12"/>
      <c r="BH346" s="12"/>
      <c r="BI346" s="12"/>
      <c r="BJ346" s="12"/>
    </row>
    <row r="347" spans="1:62" ht="12.75" x14ac:dyDescent="0.2">
      <c r="A347" s="12"/>
      <c r="B347" s="12"/>
      <c r="C347" s="12"/>
      <c r="D347" s="12"/>
      <c r="E347" s="12"/>
      <c r="F347" s="12"/>
      <c r="G347" s="12"/>
      <c r="H347" s="12"/>
      <c r="I347" s="27"/>
      <c r="J347" s="12"/>
      <c r="K347" s="27"/>
      <c r="L347" s="12"/>
      <c r="M347" s="12"/>
      <c r="N347" s="12"/>
      <c r="O347" s="12"/>
      <c r="P347" s="12"/>
      <c r="Q347" s="12"/>
      <c r="R347" s="12"/>
      <c r="S347" s="12"/>
      <c r="T347" s="12"/>
      <c r="U347" s="12"/>
      <c r="V347" s="12"/>
      <c r="W347" s="12"/>
      <c r="X347" s="12"/>
      <c r="Y347" s="12"/>
      <c r="Z347" s="12"/>
      <c r="AA347" s="12"/>
      <c r="AB347" s="12"/>
      <c r="AC347" s="12"/>
      <c r="AD347" s="12"/>
      <c r="AE347" s="12"/>
      <c r="AF347" s="12"/>
      <c r="AG347" s="27"/>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27"/>
      <c r="BD347" s="12"/>
      <c r="BE347" s="12"/>
      <c r="BF347" s="12"/>
      <c r="BG347" s="12"/>
      <c r="BH347" s="12"/>
      <c r="BI347" s="12"/>
      <c r="BJ347" s="12"/>
    </row>
    <row r="348" spans="1:62" ht="12.75" x14ac:dyDescent="0.2">
      <c r="A348" s="12"/>
      <c r="B348" s="12"/>
      <c r="C348" s="12"/>
      <c r="D348" s="12"/>
      <c r="E348" s="12"/>
      <c r="F348" s="12"/>
      <c r="G348" s="12"/>
      <c r="H348" s="12"/>
      <c r="I348" s="27"/>
      <c r="J348" s="12"/>
      <c r="K348" s="27"/>
      <c r="L348" s="12"/>
      <c r="M348" s="12"/>
      <c r="N348" s="12"/>
      <c r="O348" s="12"/>
      <c r="P348" s="12"/>
      <c r="Q348" s="12"/>
      <c r="R348" s="12"/>
      <c r="S348" s="12"/>
      <c r="T348" s="12"/>
      <c r="U348" s="12"/>
      <c r="V348" s="12"/>
      <c r="W348" s="12"/>
      <c r="X348" s="12"/>
      <c r="Y348" s="12"/>
      <c r="Z348" s="12"/>
      <c r="AA348" s="12"/>
      <c r="AB348" s="12"/>
      <c r="AC348" s="12"/>
      <c r="AD348" s="12"/>
      <c r="AE348" s="12"/>
      <c r="AF348" s="12"/>
      <c r="AG348" s="27"/>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27"/>
      <c r="BD348" s="12"/>
      <c r="BE348" s="12"/>
      <c r="BF348" s="12"/>
      <c r="BG348" s="12"/>
      <c r="BH348" s="12"/>
      <c r="BI348" s="12"/>
      <c r="BJ348" s="12"/>
    </row>
    <row r="349" spans="1:62" ht="12.75" x14ac:dyDescent="0.2">
      <c r="A349" s="12"/>
      <c r="B349" s="12"/>
      <c r="C349" s="12"/>
      <c r="D349" s="12"/>
      <c r="E349" s="12"/>
      <c r="F349" s="12"/>
      <c r="G349" s="12"/>
      <c r="H349" s="12"/>
      <c r="I349" s="27"/>
      <c r="J349" s="12"/>
      <c r="K349" s="27"/>
      <c r="L349" s="12"/>
      <c r="M349" s="12"/>
      <c r="N349" s="12"/>
      <c r="O349" s="12"/>
      <c r="P349" s="12"/>
      <c r="Q349" s="12"/>
      <c r="R349" s="12"/>
      <c r="S349" s="12"/>
      <c r="T349" s="12"/>
      <c r="U349" s="12"/>
      <c r="V349" s="12"/>
      <c r="W349" s="12"/>
      <c r="X349" s="12"/>
      <c r="Y349" s="12"/>
      <c r="Z349" s="12"/>
      <c r="AA349" s="12"/>
      <c r="AB349" s="12"/>
      <c r="AC349" s="12"/>
      <c r="AD349" s="12"/>
      <c r="AE349" s="12"/>
      <c r="AF349" s="12"/>
      <c r="AG349" s="27"/>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27"/>
      <c r="BD349" s="12"/>
      <c r="BE349" s="12"/>
      <c r="BF349" s="12"/>
      <c r="BG349" s="12"/>
      <c r="BH349" s="12"/>
      <c r="BI349" s="12"/>
      <c r="BJ349" s="12"/>
    </row>
    <row r="350" spans="1:62" ht="12.75" x14ac:dyDescent="0.2">
      <c r="A350" s="12"/>
      <c r="B350" s="12"/>
      <c r="C350" s="12"/>
      <c r="D350" s="12"/>
      <c r="E350" s="12"/>
      <c r="F350" s="12"/>
      <c r="G350" s="12"/>
      <c r="H350" s="12"/>
      <c r="I350" s="27"/>
      <c r="J350" s="12"/>
      <c r="K350" s="27"/>
      <c r="L350" s="12"/>
      <c r="M350" s="12"/>
      <c r="N350" s="12"/>
      <c r="O350" s="12"/>
      <c r="P350" s="12"/>
      <c r="Q350" s="12"/>
      <c r="R350" s="12"/>
      <c r="S350" s="12"/>
      <c r="T350" s="12"/>
      <c r="U350" s="12"/>
      <c r="V350" s="12"/>
      <c r="W350" s="12"/>
      <c r="X350" s="12"/>
      <c r="Y350" s="12"/>
      <c r="Z350" s="12"/>
      <c r="AA350" s="12"/>
      <c r="AB350" s="12"/>
      <c r="AC350" s="12"/>
      <c r="AD350" s="12"/>
      <c r="AE350" s="12"/>
      <c r="AF350" s="12"/>
      <c r="AG350" s="27"/>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27"/>
      <c r="BD350" s="12"/>
      <c r="BE350" s="12"/>
      <c r="BF350" s="12"/>
      <c r="BG350" s="12"/>
      <c r="BH350" s="12"/>
      <c r="BI350" s="12"/>
      <c r="BJ350" s="12"/>
    </row>
    <row r="351" spans="1:62" ht="12.75" x14ac:dyDescent="0.2">
      <c r="A351" s="12"/>
      <c r="B351" s="12"/>
      <c r="C351" s="12"/>
      <c r="D351" s="12"/>
      <c r="E351" s="12"/>
      <c r="F351" s="12"/>
      <c r="G351" s="12"/>
      <c r="H351" s="12"/>
      <c r="I351" s="27"/>
      <c r="J351" s="12"/>
      <c r="K351" s="27"/>
      <c r="L351" s="12"/>
      <c r="M351" s="12"/>
      <c r="N351" s="12"/>
      <c r="O351" s="12"/>
      <c r="P351" s="12"/>
      <c r="Q351" s="12"/>
      <c r="R351" s="12"/>
      <c r="S351" s="12"/>
      <c r="T351" s="12"/>
      <c r="U351" s="12"/>
      <c r="V351" s="12"/>
      <c r="W351" s="12"/>
      <c r="X351" s="12"/>
      <c r="Y351" s="12"/>
      <c r="Z351" s="12"/>
      <c r="AA351" s="12"/>
      <c r="AB351" s="12"/>
      <c r="AC351" s="12"/>
      <c r="AD351" s="12"/>
      <c r="AE351" s="12"/>
      <c r="AF351" s="12"/>
      <c r="AG351" s="27"/>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27"/>
      <c r="BD351" s="12"/>
      <c r="BE351" s="12"/>
      <c r="BF351" s="12"/>
      <c r="BG351" s="12"/>
      <c r="BH351" s="12"/>
      <c r="BI351" s="12"/>
      <c r="BJ351" s="12"/>
    </row>
    <row r="352" spans="1:62" ht="12.75" x14ac:dyDescent="0.2">
      <c r="A352" s="12"/>
      <c r="B352" s="12"/>
      <c r="C352" s="12"/>
      <c r="D352" s="12"/>
      <c r="E352" s="12"/>
      <c r="F352" s="12"/>
      <c r="G352" s="12"/>
      <c r="H352" s="12"/>
      <c r="I352" s="27"/>
      <c r="J352" s="12"/>
      <c r="K352" s="27"/>
      <c r="L352" s="12"/>
      <c r="M352" s="12"/>
      <c r="N352" s="12"/>
      <c r="O352" s="12"/>
      <c r="P352" s="12"/>
      <c r="Q352" s="12"/>
      <c r="R352" s="12"/>
      <c r="S352" s="12"/>
      <c r="T352" s="12"/>
      <c r="U352" s="12"/>
      <c r="V352" s="12"/>
      <c r="W352" s="12"/>
      <c r="X352" s="12"/>
      <c r="Y352" s="12"/>
      <c r="Z352" s="12"/>
      <c r="AA352" s="12"/>
      <c r="AB352" s="12"/>
      <c r="AC352" s="12"/>
      <c r="AD352" s="12"/>
      <c r="AE352" s="12"/>
      <c r="AF352" s="12"/>
      <c r="AG352" s="27"/>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27"/>
      <c r="BD352" s="12"/>
      <c r="BE352" s="12"/>
      <c r="BF352" s="12"/>
      <c r="BG352" s="12"/>
      <c r="BH352" s="12"/>
      <c r="BI352" s="12"/>
      <c r="BJ352" s="12"/>
    </row>
    <row r="353" spans="1:62" ht="12.75" x14ac:dyDescent="0.2">
      <c r="A353" s="12"/>
      <c r="B353" s="12"/>
      <c r="C353" s="12"/>
      <c r="D353" s="12"/>
      <c r="E353" s="12"/>
      <c r="F353" s="12"/>
      <c r="G353" s="12"/>
      <c r="H353" s="12"/>
      <c r="I353" s="27"/>
      <c r="J353" s="12"/>
      <c r="K353" s="27"/>
      <c r="L353" s="12"/>
      <c r="M353" s="12"/>
      <c r="N353" s="12"/>
      <c r="O353" s="12"/>
      <c r="P353" s="12"/>
      <c r="Q353" s="12"/>
      <c r="R353" s="12"/>
      <c r="S353" s="12"/>
      <c r="T353" s="12"/>
      <c r="U353" s="12"/>
      <c r="V353" s="12"/>
      <c r="W353" s="12"/>
      <c r="X353" s="12"/>
      <c r="Y353" s="12"/>
      <c r="Z353" s="12"/>
      <c r="AA353" s="12"/>
      <c r="AB353" s="12"/>
      <c r="AC353" s="12"/>
      <c r="AD353" s="12"/>
      <c r="AE353" s="12"/>
      <c r="AF353" s="12"/>
      <c r="AG353" s="27"/>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27"/>
      <c r="BD353" s="12"/>
      <c r="BE353" s="12"/>
      <c r="BF353" s="12"/>
      <c r="BG353" s="12"/>
      <c r="BH353" s="12"/>
      <c r="BI353" s="12"/>
      <c r="BJ353" s="12"/>
    </row>
    <row r="354" spans="1:62" ht="12.75" x14ac:dyDescent="0.2">
      <c r="A354" s="12"/>
      <c r="B354" s="12"/>
      <c r="C354" s="12"/>
      <c r="D354" s="12"/>
      <c r="E354" s="12"/>
      <c r="F354" s="12"/>
      <c r="G354" s="12"/>
      <c r="H354" s="12"/>
      <c r="I354" s="27"/>
      <c r="J354" s="12"/>
      <c r="K354" s="27"/>
      <c r="L354" s="12"/>
      <c r="M354" s="12"/>
      <c r="N354" s="12"/>
      <c r="O354" s="12"/>
      <c r="P354" s="12"/>
      <c r="Q354" s="12"/>
      <c r="R354" s="12"/>
      <c r="S354" s="12"/>
      <c r="T354" s="12"/>
      <c r="U354" s="12"/>
      <c r="V354" s="12"/>
      <c r="W354" s="12"/>
      <c r="X354" s="12"/>
      <c r="Y354" s="12"/>
      <c r="Z354" s="12"/>
      <c r="AA354" s="12"/>
      <c r="AB354" s="12"/>
      <c r="AC354" s="12"/>
      <c r="AD354" s="12"/>
      <c r="AE354" s="12"/>
      <c r="AF354" s="12"/>
      <c r="AG354" s="27"/>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27"/>
      <c r="BD354" s="12"/>
      <c r="BE354" s="12"/>
      <c r="BF354" s="12"/>
      <c r="BG354" s="12"/>
      <c r="BH354" s="12"/>
      <c r="BI354" s="12"/>
      <c r="BJ354" s="12"/>
    </row>
    <row r="355" spans="1:62" ht="12.75" x14ac:dyDescent="0.2">
      <c r="A355" s="12"/>
      <c r="B355" s="12"/>
      <c r="C355" s="12"/>
      <c r="D355" s="12"/>
      <c r="E355" s="12"/>
      <c r="F355" s="12"/>
      <c r="G355" s="12"/>
      <c r="H355" s="12"/>
      <c r="I355" s="27"/>
      <c r="J355" s="12"/>
      <c r="K355" s="27"/>
      <c r="L355" s="12"/>
      <c r="M355" s="12"/>
      <c r="N355" s="12"/>
      <c r="O355" s="12"/>
      <c r="P355" s="12"/>
      <c r="Q355" s="12"/>
      <c r="R355" s="12"/>
      <c r="S355" s="12"/>
      <c r="T355" s="12"/>
      <c r="U355" s="12"/>
      <c r="V355" s="12"/>
      <c r="W355" s="12"/>
      <c r="X355" s="12"/>
      <c r="Y355" s="12"/>
      <c r="Z355" s="12"/>
      <c r="AA355" s="12"/>
      <c r="AB355" s="12"/>
      <c r="AC355" s="12"/>
      <c r="AD355" s="12"/>
      <c r="AE355" s="12"/>
      <c r="AF355" s="12"/>
      <c r="AG355" s="27"/>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27"/>
      <c r="BD355" s="12"/>
      <c r="BE355" s="12"/>
      <c r="BF355" s="12"/>
      <c r="BG355" s="12"/>
      <c r="BH355" s="12"/>
      <c r="BI355" s="12"/>
      <c r="BJ355" s="12"/>
    </row>
    <row r="356" spans="1:62" ht="12.75" x14ac:dyDescent="0.2">
      <c r="A356" s="12"/>
      <c r="B356" s="12"/>
      <c r="C356" s="12"/>
      <c r="D356" s="12"/>
      <c r="E356" s="12"/>
      <c r="F356" s="12"/>
      <c r="G356" s="12"/>
      <c r="H356" s="12"/>
      <c r="I356" s="27"/>
      <c r="J356" s="12"/>
      <c r="K356" s="27"/>
      <c r="L356" s="12"/>
      <c r="M356" s="12"/>
      <c r="N356" s="12"/>
      <c r="O356" s="12"/>
      <c r="P356" s="12"/>
      <c r="Q356" s="12"/>
      <c r="R356" s="12"/>
      <c r="S356" s="12"/>
      <c r="T356" s="12"/>
      <c r="U356" s="12"/>
      <c r="V356" s="12"/>
      <c r="W356" s="12"/>
      <c r="X356" s="12"/>
      <c r="Y356" s="12"/>
      <c r="Z356" s="12"/>
      <c r="AA356" s="12"/>
      <c r="AB356" s="12"/>
      <c r="AC356" s="12"/>
      <c r="AD356" s="12"/>
      <c r="AE356" s="12"/>
      <c r="AF356" s="12"/>
      <c r="AG356" s="27"/>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27"/>
      <c r="BD356" s="12"/>
      <c r="BE356" s="12"/>
      <c r="BF356" s="12"/>
      <c r="BG356" s="12"/>
      <c r="BH356" s="12"/>
      <c r="BI356" s="12"/>
      <c r="BJ356" s="12"/>
    </row>
    <row r="357" spans="1:62" ht="12.75" x14ac:dyDescent="0.2">
      <c r="A357" s="12"/>
      <c r="B357" s="12"/>
      <c r="C357" s="12"/>
      <c r="D357" s="12"/>
      <c r="E357" s="12"/>
      <c r="F357" s="12"/>
      <c r="G357" s="12"/>
      <c r="H357" s="12"/>
      <c r="I357" s="27"/>
      <c r="J357" s="12"/>
      <c r="K357" s="27"/>
      <c r="L357" s="12"/>
      <c r="M357" s="12"/>
      <c r="N357" s="12"/>
      <c r="O357" s="12"/>
      <c r="P357" s="12"/>
      <c r="Q357" s="12"/>
      <c r="R357" s="12"/>
      <c r="S357" s="12"/>
      <c r="T357" s="12"/>
      <c r="U357" s="12"/>
      <c r="V357" s="12"/>
      <c r="W357" s="12"/>
      <c r="X357" s="12"/>
      <c r="Y357" s="12"/>
      <c r="Z357" s="12"/>
      <c r="AA357" s="12"/>
      <c r="AB357" s="12"/>
      <c r="AC357" s="12"/>
      <c r="AD357" s="12"/>
      <c r="AE357" s="12"/>
      <c r="AF357" s="12"/>
      <c r="AG357" s="27"/>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27"/>
      <c r="BD357" s="12"/>
      <c r="BE357" s="12"/>
      <c r="BF357" s="12"/>
      <c r="BG357" s="12"/>
      <c r="BH357" s="12"/>
      <c r="BI357" s="12"/>
      <c r="BJ357" s="12"/>
    </row>
    <row r="358" spans="1:62" ht="12.75" x14ac:dyDescent="0.2">
      <c r="A358" s="12"/>
      <c r="B358" s="12"/>
      <c r="C358" s="12"/>
      <c r="D358" s="12"/>
      <c r="E358" s="12"/>
      <c r="F358" s="12"/>
      <c r="G358" s="12"/>
      <c r="H358" s="12"/>
      <c r="I358" s="27"/>
      <c r="J358" s="12"/>
      <c r="K358" s="27"/>
      <c r="L358" s="12"/>
      <c r="M358" s="12"/>
      <c r="N358" s="12"/>
      <c r="O358" s="12"/>
      <c r="P358" s="12"/>
      <c r="Q358" s="12"/>
      <c r="R358" s="12"/>
      <c r="S358" s="12"/>
      <c r="T358" s="12"/>
      <c r="U358" s="12"/>
      <c r="V358" s="12"/>
      <c r="W358" s="12"/>
      <c r="X358" s="12"/>
      <c r="Y358" s="12"/>
      <c r="Z358" s="12"/>
      <c r="AA358" s="12"/>
      <c r="AB358" s="12"/>
      <c r="AC358" s="12"/>
      <c r="AD358" s="12"/>
      <c r="AE358" s="12"/>
      <c r="AF358" s="12"/>
      <c r="AG358" s="27"/>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27"/>
      <c r="BD358" s="12"/>
      <c r="BE358" s="12"/>
      <c r="BF358" s="12"/>
      <c r="BG358" s="12"/>
      <c r="BH358" s="12"/>
      <c r="BI358" s="12"/>
      <c r="BJ358" s="12"/>
    </row>
    <row r="359" spans="1:62" ht="12.75" x14ac:dyDescent="0.2">
      <c r="A359" s="12"/>
      <c r="B359" s="12"/>
      <c r="C359" s="12"/>
      <c r="D359" s="12"/>
      <c r="E359" s="12"/>
      <c r="F359" s="12"/>
      <c r="G359" s="12"/>
      <c r="H359" s="12"/>
      <c r="I359" s="27"/>
      <c r="J359" s="12"/>
      <c r="K359" s="27"/>
      <c r="L359" s="12"/>
      <c r="M359" s="12"/>
      <c r="N359" s="12"/>
      <c r="O359" s="12"/>
      <c r="P359" s="12"/>
      <c r="Q359" s="12"/>
      <c r="R359" s="12"/>
      <c r="S359" s="12"/>
      <c r="T359" s="12"/>
      <c r="U359" s="12"/>
      <c r="V359" s="12"/>
      <c r="W359" s="12"/>
      <c r="X359" s="12"/>
      <c r="Y359" s="12"/>
      <c r="Z359" s="12"/>
      <c r="AA359" s="12"/>
      <c r="AB359" s="12"/>
      <c r="AC359" s="12"/>
      <c r="AD359" s="12"/>
      <c r="AE359" s="12"/>
      <c r="AF359" s="12"/>
      <c r="AG359" s="27"/>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27"/>
      <c r="BD359" s="12"/>
      <c r="BE359" s="12"/>
      <c r="BF359" s="12"/>
      <c r="BG359" s="12"/>
      <c r="BH359" s="12"/>
      <c r="BI359" s="12"/>
      <c r="BJ359" s="12"/>
    </row>
    <row r="360" spans="1:62" ht="12.75" x14ac:dyDescent="0.2">
      <c r="A360" s="12"/>
      <c r="B360" s="12"/>
      <c r="C360" s="12"/>
      <c r="D360" s="12"/>
      <c r="E360" s="12"/>
      <c r="F360" s="12"/>
      <c r="G360" s="12"/>
      <c r="H360" s="12"/>
      <c r="I360" s="27"/>
      <c r="J360" s="12"/>
      <c r="K360" s="27"/>
      <c r="L360" s="12"/>
      <c r="M360" s="12"/>
      <c r="N360" s="12"/>
      <c r="O360" s="12"/>
      <c r="P360" s="12"/>
      <c r="Q360" s="12"/>
      <c r="R360" s="12"/>
      <c r="S360" s="12"/>
      <c r="T360" s="12"/>
      <c r="U360" s="12"/>
      <c r="V360" s="12"/>
      <c r="W360" s="12"/>
      <c r="X360" s="12"/>
      <c r="Y360" s="12"/>
      <c r="Z360" s="12"/>
      <c r="AA360" s="12"/>
      <c r="AB360" s="12"/>
      <c r="AC360" s="12"/>
      <c r="AD360" s="12"/>
      <c r="AE360" s="12"/>
      <c r="AF360" s="12"/>
      <c r="AG360" s="27"/>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27"/>
      <c r="BD360" s="12"/>
      <c r="BE360" s="12"/>
      <c r="BF360" s="12"/>
      <c r="BG360" s="12"/>
      <c r="BH360" s="12"/>
      <c r="BI360" s="12"/>
      <c r="BJ360" s="12"/>
    </row>
    <row r="361" spans="1:62" ht="12.75" x14ac:dyDescent="0.2">
      <c r="A361" s="12"/>
      <c r="B361" s="12"/>
      <c r="C361" s="12"/>
      <c r="D361" s="12"/>
      <c r="E361" s="12"/>
      <c r="F361" s="12"/>
      <c r="G361" s="12"/>
      <c r="H361" s="12"/>
      <c r="I361" s="27"/>
      <c r="J361" s="12"/>
      <c r="K361" s="27"/>
      <c r="L361" s="12"/>
      <c r="M361" s="12"/>
      <c r="N361" s="12"/>
      <c r="O361" s="12"/>
      <c r="P361" s="12"/>
      <c r="Q361" s="12"/>
      <c r="R361" s="12"/>
      <c r="S361" s="12"/>
      <c r="T361" s="12"/>
      <c r="U361" s="12"/>
      <c r="V361" s="12"/>
      <c r="W361" s="12"/>
      <c r="X361" s="12"/>
      <c r="Y361" s="12"/>
      <c r="Z361" s="12"/>
      <c r="AA361" s="12"/>
      <c r="AB361" s="12"/>
      <c r="AC361" s="12"/>
      <c r="AD361" s="12"/>
      <c r="AE361" s="12"/>
      <c r="AF361" s="12"/>
      <c r="AG361" s="27"/>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27"/>
      <c r="BD361" s="12"/>
      <c r="BE361" s="12"/>
      <c r="BF361" s="12"/>
      <c r="BG361" s="12"/>
      <c r="BH361" s="12"/>
      <c r="BI361" s="12"/>
      <c r="BJ361" s="12"/>
    </row>
    <row r="362" spans="1:62" ht="12.75" x14ac:dyDescent="0.2">
      <c r="A362" s="12"/>
      <c r="B362" s="12"/>
      <c r="C362" s="12"/>
      <c r="D362" s="12"/>
      <c r="E362" s="12"/>
      <c r="F362" s="12"/>
      <c r="G362" s="12"/>
      <c r="H362" s="12"/>
      <c r="I362" s="27"/>
      <c r="J362" s="12"/>
      <c r="K362" s="27"/>
      <c r="L362" s="12"/>
      <c r="M362" s="12"/>
      <c r="N362" s="12"/>
      <c r="O362" s="12"/>
      <c r="P362" s="12"/>
      <c r="Q362" s="12"/>
      <c r="R362" s="12"/>
      <c r="S362" s="12"/>
      <c r="T362" s="12"/>
      <c r="U362" s="12"/>
      <c r="V362" s="12"/>
      <c r="W362" s="12"/>
      <c r="X362" s="12"/>
      <c r="Y362" s="12"/>
      <c r="Z362" s="12"/>
      <c r="AA362" s="12"/>
      <c r="AB362" s="12"/>
      <c r="AC362" s="12"/>
      <c r="AD362" s="12"/>
      <c r="AE362" s="12"/>
      <c r="AF362" s="12"/>
      <c r="AG362" s="27"/>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27"/>
      <c r="BD362" s="12"/>
      <c r="BE362" s="12"/>
      <c r="BF362" s="12"/>
      <c r="BG362" s="12"/>
      <c r="BH362" s="12"/>
      <c r="BI362" s="12"/>
      <c r="BJ362" s="12"/>
    </row>
    <row r="363" spans="1:62" ht="12.75" x14ac:dyDescent="0.2">
      <c r="A363" s="12"/>
      <c r="B363" s="12"/>
      <c r="C363" s="12"/>
      <c r="D363" s="12"/>
      <c r="E363" s="12"/>
      <c r="F363" s="12"/>
      <c r="G363" s="12"/>
      <c r="H363" s="12"/>
      <c r="I363" s="27"/>
      <c r="J363" s="12"/>
      <c r="K363" s="27"/>
      <c r="L363" s="12"/>
      <c r="M363" s="12"/>
      <c r="N363" s="12"/>
      <c r="O363" s="12"/>
      <c r="P363" s="12"/>
      <c r="Q363" s="12"/>
      <c r="R363" s="12"/>
      <c r="S363" s="12"/>
      <c r="T363" s="12"/>
      <c r="U363" s="12"/>
      <c r="V363" s="12"/>
      <c r="W363" s="12"/>
      <c r="X363" s="12"/>
      <c r="Y363" s="12"/>
      <c r="Z363" s="12"/>
      <c r="AA363" s="12"/>
      <c r="AB363" s="12"/>
      <c r="AC363" s="12"/>
      <c r="AD363" s="12"/>
      <c r="AE363" s="12"/>
      <c r="AF363" s="12"/>
      <c r="AG363" s="27"/>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27"/>
      <c r="BD363" s="12"/>
      <c r="BE363" s="12"/>
      <c r="BF363" s="12"/>
      <c r="BG363" s="12"/>
      <c r="BH363" s="12"/>
      <c r="BI363" s="12"/>
      <c r="BJ363" s="12"/>
    </row>
    <row r="364" spans="1:62" ht="12.75" x14ac:dyDescent="0.2">
      <c r="A364" s="12"/>
      <c r="B364" s="12"/>
      <c r="C364" s="12"/>
      <c r="D364" s="12"/>
      <c r="E364" s="12"/>
      <c r="F364" s="12"/>
      <c r="G364" s="12"/>
      <c r="H364" s="12"/>
      <c r="I364" s="27"/>
      <c r="J364" s="12"/>
      <c r="K364" s="27"/>
      <c r="L364" s="12"/>
      <c r="M364" s="12"/>
      <c r="N364" s="12"/>
      <c r="O364" s="12"/>
      <c r="P364" s="12"/>
      <c r="Q364" s="12"/>
      <c r="R364" s="12"/>
      <c r="S364" s="12"/>
      <c r="T364" s="12"/>
      <c r="U364" s="12"/>
      <c r="V364" s="12"/>
      <c r="W364" s="12"/>
      <c r="X364" s="12"/>
      <c r="Y364" s="12"/>
      <c r="Z364" s="12"/>
      <c r="AA364" s="12"/>
      <c r="AB364" s="12"/>
      <c r="AC364" s="12"/>
      <c r="AD364" s="12"/>
      <c r="AE364" s="12"/>
      <c r="AF364" s="12"/>
      <c r="AG364" s="27"/>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27"/>
      <c r="BD364" s="12"/>
      <c r="BE364" s="12"/>
      <c r="BF364" s="12"/>
      <c r="BG364" s="12"/>
      <c r="BH364" s="12"/>
      <c r="BI364" s="12"/>
      <c r="BJ364" s="12"/>
    </row>
    <row r="365" spans="1:62" ht="12.75" x14ac:dyDescent="0.2">
      <c r="A365" s="12"/>
      <c r="B365" s="12"/>
      <c r="C365" s="12"/>
      <c r="D365" s="12"/>
      <c r="E365" s="12"/>
      <c r="F365" s="12"/>
      <c r="G365" s="12"/>
      <c r="H365" s="12"/>
      <c r="I365" s="27"/>
      <c r="J365" s="12"/>
      <c r="K365" s="27"/>
      <c r="L365" s="12"/>
      <c r="M365" s="12"/>
      <c r="N365" s="12"/>
      <c r="O365" s="12"/>
      <c r="P365" s="12"/>
      <c r="Q365" s="12"/>
      <c r="R365" s="12"/>
      <c r="S365" s="12"/>
      <c r="T365" s="12"/>
      <c r="U365" s="12"/>
      <c r="V365" s="12"/>
      <c r="W365" s="12"/>
      <c r="X365" s="12"/>
      <c r="Y365" s="12"/>
      <c r="Z365" s="12"/>
      <c r="AA365" s="12"/>
      <c r="AB365" s="12"/>
      <c r="AC365" s="12"/>
      <c r="AD365" s="12"/>
      <c r="AE365" s="12"/>
      <c r="AF365" s="12"/>
      <c r="AG365" s="27"/>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27"/>
      <c r="BD365" s="12"/>
      <c r="BE365" s="12"/>
      <c r="BF365" s="12"/>
      <c r="BG365" s="12"/>
      <c r="BH365" s="12"/>
      <c r="BI365" s="12"/>
      <c r="BJ365" s="12"/>
    </row>
    <row r="366" spans="1:62" ht="12.75" x14ac:dyDescent="0.2">
      <c r="A366" s="12"/>
      <c r="B366" s="12"/>
      <c r="C366" s="12"/>
      <c r="D366" s="12"/>
      <c r="E366" s="12"/>
      <c r="F366" s="12"/>
      <c r="G366" s="12"/>
      <c r="H366" s="12"/>
      <c r="I366" s="27"/>
      <c r="J366" s="12"/>
      <c r="K366" s="27"/>
      <c r="L366" s="12"/>
      <c r="M366" s="12"/>
      <c r="N366" s="12"/>
      <c r="O366" s="12"/>
      <c r="P366" s="12"/>
      <c r="Q366" s="12"/>
      <c r="R366" s="12"/>
      <c r="S366" s="12"/>
      <c r="T366" s="12"/>
      <c r="U366" s="12"/>
      <c r="V366" s="12"/>
      <c r="W366" s="12"/>
      <c r="X366" s="12"/>
      <c r="Y366" s="12"/>
      <c r="Z366" s="12"/>
      <c r="AA366" s="12"/>
      <c r="AB366" s="12"/>
      <c r="AC366" s="12"/>
      <c r="AD366" s="12"/>
      <c r="AE366" s="12"/>
      <c r="AF366" s="12"/>
      <c r="AG366" s="27"/>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27"/>
      <c r="BD366" s="12"/>
      <c r="BE366" s="12"/>
      <c r="BF366" s="12"/>
      <c r="BG366" s="12"/>
      <c r="BH366" s="12"/>
      <c r="BI366" s="12"/>
      <c r="BJ366" s="12"/>
    </row>
    <row r="367" spans="1:62" ht="12.75" x14ac:dyDescent="0.2">
      <c r="A367" s="12"/>
      <c r="B367" s="12"/>
      <c r="C367" s="12"/>
      <c r="D367" s="12"/>
      <c r="E367" s="12"/>
      <c r="F367" s="12"/>
      <c r="G367" s="12"/>
      <c r="H367" s="12"/>
      <c r="I367" s="27"/>
      <c r="J367" s="12"/>
      <c r="K367" s="27"/>
      <c r="L367" s="12"/>
      <c r="M367" s="12"/>
      <c r="N367" s="12"/>
      <c r="O367" s="12"/>
      <c r="P367" s="12"/>
      <c r="Q367" s="12"/>
      <c r="R367" s="12"/>
      <c r="S367" s="12"/>
      <c r="T367" s="12"/>
      <c r="U367" s="12"/>
      <c r="V367" s="12"/>
      <c r="W367" s="12"/>
      <c r="X367" s="12"/>
      <c r="Y367" s="12"/>
      <c r="Z367" s="12"/>
      <c r="AA367" s="12"/>
      <c r="AB367" s="12"/>
      <c r="AC367" s="12"/>
      <c r="AD367" s="12"/>
      <c r="AE367" s="12"/>
      <c r="AF367" s="12"/>
      <c r="AG367" s="27"/>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27"/>
      <c r="BD367" s="12"/>
      <c r="BE367" s="12"/>
      <c r="BF367" s="12"/>
      <c r="BG367" s="12"/>
      <c r="BH367" s="12"/>
      <c r="BI367" s="12"/>
      <c r="BJ367" s="12"/>
    </row>
    <row r="368" spans="1:62" ht="12.75" x14ac:dyDescent="0.2">
      <c r="A368" s="12"/>
      <c r="B368" s="12"/>
      <c r="C368" s="12"/>
      <c r="D368" s="12"/>
      <c r="E368" s="12"/>
      <c r="F368" s="12"/>
      <c r="G368" s="12"/>
      <c r="H368" s="12"/>
      <c r="I368" s="27"/>
      <c r="J368" s="12"/>
      <c r="K368" s="27"/>
      <c r="L368" s="12"/>
      <c r="M368" s="12"/>
      <c r="N368" s="12"/>
      <c r="O368" s="12"/>
      <c r="P368" s="12"/>
      <c r="Q368" s="12"/>
      <c r="R368" s="12"/>
      <c r="S368" s="12"/>
      <c r="T368" s="12"/>
      <c r="U368" s="12"/>
      <c r="V368" s="12"/>
      <c r="W368" s="12"/>
      <c r="X368" s="12"/>
      <c r="Y368" s="12"/>
      <c r="Z368" s="12"/>
      <c r="AA368" s="12"/>
      <c r="AB368" s="12"/>
      <c r="AC368" s="12"/>
      <c r="AD368" s="12"/>
      <c r="AE368" s="12"/>
      <c r="AF368" s="12"/>
      <c r="AG368" s="27"/>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27"/>
      <c r="BD368" s="12"/>
      <c r="BE368" s="12"/>
      <c r="BF368" s="12"/>
      <c r="BG368" s="12"/>
      <c r="BH368" s="12"/>
      <c r="BI368" s="12"/>
      <c r="BJ368" s="12"/>
    </row>
    <row r="369" spans="1:62" ht="12.75" x14ac:dyDescent="0.2">
      <c r="A369" s="12"/>
      <c r="B369" s="12"/>
      <c r="C369" s="12"/>
      <c r="D369" s="12"/>
      <c r="E369" s="12"/>
      <c r="F369" s="12"/>
      <c r="G369" s="12"/>
      <c r="H369" s="12"/>
      <c r="I369" s="27"/>
      <c r="J369" s="12"/>
      <c r="K369" s="27"/>
      <c r="L369" s="12"/>
      <c r="M369" s="12"/>
      <c r="N369" s="12"/>
      <c r="O369" s="12"/>
      <c r="P369" s="12"/>
      <c r="Q369" s="12"/>
      <c r="R369" s="12"/>
      <c r="S369" s="12"/>
      <c r="T369" s="12"/>
      <c r="U369" s="12"/>
      <c r="V369" s="12"/>
      <c r="W369" s="12"/>
      <c r="X369" s="12"/>
      <c r="Y369" s="12"/>
      <c r="Z369" s="12"/>
      <c r="AA369" s="12"/>
      <c r="AB369" s="12"/>
      <c r="AC369" s="12"/>
      <c r="AD369" s="12"/>
      <c r="AE369" s="12"/>
      <c r="AF369" s="12"/>
      <c r="AG369" s="27"/>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27"/>
      <c r="BD369" s="12"/>
      <c r="BE369" s="12"/>
      <c r="BF369" s="12"/>
      <c r="BG369" s="12"/>
      <c r="BH369" s="12"/>
      <c r="BI369" s="12"/>
      <c r="BJ369" s="12"/>
    </row>
    <row r="370" spans="1:62" ht="12.75" x14ac:dyDescent="0.2">
      <c r="A370" s="12"/>
      <c r="B370" s="12"/>
      <c r="C370" s="12"/>
      <c r="D370" s="12"/>
      <c r="E370" s="12"/>
      <c r="F370" s="12"/>
      <c r="G370" s="12"/>
      <c r="H370" s="12"/>
      <c r="I370" s="27"/>
      <c r="J370" s="12"/>
      <c r="K370" s="27"/>
      <c r="L370" s="12"/>
      <c r="M370" s="12"/>
      <c r="N370" s="12"/>
      <c r="O370" s="12"/>
      <c r="P370" s="12"/>
      <c r="Q370" s="12"/>
      <c r="R370" s="12"/>
      <c r="S370" s="12"/>
      <c r="T370" s="12"/>
      <c r="U370" s="12"/>
      <c r="V370" s="12"/>
      <c r="W370" s="12"/>
      <c r="X370" s="12"/>
      <c r="Y370" s="12"/>
      <c r="Z370" s="12"/>
      <c r="AA370" s="12"/>
      <c r="AB370" s="12"/>
      <c r="AC370" s="12"/>
      <c r="AD370" s="12"/>
      <c r="AE370" s="12"/>
      <c r="AF370" s="12"/>
      <c r="AG370" s="27"/>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27"/>
      <c r="BD370" s="12"/>
      <c r="BE370" s="12"/>
      <c r="BF370" s="12"/>
      <c r="BG370" s="12"/>
      <c r="BH370" s="12"/>
      <c r="BI370" s="12"/>
      <c r="BJ370" s="12"/>
    </row>
    <row r="371" spans="1:62" ht="12.75" x14ac:dyDescent="0.2">
      <c r="A371" s="12"/>
      <c r="B371" s="12"/>
      <c r="C371" s="12"/>
      <c r="D371" s="12"/>
      <c r="E371" s="12"/>
      <c r="F371" s="12"/>
      <c r="G371" s="12"/>
      <c r="H371" s="12"/>
      <c r="I371" s="27"/>
      <c r="J371" s="12"/>
      <c r="K371" s="27"/>
      <c r="L371" s="12"/>
      <c r="M371" s="12"/>
      <c r="N371" s="12"/>
      <c r="O371" s="12"/>
      <c r="P371" s="12"/>
      <c r="Q371" s="12"/>
      <c r="R371" s="12"/>
      <c r="S371" s="12"/>
      <c r="T371" s="12"/>
      <c r="U371" s="12"/>
      <c r="V371" s="12"/>
      <c r="W371" s="12"/>
      <c r="X371" s="12"/>
      <c r="Y371" s="12"/>
      <c r="Z371" s="12"/>
      <c r="AA371" s="12"/>
      <c r="AB371" s="12"/>
      <c r="AC371" s="12"/>
      <c r="AD371" s="12"/>
      <c r="AE371" s="12"/>
      <c r="AF371" s="12"/>
      <c r="AG371" s="27"/>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27"/>
      <c r="BD371" s="12"/>
      <c r="BE371" s="12"/>
      <c r="BF371" s="12"/>
      <c r="BG371" s="12"/>
      <c r="BH371" s="12"/>
      <c r="BI371" s="12"/>
      <c r="BJ371" s="12"/>
    </row>
    <row r="372" spans="1:62" ht="12.75" x14ac:dyDescent="0.2">
      <c r="A372" s="12"/>
      <c r="B372" s="12"/>
      <c r="C372" s="12"/>
      <c r="D372" s="12"/>
      <c r="E372" s="12"/>
      <c r="F372" s="12"/>
      <c r="G372" s="12"/>
      <c r="H372" s="12"/>
      <c r="I372" s="27"/>
      <c r="J372" s="12"/>
      <c r="K372" s="27"/>
      <c r="L372" s="12"/>
      <c r="M372" s="12"/>
      <c r="N372" s="12"/>
      <c r="O372" s="12"/>
      <c r="P372" s="12"/>
      <c r="Q372" s="12"/>
      <c r="R372" s="12"/>
      <c r="S372" s="12"/>
      <c r="T372" s="12"/>
      <c r="U372" s="12"/>
      <c r="V372" s="12"/>
      <c r="W372" s="12"/>
      <c r="X372" s="12"/>
      <c r="Y372" s="12"/>
      <c r="Z372" s="12"/>
      <c r="AA372" s="12"/>
      <c r="AB372" s="12"/>
      <c r="AC372" s="12"/>
      <c r="AD372" s="12"/>
      <c r="AE372" s="12"/>
      <c r="AF372" s="12"/>
      <c r="AG372" s="27"/>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27"/>
      <c r="BD372" s="12"/>
      <c r="BE372" s="12"/>
      <c r="BF372" s="12"/>
      <c r="BG372" s="12"/>
      <c r="BH372" s="12"/>
      <c r="BI372" s="12"/>
      <c r="BJ372" s="12"/>
    </row>
    <row r="373" spans="1:62" ht="12.75" x14ac:dyDescent="0.2">
      <c r="A373" s="12"/>
      <c r="B373" s="12"/>
      <c r="C373" s="12"/>
      <c r="D373" s="12"/>
      <c r="E373" s="12"/>
      <c r="F373" s="12"/>
      <c r="G373" s="12"/>
      <c r="H373" s="12"/>
      <c r="I373" s="27"/>
      <c r="J373" s="12"/>
      <c r="K373" s="27"/>
      <c r="L373" s="12"/>
      <c r="M373" s="12"/>
      <c r="N373" s="12"/>
      <c r="O373" s="12"/>
      <c r="P373" s="12"/>
      <c r="Q373" s="12"/>
      <c r="R373" s="12"/>
      <c r="S373" s="12"/>
      <c r="T373" s="12"/>
      <c r="U373" s="12"/>
      <c r="V373" s="12"/>
      <c r="W373" s="12"/>
      <c r="X373" s="12"/>
      <c r="Y373" s="12"/>
      <c r="Z373" s="12"/>
      <c r="AA373" s="12"/>
      <c r="AB373" s="12"/>
      <c r="AC373" s="12"/>
      <c r="AD373" s="12"/>
      <c r="AE373" s="12"/>
      <c r="AF373" s="12"/>
      <c r="AG373" s="27"/>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27"/>
      <c r="BD373" s="12"/>
      <c r="BE373" s="12"/>
      <c r="BF373" s="12"/>
      <c r="BG373" s="12"/>
      <c r="BH373" s="12"/>
      <c r="BI373" s="12"/>
      <c r="BJ373" s="12"/>
    </row>
    <row r="374" spans="1:62" ht="12.75" x14ac:dyDescent="0.2">
      <c r="A374" s="12"/>
      <c r="B374" s="12"/>
      <c r="C374" s="12"/>
      <c r="D374" s="12"/>
      <c r="E374" s="12"/>
      <c r="F374" s="12"/>
      <c r="G374" s="12"/>
      <c r="H374" s="12"/>
      <c r="I374" s="27"/>
      <c r="J374" s="12"/>
      <c r="K374" s="27"/>
      <c r="L374" s="12"/>
      <c r="M374" s="12"/>
      <c r="N374" s="12"/>
      <c r="O374" s="12"/>
      <c r="P374" s="12"/>
      <c r="Q374" s="12"/>
      <c r="R374" s="12"/>
      <c r="S374" s="12"/>
      <c r="T374" s="12"/>
      <c r="U374" s="12"/>
      <c r="V374" s="12"/>
      <c r="W374" s="12"/>
      <c r="X374" s="12"/>
      <c r="Y374" s="12"/>
      <c r="Z374" s="12"/>
      <c r="AA374" s="12"/>
      <c r="AB374" s="12"/>
      <c r="AC374" s="12"/>
      <c r="AD374" s="12"/>
      <c r="AE374" s="12"/>
      <c r="AF374" s="12"/>
      <c r="AG374" s="27"/>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27"/>
      <c r="BD374" s="12"/>
      <c r="BE374" s="12"/>
      <c r="BF374" s="12"/>
      <c r="BG374" s="12"/>
      <c r="BH374" s="12"/>
      <c r="BI374" s="12"/>
      <c r="BJ374" s="12"/>
    </row>
    <row r="375" spans="1:62" ht="12.75" x14ac:dyDescent="0.2">
      <c r="A375" s="12"/>
      <c r="B375" s="12"/>
      <c r="C375" s="12"/>
      <c r="D375" s="12"/>
      <c r="E375" s="12"/>
      <c r="F375" s="12"/>
      <c r="G375" s="12"/>
      <c r="H375" s="12"/>
      <c r="I375" s="27"/>
      <c r="J375" s="12"/>
      <c r="K375" s="27"/>
      <c r="L375" s="12"/>
      <c r="M375" s="12"/>
      <c r="N375" s="12"/>
      <c r="O375" s="12"/>
      <c r="P375" s="12"/>
      <c r="Q375" s="12"/>
      <c r="R375" s="12"/>
      <c r="S375" s="12"/>
      <c r="T375" s="12"/>
      <c r="U375" s="12"/>
      <c r="V375" s="12"/>
      <c r="W375" s="12"/>
      <c r="X375" s="12"/>
      <c r="Y375" s="12"/>
      <c r="Z375" s="12"/>
      <c r="AA375" s="12"/>
      <c r="AB375" s="12"/>
      <c r="AC375" s="12"/>
      <c r="AD375" s="12"/>
      <c r="AE375" s="12"/>
      <c r="AF375" s="12"/>
      <c r="AG375" s="27"/>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27"/>
      <c r="BD375" s="12"/>
      <c r="BE375" s="12"/>
      <c r="BF375" s="12"/>
      <c r="BG375" s="12"/>
      <c r="BH375" s="12"/>
      <c r="BI375" s="12"/>
      <c r="BJ375" s="12"/>
    </row>
    <row r="376" spans="1:62" ht="12.75" x14ac:dyDescent="0.2">
      <c r="A376" s="12"/>
      <c r="B376" s="12"/>
      <c r="C376" s="12"/>
      <c r="D376" s="12"/>
      <c r="E376" s="12"/>
      <c r="F376" s="12"/>
      <c r="G376" s="12"/>
      <c r="H376" s="12"/>
      <c r="I376" s="27"/>
      <c r="J376" s="12"/>
      <c r="K376" s="27"/>
      <c r="L376" s="12"/>
      <c r="M376" s="12"/>
      <c r="N376" s="12"/>
      <c r="O376" s="12"/>
      <c r="P376" s="12"/>
      <c r="Q376" s="12"/>
      <c r="R376" s="12"/>
      <c r="S376" s="12"/>
      <c r="T376" s="12"/>
      <c r="U376" s="12"/>
      <c r="V376" s="12"/>
      <c r="W376" s="12"/>
      <c r="X376" s="12"/>
      <c r="Y376" s="12"/>
      <c r="Z376" s="12"/>
      <c r="AA376" s="12"/>
      <c r="AB376" s="12"/>
      <c r="AC376" s="12"/>
      <c r="AD376" s="12"/>
      <c r="AE376" s="12"/>
      <c r="AF376" s="12"/>
      <c r="AG376" s="27"/>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27"/>
      <c r="BD376" s="12"/>
      <c r="BE376" s="12"/>
      <c r="BF376" s="12"/>
      <c r="BG376" s="12"/>
      <c r="BH376" s="12"/>
      <c r="BI376" s="12"/>
      <c r="BJ376" s="12"/>
    </row>
    <row r="377" spans="1:62" ht="12.75" x14ac:dyDescent="0.2">
      <c r="A377" s="12"/>
      <c r="B377" s="12"/>
      <c r="C377" s="12"/>
      <c r="D377" s="12"/>
      <c r="E377" s="12"/>
      <c r="F377" s="12"/>
      <c r="G377" s="12"/>
      <c r="H377" s="12"/>
      <c r="I377" s="27"/>
      <c r="J377" s="12"/>
      <c r="K377" s="27"/>
      <c r="L377" s="12"/>
      <c r="M377" s="12"/>
      <c r="N377" s="12"/>
      <c r="O377" s="12"/>
      <c r="P377" s="12"/>
      <c r="Q377" s="12"/>
      <c r="R377" s="12"/>
      <c r="S377" s="12"/>
      <c r="T377" s="12"/>
      <c r="U377" s="12"/>
      <c r="V377" s="12"/>
      <c r="W377" s="12"/>
      <c r="X377" s="12"/>
      <c r="Y377" s="12"/>
      <c r="Z377" s="12"/>
      <c r="AA377" s="12"/>
      <c r="AB377" s="12"/>
      <c r="AC377" s="12"/>
      <c r="AD377" s="12"/>
      <c r="AE377" s="12"/>
      <c r="AF377" s="12"/>
      <c r="AG377" s="27"/>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27"/>
      <c r="BD377" s="12"/>
      <c r="BE377" s="12"/>
      <c r="BF377" s="12"/>
      <c r="BG377" s="12"/>
      <c r="BH377" s="12"/>
      <c r="BI377" s="12"/>
      <c r="BJ377" s="12"/>
    </row>
    <row r="378" spans="1:62" ht="12.75" x14ac:dyDescent="0.2">
      <c r="A378" s="12"/>
      <c r="B378" s="12"/>
      <c r="C378" s="12"/>
      <c r="D378" s="12"/>
      <c r="E378" s="12"/>
      <c r="F378" s="12"/>
      <c r="G378" s="12"/>
      <c r="H378" s="12"/>
      <c r="I378" s="27"/>
      <c r="J378" s="12"/>
      <c r="K378" s="27"/>
      <c r="L378" s="12"/>
      <c r="M378" s="12"/>
      <c r="N378" s="12"/>
      <c r="O378" s="12"/>
      <c r="P378" s="12"/>
      <c r="Q378" s="12"/>
      <c r="R378" s="12"/>
      <c r="S378" s="12"/>
      <c r="T378" s="12"/>
      <c r="U378" s="12"/>
      <c r="V378" s="12"/>
      <c r="W378" s="12"/>
      <c r="X378" s="12"/>
      <c r="Y378" s="12"/>
      <c r="Z378" s="12"/>
      <c r="AA378" s="12"/>
      <c r="AB378" s="12"/>
      <c r="AC378" s="12"/>
      <c r="AD378" s="12"/>
      <c r="AE378" s="12"/>
      <c r="AF378" s="12"/>
      <c r="AG378" s="27"/>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27"/>
      <c r="BD378" s="12"/>
      <c r="BE378" s="12"/>
      <c r="BF378" s="12"/>
      <c r="BG378" s="12"/>
      <c r="BH378" s="12"/>
      <c r="BI378" s="12"/>
      <c r="BJ378" s="12"/>
    </row>
    <row r="379" spans="1:62" ht="12.75" x14ac:dyDescent="0.2">
      <c r="A379" s="12"/>
      <c r="B379" s="12"/>
      <c r="C379" s="12"/>
      <c r="D379" s="12"/>
      <c r="E379" s="12"/>
      <c r="F379" s="12"/>
      <c r="G379" s="12"/>
      <c r="H379" s="12"/>
      <c r="I379" s="27"/>
      <c r="J379" s="12"/>
      <c r="K379" s="27"/>
      <c r="L379" s="12"/>
      <c r="M379" s="12"/>
      <c r="N379" s="12"/>
      <c r="O379" s="12"/>
      <c r="P379" s="12"/>
      <c r="Q379" s="12"/>
      <c r="R379" s="12"/>
      <c r="S379" s="12"/>
      <c r="T379" s="12"/>
      <c r="U379" s="12"/>
      <c r="V379" s="12"/>
      <c r="W379" s="12"/>
      <c r="X379" s="12"/>
      <c r="Y379" s="12"/>
      <c r="Z379" s="12"/>
      <c r="AA379" s="12"/>
      <c r="AB379" s="12"/>
      <c r="AC379" s="12"/>
      <c r="AD379" s="12"/>
      <c r="AE379" s="12"/>
      <c r="AF379" s="12"/>
      <c r="AG379" s="27"/>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27"/>
      <c r="BD379" s="12"/>
      <c r="BE379" s="12"/>
      <c r="BF379" s="12"/>
      <c r="BG379" s="12"/>
      <c r="BH379" s="12"/>
      <c r="BI379" s="12"/>
      <c r="BJ379" s="12"/>
    </row>
    <row r="380" spans="1:62" ht="12.75" x14ac:dyDescent="0.2">
      <c r="A380" s="12"/>
      <c r="B380" s="12"/>
      <c r="C380" s="12"/>
      <c r="D380" s="12"/>
      <c r="E380" s="12"/>
      <c r="F380" s="12"/>
      <c r="G380" s="12"/>
      <c r="H380" s="12"/>
      <c r="I380" s="27"/>
      <c r="J380" s="12"/>
      <c r="K380" s="27"/>
      <c r="L380" s="12"/>
      <c r="M380" s="12"/>
      <c r="N380" s="12"/>
      <c r="O380" s="12"/>
      <c r="P380" s="12"/>
      <c r="Q380" s="12"/>
      <c r="R380" s="12"/>
      <c r="S380" s="12"/>
      <c r="T380" s="12"/>
      <c r="U380" s="12"/>
      <c r="V380" s="12"/>
      <c r="W380" s="12"/>
      <c r="X380" s="12"/>
      <c r="Y380" s="12"/>
      <c r="Z380" s="12"/>
      <c r="AA380" s="12"/>
      <c r="AB380" s="12"/>
      <c r="AC380" s="12"/>
      <c r="AD380" s="12"/>
      <c r="AE380" s="12"/>
      <c r="AF380" s="12"/>
      <c r="AG380" s="27"/>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27"/>
      <c r="BD380" s="12"/>
      <c r="BE380" s="12"/>
      <c r="BF380" s="12"/>
      <c r="BG380" s="12"/>
      <c r="BH380" s="12"/>
      <c r="BI380" s="12"/>
      <c r="BJ380" s="12"/>
    </row>
    <row r="381" spans="1:62" ht="12.75" x14ac:dyDescent="0.2">
      <c r="A381" s="12"/>
      <c r="B381" s="12"/>
      <c r="C381" s="12"/>
      <c r="D381" s="12"/>
      <c r="E381" s="12"/>
      <c r="F381" s="12"/>
      <c r="G381" s="12"/>
      <c r="H381" s="12"/>
      <c r="I381" s="27"/>
      <c r="J381" s="12"/>
      <c r="K381" s="27"/>
      <c r="L381" s="12"/>
      <c r="M381" s="12"/>
      <c r="N381" s="12"/>
      <c r="O381" s="12"/>
      <c r="P381" s="12"/>
      <c r="Q381" s="12"/>
      <c r="R381" s="12"/>
      <c r="S381" s="12"/>
      <c r="T381" s="12"/>
      <c r="U381" s="12"/>
      <c r="V381" s="12"/>
      <c r="W381" s="12"/>
      <c r="X381" s="12"/>
      <c r="Y381" s="12"/>
      <c r="Z381" s="12"/>
      <c r="AA381" s="12"/>
      <c r="AB381" s="12"/>
      <c r="AC381" s="12"/>
      <c r="AD381" s="12"/>
      <c r="AE381" s="12"/>
      <c r="AF381" s="12"/>
      <c r="AG381" s="27"/>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27"/>
      <c r="BD381" s="12"/>
      <c r="BE381" s="12"/>
      <c r="BF381" s="12"/>
      <c r="BG381" s="12"/>
      <c r="BH381" s="12"/>
      <c r="BI381" s="12"/>
      <c r="BJ381" s="12"/>
    </row>
    <row r="382" spans="1:62" ht="12.75" x14ac:dyDescent="0.2">
      <c r="A382" s="12"/>
      <c r="B382" s="12"/>
      <c r="C382" s="12"/>
      <c r="D382" s="12"/>
      <c r="E382" s="12"/>
      <c r="F382" s="12"/>
      <c r="G382" s="12"/>
      <c r="H382" s="12"/>
      <c r="I382" s="27"/>
      <c r="J382" s="12"/>
      <c r="K382" s="27"/>
      <c r="L382" s="12"/>
      <c r="M382" s="12"/>
      <c r="N382" s="12"/>
      <c r="O382" s="12"/>
      <c r="P382" s="12"/>
      <c r="Q382" s="12"/>
      <c r="R382" s="12"/>
      <c r="S382" s="12"/>
      <c r="T382" s="12"/>
      <c r="U382" s="12"/>
      <c r="V382" s="12"/>
      <c r="W382" s="12"/>
      <c r="X382" s="12"/>
      <c r="Y382" s="12"/>
      <c r="Z382" s="12"/>
      <c r="AA382" s="12"/>
      <c r="AB382" s="12"/>
      <c r="AC382" s="12"/>
      <c r="AD382" s="12"/>
      <c r="AE382" s="12"/>
      <c r="AF382" s="12"/>
      <c r="AG382" s="27"/>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27"/>
      <c r="BD382" s="12"/>
      <c r="BE382" s="12"/>
      <c r="BF382" s="12"/>
      <c r="BG382" s="12"/>
      <c r="BH382" s="12"/>
      <c r="BI382" s="12"/>
      <c r="BJ382" s="12"/>
    </row>
    <row r="383" spans="1:62" ht="12.75" x14ac:dyDescent="0.2">
      <c r="A383" s="12"/>
      <c r="B383" s="12"/>
      <c r="C383" s="12"/>
      <c r="D383" s="12"/>
      <c r="E383" s="12"/>
      <c r="F383" s="12"/>
      <c r="G383" s="12"/>
      <c r="H383" s="12"/>
      <c r="I383" s="27"/>
      <c r="J383" s="12"/>
      <c r="K383" s="27"/>
      <c r="L383" s="12"/>
      <c r="M383" s="12"/>
      <c r="N383" s="12"/>
      <c r="O383" s="12"/>
      <c r="P383" s="12"/>
      <c r="Q383" s="12"/>
      <c r="R383" s="12"/>
      <c r="S383" s="12"/>
      <c r="T383" s="12"/>
      <c r="U383" s="12"/>
      <c r="V383" s="12"/>
      <c r="W383" s="12"/>
      <c r="X383" s="12"/>
      <c r="Y383" s="12"/>
      <c r="Z383" s="12"/>
      <c r="AA383" s="12"/>
      <c r="AB383" s="12"/>
      <c r="AC383" s="12"/>
      <c r="AD383" s="12"/>
      <c r="AE383" s="12"/>
      <c r="AF383" s="12"/>
      <c r="AG383" s="27"/>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27"/>
      <c r="BD383" s="12"/>
      <c r="BE383" s="12"/>
      <c r="BF383" s="12"/>
      <c r="BG383" s="12"/>
      <c r="BH383" s="12"/>
      <c r="BI383" s="12"/>
      <c r="BJ383" s="12"/>
    </row>
    <row r="384" spans="1:62" ht="12.75" x14ac:dyDescent="0.2">
      <c r="A384" s="12"/>
      <c r="B384" s="12"/>
      <c r="C384" s="12"/>
      <c r="D384" s="12"/>
      <c r="E384" s="12"/>
      <c r="F384" s="12"/>
      <c r="G384" s="12"/>
      <c r="H384" s="12"/>
      <c r="I384" s="27"/>
      <c r="J384" s="12"/>
      <c r="K384" s="27"/>
      <c r="L384" s="12"/>
      <c r="M384" s="12"/>
      <c r="N384" s="12"/>
      <c r="O384" s="12"/>
      <c r="P384" s="12"/>
      <c r="Q384" s="12"/>
      <c r="R384" s="12"/>
      <c r="S384" s="12"/>
      <c r="T384" s="12"/>
      <c r="U384" s="12"/>
      <c r="V384" s="12"/>
      <c r="W384" s="12"/>
      <c r="X384" s="12"/>
      <c r="Y384" s="12"/>
      <c r="Z384" s="12"/>
      <c r="AA384" s="12"/>
      <c r="AB384" s="12"/>
      <c r="AC384" s="12"/>
      <c r="AD384" s="12"/>
      <c r="AE384" s="12"/>
      <c r="AF384" s="12"/>
      <c r="AG384" s="27"/>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27"/>
      <c r="BD384" s="12"/>
      <c r="BE384" s="12"/>
      <c r="BF384" s="12"/>
      <c r="BG384" s="12"/>
      <c r="BH384" s="12"/>
      <c r="BI384" s="12"/>
      <c r="BJ384" s="12"/>
    </row>
    <row r="385" spans="1:62" ht="12.75" x14ac:dyDescent="0.2">
      <c r="A385" s="12"/>
      <c r="B385" s="12"/>
      <c r="C385" s="12"/>
      <c r="D385" s="12"/>
      <c r="E385" s="12"/>
      <c r="F385" s="12"/>
      <c r="G385" s="12"/>
      <c r="H385" s="12"/>
      <c r="I385" s="27"/>
      <c r="J385" s="12"/>
      <c r="K385" s="27"/>
      <c r="L385" s="12"/>
      <c r="M385" s="12"/>
      <c r="N385" s="12"/>
      <c r="O385" s="12"/>
      <c r="P385" s="12"/>
      <c r="Q385" s="12"/>
      <c r="R385" s="12"/>
      <c r="S385" s="12"/>
      <c r="T385" s="12"/>
      <c r="U385" s="12"/>
      <c r="V385" s="12"/>
      <c r="W385" s="12"/>
      <c r="X385" s="12"/>
      <c r="Y385" s="12"/>
      <c r="Z385" s="12"/>
      <c r="AA385" s="12"/>
      <c r="AB385" s="12"/>
      <c r="AC385" s="12"/>
      <c r="AD385" s="12"/>
      <c r="AE385" s="12"/>
      <c r="AF385" s="12"/>
      <c r="AG385" s="27"/>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27"/>
      <c r="BD385" s="12"/>
      <c r="BE385" s="12"/>
      <c r="BF385" s="12"/>
      <c r="BG385" s="12"/>
      <c r="BH385" s="12"/>
      <c r="BI385" s="12"/>
      <c r="BJ385" s="12"/>
    </row>
    <row r="386" spans="1:62" ht="12.75" x14ac:dyDescent="0.2">
      <c r="A386" s="12"/>
      <c r="B386" s="12"/>
      <c r="C386" s="12"/>
      <c r="D386" s="12"/>
      <c r="E386" s="12"/>
      <c r="F386" s="12"/>
      <c r="G386" s="12"/>
      <c r="H386" s="12"/>
      <c r="I386" s="27"/>
      <c r="J386" s="12"/>
      <c r="K386" s="27"/>
      <c r="L386" s="12"/>
      <c r="M386" s="12"/>
      <c r="N386" s="12"/>
      <c r="O386" s="12"/>
      <c r="P386" s="12"/>
      <c r="Q386" s="12"/>
      <c r="R386" s="12"/>
      <c r="S386" s="12"/>
      <c r="T386" s="12"/>
      <c r="U386" s="12"/>
      <c r="V386" s="12"/>
      <c r="W386" s="12"/>
      <c r="X386" s="12"/>
      <c r="Y386" s="12"/>
      <c r="Z386" s="12"/>
      <c r="AA386" s="12"/>
      <c r="AB386" s="12"/>
      <c r="AC386" s="12"/>
      <c r="AD386" s="12"/>
      <c r="AE386" s="12"/>
      <c r="AF386" s="12"/>
      <c r="AG386" s="27"/>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27"/>
      <c r="BD386" s="12"/>
      <c r="BE386" s="12"/>
      <c r="BF386" s="12"/>
      <c r="BG386" s="12"/>
      <c r="BH386" s="12"/>
      <c r="BI386" s="12"/>
      <c r="BJ386" s="12"/>
    </row>
    <row r="387" spans="1:62" ht="12.75" x14ac:dyDescent="0.2">
      <c r="A387" s="12"/>
      <c r="B387" s="12"/>
      <c r="C387" s="12"/>
      <c r="D387" s="12"/>
      <c r="E387" s="12"/>
      <c r="F387" s="12"/>
      <c r="G387" s="12"/>
      <c r="H387" s="12"/>
      <c r="I387" s="27"/>
      <c r="J387" s="12"/>
      <c r="K387" s="27"/>
      <c r="L387" s="12"/>
      <c r="M387" s="12"/>
      <c r="N387" s="12"/>
      <c r="O387" s="12"/>
      <c r="P387" s="12"/>
      <c r="Q387" s="12"/>
      <c r="R387" s="12"/>
      <c r="S387" s="12"/>
      <c r="T387" s="12"/>
      <c r="U387" s="12"/>
      <c r="V387" s="12"/>
      <c r="W387" s="12"/>
      <c r="X387" s="12"/>
      <c r="Y387" s="12"/>
      <c r="Z387" s="12"/>
      <c r="AA387" s="12"/>
      <c r="AB387" s="12"/>
      <c r="AC387" s="12"/>
      <c r="AD387" s="12"/>
      <c r="AE387" s="12"/>
      <c r="AF387" s="12"/>
      <c r="AG387" s="27"/>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27"/>
      <c r="BD387" s="12"/>
      <c r="BE387" s="12"/>
      <c r="BF387" s="12"/>
      <c r="BG387" s="12"/>
      <c r="BH387" s="12"/>
      <c r="BI387" s="12"/>
      <c r="BJ387" s="12"/>
    </row>
    <row r="388" spans="1:62" ht="12.75" x14ac:dyDescent="0.2">
      <c r="A388" s="12"/>
      <c r="B388" s="12"/>
      <c r="C388" s="12"/>
      <c r="D388" s="12"/>
      <c r="E388" s="12"/>
      <c r="F388" s="12"/>
      <c r="G388" s="12"/>
      <c r="H388" s="12"/>
      <c r="I388" s="27"/>
      <c r="J388" s="12"/>
      <c r="K388" s="27"/>
      <c r="L388" s="12"/>
      <c r="M388" s="12"/>
      <c r="N388" s="12"/>
      <c r="O388" s="12"/>
      <c r="P388" s="12"/>
      <c r="Q388" s="12"/>
      <c r="R388" s="12"/>
      <c r="S388" s="12"/>
      <c r="T388" s="12"/>
      <c r="U388" s="12"/>
      <c r="V388" s="12"/>
      <c r="W388" s="12"/>
      <c r="X388" s="12"/>
      <c r="Y388" s="12"/>
      <c r="Z388" s="12"/>
      <c r="AA388" s="12"/>
      <c r="AB388" s="12"/>
      <c r="AC388" s="12"/>
      <c r="AD388" s="12"/>
      <c r="AE388" s="12"/>
      <c r="AF388" s="12"/>
      <c r="AG388" s="27"/>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27"/>
      <c r="BD388" s="12"/>
      <c r="BE388" s="12"/>
      <c r="BF388" s="12"/>
      <c r="BG388" s="12"/>
      <c r="BH388" s="12"/>
      <c r="BI388" s="12"/>
      <c r="BJ388" s="12"/>
    </row>
    <row r="389" spans="1:62" ht="12.75" x14ac:dyDescent="0.2">
      <c r="A389" s="12"/>
      <c r="B389" s="12"/>
      <c r="C389" s="12"/>
      <c r="D389" s="12"/>
      <c r="E389" s="12"/>
      <c r="F389" s="12"/>
      <c r="G389" s="12"/>
      <c r="H389" s="12"/>
      <c r="I389" s="27"/>
      <c r="J389" s="12"/>
      <c r="K389" s="27"/>
      <c r="L389" s="12"/>
      <c r="M389" s="12"/>
      <c r="N389" s="12"/>
      <c r="O389" s="12"/>
      <c r="P389" s="12"/>
      <c r="Q389" s="12"/>
      <c r="R389" s="12"/>
      <c r="S389" s="12"/>
      <c r="T389" s="12"/>
      <c r="U389" s="12"/>
      <c r="V389" s="12"/>
      <c r="W389" s="12"/>
      <c r="X389" s="12"/>
      <c r="Y389" s="12"/>
      <c r="Z389" s="12"/>
      <c r="AA389" s="12"/>
      <c r="AB389" s="12"/>
      <c r="AC389" s="12"/>
      <c r="AD389" s="12"/>
      <c r="AE389" s="12"/>
      <c r="AF389" s="12"/>
      <c r="AG389" s="27"/>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27"/>
      <c r="BD389" s="12"/>
      <c r="BE389" s="12"/>
      <c r="BF389" s="12"/>
      <c r="BG389" s="12"/>
      <c r="BH389" s="12"/>
      <c r="BI389" s="12"/>
      <c r="BJ389" s="12"/>
    </row>
    <row r="390" spans="1:62" ht="12.75" x14ac:dyDescent="0.2">
      <c r="A390" s="12"/>
      <c r="B390" s="12"/>
      <c r="C390" s="12"/>
      <c r="D390" s="12"/>
      <c r="E390" s="12"/>
      <c r="F390" s="12"/>
      <c r="G390" s="12"/>
      <c r="H390" s="12"/>
      <c r="I390" s="27"/>
      <c r="J390" s="12"/>
      <c r="K390" s="27"/>
      <c r="L390" s="12"/>
      <c r="M390" s="12"/>
      <c r="N390" s="12"/>
      <c r="O390" s="12"/>
      <c r="P390" s="12"/>
      <c r="Q390" s="12"/>
      <c r="R390" s="12"/>
      <c r="S390" s="12"/>
      <c r="T390" s="12"/>
      <c r="U390" s="12"/>
      <c r="V390" s="12"/>
      <c r="W390" s="12"/>
      <c r="X390" s="12"/>
      <c r="Y390" s="12"/>
      <c r="Z390" s="12"/>
      <c r="AA390" s="12"/>
      <c r="AB390" s="12"/>
      <c r="AC390" s="12"/>
      <c r="AD390" s="12"/>
      <c r="AE390" s="12"/>
      <c r="AF390" s="12"/>
      <c r="AG390" s="27"/>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27"/>
      <c r="BD390" s="12"/>
      <c r="BE390" s="12"/>
      <c r="BF390" s="12"/>
      <c r="BG390" s="12"/>
      <c r="BH390" s="12"/>
      <c r="BI390" s="12"/>
      <c r="BJ390" s="12"/>
    </row>
    <row r="391" spans="1:62" ht="12.75" x14ac:dyDescent="0.2">
      <c r="A391" s="12"/>
      <c r="B391" s="12"/>
      <c r="C391" s="12"/>
      <c r="D391" s="12"/>
      <c r="E391" s="12"/>
      <c r="F391" s="12"/>
      <c r="G391" s="12"/>
      <c r="H391" s="12"/>
      <c r="I391" s="27"/>
      <c r="J391" s="12"/>
      <c r="K391" s="27"/>
      <c r="L391" s="12"/>
      <c r="M391" s="12"/>
      <c r="N391" s="12"/>
      <c r="O391" s="12"/>
      <c r="P391" s="12"/>
      <c r="Q391" s="12"/>
      <c r="R391" s="12"/>
      <c r="S391" s="12"/>
      <c r="T391" s="12"/>
      <c r="U391" s="12"/>
      <c r="V391" s="12"/>
      <c r="W391" s="12"/>
      <c r="X391" s="12"/>
      <c r="Y391" s="12"/>
      <c r="Z391" s="12"/>
      <c r="AA391" s="12"/>
      <c r="AB391" s="12"/>
      <c r="AC391" s="12"/>
      <c r="AD391" s="12"/>
      <c r="AE391" s="12"/>
      <c r="AF391" s="12"/>
      <c r="AG391" s="27"/>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27"/>
      <c r="BD391" s="12"/>
      <c r="BE391" s="12"/>
      <c r="BF391" s="12"/>
      <c r="BG391" s="12"/>
      <c r="BH391" s="12"/>
      <c r="BI391" s="12"/>
      <c r="BJ391" s="12"/>
    </row>
    <row r="392" spans="1:62" ht="12.75" x14ac:dyDescent="0.2">
      <c r="A392" s="12"/>
      <c r="B392" s="12"/>
      <c r="C392" s="12"/>
      <c r="D392" s="12"/>
      <c r="E392" s="12"/>
      <c r="F392" s="12"/>
      <c r="G392" s="12"/>
      <c r="H392" s="12"/>
      <c r="I392" s="27"/>
      <c r="J392" s="12"/>
      <c r="K392" s="27"/>
      <c r="L392" s="12"/>
      <c r="M392" s="12"/>
      <c r="N392" s="12"/>
      <c r="O392" s="12"/>
      <c r="P392" s="12"/>
      <c r="Q392" s="12"/>
      <c r="R392" s="12"/>
      <c r="S392" s="12"/>
      <c r="T392" s="12"/>
      <c r="U392" s="12"/>
      <c r="V392" s="12"/>
      <c r="W392" s="12"/>
      <c r="X392" s="12"/>
      <c r="Y392" s="12"/>
      <c r="Z392" s="12"/>
      <c r="AA392" s="12"/>
      <c r="AB392" s="12"/>
      <c r="AC392" s="12"/>
      <c r="AD392" s="12"/>
      <c r="AE392" s="12"/>
      <c r="AF392" s="12"/>
      <c r="AG392" s="27"/>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27"/>
      <c r="BD392" s="12"/>
      <c r="BE392" s="12"/>
      <c r="BF392" s="12"/>
      <c r="BG392" s="12"/>
      <c r="BH392" s="12"/>
      <c r="BI392" s="12"/>
      <c r="BJ392" s="12"/>
    </row>
    <row r="393" spans="1:62" ht="12.75" x14ac:dyDescent="0.2">
      <c r="A393" s="12"/>
      <c r="B393" s="12"/>
      <c r="C393" s="12"/>
      <c r="D393" s="12"/>
      <c r="E393" s="12"/>
      <c r="F393" s="12"/>
      <c r="G393" s="12"/>
      <c r="H393" s="12"/>
      <c r="I393" s="27"/>
      <c r="J393" s="12"/>
      <c r="K393" s="27"/>
      <c r="L393" s="12"/>
      <c r="M393" s="12"/>
      <c r="N393" s="12"/>
      <c r="O393" s="12"/>
      <c r="P393" s="12"/>
      <c r="Q393" s="12"/>
      <c r="R393" s="12"/>
      <c r="S393" s="12"/>
      <c r="T393" s="12"/>
      <c r="U393" s="12"/>
      <c r="V393" s="12"/>
      <c r="W393" s="12"/>
      <c r="X393" s="12"/>
      <c r="Y393" s="12"/>
      <c r="Z393" s="12"/>
      <c r="AA393" s="12"/>
      <c r="AB393" s="12"/>
      <c r="AC393" s="12"/>
      <c r="AD393" s="12"/>
      <c r="AE393" s="12"/>
      <c r="AF393" s="12"/>
      <c r="AG393" s="27"/>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27"/>
      <c r="BD393" s="12"/>
      <c r="BE393" s="12"/>
      <c r="BF393" s="12"/>
      <c r="BG393" s="12"/>
      <c r="BH393" s="12"/>
      <c r="BI393" s="12"/>
      <c r="BJ393" s="12"/>
    </row>
    <row r="394" spans="1:62" ht="12.75" x14ac:dyDescent="0.2">
      <c r="A394" s="12"/>
      <c r="B394" s="12"/>
      <c r="C394" s="12"/>
      <c r="D394" s="12"/>
      <c r="E394" s="12"/>
      <c r="F394" s="12"/>
      <c r="G394" s="12"/>
      <c r="H394" s="12"/>
      <c r="I394" s="27"/>
      <c r="J394" s="12"/>
      <c r="K394" s="27"/>
      <c r="L394" s="12"/>
      <c r="M394" s="12"/>
      <c r="N394" s="12"/>
      <c r="O394" s="12"/>
      <c r="P394" s="12"/>
      <c r="Q394" s="12"/>
      <c r="R394" s="12"/>
      <c r="S394" s="12"/>
      <c r="T394" s="12"/>
      <c r="U394" s="12"/>
      <c r="V394" s="12"/>
      <c r="W394" s="12"/>
      <c r="X394" s="12"/>
      <c r="Y394" s="12"/>
      <c r="Z394" s="12"/>
      <c r="AA394" s="12"/>
      <c r="AB394" s="12"/>
      <c r="AC394" s="12"/>
      <c r="AD394" s="12"/>
      <c r="AE394" s="12"/>
      <c r="AF394" s="12"/>
      <c r="AG394" s="27"/>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27"/>
      <c r="BD394" s="12"/>
      <c r="BE394" s="12"/>
      <c r="BF394" s="12"/>
      <c r="BG394" s="12"/>
      <c r="BH394" s="12"/>
      <c r="BI394" s="12"/>
      <c r="BJ394" s="12"/>
    </row>
    <row r="395" spans="1:62" ht="12.75" x14ac:dyDescent="0.2">
      <c r="A395" s="12"/>
      <c r="B395" s="12"/>
      <c r="C395" s="12"/>
      <c r="D395" s="12"/>
      <c r="E395" s="12"/>
      <c r="F395" s="12"/>
      <c r="G395" s="12"/>
      <c r="H395" s="12"/>
      <c r="I395" s="27"/>
      <c r="J395" s="12"/>
      <c r="K395" s="27"/>
      <c r="L395" s="12"/>
      <c r="M395" s="12"/>
      <c r="N395" s="12"/>
      <c r="O395" s="12"/>
      <c r="P395" s="12"/>
      <c r="Q395" s="12"/>
      <c r="R395" s="12"/>
      <c r="S395" s="12"/>
      <c r="T395" s="12"/>
      <c r="U395" s="12"/>
      <c r="V395" s="12"/>
      <c r="W395" s="12"/>
      <c r="X395" s="12"/>
      <c r="Y395" s="12"/>
      <c r="Z395" s="12"/>
      <c r="AA395" s="12"/>
      <c r="AB395" s="12"/>
      <c r="AC395" s="12"/>
      <c r="AD395" s="12"/>
      <c r="AE395" s="12"/>
      <c r="AF395" s="12"/>
      <c r="AG395" s="27"/>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27"/>
      <c r="BD395" s="12"/>
      <c r="BE395" s="12"/>
      <c r="BF395" s="12"/>
      <c r="BG395" s="12"/>
      <c r="BH395" s="12"/>
      <c r="BI395" s="12"/>
      <c r="BJ395" s="12"/>
    </row>
    <row r="396" spans="1:62" ht="12.75" x14ac:dyDescent="0.2">
      <c r="A396" s="12"/>
      <c r="B396" s="12"/>
      <c r="C396" s="12"/>
      <c r="D396" s="12"/>
      <c r="E396" s="12"/>
      <c r="F396" s="12"/>
      <c r="G396" s="12"/>
      <c r="H396" s="12"/>
      <c r="I396" s="27"/>
      <c r="J396" s="12"/>
      <c r="K396" s="27"/>
      <c r="L396" s="12"/>
      <c r="M396" s="12"/>
      <c r="N396" s="12"/>
      <c r="O396" s="12"/>
      <c r="P396" s="12"/>
      <c r="Q396" s="12"/>
      <c r="R396" s="12"/>
      <c r="S396" s="12"/>
      <c r="T396" s="12"/>
      <c r="U396" s="12"/>
      <c r="V396" s="12"/>
      <c r="W396" s="12"/>
      <c r="X396" s="12"/>
      <c r="Y396" s="12"/>
      <c r="Z396" s="12"/>
      <c r="AA396" s="12"/>
      <c r="AB396" s="12"/>
      <c r="AC396" s="12"/>
      <c r="AD396" s="12"/>
      <c r="AE396" s="12"/>
      <c r="AF396" s="12"/>
      <c r="AG396" s="27"/>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27"/>
      <c r="BD396" s="12"/>
      <c r="BE396" s="12"/>
      <c r="BF396" s="12"/>
      <c r="BG396" s="12"/>
      <c r="BH396" s="12"/>
      <c r="BI396" s="12"/>
      <c r="BJ396" s="12"/>
    </row>
    <row r="397" spans="1:62" ht="12.75" x14ac:dyDescent="0.2">
      <c r="A397" s="12"/>
      <c r="B397" s="12"/>
      <c r="C397" s="12"/>
      <c r="D397" s="12"/>
      <c r="E397" s="12"/>
      <c r="F397" s="12"/>
      <c r="G397" s="12"/>
      <c r="H397" s="12"/>
      <c r="I397" s="27"/>
      <c r="J397" s="12"/>
      <c r="K397" s="27"/>
      <c r="L397" s="12"/>
      <c r="M397" s="12"/>
      <c r="N397" s="12"/>
      <c r="O397" s="12"/>
      <c r="P397" s="12"/>
      <c r="Q397" s="12"/>
      <c r="R397" s="12"/>
      <c r="S397" s="12"/>
      <c r="T397" s="12"/>
      <c r="U397" s="12"/>
      <c r="V397" s="12"/>
      <c r="W397" s="12"/>
      <c r="X397" s="12"/>
      <c r="Y397" s="12"/>
      <c r="Z397" s="12"/>
      <c r="AA397" s="12"/>
      <c r="AB397" s="12"/>
      <c r="AC397" s="12"/>
      <c r="AD397" s="12"/>
      <c r="AE397" s="12"/>
      <c r="AF397" s="12"/>
      <c r="AG397" s="27"/>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27"/>
      <c r="BD397" s="12"/>
      <c r="BE397" s="12"/>
      <c r="BF397" s="12"/>
      <c r="BG397" s="12"/>
      <c r="BH397" s="12"/>
      <c r="BI397" s="12"/>
      <c r="BJ397" s="12"/>
    </row>
    <row r="398" spans="1:62" ht="12.75" x14ac:dyDescent="0.2">
      <c r="A398" s="12"/>
      <c r="B398" s="12"/>
      <c r="C398" s="12"/>
      <c r="D398" s="12"/>
      <c r="E398" s="12"/>
      <c r="F398" s="12"/>
      <c r="G398" s="12"/>
      <c r="H398" s="12"/>
      <c r="I398" s="27"/>
      <c r="J398" s="12"/>
      <c r="K398" s="27"/>
      <c r="L398" s="12"/>
      <c r="M398" s="12"/>
      <c r="N398" s="12"/>
      <c r="O398" s="12"/>
      <c r="P398" s="12"/>
      <c r="Q398" s="12"/>
      <c r="R398" s="12"/>
      <c r="S398" s="12"/>
      <c r="T398" s="12"/>
      <c r="U398" s="12"/>
      <c r="V398" s="12"/>
      <c r="W398" s="12"/>
      <c r="X398" s="12"/>
      <c r="Y398" s="12"/>
      <c r="Z398" s="12"/>
      <c r="AA398" s="12"/>
      <c r="AB398" s="12"/>
      <c r="AC398" s="12"/>
      <c r="AD398" s="12"/>
      <c r="AE398" s="12"/>
      <c r="AF398" s="12"/>
      <c r="AG398" s="27"/>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27"/>
      <c r="BD398" s="12"/>
      <c r="BE398" s="12"/>
      <c r="BF398" s="12"/>
      <c r="BG398" s="12"/>
      <c r="BH398" s="12"/>
      <c r="BI398" s="12"/>
      <c r="BJ398" s="12"/>
    </row>
    <row r="399" spans="1:62" ht="12.75" x14ac:dyDescent="0.2">
      <c r="A399" s="12"/>
      <c r="B399" s="12"/>
      <c r="C399" s="12"/>
      <c r="D399" s="12"/>
      <c r="E399" s="12"/>
      <c r="F399" s="12"/>
      <c r="G399" s="12"/>
      <c r="H399" s="12"/>
      <c r="I399" s="27"/>
      <c r="J399" s="12"/>
      <c r="K399" s="27"/>
      <c r="L399" s="12"/>
      <c r="M399" s="12"/>
      <c r="N399" s="12"/>
      <c r="O399" s="12"/>
      <c r="P399" s="12"/>
      <c r="Q399" s="12"/>
      <c r="R399" s="12"/>
      <c r="S399" s="12"/>
      <c r="T399" s="12"/>
      <c r="U399" s="12"/>
      <c r="V399" s="12"/>
      <c r="W399" s="12"/>
      <c r="X399" s="12"/>
      <c r="Y399" s="12"/>
      <c r="Z399" s="12"/>
      <c r="AA399" s="12"/>
      <c r="AB399" s="12"/>
      <c r="AC399" s="12"/>
      <c r="AD399" s="12"/>
      <c r="AE399" s="12"/>
      <c r="AF399" s="12"/>
      <c r="AG399" s="27"/>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27"/>
      <c r="BD399" s="12"/>
      <c r="BE399" s="12"/>
      <c r="BF399" s="12"/>
      <c r="BG399" s="12"/>
      <c r="BH399" s="12"/>
      <c r="BI399" s="12"/>
      <c r="BJ399" s="12"/>
    </row>
    <row r="400" spans="1:62" ht="12.75" x14ac:dyDescent="0.2">
      <c r="A400" s="12"/>
      <c r="B400" s="12"/>
      <c r="C400" s="12"/>
      <c r="D400" s="12"/>
      <c r="E400" s="12"/>
      <c r="F400" s="12"/>
      <c r="G400" s="12"/>
      <c r="H400" s="12"/>
      <c r="I400" s="27"/>
      <c r="J400" s="12"/>
      <c r="K400" s="27"/>
      <c r="L400" s="12"/>
      <c r="M400" s="12"/>
      <c r="N400" s="12"/>
      <c r="O400" s="12"/>
      <c r="P400" s="12"/>
      <c r="Q400" s="12"/>
      <c r="R400" s="12"/>
      <c r="S400" s="12"/>
      <c r="T400" s="12"/>
      <c r="U400" s="12"/>
      <c r="V400" s="12"/>
      <c r="W400" s="12"/>
      <c r="X400" s="12"/>
      <c r="Y400" s="12"/>
      <c r="Z400" s="12"/>
      <c r="AA400" s="12"/>
      <c r="AB400" s="12"/>
      <c r="AC400" s="12"/>
      <c r="AD400" s="12"/>
      <c r="AE400" s="12"/>
      <c r="AF400" s="12"/>
      <c r="AG400" s="27"/>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27"/>
      <c r="BD400" s="12"/>
      <c r="BE400" s="12"/>
      <c r="BF400" s="12"/>
      <c r="BG400" s="12"/>
      <c r="BH400" s="12"/>
      <c r="BI400" s="12"/>
      <c r="BJ400" s="12"/>
    </row>
    <row r="401" spans="1:62" ht="12.75" x14ac:dyDescent="0.2">
      <c r="A401" s="12"/>
      <c r="B401" s="12"/>
      <c r="C401" s="12"/>
      <c r="D401" s="12"/>
      <c r="E401" s="12"/>
      <c r="F401" s="12"/>
      <c r="G401" s="12"/>
      <c r="H401" s="12"/>
      <c r="I401" s="27"/>
      <c r="J401" s="12"/>
      <c r="K401" s="27"/>
      <c r="L401" s="12"/>
      <c r="M401" s="12"/>
      <c r="N401" s="12"/>
      <c r="O401" s="12"/>
      <c r="P401" s="12"/>
      <c r="Q401" s="12"/>
      <c r="R401" s="12"/>
      <c r="S401" s="12"/>
      <c r="T401" s="12"/>
      <c r="U401" s="12"/>
      <c r="V401" s="12"/>
      <c r="W401" s="12"/>
      <c r="X401" s="12"/>
      <c r="Y401" s="12"/>
      <c r="Z401" s="12"/>
      <c r="AA401" s="12"/>
      <c r="AB401" s="12"/>
      <c r="AC401" s="12"/>
      <c r="AD401" s="12"/>
      <c r="AE401" s="12"/>
      <c r="AF401" s="12"/>
      <c r="AG401" s="27"/>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27"/>
      <c r="BD401" s="12"/>
      <c r="BE401" s="12"/>
      <c r="BF401" s="12"/>
      <c r="BG401" s="12"/>
      <c r="BH401" s="12"/>
      <c r="BI401" s="12"/>
      <c r="BJ401" s="12"/>
    </row>
    <row r="402" spans="1:62" ht="12.75" x14ac:dyDescent="0.2">
      <c r="A402" s="12"/>
      <c r="B402" s="12"/>
      <c r="C402" s="12"/>
      <c r="D402" s="12"/>
      <c r="E402" s="12"/>
      <c r="F402" s="12"/>
      <c r="G402" s="12"/>
      <c r="H402" s="12"/>
      <c r="I402" s="27"/>
      <c r="J402" s="12"/>
      <c r="K402" s="27"/>
      <c r="L402" s="12"/>
      <c r="M402" s="12"/>
      <c r="N402" s="12"/>
      <c r="O402" s="12"/>
      <c r="P402" s="12"/>
      <c r="Q402" s="12"/>
      <c r="R402" s="12"/>
      <c r="S402" s="12"/>
      <c r="T402" s="12"/>
      <c r="U402" s="12"/>
      <c r="V402" s="12"/>
      <c r="W402" s="12"/>
      <c r="X402" s="12"/>
      <c r="Y402" s="12"/>
      <c r="Z402" s="12"/>
      <c r="AA402" s="12"/>
      <c r="AB402" s="12"/>
      <c r="AC402" s="12"/>
      <c r="AD402" s="12"/>
      <c r="AE402" s="12"/>
      <c r="AF402" s="12"/>
      <c r="AG402" s="27"/>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27"/>
      <c r="BD402" s="12"/>
      <c r="BE402" s="12"/>
      <c r="BF402" s="12"/>
      <c r="BG402" s="12"/>
      <c r="BH402" s="12"/>
      <c r="BI402" s="12"/>
      <c r="BJ402" s="12"/>
    </row>
    <row r="403" spans="1:62" ht="12.75" x14ac:dyDescent="0.2">
      <c r="A403" s="12"/>
      <c r="B403" s="12"/>
      <c r="C403" s="12"/>
      <c r="D403" s="12"/>
      <c r="E403" s="12"/>
      <c r="F403" s="12"/>
      <c r="G403" s="12"/>
      <c r="H403" s="12"/>
      <c r="I403" s="27"/>
      <c r="J403" s="12"/>
      <c r="K403" s="27"/>
      <c r="L403" s="12"/>
      <c r="M403" s="12"/>
      <c r="N403" s="12"/>
      <c r="O403" s="12"/>
      <c r="P403" s="12"/>
      <c r="Q403" s="12"/>
      <c r="R403" s="12"/>
      <c r="S403" s="12"/>
      <c r="T403" s="12"/>
      <c r="U403" s="12"/>
      <c r="V403" s="12"/>
      <c r="W403" s="12"/>
      <c r="X403" s="12"/>
      <c r="Y403" s="12"/>
      <c r="Z403" s="12"/>
      <c r="AA403" s="12"/>
      <c r="AB403" s="12"/>
      <c r="AC403" s="12"/>
      <c r="AD403" s="12"/>
      <c r="AE403" s="12"/>
      <c r="AF403" s="12"/>
      <c r="AG403" s="27"/>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27"/>
      <c r="BD403" s="12"/>
      <c r="BE403" s="12"/>
      <c r="BF403" s="12"/>
      <c r="BG403" s="12"/>
      <c r="BH403" s="12"/>
      <c r="BI403" s="12"/>
      <c r="BJ403" s="12"/>
    </row>
    <row r="404" spans="1:62" ht="12.75" x14ac:dyDescent="0.2">
      <c r="A404" s="12"/>
      <c r="B404" s="12"/>
      <c r="C404" s="12"/>
      <c r="D404" s="12"/>
      <c r="E404" s="12"/>
      <c r="F404" s="12"/>
      <c r="G404" s="12"/>
      <c r="H404" s="12"/>
      <c r="I404" s="27"/>
      <c r="J404" s="12"/>
      <c r="K404" s="27"/>
      <c r="L404" s="12"/>
      <c r="M404" s="12"/>
      <c r="N404" s="12"/>
      <c r="O404" s="12"/>
      <c r="P404" s="12"/>
      <c r="Q404" s="12"/>
      <c r="R404" s="12"/>
      <c r="S404" s="12"/>
      <c r="T404" s="12"/>
      <c r="U404" s="12"/>
      <c r="V404" s="12"/>
      <c r="W404" s="12"/>
      <c r="X404" s="12"/>
      <c r="Y404" s="12"/>
      <c r="Z404" s="12"/>
      <c r="AA404" s="12"/>
      <c r="AB404" s="12"/>
      <c r="AC404" s="12"/>
      <c r="AD404" s="12"/>
      <c r="AE404" s="12"/>
      <c r="AF404" s="12"/>
      <c r="AG404" s="27"/>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27"/>
      <c r="BD404" s="12"/>
      <c r="BE404" s="12"/>
      <c r="BF404" s="12"/>
      <c r="BG404" s="12"/>
      <c r="BH404" s="12"/>
      <c r="BI404" s="12"/>
      <c r="BJ404" s="12"/>
    </row>
    <row r="405" spans="1:62" ht="12.75" x14ac:dyDescent="0.2">
      <c r="A405" s="12"/>
      <c r="B405" s="12"/>
      <c r="C405" s="12"/>
      <c r="D405" s="12"/>
      <c r="E405" s="12"/>
      <c r="F405" s="12"/>
      <c r="G405" s="12"/>
      <c r="H405" s="12"/>
      <c r="I405" s="27"/>
      <c r="J405" s="12"/>
      <c r="K405" s="27"/>
      <c r="L405" s="12"/>
      <c r="M405" s="12"/>
      <c r="N405" s="12"/>
      <c r="O405" s="12"/>
      <c r="P405" s="12"/>
      <c r="Q405" s="12"/>
      <c r="R405" s="12"/>
      <c r="S405" s="12"/>
      <c r="T405" s="12"/>
      <c r="U405" s="12"/>
      <c r="V405" s="12"/>
      <c r="W405" s="12"/>
      <c r="X405" s="12"/>
      <c r="Y405" s="12"/>
      <c r="Z405" s="12"/>
      <c r="AA405" s="12"/>
      <c r="AB405" s="12"/>
      <c r="AC405" s="12"/>
      <c r="AD405" s="12"/>
      <c r="AE405" s="12"/>
      <c r="AF405" s="12"/>
      <c r="AG405" s="27"/>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27"/>
      <c r="BD405" s="12"/>
      <c r="BE405" s="12"/>
      <c r="BF405" s="12"/>
      <c r="BG405" s="12"/>
      <c r="BH405" s="12"/>
      <c r="BI405" s="12"/>
      <c r="BJ405" s="12"/>
    </row>
    <row r="406" spans="1:62" ht="12.75" x14ac:dyDescent="0.2">
      <c r="A406" s="12"/>
      <c r="B406" s="12"/>
      <c r="C406" s="12"/>
      <c r="D406" s="12"/>
      <c r="E406" s="12"/>
      <c r="F406" s="12"/>
      <c r="G406" s="12"/>
      <c r="H406" s="12"/>
      <c r="I406" s="27"/>
      <c r="J406" s="12"/>
      <c r="K406" s="27"/>
      <c r="L406" s="12"/>
      <c r="M406" s="12"/>
      <c r="N406" s="12"/>
      <c r="O406" s="12"/>
      <c r="P406" s="12"/>
      <c r="Q406" s="12"/>
      <c r="R406" s="12"/>
      <c r="S406" s="12"/>
      <c r="T406" s="12"/>
      <c r="U406" s="12"/>
      <c r="V406" s="12"/>
      <c r="W406" s="12"/>
      <c r="X406" s="12"/>
      <c r="Y406" s="12"/>
      <c r="Z406" s="12"/>
      <c r="AA406" s="12"/>
      <c r="AB406" s="12"/>
      <c r="AC406" s="12"/>
      <c r="AD406" s="12"/>
      <c r="AE406" s="12"/>
      <c r="AF406" s="12"/>
      <c r="AG406" s="27"/>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27"/>
      <c r="BD406" s="12"/>
      <c r="BE406" s="12"/>
      <c r="BF406" s="12"/>
      <c r="BG406" s="12"/>
      <c r="BH406" s="12"/>
      <c r="BI406" s="12"/>
      <c r="BJ406" s="12"/>
    </row>
    <row r="407" spans="1:62" ht="12.75" x14ac:dyDescent="0.2">
      <c r="A407" s="12"/>
      <c r="B407" s="12"/>
      <c r="C407" s="12"/>
      <c r="D407" s="12"/>
      <c r="E407" s="12"/>
      <c r="F407" s="12"/>
      <c r="G407" s="12"/>
      <c r="H407" s="12"/>
      <c r="I407" s="27"/>
      <c r="J407" s="12"/>
      <c r="K407" s="27"/>
      <c r="L407" s="12"/>
      <c r="M407" s="12"/>
      <c r="N407" s="12"/>
      <c r="O407" s="12"/>
      <c r="P407" s="12"/>
      <c r="Q407" s="12"/>
      <c r="R407" s="12"/>
      <c r="S407" s="12"/>
      <c r="T407" s="12"/>
      <c r="U407" s="12"/>
      <c r="V407" s="12"/>
      <c r="W407" s="12"/>
      <c r="X407" s="12"/>
      <c r="Y407" s="12"/>
      <c r="Z407" s="12"/>
      <c r="AA407" s="12"/>
      <c r="AB407" s="12"/>
      <c r="AC407" s="12"/>
      <c r="AD407" s="12"/>
      <c r="AE407" s="12"/>
      <c r="AF407" s="12"/>
      <c r="AG407" s="27"/>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27"/>
      <c r="BD407" s="12"/>
      <c r="BE407" s="12"/>
      <c r="BF407" s="12"/>
      <c r="BG407" s="12"/>
      <c r="BH407" s="12"/>
      <c r="BI407" s="12"/>
      <c r="BJ407" s="12"/>
    </row>
    <row r="408" spans="1:62" ht="12.75" x14ac:dyDescent="0.2">
      <c r="A408" s="12"/>
      <c r="B408" s="12"/>
      <c r="C408" s="12"/>
      <c r="D408" s="12"/>
      <c r="E408" s="12"/>
      <c r="F408" s="12"/>
      <c r="G408" s="12"/>
      <c r="H408" s="12"/>
      <c r="I408" s="27"/>
      <c r="J408" s="12"/>
      <c r="K408" s="27"/>
      <c r="L408" s="12"/>
      <c r="M408" s="12"/>
      <c r="N408" s="12"/>
      <c r="O408" s="12"/>
      <c r="P408" s="12"/>
      <c r="Q408" s="12"/>
      <c r="R408" s="12"/>
      <c r="S408" s="12"/>
      <c r="T408" s="12"/>
      <c r="U408" s="12"/>
      <c r="V408" s="12"/>
      <c r="W408" s="12"/>
      <c r="X408" s="12"/>
      <c r="Y408" s="12"/>
      <c r="Z408" s="12"/>
      <c r="AA408" s="12"/>
      <c r="AB408" s="12"/>
      <c r="AC408" s="12"/>
      <c r="AD408" s="12"/>
      <c r="AE408" s="12"/>
      <c r="AF408" s="12"/>
      <c r="AG408" s="27"/>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27"/>
      <c r="BD408" s="12"/>
      <c r="BE408" s="12"/>
      <c r="BF408" s="12"/>
      <c r="BG408" s="12"/>
      <c r="BH408" s="12"/>
      <c r="BI408" s="12"/>
      <c r="BJ408" s="12"/>
    </row>
    <row r="409" spans="1:62" ht="12.75" x14ac:dyDescent="0.2">
      <c r="A409" s="12"/>
      <c r="B409" s="12"/>
      <c r="C409" s="12"/>
      <c r="D409" s="12"/>
      <c r="E409" s="12"/>
      <c r="F409" s="12"/>
      <c r="G409" s="12"/>
      <c r="H409" s="12"/>
      <c r="I409" s="27"/>
      <c r="J409" s="12"/>
      <c r="K409" s="27"/>
      <c r="L409" s="12"/>
      <c r="M409" s="12"/>
      <c r="N409" s="12"/>
      <c r="O409" s="12"/>
      <c r="P409" s="12"/>
      <c r="Q409" s="12"/>
      <c r="R409" s="12"/>
      <c r="S409" s="12"/>
      <c r="T409" s="12"/>
      <c r="U409" s="12"/>
      <c r="V409" s="12"/>
      <c r="W409" s="12"/>
      <c r="X409" s="12"/>
      <c r="Y409" s="12"/>
      <c r="Z409" s="12"/>
      <c r="AA409" s="12"/>
      <c r="AB409" s="12"/>
      <c r="AC409" s="12"/>
      <c r="AD409" s="12"/>
      <c r="AE409" s="12"/>
      <c r="AF409" s="12"/>
      <c r="AG409" s="27"/>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27"/>
      <c r="BD409" s="12"/>
      <c r="BE409" s="12"/>
      <c r="BF409" s="12"/>
      <c r="BG409" s="12"/>
      <c r="BH409" s="12"/>
      <c r="BI409" s="12"/>
      <c r="BJ409" s="12"/>
    </row>
    <row r="410" spans="1:62" ht="12.75" x14ac:dyDescent="0.2">
      <c r="A410" s="12"/>
      <c r="B410" s="12"/>
      <c r="C410" s="12"/>
      <c r="D410" s="12"/>
      <c r="E410" s="12"/>
      <c r="F410" s="12"/>
      <c r="G410" s="12"/>
      <c r="H410" s="12"/>
      <c r="I410" s="27"/>
      <c r="J410" s="12"/>
      <c r="K410" s="27"/>
      <c r="L410" s="12"/>
      <c r="M410" s="12"/>
      <c r="N410" s="12"/>
      <c r="O410" s="12"/>
      <c r="P410" s="12"/>
      <c r="Q410" s="12"/>
      <c r="R410" s="12"/>
      <c r="S410" s="12"/>
      <c r="T410" s="12"/>
      <c r="U410" s="12"/>
      <c r="V410" s="12"/>
      <c r="W410" s="12"/>
      <c r="X410" s="12"/>
      <c r="Y410" s="12"/>
      <c r="Z410" s="12"/>
      <c r="AA410" s="12"/>
      <c r="AB410" s="12"/>
      <c r="AC410" s="12"/>
      <c r="AD410" s="12"/>
      <c r="AE410" s="12"/>
      <c r="AF410" s="12"/>
      <c r="AG410" s="27"/>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27"/>
      <c r="BD410" s="12"/>
      <c r="BE410" s="12"/>
      <c r="BF410" s="12"/>
      <c r="BG410" s="12"/>
      <c r="BH410" s="12"/>
      <c r="BI410" s="12"/>
      <c r="BJ410" s="12"/>
    </row>
    <row r="411" spans="1:62" ht="12.75" x14ac:dyDescent="0.2">
      <c r="A411" s="12"/>
      <c r="B411" s="12"/>
      <c r="C411" s="12"/>
      <c r="D411" s="12"/>
      <c r="E411" s="12"/>
      <c r="F411" s="12"/>
      <c r="G411" s="12"/>
      <c r="H411" s="12"/>
      <c r="I411" s="27"/>
      <c r="J411" s="12"/>
      <c r="K411" s="27"/>
      <c r="L411" s="12"/>
      <c r="M411" s="12"/>
      <c r="N411" s="12"/>
      <c r="O411" s="12"/>
      <c r="P411" s="12"/>
      <c r="Q411" s="12"/>
      <c r="R411" s="12"/>
      <c r="S411" s="12"/>
      <c r="T411" s="12"/>
      <c r="U411" s="12"/>
      <c r="V411" s="12"/>
      <c r="W411" s="12"/>
      <c r="X411" s="12"/>
      <c r="Y411" s="12"/>
      <c r="Z411" s="12"/>
      <c r="AA411" s="12"/>
      <c r="AB411" s="12"/>
      <c r="AC411" s="12"/>
      <c r="AD411" s="12"/>
      <c r="AE411" s="12"/>
      <c r="AF411" s="12"/>
      <c r="AG411" s="27"/>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27"/>
      <c r="BD411" s="12"/>
      <c r="BE411" s="12"/>
      <c r="BF411" s="12"/>
      <c r="BG411" s="12"/>
      <c r="BH411" s="12"/>
      <c r="BI411" s="12"/>
      <c r="BJ411" s="12"/>
    </row>
    <row r="412" spans="1:62" ht="12.75" x14ac:dyDescent="0.2">
      <c r="A412" s="12"/>
      <c r="B412" s="12"/>
      <c r="C412" s="12"/>
      <c r="D412" s="12"/>
      <c r="E412" s="12"/>
      <c r="F412" s="12"/>
      <c r="G412" s="12"/>
      <c r="H412" s="12"/>
      <c r="I412" s="27"/>
      <c r="J412" s="12"/>
      <c r="K412" s="27"/>
      <c r="L412" s="12"/>
      <c r="M412" s="12"/>
      <c r="N412" s="12"/>
      <c r="O412" s="12"/>
      <c r="P412" s="12"/>
      <c r="Q412" s="12"/>
      <c r="R412" s="12"/>
      <c r="S412" s="12"/>
      <c r="T412" s="12"/>
      <c r="U412" s="12"/>
      <c r="V412" s="12"/>
      <c r="W412" s="12"/>
      <c r="X412" s="12"/>
      <c r="Y412" s="12"/>
      <c r="Z412" s="12"/>
      <c r="AA412" s="12"/>
      <c r="AB412" s="12"/>
      <c r="AC412" s="12"/>
      <c r="AD412" s="12"/>
      <c r="AE412" s="12"/>
      <c r="AF412" s="12"/>
      <c r="AG412" s="27"/>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27"/>
      <c r="BD412" s="12"/>
      <c r="BE412" s="12"/>
      <c r="BF412" s="12"/>
      <c r="BG412" s="12"/>
      <c r="BH412" s="12"/>
      <c r="BI412" s="12"/>
      <c r="BJ412" s="12"/>
    </row>
    <row r="413" spans="1:62" ht="12.75" x14ac:dyDescent="0.2">
      <c r="A413" s="12"/>
      <c r="B413" s="12"/>
      <c r="C413" s="12"/>
      <c r="D413" s="12"/>
      <c r="E413" s="12"/>
      <c r="F413" s="12"/>
      <c r="G413" s="12"/>
      <c r="H413" s="12"/>
      <c r="I413" s="27"/>
      <c r="J413" s="12"/>
      <c r="K413" s="27"/>
      <c r="L413" s="12"/>
      <c r="M413" s="12"/>
      <c r="N413" s="12"/>
      <c r="O413" s="12"/>
      <c r="P413" s="12"/>
      <c r="Q413" s="12"/>
      <c r="R413" s="12"/>
      <c r="S413" s="12"/>
      <c r="T413" s="12"/>
      <c r="U413" s="12"/>
      <c r="V413" s="12"/>
      <c r="W413" s="12"/>
      <c r="X413" s="12"/>
      <c r="Y413" s="12"/>
      <c r="Z413" s="12"/>
      <c r="AA413" s="12"/>
      <c r="AB413" s="12"/>
      <c r="AC413" s="12"/>
      <c r="AD413" s="12"/>
      <c r="AE413" s="12"/>
      <c r="AF413" s="12"/>
      <c r="AG413" s="27"/>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27"/>
      <c r="BD413" s="12"/>
      <c r="BE413" s="12"/>
      <c r="BF413" s="12"/>
      <c r="BG413" s="12"/>
      <c r="BH413" s="12"/>
      <c r="BI413" s="12"/>
      <c r="BJ413" s="12"/>
    </row>
    <row r="414" spans="1:62" ht="12.75" x14ac:dyDescent="0.2">
      <c r="A414" s="12"/>
      <c r="B414" s="12"/>
      <c r="C414" s="12"/>
      <c r="D414" s="12"/>
      <c r="E414" s="12"/>
      <c r="F414" s="12"/>
      <c r="G414" s="12"/>
      <c r="H414" s="12"/>
      <c r="I414" s="27"/>
      <c r="J414" s="12"/>
      <c r="K414" s="27"/>
      <c r="L414" s="12"/>
      <c r="M414" s="12"/>
      <c r="N414" s="12"/>
      <c r="O414" s="12"/>
      <c r="P414" s="12"/>
      <c r="Q414" s="12"/>
      <c r="R414" s="12"/>
      <c r="S414" s="12"/>
      <c r="T414" s="12"/>
      <c r="U414" s="12"/>
      <c r="V414" s="12"/>
      <c r="W414" s="12"/>
      <c r="X414" s="12"/>
      <c r="Y414" s="12"/>
      <c r="Z414" s="12"/>
      <c r="AA414" s="12"/>
      <c r="AB414" s="12"/>
      <c r="AC414" s="12"/>
      <c r="AD414" s="12"/>
      <c r="AE414" s="12"/>
      <c r="AF414" s="12"/>
      <c r="AG414" s="27"/>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27"/>
      <c r="BD414" s="12"/>
      <c r="BE414" s="12"/>
      <c r="BF414" s="12"/>
      <c r="BG414" s="12"/>
      <c r="BH414" s="12"/>
      <c r="BI414" s="12"/>
      <c r="BJ414" s="12"/>
    </row>
    <row r="415" spans="1:62" ht="12.75" x14ac:dyDescent="0.2">
      <c r="A415" s="12"/>
      <c r="B415" s="12"/>
      <c r="C415" s="12"/>
      <c r="D415" s="12"/>
      <c r="E415" s="12"/>
      <c r="F415" s="12"/>
      <c r="G415" s="12"/>
      <c r="H415" s="12"/>
      <c r="I415" s="27"/>
      <c r="J415" s="12"/>
      <c r="K415" s="27"/>
      <c r="L415" s="12"/>
      <c r="M415" s="12"/>
      <c r="N415" s="12"/>
      <c r="O415" s="12"/>
      <c r="P415" s="12"/>
      <c r="Q415" s="12"/>
      <c r="R415" s="12"/>
      <c r="S415" s="12"/>
      <c r="T415" s="12"/>
      <c r="U415" s="12"/>
      <c r="V415" s="12"/>
      <c r="W415" s="12"/>
      <c r="X415" s="12"/>
      <c r="Y415" s="12"/>
      <c r="Z415" s="12"/>
      <c r="AA415" s="12"/>
      <c r="AB415" s="12"/>
      <c r="AC415" s="12"/>
      <c r="AD415" s="12"/>
      <c r="AE415" s="12"/>
      <c r="AF415" s="12"/>
      <c r="AG415" s="27"/>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27"/>
      <c r="BD415" s="12"/>
      <c r="BE415" s="12"/>
      <c r="BF415" s="12"/>
      <c r="BG415" s="12"/>
      <c r="BH415" s="12"/>
      <c r="BI415" s="12"/>
      <c r="BJ415" s="12"/>
    </row>
    <row r="416" spans="1:62" ht="12.75" x14ac:dyDescent="0.2">
      <c r="A416" s="12"/>
      <c r="B416" s="12"/>
      <c r="C416" s="12"/>
      <c r="D416" s="12"/>
      <c r="E416" s="12"/>
      <c r="F416" s="12"/>
      <c r="G416" s="12"/>
      <c r="H416" s="12"/>
      <c r="I416" s="27"/>
      <c r="J416" s="12"/>
      <c r="K416" s="27"/>
      <c r="L416" s="12"/>
      <c r="M416" s="12"/>
      <c r="N416" s="12"/>
      <c r="O416" s="12"/>
      <c r="P416" s="12"/>
      <c r="Q416" s="12"/>
      <c r="R416" s="12"/>
      <c r="S416" s="12"/>
      <c r="T416" s="12"/>
      <c r="U416" s="12"/>
      <c r="V416" s="12"/>
      <c r="W416" s="12"/>
      <c r="X416" s="12"/>
      <c r="Y416" s="12"/>
      <c r="Z416" s="12"/>
      <c r="AA416" s="12"/>
      <c r="AB416" s="12"/>
      <c r="AC416" s="12"/>
      <c r="AD416" s="12"/>
      <c r="AE416" s="12"/>
      <c r="AF416" s="12"/>
      <c r="AG416" s="27"/>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27"/>
      <c r="BD416" s="12"/>
      <c r="BE416" s="12"/>
      <c r="BF416" s="12"/>
      <c r="BG416" s="12"/>
      <c r="BH416" s="12"/>
      <c r="BI416" s="12"/>
      <c r="BJ416" s="12"/>
    </row>
    <row r="417" spans="1:62" ht="12.75" x14ac:dyDescent="0.2">
      <c r="A417" s="12"/>
      <c r="B417" s="12"/>
      <c r="C417" s="12"/>
      <c r="D417" s="12"/>
      <c r="E417" s="12"/>
      <c r="F417" s="12"/>
      <c r="G417" s="12"/>
      <c r="H417" s="12"/>
      <c r="I417" s="27"/>
      <c r="J417" s="12"/>
      <c r="K417" s="27"/>
      <c r="L417" s="12"/>
      <c r="M417" s="12"/>
      <c r="N417" s="12"/>
      <c r="O417" s="12"/>
      <c r="P417" s="12"/>
      <c r="Q417" s="12"/>
      <c r="R417" s="12"/>
      <c r="S417" s="12"/>
      <c r="T417" s="12"/>
      <c r="U417" s="12"/>
      <c r="V417" s="12"/>
      <c r="W417" s="12"/>
      <c r="X417" s="12"/>
      <c r="Y417" s="12"/>
      <c r="Z417" s="12"/>
      <c r="AA417" s="12"/>
      <c r="AB417" s="12"/>
      <c r="AC417" s="12"/>
      <c r="AD417" s="12"/>
      <c r="AE417" s="12"/>
      <c r="AF417" s="12"/>
      <c r="AG417" s="27"/>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27"/>
      <c r="BD417" s="12"/>
      <c r="BE417" s="12"/>
      <c r="BF417" s="12"/>
      <c r="BG417" s="12"/>
      <c r="BH417" s="12"/>
      <c r="BI417" s="12"/>
      <c r="BJ417" s="12"/>
    </row>
    <row r="418" spans="1:62" ht="12.75" x14ac:dyDescent="0.2">
      <c r="A418" s="12"/>
      <c r="B418" s="12"/>
      <c r="C418" s="12"/>
      <c r="D418" s="12"/>
      <c r="E418" s="12"/>
      <c r="F418" s="12"/>
      <c r="G418" s="12"/>
      <c r="H418" s="12"/>
      <c r="I418" s="27"/>
      <c r="J418" s="12"/>
      <c r="K418" s="27"/>
      <c r="L418" s="12"/>
      <c r="M418" s="12"/>
      <c r="N418" s="12"/>
      <c r="O418" s="12"/>
      <c r="P418" s="12"/>
      <c r="Q418" s="12"/>
      <c r="R418" s="12"/>
      <c r="S418" s="12"/>
      <c r="T418" s="12"/>
      <c r="U418" s="12"/>
      <c r="V418" s="12"/>
      <c r="W418" s="12"/>
      <c r="X418" s="12"/>
      <c r="Y418" s="12"/>
      <c r="Z418" s="12"/>
      <c r="AA418" s="12"/>
      <c r="AB418" s="12"/>
      <c r="AC418" s="12"/>
      <c r="AD418" s="12"/>
      <c r="AE418" s="12"/>
      <c r="AF418" s="12"/>
      <c r="AG418" s="27"/>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27"/>
      <c r="BD418" s="12"/>
      <c r="BE418" s="12"/>
      <c r="BF418" s="12"/>
      <c r="BG418" s="12"/>
      <c r="BH418" s="12"/>
      <c r="BI418" s="12"/>
      <c r="BJ418" s="12"/>
    </row>
    <row r="419" spans="1:62" ht="12.75" x14ac:dyDescent="0.2">
      <c r="A419" s="12"/>
      <c r="B419" s="12"/>
      <c r="C419" s="12"/>
      <c r="D419" s="12"/>
      <c r="E419" s="12"/>
      <c r="F419" s="12"/>
      <c r="G419" s="12"/>
      <c r="H419" s="12"/>
      <c r="I419" s="27"/>
      <c r="J419" s="12"/>
      <c r="K419" s="27"/>
      <c r="L419" s="12"/>
      <c r="M419" s="12"/>
      <c r="N419" s="12"/>
      <c r="O419" s="12"/>
      <c r="P419" s="12"/>
      <c r="Q419" s="12"/>
      <c r="R419" s="12"/>
      <c r="S419" s="12"/>
      <c r="T419" s="12"/>
      <c r="U419" s="12"/>
      <c r="V419" s="12"/>
      <c r="W419" s="12"/>
      <c r="X419" s="12"/>
      <c r="Y419" s="12"/>
      <c r="Z419" s="12"/>
      <c r="AA419" s="12"/>
      <c r="AB419" s="12"/>
      <c r="AC419" s="12"/>
      <c r="AD419" s="12"/>
      <c r="AE419" s="12"/>
      <c r="AF419" s="12"/>
      <c r="AG419" s="27"/>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27"/>
      <c r="BD419" s="12"/>
      <c r="BE419" s="12"/>
      <c r="BF419" s="12"/>
      <c r="BG419" s="12"/>
      <c r="BH419" s="12"/>
      <c r="BI419" s="12"/>
      <c r="BJ419" s="12"/>
    </row>
    <row r="420" spans="1:62" ht="12.75" x14ac:dyDescent="0.2">
      <c r="A420" s="12"/>
      <c r="B420" s="12"/>
      <c r="C420" s="12"/>
      <c r="D420" s="12"/>
      <c r="E420" s="12"/>
      <c r="F420" s="12"/>
      <c r="G420" s="12"/>
      <c r="H420" s="12"/>
      <c r="I420" s="27"/>
      <c r="J420" s="12"/>
      <c r="K420" s="27"/>
      <c r="L420" s="12"/>
      <c r="M420" s="12"/>
      <c r="N420" s="12"/>
      <c r="O420" s="12"/>
      <c r="P420" s="12"/>
      <c r="Q420" s="12"/>
      <c r="R420" s="12"/>
      <c r="S420" s="12"/>
      <c r="T420" s="12"/>
      <c r="U420" s="12"/>
      <c r="V420" s="12"/>
      <c r="W420" s="12"/>
      <c r="X420" s="12"/>
      <c r="Y420" s="12"/>
      <c r="Z420" s="12"/>
      <c r="AA420" s="12"/>
      <c r="AB420" s="12"/>
      <c r="AC420" s="12"/>
      <c r="AD420" s="12"/>
      <c r="AE420" s="12"/>
      <c r="AF420" s="12"/>
      <c r="AG420" s="27"/>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27"/>
      <c r="BD420" s="12"/>
      <c r="BE420" s="12"/>
      <c r="BF420" s="12"/>
      <c r="BG420" s="12"/>
      <c r="BH420" s="12"/>
      <c r="BI420" s="12"/>
      <c r="BJ420" s="12"/>
    </row>
    <row r="421" spans="1:62" ht="12.75" x14ac:dyDescent="0.2">
      <c r="A421" s="12"/>
      <c r="B421" s="12"/>
      <c r="C421" s="12"/>
      <c r="D421" s="12"/>
      <c r="E421" s="12"/>
      <c r="F421" s="12"/>
      <c r="G421" s="12"/>
      <c r="H421" s="12"/>
      <c r="I421" s="27"/>
      <c r="J421" s="12"/>
      <c r="K421" s="27"/>
      <c r="L421" s="12"/>
      <c r="M421" s="12"/>
      <c r="N421" s="12"/>
      <c r="O421" s="12"/>
      <c r="P421" s="12"/>
      <c r="Q421" s="12"/>
      <c r="R421" s="12"/>
      <c r="S421" s="12"/>
      <c r="T421" s="12"/>
      <c r="U421" s="12"/>
      <c r="V421" s="12"/>
      <c r="W421" s="12"/>
      <c r="X421" s="12"/>
      <c r="Y421" s="12"/>
      <c r="Z421" s="12"/>
      <c r="AA421" s="12"/>
      <c r="AB421" s="12"/>
      <c r="AC421" s="12"/>
      <c r="AD421" s="12"/>
      <c r="AE421" s="12"/>
      <c r="AF421" s="12"/>
      <c r="AG421" s="27"/>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27"/>
      <c r="BD421" s="12"/>
      <c r="BE421" s="12"/>
      <c r="BF421" s="12"/>
      <c r="BG421" s="12"/>
      <c r="BH421" s="12"/>
      <c r="BI421" s="12"/>
      <c r="BJ421" s="12"/>
    </row>
    <row r="422" spans="1:62" ht="12.75" x14ac:dyDescent="0.2">
      <c r="A422" s="12"/>
      <c r="B422" s="12"/>
      <c r="C422" s="12"/>
      <c r="D422" s="12"/>
      <c r="E422" s="12"/>
      <c r="F422" s="12"/>
      <c r="G422" s="12"/>
      <c r="H422" s="12"/>
      <c r="I422" s="27"/>
      <c r="J422" s="12"/>
      <c r="K422" s="27"/>
      <c r="L422" s="12"/>
      <c r="M422" s="12"/>
      <c r="N422" s="12"/>
      <c r="O422" s="12"/>
      <c r="P422" s="12"/>
      <c r="Q422" s="12"/>
      <c r="R422" s="12"/>
      <c r="S422" s="12"/>
      <c r="T422" s="12"/>
      <c r="U422" s="12"/>
      <c r="V422" s="12"/>
      <c r="W422" s="12"/>
      <c r="X422" s="12"/>
      <c r="Y422" s="12"/>
      <c r="Z422" s="12"/>
      <c r="AA422" s="12"/>
      <c r="AB422" s="12"/>
      <c r="AC422" s="12"/>
      <c r="AD422" s="12"/>
      <c r="AE422" s="12"/>
      <c r="AF422" s="12"/>
      <c r="AG422" s="27"/>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27"/>
      <c r="BD422" s="12"/>
      <c r="BE422" s="12"/>
      <c r="BF422" s="12"/>
      <c r="BG422" s="12"/>
      <c r="BH422" s="12"/>
      <c r="BI422" s="12"/>
      <c r="BJ422" s="12"/>
    </row>
    <row r="423" spans="1:62" ht="12.75" x14ac:dyDescent="0.2">
      <c r="A423" s="12"/>
      <c r="B423" s="12"/>
      <c r="C423" s="12"/>
      <c r="D423" s="12"/>
      <c r="E423" s="12"/>
      <c r="F423" s="12"/>
      <c r="G423" s="12"/>
      <c r="H423" s="12"/>
      <c r="I423" s="27"/>
      <c r="J423" s="12"/>
      <c r="K423" s="27"/>
      <c r="L423" s="12"/>
      <c r="M423" s="12"/>
      <c r="N423" s="12"/>
      <c r="O423" s="12"/>
      <c r="P423" s="12"/>
      <c r="Q423" s="12"/>
      <c r="R423" s="12"/>
      <c r="S423" s="12"/>
      <c r="T423" s="12"/>
      <c r="U423" s="12"/>
      <c r="V423" s="12"/>
      <c r="W423" s="12"/>
      <c r="X423" s="12"/>
      <c r="Y423" s="12"/>
      <c r="Z423" s="12"/>
      <c r="AA423" s="12"/>
      <c r="AB423" s="12"/>
      <c r="AC423" s="12"/>
      <c r="AD423" s="12"/>
      <c r="AE423" s="12"/>
      <c r="AF423" s="12"/>
      <c r="AG423" s="27"/>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27"/>
      <c r="BD423" s="12"/>
      <c r="BE423" s="12"/>
      <c r="BF423" s="12"/>
      <c r="BG423" s="12"/>
      <c r="BH423" s="12"/>
      <c r="BI423" s="12"/>
      <c r="BJ423" s="12"/>
    </row>
    <row r="424" spans="1:62" ht="12.75" x14ac:dyDescent="0.2">
      <c r="A424" s="12"/>
      <c r="B424" s="12"/>
      <c r="C424" s="12"/>
      <c r="D424" s="12"/>
      <c r="E424" s="12"/>
      <c r="F424" s="12"/>
      <c r="G424" s="12"/>
      <c r="H424" s="12"/>
      <c r="I424" s="27"/>
      <c r="J424" s="12"/>
      <c r="K424" s="27"/>
      <c r="L424" s="12"/>
      <c r="M424" s="12"/>
      <c r="N424" s="12"/>
      <c r="O424" s="12"/>
      <c r="P424" s="12"/>
      <c r="Q424" s="12"/>
      <c r="R424" s="12"/>
      <c r="S424" s="12"/>
      <c r="T424" s="12"/>
      <c r="U424" s="12"/>
      <c r="V424" s="12"/>
      <c r="W424" s="12"/>
      <c r="X424" s="12"/>
      <c r="Y424" s="12"/>
      <c r="Z424" s="12"/>
      <c r="AA424" s="12"/>
      <c r="AB424" s="12"/>
      <c r="AC424" s="12"/>
      <c r="AD424" s="12"/>
      <c r="AE424" s="12"/>
      <c r="AF424" s="12"/>
      <c r="AG424" s="27"/>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27"/>
      <c r="BD424" s="12"/>
      <c r="BE424" s="12"/>
      <c r="BF424" s="12"/>
      <c r="BG424" s="12"/>
      <c r="BH424" s="12"/>
      <c r="BI424" s="12"/>
      <c r="BJ424" s="12"/>
    </row>
    <row r="425" spans="1:62" ht="12.75" x14ac:dyDescent="0.2">
      <c r="A425" s="12"/>
      <c r="B425" s="12"/>
      <c r="C425" s="12"/>
      <c r="D425" s="12"/>
      <c r="E425" s="12"/>
      <c r="F425" s="12"/>
      <c r="G425" s="12"/>
      <c r="H425" s="12"/>
      <c r="I425" s="27"/>
      <c r="J425" s="12"/>
      <c r="K425" s="27"/>
      <c r="L425" s="12"/>
      <c r="M425" s="12"/>
      <c r="N425" s="12"/>
      <c r="O425" s="12"/>
      <c r="P425" s="12"/>
      <c r="Q425" s="12"/>
      <c r="R425" s="12"/>
      <c r="S425" s="12"/>
      <c r="T425" s="12"/>
      <c r="U425" s="12"/>
      <c r="V425" s="12"/>
      <c r="W425" s="12"/>
      <c r="X425" s="12"/>
      <c r="Y425" s="12"/>
      <c r="Z425" s="12"/>
      <c r="AA425" s="12"/>
      <c r="AB425" s="12"/>
      <c r="AC425" s="12"/>
      <c r="AD425" s="12"/>
      <c r="AE425" s="12"/>
      <c r="AF425" s="12"/>
      <c r="AG425" s="27"/>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27"/>
      <c r="BD425" s="12"/>
      <c r="BE425" s="12"/>
      <c r="BF425" s="12"/>
      <c r="BG425" s="12"/>
      <c r="BH425" s="12"/>
      <c r="BI425" s="12"/>
      <c r="BJ425" s="12"/>
    </row>
    <row r="426" spans="1:62" ht="12.75" x14ac:dyDescent="0.2">
      <c r="A426" s="12"/>
      <c r="B426" s="12"/>
      <c r="C426" s="12"/>
      <c r="D426" s="12"/>
      <c r="E426" s="12"/>
      <c r="F426" s="12"/>
      <c r="G426" s="12"/>
      <c r="H426" s="12"/>
      <c r="I426" s="27"/>
      <c r="J426" s="12"/>
      <c r="K426" s="27"/>
      <c r="L426" s="12"/>
      <c r="M426" s="12"/>
      <c r="N426" s="12"/>
      <c r="O426" s="12"/>
      <c r="P426" s="12"/>
      <c r="Q426" s="12"/>
      <c r="R426" s="12"/>
      <c r="S426" s="12"/>
      <c r="T426" s="12"/>
      <c r="U426" s="12"/>
      <c r="V426" s="12"/>
      <c r="W426" s="12"/>
      <c r="X426" s="12"/>
      <c r="Y426" s="12"/>
      <c r="Z426" s="12"/>
      <c r="AA426" s="12"/>
      <c r="AB426" s="12"/>
      <c r="AC426" s="12"/>
      <c r="AD426" s="12"/>
      <c r="AE426" s="12"/>
      <c r="AF426" s="12"/>
      <c r="AG426" s="27"/>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27"/>
      <c r="BD426" s="12"/>
      <c r="BE426" s="12"/>
      <c r="BF426" s="12"/>
      <c r="BG426" s="12"/>
      <c r="BH426" s="12"/>
      <c r="BI426" s="12"/>
      <c r="BJ426" s="12"/>
    </row>
    <row r="427" spans="1:62" ht="12.75" x14ac:dyDescent="0.2">
      <c r="A427" s="12"/>
      <c r="B427" s="12"/>
      <c r="C427" s="12"/>
      <c r="D427" s="12"/>
      <c r="E427" s="12"/>
      <c r="F427" s="12"/>
      <c r="G427" s="12"/>
      <c r="H427" s="12"/>
      <c r="I427" s="27"/>
      <c r="J427" s="12"/>
      <c r="K427" s="27"/>
      <c r="L427" s="12"/>
      <c r="M427" s="12"/>
      <c r="N427" s="12"/>
      <c r="O427" s="12"/>
      <c r="P427" s="12"/>
      <c r="Q427" s="12"/>
      <c r="R427" s="12"/>
      <c r="S427" s="12"/>
      <c r="T427" s="12"/>
      <c r="U427" s="12"/>
      <c r="V427" s="12"/>
      <c r="W427" s="12"/>
      <c r="X427" s="12"/>
      <c r="Y427" s="12"/>
      <c r="Z427" s="12"/>
      <c r="AA427" s="12"/>
      <c r="AB427" s="12"/>
      <c r="AC427" s="12"/>
      <c r="AD427" s="12"/>
      <c r="AE427" s="12"/>
      <c r="AF427" s="12"/>
      <c r="AG427" s="27"/>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27"/>
      <c r="BD427" s="12"/>
      <c r="BE427" s="12"/>
      <c r="BF427" s="12"/>
      <c r="BG427" s="12"/>
      <c r="BH427" s="12"/>
      <c r="BI427" s="12"/>
      <c r="BJ427" s="12"/>
    </row>
    <row r="428" spans="1:62" ht="12.75" x14ac:dyDescent="0.2">
      <c r="A428" s="12"/>
      <c r="B428" s="12"/>
      <c r="C428" s="12"/>
      <c r="D428" s="12"/>
      <c r="E428" s="12"/>
      <c r="F428" s="12"/>
      <c r="G428" s="12"/>
      <c r="H428" s="12"/>
      <c r="I428" s="27"/>
      <c r="J428" s="12"/>
      <c r="K428" s="27"/>
      <c r="L428" s="12"/>
      <c r="M428" s="12"/>
      <c r="N428" s="12"/>
      <c r="O428" s="12"/>
      <c r="P428" s="12"/>
      <c r="Q428" s="12"/>
      <c r="R428" s="12"/>
      <c r="S428" s="12"/>
      <c r="T428" s="12"/>
      <c r="U428" s="12"/>
      <c r="V428" s="12"/>
      <c r="W428" s="12"/>
      <c r="X428" s="12"/>
      <c r="Y428" s="12"/>
      <c r="Z428" s="12"/>
      <c r="AA428" s="12"/>
      <c r="AB428" s="12"/>
      <c r="AC428" s="12"/>
      <c r="AD428" s="12"/>
      <c r="AE428" s="12"/>
      <c r="AF428" s="12"/>
      <c r="AG428" s="27"/>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27"/>
      <c r="BD428" s="12"/>
      <c r="BE428" s="12"/>
      <c r="BF428" s="12"/>
      <c r="BG428" s="12"/>
      <c r="BH428" s="12"/>
      <c r="BI428" s="12"/>
      <c r="BJ428" s="12"/>
    </row>
    <row r="429" spans="1:62" ht="12.75" x14ac:dyDescent="0.2">
      <c r="A429" s="12"/>
      <c r="B429" s="12"/>
      <c r="C429" s="12"/>
      <c r="D429" s="12"/>
      <c r="E429" s="12"/>
      <c r="F429" s="12"/>
      <c r="G429" s="12"/>
      <c r="H429" s="12"/>
      <c r="I429" s="27"/>
      <c r="J429" s="12"/>
      <c r="K429" s="27"/>
      <c r="L429" s="12"/>
      <c r="M429" s="12"/>
      <c r="N429" s="12"/>
      <c r="O429" s="12"/>
      <c r="P429" s="12"/>
      <c r="Q429" s="12"/>
      <c r="R429" s="12"/>
      <c r="S429" s="12"/>
      <c r="T429" s="12"/>
      <c r="U429" s="12"/>
      <c r="V429" s="12"/>
      <c r="W429" s="12"/>
      <c r="X429" s="12"/>
      <c r="Y429" s="12"/>
      <c r="Z429" s="12"/>
      <c r="AA429" s="12"/>
      <c r="AB429" s="12"/>
      <c r="AC429" s="12"/>
      <c r="AD429" s="12"/>
      <c r="AE429" s="12"/>
      <c r="AF429" s="12"/>
      <c r="AG429" s="27"/>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27"/>
      <c r="BD429" s="12"/>
      <c r="BE429" s="12"/>
      <c r="BF429" s="12"/>
      <c r="BG429" s="12"/>
      <c r="BH429" s="12"/>
      <c r="BI429" s="12"/>
      <c r="BJ429" s="12"/>
    </row>
    <row r="430" spans="1:62" ht="12.75" x14ac:dyDescent="0.2">
      <c r="A430" s="12"/>
      <c r="B430" s="12"/>
      <c r="C430" s="12"/>
      <c r="D430" s="12"/>
      <c r="E430" s="12"/>
      <c r="F430" s="12"/>
      <c r="G430" s="12"/>
      <c r="H430" s="12"/>
      <c r="I430" s="27"/>
      <c r="J430" s="12"/>
      <c r="K430" s="27"/>
      <c r="L430" s="12"/>
      <c r="M430" s="12"/>
      <c r="N430" s="12"/>
      <c r="O430" s="12"/>
      <c r="P430" s="12"/>
      <c r="Q430" s="12"/>
      <c r="R430" s="12"/>
      <c r="S430" s="12"/>
      <c r="T430" s="12"/>
      <c r="U430" s="12"/>
      <c r="V430" s="12"/>
      <c r="W430" s="12"/>
      <c r="X430" s="12"/>
      <c r="Y430" s="12"/>
      <c r="Z430" s="12"/>
      <c r="AA430" s="12"/>
      <c r="AB430" s="12"/>
      <c r="AC430" s="12"/>
      <c r="AD430" s="12"/>
      <c r="AE430" s="12"/>
      <c r="AF430" s="12"/>
      <c r="AG430" s="27"/>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27"/>
      <c r="BD430" s="12"/>
      <c r="BE430" s="12"/>
      <c r="BF430" s="12"/>
      <c r="BG430" s="12"/>
      <c r="BH430" s="12"/>
      <c r="BI430" s="12"/>
      <c r="BJ430" s="12"/>
    </row>
    <row r="431" spans="1:62" ht="12.75" x14ac:dyDescent="0.2">
      <c r="A431" s="12"/>
      <c r="B431" s="12"/>
      <c r="C431" s="12"/>
      <c r="D431" s="12"/>
      <c r="E431" s="12"/>
      <c r="F431" s="12"/>
      <c r="G431" s="12"/>
      <c r="H431" s="12"/>
      <c r="I431" s="27"/>
      <c r="J431" s="12"/>
      <c r="K431" s="27"/>
      <c r="L431" s="12"/>
      <c r="M431" s="12"/>
      <c r="N431" s="12"/>
      <c r="O431" s="12"/>
      <c r="P431" s="12"/>
      <c r="Q431" s="12"/>
      <c r="R431" s="12"/>
      <c r="S431" s="12"/>
      <c r="T431" s="12"/>
      <c r="U431" s="12"/>
      <c r="V431" s="12"/>
      <c r="W431" s="12"/>
      <c r="X431" s="12"/>
      <c r="Y431" s="12"/>
      <c r="Z431" s="12"/>
      <c r="AA431" s="12"/>
      <c r="AB431" s="12"/>
      <c r="AC431" s="12"/>
      <c r="AD431" s="12"/>
      <c r="AE431" s="12"/>
      <c r="AF431" s="12"/>
      <c r="AG431" s="27"/>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27"/>
      <c r="BD431" s="12"/>
      <c r="BE431" s="12"/>
      <c r="BF431" s="12"/>
      <c r="BG431" s="12"/>
      <c r="BH431" s="12"/>
      <c r="BI431" s="12"/>
      <c r="BJ431" s="12"/>
    </row>
    <row r="432" spans="1:62" ht="12.75" x14ac:dyDescent="0.2">
      <c r="A432" s="12"/>
      <c r="B432" s="12"/>
      <c r="C432" s="12"/>
      <c r="D432" s="12"/>
      <c r="E432" s="12"/>
      <c r="F432" s="12"/>
      <c r="G432" s="12"/>
      <c r="H432" s="12"/>
      <c r="I432" s="27"/>
      <c r="J432" s="12"/>
      <c r="K432" s="27"/>
      <c r="L432" s="12"/>
      <c r="M432" s="12"/>
      <c r="N432" s="12"/>
      <c r="O432" s="12"/>
      <c r="P432" s="12"/>
      <c r="Q432" s="12"/>
      <c r="R432" s="12"/>
      <c r="S432" s="12"/>
      <c r="T432" s="12"/>
      <c r="U432" s="12"/>
      <c r="V432" s="12"/>
      <c r="W432" s="12"/>
      <c r="X432" s="12"/>
      <c r="Y432" s="12"/>
      <c r="Z432" s="12"/>
      <c r="AA432" s="12"/>
      <c r="AB432" s="12"/>
      <c r="AC432" s="12"/>
      <c r="AD432" s="12"/>
      <c r="AE432" s="12"/>
      <c r="AF432" s="12"/>
      <c r="AG432" s="27"/>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27"/>
      <c r="BD432" s="12"/>
      <c r="BE432" s="12"/>
      <c r="BF432" s="12"/>
      <c r="BG432" s="12"/>
      <c r="BH432" s="12"/>
      <c r="BI432" s="12"/>
      <c r="BJ432" s="12"/>
    </row>
    <row r="433" spans="1:62" ht="12.75" x14ac:dyDescent="0.2">
      <c r="A433" s="12"/>
      <c r="B433" s="12"/>
      <c r="C433" s="12"/>
      <c r="D433" s="12"/>
      <c r="E433" s="12"/>
      <c r="F433" s="12"/>
      <c r="G433" s="12"/>
      <c r="H433" s="12"/>
      <c r="I433" s="27"/>
      <c r="J433" s="12"/>
      <c r="K433" s="27"/>
      <c r="L433" s="12"/>
      <c r="M433" s="12"/>
      <c r="N433" s="12"/>
      <c r="O433" s="12"/>
      <c r="P433" s="12"/>
      <c r="Q433" s="12"/>
      <c r="R433" s="12"/>
      <c r="S433" s="12"/>
      <c r="T433" s="12"/>
      <c r="U433" s="12"/>
      <c r="V433" s="12"/>
      <c r="W433" s="12"/>
      <c r="X433" s="12"/>
      <c r="Y433" s="12"/>
      <c r="Z433" s="12"/>
      <c r="AA433" s="12"/>
      <c r="AB433" s="12"/>
      <c r="AC433" s="12"/>
      <c r="AD433" s="12"/>
      <c r="AE433" s="12"/>
      <c r="AF433" s="12"/>
      <c r="AG433" s="27"/>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27"/>
      <c r="BD433" s="12"/>
      <c r="BE433" s="12"/>
      <c r="BF433" s="12"/>
      <c r="BG433" s="12"/>
      <c r="BH433" s="12"/>
      <c r="BI433" s="12"/>
      <c r="BJ433" s="12"/>
    </row>
    <row r="434" spans="1:62" ht="12.75" x14ac:dyDescent="0.2">
      <c r="A434" s="12"/>
      <c r="B434" s="12"/>
      <c r="C434" s="12"/>
      <c r="D434" s="12"/>
      <c r="E434" s="12"/>
      <c r="F434" s="12"/>
      <c r="G434" s="12"/>
      <c r="H434" s="12"/>
      <c r="I434" s="27"/>
      <c r="J434" s="12"/>
      <c r="K434" s="27"/>
      <c r="L434" s="12"/>
      <c r="M434" s="12"/>
      <c r="N434" s="12"/>
      <c r="O434" s="12"/>
      <c r="P434" s="12"/>
      <c r="Q434" s="12"/>
      <c r="R434" s="12"/>
      <c r="S434" s="12"/>
      <c r="T434" s="12"/>
      <c r="U434" s="12"/>
      <c r="V434" s="12"/>
      <c r="W434" s="12"/>
      <c r="X434" s="12"/>
      <c r="Y434" s="12"/>
      <c r="Z434" s="12"/>
      <c r="AA434" s="12"/>
      <c r="AB434" s="12"/>
      <c r="AC434" s="12"/>
      <c r="AD434" s="12"/>
      <c r="AE434" s="12"/>
      <c r="AF434" s="12"/>
      <c r="AG434" s="27"/>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27"/>
      <c r="BD434" s="12"/>
      <c r="BE434" s="12"/>
      <c r="BF434" s="12"/>
      <c r="BG434" s="12"/>
      <c r="BH434" s="12"/>
      <c r="BI434" s="12"/>
      <c r="BJ434" s="12"/>
    </row>
    <row r="435" spans="1:62" ht="12.75" x14ac:dyDescent="0.2">
      <c r="A435" s="12"/>
      <c r="B435" s="12"/>
      <c r="C435" s="12"/>
      <c r="D435" s="12"/>
      <c r="E435" s="12"/>
      <c r="F435" s="12"/>
      <c r="G435" s="12"/>
      <c r="H435" s="12"/>
      <c r="I435" s="27"/>
      <c r="J435" s="12"/>
      <c r="K435" s="27"/>
      <c r="L435" s="12"/>
      <c r="M435" s="12"/>
      <c r="N435" s="12"/>
      <c r="O435" s="12"/>
      <c r="P435" s="12"/>
      <c r="Q435" s="12"/>
      <c r="R435" s="12"/>
      <c r="S435" s="12"/>
      <c r="T435" s="12"/>
      <c r="U435" s="12"/>
      <c r="V435" s="12"/>
      <c r="W435" s="12"/>
      <c r="X435" s="12"/>
      <c r="Y435" s="12"/>
      <c r="Z435" s="12"/>
      <c r="AA435" s="12"/>
      <c r="AB435" s="12"/>
      <c r="AC435" s="12"/>
      <c r="AD435" s="12"/>
      <c r="AE435" s="12"/>
      <c r="AF435" s="12"/>
      <c r="AG435" s="27"/>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27"/>
      <c r="BD435" s="12"/>
      <c r="BE435" s="12"/>
      <c r="BF435" s="12"/>
      <c r="BG435" s="12"/>
      <c r="BH435" s="12"/>
      <c r="BI435" s="12"/>
      <c r="BJ435" s="12"/>
    </row>
    <row r="436" spans="1:62" ht="12.75" x14ac:dyDescent="0.2">
      <c r="A436" s="12"/>
      <c r="B436" s="12"/>
      <c r="C436" s="12"/>
      <c r="D436" s="12"/>
      <c r="E436" s="12"/>
      <c r="F436" s="12"/>
      <c r="G436" s="12"/>
      <c r="H436" s="12"/>
      <c r="I436" s="27"/>
      <c r="J436" s="12"/>
      <c r="K436" s="27"/>
      <c r="L436" s="12"/>
      <c r="M436" s="12"/>
      <c r="N436" s="12"/>
      <c r="O436" s="12"/>
      <c r="P436" s="12"/>
      <c r="Q436" s="12"/>
      <c r="R436" s="12"/>
      <c r="S436" s="12"/>
      <c r="T436" s="12"/>
      <c r="U436" s="12"/>
      <c r="V436" s="12"/>
      <c r="W436" s="12"/>
      <c r="X436" s="12"/>
      <c r="Y436" s="12"/>
      <c r="Z436" s="12"/>
      <c r="AA436" s="12"/>
      <c r="AB436" s="12"/>
      <c r="AC436" s="12"/>
      <c r="AD436" s="12"/>
      <c r="AE436" s="12"/>
      <c r="AF436" s="12"/>
      <c r="AG436" s="27"/>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27"/>
      <c r="BD436" s="12"/>
      <c r="BE436" s="12"/>
      <c r="BF436" s="12"/>
      <c r="BG436" s="12"/>
      <c r="BH436" s="12"/>
      <c r="BI436" s="12"/>
      <c r="BJ436" s="12"/>
    </row>
    <row r="437" spans="1:62" ht="12.75" x14ac:dyDescent="0.2">
      <c r="A437" s="12"/>
      <c r="B437" s="12"/>
      <c r="C437" s="12"/>
      <c r="D437" s="12"/>
      <c r="E437" s="12"/>
      <c r="F437" s="12"/>
      <c r="G437" s="12"/>
      <c r="H437" s="12"/>
      <c r="I437" s="27"/>
      <c r="J437" s="12"/>
      <c r="K437" s="27"/>
      <c r="L437" s="12"/>
      <c r="M437" s="12"/>
      <c r="N437" s="12"/>
      <c r="O437" s="12"/>
      <c r="P437" s="12"/>
      <c r="Q437" s="12"/>
      <c r="R437" s="12"/>
      <c r="S437" s="12"/>
      <c r="T437" s="12"/>
      <c r="U437" s="12"/>
      <c r="V437" s="12"/>
      <c r="W437" s="12"/>
      <c r="X437" s="12"/>
      <c r="Y437" s="12"/>
      <c r="Z437" s="12"/>
      <c r="AA437" s="12"/>
      <c r="AB437" s="12"/>
      <c r="AC437" s="12"/>
      <c r="AD437" s="12"/>
      <c r="AE437" s="12"/>
      <c r="AF437" s="12"/>
      <c r="AG437" s="27"/>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27"/>
      <c r="BD437" s="12"/>
      <c r="BE437" s="12"/>
      <c r="BF437" s="12"/>
      <c r="BG437" s="12"/>
      <c r="BH437" s="12"/>
      <c r="BI437" s="12"/>
      <c r="BJ437" s="12"/>
    </row>
    <row r="438" spans="1:62" ht="12.75" x14ac:dyDescent="0.2">
      <c r="A438" s="12"/>
      <c r="B438" s="12"/>
      <c r="C438" s="12"/>
      <c r="D438" s="12"/>
      <c r="E438" s="12"/>
      <c r="F438" s="12"/>
      <c r="G438" s="12"/>
      <c r="H438" s="12"/>
      <c r="I438" s="27"/>
      <c r="J438" s="12"/>
      <c r="K438" s="27"/>
      <c r="L438" s="12"/>
      <c r="M438" s="12"/>
      <c r="N438" s="12"/>
      <c r="O438" s="12"/>
      <c r="P438" s="12"/>
      <c r="Q438" s="12"/>
      <c r="R438" s="12"/>
      <c r="S438" s="12"/>
      <c r="T438" s="12"/>
      <c r="U438" s="12"/>
      <c r="V438" s="12"/>
      <c r="W438" s="12"/>
      <c r="X438" s="12"/>
      <c r="Y438" s="12"/>
      <c r="Z438" s="12"/>
      <c r="AA438" s="12"/>
      <c r="AB438" s="12"/>
      <c r="AC438" s="12"/>
      <c r="AD438" s="12"/>
      <c r="AE438" s="12"/>
      <c r="AF438" s="12"/>
      <c r="AG438" s="27"/>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27"/>
      <c r="BD438" s="12"/>
      <c r="BE438" s="12"/>
      <c r="BF438" s="12"/>
      <c r="BG438" s="12"/>
      <c r="BH438" s="12"/>
      <c r="BI438" s="12"/>
      <c r="BJ438" s="12"/>
    </row>
    <row r="439" spans="1:62" ht="12.75" x14ac:dyDescent="0.2">
      <c r="A439" s="12"/>
      <c r="B439" s="12"/>
      <c r="C439" s="12"/>
      <c r="D439" s="12"/>
      <c r="E439" s="12"/>
      <c r="F439" s="12"/>
      <c r="G439" s="12"/>
      <c r="H439" s="12"/>
      <c r="I439" s="27"/>
      <c r="J439" s="12"/>
      <c r="K439" s="27"/>
      <c r="L439" s="12"/>
      <c r="M439" s="12"/>
      <c r="N439" s="12"/>
      <c r="O439" s="12"/>
      <c r="P439" s="12"/>
      <c r="Q439" s="12"/>
      <c r="R439" s="12"/>
      <c r="S439" s="12"/>
      <c r="T439" s="12"/>
      <c r="U439" s="12"/>
      <c r="V439" s="12"/>
      <c r="W439" s="12"/>
      <c r="X439" s="12"/>
      <c r="Y439" s="12"/>
      <c r="Z439" s="12"/>
      <c r="AA439" s="12"/>
      <c r="AB439" s="12"/>
      <c r="AC439" s="12"/>
      <c r="AD439" s="12"/>
      <c r="AE439" s="12"/>
      <c r="AF439" s="12"/>
      <c r="AG439" s="27"/>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27"/>
      <c r="BD439" s="12"/>
      <c r="BE439" s="12"/>
      <c r="BF439" s="12"/>
      <c r="BG439" s="12"/>
      <c r="BH439" s="12"/>
      <c r="BI439" s="12"/>
      <c r="BJ439" s="12"/>
    </row>
    <row r="440" spans="1:62" ht="12.75" x14ac:dyDescent="0.2">
      <c r="A440" s="12"/>
      <c r="B440" s="12"/>
      <c r="C440" s="12"/>
      <c r="D440" s="12"/>
      <c r="E440" s="12"/>
      <c r="F440" s="12"/>
      <c r="G440" s="12"/>
      <c r="H440" s="12"/>
      <c r="I440" s="27"/>
      <c r="J440" s="12"/>
      <c r="K440" s="27"/>
      <c r="L440" s="12"/>
      <c r="M440" s="12"/>
      <c r="N440" s="12"/>
      <c r="O440" s="12"/>
      <c r="P440" s="12"/>
      <c r="Q440" s="12"/>
      <c r="R440" s="12"/>
      <c r="S440" s="12"/>
      <c r="T440" s="12"/>
      <c r="U440" s="12"/>
      <c r="V440" s="12"/>
      <c r="W440" s="12"/>
      <c r="X440" s="12"/>
      <c r="Y440" s="12"/>
      <c r="Z440" s="12"/>
      <c r="AA440" s="12"/>
      <c r="AB440" s="12"/>
      <c r="AC440" s="12"/>
      <c r="AD440" s="12"/>
      <c r="AE440" s="12"/>
      <c r="AF440" s="12"/>
      <c r="AG440" s="27"/>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27"/>
      <c r="BD440" s="12"/>
      <c r="BE440" s="12"/>
      <c r="BF440" s="12"/>
      <c r="BG440" s="12"/>
      <c r="BH440" s="12"/>
      <c r="BI440" s="12"/>
      <c r="BJ440" s="12"/>
    </row>
    <row r="441" spans="1:62" ht="12.75" x14ac:dyDescent="0.2">
      <c r="A441" s="12"/>
      <c r="B441" s="12"/>
      <c r="C441" s="12"/>
      <c r="D441" s="12"/>
      <c r="E441" s="12"/>
      <c r="F441" s="12"/>
      <c r="G441" s="12"/>
      <c r="H441" s="12"/>
      <c r="I441" s="27"/>
      <c r="J441" s="12"/>
      <c r="K441" s="27"/>
      <c r="L441" s="12"/>
      <c r="M441" s="12"/>
      <c r="N441" s="12"/>
      <c r="O441" s="12"/>
      <c r="P441" s="12"/>
      <c r="Q441" s="12"/>
      <c r="R441" s="12"/>
      <c r="S441" s="12"/>
      <c r="T441" s="12"/>
      <c r="U441" s="12"/>
      <c r="V441" s="12"/>
      <c r="W441" s="12"/>
      <c r="X441" s="12"/>
      <c r="Y441" s="12"/>
      <c r="Z441" s="12"/>
      <c r="AA441" s="12"/>
      <c r="AB441" s="12"/>
      <c r="AC441" s="12"/>
      <c r="AD441" s="12"/>
      <c r="AE441" s="12"/>
      <c r="AF441" s="12"/>
      <c r="AG441" s="27"/>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27"/>
      <c r="BD441" s="12"/>
      <c r="BE441" s="12"/>
      <c r="BF441" s="12"/>
      <c r="BG441" s="12"/>
      <c r="BH441" s="12"/>
      <c r="BI441" s="12"/>
      <c r="BJ441" s="12"/>
    </row>
    <row r="442" spans="1:62" ht="12.75" x14ac:dyDescent="0.2">
      <c r="A442" s="12"/>
      <c r="B442" s="12"/>
      <c r="C442" s="12"/>
      <c r="D442" s="12"/>
      <c r="E442" s="12"/>
      <c r="F442" s="12"/>
      <c r="G442" s="12"/>
      <c r="H442" s="12"/>
      <c r="I442" s="27"/>
      <c r="J442" s="12"/>
      <c r="K442" s="27"/>
      <c r="L442" s="12"/>
      <c r="M442" s="12"/>
      <c r="N442" s="12"/>
      <c r="O442" s="12"/>
      <c r="P442" s="12"/>
      <c r="Q442" s="12"/>
      <c r="R442" s="12"/>
      <c r="S442" s="12"/>
      <c r="T442" s="12"/>
      <c r="U442" s="12"/>
      <c r="V442" s="12"/>
      <c r="W442" s="12"/>
      <c r="X442" s="12"/>
      <c r="Y442" s="12"/>
      <c r="Z442" s="12"/>
      <c r="AA442" s="12"/>
      <c r="AB442" s="12"/>
      <c r="AC442" s="12"/>
      <c r="AD442" s="12"/>
      <c r="AE442" s="12"/>
      <c r="AF442" s="12"/>
      <c r="AG442" s="27"/>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27"/>
      <c r="BD442" s="12"/>
      <c r="BE442" s="12"/>
      <c r="BF442" s="12"/>
      <c r="BG442" s="12"/>
      <c r="BH442" s="12"/>
      <c r="BI442" s="12"/>
      <c r="BJ442" s="12"/>
    </row>
    <row r="443" spans="1:62" ht="12.75" x14ac:dyDescent="0.2">
      <c r="A443" s="12"/>
      <c r="B443" s="12"/>
      <c r="C443" s="12"/>
      <c r="D443" s="12"/>
      <c r="E443" s="12"/>
      <c r="F443" s="12"/>
      <c r="G443" s="12"/>
      <c r="H443" s="12"/>
      <c r="I443" s="27"/>
      <c r="J443" s="12"/>
      <c r="K443" s="27"/>
      <c r="L443" s="12"/>
      <c r="M443" s="12"/>
      <c r="N443" s="12"/>
      <c r="O443" s="12"/>
      <c r="P443" s="12"/>
      <c r="Q443" s="12"/>
      <c r="R443" s="12"/>
      <c r="S443" s="12"/>
      <c r="T443" s="12"/>
      <c r="U443" s="12"/>
      <c r="V443" s="12"/>
      <c r="W443" s="12"/>
      <c r="X443" s="12"/>
      <c r="Y443" s="12"/>
      <c r="Z443" s="12"/>
      <c r="AA443" s="12"/>
      <c r="AB443" s="12"/>
      <c r="AC443" s="12"/>
      <c r="AD443" s="12"/>
      <c r="AE443" s="12"/>
      <c r="AF443" s="12"/>
      <c r="AG443" s="27"/>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27"/>
      <c r="BD443" s="12"/>
      <c r="BE443" s="12"/>
      <c r="BF443" s="12"/>
      <c r="BG443" s="12"/>
      <c r="BH443" s="12"/>
      <c r="BI443" s="12"/>
      <c r="BJ443" s="12"/>
    </row>
    <row r="444" spans="1:62" ht="12.75" x14ac:dyDescent="0.2">
      <c r="A444" s="12"/>
      <c r="B444" s="12"/>
      <c r="C444" s="12"/>
      <c r="D444" s="12"/>
      <c r="E444" s="12"/>
      <c r="F444" s="12"/>
      <c r="G444" s="12"/>
      <c r="H444" s="12"/>
      <c r="I444" s="27"/>
      <c r="J444" s="12"/>
      <c r="K444" s="27"/>
      <c r="L444" s="12"/>
      <c r="M444" s="12"/>
      <c r="N444" s="12"/>
      <c r="O444" s="12"/>
      <c r="P444" s="12"/>
      <c r="Q444" s="12"/>
      <c r="R444" s="12"/>
      <c r="S444" s="12"/>
      <c r="T444" s="12"/>
      <c r="U444" s="12"/>
      <c r="V444" s="12"/>
      <c r="W444" s="12"/>
      <c r="X444" s="12"/>
      <c r="Y444" s="12"/>
      <c r="Z444" s="12"/>
      <c r="AA444" s="12"/>
      <c r="AB444" s="12"/>
      <c r="AC444" s="12"/>
      <c r="AD444" s="12"/>
      <c r="AE444" s="12"/>
      <c r="AF444" s="12"/>
      <c r="AG444" s="27"/>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27"/>
      <c r="BD444" s="12"/>
      <c r="BE444" s="12"/>
      <c r="BF444" s="12"/>
      <c r="BG444" s="12"/>
      <c r="BH444" s="12"/>
      <c r="BI444" s="12"/>
      <c r="BJ444" s="12"/>
    </row>
    <row r="445" spans="1:62" ht="12.75" x14ac:dyDescent="0.2">
      <c r="A445" s="12"/>
      <c r="B445" s="12"/>
      <c r="C445" s="12"/>
      <c r="D445" s="12"/>
      <c r="E445" s="12"/>
      <c r="F445" s="12"/>
      <c r="G445" s="12"/>
      <c r="H445" s="12"/>
      <c r="I445" s="27"/>
      <c r="J445" s="12"/>
      <c r="K445" s="27"/>
      <c r="L445" s="12"/>
      <c r="M445" s="12"/>
      <c r="N445" s="12"/>
      <c r="O445" s="12"/>
      <c r="P445" s="12"/>
      <c r="Q445" s="12"/>
      <c r="R445" s="12"/>
      <c r="S445" s="12"/>
      <c r="T445" s="12"/>
      <c r="U445" s="12"/>
      <c r="V445" s="12"/>
      <c r="W445" s="12"/>
      <c r="X445" s="12"/>
      <c r="Y445" s="12"/>
      <c r="Z445" s="12"/>
      <c r="AA445" s="12"/>
      <c r="AB445" s="12"/>
      <c r="AC445" s="12"/>
      <c r="AD445" s="12"/>
      <c r="AE445" s="12"/>
      <c r="AF445" s="12"/>
      <c r="AG445" s="27"/>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27"/>
      <c r="BD445" s="12"/>
      <c r="BE445" s="12"/>
      <c r="BF445" s="12"/>
      <c r="BG445" s="12"/>
      <c r="BH445" s="12"/>
      <c r="BI445" s="12"/>
      <c r="BJ445" s="12"/>
    </row>
    <row r="446" spans="1:62" ht="12.75" x14ac:dyDescent="0.2">
      <c r="A446" s="12"/>
      <c r="B446" s="12"/>
      <c r="C446" s="12"/>
      <c r="D446" s="12"/>
      <c r="E446" s="12"/>
      <c r="F446" s="12"/>
      <c r="G446" s="12"/>
      <c r="H446" s="12"/>
      <c r="I446" s="27"/>
      <c r="J446" s="12"/>
      <c r="K446" s="27"/>
      <c r="L446" s="12"/>
      <c r="M446" s="12"/>
      <c r="N446" s="12"/>
      <c r="O446" s="12"/>
      <c r="P446" s="12"/>
      <c r="Q446" s="12"/>
      <c r="R446" s="12"/>
      <c r="S446" s="12"/>
      <c r="T446" s="12"/>
      <c r="U446" s="12"/>
      <c r="V446" s="12"/>
      <c r="W446" s="12"/>
      <c r="X446" s="12"/>
      <c r="Y446" s="12"/>
      <c r="Z446" s="12"/>
      <c r="AA446" s="12"/>
      <c r="AB446" s="12"/>
      <c r="AC446" s="12"/>
      <c r="AD446" s="12"/>
      <c r="AE446" s="12"/>
      <c r="AF446" s="12"/>
      <c r="AG446" s="27"/>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27"/>
      <c r="BD446" s="12"/>
      <c r="BE446" s="12"/>
      <c r="BF446" s="12"/>
      <c r="BG446" s="12"/>
      <c r="BH446" s="12"/>
      <c r="BI446" s="12"/>
      <c r="BJ446" s="12"/>
    </row>
    <row r="447" spans="1:62" ht="12.75" x14ac:dyDescent="0.2">
      <c r="A447" s="12"/>
      <c r="B447" s="12"/>
      <c r="C447" s="12"/>
      <c r="D447" s="12"/>
      <c r="E447" s="12"/>
      <c r="F447" s="12"/>
      <c r="G447" s="12"/>
      <c r="H447" s="12"/>
      <c r="I447" s="27"/>
      <c r="J447" s="12"/>
      <c r="K447" s="27"/>
      <c r="L447" s="12"/>
      <c r="M447" s="12"/>
      <c r="N447" s="12"/>
      <c r="O447" s="12"/>
      <c r="P447" s="12"/>
      <c r="Q447" s="12"/>
      <c r="R447" s="12"/>
      <c r="S447" s="12"/>
      <c r="T447" s="12"/>
      <c r="U447" s="12"/>
      <c r="V447" s="12"/>
      <c r="W447" s="12"/>
      <c r="X447" s="12"/>
      <c r="Y447" s="12"/>
      <c r="Z447" s="12"/>
      <c r="AA447" s="12"/>
      <c r="AB447" s="12"/>
      <c r="AC447" s="12"/>
      <c r="AD447" s="12"/>
      <c r="AE447" s="12"/>
      <c r="AF447" s="12"/>
      <c r="AG447" s="27"/>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27"/>
      <c r="BD447" s="12"/>
      <c r="BE447" s="12"/>
      <c r="BF447" s="12"/>
      <c r="BG447" s="12"/>
      <c r="BH447" s="12"/>
      <c r="BI447" s="12"/>
      <c r="BJ447" s="12"/>
    </row>
    <row r="448" spans="1:62" ht="12.75" x14ac:dyDescent="0.2">
      <c r="A448" s="12"/>
      <c r="B448" s="12"/>
      <c r="C448" s="12"/>
      <c r="D448" s="12"/>
      <c r="E448" s="12"/>
      <c r="F448" s="12"/>
      <c r="G448" s="12"/>
      <c r="H448" s="12"/>
      <c r="I448" s="27"/>
      <c r="J448" s="12"/>
      <c r="K448" s="27"/>
      <c r="L448" s="12"/>
      <c r="M448" s="12"/>
      <c r="N448" s="12"/>
      <c r="O448" s="12"/>
      <c r="P448" s="12"/>
      <c r="Q448" s="12"/>
      <c r="R448" s="12"/>
      <c r="S448" s="12"/>
      <c r="T448" s="12"/>
      <c r="U448" s="12"/>
      <c r="V448" s="12"/>
      <c r="W448" s="12"/>
      <c r="X448" s="12"/>
      <c r="Y448" s="12"/>
      <c r="Z448" s="12"/>
      <c r="AA448" s="12"/>
      <c r="AB448" s="12"/>
      <c r="AC448" s="12"/>
      <c r="AD448" s="12"/>
      <c r="AE448" s="12"/>
      <c r="AF448" s="12"/>
      <c r="AG448" s="27"/>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27"/>
      <c r="BD448" s="12"/>
      <c r="BE448" s="12"/>
      <c r="BF448" s="12"/>
      <c r="BG448" s="12"/>
      <c r="BH448" s="12"/>
      <c r="BI448" s="12"/>
      <c r="BJ448" s="12"/>
    </row>
    <row r="449" spans="1:62" ht="12.75" x14ac:dyDescent="0.2">
      <c r="A449" s="12"/>
      <c r="B449" s="12"/>
      <c r="C449" s="12"/>
      <c r="D449" s="12"/>
      <c r="E449" s="12"/>
      <c r="F449" s="12"/>
      <c r="G449" s="12"/>
      <c r="H449" s="12"/>
      <c r="I449" s="27"/>
      <c r="J449" s="12"/>
      <c r="K449" s="27"/>
      <c r="L449" s="12"/>
      <c r="M449" s="12"/>
      <c r="N449" s="12"/>
      <c r="O449" s="12"/>
      <c r="P449" s="12"/>
      <c r="Q449" s="12"/>
      <c r="R449" s="12"/>
      <c r="S449" s="12"/>
      <c r="T449" s="12"/>
      <c r="U449" s="12"/>
      <c r="V449" s="12"/>
      <c r="W449" s="12"/>
      <c r="X449" s="12"/>
      <c r="Y449" s="12"/>
      <c r="Z449" s="12"/>
      <c r="AA449" s="12"/>
      <c r="AB449" s="12"/>
      <c r="AC449" s="12"/>
      <c r="AD449" s="12"/>
      <c r="AE449" s="12"/>
      <c r="AF449" s="12"/>
      <c r="AG449" s="27"/>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27"/>
      <c r="BD449" s="12"/>
      <c r="BE449" s="12"/>
      <c r="BF449" s="12"/>
      <c r="BG449" s="12"/>
      <c r="BH449" s="12"/>
      <c r="BI449" s="12"/>
      <c r="BJ449" s="12"/>
    </row>
    <row r="450" spans="1:62" ht="12.75" x14ac:dyDescent="0.2">
      <c r="A450" s="12"/>
      <c r="B450" s="12"/>
      <c r="C450" s="12"/>
      <c r="D450" s="12"/>
      <c r="E450" s="12"/>
      <c r="F450" s="12"/>
      <c r="G450" s="12"/>
      <c r="H450" s="12"/>
      <c r="I450" s="27"/>
      <c r="J450" s="12"/>
      <c r="K450" s="27"/>
      <c r="L450" s="12"/>
      <c r="M450" s="12"/>
      <c r="N450" s="12"/>
      <c r="O450" s="12"/>
      <c r="P450" s="12"/>
      <c r="Q450" s="12"/>
      <c r="R450" s="12"/>
      <c r="S450" s="12"/>
      <c r="T450" s="12"/>
      <c r="U450" s="12"/>
      <c r="V450" s="12"/>
      <c r="W450" s="12"/>
      <c r="X450" s="12"/>
      <c r="Y450" s="12"/>
      <c r="Z450" s="12"/>
      <c r="AA450" s="12"/>
      <c r="AB450" s="12"/>
      <c r="AC450" s="12"/>
      <c r="AD450" s="12"/>
      <c r="AE450" s="12"/>
      <c r="AF450" s="12"/>
      <c r="AG450" s="27"/>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27"/>
      <c r="BD450" s="12"/>
      <c r="BE450" s="12"/>
      <c r="BF450" s="12"/>
      <c r="BG450" s="12"/>
      <c r="BH450" s="12"/>
      <c r="BI450" s="12"/>
      <c r="BJ450" s="12"/>
    </row>
    <row r="451" spans="1:62" ht="12.75" x14ac:dyDescent="0.2">
      <c r="A451" s="12"/>
      <c r="B451" s="12"/>
      <c r="C451" s="12"/>
      <c r="D451" s="12"/>
      <c r="E451" s="12"/>
      <c r="F451" s="12"/>
      <c r="G451" s="12"/>
      <c r="H451" s="12"/>
      <c r="I451" s="27"/>
      <c r="J451" s="12"/>
      <c r="K451" s="27"/>
      <c r="L451" s="12"/>
      <c r="M451" s="12"/>
      <c r="N451" s="12"/>
      <c r="O451" s="12"/>
      <c r="P451" s="12"/>
      <c r="Q451" s="12"/>
      <c r="R451" s="12"/>
      <c r="S451" s="12"/>
      <c r="T451" s="12"/>
      <c r="U451" s="12"/>
      <c r="V451" s="12"/>
      <c r="W451" s="12"/>
      <c r="X451" s="12"/>
      <c r="Y451" s="12"/>
      <c r="Z451" s="12"/>
      <c r="AA451" s="12"/>
      <c r="AB451" s="12"/>
      <c r="AC451" s="12"/>
      <c r="AD451" s="12"/>
      <c r="AE451" s="12"/>
      <c r="AF451" s="12"/>
      <c r="AG451" s="27"/>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27"/>
      <c r="BD451" s="12"/>
      <c r="BE451" s="12"/>
      <c r="BF451" s="12"/>
      <c r="BG451" s="12"/>
      <c r="BH451" s="12"/>
      <c r="BI451" s="12"/>
      <c r="BJ451" s="12"/>
    </row>
    <row r="452" spans="1:62" ht="12.75" x14ac:dyDescent="0.2">
      <c r="A452" s="12"/>
      <c r="B452" s="12"/>
      <c r="C452" s="12"/>
      <c r="D452" s="12"/>
      <c r="E452" s="12"/>
      <c r="F452" s="12"/>
      <c r="G452" s="12"/>
      <c r="H452" s="12"/>
      <c r="I452" s="27"/>
      <c r="J452" s="12"/>
      <c r="K452" s="27"/>
      <c r="L452" s="12"/>
      <c r="M452" s="12"/>
      <c r="N452" s="12"/>
      <c r="O452" s="12"/>
      <c r="P452" s="12"/>
      <c r="Q452" s="12"/>
      <c r="R452" s="12"/>
      <c r="S452" s="12"/>
      <c r="T452" s="12"/>
      <c r="U452" s="12"/>
      <c r="V452" s="12"/>
      <c r="W452" s="12"/>
      <c r="X452" s="12"/>
      <c r="Y452" s="12"/>
      <c r="Z452" s="12"/>
      <c r="AA452" s="12"/>
      <c r="AB452" s="12"/>
      <c r="AC452" s="12"/>
      <c r="AD452" s="12"/>
      <c r="AE452" s="12"/>
      <c r="AF452" s="12"/>
      <c r="AG452" s="27"/>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27"/>
      <c r="BD452" s="12"/>
      <c r="BE452" s="12"/>
      <c r="BF452" s="12"/>
      <c r="BG452" s="12"/>
      <c r="BH452" s="12"/>
      <c r="BI452" s="12"/>
      <c r="BJ452" s="12"/>
    </row>
    <row r="453" spans="1:62" ht="12.75" x14ac:dyDescent="0.2">
      <c r="A453" s="12"/>
      <c r="B453" s="12"/>
      <c r="C453" s="12"/>
      <c r="D453" s="12"/>
      <c r="E453" s="12"/>
      <c r="F453" s="12"/>
      <c r="G453" s="12"/>
      <c r="H453" s="12"/>
      <c r="I453" s="27"/>
      <c r="J453" s="12"/>
      <c r="K453" s="27"/>
      <c r="L453" s="12"/>
      <c r="M453" s="12"/>
      <c r="N453" s="12"/>
      <c r="O453" s="12"/>
      <c r="P453" s="12"/>
      <c r="Q453" s="12"/>
      <c r="R453" s="12"/>
      <c r="S453" s="12"/>
      <c r="T453" s="12"/>
      <c r="U453" s="12"/>
      <c r="V453" s="12"/>
      <c r="W453" s="12"/>
      <c r="X453" s="12"/>
      <c r="Y453" s="12"/>
      <c r="Z453" s="12"/>
      <c r="AA453" s="12"/>
      <c r="AB453" s="12"/>
      <c r="AC453" s="12"/>
      <c r="AD453" s="12"/>
      <c r="AE453" s="12"/>
      <c r="AF453" s="12"/>
      <c r="AG453" s="27"/>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27"/>
      <c r="BD453" s="12"/>
      <c r="BE453" s="12"/>
      <c r="BF453" s="12"/>
      <c r="BG453" s="12"/>
      <c r="BH453" s="12"/>
      <c r="BI453" s="12"/>
      <c r="BJ453" s="12"/>
    </row>
    <row r="454" spans="1:62" ht="12.75" x14ac:dyDescent="0.2">
      <c r="A454" s="12"/>
      <c r="B454" s="12"/>
      <c r="C454" s="12"/>
      <c r="D454" s="12"/>
      <c r="E454" s="12"/>
      <c r="F454" s="12"/>
      <c r="G454" s="12"/>
      <c r="H454" s="12"/>
      <c r="I454" s="27"/>
      <c r="J454" s="12"/>
      <c r="K454" s="27"/>
      <c r="L454" s="12"/>
      <c r="M454" s="12"/>
      <c r="N454" s="12"/>
      <c r="O454" s="12"/>
      <c r="P454" s="12"/>
      <c r="Q454" s="12"/>
      <c r="R454" s="12"/>
      <c r="S454" s="12"/>
      <c r="T454" s="12"/>
      <c r="U454" s="12"/>
      <c r="V454" s="12"/>
      <c r="W454" s="12"/>
      <c r="X454" s="12"/>
      <c r="Y454" s="12"/>
      <c r="Z454" s="12"/>
      <c r="AA454" s="12"/>
      <c r="AB454" s="12"/>
      <c r="AC454" s="12"/>
      <c r="AD454" s="12"/>
      <c r="AE454" s="12"/>
      <c r="AF454" s="12"/>
      <c r="AG454" s="27"/>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27"/>
      <c r="BD454" s="12"/>
      <c r="BE454" s="12"/>
      <c r="BF454" s="12"/>
      <c r="BG454" s="12"/>
      <c r="BH454" s="12"/>
      <c r="BI454" s="12"/>
      <c r="BJ454" s="12"/>
    </row>
    <row r="455" spans="1:62" ht="12.75" x14ac:dyDescent="0.2">
      <c r="A455" s="12"/>
      <c r="B455" s="12"/>
      <c r="C455" s="12"/>
      <c r="D455" s="12"/>
      <c r="E455" s="12"/>
      <c r="F455" s="12"/>
      <c r="G455" s="12"/>
      <c r="H455" s="12"/>
      <c r="I455" s="27"/>
      <c r="J455" s="12"/>
      <c r="K455" s="27"/>
      <c r="L455" s="12"/>
      <c r="M455" s="12"/>
      <c r="N455" s="12"/>
      <c r="O455" s="12"/>
      <c r="P455" s="12"/>
      <c r="Q455" s="12"/>
      <c r="R455" s="12"/>
      <c r="S455" s="12"/>
      <c r="T455" s="12"/>
      <c r="U455" s="12"/>
      <c r="V455" s="12"/>
      <c r="W455" s="12"/>
      <c r="X455" s="12"/>
      <c r="Y455" s="12"/>
      <c r="Z455" s="12"/>
      <c r="AA455" s="12"/>
      <c r="AB455" s="12"/>
      <c r="AC455" s="12"/>
      <c r="AD455" s="12"/>
      <c r="AE455" s="12"/>
      <c r="AF455" s="12"/>
      <c r="AG455" s="27"/>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27"/>
      <c r="BD455" s="12"/>
      <c r="BE455" s="12"/>
      <c r="BF455" s="12"/>
      <c r="BG455" s="12"/>
      <c r="BH455" s="12"/>
      <c r="BI455" s="12"/>
      <c r="BJ455" s="12"/>
    </row>
    <row r="456" spans="1:62" ht="12.75" x14ac:dyDescent="0.2">
      <c r="A456" s="12"/>
      <c r="B456" s="12"/>
      <c r="C456" s="12"/>
      <c r="D456" s="12"/>
      <c r="E456" s="12"/>
      <c r="F456" s="12"/>
      <c r="G456" s="12"/>
      <c r="H456" s="12"/>
      <c r="I456" s="27"/>
      <c r="J456" s="12"/>
      <c r="K456" s="27"/>
      <c r="L456" s="12"/>
      <c r="M456" s="12"/>
      <c r="N456" s="12"/>
      <c r="O456" s="12"/>
      <c r="P456" s="12"/>
      <c r="Q456" s="12"/>
      <c r="R456" s="12"/>
      <c r="S456" s="12"/>
      <c r="T456" s="12"/>
      <c r="U456" s="12"/>
      <c r="V456" s="12"/>
      <c r="W456" s="12"/>
      <c r="X456" s="12"/>
      <c r="Y456" s="12"/>
      <c r="Z456" s="12"/>
      <c r="AA456" s="12"/>
      <c r="AB456" s="12"/>
      <c r="AC456" s="12"/>
      <c r="AD456" s="12"/>
      <c r="AE456" s="12"/>
      <c r="AF456" s="12"/>
      <c r="AG456" s="27"/>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27"/>
      <c r="BD456" s="12"/>
      <c r="BE456" s="12"/>
      <c r="BF456" s="12"/>
      <c r="BG456" s="12"/>
      <c r="BH456" s="12"/>
      <c r="BI456" s="12"/>
      <c r="BJ456" s="12"/>
    </row>
    <row r="457" spans="1:62" ht="12.75" x14ac:dyDescent="0.2">
      <c r="A457" s="12"/>
      <c r="B457" s="12"/>
      <c r="C457" s="12"/>
      <c r="D457" s="12"/>
      <c r="E457" s="12"/>
      <c r="F457" s="12"/>
      <c r="G457" s="12"/>
      <c r="H457" s="12"/>
      <c r="I457" s="27"/>
      <c r="J457" s="12"/>
      <c r="K457" s="27"/>
      <c r="L457" s="12"/>
      <c r="M457" s="12"/>
      <c r="N457" s="12"/>
      <c r="O457" s="12"/>
      <c r="P457" s="12"/>
      <c r="Q457" s="12"/>
      <c r="R457" s="12"/>
      <c r="S457" s="12"/>
      <c r="T457" s="12"/>
      <c r="U457" s="12"/>
      <c r="V457" s="12"/>
      <c r="W457" s="12"/>
      <c r="X457" s="12"/>
      <c r="Y457" s="12"/>
      <c r="Z457" s="12"/>
      <c r="AA457" s="12"/>
      <c r="AB457" s="12"/>
      <c r="AC457" s="12"/>
      <c r="AD457" s="12"/>
      <c r="AE457" s="12"/>
      <c r="AF457" s="12"/>
      <c r="AG457" s="27"/>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27"/>
      <c r="BD457" s="12"/>
      <c r="BE457" s="12"/>
      <c r="BF457" s="12"/>
      <c r="BG457" s="12"/>
      <c r="BH457" s="12"/>
      <c r="BI457" s="12"/>
      <c r="BJ457" s="12"/>
    </row>
    <row r="458" spans="1:62" ht="12.75" x14ac:dyDescent="0.2">
      <c r="A458" s="12"/>
      <c r="B458" s="12"/>
      <c r="C458" s="12"/>
      <c r="D458" s="12"/>
      <c r="E458" s="12"/>
      <c r="F458" s="12"/>
      <c r="G458" s="12"/>
      <c r="H458" s="12"/>
      <c r="I458" s="27"/>
      <c r="J458" s="12"/>
      <c r="K458" s="27"/>
      <c r="L458" s="12"/>
      <c r="M458" s="12"/>
      <c r="N458" s="12"/>
      <c r="O458" s="12"/>
      <c r="P458" s="12"/>
      <c r="Q458" s="12"/>
      <c r="R458" s="12"/>
      <c r="S458" s="12"/>
      <c r="T458" s="12"/>
      <c r="U458" s="12"/>
      <c r="V458" s="12"/>
      <c r="W458" s="12"/>
      <c r="X458" s="12"/>
      <c r="Y458" s="12"/>
      <c r="Z458" s="12"/>
      <c r="AA458" s="12"/>
      <c r="AB458" s="12"/>
      <c r="AC458" s="12"/>
      <c r="AD458" s="12"/>
      <c r="AE458" s="12"/>
      <c r="AF458" s="12"/>
      <c r="AG458" s="27"/>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27"/>
      <c r="BD458" s="12"/>
      <c r="BE458" s="12"/>
      <c r="BF458" s="12"/>
      <c r="BG458" s="12"/>
      <c r="BH458" s="12"/>
      <c r="BI458" s="12"/>
      <c r="BJ458" s="12"/>
    </row>
    <row r="459" spans="1:62" ht="12.75" x14ac:dyDescent="0.2">
      <c r="A459" s="12"/>
      <c r="B459" s="12"/>
      <c r="C459" s="12"/>
      <c r="D459" s="12"/>
      <c r="E459" s="12"/>
      <c r="F459" s="12"/>
      <c r="G459" s="12"/>
      <c r="H459" s="12"/>
      <c r="I459" s="27"/>
      <c r="J459" s="12"/>
      <c r="K459" s="27"/>
      <c r="L459" s="12"/>
      <c r="M459" s="12"/>
      <c r="N459" s="12"/>
      <c r="O459" s="12"/>
      <c r="P459" s="12"/>
      <c r="Q459" s="12"/>
      <c r="R459" s="12"/>
      <c r="S459" s="12"/>
      <c r="T459" s="12"/>
      <c r="U459" s="12"/>
      <c r="V459" s="12"/>
      <c r="W459" s="12"/>
      <c r="X459" s="12"/>
      <c r="Y459" s="12"/>
      <c r="Z459" s="12"/>
      <c r="AA459" s="12"/>
      <c r="AB459" s="12"/>
      <c r="AC459" s="12"/>
      <c r="AD459" s="12"/>
      <c r="AE459" s="12"/>
      <c r="AF459" s="12"/>
      <c r="AG459" s="27"/>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27"/>
      <c r="BD459" s="12"/>
      <c r="BE459" s="12"/>
      <c r="BF459" s="12"/>
      <c r="BG459" s="12"/>
      <c r="BH459" s="12"/>
      <c r="BI459" s="12"/>
      <c r="BJ459" s="12"/>
    </row>
    <row r="460" spans="1:62" ht="12.75" x14ac:dyDescent="0.2">
      <c r="A460" s="12"/>
      <c r="B460" s="12"/>
      <c r="C460" s="12"/>
      <c r="D460" s="12"/>
      <c r="E460" s="12"/>
      <c r="F460" s="12"/>
      <c r="G460" s="12"/>
      <c r="H460" s="12"/>
      <c r="I460" s="27"/>
      <c r="J460" s="12"/>
      <c r="K460" s="27"/>
      <c r="L460" s="12"/>
      <c r="M460" s="12"/>
      <c r="N460" s="12"/>
      <c r="O460" s="12"/>
      <c r="P460" s="12"/>
      <c r="Q460" s="12"/>
      <c r="R460" s="12"/>
      <c r="S460" s="12"/>
      <c r="T460" s="12"/>
      <c r="U460" s="12"/>
      <c r="V460" s="12"/>
      <c r="W460" s="12"/>
      <c r="X460" s="12"/>
      <c r="Y460" s="12"/>
      <c r="Z460" s="12"/>
      <c r="AA460" s="12"/>
      <c r="AB460" s="12"/>
      <c r="AC460" s="12"/>
      <c r="AD460" s="12"/>
      <c r="AE460" s="12"/>
      <c r="AF460" s="12"/>
      <c r="AG460" s="27"/>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27"/>
      <c r="BD460" s="12"/>
      <c r="BE460" s="12"/>
      <c r="BF460" s="12"/>
      <c r="BG460" s="12"/>
      <c r="BH460" s="12"/>
      <c r="BI460" s="12"/>
      <c r="BJ460" s="12"/>
    </row>
    <row r="461" spans="1:62" ht="12.75" x14ac:dyDescent="0.2">
      <c r="A461" s="12"/>
      <c r="B461" s="12"/>
      <c r="C461" s="12"/>
      <c r="D461" s="12"/>
      <c r="E461" s="12"/>
      <c r="F461" s="12"/>
      <c r="G461" s="12"/>
      <c r="H461" s="12"/>
      <c r="I461" s="27"/>
      <c r="J461" s="12"/>
      <c r="K461" s="27"/>
      <c r="L461" s="12"/>
      <c r="M461" s="12"/>
      <c r="N461" s="12"/>
      <c r="O461" s="12"/>
      <c r="P461" s="12"/>
      <c r="Q461" s="12"/>
      <c r="R461" s="12"/>
      <c r="S461" s="12"/>
      <c r="T461" s="12"/>
      <c r="U461" s="12"/>
      <c r="V461" s="12"/>
      <c r="W461" s="12"/>
      <c r="X461" s="12"/>
      <c r="Y461" s="12"/>
      <c r="Z461" s="12"/>
      <c r="AA461" s="12"/>
      <c r="AB461" s="12"/>
      <c r="AC461" s="12"/>
      <c r="AD461" s="12"/>
      <c r="AE461" s="12"/>
      <c r="AF461" s="12"/>
      <c r="AG461" s="27"/>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27"/>
      <c r="BD461" s="12"/>
      <c r="BE461" s="12"/>
      <c r="BF461" s="12"/>
      <c r="BG461" s="12"/>
      <c r="BH461" s="12"/>
      <c r="BI461" s="12"/>
      <c r="BJ461" s="12"/>
    </row>
    <row r="462" spans="1:62" ht="12.75" x14ac:dyDescent="0.2">
      <c r="A462" s="12"/>
      <c r="B462" s="12"/>
      <c r="C462" s="12"/>
      <c r="D462" s="12"/>
      <c r="E462" s="12"/>
      <c r="F462" s="12"/>
      <c r="G462" s="12"/>
      <c r="H462" s="12"/>
      <c r="I462" s="27"/>
      <c r="J462" s="12"/>
      <c r="K462" s="27"/>
      <c r="L462" s="12"/>
      <c r="M462" s="12"/>
      <c r="N462" s="12"/>
      <c r="O462" s="12"/>
      <c r="P462" s="12"/>
      <c r="Q462" s="12"/>
      <c r="R462" s="12"/>
      <c r="S462" s="12"/>
      <c r="T462" s="12"/>
      <c r="U462" s="12"/>
      <c r="V462" s="12"/>
      <c r="W462" s="12"/>
      <c r="X462" s="12"/>
      <c r="Y462" s="12"/>
      <c r="Z462" s="12"/>
      <c r="AA462" s="12"/>
      <c r="AB462" s="12"/>
      <c r="AC462" s="12"/>
      <c r="AD462" s="12"/>
      <c r="AE462" s="12"/>
      <c r="AF462" s="12"/>
      <c r="AG462" s="27"/>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27"/>
      <c r="BD462" s="12"/>
      <c r="BE462" s="12"/>
      <c r="BF462" s="12"/>
      <c r="BG462" s="12"/>
      <c r="BH462" s="12"/>
      <c r="BI462" s="12"/>
      <c r="BJ462" s="12"/>
    </row>
    <row r="463" spans="1:62" ht="12.75" x14ac:dyDescent="0.2">
      <c r="A463" s="12"/>
      <c r="B463" s="12"/>
      <c r="C463" s="12"/>
      <c r="D463" s="12"/>
      <c r="E463" s="12"/>
      <c r="F463" s="12"/>
      <c r="G463" s="12"/>
      <c r="H463" s="12"/>
      <c r="I463" s="27"/>
      <c r="J463" s="12"/>
      <c r="K463" s="27"/>
      <c r="L463" s="12"/>
      <c r="M463" s="12"/>
      <c r="N463" s="12"/>
      <c r="O463" s="12"/>
      <c r="P463" s="12"/>
      <c r="Q463" s="12"/>
      <c r="R463" s="12"/>
      <c r="S463" s="12"/>
      <c r="T463" s="12"/>
      <c r="U463" s="12"/>
      <c r="V463" s="12"/>
      <c r="W463" s="12"/>
      <c r="X463" s="12"/>
      <c r="Y463" s="12"/>
      <c r="Z463" s="12"/>
      <c r="AA463" s="12"/>
      <c r="AB463" s="12"/>
      <c r="AC463" s="12"/>
      <c r="AD463" s="12"/>
      <c r="AE463" s="12"/>
      <c r="AF463" s="12"/>
      <c r="AG463" s="27"/>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27"/>
      <c r="BD463" s="12"/>
      <c r="BE463" s="12"/>
      <c r="BF463" s="12"/>
      <c r="BG463" s="12"/>
      <c r="BH463" s="12"/>
      <c r="BI463" s="12"/>
      <c r="BJ463" s="12"/>
    </row>
    <row r="464" spans="1:62" ht="12.75" x14ac:dyDescent="0.2">
      <c r="A464" s="12"/>
      <c r="B464" s="12"/>
      <c r="C464" s="12"/>
      <c r="D464" s="12"/>
      <c r="E464" s="12"/>
      <c r="F464" s="12"/>
      <c r="G464" s="12"/>
      <c r="H464" s="12"/>
      <c r="I464" s="27"/>
      <c r="J464" s="12"/>
      <c r="K464" s="27"/>
      <c r="L464" s="12"/>
      <c r="M464" s="12"/>
      <c r="N464" s="12"/>
      <c r="O464" s="12"/>
      <c r="P464" s="12"/>
      <c r="Q464" s="12"/>
      <c r="R464" s="12"/>
      <c r="S464" s="12"/>
      <c r="T464" s="12"/>
      <c r="U464" s="12"/>
      <c r="V464" s="12"/>
      <c r="W464" s="12"/>
      <c r="X464" s="12"/>
      <c r="Y464" s="12"/>
      <c r="Z464" s="12"/>
      <c r="AA464" s="12"/>
      <c r="AB464" s="12"/>
      <c r="AC464" s="12"/>
      <c r="AD464" s="12"/>
      <c r="AE464" s="12"/>
      <c r="AF464" s="12"/>
      <c r="AG464" s="27"/>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27"/>
      <c r="BD464" s="12"/>
      <c r="BE464" s="12"/>
      <c r="BF464" s="12"/>
      <c r="BG464" s="12"/>
      <c r="BH464" s="12"/>
      <c r="BI464" s="12"/>
      <c r="BJ464" s="12"/>
    </row>
    <row r="465" spans="1:62" ht="12.75" x14ac:dyDescent="0.2">
      <c r="A465" s="12"/>
      <c r="B465" s="12"/>
      <c r="C465" s="12"/>
      <c r="D465" s="12"/>
      <c r="E465" s="12"/>
      <c r="F465" s="12"/>
      <c r="G465" s="12"/>
      <c r="H465" s="12"/>
      <c r="I465" s="27"/>
      <c r="J465" s="12"/>
      <c r="K465" s="27"/>
      <c r="L465" s="12"/>
      <c r="M465" s="12"/>
      <c r="N465" s="12"/>
      <c r="O465" s="12"/>
      <c r="P465" s="12"/>
      <c r="Q465" s="12"/>
      <c r="R465" s="12"/>
      <c r="S465" s="12"/>
      <c r="T465" s="12"/>
      <c r="U465" s="12"/>
      <c r="V465" s="12"/>
      <c r="W465" s="12"/>
      <c r="X465" s="12"/>
      <c r="Y465" s="12"/>
      <c r="Z465" s="12"/>
      <c r="AA465" s="12"/>
      <c r="AB465" s="12"/>
      <c r="AC465" s="12"/>
      <c r="AD465" s="12"/>
      <c r="AE465" s="12"/>
      <c r="AF465" s="12"/>
      <c r="AG465" s="27"/>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27"/>
      <c r="BD465" s="12"/>
      <c r="BE465" s="12"/>
      <c r="BF465" s="12"/>
      <c r="BG465" s="12"/>
      <c r="BH465" s="12"/>
      <c r="BI465" s="12"/>
      <c r="BJ465" s="12"/>
    </row>
    <row r="466" spans="1:62" ht="12.75" x14ac:dyDescent="0.2">
      <c r="A466" s="12"/>
      <c r="B466" s="12"/>
      <c r="C466" s="12"/>
      <c r="D466" s="12"/>
      <c r="E466" s="12"/>
      <c r="F466" s="12"/>
      <c r="G466" s="12"/>
      <c r="H466" s="12"/>
      <c r="I466" s="27"/>
      <c r="J466" s="12"/>
      <c r="K466" s="27"/>
      <c r="L466" s="12"/>
      <c r="M466" s="12"/>
      <c r="N466" s="12"/>
      <c r="O466" s="12"/>
      <c r="P466" s="12"/>
      <c r="Q466" s="12"/>
      <c r="R466" s="12"/>
      <c r="S466" s="12"/>
      <c r="T466" s="12"/>
      <c r="U466" s="12"/>
      <c r="V466" s="12"/>
      <c r="W466" s="12"/>
      <c r="X466" s="12"/>
      <c r="Y466" s="12"/>
      <c r="Z466" s="12"/>
      <c r="AA466" s="12"/>
      <c r="AB466" s="12"/>
      <c r="AC466" s="12"/>
      <c r="AD466" s="12"/>
      <c r="AE466" s="12"/>
      <c r="AF466" s="12"/>
      <c r="AG466" s="27"/>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27"/>
      <c r="BD466" s="12"/>
      <c r="BE466" s="12"/>
      <c r="BF466" s="12"/>
      <c r="BG466" s="12"/>
      <c r="BH466" s="12"/>
      <c r="BI466" s="12"/>
      <c r="BJ466" s="12"/>
    </row>
    <row r="467" spans="1:62" ht="12.75" x14ac:dyDescent="0.2">
      <c r="A467" s="12"/>
      <c r="B467" s="12"/>
      <c r="C467" s="12"/>
      <c r="D467" s="12"/>
      <c r="E467" s="12"/>
      <c r="F467" s="12"/>
      <c r="G467" s="12"/>
      <c r="H467" s="12"/>
      <c r="I467" s="27"/>
      <c r="J467" s="12"/>
      <c r="K467" s="27"/>
      <c r="L467" s="12"/>
      <c r="M467" s="12"/>
      <c r="N467" s="12"/>
      <c r="O467" s="12"/>
      <c r="P467" s="12"/>
      <c r="Q467" s="12"/>
      <c r="R467" s="12"/>
      <c r="S467" s="12"/>
      <c r="T467" s="12"/>
      <c r="U467" s="12"/>
      <c r="V467" s="12"/>
      <c r="W467" s="12"/>
      <c r="X467" s="12"/>
      <c r="Y467" s="12"/>
      <c r="Z467" s="12"/>
      <c r="AA467" s="12"/>
      <c r="AB467" s="12"/>
      <c r="AC467" s="12"/>
      <c r="AD467" s="12"/>
      <c r="AE467" s="12"/>
      <c r="AF467" s="12"/>
      <c r="AG467" s="27"/>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27"/>
      <c r="BD467" s="12"/>
      <c r="BE467" s="12"/>
      <c r="BF467" s="12"/>
      <c r="BG467" s="12"/>
      <c r="BH467" s="12"/>
      <c r="BI467" s="12"/>
      <c r="BJ467" s="12"/>
    </row>
    <row r="468" spans="1:62" ht="12.75" x14ac:dyDescent="0.2">
      <c r="A468" s="12"/>
      <c r="B468" s="12"/>
      <c r="C468" s="12"/>
      <c r="D468" s="12"/>
      <c r="E468" s="12"/>
      <c r="F468" s="12"/>
      <c r="G468" s="12"/>
      <c r="H468" s="12"/>
      <c r="I468" s="27"/>
      <c r="J468" s="12"/>
      <c r="K468" s="27"/>
      <c r="L468" s="12"/>
      <c r="M468" s="12"/>
      <c r="N468" s="12"/>
      <c r="O468" s="12"/>
      <c r="P468" s="12"/>
      <c r="Q468" s="12"/>
      <c r="R468" s="12"/>
      <c r="S468" s="12"/>
      <c r="T468" s="12"/>
      <c r="U468" s="12"/>
      <c r="V468" s="12"/>
      <c r="W468" s="12"/>
      <c r="X468" s="12"/>
      <c r="Y468" s="12"/>
      <c r="Z468" s="12"/>
      <c r="AA468" s="12"/>
      <c r="AB468" s="12"/>
      <c r="AC468" s="12"/>
      <c r="AD468" s="12"/>
      <c r="AE468" s="12"/>
      <c r="AF468" s="12"/>
      <c r="AG468" s="27"/>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27"/>
      <c r="BD468" s="12"/>
      <c r="BE468" s="12"/>
      <c r="BF468" s="12"/>
      <c r="BG468" s="12"/>
      <c r="BH468" s="12"/>
      <c r="BI468" s="12"/>
      <c r="BJ468" s="12"/>
    </row>
    <row r="469" spans="1:62" ht="12.75" x14ac:dyDescent="0.2">
      <c r="A469" s="12"/>
      <c r="B469" s="12"/>
      <c r="C469" s="12"/>
      <c r="D469" s="12"/>
      <c r="E469" s="12"/>
      <c r="F469" s="12"/>
      <c r="G469" s="12"/>
      <c r="H469" s="12"/>
      <c r="I469" s="27"/>
      <c r="J469" s="12"/>
      <c r="K469" s="27"/>
      <c r="L469" s="12"/>
      <c r="M469" s="12"/>
      <c r="N469" s="12"/>
      <c r="O469" s="12"/>
      <c r="P469" s="12"/>
      <c r="Q469" s="12"/>
      <c r="R469" s="12"/>
      <c r="S469" s="12"/>
      <c r="T469" s="12"/>
      <c r="U469" s="12"/>
      <c r="V469" s="12"/>
      <c r="W469" s="12"/>
      <c r="X469" s="12"/>
      <c r="Y469" s="12"/>
      <c r="Z469" s="12"/>
      <c r="AA469" s="12"/>
      <c r="AB469" s="12"/>
      <c r="AC469" s="12"/>
      <c r="AD469" s="12"/>
      <c r="AE469" s="12"/>
      <c r="AF469" s="12"/>
      <c r="AG469" s="27"/>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27"/>
      <c r="BD469" s="12"/>
      <c r="BE469" s="12"/>
      <c r="BF469" s="12"/>
      <c r="BG469" s="12"/>
      <c r="BH469" s="12"/>
      <c r="BI469" s="12"/>
      <c r="BJ469" s="12"/>
    </row>
    <row r="470" spans="1:62" ht="12.75" x14ac:dyDescent="0.2">
      <c r="A470" s="12"/>
      <c r="B470" s="12"/>
      <c r="C470" s="12"/>
      <c r="D470" s="12"/>
      <c r="E470" s="12"/>
      <c r="F470" s="12"/>
      <c r="G470" s="12"/>
      <c r="H470" s="12"/>
      <c r="I470" s="27"/>
      <c r="J470" s="12"/>
      <c r="K470" s="27"/>
      <c r="L470" s="12"/>
      <c r="M470" s="12"/>
      <c r="N470" s="12"/>
      <c r="O470" s="12"/>
      <c r="P470" s="12"/>
      <c r="Q470" s="12"/>
      <c r="R470" s="12"/>
      <c r="S470" s="12"/>
      <c r="T470" s="12"/>
      <c r="U470" s="12"/>
      <c r="V470" s="12"/>
      <c r="W470" s="12"/>
      <c r="X470" s="12"/>
      <c r="Y470" s="12"/>
      <c r="Z470" s="12"/>
      <c r="AA470" s="12"/>
      <c r="AB470" s="12"/>
      <c r="AC470" s="12"/>
      <c r="AD470" s="12"/>
      <c r="AE470" s="12"/>
      <c r="AF470" s="12"/>
      <c r="AG470" s="27"/>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27"/>
      <c r="BD470" s="12"/>
      <c r="BE470" s="12"/>
      <c r="BF470" s="12"/>
      <c r="BG470" s="12"/>
      <c r="BH470" s="12"/>
      <c r="BI470" s="12"/>
      <c r="BJ470" s="12"/>
    </row>
    <row r="471" spans="1:62" ht="12.75" x14ac:dyDescent="0.2">
      <c r="A471" s="12"/>
      <c r="B471" s="12"/>
      <c r="C471" s="12"/>
      <c r="D471" s="12"/>
      <c r="E471" s="12"/>
      <c r="F471" s="12"/>
      <c r="G471" s="12"/>
      <c r="H471" s="12"/>
      <c r="I471" s="27"/>
      <c r="J471" s="12"/>
      <c r="K471" s="27"/>
      <c r="L471" s="12"/>
      <c r="M471" s="12"/>
      <c r="N471" s="12"/>
      <c r="O471" s="12"/>
      <c r="P471" s="12"/>
      <c r="Q471" s="12"/>
      <c r="R471" s="12"/>
      <c r="S471" s="12"/>
      <c r="T471" s="12"/>
      <c r="U471" s="12"/>
      <c r="V471" s="12"/>
      <c r="W471" s="12"/>
      <c r="X471" s="12"/>
      <c r="Y471" s="12"/>
      <c r="Z471" s="12"/>
      <c r="AA471" s="12"/>
      <c r="AB471" s="12"/>
      <c r="AC471" s="12"/>
      <c r="AD471" s="12"/>
      <c r="AE471" s="12"/>
      <c r="AF471" s="12"/>
      <c r="AG471" s="27"/>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27"/>
      <c r="BD471" s="12"/>
      <c r="BE471" s="12"/>
      <c r="BF471" s="12"/>
      <c r="BG471" s="12"/>
      <c r="BH471" s="12"/>
      <c r="BI471" s="12"/>
      <c r="BJ471" s="12"/>
    </row>
    <row r="472" spans="1:62" ht="12.75" x14ac:dyDescent="0.2">
      <c r="A472" s="12"/>
      <c r="B472" s="12"/>
      <c r="C472" s="12"/>
      <c r="D472" s="12"/>
      <c r="E472" s="12"/>
      <c r="F472" s="12"/>
      <c r="G472" s="12"/>
      <c r="H472" s="12"/>
      <c r="I472" s="27"/>
      <c r="J472" s="12"/>
      <c r="K472" s="27"/>
      <c r="L472" s="12"/>
      <c r="M472" s="12"/>
      <c r="N472" s="12"/>
      <c r="O472" s="12"/>
      <c r="P472" s="12"/>
      <c r="Q472" s="12"/>
      <c r="R472" s="12"/>
      <c r="S472" s="12"/>
      <c r="T472" s="12"/>
      <c r="U472" s="12"/>
      <c r="V472" s="12"/>
      <c r="W472" s="12"/>
      <c r="X472" s="12"/>
      <c r="Y472" s="12"/>
      <c r="Z472" s="12"/>
      <c r="AA472" s="12"/>
      <c r="AB472" s="12"/>
      <c r="AC472" s="12"/>
      <c r="AD472" s="12"/>
      <c r="AE472" s="12"/>
      <c r="AF472" s="12"/>
      <c r="AG472" s="27"/>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27"/>
      <c r="BD472" s="12"/>
      <c r="BE472" s="12"/>
      <c r="BF472" s="12"/>
      <c r="BG472" s="12"/>
      <c r="BH472" s="12"/>
      <c r="BI472" s="12"/>
      <c r="BJ472" s="12"/>
    </row>
    <row r="473" spans="1:62" ht="12.75" x14ac:dyDescent="0.2">
      <c r="A473" s="12"/>
      <c r="B473" s="12"/>
      <c r="C473" s="12"/>
      <c r="D473" s="12"/>
      <c r="E473" s="12"/>
      <c r="F473" s="12"/>
      <c r="G473" s="12"/>
      <c r="H473" s="12"/>
      <c r="I473" s="27"/>
      <c r="J473" s="12"/>
      <c r="K473" s="27"/>
      <c r="L473" s="12"/>
      <c r="M473" s="12"/>
      <c r="N473" s="12"/>
      <c r="O473" s="12"/>
      <c r="P473" s="12"/>
      <c r="Q473" s="12"/>
      <c r="R473" s="12"/>
      <c r="S473" s="12"/>
      <c r="T473" s="12"/>
      <c r="U473" s="12"/>
      <c r="V473" s="12"/>
      <c r="W473" s="12"/>
      <c r="X473" s="12"/>
      <c r="Y473" s="12"/>
      <c r="Z473" s="12"/>
      <c r="AA473" s="12"/>
      <c r="AB473" s="12"/>
      <c r="AC473" s="12"/>
      <c r="AD473" s="12"/>
      <c r="AE473" s="12"/>
      <c r="AF473" s="12"/>
      <c r="AG473" s="27"/>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27"/>
      <c r="BD473" s="12"/>
      <c r="BE473" s="12"/>
      <c r="BF473" s="12"/>
      <c r="BG473" s="12"/>
      <c r="BH473" s="12"/>
      <c r="BI473" s="12"/>
      <c r="BJ473" s="12"/>
    </row>
    <row r="474" spans="1:62" ht="12.75" x14ac:dyDescent="0.2">
      <c r="A474" s="12"/>
      <c r="B474" s="12"/>
      <c r="C474" s="12"/>
      <c r="D474" s="12"/>
      <c r="E474" s="12"/>
      <c r="F474" s="12"/>
      <c r="G474" s="12"/>
      <c r="H474" s="12"/>
      <c r="I474" s="27"/>
      <c r="J474" s="12"/>
      <c r="K474" s="27"/>
      <c r="L474" s="12"/>
      <c r="M474" s="12"/>
      <c r="N474" s="12"/>
      <c r="O474" s="12"/>
      <c r="P474" s="12"/>
      <c r="Q474" s="12"/>
      <c r="R474" s="12"/>
      <c r="S474" s="12"/>
      <c r="T474" s="12"/>
      <c r="U474" s="12"/>
      <c r="V474" s="12"/>
      <c r="W474" s="12"/>
      <c r="X474" s="12"/>
      <c r="Y474" s="12"/>
      <c r="Z474" s="12"/>
      <c r="AA474" s="12"/>
      <c r="AB474" s="12"/>
      <c r="AC474" s="12"/>
      <c r="AD474" s="12"/>
      <c r="AE474" s="12"/>
      <c r="AF474" s="12"/>
      <c r="AG474" s="27"/>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27"/>
      <c r="BD474" s="12"/>
      <c r="BE474" s="12"/>
      <c r="BF474" s="12"/>
      <c r="BG474" s="12"/>
      <c r="BH474" s="12"/>
      <c r="BI474" s="12"/>
      <c r="BJ474" s="12"/>
    </row>
    <row r="475" spans="1:62" ht="12.75" x14ac:dyDescent="0.2">
      <c r="A475" s="12"/>
      <c r="B475" s="12"/>
      <c r="C475" s="12"/>
      <c r="D475" s="12"/>
      <c r="E475" s="12"/>
      <c r="F475" s="12"/>
      <c r="G475" s="12"/>
      <c r="H475" s="12"/>
      <c r="I475" s="27"/>
      <c r="J475" s="12"/>
      <c r="K475" s="27"/>
      <c r="L475" s="12"/>
      <c r="M475" s="12"/>
      <c r="N475" s="12"/>
      <c r="O475" s="12"/>
      <c r="P475" s="12"/>
      <c r="Q475" s="12"/>
      <c r="R475" s="12"/>
      <c r="S475" s="12"/>
      <c r="T475" s="12"/>
      <c r="U475" s="12"/>
      <c r="V475" s="12"/>
      <c r="W475" s="12"/>
      <c r="X475" s="12"/>
      <c r="Y475" s="12"/>
      <c r="Z475" s="12"/>
      <c r="AA475" s="12"/>
      <c r="AB475" s="12"/>
      <c r="AC475" s="12"/>
      <c r="AD475" s="12"/>
      <c r="AE475" s="12"/>
      <c r="AF475" s="12"/>
      <c r="AG475" s="27"/>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27"/>
      <c r="BD475" s="12"/>
      <c r="BE475" s="12"/>
      <c r="BF475" s="12"/>
      <c r="BG475" s="12"/>
      <c r="BH475" s="12"/>
      <c r="BI475" s="12"/>
      <c r="BJ475" s="12"/>
    </row>
    <row r="476" spans="1:62" ht="12.75" x14ac:dyDescent="0.2">
      <c r="A476" s="12"/>
      <c r="B476" s="12"/>
      <c r="C476" s="12"/>
      <c r="D476" s="12"/>
      <c r="E476" s="12"/>
      <c r="F476" s="12"/>
      <c r="G476" s="12"/>
      <c r="H476" s="12"/>
      <c r="I476" s="27"/>
      <c r="J476" s="12"/>
      <c r="K476" s="27"/>
      <c r="L476" s="12"/>
      <c r="M476" s="12"/>
      <c r="N476" s="12"/>
      <c r="O476" s="12"/>
      <c r="P476" s="12"/>
      <c r="Q476" s="12"/>
      <c r="R476" s="12"/>
      <c r="S476" s="12"/>
      <c r="T476" s="12"/>
      <c r="U476" s="12"/>
      <c r="V476" s="12"/>
      <c r="W476" s="12"/>
      <c r="X476" s="12"/>
      <c r="Y476" s="12"/>
      <c r="Z476" s="12"/>
      <c r="AA476" s="12"/>
      <c r="AB476" s="12"/>
      <c r="AC476" s="12"/>
      <c r="AD476" s="12"/>
      <c r="AE476" s="12"/>
      <c r="AF476" s="12"/>
      <c r="AG476" s="27"/>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27"/>
      <c r="BD476" s="12"/>
      <c r="BE476" s="12"/>
      <c r="BF476" s="12"/>
      <c r="BG476" s="12"/>
      <c r="BH476" s="12"/>
      <c r="BI476" s="12"/>
      <c r="BJ476" s="12"/>
    </row>
    <row r="477" spans="1:62" ht="12.75" x14ac:dyDescent="0.2">
      <c r="A477" s="12"/>
      <c r="B477" s="12"/>
      <c r="C477" s="12"/>
      <c r="D477" s="12"/>
      <c r="E477" s="12"/>
      <c r="F477" s="12"/>
      <c r="G477" s="12"/>
      <c r="H477" s="12"/>
      <c r="I477" s="27"/>
      <c r="J477" s="12"/>
      <c r="K477" s="27"/>
      <c r="L477" s="12"/>
      <c r="M477" s="12"/>
      <c r="N477" s="12"/>
      <c r="O477" s="12"/>
      <c r="P477" s="12"/>
      <c r="Q477" s="12"/>
      <c r="R477" s="12"/>
      <c r="S477" s="12"/>
      <c r="T477" s="12"/>
      <c r="U477" s="12"/>
      <c r="V477" s="12"/>
      <c r="W477" s="12"/>
      <c r="X477" s="12"/>
      <c r="Y477" s="12"/>
      <c r="Z477" s="12"/>
      <c r="AA477" s="12"/>
      <c r="AB477" s="12"/>
      <c r="AC477" s="12"/>
      <c r="AD477" s="12"/>
      <c r="AE477" s="12"/>
      <c r="AF477" s="12"/>
      <c r="AG477" s="27"/>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27"/>
      <c r="BD477" s="12"/>
      <c r="BE477" s="12"/>
      <c r="BF477" s="12"/>
      <c r="BG477" s="12"/>
      <c r="BH477" s="12"/>
      <c r="BI477" s="12"/>
      <c r="BJ477" s="12"/>
    </row>
    <row r="478" spans="1:62" ht="12.75" x14ac:dyDescent="0.2">
      <c r="A478" s="12"/>
      <c r="B478" s="12"/>
      <c r="C478" s="12"/>
      <c r="D478" s="12"/>
      <c r="E478" s="12"/>
      <c r="F478" s="12"/>
      <c r="G478" s="12"/>
      <c r="H478" s="12"/>
      <c r="I478" s="27"/>
      <c r="J478" s="12"/>
      <c r="K478" s="27"/>
      <c r="L478" s="12"/>
      <c r="M478" s="12"/>
      <c r="N478" s="12"/>
      <c r="O478" s="12"/>
      <c r="P478" s="12"/>
      <c r="Q478" s="12"/>
      <c r="R478" s="12"/>
      <c r="S478" s="12"/>
      <c r="T478" s="12"/>
      <c r="U478" s="12"/>
      <c r="V478" s="12"/>
      <c r="W478" s="12"/>
      <c r="X478" s="12"/>
      <c r="Y478" s="12"/>
      <c r="Z478" s="12"/>
      <c r="AA478" s="12"/>
      <c r="AB478" s="12"/>
      <c r="AC478" s="12"/>
      <c r="AD478" s="12"/>
      <c r="AE478" s="12"/>
      <c r="AF478" s="12"/>
      <c r="AG478" s="27"/>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27"/>
      <c r="BD478" s="12"/>
      <c r="BE478" s="12"/>
      <c r="BF478" s="12"/>
      <c r="BG478" s="12"/>
      <c r="BH478" s="12"/>
      <c r="BI478" s="12"/>
      <c r="BJ478" s="12"/>
    </row>
    <row r="479" spans="1:62" ht="12.75" x14ac:dyDescent="0.2">
      <c r="A479" s="12"/>
      <c r="B479" s="12"/>
      <c r="C479" s="12"/>
      <c r="D479" s="12"/>
      <c r="E479" s="12"/>
      <c r="F479" s="12"/>
      <c r="G479" s="12"/>
      <c r="H479" s="12"/>
      <c r="I479" s="27"/>
      <c r="J479" s="12"/>
      <c r="K479" s="27"/>
      <c r="L479" s="12"/>
      <c r="M479" s="12"/>
      <c r="N479" s="12"/>
      <c r="O479" s="12"/>
      <c r="P479" s="12"/>
      <c r="Q479" s="12"/>
      <c r="R479" s="12"/>
      <c r="S479" s="12"/>
      <c r="T479" s="12"/>
      <c r="U479" s="12"/>
      <c r="V479" s="12"/>
      <c r="W479" s="12"/>
      <c r="X479" s="12"/>
      <c r="Y479" s="12"/>
      <c r="Z479" s="12"/>
      <c r="AA479" s="12"/>
      <c r="AB479" s="12"/>
      <c r="AC479" s="12"/>
      <c r="AD479" s="12"/>
      <c r="AE479" s="12"/>
      <c r="AF479" s="12"/>
      <c r="AG479" s="27"/>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27"/>
      <c r="BD479" s="12"/>
      <c r="BE479" s="12"/>
      <c r="BF479" s="12"/>
      <c r="BG479" s="12"/>
      <c r="BH479" s="12"/>
      <c r="BI479" s="12"/>
      <c r="BJ479" s="12"/>
    </row>
    <row r="480" spans="1:62" ht="12.75" x14ac:dyDescent="0.2">
      <c r="A480" s="12"/>
      <c r="B480" s="12"/>
      <c r="C480" s="12"/>
      <c r="D480" s="12"/>
      <c r="E480" s="12"/>
      <c r="F480" s="12"/>
      <c r="G480" s="12"/>
      <c r="H480" s="12"/>
      <c r="I480" s="27"/>
      <c r="J480" s="12"/>
      <c r="K480" s="27"/>
      <c r="L480" s="12"/>
      <c r="M480" s="12"/>
      <c r="N480" s="12"/>
      <c r="O480" s="12"/>
      <c r="P480" s="12"/>
      <c r="Q480" s="12"/>
      <c r="R480" s="12"/>
      <c r="S480" s="12"/>
      <c r="T480" s="12"/>
      <c r="U480" s="12"/>
      <c r="V480" s="12"/>
      <c r="W480" s="12"/>
      <c r="X480" s="12"/>
      <c r="Y480" s="12"/>
      <c r="Z480" s="12"/>
      <c r="AA480" s="12"/>
      <c r="AB480" s="12"/>
      <c r="AC480" s="12"/>
      <c r="AD480" s="12"/>
      <c r="AE480" s="12"/>
      <c r="AF480" s="12"/>
      <c r="AG480" s="27"/>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27"/>
      <c r="BD480" s="12"/>
      <c r="BE480" s="12"/>
      <c r="BF480" s="12"/>
      <c r="BG480" s="12"/>
      <c r="BH480" s="12"/>
      <c r="BI480" s="12"/>
      <c r="BJ480" s="12"/>
    </row>
    <row r="481" spans="1:62" ht="12.75" x14ac:dyDescent="0.2">
      <c r="A481" s="12"/>
      <c r="B481" s="12"/>
      <c r="C481" s="12"/>
      <c r="D481" s="12"/>
      <c r="E481" s="12"/>
      <c r="F481" s="12"/>
      <c r="G481" s="12"/>
      <c r="H481" s="12"/>
      <c r="I481" s="27"/>
      <c r="J481" s="12"/>
      <c r="K481" s="27"/>
      <c r="L481" s="12"/>
      <c r="M481" s="12"/>
      <c r="N481" s="12"/>
      <c r="O481" s="12"/>
      <c r="P481" s="12"/>
      <c r="Q481" s="12"/>
      <c r="R481" s="12"/>
      <c r="S481" s="12"/>
      <c r="T481" s="12"/>
      <c r="U481" s="12"/>
      <c r="V481" s="12"/>
      <c r="W481" s="12"/>
      <c r="X481" s="12"/>
      <c r="Y481" s="12"/>
      <c r="Z481" s="12"/>
      <c r="AA481" s="12"/>
      <c r="AB481" s="12"/>
      <c r="AC481" s="12"/>
      <c r="AD481" s="12"/>
      <c r="AE481" s="12"/>
      <c r="AF481" s="12"/>
      <c r="AG481" s="27"/>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27"/>
      <c r="BD481" s="12"/>
      <c r="BE481" s="12"/>
      <c r="BF481" s="12"/>
      <c r="BG481" s="12"/>
      <c r="BH481" s="12"/>
      <c r="BI481" s="12"/>
      <c r="BJ481" s="12"/>
    </row>
    <row r="482" spans="1:62" ht="12.75" x14ac:dyDescent="0.2">
      <c r="A482" s="12"/>
      <c r="B482" s="12"/>
      <c r="C482" s="12"/>
      <c r="D482" s="12"/>
      <c r="E482" s="12"/>
      <c r="F482" s="12"/>
      <c r="G482" s="12"/>
      <c r="H482" s="12"/>
      <c r="I482" s="27"/>
      <c r="J482" s="12"/>
      <c r="K482" s="27"/>
      <c r="L482" s="12"/>
      <c r="M482" s="12"/>
      <c r="N482" s="12"/>
      <c r="O482" s="12"/>
      <c r="P482" s="12"/>
      <c r="Q482" s="12"/>
      <c r="R482" s="12"/>
      <c r="S482" s="12"/>
      <c r="T482" s="12"/>
      <c r="U482" s="12"/>
      <c r="V482" s="12"/>
      <c r="W482" s="12"/>
      <c r="X482" s="12"/>
      <c r="Y482" s="12"/>
      <c r="Z482" s="12"/>
      <c r="AA482" s="12"/>
      <c r="AB482" s="12"/>
      <c r="AC482" s="12"/>
      <c r="AD482" s="12"/>
      <c r="AE482" s="12"/>
      <c r="AF482" s="12"/>
      <c r="AG482" s="27"/>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27"/>
      <c r="BD482" s="12"/>
      <c r="BE482" s="12"/>
      <c r="BF482" s="12"/>
      <c r="BG482" s="12"/>
      <c r="BH482" s="12"/>
      <c r="BI482" s="12"/>
      <c r="BJ482" s="12"/>
    </row>
    <row r="483" spans="1:62" ht="12.75" x14ac:dyDescent="0.2">
      <c r="A483" s="12"/>
      <c r="B483" s="12"/>
      <c r="C483" s="12"/>
      <c r="D483" s="12"/>
      <c r="E483" s="12"/>
      <c r="F483" s="12"/>
      <c r="G483" s="12"/>
      <c r="H483" s="12"/>
      <c r="I483" s="27"/>
      <c r="J483" s="12"/>
      <c r="K483" s="27"/>
      <c r="L483" s="12"/>
      <c r="M483" s="12"/>
      <c r="N483" s="12"/>
      <c r="O483" s="12"/>
      <c r="P483" s="12"/>
      <c r="Q483" s="12"/>
      <c r="R483" s="12"/>
      <c r="S483" s="12"/>
      <c r="T483" s="12"/>
      <c r="U483" s="12"/>
      <c r="V483" s="12"/>
      <c r="W483" s="12"/>
      <c r="X483" s="12"/>
      <c r="Y483" s="12"/>
      <c r="Z483" s="12"/>
      <c r="AA483" s="12"/>
      <c r="AB483" s="12"/>
      <c r="AC483" s="12"/>
      <c r="AD483" s="12"/>
      <c r="AE483" s="12"/>
      <c r="AF483" s="12"/>
      <c r="AG483" s="27"/>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27"/>
      <c r="BD483" s="12"/>
      <c r="BE483" s="12"/>
      <c r="BF483" s="12"/>
      <c r="BG483" s="12"/>
      <c r="BH483" s="12"/>
      <c r="BI483" s="12"/>
      <c r="BJ483" s="12"/>
    </row>
    <row r="484" spans="1:62" ht="12.75" x14ac:dyDescent="0.2">
      <c r="A484" s="12"/>
      <c r="B484" s="12"/>
      <c r="C484" s="12"/>
      <c r="D484" s="12"/>
      <c r="E484" s="12"/>
      <c r="F484" s="12"/>
      <c r="G484" s="12"/>
      <c r="H484" s="12"/>
      <c r="I484" s="27"/>
      <c r="J484" s="12"/>
      <c r="K484" s="27"/>
      <c r="L484" s="12"/>
      <c r="M484" s="12"/>
      <c r="N484" s="12"/>
      <c r="O484" s="12"/>
      <c r="P484" s="12"/>
      <c r="Q484" s="12"/>
      <c r="R484" s="12"/>
      <c r="S484" s="12"/>
      <c r="T484" s="12"/>
      <c r="U484" s="12"/>
      <c r="V484" s="12"/>
      <c r="W484" s="12"/>
      <c r="X484" s="12"/>
      <c r="Y484" s="12"/>
      <c r="Z484" s="12"/>
      <c r="AA484" s="12"/>
      <c r="AB484" s="12"/>
      <c r="AC484" s="12"/>
      <c r="AD484" s="12"/>
      <c r="AE484" s="12"/>
      <c r="AF484" s="12"/>
      <c r="AG484" s="27"/>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27"/>
      <c r="BD484" s="12"/>
      <c r="BE484" s="12"/>
      <c r="BF484" s="12"/>
      <c r="BG484" s="12"/>
      <c r="BH484" s="12"/>
      <c r="BI484" s="12"/>
      <c r="BJ484" s="12"/>
    </row>
    <row r="485" spans="1:62" ht="12.75" x14ac:dyDescent="0.2">
      <c r="A485" s="12"/>
      <c r="B485" s="12"/>
      <c r="C485" s="12"/>
      <c r="D485" s="12"/>
      <c r="E485" s="12"/>
      <c r="F485" s="12"/>
      <c r="G485" s="12"/>
      <c r="H485" s="12"/>
      <c r="I485" s="27"/>
      <c r="J485" s="12"/>
      <c r="K485" s="27"/>
      <c r="L485" s="12"/>
      <c r="M485" s="12"/>
      <c r="N485" s="12"/>
      <c r="O485" s="12"/>
      <c r="P485" s="12"/>
      <c r="Q485" s="12"/>
      <c r="R485" s="12"/>
      <c r="S485" s="12"/>
      <c r="T485" s="12"/>
      <c r="U485" s="12"/>
      <c r="V485" s="12"/>
      <c r="W485" s="12"/>
      <c r="X485" s="12"/>
      <c r="Y485" s="12"/>
      <c r="Z485" s="12"/>
      <c r="AA485" s="12"/>
      <c r="AB485" s="12"/>
      <c r="AC485" s="12"/>
      <c r="AD485" s="12"/>
      <c r="AE485" s="12"/>
      <c r="AF485" s="12"/>
      <c r="AG485" s="27"/>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27"/>
      <c r="BD485" s="12"/>
      <c r="BE485" s="12"/>
      <c r="BF485" s="12"/>
      <c r="BG485" s="12"/>
      <c r="BH485" s="12"/>
      <c r="BI485" s="12"/>
      <c r="BJ485" s="12"/>
    </row>
    <row r="486" spans="1:62" ht="12.75" x14ac:dyDescent="0.2">
      <c r="A486" s="12"/>
      <c r="B486" s="12"/>
      <c r="C486" s="12"/>
      <c r="D486" s="12"/>
      <c r="E486" s="12"/>
      <c r="F486" s="12"/>
      <c r="G486" s="12"/>
      <c r="H486" s="12"/>
      <c r="I486" s="27"/>
      <c r="J486" s="12"/>
      <c r="K486" s="27"/>
      <c r="L486" s="12"/>
      <c r="M486" s="12"/>
      <c r="N486" s="12"/>
      <c r="O486" s="12"/>
      <c r="P486" s="12"/>
      <c r="Q486" s="12"/>
      <c r="R486" s="12"/>
      <c r="S486" s="12"/>
      <c r="T486" s="12"/>
      <c r="U486" s="12"/>
      <c r="V486" s="12"/>
      <c r="W486" s="12"/>
      <c r="X486" s="12"/>
      <c r="Y486" s="12"/>
      <c r="Z486" s="12"/>
      <c r="AA486" s="12"/>
      <c r="AB486" s="12"/>
      <c r="AC486" s="12"/>
      <c r="AD486" s="12"/>
      <c r="AE486" s="12"/>
      <c r="AF486" s="12"/>
      <c r="AG486" s="27"/>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27"/>
      <c r="BD486" s="12"/>
      <c r="BE486" s="12"/>
      <c r="BF486" s="12"/>
      <c r="BG486" s="12"/>
      <c r="BH486" s="12"/>
      <c r="BI486" s="12"/>
      <c r="BJ486" s="12"/>
    </row>
    <row r="487" spans="1:62" ht="12.75" x14ac:dyDescent="0.2">
      <c r="A487" s="12"/>
      <c r="B487" s="12"/>
      <c r="C487" s="12"/>
      <c r="D487" s="12"/>
      <c r="E487" s="12"/>
      <c r="F487" s="12"/>
      <c r="G487" s="12"/>
      <c r="H487" s="12"/>
      <c r="I487" s="27"/>
      <c r="J487" s="12"/>
      <c r="K487" s="27"/>
      <c r="L487" s="12"/>
      <c r="M487" s="12"/>
      <c r="N487" s="12"/>
      <c r="O487" s="12"/>
      <c r="P487" s="12"/>
      <c r="Q487" s="12"/>
      <c r="R487" s="12"/>
      <c r="S487" s="12"/>
      <c r="T487" s="12"/>
      <c r="U487" s="12"/>
      <c r="V487" s="12"/>
      <c r="W487" s="12"/>
      <c r="X487" s="12"/>
      <c r="Y487" s="12"/>
      <c r="Z487" s="12"/>
      <c r="AA487" s="12"/>
      <c r="AB487" s="12"/>
      <c r="AC487" s="12"/>
      <c r="AD487" s="12"/>
      <c r="AE487" s="12"/>
      <c r="AF487" s="12"/>
      <c r="AG487" s="27"/>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27"/>
      <c r="BD487" s="12"/>
      <c r="BE487" s="12"/>
      <c r="BF487" s="12"/>
      <c r="BG487" s="12"/>
      <c r="BH487" s="12"/>
      <c r="BI487" s="12"/>
      <c r="BJ487" s="12"/>
    </row>
    <row r="488" spans="1:62" ht="12.75" x14ac:dyDescent="0.2">
      <c r="A488" s="12"/>
      <c r="B488" s="12"/>
      <c r="C488" s="12"/>
      <c r="D488" s="12"/>
      <c r="E488" s="12"/>
      <c r="F488" s="12"/>
      <c r="G488" s="12"/>
      <c r="H488" s="12"/>
      <c r="I488" s="27"/>
      <c r="J488" s="12"/>
      <c r="K488" s="27"/>
      <c r="L488" s="12"/>
      <c r="M488" s="12"/>
      <c r="N488" s="12"/>
      <c r="O488" s="12"/>
      <c r="P488" s="12"/>
      <c r="Q488" s="12"/>
      <c r="R488" s="12"/>
      <c r="S488" s="12"/>
      <c r="T488" s="12"/>
      <c r="U488" s="12"/>
      <c r="V488" s="12"/>
      <c r="W488" s="12"/>
      <c r="X488" s="12"/>
      <c r="Y488" s="12"/>
      <c r="Z488" s="12"/>
      <c r="AA488" s="12"/>
      <c r="AB488" s="12"/>
      <c r="AC488" s="12"/>
      <c r="AD488" s="12"/>
      <c r="AE488" s="12"/>
      <c r="AF488" s="12"/>
      <c r="AG488" s="27"/>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27"/>
      <c r="BD488" s="12"/>
      <c r="BE488" s="12"/>
      <c r="BF488" s="12"/>
      <c r="BG488" s="12"/>
      <c r="BH488" s="12"/>
      <c r="BI488" s="12"/>
      <c r="BJ488" s="12"/>
    </row>
    <row r="489" spans="1:62" ht="12.75" x14ac:dyDescent="0.2">
      <c r="A489" s="12"/>
      <c r="B489" s="12"/>
      <c r="C489" s="12"/>
      <c r="D489" s="12"/>
      <c r="E489" s="12"/>
      <c r="F489" s="12"/>
      <c r="G489" s="12"/>
      <c r="H489" s="12"/>
      <c r="I489" s="27"/>
      <c r="J489" s="12"/>
      <c r="K489" s="27"/>
      <c r="L489" s="12"/>
      <c r="M489" s="12"/>
      <c r="N489" s="12"/>
      <c r="O489" s="12"/>
      <c r="P489" s="12"/>
      <c r="Q489" s="12"/>
      <c r="R489" s="12"/>
      <c r="S489" s="12"/>
      <c r="T489" s="12"/>
      <c r="U489" s="12"/>
      <c r="V489" s="12"/>
      <c r="W489" s="12"/>
      <c r="X489" s="12"/>
      <c r="Y489" s="12"/>
      <c r="Z489" s="12"/>
      <c r="AA489" s="12"/>
      <c r="AB489" s="12"/>
      <c r="AC489" s="12"/>
      <c r="AD489" s="12"/>
      <c r="AE489" s="12"/>
      <c r="AF489" s="12"/>
      <c r="AG489" s="27"/>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27"/>
      <c r="BD489" s="12"/>
      <c r="BE489" s="12"/>
      <c r="BF489" s="12"/>
      <c r="BG489" s="12"/>
      <c r="BH489" s="12"/>
      <c r="BI489" s="12"/>
      <c r="BJ489" s="12"/>
    </row>
    <row r="490" spans="1:62" ht="12.75" x14ac:dyDescent="0.2">
      <c r="A490" s="12"/>
      <c r="B490" s="12"/>
      <c r="C490" s="12"/>
      <c r="D490" s="12"/>
      <c r="E490" s="12"/>
      <c r="F490" s="12"/>
      <c r="G490" s="12"/>
      <c r="H490" s="12"/>
      <c r="I490" s="27"/>
      <c r="J490" s="12"/>
      <c r="K490" s="27"/>
      <c r="L490" s="12"/>
      <c r="M490" s="12"/>
      <c r="N490" s="12"/>
      <c r="O490" s="12"/>
      <c r="P490" s="12"/>
      <c r="Q490" s="12"/>
      <c r="R490" s="12"/>
      <c r="S490" s="12"/>
      <c r="T490" s="12"/>
      <c r="U490" s="12"/>
      <c r="V490" s="12"/>
      <c r="W490" s="12"/>
      <c r="X490" s="12"/>
      <c r="Y490" s="12"/>
      <c r="Z490" s="12"/>
      <c r="AA490" s="12"/>
      <c r="AB490" s="12"/>
      <c r="AC490" s="12"/>
      <c r="AD490" s="12"/>
      <c r="AE490" s="12"/>
      <c r="AF490" s="12"/>
      <c r="AG490" s="27"/>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27"/>
      <c r="BD490" s="12"/>
      <c r="BE490" s="12"/>
      <c r="BF490" s="12"/>
      <c r="BG490" s="12"/>
      <c r="BH490" s="12"/>
      <c r="BI490" s="12"/>
      <c r="BJ490" s="12"/>
    </row>
    <row r="491" spans="1:62" ht="12.75" x14ac:dyDescent="0.2">
      <c r="A491" s="12"/>
      <c r="B491" s="12"/>
      <c r="C491" s="12"/>
      <c r="D491" s="12"/>
      <c r="E491" s="12"/>
      <c r="F491" s="12"/>
      <c r="G491" s="12"/>
      <c r="H491" s="12"/>
      <c r="I491" s="27"/>
      <c r="J491" s="12"/>
      <c r="K491" s="27"/>
      <c r="L491" s="12"/>
      <c r="M491" s="12"/>
      <c r="N491" s="12"/>
      <c r="O491" s="12"/>
      <c r="P491" s="12"/>
      <c r="Q491" s="12"/>
      <c r="R491" s="12"/>
      <c r="S491" s="12"/>
      <c r="T491" s="12"/>
      <c r="U491" s="12"/>
      <c r="V491" s="12"/>
      <c r="W491" s="12"/>
      <c r="X491" s="12"/>
      <c r="Y491" s="12"/>
      <c r="Z491" s="12"/>
      <c r="AA491" s="12"/>
      <c r="AB491" s="12"/>
      <c r="AC491" s="12"/>
      <c r="AD491" s="12"/>
      <c r="AE491" s="12"/>
      <c r="AF491" s="12"/>
      <c r="AG491" s="27"/>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27"/>
      <c r="BD491" s="12"/>
      <c r="BE491" s="12"/>
      <c r="BF491" s="12"/>
      <c r="BG491" s="12"/>
      <c r="BH491" s="12"/>
      <c r="BI491" s="12"/>
      <c r="BJ491" s="12"/>
    </row>
    <row r="492" spans="1:62" ht="12.75" x14ac:dyDescent="0.2">
      <c r="A492" s="12"/>
      <c r="B492" s="12"/>
      <c r="C492" s="12"/>
      <c r="D492" s="12"/>
      <c r="E492" s="12"/>
      <c r="F492" s="12"/>
      <c r="G492" s="12"/>
      <c r="H492" s="12"/>
      <c r="I492" s="27"/>
      <c r="J492" s="12"/>
      <c r="K492" s="27"/>
      <c r="L492" s="12"/>
      <c r="M492" s="12"/>
      <c r="N492" s="12"/>
      <c r="O492" s="12"/>
      <c r="P492" s="12"/>
      <c r="Q492" s="12"/>
      <c r="R492" s="12"/>
      <c r="S492" s="12"/>
      <c r="T492" s="12"/>
      <c r="U492" s="12"/>
      <c r="V492" s="12"/>
      <c r="W492" s="12"/>
      <c r="X492" s="12"/>
      <c r="Y492" s="12"/>
      <c r="Z492" s="12"/>
      <c r="AA492" s="12"/>
      <c r="AB492" s="12"/>
      <c r="AC492" s="12"/>
      <c r="AD492" s="12"/>
      <c r="AE492" s="12"/>
      <c r="AF492" s="12"/>
      <c r="AG492" s="27"/>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27"/>
      <c r="BD492" s="12"/>
      <c r="BE492" s="12"/>
      <c r="BF492" s="12"/>
      <c r="BG492" s="12"/>
      <c r="BH492" s="12"/>
      <c r="BI492" s="12"/>
      <c r="BJ492" s="12"/>
    </row>
    <row r="493" spans="1:62" ht="12.75" x14ac:dyDescent="0.2">
      <c r="A493" s="12"/>
      <c r="B493" s="12"/>
      <c r="C493" s="12"/>
      <c r="D493" s="12"/>
      <c r="E493" s="12"/>
      <c r="F493" s="12"/>
      <c r="G493" s="12"/>
      <c r="H493" s="12"/>
      <c r="I493" s="27"/>
      <c r="J493" s="12"/>
      <c r="K493" s="27"/>
      <c r="L493" s="12"/>
      <c r="M493" s="12"/>
      <c r="N493" s="12"/>
      <c r="O493" s="12"/>
      <c r="P493" s="12"/>
      <c r="Q493" s="12"/>
      <c r="R493" s="12"/>
      <c r="S493" s="12"/>
      <c r="T493" s="12"/>
      <c r="U493" s="12"/>
      <c r="V493" s="12"/>
      <c r="W493" s="12"/>
      <c r="X493" s="12"/>
      <c r="Y493" s="12"/>
      <c r="Z493" s="12"/>
      <c r="AA493" s="12"/>
      <c r="AB493" s="12"/>
      <c r="AC493" s="12"/>
      <c r="AD493" s="12"/>
      <c r="AE493" s="12"/>
      <c r="AF493" s="12"/>
      <c r="AG493" s="27"/>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27"/>
      <c r="BD493" s="12"/>
      <c r="BE493" s="12"/>
      <c r="BF493" s="12"/>
      <c r="BG493" s="12"/>
      <c r="BH493" s="12"/>
      <c r="BI493" s="12"/>
      <c r="BJ493" s="12"/>
    </row>
    <row r="494" spans="1:62" ht="12.75" x14ac:dyDescent="0.2">
      <c r="A494" s="12"/>
      <c r="B494" s="12"/>
      <c r="C494" s="12"/>
      <c r="D494" s="12"/>
      <c r="E494" s="12"/>
      <c r="F494" s="12"/>
      <c r="G494" s="12"/>
      <c r="H494" s="12"/>
      <c r="I494" s="27"/>
      <c r="J494" s="12"/>
      <c r="K494" s="27"/>
      <c r="L494" s="12"/>
      <c r="M494" s="12"/>
      <c r="N494" s="12"/>
      <c r="O494" s="12"/>
      <c r="P494" s="12"/>
      <c r="Q494" s="12"/>
      <c r="R494" s="12"/>
      <c r="S494" s="12"/>
      <c r="T494" s="12"/>
      <c r="U494" s="12"/>
      <c r="V494" s="12"/>
      <c r="W494" s="12"/>
      <c r="X494" s="12"/>
      <c r="Y494" s="12"/>
      <c r="Z494" s="12"/>
      <c r="AA494" s="12"/>
      <c r="AB494" s="12"/>
      <c r="AC494" s="12"/>
      <c r="AD494" s="12"/>
      <c r="AE494" s="12"/>
      <c r="AF494" s="12"/>
      <c r="AG494" s="27"/>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27"/>
      <c r="BD494" s="12"/>
      <c r="BE494" s="12"/>
      <c r="BF494" s="12"/>
      <c r="BG494" s="12"/>
      <c r="BH494" s="12"/>
      <c r="BI494" s="12"/>
      <c r="BJ494" s="12"/>
    </row>
    <row r="495" spans="1:62" ht="12.75" x14ac:dyDescent="0.2">
      <c r="A495" s="12"/>
      <c r="B495" s="12"/>
      <c r="C495" s="12"/>
      <c r="D495" s="12"/>
      <c r="E495" s="12"/>
      <c r="F495" s="12"/>
      <c r="G495" s="12"/>
      <c r="H495" s="12"/>
      <c r="I495" s="27"/>
      <c r="J495" s="12"/>
      <c r="K495" s="27"/>
      <c r="L495" s="12"/>
      <c r="M495" s="12"/>
      <c r="N495" s="12"/>
      <c r="O495" s="12"/>
      <c r="P495" s="12"/>
      <c r="Q495" s="12"/>
      <c r="R495" s="12"/>
      <c r="S495" s="12"/>
      <c r="T495" s="12"/>
      <c r="U495" s="12"/>
      <c r="V495" s="12"/>
      <c r="W495" s="12"/>
      <c r="X495" s="12"/>
      <c r="Y495" s="12"/>
      <c r="Z495" s="12"/>
      <c r="AA495" s="12"/>
      <c r="AB495" s="12"/>
      <c r="AC495" s="12"/>
      <c r="AD495" s="12"/>
      <c r="AE495" s="12"/>
      <c r="AF495" s="12"/>
      <c r="AG495" s="27"/>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27"/>
      <c r="BD495" s="12"/>
      <c r="BE495" s="12"/>
      <c r="BF495" s="12"/>
      <c r="BG495" s="12"/>
      <c r="BH495" s="12"/>
      <c r="BI495" s="12"/>
      <c r="BJ495" s="12"/>
    </row>
    <row r="496" spans="1:62" ht="12.75" x14ac:dyDescent="0.2">
      <c r="A496" s="12"/>
      <c r="B496" s="12"/>
      <c r="C496" s="12"/>
      <c r="D496" s="12"/>
      <c r="E496" s="12"/>
      <c r="F496" s="12"/>
      <c r="G496" s="12"/>
      <c r="H496" s="12"/>
      <c r="I496" s="27"/>
      <c r="J496" s="12"/>
      <c r="K496" s="27"/>
      <c r="L496" s="12"/>
      <c r="M496" s="12"/>
      <c r="N496" s="12"/>
      <c r="O496" s="12"/>
      <c r="P496" s="12"/>
      <c r="Q496" s="12"/>
      <c r="R496" s="12"/>
      <c r="S496" s="12"/>
      <c r="T496" s="12"/>
      <c r="U496" s="12"/>
      <c r="V496" s="12"/>
      <c r="W496" s="12"/>
      <c r="X496" s="12"/>
      <c r="Y496" s="12"/>
      <c r="Z496" s="12"/>
      <c r="AA496" s="12"/>
      <c r="AB496" s="12"/>
      <c r="AC496" s="12"/>
      <c r="AD496" s="12"/>
      <c r="AE496" s="12"/>
      <c r="AF496" s="12"/>
      <c r="AG496" s="27"/>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27"/>
      <c r="BD496" s="12"/>
      <c r="BE496" s="12"/>
      <c r="BF496" s="12"/>
      <c r="BG496" s="12"/>
      <c r="BH496" s="12"/>
      <c r="BI496" s="12"/>
      <c r="BJ496" s="12"/>
    </row>
    <row r="497" spans="1:62" ht="12.75" x14ac:dyDescent="0.2">
      <c r="A497" s="12"/>
      <c r="B497" s="12"/>
      <c r="C497" s="12"/>
      <c r="D497" s="12"/>
      <c r="E497" s="12"/>
      <c r="F497" s="12"/>
      <c r="G497" s="12"/>
      <c r="H497" s="12"/>
      <c r="I497" s="27"/>
      <c r="J497" s="12"/>
      <c r="K497" s="27"/>
      <c r="L497" s="12"/>
      <c r="M497" s="12"/>
      <c r="N497" s="12"/>
      <c r="O497" s="12"/>
      <c r="P497" s="12"/>
      <c r="Q497" s="12"/>
      <c r="R497" s="12"/>
      <c r="S497" s="12"/>
      <c r="T497" s="12"/>
      <c r="U497" s="12"/>
      <c r="V497" s="12"/>
      <c r="W497" s="12"/>
      <c r="X497" s="12"/>
      <c r="Y497" s="12"/>
      <c r="Z497" s="12"/>
      <c r="AA497" s="12"/>
      <c r="AB497" s="12"/>
      <c r="AC497" s="12"/>
      <c r="AD497" s="12"/>
      <c r="AE497" s="12"/>
      <c r="AF497" s="12"/>
      <c r="AG497" s="27"/>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27"/>
      <c r="BD497" s="12"/>
      <c r="BE497" s="12"/>
      <c r="BF497" s="12"/>
      <c r="BG497" s="12"/>
      <c r="BH497" s="12"/>
      <c r="BI497" s="12"/>
      <c r="BJ497" s="12"/>
    </row>
    <row r="498" spans="1:62" ht="12.75" x14ac:dyDescent="0.2">
      <c r="A498" s="12"/>
      <c r="B498" s="12"/>
      <c r="C498" s="12"/>
      <c r="D498" s="12"/>
      <c r="E498" s="12"/>
      <c r="F498" s="12"/>
      <c r="G498" s="12"/>
      <c r="H498" s="12"/>
      <c r="I498" s="27"/>
      <c r="J498" s="12"/>
      <c r="K498" s="27"/>
      <c r="L498" s="12"/>
      <c r="M498" s="12"/>
      <c r="N498" s="12"/>
      <c r="O498" s="12"/>
      <c r="P498" s="12"/>
      <c r="Q498" s="12"/>
      <c r="R498" s="12"/>
      <c r="S498" s="12"/>
      <c r="T498" s="12"/>
      <c r="U498" s="12"/>
      <c r="V498" s="12"/>
      <c r="W498" s="12"/>
      <c r="X498" s="12"/>
      <c r="Y498" s="12"/>
      <c r="Z498" s="12"/>
      <c r="AA498" s="12"/>
      <c r="AB498" s="12"/>
      <c r="AC498" s="12"/>
      <c r="AD498" s="12"/>
      <c r="AE498" s="12"/>
      <c r="AF498" s="12"/>
      <c r="AG498" s="27"/>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27"/>
      <c r="BD498" s="12"/>
      <c r="BE498" s="12"/>
      <c r="BF498" s="12"/>
      <c r="BG498" s="12"/>
      <c r="BH498" s="12"/>
      <c r="BI498" s="12"/>
      <c r="BJ498" s="12"/>
    </row>
    <row r="499" spans="1:62" ht="12.75" x14ac:dyDescent="0.2">
      <c r="A499" s="12"/>
      <c r="B499" s="12"/>
      <c r="C499" s="12"/>
      <c r="D499" s="12"/>
      <c r="E499" s="12"/>
      <c r="F499" s="12"/>
      <c r="G499" s="12"/>
      <c r="H499" s="12"/>
      <c r="I499" s="27"/>
      <c r="J499" s="12"/>
      <c r="K499" s="27"/>
      <c r="L499" s="12"/>
      <c r="M499" s="12"/>
      <c r="N499" s="12"/>
      <c r="O499" s="12"/>
      <c r="P499" s="12"/>
      <c r="Q499" s="12"/>
      <c r="R499" s="12"/>
      <c r="S499" s="12"/>
      <c r="T499" s="12"/>
      <c r="U499" s="12"/>
      <c r="V499" s="12"/>
      <c r="W499" s="12"/>
      <c r="X499" s="12"/>
      <c r="Y499" s="12"/>
      <c r="Z499" s="12"/>
      <c r="AA499" s="12"/>
      <c r="AB499" s="12"/>
      <c r="AC499" s="12"/>
      <c r="AD499" s="12"/>
      <c r="AE499" s="12"/>
      <c r="AF499" s="12"/>
      <c r="AG499" s="27"/>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27"/>
      <c r="BD499" s="12"/>
      <c r="BE499" s="12"/>
      <c r="BF499" s="12"/>
      <c r="BG499" s="12"/>
      <c r="BH499" s="12"/>
      <c r="BI499" s="12"/>
      <c r="BJ499" s="12"/>
    </row>
    <row r="500" spans="1:62" ht="12.75" x14ac:dyDescent="0.2">
      <c r="A500" s="12"/>
      <c r="B500" s="12"/>
      <c r="C500" s="12"/>
      <c r="D500" s="12"/>
      <c r="E500" s="12"/>
      <c r="F500" s="12"/>
      <c r="G500" s="12"/>
      <c r="H500" s="12"/>
      <c r="I500" s="27"/>
      <c r="J500" s="12"/>
      <c r="K500" s="27"/>
      <c r="L500" s="12"/>
      <c r="M500" s="12"/>
      <c r="N500" s="12"/>
      <c r="O500" s="12"/>
      <c r="P500" s="12"/>
      <c r="Q500" s="12"/>
      <c r="R500" s="12"/>
      <c r="S500" s="12"/>
      <c r="T500" s="12"/>
      <c r="U500" s="12"/>
      <c r="V500" s="12"/>
      <c r="W500" s="12"/>
      <c r="X500" s="12"/>
      <c r="Y500" s="12"/>
      <c r="Z500" s="12"/>
      <c r="AA500" s="12"/>
      <c r="AB500" s="12"/>
      <c r="AC500" s="12"/>
      <c r="AD500" s="12"/>
      <c r="AE500" s="12"/>
      <c r="AF500" s="12"/>
      <c r="AG500" s="27"/>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27"/>
      <c r="BD500" s="12"/>
      <c r="BE500" s="12"/>
      <c r="BF500" s="12"/>
      <c r="BG500" s="12"/>
      <c r="BH500" s="12"/>
      <c r="BI500" s="12"/>
      <c r="BJ500" s="12"/>
    </row>
    <row r="501" spans="1:62" ht="12.75" x14ac:dyDescent="0.2">
      <c r="A501" s="12"/>
      <c r="B501" s="12"/>
      <c r="C501" s="12"/>
      <c r="D501" s="12"/>
      <c r="E501" s="12"/>
      <c r="F501" s="12"/>
      <c r="G501" s="12"/>
      <c r="H501" s="12"/>
      <c r="I501" s="27"/>
      <c r="J501" s="12"/>
      <c r="K501" s="27"/>
      <c r="L501" s="12"/>
      <c r="M501" s="12"/>
      <c r="N501" s="12"/>
      <c r="O501" s="12"/>
      <c r="P501" s="12"/>
      <c r="Q501" s="12"/>
      <c r="R501" s="12"/>
      <c r="S501" s="12"/>
      <c r="T501" s="12"/>
      <c r="U501" s="12"/>
      <c r="V501" s="12"/>
      <c r="W501" s="12"/>
      <c r="X501" s="12"/>
      <c r="Y501" s="12"/>
      <c r="Z501" s="12"/>
      <c r="AA501" s="12"/>
      <c r="AB501" s="12"/>
      <c r="AC501" s="12"/>
      <c r="AD501" s="12"/>
      <c r="AE501" s="12"/>
      <c r="AF501" s="12"/>
      <c r="AG501" s="27"/>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27"/>
      <c r="BD501" s="12"/>
      <c r="BE501" s="12"/>
      <c r="BF501" s="12"/>
      <c r="BG501" s="12"/>
      <c r="BH501" s="12"/>
      <c r="BI501" s="12"/>
      <c r="BJ501" s="12"/>
    </row>
    <row r="502" spans="1:62" ht="12.75" x14ac:dyDescent="0.2">
      <c r="A502" s="12"/>
      <c r="B502" s="12"/>
      <c r="C502" s="12"/>
      <c r="D502" s="12"/>
      <c r="E502" s="12"/>
      <c r="F502" s="12"/>
      <c r="G502" s="12"/>
      <c r="H502" s="12"/>
      <c r="I502" s="27"/>
      <c r="J502" s="12"/>
      <c r="K502" s="27"/>
      <c r="L502" s="12"/>
      <c r="M502" s="12"/>
      <c r="N502" s="12"/>
      <c r="O502" s="12"/>
      <c r="P502" s="12"/>
      <c r="Q502" s="12"/>
      <c r="R502" s="12"/>
      <c r="S502" s="12"/>
      <c r="T502" s="12"/>
      <c r="U502" s="12"/>
      <c r="V502" s="12"/>
      <c r="W502" s="12"/>
      <c r="X502" s="12"/>
      <c r="Y502" s="12"/>
      <c r="Z502" s="12"/>
      <c r="AA502" s="12"/>
      <c r="AB502" s="12"/>
      <c r="AC502" s="12"/>
      <c r="AD502" s="12"/>
      <c r="AE502" s="12"/>
      <c r="AF502" s="12"/>
      <c r="AG502" s="27"/>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27"/>
      <c r="BD502" s="12"/>
      <c r="BE502" s="12"/>
      <c r="BF502" s="12"/>
      <c r="BG502" s="12"/>
      <c r="BH502" s="12"/>
      <c r="BI502" s="12"/>
      <c r="BJ502" s="12"/>
    </row>
    <row r="503" spans="1:62" ht="12.75" x14ac:dyDescent="0.2">
      <c r="A503" s="12"/>
      <c r="B503" s="12"/>
      <c r="C503" s="12"/>
      <c r="D503" s="12"/>
      <c r="E503" s="12"/>
      <c r="F503" s="12"/>
      <c r="G503" s="12"/>
      <c r="H503" s="12"/>
      <c r="I503" s="27"/>
      <c r="J503" s="12"/>
      <c r="K503" s="27"/>
      <c r="L503" s="12"/>
      <c r="M503" s="12"/>
      <c r="N503" s="12"/>
      <c r="O503" s="12"/>
      <c r="P503" s="12"/>
      <c r="Q503" s="12"/>
      <c r="R503" s="12"/>
      <c r="S503" s="12"/>
      <c r="T503" s="12"/>
      <c r="U503" s="12"/>
      <c r="V503" s="12"/>
      <c r="W503" s="12"/>
      <c r="X503" s="12"/>
      <c r="Y503" s="12"/>
      <c r="Z503" s="12"/>
      <c r="AA503" s="12"/>
      <c r="AB503" s="12"/>
      <c r="AC503" s="12"/>
      <c r="AD503" s="12"/>
      <c r="AE503" s="12"/>
      <c r="AF503" s="12"/>
      <c r="AG503" s="27"/>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27"/>
      <c r="BD503" s="12"/>
      <c r="BE503" s="12"/>
      <c r="BF503" s="12"/>
      <c r="BG503" s="12"/>
      <c r="BH503" s="12"/>
      <c r="BI503" s="12"/>
      <c r="BJ503" s="12"/>
    </row>
    <row r="504" spans="1:62" ht="12.75" x14ac:dyDescent="0.2">
      <c r="A504" s="12"/>
      <c r="B504" s="12"/>
      <c r="C504" s="12"/>
      <c r="D504" s="12"/>
      <c r="E504" s="12"/>
      <c r="F504" s="12"/>
      <c r="G504" s="12"/>
      <c r="H504" s="12"/>
      <c r="I504" s="27"/>
      <c r="J504" s="12"/>
      <c r="K504" s="27"/>
      <c r="L504" s="12"/>
      <c r="M504" s="12"/>
      <c r="N504" s="12"/>
      <c r="O504" s="12"/>
      <c r="P504" s="12"/>
      <c r="Q504" s="12"/>
      <c r="R504" s="12"/>
      <c r="S504" s="12"/>
      <c r="T504" s="12"/>
      <c r="U504" s="12"/>
      <c r="V504" s="12"/>
      <c r="W504" s="12"/>
      <c r="X504" s="12"/>
      <c r="Y504" s="12"/>
      <c r="Z504" s="12"/>
      <c r="AA504" s="12"/>
      <c r="AB504" s="12"/>
      <c r="AC504" s="12"/>
      <c r="AD504" s="12"/>
      <c r="AE504" s="12"/>
      <c r="AF504" s="12"/>
      <c r="AG504" s="27"/>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27"/>
      <c r="BD504" s="12"/>
      <c r="BE504" s="12"/>
      <c r="BF504" s="12"/>
      <c r="BG504" s="12"/>
      <c r="BH504" s="12"/>
      <c r="BI504" s="12"/>
      <c r="BJ504" s="12"/>
    </row>
    <row r="505" spans="1:62" ht="12.75" x14ac:dyDescent="0.2">
      <c r="A505" s="12"/>
      <c r="B505" s="12"/>
      <c r="C505" s="12"/>
      <c r="D505" s="12"/>
      <c r="E505" s="12"/>
      <c r="F505" s="12"/>
      <c r="G505" s="12"/>
      <c r="H505" s="12"/>
      <c r="I505" s="27"/>
      <c r="J505" s="12"/>
      <c r="K505" s="27"/>
      <c r="L505" s="12"/>
      <c r="M505" s="12"/>
      <c r="N505" s="12"/>
      <c r="O505" s="12"/>
      <c r="P505" s="12"/>
      <c r="Q505" s="12"/>
      <c r="R505" s="12"/>
      <c r="S505" s="12"/>
      <c r="T505" s="12"/>
      <c r="U505" s="12"/>
      <c r="V505" s="12"/>
      <c r="W505" s="12"/>
      <c r="X505" s="12"/>
      <c r="Y505" s="12"/>
      <c r="Z505" s="12"/>
      <c r="AA505" s="12"/>
      <c r="AB505" s="12"/>
      <c r="AC505" s="12"/>
      <c r="AD505" s="12"/>
      <c r="AE505" s="12"/>
      <c r="AF505" s="12"/>
      <c r="AG505" s="27"/>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27"/>
      <c r="BD505" s="12"/>
      <c r="BE505" s="12"/>
      <c r="BF505" s="12"/>
      <c r="BG505" s="12"/>
      <c r="BH505" s="12"/>
      <c r="BI505" s="12"/>
      <c r="BJ505" s="12"/>
    </row>
    <row r="506" spans="1:62" ht="12.75" x14ac:dyDescent="0.2">
      <c r="A506" s="12"/>
      <c r="B506" s="12"/>
      <c r="C506" s="12"/>
      <c r="D506" s="12"/>
      <c r="E506" s="12"/>
      <c r="F506" s="12"/>
      <c r="G506" s="12"/>
      <c r="H506" s="12"/>
      <c r="I506" s="27"/>
      <c r="J506" s="12"/>
      <c r="K506" s="27"/>
      <c r="L506" s="12"/>
      <c r="M506" s="12"/>
      <c r="N506" s="12"/>
      <c r="O506" s="12"/>
      <c r="P506" s="12"/>
      <c r="Q506" s="12"/>
      <c r="R506" s="12"/>
      <c r="S506" s="12"/>
      <c r="T506" s="12"/>
      <c r="U506" s="12"/>
      <c r="V506" s="12"/>
      <c r="W506" s="12"/>
      <c r="X506" s="12"/>
      <c r="Y506" s="12"/>
      <c r="Z506" s="12"/>
      <c r="AA506" s="12"/>
      <c r="AB506" s="12"/>
      <c r="AC506" s="12"/>
      <c r="AD506" s="12"/>
      <c r="AE506" s="12"/>
      <c r="AF506" s="12"/>
      <c r="AG506" s="27"/>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27"/>
      <c r="BD506" s="12"/>
      <c r="BE506" s="12"/>
      <c r="BF506" s="12"/>
      <c r="BG506" s="12"/>
      <c r="BH506" s="12"/>
      <c r="BI506" s="12"/>
      <c r="BJ506" s="12"/>
    </row>
    <row r="507" spans="1:62" ht="12.75" x14ac:dyDescent="0.2">
      <c r="A507" s="12"/>
      <c r="B507" s="12"/>
      <c r="C507" s="12"/>
      <c r="D507" s="12"/>
      <c r="E507" s="12"/>
      <c r="F507" s="12"/>
      <c r="G507" s="12"/>
      <c r="H507" s="12"/>
      <c r="I507" s="27"/>
      <c r="J507" s="12"/>
      <c r="K507" s="27"/>
      <c r="L507" s="12"/>
      <c r="M507" s="12"/>
      <c r="N507" s="12"/>
      <c r="O507" s="12"/>
      <c r="P507" s="12"/>
      <c r="Q507" s="12"/>
      <c r="R507" s="12"/>
      <c r="S507" s="12"/>
      <c r="T507" s="12"/>
      <c r="U507" s="12"/>
      <c r="V507" s="12"/>
      <c r="W507" s="12"/>
      <c r="X507" s="12"/>
      <c r="Y507" s="12"/>
      <c r="Z507" s="12"/>
      <c r="AA507" s="12"/>
      <c r="AB507" s="12"/>
      <c r="AC507" s="12"/>
      <c r="AD507" s="12"/>
      <c r="AE507" s="12"/>
      <c r="AF507" s="12"/>
      <c r="AG507" s="27"/>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27"/>
      <c r="BD507" s="12"/>
      <c r="BE507" s="12"/>
      <c r="BF507" s="12"/>
      <c r="BG507" s="12"/>
      <c r="BH507" s="12"/>
      <c r="BI507" s="12"/>
      <c r="BJ507" s="12"/>
    </row>
    <row r="508" spans="1:62" ht="12.75" x14ac:dyDescent="0.2">
      <c r="A508" s="12"/>
      <c r="B508" s="12"/>
      <c r="C508" s="12"/>
      <c r="D508" s="12"/>
      <c r="E508" s="12"/>
      <c r="F508" s="12"/>
      <c r="G508" s="12"/>
      <c r="H508" s="12"/>
      <c r="I508" s="27"/>
      <c r="J508" s="12"/>
      <c r="K508" s="27"/>
      <c r="L508" s="12"/>
      <c r="M508" s="12"/>
      <c r="N508" s="12"/>
      <c r="O508" s="12"/>
      <c r="P508" s="12"/>
      <c r="Q508" s="12"/>
      <c r="R508" s="12"/>
      <c r="S508" s="12"/>
      <c r="T508" s="12"/>
      <c r="U508" s="12"/>
      <c r="V508" s="12"/>
      <c r="W508" s="12"/>
      <c r="X508" s="12"/>
      <c r="Y508" s="12"/>
      <c r="Z508" s="12"/>
      <c r="AA508" s="12"/>
      <c r="AB508" s="12"/>
      <c r="AC508" s="12"/>
      <c r="AD508" s="12"/>
      <c r="AE508" s="12"/>
      <c r="AF508" s="12"/>
      <c r="AG508" s="27"/>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27"/>
      <c r="BD508" s="12"/>
      <c r="BE508" s="12"/>
      <c r="BF508" s="12"/>
      <c r="BG508" s="12"/>
      <c r="BH508" s="12"/>
      <c r="BI508" s="12"/>
      <c r="BJ508" s="12"/>
    </row>
    <row r="509" spans="1:62" ht="12.75" x14ac:dyDescent="0.2">
      <c r="A509" s="12"/>
      <c r="B509" s="12"/>
      <c r="C509" s="12"/>
      <c r="D509" s="12"/>
      <c r="E509" s="12"/>
      <c r="F509" s="12"/>
      <c r="G509" s="12"/>
      <c r="H509" s="12"/>
      <c r="I509" s="27"/>
      <c r="J509" s="12"/>
      <c r="K509" s="27"/>
      <c r="L509" s="12"/>
      <c r="M509" s="12"/>
      <c r="N509" s="12"/>
      <c r="O509" s="12"/>
      <c r="P509" s="12"/>
      <c r="Q509" s="12"/>
      <c r="R509" s="12"/>
      <c r="S509" s="12"/>
      <c r="T509" s="12"/>
      <c r="U509" s="12"/>
      <c r="V509" s="12"/>
      <c r="W509" s="12"/>
      <c r="X509" s="12"/>
      <c r="Y509" s="12"/>
      <c r="Z509" s="12"/>
      <c r="AA509" s="12"/>
      <c r="AB509" s="12"/>
      <c r="AC509" s="12"/>
      <c r="AD509" s="12"/>
      <c r="AE509" s="12"/>
      <c r="AF509" s="12"/>
      <c r="AG509" s="27"/>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27"/>
      <c r="BD509" s="12"/>
      <c r="BE509" s="12"/>
      <c r="BF509" s="12"/>
      <c r="BG509" s="12"/>
      <c r="BH509" s="12"/>
      <c r="BI509" s="12"/>
      <c r="BJ509" s="12"/>
    </row>
    <row r="510" spans="1:62" ht="12.75" x14ac:dyDescent="0.2">
      <c r="A510" s="12"/>
      <c r="B510" s="12"/>
      <c r="C510" s="12"/>
      <c r="D510" s="12"/>
      <c r="E510" s="12"/>
      <c r="F510" s="12"/>
      <c r="G510" s="12"/>
      <c r="H510" s="12"/>
      <c r="I510" s="27"/>
      <c r="J510" s="12"/>
      <c r="K510" s="27"/>
      <c r="L510" s="12"/>
      <c r="M510" s="12"/>
      <c r="N510" s="12"/>
      <c r="O510" s="12"/>
      <c r="P510" s="12"/>
      <c r="Q510" s="12"/>
      <c r="R510" s="12"/>
      <c r="S510" s="12"/>
      <c r="T510" s="12"/>
      <c r="U510" s="12"/>
      <c r="V510" s="12"/>
      <c r="W510" s="12"/>
      <c r="X510" s="12"/>
      <c r="Y510" s="12"/>
      <c r="Z510" s="12"/>
      <c r="AA510" s="12"/>
      <c r="AB510" s="12"/>
      <c r="AC510" s="12"/>
      <c r="AD510" s="12"/>
      <c r="AE510" s="12"/>
      <c r="AF510" s="12"/>
      <c r="AG510" s="27"/>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27"/>
      <c r="BD510" s="12"/>
      <c r="BE510" s="12"/>
      <c r="BF510" s="12"/>
      <c r="BG510" s="12"/>
      <c r="BH510" s="12"/>
      <c r="BI510" s="12"/>
      <c r="BJ510" s="12"/>
    </row>
    <row r="511" spans="1:62" ht="12.75" x14ac:dyDescent="0.2">
      <c r="A511" s="12"/>
      <c r="B511" s="12"/>
      <c r="C511" s="12"/>
      <c r="D511" s="12"/>
      <c r="E511" s="12"/>
      <c r="F511" s="12"/>
      <c r="G511" s="12"/>
      <c r="H511" s="12"/>
      <c r="I511" s="27"/>
      <c r="J511" s="12"/>
      <c r="K511" s="27"/>
      <c r="L511" s="12"/>
      <c r="M511" s="12"/>
      <c r="N511" s="12"/>
      <c r="O511" s="12"/>
      <c r="P511" s="12"/>
      <c r="Q511" s="12"/>
      <c r="R511" s="12"/>
      <c r="S511" s="12"/>
      <c r="T511" s="12"/>
      <c r="U511" s="12"/>
      <c r="V511" s="12"/>
      <c r="W511" s="12"/>
      <c r="X511" s="12"/>
      <c r="Y511" s="12"/>
      <c r="Z511" s="12"/>
      <c r="AA511" s="12"/>
      <c r="AB511" s="12"/>
      <c r="AC511" s="12"/>
      <c r="AD511" s="12"/>
      <c r="AE511" s="12"/>
      <c r="AF511" s="12"/>
      <c r="AG511" s="27"/>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27"/>
      <c r="BD511" s="12"/>
      <c r="BE511" s="12"/>
      <c r="BF511" s="12"/>
      <c r="BG511" s="12"/>
      <c r="BH511" s="12"/>
      <c r="BI511" s="12"/>
      <c r="BJ511" s="12"/>
    </row>
    <row r="512" spans="1:62" ht="12.75" x14ac:dyDescent="0.2">
      <c r="A512" s="12"/>
      <c r="B512" s="12"/>
      <c r="C512" s="12"/>
      <c r="D512" s="12"/>
      <c r="E512" s="12"/>
      <c r="F512" s="12"/>
      <c r="G512" s="12"/>
      <c r="H512" s="12"/>
      <c r="I512" s="27"/>
      <c r="J512" s="12"/>
      <c r="K512" s="27"/>
      <c r="L512" s="12"/>
      <c r="M512" s="12"/>
      <c r="N512" s="12"/>
      <c r="O512" s="12"/>
      <c r="P512" s="12"/>
      <c r="Q512" s="12"/>
      <c r="R512" s="12"/>
      <c r="S512" s="12"/>
      <c r="T512" s="12"/>
      <c r="U512" s="12"/>
      <c r="V512" s="12"/>
      <c r="W512" s="12"/>
      <c r="X512" s="12"/>
      <c r="Y512" s="12"/>
      <c r="Z512" s="12"/>
      <c r="AA512" s="12"/>
      <c r="AB512" s="12"/>
      <c r="AC512" s="12"/>
      <c r="AD512" s="12"/>
      <c r="AE512" s="12"/>
      <c r="AF512" s="12"/>
      <c r="AG512" s="27"/>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27"/>
      <c r="BD512" s="12"/>
      <c r="BE512" s="12"/>
      <c r="BF512" s="12"/>
      <c r="BG512" s="12"/>
      <c r="BH512" s="12"/>
      <c r="BI512" s="12"/>
      <c r="BJ512" s="12"/>
    </row>
    <row r="513" spans="1:62" ht="12.75" x14ac:dyDescent="0.2">
      <c r="A513" s="12"/>
      <c r="B513" s="12"/>
      <c r="C513" s="12"/>
      <c r="D513" s="12"/>
      <c r="E513" s="12"/>
      <c r="F513" s="12"/>
      <c r="G513" s="12"/>
      <c r="H513" s="12"/>
      <c r="I513" s="27"/>
      <c r="J513" s="12"/>
      <c r="K513" s="27"/>
      <c r="L513" s="12"/>
      <c r="M513" s="12"/>
      <c r="N513" s="12"/>
      <c r="O513" s="12"/>
      <c r="P513" s="12"/>
      <c r="Q513" s="12"/>
      <c r="R513" s="12"/>
      <c r="S513" s="12"/>
      <c r="T513" s="12"/>
      <c r="U513" s="12"/>
      <c r="V513" s="12"/>
      <c r="W513" s="12"/>
      <c r="X513" s="12"/>
      <c r="Y513" s="12"/>
      <c r="Z513" s="12"/>
      <c r="AA513" s="12"/>
      <c r="AB513" s="12"/>
      <c r="AC513" s="12"/>
      <c r="AD513" s="12"/>
      <c r="AE513" s="12"/>
      <c r="AF513" s="12"/>
      <c r="AG513" s="27"/>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27"/>
      <c r="BD513" s="12"/>
      <c r="BE513" s="12"/>
      <c r="BF513" s="12"/>
      <c r="BG513" s="12"/>
      <c r="BH513" s="12"/>
      <c r="BI513" s="12"/>
      <c r="BJ513" s="12"/>
    </row>
    <row r="514" spans="1:62" ht="12.75" x14ac:dyDescent="0.2">
      <c r="A514" s="12"/>
      <c r="B514" s="12"/>
      <c r="C514" s="12"/>
      <c r="D514" s="12"/>
      <c r="E514" s="12"/>
      <c r="F514" s="12"/>
      <c r="G514" s="12"/>
      <c r="H514" s="12"/>
      <c r="I514" s="27"/>
      <c r="J514" s="12"/>
      <c r="K514" s="27"/>
      <c r="L514" s="12"/>
      <c r="M514" s="12"/>
      <c r="N514" s="12"/>
      <c r="O514" s="12"/>
      <c r="P514" s="12"/>
      <c r="Q514" s="12"/>
      <c r="R514" s="12"/>
      <c r="S514" s="12"/>
      <c r="T514" s="12"/>
      <c r="U514" s="12"/>
      <c r="V514" s="12"/>
      <c r="W514" s="12"/>
      <c r="X514" s="12"/>
      <c r="Y514" s="12"/>
      <c r="Z514" s="12"/>
      <c r="AA514" s="12"/>
      <c r="AB514" s="12"/>
      <c r="AC514" s="12"/>
      <c r="AD514" s="12"/>
      <c r="AE514" s="12"/>
      <c r="AF514" s="12"/>
      <c r="AG514" s="27"/>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27"/>
      <c r="BD514" s="12"/>
      <c r="BE514" s="12"/>
      <c r="BF514" s="12"/>
      <c r="BG514" s="12"/>
      <c r="BH514" s="12"/>
      <c r="BI514" s="12"/>
      <c r="BJ514" s="12"/>
    </row>
    <row r="515" spans="1:62" ht="12.75" x14ac:dyDescent="0.2">
      <c r="A515" s="12"/>
      <c r="B515" s="12"/>
      <c r="C515" s="12"/>
      <c r="D515" s="12"/>
      <c r="E515" s="12"/>
      <c r="F515" s="12"/>
      <c r="G515" s="12"/>
      <c r="H515" s="12"/>
      <c r="I515" s="27"/>
      <c r="J515" s="12"/>
      <c r="K515" s="27"/>
      <c r="L515" s="12"/>
      <c r="M515" s="12"/>
      <c r="N515" s="12"/>
      <c r="O515" s="12"/>
      <c r="P515" s="12"/>
      <c r="Q515" s="12"/>
      <c r="R515" s="12"/>
      <c r="S515" s="12"/>
      <c r="T515" s="12"/>
      <c r="U515" s="12"/>
      <c r="V515" s="12"/>
      <c r="W515" s="12"/>
      <c r="X515" s="12"/>
      <c r="Y515" s="12"/>
      <c r="Z515" s="12"/>
      <c r="AA515" s="12"/>
      <c r="AB515" s="12"/>
      <c r="AC515" s="12"/>
      <c r="AD515" s="12"/>
      <c r="AE515" s="12"/>
      <c r="AF515" s="12"/>
      <c r="AG515" s="27"/>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27"/>
      <c r="BD515" s="12"/>
      <c r="BE515" s="12"/>
      <c r="BF515" s="12"/>
      <c r="BG515" s="12"/>
      <c r="BH515" s="12"/>
      <c r="BI515" s="12"/>
      <c r="BJ515" s="12"/>
    </row>
    <row r="516" spans="1:62" ht="12.75" x14ac:dyDescent="0.2">
      <c r="A516" s="12"/>
      <c r="B516" s="12"/>
      <c r="C516" s="12"/>
      <c r="D516" s="12"/>
      <c r="E516" s="12"/>
      <c r="F516" s="12"/>
      <c r="G516" s="12"/>
      <c r="H516" s="12"/>
      <c r="I516" s="27"/>
      <c r="J516" s="12"/>
      <c r="K516" s="27"/>
      <c r="L516" s="12"/>
      <c r="M516" s="12"/>
      <c r="N516" s="12"/>
      <c r="O516" s="12"/>
      <c r="P516" s="12"/>
      <c r="Q516" s="12"/>
      <c r="R516" s="12"/>
      <c r="S516" s="12"/>
      <c r="T516" s="12"/>
      <c r="U516" s="12"/>
      <c r="V516" s="12"/>
      <c r="W516" s="12"/>
      <c r="X516" s="12"/>
      <c r="Y516" s="12"/>
      <c r="Z516" s="12"/>
      <c r="AA516" s="12"/>
      <c r="AB516" s="12"/>
      <c r="AC516" s="12"/>
      <c r="AD516" s="12"/>
      <c r="AE516" s="12"/>
      <c r="AF516" s="12"/>
      <c r="AG516" s="27"/>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27"/>
      <c r="BD516" s="12"/>
      <c r="BE516" s="12"/>
      <c r="BF516" s="12"/>
      <c r="BG516" s="12"/>
      <c r="BH516" s="12"/>
      <c r="BI516" s="12"/>
      <c r="BJ516" s="12"/>
    </row>
    <row r="517" spans="1:62" ht="12.75" x14ac:dyDescent="0.2">
      <c r="A517" s="12"/>
      <c r="B517" s="12"/>
      <c r="C517" s="12"/>
      <c r="D517" s="12"/>
      <c r="E517" s="12"/>
      <c r="F517" s="12"/>
      <c r="G517" s="12"/>
      <c r="H517" s="12"/>
      <c r="I517" s="27"/>
      <c r="J517" s="12"/>
      <c r="K517" s="27"/>
      <c r="L517" s="12"/>
      <c r="M517" s="12"/>
      <c r="N517" s="12"/>
      <c r="O517" s="12"/>
      <c r="P517" s="12"/>
      <c r="Q517" s="12"/>
      <c r="R517" s="12"/>
      <c r="S517" s="12"/>
      <c r="T517" s="12"/>
      <c r="U517" s="12"/>
      <c r="V517" s="12"/>
      <c r="W517" s="12"/>
      <c r="X517" s="12"/>
      <c r="Y517" s="12"/>
      <c r="Z517" s="12"/>
      <c r="AA517" s="12"/>
      <c r="AB517" s="12"/>
      <c r="AC517" s="12"/>
      <c r="AD517" s="12"/>
      <c r="AE517" s="12"/>
      <c r="AF517" s="12"/>
      <c r="AG517" s="27"/>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27"/>
      <c r="BD517" s="12"/>
      <c r="BE517" s="12"/>
      <c r="BF517" s="12"/>
      <c r="BG517" s="12"/>
      <c r="BH517" s="12"/>
      <c r="BI517" s="12"/>
      <c r="BJ517" s="12"/>
    </row>
    <row r="518" spans="1:62" ht="12.75" x14ac:dyDescent="0.2">
      <c r="A518" s="12"/>
      <c r="B518" s="12"/>
      <c r="C518" s="12"/>
      <c r="D518" s="12"/>
      <c r="E518" s="12"/>
      <c r="F518" s="12"/>
      <c r="G518" s="12"/>
      <c r="H518" s="12"/>
      <c r="I518" s="27"/>
      <c r="J518" s="12"/>
      <c r="K518" s="27"/>
      <c r="L518" s="12"/>
      <c r="M518" s="12"/>
      <c r="N518" s="12"/>
      <c r="O518" s="12"/>
      <c r="P518" s="12"/>
      <c r="Q518" s="12"/>
      <c r="R518" s="12"/>
      <c r="S518" s="12"/>
      <c r="T518" s="12"/>
      <c r="U518" s="12"/>
      <c r="V518" s="12"/>
      <c r="W518" s="12"/>
      <c r="X518" s="12"/>
      <c r="Y518" s="12"/>
      <c r="Z518" s="12"/>
      <c r="AA518" s="12"/>
      <c r="AB518" s="12"/>
      <c r="AC518" s="12"/>
      <c r="AD518" s="12"/>
      <c r="AE518" s="12"/>
      <c r="AF518" s="12"/>
      <c r="AG518" s="27"/>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27"/>
      <c r="BD518" s="12"/>
      <c r="BE518" s="12"/>
      <c r="BF518" s="12"/>
      <c r="BG518" s="12"/>
      <c r="BH518" s="12"/>
      <c r="BI518" s="12"/>
      <c r="BJ518" s="12"/>
    </row>
    <row r="519" spans="1:62" ht="12.75" x14ac:dyDescent="0.2">
      <c r="A519" s="12"/>
      <c r="B519" s="12"/>
      <c r="C519" s="12"/>
      <c r="D519" s="12"/>
      <c r="E519" s="12"/>
      <c r="F519" s="12"/>
      <c r="G519" s="12"/>
      <c r="H519" s="12"/>
      <c r="I519" s="27"/>
      <c r="J519" s="12"/>
      <c r="K519" s="27"/>
      <c r="L519" s="12"/>
      <c r="M519" s="12"/>
      <c r="N519" s="12"/>
      <c r="O519" s="12"/>
      <c r="P519" s="12"/>
      <c r="Q519" s="12"/>
      <c r="R519" s="12"/>
      <c r="S519" s="12"/>
      <c r="T519" s="12"/>
      <c r="U519" s="12"/>
      <c r="V519" s="12"/>
      <c r="W519" s="12"/>
      <c r="X519" s="12"/>
      <c r="Y519" s="12"/>
      <c r="Z519" s="12"/>
      <c r="AA519" s="12"/>
      <c r="AB519" s="12"/>
      <c r="AC519" s="12"/>
      <c r="AD519" s="12"/>
      <c r="AE519" s="12"/>
      <c r="AF519" s="12"/>
      <c r="AG519" s="27"/>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27"/>
      <c r="BD519" s="12"/>
      <c r="BE519" s="12"/>
      <c r="BF519" s="12"/>
      <c r="BG519" s="12"/>
      <c r="BH519" s="12"/>
      <c r="BI519" s="12"/>
      <c r="BJ519" s="12"/>
    </row>
    <row r="520" spans="1:62" ht="12.75" x14ac:dyDescent="0.2">
      <c r="A520" s="12"/>
      <c r="B520" s="12"/>
      <c r="C520" s="12"/>
      <c r="D520" s="12"/>
      <c r="E520" s="12"/>
      <c r="F520" s="12"/>
      <c r="G520" s="12"/>
      <c r="H520" s="12"/>
      <c r="I520" s="27"/>
      <c r="J520" s="12"/>
      <c r="K520" s="27"/>
      <c r="L520" s="12"/>
      <c r="M520" s="12"/>
      <c r="N520" s="12"/>
      <c r="O520" s="12"/>
      <c r="P520" s="12"/>
      <c r="Q520" s="12"/>
      <c r="R520" s="12"/>
      <c r="S520" s="12"/>
      <c r="T520" s="12"/>
      <c r="U520" s="12"/>
      <c r="V520" s="12"/>
      <c r="W520" s="12"/>
      <c r="X520" s="12"/>
      <c r="Y520" s="12"/>
      <c r="Z520" s="12"/>
      <c r="AA520" s="12"/>
      <c r="AB520" s="12"/>
      <c r="AC520" s="12"/>
      <c r="AD520" s="12"/>
      <c r="AE520" s="12"/>
      <c r="AF520" s="12"/>
      <c r="AG520" s="27"/>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27"/>
      <c r="BD520" s="12"/>
      <c r="BE520" s="12"/>
      <c r="BF520" s="12"/>
      <c r="BG520" s="12"/>
      <c r="BH520" s="12"/>
      <c r="BI520" s="12"/>
      <c r="BJ520" s="12"/>
    </row>
    <row r="521" spans="1:62" ht="12.75" x14ac:dyDescent="0.2">
      <c r="A521" s="12"/>
      <c r="B521" s="12"/>
      <c r="C521" s="12"/>
      <c r="D521" s="12"/>
      <c r="E521" s="12"/>
      <c r="F521" s="12"/>
      <c r="G521" s="12"/>
      <c r="H521" s="12"/>
      <c r="I521" s="27"/>
      <c r="J521" s="12"/>
      <c r="K521" s="27"/>
      <c r="L521" s="12"/>
      <c r="M521" s="12"/>
      <c r="N521" s="12"/>
      <c r="O521" s="12"/>
      <c r="P521" s="12"/>
      <c r="Q521" s="12"/>
      <c r="R521" s="12"/>
      <c r="S521" s="12"/>
      <c r="T521" s="12"/>
      <c r="U521" s="12"/>
      <c r="V521" s="12"/>
      <c r="W521" s="12"/>
      <c r="X521" s="12"/>
      <c r="Y521" s="12"/>
      <c r="Z521" s="12"/>
      <c r="AA521" s="12"/>
      <c r="AB521" s="12"/>
      <c r="AC521" s="12"/>
      <c r="AD521" s="12"/>
      <c r="AE521" s="12"/>
      <c r="AF521" s="12"/>
      <c r="AG521" s="27"/>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27"/>
      <c r="BD521" s="12"/>
      <c r="BE521" s="12"/>
      <c r="BF521" s="12"/>
      <c r="BG521" s="12"/>
      <c r="BH521" s="12"/>
      <c r="BI521" s="12"/>
      <c r="BJ521" s="12"/>
    </row>
    <row r="522" spans="1:62" ht="12.75" x14ac:dyDescent="0.2">
      <c r="A522" s="12"/>
      <c r="B522" s="12"/>
      <c r="C522" s="12"/>
      <c r="D522" s="12"/>
      <c r="E522" s="12"/>
      <c r="F522" s="12"/>
      <c r="G522" s="12"/>
      <c r="H522" s="12"/>
      <c r="I522" s="27"/>
      <c r="J522" s="12"/>
      <c r="K522" s="27"/>
      <c r="L522" s="12"/>
      <c r="M522" s="12"/>
      <c r="N522" s="12"/>
      <c r="O522" s="12"/>
      <c r="P522" s="12"/>
      <c r="Q522" s="12"/>
      <c r="R522" s="12"/>
      <c r="S522" s="12"/>
      <c r="T522" s="12"/>
      <c r="U522" s="12"/>
      <c r="V522" s="12"/>
      <c r="W522" s="12"/>
      <c r="X522" s="12"/>
      <c r="Y522" s="12"/>
      <c r="Z522" s="12"/>
      <c r="AA522" s="12"/>
      <c r="AB522" s="12"/>
      <c r="AC522" s="12"/>
      <c r="AD522" s="12"/>
      <c r="AE522" s="12"/>
      <c r="AF522" s="12"/>
      <c r="AG522" s="27"/>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27"/>
      <c r="BD522" s="12"/>
      <c r="BE522" s="12"/>
      <c r="BF522" s="12"/>
      <c r="BG522" s="12"/>
      <c r="BH522" s="12"/>
      <c r="BI522" s="12"/>
      <c r="BJ522" s="12"/>
    </row>
    <row r="523" spans="1:62" ht="12.75" x14ac:dyDescent="0.2">
      <c r="A523" s="12"/>
      <c r="B523" s="12"/>
      <c r="C523" s="12"/>
      <c r="D523" s="12"/>
      <c r="E523" s="12"/>
      <c r="F523" s="12"/>
      <c r="G523" s="12"/>
      <c r="H523" s="12"/>
      <c r="I523" s="27"/>
      <c r="J523" s="12"/>
      <c r="K523" s="27"/>
      <c r="L523" s="12"/>
      <c r="M523" s="12"/>
      <c r="N523" s="12"/>
      <c r="O523" s="12"/>
      <c r="P523" s="12"/>
      <c r="Q523" s="12"/>
      <c r="R523" s="12"/>
      <c r="S523" s="12"/>
      <c r="T523" s="12"/>
      <c r="U523" s="12"/>
      <c r="V523" s="12"/>
      <c r="W523" s="12"/>
      <c r="X523" s="12"/>
      <c r="Y523" s="12"/>
      <c r="Z523" s="12"/>
      <c r="AA523" s="12"/>
      <c r="AB523" s="12"/>
      <c r="AC523" s="12"/>
      <c r="AD523" s="12"/>
      <c r="AE523" s="12"/>
      <c r="AF523" s="12"/>
      <c r="AG523" s="27"/>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27"/>
      <c r="BD523" s="12"/>
      <c r="BE523" s="12"/>
      <c r="BF523" s="12"/>
      <c r="BG523" s="12"/>
      <c r="BH523" s="12"/>
      <c r="BI523" s="12"/>
      <c r="BJ523" s="12"/>
    </row>
    <row r="524" spans="1:62" ht="12.75" x14ac:dyDescent="0.2">
      <c r="A524" s="12"/>
      <c r="B524" s="12"/>
      <c r="C524" s="12"/>
      <c r="D524" s="12"/>
      <c r="E524" s="12"/>
      <c r="F524" s="12"/>
      <c r="G524" s="12"/>
      <c r="H524" s="12"/>
      <c r="I524" s="27"/>
      <c r="J524" s="12"/>
      <c r="K524" s="27"/>
      <c r="L524" s="12"/>
      <c r="M524" s="12"/>
      <c r="N524" s="12"/>
      <c r="O524" s="12"/>
      <c r="P524" s="12"/>
      <c r="Q524" s="12"/>
      <c r="R524" s="12"/>
      <c r="S524" s="12"/>
      <c r="T524" s="12"/>
      <c r="U524" s="12"/>
      <c r="V524" s="12"/>
      <c r="W524" s="12"/>
      <c r="X524" s="12"/>
      <c r="Y524" s="12"/>
      <c r="Z524" s="12"/>
      <c r="AA524" s="12"/>
      <c r="AB524" s="12"/>
      <c r="AC524" s="12"/>
      <c r="AD524" s="12"/>
      <c r="AE524" s="12"/>
      <c r="AF524" s="12"/>
      <c r="AG524" s="27"/>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27"/>
      <c r="BD524" s="12"/>
      <c r="BE524" s="12"/>
      <c r="BF524" s="12"/>
      <c r="BG524" s="12"/>
      <c r="BH524" s="12"/>
      <c r="BI524" s="12"/>
      <c r="BJ524" s="12"/>
    </row>
    <row r="525" spans="1:62" ht="12.75" x14ac:dyDescent="0.2">
      <c r="A525" s="12"/>
      <c r="B525" s="12"/>
      <c r="C525" s="12"/>
      <c r="D525" s="12"/>
      <c r="E525" s="12"/>
      <c r="F525" s="12"/>
      <c r="G525" s="12"/>
      <c r="H525" s="12"/>
      <c r="I525" s="27"/>
      <c r="J525" s="12"/>
      <c r="K525" s="27"/>
      <c r="L525" s="12"/>
      <c r="M525" s="12"/>
      <c r="N525" s="12"/>
      <c r="O525" s="12"/>
      <c r="P525" s="12"/>
      <c r="Q525" s="12"/>
      <c r="R525" s="12"/>
      <c r="S525" s="12"/>
      <c r="T525" s="12"/>
      <c r="U525" s="12"/>
      <c r="V525" s="12"/>
      <c r="W525" s="12"/>
      <c r="X525" s="12"/>
      <c r="Y525" s="12"/>
      <c r="Z525" s="12"/>
      <c r="AA525" s="12"/>
      <c r="AB525" s="12"/>
      <c r="AC525" s="12"/>
      <c r="AD525" s="12"/>
      <c r="AE525" s="12"/>
      <c r="AF525" s="12"/>
      <c r="AG525" s="27"/>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27"/>
      <c r="BD525" s="12"/>
      <c r="BE525" s="12"/>
      <c r="BF525" s="12"/>
      <c r="BG525" s="12"/>
      <c r="BH525" s="12"/>
      <c r="BI525" s="12"/>
      <c r="BJ525" s="12"/>
    </row>
    <row r="526" spans="1:62" ht="12.75" x14ac:dyDescent="0.2">
      <c r="A526" s="12"/>
      <c r="B526" s="12"/>
      <c r="C526" s="12"/>
      <c r="D526" s="12"/>
      <c r="E526" s="12"/>
      <c r="F526" s="12"/>
      <c r="G526" s="12"/>
      <c r="H526" s="12"/>
      <c r="I526" s="27"/>
      <c r="J526" s="12"/>
      <c r="K526" s="27"/>
      <c r="L526" s="12"/>
      <c r="M526" s="12"/>
      <c r="N526" s="12"/>
      <c r="O526" s="12"/>
      <c r="P526" s="12"/>
      <c r="Q526" s="12"/>
      <c r="R526" s="12"/>
      <c r="S526" s="12"/>
      <c r="T526" s="12"/>
      <c r="U526" s="12"/>
      <c r="V526" s="12"/>
      <c r="W526" s="12"/>
      <c r="X526" s="12"/>
      <c r="Y526" s="12"/>
      <c r="Z526" s="12"/>
      <c r="AA526" s="12"/>
      <c r="AB526" s="12"/>
      <c r="AC526" s="12"/>
      <c r="AD526" s="12"/>
      <c r="AE526" s="12"/>
      <c r="AF526" s="12"/>
      <c r="AG526" s="27"/>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27"/>
      <c r="BD526" s="12"/>
      <c r="BE526" s="12"/>
      <c r="BF526" s="12"/>
      <c r="BG526" s="12"/>
      <c r="BH526" s="12"/>
      <c r="BI526" s="12"/>
      <c r="BJ526" s="12"/>
    </row>
    <row r="527" spans="1:62" ht="12.75" x14ac:dyDescent="0.2">
      <c r="A527" s="12"/>
      <c r="B527" s="12"/>
      <c r="C527" s="12"/>
      <c r="D527" s="12"/>
      <c r="E527" s="12"/>
      <c r="F527" s="12"/>
      <c r="G527" s="12"/>
      <c r="H527" s="12"/>
      <c r="I527" s="27"/>
      <c r="J527" s="12"/>
      <c r="K527" s="27"/>
      <c r="L527" s="12"/>
      <c r="M527" s="12"/>
      <c r="N527" s="12"/>
      <c r="O527" s="12"/>
      <c r="P527" s="12"/>
      <c r="Q527" s="12"/>
      <c r="R527" s="12"/>
      <c r="S527" s="12"/>
      <c r="T527" s="12"/>
      <c r="U527" s="12"/>
      <c r="V527" s="12"/>
      <c r="W527" s="12"/>
      <c r="X527" s="12"/>
      <c r="Y527" s="12"/>
      <c r="Z527" s="12"/>
      <c r="AA527" s="12"/>
      <c r="AB527" s="12"/>
      <c r="AC527" s="12"/>
      <c r="AD527" s="12"/>
      <c r="AE527" s="12"/>
      <c r="AF527" s="12"/>
      <c r="AG527" s="27"/>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27"/>
      <c r="BD527" s="12"/>
      <c r="BE527" s="12"/>
      <c r="BF527" s="12"/>
      <c r="BG527" s="12"/>
      <c r="BH527" s="12"/>
      <c r="BI527" s="12"/>
      <c r="BJ527" s="12"/>
    </row>
    <row r="528" spans="1:62" ht="12.75" x14ac:dyDescent="0.2">
      <c r="A528" s="12"/>
      <c r="B528" s="12"/>
      <c r="C528" s="12"/>
      <c r="D528" s="12"/>
      <c r="E528" s="12"/>
      <c r="F528" s="12"/>
      <c r="G528" s="12"/>
      <c r="H528" s="12"/>
      <c r="I528" s="27"/>
      <c r="J528" s="12"/>
      <c r="K528" s="27"/>
      <c r="L528" s="12"/>
      <c r="M528" s="12"/>
      <c r="N528" s="12"/>
      <c r="O528" s="12"/>
      <c r="P528" s="12"/>
      <c r="Q528" s="12"/>
      <c r="R528" s="12"/>
      <c r="S528" s="12"/>
      <c r="T528" s="12"/>
      <c r="U528" s="12"/>
      <c r="V528" s="12"/>
      <c r="W528" s="12"/>
      <c r="X528" s="12"/>
      <c r="Y528" s="12"/>
      <c r="Z528" s="12"/>
      <c r="AA528" s="12"/>
      <c r="AB528" s="12"/>
      <c r="AC528" s="12"/>
      <c r="AD528" s="12"/>
      <c r="AE528" s="12"/>
      <c r="AF528" s="12"/>
      <c r="AG528" s="27"/>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27"/>
      <c r="BD528" s="12"/>
      <c r="BE528" s="12"/>
      <c r="BF528" s="12"/>
      <c r="BG528" s="12"/>
      <c r="BH528" s="12"/>
      <c r="BI528" s="12"/>
      <c r="BJ528" s="12"/>
    </row>
    <row r="529" spans="1:62" ht="12.75" x14ac:dyDescent="0.2">
      <c r="A529" s="12"/>
      <c r="B529" s="12"/>
      <c r="C529" s="12"/>
      <c r="D529" s="12"/>
      <c r="E529" s="12"/>
      <c r="F529" s="12"/>
      <c r="G529" s="12"/>
      <c r="H529" s="12"/>
      <c r="I529" s="27"/>
      <c r="J529" s="12"/>
      <c r="K529" s="27"/>
      <c r="L529" s="12"/>
      <c r="M529" s="12"/>
      <c r="N529" s="12"/>
      <c r="O529" s="12"/>
      <c r="P529" s="12"/>
      <c r="Q529" s="12"/>
      <c r="R529" s="12"/>
      <c r="S529" s="12"/>
      <c r="T529" s="12"/>
      <c r="U529" s="12"/>
      <c r="V529" s="12"/>
      <c r="W529" s="12"/>
      <c r="X529" s="12"/>
      <c r="Y529" s="12"/>
      <c r="Z529" s="12"/>
      <c r="AA529" s="12"/>
      <c r="AB529" s="12"/>
      <c r="AC529" s="12"/>
      <c r="AD529" s="12"/>
      <c r="AE529" s="12"/>
      <c r="AF529" s="12"/>
      <c r="AG529" s="27"/>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27"/>
      <c r="BD529" s="12"/>
      <c r="BE529" s="12"/>
      <c r="BF529" s="12"/>
      <c r="BG529" s="12"/>
      <c r="BH529" s="12"/>
      <c r="BI529" s="12"/>
      <c r="BJ529" s="12"/>
    </row>
    <row r="530" spans="1:62" ht="12.75" x14ac:dyDescent="0.2">
      <c r="A530" s="12"/>
      <c r="B530" s="12"/>
      <c r="C530" s="12"/>
      <c r="D530" s="12"/>
      <c r="E530" s="12"/>
      <c r="F530" s="12"/>
      <c r="G530" s="12"/>
      <c r="H530" s="12"/>
      <c r="I530" s="27"/>
      <c r="J530" s="12"/>
      <c r="K530" s="27"/>
      <c r="L530" s="12"/>
      <c r="M530" s="12"/>
      <c r="N530" s="12"/>
      <c r="O530" s="12"/>
      <c r="P530" s="12"/>
      <c r="Q530" s="12"/>
      <c r="R530" s="12"/>
      <c r="S530" s="12"/>
      <c r="T530" s="12"/>
      <c r="U530" s="12"/>
      <c r="V530" s="12"/>
      <c r="W530" s="12"/>
      <c r="X530" s="12"/>
      <c r="Y530" s="12"/>
      <c r="Z530" s="12"/>
      <c r="AA530" s="12"/>
      <c r="AB530" s="12"/>
      <c r="AC530" s="12"/>
      <c r="AD530" s="12"/>
      <c r="AE530" s="12"/>
      <c r="AF530" s="12"/>
      <c r="AG530" s="27"/>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27"/>
      <c r="BD530" s="12"/>
      <c r="BE530" s="12"/>
      <c r="BF530" s="12"/>
      <c r="BG530" s="12"/>
      <c r="BH530" s="12"/>
      <c r="BI530" s="12"/>
      <c r="BJ530" s="12"/>
    </row>
    <row r="531" spans="1:62" ht="12.75" x14ac:dyDescent="0.2">
      <c r="A531" s="12"/>
      <c r="B531" s="12"/>
      <c r="C531" s="12"/>
      <c r="D531" s="12"/>
      <c r="E531" s="12"/>
      <c r="F531" s="12"/>
      <c r="G531" s="12"/>
      <c r="H531" s="12"/>
      <c r="I531" s="27"/>
      <c r="J531" s="12"/>
      <c r="K531" s="27"/>
      <c r="L531" s="12"/>
      <c r="M531" s="12"/>
      <c r="N531" s="12"/>
      <c r="O531" s="12"/>
      <c r="P531" s="12"/>
      <c r="Q531" s="12"/>
      <c r="R531" s="12"/>
      <c r="S531" s="12"/>
      <c r="T531" s="12"/>
      <c r="U531" s="12"/>
      <c r="V531" s="12"/>
      <c r="W531" s="12"/>
      <c r="X531" s="12"/>
      <c r="Y531" s="12"/>
      <c r="Z531" s="12"/>
      <c r="AA531" s="12"/>
      <c r="AB531" s="12"/>
      <c r="AC531" s="12"/>
      <c r="AD531" s="12"/>
      <c r="AE531" s="12"/>
      <c r="AF531" s="12"/>
      <c r="AG531" s="27"/>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27"/>
      <c r="BD531" s="12"/>
      <c r="BE531" s="12"/>
      <c r="BF531" s="12"/>
      <c r="BG531" s="12"/>
      <c r="BH531" s="12"/>
      <c r="BI531" s="12"/>
      <c r="BJ531" s="12"/>
    </row>
    <row r="532" spans="1:62" ht="12.75" x14ac:dyDescent="0.2">
      <c r="A532" s="12"/>
      <c r="B532" s="12"/>
      <c r="C532" s="12"/>
      <c r="D532" s="12"/>
      <c r="E532" s="12"/>
      <c r="F532" s="12"/>
      <c r="G532" s="12"/>
      <c r="H532" s="12"/>
      <c r="I532" s="27"/>
      <c r="J532" s="12"/>
      <c r="K532" s="27"/>
      <c r="L532" s="12"/>
      <c r="M532" s="12"/>
      <c r="N532" s="12"/>
      <c r="O532" s="12"/>
      <c r="P532" s="12"/>
      <c r="Q532" s="12"/>
      <c r="R532" s="12"/>
      <c r="S532" s="12"/>
      <c r="T532" s="12"/>
      <c r="U532" s="12"/>
      <c r="V532" s="12"/>
      <c r="W532" s="12"/>
      <c r="X532" s="12"/>
      <c r="Y532" s="12"/>
      <c r="Z532" s="12"/>
      <c r="AA532" s="12"/>
      <c r="AB532" s="12"/>
      <c r="AC532" s="12"/>
      <c r="AD532" s="12"/>
      <c r="AE532" s="12"/>
      <c r="AF532" s="12"/>
      <c r="AG532" s="27"/>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27"/>
      <c r="BD532" s="12"/>
      <c r="BE532" s="12"/>
      <c r="BF532" s="12"/>
      <c r="BG532" s="12"/>
      <c r="BH532" s="12"/>
      <c r="BI532" s="12"/>
      <c r="BJ532" s="12"/>
    </row>
    <row r="533" spans="1:62" ht="12.75" x14ac:dyDescent="0.2">
      <c r="A533" s="12"/>
      <c r="B533" s="12"/>
      <c r="C533" s="12"/>
      <c r="D533" s="12"/>
      <c r="E533" s="12"/>
      <c r="F533" s="12"/>
      <c r="G533" s="12"/>
      <c r="H533" s="12"/>
      <c r="I533" s="27"/>
      <c r="J533" s="12"/>
      <c r="K533" s="27"/>
      <c r="L533" s="12"/>
      <c r="M533" s="12"/>
      <c r="N533" s="12"/>
      <c r="O533" s="12"/>
      <c r="P533" s="12"/>
      <c r="Q533" s="12"/>
      <c r="R533" s="12"/>
      <c r="S533" s="12"/>
      <c r="T533" s="12"/>
      <c r="U533" s="12"/>
      <c r="V533" s="12"/>
      <c r="W533" s="12"/>
      <c r="X533" s="12"/>
      <c r="Y533" s="12"/>
      <c r="Z533" s="12"/>
      <c r="AA533" s="12"/>
      <c r="AB533" s="12"/>
      <c r="AC533" s="12"/>
      <c r="AD533" s="12"/>
      <c r="AE533" s="12"/>
      <c r="AF533" s="12"/>
      <c r="AG533" s="27"/>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27"/>
      <c r="BD533" s="12"/>
      <c r="BE533" s="12"/>
      <c r="BF533" s="12"/>
      <c r="BG533" s="12"/>
      <c r="BH533" s="12"/>
      <c r="BI533" s="12"/>
      <c r="BJ533" s="12"/>
    </row>
    <row r="534" spans="1:62" ht="12.75" x14ac:dyDescent="0.2">
      <c r="A534" s="12"/>
      <c r="B534" s="12"/>
      <c r="C534" s="12"/>
      <c r="D534" s="12"/>
      <c r="E534" s="12"/>
      <c r="F534" s="12"/>
      <c r="G534" s="12"/>
      <c r="H534" s="12"/>
      <c r="I534" s="27"/>
      <c r="J534" s="12"/>
      <c r="K534" s="27"/>
      <c r="L534" s="12"/>
      <c r="M534" s="12"/>
      <c r="N534" s="12"/>
      <c r="O534" s="12"/>
      <c r="P534" s="12"/>
      <c r="Q534" s="12"/>
      <c r="R534" s="12"/>
      <c r="S534" s="12"/>
      <c r="T534" s="12"/>
      <c r="U534" s="12"/>
      <c r="V534" s="12"/>
      <c r="W534" s="12"/>
      <c r="X534" s="12"/>
      <c r="Y534" s="12"/>
      <c r="Z534" s="12"/>
      <c r="AA534" s="12"/>
      <c r="AB534" s="12"/>
      <c r="AC534" s="12"/>
      <c r="AD534" s="12"/>
      <c r="AE534" s="12"/>
      <c r="AF534" s="12"/>
      <c r="AG534" s="27"/>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27"/>
      <c r="BD534" s="12"/>
      <c r="BE534" s="12"/>
      <c r="BF534" s="12"/>
      <c r="BG534" s="12"/>
      <c r="BH534" s="12"/>
      <c r="BI534" s="12"/>
      <c r="BJ534" s="12"/>
    </row>
    <row r="535" spans="1:62" ht="12.75" x14ac:dyDescent="0.2">
      <c r="A535" s="12"/>
      <c r="B535" s="12"/>
      <c r="C535" s="12"/>
      <c r="D535" s="12"/>
      <c r="E535" s="12"/>
      <c r="F535" s="12"/>
      <c r="G535" s="12"/>
      <c r="H535" s="12"/>
      <c r="I535" s="27"/>
      <c r="J535" s="12"/>
      <c r="K535" s="27"/>
      <c r="L535" s="12"/>
      <c r="M535" s="12"/>
      <c r="N535" s="12"/>
      <c r="O535" s="12"/>
      <c r="P535" s="12"/>
      <c r="Q535" s="12"/>
      <c r="R535" s="12"/>
      <c r="S535" s="12"/>
      <c r="T535" s="12"/>
      <c r="U535" s="12"/>
      <c r="V535" s="12"/>
      <c r="W535" s="12"/>
      <c r="X535" s="12"/>
      <c r="Y535" s="12"/>
      <c r="Z535" s="12"/>
      <c r="AA535" s="12"/>
      <c r="AB535" s="12"/>
      <c r="AC535" s="12"/>
      <c r="AD535" s="12"/>
      <c r="AE535" s="12"/>
      <c r="AF535" s="12"/>
      <c r="AG535" s="27"/>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27"/>
      <c r="BD535" s="12"/>
      <c r="BE535" s="12"/>
      <c r="BF535" s="12"/>
      <c r="BG535" s="12"/>
      <c r="BH535" s="12"/>
      <c r="BI535" s="12"/>
      <c r="BJ535" s="12"/>
    </row>
    <row r="536" spans="1:62" ht="12.75" x14ac:dyDescent="0.2">
      <c r="A536" s="12"/>
      <c r="B536" s="12"/>
      <c r="C536" s="12"/>
      <c r="D536" s="12"/>
      <c r="E536" s="12"/>
      <c r="F536" s="12"/>
      <c r="G536" s="12"/>
      <c r="H536" s="12"/>
      <c r="I536" s="27"/>
      <c r="J536" s="12"/>
      <c r="K536" s="27"/>
      <c r="L536" s="12"/>
      <c r="M536" s="12"/>
      <c r="N536" s="12"/>
      <c r="O536" s="12"/>
      <c r="P536" s="12"/>
      <c r="Q536" s="12"/>
      <c r="R536" s="12"/>
      <c r="S536" s="12"/>
      <c r="T536" s="12"/>
      <c r="U536" s="12"/>
      <c r="V536" s="12"/>
      <c r="W536" s="12"/>
      <c r="X536" s="12"/>
      <c r="Y536" s="12"/>
      <c r="Z536" s="12"/>
      <c r="AA536" s="12"/>
      <c r="AB536" s="12"/>
      <c r="AC536" s="12"/>
      <c r="AD536" s="12"/>
      <c r="AE536" s="12"/>
      <c r="AF536" s="12"/>
      <c r="AG536" s="27"/>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27"/>
      <c r="BD536" s="12"/>
      <c r="BE536" s="12"/>
      <c r="BF536" s="12"/>
      <c r="BG536" s="12"/>
      <c r="BH536" s="12"/>
      <c r="BI536" s="12"/>
      <c r="BJ536" s="12"/>
    </row>
    <row r="537" spans="1:62" ht="12.75" x14ac:dyDescent="0.2">
      <c r="A537" s="12"/>
      <c r="B537" s="12"/>
      <c r="C537" s="12"/>
      <c r="D537" s="12"/>
      <c r="E537" s="12"/>
      <c r="F537" s="12"/>
      <c r="G537" s="12"/>
      <c r="H537" s="12"/>
      <c r="I537" s="27"/>
      <c r="J537" s="12"/>
      <c r="K537" s="27"/>
      <c r="L537" s="12"/>
      <c r="M537" s="12"/>
      <c r="N537" s="12"/>
      <c r="O537" s="12"/>
      <c r="P537" s="12"/>
      <c r="Q537" s="12"/>
      <c r="R537" s="12"/>
      <c r="S537" s="12"/>
      <c r="T537" s="12"/>
      <c r="U537" s="12"/>
      <c r="V537" s="12"/>
      <c r="W537" s="12"/>
      <c r="X537" s="12"/>
      <c r="Y537" s="12"/>
      <c r="Z537" s="12"/>
      <c r="AA537" s="12"/>
      <c r="AB537" s="12"/>
      <c r="AC537" s="12"/>
      <c r="AD537" s="12"/>
      <c r="AE537" s="12"/>
      <c r="AF537" s="12"/>
      <c r="AG537" s="27"/>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27"/>
      <c r="BD537" s="12"/>
      <c r="BE537" s="12"/>
      <c r="BF537" s="12"/>
      <c r="BG537" s="12"/>
      <c r="BH537" s="12"/>
      <c r="BI537" s="12"/>
      <c r="BJ537" s="12"/>
    </row>
    <row r="538" spans="1:62" ht="12.75" x14ac:dyDescent="0.2">
      <c r="A538" s="12"/>
      <c r="B538" s="12"/>
      <c r="C538" s="12"/>
      <c r="D538" s="12"/>
      <c r="E538" s="12"/>
      <c r="F538" s="12"/>
      <c r="G538" s="12"/>
      <c r="H538" s="12"/>
      <c r="I538" s="27"/>
      <c r="J538" s="12"/>
      <c r="K538" s="27"/>
      <c r="L538" s="12"/>
      <c r="M538" s="12"/>
      <c r="N538" s="12"/>
      <c r="O538" s="12"/>
      <c r="P538" s="12"/>
      <c r="Q538" s="12"/>
      <c r="R538" s="12"/>
      <c r="S538" s="12"/>
      <c r="T538" s="12"/>
      <c r="U538" s="12"/>
      <c r="V538" s="12"/>
      <c r="W538" s="12"/>
      <c r="X538" s="12"/>
      <c r="Y538" s="12"/>
      <c r="Z538" s="12"/>
      <c r="AA538" s="12"/>
      <c r="AB538" s="12"/>
      <c r="AC538" s="12"/>
      <c r="AD538" s="12"/>
      <c r="AE538" s="12"/>
      <c r="AF538" s="12"/>
      <c r="AG538" s="27"/>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27"/>
      <c r="BD538" s="12"/>
      <c r="BE538" s="12"/>
      <c r="BF538" s="12"/>
      <c r="BG538" s="12"/>
      <c r="BH538" s="12"/>
      <c r="BI538" s="12"/>
      <c r="BJ538" s="12"/>
    </row>
    <row r="539" spans="1:62" ht="12.75" x14ac:dyDescent="0.2">
      <c r="A539" s="12"/>
      <c r="B539" s="12"/>
      <c r="C539" s="12"/>
      <c r="D539" s="12"/>
      <c r="E539" s="12"/>
      <c r="F539" s="12"/>
      <c r="G539" s="12"/>
      <c r="H539" s="12"/>
      <c r="I539" s="27"/>
      <c r="J539" s="12"/>
      <c r="K539" s="27"/>
      <c r="L539" s="12"/>
      <c r="M539" s="12"/>
      <c r="N539" s="12"/>
      <c r="O539" s="12"/>
      <c r="P539" s="12"/>
      <c r="Q539" s="12"/>
      <c r="R539" s="12"/>
      <c r="S539" s="12"/>
      <c r="T539" s="12"/>
      <c r="U539" s="12"/>
      <c r="V539" s="12"/>
      <c r="W539" s="12"/>
      <c r="X539" s="12"/>
      <c r="Y539" s="12"/>
      <c r="Z539" s="12"/>
      <c r="AA539" s="12"/>
      <c r="AB539" s="12"/>
      <c r="AC539" s="12"/>
      <c r="AD539" s="12"/>
      <c r="AE539" s="12"/>
      <c r="AF539" s="12"/>
      <c r="AG539" s="27"/>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27"/>
      <c r="BD539" s="12"/>
      <c r="BE539" s="12"/>
      <c r="BF539" s="12"/>
      <c r="BG539" s="12"/>
      <c r="BH539" s="12"/>
      <c r="BI539" s="12"/>
      <c r="BJ539" s="12"/>
    </row>
    <row r="540" spans="1:62" ht="12.75" x14ac:dyDescent="0.2">
      <c r="A540" s="12"/>
      <c r="B540" s="12"/>
      <c r="C540" s="12"/>
      <c r="D540" s="12"/>
      <c r="E540" s="12"/>
      <c r="F540" s="12"/>
      <c r="G540" s="12"/>
      <c r="H540" s="12"/>
      <c r="I540" s="27"/>
      <c r="J540" s="12"/>
      <c r="K540" s="27"/>
      <c r="L540" s="12"/>
      <c r="M540" s="12"/>
      <c r="N540" s="12"/>
      <c r="O540" s="12"/>
      <c r="P540" s="12"/>
      <c r="Q540" s="12"/>
      <c r="R540" s="12"/>
      <c r="S540" s="12"/>
      <c r="T540" s="12"/>
      <c r="U540" s="12"/>
      <c r="V540" s="12"/>
      <c r="W540" s="12"/>
      <c r="X540" s="12"/>
      <c r="Y540" s="12"/>
      <c r="Z540" s="12"/>
      <c r="AA540" s="12"/>
      <c r="AB540" s="12"/>
      <c r="AC540" s="12"/>
      <c r="AD540" s="12"/>
      <c r="AE540" s="12"/>
      <c r="AF540" s="12"/>
      <c r="AG540" s="27"/>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27"/>
      <c r="BD540" s="12"/>
      <c r="BE540" s="12"/>
      <c r="BF540" s="12"/>
      <c r="BG540" s="12"/>
      <c r="BH540" s="12"/>
      <c r="BI540" s="12"/>
      <c r="BJ540" s="12"/>
    </row>
    <row r="541" spans="1:62" ht="12.75" x14ac:dyDescent="0.2">
      <c r="A541" s="12"/>
      <c r="B541" s="12"/>
      <c r="C541" s="12"/>
      <c r="D541" s="12"/>
      <c r="E541" s="12"/>
      <c r="F541" s="12"/>
      <c r="G541" s="12"/>
      <c r="H541" s="12"/>
      <c r="I541" s="27"/>
      <c r="J541" s="12"/>
      <c r="K541" s="27"/>
      <c r="L541" s="12"/>
      <c r="M541" s="12"/>
      <c r="N541" s="12"/>
      <c r="O541" s="12"/>
      <c r="P541" s="12"/>
      <c r="Q541" s="12"/>
      <c r="R541" s="12"/>
      <c r="S541" s="12"/>
      <c r="T541" s="12"/>
      <c r="U541" s="12"/>
      <c r="V541" s="12"/>
      <c r="W541" s="12"/>
      <c r="X541" s="12"/>
      <c r="Y541" s="12"/>
      <c r="Z541" s="12"/>
      <c r="AA541" s="12"/>
      <c r="AB541" s="12"/>
      <c r="AC541" s="12"/>
      <c r="AD541" s="12"/>
      <c r="AE541" s="12"/>
      <c r="AF541" s="12"/>
      <c r="AG541" s="27"/>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27"/>
      <c r="BD541" s="12"/>
      <c r="BE541" s="12"/>
      <c r="BF541" s="12"/>
      <c r="BG541" s="12"/>
      <c r="BH541" s="12"/>
      <c r="BI541" s="12"/>
      <c r="BJ541" s="12"/>
    </row>
    <row r="542" spans="1:62" ht="12.75" x14ac:dyDescent="0.2">
      <c r="A542" s="12"/>
      <c r="B542" s="12"/>
      <c r="C542" s="12"/>
      <c r="D542" s="12"/>
      <c r="E542" s="12"/>
      <c r="F542" s="12"/>
      <c r="G542" s="12"/>
      <c r="H542" s="12"/>
      <c r="I542" s="27"/>
      <c r="J542" s="12"/>
      <c r="K542" s="27"/>
      <c r="L542" s="12"/>
      <c r="M542" s="12"/>
      <c r="N542" s="12"/>
      <c r="O542" s="12"/>
      <c r="P542" s="12"/>
      <c r="Q542" s="12"/>
      <c r="R542" s="12"/>
      <c r="S542" s="12"/>
      <c r="T542" s="12"/>
      <c r="U542" s="12"/>
      <c r="V542" s="12"/>
      <c r="W542" s="12"/>
      <c r="X542" s="12"/>
      <c r="Y542" s="12"/>
      <c r="Z542" s="12"/>
      <c r="AA542" s="12"/>
      <c r="AB542" s="12"/>
      <c r="AC542" s="12"/>
      <c r="AD542" s="12"/>
      <c r="AE542" s="12"/>
      <c r="AF542" s="12"/>
      <c r="AG542" s="27"/>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27"/>
      <c r="BD542" s="12"/>
      <c r="BE542" s="12"/>
      <c r="BF542" s="12"/>
      <c r="BG542" s="12"/>
      <c r="BH542" s="12"/>
      <c r="BI542" s="12"/>
      <c r="BJ542" s="12"/>
    </row>
    <row r="543" spans="1:62" ht="12.75" x14ac:dyDescent="0.2">
      <c r="A543" s="12"/>
      <c r="B543" s="12"/>
      <c r="C543" s="12"/>
      <c r="D543" s="12"/>
      <c r="E543" s="12"/>
      <c r="F543" s="12"/>
      <c r="G543" s="12"/>
      <c r="H543" s="12"/>
      <c r="I543" s="27"/>
      <c r="J543" s="12"/>
      <c r="K543" s="27"/>
      <c r="L543" s="12"/>
      <c r="M543" s="12"/>
      <c r="N543" s="12"/>
      <c r="O543" s="12"/>
      <c r="P543" s="12"/>
      <c r="Q543" s="12"/>
      <c r="R543" s="12"/>
      <c r="S543" s="12"/>
      <c r="T543" s="12"/>
      <c r="U543" s="12"/>
      <c r="V543" s="12"/>
      <c r="W543" s="12"/>
      <c r="X543" s="12"/>
      <c r="Y543" s="12"/>
      <c r="Z543" s="12"/>
      <c r="AA543" s="12"/>
      <c r="AB543" s="12"/>
      <c r="AC543" s="12"/>
      <c r="AD543" s="12"/>
      <c r="AE543" s="12"/>
      <c r="AF543" s="12"/>
      <c r="AG543" s="27"/>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27"/>
      <c r="BD543" s="12"/>
      <c r="BE543" s="12"/>
      <c r="BF543" s="12"/>
      <c r="BG543" s="12"/>
      <c r="BH543" s="12"/>
      <c r="BI543" s="12"/>
      <c r="BJ543" s="12"/>
    </row>
    <row r="544" spans="1:62" ht="12.75" x14ac:dyDescent="0.2">
      <c r="A544" s="12"/>
      <c r="B544" s="12"/>
      <c r="C544" s="12"/>
      <c r="D544" s="12"/>
      <c r="E544" s="12"/>
      <c r="F544" s="12"/>
      <c r="G544" s="12"/>
      <c r="H544" s="12"/>
      <c r="I544" s="27"/>
      <c r="J544" s="12"/>
      <c r="K544" s="27"/>
      <c r="L544" s="12"/>
      <c r="M544" s="12"/>
      <c r="N544" s="12"/>
      <c r="O544" s="12"/>
      <c r="P544" s="12"/>
      <c r="Q544" s="12"/>
      <c r="R544" s="12"/>
      <c r="S544" s="12"/>
      <c r="T544" s="12"/>
      <c r="U544" s="12"/>
      <c r="V544" s="12"/>
      <c r="W544" s="12"/>
      <c r="X544" s="12"/>
      <c r="Y544" s="12"/>
      <c r="Z544" s="12"/>
      <c r="AA544" s="12"/>
      <c r="AB544" s="12"/>
      <c r="AC544" s="12"/>
      <c r="AD544" s="12"/>
      <c r="AE544" s="12"/>
      <c r="AF544" s="12"/>
      <c r="AG544" s="27"/>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27"/>
      <c r="BD544" s="12"/>
      <c r="BE544" s="12"/>
      <c r="BF544" s="12"/>
      <c r="BG544" s="12"/>
      <c r="BH544" s="12"/>
      <c r="BI544" s="12"/>
      <c r="BJ544" s="12"/>
    </row>
    <row r="545" spans="1:62" ht="12.75" x14ac:dyDescent="0.2">
      <c r="A545" s="12"/>
      <c r="B545" s="12"/>
      <c r="C545" s="12"/>
      <c r="D545" s="12"/>
      <c r="E545" s="12"/>
      <c r="F545" s="12"/>
      <c r="G545" s="12"/>
      <c r="H545" s="12"/>
      <c r="I545" s="27"/>
      <c r="J545" s="12"/>
      <c r="K545" s="27"/>
      <c r="L545" s="12"/>
      <c r="M545" s="12"/>
      <c r="N545" s="12"/>
      <c r="O545" s="12"/>
      <c r="P545" s="12"/>
      <c r="Q545" s="12"/>
      <c r="R545" s="12"/>
      <c r="S545" s="12"/>
      <c r="T545" s="12"/>
      <c r="U545" s="12"/>
      <c r="V545" s="12"/>
      <c r="W545" s="12"/>
      <c r="X545" s="12"/>
      <c r="Y545" s="12"/>
      <c r="Z545" s="12"/>
      <c r="AA545" s="12"/>
      <c r="AB545" s="12"/>
      <c r="AC545" s="12"/>
      <c r="AD545" s="12"/>
      <c r="AE545" s="12"/>
      <c r="AF545" s="12"/>
      <c r="AG545" s="27"/>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27"/>
      <c r="BD545" s="12"/>
      <c r="BE545" s="12"/>
      <c r="BF545" s="12"/>
      <c r="BG545" s="12"/>
      <c r="BH545" s="12"/>
      <c r="BI545" s="12"/>
      <c r="BJ545" s="12"/>
    </row>
    <row r="546" spans="1:62" ht="12.75" x14ac:dyDescent="0.2">
      <c r="A546" s="12"/>
      <c r="B546" s="12"/>
      <c r="C546" s="12"/>
      <c r="D546" s="12"/>
      <c r="E546" s="12"/>
      <c r="F546" s="12"/>
      <c r="G546" s="12"/>
      <c r="H546" s="12"/>
      <c r="I546" s="27"/>
      <c r="J546" s="12"/>
      <c r="K546" s="27"/>
      <c r="L546" s="12"/>
      <c r="M546" s="12"/>
      <c r="N546" s="12"/>
      <c r="O546" s="12"/>
      <c r="P546" s="12"/>
      <c r="Q546" s="12"/>
      <c r="R546" s="12"/>
      <c r="S546" s="12"/>
      <c r="T546" s="12"/>
      <c r="U546" s="12"/>
      <c r="V546" s="12"/>
      <c r="W546" s="12"/>
      <c r="X546" s="12"/>
      <c r="Y546" s="12"/>
      <c r="Z546" s="12"/>
      <c r="AA546" s="12"/>
      <c r="AB546" s="12"/>
      <c r="AC546" s="12"/>
      <c r="AD546" s="12"/>
      <c r="AE546" s="12"/>
      <c r="AF546" s="12"/>
      <c r="AG546" s="27"/>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27"/>
      <c r="BD546" s="12"/>
      <c r="BE546" s="12"/>
      <c r="BF546" s="12"/>
      <c r="BG546" s="12"/>
      <c r="BH546" s="12"/>
      <c r="BI546" s="12"/>
      <c r="BJ546" s="12"/>
    </row>
    <row r="547" spans="1:62" ht="12.75" x14ac:dyDescent="0.2">
      <c r="A547" s="12"/>
      <c r="B547" s="12"/>
      <c r="C547" s="12"/>
      <c r="D547" s="12"/>
      <c r="E547" s="12"/>
      <c r="F547" s="12"/>
      <c r="G547" s="12"/>
      <c r="H547" s="12"/>
      <c r="I547" s="27"/>
      <c r="J547" s="12"/>
      <c r="K547" s="27"/>
      <c r="L547" s="12"/>
      <c r="M547" s="12"/>
      <c r="N547" s="12"/>
      <c r="O547" s="12"/>
      <c r="P547" s="12"/>
      <c r="Q547" s="12"/>
      <c r="R547" s="12"/>
      <c r="S547" s="12"/>
      <c r="T547" s="12"/>
      <c r="U547" s="12"/>
      <c r="V547" s="12"/>
      <c r="W547" s="12"/>
      <c r="X547" s="12"/>
      <c r="Y547" s="12"/>
      <c r="Z547" s="12"/>
      <c r="AA547" s="12"/>
      <c r="AB547" s="12"/>
      <c r="AC547" s="12"/>
      <c r="AD547" s="12"/>
      <c r="AE547" s="12"/>
      <c r="AF547" s="12"/>
      <c r="AG547" s="27"/>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27"/>
      <c r="BD547" s="12"/>
      <c r="BE547" s="12"/>
      <c r="BF547" s="12"/>
      <c r="BG547" s="12"/>
      <c r="BH547" s="12"/>
      <c r="BI547" s="12"/>
      <c r="BJ547" s="12"/>
    </row>
    <row r="548" spans="1:62" ht="12.75" x14ac:dyDescent="0.2">
      <c r="A548" s="12"/>
      <c r="B548" s="12"/>
      <c r="C548" s="12"/>
      <c r="D548" s="12"/>
      <c r="E548" s="12"/>
      <c r="F548" s="12"/>
      <c r="G548" s="12"/>
      <c r="H548" s="12"/>
      <c r="I548" s="27"/>
      <c r="J548" s="12"/>
      <c r="K548" s="27"/>
      <c r="L548" s="12"/>
      <c r="M548" s="12"/>
      <c r="N548" s="12"/>
      <c r="O548" s="12"/>
      <c r="P548" s="12"/>
      <c r="Q548" s="12"/>
      <c r="R548" s="12"/>
      <c r="S548" s="12"/>
      <c r="T548" s="12"/>
      <c r="U548" s="12"/>
      <c r="V548" s="12"/>
      <c r="W548" s="12"/>
      <c r="X548" s="12"/>
      <c r="Y548" s="12"/>
      <c r="Z548" s="12"/>
      <c r="AA548" s="12"/>
      <c r="AB548" s="12"/>
      <c r="AC548" s="12"/>
      <c r="AD548" s="12"/>
      <c r="AE548" s="12"/>
      <c r="AF548" s="12"/>
      <c r="AG548" s="27"/>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27"/>
      <c r="BD548" s="12"/>
      <c r="BE548" s="12"/>
      <c r="BF548" s="12"/>
      <c r="BG548" s="12"/>
      <c r="BH548" s="12"/>
      <c r="BI548" s="12"/>
      <c r="BJ548" s="12"/>
    </row>
    <row r="549" spans="1:62" ht="12.75" x14ac:dyDescent="0.2">
      <c r="A549" s="12"/>
      <c r="B549" s="12"/>
      <c r="C549" s="12"/>
      <c r="D549" s="12"/>
      <c r="E549" s="12"/>
      <c r="F549" s="12"/>
      <c r="G549" s="12"/>
      <c r="H549" s="12"/>
      <c r="I549" s="27"/>
      <c r="J549" s="12"/>
      <c r="K549" s="27"/>
      <c r="L549" s="12"/>
      <c r="M549" s="12"/>
      <c r="N549" s="12"/>
      <c r="O549" s="12"/>
      <c r="P549" s="12"/>
      <c r="Q549" s="12"/>
      <c r="R549" s="12"/>
      <c r="S549" s="12"/>
      <c r="T549" s="12"/>
      <c r="U549" s="12"/>
      <c r="V549" s="12"/>
      <c r="W549" s="12"/>
      <c r="X549" s="12"/>
      <c r="Y549" s="12"/>
      <c r="Z549" s="12"/>
      <c r="AA549" s="12"/>
      <c r="AB549" s="12"/>
      <c r="AC549" s="12"/>
      <c r="AD549" s="12"/>
      <c r="AE549" s="12"/>
      <c r="AF549" s="12"/>
      <c r="AG549" s="27"/>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27"/>
      <c r="BD549" s="12"/>
      <c r="BE549" s="12"/>
      <c r="BF549" s="12"/>
      <c r="BG549" s="12"/>
      <c r="BH549" s="12"/>
      <c r="BI549" s="12"/>
      <c r="BJ549" s="12"/>
    </row>
    <row r="550" spans="1:62" ht="12.75" x14ac:dyDescent="0.2">
      <c r="A550" s="12"/>
      <c r="B550" s="12"/>
      <c r="C550" s="12"/>
      <c r="D550" s="12"/>
      <c r="E550" s="12"/>
      <c r="F550" s="12"/>
      <c r="G550" s="12"/>
      <c r="H550" s="12"/>
      <c r="I550" s="27"/>
      <c r="J550" s="12"/>
      <c r="K550" s="27"/>
      <c r="L550" s="12"/>
      <c r="M550" s="12"/>
      <c r="N550" s="12"/>
      <c r="O550" s="12"/>
      <c r="P550" s="12"/>
      <c r="Q550" s="12"/>
      <c r="R550" s="12"/>
      <c r="S550" s="12"/>
      <c r="T550" s="12"/>
      <c r="U550" s="12"/>
      <c r="V550" s="12"/>
      <c r="W550" s="12"/>
      <c r="X550" s="12"/>
      <c r="Y550" s="12"/>
      <c r="Z550" s="12"/>
      <c r="AA550" s="12"/>
      <c r="AB550" s="12"/>
      <c r="AC550" s="12"/>
      <c r="AD550" s="12"/>
      <c r="AE550" s="12"/>
      <c r="AF550" s="12"/>
      <c r="AG550" s="27"/>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27"/>
      <c r="BD550" s="12"/>
      <c r="BE550" s="12"/>
      <c r="BF550" s="12"/>
      <c r="BG550" s="12"/>
      <c r="BH550" s="12"/>
      <c r="BI550" s="12"/>
      <c r="BJ550" s="12"/>
    </row>
    <row r="551" spans="1:62" ht="12.75" x14ac:dyDescent="0.2">
      <c r="A551" s="12"/>
      <c r="B551" s="12"/>
      <c r="C551" s="12"/>
      <c r="D551" s="12"/>
      <c r="E551" s="12"/>
      <c r="F551" s="12"/>
      <c r="G551" s="12"/>
      <c r="H551" s="12"/>
      <c r="I551" s="27"/>
      <c r="J551" s="12"/>
      <c r="K551" s="27"/>
      <c r="L551" s="12"/>
      <c r="M551" s="12"/>
      <c r="N551" s="12"/>
      <c r="O551" s="12"/>
      <c r="P551" s="12"/>
      <c r="Q551" s="12"/>
      <c r="R551" s="12"/>
      <c r="S551" s="12"/>
      <c r="T551" s="12"/>
      <c r="U551" s="12"/>
      <c r="V551" s="12"/>
      <c r="W551" s="12"/>
      <c r="X551" s="12"/>
      <c r="Y551" s="12"/>
      <c r="Z551" s="12"/>
      <c r="AA551" s="12"/>
      <c r="AB551" s="12"/>
      <c r="AC551" s="12"/>
      <c r="AD551" s="12"/>
      <c r="AE551" s="12"/>
      <c r="AF551" s="12"/>
      <c r="AG551" s="27"/>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27"/>
      <c r="BD551" s="12"/>
      <c r="BE551" s="12"/>
      <c r="BF551" s="12"/>
      <c r="BG551" s="12"/>
      <c r="BH551" s="12"/>
      <c r="BI551" s="12"/>
      <c r="BJ551" s="12"/>
    </row>
    <row r="552" spans="1:62" ht="12.75" x14ac:dyDescent="0.2">
      <c r="A552" s="12"/>
      <c r="B552" s="12"/>
      <c r="C552" s="12"/>
      <c r="D552" s="12"/>
      <c r="E552" s="12"/>
      <c r="F552" s="12"/>
      <c r="G552" s="12"/>
      <c r="H552" s="12"/>
      <c r="I552" s="27"/>
      <c r="J552" s="12"/>
      <c r="K552" s="27"/>
      <c r="L552" s="12"/>
      <c r="M552" s="12"/>
      <c r="N552" s="12"/>
      <c r="O552" s="12"/>
      <c r="P552" s="12"/>
      <c r="Q552" s="12"/>
      <c r="R552" s="12"/>
      <c r="S552" s="12"/>
      <c r="T552" s="12"/>
      <c r="U552" s="12"/>
      <c r="V552" s="12"/>
      <c r="W552" s="12"/>
      <c r="X552" s="12"/>
      <c r="Y552" s="12"/>
      <c r="Z552" s="12"/>
      <c r="AA552" s="12"/>
      <c r="AB552" s="12"/>
      <c r="AC552" s="12"/>
      <c r="AD552" s="12"/>
      <c r="AE552" s="12"/>
      <c r="AF552" s="12"/>
      <c r="AG552" s="27"/>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27"/>
      <c r="BD552" s="12"/>
      <c r="BE552" s="12"/>
      <c r="BF552" s="12"/>
      <c r="BG552" s="12"/>
      <c r="BH552" s="12"/>
      <c r="BI552" s="12"/>
      <c r="BJ552" s="12"/>
    </row>
    <row r="553" spans="1:62" ht="12.75" x14ac:dyDescent="0.2">
      <c r="A553" s="12"/>
      <c r="B553" s="12"/>
      <c r="C553" s="12"/>
      <c r="D553" s="12"/>
      <c r="E553" s="12"/>
      <c r="F553" s="12"/>
      <c r="G553" s="12"/>
      <c r="H553" s="12"/>
      <c r="I553" s="27"/>
      <c r="J553" s="12"/>
      <c r="K553" s="27"/>
      <c r="L553" s="12"/>
      <c r="M553" s="12"/>
      <c r="N553" s="12"/>
      <c r="O553" s="12"/>
      <c r="P553" s="12"/>
      <c r="Q553" s="12"/>
      <c r="R553" s="12"/>
      <c r="S553" s="12"/>
      <c r="T553" s="12"/>
      <c r="U553" s="12"/>
      <c r="V553" s="12"/>
      <c r="W553" s="12"/>
      <c r="X553" s="12"/>
      <c r="Y553" s="12"/>
      <c r="Z553" s="12"/>
      <c r="AA553" s="12"/>
      <c r="AB553" s="12"/>
      <c r="AC553" s="12"/>
      <c r="AD553" s="12"/>
      <c r="AE553" s="12"/>
      <c r="AF553" s="12"/>
      <c r="AG553" s="27"/>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27"/>
      <c r="BD553" s="12"/>
      <c r="BE553" s="12"/>
      <c r="BF553" s="12"/>
      <c r="BG553" s="12"/>
      <c r="BH553" s="12"/>
      <c r="BI553" s="12"/>
      <c r="BJ553" s="12"/>
    </row>
    <row r="554" spans="1:62" ht="12.75" x14ac:dyDescent="0.2">
      <c r="A554" s="12"/>
      <c r="B554" s="12"/>
      <c r="C554" s="12"/>
      <c r="D554" s="12"/>
      <c r="E554" s="12"/>
      <c r="F554" s="12"/>
      <c r="G554" s="12"/>
      <c r="H554" s="12"/>
      <c r="I554" s="27"/>
      <c r="J554" s="12"/>
      <c r="K554" s="27"/>
      <c r="L554" s="12"/>
      <c r="M554" s="12"/>
      <c r="N554" s="12"/>
      <c r="O554" s="12"/>
      <c r="P554" s="12"/>
      <c r="Q554" s="12"/>
      <c r="R554" s="12"/>
      <c r="S554" s="12"/>
      <c r="T554" s="12"/>
      <c r="U554" s="12"/>
      <c r="V554" s="12"/>
      <c r="W554" s="12"/>
      <c r="X554" s="12"/>
      <c r="Y554" s="12"/>
      <c r="Z554" s="12"/>
      <c r="AA554" s="12"/>
      <c r="AB554" s="12"/>
      <c r="AC554" s="12"/>
      <c r="AD554" s="12"/>
      <c r="AE554" s="12"/>
      <c r="AF554" s="12"/>
      <c r="AG554" s="27"/>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27"/>
      <c r="BD554" s="12"/>
      <c r="BE554" s="12"/>
      <c r="BF554" s="12"/>
      <c r="BG554" s="12"/>
      <c r="BH554" s="12"/>
      <c r="BI554" s="12"/>
      <c r="BJ554" s="12"/>
    </row>
    <row r="555" spans="1:62" ht="12.75" x14ac:dyDescent="0.2">
      <c r="A555" s="12"/>
      <c r="B555" s="12"/>
      <c r="C555" s="12"/>
      <c r="D555" s="12"/>
      <c r="E555" s="12"/>
      <c r="F555" s="12"/>
      <c r="G555" s="12"/>
      <c r="H555" s="12"/>
      <c r="I555" s="27"/>
      <c r="J555" s="12"/>
      <c r="K555" s="27"/>
      <c r="L555" s="12"/>
      <c r="M555" s="12"/>
      <c r="N555" s="12"/>
      <c r="O555" s="12"/>
      <c r="P555" s="12"/>
      <c r="Q555" s="12"/>
      <c r="R555" s="12"/>
      <c r="S555" s="12"/>
      <c r="T555" s="12"/>
      <c r="U555" s="12"/>
      <c r="V555" s="12"/>
      <c r="W555" s="12"/>
      <c r="X555" s="12"/>
      <c r="Y555" s="12"/>
      <c r="Z555" s="12"/>
      <c r="AA555" s="12"/>
      <c r="AB555" s="12"/>
      <c r="AC555" s="12"/>
      <c r="AD555" s="12"/>
      <c r="AE555" s="12"/>
      <c r="AF555" s="12"/>
      <c r="AG555" s="27"/>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27"/>
      <c r="BD555" s="12"/>
      <c r="BE555" s="12"/>
      <c r="BF555" s="12"/>
      <c r="BG555" s="12"/>
      <c r="BH555" s="12"/>
      <c r="BI555" s="12"/>
      <c r="BJ555" s="12"/>
    </row>
    <row r="556" spans="1:62" ht="12.75" x14ac:dyDescent="0.2">
      <c r="A556" s="12"/>
      <c r="B556" s="12"/>
      <c r="C556" s="12"/>
      <c r="D556" s="12"/>
      <c r="E556" s="12"/>
      <c r="F556" s="12"/>
      <c r="G556" s="12"/>
      <c r="H556" s="12"/>
      <c r="I556" s="27"/>
      <c r="J556" s="12"/>
      <c r="K556" s="27"/>
      <c r="L556" s="12"/>
      <c r="M556" s="12"/>
      <c r="N556" s="12"/>
      <c r="O556" s="12"/>
      <c r="P556" s="12"/>
      <c r="Q556" s="12"/>
      <c r="R556" s="12"/>
      <c r="S556" s="12"/>
      <c r="T556" s="12"/>
      <c r="U556" s="12"/>
      <c r="V556" s="12"/>
      <c r="W556" s="12"/>
      <c r="X556" s="12"/>
      <c r="Y556" s="12"/>
      <c r="Z556" s="12"/>
      <c r="AA556" s="12"/>
      <c r="AB556" s="12"/>
      <c r="AC556" s="12"/>
      <c r="AD556" s="12"/>
      <c r="AE556" s="12"/>
      <c r="AF556" s="12"/>
      <c r="AG556" s="27"/>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27"/>
      <c r="BD556" s="12"/>
      <c r="BE556" s="12"/>
      <c r="BF556" s="12"/>
      <c r="BG556" s="12"/>
      <c r="BH556" s="12"/>
      <c r="BI556" s="12"/>
      <c r="BJ556" s="12"/>
    </row>
    <row r="557" spans="1:62" ht="12.75" x14ac:dyDescent="0.2">
      <c r="A557" s="12"/>
      <c r="B557" s="12"/>
      <c r="C557" s="12"/>
      <c r="D557" s="12"/>
      <c r="E557" s="12"/>
      <c r="F557" s="12"/>
      <c r="G557" s="12"/>
      <c r="H557" s="12"/>
      <c r="I557" s="27"/>
      <c r="J557" s="12"/>
      <c r="K557" s="27"/>
      <c r="L557" s="12"/>
      <c r="M557" s="12"/>
      <c r="N557" s="12"/>
      <c r="O557" s="12"/>
      <c r="P557" s="12"/>
      <c r="Q557" s="12"/>
      <c r="R557" s="12"/>
      <c r="S557" s="12"/>
      <c r="T557" s="12"/>
      <c r="U557" s="12"/>
      <c r="V557" s="12"/>
      <c r="W557" s="12"/>
      <c r="X557" s="12"/>
      <c r="Y557" s="12"/>
      <c r="Z557" s="12"/>
      <c r="AA557" s="12"/>
      <c r="AB557" s="12"/>
      <c r="AC557" s="12"/>
      <c r="AD557" s="12"/>
      <c r="AE557" s="12"/>
      <c r="AF557" s="12"/>
      <c r="AG557" s="27"/>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27"/>
      <c r="BD557" s="12"/>
      <c r="BE557" s="12"/>
      <c r="BF557" s="12"/>
      <c r="BG557" s="12"/>
      <c r="BH557" s="12"/>
      <c r="BI557" s="12"/>
      <c r="BJ557" s="12"/>
    </row>
    <row r="558" spans="1:62" ht="12.75" x14ac:dyDescent="0.2">
      <c r="A558" s="12"/>
      <c r="B558" s="12"/>
      <c r="C558" s="12"/>
      <c r="D558" s="12"/>
      <c r="E558" s="12"/>
      <c r="F558" s="12"/>
      <c r="G558" s="12"/>
      <c r="H558" s="12"/>
      <c r="I558" s="27"/>
      <c r="J558" s="12"/>
      <c r="K558" s="27"/>
      <c r="L558" s="12"/>
      <c r="M558" s="12"/>
      <c r="N558" s="12"/>
      <c r="O558" s="12"/>
      <c r="P558" s="12"/>
      <c r="Q558" s="12"/>
      <c r="R558" s="12"/>
      <c r="S558" s="12"/>
      <c r="T558" s="12"/>
      <c r="U558" s="12"/>
      <c r="V558" s="12"/>
      <c r="W558" s="12"/>
      <c r="X558" s="12"/>
      <c r="Y558" s="12"/>
      <c r="Z558" s="12"/>
      <c r="AA558" s="12"/>
      <c r="AB558" s="12"/>
      <c r="AC558" s="12"/>
      <c r="AD558" s="12"/>
      <c r="AE558" s="12"/>
      <c r="AF558" s="12"/>
      <c r="AG558" s="27"/>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27"/>
      <c r="BD558" s="12"/>
      <c r="BE558" s="12"/>
      <c r="BF558" s="12"/>
      <c r="BG558" s="12"/>
      <c r="BH558" s="12"/>
      <c r="BI558" s="12"/>
      <c r="BJ558" s="12"/>
    </row>
    <row r="559" spans="1:62" ht="12.75" x14ac:dyDescent="0.2">
      <c r="A559" s="12"/>
      <c r="B559" s="12"/>
      <c r="C559" s="12"/>
      <c r="D559" s="12"/>
      <c r="E559" s="12"/>
      <c r="F559" s="12"/>
      <c r="G559" s="12"/>
      <c r="H559" s="12"/>
      <c r="I559" s="27"/>
      <c r="J559" s="12"/>
      <c r="K559" s="27"/>
      <c r="L559" s="12"/>
      <c r="M559" s="12"/>
      <c r="N559" s="12"/>
      <c r="O559" s="12"/>
      <c r="P559" s="12"/>
      <c r="Q559" s="12"/>
      <c r="R559" s="12"/>
      <c r="S559" s="12"/>
      <c r="T559" s="12"/>
      <c r="U559" s="12"/>
      <c r="V559" s="12"/>
      <c r="W559" s="12"/>
      <c r="X559" s="12"/>
      <c r="Y559" s="12"/>
      <c r="Z559" s="12"/>
      <c r="AA559" s="12"/>
      <c r="AB559" s="12"/>
      <c r="AC559" s="12"/>
      <c r="AD559" s="12"/>
      <c r="AE559" s="12"/>
      <c r="AF559" s="12"/>
      <c r="AG559" s="27"/>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27"/>
      <c r="BD559" s="12"/>
      <c r="BE559" s="12"/>
      <c r="BF559" s="12"/>
      <c r="BG559" s="12"/>
      <c r="BH559" s="12"/>
      <c r="BI559" s="12"/>
      <c r="BJ559" s="12"/>
    </row>
    <row r="560" spans="1:62" ht="12.75" x14ac:dyDescent="0.2">
      <c r="A560" s="12"/>
      <c r="B560" s="12"/>
      <c r="C560" s="12"/>
      <c r="D560" s="12"/>
      <c r="E560" s="12"/>
      <c r="F560" s="12"/>
      <c r="G560" s="12"/>
      <c r="H560" s="12"/>
      <c r="I560" s="27"/>
      <c r="J560" s="12"/>
      <c r="K560" s="27"/>
      <c r="L560" s="12"/>
      <c r="M560" s="12"/>
      <c r="N560" s="12"/>
      <c r="O560" s="12"/>
      <c r="P560" s="12"/>
      <c r="Q560" s="12"/>
      <c r="R560" s="12"/>
      <c r="S560" s="12"/>
      <c r="T560" s="12"/>
      <c r="U560" s="12"/>
      <c r="V560" s="12"/>
      <c r="W560" s="12"/>
      <c r="X560" s="12"/>
      <c r="Y560" s="12"/>
      <c r="Z560" s="12"/>
      <c r="AA560" s="12"/>
      <c r="AB560" s="12"/>
      <c r="AC560" s="12"/>
      <c r="AD560" s="12"/>
      <c r="AE560" s="12"/>
      <c r="AF560" s="12"/>
      <c r="AG560" s="27"/>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27"/>
      <c r="BD560" s="12"/>
      <c r="BE560" s="12"/>
      <c r="BF560" s="12"/>
      <c r="BG560" s="12"/>
      <c r="BH560" s="12"/>
      <c r="BI560" s="12"/>
      <c r="BJ560" s="12"/>
    </row>
    <row r="561" spans="1:62" ht="12.75" x14ac:dyDescent="0.2">
      <c r="A561" s="12"/>
      <c r="B561" s="12"/>
      <c r="C561" s="12"/>
      <c r="D561" s="12"/>
      <c r="E561" s="12"/>
      <c r="F561" s="12"/>
      <c r="G561" s="12"/>
      <c r="H561" s="12"/>
      <c r="I561" s="27"/>
      <c r="J561" s="12"/>
      <c r="K561" s="27"/>
      <c r="L561" s="12"/>
      <c r="M561" s="12"/>
      <c r="N561" s="12"/>
      <c r="O561" s="12"/>
      <c r="P561" s="12"/>
      <c r="Q561" s="12"/>
      <c r="R561" s="12"/>
      <c r="S561" s="12"/>
      <c r="T561" s="12"/>
      <c r="U561" s="12"/>
      <c r="V561" s="12"/>
      <c r="W561" s="12"/>
      <c r="X561" s="12"/>
      <c r="Y561" s="12"/>
      <c r="Z561" s="12"/>
      <c r="AA561" s="12"/>
      <c r="AB561" s="12"/>
      <c r="AC561" s="12"/>
      <c r="AD561" s="12"/>
      <c r="AE561" s="12"/>
      <c r="AF561" s="12"/>
      <c r="AG561" s="27"/>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27"/>
      <c r="BD561" s="12"/>
      <c r="BE561" s="12"/>
      <c r="BF561" s="12"/>
      <c r="BG561" s="12"/>
      <c r="BH561" s="12"/>
      <c r="BI561" s="12"/>
      <c r="BJ561" s="12"/>
    </row>
    <row r="562" spans="1:62" ht="12.75" x14ac:dyDescent="0.2">
      <c r="A562" s="12"/>
      <c r="B562" s="12"/>
      <c r="C562" s="12"/>
      <c r="D562" s="12"/>
      <c r="E562" s="12"/>
      <c r="F562" s="12"/>
      <c r="G562" s="12"/>
      <c r="H562" s="12"/>
      <c r="I562" s="27"/>
      <c r="J562" s="12"/>
      <c r="K562" s="27"/>
      <c r="L562" s="12"/>
      <c r="M562" s="12"/>
      <c r="N562" s="12"/>
      <c r="O562" s="12"/>
      <c r="P562" s="12"/>
      <c r="Q562" s="12"/>
      <c r="R562" s="12"/>
      <c r="S562" s="12"/>
      <c r="T562" s="12"/>
      <c r="U562" s="12"/>
      <c r="V562" s="12"/>
      <c r="W562" s="12"/>
      <c r="X562" s="12"/>
      <c r="Y562" s="12"/>
      <c r="Z562" s="12"/>
      <c r="AA562" s="12"/>
      <c r="AB562" s="12"/>
      <c r="AC562" s="12"/>
      <c r="AD562" s="12"/>
      <c r="AE562" s="12"/>
      <c r="AF562" s="12"/>
      <c r="AG562" s="27"/>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27"/>
      <c r="BD562" s="12"/>
      <c r="BE562" s="12"/>
      <c r="BF562" s="12"/>
      <c r="BG562" s="12"/>
      <c r="BH562" s="12"/>
      <c r="BI562" s="12"/>
      <c r="BJ562" s="12"/>
    </row>
    <row r="563" spans="1:62" ht="12.75" x14ac:dyDescent="0.2">
      <c r="A563" s="12"/>
      <c r="B563" s="12"/>
      <c r="C563" s="12"/>
      <c r="D563" s="12"/>
      <c r="E563" s="12"/>
      <c r="F563" s="12"/>
      <c r="G563" s="12"/>
      <c r="H563" s="12"/>
      <c r="I563" s="27"/>
      <c r="J563" s="12"/>
      <c r="K563" s="27"/>
      <c r="L563" s="12"/>
      <c r="M563" s="12"/>
      <c r="N563" s="12"/>
      <c r="O563" s="12"/>
      <c r="P563" s="12"/>
      <c r="Q563" s="12"/>
      <c r="R563" s="12"/>
      <c r="S563" s="12"/>
      <c r="T563" s="12"/>
      <c r="U563" s="12"/>
      <c r="V563" s="12"/>
      <c r="W563" s="12"/>
      <c r="X563" s="12"/>
      <c r="Y563" s="12"/>
      <c r="Z563" s="12"/>
      <c r="AA563" s="12"/>
      <c r="AB563" s="12"/>
      <c r="AC563" s="12"/>
      <c r="AD563" s="12"/>
      <c r="AE563" s="12"/>
      <c r="AF563" s="12"/>
      <c r="AG563" s="27"/>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27"/>
      <c r="BD563" s="12"/>
      <c r="BE563" s="12"/>
      <c r="BF563" s="12"/>
      <c r="BG563" s="12"/>
      <c r="BH563" s="12"/>
      <c r="BI563" s="12"/>
      <c r="BJ563" s="12"/>
    </row>
    <row r="564" spans="1:62" ht="12.75" x14ac:dyDescent="0.2">
      <c r="A564" s="12"/>
      <c r="B564" s="12"/>
      <c r="C564" s="12"/>
      <c r="D564" s="12"/>
      <c r="E564" s="12"/>
      <c r="F564" s="12"/>
      <c r="G564" s="12"/>
      <c r="H564" s="12"/>
      <c r="I564" s="27"/>
      <c r="J564" s="12"/>
      <c r="K564" s="27"/>
      <c r="L564" s="12"/>
      <c r="M564" s="12"/>
      <c r="N564" s="12"/>
      <c r="O564" s="12"/>
      <c r="P564" s="12"/>
      <c r="Q564" s="12"/>
      <c r="R564" s="12"/>
      <c r="S564" s="12"/>
      <c r="T564" s="12"/>
      <c r="U564" s="12"/>
      <c r="V564" s="12"/>
      <c r="W564" s="12"/>
      <c r="X564" s="12"/>
      <c r="Y564" s="12"/>
      <c r="Z564" s="12"/>
      <c r="AA564" s="12"/>
      <c r="AB564" s="12"/>
      <c r="AC564" s="12"/>
      <c r="AD564" s="12"/>
      <c r="AE564" s="12"/>
      <c r="AF564" s="12"/>
      <c r="AG564" s="27"/>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27"/>
      <c r="BD564" s="12"/>
      <c r="BE564" s="12"/>
      <c r="BF564" s="12"/>
      <c r="BG564" s="12"/>
      <c r="BH564" s="12"/>
      <c r="BI564" s="12"/>
      <c r="BJ564" s="12"/>
    </row>
    <row r="565" spans="1:62" ht="12.75" x14ac:dyDescent="0.2">
      <c r="A565" s="12"/>
      <c r="B565" s="12"/>
      <c r="C565" s="12"/>
      <c r="D565" s="12"/>
      <c r="E565" s="12"/>
      <c r="F565" s="12"/>
      <c r="G565" s="12"/>
      <c r="H565" s="12"/>
      <c r="I565" s="27"/>
      <c r="J565" s="12"/>
      <c r="K565" s="27"/>
      <c r="L565" s="12"/>
      <c r="M565" s="12"/>
      <c r="N565" s="12"/>
      <c r="O565" s="12"/>
      <c r="P565" s="12"/>
      <c r="Q565" s="12"/>
      <c r="R565" s="12"/>
      <c r="S565" s="12"/>
      <c r="T565" s="12"/>
      <c r="U565" s="12"/>
      <c r="V565" s="12"/>
      <c r="W565" s="12"/>
      <c r="X565" s="12"/>
      <c r="Y565" s="12"/>
      <c r="Z565" s="12"/>
      <c r="AA565" s="12"/>
      <c r="AB565" s="12"/>
      <c r="AC565" s="12"/>
      <c r="AD565" s="12"/>
      <c r="AE565" s="12"/>
      <c r="AF565" s="12"/>
      <c r="AG565" s="27"/>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27"/>
      <c r="BD565" s="12"/>
      <c r="BE565" s="12"/>
      <c r="BF565" s="12"/>
      <c r="BG565" s="12"/>
      <c r="BH565" s="12"/>
      <c r="BI565" s="12"/>
      <c r="BJ565" s="12"/>
    </row>
    <row r="566" spans="1:62" ht="12.75" x14ac:dyDescent="0.2">
      <c r="A566" s="12"/>
      <c r="B566" s="12"/>
      <c r="C566" s="12"/>
      <c r="D566" s="12"/>
      <c r="E566" s="12"/>
      <c r="F566" s="12"/>
      <c r="G566" s="12"/>
      <c r="H566" s="12"/>
      <c r="I566" s="27"/>
      <c r="J566" s="12"/>
      <c r="K566" s="27"/>
      <c r="L566" s="12"/>
      <c r="M566" s="12"/>
      <c r="N566" s="12"/>
      <c r="O566" s="12"/>
      <c r="P566" s="12"/>
      <c r="Q566" s="12"/>
      <c r="R566" s="12"/>
      <c r="S566" s="12"/>
      <c r="T566" s="12"/>
      <c r="U566" s="12"/>
      <c r="V566" s="12"/>
      <c r="W566" s="12"/>
      <c r="X566" s="12"/>
      <c r="Y566" s="12"/>
      <c r="Z566" s="12"/>
      <c r="AA566" s="12"/>
      <c r="AB566" s="12"/>
      <c r="AC566" s="12"/>
      <c r="AD566" s="12"/>
      <c r="AE566" s="12"/>
      <c r="AF566" s="12"/>
      <c r="AG566" s="27"/>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27"/>
      <c r="BD566" s="12"/>
      <c r="BE566" s="12"/>
      <c r="BF566" s="12"/>
      <c r="BG566" s="12"/>
      <c r="BH566" s="12"/>
      <c r="BI566" s="12"/>
      <c r="BJ566" s="12"/>
    </row>
    <row r="567" spans="1:62" ht="12.75" x14ac:dyDescent="0.2">
      <c r="A567" s="12"/>
      <c r="B567" s="12"/>
      <c r="C567" s="12"/>
      <c r="D567" s="12"/>
      <c r="E567" s="12"/>
      <c r="F567" s="12"/>
      <c r="G567" s="12"/>
      <c r="H567" s="12"/>
      <c r="I567" s="27"/>
      <c r="J567" s="12"/>
      <c r="K567" s="27"/>
      <c r="L567" s="12"/>
      <c r="M567" s="12"/>
      <c r="N567" s="12"/>
      <c r="O567" s="12"/>
      <c r="P567" s="12"/>
      <c r="Q567" s="12"/>
      <c r="R567" s="12"/>
      <c r="S567" s="12"/>
      <c r="T567" s="12"/>
      <c r="U567" s="12"/>
      <c r="V567" s="12"/>
      <c r="W567" s="12"/>
      <c r="X567" s="12"/>
      <c r="Y567" s="12"/>
      <c r="Z567" s="12"/>
      <c r="AA567" s="12"/>
      <c r="AB567" s="12"/>
      <c r="AC567" s="12"/>
      <c r="AD567" s="12"/>
      <c r="AE567" s="12"/>
      <c r="AF567" s="12"/>
      <c r="AG567" s="27"/>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27"/>
      <c r="BD567" s="12"/>
      <c r="BE567" s="12"/>
      <c r="BF567" s="12"/>
      <c r="BG567" s="12"/>
      <c r="BH567" s="12"/>
      <c r="BI567" s="12"/>
      <c r="BJ567" s="12"/>
    </row>
    <row r="568" spans="1:62" ht="12.75" x14ac:dyDescent="0.2">
      <c r="A568" s="12"/>
      <c r="B568" s="12"/>
      <c r="C568" s="12"/>
      <c r="D568" s="12"/>
      <c r="E568" s="12"/>
      <c r="F568" s="12"/>
      <c r="G568" s="12"/>
      <c r="H568" s="12"/>
      <c r="I568" s="27"/>
      <c r="J568" s="12"/>
      <c r="K568" s="27"/>
      <c r="L568" s="12"/>
      <c r="M568" s="12"/>
      <c r="N568" s="12"/>
      <c r="O568" s="12"/>
      <c r="P568" s="12"/>
      <c r="Q568" s="12"/>
      <c r="R568" s="12"/>
      <c r="S568" s="12"/>
      <c r="T568" s="12"/>
      <c r="U568" s="12"/>
      <c r="V568" s="12"/>
      <c r="W568" s="12"/>
      <c r="X568" s="12"/>
      <c r="Y568" s="12"/>
      <c r="Z568" s="12"/>
      <c r="AA568" s="12"/>
      <c r="AB568" s="12"/>
      <c r="AC568" s="12"/>
      <c r="AD568" s="12"/>
      <c r="AE568" s="12"/>
      <c r="AF568" s="12"/>
      <c r="AG568" s="27"/>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27"/>
      <c r="BD568" s="12"/>
      <c r="BE568" s="12"/>
      <c r="BF568" s="12"/>
      <c r="BG568" s="12"/>
      <c r="BH568" s="12"/>
      <c r="BI568" s="12"/>
      <c r="BJ568" s="12"/>
    </row>
    <row r="569" spans="1:62" ht="12.75" x14ac:dyDescent="0.2">
      <c r="A569" s="12"/>
      <c r="B569" s="12"/>
      <c r="C569" s="12"/>
      <c r="D569" s="12"/>
      <c r="E569" s="12"/>
      <c r="F569" s="12"/>
      <c r="G569" s="12"/>
      <c r="H569" s="12"/>
      <c r="I569" s="27"/>
      <c r="J569" s="12"/>
      <c r="K569" s="27"/>
      <c r="L569" s="12"/>
      <c r="M569" s="12"/>
      <c r="N569" s="12"/>
      <c r="O569" s="12"/>
      <c r="P569" s="12"/>
      <c r="Q569" s="12"/>
      <c r="R569" s="12"/>
      <c r="S569" s="12"/>
      <c r="T569" s="12"/>
      <c r="U569" s="12"/>
      <c r="V569" s="12"/>
      <c r="W569" s="12"/>
      <c r="X569" s="12"/>
      <c r="Y569" s="12"/>
      <c r="Z569" s="12"/>
      <c r="AA569" s="12"/>
      <c r="AB569" s="12"/>
      <c r="AC569" s="12"/>
      <c r="AD569" s="12"/>
      <c r="AE569" s="12"/>
      <c r="AF569" s="12"/>
      <c r="AG569" s="27"/>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27"/>
      <c r="BD569" s="12"/>
      <c r="BE569" s="12"/>
      <c r="BF569" s="12"/>
      <c r="BG569" s="12"/>
      <c r="BH569" s="12"/>
      <c r="BI569" s="12"/>
      <c r="BJ569" s="12"/>
    </row>
    <row r="570" spans="1:62" ht="12.75" x14ac:dyDescent="0.2">
      <c r="A570" s="12"/>
      <c r="B570" s="12"/>
      <c r="C570" s="12"/>
      <c r="D570" s="12"/>
      <c r="E570" s="12"/>
      <c r="F570" s="12"/>
      <c r="G570" s="12"/>
      <c r="H570" s="12"/>
      <c r="I570" s="27"/>
      <c r="J570" s="12"/>
      <c r="K570" s="27"/>
      <c r="L570" s="12"/>
      <c r="M570" s="12"/>
      <c r="N570" s="12"/>
      <c r="O570" s="12"/>
      <c r="P570" s="12"/>
      <c r="Q570" s="12"/>
      <c r="R570" s="12"/>
      <c r="S570" s="12"/>
      <c r="T570" s="12"/>
      <c r="U570" s="12"/>
      <c r="V570" s="12"/>
      <c r="W570" s="12"/>
      <c r="X570" s="12"/>
      <c r="Y570" s="12"/>
      <c r="Z570" s="12"/>
      <c r="AA570" s="12"/>
      <c r="AB570" s="12"/>
      <c r="AC570" s="12"/>
      <c r="AD570" s="12"/>
      <c r="AE570" s="12"/>
      <c r="AF570" s="12"/>
      <c r="AG570" s="27"/>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27"/>
      <c r="BD570" s="12"/>
      <c r="BE570" s="12"/>
      <c r="BF570" s="12"/>
      <c r="BG570" s="12"/>
      <c r="BH570" s="12"/>
      <c r="BI570" s="12"/>
      <c r="BJ570" s="12"/>
    </row>
    <row r="571" spans="1:62" ht="12.75" x14ac:dyDescent="0.2">
      <c r="A571" s="12"/>
      <c r="B571" s="12"/>
      <c r="C571" s="12"/>
      <c r="D571" s="12"/>
      <c r="E571" s="12"/>
      <c r="F571" s="12"/>
      <c r="G571" s="12"/>
      <c r="H571" s="12"/>
      <c r="I571" s="27"/>
      <c r="J571" s="12"/>
      <c r="K571" s="27"/>
      <c r="L571" s="12"/>
      <c r="M571" s="12"/>
      <c r="N571" s="12"/>
      <c r="O571" s="12"/>
      <c r="P571" s="12"/>
      <c r="Q571" s="12"/>
      <c r="R571" s="12"/>
      <c r="S571" s="12"/>
      <c r="T571" s="12"/>
      <c r="U571" s="12"/>
      <c r="V571" s="12"/>
      <c r="W571" s="12"/>
      <c r="X571" s="12"/>
      <c r="Y571" s="12"/>
      <c r="Z571" s="12"/>
      <c r="AA571" s="12"/>
      <c r="AB571" s="12"/>
      <c r="AC571" s="12"/>
      <c r="AD571" s="12"/>
      <c r="AE571" s="12"/>
      <c r="AF571" s="12"/>
      <c r="AG571" s="27"/>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27"/>
      <c r="BD571" s="12"/>
      <c r="BE571" s="12"/>
      <c r="BF571" s="12"/>
      <c r="BG571" s="12"/>
      <c r="BH571" s="12"/>
      <c r="BI571" s="12"/>
      <c r="BJ571" s="12"/>
    </row>
    <row r="572" spans="1:62" ht="12.75" x14ac:dyDescent="0.2">
      <c r="A572" s="12"/>
      <c r="B572" s="12"/>
      <c r="C572" s="12"/>
      <c r="D572" s="12"/>
      <c r="E572" s="12"/>
      <c r="F572" s="12"/>
      <c r="G572" s="12"/>
      <c r="H572" s="12"/>
      <c r="I572" s="27"/>
      <c r="J572" s="12"/>
      <c r="K572" s="27"/>
      <c r="L572" s="12"/>
      <c r="M572" s="12"/>
      <c r="N572" s="12"/>
      <c r="O572" s="12"/>
      <c r="P572" s="12"/>
      <c r="Q572" s="12"/>
      <c r="R572" s="12"/>
      <c r="S572" s="12"/>
      <c r="T572" s="12"/>
      <c r="U572" s="12"/>
      <c r="V572" s="12"/>
      <c r="W572" s="12"/>
      <c r="X572" s="12"/>
      <c r="Y572" s="12"/>
      <c r="Z572" s="12"/>
      <c r="AA572" s="12"/>
      <c r="AB572" s="12"/>
      <c r="AC572" s="12"/>
      <c r="AD572" s="12"/>
      <c r="AE572" s="12"/>
      <c r="AF572" s="12"/>
      <c r="AG572" s="27"/>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27"/>
      <c r="BD572" s="12"/>
      <c r="BE572" s="12"/>
      <c r="BF572" s="12"/>
      <c r="BG572" s="12"/>
      <c r="BH572" s="12"/>
      <c r="BI572" s="12"/>
      <c r="BJ572" s="12"/>
    </row>
    <row r="573" spans="1:62" ht="12.75" x14ac:dyDescent="0.2">
      <c r="A573" s="12"/>
      <c r="B573" s="12"/>
      <c r="C573" s="12"/>
      <c r="D573" s="12"/>
      <c r="E573" s="12"/>
      <c r="F573" s="12"/>
      <c r="G573" s="12"/>
      <c r="H573" s="12"/>
      <c r="I573" s="27"/>
      <c r="J573" s="12"/>
      <c r="K573" s="27"/>
      <c r="L573" s="12"/>
      <c r="M573" s="12"/>
      <c r="N573" s="12"/>
      <c r="O573" s="12"/>
      <c r="P573" s="12"/>
      <c r="Q573" s="12"/>
      <c r="R573" s="12"/>
      <c r="S573" s="12"/>
      <c r="T573" s="12"/>
      <c r="U573" s="12"/>
      <c r="V573" s="12"/>
      <c r="W573" s="12"/>
      <c r="X573" s="12"/>
      <c r="Y573" s="12"/>
      <c r="Z573" s="12"/>
      <c r="AA573" s="12"/>
      <c r="AB573" s="12"/>
      <c r="AC573" s="12"/>
      <c r="AD573" s="12"/>
      <c r="AE573" s="12"/>
      <c r="AF573" s="12"/>
      <c r="AG573" s="27"/>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27"/>
      <c r="BD573" s="12"/>
      <c r="BE573" s="12"/>
      <c r="BF573" s="12"/>
      <c r="BG573" s="12"/>
      <c r="BH573" s="12"/>
      <c r="BI573" s="12"/>
      <c r="BJ573" s="12"/>
    </row>
    <row r="574" spans="1:62" ht="12.75" x14ac:dyDescent="0.2">
      <c r="A574" s="12"/>
      <c r="B574" s="12"/>
      <c r="C574" s="12"/>
      <c r="D574" s="12"/>
      <c r="E574" s="12"/>
      <c r="F574" s="12"/>
      <c r="G574" s="12"/>
      <c r="H574" s="12"/>
      <c r="I574" s="27"/>
      <c r="J574" s="12"/>
      <c r="K574" s="27"/>
      <c r="L574" s="12"/>
      <c r="M574" s="12"/>
      <c r="N574" s="12"/>
      <c r="O574" s="12"/>
      <c r="P574" s="12"/>
      <c r="Q574" s="12"/>
      <c r="R574" s="12"/>
      <c r="S574" s="12"/>
      <c r="T574" s="12"/>
      <c r="U574" s="12"/>
      <c r="V574" s="12"/>
      <c r="W574" s="12"/>
      <c r="X574" s="12"/>
      <c r="Y574" s="12"/>
      <c r="Z574" s="12"/>
      <c r="AA574" s="12"/>
      <c r="AB574" s="12"/>
      <c r="AC574" s="12"/>
      <c r="AD574" s="12"/>
      <c r="AE574" s="12"/>
      <c r="AF574" s="12"/>
      <c r="AG574" s="27"/>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27"/>
      <c r="BD574" s="12"/>
      <c r="BE574" s="12"/>
      <c r="BF574" s="12"/>
      <c r="BG574" s="12"/>
      <c r="BH574" s="12"/>
      <c r="BI574" s="12"/>
      <c r="BJ574" s="12"/>
    </row>
    <row r="575" spans="1:62" ht="12.75" x14ac:dyDescent="0.2">
      <c r="A575" s="12"/>
      <c r="B575" s="12"/>
      <c r="C575" s="12"/>
      <c r="D575" s="12"/>
      <c r="E575" s="12"/>
      <c r="F575" s="12"/>
      <c r="G575" s="12"/>
      <c r="H575" s="12"/>
      <c r="I575" s="27"/>
      <c r="J575" s="12"/>
      <c r="K575" s="27"/>
      <c r="L575" s="12"/>
      <c r="M575" s="12"/>
      <c r="N575" s="12"/>
      <c r="O575" s="12"/>
      <c r="P575" s="12"/>
      <c r="Q575" s="12"/>
      <c r="R575" s="12"/>
      <c r="S575" s="12"/>
      <c r="T575" s="12"/>
      <c r="U575" s="12"/>
      <c r="V575" s="12"/>
      <c r="W575" s="12"/>
      <c r="X575" s="12"/>
      <c r="Y575" s="12"/>
      <c r="Z575" s="12"/>
      <c r="AA575" s="12"/>
      <c r="AB575" s="12"/>
      <c r="AC575" s="12"/>
      <c r="AD575" s="12"/>
      <c r="AE575" s="12"/>
      <c r="AF575" s="12"/>
      <c r="AG575" s="27"/>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27"/>
      <c r="BD575" s="12"/>
      <c r="BE575" s="12"/>
      <c r="BF575" s="12"/>
      <c r="BG575" s="12"/>
      <c r="BH575" s="12"/>
      <c r="BI575" s="12"/>
      <c r="BJ575" s="12"/>
    </row>
    <row r="576" spans="1:62" ht="12.75" x14ac:dyDescent="0.2">
      <c r="A576" s="12"/>
      <c r="B576" s="12"/>
      <c r="C576" s="12"/>
      <c r="D576" s="12"/>
      <c r="E576" s="12"/>
      <c r="F576" s="12"/>
      <c r="G576" s="12"/>
      <c r="H576" s="12"/>
      <c r="I576" s="27"/>
      <c r="J576" s="12"/>
      <c r="K576" s="27"/>
      <c r="L576" s="12"/>
      <c r="M576" s="12"/>
      <c r="N576" s="12"/>
      <c r="O576" s="12"/>
      <c r="P576" s="12"/>
      <c r="Q576" s="12"/>
      <c r="R576" s="12"/>
      <c r="S576" s="12"/>
      <c r="T576" s="12"/>
      <c r="U576" s="12"/>
      <c r="V576" s="12"/>
      <c r="W576" s="12"/>
      <c r="X576" s="12"/>
      <c r="Y576" s="12"/>
      <c r="Z576" s="12"/>
      <c r="AA576" s="12"/>
      <c r="AB576" s="12"/>
      <c r="AC576" s="12"/>
      <c r="AD576" s="12"/>
      <c r="AE576" s="12"/>
      <c r="AF576" s="12"/>
      <c r="AG576" s="27"/>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27"/>
      <c r="BD576" s="12"/>
      <c r="BE576" s="12"/>
      <c r="BF576" s="12"/>
      <c r="BG576" s="12"/>
      <c r="BH576" s="12"/>
      <c r="BI576" s="12"/>
      <c r="BJ576" s="12"/>
    </row>
    <row r="577" spans="1:62" ht="12.75" x14ac:dyDescent="0.2">
      <c r="A577" s="12"/>
      <c r="B577" s="12"/>
      <c r="C577" s="12"/>
      <c r="D577" s="12"/>
      <c r="E577" s="12"/>
      <c r="F577" s="12"/>
      <c r="G577" s="12"/>
      <c r="H577" s="12"/>
      <c r="I577" s="27"/>
      <c r="J577" s="12"/>
      <c r="K577" s="27"/>
      <c r="L577" s="12"/>
      <c r="M577" s="12"/>
      <c r="N577" s="12"/>
      <c r="O577" s="12"/>
      <c r="P577" s="12"/>
      <c r="Q577" s="12"/>
      <c r="R577" s="12"/>
      <c r="S577" s="12"/>
      <c r="T577" s="12"/>
      <c r="U577" s="12"/>
      <c r="V577" s="12"/>
      <c r="W577" s="12"/>
      <c r="X577" s="12"/>
      <c r="Y577" s="12"/>
      <c r="Z577" s="12"/>
      <c r="AA577" s="12"/>
      <c r="AB577" s="12"/>
      <c r="AC577" s="12"/>
      <c r="AD577" s="12"/>
      <c r="AE577" s="12"/>
      <c r="AF577" s="12"/>
      <c r="AG577" s="27"/>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27"/>
      <c r="BD577" s="12"/>
      <c r="BE577" s="12"/>
      <c r="BF577" s="12"/>
      <c r="BG577" s="12"/>
      <c r="BH577" s="12"/>
      <c r="BI577" s="12"/>
      <c r="BJ577" s="12"/>
    </row>
    <row r="578" spans="1:62" ht="12.75" x14ac:dyDescent="0.2">
      <c r="A578" s="12"/>
      <c r="B578" s="12"/>
      <c r="C578" s="12"/>
      <c r="D578" s="12"/>
      <c r="E578" s="12"/>
      <c r="F578" s="12"/>
      <c r="G578" s="12"/>
      <c r="H578" s="12"/>
      <c r="I578" s="27"/>
      <c r="J578" s="12"/>
      <c r="K578" s="27"/>
      <c r="L578" s="12"/>
      <c r="M578" s="12"/>
      <c r="N578" s="12"/>
      <c r="O578" s="12"/>
      <c r="P578" s="12"/>
      <c r="Q578" s="12"/>
      <c r="R578" s="12"/>
      <c r="S578" s="12"/>
      <c r="T578" s="12"/>
      <c r="U578" s="12"/>
      <c r="V578" s="12"/>
      <c r="W578" s="12"/>
      <c r="X578" s="12"/>
      <c r="Y578" s="12"/>
      <c r="Z578" s="12"/>
      <c r="AA578" s="12"/>
      <c r="AB578" s="12"/>
      <c r="AC578" s="12"/>
      <c r="AD578" s="12"/>
      <c r="AE578" s="12"/>
      <c r="AF578" s="12"/>
      <c r="AG578" s="27"/>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27"/>
      <c r="BD578" s="12"/>
      <c r="BE578" s="12"/>
      <c r="BF578" s="12"/>
      <c r="BG578" s="12"/>
      <c r="BH578" s="12"/>
      <c r="BI578" s="12"/>
      <c r="BJ578" s="12"/>
    </row>
    <row r="579" spans="1:62" ht="12.75" x14ac:dyDescent="0.2">
      <c r="A579" s="12"/>
      <c r="B579" s="12"/>
      <c r="C579" s="12"/>
      <c r="D579" s="12"/>
      <c r="E579" s="12"/>
      <c r="F579" s="12"/>
      <c r="G579" s="12"/>
      <c r="H579" s="12"/>
      <c r="I579" s="27"/>
      <c r="J579" s="12"/>
      <c r="K579" s="27"/>
      <c r="L579" s="12"/>
      <c r="M579" s="12"/>
      <c r="N579" s="12"/>
      <c r="O579" s="12"/>
      <c r="P579" s="12"/>
      <c r="Q579" s="12"/>
      <c r="R579" s="12"/>
      <c r="S579" s="12"/>
      <c r="T579" s="12"/>
      <c r="U579" s="12"/>
      <c r="V579" s="12"/>
      <c r="W579" s="12"/>
      <c r="X579" s="12"/>
      <c r="Y579" s="12"/>
      <c r="Z579" s="12"/>
      <c r="AA579" s="12"/>
      <c r="AB579" s="12"/>
      <c r="AC579" s="12"/>
      <c r="AD579" s="12"/>
      <c r="AE579" s="12"/>
      <c r="AF579" s="12"/>
      <c r="AG579" s="27"/>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27"/>
      <c r="BD579" s="12"/>
      <c r="BE579" s="12"/>
      <c r="BF579" s="12"/>
      <c r="BG579" s="12"/>
      <c r="BH579" s="12"/>
      <c r="BI579" s="12"/>
      <c r="BJ579" s="12"/>
    </row>
    <row r="580" spans="1:62" ht="12.75" x14ac:dyDescent="0.2">
      <c r="A580" s="12"/>
      <c r="B580" s="12"/>
      <c r="C580" s="12"/>
      <c r="D580" s="12"/>
      <c r="E580" s="12"/>
      <c r="F580" s="12"/>
      <c r="G580" s="12"/>
      <c r="H580" s="12"/>
      <c r="I580" s="27"/>
      <c r="J580" s="12"/>
      <c r="K580" s="27"/>
      <c r="L580" s="12"/>
      <c r="M580" s="12"/>
      <c r="N580" s="12"/>
      <c r="O580" s="12"/>
      <c r="P580" s="12"/>
      <c r="Q580" s="12"/>
      <c r="R580" s="12"/>
      <c r="S580" s="12"/>
      <c r="T580" s="12"/>
      <c r="U580" s="12"/>
      <c r="V580" s="12"/>
      <c r="W580" s="12"/>
      <c r="X580" s="12"/>
      <c r="Y580" s="12"/>
      <c r="Z580" s="12"/>
      <c r="AA580" s="12"/>
      <c r="AB580" s="12"/>
      <c r="AC580" s="12"/>
      <c r="AD580" s="12"/>
      <c r="AE580" s="12"/>
      <c r="AF580" s="12"/>
      <c r="AG580" s="27"/>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27"/>
      <c r="BD580" s="12"/>
      <c r="BE580" s="12"/>
      <c r="BF580" s="12"/>
      <c r="BG580" s="12"/>
      <c r="BH580" s="12"/>
      <c r="BI580" s="12"/>
      <c r="BJ580" s="12"/>
    </row>
    <row r="581" spans="1:62" ht="12.75" x14ac:dyDescent="0.2">
      <c r="A581" s="12"/>
      <c r="B581" s="12"/>
      <c r="C581" s="12"/>
      <c r="D581" s="12"/>
      <c r="E581" s="12"/>
      <c r="F581" s="12"/>
      <c r="G581" s="12"/>
      <c r="H581" s="12"/>
      <c r="I581" s="27"/>
      <c r="J581" s="12"/>
      <c r="K581" s="27"/>
      <c r="L581" s="12"/>
      <c r="M581" s="12"/>
      <c r="N581" s="12"/>
      <c r="O581" s="12"/>
      <c r="P581" s="12"/>
      <c r="Q581" s="12"/>
      <c r="R581" s="12"/>
      <c r="S581" s="12"/>
      <c r="T581" s="12"/>
      <c r="U581" s="12"/>
      <c r="V581" s="12"/>
      <c r="W581" s="12"/>
      <c r="X581" s="12"/>
      <c r="Y581" s="12"/>
      <c r="Z581" s="12"/>
      <c r="AA581" s="12"/>
      <c r="AB581" s="12"/>
      <c r="AC581" s="12"/>
      <c r="AD581" s="12"/>
      <c r="AE581" s="12"/>
      <c r="AF581" s="12"/>
      <c r="AG581" s="27"/>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27"/>
      <c r="BD581" s="12"/>
      <c r="BE581" s="12"/>
      <c r="BF581" s="12"/>
      <c r="BG581" s="12"/>
      <c r="BH581" s="12"/>
      <c r="BI581" s="12"/>
      <c r="BJ581" s="12"/>
    </row>
    <row r="582" spans="1:62" ht="12.75" x14ac:dyDescent="0.2">
      <c r="A582" s="12"/>
      <c r="B582" s="12"/>
      <c r="C582" s="12"/>
      <c r="D582" s="12"/>
      <c r="E582" s="12"/>
      <c r="F582" s="12"/>
      <c r="G582" s="12"/>
      <c r="H582" s="12"/>
      <c r="I582" s="27"/>
      <c r="J582" s="12"/>
      <c r="K582" s="27"/>
      <c r="L582" s="12"/>
      <c r="M582" s="12"/>
      <c r="N582" s="12"/>
      <c r="O582" s="12"/>
      <c r="P582" s="12"/>
      <c r="Q582" s="12"/>
      <c r="R582" s="12"/>
      <c r="S582" s="12"/>
      <c r="T582" s="12"/>
      <c r="U582" s="12"/>
      <c r="V582" s="12"/>
      <c r="W582" s="12"/>
      <c r="X582" s="12"/>
      <c r="Y582" s="12"/>
      <c r="Z582" s="12"/>
      <c r="AA582" s="12"/>
      <c r="AB582" s="12"/>
      <c r="AC582" s="12"/>
      <c r="AD582" s="12"/>
      <c r="AE582" s="12"/>
      <c r="AF582" s="12"/>
      <c r="AG582" s="27"/>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27"/>
      <c r="BD582" s="12"/>
      <c r="BE582" s="12"/>
      <c r="BF582" s="12"/>
      <c r="BG582" s="12"/>
      <c r="BH582" s="12"/>
      <c r="BI582" s="12"/>
      <c r="BJ582" s="12"/>
    </row>
    <row r="583" spans="1:62" ht="12.75" x14ac:dyDescent="0.2">
      <c r="A583" s="12"/>
      <c r="B583" s="12"/>
      <c r="C583" s="12"/>
      <c r="D583" s="12"/>
      <c r="E583" s="12"/>
      <c r="F583" s="12"/>
      <c r="G583" s="12"/>
      <c r="H583" s="12"/>
      <c r="I583" s="27"/>
      <c r="J583" s="12"/>
      <c r="K583" s="27"/>
      <c r="L583" s="12"/>
      <c r="M583" s="12"/>
      <c r="N583" s="12"/>
      <c r="O583" s="12"/>
      <c r="P583" s="12"/>
      <c r="Q583" s="12"/>
      <c r="R583" s="12"/>
      <c r="S583" s="12"/>
      <c r="T583" s="12"/>
      <c r="U583" s="12"/>
      <c r="V583" s="12"/>
      <c r="W583" s="12"/>
      <c r="X583" s="12"/>
      <c r="Y583" s="12"/>
      <c r="Z583" s="12"/>
      <c r="AA583" s="12"/>
      <c r="AB583" s="12"/>
      <c r="AC583" s="12"/>
      <c r="AD583" s="12"/>
      <c r="AE583" s="12"/>
      <c r="AF583" s="12"/>
      <c r="AG583" s="27"/>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27"/>
      <c r="BD583" s="12"/>
      <c r="BE583" s="12"/>
      <c r="BF583" s="12"/>
      <c r="BG583" s="12"/>
      <c r="BH583" s="12"/>
      <c r="BI583" s="12"/>
      <c r="BJ583" s="12"/>
    </row>
    <row r="584" spans="1:62" ht="12.75" x14ac:dyDescent="0.2">
      <c r="A584" s="12"/>
      <c r="B584" s="12"/>
      <c r="C584" s="12"/>
      <c r="D584" s="12"/>
      <c r="E584" s="12"/>
      <c r="F584" s="12"/>
      <c r="G584" s="12"/>
      <c r="H584" s="12"/>
      <c r="I584" s="27"/>
      <c r="J584" s="12"/>
      <c r="K584" s="27"/>
      <c r="L584" s="12"/>
      <c r="M584" s="12"/>
      <c r="N584" s="12"/>
      <c r="O584" s="12"/>
      <c r="P584" s="12"/>
      <c r="Q584" s="12"/>
      <c r="R584" s="12"/>
      <c r="S584" s="12"/>
      <c r="T584" s="12"/>
      <c r="U584" s="12"/>
      <c r="V584" s="12"/>
      <c r="W584" s="12"/>
      <c r="X584" s="12"/>
      <c r="Y584" s="12"/>
      <c r="Z584" s="12"/>
      <c r="AA584" s="12"/>
      <c r="AB584" s="12"/>
      <c r="AC584" s="12"/>
      <c r="AD584" s="12"/>
      <c r="AE584" s="12"/>
      <c r="AF584" s="12"/>
      <c r="AG584" s="27"/>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27"/>
      <c r="BD584" s="12"/>
      <c r="BE584" s="12"/>
      <c r="BF584" s="12"/>
      <c r="BG584" s="12"/>
      <c r="BH584" s="12"/>
      <c r="BI584" s="12"/>
      <c r="BJ584" s="12"/>
    </row>
    <row r="585" spans="1:62" ht="12.75" x14ac:dyDescent="0.2">
      <c r="A585" s="12"/>
      <c r="B585" s="12"/>
      <c r="C585" s="12"/>
      <c r="D585" s="12"/>
      <c r="E585" s="12"/>
      <c r="F585" s="12"/>
      <c r="G585" s="12"/>
      <c r="H585" s="12"/>
      <c r="I585" s="27"/>
      <c r="J585" s="12"/>
      <c r="K585" s="27"/>
      <c r="L585" s="12"/>
      <c r="M585" s="12"/>
      <c r="N585" s="12"/>
      <c r="O585" s="12"/>
      <c r="P585" s="12"/>
      <c r="Q585" s="12"/>
      <c r="R585" s="12"/>
      <c r="S585" s="12"/>
      <c r="T585" s="12"/>
      <c r="U585" s="12"/>
      <c r="V585" s="12"/>
      <c r="W585" s="12"/>
      <c r="X585" s="12"/>
      <c r="Y585" s="12"/>
      <c r="Z585" s="12"/>
      <c r="AA585" s="12"/>
      <c r="AB585" s="12"/>
      <c r="AC585" s="12"/>
      <c r="AD585" s="12"/>
      <c r="AE585" s="12"/>
      <c r="AF585" s="12"/>
      <c r="AG585" s="27"/>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27"/>
      <c r="BD585" s="12"/>
      <c r="BE585" s="12"/>
      <c r="BF585" s="12"/>
      <c r="BG585" s="12"/>
      <c r="BH585" s="12"/>
      <c r="BI585" s="12"/>
      <c r="BJ585" s="12"/>
    </row>
    <row r="586" spans="1:62" ht="12.75" x14ac:dyDescent="0.2">
      <c r="A586" s="12"/>
      <c r="B586" s="12"/>
      <c r="C586" s="12"/>
      <c r="D586" s="12"/>
      <c r="E586" s="12"/>
      <c r="F586" s="12"/>
      <c r="G586" s="12"/>
      <c r="H586" s="12"/>
      <c r="I586" s="27"/>
      <c r="J586" s="12"/>
      <c r="K586" s="27"/>
      <c r="L586" s="12"/>
      <c r="M586" s="12"/>
      <c r="N586" s="12"/>
      <c r="O586" s="12"/>
      <c r="P586" s="12"/>
      <c r="Q586" s="12"/>
      <c r="R586" s="12"/>
      <c r="S586" s="12"/>
      <c r="T586" s="12"/>
      <c r="U586" s="12"/>
      <c r="V586" s="12"/>
      <c r="W586" s="12"/>
      <c r="X586" s="12"/>
      <c r="Y586" s="12"/>
      <c r="Z586" s="12"/>
      <c r="AA586" s="12"/>
      <c r="AB586" s="12"/>
      <c r="AC586" s="12"/>
      <c r="AD586" s="12"/>
      <c r="AE586" s="12"/>
      <c r="AF586" s="12"/>
      <c r="AG586" s="27"/>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27"/>
      <c r="BD586" s="12"/>
      <c r="BE586" s="12"/>
      <c r="BF586" s="12"/>
      <c r="BG586" s="12"/>
      <c r="BH586" s="12"/>
      <c r="BI586" s="12"/>
      <c r="BJ586" s="12"/>
    </row>
    <row r="587" spans="1:62" ht="12.75" x14ac:dyDescent="0.2">
      <c r="A587" s="12"/>
      <c r="B587" s="12"/>
      <c r="C587" s="12"/>
      <c r="D587" s="12"/>
      <c r="E587" s="12"/>
      <c r="F587" s="12"/>
      <c r="G587" s="12"/>
      <c r="H587" s="12"/>
      <c r="I587" s="27"/>
      <c r="J587" s="12"/>
      <c r="K587" s="27"/>
      <c r="L587" s="12"/>
      <c r="M587" s="12"/>
      <c r="N587" s="12"/>
      <c r="O587" s="12"/>
      <c r="P587" s="12"/>
      <c r="Q587" s="12"/>
      <c r="R587" s="12"/>
      <c r="S587" s="12"/>
      <c r="T587" s="12"/>
      <c r="U587" s="12"/>
      <c r="V587" s="12"/>
      <c r="W587" s="12"/>
      <c r="X587" s="12"/>
      <c r="Y587" s="12"/>
      <c r="Z587" s="12"/>
      <c r="AA587" s="12"/>
      <c r="AB587" s="12"/>
      <c r="AC587" s="12"/>
      <c r="AD587" s="12"/>
      <c r="AE587" s="12"/>
      <c r="AF587" s="12"/>
      <c r="AG587" s="27"/>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27"/>
      <c r="BD587" s="12"/>
      <c r="BE587" s="12"/>
      <c r="BF587" s="12"/>
      <c r="BG587" s="12"/>
      <c r="BH587" s="12"/>
      <c r="BI587" s="12"/>
      <c r="BJ587" s="12"/>
    </row>
    <row r="588" spans="1:62" ht="12.75" x14ac:dyDescent="0.2">
      <c r="A588" s="12"/>
      <c r="B588" s="12"/>
      <c r="C588" s="12"/>
      <c r="D588" s="12"/>
      <c r="E588" s="12"/>
      <c r="F588" s="12"/>
      <c r="G588" s="12"/>
      <c r="H588" s="12"/>
      <c r="I588" s="27"/>
      <c r="J588" s="12"/>
      <c r="K588" s="27"/>
      <c r="L588" s="12"/>
      <c r="M588" s="12"/>
      <c r="N588" s="12"/>
      <c r="O588" s="12"/>
      <c r="P588" s="12"/>
      <c r="Q588" s="12"/>
      <c r="R588" s="12"/>
      <c r="S588" s="12"/>
      <c r="T588" s="12"/>
      <c r="U588" s="12"/>
      <c r="V588" s="12"/>
      <c r="W588" s="12"/>
      <c r="X588" s="12"/>
      <c r="Y588" s="12"/>
      <c r="Z588" s="12"/>
      <c r="AA588" s="12"/>
      <c r="AB588" s="12"/>
      <c r="AC588" s="12"/>
      <c r="AD588" s="12"/>
      <c r="AE588" s="12"/>
      <c r="AF588" s="12"/>
      <c r="AG588" s="27"/>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27"/>
      <c r="BD588" s="12"/>
      <c r="BE588" s="12"/>
      <c r="BF588" s="12"/>
      <c r="BG588" s="12"/>
      <c r="BH588" s="12"/>
      <c r="BI588" s="12"/>
      <c r="BJ588" s="12"/>
    </row>
    <row r="589" spans="1:62" ht="12.75" x14ac:dyDescent="0.2">
      <c r="A589" s="12"/>
      <c r="B589" s="12"/>
      <c r="C589" s="12"/>
      <c r="D589" s="12"/>
      <c r="E589" s="12"/>
      <c r="F589" s="12"/>
      <c r="G589" s="12"/>
      <c r="H589" s="12"/>
      <c r="I589" s="27"/>
      <c r="J589" s="12"/>
      <c r="K589" s="27"/>
      <c r="L589" s="12"/>
      <c r="M589" s="12"/>
      <c r="N589" s="12"/>
      <c r="O589" s="12"/>
      <c r="P589" s="12"/>
      <c r="Q589" s="12"/>
      <c r="R589" s="12"/>
      <c r="S589" s="12"/>
      <c r="T589" s="12"/>
      <c r="U589" s="12"/>
      <c r="V589" s="12"/>
      <c r="W589" s="12"/>
      <c r="X589" s="12"/>
      <c r="Y589" s="12"/>
      <c r="Z589" s="12"/>
      <c r="AA589" s="12"/>
      <c r="AB589" s="12"/>
      <c r="AC589" s="12"/>
      <c r="AD589" s="12"/>
      <c r="AE589" s="12"/>
      <c r="AF589" s="12"/>
      <c r="AG589" s="27"/>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27"/>
      <c r="BD589" s="12"/>
      <c r="BE589" s="12"/>
      <c r="BF589" s="12"/>
      <c r="BG589" s="12"/>
      <c r="BH589" s="12"/>
      <c r="BI589" s="12"/>
      <c r="BJ589" s="12"/>
    </row>
    <row r="590" spans="1:62" ht="12.75" x14ac:dyDescent="0.2">
      <c r="A590" s="12"/>
      <c r="B590" s="12"/>
      <c r="C590" s="12"/>
      <c r="D590" s="12"/>
      <c r="E590" s="12"/>
      <c r="F590" s="12"/>
      <c r="G590" s="12"/>
      <c r="H590" s="12"/>
      <c r="I590" s="27"/>
      <c r="J590" s="12"/>
      <c r="K590" s="27"/>
      <c r="L590" s="12"/>
      <c r="M590" s="12"/>
      <c r="N590" s="12"/>
      <c r="O590" s="12"/>
      <c r="P590" s="12"/>
      <c r="Q590" s="12"/>
      <c r="R590" s="12"/>
      <c r="S590" s="12"/>
      <c r="T590" s="12"/>
      <c r="U590" s="12"/>
      <c r="V590" s="12"/>
      <c r="W590" s="12"/>
      <c r="X590" s="12"/>
      <c r="Y590" s="12"/>
      <c r="Z590" s="12"/>
      <c r="AA590" s="12"/>
      <c r="AB590" s="12"/>
      <c r="AC590" s="12"/>
      <c r="AD590" s="12"/>
      <c r="AE590" s="12"/>
      <c r="AF590" s="12"/>
      <c r="AG590" s="27"/>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27"/>
      <c r="BD590" s="12"/>
      <c r="BE590" s="12"/>
      <c r="BF590" s="12"/>
      <c r="BG590" s="12"/>
      <c r="BH590" s="12"/>
      <c r="BI590" s="12"/>
      <c r="BJ590" s="12"/>
    </row>
    <row r="591" spans="1:62" ht="12.75" x14ac:dyDescent="0.2">
      <c r="A591" s="12"/>
      <c r="B591" s="12"/>
      <c r="C591" s="12"/>
      <c r="D591" s="12"/>
      <c r="E591" s="12"/>
      <c r="F591" s="12"/>
      <c r="G591" s="12"/>
      <c r="H591" s="12"/>
      <c r="I591" s="27"/>
      <c r="J591" s="12"/>
      <c r="K591" s="27"/>
      <c r="L591" s="12"/>
      <c r="M591" s="12"/>
      <c r="N591" s="12"/>
      <c r="O591" s="12"/>
      <c r="P591" s="12"/>
      <c r="Q591" s="12"/>
      <c r="R591" s="12"/>
      <c r="S591" s="12"/>
      <c r="T591" s="12"/>
      <c r="U591" s="12"/>
      <c r="V591" s="12"/>
      <c r="W591" s="12"/>
      <c r="X591" s="12"/>
      <c r="Y591" s="12"/>
      <c r="Z591" s="12"/>
      <c r="AA591" s="12"/>
      <c r="AB591" s="12"/>
      <c r="AC591" s="12"/>
      <c r="AD591" s="12"/>
      <c r="AE591" s="12"/>
      <c r="AF591" s="12"/>
      <c r="AG591" s="27"/>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27"/>
      <c r="BD591" s="12"/>
      <c r="BE591" s="12"/>
      <c r="BF591" s="12"/>
      <c r="BG591" s="12"/>
      <c r="BH591" s="12"/>
      <c r="BI591" s="12"/>
      <c r="BJ591" s="12"/>
    </row>
    <row r="592" spans="1:62" ht="12.75" x14ac:dyDescent="0.2">
      <c r="A592" s="12"/>
      <c r="B592" s="12"/>
      <c r="C592" s="12"/>
      <c r="D592" s="12"/>
      <c r="E592" s="12"/>
      <c r="F592" s="12"/>
      <c r="G592" s="12"/>
      <c r="H592" s="12"/>
      <c r="I592" s="27"/>
      <c r="J592" s="12"/>
      <c r="K592" s="27"/>
      <c r="L592" s="12"/>
      <c r="M592" s="12"/>
      <c r="N592" s="12"/>
      <c r="O592" s="12"/>
      <c r="P592" s="12"/>
      <c r="Q592" s="12"/>
      <c r="R592" s="12"/>
      <c r="S592" s="12"/>
      <c r="T592" s="12"/>
      <c r="U592" s="12"/>
      <c r="V592" s="12"/>
      <c r="W592" s="12"/>
      <c r="X592" s="12"/>
      <c r="Y592" s="12"/>
      <c r="Z592" s="12"/>
      <c r="AA592" s="12"/>
      <c r="AB592" s="12"/>
      <c r="AC592" s="12"/>
      <c r="AD592" s="12"/>
      <c r="AE592" s="12"/>
      <c r="AF592" s="12"/>
      <c r="AG592" s="27"/>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27"/>
      <c r="BD592" s="12"/>
      <c r="BE592" s="12"/>
      <c r="BF592" s="12"/>
      <c r="BG592" s="12"/>
      <c r="BH592" s="12"/>
      <c r="BI592" s="12"/>
      <c r="BJ592" s="12"/>
    </row>
    <row r="593" spans="1:62" ht="12.75" x14ac:dyDescent="0.2">
      <c r="A593" s="12"/>
      <c r="B593" s="12"/>
      <c r="C593" s="12"/>
      <c r="D593" s="12"/>
      <c r="E593" s="12"/>
      <c r="F593" s="12"/>
      <c r="G593" s="12"/>
      <c r="H593" s="12"/>
      <c r="I593" s="27"/>
      <c r="J593" s="12"/>
      <c r="K593" s="27"/>
      <c r="L593" s="12"/>
      <c r="M593" s="12"/>
      <c r="N593" s="12"/>
      <c r="O593" s="12"/>
      <c r="P593" s="12"/>
      <c r="Q593" s="12"/>
      <c r="R593" s="12"/>
      <c r="S593" s="12"/>
      <c r="T593" s="12"/>
      <c r="U593" s="12"/>
      <c r="V593" s="12"/>
      <c r="W593" s="12"/>
      <c r="X593" s="12"/>
      <c r="Y593" s="12"/>
      <c r="Z593" s="12"/>
      <c r="AA593" s="12"/>
      <c r="AB593" s="12"/>
      <c r="AC593" s="12"/>
      <c r="AD593" s="12"/>
      <c r="AE593" s="12"/>
      <c r="AF593" s="12"/>
      <c r="AG593" s="27"/>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27"/>
      <c r="BD593" s="12"/>
      <c r="BE593" s="12"/>
      <c r="BF593" s="12"/>
      <c r="BG593" s="12"/>
      <c r="BH593" s="12"/>
      <c r="BI593" s="12"/>
      <c r="BJ593" s="12"/>
    </row>
    <row r="594" spans="1:62" ht="12.75" x14ac:dyDescent="0.2">
      <c r="A594" s="12"/>
      <c r="B594" s="12"/>
      <c r="C594" s="12"/>
      <c r="D594" s="12"/>
      <c r="E594" s="12"/>
      <c r="F594" s="12"/>
      <c r="G594" s="12"/>
      <c r="H594" s="12"/>
      <c r="I594" s="27"/>
      <c r="J594" s="12"/>
      <c r="K594" s="27"/>
      <c r="L594" s="12"/>
      <c r="M594" s="12"/>
      <c r="N594" s="12"/>
      <c r="O594" s="12"/>
      <c r="P594" s="12"/>
      <c r="Q594" s="12"/>
      <c r="R594" s="12"/>
      <c r="S594" s="12"/>
      <c r="T594" s="12"/>
      <c r="U594" s="12"/>
      <c r="V594" s="12"/>
      <c r="W594" s="12"/>
      <c r="X594" s="12"/>
      <c r="Y594" s="12"/>
      <c r="Z594" s="12"/>
      <c r="AA594" s="12"/>
      <c r="AB594" s="12"/>
      <c r="AC594" s="12"/>
      <c r="AD594" s="12"/>
      <c r="AE594" s="12"/>
      <c r="AF594" s="12"/>
      <c r="AG594" s="27"/>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27"/>
      <c r="BD594" s="12"/>
      <c r="BE594" s="12"/>
      <c r="BF594" s="12"/>
      <c r="BG594" s="12"/>
      <c r="BH594" s="12"/>
      <c r="BI594" s="12"/>
      <c r="BJ594" s="12"/>
    </row>
    <row r="595" spans="1:62" ht="12.75" x14ac:dyDescent="0.2">
      <c r="A595" s="12"/>
      <c r="B595" s="12"/>
      <c r="C595" s="12"/>
      <c r="D595" s="12"/>
      <c r="E595" s="12"/>
      <c r="F595" s="12"/>
      <c r="G595" s="12"/>
      <c r="H595" s="12"/>
      <c r="I595" s="27"/>
      <c r="J595" s="12"/>
      <c r="K595" s="27"/>
      <c r="L595" s="12"/>
      <c r="M595" s="12"/>
      <c r="N595" s="12"/>
      <c r="O595" s="12"/>
      <c r="P595" s="12"/>
      <c r="Q595" s="12"/>
      <c r="R595" s="12"/>
      <c r="S595" s="12"/>
      <c r="T595" s="12"/>
      <c r="U595" s="12"/>
      <c r="V595" s="12"/>
      <c r="W595" s="12"/>
      <c r="X595" s="12"/>
      <c r="Y595" s="12"/>
      <c r="Z595" s="12"/>
      <c r="AA595" s="12"/>
      <c r="AB595" s="12"/>
      <c r="AC595" s="12"/>
      <c r="AD595" s="12"/>
      <c r="AE595" s="12"/>
      <c r="AF595" s="12"/>
      <c r="AG595" s="27"/>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27"/>
      <c r="BD595" s="12"/>
      <c r="BE595" s="12"/>
      <c r="BF595" s="12"/>
      <c r="BG595" s="12"/>
      <c r="BH595" s="12"/>
      <c r="BI595" s="12"/>
      <c r="BJ595" s="12"/>
    </row>
    <row r="596" spans="1:62" ht="12.75" x14ac:dyDescent="0.2">
      <c r="A596" s="12"/>
      <c r="B596" s="12"/>
      <c r="C596" s="12"/>
      <c r="D596" s="12"/>
      <c r="E596" s="12"/>
      <c r="F596" s="12"/>
      <c r="G596" s="12"/>
      <c r="H596" s="12"/>
      <c r="I596" s="27"/>
      <c r="J596" s="12"/>
      <c r="K596" s="27"/>
      <c r="L596" s="12"/>
      <c r="M596" s="12"/>
      <c r="N596" s="12"/>
      <c r="O596" s="12"/>
      <c r="P596" s="12"/>
      <c r="Q596" s="12"/>
      <c r="R596" s="12"/>
      <c r="S596" s="12"/>
      <c r="T596" s="12"/>
      <c r="U596" s="12"/>
      <c r="V596" s="12"/>
      <c r="W596" s="12"/>
      <c r="X596" s="12"/>
      <c r="Y596" s="12"/>
      <c r="Z596" s="12"/>
      <c r="AA596" s="12"/>
      <c r="AB596" s="12"/>
      <c r="AC596" s="12"/>
      <c r="AD596" s="12"/>
      <c r="AE596" s="12"/>
      <c r="AF596" s="12"/>
      <c r="AG596" s="27"/>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27"/>
      <c r="BD596" s="12"/>
      <c r="BE596" s="12"/>
      <c r="BF596" s="12"/>
      <c r="BG596" s="12"/>
      <c r="BH596" s="12"/>
      <c r="BI596" s="12"/>
      <c r="BJ596" s="12"/>
    </row>
    <row r="597" spans="1:62" ht="12.75" x14ac:dyDescent="0.2">
      <c r="A597" s="12"/>
      <c r="B597" s="12"/>
      <c r="C597" s="12"/>
      <c r="D597" s="12"/>
      <c r="E597" s="12"/>
      <c r="F597" s="12"/>
      <c r="G597" s="12"/>
      <c r="H597" s="12"/>
      <c r="I597" s="27"/>
      <c r="J597" s="12"/>
      <c r="K597" s="27"/>
      <c r="L597" s="12"/>
      <c r="M597" s="12"/>
      <c r="N597" s="12"/>
      <c r="O597" s="12"/>
      <c r="P597" s="12"/>
      <c r="Q597" s="12"/>
      <c r="R597" s="12"/>
      <c r="S597" s="12"/>
      <c r="T597" s="12"/>
      <c r="U597" s="12"/>
      <c r="V597" s="12"/>
      <c r="W597" s="12"/>
      <c r="X597" s="12"/>
      <c r="Y597" s="12"/>
      <c r="Z597" s="12"/>
      <c r="AA597" s="12"/>
      <c r="AB597" s="12"/>
      <c r="AC597" s="12"/>
      <c r="AD597" s="12"/>
      <c r="AE597" s="12"/>
      <c r="AF597" s="12"/>
      <c r="AG597" s="27"/>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27"/>
      <c r="BD597" s="12"/>
      <c r="BE597" s="12"/>
      <c r="BF597" s="12"/>
      <c r="BG597" s="12"/>
      <c r="BH597" s="12"/>
      <c r="BI597" s="12"/>
      <c r="BJ597" s="12"/>
    </row>
    <row r="598" spans="1:62" ht="12.75" x14ac:dyDescent="0.2">
      <c r="A598" s="12"/>
      <c r="B598" s="12"/>
      <c r="C598" s="12"/>
      <c r="D598" s="12"/>
      <c r="E598" s="12"/>
      <c r="F598" s="12"/>
      <c r="G598" s="12"/>
      <c r="H598" s="12"/>
      <c r="I598" s="27"/>
      <c r="J598" s="12"/>
      <c r="K598" s="27"/>
      <c r="L598" s="12"/>
      <c r="M598" s="12"/>
      <c r="N598" s="12"/>
      <c r="O598" s="12"/>
      <c r="P598" s="12"/>
      <c r="Q598" s="12"/>
      <c r="R598" s="12"/>
      <c r="S598" s="12"/>
      <c r="T598" s="12"/>
      <c r="U598" s="12"/>
      <c r="V598" s="12"/>
      <c r="W598" s="12"/>
      <c r="X598" s="12"/>
      <c r="Y598" s="12"/>
      <c r="Z598" s="12"/>
      <c r="AA598" s="12"/>
      <c r="AB598" s="12"/>
      <c r="AC598" s="12"/>
      <c r="AD598" s="12"/>
      <c r="AE598" s="12"/>
      <c r="AF598" s="12"/>
      <c r="AG598" s="27"/>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27"/>
      <c r="BD598" s="12"/>
      <c r="BE598" s="12"/>
      <c r="BF598" s="12"/>
      <c r="BG598" s="12"/>
      <c r="BH598" s="12"/>
      <c r="BI598" s="12"/>
      <c r="BJ598" s="12"/>
    </row>
    <row r="599" spans="1:62" ht="12.75" x14ac:dyDescent="0.2">
      <c r="A599" s="12"/>
      <c r="B599" s="12"/>
      <c r="C599" s="12"/>
      <c r="D599" s="12"/>
      <c r="E599" s="12"/>
      <c r="F599" s="12"/>
      <c r="G599" s="12"/>
      <c r="H599" s="12"/>
      <c r="I599" s="27"/>
      <c r="J599" s="12"/>
      <c r="K599" s="27"/>
      <c r="L599" s="12"/>
      <c r="M599" s="12"/>
      <c r="N599" s="12"/>
      <c r="O599" s="12"/>
      <c r="P599" s="12"/>
      <c r="Q599" s="12"/>
      <c r="R599" s="12"/>
      <c r="S599" s="12"/>
      <c r="T599" s="12"/>
      <c r="U599" s="12"/>
      <c r="V599" s="12"/>
      <c r="W599" s="12"/>
      <c r="X599" s="12"/>
      <c r="Y599" s="12"/>
      <c r="Z599" s="12"/>
      <c r="AA599" s="12"/>
      <c r="AB599" s="12"/>
      <c r="AC599" s="12"/>
      <c r="AD599" s="12"/>
      <c r="AE599" s="12"/>
      <c r="AF599" s="12"/>
      <c r="AG599" s="27"/>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27"/>
      <c r="BD599" s="12"/>
      <c r="BE599" s="12"/>
      <c r="BF599" s="12"/>
      <c r="BG599" s="12"/>
      <c r="BH599" s="12"/>
      <c r="BI599" s="12"/>
      <c r="BJ599" s="12"/>
    </row>
    <row r="600" spans="1:62" ht="12.75" x14ac:dyDescent="0.2">
      <c r="A600" s="12"/>
      <c r="B600" s="12"/>
      <c r="C600" s="12"/>
      <c r="D600" s="12"/>
      <c r="E600" s="12"/>
      <c r="F600" s="12"/>
      <c r="G600" s="12"/>
      <c r="H600" s="12"/>
      <c r="I600" s="27"/>
      <c r="J600" s="12"/>
      <c r="K600" s="27"/>
      <c r="L600" s="12"/>
      <c r="M600" s="12"/>
      <c r="N600" s="12"/>
      <c r="O600" s="12"/>
      <c r="P600" s="12"/>
      <c r="Q600" s="12"/>
      <c r="R600" s="12"/>
      <c r="S600" s="12"/>
      <c r="T600" s="12"/>
      <c r="U600" s="12"/>
      <c r="V600" s="12"/>
      <c r="W600" s="12"/>
      <c r="X600" s="12"/>
      <c r="Y600" s="12"/>
      <c r="Z600" s="12"/>
      <c r="AA600" s="12"/>
      <c r="AB600" s="12"/>
      <c r="AC600" s="12"/>
      <c r="AD600" s="12"/>
      <c r="AE600" s="12"/>
      <c r="AF600" s="12"/>
      <c r="AG600" s="27"/>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27"/>
      <c r="BD600" s="12"/>
      <c r="BE600" s="12"/>
      <c r="BF600" s="12"/>
      <c r="BG600" s="12"/>
      <c r="BH600" s="12"/>
      <c r="BI600" s="12"/>
      <c r="BJ600" s="12"/>
    </row>
    <row r="601" spans="1:62" ht="12.75" x14ac:dyDescent="0.2">
      <c r="A601" s="12"/>
      <c r="B601" s="12"/>
      <c r="C601" s="12"/>
      <c r="D601" s="12"/>
      <c r="E601" s="12"/>
      <c r="F601" s="12"/>
      <c r="G601" s="12"/>
      <c r="H601" s="12"/>
      <c r="I601" s="27"/>
      <c r="J601" s="12"/>
      <c r="K601" s="27"/>
      <c r="L601" s="12"/>
      <c r="M601" s="12"/>
      <c r="N601" s="12"/>
      <c r="O601" s="12"/>
      <c r="P601" s="12"/>
      <c r="Q601" s="12"/>
      <c r="R601" s="12"/>
      <c r="S601" s="12"/>
      <c r="T601" s="12"/>
      <c r="U601" s="12"/>
      <c r="V601" s="12"/>
      <c r="W601" s="12"/>
      <c r="X601" s="12"/>
      <c r="Y601" s="12"/>
      <c r="Z601" s="12"/>
      <c r="AA601" s="12"/>
      <c r="AB601" s="12"/>
      <c r="AC601" s="12"/>
      <c r="AD601" s="12"/>
      <c r="AE601" s="12"/>
      <c r="AF601" s="12"/>
      <c r="AG601" s="27"/>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27"/>
      <c r="BD601" s="12"/>
      <c r="BE601" s="12"/>
      <c r="BF601" s="12"/>
      <c r="BG601" s="12"/>
      <c r="BH601" s="12"/>
      <c r="BI601" s="12"/>
      <c r="BJ601" s="12"/>
    </row>
    <row r="602" spans="1:62" ht="12.75" x14ac:dyDescent="0.2">
      <c r="A602" s="12"/>
      <c r="B602" s="12"/>
      <c r="C602" s="12"/>
      <c r="D602" s="12"/>
      <c r="E602" s="12"/>
      <c r="F602" s="12"/>
      <c r="G602" s="12"/>
      <c r="H602" s="12"/>
      <c r="I602" s="27"/>
      <c r="J602" s="12"/>
      <c r="K602" s="27"/>
      <c r="L602" s="12"/>
      <c r="M602" s="12"/>
      <c r="N602" s="12"/>
      <c r="O602" s="12"/>
      <c r="P602" s="12"/>
      <c r="Q602" s="12"/>
      <c r="R602" s="12"/>
      <c r="S602" s="12"/>
      <c r="T602" s="12"/>
      <c r="U602" s="12"/>
      <c r="V602" s="12"/>
      <c r="W602" s="12"/>
      <c r="X602" s="12"/>
      <c r="Y602" s="12"/>
      <c r="Z602" s="12"/>
      <c r="AA602" s="12"/>
      <c r="AB602" s="12"/>
      <c r="AC602" s="12"/>
      <c r="AD602" s="12"/>
      <c r="AE602" s="12"/>
      <c r="AF602" s="12"/>
      <c r="AG602" s="27"/>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27"/>
      <c r="BD602" s="12"/>
      <c r="BE602" s="12"/>
      <c r="BF602" s="12"/>
      <c r="BG602" s="12"/>
      <c r="BH602" s="12"/>
      <c r="BI602" s="12"/>
      <c r="BJ602" s="12"/>
    </row>
    <row r="603" spans="1:62" ht="12.75" x14ac:dyDescent="0.2">
      <c r="A603" s="12"/>
      <c r="B603" s="12"/>
      <c r="C603" s="12"/>
      <c r="D603" s="12"/>
      <c r="E603" s="12"/>
      <c r="F603" s="12"/>
      <c r="G603" s="12"/>
      <c r="H603" s="12"/>
      <c r="I603" s="27"/>
      <c r="J603" s="12"/>
      <c r="K603" s="27"/>
      <c r="L603" s="12"/>
      <c r="M603" s="12"/>
      <c r="N603" s="12"/>
      <c r="O603" s="12"/>
      <c r="P603" s="12"/>
      <c r="Q603" s="12"/>
      <c r="R603" s="12"/>
      <c r="S603" s="12"/>
      <c r="T603" s="12"/>
      <c r="U603" s="12"/>
      <c r="V603" s="12"/>
      <c r="W603" s="12"/>
      <c r="X603" s="12"/>
      <c r="Y603" s="12"/>
      <c r="Z603" s="12"/>
      <c r="AA603" s="12"/>
      <c r="AB603" s="12"/>
      <c r="AC603" s="12"/>
      <c r="AD603" s="12"/>
      <c r="AE603" s="12"/>
      <c r="AF603" s="12"/>
      <c r="AG603" s="27"/>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27"/>
      <c r="BD603" s="12"/>
      <c r="BE603" s="12"/>
      <c r="BF603" s="12"/>
      <c r="BG603" s="12"/>
      <c r="BH603" s="12"/>
      <c r="BI603" s="12"/>
      <c r="BJ603" s="12"/>
    </row>
    <row r="604" spans="1:62" ht="12.75" x14ac:dyDescent="0.2">
      <c r="A604" s="12"/>
      <c r="B604" s="12"/>
      <c r="C604" s="12"/>
      <c r="D604" s="12"/>
      <c r="E604" s="12"/>
      <c r="F604" s="12"/>
      <c r="G604" s="12"/>
      <c r="H604" s="12"/>
      <c r="I604" s="27"/>
      <c r="J604" s="12"/>
      <c r="K604" s="27"/>
      <c r="L604" s="12"/>
      <c r="M604" s="12"/>
      <c r="N604" s="12"/>
      <c r="O604" s="12"/>
      <c r="P604" s="12"/>
      <c r="Q604" s="12"/>
      <c r="R604" s="12"/>
      <c r="S604" s="12"/>
      <c r="T604" s="12"/>
      <c r="U604" s="12"/>
      <c r="V604" s="12"/>
      <c r="W604" s="12"/>
      <c r="X604" s="12"/>
      <c r="Y604" s="12"/>
      <c r="Z604" s="12"/>
      <c r="AA604" s="12"/>
      <c r="AB604" s="12"/>
      <c r="AC604" s="12"/>
      <c r="AD604" s="12"/>
      <c r="AE604" s="12"/>
      <c r="AF604" s="12"/>
      <c r="AG604" s="27"/>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27"/>
      <c r="BD604" s="12"/>
      <c r="BE604" s="12"/>
      <c r="BF604" s="12"/>
      <c r="BG604" s="12"/>
      <c r="BH604" s="12"/>
      <c r="BI604" s="12"/>
      <c r="BJ604" s="12"/>
    </row>
    <row r="605" spans="1:62" ht="12.75" x14ac:dyDescent="0.2">
      <c r="A605" s="12"/>
      <c r="B605" s="12"/>
      <c r="C605" s="12"/>
      <c r="D605" s="12"/>
      <c r="E605" s="12"/>
      <c r="F605" s="12"/>
      <c r="G605" s="12"/>
      <c r="H605" s="12"/>
      <c r="I605" s="27"/>
      <c r="J605" s="12"/>
      <c r="K605" s="27"/>
      <c r="L605" s="12"/>
      <c r="M605" s="12"/>
      <c r="N605" s="12"/>
      <c r="O605" s="12"/>
      <c r="P605" s="12"/>
      <c r="Q605" s="12"/>
      <c r="R605" s="12"/>
      <c r="S605" s="12"/>
      <c r="T605" s="12"/>
      <c r="U605" s="12"/>
      <c r="V605" s="12"/>
      <c r="W605" s="12"/>
      <c r="X605" s="12"/>
      <c r="Y605" s="12"/>
      <c r="Z605" s="12"/>
      <c r="AA605" s="12"/>
      <c r="AB605" s="12"/>
      <c r="AC605" s="12"/>
      <c r="AD605" s="12"/>
      <c r="AE605" s="12"/>
      <c r="AF605" s="12"/>
      <c r="AG605" s="27"/>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27"/>
      <c r="BD605" s="12"/>
      <c r="BE605" s="12"/>
      <c r="BF605" s="12"/>
      <c r="BG605" s="12"/>
      <c r="BH605" s="12"/>
      <c r="BI605" s="12"/>
      <c r="BJ605" s="12"/>
    </row>
    <row r="606" spans="1:62" ht="12.75" x14ac:dyDescent="0.2">
      <c r="A606" s="12"/>
      <c r="B606" s="12"/>
      <c r="C606" s="12"/>
      <c r="D606" s="12"/>
      <c r="E606" s="12"/>
      <c r="F606" s="12"/>
      <c r="G606" s="12"/>
      <c r="H606" s="12"/>
      <c r="I606" s="27"/>
      <c r="J606" s="12"/>
      <c r="K606" s="27"/>
      <c r="L606" s="12"/>
      <c r="M606" s="12"/>
      <c r="N606" s="12"/>
      <c r="O606" s="12"/>
      <c r="P606" s="12"/>
      <c r="Q606" s="12"/>
      <c r="R606" s="12"/>
      <c r="S606" s="12"/>
      <c r="T606" s="12"/>
      <c r="U606" s="12"/>
      <c r="V606" s="12"/>
      <c r="W606" s="12"/>
      <c r="X606" s="12"/>
      <c r="Y606" s="12"/>
      <c r="Z606" s="12"/>
      <c r="AA606" s="12"/>
      <c r="AB606" s="12"/>
      <c r="AC606" s="12"/>
      <c r="AD606" s="12"/>
      <c r="AE606" s="12"/>
      <c r="AF606" s="12"/>
      <c r="AG606" s="27"/>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27"/>
      <c r="BD606" s="12"/>
      <c r="BE606" s="12"/>
      <c r="BF606" s="12"/>
      <c r="BG606" s="12"/>
      <c r="BH606" s="12"/>
      <c r="BI606" s="12"/>
      <c r="BJ606" s="12"/>
    </row>
    <row r="607" spans="1:62" ht="12.75" x14ac:dyDescent="0.2">
      <c r="A607" s="12"/>
      <c r="B607" s="12"/>
      <c r="C607" s="12"/>
      <c r="D607" s="12"/>
      <c r="E607" s="12"/>
      <c r="F607" s="12"/>
      <c r="G607" s="12"/>
      <c r="H607" s="12"/>
      <c r="I607" s="27"/>
      <c r="J607" s="12"/>
      <c r="K607" s="27"/>
      <c r="L607" s="12"/>
      <c r="M607" s="12"/>
      <c r="N607" s="12"/>
      <c r="O607" s="12"/>
      <c r="P607" s="12"/>
      <c r="Q607" s="12"/>
      <c r="R607" s="12"/>
      <c r="S607" s="12"/>
      <c r="T607" s="12"/>
      <c r="U607" s="12"/>
      <c r="V607" s="12"/>
      <c r="W607" s="12"/>
      <c r="X607" s="12"/>
      <c r="Y607" s="12"/>
      <c r="Z607" s="12"/>
      <c r="AA607" s="12"/>
      <c r="AB607" s="12"/>
      <c r="AC607" s="12"/>
      <c r="AD607" s="12"/>
      <c r="AE607" s="12"/>
      <c r="AF607" s="12"/>
      <c r="AG607" s="27"/>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27"/>
      <c r="BD607" s="12"/>
      <c r="BE607" s="12"/>
      <c r="BF607" s="12"/>
      <c r="BG607" s="12"/>
      <c r="BH607" s="12"/>
      <c r="BI607" s="12"/>
      <c r="BJ607" s="12"/>
    </row>
    <row r="608" spans="1:62" ht="12.75" x14ac:dyDescent="0.2">
      <c r="A608" s="12"/>
      <c r="B608" s="12"/>
      <c r="C608" s="12"/>
      <c r="D608" s="12"/>
      <c r="E608" s="12"/>
      <c r="F608" s="12"/>
      <c r="G608" s="12"/>
      <c r="H608" s="12"/>
      <c r="I608" s="27"/>
      <c r="J608" s="12"/>
      <c r="K608" s="27"/>
      <c r="L608" s="12"/>
      <c r="M608" s="12"/>
      <c r="N608" s="12"/>
      <c r="O608" s="12"/>
      <c r="P608" s="12"/>
      <c r="Q608" s="12"/>
      <c r="R608" s="12"/>
      <c r="S608" s="12"/>
      <c r="T608" s="12"/>
      <c r="U608" s="12"/>
      <c r="V608" s="12"/>
      <c r="W608" s="12"/>
      <c r="X608" s="12"/>
      <c r="Y608" s="12"/>
      <c r="Z608" s="12"/>
      <c r="AA608" s="12"/>
      <c r="AB608" s="12"/>
      <c r="AC608" s="12"/>
      <c r="AD608" s="12"/>
      <c r="AE608" s="12"/>
      <c r="AF608" s="12"/>
      <c r="AG608" s="27"/>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27"/>
      <c r="BD608" s="12"/>
      <c r="BE608" s="12"/>
      <c r="BF608" s="12"/>
      <c r="BG608" s="12"/>
      <c r="BH608" s="12"/>
      <c r="BI608" s="12"/>
      <c r="BJ608" s="12"/>
    </row>
    <row r="609" spans="1:62" ht="12.75" x14ac:dyDescent="0.2">
      <c r="A609" s="12"/>
      <c r="B609" s="12"/>
      <c r="C609" s="12"/>
      <c r="D609" s="12"/>
      <c r="E609" s="12"/>
      <c r="F609" s="12"/>
      <c r="G609" s="12"/>
      <c r="H609" s="12"/>
      <c r="I609" s="27"/>
      <c r="J609" s="12"/>
      <c r="K609" s="27"/>
      <c r="L609" s="12"/>
      <c r="M609" s="12"/>
      <c r="N609" s="12"/>
      <c r="O609" s="12"/>
      <c r="P609" s="12"/>
      <c r="Q609" s="12"/>
      <c r="R609" s="12"/>
      <c r="S609" s="12"/>
      <c r="T609" s="12"/>
      <c r="U609" s="12"/>
      <c r="V609" s="12"/>
      <c r="W609" s="12"/>
      <c r="X609" s="12"/>
      <c r="Y609" s="12"/>
      <c r="Z609" s="12"/>
      <c r="AA609" s="12"/>
      <c r="AB609" s="12"/>
      <c r="AC609" s="12"/>
      <c r="AD609" s="12"/>
      <c r="AE609" s="12"/>
      <c r="AF609" s="12"/>
      <c r="AG609" s="27"/>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27"/>
      <c r="BD609" s="12"/>
      <c r="BE609" s="12"/>
      <c r="BF609" s="12"/>
      <c r="BG609" s="12"/>
      <c r="BH609" s="12"/>
      <c r="BI609" s="12"/>
      <c r="BJ609" s="12"/>
    </row>
    <row r="610" spans="1:62" ht="12.75" x14ac:dyDescent="0.2">
      <c r="A610" s="12"/>
      <c r="B610" s="12"/>
      <c r="C610" s="12"/>
      <c r="D610" s="12"/>
      <c r="E610" s="12"/>
      <c r="F610" s="12"/>
      <c r="G610" s="12"/>
      <c r="H610" s="12"/>
      <c r="I610" s="27"/>
      <c r="J610" s="12"/>
      <c r="K610" s="27"/>
      <c r="L610" s="12"/>
      <c r="M610" s="12"/>
      <c r="N610" s="12"/>
      <c r="O610" s="12"/>
      <c r="P610" s="12"/>
      <c r="Q610" s="12"/>
      <c r="R610" s="12"/>
      <c r="S610" s="12"/>
      <c r="T610" s="12"/>
      <c r="U610" s="12"/>
      <c r="V610" s="12"/>
      <c r="W610" s="12"/>
      <c r="X610" s="12"/>
      <c r="Y610" s="12"/>
      <c r="Z610" s="12"/>
      <c r="AA610" s="12"/>
      <c r="AB610" s="12"/>
      <c r="AC610" s="12"/>
      <c r="AD610" s="12"/>
      <c r="AE610" s="12"/>
      <c r="AF610" s="12"/>
      <c r="AG610" s="27"/>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27"/>
      <c r="BD610" s="12"/>
      <c r="BE610" s="12"/>
      <c r="BF610" s="12"/>
      <c r="BG610" s="12"/>
      <c r="BH610" s="12"/>
      <c r="BI610" s="12"/>
      <c r="BJ610" s="12"/>
    </row>
    <row r="611" spans="1:62" ht="12.75" x14ac:dyDescent="0.2">
      <c r="A611" s="12"/>
      <c r="B611" s="12"/>
      <c r="C611" s="12"/>
      <c r="D611" s="12"/>
      <c r="E611" s="12"/>
      <c r="F611" s="12"/>
      <c r="G611" s="12"/>
      <c r="H611" s="12"/>
      <c r="I611" s="27"/>
      <c r="J611" s="12"/>
      <c r="K611" s="27"/>
      <c r="L611" s="12"/>
      <c r="M611" s="12"/>
      <c r="N611" s="12"/>
      <c r="O611" s="12"/>
      <c r="P611" s="12"/>
      <c r="Q611" s="12"/>
      <c r="R611" s="12"/>
      <c r="S611" s="12"/>
      <c r="T611" s="12"/>
      <c r="U611" s="12"/>
      <c r="V611" s="12"/>
      <c r="W611" s="12"/>
      <c r="X611" s="12"/>
      <c r="Y611" s="12"/>
      <c r="Z611" s="12"/>
      <c r="AA611" s="12"/>
      <c r="AB611" s="12"/>
      <c r="AC611" s="12"/>
      <c r="AD611" s="12"/>
      <c r="AE611" s="12"/>
      <c r="AF611" s="12"/>
      <c r="AG611" s="27"/>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27"/>
      <c r="BD611" s="12"/>
      <c r="BE611" s="12"/>
      <c r="BF611" s="12"/>
      <c r="BG611" s="12"/>
      <c r="BH611" s="12"/>
      <c r="BI611" s="12"/>
      <c r="BJ611" s="12"/>
    </row>
    <row r="612" spans="1:62" ht="12.75" x14ac:dyDescent="0.2">
      <c r="A612" s="12"/>
      <c r="B612" s="12"/>
      <c r="C612" s="12"/>
      <c r="D612" s="12"/>
      <c r="E612" s="12"/>
      <c r="F612" s="12"/>
      <c r="G612" s="12"/>
      <c r="H612" s="12"/>
      <c r="I612" s="27"/>
      <c r="J612" s="12"/>
      <c r="K612" s="27"/>
      <c r="L612" s="12"/>
      <c r="M612" s="12"/>
      <c r="N612" s="12"/>
      <c r="O612" s="12"/>
      <c r="P612" s="12"/>
      <c r="Q612" s="12"/>
      <c r="R612" s="12"/>
      <c r="S612" s="12"/>
      <c r="T612" s="12"/>
      <c r="U612" s="12"/>
      <c r="V612" s="12"/>
      <c r="W612" s="12"/>
      <c r="X612" s="12"/>
      <c r="Y612" s="12"/>
      <c r="Z612" s="12"/>
      <c r="AA612" s="12"/>
      <c r="AB612" s="12"/>
      <c r="AC612" s="12"/>
      <c r="AD612" s="12"/>
      <c r="AE612" s="12"/>
      <c r="AF612" s="12"/>
      <c r="AG612" s="27"/>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27"/>
      <c r="BD612" s="12"/>
      <c r="BE612" s="12"/>
      <c r="BF612" s="12"/>
      <c r="BG612" s="12"/>
      <c r="BH612" s="12"/>
      <c r="BI612" s="12"/>
      <c r="BJ612" s="12"/>
    </row>
    <row r="613" spans="1:62" ht="12.75" x14ac:dyDescent="0.2">
      <c r="A613" s="12"/>
      <c r="B613" s="12"/>
      <c r="C613" s="12"/>
      <c r="D613" s="12"/>
      <c r="E613" s="12"/>
      <c r="F613" s="12"/>
      <c r="G613" s="12"/>
      <c r="H613" s="12"/>
      <c r="I613" s="27"/>
      <c r="J613" s="12"/>
      <c r="K613" s="27"/>
      <c r="L613" s="12"/>
      <c r="M613" s="12"/>
      <c r="N613" s="12"/>
      <c r="O613" s="12"/>
      <c r="P613" s="12"/>
      <c r="Q613" s="12"/>
      <c r="R613" s="12"/>
      <c r="S613" s="12"/>
      <c r="T613" s="12"/>
      <c r="U613" s="12"/>
      <c r="V613" s="12"/>
      <c r="W613" s="12"/>
      <c r="X613" s="12"/>
      <c r="Y613" s="12"/>
      <c r="Z613" s="12"/>
      <c r="AA613" s="12"/>
      <c r="AB613" s="12"/>
      <c r="AC613" s="12"/>
      <c r="AD613" s="12"/>
      <c r="AE613" s="12"/>
      <c r="AF613" s="12"/>
      <c r="AG613" s="27"/>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27"/>
      <c r="BD613" s="12"/>
      <c r="BE613" s="12"/>
      <c r="BF613" s="12"/>
      <c r="BG613" s="12"/>
      <c r="BH613" s="12"/>
      <c r="BI613" s="12"/>
      <c r="BJ613" s="12"/>
    </row>
    <row r="614" spans="1:62" ht="12.75" x14ac:dyDescent="0.2">
      <c r="A614" s="12"/>
      <c r="B614" s="12"/>
      <c r="C614" s="12"/>
      <c r="D614" s="12"/>
      <c r="E614" s="12"/>
      <c r="F614" s="12"/>
      <c r="G614" s="12"/>
      <c r="H614" s="12"/>
      <c r="I614" s="27"/>
      <c r="J614" s="12"/>
      <c r="K614" s="27"/>
      <c r="L614" s="12"/>
      <c r="M614" s="12"/>
      <c r="N614" s="12"/>
      <c r="O614" s="12"/>
      <c r="P614" s="12"/>
      <c r="Q614" s="12"/>
      <c r="R614" s="12"/>
      <c r="S614" s="12"/>
      <c r="T614" s="12"/>
      <c r="U614" s="12"/>
      <c r="V614" s="12"/>
      <c r="W614" s="12"/>
      <c r="X614" s="12"/>
      <c r="Y614" s="12"/>
      <c r="Z614" s="12"/>
      <c r="AA614" s="12"/>
      <c r="AB614" s="12"/>
      <c r="AC614" s="12"/>
      <c r="AD614" s="12"/>
      <c r="AE614" s="12"/>
      <c r="AF614" s="12"/>
      <c r="AG614" s="27"/>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27"/>
      <c r="BD614" s="12"/>
      <c r="BE614" s="12"/>
      <c r="BF614" s="12"/>
      <c r="BG614" s="12"/>
      <c r="BH614" s="12"/>
      <c r="BI614" s="12"/>
      <c r="BJ614" s="12"/>
    </row>
    <row r="615" spans="1:62" ht="12.75" x14ac:dyDescent="0.2">
      <c r="A615" s="12"/>
      <c r="B615" s="12"/>
      <c r="C615" s="12"/>
      <c r="D615" s="12"/>
      <c r="E615" s="12"/>
      <c r="F615" s="12"/>
      <c r="G615" s="12"/>
      <c r="H615" s="12"/>
      <c r="I615" s="27"/>
      <c r="J615" s="12"/>
      <c r="K615" s="27"/>
      <c r="L615" s="12"/>
      <c r="M615" s="12"/>
      <c r="N615" s="12"/>
      <c r="O615" s="12"/>
      <c r="P615" s="12"/>
      <c r="Q615" s="12"/>
      <c r="R615" s="12"/>
      <c r="S615" s="12"/>
      <c r="T615" s="12"/>
      <c r="U615" s="12"/>
      <c r="V615" s="12"/>
      <c r="W615" s="12"/>
      <c r="X615" s="12"/>
      <c r="Y615" s="12"/>
      <c r="Z615" s="12"/>
      <c r="AA615" s="12"/>
      <c r="AB615" s="12"/>
      <c r="AC615" s="12"/>
      <c r="AD615" s="12"/>
      <c r="AE615" s="12"/>
      <c r="AF615" s="12"/>
      <c r="AG615" s="27"/>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27"/>
      <c r="BD615" s="12"/>
      <c r="BE615" s="12"/>
      <c r="BF615" s="12"/>
      <c r="BG615" s="12"/>
      <c r="BH615" s="12"/>
      <c r="BI615" s="12"/>
      <c r="BJ615" s="12"/>
    </row>
    <row r="616" spans="1:62" ht="12.75" x14ac:dyDescent="0.2">
      <c r="A616" s="12"/>
      <c r="B616" s="12"/>
      <c r="C616" s="12"/>
      <c r="D616" s="12"/>
      <c r="E616" s="12"/>
      <c r="F616" s="12"/>
      <c r="G616" s="12"/>
      <c r="H616" s="12"/>
      <c r="I616" s="27"/>
      <c r="J616" s="12"/>
      <c r="K616" s="27"/>
      <c r="L616" s="12"/>
      <c r="M616" s="12"/>
      <c r="N616" s="12"/>
      <c r="O616" s="12"/>
      <c r="P616" s="12"/>
      <c r="Q616" s="12"/>
      <c r="R616" s="12"/>
      <c r="S616" s="12"/>
      <c r="T616" s="12"/>
      <c r="U616" s="12"/>
      <c r="V616" s="12"/>
      <c r="W616" s="12"/>
      <c r="X616" s="12"/>
      <c r="Y616" s="12"/>
      <c r="Z616" s="12"/>
      <c r="AA616" s="12"/>
      <c r="AB616" s="12"/>
      <c r="AC616" s="12"/>
      <c r="AD616" s="12"/>
      <c r="AE616" s="12"/>
      <c r="AF616" s="12"/>
      <c r="AG616" s="27"/>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27"/>
      <c r="BD616" s="12"/>
      <c r="BE616" s="12"/>
      <c r="BF616" s="12"/>
      <c r="BG616" s="12"/>
      <c r="BH616" s="12"/>
      <c r="BI616" s="12"/>
      <c r="BJ616" s="12"/>
    </row>
    <row r="617" spans="1:62" ht="12.75" x14ac:dyDescent="0.2">
      <c r="A617" s="12"/>
      <c r="B617" s="12"/>
      <c r="C617" s="12"/>
      <c r="D617" s="12"/>
      <c r="E617" s="12"/>
      <c r="F617" s="12"/>
      <c r="G617" s="12"/>
      <c r="H617" s="12"/>
      <c r="I617" s="27"/>
      <c r="J617" s="12"/>
      <c r="K617" s="27"/>
      <c r="L617" s="12"/>
      <c r="M617" s="12"/>
      <c r="N617" s="12"/>
      <c r="O617" s="12"/>
      <c r="P617" s="12"/>
      <c r="Q617" s="12"/>
      <c r="R617" s="12"/>
      <c r="S617" s="12"/>
      <c r="T617" s="12"/>
      <c r="U617" s="12"/>
      <c r="V617" s="12"/>
      <c r="W617" s="12"/>
      <c r="X617" s="12"/>
      <c r="Y617" s="12"/>
      <c r="Z617" s="12"/>
      <c r="AA617" s="12"/>
      <c r="AB617" s="12"/>
      <c r="AC617" s="12"/>
      <c r="AD617" s="12"/>
      <c r="AE617" s="12"/>
      <c r="AF617" s="12"/>
      <c r="AG617" s="27"/>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27"/>
      <c r="BD617" s="12"/>
      <c r="BE617" s="12"/>
      <c r="BF617" s="12"/>
      <c r="BG617" s="12"/>
      <c r="BH617" s="12"/>
      <c r="BI617" s="12"/>
      <c r="BJ617" s="12"/>
    </row>
    <row r="618" spans="1:62" ht="12.75" x14ac:dyDescent="0.2">
      <c r="A618" s="12"/>
      <c r="B618" s="12"/>
      <c r="C618" s="12"/>
      <c r="D618" s="12"/>
      <c r="E618" s="12"/>
      <c r="F618" s="12"/>
      <c r="G618" s="12"/>
      <c r="H618" s="12"/>
      <c r="I618" s="27"/>
      <c r="J618" s="12"/>
      <c r="K618" s="27"/>
      <c r="L618" s="12"/>
      <c r="M618" s="12"/>
      <c r="N618" s="12"/>
      <c r="O618" s="12"/>
      <c r="P618" s="12"/>
      <c r="Q618" s="12"/>
      <c r="R618" s="12"/>
      <c r="S618" s="12"/>
      <c r="T618" s="12"/>
      <c r="U618" s="12"/>
      <c r="V618" s="12"/>
      <c r="W618" s="12"/>
      <c r="X618" s="12"/>
      <c r="Y618" s="12"/>
      <c r="Z618" s="12"/>
      <c r="AA618" s="12"/>
      <c r="AB618" s="12"/>
      <c r="AC618" s="12"/>
      <c r="AD618" s="12"/>
      <c r="AE618" s="12"/>
      <c r="AF618" s="12"/>
      <c r="AG618" s="27"/>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27"/>
      <c r="BD618" s="12"/>
      <c r="BE618" s="12"/>
      <c r="BF618" s="12"/>
      <c r="BG618" s="12"/>
      <c r="BH618" s="12"/>
      <c r="BI618" s="12"/>
      <c r="BJ618" s="12"/>
    </row>
    <row r="619" spans="1:62" ht="12.75" x14ac:dyDescent="0.2">
      <c r="A619" s="12"/>
      <c r="B619" s="12"/>
      <c r="C619" s="12"/>
      <c r="D619" s="12"/>
      <c r="E619" s="12"/>
      <c r="F619" s="12"/>
      <c r="G619" s="12"/>
      <c r="H619" s="12"/>
      <c r="I619" s="27"/>
      <c r="J619" s="12"/>
      <c r="K619" s="27"/>
      <c r="L619" s="12"/>
      <c r="M619" s="12"/>
      <c r="N619" s="12"/>
      <c r="O619" s="12"/>
      <c r="P619" s="12"/>
      <c r="Q619" s="12"/>
      <c r="R619" s="12"/>
      <c r="S619" s="12"/>
      <c r="T619" s="12"/>
      <c r="U619" s="12"/>
      <c r="V619" s="12"/>
      <c r="W619" s="12"/>
      <c r="X619" s="12"/>
      <c r="Y619" s="12"/>
      <c r="Z619" s="12"/>
      <c r="AA619" s="12"/>
      <c r="AB619" s="12"/>
      <c r="AC619" s="12"/>
      <c r="AD619" s="12"/>
      <c r="AE619" s="12"/>
      <c r="AF619" s="12"/>
      <c r="AG619" s="27"/>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27"/>
      <c r="BD619" s="12"/>
      <c r="BE619" s="12"/>
      <c r="BF619" s="12"/>
      <c r="BG619" s="12"/>
      <c r="BH619" s="12"/>
      <c r="BI619" s="12"/>
      <c r="BJ619" s="12"/>
    </row>
    <row r="620" spans="1:62" ht="12.75" x14ac:dyDescent="0.2">
      <c r="A620" s="12"/>
      <c r="B620" s="12"/>
      <c r="C620" s="12"/>
      <c r="D620" s="12"/>
      <c r="E620" s="12"/>
      <c r="F620" s="12"/>
      <c r="G620" s="12"/>
      <c r="H620" s="12"/>
      <c r="I620" s="27"/>
      <c r="J620" s="12"/>
      <c r="K620" s="27"/>
      <c r="L620" s="12"/>
      <c r="M620" s="12"/>
      <c r="N620" s="12"/>
      <c r="O620" s="12"/>
      <c r="P620" s="12"/>
      <c r="Q620" s="12"/>
      <c r="R620" s="12"/>
      <c r="S620" s="12"/>
      <c r="T620" s="12"/>
      <c r="U620" s="12"/>
      <c r="V620" s="12"/>
      <c r="W620" s="12"/>
      <c r="X620" s="12"/>
      <c r="Y620" s="12"/>
      <c r="Z620" s="12"/>
      <c r="AA620" s="12"/>
      <c r="AB620" s="12"/>
      <c r="AC620" s="12"/>
      <c r="AD620" s="12"/>
      <c r="AE620" s="12"/>
      <c r="AF620" s="12"/>
      <c r="AG620" s="27"/>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27"/>
      <c r="BD620" s="12"/>
      <c r="BE620" s="12"/>
      <c r="BF620" s="12"/>
      <c r="BG620" s="12"/>
      <c r="BH620" s="12"/>
      <c r="BI620" s="12"/>
      <c r="BJ620" s="12"/>
    </row>
    <row r="621" spans="1:62" ht="12.75" x14ac:dyDescent="0.2">
      <c r="A621" s="12"/>
      <c r="B621" s="12"/>
      <c r="C621" s="12"/>
      <c r="D621" s="12"/>
      <c r="E621" s="12"/>
      <c r="F621" s="12"/>
      <c r="G621" s="12"/>
      <c r="H621" s="12"/>
      <c r="I621" s="27"/>
      <c r="J621" s="12"/>
      <c r="K621" s="27"/>
      <c r="L621" s="12"/>
      <c r="M621" s="12"/>
      <c r="N621" s="12"/>
      <c r="O621" s="12"/>
      <c r="P621" s="12"/>
      <c r="Q621" s="12"/>
      <c r="R621" s="12"/>
      <c r="S621" s="12"/>
      <c r="T621" s="12"/>
      <c r="U621" s="12"/>
      <c r="V621" s="12"/>
      <c r="W621" s="12"/>
      <c r="X621" s="12"/>
      <c r="Y621" s="12"/>
      <c r="Z621" s="12"/>
      <c r="AA621" s="12"/>
      <c r="AB621" s="12"/>
      <c r="AC621" s="12"/>
      <c r="AD621" s="12"/>
      <c r="AE621" s="12"/>
      <c r="AF621" s="12"/>
      <c r="AG621" s="27"/>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27"/>
      <c r="BD621" s="12"/>
      <c r="BE621" s="12"/>
      <c r="BF621" s="12"/>
      <c r="BG621" s="12"/>
      <c r="BH621" s="12"/>
      <c r="BI621" s="12"/>
      <c r="BJ621" s="12"/>
    </row>
    <row r="622" spans="1:62" ht="12.75" x14ac:dyDescent="0.2">
      <c r="A622" s="12"/>
      <c r="B622" s="12"/>
      <c r="C622" s="12"/>
      <c r="D622" s="12"/>
      <c r="E622" s="12"/>
      <c r="F622" s="12"/>
      <c r="G622" s="12"/>
      <c r="H622" s="12"/>
      <c r="I622" s="27"/>
      <c r="J622" s="12"/>
      <c r="K622" s="27"/>
      <c r="L622" s="12"/>
      <c r="M622" s="12"/>
      <c r="N622" s="12"/>
      <c r="O622" s="12"/>
      <c r="P622" s="12"/>
      <c r="Q622" s="12"/>
      <c r="R622" s="12"/>
      <c r="S622" s="12"/>
      <c r="T622" s="12"/>
      <c r="U622" s="12"/>
      <c r="V622" s="12"/>
      <c r="W622" s="12"/>
      <c r="X622" s="12"/>
      <c r="Y622" s="12"/>
      <c r="Z622" s="12"/>
      <c r="AA622" s="12"/>
      <c r="AB622" s="12"/>
      <c r="AC622" s="12"/>
      <c r="AD622" s="12"/>
      <c r="AE622" s="12"/>
      <c r="AF622" s="12"/>
      <c r="AG622" s="27"/>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27"/>
      <c r="BD622" s="12"/>
      <c r="BE622" s="12"/>
      <c r="BF622" s="12"/>
      <c r="BG622" s="12"/>
      <c r="BH622" s="12"/>
      <c r="BI622" s="12"/>
      <c r="BJ622" s="12"/>
    </row>
    <row r="623" spans="1:62" ht="12.75" x14ac:dyDescent="0.2">
      <c r="A623" s="12"/>
      <c r="B623" s="12"/>
      <c r="C623" s="12"/>
      <c r="D623" s="12"/>
      <c r="E623" s="12"/>
      <c r="F623" s="12"/>
      <c r="G623" s="12"/>
      <c r="H623" s="12"/>
      <c r="I623" s="27"/>
      <c r="J623" s="12"/>
      <c r="K623" s="27"/>
      <c r="L623" s="12"/>
      <c r="M623" s="12"/>
      <c r="N623" s="12"/>
      <c r="O623" s="12"/>
      <c r="P623" s="12"/>
      <c r="Q623" s="12"/>
      <c r="R623" s="12"/>
      <c r="S623" s="12"/>
      <c r="T623" s="12"/>
      <c r="U623" s="12"/>
      <c r="V623" s="12"/>
      <c r="W623" s="12"/>
      <c r="X623" s="12"/>
      <c r="Y623" s="12"/>
      <c r="Z623" s="12"/>
      <c r="AA623" s="12"/>
      <c r="AB623" s="12"/>
      <c r="AC623" s="12"/>
      <c r="AD623" s="12"/>
      <c r="AE623" s="12"/>
      <c r="AF623" s="12"/>
      <c r="AG623" s="27"/>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27"/>
      <c r="BD623" s="12"/>
      <c r="BE623" s="12"/>
      <c r="BF623" s="12"/>
      <c r="BG623" s="12"/>
      <c r="BH623" s="12"/>
      <c r="BI623" s="12"/>
      <c r="BJ623" s="12"/>
    </row>
    <row r="624" spans="1:62" ht="12.75" x14ac:dyDescent="0.2">
      <c r="A624" s="12"/>
      <c r="B624" s="12"/>
      <c r="C624" s="12"/>
      <c r="D624" s="12"/>
      <c r="E624" s="12"/>
      <c r="F624" s="12"/>
      <c r="G624" s="12"/>
      <c r="H624" s="12"/>
      <c r="I624" s="27"/>
      <c r="J624" s="12"/>
      <c r="K624" s="27"/>
      <c r="L624" s="12"/>
      <c r="M624" s="12"/>
      <c r="N624" s="12"/>
      <c r="O624" s="12"/>
      <c r="P624" s="12"/>
      <c r="Q624" s="12"/>
      <c r="R624" s="12"/>
      <c r="S624" s="12"/>
      <c r="T624" s="12"/>
      <c r="U624" s="12"/>
      <c r="V624" s="12"/>
      <c r="W624" s="12"/>
      <c r="X624" s="12"/>
      <c r="Y624" s="12"/>
      <c r="Z624" s="12"/>
      <c r="AA624" s="12"/>
      <c r="AB624" s="12"/>
      <c r="AC624" s="12"/>
      <c r="AD624" s="12"/>
      <c r="AE624" s="12"/>
      <c r="AF624" s="12"/>
      <c r="AG624" s="27"/>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27"/>
      <c r="BD624" s="12"/>
      <c r="BE624" s="12"/>
      <c r="BF624" s="12"/>
      <c r="BG624" s="12"/>
      <c r="BH624" s="12"/>
      <c r="BI624" s="12"/>
      <c r="BJ624" s="12"/>
    </row>
    <row r="625" spans="1:62" ht="12.75" x14ac:dyDescent="0.2">
      <c r="A625" s="12"/>
      <c r="B625" s="12"/>
      <c r="C625" s="12"/>
      <c r="D625" s="12"/>
      <c r="E625" s="12"/>
      <c r="F625" s="12"/>
      <c r="G625" s="12"/>
      <c r="H625" s="12"/>
      <c r="I625" s="27"/>
      <c r="J625" s="12"/>
      <c r="K625" s="27"/>
      <c r="L625" s="12"/>
      <c r="M625" s="12"/>
      <c r="N625" s="12"/>
      <c r="O625" s="12"/>
      <c r="P625" s="12"/>
      <c r="Q625" s="12"/>
      <c r="R625" s="12"/>
      <c r="S625" s="12"/>
      <c r="T625" s="12"/>
      <c r="U625" s="12"/>
      <c r="V625" s="12"/>
      <c r="W625" s="12"/>
      <c r="X625" s="12"/>
      <c r="Y625" s="12"/>
      <c r="Z625" s="12"/>
      <c r="AA625" s="12"/>
      <c r="AB625" s="12"/>
      <c r="AC625" s="12"/>
      <c r="AD625" s="12"/>
      <c r="AE625" s="12"/>
      <c r="AF625" s="12"/>
      <c r="AG625" s="27"/>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27"/>
      <c r="BD625" s="12"/>
      <c r="BE625" s="12"/>
      <c r="BF625" s="12"/>
      <c r="BG625" s="12"/>
      <c r="BH625" s="12"/>
      <c r="BI625" s="12"/>
      <c r="BJ625" s="12"/>
    </row>
    <row r="626" spans="1:62" ht="12.75" x14ac:dyDescent="0.2">
      <c r="A626" s="12"/>
      <c r="B626" s="12"/>
      <c r="C626" s="12"/>
      <c r="D626" s="12"/>
      <c r="E626" s="12"/>
      <c r="F626" s="12"/>
      <c r="G626" s="12"/>
      <c r="H626" s="12"/>
      <c r="I626" s="27"/>
      <c r="J626" s="12"/>
      <c r="K626" s="27"/>
      <c r="L626" s="12"/>
      <c r="M626" s="12"/>
      <c r="N626" s="12"/>
      <c r="O626" s="12"/>
      <c r="P626" s="12"/>
      <c r="Q626" s="12"/>
      <c r="R626" s="12"/>
      <c r="S626" s="12"/>
      <c r="T626" s="12"/>
      <c r="U626" s="12"/>
      <c r="V626" s="12"/>
      <c r="W626" s="12"/>
      <c r="X626" s="12"/>
      <c r="Y626" s="12"/>
      <c r="Z626" s="12"/>
      <c r="AA626" s="12"/>
      <c r="AB626" s="12"/>
      <c r="AC626" s="12"/>
      <c r="AD626" s="12"/>
      <c r="AE626" s="12"/>
      <c r="AF626" s="12"/>
      <c r="AG626" s="27"/>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27"/>
      <c r="BD626" s="12"/>
      <c r="BE626" s="12"/>
      <c r="BF626" s="12"/>
      <c r="BG626" s="12"/>
      <c r="BH626" s="12"/>
      <c r="BI626" s="12"/>
      <c r="BJ626" s="12"/>
    </row>
    <row r="627" spans="1:62" ht="12.75" x14ac:dyDescent="0.2">
      <c r="A627" s="12"/>
      <c r="B627" s="12"/>
      <c r="C627" s="12"/>
      <c r="D627" s="12"/>
      <c r="E627" s="12"/>
      <c r="F627" s="12"/>
      <c r="G627" s="12"/>
      <c r="H627" s="12"/>
      <c r="I627" s="27"/>
      <c r="J627" s="12"/>
      <c r="K627" s="27"/>
      <c r="L627" s="12"/>
      <c r="M627" s="12"/>
      <c r="N627" s="12"/>
      <c r="O627" s="12"/>
      <c r="P627" s="12"/>
      <c r="Q627" s="12"/>
      <c r="R627" s="12"/>
      <c r="S627" s="12"/>
      <c r="T627" s="12"/>
      <c r="U627" s="12"/>
      <c r="V627" s="12"/>
      <c r="W627" s="12"/>
      <c r="X627" s="12"/>
      <c r="Y627" s="12"/>
      <c r="Z627" s="12"/>
      <c r="AA627" s="12"/>
      <c r="AB627" s="12"/>
      <c r="AC627" s="12"/>
      <c r="AD627" s="12"/>
      <c r="AE627" s="12"/>
      <c r="AF627" s="12"/>
      <c r="AG627" s="27"/>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27"/>
      <c r="BD627" s="12"/>
      <c r="BE627" s="12"/>
      <c r="BF627" s="12"/>
      <c r="BG627" s="12"/>
      <c r="BH627" s="12"/>
      <c r="BI627" s="12"/>
      <c r="BJ627" s="12"/>
    </row>
    <row r="628" spans="1:62" ht="12.75" x14ac:dyDescent="0.2">
      <c r="A628" s="12"/>
      <c r="B628" s="12"/>
      <c r="C628" s="12"/>
      <c r="D628" s="12"/>
      <c r="E628" s="12"/>
      <c r="F628" s="12"/>
      <c r="G628" s="12"/>
      <c r="H628" s="12"/>
      <c r="I628" s="27"/>
      <c r="J628" s="12"/>
      <c r="K628" s="27"/>
      <c r="L628" s="12"/>
      <c r="M628" s="12"/>
      <c r="N628" s="12"/>
      <c r="O628" s="12"/>
      <c r="P628" s="12"/>
      <c r="Q628" s="12"/>
      <c r="R628" s="12"/>
      <c r="S628" s="12"/>
      <c r="T628" s="12"/>
      <c r="U628" s="12"/>
      <c r="V628" s="12"/>
      <c r="W628" s="12"/>
      <c r="X628" s="12"/>
      <c r="Y628" s="12"/>
      <c r="Z628" s="12"/>
      <c r="AA628" s="12"/>
      <c r="AB628" s="12"/>
      <c r="AC628" s="12"/>
      <c r="AD628" s="12"/>
      <c r="AE628" s="12"/>
      <c r="AF628" s="12"/>
      <c r="AG628" s="27"/>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27"/>
      <c r="BD628" s="12"/>
      <c r="BE628" s="12"/>
      <c r="BF628" s="12"/>
      <c r="BG628" s="12"/>
      <c r="BH628" s="12"/>
      <c r="BI628" s="12"/>
      <c r="BJ628" s="12"/>
    </row>
    <row r="629" spans="1:62" ht="12.75" x14ac:dyDescent="0.2">
      <c r="A629" s="12"/>
      <c r="B629" s="12"/>
      <c r="C629" s="12"/>
      <c r="D629" s="12"/>
      <c r="E629" s="12"/>
      <c r="F629" s="12"/>
      <c r="G629" s="12"/>
      <c r="H629" s="12"/>
      <c r="I629" s="27"/>
      <c r="J629" s="12"/>
      <c r="K629" s="27"/>
      <c r="L629" s="12"/>
      <c r="M629" s="12"/>
      <c r="N629" s="12"/>
      <c r="O629" s="12"/>
      <c r="P629" s="12"/>
      <c r="Q629" s="12"/>
      <c r="R629" s="12"/>
      <c r="S629" s="12"/>
      <c r="T629" s="12"/>
      <c r="U629" s="12"/>
      <c r="V629" s="12"/>
      <c r="W629" s="12"/>
      <c r="X629" s="12"/>
      <c r="Y629" s="12"/>
      <c r="Z629" s="12"/>
      <c r="AA629" s="12"/>
      <c r="AB629" s="12"/>
      <c r="AC629" s="12"/>
      <c r="AD629" s="12"/>
      <c r="AE629" s="12"/>
      <c r="AF629" s="12"/>
      <c r="AG629" s="27"/>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27"/>
      <c r="BD629" s="12"/>
      <c r="BE629" s="12"/>
      <c r="BF629" s="12"/>
      <c r="BG629" s="12"/>
      <c r="BH629" s="12"/>
      <c r="BI629" s="12"/>
      <c r="BJ629" s="12"/>
    </row>
    <row r="630" spans="1:62" ht="12.75" x14ac:dyDescent="0.2">
      <c r="A630" s="12"/>
      <c r="B630" s="12"/>
      <c r="C630" s="12"/>
      <c r="D630" s="12"/>
      <c r="E630" s="12"/>
      <c r="F630" s="12"/>
      <c r="G630" s="12"/>
      <c r="H630" s="12"/>
      <c r="I630" s="27"/>
      <c r="J630" s="12"/>
      <c r="K630" s="27"/>
      <c r="L630" s="12"/>
      <c r="M630" s="12"/>
      <c r="N630" s="12"/>
      <c r="O630" s="12"/>
      <c r="P630" s="12"/>
      <c r="Q630" s="12"/>
      <c r="R630" s="12"/>
      <c r="S630" s="12"/>
      <c r="T630" s="12"/>
      <c r="U630" s="12"/>
      <c r="V630" s="12"/>
      <c r="W630" s="12"/>
      <c r="X630" s="12"/>
      <c r="Y630" s="12"/>
      <c r="Z630" s="12"/>
      <c r="AA630" s="12"/>
      <c r="AB630" s="12"/>
      <c r="AC630" s="12"/>
      <c r="AD630" s="12"/>
      <c r="AE630" s="12"/>
      <c r="AF630" s="12"/>
      <c r="AG630" s="27"/>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27"/>
      <c r="BD630" s="12"/>
      <c r="BE630" s="12"/>
      <c r="BF630" s="12"/>
      <c r="BG630" s="12"/>
      <c r="BH630" s="12"/>
      <c r="BI630" s="12"/>
      <c r="BJ630" s="12"/>
    </row>
    <row r="631" spans="1:62" ht="12.75" x14ac:dyDescent="0.2">
      <c r="A631" s="12"/>
      <c r="B631" s="12"/>
      <c r="C631" s="12"/>
      <c r="D631" s="12"/>
      <c r="E631" s="12"/>
      <c r="F631" s="12"/>
      <c r="G631" s="12"/>
      <c r="H631" s="12"/>
      <c r="I631" s="27"/>
      <c r="J631" s="12"/>
      <c r="K631" s="27"/>
      <c r="L631" s="12"/>
      <c r="M631" s="12"/>
      <c r="N631" s="12"/>
      <c r="O631" s="12"/>
      <c r="P631" s="12"/>
      <c r="Q631" s="12"/>
      <c r="R631" s="12"/>
      <c r="S631" s="12"/>
      <c r="T631" s="12"/>
      <c r="U631" s="12"/>
      <c r="V631" s="12"/>
      <c r="W631" s="12"/>
      <c r="X631" s="12"/>
      <c r="Y631" s="12"/>
      <c r="Z631" s="12"/>
      <c r="AA631" s="12"/>
      <c r="AB631" s="12"/>
      <c r="AC631" s="12"/>
      <c r="AD631" s="12"/>
      <c r="AE631" s="12"/>
      <c r="AF631" s="12"/>
      <c r="AG631" s="27"/>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27"/>
      <c r="BD631" s="12"/>
      <c r="BE631" s="12"/>
      <c r="BF631" s="12"/>
      <c r="BG631" s="12"/>
      <c r="BH631" s="12"/>
      <c r="BI631" s="12"/>
      <c r="BJ631" s="12"/>
    </row>
    <row r="632" spans="1:62" ht="12.75" x14ac:dyDescent="0.2">
      <c r="A632" s="12"/>
      <c r="B632" s="12"/>
      <c r="C632" s="12"/>
      <c r="D632" s="12"/>
      <c r="E632" s="12"/>
      <c r="F632" s="12"/>
      <c r="G632" s="12"/>
      <c r="H632" s="12"/>
      <c r="I632" s="27"/>
      <c r="J632" s="12"/>
      <c r="K632" s="27"/>
      <c r="L632" s="12"/>
      <c r="M632" s="12"/>
      <c r="N632" s="12"/>
      <c r="O632" s="12"/>
      <c r="P632" s="12"/>
      <c r="Q632" s="12"/>
      <c r="R632" s="12"/>
      <c r="S632" s="12"/>
      <c r="T632" s="12"/>
      <c r="U632" s="12"/>
      <c r="V632" s="12"/>
      <c r="W632" s="12"/>
      <c r="X632" s="12"/>
      <c r="Y632" s="12"/>
      <c r="Z632" s="12"/>
      <c r="AA632" s="12"/>
      <c r="AB632" s="12"/>
      <c r="AC632" s="12"/>
      <c r="AD632" s="12"/>
      <c r="AE632" s="12"/>
      <c r="AF632" s="12"/>
      <c r="AG632" s="27"/>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27"/>
      <c r="BD632" s="12"/>
      <c r="BE632" s="12"/>
      <c r="BF632" s="12"/>
      <c r="BG632" s="12"/>
      <c r="BH632" s="12"/>
      <c r="BI632" s="12"/>
      <c r="BJ632" s="12"/>
    </row>
    <row r="633" spans="1:62" ht="12.75" x14ac:dyDescent="0.2">
      <c r="A633" s="12"/>
      <c r="B633" s="12"/>
      <c r="C633" s="12"/>
      <c r="D633" s="12"/>
      <c r="E633" s="12"/>
      <c r="F633" s="12"/>
      <c r="G633" s="12"/>
      <c r="H633" s="12"/>
      <c r="I633" s="27"/>
      <c r="J633" s="12"/>
      <c r="K633" s="27"/>
      <c r="L633" s="12"/>
      <c r="M633" s="12"/>
      <c r="N633" s="12"/>
      <c r="O633" s="12"/>
      <c r="P633" s="12"/>
      <c r="Q633" s="12"/>
      <c r="R633" s="12"/>
      <c r="S633" s="12"/>
      <c r="T633" s="12"/>
      <c r="U633" s="12"/>
      <c r="V633" s="12"/>
      <c r="W633" s="12"/>
      <c r="X633" s="12"/>
      <c r="Y633" s="12"/>
      <c r="Z633" s="12"/>
      <c r="AA633" s="12"/>
      <c r="AB633" s="12"/>
      <c r="AC633" s="12"/>
      <c r="AD633" s="12"/>
      <c r="AE633" s="12"/>
      <c r="AF633" s="12"/>
      <c r="AG633" s="27"/>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27"/>
      <c r="BD633" s="12"/>
      <c r="BE633" s="12"/>
      <c r="BF633" s="12"/>
      <c r="BG633" s="12"/>
      <c r="BH633" s="12"/>
      <c r="BI633" s="12"/>
      <c r="BJ633" s="12"/>
    </row>
    <row r="634" spans="1:62" ht="12.75" x14ac:dyDescent="0.2">
      <c r="A634" s="12"/>
      <c r="B634" s="12"/>
      <c r="C634" s="12"/>
      <c r="D634" s="12"/>
      <c r="E634" s="12"/>
      <c r="F634" s="12"/>
      <c r="G634" s="12"/>
      <c r="H634" s="12"/>
      <c r="I634" s="27"/>
      <c r="J634" s="12"/>
      <c r="K634" s="27"/>
      <c r="L634" s="12"/>
      <c r="M634" s="12"/>
      <c r="N634" s="12"/>
      <c r="O634" s="12"/>
      <c r="P634" s="12"/>
      <c r="Q634" s="12"/>
      <c r="R634" s="12"/>
      <c r="S634" s="12"/>
      <c r="T634" s="12"/>
      <c r="U634" s="12"/>
      <c r="V634" s="12"/>
      <c r="W634" s="12"/>
      <c r="X634" s="12"/>
      <c r="Y634" s="12"/>
      <c r="Z634" s="12"/>
      <c r="AA634" s="12"/>
      <c r="AB634" s="12"/>
      <c r="AC634" s="12"/>
      <c r="AD634" s="12"/>
      <c r="AE634" s="12"/>
      <c r="AF634" s="12"/>
      <c r="AG634" s="27"/>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27"/>
      <c r="BD634" s="12"/>
      <c r="BE634" s="12"/>
      <c r="BF634" s="12"/>
      <c r="BG634" s="12"/>
      <c r="BH634" s="12"/>
      <c r="BI634" s="12"/>
      <c r="BJ634" s="12"/>
    </row>
    <row r="635" spans="1:62" ht="12.75" x14ac:dyDescent="0.2">
      <c r="A635" s="12"/>
      <c r="B635" s="12"/>
      <c r="C635" s="12"/>
      <c r="D635" s="12"/>
      <c r="E635" s="12"/>
      <c r="F635" s="12"/>
      <c r="G635" s="12"/>
      <c r="H635" s="12"/>
      <c r="I635" s="27"/>
      <c r="J635" s="12"/>
      <c r="K635" s="27"/>
      <c r="L635" s="12"/>
      <c r="M635" s="12"/>
      <c r="N635" s="12"/>
      <c r="O635" s="12"/>
      <c r="P635" s="12"/>
      <c r="Q635" s="12"/>
      <c r="R635" s="12"/>
      <c r="S635" s="12"/>
      <c r="T635" s="12"/>
      <c r="U635" s="12"/>
      <c r="V635" s="12"/>
      <c r="W635" s="12"/>
      <c r="X635" s="12"/>
      <c r="Y635" s="12"/>
      <c r="Z635" s="12"/>
      <c r="AA635" s="12"/>
      <c r="AB635" s="12"/>
      <c r="AC635" s="12"/>
      <c r="AD635" s="12"/>
      <c r="AE635" s="12"/>
      <c r="AF635" s="12"/>
      <c r="AG635" s="27"/>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27"/>
      <c r="BD635" s="12"/>
      <c r="BE635" s="12"/>
      <c r="BF635" s="12"/>
      <c r="BG635" s="12"/>
      <c r="BH635" s="12"/>
      <c r="BI635" s="12"/>
      <c r="BJ635" s="12"/>
    </row>
    <row r="636" spans="1:62" ht="12.75" x14ac:dyDescent="0.2">
      <c r="A636" s="12"/>
      <c r="B636" s="12"/>
      <c r="C636" s="12"/>
      <c r="D636" s="12"/>
      <c r="E636" s="12"/>
      <c r="F636" s="12"/>
      <c r="G636" s="12"/>
      <c r="H636" s="12"/>
      <c r="I636" s="27"/>
      <c r="J636" s="12"/>
      <c r="K636" s="27"/>
      <c r="L636" s="12"/>
      <c r="M636" s="12"/>
      <c r="N636" s="12"/>
      <c r="O636" s="12"/>
      <c r="P636" s="12"/>
      <c r="Q636" s="12"/>
      <c r="R636" s="12"/>
      <c r="S636" s="12"/>
      <c r="T636" s="12"/>
      <c r="U636" s="12"/>
      <c r="V636" s="12"/>
      <c r="W636" s="12"/>
      <c r="X636" s="12"/>
      <c r="Y636" s="12"/>
      <c r="Z636" s="12"/>
      <c r="AA636" s="12"/>
      <c r="AB636" s="12"/>
      <c r="AC636" s="12"/>
      <c r="AD636" s="12"/>
      <c r="AE636" s="12"/>
      <c r="AF636" s="12"/>
      <c r="AG636" s="27"/>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27"/>
      <c r="BD636" s="12"/>
      <c r="BE636" s="12"/>
      <c r="BF636" s="12"/>
      <c r="BG636" s="12"/>
      <c r="BH636" s="12"/>
      <c r="BI636" s="12"/>
      <c r="BJ636" s="12"/>
    </row>
    <row r="637" spans="1:62" ht="12.75" x14ac:dyDescent="0.2">
      <c r="A637" s="12"/>
      <c r="B637" s="12"/>
      <c r="C637" s="12"/>
      <c r="D637" s="12"/>
      <c r="E637" s="12"/>
      <c r="F637" s="12"/>
      <c r="G637" s="12"/>
      <c r="H637" s="12"/>
      <c r="I637" s="27"/>
      <c r="J637" s="12"/>
      <c r="K637" s="27"/>
      <c r="L637" s="12"/>
      <c r="M637" s="12"/>
      <c r="N637" s="12"/>
      <c r="O637" s="12"/>
      <c r="P637" s="12"/>
      <c r="Q637" s="12"/>
      <c r="R637" s="12"/>
      <c r="S637" s="12"/>
      <c r="T637" s="12"/>
      <c r="U637" s="12"/>
      <c r="V637" s="12"/>
      <c r="W637" s="12"/>
      <c r="X637" s="12"/>
      <c r="Y637" s="12"/>
      <c r="Z637" s="12"/>
      <c r="AA637" s="12"/>
      <c r="AB637" s="12"/>
      <c r="AC637" s="12"/>
      <c r="AD637" s="12"/>
      <c r="AE637" s="12"/>
      <c r="AF637" s="12"/>
      <c r="AG637" s="27"/>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27"/>
      <c r="BD637" s="12"/>
      <c r="BE637" s="12"/>
      <c r="BF637" s="12"/>
      <c r="BG637" s="12"/>
      <c r="BH637" s="12"/>
      <c r="BI637" s="12"/>
      <c r="BJ637" s="12"/>
    </row>
    <row r="638" spans="1:62" ht="12.75" x14ac:dyDescent="0.2">
      <c r="A638" s="12"/>
      <c r="B638" s="12"/>
      <c r="C638" s="12"/>
      <c r="D638" s="12"/>
      <c r="E638" s="12"/>
      <c r="F638" s="12"/>
      <c r="G638" s="12"/>
      <c r="H638" s="12"/>
      <c r="I638" s="27"/>
      <c r="J638" s="12"/>
      <c r="K638" s="27"/>
      <c r="L638" s="12"/>
      <c r="M638" s="12"/>
      <c r="N638" s="12"/>
      <c r="O638" s="12"/>
      <c r="P638" s="12"/>
      <c r="Q638" s="12"/>
      <c r="R638" s="12"/>
      <c r="S638" s="12"/>
      <c r="T638" s="12"/>
      <c r="U638" s="12"/>
      <c r="V638" s="12"/>
      <c r="W638" s="12"/>
      <c r="X638" s="12"/>
      <c r="Y638" s="12"/>
      <c r="Z638" s="12"/>
      <c r="AA638" s="12"/>
      <c r="AB638" s="12"/>
      <c r="AC638" s="12"/>
      <c r="AD638" s="12"/>
      <c r="AE638" s="12"/>
      <c r="AF638" s="12"/>
      <c r="AG638" s="27"/>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27"/>
      <c r="BD638" s="12"/>
      <c r="BE638" s="12"/>
      <c r="BF638" s="12"/>
      <c r="BG638" s="12"/>
      <c r="BH638" s="12"/>
      <c r="BI638" s="12"/>
      <c r="BJ638" s="12"/>
    </row>
    <row r="639" spans="1:62" ht="12.75" x14ac:dyDescent="0.2">
      <c r="A639" s="12"/>
      <c r="B639" s="12"/>
      <c r="C639" s="12"/>
      <c r="D639" s="12"/>
      <c r="E639" s="12"/>
      <c r="F639" s="12"/>
      <c r="G639" s="12"/>
      <c r="H639" s="12"/>
      <c r="I639" s="27"/>
      <c r="J639" s="12"/>
      <c r="K639" s="27"/>
      <c r="L639" s="12"/>
      <c r="M639" s="12"/>
      <c r="N639" s="12"/>
      <c r="O639" s="12"/>
      <c r="P639" s="12"/>
      <c r="Q639" s="12"/>
      <c r="R639" s="12"/>
      <c r="S639" s="12"/>
      <c r="T639" s="12"/>
      <c r="U639" s="12"/>
      <c r="V639" s="12"/>
      <c r="W639" s="12"/>
      <c r="X639" s="12"/>
      <c r="Y639" s="12"/>
      <c r="Z639" s="12"/>
      <c r="AA639" s="12"/>
      <c r="AB639" s="12"/>
      <c r="AC639" s="12"/>
      <c r="AD639" s="12"/>
      <c r="AE639" s="12"/>
      <c r="AF639" s="12"/>
      <c r="AG639" s="27"/>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27"/>
      <c r="BD639" s="12"/>
      <c r="BE639" s="12"/>
      <c r="BF639" s="12"/>
      <c r="BG639" s="12"/>
      <c r="BH639" s="12"/>
      <c r="BI639" s="12"/>
      <c r="BJ639" s="12"/>
    </row>
    <row r="640" spans="1:62" ht="12.75" x14ac:dyDescent="0.2">
      <c r="A640" s="12"/>
      <c r="B640" s="12"/>
      <c r="C640" s="12"/>
      <c r="D640" s="12"/>
      <c r="E640" s="12"/>
      <c r="F640" s="12"/>
      <c r="G640" s="12"/>
      <c r="H640" s="12"/>
      <c r="I640" s="27"/>
      <c r="J640" s="12"/>
      <c r="K640" s="27"/>
      <c r="L640" s="12"/>
      <c r="M640" s="12"/>
      <c r="N640" s="12"/>
      <c r="O640" s="12"/>
      <c r="P640" s="12"/>
      <c r="Q640" s="12"/>
      <c r="R640" s="12"/>
      <c r="S640" s="12"/>
      <c r="T640" s="12"/>
      <c r="U640" s="12"/>
      <c r="V640" s="12"/>
      <c r="W640" s="12"/>
      <c r="X640" s="12"/>
      <c r="Y640" s="12"/>
      <c r="Z640" s="12"/>
      <c r="AA640" s="12"/>
      <c r="AB640" s="12"/>
      <c r="AC640" s="12"/>
      <c r="AD640" s="12"/>
      <c r="AE640" s="12"/>
      <c r="AF640" s="12"/>
      <c r="AG640" s="27"/>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27"/>
      <c r="BD640" s="12"/>
      <c r="BE640" s="12"/>
      <c r="BF640" s="12"/>
      <c r="BG640" s="12"/>
      <c r="BH640" s="12"/>
      <c r="BI640" s="12"/>
      <c r="BJ640" s="12"/>
    </row>
    <row r="641" spans="1:62" ht="12.75" x14ac:dyDescent="0.2">
      <c r="A641" s="12"/>
      <c r="B641" s="12"/>
      <c r="C641" s="12"/>
      <c r="D641" s="12"/>
      <c r="E641" s="12"/>
      <c r="F641" s="12"/>
      <c r="G641" s="12"/>
      <c r="H641" s="12"/>
      <c r="I641" s="27"/>
      <c r="J641" s="12"/>
      <c r="K641" s="27"/>
      <c r="L641" s="12"/>
      <c r="M641" s="12"/>
      <c r="N641" s="12"/>
      <c r="O641" s="12"/>
      <c r="P641" s="12"/>
      <c r="Q641" s="12"/>
      <c r="R641" s="12"/>
      <c r="S641" s="12"/>
      <c r="T641" s="12"/>
      <c r="U641" s="12"/>
      <c r="V641" s="12"/>
      <c r="W641" s="12"/>
      <c r="X641" s="12"/>
      <c r="Y641" s="12"/>
      <c r="Z641" s="12"/>
      <c r="AA641" s="12"/>
      <c r="AB641" s="12"/>
      <c r="AC641" s="12"/>
      <c r="AD641" s="12"/>
      <c r="AE641" s="12"/>
      <c r="AF641" s="12"/>
      <c r="AG641" s="27"/>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27"/>
      <c r="BD641" s="12"/>
      <c r="BE641" s="12"/>
      <c r="BF641" s="12"/>
      <c r="BG641" s="12"/>
      <c r="BH641" s="12"/>
      <c r="BI641" s="12"/>
      <c r="BJ641" s="12"/>
    </row>
    <row r="642" spans="1:62" ht="12.75" x14ac:dyDescent="0.2">
      <c r="A642" s="12"/>
      <c r="B642" s="12"/>
      <c r="C642" s="12"/>
      <c r="D642" s="12"/>
      <c r="E642" s="12"/>
      <c r="F642" s="12"/>
      <c r="G642" s="12"/>
      <c r="H642" s="12"/>
      <c r="I642" s="27"/>
      <c r="J642" s="12"/>
      <c r="K642" s="27"/>
      <c r="L642" s="12"/>
      <c r="M642" s="12"/>
      <c r="N642" s="12"/>
      <c r="O642" s="12"/>
      <c r="P642" s="12"/>
      <c r="Q642" s="12"/>
      <c r="R642" s="12"/>
      <c r="S642" s="12"/>
      <c r="T642" s="12"/>
      <c r="U642" s="12"/>
      <c r="V642" s="12"/>
      <c r="W642" s="12"/>
      <c r="X642" s="12"/>
      <c r="Y642" s="12"/>
      <c r="Z642" s="12"/>
      <c r="AA642" s="12"/>
      <c r="AB642" s="12"/>
      <c r="AC642" s="12"/>
      <c r="AD642" s="12"/>
      <c r="AE642" s="12"/>
      <c r="AF642" s="12"/>
      <c r="AG642" s="27"/>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27"/>
      <c r="BD642" s="12"/>
      <c r="BE642" s="12"/>
      <c r="BF642" s="12"/>
      <c r="BG642" s="12"/>
      <c r="BH642" s="12"/>
      <c r="BI642" s="12"/>
      <c r="BJ642" s="12"/>
    </row>
    <row r="643" spans="1:62" ht="12.75" x14ac:dyDescent="0.2">
      <c r="A643" s="12"/>
      <c r="B643" s="12"/>
      <c r="C643" s="12"/>
      <c r="D643" s="12"/>
      <c r="E643" s="12"/>
      <c r="F643" s="12"/>
      <c r="G643" s="12"/>
      <c r="H643" s="12"/>
      <c r="I643" s="27"/>
      <c r="J643" s="12"/>
      <c r="K643" s="27"/>
      <c r="L643" s="12"/>
      <c r="M643" s="12"/>
      <c r="N643" s="12"/>
      <c r="O643" s="12"/>
      <c r="P643" s="12"/>
      <c r="Q643" s="12"/>
      <c r="R643" s="12"/>
      <c r="S643" s="12"/>
      <c r="T643" s="12"/>
      <c r="U643" s="12"/>
      <c r="V643" s="12"/>
      <c r="W643" s="12"/>
      <c r="X643" s="12"/>
      <c r="Y643" s="12"/>
      <c r="Z643" s="12"/>
      <c r="AA643" s="12"/>
      <c r="AB643" s="12"/>
      <c r="AC643" s="12"/>
      <c r="AD643" s="12"/>
      <c r="AE643" s="12"/>
      <c r="AF643" s="12"/>
      <c r="AG643" s="27"/>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27"/>
      <c r="BD643" s="12"/>
      <c r="BE643" s="12"/>
      <c r="BF643" s="12"/>
      <c r="BG643" s="12"/>
      <c r="BH643" s="12"/>
      <c r="BI643" s="12"/>
      <c r="BJ643" s="12"/>
    </row>
    <row r="644" spans="1:62" ht="12.75" x14ac:dyDescent="0.2">
      <c r="A644" s="12"/>
      <c r="B644" s="12"/>
      <c r="C644" s="12"/>
      <c r="D644" s="12"/>
      <c r="E644" s="12"/>
      <c r="F644" s="12"/>
      <c r="G644" s="12"/>
      <c r="H644" s="12"/>
      <c r="I644" s="27"/>
      <c r="J644" s="12"/>
      <c r="K644" s="27"/>
      <c r="L644" s="12"/>
      <c r="M644" s="12"/>
      <c r="N644" s="12"/>
      <c r="O644" s="12"/>
      <c r="P644" s="12"/>
      <c r="Q644" s="12"/>
      <c r="R644" s="12"/>
      <c r="S644" s="12"/>
      <c r="T644" s="12"/>
      <c r="U644" s="12"/>
      <c r="V644" s="12"/>
      <c r="W644" s="12"/>
      <c r="X644" s="12"/>
      <c r="Y644" s="12"/>
      <c r="Z644" s="12"/>
      <c r="AA644" s="12"/>
      <c r="AB644" s="12"/>
      <c r="AC644" s="12"/>
      <c r="AD644" s="12"/>
      <c r="AE644" s="12"/>
      <c r="AF644" s="12"/>
      <c r="AG644" s="27"/>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27"/>
      <c r="BD644" s="12"/>
      <c r="BE644" s="12"/>
      <c r="BF644" s="12"/>
      <c r="BG644" s="12"/>
      <c r="BH644" s="12"/>
      <c r="BI644" s="12"/>
      <c r="BJ644" s="12"/>
    </row>
    <row r="645" spans="1:62" ht="12.75" x14ac:dyDescent="0.2">
      <c r="A645" s="12"/>
      <c r="B645" s="12"/>
      <c r="C645" s="12"/>
      <c r="D645" s="12"/>
      <c r="E645" s="12"/>
      <c r="F645" s="12"/>
      <c r="G645" s="12"/>
      <c r="H645" s="12"/>
      <c r="I645" s="27"/>
      <c r="J645" s="12"/>
      <c r="K645" s="27"/>
      <c r="L645" s="12"/>
      <c r="M645" s="12"/>
      <c r="N645" s="12"/>
      <c r="O645" s="12"/>
      <c r="P645" s="12"/>
      <c r="Q645" s="12"/>
      <c r="R645" s="12"/>
      <c r="S645" s="12"/>
      <c r="T645" s="12"/>
      <c r="U645" s="12"/>
      <c r="V645" s="12"/>
      <c r="W645" s="12"/>
      <c r="X645" s="12"/>
      <c r="Y645" s="12"/>
      <c r="Z645" s="12"/>
      <c r="AA645" s="12"/>
      <c r="AB645" s="12"/>
      <c r="AC645" s="12"/>
      <c r="AD645" s="12"/>
      <c r="AE645" s="12"/>
      <c r="AF645" s="12"/>
      <c r="AG645" s="27"/>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27"/>
      <c r="BD645" s="12"/>
      <c r="BE645" s="12"/>
      <c r="BF645" s="12"/>
      <c r="BG645" s="12"/>
      <c r="BH645" s="12"/>
      <c r="BI645" s="12"/>
      <c r="BJ645" s="12"/>
    </row>
    <row r="646" spans="1:62" ht="12.75" x14ac:dyDescent="0.2">
      <c r="A646" s="12"/>
      <c r="B646" s="12"/>
      <c r="C646" s="12"/>
      <c r="D646" s="12"/>
      <c r="E646" s="12"/>
      <c r="F646" s="12"/>
      <c r="G646" s="12"/>
      <c r="H646" s="12"/>
      <c r="I646" s="27"/>
      <c r="J646" s="12"/>
      <c r="K646" s="27"/>
      <c r="L646" s="12"/>
      <c r="M646" s="12"/>
      <c r="N646" s="12"/>
      <c r="O646" s="12"/>
      <c r="P646" s="12"/>
      <c r="Q646" s="12"/>
      <c r="R646" s="12"/>
      <c r="S646" s="12"/>
      <c r="T646" s="12"/>
      <c r="U646" s="12"/>
      <c r="V646" s="12"/>
      <c r="W646" s="12"/>
      <c r="X646" s="12"/>
      <c r="Y646" s="12"/>
      <c r="Z646" s="12"/>
      <c r="AA646" s="12"/>
      <c r="AB646" s="12"/>
      <c r="AC646" s="12"/>
      <c r="AD646" s="12"/>
      <c r="AE646" s="12"/>
      <c r="AF646" s="12"/>
      <c r="AG646" s="27"/>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27"/>
      <c r="BD646" s="12"/>
      <c r="BE646" s="12"/>
      <c r="BF646" s="12"/>
      <c r="BG646" s="12"/>
      <c r="BH646" s="12"/>
      <c r="BI646" s="12"/>
      <c r="BJ646" s="12"/>
    </row>
    <row r="647" spans="1:62" ht="12.75" x14ac:dyDescent="0.2">
      <c r="A647" s="12"/>
      <c r="B647" s="12"/>
      <c r="C647" s="12"/>
      <c r="D647" s="12"/>
      <c r="E647" s="12"/>
      <c r="F647" s="12"/>
      <c r="G647" s="12"/>
      <c r="H647" s="12"/>
      <c r="I647" s="27"/>
      <c r="J647" s="12"/>
      <c r="K647" s="27"/>
      <c r="L647" s="12"/>
      <c r="M647" s="12"/>
      <c r="N647" s="12"/>
      <c r="O647" s="12"/>
      <c r="P647" s="12"/>
      <c r="Q647" s="12"/>
      <c r="R647" s="12"/>
      <c r="S647" s="12"/>
      <c r="T647" s="12"/>
      <c r="U647" s="12"/>
      <c r="V647" s="12"/>
      <c r="W647" s="12"/>
      <c r="X647" s="12"/>
      <c r="Y647" s="12"/>
      <c r="Z647" s="12"/>
      <c r="AA647" s="12"/>
      <c r="AB647" s="12"/>
      <c r="AC647" s="12"/>
      <c r="AD647" s="12"/>
      <c r="AE647" s="12"/>
      <c r="AF647" s="12"/>
      <c r="AG647" s="27"/>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27"/>
      <c r="BD647" s="12"/>
      <c r="BE647" s="12"/>
      <c r="BF647" s="12"/>
      <c r="BG647" s="12"/>
      <c r="BH647" s="12"/>
      <c r="BI647" s="12"/>
      <c r="BJ647" s="12"/>
    </row>
    <row r="648" spans="1:62" ht="12.75" x14ac:dyDescent="0.2">
      <c r="A648" s="12"/>
      <c r="B648" s="12"/>
      <c r="C648" s="12"/>
      <c r="D648" s="12"/>
      <c r="E648" s="12"/>
      <c r="F648" s="12"/>
      <c r="G648" s="12"/>
      <c r="H648" s="12"/>
      <c r="I648" s="27"/>
      <c r="J648" s="12"/>
      <c r="K648" s="27"/>
      <c r="L648" s="12"/>
      <c r="M648" s="12"/>
      <c r="N648" s="12"/>
      <c r="O648" s="12"/>
      <c r="P648" s="12"/>
      <c r="Q648" s="12"/>
      <c r="R648" s="12"/>
      <c r="S648" s="12"/>
      <c r="T648" s="12"/>
      <c r="U648" s="12"/>
      <c r="V648" s="12"/>
      <c r="W648" s="12"/>
      <c r="X648" s="12"/>
      <c r="Y648" s="12"/>
      <c r="Z648" s="12"/>
      <c r="AA648" s="12"/>
      <c r="AB648" s="12"/>
      <c r="AC648" s="12"/>
      <c r="AD648" s="12"/>
      <c r="AE648" s="12"/>
      <c r="AF648" s="12"/>
      <c r="AG648" s="27"/>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27"/>
      <c r="BD648" s="12"/>
      <c r="BE648" s="12"/>
      <c r="BF648" s="12"/>
      <c r="BG648" s="12"/>
      <c r="BH648" s="12"/>
      <c r="BI648" s="12"/>
      <c r="BJ648" s="12"/>
    </row>
    <row r="649" spans="1:62" ht="12.75" x14ac:dyDescent="0.2">
      <c r="A649" s="12"/>
      <c r="B649" s="12"/>
      <c r="C649" s="12"/>
      <c r="D649" s="12"/>
      <c r="E649" s="12"/>
      <c r="F649" s="12"/>
      <c r="G649" s="12"/>
      <c r="H649" s="12"/>
      <c r="I649" s="27"/>
      <c r="J649" s="12"/>
      <c r="K649" s="27"/>
      <c r="L649" s="12"/>
      <c r="M649" s="12"/>
      <c r="N649" s="12"/>
      <c r="O649" s="12"/>
      <c r="P649" s="12"/>
      <c r="Q649" s="12"/>
      <c r="R649" s="12"/>
      <c r="S649" s="12"/>
      <c r="T649" s="12"/>
      <c r="U649" s="12"/>
      <c r="V649" s="12"/>
      <c r="W649" s="12"/>
      <c r="X649" s="12"/>
      <c r="Y649" s="12"/>
      <c r="Z649" s="12"/>
      <c r="AA649" s="12"/>
      <c r="AB649" s="12"/>
      <c r="AC649" s="12"/>
      <c r="AD649" s="12"/>
      <c r="AE649" s="12"/>
      <c r="AF649" s="12"/>
      <c r="AG649" s="27"/>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27"/>
      <c r="BD649" s="12"/>
      <c r="BE649" s="12"/>
      <c r="BF649" s="12"/>
      <c r="BG649" s="12"/>
      <c r="BH649" s="12"/>
      <c r="BI649" s="12"/>
      <c r="BJ649" s="12"/>
    </row>
    <row r="650" spans="1:62" ht="12.75" x14ac:dyDescent="0.2">
      <c r="A650" s="12"/>
      <c r="B650" s="12"/>
      <c r="C650" s="12"/>
      <c r="D650" s="12"/>
      <c r="E650" s="12"/>
      <c r="F650" s="12"/>
      <c r="G650" s="12"/>
      <c r="H650" s="12"/>
      <c r="I650" s="27"/>
      <c r="J650" s="12"/>
      <c r="K650" s="27"/>
      <c r="L650" s="12"/>
      <c r="M650" s="12"/>
      <c r="N650" s="12"/>
      <c r="O650" s="12"/>
      <c r="P650" s="12"/>
      <c r="Q650" s="12"/>
      <c r="R650" s="12"/>
      <c r="S650" s="12"/>
      <c r="T650" s="12"/>
      <c r="U650" s="12"/>
      <c r="V650" s="12"/>
      <c r="W650" s="12"/>
      <c r="X650" s="12"/>
      <c r="Y650" s="12"/>
      <c r="Z650" s="12"/>
      <c r="AA650" s="12"/>
      <c r="AB650" s="12"/>
      <c r="AC650" s="12"/>
      <c r="AD650" s="12"/>
      <c r="AE650" s="12"/>
      <c r="AF650" s="12"/>
      <c r="AG650" s="27"/>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27"/>
      <c r="BD650" s="12"/>
      <c r="BE650" s="12"/>
      <c r="BF650" s="12"/>
      <c r="BG650" s="12"/>
      <c r="BH650" s="12"/>
      <c r="BI650" s="12"/>
      <c r="BJ650" s="12"/>
    </row>
    <row r="651" spans="1:62" ht="12.75" x14ac:dyDescent="0.2">
      <c r="A651" s="12"/>
      <c r="B651" s="12"/>
      <c r="C651" s="12"/>
      <c r="D651" s="12"/>
      <c r="E651" s="12"/>
      <c r="F651" s="12"/>
      <c r="G651" s="12"/>
      <c r="H651" s="12"/>
      <c r="I651" s="27"/>
      <c r="J651" s="12"/>
      <c r="K651" s="27"/>
      <c r="L651" s="12"/>
      <c r="M651" s="12"/>
      <c r="N651" s="12"/>
      <c r="O651" s="12"/>
      <c r="P651" s="12"/>
      <c r="Q651" s="12"/>
      <c r="R651" s="12"/>
      <c r="S651" s="12"/>
      <c r="T651" s="12"/>
      <c r="U651" s="12"/>
      <c r="V651" s="12"/>
      <c r="W651" s="12"/>
      <c r="X651" s="12"/>
      <c r="Y651" s="12"/>
      <c r="Z651" s="12"/>
      <c r="AA651" s="12"/>
      <c r="AB651" s="12"/>
      <c r="AC651" s="12"/>
      <c r="AD651" s="12"/>
      <c r="AE651" s="12"/>
      <c r="AF651" s="12"/>
      <c r="AG651" s="27"/>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27"/>
      <c r="BD651" s="12"/>
      <c r="BE651" s="12"/>
      <c r="BF651" s="12"/>
      <c r="BG651" s="12"/>
      <c r="BH651" s="12"/>
      <c r="BI651" s="12"/>
      <c r="BJ651" s="12"/>
    </row>
    <row r="652" spans="1:62" ht="12.75" x14ac:dyDescent="0.2">
      <c r="A652" s="12"/>
      <c r="B652" s="12"/>
      <c r="C652" s="12"/>
      <c r="D652" s="12"/>
      <c r="E652" s="12"/>
      <c r="F652" s="12"/>
      <c r="G652" s="12"/>
      <c r="H652" s="12"/>
      <c r="I652" s="27"/>
      <c r="J652" s="12"/>
      <c r="K652" s="27"/>
      <c r="L652" s="12"/>
      <c r="M652" s="12"/>
      <c r="N652" s="12"/>
      <c r="O652" s="12"/>
      <c r="P652" s="12"/>
      <c r="Q652" s="12"/>
      <c r="R652" s="12"/>
      <c r="S652" s="12"/>
      <c r="T652" s="12"/>
      <c r="U652" s="12"/>
      <c r="V652" s="12"/>
      <c r="W652" s="12"/>
      <c r="X652" s="12"/>
      <c r="Y652" s="12"/>
      <c r="Z652" s="12"/>
      <c r="AA652" s="12"/>
      <c r="AB652" s="12"/>
      <c r="AC652" s="12"/>
      <c r="AD652" s="12"/>
      <c r="AE652" s="12"/>
      <c r="AF652" s="12"/>
      <c r="AG652" s="27"/>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27"/>
      <c r="BD652" s="12"/>
      <c r="BE652" s="12"/>
      <c r="BF652" s="12"/>
      <c r="BG652" s="12"/>
      <c r="BH652" s="12"/>
      <c r="BI652" s="12"/>
      <c r="BJ652" s="12"/>
    </row>
    <row r="653" spans="1:62" ht="12.75" x14ac:dyDescent="0.2">
      <c r="A653" s="12"/>
      <c r="B653" s="12"/>
      <c r="C653" s="12"/>
      <c r="D653" s="12"/>
      <c r="E653" s="12"/>
      <c r="F653" s="12"/>
      <c r="G653" s="12"/>
      <c r="H653" s="12"/>
      <c r="I653" s="27"/>
      <c r="J653" s="12"/>
      <c r="K653" s="27"/>
      <c r="L653" s="12"/>
      <c r="M653" s="12"/>
      <c r="N653" s="12"/>
      <c r="O653" s="12"/>
      <c r="P653" s="12"/>
      <c r="Q653" s="12"/>
      <c r="R653" s="12"/>
      <c r="S653" s="12"/>
      <c r="T653" s="12"/>
      <c r="U653" s="12"/>
      <c r="V653" s="12"/>
      <c r="W653" s="12"/>
      <c r="X653" s="12"/>
      <c r="Y653" s="12"/>
      <c r="Z653" s="12"/>
      <c r="AA653" s="12"/>
      <c r="AB653" s="12"/>
      <c r="AC653" s="12"/>
      <c r="AD653" s="12"/>
      <c r="AE653" s="12"/>
      <c r="AF653" s="12"/>
      <c r="AG653" s="27"/>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27"/>
      <c r="BD653" s="12"/>
      <c r="BE653" s="12"/>
      <c r="BF653" s="12"/>
      <c r="BG653" s="12"/>
      <c r="BH653" s="12"/>
      <c r="BI653" s="12"/>
      <c r="BJ653" s="12"/>
    </row>
    <row r="654" spans="1:62" ht="12.75" x14ac:dyDescent="0.2">
      <c r="A654" s="12"/>
      <c r="B654" s="12"/>
      <c r="C654" s="12"/>
      <c r="D654" s="12"/>
      <c r="E654" s="12"/>
      <c r="F654" s="12"/>
      <c r="G654" s="12"/>
      <c r="H654" s="12"/>
      <c r="I654" s="27"/>
      <c r="J654" s="12"/>
      <c r="K654" s="27"/>
      <c r="L654" s="12"/>
      <c r="M654" s="12"/>
      <c r="N654" s="12"/>
      <c r="O654" s="12"/>
      <c r="P654" s="12"/>
      <c r="Q654" s="12"/>
      <c r="R654" s="12"/>
      <c r="S654" s="12"/>
      <c r="T654" s="12"/>
      <c r="U654" s="12"/>
      <c r="V654" s="12"/>
      <c r="W654" s="12"/>
      <c r="X654" s="12"/>
      <c r="Y654" s="12"/>
      <c r="Z654" s="12"/>
      <c r="AA654" s="12"/>
      <c r="AB654" s="12"/>
      <c r="AC654" s="12"/>
      <c r="AD654" s="12"/>
      <c r="AE654" s="12"/>
      <c r="AF654" s="12"/>
      <c r="AG654" s="27"/>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27"/>
      <c r="BD654" s="12"/>
      <c r="BE654" s="12"/>
      <c r="BF654" s="12"/>
      <c r="BG654" s="12"/>
      <c r="BH654" s="12"/>
      <c r="BI654" s="12"/>
      <c r="BJ654" s="12"/>
    </row>
    <row r="655" spans="1:62" ht="12.75" x14ac:dyDescent="0.2">
      <c r="A655" s="12"/>
      <c r="B655" s="12"/>
      <c r="C655" s="12"/>
      <c r="D655" s="12"/>
      <c r="E655" s="12"/>
      <c r="F655" s="12"/>
      <c r="G655" s="12"/>
      <c r="H655" s="12"/>
      <c r="I655" s="27"/>
      <c r="J655" s="12"/>
      <c r="K655" s="27"/>
      <c r="L655" s="12"/>
      <c r="M655" s="12"/>
      <c r="N655" s="12"/>
      <c r="O655" s="12"/>
      <c r="P655" s="12"/>
      <c r="Q655" s="12"/>
      <c r="R655" s="12"/>
      <c r="S655" s="12"/>
      <c r="T655" s="12"/>
      <c r="U655" s="12"/>
      <c r="V655" s="12"/>
      <c r="W655" s="12"/>
      <c r="X655" s="12"/>
      <c r="Y655" s="12"/>
      <c r="Z655" s="12"/>
      <c r="AA655" s="12"/>
      <c r="AB655" s="12"/>
      <c r="AC655" s="12"/>
      <c r="AD655" s="12"/>
      <c r="AE655" s="12"/>
      <c r="AF655" s="12"/>
      <c r="AG655" s="27"/>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27"/>
      <c r="BD655" s="12"/>
      <c r="BE655" s="12"/>
      <c r="BF655" s="12"/>
      <c r="BG655" s="12"/>
      <c r="BH655" s="12"/>
      <c r="BI655" s="12"/>
      <c r="BJ655" s="12"/>
    </row>
    <row r="656" spans="1:62" ht="12.75" x14ac:dyDescent="0.2">
      <c r="A656" s="12"/>
      <c r="B656" s="12"/>
      <c r="C656" s="12"/>
      <c r="D656" s="12"/>
      <c r="E656" s="12"/>
      <c r="F656" s="12"/>
      <c r="G656" s="12"/>
      <c r="H656" s="12"/>
      <c r="I656" s="27"/>
      <c r="J656" s="12"/>
      <c r="K656" s="27"/>
      <c r="L656" s="12"/>
      <c r="M656" s="12"/>
      <c r="N656" s="12"/>
      <c r="O656" s="12"/>
      <c r="P656" s="12"/>
      <c r="Q656" s="12"/>
      <c r="R656" s="12"/>
      <c r="S656" s="12"/>
      <c r="T656" s="12"/>
      <c r="U656" s="12"/>
      <c r="V656" s="12"/>
      <c r="W656" s="12"/>
      <c r="X656" s="12"/>
      <c r="Y656" s="12"/>
      <c r="Z656" s="12"/>
      <c r="AA656" s="12"/>
      <c r="AB656" s="12"/>
      <c r="AC656" s="12"/>
      <c r="AD656" s="12"/>
      <c r="AE656" s="12"/>
      <c r="AF656" s="12"/>
      <c r="AG656" s="27"/>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27"/>
      <c r="BD656" s="12"/>
      <c r="BE656" s="12"/>
      <c r="BF656" s="12"/>
      <c r="BG656" s="12"/>
      <c r="BH656" s="12"/>
      <c r="BI656" s="12"/>
      <c r="BJ656" s="12"/>
    </row>
    <row r="657" spans="1:62" ht="12.75" x14ac:dyDescent="0.2">
      <c r="A657" s="12"/>
      <c r="B657" s="12"/>
      <c r="C657" s="12"/>
      <c r="D657" s="12"/>
      <c r="E657" s="12"/>
      <c r="F657" s="12"/>
      <c r="G657" s="12"/>
      <c r="H657" s="12"/>
      <c r="I657" s="27"/>
      <c r="J657" s="12"/>
      <c r="K657" s="27"/>
      <c r="L657" s="12"/>
      <c r="M657" s="12"/>
      <c r="N657" s="12"/>
      <c r="O657" s="12"/>
      <c r="P657" s="12"/>
      <c r="Q657" s="12"/>
      <c r="R657" s="12"/>
      <c r="S657" s="12"/>
      <c r="T657" s="12"/>
      <c r="U657" s="12"/>
      <c r="V657" s="12"/>
      <c r="W657" s="12"/>
      <c r="X657" s="12"/>
      <c r="Y657" s="12"/>
      <c r="Z657" s="12"/>
      <c r="AA657" s="12"/>
      <c r="AB657" s="12"/>
      <c r="AC657" s="12"/>
      <c r="AD657" s="12"/>
      <c r="AE657" s="12"/>
      <c r="AF657" s="12"/>
      <c r="AG657" s="27"/>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27"/>
      <c r="BD657" s="12"/>
      <c r="BE657" s="12"/>
      <c r="BF657" s="12"/>
      <c r="BG657" s="12"/>
      <c r="BH657" s="12"/>
      <c r="BI657" s="12"/>
      <c r="BJ657" s="12"/>
    </row>
    <row r="658" spans="1:62" ht="12.75" x14ac:dyDescent="0.2">
      <c r="A658" s="12"/>
      <c r="B658" s="12"/>
      <c r="C658" s="12"/>
      <c r="D658" s="12"/>
      <c r="E658" s="12"/>
      <c r="F658" s="12"/>
      <c r="G658" s="12"/>
      <c r="H658" s="12"/>
      <c r="I658" s="27"/>
      <c r="J658" s="12"/>
      <c r="K658" s="27"/>
      <c r="L658" s="12"/>
      <c r="M658" s="12"/>
      <c r="N658" s="12"/>
      <c r="O658" s="12"/>
      <c r="P658" s="12"/>
      <c r="Q658" s="12"/>
      <c r="R658" s="12"/>
      <c r="S658" s="12"/>
      <c r="T658" s="12"/>
      <c r="U658" s="12"/>
      <c r="V658" s="12"/>
      <c r="W658" s="12"/>
      <c r="X658" s="12"/>
      <c r="Y658" s="12"/>
      <c r="Z658" s="12"/>
      <c r="AA658" s="12"/>
      <c r="AB658" s="12"/>
      <c r="AC658" s="12"/>
      <c r="AD658" s="12"/>
      <c r="AE658" s="12"/>
      <c r="AF658" s="12"/>
      <c r="AG658" s="27"/>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27"/>
      <c r="BD658" s="12"/>
      <c r="BE658" s="12"/>
      <c r="BF658" s="12"/>
      <c r="BG658" s="12"/>
      <c r="BH658" s="12"/>
      <c r="BI658" s="12"/>
      <c r="BJ658" s="12"/>
    </row>
    <row r="659" spans="1:62" ht="12.75" x14ac:dyDescent="0.2">
      <c r="A659" s="12"/>
      <c r="B659" s="12"/>
      <c r="C659" s="12"/>
      <c r="D659" s="12"/>
      <c r="E659" s="12"/>
      <c r="F659" s="12"/>
      <c r="G659" s="12"/>
      <c r="H659" s="12"/>
      <c r="I659" s="27"/>
      <c r="J659" s="12"/>
      <c r="K659" s="27"/>
      <c r="L659" s="12"/>
      <c r="M659" s="12"/>
      <c r="N659" s="12"/>
      <c r="O659" s="12"/>
      <c r="P659" s="12"/>
      <c r="Q659" s="12"/>
      <c r="R659" s="12"/>
      <c r="S659" s="12"/>
      <c r="T659" s="12"/>
      <c r="U659" s="12"/>
      <c r="V659" s="12"/>
      <c r="W659" s="12"/>
      <c r="X659" s="12"/>
      <c r="Y659" s="12"/>
      <c r="Z659" s="12"/>
      <c r="AA659" s="12"/>
      <c r="AB659" s="12"/>
      <c r="AC659" s="12"/>
      <c r="AD659" s="12"/>
      <c r="AE659" s="12"/>
      <c r="AF659" s="12"/>
      <c r="AG659" s="27"/>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27"/>
      <c r="BD659" s="12"/>
      <c r="BE659" s="12"/>
      <c r="BF659" s="12"/>
      <c r="BG659" s="12"/>
      <c r="BH659" s="12"/>
      <c r="BI659" s="12"/>
      <c r="BJ659" s="12"/>
    </row>
    <row r="660" spans="1:62" ht="12.75" x14ac:dyDescent="0.2">
      <c r="A660" s="12"/>
      <c r="B660" s="12"/>
      <c r="C660" s="12"/>
      <c r="D660" s="12"/>
      <c r="E660" s="12"/>
      <c r="F660" s="12"/>
      <c r="G660" s="12"/>
      <c r="H660" s="12"/>
      <c r="I660" s="27"/>
      <c r="J660" s="12"/>
      <c r="K660" s="27"/>
      <c r="L660" s="12"/>
      <c r="M660" s="12"/>
      <c r="N660" s="12"/>
      <c r="O660" s="12"/>
      <c r="P660" s="12"/>
      <c r="Q660" s="12"/>
      <c r="R660" s="12"/>
      <c r="S660" s="12"/>
      <c r="T660" s="12"/>
      <c r="U660" s="12"/>
      <c r="V660" s="12"/>
      <c r="W660" s="12"/>
      <c r="X660" s="12"/>
      <c r="Y660" s="12"/>
      <c r="Z660" s="12"/>
      <c r="AA660" s="12"/>
      <c r="AB660" s="12"/>
      <c r="AC660" s="12"/>
      <c r="AD660" s="12"/>
      <c r="AE660" s="12"/>
      <c r="AF660" s="12"/>
      <c r="AG660" s="27"/>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27"/>
      <c r="BD660" s="12"/>
      <c r="BE660" s="12"/>
      <c r="BF660" s="12"/>
      <c r="BG660" s="12"/>
      <c r="BH660" s="12"/>
      <c r="BI660" s="12"/>
      <c r="BJ660" s="12"/>
    </row>
    <row r="661" spans="1:62" ht="12.75" x14ac:dyDescent="0.2">
      <c r="A661" s="12"/>
      <c r="B661" s="12"/>
      <c r="C661" s="12"/>
      <c r="D661" s="12"/>
      <c r="E661" s="12"/>
      <c r="F661" s="12"/>
      <c r="G661" s="12"/>
      <c r="H661" s="12"/>
      <c r="I661" s="27"/>
      <c r="J661" s="12"/>
      <c r="K661" s="27"/>
      <c r="L661" s="12"/>
      <c r="M661" s="12"/>
      <c r="N661" s="12"/>
      <c r="O661" s="12"/>
      <c r="P661" s="12"/>
      <c r="Q661" s="12"/>
      <c r="R661" s="12"/>
      <c r="S661" s="12"/>
      <c r="T661" s="12"/>
      <c r="U661" s="12"/>
      <c r="V661" s="12"/>
      <c r="W661" s="12"/>
      <c r="X661" s="12"/>
      <c r="Y661" s="12"/>
      <c r="Z661" s="12"/>
      <c r="AA661" s="12"/>
      <c r="AB661" s="12"/>
      <c r="AC661" s="12"/>
      <c r="AD661" s="12"/>
      <c r="AE661" s="12"/>
      <c r="AF661" s="12"/>
      <c r="AG661" s="27"/>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27"/>
      <c r="BD661" s="12"/>
      <c r="BE661" s="12"/>
      <c r="BF661" s="12"/>
      <c r="BG661" s="12"/>
      <c r="BH661" s="12"/>
      <c r="BI661" s="12"/>
      <c r="BJ661" s="12"/>
    </row>
    <row r="662" spans="1:62" ht="12.75" x14ac:dyDescent="0.2">
      <c r="A662" s="12"/>
      <c r="B662" s="12"/>
      <c r="C662" s="12"/>
      <c r="D662" s="12"/>
      <c r="E662" s="12"/>
      <c r="F662" s="12"/>
      <c r="G662" s="12"/>
      <c r="H662" s="12"/>
      <c r="I662" s="27"/>
      <c r="J662" s="12"/>
      <c r="K662" s="27"/>
      <c r="L662" s="12"/>
      <c r="M662" s="12"/>
      <c r="N662" s="12"/>
      <c r="O662" s="12"/>
      <c r="P662" s="12"/>
      <c r="Q662" s="12"/>
      <c r="R662" s="12"/>
      <c r="S662" s="12"/>
      <c r="T662" s="12"/>
      <c r="U662" s="12"/>
      <c r="V662" s="12"/>
      <c r="W662" s="12"/>
      <c r="X662" s="12"/>
      <c r="Y662" s="12"/>
      <c r="Z662" s="12"/>
      <c r="AA662" s="12"/>
      <c r="AB662" s="12"/>
      <c r="AC662" s="12"/>
      <c r="AD662" s="12"/>
      <c r="AE662" s="12"/>
      <c r="AF662" s="12"/>
      <c r="AG662" s="27"/>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27"/>
      <c r="BD662" s="12"/>
      <c r="BE662" s="12"/>
      <c r="BF662" s="12"/>
      <c r="BG662" s="12"/>
      <c r="BH662" s="12"/>
      <c r="BI662" s="12"/>
      <c r="BJ662" s="12"/>
    </row>
    <row r="663" spans="1:62" ht="12.75" x14ac:dyDescent="0.2">
      <c r="A663" s="12"/>
      <c r="B663" s="12"/>
      <c r="C663" s="12"/>
      <c r="D663" s="12"/>
      <c r="E663" s="12"/>
      <c r="F663" s="12"/>
      <c r="G663" s="12"/>
      <c r="H663" s="12"/>
      <c r="I663" s="27"/>
      <c r="J663" s="12"/>
      <c r="K663" s="27"/>
      <c r="L663" s="12"/>
      <c r="M663" s="12"/>
      <c r="N663" s="12"/>
      <c r="O663" s="12"/>
      <c r="P663" s="12"/>
      <c r="Q663" s="12"/>
      <c r="R663" s="12"/>
      <c r="S663" s="12"/>
      <c r="T663" s="12"/>
      <c r="U663" s="12"/>
      <c r="V663" s="12"/>
      <c r="W663" s="12"/>
      <c r="X663" s="12"/>
      <c r="Y663" s="12"/>
      <c r="Z663" s="12"/>
      <c r="AA663" s="12"/>
      <c r="AB663" s="12"/>
      <c r="AC663" s="12"/>
      <c r="AD663" s="12"/>
      <c r="AE663" s="12"/>
      <c r="AF663" s="12"/>
      <c r="AG663" s="27"/>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27"/>
      <c r="BD663" s="12"/>
      <c r="BE663" s="12"/>
      <c r="BF663" s="12"/>
      <c r="BG663" s="12"/>
      <c r="BH663" s="12"/>
      <c r="BI663" s="12"/>
      <c r="BJ663" s="12"/>
    </row>
    <row r="664" spans="1:62" ht="12.75" x14ac:dyDescent="0.2">
      <c r="A664" s="12"/>
      <c r="B664" s="12"/>
      <c r="C664" s="12"/>
      <c r="D664" s="12"/>
      <c r="E664" s="12"/>
      <c r="F664" s="12"/>
      <c r="G664" s="12"/>
      <c r="H664" s="12"/>
      <c r="I664" s="27"/>
      <c r="J664" s="12"/>
      <c r="K664" s="27"/>
      <c r="L664" s="12"/>
      <c r="M664" s="12"/>
      <c r="N664" s="12"/>
      <c r="O664" s="12"/>
      <c r="P664" s="12"/>
      <c r="Q664" s="12"/>
      <c r="R664" s="12"/>
      <c r="S664" s="12"/>
      <c r="T664" s="12"/>
      <c r="U664" s="12"/>
      <c r="V664" s="12"/>
      <c r="W664" s="12"/>
      <c r="X664" s="12"/>
      <c r="Y664" s="12"/>
      <c r="Z664" s="12"/>
      <c r="AA664" s="12"/>
      <c r="AB664" s="12"/>
      <c r="AC664" s="12"/>
      <c r="AD664" s="12"/>
      <c r="AE664" s="12"/>
      <c r="AF664" s="12"/>
      <c r="AG664" s="27"/>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27"/>
      <c r="BD664" s="12"/>
      <c r="BE664" s="12"/>
      <c r="BF664" s="12"/>
      <c r="BG664" s="12"/>
      <c r="BH664" s="12"/>
      <c r="BI664" s="12"/>
      <c r="BJ664" s="12"/>
    </row>
    <row r="665" spans="1:62" ht="12.75" x14ac:dyDescent="0.2">
      <c r="A665" s="12"/>
      <c r="B665" s="12"/>
      <c r="C665" s="12"/>
      <c r="D665" s="12"/>
      <c r="E665" s="12"/>
      <c r="F665" s="12"/>
      <c r="G665" s="12"/>
      <c r="H665" s="12"/>
      <c r="I665" s="27"/>
      <c r="J665" s="12"/>
      <c r="K665" s="27"/>
      <c r="L665" s="12"/>
      <c r="M665" s="12"/>
      <c r="N665" s="12"/>
      <c r="O665" s="12"/>
      <c r="P665" s="12"/>
      <c r="Q665" s="12"/>
      <c r="R665" s="12"/>
      <c r="S665" s="12"/>
      <c r="T665" s="12"/>
      <c r="U665" s="12"/>
      <c r="V665" s="12"/>
      <c r="W665" s="12"/>
      <c r="X665" s="12"/>
      <c r="Y665" s="12"/>
      <c r="Z665" s="12"/>
      <c r="AA665" s="12"/>
      <c r="AB665" s="12"/>
      <c r="AC665" s="12"/>
      <c r="AD665" s="12"/>
      <c r="AE665" s="12"/>
      <c r="AF665" s="12"/>
      <c r="AG665" s="27"/>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27"/>
      <c r="BD665" s="12"/>
      <c r="BE665" s="12"/>
      <c r="BF665" s="12"/>
      <c r="BG665" s="12"/>
      <c r="BH665" s="12"/>
      <c r="BI665" s="12"/>
      <c r="BJ665" s="12"/>
    </row>
    <row r="666" spans="1:62" ht="12.75" x14ac:dyDescent="0.2">
      <c r="A666" s="12"/>
      <c r="B666" s="12"/>
      <c r="C666" s="12"/>
      <c r="D666" s="12"/>
      <c r="E666" s="12"/>
      <c r="F666" s="12"/>
      <c r="G666" s="12"/>
      <c r="H666" s="12"/>
      <c r="I666" s="27"/>
      <c r="J666" s="12"/>
      <c r="K666" s="27"/>
      <c r="L666" s="12"/>
      <c r="M666" s="12"/>
      <c r="N666" s="12"/>
      <c r="O666" s="12"/>
      <c r="P666" s="12"/>
      <c r="Q666" s="12"/>
      <c r="R666" s="12"/>
      <c r="S666" s="12"/>
      <c r="T666" s="12"/>
      <c r="U666" s="12"/>
      <c r="V666" s="12"/>
      <c r="W666" s="12"/>
      <c r="X666" s="12"/>
      <c r="Y666" s="12"/>
      <c r="Z666" s="12"/>
      <c r="AA666" s="12"/>
      <c r="AB666" s="12"/>
      <c r="AC666" s="12"/>
      <c r="AD666" s="12"/>
      <c r="AE666" s="12"/>
      <c r="AF666" s="12"/>
      <c r="AG666" s="27"/>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27"/>
      <c r="BD666" s="12"/>
      <c r="BE666" s="12"/>
      <c r="BF666" s="12"/>
      <c r="BG666" s="12"/>
      <c r="BH666" s="12"/>
      <c r="BI666" s="12"/>
      <c r="BJ666" s="12"/>
    </row>
    <row r="667" spans="1:62" ht="12.75" x14ac:dyDescent="0.2">
      <c r="A667" s="12"/>
      <c r="B667" s="12"/>
      <c r="C667" s="12"/>
      <c r="D667" s="12"/>
      <c r="E667" s="12"/>
      <c r="F667" s="12"/>
      <c r="G667" s="12"/>
      <c r="H667" s="12"/>
      <c r="I667" s="27"/>
      <c r="J667" s="12"/>
      <c r="K667" s="27"/>
      <c r="L667" s="12"/>
      <c r="M667" s="12"/>
      <c r="N667" s="12"/>
      <c r="O667" s="12"/>
      <c r="P667" s="12"/>
      <c r="Q667" s="12"/>
      <c r="R667" s="12"/>
      <c r="S667" s="12"/>
      <c r="T667" s="12"/>
      <c r="U667" s="12"/>
      <c r="V667" s="12"/>
      <c r="W667" s="12"/>
      <c r="X667" s="12"/>
      <c r="Y667" s="12"/>
      <c r="Z667" s="12"/>
      <c r="AA667" s="12"/>
      <c r="AB667" s="12"/>
      <c r="AC667" s="12"/>
      <c r="AD667" s="12"/>
      <c r="AE667" s="12"/>
      <c r="AF667" s="12"/>
      <c r="AG667" s="27"/>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27"/>
      <c r="BD667" s="12"/>
      <c r="BE667" s="12"/>
      <c r="BF667" s="12"/>
      <c r="BG667" s="12"/>
      <c r="BH667" s="12"/>
      <c r="BI667" s="12"/>
      <c r="BJ667" s="12"/>
    </row>
    <row r="668" spans="1:62" ht="12.75" x14ac:dyDescent="0.2">
      <c r="A668" s="12"/>
      <c r="B668" s="12"/>
      <c r="C668" s="12"/>
      <c r="D668" s="12"/>
      <c r="E668" s="12"/>
      <c r="F668" s="12"/>
      <c r="G668" s="12"/>
      <c r="H668" s="12"/>
      <c r="I668" s="27"/>
      <c r="J668" s="12"/>
      <c r="K668" s="27"/>
      <c r="L668" s="12"/>
      <c r="M668" s="12"/>
      <c r="N668" s="12"/>
      <c r="O668" s="12"/>
      <c r="P668" s="12"/>
      <c r="Q668" s="12"/>
      <c r="R668" s="12"/>
      <c r="S668" s="12"/>
      <c r="T668" s="12"/>
      <c r="U668" s="12"/>
      <c r="V668" s="12"/>
      <c r="W668" s="12"/>
      <c r="X668" s="12"/>
      <c r="Y668" s="12"/>
      <c r="Z668" s="12"/>
      <c r="AA668" s="12"/>
      <c r="AB668" s="12"/>
      <c r="AC668" s="12"/>
      <c r="AD668" s="12"/>
      <c r="AE668" s="12"/>
      <c r="AF668" s="12"/>
      <c r="AG668" s="27"/>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27"/>
      <c r="BD668" s="12"/>
      <c r="BE668" s="12"/>
      <c r="BF668" s="12"/>
      <c r="BG668" s="12"/>
      <c r="BH668" s="12"/>
      <c r="BI668" s="12"/>
      <c r="BJ668" s="12"/>
    </row>
    <row r="669" spans="1:62" ht="12.75" x14ac:dyDescent="0.2">
      <c r="A669" s="12"/>
      <c r="B669" s="12"/>
      <c r="C669" s="12"/>
      <c r="D669" s="12"/>
      <c r="E669" s="12"/>
      <c r="F669" s="12"/>
      <c r="G669" s="12"/>
      <c r="H669" s="12"/>
      <c r="I669" s="27"/>
      <c r="J669" s="12"/>
      <c r="K669" s="27"/>
      <c r="L669" s="12"/>
      <c r="M669" s="12"/>
      <c r="N669" s="12"/>
      <c r="O669" s="12"/>
      <c r="P669" s="12"/>
      <c r="Q669" s="12"/>
      <c r="R669" s="12"/>
      <c r="S669" s="12"/>
      <c r="T669" s="12"/>
      <c r="U669" s="12"/>
      <c r="V669" s="12"/>
      <c r="W669" s="12"/>
      <c r="X669" s="12"/>
      <c r="Y669" s="12"/>
      <c r="Z669" s="12"/>
      <c r="AA669" s="12"/>
      <c r="AB669" s="12"/>
      <c r="AC669" s="12"/>
      <c r="AD669" s="12"/>
      <c r="AE669" s="12"/>
      <c r="AF669" s="12"/>
      <c r="AG669" s="27"/>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27"/>
      <c r="BD669" s="12"/>
      <c r="BE669" s="12"/>
      <c r="BF669" s="12"/>
      <c r="BG669" s="12"/>
      <c r="BH669" s="12"/>
      <c r="BI669" s="12"/>
      <c r="BJ669" s="12"/>
    </row>
    <row r="670" spans="1:62" ht="12.75" x14ac:dyDescent="0.2">
      <c r="A670" s="12"/>
      <c r="B670" s="12"/>
      <c r="C670" s="12"/>
      <c r="D670" s="12"/>
      <c r="E670" s="12"/>
      <c r="F670" s="12"/>
      <c r="G670" s="12"/>
      <c r="H670" s="12"/>
      <c r="I670" s="27"/>
      <c r="J670" s="12"/>
      <c r="K670" s="27"/>
      <c r="L670" s="12"/>
      <c r="M670" s="12"/>
      <c r="N670" s="12"/>
      <c r="O670" s="12"/>
      <c r="P670" s="12"/>
      <c r="Q670" s="12"/>
      <c r="R670" s="12"/>
      <c r="S670" s="12"/>
      <c r="T670" s="12"/>
      <c r="U670" s="12"/>
      <c r="V670" s="12"/>
      <c r="W670" s="12"/>
      <c r="X670" s="12"/>
      <c r="Y670" s="12"/>
      <c r="Z670" s="12"/>
      <c r="AA670" s="12"/>
      <c r="AB670" s="12"/>
      <c r="AC670" s="12"/>
      <c r="AD670" s="12"/>
      <c r="AE670" s="12"/>
      <c r="AF670" s="12"/>
      <c r="AG670" s="27"/>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27"/>
      <c r="BD670" s="12"/>
      <c r="BE670" s="12"/>
      <c r="BF670" s="12"/>
      <c r="BG670" s="12"/>
      <c r="BH670" s="12"/>
      <c r="BI670" s="12"/>
      <c r="BJ670" s="12"/>
    </row>
    <row r="671" spans="1:62" ht="12.75" x14ac:dyDescent="0.2">
      <c r="A671" s="12"/>
      <c r="B671" s="12"/>
      <c r="C671" s="12"/>
      <c r="D671" s="12"/>
      <c r="E671" s="12"/>
      <c r="F671" s="12"/>
      <c r="G671" s="12"/>
      <c r="H671" s="12"/>
      <c r="I671" s="27"/>
      <c r="J671" s="12"/>
      <c r="K671" s="27"/>
      <c r="L671" s="12"/>
      <c r="M671" s="12"/>
      <c r="N671" s="12"/>
      <c r="O671" s="12"/>
      <c r="P671" s="12"/>
      <c r="Q671" s="12"/>
      <c r="R671" s="12"/>
      <c r="S671" s="12"/>
      <c r="T671" s="12"/>
      <c r="U671" s="12"/>
      <c r="V671" s="12"/>
      <c r="W671" s="12"/>
      <c r="X671" s="12"/>
      <c r="Y671" s="12"/>
      <c r="Z671" s="12"/>
      <c r="AA671" s="12"/>
      <c r="AB671" s="12"/>
      <c r="AC671" s="12"/>
      <c r="AD671" s="12"/>
      <c r="AE671" s="12"/>
      <c r="AF671" s="12"/>
      <c r="AG671" s="27"/>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27"/>
      <c r="BD671" s="12"/>
      <c r="BE671" s="12"/>
      <c r="BF671" s="12"/>
      <c r="BG671" s="12"/>
      <c r="BH671" s="12"/>
      <c r="BI671" s="12"/>
      <c r="BJ671" s="12"/>
    </row>
    <row r="672" spans="1:62" ht="12.75" x14ac:dyDescent="0.2">
      <c r="A672" s="12"/>
      <c r="B672" s="12"/>
      <c r="C672" s="12"/>
      <c r="D672" s="12"/>
      <c r="E672" s="12"/>
      <c r="F672" s="12"/>
      <c r="G672" s="12"/>
      <c r="H672" s="12"/>
      <c r="I672" s="27"/>
      <c r="J672" s="12"/>
      <c r="K672" s="27"/>
      <c r="L672" s="12"/>
      <c r="M672" s="12"/>
      <c r="N672" s="12"/>
      <c r="O672" s="12"/>
      <c r="P672" s="12"/>
      <c r="Q672" s="12"/>
      <c r="R672" s="12"/>
      <c r="S672" s="12"/>
      <c r="T672" s="12"/>
      <c r="U672" s="12"/>
      <c r="V672" s="12"/>
      <c r="W672" s="12"/>
      <c r="X672" s="12"/>
      <c r="Y672" s="12"/>
      <c r="Z672" s="12"/>
      <c r="AA672" s="12"/>
      <c r="AB672" s="12"/>
      <c r="AC672" s="12"/>
      <c r="AD672" s="12"/>
      <c r="AE672" s="12"/>
      <c r="AF672" s="12"/>
      <c r="AG672" s="27"/>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27"/>
      <c r="BD672" s="12"/>
      <c r="BE672" s="12"/>
      <c r="BF672" s="12"/>
      <c r="BG672" s="12"/>
      <c r="BH672" s="12"/>
      <c r="BI672" s="12"/>
      <c r="BJ672" s="12"/>
    </row>
    <row r="673" spans="1:62" ht="12.75" x14ac:dyDescent="0.2">
      <c r="A673" s="12"/>
      <c r="B673" s="12"/>
      <c r="C673" s="12"/>
      <c r="D673" s="12"/>
      <c r="E673" s="12"/>
      <c r="F673" s="12"/>
      <c r="G673" s="12"/>
      <c r="H673" s="12"/>
      <c r="I673" s="27"/>
      <c r="J673" s="12"/>
      <c r="K673" s="27"/>
      <c r="L673" s="12"/>
      <c r="M673" s="12"/>
      <c r="N673" s="12"/>
      <c r="O673" s="12"/>
      <c r="P673" s="12"/>
      <c r="Q673" s="12"/>
      <c r="R673" s="12"/>
      <c r="S673" s="12"/>
      <c r="T673" s="12"/>
      <c r="U673" s="12"/>
      <c r="V673" s="12"/>
      <c r="W673" s="12"/>
      <c r="X673" s="12"/>
      <c r="Y673" s="12"/>
      <c r="Z673" s="12"/>
      <c r="AA673" s="12"/>
      <c r="AB673" s="12"/>
      <c r="AC673" s="12"/>
      <c r="AD673" s="12"/>
      <c r="AE673" s="12"/>
      <c r="AF673" s="12"/>
      <c r="AG673" s="27"/>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27"/>
      <c r="BD673" s="12"/>
      <c r="BE673" s="12"/>
      <c r="BF673" s="12"/>
      <c r="BG673" s="12"/>
      <c r="BH673" s="12"/>
      <c r="BI673" s="12"/>
      <c r="BJ673" s="12"/>
    </row>
    <row r="674" spans="1:62" ht="12.75" x14ac:dyDescent="0.2">
      <c r="A674" s="12"/>
      <c r="B674" s="12"/>
      <c r="C674" s="12"/>
      <c r="D674" s="12"/>
      <c r="E674" s="12"/>
      <c r="F674" s="12"/>
      <c r="G674" s="12"/>
      <c r="H674" s="12"/>
      <c r="I674" s="27"/>
      <c r="J674" s="12"/>
      <c r="K674" s="27"/>
      <c r="L674" s="12"/>
      <c r="M674" s="12"/>
      <c r="N674" s="12"/>
      <c r="O674" s="12"/>
      <c r="P674" s="12"/>
      <c r="Q674" s="12"/>
      <c r="R674" s="12"/>
      <c r="S674" s="12"/>
      <c r="T674" s="12"/>
      <c r="U674" s="12"/>
      <c r="V674" s="12"/>
      <c r="W674" s="12"/>
      <c r="X674" s="12"/>
      <c r="Y674" s="12"/>
      <c r="Z674" s="12"/>
      <c r="AA674" s="12"/>
      <c r="AB674" s="12"/>
      <c r="AC674" s="12"/>
      <c r="AD674" s="12"/>
      <c r="AE674" s="12"/>
      <c r="AF674" s="12"/>
      <c r="AG674" s="27"/>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27"/>
      <c r="BD674" s="12"/>
      <c r="BE674" s="12"/>
      <c r="BF674" s="12"/>
      <c r="BG674" s="12"/>
      <c r="BH674" s="12"/>
      <c r="BI674" s="12"/>
      <c r="BJ674" s="12"/>
    </row>
    <row r="675" spans="1:62" ht="12.75" x14ac:dyDescent="0.2">
      <c r="A675" s="12"/>
      <c r="B675" s="12"/>
      <c r="C675" s="12"/>
      <c r="D675" s="12"/>
      <c r="E675" s="12"/>
      <c r="F675" s="12"/>
      <c r="G675" s="12"/>
      <c r="H675" s="12"/>
      <c r="I675" s="27"/>
      <c r="J675" s="12"/>
      <c r="K675" s="27"/>
      <c r="L675" s="12"/>
      <c r="M675" s="12"/>
      <c r="N675" s="12"/>
      <c r="O675" s="12"/>
      <c r="P675" s="12"/>
      <c r="Q675" s="12"/>
      <c r="R675" s="12"/>
      <c r="S675" s="12"/>
      <c r="T675" s="12"/>
      <c r="U675" s="12"/>
      <c r="V675" s="12"/>
      <c r="W675" s="12"/>
      <c r="X675" s="12"/>
      <c r="Y675" s="12"/>
      <c r="Z675" s="12"/>
      <c r="AA675" s="12"/>
      <c r="AB675" s="12"/>
      <c r="AC675" s="12"/>
      <c r="AD675" s="12"/>
      <c r="AE675" s="12"/>
      <c r="AF675" s="12"/>
      <c r="AG675" s="27"/>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27"/>
      <c r="BD675" s="12"/>
      <c r="BE675" s="12"/>
      <c r="BF675" s="12"/>
      <c r="BG675" s="12"/>
      <c r="BH675" s="12"/>
      <c r="BI675" s="12"/>
      <c r="BJ675" s="12"/>
    </row>
    <row r="676" spans="1:62" ht="12.75" x14ac:dyDescent="0.2">
      <c r="A676" s="12"/>
      <c r="B676" s="12"/>
      <c r="C676" s="12"/>
      <c r="D676" s="12"/>
      <c r="E676" s="12"/>
      <c r="F676" s="12"/>
      <c r="G676" s="12"/>
      <c r="H676" s="12"/>
      <c r="I676" s="27"/>
      <c r="J676" s="12"/>
      <c r="K676" s="27"/>
      <c r="L676" s="12"/>
      <c r="M676" s="12"/>
      <c r="N676" s="12"/>
      <c r="O676" s="12"/>
      <c r="P676" s="12"/>
      <c r="Q676" s="12"/>
      <c r="R676" s="12"/>
      <c r="S676" s="12"/>
      <c r="T676" s="12"/>
      <c r="U676" s="12"/>
      <c r="V676" s="12"/>
      <c r="W676" s="12"/>
      <c r="X676" s="12"/>
      <c r="Y676" s="12"/>
      <c r="Z676" s="12"/>
      <c r="AA676" s="12"/>
      <c r="AB676" s="12"/>
      <c r="AC676" s="12"/>
      <c r="AD676" s="12"/>
      <c r="AE676" s="12"/>
      <c r="AF676" s="12"/>
      <c r="AG676" s="27"/>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27"/>
      <c r="BD676" s="12"/>
      <c r="BE676" s="12"/>
      <c r="BF676" s="12"/>
      <c r="BG676" s="12"/>
      <c r="BH676" s="12"/>
      <c r="BI676" s="12"/>
      <c r="BJ676" s="12"/>
    </row>
    <row r="677" spans="1:62" ht="12.75" x14ac:dyDescent="0.2">
      <c r="A677" s="12"/>
      <c r="B677" s="12"/>
      <c r="C677" s="12"/>
      <c r="D677" s="12"/>
      <c r="E677" s="12"/>
      <c r="F677" s="12"/>
      <c r="G677" s="12"/>
      <c r="H677" s="12"/>
      <c r="I677" s="27"/>
      <c r="J677" s="12"/>
      <c r="K677" s="27"/>
      <c r="L677" s="12"/>
      <c r="M677" s="12"/>
      <c r="N677" s="12"/>
      <c r="O677" s="12"/>
      <c r="P677" s="12"/>
      <c r="Q677" s="12"/>
      <c r="R677" s="12"/>
      <c r="S677" s="12"/>
      <c r="T677" s="12"/>
      <c r="U677" s="12"/>
      <c r="V677" s="12"/>
      <c r="W677" s="12"/>
      <c r="X677" s="12"/>
      <c r="Y677" s="12"/>
      <c r="Z677" s="12"/>
      <c r="AA677" s="12"/>
      <c r="AB677" s="12"/>
      <c r="AC677" s="12"/>
      <c r="AD677" s="12"/>
      <c r="AE677" s="12"/>
      <c r="AF677" s="12"/>
      <c r="AG677" s="27"/>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27"/>
      <c r="BD677" s="12"/>
      <c r="BE677" s="12"/>
      <c r="BF677" s="12"/>
      <c r="BG677" s="12"/>
      <c r="BH677" s="12"/>
      <c r="BI677" s="12"/>
      <c r="BJ677" s="12"/>
    </row>
    <row r="678" spans="1:62" ht="12.75" x14ac:dyDescent="0.2">
      <c r="A678" s="12"/>
      <c r="B678" s="12"/>
      <c r="C678" s="12"/>
      <c r="D678" s="12"/>
      <c r="E678" s="12"/>
      <c r="F678" s="12"/>
      <c r="G678" s="12"/>
      <c r="H678" s="12"/>
      <c r="I678" s="27"/>
      <c r="J678" s="12"/>
      <c r="K678" s="27"/>
      <c r="L678" s="12"/>
      <c r="M678" s="12"/>
      <c r="N678" s="12"/>
      <c r="O678" s="12"/>
      <c r="P678" s="12"/>
      <c r="Q678" s="12"/>
      <c r="R678" s="12"/>
      <c r="S678" s="12"/>
      <c r="T678" s="12"/>
      <c r="U678" s="12"/>
      <c r="V678" s="12"/>
      <c r="W678" s="12"/>
      <c r="X678" s="12"/>
      <c r="Y678" s="12"/>
      <c r="Z678" s="12"/>
      <c r="AA678" s="12"/>
      <c r="AB678" s="12"/>
      <c r="AC678" s="12"/>
      <c r="AD678" s="12"/>
      <c r="AE678" s="12"/>
      <c r="AF678" s="12"/>
      <c r="AG678" s="27"/>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27"/>
      <c r="BD678" s="12"/>
      <c r="BE678" s="12"/>
      <c r="BF678" s="12"/>
      <c r="BG678" s="12"/>
      <c r="BH678" s="12"/>
      <c r="BI678" s="12"/>
      <c r="BJ678" s="12"/>
    </row>
    <row r="679" spans="1:62" ht="12.75" x14ac:dyDescent="0.2">
      <c r="A679" s="12"/>
      <c r="B679" s="12"/>
      <c r="C679" s="12"/>
      <c r="D679" s="12"/>
      <c r="E679" s="12"/>
      <c r="F679" s="12"/>
      <c r="G679" s="12"/>
      <c r="H679" s="12"/>
      <c r="I679" s="27"/>
      <c r="J679" s="12"/>
      <c r="K679" s="27"/>
      <c r="L679" s="12"/>
      <c r="M679" s="12"/>
      <c r="N679" s="12"/>
      <c r="O679" s="12"/>
      <c r="P679" s="12"/>
      <c r="Q679" s="12"/>
      <c r="R679" s="12"/>
      <c r="S679" s="12"/>
      <c r="T679" s="12"/>
      <c r="U679" s="12"/>
      <c r="V679" s="12"/>
      <c r="W679" s="12"/>
      <c r="X679" s="12"/>
      <c r="Y679" s="12"/>
      <c r="Z679" s="12"/>
      <c r="AA679" s="12"/>
      <c r="AB679" s="12"/>
      <c r="AC679" s="12"/>
      <c r="AD679" s="12"/>
      <c r="AE679" s="12"/>
      <c r="AF679" s="12"/>
      <c r="AG679" s="27"/>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27"/>
      <c r="BD679" s="12"/>
      <c r="BE679" s="12"/>
      <c r="BF679" s="12"/>
      <c r="BG679" s="12"/>
      <c r="BH679" s="12"/>
      <c r="BI679" s="12"/>
      <c r="BJ679" s="12"/>
    </row>
    <row r="680" spans="1:62" ht="12.75" x14ac:dyDescent="0.2">
      <c r="A680" s="12"/>
      <c r="B680" s="12"/>
      <c r="C680" s="12"/>
      <c r="D680" s="12"/>
      <c r="E680" s="12"/>
      <c r="F680" s="12"/>
      <c r="G680" s="12"/>
      <c r="H680" s="12"/>
      <c r="I680" s="27"/>
      <c r="J680" s="12"/>
      <c r="K680" s="27"/>
      <c r="L680" s="12"/>
      <c r="M680" s="12"/>
      <c r="N680" s="12"/>
      <c r="O680" s="12"/>
      <c r="P680" s="12"/>
      <c r="Q680" s="12"/>
      <c r="R680" s="12"/>
      <c r="S680" s="12"/>
      <c r="T680" s="12"/>
      <c r="U680" s="12"/>
      <c r="V680" s="12"/>
      <c r="W680" s="12"/>
      <c r="X680" s="12"/>
      <c r="Y680" s="12"/>
      <c r="Z680" s="12"/>
      <c r="AA680" s="12"/>
      <c r="AB680" s="12"/>
      <c r="AC680" s="12"/>
      <c r="AD680" s="12"/>
      <c r="AE680" s="12"/>
      <c r="AF680" s="12"/>
      <c r="AG680" s="27"/>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27"/>
      <c r="BD680" s="12"/>
      <c r="BE680" s="12"/>
      <c r="BF680" s="12"/>
      <c r="BG680" s="12"/>
      <c r="BH680" s="12"/>
      <c r="BI680" s="12"/>
      <c r="BJ680" s="12"/>
    </row>
    <row r="681" spans="1:62" ht="12.75" x14ac:dyDescent="0.2">
      <c r="A681" s="12"/>
      <c r="B681" s="12"/>
      <c r="C681" s="12"/>
      <c r="D681" s="12"/>
      <c r="E681" s="12"/>
      <c r="F681" s="12"/>
      <c r="G681" s="12"/>
      <c r="H681" s="12"/>
      <c r="I681" s="27"/>
      <c r="J681" s="12"/>
      <c r="K681" s="27"/>
      <c r="L681" s="12"/>
      <c r="M681" s="12"/>
      <c r="N681" s="12"/>
      <c r="O681" s="12"/>
      <c r="P681" s="12"/>
      <c r="Q681" s="12"/>
      <c r="R681" s="12"/>
      <c r="S681" s="12"/>
      <c r="T681" s="12"/>
      <c r="U681" s="12"/>
      <c r="V681" s="12"/>
      <c r="W681" s="12"/>
      <c r="X681" s="12"/>
      <c r="Y681" s="12"/>
      <c r="Z681" s="12"/>
      <c r="AA681" s="12"/>
      <c r="AB681" s="12"/>
      <c r="AC681" s="12"/>
      <c r="AD681" s="12"/>
      <c r="AE681" s="12"/>
      <c r="AF681" s="12"/>
      <c r="AG681" s="27"/>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27"/>
      <c r="BD681" s="12"/>
      <c r="BE681" s="12"/>
      <c r="BF681" s="12"/>
      <c r="BG681" s="12"/>
      <c r="BH681" s="12"/>
      <c r="BI681" s="12"/>
      <c r="BJ681" s="12"/>
    </row>
    <row r="682" spans="1:62" ht="12.75" x14ac:dyDescent="0.2">
      <c r="A682" s="12"/>
      <c r="B682" s="12"/>
      <c r="C682" s="12"/>
      <c r="D682" s="12"/>
      <c r="E682" s="12"/>
      <c r="F682" s="12"/>
      <c r="G682" s="12"/>
      <c r="H682" s="12"/>
      <c r="I682" s="27"/>
      <c r="J682" s="12"/>
      <c r="K682" s="27"/>
      <c r="L682" s="12"/>
      <c r="M682" s="12"/>
      <c r="N682" s="12"/>
      <c r="O682" s="12"/>
      <c r="P682" s="12"/>
      <c r="Q682" s="12"/>
      <c r="R682" s="12"/>
      <c r="S682" s="12"/>
      <c r="T682" s="12"/>
      <c r="U682" s="12"/>
      <c r="V682" s="12"/>
      <c r="W682" s="12"/>
      <c r="X682" s="12"/>
      <c r="Y682" s="12"/>
      <c r="Z682" s="12"/>
      <c r="AA682" s="12"/>
      <c r="AB682" s="12"/>
      <c r="AC682" s="12"/>
      <c r="AD682" s="12"/>
      <c r="AE682" s="12"/>
      <c r="AF682" s="12"/>
      <c r="AG682" s="27"/>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27"/>
      <c r="BD682" s="12"/>
      <c r="BE682" s="12"/>
      <c r="BF682" s="12"/>
      <c r="BG682" s="12"/>
      <c r="BH682" s="12"/>
      <c r="BI682" s="12"/>
      <c r="BJ682" s="12"/>
    </row>
    <row r="683" spans="1:62" ht="12.75" x14ac:dyDescent="0.2">
      <c r="A683" s="12"/>
      <c r="B683" s="12"/>
      <c r="C683" s="12"/>
      <c r="D683" s="12"/>
      <c r="E683" s="12"/>
      <c r="F683" s="12"/>
      <c r="G683" s="12"/>
      <c r="H683" s="12"/>
      <c r="I683" s="27"/>
      <c r="J683" s="12"/>
      <c r="K683" s="27"/>
      <c r="L683" s="12"/>
      <c r="M683" s="12"/>
      <c r="N683" s="12"/>
      <c r="O683" s="12"/>
      <c r="P683" s="12"/>
      <c r="Q683" s="12"/>
      <c r="R683" s="12"/>
      <c r="S683" s="12"/>
      <c r="T683" s="12"/>
      <c r="U683" s="12"/>
      <c r="V683" s="12"/>
      <c r="W683" s="12"/>
      <c r="X683" s="12"/>
      <c r="Y683" s="12"/>
      <c r="Z683" s="12"/>
      <c r="AA683" s="12"/>
      <c r="AB683" s="12"/>
      <c r="AC683" s="12"/>
      <c r="AD683" s="12"/>
      <c r="AE683" s="12"/>
      <c r="AF683" s="12"/>
      <c r="AG683" s="27"/>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27"/>
      <c r="BD683" s="12"/>
      <c r="BE683" s="12"/>
      <c r="BF683" s="12"/>
      <c r="BG683" s="12"/>
      <c r="BH683" s="12"/>
      <c r="BI683" s="12"/>
      <c r="BJ683" s="12"/>
    </row>
    <row r="684" spans="1:62" ht="12.75" x14ac:dyDescent="0.2">
      <c r="A684" s="12"/>
      <c r="B684" s="12"/>
      <c r="C684" s="12"/>
      <c r="D684" s="12"/>
      <c r="E684" s="12"/>
      <c r="F684" s="12"/>
      <c r="G684" s="12"/>
      <c r="H684" s="12"/>
      <c r="I684" s="27"/>
      <c r="J684" s="12"/>
      <c r="K684" s="27"/>
      <c r="L684" s="12"/>
      <c r="M684" s="12"/>
      <c r="N684" s="12"/>
      <c r="O684" s="12"/>
      <c r="P684" s="12"/>
      <c r="Q684" s="12"/>
      <c r="R684" s="12"/>
      <c r="S684" s="12"/>
      <c r="T684" s="12"/>
      <c r="U684" s="12"/>
      <c r="V684" s="12"/>
      <c r="W684" s="12"/>
      <c r="X684" s="12"/>
      <c r="Y684" s="12"/>
      <c r="Z684" s="12"/>
      <c r="AA684" s="12"/>
      <c r="AB684" s="12"/>
      <c r="AC684" s="12"/>
      <c r="AD684" s="12"/>
      <c r="AE684" s="12"/>
      <c r="AF684" s="12"/>
      <c r="AG684" s="27"/>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27"/>
      <c r="BD684" s="12"/>
      <c r="BE684" s="12"/>
      <c r="BF684" s="12"/>
      <c r="BG684" s="12"/>
      <c r="BH684" s="12"/>
      <c r="BI684" s="12"/>
      <c r="BJ684" s="12"/>
    </row>
    <row r="685" spans="1:62" ht="12.75" x14ac:dyDescent="0.2">
      <c r="A685" s="12"/>
      <c r="B685" s="12"/>
      <c r="C685" s="12"/>
      <c r="D685" s="12"/>
      <c r="E685" s="12"/>
      <c r="F685" s="12"/>
      <c r="G685" s="12"/>
      <c r="H685" s="12"/>
      <c r="I685" s="27"/>
      <c r="J685" s="12"/>
      <c r="K685" s="27"/>
      <c r="L685" s="12"/>
      <c r="M685" s="12"/>
      <c r="N685" s="12"/>
      <c r="O685" s="12"/>
      <c r="P685" s="12"/>
      <c r="Q685" s="12"/>
      <c r="R685" s="12"/>
      <c r="S685" s="12"/>
      <c r="T685" s="12"/>
      <c r="U685" s="12"/>
      <c r="V685" s="12"/>
      <c r="W685" s="12"/>
      <c r="X685" s="12"/>
      <c r="Y685" s="12"/>
      <c r="Z685" s="12"/>
      <c r="AA685" s="12"/>
      <c r="AB685" s="12"/>
      <c r="AC685" s="12"/>
      <c r="AD685" s="12"/>
      <c r="AE685" s="12"/>
      <c r="AF685" s="12"/>
      <c r="AG685" s="27"/>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27"/>
      <c r="BD685" s="12"/>
      <c r="BE685" s="12"/>
      <c r="BF685" s="12"/>
      <c r="BG685" s="12"/>
      <c r="BH685" s="12"/>
      <c r="BI685" s="12"/>
      <c r="BJ685" s="12"/>
    </row>
    <row r="686" spans="1:62" ht="12.75" x14ac:dyDescent="0.2">
      <c r="A686" s="12"/>
      <c r="B686" s="12"/>
      <c r="C686" s="12"/>
      <c r="D686" s="12"/>
      <c r="E686" s="12"/>
      <c r="F686" s="12"/>
      <c r="G686" s="12"/>
      <c r="H686" s="12"/>
      <c r="I686" s="27"/>
      <c r="J686" s="12"/>
      <c r="K686" s="27"/>
      <c r="L686" s="12"/>
      <c r="M686" s="12"/>
      <c r="N686" s="12"/>
      <c r="O686" s="12"/>
      <c r="P686" s="12"/>
      <c r="Q686" s="12"/>
      <c r="R686" s="12"/>
      <c r="S686" s="12"/>
      <c r="T686" s="12"/>
      <c r="U686" s="12"/>
      <c r="V686" s="12"/>
      <c r="W686" s="12"/>
      <c r="X686" s="12"/>
      <c r="Y686" s="12"/>
      <c r="Z686" s="12"/>
      <c r="AA686" s="12"/>
      <c r="AB686" s="12"/>
      <c r="AC686" s="12"/>
      <c r="AD686" s="12"/>
      <c r="AE686" s="12"/>
      <c r="AF686" s="12"/>
      <c r="AG686" s="27"/>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27"/>
      <c r="BD686" s="12"/>
      <c r="BE686" s="12"/>
      <c r="BF686" s="12"/>
      <c r="BG686" s="12"/>
      <c r="BH686" s="12"/>
      <c r="BI686" s="12"/>
      <c r="BJ686" s="12"/>
    </row>
    <row r="687" spans="1:62" ht="12.75" x14ac:dyDescent="0.2">
      <c r="A687" s="12"/>
      <c r="B687" s="12"/>
      <c r="C687" s="12"/>
      <c r="D687" s="12"/>
      <c r="E687" s="12"/>
      <c r="F687" s="12"/>
      <c r="G687" s="12"/>
      <c r="H687" s="12"/>
      <c r="I687" s="27"/>
      <c r="J687" s="12"/>
      <c r="K687" s="27"/>
      <c r="L687" s="12"/>
      <c r="M687" s="12"/>
      <c r="N687" s="12"/>
      <c r="O687" s="12"/>
      <c r="P687" s="12"/>
      <c r="Q687" s="12"/>
      <c r="R687" s="12"/>
      <c r="S687" s="12"/>
      <c r="T687" s="12"/>
      <c r="U687" s="12"/>
      <c r="V687" s="12"/>
      <c r="W687" s="12"/>
      <c r="X687" s="12"/>
      <c r="Y687" s="12"/>
      <c r="Z687" s="12"/>
      <c r="AA687" s="12"/>
      <c r="AB687" s="12"/>
      <c r="AC687" s="12"/>
      <c r="AD687" s="12"/>
      <c r="AE687" s="12"/>
      <c r="AF687" s="12"/>
      <c r="AG687" s="27"/>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27"/>
      <c r="BD687" s="12"/>
      <c r="BE687" s="12"/>
      <c r="BF687" s="12"/>
      <c r="BG687" s="12"/>
      <c r="BH687" s="12"/>
      <c r="BI687" s="12"/>
      <c r="BJ687" s="12"/>
    </row>
    <row r="688" spans="1:62" ht="12.75" x14ac:dyDescent="0.2">
      <c r="A688" s="12"/>
      <c r="B688" s="12"/>
      <c r="C688" s="12"/>
      <c r="D688" s="12"/>
      <c r="E688" s="12"/>
      <c r="F688" s="12"/>
      <c r="G688" s="12"/>
      <c r="H688" s="12"/>
      <c r="I688" s="27"/>
      <c r="J688" s="12"/>
      <c r="K688" s="27"/>
      <c r="L688" s="12"/>
      <c r="M688" s="12"/>
      <c r="N688" s="12"/>
      <c r="O688" s="12"/>
      <c r="P688" s="12"/>
      <c r="Q688" s="12"/>
      <c r="R688" s="12"/>
      <c r="S688" s="12"/>
      <c r="T688" s="12"/>
      <c r="U688" s="12"/>
      <c r="V688" s="12"/>
      <c r="W688" s="12"/>
      <c r="X688" s="12"/>
      <c r="Y688" s="12"/>
      <c r="Z688" s="12"/>
      <c r="AA688" s="12"/>
      <c r="AB688" s="12"/>
      <c r="AC688" s="12"/>
      <c r="AD688" s="12"/>
      <c r="AE688" s="12"/>
      <c r="AF688" s="12"/>
      <c r="AG688" s="27"/>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27"/>
      <c r="BD688" s="12"/>
      <c r="BE688" s="12"/>
      <c r="BF688" s="12"/>
      <c r="BG688" s="12"/>
      <c r="BH688" s="12"/>
      <c r="BI688" s="12"/>
      <c r="BJ688" s="12"/>
    </row>
    <row r="689" spans="1:62" ht="12.75" x14ac:dyDescent="0.2">
      <c r="A689" s="12"/>
      <c r="B689" s="12"/>
      <c r="C689" s="12"/>
      <c r="D689" s="12"/>
      <c r="E689" s="12"/>
      <c r="F689" s="12"/>
      <c r="G689" s="12"/>
      <c r="H689" s="12"/>
      <c r="I689" s="27"/>
      <c r="J689" s="12"/>
      <c r="K689" s="27"/>
      <c r="L689" s="12"/>
      <c r="M689" s="12"/>
      <c r="N689" s="12"/>
      <c r="O689" s="12"/>
      <c r="P689" s="12"/>
      <c r="Q689" s="12"/>
      <c r="R689" s="12"/>
      <c r="S689" s="12"/>
      <c r="T689" s="12"/>
      <c r="U689" s="12"/>
      <c r="V689" s="12"/>
      <c r="W689" s="12"/>
      <c r="X689" s="12"/>
      <c r="Y689" s="12"/>
      <c r="Z689" s="12"/>
      <c r="AA689" s="12"/>
      <c r="AB689" s="12"/>
      <c r="AC689" s="12"/>
      <c r="AD689" s="12"/>
      <c r="AE689" s="12"/>
      <c r="AF689" s="12"/>
      <c r="AG689" s="27"/>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27"/>
      <c r="BD689" s="12"/>
      <c r="BE689" s="12"/>
      <c r="BF689" s="12"/>
      <c r="BG689" s="12"/>
      <c r="BH689" s="12"/>
      <c r="BI689" s="12"/>
      <c r="BJ689" s="12"/>
    </row>
    <row r="690" spans="1:62" ht="12.75" x14ac:dyDescent="0.2">
      <c r="A690" s="12"/>
      <c r="B690" s="12"/>
      <c r="C690" s="12"/>
      <c r="D690" s="12"/>
      <c r="E690" s="12"/>
      <c r="F690" s="12"/>
      <c r="G690" s="12"/>
      <c r="H690" s="12"/>
      <c r="I690" s="27"/>
      <c r="J690" s="12"/>
      <c r="K690" s="27"/>
      <c r="L690" s="12"/>
      <c r="M690" s="12"/>
      <c r="N690" s="12"/>
      <c r="O690" s="12"/>
      <c r="P690" s="12"/>
      <c r="Q690" s="12"/>
      <c r="R690" s="12"/>
      <c r="S690" s="12"/>
      <c r="T690" s="12"/>
      <c r="U690" s="12"/>
      <c r="V690" s="12"/>
      <c r="W690" s="12"/>
      <c r="X690" s="12"/>
      <c r="Y690" s="12"/>
      <c r="Z690" s="12"/>
      <c r="AA690" s="12"/>
      <c r="AB690" s="12"/>
      <c r="AC690" s="12"/>
      <c r="AD690" s="12"/>
      <c r="AE690" s="12"/>
      <c r="AF690" s="12"/>
      <c r="AG690" s="27"/>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27"/>
      <c r="BD690" s="12"/>
      <c r="BE690" s="12"/>
      <c r="BF690" s="12"/>
      <c r="BG690" s="12"/>
      <c r="BH690" s="12"/>
      <c r="BI690" s="12"/>
      <c r="BJ690" s="12"/>
    </row>
    <row r="691" spans="1:62" ht="12.75" x14ac:dyDescent="0.2">
      <c r="A691" s="12"/>
      <c r="B691" s="12"/>
      <c r="C691" s="12"/>
      <c r="D691" s="12"/>
      <c r="E691" s="12"/>
      <c r="F691" s="12"/>
      <c r="G691" s="12"/>
      <c r="H691" s="12"/>
      <c r="I691" s="27"/>
      <c r="J691" s="12"/>
      <c r="K691" s="27"/>
      <c r="L691" s="12"/>
      <c r="M691" s="12"/>
      <c r="N691" s="12"/>
      <c r="O691" s="12"/>
      <c r="P691" s="12"/>
      <c r="Q691" s="12"/>
      <c r="R691" s="12"/>
      <c r="S691" s="12"/>
      <c r="T691" s="12"/>
      <c r="U691" s="12"/>
      <c r="V691" s="12"/>
      <c r="W691" s="12"/>
      <c r="X691" s="12"/>
      <c r="Y691" s="12"/>
      <c r="Z691" s="12"/>
      <c r="AA691" s="12"/>
      <c r="AB691" s="12"/>
      <c r="AC691" s="12"/>
      <c r="AD691" s="12"/>
      <c r="AE691" s="12"/>
      <c r="AF691" s="12"/>
      <c r="AG691" s="27"/>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27"/>
      <c r="BD691" s="12"/>
      <c r="BE691" s="12"/>
      <c r="BF691" s="12"/>
      <c r="BG691" s="12"/>
      <c r="BH691" s="12"/>
      <c r="BI691" s="12"/>
      <c r="BJ691" s="12"/>
    </row>
    <row r="692" spans="1:62" ht="12.75" x14ac:dyDescent="0.2">
      <c r="A692" s="12"/>
      <c r="B692" s="12"/>
      <c r="C692" s="12"/>
      <c r="D692" s="12"/>
      <c r="E692" s="12"/>
      <c r="F692" s="12"/>
      <c r="G692" s="12"/>
      <c r="H692" s="12"/>
      <c r="I692" s="27"/>
      <c r="J692" s="12"/>
      <c r="K692" s="27"/>
      <c r="L692" s="12"/>
      <c r="M692" s="12"/>
      <c r="N692" s="12"/>
      <c r="O692" s="12"/>
      <c r="P692" s="12"/>
      <c r="Q692" s="12"/>
      <c r="R692" s="12"/>
      <c r="S692" s="12"/>
      <c r="T692" s="12"/>
      <c r="U692" s="12"/>
      <c r="V692" s="12"/>
      <c r="W692" s="12"/>
      <c r="X692" s="12"/>
      <c r="Y692" s="12"/>
      <c r="Z692" s="12"/>
      <c r="AA692" s="12"/>
      <c r="AB692" s="12"/>
      <c r="AC692" s="12"/>
      <c r="AD692" s="12"/>
      <c r="AE692" s="12"/>
      <c r="AF692" s="12"/>
      <c r="AG692" s="27"/>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27"/>
      <c r="BD692" s="12"/>
      <c r="BE692" s="12"/>
      <c r="BF692" s="12"/>
      <c r="BG692" s="12"/>
      <c r="BH692" s="12"/>
      <c r="BI692" s="12"/>
      <c r="BJ692" s="12"/>
    </row>
    <row r="693" spans="1:62" ht="12.75" x14ac:dyDescent="0.2">
      <c r="A693" s="12"/>
      <c r="B693" s="12"/>
      <c r="C693" s="12"/>
      <c r="D693" s="12"/>
      <c r="E693" s="12"/>
      <c r="F693" s="12"/>
      <c r="G693" s="12"/>
      <c r="H693" s="12"/>
      <c r="I693" s="27"/>
      <c r="J693" s="12"/>
      <c r="K693" s="27"/>
      <c r="L693" s="12"/>
      <c r="M693" s="12"/>
      <c r="N693" s="12"/>
      <c r="O693" s="12"/>
      <c r="P693" s="12"/>
      <c r="Q693" s="12"/>
      <c r="R693" s="12"/>
      <c r="S693" s="12"/>
      <c r="T693" s="12"/>
      <c r="U693" s="12"/>
      <c r="V693" s="12"/>
      <c r="W693" s="12"/>
      <c r="X693" s="12"/>
      <c r="Y693" s="12"/>
      <c r="Z693" s="12"/>
      <c r="AA693" s="12"/>
      <c r="AB693" s="12"/>
      <c r="AC693" s="12"/>
      <c r="AD693" s="12"/>
      <c r="AE693" s="12"/>
      <c r="AF693" s="12"/>
      <c r="AG693" s="27"/>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27"/>
      <c r="BD693" s="12"/>
      <c r="BE693" s="12"/>
      <c r="BF693" s="12"/>
      <c r="BG693" s="12"/>
      <c r="BH693" s="12"/>
      <c r="BI693" s="12"/>
      <c r="BJ693" s="12"/>
    </row>
    <row r="694" spans="1:62" ht="12.75" x14ac:dyDescent="0.2">
      <c r="A694" s="12"/>
      <c r="B694" s="12"/>
      <c r="C694" s="12"/>
      <c r="D694" s="12"/>
      <c r="E694" s="12"/>
      <c r="F694" s="12"/>
      <c r="G694" s="12"/>
      <c r="H694" s="12"/>
      <c r="I694" s="27"/>
      <c r="J694" s="12"/>
      <c r="K694" s="27"/>
      <c r="L694" s="12"/>
      <c r="M694" s="12"/>
      <c r="N694" s="12"/>
      <c r="O694" s="12"/>
      <c r="P694" s="12"/>
      <c r="Q694" s="12"/>
      <c r="R694" s="12"/>
      <c r="S694" s="12"/>
      <c r="T694" s="12"/>
      <c r="U694" s="12"/>
      <c r="V694" s="12"/>
      <c r="W694" s="12"/>
      <c r="X694" s="12"/>
      <c r="Y694" s="12"/>
      <c r="Z694" s="12"/>
      <c r="AA694" s="12"/>
      <c r="AB694" s="12"/>
      <c r="AC694" s="12"/>
      <c r="AD694" s="12"/>
      <c r="AE694" s="12"/>
      <c r="AF694" s="12"/>
      <c r="AG694" s="27"/>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27"/>
      <c r="BD694" s="12"/>
      <c r="BE694" s="12"/>
      <c r="BF694" s="12"/>
      <c r="BG694" s="12"/>
      <c r="BH694" s="12"/>
      <c r="BI694" s="12"/>
      <c r="BJ694" s="12"/>
    </row>
    <row r="695" spans="1:62" ht="12.75" x14ac:dyDescent="0.2">
      <c r="A695" s="12"/>
      <c r="B695" s="12"/>
      <c r="C695" s="12"/>
      <c r="D695" s="12"/>
      <c r="E695" s="12"/>
      <c r="F695" s="12"/>
      <c r="G695" s="12"/>
      <c r="H695" s="12"/>
      <c r="I695" s="27"/>
      <c r="J695" s="12"/>
      <c r="K695" s="27"/>
      <c r="L695" s="12"/>
      <c r="M695" s="12"/>
      <c r="N695" s="12"/>
      <c r="O695" s="12"/>
      <c r="P695" s="12"/>
      <c r="Q695" s="12"/>
      <c r="R695" s="12"/>
      <c r="S695" s="12"/>
      <c r="T695" s="12"/>
      <c r="U695" s="12"/>
      <c r="V695" s="12"/>
      <c r="W695" s="12"/>
      <c r="X695" s="12"/>
      <c r="Y695" s="12"/>
      <c r="Z695" s="12"/>
      <c r="AA695" s="12"/>
      <c r="AB695" s="12"/>
      <c r="AC695" s="12"/>
      <c r="AD695" s="12"/>
      <c r="AE695" s="12"/>
      <c r="AF695" s="12"/>
      <c r="AG695" s="27"/>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27"/>
      <c r="BD695" s="12"/>
      <c r="BE695" s="12"/>
      <c r="BF695" s="12"/>
      <c r="BG695" s="12"/>
      <c r="BH695" s="12"/>
      <c r="BI695" s="12"/>
      <c r="BJ695" s="12"/>
    </row>
    <row r="696" spans="1:62" ht="12.75" x14ac:dyDescent="0.2">
      <c r="A696" s="12"/>
      <c r="B696" s="12"/>
      <c r="C696" s="12"/>
      <c r="D696" s="12"/>
      <c r="E696" s="12"/>
      <c r="F696" s="12"/>
      <c r="G696" s="12"/>
      <c r="H696" s="12"/>
      <c r="I696" s="27"/>
      <c r="J696" s="12"/>
      <c r="K696" s="27"/>
      <c r="L696" s="12"/>
      <c r="M696" s="12"/>
      <c r="N696" s="12"/>
      <c r="O696" s="12"/>
      <c r="P696" s="12"/>
      <c r="Q696" s="12"/>
      <c r="R696" s="12"/>
      <c r="S696" s="12"/>
      <c r="T696" s="12"/>
      <c r="U696" s="12"/>
      <c r="V696" s="12"/>
      <c r="W696" s="12"/>
      <c r="X696" s="12"/>
      <c r="Y696" s="12"/>
      <c r="Z696" s="12"/>
      <c r="AA696" s="12"/>
      <c r="AB696" s="12"/>
      <c r="AC696" s="12"/>
      <c r="AD696" s="12"/>
      <c r="AE696" s="12"/>
      <c r="AF696" s="12"/>
      <c r="AG696" s="27"/>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27"/>
      <c r="BD696" s="12"/>
      <c r="BE696" s="12"/>
      <c r="BF696" s="12"/>
      <c r="BG696" s="12"/>
      <c r="BH696" s="12"/>
      <c r="BI696" s="12"/>
      <c r="BJ696" s="12"/>
    </row>
    <row r="697" spans="1:62" ht="12.75" x14ac:dyDescent="0.2">
      <c r="A697" s="12"/>
      <c r="B697" s="12"/>
      <c r="C697" s="12"/>
      <c r="D697" s="12"/>
      <c r="E697" s="12"/>
      <c r="F697" s="12"/>
      <c r="G697" s="12"/>
      <c r="H697" s="12"/>
      <c r="I697" s="27"/>
      <c r="J697" s="12"/>
      <c r="K697" s="27"/>
      <c r="L697" s="12"/>
      <c r="M697" s="12"/>
      <c r="N697" s="12"/>
      <c r="O697" s="12"/>
      <c r="P697" s="12"/>
      <c r="Q697" s="12"/>
      <c r="R697" s="12"/>
      <c r="S697" s="12"/>
      <c r="T697" s="12"/>
      <c r="U697" s="12"/>
      <c r="V697" s="12"/>
      <c r="W697" s="12"/>
      <c r="X697" s="12"/>
      <c r="Y697" s="12"/>
      <c r="Z697" s="12"/>
      <c r="AA697" s="12"/>
      <c r="AB697" s="12"/>
      <c r="AC697" s="12"/>
      <c r="AD697" s="12"/>
      <c r="AE697" s="12"/>
      <c r="AF697" s="12"/>
      <c r="AG697" s="27"/>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27"/>
      <c r="BD697" s="12"/>
      <c r="BE697" s="12"/>
      <c r="BF697" s="12"/>
      <c r="BG697" s="12"/>
      <c r="BH697" s="12"/>
      <c r="BI697" s="12"/>
      <c r="BJ697" s="12"/>
    </row>
    <row r="698" spans="1:62" ht="12.75" x14ac:dyDescent="0.2">
      <c r="A698" s="12"/>
      <c r="B698" s="12"/>
      <c r="C698" s="12"/>
      <c r="D698" s="12"/>
      <c r="E698" s="12"/>
      <c r="F698" s="12"/>
      <c r="G698" s="12"/>
      <c r="H698" s="12"/>
      <c r="I698" s="27"/>
      <c r="J698" s="12"/>
      <c r="K698" s="27"/>
      <c r="L698" s="12"/>
      <c r="M698" s="12"/>
      <c r="N698" s="12"/>
      <c r="O698" s="12"/>
      <c r="P698" s="12"/>
      <c r="Q698" s="12"/>
      <c r="R698" s="12"/>
      <c r="S698" s="12"/>
      <c r="T698" s="12"/>
      <c r="U698" s="12"/>
      <c r="V698" s="12"/>
      <c r="W698" s="12"/>
      <c r="X698" s="12"/>
      <c r="Y698" s="12"/>
      <c r="Z698" s="12"/>
      <c r="AA698" s="12"/>
      <c r="AB698" s="12"/>
      <c r="AC698" s="12"/>
      <c r="AD698" s="12"/>
      <c r="AE698" s="12"/>
      <c r="AF698" s="12"/>
      <c r="AG698" s="27"/>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27"/>
      <c r="BD698" s="12"/>
      <c r="BE698" s="12"/>
      <c r="BF698" s="12"/>
      <c r="BG698" s="12"/>
      <c r="BH698" s="12"/>
      <c r="BI698" s="12"/>
      <c r="BJ698" s="12"/>
    </row>
    <row r="699" spans="1:62" ht="12.75" x14ac:dyDescent="0.2">
      <c r="A699" s="12"/>
      <c r="B699" s="12"/>
      <c r="C699" s="12"/>
      <c r="D699" s="12"/>
      <c r="E699" s="12"/>
      <c r="F699" s="12"/>
      <c r="G699" s="12"/>
      <c r="H699" s="12"/>
      <c r="I699" s="27"/>
      <c r="J699" s="12"/>
      <c r="K699" s="27"/>
      <c r="L699" s="12"/>
      <c r="M699" s="12"/>
      <c r="N699" s="12"/>
      <c r="O699" s="12"/>
      <c r="P699" s="12"/>
      <c r="Q699" s="12"/>
      <c r="R699" s="12"/>
      <c r="S699" s="12"/>
      <c r="T699" s="12"/>
      <c r="U699" s="12"/>
      <c r="V699" s="12"/>
      <c r="W699" s="12"/>
      <c r="X699" s="12"/>
      <c r="Y699" s="12"/>
      <c r="Z699" s="12"/>
      <c r="AA699" s="12"/>
      <c r="AB699" s="12"/>
      <c r="AC699" s="12"/>
      <c r="AD699" s="12"/>
      <c r="AE699" s="12"/>
      <c r="AF699" s="12"/>
      <c r="AG699" s="27"/>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27"/>
      <c r="BD699" s="12"/>
      <c r="BE699" s="12"/>
      <c r="BF699" s="12"/>
      <c r="BG699" s="12"/>
      <c r="BH699" s="12"/>
      <c r="BI699" s="12"/>
      <c r="BJ699" s="12"/>
    </row>
    <row r="700" spans="1:62" ht="12.75" x14ac:dyDescent="0.2">
      <c r="A700" s="12"/>
      <c r="B700" s="12"/>
      <c r="C700" s="12"/>
      <c r="D700" s="12"/>
      <c r="E700" s="12"/>
      <c r="F700" s="12"/>
      <c r="G700" s="12"/>
      <c r="H700" s="12"/>
      <c r="I700" s="27"/>
      <c r="J700" s="12"/>
      <c r="K700" s="27"/>
      <c r="L700" s="12"/>
      <c r="M700" s="12"/>
      <c r="N700" s="12"/>
      <c r="O700" s="12"/>
      <c r="P700" s="12"/>
      <c r="Q700" s="12"/>
      <c r="R700" s="12"/>
      <c r="S700" s="12"/>
      <c r="T700" s="12"/>
      <c r="U700" s="12"/>
      <c r="V700" s="12"/>
      <c r="W700" s="12"/>
      <c r="X700" s="12"/>
      <c r="Y700" s="12"/>
      <c r="Z700" s="12"/>
      <c r="AA700" s="12"/>
      <c r="AB700" s="12"/>
      <c r="AC700" s="12"/>
      <c r="AD700" s="12"/>
      <c r="AE700" s="12"/>
      <c r="AF700" s="12"/>
      <c r="AG700" s="27"/>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27"/>
      <c r="BD700" s="12"/>
      <c r="BE700" s="12"/>
      <c r="BF700" s="12"/>
      <c r="BG700" s="12"/>
      <c r="BH700" s="12"/>
      <c r="BI700" s="12"/>
      <c r="BJ700" s="12"/>
    </row>
    <row r="701" spans="1:62" ht="12.75" x14ac:dyDescent="0.2">
      <c r="A701" s="12"/>
      <c r="B701" s="12"/>
      <c r="C701" s="12"/>
      <c r="D701" s="12"/>
      <c r="E701" s="12"/>
      <c r="F701" s="12"/>
      <c r="G701" s="12"/>
      <c r="H701" s="12"/>
      <c r="I701" s="27"/>
      <c r="J701" s="12"/>
      <c r="K701" s="27"/>
      <c r="L701" s="12"/>
      <c r="M701" s="12"/>
      <c r="N701" s="12"/>
      <c r="O701" s="12"/>
      <c r="P701" s="12"/>
      <c r="Q701" s="12"/>
      <c r="R701" s="12"/>
      <c r="S701" s="12"/>
      <c r="T701" s="12"/>
      <c r="U701" s="12"/>
      <c r="V701" s="12"/>
      <c r="W701" s="12"/>
      <c r="X701" s="12"/>
      <c r="Y701" s="12"/>
      <c r="Z701" s="12"/>
      <c r="AA701" s="12"/>
      <c r="AB701" s="12"/>
      <c r="AC701" s="12"/>
      <c r="AD701" s="12"/>
      <c r="AE701" s="12"/>
      <c r="AF701" s="12"/>
      <c r="AG701" s="27"/>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27"/>
      <c r="BD701" s="12"/>
      <c r="BE701" s="12"/>
      <c r="BF701" s="12"/>
      <c r="BG701" s="12"/>
      <c r="BH701" s="12"/>
      <c r="BI701" s="12"/>
      <c r="BJ701" s="12"/>
    </row>
    <row r="702" spans="1:62" ht="12.75" x14ac:dyDescent="0.2">
      <c r="A702" s="12"/>
      <c r="B702" s="12"/>
      <c r="C702" s="12"/>
      <c r="D702" s="12"/>
      <c r="E702" s="12"/>
      <c r="F702" s="12"/>
      <c r="G702" s="12"/>
      <c r="H702" s="12"/>
      <c r="I702" s="27"/>
      <c r="J702" s="12"/>
      <c r="K702" s="27"/>
      <c r="L702" s="12"/>
      <c r="M702" s="12"/>
      <c r="N702" s="12"/>
      <c r="O702" s="12"/>
      <c r="P702" s="12"/>
      <c r="Q702" s="12"/>
      <c r="R702" s="12"/>
      <c r="S702" s="12"/>
      <c r="T702" s="12"/>
      <c r="U702" s="12"/>
      <c r="V702" s="12"/>
      <c r="W702" s="12"/>
      <c r="X702" s="12"/>
      <c r="Y702" s="12"/>
      <c r="Z702" s="12"/>
      <c r="AA702" s="12"/>
      <c r="AB702" s="12"/>
      <c r="AC702" s="12"/>
      <c r="AD702" s="12"/>
      <c r="AE702" s="12"/>
      <c r="AF702" s="12"/>
      <c r="AG702" s="27"/>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27"/>
      <c r="BD702" s="12"/>
      <c r="BE702" s="12"/>
      <c r="BF702" s="12"/>
      <c r="BG702" s="12"/>
      <c r="BH702" s="12"/>
      <c r="BI702" s="12"/>
      <c r="BJ702" s="12"/>
    </row>
    <row r="703" spans="1:62" ht="12.75" x14ac:dyDescent="0.2">
      <c r="A703" s="12"/>
      <c r="B703" s="12"/>
      <c r="C703" s="12"/>
      <c r="D703" s="12"/>
      <c r="E703" s="12"/>
      <c r="F703" s="12"/>
      <c r="G703" s="12"/>
      <c r="H703" s="12"/>
      <c r="I703" s="27"/>
      <c r="J703" s="12"/>
      <c r="K703" s="27"/>
      <c r="L703" s="12"/>
      <c r="M703" s="12"/>
      <c r="N703" s="12"/>
      <c r="O703" s="12"/>
      <c r="P703" s="12"/>
      <c r="Q703" s="12"/>
      <c r="R703" s="12"/>
      <c r="S703" s="12"/>
      <c r="T703" s="12"/>
      <c r="U703" s="12"/>
      <c r="V703" s="12"/>
      <c r="W703" s="12"/>
      <c r="X703" s="12"/>
      <c r="Y703" s="12"/>
      <c r="Z703" s="12"/>
      <c r="AA703" s="12"/>
      <c r="AB703" s="12"/>
      <c r="AC703" s="12"/>
      <c r="AD703" s="12"/>
      <c r="AE703" s="12"/>
      <c r="AF703" s="12"/>
      <c r="AG703" s="27"/>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27"/>
      <c r="BD703" s="12"/>
      <c r="BE703" s="12"/>
      <c r="BF703" s="12"/>
      <c r="BG703" s="12"/>
      <c r="BH703" s="12"/>
      <c r="BI703" s="12"/>
      <c r="BJ703" s="12"/>
    </row>
    <row r="704" spans="1:62" ht="12.75" x14ac:dyDescent="0.2">
      <c r="A704" s="12"/>
      <c r="B704" s="12"/>
      <c r="C704" s="12"/>
      <c r="D704" s="12"/>
      <c r="E704" s="12"/>
      <c r="F704" s="12"/>
      <c r="G704" s="12"/>
      <c r="H704" s="12"/>
      <c r="I704" s="27"/>
      <c r="J704" s="12"/>
      <c r="K704" s="27"/>
      <c r="L704" s="12"/>
      <c r="M704" s="12"/>
      <c r="N704" s="12"/>
      <c r="O704" s="12"/>
      <c r="P704" s="12"/>
      <c r="Q704" s="12"/>
      <c r="R704" s="12"/>
      <c r="S704" s="12"/>
      <c r="T704" s="12"/>
      <c r="U704" s="12"/>
      <c r="V704" s="12"/>
      <c r="W704" s="12"/>
      <c r="X704" s="12"/>
      <c r="Y704" s="12"/>
      <c r="Z704" s="12"/>
      <c r="AA704" s="12"/>
      <c r="AB704" s="12"/>
      <c r="AC704" s="12"/>
      <c r="AD704" s="12"/>
      <c r="AE704" s="12"/>
      <c r="AF704" s="12"/>
      <c r="AG704" s="27"/>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27"/>
      <c r="BD704" s="12"/>
      <c r="BE704" s="12"/>
      <c r="BF704" s="12"/>
      <c r="BG704" s="12"/>
      <c r="BH704" s="12"/>
      <c r="BI704" s="12"/>
      <c r="BJ704" s="12"/>
    </row>
    <row r="705" spans="1:62" ht="12.75" x14ac:dyDescent="0.2">
      <c r="A705" s="12"/>
      <c r="B705" s="12"/>
      <c r="C705" s="12"/>
      <c r="D705" s="12"/>
      <c r="E705" s="12"/>
      <c r="F705" s="12"/>
      <c r="G705" s="12"/>
      <c r="H705" s="12"/>
      <c r="I705" s="27"/>
      <c r="J705" s="12"/>
      <c r="K705" s="27"/>
      <c r="L705" s="12"/>
      <c r="M705" s="12"/>
      <c r="N705" s="12"/>
      <c r="O705" s="12"/>
      <c r="P705" s="12"/>
      <c r="Q705" s="12"/>
      <c r="R705" s="12"/>
      <c r="S705" s="12"/>
      <c r="T705" s="12"/>
      <c r="U705" s="12"/>
      <c r="V705" s="12"/>
      <c r="W705" s="12"/>
      <c r="X705" s="12"/>
      <c r="Y705" s="12"/>
      <c r="Z705" s="12"/>
      <c r="AA705" s="12"/>
      <c r="AB705" s="12"/>
      <c r="AC705" s="12"/>
      <c r="AD705" s="12"/>
      <c r="AE705" s="12"/>
      <c r="AF705" s="12"/>
      <c r="AG705" s="27"/>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27"/>
      <c r="BD705" s="12"/>
      <c r="BE705" s="12"/>
      <c r="BF705" s="12"/>
      <c r="BG705" s="12"/>
      <c r="BH705" s="12"/>
      <c r="BI705" s="12"/>
      <c r="BJ705" s="12"/>
    </row>
    <row r="706" spans="1:62" ht="12.75" x14ac:dyDescent="0.2">
      <c r="A706" s="12"/>
      <c r="B706" s="12"/>
      <c r="C706" s="12"/>
      <c r="D706" s="12"/>
      <c r="E706" s="12"/>
      <c r="F706" s="12"/>
      <c r="G706" s="12"/>
      <c r="H706" s="12"/>
      <c r="I706" s="27"/>
      <c r="J706" s="12"/>
      <c r="K706" s="27"/>
      <c r="L706" s="12"/>
      <c r="M706" s="12"/>
      <c r="N706" s="12"/>
      <c r="O706" s="12"/>
      <c r="P706" s="12"/>
      <c r="Q706" s="12"/>
      <c r="R706" s="12"/>
      <c r="S706" s="12"/>
      <c r="T706" s="12"/>
      <c r="U706" s="12"/>
      <c r="V706" s="12"/>
      <c r="W706" s="12"/>
      <c r="X706" s="12"/>
      <c r="Y706" s="12"/>
      <c r="Z706" s="12"/>
      <c r="AA706" s="12"/>
      <c r="AB706" s="12"/>
      <c r="AC706" s="12"/>
      <c r="AD706" s="12"/>
      <c r="AE706" s="12"/>
      <c r="AF706" s="12"/>
      <c r="AG706" s="27"/>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27"/>
      <c r="BD706" s="12"/>
      <c r="BE706" s="12"/>
      <c r="BF706" s="12"/>
      <c r="BG706" s="12"/>
      <c r="BH706" s="12"/>
      <c r="BI706" s="12"/>
      <c r="BJ706" s="12"/>
    </row>
    <row r="707" spans="1:62" ht="12.75" x14ac:dyDescent="0.2">
      <c r="A707" s="12"/>
      <c r="B707" s="12"/>
      <c r="C707" s="12"/>
      <c r="D707" s="12"/>
      <c r="E707" s="12"/>
      <c r="F707" s="12"/>
      <c r="G707" s="12"/>
      <c r="H707" s="12"/>
      <c r="I707" s="27"/>
      <c r="J707" s="12"/>
      <c r="K707" s="27"/>
      <c r="L707" s="12"/>
      <c r="M707" s="12"/>
      <c r="N707" s="12"/>
      <c r="O707" s="12"/>
      <c r="P707" s="12"/>
      <c r="Q707" s="12"/>
      <c r="R707" s="12"/>
      <c r="S707" s="12"/>
      <c r="T707" s="12"/>
      <c r="U707" s="12"/>
      <c r="V707" s="12"/>
      <c r="W707" s="12"/>
      <c r="X707" s="12"/>
      <c r="Y707" s="12"/>
      <c r="Z707" s="12"/>
      <c r="AA707" s="12"/>
      <c r="AB707" s="12"/>
      <c r="AC707" s="12"/>
      <c r="AD707" s="12"/>
      <c r="AE707" s="12"/>
      <c r="AF707" s="12"/>
      <c r="AG707" s="27"/>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27"/>
      <c r="BD707" s="12"/>
      <c r="BE707" s="12"/>
      <c r="BF707" s="12"/>
      <c r="BG707" s="12"/>
      <c r="BH707" s="12"/>
      <c r="BI707" s="12"/>
      <c r="BJ707" s="12"/>
    </row>
    <row r="708" spans="1:62" ht="12.75" x14ac:dyDescent="0.2">
      <c r="A708" s="12"/>
      <c r="B708" s="12"/>
      <c r="C708" s="12"/>
      <c r="D708" s="12"/>
      <c r="E708" s="12"/>
      <c r="F708" s="12"/>
      <c r="G708" s="12"/>
      <c r="H708" s="12"/>
      <c r="I708" s="27"/>
      <c r="J708" s="12"/>
      <c r="K708" s="27"/>
      <c r="L708" s="12"/>
      <c r="M708" s="12"/>
      <c r="N708" s="12"/>
      <c r="O708" s="12"/>
      <c r="P708" s="12"/>
      <c r="Q708" s="12"/>
      <c r="R708" s="12"/>
      <c r="S708" s="12"/>
      <c r="T708" s="12"/>
      <c r="U708" s="12"/>
      <c r="V708" s="12"/>
      <c r="W708" s="12"/>
      <c r="X708" s="12"/>
      <c r="Y708" s="12"/>
      <c r="Z708" s="12"/>
      <c r="AA708" s="12"/>
      <c r="AB708" s="12"/>
      <c r="AC708" s="12"/>
      <c r="AD708" s="12"/>
      <c r="AE708" s="12"/>
      <c r="AF708" s="12"/>
      <c r="AG708" s="27"/>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27"/>
      <c r="BD708" s="12"/>
      <c r="BE708" s="12"/>
      <c r="BF708" s="12"/>
      <c r="BG708" s="12"/>
      <c r="BH708" s="12"/>
      <c r="BI708" s="12"/>
      <c r="BJ708" s="12"/>
    </row>
    <row r="709" spans="1:62" ht="12.75" x14ac:dyDescent="0.2">
      <c r="A709" s="12"/>
      <c r="B709" s="12"/>
      <c r="C709" s="12"/>
      <c r="D709" s="12"/>
      <c r="E709" s="12"/>
      <c r="F709" s="12"/>
      <c r="G709" s="12"/>
      <c r="H709" s="12"/>
      <c r="I709" s="27"/>
      <c r="J709" s="12"/>
      <c r="K709" s="27"/>
      <c r="L709" s="12"/>
      <c r="M709" s="12"/>
      <c r="N709" s="12"/>
      <c r="O709" s="12"/>
      <c r="P709" s="12"/>
      <c r="Q709" s="12"/>
      <c r="R709" s="12"/>
      <c r="S709" s="12"/>
      <c r="T709" s="12"/>
      <c r="U709" s="12"/>
      <c r="V709" s="12"/>
      <c r="W709" s="12"/>
      <c r="X709" s="12"/>
      <c r="Y709" s="12"/>
      <c r="Z709" s="12"/>
      <c r="AA709" s="12"/>
      <c r="AB709" s="12"/>
      <c r="AC709" s="12"/>
      <c r="AD709" s="12"/>
      <c r="AE709" s="12"/>
      <c r="AF709" s="12"/>
      <c r="AG709" s="27"/>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27"/>
      <c r="BD709" s="12"/>
      <c r="BE709" s="12"/>
      <c r="BF709" s="12"/>
      <c r="BG709" s="12"/>
      <c r="BH709" s="12"/>
      <c r="BI709" s="12"/>
      <c r="BJ709" s="12"/>
    </row>
    <row r="710" spans="1:62" ht="12.75" x14ac:dyDescent="0.2">
      <c r="A710" s="12"/>
      <c r="B710" s="12"/>
      <c r="C710" s="12"/>
      <c r="D710" s="12"/>
      <c r="E710" s="12"/>
      <c r="F710" s="12"/>
      <c r="G710" s="12"/>
      <c r="H710" s="12"/>
      <c r="I710" s="27"/>
      <c r="J710" s="12"/>
      <c r="K710" s="27"/>
      <c r="L710" s="12"/>
      <c r="M710" s="12"/>
      <c r="N710" s="12"/>
      <c r="O710" s="12"/>
      <c r="P710" s="12"/>
      <c r="Q710" s="12"/>
      <c r="R710" s="12"/>
      <c r="S710" s="12"/>
      <c r="T710" s="12"/>
      <c r="U710" s="12"/>
      <c r="V710" s="12"/>
      <c r="W710" s="12"/>
      <c r="X710" s="12"/>
      <c r="Y710" s="12"/>
      <c r="Z710" s="12"/>
      <c r="AA710" s="12"/>
      <c r="AB710" s="12"/>
      <c r="AC710" s="12"/>
      <c r="AD710" s="12"/>
      <c r="AE710" s="12"/>
      <c r="AF710" s="12"/>
      <c r="AG710" s="27"/>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27"/>
      <c r="BD710" s="12"/>
      <c r="BE710" s="12"/>
      <c r="BF710" s="12"/>
      <c r="BG710" s="12"/>
      <c r="BH710" s="12"/>
      <c r="BI710" s="12"/>
      <c r="BJ710" s="12"/>
    </row>
    <row r="711" spans="1:62" ht="12.75" x14ac:dyDescent="0.2">
      <c r="A711" s="12"/>
      <c r="B711" s="12"/>
      <c r="C711" s="12"/>
      <c r="D711" s="12"/>
      <c r="E711" s="12"/>
      <c r="F711" s="12"/>
      <c r="G711" s="12"/>
      <c r="H711" s="12"/>
      <c r="I711" s="27"/>
      <c r="J711" s="12"/>
      <c r="K711" s="27"/>
      <c r="L711" s="12"/>
      <c r="M711" s="12"/>
      <c r="N711" s="12"/>
      <c r="O711" s="12"/>
      <c r="P711" s="12"/>
      <c r="Q711" s="12"/>
      <c r="R711" s="12"/>
      <c r="S711" s="12"/>
      <c r="T711" s="12"/>
      <c r="U711" s="12"/>
      <c r="V711" s="12"/>
      <c r="W711" s="12"/>
      <c r="X711" s="12"/>
      <c r="Y711" s="12"/>
      <c r="Z711" s="12"/>
      <c r="AA711" s="12"/>
      <c r="AB711" s="12"/>
      <c r="AC711" s="12"/>
      <c r="AD711" s="12"/>
      <c r="AE711" s="12"/>
      <c r="AF711" s="12"/>
      <c r="AG711" s="27"/>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27"/>
      <c r="BD711" s="12"/>
      <c r="BE711" s="12"/>
      <c r="BF711" s="12"/>
      <c r="BG711" s="12"/>
      <c r="BH711" s="12"/>
      <c r="BI711" s="12"/>
      <c r="BJ711" s="12"/>
    </row>
    <row r="712" spans="1:62" ht="12.75" x14ac:dyDescent="0.2">
      <c r="A712" s="12"/>
      <c r="B712" s="12"/>
      <c r="C712" s="12"/>
      <c r="D712" s="12"/>
      <c r="E712" s="12"/>
      <c r="F712" s="12"/>
      <c r="G712" s="12"/>
      <c r="H712" s="12"/>
      <c r="I712" s="27"/>
      <c r="J712" s="12"/>
      <c r="K712" s="27"/>
      <c r="L712" s="12"/>
      <c r="M712" s="12"/>
      <c r="N712" s="12"/>
      <c r="O712" s="12"/>
      <c r="P712" s="12"/>
      <c r="Q712" s="12"/>
      <c r="R712" s="12"/>
      <c r="S712" s="12"/>
      <c r="T712" s="12"/>
      <c r="U712" s="12"/>
      <c r="V712" s="12"/>
      <c r="W712" s="12"/>
      <c r="X712" s="12"/>
      <c r="Y712" s="12"/>
      <c r="Z712" s="12"/>
      <c r="AA712" s="12"/>
      <c r="AB712" s="12"/>
      <c r="AC712" s="12"/>
      <c r="AD712" s="12"/>
      <c r="AE712" s="12"/>
      <c r="AF712" s="12"/>
      <c r="AG712" s="27"/>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27"/>
      <c r="BD712" s="12"/>
      <c r="BE712" s="12"/>
      <c r="BF712" s="12"/>
      <c r="BG712" s="12"/>
      <c r="BH712" s="12"/>
      <c r="BI712" s="12"/>
      <c r="BJ712" s="12"/>
    </row>
    <row r="713" spans="1:62" ht="12.75" x14ac:dyDescent="0.2">
      <c r="A713" s="12"/>
      <c r="B713" s="12"/>
      <c r="C713" s="12"/>
      <c r="D713" s="12"/>
      <c r="E713" s="12"/>
      <c r="F713" s="12"/>
      <c r="G713" s="12"/>
      <c r="H713" s="12"/>
      <c r="I713" s="27"/>
      <c r="J713" s="12"/>
      <c r="K713" s="27"/>
      <c r="L713" s="12"/>
      <c r="M713" s="12"/>
      <c r="N713" s="12"/>
      <c r="O713" s="12"/>
      <c r="P713" s="12"/>
      <c r="Q713" s="12"/>
      <c r="R713" s="12"/>
      <c r="S713" s="12"/>
      <c r="T713" s="12"/>
      <c r="U713" s="12"/>
      <c r="V713" s="12"/>
      <c r="W713" s="12"/>
      <c r="X713" s="12"/>
      <c r="Y713" s="12"/>
      <c r="Z713" s="12"/>
      <c r="AA713" s="12"/>
      <c r="AB713" s="12"/>
      <c r="AC713" s="12"/>
      <c r="AD713" s="12"/>
      <c r="AE713" s="12"/>
      <c r="AF713" s="12"/>
      <c r="AG713" s="27"/>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27"/>
      <c r="BD713" s="12"/>
      <c r="BE713" s="12"/>
      <c r="BF713" s="12"/>
      <c r="BG713" s="12"/>
      <c r="BH713" s="12"/>
      <c r="BI713" s="12"/>
      <c r="BJ713" s="12"/>
    </row>
    <row r="714" spans="1:62" ht="12.75" x14ac:dyDescent="0.2">
      <c r="A714" s="12"/>
      <c r="B714" s="12"/>
      <c r="C714" s="12"/>
      <c r="D714" s="12"/>
      <c r="E714" s="12"/>
      <c r="F714" s="12"/>
      <c r="G714" s="12"/>
      <c r="H714" s="12"/>
      <c r="I714" s="27"/>
      <c r="J714" s="12"/>
      <c r="K714" s="27"/>
      <c r="L714" s="12"/>
      <c r="M714" s="12"/>
      <c r="N714" s="12"/>
      <c r="O714" s="12"/>
      <c r="P714" s="12"/>
      <c r="Q714" s="12"/>
      <c r="R714" s="12"/>
      <c r="S714" s="12"/>
      <c r="T714" s="12"/>
      <c r="U714" s="12"/>
      <c r="V714" s="12"/>
      <c r="W714" s="12"/>
      <c r="X714" s="12"/>
      <c r="Y714" s="12"/>
      <c r="Z714" s="12"/>
      <c r="AA714" s="12"/>
      <c r="AB714" s="12"/>
      <c r="AC714" s="12"/>
      <c r="AD714" s="12"/>
      <c r="AE714" s="12"/>
      <c r="AF714" s="12"/>
      <c r="AG714" s="27"/>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27"/>
      <c r="BD714" s="12"/>
      <c r="BE714" s="12"/>
      <c r="BF714" s="12"/>
      <c r="BG714" s="12"/>
      <c r="BH714" s="12"/>
      <c r="BI714" s="12"/>
      <c r="BJ714" s="12"/>
    </row>
    <row r="715" spans="1:62" ht="12.75" x14ac:dyDescent="0.2">
      <c r="A715" s="12"/>
      <c r="B715" s="12"/>
      <c r="C715" s="12"/>
      <c r="D715" s="12"/>
      <c r="E715" s="12"/>
      <c r="F715" s="12"/>
      <c r="G715" s="12"/>
      <c r="H715" s="12"/>
      <c r="I715" s="27"/>
      <c r="J715" s="12"/>
      <c r="K715" s="27"/>
      <c r="L715" s="12"/>
      <c r="M715" s="12"/>
      <c r="N715" s="12"/>
      <c r="O715" s="12"/>
      <c r="P715" s="12"/>
      <c r="Q715" s="12"/>
      <c r="R715" s="12"/>
      <c r="S715" s="12"/>
      <c r="T715" s="12"/>
      <c r="U715" s="12"/>
      <c r="V715" s="12"/>
      <c r="W715" s="12"/>
      <c r="X715" s="12"/>
      <c r="Y715" s="12"/>
      <c r="Z715" s="12"/>
      <c r="AA715" s="12"/>
      <c r="AB715" s="12"/>
      <c r="AC715" s="12"/>
      <c r="AD715" s="12"/>
      <c r="AE715" s="12"/>
      <c r="AF715" s="12"/>
      <c r="AG715" s="27"/>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27"/>
      <c r="BD715" s="12"/>
      <c r="BE715" s="12"/>
      <c r="BF715" s="12"/>
      <c r="BG715" s="12"/>
      <c r="BH715" s="12"/>
      <c r="BI715" s="12"/>
      <c r="BJ715" s="12"/>
    </row>
    <row r="716" spans="1:62" ht="12.75" x14ac:dyDescent="0.2">
      <c r="A716" s="12"/>
      <c r="B716" s="12"/>
      <c r="C716" s="12"/>
      <c r="D716" s="12"/>
      <c r="E716" s="12"/>
      <c r="F716" s="12"/>
      <c r="G716" s="12"/>
      <c r="H716" s="12"/>
      <c r="I716" s="27"/>
      <c r="J716" s="12"/>
      <c r="K716" s="27"/>
      <c r="L716" s="12"/>
      <c r="M716" s="12"/>
      <c r="N716" s="12"/>
      <c r="O716" s="12"/>
      <c r="P716" s="12"/>
      <c r="Q716" s="12"/>
      <c r="R716" s="12"/>
      <c r="S716" s="12"/>
      <c r="T716" s="12"/>
      <c r="U716" s="12"/>
      <c r="V716" s="12"/>
      <c r="W716" s="12"/>
      <c r="X716" s="12"/>
      <c r="Y716" s="12"/>
      <c r="Z716" s="12"/>
      <c r="AA716" s="12"/>
      <c r="AB716" s="12"/>
      <c r="AC716" s="12"/>
      <c r="AD716" s="12"/>
      <c r="AE716" s="12"/>
      <c r="AF716" s="12"/>
      <c r="AG716" s="27"/>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27"/>
      <c r="BD716" s="12"/>
      <c r="BE716" s="12"/>
      <c r="BF716" s="12"/>
      <c r="BG716" s="12"/>
      <c r="BH716" s="12"/>
      <c r="BI716" s="12"/>
      <c r="BJ716" s="12"/>
    </row>
    <row r="717" spans="1:62" ht="12.75" x14ac:dyDescent="0.2">
      <c r="A717" s="12"/>
      <c r="B717" s="12"/>
      <c r="C717" s="12"/>
      <c r="D717" s="12"/>
      <c r="E717" s="12"/>
      <c r="F717" s="12"/>
      <c r="G717" s="12"/>
      <c r="H717" s="12"/>
      <c r="I717" s="27"/>
      <c r="J717" s="12"/>
      <c r="K717" s="27"/>
      <c r="L717" s="12"/>
      <c r="M717" s="12"/>
      <c r="N717" s="12"/>
      <c r="O717" s="12"/>
      <c r="P717" s="12"/>
      <c r="Q717" s="12"/>
      <c r="R717" s="12"/>
      <c r="S717" s="12"/>
      <c r="T717" s="12"/>
      <c r="U717" s="12"/>
      <c r="V717" s="12"/>
      <c r="W717" s="12"/>
      <c r="X717" s="12"/>
      <c r="Y717" s="12"/>
      <c r="Z717" s="12"/>
      <c r="AA717" s="12"/>
      <c r="AB717" s="12"/>
      <c r="AC717" s="12"/>
      <c r="AD717" s="12"/>
      <c r="AE717" s="12"/>
      <c r="AF717" s="12"/>
      <c r="AG717" s="27"/>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27"/>
      <c r="BD717" s="12"/>
      <c r="BE717" s="12"/>
      <c r="BF717" s="12"/>
      <c r="BG717" s="12"/>
      <c r="BH717" s="12"/>
      <c r="BI717" s="12"/>
      <c r="BJ717" s="12"/>
    </row>
    <row r="718" spans="1:62" ht="12.75" x14ac:dyDescent="0.2">
      <c r="A718" s="12"/>
      <c r="B718" s="12"/>
      <c r="C718" s="12"/>
      <c r="D718" s="12"/>
      <c r="E718" s="12"/>
      <c r="F718" s="12"/>
      <c r="G718" s="12"/>
      <c r="H718" s="12"/>
      <c r="I718" s="27"/>
      <c r="J718" s="12"/>
      <c r="K718" s="27"/>
      <c r="L718" s="12"/>
      <c r="M718" s="12"/>
      <c r="N718" s="12"/>
      <c r="O718" s="12"/>
      <c r="P718" s="12"/>
      <c r="Q718" s="12"/>
      <c r="R718" s="12"/>
      <c r="S718" s="12"/>
      <c r="T718" s="12"/>
      <c r="U718" s="12"/>
      <c r="V718" s="12"/>
      <c r="W718" s="12"/>
      <c r="X718" s="12"/>
      <c r="Y718" s="12"/>
      <c r="Z718" s="12"/>
      <c r="AA718" s="12"/>
      <c r="AB718" s="12"/>
      <c r="AC718" s="12"/>
      <c r="AD718" s="12"/>
      <c r="AE718" s="12"/>
      <c r="AF718" s="12"/>
      <c r="AG718" s="27"/>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27"/>
      <c r="BD718" s="12"/>
      <c r="BE718" s="12"/>
      <c r="BF718" s="12"/>
      <c r="BG718" s="12"/>
      <c r="BH718" s="12"/>
      <c r="BI718" s="12"/>
      <c r="BJ718" s="12"/>
    </row>
    <row r="719" spans="1:62" ht="12.75" x14ac:dyDescent="0.2">
      <c r="A719" s="12"/>
      <c r="B719" s="12"/>
      <c r="C719" s="12"/>
      <c r="D719" s="12"/>
      <c r="E719" s="12"/>
      <c r="F719" s="12"/>
      <c r="G719" s="12"/>
      <c r="H719" s="12"/>
      <c r="I719" s="27"/>
      <c r="J719" s="12"/>
      <c r="K719" s="27"/>
      <c r="L719" s="12"/>
      <c r="M719" s="12"/>
      <c r="N719" s="12"/>
      <c r="O719" s="12"/>
      <c r="P719" s="12"/>
      <c r="Q719" s="12"/>
      <c r="R719" s="12"/>
      <c r="S719" s="12"/>
      <c r="T719" s="12"/>
      <c r="U719" s="12"/>
      <c r="V719" s="12"/>
      <c r="W719" s="12"/>
      <c r="X719" s="12"/>
      <c r="Y719" s="12"/>
      <c r="Z719" s="12"/>
      <c r="AA719" s="12"/>
      <c r="AB719" s="12"/>
      <c r="AC719" s="12"/>
      <c r="AD719" s="12"/>
      <c r="AE719" s="12"/>
      <c r="AF719" s="12"/>
      <c r="AG719" s="27"/>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27"/>
      <c r="BD719" s="12"/>
      <c r="BE719" s="12"/>
      <c r="BF719" s="12"/>
      <c r="BG719" s="12"/>
      <c r="BH719" s="12"/>
      <c r="BI719" s="12"/>
      <c r="BJ719" s="12"/>
    </row>
    <row r="720" spans="1:62" ht="12.75" x14ac:dyDescent="0.2">
      <c r="A720" s="12"/>
      <c r="B720" s="12"/>
      <c r="C720" s="12"/>
      <c r="D720" s="12"/>
      <c r="E720" s="12"/>
      <c r="F720" s="12"/>
      <c r="G720" s="12"/>
      <c r="H720" s="12"/>
      <c r="I720" s="27"/>
      <c r="J720" s="12"/>
      <c r="K720" s="27"/>
      <c r="L720" s="12"/>
      <c r="M720" s="12"/>
      <c r="N720" s="12"/>
      <c r="O720" s="12"/>
      <c r="P720" s="12"/>
      <c r="Q720" s="12"/>
      <c r="R720" s="12"/>
      <c r="S720" s="12"/>
      <c r="T720" s="12"/>
      <c r="U720" s="12"/>
      <c r="V720" s="12"/>
      <c r="W720" s="12"/>
      <c r="X720" s="12"/>
      <c r="Y720" s="12"/>
      <c r="Z720" s="12"/>
      <c r="AA720" s="12"/>
      <c r="AB720" s="12"/>
      <c r="AC720" s="12"/>
      <c r="AD720" s="12"/>
      <c r="AE720" s="12"/>
      <c r="AF720" s="12"/>
      <c r="AG720" s="27"/>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27"/>
      <c r="BD720" s="12"/>
      <c r="BE720" s="12"/>
      <c r="BF720" s="12"/>
      <c r="BG720" s="12"/>
      <c r="BH720" s="12"/>
      <c r="BI720" s="12"/>
      <c r="BJ720" s="12"/>
    </row>
    <row r="721" spans="1:62" ht="12.75" x14ac:dyDescent="0.2">
      <c r="A721" s="12"/>
      <c r="B721" s="12"/>
      <c r="C721" s="12"/>
      <c r="D721" s="12"/>
      <c r="E721" s="12"/>
      <c r="F721" s="12"/>
      <c r="G721" s="12"/>
      <c r="H721" s="12"/>
      <c r="I721" s="27"/>
      <c r="J721" s="12"/>
      <c r="K721" s="27"/>
      <c r="L721" s="12"/>
      <c r="M721" s="12"/>
      <c r="N721" s="12"/>
      <c r="O721" s="12"/>
      <c r="P721" s="12"/>
      <c r="Q721" s="12"/>
      <c r="R721" s="12"/>
      <c r="S721" s="12"/>
      <c r="T721" s="12"/>
      <c r="U721" s="12"/>
      <c r="V721" s="12"/>
      <c r="W721" s="12"/>
      <c r="X721" s="12"/>
      <c r="Y721" s="12"/>
      <c r="Z721" s="12"/>
      <c r="AA721" s="12"/>
      <c r="AB721" s="12"/>
      <c r="AC721" s="12"/>
      <c r="AD721" s="12"/>
      <c r="AE721" s="12"/>
      <c r="AF721" s="12"/>
      <c r="AG721" s="27"/>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27"/>
      <c r="BD721" s="12"/>
      <c r="BE721" s="12"/>
      <c r="BF721" s="12"/>
      <c r="BG721" s="12"/>
      <c r="BH721" s="12"/>
      <c r="BI721" s="12"/>
      <c r="BJ721" s="12"/>
    </row>
    <row r="722" spans="1:62" ht="12.75" x14ac:dyDescent="0.2">
      <c r="A722" s="12"/>
      <c r="B722" s="12"/>
      <c r="C722" s="12"/>
      <c r="D722" s="12"/>
      <c r="E722" s="12"/>
      <c r="F722" s="12"/>
      <c r="G722" s="12"/>
      <c r="H722" s="12"/>
      <c r="I722" s="27"/>
      <c r="J722" s="12"/>
      <c r="K722" s="27"/>
      <c r="L722" s="12"/>
      <c r="M722" s="12"/>
      <c r="N722" s="12"/>
      <c r="O722" s="12"/>
      <c r="P722" s="12"/>
      <c r="Q722" s="12"/>
      <c r="R722" s="12"/>
      <c r="S722" s="12"/>
      <c r="T722" s="12"/>
      <c r="U722" s="12"/>
      <c r="V722" s="12"/>
      <c r="W722" s="12"/>
      <c r="X722" s="12"/>
      <c r="Y722" s="12"/>
      <c r="Z722" s="12"/>
      <c r="AA722" s="12"/>
      <c r="AB722" s="12"/>
      <c r="AC722" s="12"/>
      <c r="AD722" s="12"/>
      <c r="AE722" s="12"/>
      <c r="AF722" s="12"/>
      <c r="AG722" s="27"/>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27"/>
      <c r="BD722" s="12"/>
      <c r="BE722" s="12"/>
      <c r="BF722" s="12"/>
      <c r="BG722" s="12"/>
      <c r="BH722" s="12"/>
      <c r="BI722" s="12"/>
      <c r="BJ722" s="12"/>
    </row>
    <row r="723" spans="1:62" ht="12.75" x14ac:dyDescent="0.2">
      <c r="A723" s="12"/>
      <c r="B723" s="12"/>
      <c r="C723" s="12"/>
      <c r="D723" s="12"/>
      <c r="E723" s="12"/>
      <c r="F723" s="12"/>
      <c r="G723" s="12"/>
      <c r="H723" s="12"/>
      <c r="I723" s="27"/>
      <c r="J723" s="12"/>
      <c r="K723" s="27"/>
      <c r="L723" s="12"/>
      <c r="M723" s="12"/>
      <c r="N723" s="12"/>
      <c r="O723" s="12"/>
      <c r="P723" s="12"/>
      <c r="Q723" s="12"/>
      <c r="R723" s="12"/>
      <c r="S723" s="12"/>
      <c r="T723" s="12"/>
      <c r="U723" s="12"/>
      <c r="V723" s="12"/>
      <c r="W723" s="12"/>
      <c r="X723" s="12"/>
      <c r="Y723" s="12"/>
      <c r="Z723" s="12"/>
      <c r="AA723" s="12"/>
      <c r="AB723" s="12"/>
      <c r="AC723" s="12"/>
      <c r="AD723" s="12"/>
      <c r="AE723" s="12"/>
      <c r="AF723" s="12"/>
      <c r="AG723" s="27"/>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27"/>
      <c r="BD723" s="12"/>
      <c r="BE723" s="12"/>
      <c r="BF723" s="12"/>
      <c r="BG723" s="12"/>
      <c r="BH723" s="12"/>
      <c r="BI723" s="12"/>
      <c r="BJ723" s="12"/>
    </row>
    <row r="724" spans="1:62" ht="12.75" x14ac:dyDescent="0.2">
      <c r="A724" s="12"/>
      <c r="B724" s="12"/>
      <c r="C724" s="12"/>
      <c r="D724" s="12"/>
      <c r="E724" s="12"/>
      <c r="F724" s="12"/>
      <c r="G724" s="12"/>
      <c r="H724" s="12"/>
      <c r="I724" s="27"/>
      <c r="J724" s="12"/>
      <c r="K724" s="27"/>
      <c r="L724" s="12"/>
      <c r="M724" s="12"/>
      <c r="N724" s="12"/>
      <c r="O724" s="12"/>
      <c r="P724" s="12"/>
      <c r="Q724" s="12"/>
      <c r="R724" s="12"/>
      <c r="S724" s="12"/>
      <c r="T724" s="12"/>
      <c r="U724" s="12"/>
      <c r="V724" s="12"/>
      <c r="W724" s="12"/>
      <c r="X724" s="12"/>
      <c r="Y724" s="12"/>
      <c r="Z724" s="12"/>
      <c r="AA724" s="12"/>
      <c r="AB724" s="12"/>
      <c r="AC724" s="12"/>
      <c r="AD724" s="12"/>
      <c r="AE724" s="12"/>
      <c r="AF724" s="12"/>
      <c r="AG724" s="27"/>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27"/>
      <c r="BD724" s="12"/>
      <c r="BE724" s="12"/>
      <c r="BF724" s="12"/>
      <c r="BG724" s="12"/>
      <c r="BH724" s="12"/>
      <c r="BI724" s="12"/>
      <c r="BJ724" s="12"/>
    </row>
    <row r="725" spans="1:62" ht="12.75" x14ac:dyDescent="0.2">
      <c r="A725" s="12"/>
      <c r="B725" s="12"/>
      <c r="C725" s="12"/>
      <c r="D725" s="12"/>
      <c r="E725" s="12"/>
      <c r="F725" s="12"/>
      <c r="G725" s="12"/>
      <c r="H725" s="12"/>
      <c r="I725" s="27"/>
      <c r="J725" s="12"/>
      <c r="K725" s="27"/>
      <c r="L725" s="12"/>
      <c r="M725" s="12"/>
      <c r="N725" s="12"/>
      <c r="O725" s="12"/>
      <c r="P725" s="12"/>
      <c r="Q725" s="12"/>
      <c r="R725" s="12"/>
      <c r="S725" s="12"/>
      <c r="T725" s="12"/>
      <c r="U725" s="12"/>
      <c r="V725" s="12"/>
      <c r="W725" s="12"/>
      <c r="X725" s="12"/>
      <c r="Y725" s="12"/>
      <c r="Z725" s="12"/>
      <c r="AA725" s="12"/>
      <c r="AB725" s="12"/>
      <c r="AC725" s="12"/>
      <c r="AD725" s="12"/>
      <c r="AE725" s="12"/>
      <c r="AF725" s="12"/>
      <c r="AG725" s="27"/>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27"/>
      <c r="BD725" s="12"/>
      <c r="BE725" s="12"/>
      <c r="BF725" s="12"/>
      <c r="BG725" s="12"/>
      <c r="BH725" s="12"/>
      <c r="BI725" s="12"/>
      <c r="BJ725" s="12"/>
    </row>
    <row r="726" spans="1:62" ht="12.75" x14ac:dyDescent="0.2">
      <c r="A726" s="12"/>
      <c r="B726" s="12"/>
      <c r="C726" s="12"/>
      <c r="D726" s="12"/>
      <c r="E726" s="12"/>
      <c r="F726" s="12"/>
      <c r="G726" s="12"/>
      <c r="H726" s="12"/>
      <c r="I726" s="27"/>
      <c r="J726" s="12"/>
      <c r="K726" s="27"/>
      <c r="L726" s="12"/>
      <c r="M726" s="12"/>
      <c r="N726" s="12"/>
      <c r="O726" s="12"/>
      <c r="P726" s="12"/>
      <c r="Q726" s="12"/>
      <c r="R726" s="12"/>
      <c r="S726" s="12"/>
      <c r="T726" s="12"/>
      <c r="U726" s="12"/>
      <c r="V726" s="12"/>
      <c r="W726" s="12"/>
      <c r="X726" s="12"/>
      <c r="Y726" s="12"/>
      <c r="Z726" s="12"/>
      <c r="AA726" s="12"/>
      <c r="AB726" s="12"/>
      <c r="AC726" s="12"/>
      <c r="AD726" s="12"/>
      <c r="AE726" s="12"/>
      <c r="AF726" s="12"/>
      <c r="AG726" s="27"/>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27"/>
      <c r="BD726" s="12"/>
      <c r="BE726" s="12"/>
      <c r="BF726" s="12"/>
      <c r="BG726" s="12"/>
      <c r="BH726" s="12"/>
      <c r="BI726" s="12"/>
      <c r="BJ726" s="12"/>
    </row>
    <row r="727" spans="1:62" ht="12.75" x14ac:dyDescent="0.2">
      <c r="A727" s="12"/>
      <c r="B727" s="12"/>
      <c r="C727" s="12"/>
      <c r="D727" s="12"/>
      <c r="E727" s="12"/>
      <c r="F727" s="12"/>
      <c r="G727" s="12"/>
      <c r="H727" s="12"/>
      <c r="I727" s="27"/>
      <c r="J727" s="12"/>
      <c r="K727" s="27"/>
      <c r="L727" s="12"/>
      <c r="M727" s="12"/>
      <c r="N727" s="12"/>
      <c r="O727" s="12"/>
      <c r="P727" s="12"/>
      <c r="Q727" s="12"/>
      <c r="R727" s="12"/>
      <c r="S727" s="12"/>
      <c r="T727" s="12"/>
      <c r="U727" s="12"/>
      <c r="V727" s="12"/>
      <c r="W727" s="12"/>
      <c r="X727" s="12"/>
      <c r="Y727" s="12"/>
      <c r="Z727" s="12"/>
      <c r="AA727" s="12"/>
      <c r="AB727" s="12"/>
      <c r="AC727" s="12"/>
      <c r="AD727" s="12"/>
      <c r="AE727" s="12"/>
      <c r="AF727" s="12"/>
      <c r="AG727" s="27"/>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27"/>
      <c r="BD727" s="12"/>
      <c r="BE727" s="12"/>
      <c r="BF727" s="12"/>
      <c r="BG727" s="12"/>
      <c r="BH727" s="12"/>
      <c r="BI727" s="12"/>
      <c r="BJ727" s="12"/>
    </row>
    <row r="728" spans="1:62" ht="12.75" x14ac:dyDescent="0.2">
      <c r="A728" s="12"/>
      <c r="B728" s="12"/>
      <c r="C728" s="12"/>
      <c r="D728" s="12"/>
      <c r="E728" s="12"/>
      <c r="F728" s="12"/>
      <c r="G728" s="12"/>
      <c r="H728" s="12"/>
      <c r="I728" s="27"/>
      <c r="J728" s="12"/>
      <c r="K728" s="27"/>
      <c r="L728" s="12"/>
      <c r="M728" s="12"/>
      <c r="N728" s="12"/>
      <c r="O728" s="12"/>
      <c r="P728" s="12"/>
      <c r="Q728" s="12"/>
      <c r="R728" s="12"/>
      <c r="S728" s="12"/>
      <c r="T728" s="12"/>
      <c r="U728" s="12"/>
      <c r="V728" s="12"/>
      <c r="W728" s="12"/>
      <c r="X728" s="12"/>
      <c r="Y728" s="12"/>
      <c r="Z728" s="12"/>
      <c r="AA728" s="12"/>
      <c r="AB728" s="12"/>
      <c r="AC728" s="12"/>
      <c r="AD728" s="12"/>
      <c r="AE728" s="12"/>
      <c r="AF728" s="12"/>
      <c r="AG728" s="27"/>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27"/>
      <c r="BD728" s="12"/>
      <c r="BE728" s="12"/>
      <c r="BF728" s="12"/>
      <c r="BG728" s="12"/>
      <c r="BH728" s="12"/>
      <c r="BI728" s="12"/>
      <c r="BJ728" s="12"/>
    </row>
    <row r="729" spans="1:62" ht="12.75" x14ac:dyDescent="0.2">
      <c r="A729" s="12"/>
      <c r="B729" s="12"/>
      <c r="C729" s="12"/>
      <c r="D729" s="12"/>
      <c r="E729" s="12"/>
      <c r="F729" s="12"/>
      <c r="G729" s="12"/>
      <c r="H729" s="12"/>
      <c r="I729" s="27"/>
      <c r="J729" s="12"/>
      <c r="K729" s="27"/>
      <c r="L729" s="12"/>
      <c r="M729" s="12"/>
      <c r="N729" s="12"/>
      <c r="O729" s="12"/>
      <c r="P729" s="12"/>
      <c r="Q729" s="12"/>
      <c r="R729" s="12"/>
      <c r="S729" s="12"/>
      <c r="T729" s="12"/>
      <c r="U729" s="12"/>
      <c r="V729" s="12"/>
      <c r="W729" s="12"/>
      <c r="X729" s="12"/>
      <c r="Y729" s="12"/>
      <c r="Z729" s="12"/>
      <c r="AA729" s="12"/>
      <c r="AB729" s="12"/>
      <c r="AC729" s="12"/>
      <c r="AD729" s="12"/>
      <c r="AE729" s="12"/>
      <c r="AF729" s="12"/>
      <c r="AG729" s="27"/>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27"/>
      <c r="BD729" s="12"/>
      <c r="BE729" s="12"/>
      <c r="BF729" s="12"/>
      <c r="BG729" s="12"/>
      <c r="BH729" s="12"/>
      <c r="BI729" s="12"/>
      <c r="BJ729" s="12"/>
    </row>
    <row r="730" spans="1:62" ht="12.75" x14ac:dyDescent="0.2">
      <c r="A730" s="12"/>
      <c r="B730" s="12"/>
      <c r="C730" s="12"/>
      <c r="D730" s="12"/>
      <c r="E730" s="12"/>
      <c r="F730" s="12"/>
      <c r="G730" s="12"/>
      <c r="H730" s="12"/>
      <c r="I730" s="27"/>
      <c r="J730" s="12"/>
      <c r="K730" s="27"/>
      <c r="L730" s="12"/>
      <c r="M730" s="12"/>
      <c r="N730" s="12"/>
      <c r="O730" s="12"/>
      <c r="P730" s="12"/>
      <c r="Q730" s="12"/>
      <c r="R730" s="12"/>
      <c r="S730" s="12"/>
      <c r="T730" s="12"/>
      <c r="U730" s="12"/>
      <c r="V730" s="12"/>
      <c r="W730" s="12"/>
      <c r="X730" s="12"/>
      <c r="Y730" s="12"/>
      <c r="Z730" s="12"/>
      <c r="AA730" s="12"/>
      <c r="AB730" s="12"/>
      <c r="AC730" s="12"/>
      <c r="AD730" s="12"/>
      <c r="AE730" s="12"/>
      <c r="AF730" s="12"/>
      <c r="AG730" s="27"/>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27"/>
      <c r="BD730" s="12"/>
      <c r="BE730" s="12"/>
      <c r="BF730" s="12"/>
      <c r="BG730" s="12"/>
      <c r="BH730" s="12"/>
      <c r="BI730" s="12"/>
      <c r="BJ730" s="12"/>
    </row>
    <row r="731" spans="1:62" ht="12.75" x14ac:dyDescent="0.2">
      <c r="A731" s="12"/>
      <c r="B731" s="12"/>
      <c r="C731" s="12"/>
      <c r="D731" s="12"/>
      <c r="E731" s="12"/>
      <c r="F731" s="12"/>
      <c r="G731" s="12"/>
      <c r="H731" s="12"/>
      <c r="I731" s="27"/>
      <c r="J731" s="12"/>
      <c r="K731" s="27"/>
      <c r="L731" s="12"/>
      <c r="M731" s="12"/>
      <c r="N731" s="12"/>
      <c r="O731" s="12"/>
      <c r="P731" s="12"/>
      <c r="Q731" s="12"/>
      <c r="R731" s="12"/>
      <c r="S731" s="12"/>
      <c r="T731" s="12"/>
      <c r="U731" s="12"/>
      <c r="V731" s="12"/>
      <c r="W731" s="12"/>
      <c r="X731" s="12"/>
      <c r="Y731" s="12"/>
      <c r="Z731" s="12"/>
      <c r="AA731" s="12"/>
      <c r="AB731" s="12"/>
      <c r="AC731" s="12"/>
      <c r="AD731" s="12"/>
      <c r="AE731" s="12"/>
      <c r="AF731" s="12"/>
      <c r="AG731" s="27"/>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27"/>
      <c r="BD731" s="12"/>
      <c r="BE731" s="12"/>
      <c r="BF731" s="12"/>
      <c r="BG731" s="12"/>
      <c r="BH731" s="12"/>
      <c r="BI731" s="12"/>
      <c r="BJ731" s="12"/>
    </row>
    <row r="732" spans="1:62" ht="12.75" x14ac:dyDescent="0.2">
      <c r="A732" s="12"/>
      <c r="B732" s="12"/>
      <c r="C732" s="12"/>
      <c r="D732" s="12"/>
      <c r="E732" s="12"/>
      <c r="F732" s="12"/>
      <c r="G732" s="12"/>
      <c r="H732" s="12"/>
      <c r="I732" s="27"/>
      <c r="J732" s="12"/>
      <c r="K732" s="27"/>
      <c r="L732" s="12"/>
      <c r="M732" s="12"/>
      <c r="N732" s="12"/>
      <c r="O732" s="12"/>
      <c r="P732" s="12"/>
      <c r="Q732" s="12"/>
      <c r="R732" s="12"/>
      <c r="S732" s="12"/>
      <c r="T732" s="12"/>
      <c r="U732" s="12"/>
      <c r="V732" s="12"/>
      <c r="W732" s="12"/>
      <c r="X732" s="12"/>
      <c r="Y732" s="12"/>
      <c r="Z732" s="12"/>
      <c r="AA732" s="12"/>
      <c r="AB732" s="12"/>
      <c r="AC732" s="12"/>
      <c r="AD732" s="12"/>
      <c r="AE732" s="12"/>
      <c r="AF732" s="12"/>
      <c r="AG732" s="27"/>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27"/>
      <c r="BD732" s="12"/>
      <c r="BE732" s="12"/>
      <c r="BF732" s="12"/>
      <c r="BG732" s="12"/>
      <c r="BH732" s="12"/>
      <c r="BI732" s="12"/>
      <c r="BJ732" s="12"/>
    </row>
    <row r="733" spans="1:62" ht="12.75" x14ac:dyDescent="0.2">
      <c r="A733" s="12"/>
      <c r="B733" s="12"/>
      <c r="C733" s="12"/>
      <c r="D733" s="12"/>
      <c r="E733" s="12"/>
      <c r="F733" s="12"/>
      <c r="G733" s="12"/>
      <c r="H733" s="12"/>
      <c r="I733" s="27"/>
      <c r="J733" s="12"/>
      <c r="K733" s="27"/>
      <c r="L733" s="12"/>
      <c r="M733" s="12"/>
      <c r="N733" s="12"/>
      <c r="O733" s="12"/>
      <c r="P733" s="12"/>
      <c r="Q733" s="12"/>
      <c r="R733" s="12"/>
      <c r="S733" s="12"/>
      <c r="T733" s="12"/>
      <c r="U733" s="12"/>
      <c r="V733" s="12"/>
      <c r="W733" s="12"/>
      <c r="X733" s="12"/>
      <c r="Y733" s="12"/>
      <c r="Z733" s="12"/>
      <c r="AA733" s="12"/>
      <c r="AB733" s="12"/>
      <c r="AC733" s="12"/>
      <c r="AD733" s="12"/>
      <c r="AE733" s="12"/>
      <c r="AF733" s="12"/>
      <c r="AG733" s="27"/>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27"/>
      <c r="BD733" s="12"/>
      <c r="BE733" s="12"/>
      <c r="BF733" s="12"/>
      <c r="BG733" s="12"/>
      <c r="BH733" s="12"/>
      <c r="BI733" s="12"/>
      <c r="BJ733" s="12"/>
    </row>
    <row r="734" spans="1:62" ht="12.75" x14ac:dyDescent="0.2">
      <c r="A734" s="12"/>
      <c r="B734" s="12"/>
      <c r="C734" s="12"/>
      <c r="D734" s="12"/>
      <c r="E734" s="12"/>
      <c r="F734" s="12"/>
      <c r="G734" s="12"/>
      <c r="H734" s="12"/>
      <c r="I734" s="27"/>
      <c r="J734" s="12"/>
      <c r="K734" s="27"/>
      <c r="L734" s="12"/>
      <c r="M734" s="12"/>
      <c r="N734" s="12"/>
      <c r="O734" s="12"/>
      <c r="P734" s="12"/>
      <c r="Q734" s="12"/>
      <c r="R734" s="12"/>
      <c r="S734" s="12"/>
      <c r="T734" s="12"/>
      <c r="U734" s="12"/>
      <c r="V734" s="12"/>
      <c r="W734" s="12"/>
      <c r="X734" s="12"/>
      <c r="Y734" s="12"/>
      <c r="Z734" s="12"/>
      <c r="AA734" s="12"/>
      <c r="AB734" s="12"/>
      <c r="AC734" s="12"/>
      <c r="AD734" s="12"/>
      <c r="AE734" s="12"/>
      <c r="AF734" s="12"/>
      <c r="AG734" s="27"/>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27"/>
      <c r="BD734" s="12"/>
      <c r="BE734" s="12"/>
      <c r="BF734" s="12"/>
      <c r="BG734" s="12"/>
      <c r="BH734" s="12"/>
      <c r="BI734" s="12"/>
      <c r="BJ734" s="12"/>
    </row>
    <row r="735" spans="1:62" ht="12.75" x14ac:dyDescent="0.2">
      <c r="A735" s="12"/>
      <c r="B735" s="12"/>
      <c r="C735" s="12"/>
      <c r="D735" s="12"/>
      <c r="E735" s="12"/>
      <c r="F735" s="12"/>
      <c r="G735" s="12"/>
      <c r="H735" s="12"/>
      <c r="I735" s="27"/>
      <c r="J735" s="12"/>
      <c r="K735" s="27"/>
      <c r="L735" s="12"/>
      <c r="M735" s="12"/>
      <c r="N735" s="12"/>
      <c r="O735" s="12"/>
      <c r="P735" s="12"/>
      <c r="Q735" s="12"/>
      <c r="R735" s="12"/>
      <c r="S735" s="12"/>
      <c r="T735" s="12"/>
      <c r="U735" s="12"/>
      <c r="V735" s="12"/>
      <c r="W735" s="12"/>
      <c r="X735" s="12"/>
      <c r="Y735" s="12"/>
      <c r="Z735" s="12"/>
      <c r="AA735" s="12"/>
      <c r="AB735" s="12"/>
      <c r="AC735" s="12"/>
      <c r="AD735" s="12"/>
      <c r="AE735" s="12"/>
      <c r="AF735" s="12"/>
      <c r="AG735" s="27"/>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27"/>
      <c r="BD735" s="12"/>
      <c r="BE735" s="12"/>
      <c r="BF735" s="12"/>
      <c r="BG735" s="12"/>
      <c r="BH735" s="12"/>
      <c r="BI735" s="12"/>
      <c r="BJ735" s="12"/>
    </row>
    <row r="736" spans="1:62" ht="12.75" x14ac:dyDescent="0.2">
      <c r="A736" s="12"/>
      <c r="B736" s="12"/>
      <c r="C736" s="12"/>
      <c r="D736" s="12"/>
      <c r="E736" s="12"/>
      <c r="F736" s="12"/>
      <c r="G736" s="12"/>
      <c r="H736" s="12"/>
      <c r="I736" s="27"/>
      <c r="J736" s="12"/>
      <c r="K736" s="27"/>
      <c r="L736" s="12"/>
      <c r="M736" s="12"/>
      <c r="N736" s="12"/>
      <c r="O736" s="12"/>
      <c r="P736" s="12"/>
      <c r="Q736" s="12"/>
      <c r="R736" s="12"/>
      <c r="S736" s="12"/>
      <c r="T736" s="12"/>
      <c r="U736" s="12"/>
      <c r="V736" s="12"/>
      <c r="W736" s="12"/>
      <c r="X736" s="12"/>
      <c r="Y736" s="12"/>
      <c r="Z736" s="12"/>
      <c r="AA736" s="12"/>
      <c r="AB736" s="12"/>
      <c r="AC736" s="12"/>
      <c r="AD736" s="12"/>
      <c r="AE736" s="12"/>
      <c r="AF736" s="12"/>
      <c r="AG736" s="27"/>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27"/>
      <c r="BD736" s="12"/>
      <c r="BE736" s="12"/>
      <c r="BF736" s="12"/>
      <c r="BG736" s="12"/>
      <c r="BH736" s="12"/>
      <c r="BI736" s="12"/>
      <c r="BJ736" s="12"/>
    </row>
    <row r="737" spans="1:62" ht="12.75" x14ac:dyDescent="0.2">
      <c r="A737" s="12"/>
      <c r="B737" s="12"/>
      <c r="C737" s="12"/>
      <c r="D737" s="12"/>
      <c r="E737" s="12"/>
      <c r="F737" s="12"/>
      <c r="G737" s="12"/>
      <c r="H737" s="12"/>
      <c r="I737" s="27"/>
      <c r="J737" s="12"/>
      <c r="K737" s="27"/>
      <c r="L737" s="12"/>
      <c r="M737" s="12"/>
      <c r="N737" s="12"/>
      <c r="O737" s="12"/>
      <c r="P737" s="12"/>
      <c r="Q737" s="12"/>
      <c r="R737" s="12"/>
      <c r="S737" s="12"/>
      <c r="T737" s="12"/>
      <c r="U737" s="12"/>
      <c r="V737" s="12"/>
      <c r="W737" s="12"/>
      <c r="X737" s="12"/>
      <c r="Y737" s="12"/>
      <c r="Z737" s="12"/>
      <c r="AA737" s="12"/>
      <c r="AB737" s="12"/>
      <c r="AC737" s="12"/>
      <c r="AD737" s="12"/>
      <c r="AE737" s="12"/>
      <c r="AF737" s="12"/>
      <c r="AG737" s="27"/>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27"/>
      <c r="BD737" s="12"/>
      <c r="BE737" s="12"/>
      <c r="BF737" s="12"/>
      <c r="BG737" s="12"/>
      <c r="BH737" s="12"/>
      <c r="BI737" s="12"/>
      <c r="BJ737" s="12"/>
    </row>
    <row r="738" spans="1:62" ht="12.75" x14ac:dyDescent="0.2">
      <c r="A738" s="12"/>
      <c r="B738" s="12"/>
      <c r="C738" s="12"/>
      <c r="D738" s="12"/>
      <c r="E738" s="12"/>
      <c r="F738" s="12"/>
      <c r="G738" s="12"/>
      <c r="H738" s="12"/>
      <c r="I738" s="27"/>
      <c r="J738" s="12"/>
      <c r="K738" s="27"/>
      <c r="L738" s="12"/>
      <c r="M738" s="12"/>
      <c r="N738" s="12"/>
      <c r="O738" s="12"/>
      <c r="P738" s="12"/>
      <c r="Q738" s="12"/>
      <c r="R738" s="12"/>
      <c r="S738" s="12"/>
      <c r="T738" s="12"/>
      <c r="U738" s="12"/>
      <c r="V738" s="12"/>
      <c r="W738" s="12"/>
      <c r="X738" s="12"/>
      <c r="Y738" s="12"/>
      <c r="Z738" s="12"/>
      <c r="AA738" s="12"/>
      <c r="AB738" s="12"/>
      <c r="AC738" s="12"/>
      <c r="AD738" s="12"/>
      <c r="AE738" s="12"/>
      <c r="AF738" s="12"/>
      <c r="AG738" s="27"/>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27"/>
      <c r="BD738" s="12"/>
      <c r="BE738" s="12"/>
      <c r="BF738" s="12"/>
      <c r="BG738" s="12"/>
      <c r="BH738" s="12"/>
      <c r="BI738" s="12"/>
      <c r="BJ738" s="12"/>
    </row>
    <row r="739" spans="1:62" ht="12.75" x14ac:dyDescent="0.2">
      <c r="A739" s="12"/>
      <c r="B739" s="12"/>
      <c r="C739" s="12"/>
      <c r="D739" s="12"/>
      <c r="E739" s="12"/>
      <c r="F739" s="12"/>
      <c r="G739" s="12"/>
      <c r="H739" s="12"/>
      <c r="I739" s="27"/>
      <c r="J739" s="12"/>
      <c r="K739" s="27"/>
      <c r="L739" s="12"/>
      <c r="M739" s="12"/>
      <c r="N739" s="12"/>
      <c r="O739" s="12"/>
      <c r="P739" s="12"/>
      <c r="Q739" s="12"/>
      <c r="R739" s="12"/>
      <c r="S739" s="12"/>
      <c r="T739" s="12"/>
      <c r="U739" s="12"/>
      <c r="V739" s="12"/>
      <c r="W739" s="12"/>
      <c r="X739" s="12"/>
      <c r="Y739" s="12"/>
      <c r="Z739" s="12"/>
      <c r="AA739" s="12"/>
      <c r="AB739" s="12"/>
      <c r="AC739" s="12"/>
      <c r="AD739" s="12"/>
      <c r="AE739" s="12"/>
      <c r="AF739" s="12"/>
      <c r="AG739" s="27"/>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27"/>
      <c r="BD739" s="12"/>
      <c r="BE739" s="12"/>
      <c r="BF739" s="12"/>
      <c r="BG739" s="12"/>
      <c r="BH739" s="12"/>
      <c r="BI739" s="12"/>
      <c r="BJ739" s="12"/>
    </row>
    <row r="740" spans="1:62" ht="12.75" x14ac:dyDescent="0.2">
      <c r="A740" s="12"/>
      <c r="B740" s="12"/>
      <c r="C740" s="12"/>
      <c r="D740" s="12"/>
      <c r="E740" s="12"/>
      <c r="F740" s="12"/>
      <c r="G740" s="12"/>
      <c r="H740" s="12"/>
      <c r="I740" s="27"/>
      <c r="J740" s="12"/>
      <c r="K740" s="27"/>
      <c r="L740" s="12"/>
      <c r="M740" s="12"/>
      <c r="N740" s="12"/>
      <c r="O740" s="12"/>
      <c r="P740" s="12"/>
      <c r="Q740" s="12"/>
      <c r="R740" s="12"/>
      <c r="S740" s="12"/>
      <c r="T740" s="12"/>
      <c r="U740" s="12"/>
      <c r="V740" s="12"/>
      <c r="W740" s="12"/>
      <c r="X740" s="12"/>
      <c r="Y740" s="12"/>
      <c r="Z740" s="12"/>
      <c r="AA740" s="12"/>
      <c r="AB740" s="12"/>
      <c r="AC740" s="12"/>
      <c r="AD740" s="12"/>
      <c r="AE740" s="12"/>
      <c r="AF740" s="12"/>
      <c r="AG740" s="27"/>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27"/>
      <c r="BD740" s="12"/>
      <c r="BE740" s="12"/>
      <c r="BF740" s="12"/>
      <c r="BG740" s="12"/>
      <c r="BH740" s="12"/>
      <c r="BI740" s="12"/>
      <c r="BJ740" s="12"/>
    </row>
    <row r="741" spans="1:62" ht="12.75" x14ac:dyDescent="0.2">
      <c r="A741" s="12"/>
      <c r="B741" s="12"/>
      <c r="C741" s="12"/>
      <c r="D741" s="12"/>
      <c r="E741" s="12"/>
      <c r="F741" s="12"/>
      <c r="G741" s="12"/>
      <c r="H741" s="12"/>
      <c r="I741" s="27"/>
      <c r="J741" s="12"/>
      <c r="K741" s="27"/>
      <c r="L741" s="12"/>
      <c r="M741" s="12"/>
      <c r="N741" s="12"/>
      <c r="O741" s="12"/>
      <c r="P741" s="12"/>
      <c r="Q741" s="12"/>
      <c r="R741" s="12"/>
      <c r="S741" s="12"/>
      <c r="T741" s="12"/>
      <c r="U741" s="12"/>
      <c r="V741" s="12"/>
      <c r="W741" s="12"/>
      <c r="X741" s="12"/>
      <c r="Y741" s="12"/>
      <c r="Z741" s="12"/>
      <c r="AA741" s="12"/>
      <c r="AB741" s="12"/>
      <c r="AC741" s="12"/>
      <c r="AD741" s="12"/>
      <c r="AE741" s="12"/>
      <c r="AF741" s="12"/>
      <c r="AG741" s="27"/>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27"/>
      <c r="BD741" s="12"/>
      <c r="BE741" s="12"/>
      <c r="BF741" s="12"/>
      <c r="BG741" s="12"/>
      <c r="BH741" s="12"/>
      <c r="BI741" s="12"/>
      <c r="BJ741" s="12"/>
    </row>
    <row r="742" spans="1:62" ht="12.75" x14ac:dyDescent="0.2">
      <c r="A742" s="12"/>
      <c r="B742" s="12"/>
      <c r="C742" s="12"/>
      <c r="D742" s="12"/>
      <c r="E742" s="12"/>
      <c r="F742" s="12"/>
      <c r="G742" s="12"/>
      <c r="H742" s="12"/>
      <c r="I742" s="27"/>
      <c r="J742" s="12"/>
      <c r="K742" s="27"/>
      <c r="L742" s="12"/>
      <c r="M742" s="12"/>
      <c r="N742" s="12"/>
      <c r="O742" s="12"/>
      <c r="P742" s="12"/>
      <c r="Q742" s="12"/>
      <c r="R742" s="12"/>
      <c r="S742" s="12"/>
      <c r="T742" s="12"/>
      <c r="U742" s="12"/>
      <c r="V742" s="12"/>
      <c r="W742" s="12"/>
      <c r="X742" s="12"/>
      <c r="Y742" s="12"/>
      <c r="Z742" s="12"/>
      <c r="AA742" s="12"/>
      <c r="AB742" s="12"/>
      <c r="AC742" s="12"/>
      <c r="AD742" s="12"/>
      <c r="AE742" s="12"/>
      <c r="AF742" s="12"/>
      <c r="AG742" s="27"/>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27"/>
      <c r="BD742" s="12"/>
      <c r="BE742" s="12"/>
      <c r="BF742" s="12"/>
      <c r="BG742" s="12"/>
      <c r="BH742" s="12"/>
      <c r="BI742" s="12"/>
      <c r="BJ742" s="12"/>
    </row>
    <row r="743" spans="1:62" ht="12.75" x14ac:dyDescent="0.2">
      <c r="A743" s="12"/>
      <c r="B743" s="12"/>
      <c r="C743" s="12"/>
      <c r="D743" s="12"/>
      <c r="E743" s="12"/>
      <c r="F743" s="12"/>
      <c r="G743" s="12"/>
      <c r="H743" s="12"/>
      <c r="I743" s="27"/>
      <c r="J743" s="12"/>
      <c r="K743" s="27"/>
      <c r="L743" s="12"/>
      <c r="M743" s="12"/>
      <c r="N743" s="12"/>
      <c r="O743" s="12"/>
      <c r="P743" s="12"/>
      <c r="Q743" s="12"/>
      <c r="R743" s="12"/>
      <c r="S743" s="12"/>
      <c r="T743" s="12"/>
      <c r="U743" s="12"/>
      <c r="V743" s="12"/>
      <c r="W743" s="12"/>
      <c r="X743" s="12"/>
      <c r="Y743" s="12"/>
      <c r="Z743" s="12"/>
      <c r="AA743" s="12"/>
      <c r="AB743" s="12"/>
      <c r="AC743" s="12"/>
      <c r="AD743" s="12"/>
      <c r="AE743" s="12"/>
      <c r="AF743" s="12"/>
      <c r="AG743" s="27"/>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27"/>
      <c r="BD743" s="12"/>
      <c r="BE743" s="12"/>
      <c r="BF743" s="12"/>
      <c r="BG743" s="12"/>
      <c r="BH743" s="12"/>
      <c r="BI743" s="12"/>
      <c r="BJ743" s="12"/>
    </row>
    <row r="744" spans="1:62" ht="12.75" x14ac:dyDescent="0.2">
      <c r="A744" s="12"/>
      <c r="B744" s="12"/>
      <c r="C744" s="12"/>
      <c r="D744" s="12"/>
      <c r="E744" s="12"/>
      <c r="F744" s="12"/>
      <c r="G744" s="12"/>
      <c r="H744" s="12"/>
      <c r="I744" s="27"/>
      <c r="J744" s="12"/>
      <c r="K744" s="27"/>
      <c r="L744" s="12"/>
      <c r="M744" s="12"/>
      <c r="N744" s="12"/>
      <c r="O744" s="12"/>
      <c r="P744" s="12"/>
      <c r="Q744" s="12"/>
      <c r="R744" s="12"/>
      <c r="S744" s="12"/>
      <c r="T744" s="12"/>
      <c r="U744" s="12"/>
      <c r="V744" s="12"/>
      <c r="W744" s="12"/>
      <c r="X744" s="12"/>
      <c r="Y744" s="12"/>
      <c r="Z744" s="12"/>
      <c r="AA744" s="12"/>
      <c r="AB744" s="12"/>
      <c r="AC744" s="12"/>
      <c r="AD744" s="12"/>
      <c r="AE744" s="12"/>
      <c r="AF744" s="12"/>
      <c r="AG744" s="27"/>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27"/>
      <c r="BD744" s="12"/>
      <c r="BE744" s="12"/>
      <c r="BF744" s="12"/>
      <c r="BG744" s="12"/>
      <c r="BH744" s="12"/>
      <c r="BI744" s="12"/>
      <c r="BJ744" s="12"/>
    </row>
    <row r="745" spans="1:62" ht="12.75" x14ac:dyDescent="0.2">
      <c r="A745" s="12"/>
      <c r="B745" s="12"/>
      <c r="C745" s="12"/>
      <c r="D745" s="12"/>
      <c r="E745" s="12"/>
      <c r="F745" s="12"/>
      <c r="G745" s="12"/>
      <c r="H745" s="12"/>
      <c r="I745" s="27"/>
      <c r="J745" s="12"/>
      <c r="K745" s="27"/>
      <c r="L745" s="12"/>
      <c r="M745" s="12"/>
      <c r="N745" s="12"/>
      <c r="O745" s="12"/>
      <c r="P745" s="12"/>
      <c r="Q745" s="12"/>
      <c r="R745" s="12"/>
      <c r="S745" s="12"/>
      <c r="T745" s="12"/>
      <c r="U745" s="12"/>
      <c r="V745" s="12"/>
      <c r="W745" s="12"/>
      <c r="X745" s="12"/>
      <c r="Y745" s="12"/>
      <c r="Z745" s="12"/>
      <c r="AA745" s="12"/>
      <c r="AB745" s="12"/>
      <c r="AC745" s="12"/>
      <c r="AD745" s="12"/>
      <c r="AE745" s="12"/>
      <c r="AF745" s="12"/>
      <c r="AG745" s="27"/>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27"/>
      <c r="BD745" s="12"/>
      <c r="BE745" s="12"/>
      <c r="BF745" s="12"/>
      <c r="BG745" s="12"/>
      <c r="BH745" s="12"/>
      <c r="BI745" s="12"/>
      <c r="BJ745" s="12"/>
    </row>
    <row r="746" spans="1:62" ht="12.75" x14ac:dyDescent="0.2">
      <c r="A746" s="12"/>
      <c r="B746" s="12"/>
      <c r="C746" s="12"/>
      <c r="D746" s="12"/>
      <c r="E746" s="12"/>
      <c r="F746" s="12"/>
      <c r="G746" s="12"/>
      <c r="H746" s="12"/>
      <c r="I746" s="27"/>
      <c r="J746" s="12"/>
      <c r="K746" s="27"/>
      <c r="L746" s="12"/>
      <c r="M746" s="12"/>
      <c r="N746" s="12"/>
      <c r="O746" s="12"/>
      <c r="P746" s="12"/>
      <c r="Q746" s="12"/>
      <c r="R746" s="12"/>
      <c r="S746" s="12"/>
      <c r="T746" s="12"/>
      <c r="U746" s="12"/>
      <c r="V746" s="12"/>
      <c r="W746" s="12"/>
      <c r="X746" s="12"/>
      <c r="Y746" s="12"/>
      <c r="Z746" s="12"/>
      <c r="AA746" s="12"/>
      <c r="AB746" s="12"/>
      <c r="AC746" s="12"/>
      <c r="AD746" s="12"/>
      <c r="AE746" s="12"/>
      <c r="AF746" s="12"/>
      <c r="AG746" s="27"/>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27"/>
      <c r="BD746" s="12"/>
      <c r="BE746" s="12"/>
      <c r="BF746" s="12"/>
      <c r="BG746" s="12"/>
      <c r="BH746" s="12"/>
      <c r="BI746" s="12"/>
      <c r="BJ746" s="12"/>
    </row>
    <row r="747" spans="1:62" ht="12.75" x14ac:dyDescent="0.2">
      <c r="A747" s="12"/>
      <c r="B747" s="12"/>
      <c r="C747" s="12"/>
      <c r="D747" s="12"/>
      <c r="E747" s="12"/>
      <c r="F747" s="12"/>
      <c r="G747" s="12"/>
      <c r="H747" s="12"/>
      <c r="I747" s="27"/>
      <c r="J747" s="12"/>
      <c r="K747" s="27"/>
      <c r="L747" s="12"/>
      <c r="M747" s="12"/>
      <c r="N747" s="12"/>
      <c r="O747" s="12"/>
      <c r="P747" s="12"/>
      <c r="Q747" s="12"/>
      <c r="R747" s="12"/>
      <c r="S747" s="12"/>
      <c r="T747" s="12"/>
      <c r="U747" s="12"/>
      <c r="V747" s="12"/>
      <c r="W747" s="12"/>
      <c r="X747" s="12"/>
      <c r="Y747" s="12"/>
      <c r="Z747" s="12"/>
      <c r="AA747" s="12"/>
      <c r="AB747" s="12"/>
      <c r="AC747" s="12"/>
      <c r="AD747" s="12"/>
      <c r="AE747" s="12"/>
      <c r="AF747" s="12"/>
      <c r="AG747" s="27"/>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27"/>
      <c r="BD747" s="12"/>
      <c r="BE747" s="12"/>
      <c r="BF747" s="12"/>
      <c r="BG747" s="12"/>
      <c r="BH747" s="12"/>
      <c r="BI747" s="12"/>
      <c r="BJ747" s="12"/>
    </row>
    <row r="748" spans="1:62" ht="12.75" x14ac:dyDescent="0.2">
      <c r="A748" s="12"/>
      <c r="B748" s="12"/>
      <c r="C748" s="12"/>
      <c r="D748" s="12"/>
      <c r="E748" s="12"/>
      <c r="F748" s="12"/>
      <c r="G748" s="12"/>
      <c r="H748" s="12"/>
      <c r="I748" s="27"/>
      <c r="J748" s="12"/>
      <c r="K748" s="27"/>
      <c r="L748" s="12"/>
      <c r="M748" s="12"/>
      <c r="N748" s="12"/>
      <c r="O748" s="12"/>
      <c r="P748" s="12"/>
      <c r="Q748" s="12"/>
      <c r="R748" s="12"/>
      <c r="S748" s="12"/>
      <c r="T748" s="12"/>
      <c r="U748" s="12"/>
      <c r="V748" s="12"/>
      <c r="W748" s="12"/>
      <c r="X748" s="12"/>
      <c r="Y748" s="12"/>
      <c r="Z748" s="12"/>
      <c r="AA748" s="12"/>
      <c r="AB748" s="12"/>
      <c r="AC748" s="12"/>
      <c r="AD748" s="12"/>
      <c r="AE748" s="12"/>
      <c r="AF748" s="12"/>
      <c r="AG748" s="27"/>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27"/>
      <c r="BD748" s="12"/>
      <c r="BE748" s="12"/>
      <c r="BF748" s="12"/>
      <c r="BG748" s="12"/>
      <c r="BH748" s="12"/>
      <c r="BI748" s="12"/>
      <c r="BJ748" s="12"/>
    </row>
    <row r="749" spans="1:62" ht="12.75" x14ac:dyDescent="0.2">
      <c r="A749" s="12"/>
      <c r="B749" s="12"/>
      <c r="C749" s="12"/>
      <c r="D749" s="12"/>
      <c r="E749" s="12"/>
      <c r="F749" s="12"/>
      <c r="G749" s="12"/>
      <c r="H749" s="12"/>
      <c r="I749" s="27"/>
      <c r="J749" s="12"/>
      <c r="K749" s="27"/>
      <c r="L749" s="12"/>
      <c r="M749" s="12"/>
      <c r="N749" s="12"/>
      <c r="O749" s="12"/>
      <c r="P749" s="12"/>
      <c r="Q749" s="12"/>
      <c r="R749" s="12"/>
      <c r="S749" s="12"/>
      <c r="T749" s="12"/>
      <c r="U749" s="12"/>
      <c r="V749" s="12"/>
      <c r="W749" s="12"/>
      <c r="X749" s="12"/>
      <c r="Y749" s="12"/>
      <c r="Z749" s="12"/>
      <c r="AA749" s="12"/>
      <c r="AB749" s="12"/>
      <c r="AC749" s="12"/>
      <c r="AD749" s="12"/>
      <c r="AE749" s="12"/>
      <c r="AF749" s="12"/>
      <c r="AG749" s="27"/>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27"/>
      <c r="BD749" s="12"/>
      <c r="BE749" s="12"/>
      <c r="BF749" s="12"/>
      <c r="BG749" s="12"/>
      <c r="BH749" s="12"/>
      <c r="BI749" s="12"/>
      <c r="BJ749" s="12"/>
    </row>
    <row r="750" spans="1:62" ht="12.75" x14ac:dyDescent="0.2">
      <c r="A750" s="12"/>
      <c r="B750" s="12"/>
      <c r="C750" s="12"/>
      <c r="D750" s="12"/>
      <c r="E750" s="12"/>
      <c r="F750" s="12"/>
      <c r="G750" s="12"/>
      <c r="H750" s="12"/>
      <c r="I750" s="27"/>
      <c r="J750" s="12"/>
      <c r="K750" s="27"/>
      <c r="L750" s="12"/>
      <c r="M750" s="12"/>
      <c r="N750" s="12"/>
      <c r="O750" s="12"/>
      <c r="P750" s="12"/>
      <c r="Q750" s="12"/>
      <c r="R750" s="12"/>
      <c r="S750" s="12"/>
      <c r="T750" s="12"/>
      <c r="U750" s="12"/>
      <c r="V750" s="12"/>
      <c r="W750" s="12"/>
      <c r="X750" s="12"/>
      <c r="Y750" s="12"/>
      <c r="Z750" s="12"/>
      <c r="AA750" s="12"/>
      <c r="AB750" s="12"/>
      <c r="AC750" s="12"/>
      <c r="AD750" s="12"/>
      <c r="AE750" s="12"/>
      <c r="AF750" s="12"/>
      <c r="AG750" s="27"/>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27"/>
      <c r="BD750" s="12"/>
      <c r="BE750" s="12"/>
      <c r="BF750" s="12"/>
      <c r="BG750" s="12"/>
      <c r="BH750" s="12"/>
      <c r="BI750" s="12"/>
      <c r="BJ750" s="12"/>
    </row>
    <row r="751" spans="1:62" ht="12.75" x14ac:dyDescent="0.2">
      <c r="A751" s="12"/>
      <c r="B751" s="12"/>
      <c r="C751" s="12"/>
      <c r="D751" s="12"/>
      <c r="E751" s="12"/>
      <c r="F751" s="12"/>
      <c r="G751" s="12"/>
      <c r="H751" s="12"/>
      <c r="I751" s="27"/>
      <c r="J751" s="12"/>
      <c r="K751" s="27"/>
      <c r="L751" s="12"/>
      <c r="M751" s="12"/>
      <c r="N751" s="12"/>
      <c r="O751" s="12"/>
      <c r="P751" s="12"/>
      <c r="Q751" s="12"/>
      <c r="R751" s="12"/>
      <c r="S751" s="12"/>
      <c r="T751" s="12"/>
      <c r="U751" s="12"/>
      <c r="V751" s="12"/>
      <c r="W751" s="12"/>
      <c r="X751" s="12"/>
      <c r="Y751" s="12"/>
      <c r="Z751" s="12"/>
      <c r="AA751" s="12"/>
      <c r="AB751" s="12"/>
      <c r="AC751" s="12"/>
      <c r="AD751" s="12"/>
      <c r="AE751" s="12"/>
      <c r="AF751" s="12"/>
      <c r="AG751" s="27"/>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27"/>
      <c r="BD751" s="12"/>
      <c r="BE751" s="12"/>
      <c r="BF751" s="12"/>
      <c r="BG751" s="12"/>
      <c r="BH751" s="12"/>
      <c r="BI751" s="12"/>
      <c r="BJ751" s="12"/>
    </row>
    <row r="752" spans="1:62" ht="12.75" x14ac:dyDescent="0.2">
      <c r="A752" s="12"/>
      <c r="B752" s="12"/>
      <c r="C752" s="12"/>
      <c r="D752" s="12"/>
      <c r="E752" s="12"/>
      <c r="F752" s="12"/>
      <c r="G752" s="12"/>
      <c r="H752" s="12"/>
      <c r="I752" s="27"/>
      <c r="J752" s="12"/>
      <c r="K752" s="27"/>
      <c r="L752" s="12"/>
      <c r="M752" s="12"/>
      <c r="N752" s="12"/>
      <c r="O752" s="12"/>
      <c r="P752" s="12"/>
      <c r="Q752" s="12"/>
      <c r="R752" s="12"/>
      <c r="S752" s="12"/>
      <c r="T752" s="12"/>
      <c r="U752" s="12"/>
      <c r="V752" s="12"/>
      <c r="W752" s="12"/>
      <c r="X752" s="12"/>
      <c r="Y752" s="12"/>
      <c r="Z752" s="12"/>
      <c r="AA752" s="12"/>
      <c r="AB752" s="12"/>
      <c r="AC752" s="12"/>
      <c r="AD752" s="12"/>
      <c r="AE752" s="12"/>
      <c r="AF752" s="12"/>
      <c r="AG752" s="27"/>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27"/>
      <c r="BD752" s="12"/>
      <c r="BE752" s="12"/>
      <c r="BF752" s="12"/>
      <c r="BG752" s="12"/>
      <c r="BH752" s="12"/>
      <c r="BI752" s="12"/>
      <c r="BJ752" s="12"/>
    </row>
    <row r="753" spans="1:62" ht="12.75" x14ac:dyDescent="0.2">
      <c r="A753" s="12"/>
      <c r="B753" s="12"/>
      <c r="C753" s="12"/>
      <c r="D753" s="12"/>
      <c r="E753" s="12"/>
      <c r="F753" s="12"/>
      <c r="G753" s="12"/>
      <c r="H753" s="12"/>
      <c r="I753" s="27"/>
      <c r="J753" s="12"/>
      <c r="K753" s="27"/>
      <c r="L753" s="12"/>
      <c r="M753" s="12"/>
      <c r="N753" s="12"/>
      <c r="O753" s="12"/>
      <c r="P753" s="12"/>
      <c r="Q753" s="12"/>
      <c r="R753" s="12"/>
      <c r="S753" s="12"/>
      <c r="T753" s="12"/>
      <c r="U753" s="12"/>
      <c r="V753" s="12"/>
      <c r="W753" s="12"/>
      <c r="X753" s="12"/>
      <c r="Y753" s="12"/>
      <c r="Z753" s="12"/>
      <c r="AA753" s="12"/>
      <c r="AB753" s="12"/>
      <c r="AC753" s="12"/>
      <c r="AD753" s="12"/>
      <c r="AE753" s="12"/>
      <c r="AF753" s="12"/>
      <c r="AG753" s="27"/>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27"/>
      <c r="BD753" s="12"/>
      <c r="BE753" s="12"/>
      <c r="BF753" s="12"/>
      <c r="BG753" s="12"/>
      <c r="BH753" s="12"/>
      <c r="BI753" s="12"/>
      <c r="BJ753" s="12"/>
    </row>
    <row r="754" spans="1:62" ht="12.75" x14ac:dyDescent="0.2">
      <c r="A754" s="12"/>
      <c r="B754" s="12"/>
      <c r="C754" s="12"/>
      <c r="D754" s="12"/>
      <c r="E754" s="12"/>
      <c r="F754" s="12"/>
      <c r="G754" s="12"/>
      <c r="H754" s="12"/>
      <c r="I754" s="27"/>
      <c r="J754" s="12"/>
      <c r="K754" s="27"/>
      <c r="L754" s="12"/>
      <c r="M754" s="12"/>
      <c r="N754" s="12"/>
      <c r="O754" s="12"/>
      <c r="P754" s="12"/>
      <c r="Q754" s="12"/>
      <c r="R754" s="12"/>
      <c r="S754" s="12"/>
      <c r="T754" s="12"/>
      <c r="U754" s="12"/>
      <c r="V754" s="12"/>
      <c r="W754" s="12"/>
      <c r="X754" s="12"/>
      <c r="Y754" s="12"/>
      <c r="Z754" s="12"/>
      <c r="AA754" s="12"/>
      <c r="AB754" s="12"/>
      <c r="AC754" s="12"/>
      <c r="AD754" s="12"/>
      <c r="AE754" s="12"/>
      <c r="AF754" s="12"/>
      <c r="AG754" s="27"/>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27"/>
      <c r="BD754" s="12"/>
      <c r="BE754" s="12"/>
      <c r="BF754" s="12"/>
      <c r="BG754" s="12"/>
      <c r="BH754" s="12"/>
      <c r="BI754" s="12"/>
      <c r="BJ754" s="12"/>
    </row>
    <row r="755" spans="1:62" ht="12.75" x14ac:dyDescent="0.2">
      <c r="A755" s="12"/>
      <c r="B755" s="12"/>
      <c r="C755" s="12"/>
      <c r="D755" s="12"/>
      <c r="E755" s="12"/>
      <c r="F755" s="12"/>
      <c r="G755" s="12"/>
      <c r="H755" s="12"/>
      <c r="I755" s="27"/>
      <c r="J755" s="12"/>
      <c r="K755" s="27"/>
      <c r="L755" s="12"/>
      <c r="M755" s="12"/>
      <c r="N755" s="12"/>
      <c r="O755" s="12"/>
      <c r="P755" s="12"/>
      <c r="Q755" s="12"/>
      <c r="R755" s="12"/>
      <c r="S755" s="12"/>
      <c r="T755" s="12"/>
      <c r="U755" s="12"/>
      <c r="V755" s="12"/>
      <c r="W755" s="12"/>
      <c r="X755" s="12"/>
      <c r="Y755" s="12"/>
      <c r="Z755" s="12"/>
      <c r="AA755" s="12"/>
      <c r="AB755" s="12"/>
      <c r="AC755" s="12"/>
      <c r="AD755" s="12"/>
      <c r="AE755" s="12"/>
      <c r="AF755" s="12"/>
      <c r="AG755" s="27"/>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27"/>
      <c r="BD755" s="12"/>
      <c r="BE755" s="12"/>
      <c r="BF755" s="12"/>
      <c r="BG755" s="12"/>
      <c r="BH755" s="12"/>
      <c r="BI755" s="12"/>
      <c r="BJ755" s="12"/>
    </row>
    <row r="756" spans="1:62" ht="12.75" x14ac:dyDescent="0.2">
      <c r="A756" s="12"/>
      <c r="B756" s="12"/>
      <c r="C756" s="12"/>
      <c r="D756" s="12"/>
      <c r="E756" s="12"/>
      <c r="F756" s="12"/>
      <c r="G756" s="12"/>
      <c r="H756" s="12"/>
      <c r="I756" s="27"/>
      <c r="J756" s="12"/>
      <c r="K756" s="27"/>
      <c r="L756" s="12"/>
      <c r="M756" s="12"/>
      <c r="N756" s="12"/>
      <c r="O756" s="12"/>
      <c r="P756" s="12"/>
      <c r="Q756" s="12"/>
      <c r="R756" s="12"/>
      <c r="S756" s="12"/>
      <c r="T756" s="12"/>
      <c r="U756" s="12"/>
      <c r="V756" s="12"/>
      <c r="W756" s="12"/>
      <c r="X756" s="12"/>
      <c r="Y756" s="12"/>
      <c r="Z756" s="12"/>
      <c r="AA756" s="12"/>
      <c r="AB756" s="12"/>
      <c r="AC756" s="12"/>
      <c r="AD756" s="12"/>
      <c r="AE756" s="12"/>
      <c r="AF756" s="12"/>
      <c r="AG756" s="27"/>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27"/>
      <c r="BD756" s="12"/>
      <c r="BE756" s="12"/>
      <c r="BF756" s="12"/>
      <c r="BG756" s="12"/>
      <c r="BH756" s="12"/>
      <c r="BI756" s="12"/>
      <c r="BJ756" s="12"/>
    </row>
    <row r="757" spans="1:62" ht="12.75" x14ac:dyDescent="0.2">
      <c r="A757" s="12"/>
      <c r="B757" s="12"/>
      <c r="C757" s="12"/>
      <c r="D757" s="12"/>
      <c r="E757" s="12"/>
      <c r="F757" s="12"/>
      <c r="G757" s="12"/>
      <c r="H757" s="12"/>
      <c r="I757" s="27"/>
      <c r="J757" s="12"/>
      <c r="K757" s="27"/>
      <c r="L757" s="12"/>
      <c r="M757" s="12"/>
      <c r="N757" s="12"/>
      <c r="O757" s="12"/>
      <c r="P757" s="12"/>
      <c r="Q757" s="12"/>
      <c r="R757" s="12"/>
      <c r="S757" s="12"/>
      <c r="T757" s="12"/>
      <c r="U757" s="12"/>
      <c r="V757" s="12"/>
      <c r="W757" s="12"/>
      <c r="X757" s="12"/>
      <c r="Y757" s="12"/>
      <c r="Z757" s="12"/>
      <c r="AA757" s="12"/>
      <c r="AB757" s="12"/>
      <c r="AC757" s="12"/>
      <c r="AD757" s="12"/>
      <c r="AE757" s="12"/>
      <c r="AF757" s="12"/>
      <c r="AG757" s="27"/>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27"/>
      <c r="BD757" s="12"/>
      <c r="BE757" s="12"/>
      <c r="BF757" s="12"/>
      <c r="BG757" s="12"/>
      <c r="BH757" s="12"/>
      <c r="BI757" s="12"/>
      <c r="BJ757" s="12"/>
    </row>
    <row r="758" spans="1:62" ht="12.75" x14ac:dyDescent="0.2">
      <c r="A758" s="12"/>
      <c r="B758" s="12"/>
      <c r="C758" s="12"/>
      <c r="D758" s="12"/>
      <c r="E758" s="12"/>
      <c r="F758" s="12"/>
      <c r="G758" s="12"/>
      <c r="H758" s="12"/>
      <c r="I758" s="27"/>
      <c r="J758" s="12"/>
      <c r="K758" s="27"/>
      <c r="L758" s="12"/>
      <c r="M758" s="12"/>
      <c r="N758" s="12"/>
      <c r="O758" s="12"/>
      <c r="P758" s="12"/>
      <c r="Q758" s="12"/>
      <c r="R758" s="12"/>
      <c r="S758" s="12"/>
      <c r="T758" s="12"/>
      <c r="U758" s="12"/>
      <c r="V758" s="12"/>
      <c r="W758" s="12"/>
      <c r="X758" s="12"/>
      <c r="Y758" s="12"/>
      <c r="Z758" s="12"/>
      <c r="AA758" s="12"/>
      <c r="AB758" s="12"/>
      <c r="AC758" s="12"/>
      <c r="AD758" s="12"/>
      <c r="AE758" s="12"/>
      <c r="AF758" s="12"/>
      <c r="AG758" s="27"/>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27"/>
      <c r="BD758" s="12"/>
      <c r="BE758" s="12"/>
      <c r="BF758" s="12"/>
      <c r="BG758" s="12"/>
      <c r="BH758" s="12"/>
      <c r="BI758" s="12"/>
      <c r="BJ758" s="12"/>
    </row>
    <row r="759" spans="1:62" ht="12.75" x14ac:dyDescent="0.2">
      <c r="A759" s="12"/>
      <c r="B759" s="12"/>
      <c r="C759" s="12"/>
      <c r="D759" s="12"/>
      <c r="E759" s="12"/>
      <c r="F759" s="12"/>
      <c r="G759" s="12"/>
      <c r="H759" s="12"/>
      <c r="I759" s="27"/>
      <c r="J759" s="12"/>
      <c r="K759" s="27"/>
      <c r="L759" s="12"/>
      <c r="M759" s="12"/>
      <c r="N759" s="12"/>
      <c r="O759" s="12"/>
      <c r="P759" s="12"/>
      <c r="Q759" s="12"/>
      <c r="R759" s="12"/>
      <c r="S759" s="12"/>
      <c r="T759" s="12"/>
      <c r="U759" s="12"/>
      <c r="V759" s="12"/>
      <c r="W759" s="12"/>
      <c r="X759" s="12"/>
      <c r="Y759" s="12"/>
      <c r="Z759" s="12"/>
      <c r="AA759" s="12"/>
      <c r="AB759" s="12"/>
      <c r="AC759" s="12"/>
      <c r="AD759" s="12"/>
      <c r="AE759" s="12"/>
      <c r="AF759" s="12"/>
      <c r="AG759" s="27"/>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27"/>
      <c r="BD759" s="12"/>
      <c r="BE759" s="12"/>
      <c r="BF759" s="12"/>
      <c r="BG759" s="12"/>
      <c r="BH759" s="12"/>
      <c r="BI759" s="12"/>
      <c r="BJ759" s="12"/>
    </row>
    <row r="760" spans="1:62" ht="12.75" x14ac:dyDescent="0.2">
      <c r="A760" s="12"/>
      <c r="B760" s="12"/>
      <c r="C760" s="12"/>
      <c r="D760" s="12"/>
      <c r="E760" s="12"/>
      <c r="F760" s="12"/>
      <c r="G760" s="12"/>
      <c r="H760" s="12"/>
      <c r="I760" s="27"/>
      <c r="J760" s="12"/>
      <c r="K760" s="27"/>
      <c r="L760" s="12"/>
      <c r="M760" s="12"/>
      <c r="N760" s="12"/>
      <c r="O760" s="12"/>
      <c r="P760" s="12"/>
      <c r="Q760" s="12"/>
      <c r="R760" s="12"/>
      <c r="S760" s="12"/>
      <c r="T760" s="12"/>
      <c r="U760" s="12"/>
      <c r="V760" s="12"/>
      <c r="W760" s="12"/>
      <c r="X760" s="12"/>
      <c r="Y760" s="12"/>
      <c r="Z760" s="12"/>
      <c r="AA760" s="12"/>
      <c r="AB760" s="12"/>
      <c r="AC760" s="12"/>
      <c r="AD760" s="12"/>
      <c r="AE760" s="12"/>
      <c r="AF760" s="12"/>
      <c r="AG760" s="27"/>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27"/>
      <c r="BD760" s="12"/>
      <c r="BE760" s="12"/>
      <c r="BF760" s="12"/>
      <c r="BG760" s="12"/>
      <c r="BH760" s="12"/>
      <c r="BI760" s="12"/>
      <c r="BJ760" s="12"/>
    </row>
    <row r="761" spans="1:62" ht="12.75" x14ac:dyDescent="0.2">
      <c r="A761" s="12"/>
      <c r="B761" s="12"/>
      <c r="C761" s="12"/>
      <c r="D761" s="12"/>
      <c r="E761" s="12"/>
      <c r="F761" s="12"/>
      <c r="G761" s="12"/>
      <c r="H761" s="12"/>
      <c r="I761" s="27"/>
      <c r="J761" s="12"/>
      <c r="K761" s="27"/>
      <c r="L761" s="12"/>
      <c r="M761" s="12"/>
      <c r="N761" s="12"/>
      <c r="O761" s="12"/>
      <c r="P761" s="12"/>
      <c r="Q761" s="12"/>
      <c r="R761" s="12"/>
      <c r="S761" s="12"/>
      <c r="T761" s="12"/>
      <c r="U761" s="12"/>
      <c r="V761" s="12"/>
      <c r="W761" s="12"/>
      <c r="X761" s="12"/>
      <c r="Y761" s="12"/>
      <c r="Z761" s="12"/>
      <c r="AA761" s="12"/>
      <c r="AB761" s="12"/>
      <c r="AC761" s="12"/>
      <c r="AD761" s="12"/>
      <c r="AE761" s="12"/>
      <c r="AF761" s="12"/>
      <c r="AG761" s="27"/>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27"/>
      <c r="BD761" s="12"/>
      <c r="BE761" s="12"/>
      <c r="BF761" s="12"/>
      <c r="BG761" s="12"/>
      <c r="BH761" s="12"/>
      <c r="BI761" s="12"/>
      <c r="BJ761" s="12"/>
    </row>
    <row r="762" spans="1:62" ht="12.75" x14ac:dyDescent="0.2">
      <c r="A762" s="12"/>
      <c r="B762" s="12"/>
      <c r="C762" s="12"/>
      <c r="D762" s="12"/>
      <c r="E762" s="12"/>
      <c r="F762" s="12"/>
      <c r="G762" s="12"/>
      <c r="H762" s="12"/>
      <c r="I762" s="27"/>
      <c r="J762" s="12"/>
      <c r="K762" s="27"/>
      <c r="L762" s="12"/>
      <c r="M762" s="12"/>
      <c r="N762" s="12"/>
      <c r="O762" s="12"/>
      <c r="P762" s="12"/>
      <c r="Q762" s="12"/>
      <c r="R762" s="12"/>
      <c r="S762" s="12"/>
      <c r="T762" s="12"/>
      <c r="U762" s="12"/>
      <c r="V762" s="12"/>
      <c r="W762" s="12"/>
      <c r="X762" s="12"/>
      <c r="Y762" s="12"/>
      <c r="Z762" s="12"/>
      <c r="AA762" s="12"/>
      <c r="AB762" s="12"/>
      <c r="AC762" s="12"/>
      <c r="AD762" s="12"/>
      <c r="AE762" s="12"/>
      <c r="AF762" s="12"/>
      <c r="AG762" s="27"/>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27"/>
      <c r="BD762" s="12"/>
      <c r="BE762" s="12"/>
      <c r="BF762" s="12"/>
      <c r="BG762" s="12"/>
      <c r="BH762" s="12"/>
      <c r="BI762" s="12"/>
      <c r="BJ762" s="12"/>
    </row>
    <row r="763" spans="1:62" ht="12.75" x14ac:dyDescent="0.2">
      <c r="A763" s="12"/>
      <c r="B763" s="12"/>
      <c r="C763" s="12"/>
      <c r="D763" s="12"/>
      <c r="E763" s="12"/>
      <c r="F763" s="12"/>
      <c r="G763" s="12"/>
      <c r="H763" s="12"/>
      <c r="I763" s="27"/>
      <c r="J763" s="12"/>
      <c r="K763" s="27"/>
      <c r="L763" s="12"/>
      <c r="M763" s="12"/>
      <c r="N763" s="12"/>
      <c r="O763" s="12"/>
      <c r="P763" s="12"/>
      <c r="Q763" s="12"/>
      <c r="R763" s="12"/>
      <c r="S763" s="12"/>
      <c r="T763" s="12"/>
      <c r="U763" s="12"/>
      <c r="V763" s="12"/>
      <c r="W763" s="12"/>
      <c r="X763" s="12"/>
      <c r="Y763" s="12"/>
      <c r="Z763" s="12"/>
      <c r="AA763" s="12"/>
      <c r="AB763" s="12"/>
      <c r="AC763" s="12"/>
      <c r="AD763" s="12"/>
      <c r="AE763" s="12"/>
      <c r="AF763" s="12"/>
      <c r="AG763" s="27"/>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27"/>
      <c r="BD763" s="12"/>
      <c r="BE763" s="12"/>
      <c r="BF763" s="12"/>
      <c r="BG763" s="12"/>
      <c r="BH763" s="12"/>
      <c r="BI763" s="12"/>
      <c r="BJ763" s="12"/>
    </row>
    <row r="764" spans="1:62" ht="12.75" x14ac:dyDescent="0.2">
      <c r="A764" s="12"/>
      <c r="B764" s="12"/>
      <c r="C764" s="12"/>
      <c r="D764" s="12"/>
      <c r="E764" s="12"/>
      <c r="F764" s="12"/>
      <c r="G764" s="12"/>
      <c r="H764" s="12"/>
      <c r="I764" s="27"/>
      <c r="J764" s="12"/>
      <c r="K764" s="27"/>
      <c r="L764" s="12"/>
      <c r="M764" s="12"/>
      <c r="N764" s="12"/>
      <c r="O764" s="12"/>
      <c r="P764" s="12"/>
      <c r="Q764" s="12"/>
      <c r="R764" s="12"/>
      <c r="S764" s="12"/>
      <c r="T764" s="12"/>
      <c r="U764" s="12"/>
      <c r="V764" s="12"/>
      <c r="W764" s="12"/>
      <c r="X764" s="12"/>
      <c r="Y764" s="12"/>
      <c r="Z764" s="12"/>
      <c r="AA764" s="12"/>
      <c r="AB764" s="12"/>
      <c r="AC764" s="12"/>
      <c r="AD764" s="12"/>
      <c r="AE764" s="12"/>
      <c r="AF764" s="12"/>
      <c r="AG764" s="27"/>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27"/>
      <c r="BD764" s="12"/>
      <c r="BE764" s="12"/>
      <c r="BF764" s="12"/>
      <c r="BG764" s="12"/>
      <c r="BH764" s="12"/>
      <c r="BI764" s="12"/>
      <c r="BJ764" s="12"/>
    </row>
    <row r="765" spans="1:62" ht="12.75" x14ac:dyDescent="0.2">
      <c r="A765" s="12"/>
      <c r="B765" s="12"/>
      <c r="C765" s="12"/>
      <c r="D765" s="12"/>
      <c r="E765" s="12"/>
      <c r="F765" s="12"/>
      <c r="G765" s="12"/>
      <c r="H765" s="12"/>
      <c r="I765" s="27"/>
      <c r="J765" s="12"/>
      <c r="K765" s="27"/>
      <c r="L765" s="12"/>
      <c r="M765" s="12"/>
      <c r="N765" s="12"/>
      <c r="O765" s="12"/>
      <c r="P765" s="12"/>
      <c r="Q765" s="12"/>
      <c r="R765" s="12"/>
      <c r="S765" s="12"/>
      <c r="T765" s="12"/>
      <c r="U765" s="12"/>
      <c r="V765" s="12"/>
      <c r="W765" s="12"/>
      <c r="X765" s="12"/>
      <c r="Y765" s="12"/>
      <c r="Z765" s="12"/>
      <c r="AA765" s="12"/>
      <c r="AB765" s="12"/>
      <c r="AC765" s="12"/>
      <c r="AD765" s="12"/>
      <c r="AE765" s="12"/>
      <c r="AF765" s="12"/>
      <c r="AG765" s="27"/>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27"/>
      <c r="BD765" s="12"/>
      <c r="BE765" s="12"/>
      <c r="BF765" s="12"/>
      <c r="BG765" s="12"/>
      <c r="BH765" s="12"/>
      <c r="BI765" s="12"/>
      <c r="BJ765" s="12"/>
    </row>
    <row r="766" spans="1:62" ht="12.75" x14ac:dyDescent="0.2">
      <c r="A766" s="12"/>
      <c r="B766" s="12"/>
      <c r="C766" s="12"/>
      <c r="D766" s="12"/>
      <c r="E766" s="12"/>
      <c r="F766" s="12"/>
      <c r="G766" s="12"/>
      <c r="H766" s="12"/>
      <c r="I766" s="27"/>
      <c r="J766" s="12"/>
      <c r="K766" s="27"/>
      <c r="L766" s="12"/>
      <c r="M766" s="12"/>
      <c r="N766" s="12"/>
      <c r="O766" s="12"/>
      <c r="P766" s="12"/>
      <c r="Q766" s="12"/>
      <c r="R766" s="12"/>
      <c r="S766" s="12"/>
      <c r="T766" s="12"/>
      <c r="U766" s="12"/>
      <c r="V766" s="12"/>
      <c r="W766" s="12"/>
      <c r="X766" s="12"/>
      <c r="Y766" s="12"/>
      <c r="Z766" s="12"/>
      <c r="AA766" s="12"/>
      <c r="AB766" s="12"/>
      <c r="AC766" s="12"/>
      <c r="AD766" s="12"/>
      <c r="AE766" s="12"/>
      <c r="AF766" s="12"/>
      <c r="AG766" s="27"/>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27"/>
      <c r="BD766" s="12"/>
      <c r="BE766" s="12"/>
      <c r="BF766" s="12"/>
      <c r="BG766" s="12"/>
      <c r="BH766" s="12"/>
      <c r="BI766" s="12"/>
      <c r="BJ766" s="12"/>
    </row>
    <row r="767" spans="1:62" ht="12.75" x14ac:dyDescent="0.2">
      <c r="A767" s="12"/>
      <c r="B767" s="12"/>
      <c r="C767" s="12"/>
      <c r="D767" s="12"/>
      <c r="E767" s="12"/>
      <c r="F767" s="12"/>
      <c r="G767" s="12"/>
      <c r="H767" s="12"/>
      <c r="I767" s="27"/>
      <c r="J767" s="12"/>
      <c r="K767" s="27"/>
      <c r="L767" s="12"/>
      <c r="M767" s="12"/>
      <c r="N767" s="12"/>
      <c r="O767" s="12"/>
      <c r="P767" s="12"/>
      <c r="Q767" s="12"/>
      <c r="R767" s="12"/>
      <c r="S767" s="12"/>
      <c r="T767" s="12"/>
      <c r="U767" s="12"/>
      <c r="V767" s="12"/>
      <c r="W767" s="12"/>
      <c r="X767" s="12"/>
      <c r="Y767" s="12"/>
      <c r="Z767" s="12"/>
      <c r="AA767" s="12"/>
      <c r="AB767" s="12"/>
      <c r="AC767" s="12"/>
      <c r="AD767" s="12"/>
      <c r="AE767" s="12"/>
      <c r="AF767" s="12"/>
      <c r="AG767" s="27"/>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27"/>
      <c r="BD767" s="12"/>
      <c r="BE767" s="12"/>
      <c r="BF767" s="12"/>
      <c r="BG767" s="12"/>
      <c r="BH767" s="12"/>
      <c r="BI767" s="12"/>
      <c r="BJ767" s="12"/>
    </row>
    <row r="768" spans="1:62" ht="12.75" x14ac:dyDescent="0.2">
      <c r="A768" s="12"/>
      <c r="B768" s="12"/>
      <c r="C768" s="12"/>
      <c r="D768" s="12"/>
      <c r="E768" s="12"/>
      <c r="F768" s="12"/>
      <c r="G768" s="12"/>
      <c r="H768" s="12"/>
      <c r="I768" s="27"/>
      <c r="J768" s="12"/>
      <c r="K768" s="27"/>
      <c r="L768" s="12"/>
      <c r="M768" s="12"/>
      <c r="N768" s="12"/>
      <c r="O768" s="12"/>
      <c r="P768" s="12"/>
      <c r="Q768" s="12"/>
      <c r="R768" s="12"/>
      <c r="S768" s="12"/>
      <c r="T768" s="12"/>
      <c r="U768" s="12"/>
      <c r="V768" s="12"/>
      <c r="W768" s="12"/>
      <c r="X768" s="12"/>
      <c r="Y768" s="12"/>
      <c r="Z768" s="12"/>
      <c r="AA768" s="12"/>
      <c r="AB768" s="12"/>
      <c r="AC768" s="12"/>
      <c r="AD768" s="12"/>
      <c r="AE768" s="12"/>
      <c r="AF768" s="12"/>
      <c r="AG768" s="27"/>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27"/>
      <c r="BD768" s="12"/>
      <c r="BE768" s="12"/>
      <c r="BF768" s="12"/>
      <c r="BG768" s="12"/>
      <c r="BH768" s="12"/>
      <c r="BI768" s="12"/>
      <c r="BJ768" s="12"/>
    </row>
    <row r="769" spans="1:62" ht="12.75" x14ac:dyDescent="0.2">
      <c r="A769" s="12"/>
      <c r="B769" s="12"/>
      <c r="C769" s="12"/>
      <c r="D769" s="12"/>
      <c r="E769" s="12"/>
      <c r="F769" s="12"/>
      <c r="G769" s="12"/>
      <c r="H769" s="12"/>
      <c r="I769" s="27"/>
      <c r="J769" s="12"/>
      <c r="K769" s="27"/>
      <c r="L769" s="12"/>
      <c r="M769" s="12"/>
      <c r="N769" s="12"/>
      <c r="O769" s="12"/>
      <c r="P769" s="12"/>
      <c r="Q769" s="12"/>
      <c r="R769" s="12"/>
      <c r="S769" s="12"/>
      <c r="T769" s="12"/>
      <c r="U769" s="12"/>
      <c r="V769" s="12"/>
      <c r="W769" s="12"/>
      <c r="X769" s="12"/>
      <c r="Y769" s="12"/>
      <c r="Z769" s="12"/>
      <c r="AA769" s="12"/>
      <c r="AB769" s="12"/>
      <c r="AC769" s="12"/>
      <c r="AD769" s="12"/>
      <c r="AE769" s="12"/>
      <c r="AF769" s="12"/>
      <c r="AG769" s="27"/>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27"/>
      <c r="BD769" s="12"/>
      <c r="BE769" s="12"/>
      <c r="BF769" s="12"/>
      <c r="BG769" s="12"/>
      <c r="BH769" s="12"/>
      <c r="BI769" s="12"/>
      <c r="BJ769" s="12"/>
    </row>
    <row r="770" spans="1:62" ht="12.75" x14ac:dyDescent="0.2">
      <c r="A770" s="12"/>
      <c r="B770" s="12"/>
      <c r="C770" s="12"/>
      <c r="D770" s="12"/>
      <c r="E770" s="12"/>
      <c r="F770" s="12"/>
      <c r="G770" s="12"/>
      <c r="H770" s="12"/>
      <c r="I770" s="27"/>
      <c r="J770" s="12"/>
      <c r="K770" s="27"/>
      <c r="L770" s="12"/>
      <c r="M770" s="12"/>
      <c r="N770" s="12"/>
      <c r="O770" s="12"/>
      <c r="P770" s="12"/>
      <c r="Q770" s="12"/>
      <c r="R770" s="12"/>
      <c r="S770" s="12"/>
      <c r="T770" s="12"/>
      <c r="U770" s="12"/>
      <c r="V770" s="12"/>
      <c r="W770" s="12"/>
      <c r="X770" s="12"/>
      <c r="Y770" s="12"/>
      <c r="Z770" s="12"/>
      <c r="AA770" s="12"/>
      <c r="AB770" s="12"/>
      <c r="AC770" s="12"/>
      <c r="AD770" s="12"/>
      <c r="AE770" s="12"/>
      <c r="AF770" s="12"/>
      <c r="AG770" s="27"/>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27"/>
      <c r="BD770" s="12"/>
      <c r="BE770" s="12"/>
      <c r="BF770" s="12"/>
      <c r="BG770" s="12"/>
      <c r="BH770" s="12"/>
      <c r="BI770" s="12"/>
      <c r="BJ770" s="12"/>
    </row>
    <row r="771" spans="1:62" ht="12.75" x14ac:dyDescent="0.2">
      <c r="A771" s="12"/>
      <c r="B771" s="12"/>
      <c r="C771" s="12"/>
      <c r="D771" s="12"/>
      <c r="E771" s="12"/>
      <c r="F771" s="12"/>
      <c r="G771" s="12"/>
      <c r="H771" s="12"/>
      <c r="I771" s="27"/>
      <c r="J771" s="12"/>
      <c r="K771" s="27"/>
      <c r="L771" s="12"/>
      <c r="M771" s="12"/>
      <c r="N771" s="12"/>
      <c r="O771" s="12"/>
      <c r="P771" s="12"/>
      <c r="Q771" s="12"/>
      <c r="R771" s="12"/>
      <c r="S771" s="12"/>
      <c r="T771" s="12"/>
      <c r="U771" s="12"/>
      <c r="V771" s="12"/>
      <c r="W771" s="12"/>
      <c r="X771" s="12"/>
      <c r="Y771" s="12"/>
      <c r="Z771" s="12"/>
      <c r="AA771" s="12"/>
      <c r="AB771" s="12"/>
      <c r="AC771" s="12"/>
      <c r="AD771" s="12"/>
      <c r="AE771" s="12"/>
      <c r="AF771" s="12"/>
      <c r="AG771" s="27"/>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27"/>
      <c r="BD771" s="12"/>
      <c r="BE771" s="12"/>
      <c r="BF771" s="12"/>
      <c r="BG771" s="12"/>
      <c r="BH771" s="12"/>
      <c r="BI771" s="12"/>
      <c r="BJ771" s="12"/>
    </row>
    <row r="772" spans="1:62" ht="12.75" x14ac:dyDescent="0.2">
      <c r="A772" s="12"/>
      <c r="B772" s="12"/>
      <c r="C772" s="12"/>
      <c r="D772" s="12"/>
      <c r="E772" s="12"/>
      <c r="F772" s="12"/>
      <c r="G772" s="12"/>
      <c r="H772" s="12"/>
      <c r="I772" s="27"/>
      <c r="J772" s="12"/>
      <c r="K772" s="27"/>
      <c r="L772" s="12"/>
      <c r="M772" s="12"/>
      <c r="N772" s="12"/>
      <c r="O772" s="12"/>
      <c r="P772" s="12"/>
      <c r="Q772" s="12"/>
      <c r="R772" s="12"/>
      <c r="S772" s="12"/>
      <c r="T772" s="12"/>
      <c r="U772" s="12"/>
      <c r="V772" s="12"/>
      <c r="W772" s="12"/>
      <c r="X772" s="12"/>
      <c r="Y772" s="12"/>
      <c r="Z772" s="12"/>
      <c r="AA772" s="12"/>
      <c r="AB772" s="12"/>
      <c r="AC772" s="12"/>
      <c r="AD772" s="12"/>
      <c r="AE772" s="12"/>
      <c r="AF772" s="12"/>
      <c r="AG772" s="27"/>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27"/>
      <c r="BD772" s="12"/>
      <c r="BE772" s="12"/>
      <c r="BF772" s="12"/>
      <c r="BG772" s="12"/>
      <c r="BH772" s="12"/>
      <c r="BI772" s="12"/>
      <c r="BJ772" s="12"/>
    </row>
    <row r="773" spans="1:62" ht="12.75" x14ac:dyDescent="0.2">
      <c r="A773" s="12"/>
      <c r="B773" s="12"/>
      <c r="C773" s="12"/>
      <c r="D773" s="12"/>
      <c r="E773" s="12"/>
      <c r="F773" s="12"/>
      <c r="G773" s="12"/>
      <c r="H773" s="12"/>
      <c r="I773" s="27"/>
      <c r="J773" s="12"/>
      <c r="K773" s="27"/>
      <c r="L773" s="12"/>
      <c r="M773" s="12"/>
      <c r="N773" s="12"/>
      <c r="O773" s="12"/>
      <c r="P773" s="12"/>
      <c r="Q773" s="12"/>
      <c r="R773" s="12"/>
      <c r="S773" s="12"/>
      <c r="T773" s="12"/>
      <c r="U773" s="12"/>
      <c r="V773" s="12"/>
      <c r="W773" s="12"/>
      <c r="X773" s="12"/>
      <c r="Y773" s="12"/>
      <c r="Z773" s="12"/>
      <c r="AA773" s="12"/>
      <c r="AB773" s="12"/>
      <c r="AC773" s="12"/>
      <c r="AD773" s="12"/>
      <c r="AE773" s="12"/>
      <c r="AF773" s="12"/>
      <c r="AG773" s="27"/>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27"/>
      <c r="BD773" s="12"/>
      <c r="BE773" s="12"/>
      <c r="BF773" s="12"/>
      <c r="BG773" s="12"/>
      <c r="BH773" s="12"/>
      <c r="BI773" s="12"/>
      <c r="BJ773" s="12"/>
    </row>
    <row r="774" spans="1:62" ht="12.75" x14ac:dyDescent="0.2">
      <c r="A774" s="12"/>
      <c r="B774" s="12"/>
      <c r="C774" s="12"/>
      <c r="D774" s="12"/>
      <c r="E774" s="12"/>
      <c r="F774" s="12"/>
      <c r="G774" s="12"/>
      <c r="H774" s="12"/>
      <c r="I774" s="27"/>
      <c r="J774" s="12"/>
      <c r="K774" s="27"/>
      <c r="L774" s="12"/>
      <c r="M774" s="12"/>
      <c r="N774" s="12"/>
      <c r="O774" s="12"/>
      <c r="P774" s="12"/>
      <c r="Q774" s="12"/>
      <c r="R774" s="12"/>
      <c r="S774" s="12"/>
      <c r="T774" s="12"/>
      <c r="U774" s="12"/>
      <c r="V774" s="12"/>
      <c r="W774" s="12"/>
      <c r="X774" s="12"/>
      <c r="Y774" s="12"/>
      <c r="Z774" s="12"/>
      <c r="AA774" s="12"/>
      <c r="AB774" s="12"/>
      <c r="AC774" s="12"/>
      <c r="AD774" s="12"/>
      <c r="AE774" s="12"/>
      <c r="AF774" s="12"/>
      <c r="AG774" s="27"/>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27"/>
      <c r="BD774" s="12"/>
      <c r="BE774" s="12"/>
      <c r="BF774" s="12"/>
      <c r="BG774" s="12"/>
      <c r="BH774" s="12"/>
      <c r="BI774" s="12"/>
      <c r="BJ774" s="12"/>
    </row>
    <row r="775" spans="1:62" ht="12.75" x14ac:dyDescent="0.2">
      <c r="A775" s="12"/>
      <c r="B775" s="12"/>
      <c r="C775" s="12"/>
      <c r="D775" s="12"/>
      <c r="E775" s="12"/>
      <c r="F775" s="12"/>
      <c r="G775" s="12"/>
      <c r="H775" s="12"/>
      <c r="I775" s="27"/>
      <c r="J775" s="12"/>
      <c r="K775" s="27"/>
      <c r="L775" s="12"/>
      <c r="M775" s="12"/>
      <c r="N775" s="12"/>
      <c r="O775" s="12"/>
      <c r="P775" s="12"/>
      <c r="Q775" s="12"/>
      <c r="R775" s="12"/>
      <c r="S775" s="12"/>
      <c r="T775" s="12"/>
      <c r="U775" s="12"/>
      <c r="V775" s="12"/>
      <c r="W775" s="12"/>
      <c r="X775" s="12"/>
      <c r="Y775" s="12"/>
      <c r="Z775" s="12"/>
      <c r="AA775" s="12"/>
      <c r="AB775" s="12"/>
      <c r="AC775" s="12"/>
      <c r="AD775" s="12"/>
      <c r="AE775" s="12"/>
      <c r="AF775" s="12"/>
      <c r="AG775" s="27"/>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27"/>
      <c r="BD775" s="12"/>
      <c r="BE775" s="12"/>
      <c r="BF775" s="12"/>
      <c r="BG775" s="12"/>
      <c r="BH775" s="12"/>
      <c r="BI775" s="12"/>
      <c r="BJ775" s="12"/>
    </row>
    <row r="776" spans="1:62" ht="12.75" x14ac:dyDescent="0.2">
      <c r="A776" s="12"/>
      <c r="B776" s="12"/>
      <c r="C776" s="12"/>
      <c r="D776" s="12"/>
      <c r="E776" s="12"/>
      <c r="F776" s="12"/>
      <c r="G776" s="12"/>
      <c r="H776" s="12"/>
      <c r="I776" s="27"/>
      <c r="J776" s="12"/>
      <c r="K776" s="27"/>
      <c r="L776" s="12"/>
      <c r="M776" s="12"/>
      <c r="N776" s="12"/>
      <c r="O776" s="12"/>
      <c r="P776" s="12"/>
      <c r="Q776" s="12"/>
      <c r="R776" s="12"/>
      <c r="S776" s="12"/>
      <c r="T776" s="12"/>
      <c r="U776" s="12"/>
      <c r="V776" s="12"/>
      <c r="W776" s="12"/>
      <c r="X776" s="12"/>
      <c r="Y776" s="12"/>
      <c r="Z776" s="12"/>
      <c r="AA776" s="12"/>
      <c r="AB776" s="12"/>
      <c r="AC776" s="12"/>
      <c r="AD776" s="12"/>
      <c r="AE776" s="12"/>
      <c r="AF776" s="12"/>
      <c r="AG776" s="27"/>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27"/>
      <c r="BD776" s="12"/>
      <c r="BE776" s="12"/>
      <c r="BF776" s="12"/>
      <c r="BG776" s="12"/>
      <c r="BH776" s="12"/>
      <c r="BI776" s="12"/>
      <c r="BJ776" s="12"/>
    </row>
    <row r="777" spans="1:62" ht="12.75" x14ac:dyDescent="0.2">
      <c r="A777" s="12"/>
      <c r="B777" s="12"/>
      <c r="C777" s="12"/>
      <c r="D777" s="12"/>
      <c r="E777" s="12"/>
      <c r="F777" s="12"/>
      <c r="G777" s="12"/>
      <c r="H777" s="12"/>
      <c r="I777" s="27"/>
      <c r="J777" s="12"/>
      <c r="K777" s="27"/>
      <c r="L777" s="12"/>
      <c r="M777" s="12"/>
      <c r="N777" s="12"/>
      <c r="O777" s="12"/>
      <c r="P777" s="12"/>
      <c r="Q777" s="12"/>
      <c r="R777" s="12"/>
      <c r="S777" s="12"/>
      <c r="T777" s="12"/>
      <c r="U777" s="12"/>
      <c r="V777" s="12"/>
      <c r="W777" s="12"/>
      <c r="X777" s="12"/>
      <c r="Y777" s="12"/>
      <c r="Z777" s="12"/>
      <c r="AA777" s="12"/>
      <c r="AB777" s="12"/>
      <c r="AC777" s="12"/>
      <c r="AD777" s="12"/>
      <c r="AE777" s="12"/>
      <c r="AF777" s="12"/>
      <c r="AG777" s="27"/>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27"/>
      <c r="BD777" s="12"/>
      <c r="BE777" s="12"/>
      <c r="BF777" s="12"/>
      <c r="BG777" s="12"/>
      <c r="BH777" s="12"/>
      <c r="BI777" s="12"/>
      <c r="BJ777" s="12"/>
    </row>
    <row r="778" spans="1:62" ht="12.75" x14ac:dyDescent="0.2">
      <c r="A778" s="12"/>
      <c r="B778" s="12"/>
      <c r="C778" s="12"/>
      <c r="D778" s="12"/>
      <c r="E778" s="12"/>
      <c r="F778" s="12"/>
      <c r="G778" s="12"/>
      <c r="H778" s="12"/>
      <c r="I778" s="27"/>
      <c r="J778" s="12"/>
      <c r="K778" s="27"/>
      <c r="L778" s="12"/>
      <c r="M778" s="12"/>
      <c r="N778" s="12"/>
      <c r="O778" s="12"/>
      <c r="P778" s="12"/>
      <c r="Q778" s="12"/>
      <c r="R778" s="12"/>
      <c r="S778" s="12"/>
      <c r="T778" s="12"/>
      <c r="U778" s="12"/>
      <c r="V778" s="12"/>
      <c r="W778" s="12"/>
      <c r="X778" s="12"/>
      <c r="Y778" s="12"/>
      <c r="Z778" s="12"/>
      <c r="AA778" s="12"/>
      <c r="AB778" s="12"/>
      <c r="AC778" s="12"/>
      <c r="AD778" s="12"/>
      <c r="AE778" s="12"/>
      <c r="AF778" s="12"/>
      <c r="AG778" s="27"/>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27"/>
      <c r="BD778" s="12"/>
      <c r="BE778" s="12"/>
      <c r="BF778" s="12"/>
      <c r="BG778" s="12"/>
      <c r="BH778" s="12"/>
      <c r="BI778" s="12"/>
      <c r="BJ778" s="12"/>
    </row>
    <row r="779" spans="1:62" ht="12.75" x14ac:dyDescent="0.2">
      <c r="A779" s="12"/>
      <c r="B779" s="12"/>
      <c r="C779" s="12"/>
      <c r="D779" s="12"/>
      <c r="E779" s="12"/>
      <c r="F779" s="12"/>
      <c r="G779" s="12"/>
      <c r="H779" s="12"/>
      <c r="I779" s="27"/>
      <c r="J779" s="12"/>
      <c r="K779" s="27"/>
      <c r="L779" s="12"/>
      <c r="M779" s="12"/>
      <c r="N779" s="12"/>
      <c r="O779" s="12"/>
      <c r="P779" s="12"/>
      <c r="Q779" s="12"/>
      <c r="R779" s="12"/>
      <c r="S779" s="12"/>
      <c r="T779" s="12"/>
      <c r="U779" s="12"/>
      <c r="V779" s="12"/>
      <c r="W779" s="12"/>
      <c r="X779" s="12"/>
      <c r="Y779" s="12"/>
      <c r="Z779" s="12"/>
      <c r="AA779" s="12"/>
      <c r="AB779" s="12"/>
      <c r="AC779" s="12"/>
      <c r="AD779" s="12"/>
      <c r="AE779" s="12"/>
      <c r="AF779" s="12"/>
      <c r="AG779" s="27"/>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27"/>
      <c r="BD779" s="12"/>
      <c r="BE779" s="12"/>
      <c r="BF779" s="12"/>
      <c r="BG779" s="12"/>
      <c r="BH779" s="12"/>
      <c r="BI779" s="12"/>
      <c r="BJ779" s="12"/>
    </row>
    <row r="780" spans="1:62" ht="12.75" x14ac:dyDescent="0.2">
      <c r="A780" s="12"/>
      <c r="B780" s="12"/>
      <c r="C780" s="12"/>
      <c r="D780" s="12"/>
      <c r="E780" s="12"/>
      <c r="F780" s="12"/>
      <c r="G780" s="12"/>
      <c r="H780" s="12"/>
      <c r="I780" s="27"/>
      <c r="J780" s="12"/>
      <c r="K780" s="27"/>
      <c r="L780" s="12"/>
      <c r="M780" s="12"/>
      <c r="N780" s="12"/>
      <c r="O780" s="12"/>
      <c r="P780" s="12"/>
      <c r="Q780" s="12"/>
      <c r="R780" s="12"/>
      <c r="S780" s="12"/>
      <c r="T780" s="12"/>
      <c r="U780" s="12"/>
      <c r="V780" s="12"/>
      <c r="W780" s="12"/>
      <c r="X780" s="12"/>
      <c r="Y780" s="12"/>
      <c r="Z780" s="12"/>
      <c r="AA780" s="12"/>
      <c r="AB780" s="12"/>
      <c r="AC780" s="12"/>
      <c r="AD780" s="12"/>
      <c r="AE780" s="12"/>
      <c r="AF780" s="12"/>
      <c r="AG780" s="27"/>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27"/>
      <c r="BD780" s="12"/>
      <c r="BE780" s="12"/>
      <c r="BF780" s="12"/>
      <c r="BG780" s="12"/>
      <c r="BH780" s="12"/>
      <c r="BI780" s="12"/>
      <c r="BJ780" s="12"/>
    </row>
    <row r="781" spans="1:62" ht="12.75" x14ac:dyDescent="0.2">
      <c r="A781" s="12"/>
      <c r="B781" s="12"/>
      <c r="C781" s="12"/>
      <c r="D781" s="12"/>
      <c r="E781" s="12"/>
      <c r="F781" s="12"/>
      <c r="G781" s="12"/>
      <c r="H781" s="12"/>
      <c r="I781" s="27"/>
      <c r="J781" s="12"/>
      <c r="K781" s="27"/>
      <c r="L781" s="12"/>
      <c r="M781" s="12"/>
      <c r="N781" s="12"/>
      <c r="O781" s="12"/>
      <c r="P781" s="12"/>
      <c r="Q781" s="12"/>
      <c r="R781" s="12"/>
      <c r="S781" s="12"/>
      <c r="T781" s="12"/>
      <c r="U781" s="12"/>
      <c r="V781" s="12"/>
      <c r="W781" s="12"/>
      <c r="X781" s="12"/>
      <c r="Y781" s="12"/>
      <c r="Z781" s="12"/>
      <c r="AA781" s="12"/>
      <c r="AB781" s="12"/>
      <c r="AC781" s="12"/>
      <c r="AD781" s="12"/>
      <c r="AE781" s="12"/>
      <c r="AF781" s="12"/>
      <c r="AG781" s="27"/>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27"/>
      <c r="BD781" s="12"/>
      <c r="BE781" s="12"/>
      <c r="BF781" s="12"/>
      <c r="BG781" s="12"/>
      <c r="BH781" s="12"/>
      <c r="BI781" s="12"/>
      <c r="BJ781" s="12"/>
    </row>
    <row r="782" spans="1:62" ht="12.75" x14ac:dyDescent="0.2">
      <c r="A782" s="12"/>
      <c r="B782" s="12"/>
      <c r="C782" s="12"/>
      <c r="D782" s="12"/>
      <c r="E782" s="12"/>
      <c r="F782" s="12"/>
      <c r="G782" s="12"/>
      <c r="H782" s="12"/>
      <c r="I782" s="27"/>
      <c r="J782" s="12"/>
      <c r="K782" s="27"/>
      <c r="L782" s="12"/>
      <c r="M782" s="12"/>
      <c r="N782" s="12"/>
      <c r="O782" s="12"/>
      <c r="P782" s="12"/>
      <c r="Q782" s="12"/>
      <c r="R782" s="12"/>
      <c r="S782" s="12"/>
      <c r="T782" s="12"/>
      <c r="U782" s="12"/>
      <c r="V782" s="12"/>
      <c r="W782" s="12"/>
      <c r="X782" s="12"/>
      <c r="Y782" s="12"/>
      <c r="Z782" s="12"/>
      <c r="AA782" s="12"/>
      <c r="AB782" s="12"/>
      <c r="AC782" s="12"/>
      <c r="AD782" s="12"/>
      <c r="AE782" s="12"/>
      <c r="AF782" s="12"/>
      <c r="AG782" s="27"/>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27"/>
      <c r="BD782" s="12"/>
      <c r="BE782" s="12"/>
      <c r="BF782" s="12"/>
      <c r="BG782" s="12"/>
      <c r="BH782" s="12"/>
      <c r="BI782" s="12"/>
      <c r="BJ782" s="12"/>
    </row>
    <row r="783" spans="1:62" ht="12.75" x14ac:dyDescent="0.2">
      <c r="A783" s="12"/>
      <c r="B783" s="12"/>
      <c r="C783" s="12"/>
      <c r="D783" s="12"/>
      <c r="E783" s="12"/>
      <c r="F783" s="12"/>
      <c r="G783" s="12"/>
      <c r="H783" s="12"/>
      <c r="I783" s="27"/>
      <c r="J783" s="12"/>
      <c r="K783" s="27"/>
      <c r="L783" s="12"/>
      <c r="M783" s="12"/>
      <c r="N783" s="12"/>
      <c r="O783" s="12"/>
      <c r="P783" s="12"/>
      <c r="Q783" s="12"/>
      <c r="R783" s="12"/>
      <c r="S783" s="12"/>
      <c r="T783" s="12"/>
      <c r="U783" s="12"/>
      <c r="V783" s="12"/>
      <c r="W783" s="12"/>
      <c r="X783" s="12"/>
      <c r="Y783" s="12"/>
      <c r="Z783" s="12"/>
      <c r="AA783" s="12"/>
      <c r="AB783" s="12"/>
      <c r="AC783" s="12"/>
      <c r="AD783" s="12"/>
      <c r="AE783" s="12"/>
      <c r="AF783" s="12"/>
      <c r="AG783" s="27"/>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27"/>
      <c r="BD783" s="12"/>
      <c r="BE783" s="12"/>
      <c r="BF783" s="12"/>
      <c r="BG783" s="12"/>
      <c r="BH783" s="12"/>
      <c r="BI783" s="12"/>
      <c r="BJ783" s="12"/>
    </row>
    <row r="784" spans="1:62" ht="12.75" x14ac:dyDescent="0.2">
      <c r="A784" s="12"/>
      <c r="B784" s="12"/>
      <c r="C784" s="12"/>
      <c r="D784" s="12"/>
      <c r="E784" s="12"/>
      <c r="F784" s="12"/>
      <c r="G784" s="12"/>
      <c r="H784" s="12"/>
      <c r="I784" s="27"/>
      <c r="J784" s="12"/>
      <c r="K784" s="27"/>
      <c r="L784" s="12"/>
      <c r="M784" s="12"/>
      <c r="N784" s="12"/>
      <c r="O784" s="12"/>
      <c r="P784" s="12"/>
      <c r="Q784" s="12"/>
      <c r="R784" s="12"/>
      <c r="S784" s="12"/>
      <c r="T784" s="12"/>
      <c r="U784" s="12"/>
      <c r="V784" s="12"/>
      <c r="W784" s="12"/>
      <c r="X784" s="12"/>
      <c r="Y784" s="12"/>
      <c r="Z784" s="12"/>
      <c r="AA784" s="12"/>
      <c r="AB784" s="12"/>
      <c r="AC784" s="12"/>
      <c r="AD784" s="12"/>
      <c r="AE784" s="12"/>
      <c r="AF784" s="12"/>
      <c r="AG784" s="27"/>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27"/>
      <c r="BD784" s="12"/>
      <c r="BE784" s="12"/>
      <c r="BF784" s="12"/>
      <c r="BG784" s="12"/>
      <c r="BH784" s="12"/>
      <c r="BI784" s="12"/>
      <c r="BJ784" s="12"/>
    </row>
    <row r="785" spans="1:62" ht="12.75" x14ac:dyDescent="0.2">
      <c r="A785" s="12"/>
      <c r="B785" s="12"/>
      <c r="C785" s="12"/>
      <c r="D785" s="12"/>
      <c r="E785" s="12"/>
      <c r="F785" s="12"/>
      <c r="G785" s="12"/>
      <c r="H785" s="12"/>
      <c r="I785" s="27"/>
      <c r="J785" s="12"/>
      <c r="K785" s="27"/>
      <c r="L785" s="12"/>
      <c r="M785" s="12"/>
      <c r="N785" s="12"/>
      <c r="O785" s="12"/>
      <c r="P785" s="12"/>
      <c r="Q785" s="12"/>
      <c r="R785" s="12"/>
      <c r="S785" s="12"/>
      <c r="T785" s="12"/>
      <c r="U785" s="12"/>
      <c r="V785" s="12"/>
      <c r="W785" s="12"/>
      <c r="X785" s="12"/>
      <c r="Y785" s="12"/>
      <c r="Z785" s="12"/>
      <c r="AA785" s="12"/>
      <c r="AB785" s="12"/>
      <c r="AC785" s="12"/>
      <c r="AD785" s="12"/>
      <c r="AE785" s="12"/>
      <c r="AF785" s="12"/>
      <c r="AG785" s="27"/>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27"/>
      <c r="BD785" s="12"/>
      <c r="BE785" s="12"/>
      <c r="BF785" s="12"/>
      <c r="BG785" s="12"/>
      <c r="BH785" s="12"/>
      <c r="BI785" s="12"/>
      <c r="BJ785" s="12"/>
    </row>
    <row r="786" spans="1:62" ht="12.75" x14ac:dyDescent="0.2">
      <c r="A786" s="12"/>
      <c r="B786" s="12"/>
      <c r="C786" s="12"/>
      <c r="D786" s="12"/>
      <c r="E786" s="12"/>
      <c r="F786" s="12"/>
      <c r="G786" s="12"/>
      <c r="H786" s="12"/>
      <c r="I786" s="27"/>
      <c r="J786" s="12"/>
      <c r="K786" s="27"/>
      <c r="L786" s="12"/>
      <c r="M786" s="12"/>
      <c r="N786" s="12"/>
      <c r="O786" s="12"/>
      <c r="P786" s="12"/>
      <c r="Q786" s="12"/>
      <c r="R786" s="12"/>
      <c r="S786" s="12"/>
      <c r="T786" s="12"/>
      <c r="U786" s="12"/>
      <c r="V786" s="12"/>
      <c r="W786" s="12"/>
      <c r="X786" s="12"/>
      <c r="Y786" s="12"/>
      <c r="Z786" s="12"/>
      <c r="AA786" s="12"/>
      <c r="AB786" s="12"/>
      <c r="AC786" s="12"/>
      <c r="AD786" s="12"/>
      <c r="AE786" s="12"/>
      <c r="AF786" s="12"/>
      <c r="AG786" s="27"/>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27"/>
      <c r="BD786" s="12"/>
      <c r="BE786" s="12"/>
      <c r="BF786" s="12"/>
      <c r="BG786" s="12"/>
      <c r="BH786" s="12"/>
      <c r="BI786" s="12"/>
      <c r="BJ786" s="12"/>
    </row>
    <row r="787" spans="1:62" ht="12.75" x14ac:dyDescent="0.2">
      <c r="A787" s="12"/>
      <c r="B787" s="12"/>
      <c r="C787" s="12"/>
      <c r="D787" s="12"/>
      <c r="E787" s="12"/>
      <c r="F787" s="12"/>
      <c r="G787" s="12"/>
      <c r="H787" s="12"/>
      <c r="I787" s="27"/>
      <c r="J787" s="12"/>
      <c r="K787" s="27"/>
      <c r="L787" s="12"/>
      <c r="M787" s="12"/>
      <c r="N787" s="12"/>
      <c r="O787" s="12"/>
      <c r="P787" s="12"/>
      <c r="Q787" s="12"/>
      <c r="R787" s="12"/>
      <c r="S787" s="12"/>
      <c r="T787" s="12"/>
      <c r="U787" s="12"/>
      <c r="V787" s="12"/>
      <c r="W787" s="12"/>
      <c r="X787" s="12"/>
      <c r="Y787" s="12"/>
      <c r="Z787" s="12"/>
      <c r="AA787" s="12"/>
      <c r="AB787" s="12"/>
      <c r="AC787" s="12"/>
      <c r="AD787" s="12"/>
      <c r="AE787" s="12"/>
      <c r="AF787" s="12"/>
      <c r="AG787" s="27"/>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27"/>
      <c r="BD787" s="12"/>
      <c r="BE787" s="12"/>
      <c r="BF787" s="12"/>
      <c r="BG787" s="12"/>
      <c r="BH787" s="12"/>
      <c r="BI787" s="12"/>
      <c r="BJ787" s="12"/>
    </row>
    <row r="788" spans="1:62" ht="12.75" x14ac:dyDescent="0.2">
      <c r="A788" s="12"/>
      <c r="B788" s="12"/>
      <c r="C788" s="12"/>
      <c r="D788" s="12"/>
      <c r="E788" s="12"/>
      <c r="F788" s="12"/>
      <c r="G788" s="12"/>
      <c r="H788" s="12"/>
      <c r="I788" s="27"/>
      <c r="J788" s="12"/>
      <c r="K788" s="27"/>
      <c r="L788" s="12"/>
      <c r="M788" s="12"/>
      <c r="N788" s="12"/>
      <c r="O788" s="12"/>
      <c r="P788" s="12"/>
      <c r="Q788" s="12"/>
      <c r="R788" s="12"/>
      <c r="S788" s="12"/>
      <c r="T788" s="12"/>
      <c r="U788" s="12"/>
      <c r="V788" s="12"/>
      <c r="W788" s="12"/>
      <c r="X788" s="12"/>
      <c r="Y788" s="12"/>
      <c r="Z788" s="12"/>
      <c r="AA788" s="12"/>
      <c r="AB788" s="12"/>
      <c r="AC788" s="12"/>
      <c r="AD788" s="12"/>
      <c r="AE788" s="12"/>
      <c r="AF788" s="12"/>
      <c r="AG788" s="27"/>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27"/>
      <c r="BD788" s="12"/>
      <c r="BE788" s="12"/>
      <c r="BF788" s="12"/>
      <c r="BG788" s="12"/>
      <c r="BH788" s="12"/>
      <c r="BI788" s="12"/>
      <c r="BJ788" s="12"/>
    </row>
    <row r="789" spans="1:62" ht="12.75" x14ac:dyDescent="0.2">
      <c r="A789" s="12"/>
      <c r="B789" s="12"/>
      <c r="C789" s="12"/>
      <c r="D789" s="12"/>
      <c r="E789" s="12"/>
      <c r="F789" s="12"/>
      <c r="G789" s="12"/>
      <c r="H789" s="12"/>
      <c r="I789" s="27"/>
      <c r="J789" s="12"/>
      <c r="K789" s="27"/>
      <c r="L789" s="12"/>
      <c r="M789" s="12"/>
      <c r="N789" s="12"/>
      <c r="O789" s="12"/>
      <c r="P789" s="12"/>
      <c r="Q789" s="12"/>
      <c r="R789" s="12"/>
      <c r="S789" s="12"/>
      <c r="T789" s="12"/>
      <c r="U789" s="12"/>
      <c r="V789" s="12"/>
      <c r="W789" s="12"/>
      <c r="X789" s="12"/>
      <c r="Y789" s="12"/>
      <c r="Z789" s="12"/>
      <c r="AA789" s="12"/>
      <c r="AB789" s="12"/>
      <c r="AC789" s="12"/>
      <c r="AD789" s="12"/>
      <c r="AE789" s="12"/>
      <c r="AF789" s="12"/>
      <c r="AG789" s="27"/>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27"/>
      <c r="BD789" s="12"/>
      <c r="BE789" s="12"/>
      <c r="BF789" s="12"/>
      <c r="BG789" s="12"/>
      <c r="BH789" s="12"/>
      <c r="BI789" s="12"/>
      <c r="BJ789" s="12"/>
    </row>
    <row r="790" spans="1:62" ht="12.75" x14ac:dyDescent="0.2">
      <c r="A790" s="12"/>
      <c r="B790" s="12"/>
      <c r="C790" s="12"/>
      <c r="D790" s="12"/>
      <c r="E790" s="12"/>
      <c r="F790" s="12"/>
      <c r="G790" s="12"/>
      <c r="H790" s="12"/>
      <c r="I790" s="27"/>
      <c r="J790" s="12"/>
      <c r="K790" s="27"/>
      <c r="L790" s="12"/>
      <c r="M790" s="12"/>
      <c r="N790" s="12"/>
      <c r="O790" s="12"/>
      <c r="P790" s="12"/>
      <c r="Q790" s="12"/>
      <c r="R790" s="12"/>
      <c r="S790" s="12"/>
      <c r="T790" s="12"/>
      <c r="U790" s="12"/>
      <c r="V790" s="12"/>
      <c r="W790" s="12"/>
      <c r="X790" s="12"/>
      <c r="Y790" s="12"/>
      <c r="Z790" s="12"/>
      <c r="AA790" s="12"/>
      <c r="AB790" s="12"/>
      <c r="AC790" s="12"/>
      <c r="AD790" s="12"/>
      <c r="AE790" s="12"/>
      <c r="AF790" s="12"/>
      <c r="AG790" s="27"/>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27"/>
      <c r="BD790" s="12"/>
      <c r="BE790" s="12"/>
      <c r="BF790" s="12"/>
      <c r="BG790" s="12"/>
      <c r="BH790" s="12"/>
      <c r="BI790" s="12"/>
      <c r="BJ790" s="12"/>
    </row>
    <row r="791" spans="1:62" ht="12.75" x14ac:dyDescent="0.2">
      <c r="A791" s="12"/>
      <c r="B791" s="12"/>
      <c r="C791" s="12"/>
      <c r="D791" s="12"/>
      <c r="E791" s="12"/>
      <c r="F791" s="12"/>
      <c r="G791" s="12"/>
      <c r="H791" s="12"/>
      <c r="I791" s="27"/>
      <c r="J791" s="12"/>
      <c r="K791" s="27"/>
      <c r="L791" s="12"/>
      <c r="M791" s="12"/>
      <c r="N791" s="12"/>
      <c r="O791" s="12"/>
      <c r="P791" s="12"/>
      <c r="Q791" s="12"/>
      <c r="R791" s="12"/>
      <c r="S791" s="12"/>
      <c r="T791" s="12"/>
      <c r="U791" s="12"/>
      <c r="V791" s="12"/>
      <c r="W791" s="12"/>
      <c r="X791" s="12"/>
      <c r="Y791" s="12"/>
      <c r="Z791" s="12"/>
      <c r="AA791" s="12"/>
      <c r="AB791" s="12"/>
      <c r="AC791" s="12"/>
      <c r="AD791" s="12"/>
      <c r="AE791" s="12"/>
      <c r="AF791" s="12"/>
      <c r="AG791" s="27"/>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27"/>
      <c r="BD791" s="12"/>
      <c r="BE791" s="12"/>
      <c r="BF791" s="12"/>
      <c r="BG791" s="12"/>
      <c r="BH791" s="12"/>
      <c r="BI791" s="12"/>
      <c r="BJ791" s="12"/>
    </row>
    <row r="792" spans="1:62" ht="12.75" x14ac:dyDescent="0.2">
      <c r="A792" s="12"/>
      <c r="B792" s="12"/>
      <c r="C792" s="12"/>
      <c r="D792" s="12"/>
      <c r="E792" s="12"/>
      <c r="F792" s="12"/>
      <c r="G792" s="12"/>
      <c r="H792" s="12"/>
      <c r="I792" s="27"/>
      <c r="J792" s="12"/>
      <c r="K792" s="27"/>
      <c r="L792" s="12"/>
      <c r="M792" s="12"/>
      <c r="N792" s="12"/>
      <c r="O792" s="12"/>
      <c r="P792" s="12"/>
      <c r="Q792" s="12"/>
      <c r="R792" s="12"/>
      <c r="S792" s="12"/>
      <c r="T792" s="12"/>
      <c r="U792" s="12"/>
      <c r="V792" s="12"/>
      <c r="W792" s="12"/>
      <c r="X792" s="12"/>
      <c r="Y792" s="12"/>
      <c r="Z792" s="12"/>
      <c r="AA792" s="12"/>
      <c r="AB792" s="12"/>
      <c r="AC792" s="12"/>
      <c r="AD792" s="12"/>
      <c r="AE792" s="12"/>
      <c r="AF792" s="12"/>
      <c r="AG792" s="27"/>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27"/>
      <c r="BD792" s="12"/>
      <c r="BE792" s="12"/>
      <c r="BF792" s="12"/>
      <c r="BG792" s="12"/>
      <c r="BH792" s="12"/>
      <c r="BI792" s="12"/>
      <c r="BJ792" s="12"/>
    </row>
    <row r="793" spans="1:62" ht="12.75" x14ac:dyDescent="0.2">
      <c r="A793" s="12"/>
      <c r="B793" s="12"/>
      <c r="C793" s="12"/>
      <c r="D793" s="12"/>
      <c r="E793" s="12"/>
      <c r="F793" s="12"/>
      <c r="G793" s="12"/>
      <c r="H793" s="12"/>
      <c r="I793" s="27"/>
      <c r="J793" s="12"/>
      <c r="K793" s="27"/>
      <c r="L793" s="12"/>
      <c r="M793" s="12"/>
      <c r="N793" s="12"/>
      <c r="O793" s="12"/>
      <c r="P793" s="12"/>
      <c r="Q793" s="12"/>
      <c r="R793" s="12"/>
      <c r="S793" s="12"/>
      <c r="T793" s="12"/>
      <c r="U793" s="12"/>
      <c r="V793" s="12"/>
      <c r="W793" s="12"/>
      <c r="X793" s="12"/>
      <c r="Y793" s="12"/>
      <c r="Z793" s="12"/>
      <c r="AA793" s="12"/>
      <c r="AB793" s="12"/>
      <c r="AC793" s="12"/>
      <c r="AD793" s="12"/>
      <c r="AE793" s="12"/>
      <c r="AF793" s="12"/>
      <c r="AG793" s="27"/>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27"/>
      <c r="BD793" s="12"/>
      <c r="BE793" s="12"/>
      <c r="BF793" s="12"/>
      <c r="BG793" s="12"/>
      <c r="BH793" s="12"/>
      <c r="BI793" s="12"/>
      <c r="BJ793" s="12"/>
    </row>
    <row r="794" spans="1:62" ht="12.75" x14ac:dyDescent="0.2">
      <c r="A794" s="12"/>
      <c r="B794" s="12"/>
      <c r="C794" s="12"/>
      <c r="D794" s="12"/>
      <c r="E794" s="12"/>
      <c r="F794" s="12"/>
      <c r="G794" s="12"/>
      <c r="H794" s="12"/>
      <c r="I794" s="27"/>
      <c r="J794" s="12"/>
      <c r="K794" s="27"/>
      <c r="L794" s="12"/>
      <c r="M794" s="12"/>
      <c r="N794" s="12"/>
      <c r="O794" s="12"/>
      <c r="P794" s="12"/>
      <c r="Q794" s="12"/>
      <c r="R794" s="12"/>
      <c r="S794" s="12"/>
      <c r="T794" s="12"/>
      <c r="U794" s="12"/>
      <c r="V794" s="12"/>
      <c r="W794" s="12"/>
      <c r="X794" s="12"/>
      <c r="Y794" s="12"/>
      <c r="Z794" s="12"/>
      <c r="AA794" s="12"/>
      <c r="AB794" s="12"/>
      <c r="AC794" s="12"/>
      <c r="AD794" s="12"/>
      <c r="AE794" s="12"/>
      <c r="AF794" s="12"/>
      <c r="AG794" s="27"/>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27"/>
      <c r="BD794" s="12"/>
      <c r="BE794" s="12"/>
      <c r="BF794" s="12"/>
      <c r="BG794" s="12"/>
      <c r="BH794" s="12"/>
      <c r="BI794" s="12"/>
      <c r="BJ794" s="12"/>
    </row>
    <row r="795" spans="1:62" ht="12.75" x14ac:dyDescent="0.2">
      <c r="A795" s="12"/>
      <c r="B795" s="12"/>
      <c r="C795" s="12"/>
      <c r="D795" s="12"/>
      <c r="E795" s="12"/>
      <c r="F795" s="12"/>
      <c r="G795" s="12"/>
      <c r="H795" s="12"/>
      <c r="I795" s="27"/>
      <c r="J795" s="12"/>
      <c r="K795" s="27"/>
      <c r="L795" s="12"/>
      <c r="M795" s="12"/>
      <c r="N795" s="12"/>
      <c r="O795" s="12"/>
      <c r="P795" s="12"/>
      <c r="Q795" s="12"/>
      <c r="R795" s="12"/>
      <c r="S795" s="12"/>
      <c r="T795" s="12"/>
      <c r="U795" s="12"/>
      <c r="V795" s="12"/>
      <c r="W795" s="12"/>
      <c r="X795" s="12"/>
      <c r="Y795" s="12"/>
      <c r="Z795" s="12"/>
      <c r="AA795" s="12"/>
      <c r="AB795" s="12"/>
      <c r="AC795" s="12"/>
      <c r="AD795" s="12"/>
      <c r="AE795" s="12"/>
      <c r="AF795" s="12"/>
      <c r="AG795" s="27"/>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27"/>
      <c r="BD795" s="12"/>
      <c r="BE795" s="12"/>
      <c r="BF795" s="12"/>
      <c r="BG795" s="12"/>
      <c r="BH795" s="12"/>
      <c r="BI795" s="12"/>
      <c r="BJ795" s="12"/>
    </row>
    <row r="796" spans="1:62" ht="12.75" x14ac:dyDescent="0.2">
      <c r="A796" s="12"/>
      <c r="B796" s="12"/>
      <c r="C796" s="12"/>
      <c r="D796" s="12"/>
      <c r="E796" s="12"/>
      <c r="F796" s="12"/>
      <c r="G796" s="12"/>
      <c r="H796" s="12"/>
      <c r="I796" s="27"/>
      <c r="J796" s="12"/>
      <c r="K796" s="27"/>
      <c r="L796" s="12"/>
      <c r="M796" s="12"/>
      <c r="N796" s="12"/>
      <c r="O796" s="12"/>
      <c r="P796" s="12"/>
      <c r="Q796" s="12"/>
      <c r="R796" s="12"/>
      <c r="S796" s="12"/>
      <c r="T796" s="12"/>
      <c r="U796" s="12"/>
      <c r="V796" s="12"/>
      <c r="W796" s="12"/>
      <c r="X796" s="12"/>
      <c r="Y796" s="12"/>
      <c r="Z796" s="12"/>
      <c r="AA796" s="12"/>
      <c r="AB796" s="12"/>
      <c r="AC796" s="12"/>
      <c r="AD796" s="12"/>
      <c r="AE796" s="12"/>
      <c r="AF796" s="12"/>
      <c r="AG796" s="27"/>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27"/>
      <c r="BD796" s="12"/>
      <c r="BE796" s="12"/>
      <c r="BF796" s="12"/>
      <c r="BG796" s="12"/>
      <c r="BH796" s="12"/>
      <c r="BI796" s="12"/>
      <c r="BJ796" s="12"/>
    </row>
    <row r="797" spans="1:62" ht="12.75" x14ac:dyDescent="0.2">
      <c r="A797" s="12"/>
      <c r="B797" s="12"/>
      <c r="C797" s="12"/>
      <c r="D797" s="12"/>
      <c r="E797" s="12"/>
      <c r="F797" s="12"/>
      <c r="G797" s="12"/>
      <c r="H797" s="12"/>
      <c r="I797" s="27"/>
      <c r="J797" s="12"/>
      <c r="K797" s="27"/>
      <c r="L797" s="12"/>
      <c r="M797" s="12"/>
      <c r="N797" s="12"/>
      <c r="O797" s="12"/>
      <c r="P797" s="12"/>
      <c r="Q797" s="12"/>
      <c r="R797" s="12"/>
      <c r="S797" s="12"/>
      <c r="T797" s="12"/>
      <c r="U797" s="12"/>
      <c r="V797" s="12"/>
      <c r="W797" s="12"/>
      <c r="X797" s="12"/>
      <c r="Y797" s="12"/>
      <c r="Z797" s="12"/>
      <c r="AA797" s="12"/>
      <c r="AB797" s="12"/>
      <c r="AC797" s="12"/>
      <c r="AD797" s="12"/>
      <c r="AE797" s="12"/>
      <c r="AF797" s="12"/>
      <c r="AG797" s="27"/>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27"/>
      <c r="BD797" s="12"/>
      <c r="BE797" s="12"/>
      <c r="BF797" s="12"/>
      <c r="BG797" s="12"/>
      <c r="BH797" s="12"/>
      <c r="BI797" s="12"/>
      <c r="BJ797" s="12"/>
    </row>
    <row r="798" spans="1:62" ht="12.75" x14ac:dyDescent="0.2">
      <c r="A798" s="12"/>
      <c r="B798" s="12"/>
      <c r="C798" s="12"/>
      <c r="D798" s="12"/>
      <c r="E798" s="12"/>
      <c r="F798" s="12"/>
      <c r="G798" s="12"/>
      <c r="H798" s="12"/>
      <c r="I798" s="27"/>
      <c r="J798" s="12"/>
      <c r="K798" s="27"/>
      <c r="L798" s="12"/>
      <c r="M798" s="12"/>
      <c r="N798" s="12"/>
      <c r="O798" s="12"/>
      <c r="P798" s="12"/>
      <c r="Q798" s="12"/>
      <c r="R798" s="12"/>
      <c r="S798" s="12"/>
      <c r="T798" s="12"/>
      <c r="U798" s="12"/>
      <c r="V798" s="12"/>
      <c r="W798" s="12"/>
      <c r="X798" s="12"/>
      <c r="Y798" s="12"/>
      <c r="Z798" s="12"/>
      <c r="AA798" s="12"/>
      <c r="AB798" s="12"/>
      <c r="AC798" s="12"/>
      <c r="AD798" s="12"/>
      <c r="AE798" s="12"/>
      <c r="AF798" s="12"/>
      <c r="AG798" s="27"/>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27"/>
      <c r="BD798" s="12"/>
      <c r="BE798" s="12"/>
      <c r="BF798" s="12"/>
      <c r="BG798" s="12"/>
      <c r="BH798" s="12"/>
      <c r="BI798" s="12"/>
      <c r="BJ798" s="12"/>
    </row>
    <row r="799" spans="1:62" ht="12.75" x14ac:dyDescent="0.2">
      <c r="A799" s="12"/>
      <c r="B799" s="12"/>
      <c r="C799" s="12"/>
      <c r="D799" s="12"/>
      <c r="E799" s="12"/>
      <c r="F799" s="12"/>
      <c r="G799" s="12"/>
      <c r="H799" s="12"/>
      <c r="I799" s="27"/>
      <c r="J799" s="12"/>
      <c r="K799" s="27"/>
      <c r="L799" s="12"/>
      <c r="M799" s="12"/>
      <c r="N799" s="12"/>
      <c r="O799" s="12"/>
      <c r="P799" s="12"/>
      <c r="Q799" s="12"/>
      <c r="R799" s="12"/>
      <c r="S799" s="12"/>
      <c r="T799" s="12"/>
      <c r="U799" s="12"/>
      <c r="V799" s="12"/>
      <c r="W799" s="12"/>
      <c r="X799" s="12"/>
      <c r="Y799" s="12"/>
      <c r="Z799" s="12"/>
      <c r="AA799" s="12"/>
      <c r="AB799" s="12"/>
      <c r="AC799" s="12"/>
      <c r="AD799" s="12"/>
      <c r="AE799" s="12"/>
      <c r="AF799" s="12"/>
      <c r="AG799" s="27"/>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27"/>
      <c r="BD799" s="12"/>
      <c r="BE799" s="12"/>
      <c r="BF799" s="12"/>
      <c r="BG799" s="12"/>
      <c r="BH799" s="12"/>
      <c r="BI799" s="12"/>
      <c r="BJ799" s="12"/>
    </row>
    <row r="800" spans="1:62" ht="12.75" x14ac:dyDescent="0.2">
      <c r="A800" s="12"/>
      <c r="B800" s="12"/>
      <c r="C800" s="12"/>
      <c r="D800" s="12"/>
      <c r="E800" s="12"/>
      <c r="F800" s="12"/>
      <c r="G800" s="12"/>
      <c r="H800" s="12"/>
      <c r="I800" s="27"/>
      <c r="J800" s="12"/>
      <c r="K800" s="27"/>
      <c r="L800" s="12"/>
      <c r="M800" s="12"/>
      <c r="N800" s="12"/>
      <c r="O800" s="12"/>
      <c r="P800" s="12"/>
      <c r="Q800" s="12"/>
      <c r="R800" s="12"/>
      <c r="S800" s="12"/>
      <c r="T800" s="12"/>
      <c r="U800" s="12"/>
      <c r="V800" s="12"/>
      <c r="W800" s="12"/>
      <c r="X800" s="12"/>
      <c r="Y800" s="12"/>
      <c r="Z800" s="12"/>
      <c r="AA800" s="12"/>
      <c r="AB800" s="12"/>
      <c r="AC800" s="12"/>
      <c r="AD800" s="12"/>
      <c r="AE800" s="12"/>
      <c r="AF800" s="12"/>
      <c r="AG800" s="27"/>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27"/>
      <c r="BD800" s="12"/>
      <c r="BE800" s="12"/>
      <c r="BF800" s="12"/>
      <c r="BG800" s="12"/>
      <c r="BH800" s="12"/>
      <c r="BI800" s="12"/>
      <c r="BJ800" s="12"/>
    </row>
    <row r="801" spans="1:62" ht="12.75" x14ac:dyDescent="0.2">
      <c r="A801" s="12"/>
      <c r="B801" s="12"/>
      <c r="C801" s="12"/>
      <c r="D801" s="12"/>
      <c r="E801" s="12"/>
      <c r="F801" s="12"/>
      <c r="G801" s="12"/>
      <c r="H801" s="12"/>
      <c r="I801" s="27"/>
      <c r="J801" s="12"/>
      <c r="K801" s="27"/>
      <c r="L801" s="12"/>
      <c r="M801" s="12"/>
      <c r="N801" s="12"/>
      <c r="O801" s="12"/>
      <c r="P801" s="12"/>
      <c r="Q801" s="12"/>
      <c r="R801" s="12"/>
      <c r="S801" s="12"/>
      <c r="T801" s="12"/>
      <c r="U801" s="12"/>
      <c r="V801" s="12"/>
      <c r="W801" s="12"/>
      <c r="X801" s="12"/>
      <c r="Y801" s="12"/>
      <c r="Z801" s="12"/>
      <c r="AA801" s="12"/>
      <c r="AB801" s="12"/>
      <c r="AC801" s="12"/>
      <c r="AD801" s="12"/>
      <c r="AE801" s="12"/>
      <c r="AF801" s="12"/>
      <c r="AG801" s="27"/>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27"/>
      <c r="BD801" s="12"/>
      <c r="BE801" s="12"/>
      <c r="BF801" s="12"/>
      <c r="BG801" s="12"/>
      <c r="BH801" s="12"/>
      <c r="BI801" s="12"/>
      <c r="BJ801" s="12"/>
    </row>
    <row r="802" spans="1:62" ht="12.75" x14ac:dyDescent="0.2">
      <c r="A802" s="12"/>
      <c r="B802" s="12"/>
      <c r="C802" s="12"/>
      <c r="D802" s="12"/>
      <c r="E802" s="12"/>
      <c r="F802" s="12"/>
      <c r="G802" s="12"/>
      <c r="H802" s="12"/>
      <c r="I802" s="27"/>
      <c r="J802" s="12"/>
      <c r="K802" s="27"/>
      <c r="L802" s="12"/>
      <c r="M802" s="12"/>
      <c r="N802" s="12"/>
      <c r="O802" s="12"/>
      <c r="P802" s="12"/>
      <c r="Q802" s="12"/>
      <c r="R802" s="12"/>
      <c r="S802" s="12"/>
      <c r="T802" s="12"/>
      <c r="U802" s="12"/>
      <c r="V802" s="12"/>
      <c r="W802" s="12"/>
      <c r="X802" s="12"/>
      <c r="Y802" s="12"/>
      <c r="Z802" s="12"/>
      <c r="AA802" s="12"/>
      <c r="AB802" s="12"/>
      <c r="AC802" s="12"/>
      <c r="AD802" s="12"/>
      <c r="AE802" s="12"/>
      <c r="AF802" s="12"/>
      <c r="AG802" s="27"/>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27"/>
      <c r="BD802" s="12"/>
      <c r="BE802" s="12"/>
      <c r="BF802" s="12"/>
      <c r="BG802" s="12"/>
      <c r="BH802" s="12"/>
      <c r="BI802" s="12"/>
      <c r="BJ802" s="12"/>
    </row>
    <row r="803" spans="1:62" ht="12.75" x14ac:dyDescent="0.2">
      <c r="A803" s="12"/>
      <c r="B803" s="12"/>
      <c r="C803" s="12"/>
      <c r="D803" s="12"/>
      <c r="E803" s="12"/>
      <c r="F803" s="12"/>
      <c r="G803" s="12"/>
      <c r="H803" s="12"/>
      <c r="I803" s="27"/>
      <c r="J803" s="12"/>
      <c r="K803" s="27"/>
      <c r="L803" s="12"/>
      <c r="M803" s="12"/>
      <c r="N803" s="12"/>
      <c r="O803" s="12"/>
      <c r="P803" s="12"/>
      <c r="Q803" s="12"/>
      <c r="R803" s="12"/>
      <c r="S803" s="12"/>
      <c r="T803" s="12"/>
      <c r="U803" s="12"/>
      <c r="V803" s="12"/>
      <c r="W803" s="12"/>
      <c r="X803" s="12"/>
      <c r="Y803" s="12"/>
      <c r="Z803" s="12"/>
      <c r="AA803" s="12"/>
      <c r="AB803" s="12"/>
      <c r="AC803" s="12"/>
      <c r="AD803" s="12"/>
      <c r="AE803" s="12"/>
      <c r="AF803" s="12"/>
      <c r="AG803" s="27"/>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27"/>
      <c r="BD803" s="12"/>
      <c r="BE803" s="12"/>
      <c r="BF803" s="12"/>
      <c r="BG803" s="12"/>
      <c r="BH803" s="12"/>
      <c r="BI803" s="12"/>
      <c r="BJ803" s="12"/>
    </row>
    <row r="804" spans="1:62" ht="12.75" x14ac:dyDescent="0.2">
      <c r="A804" s="12"/>
      <c r="B804" s="12"/>
      <c r="C804" s="12"/>
      <c r="D804" s="12"/>
      <c r="E804" s="12"/>
      <c r="F804" s="12"/>
      <c r="G804" s="12"/>
      <c r="H804" s="12"/>
      <c r="I804" s="27"/>
      <c r="J804" s="12"/>
      <c r="K804" s="27"/>
      <c r="L804" s="12"/>
      <c r="M804" s="12"/>
      <c r="N804" s="12"/>
      <c r="O804" s="12"/>
      <c r="P804" s="12"/>
      <c r="Q804" s="12"/>
      <c r="R804" s="12"/>
      <c r="S804" s="12"/>
      <c r="T804" s="12"/>
      <c r="U804" s="12"/>
      <c r="V804" s="12"/>
      <c r="W804" s="12"/>
      <c r="X804" s="12"/>
      <c r="Y804" s="12"/>
      <c r="Z804" s="12"/>
      <c r="AA804" s="12"/>
      <c r="AB804" s="12"/>
      <c r="AC804" s="12"/>
      <c r="AD804" s="12"/>
      <c r="AE804" s="12"/>
      <c r="AF804" s="12"/>
      <c r="AG804" s="27"/>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27"/>
      <c r="BD804" s="12"/>
      <c r="BE804" s="12"/>
      <c r="BF804" s="12"/>
      <c r="BG804" s="12"/>
      <c r="BH804" s="12"/>
      <c r="BI804" s="12"/>
      <c r="BJ804" s="12"/>
    </row>
    <row r="805" spans="1:62" ht="12.75" x14ac:dyDescent="0.2">
      <c r="A805" s="12"/>
      <c r="B805" s="12"/>
      <c r="C805" s="12"/>
      <c r="D805" s="12"/>
      <c r="E805" s="12"/>
      <c r="F805" s="12"/>
      <c r="G805" s="12"/>
      <c r="H805" s="12"/>
      <c r="I805" s="27"/>
      <c r="J805" s="12"/>
      <c r="K805" s="27"/>
      <c r="L805" s="12"/>
      <c r="M805" s="12"/>
      <c r="N805" s="12"/>
      <c r="O805" s="12"/>
      <c r="P805" s="12"/>
      <c r="Q805" s="12"/>
      <c r="R805" s="12"/>
      <c r="S805" s="12"/>
      <c r="T805" s="12"/>
      <c r="U805" s="12"/>
      <c r="V805" s="12"/>
      <c r="W805" s="12"/>
      <c r="X805" s="12"/>
      <c r="Y805" s="12"/>
      <c r="Z805" s="12"/>
      <c r="AA805" s="12"/>
      <c r="AB805" s="12"/>
      <c r="AC805" s="12"/>
      <c r="AD805" s="12"/>
      <c r="AE805" s="12"/>
      <c r="AF805" s="12"/>
      <c r="AG805" s="27"/>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27"/>
      <c r="BD805" s="12"/>
      <c r="BE805" s="12"/>
      <c r="BF805" s="12"/>
      <c r="BG805" s="12"/>
      <c r="BH805" s="12"/>
      <c r="BI805" s="12"/>
      <c r="BJ805" s="12"/>
    </row>
    <row r="806" spans="1:62" ht="12.75" x14ac:dyDescent="0.2">
      <c r="A806" s="12"/>
      <c r="B806" s="12"/>
      <c r="C806" s="12"/>
      <c r="D806" s="12"/>
      <c r="E806" s="12"/>
      <c r="F806" s="12"/>
      <c r="G806" s="12"/>
      <c r="H806" s="12"/>
      <c r="I806" s="27"/>
      <c r="J806" s="12"/>
      <c r="K806" s="27"/>
      <c r="L806" s="12"/>
      <c r="M806" s="12"/>
      <c r="N806" s="12"/>
      <c r="O806" s="12"/>
      <c r="P806" s="12"/>
      <c r="Q806" s="12"/>
      <c r="R806" s="12"/>
      <c r="S806" s="12"/>
      <c r="T806" s="12"/>
      <c r="U806" s="12"/>
      <c r="V806" s="12"/>
      <c r="W806" s="12"/>
      <c r="X806" s="12"/>
      <c r="Y806" s="12"/>
      <c r="Z806" s="12"/>
      <c r="AA806" s="12"/>
      <c r="AB806" s="12"/>
      <c r="AC806" s="12"/>
      <c r="AD806" s="12"/>
      <c r="AE806" s="12"/>
      <c r="AF806" s="12"/>
      <c r="AG806" s="27"/>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27"/>
      <c r="BD806" s="12"/>
      <c r="BE806" s="12"/>
      <c r="BF806" s="12"/>
      <c r="BG806" s="12"/>
      <c r="BH806" s="12"/>
      <c r="BI806" s="12"/>
      <c r="BJ806" s="12"/>
    </row>
    <row r="807" spans="1:62" ht="12.75" x14ac:dyDescent="0.2">
      <c r="A807" s="12"/>
      <c r="B807" s="12"/>
      <c r="C807" s="12"/>
      <c r="D807" s="12"/>
      <c r="E807" s="12"/>
      <c r="F807" s="12"/>
      <c r="G807" s="12"/>
      <c r="H807" s="12"/>
      <c r="I807" s="27"/>
      <c r="J807" s="12"/>
      <c r="K807" s="27"/>
      <c r="L807" s="12"/>
      <c r="M807" s="12"/>
      <c r="N807" s="12"/>
      <c r="O807" s="12"/>
      <c r="P807" s="12"/>
      <c r="Q807" s="12"/>
      <c r="R807" s="12"/>
      <c r="S807" s="12"/>
      <c r="T807" s="12"/>
      <c r="U807" s="12"/>
      <c r="V807" s="12"/>
      <c r="W807" s="12"/>
      <c r="X807" s="12"/>
      <c r="Y807" s="12"/>
      <c r="Z807" s="12"/>
      <c r="AA807" s="12"/>
      <c r="AB807" s="12"/>
      <c r="AC807" s="12"/>
      <c r="AD807" s="12"/>
      <c r="AE807" s="12"/>
      <c r="AF807" s="12"/>
      <c r="AG807" s="27"/>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27"/>
      <c r="BD807" s="12"/>
      <c r="BE807" s="12"/>
      <c r="BF807" s="12"/>
      <c r="BG807" s="12"/>
      <c r="BH807" s="12"/>
      <c r="BI807" s="12"/>
      <c r="BJ807" s="12"/>
    </row>
    <row r="808" spans="1:62" ht="12.75" x14ac:dyDescent="0.2">
      <c r="A808" s="12"/>
      <c r="B808" s="12"/>
      <c r="C808" s="12"/>
      <c r="D808" s="12"/>
      <c r="E808" s="12"/>
      <c r="F808" s="12"/>
      <c r="G808" s="12"/>
      <c r="H808" s="12"/>
      <c r="I808" s="27"/>
      <c r="J808" s="12"/>
      <c r="K808" s="27"/>
      <c r="L808" s="12"/>
      <c r="M808" s="12"/>
      <c r="N808" s="12"/>
      <c r="O808" s="12"/>
      <c r="P808" s="12"/>
      <c r="Q808" s="12"/>
      <c r="R808" s="12"/>
      <c r="S808" s="12"/>
      <c r="T808" s="12"/>
      <c r="U808" s="12"/>
      <c r="V808" s="12"/>
      <c r="W808" s="12"/>
      <c r="X808" s="12"/>
      <c r="Y808" s="12"/>
      <c r="Z808" s="12"/>
      <c r="AA808" s="12"/>
      <c r="AB808" s="12"/>
      <c r="AC808" s="12"/>
      <c r="AD808" s="12"/>
      <c r="AE808" s="12"/>
      <c r="AF808" s="12"/>
      <c r="AG808" s="27"/>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27"/>
      <c r="BD808" s="12"/>
      <c r="BE808" s="12"/>
      <c r="BF808" s="12"/>
      <c r="BG808" s="12"/>
      <c r="BH808" s="12"/>
      <c r="BI808" s="12"/>
      <c r="BJ808" s="12"/>
    </row>
    <row r="809" spans="1:62" ht="12.75" x14ac:dyDescent="0.2">
      <c r="A809" s="12"/>
      <c r="B809" s="12"/>
      <c r="C809" s="12"/>
      <c r="D809" s="12"/>
      <c r="E809" s="12"/>
      <c r="F809" s="12"/>
      <c r="G809" s="12"/>
      <c r="H809" s="12"/>
      <c r="I809" s="27"/>
      <c r="J809" s="12"/>
      <c r="K809" s="27"/>
      <c r="L809" s="12"/>
      <c r="M809" s="12"/>
      <c r="N809" s="12"/>
      <c r="O809" s="12"/>
      <c r="P809" s="12"/>
      <c r="Q809" s="12"/>
      <c r="R809" s="12"/>
      <c r="S809" s="12"/>
      <c r="T809" s="12"/>
      <c r="U809" s="12"/>
      <c r="V809" s="12"/>
      <c r="W809" s="12"/>
      <c r="X809" s="12"/>
      <c r="Y809" s="12"/>
      <c r="Z809" s="12"/>
      <c r="AA809" s="12"/>
      <c r="AB809" s="12"/>
      <c r="AC809" s="12"/>
      <c r="AD809" s="12"/>
      <c r="AE809" s="12"/>
      <c r="AF809" s="12"/>
      <c r="AG809" s="27"/>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27"/>
      <c r="BD809" s="12"/>
      <c r="BE809" s="12"/>
      <c r="BF809" s="12"/>
      <c r="BG809" s="12"/>
      <c r="BH809" s="12"/>
      <c r="BI809" s="12"/>
      <c r="BJ809" s="12"/>
    </row>
    <row r="810" spans="1:62" ht="12.75" x14ac:dyDescent="0.2">
      <c r="A810" s="12"/>
      <c r="B810" s="12"/>
      <c r="C810" s="12"/>
      <c r="D810" s="12"/>
      <c r="E810" s="12"/>
      <c r="F810" s="12"/>
      <c r="G810" s="12"/>
      <c r="H810" s="12"/>
      <c r="I810" s="27"/>
      <c r="J810" s="12"/>
      <c r="K810" s="27"/>
      <c r="L810" s="12"/>
      <c r="M810" s="12"/>
      <c r="N810" s="12"/>
      <c r="O810" s="12"/>
      <c r="P810" s="12"/>
      <c r="Q810" s="12"/>
      <c r="R810" s="12"/>
      <c r="S810" s="12"/>
      <c r="T810" s="12"/>
      <c r="U810" s="12"/>
      <c r="V810" s="12"/>
      <c r="W810" s="12"/>
      <c r="X810" s="12"/>
      <c r="Y810" s="12"/>
      <c r="Z810" s="12"/>
      <c r="AA810" s="12"/>
      <c r="AB810" s="12"/>
      <c r="AC810" s="12"/>
      <c r="AD810" s="12"/>
      <c r="AE810" s="12"/>
      <c r="AF810" s="12"/>
      <c r="AG810" s="27"/>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27"/>
      <c r="BD810" s="12"/>
      <c r="BE810" s="12"/>
      <c r="BF810" s="12"/>
      <c r="BG810" s="12"/>
      <c r="BH810" s="12"/>
      <c r="BI810" s="12"/>
      <c r="BJ810" s="12"/>
    </row>
    <row r="811" spans="1:62" ht="12.75" x14ac:dyDescent="0.2">
      <c r="A811" s="12"/>
      <c r="B811" s="12"/>
      <c r="C811" s="12"/>
      <c r="D811" s="12"/>
      <c r="E811" s="12"/>
      <c r="F811" s="12"/>
      <c r="G811" s="12"/>
      <c r="H811" s="12"/>
      <c r="I811" s="27"/>
      <c r="J811" s="12"/>
      <c r="K811" s="27"/>
      <c r="L811" s="12"/>
      <c r="M811" s="12"/>
      <c r="N811" s="12"/>
      <c r="O811" s="12"/>
      <c r="P811" s="12"/>
      <c r="Q811" s="12"/>
      <c r="R811" s="12"/>
      <c r="S811" s="12"/>
      <c r="T811" s="12"/>
      <c r="U811" s="12"/>
      <c r="V811" s="12"/>
      <c r="W811" s="12"/>
      <c r="X811" s="12"/>
      <c r="Y811" s="12"/>
      <c r="Z811" s="12"/>
      <c r="AA811" s="12"/>
      <c r="AB811" s="12"/>
      <c r="AC811" s="12"/>
      <c r="AD811" s="12"/>
      <c r="AE811" s="12"/>
      <c r="AF811" s="12"/>
      <c r="AG811" s="27"/>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27"/>
      <c r="BD811" s="12"/>
      <c r="BE811" s="12"/>
      <c r="BF811" s="12"/>
      <c r="BG811" s="12"/>
      <c r="BH811" s="12"/>
      <c r="BI811" s="12"/>
      <c r="BJ811" s="12"/>
    </row>
    <row r="812" spans="1:62" ht="12.75" x14ac:dyDescent="0.2">
      <c r="A812" s="12"/>
      <c r="B812" s="12"/>
      <c r="C812" s="12"/>
      <c r="D812" s="12"/>
      <c r="E812" s="12"/>
      <c r="F812" s="12"/>
      <c r="G812" s="12"/>
      <c r="H812" s="12"/>
      <c r="I812" s="27"/>
      <c r="J812" s="12"/>
      <c r="K812" s="27"/>
      <c r="L812" s="12"/>
      <c r="M812" s="12"/>
      <c r="N812" s="12"/>
      <c r="O812" s="12"/>
      <c r="P812" s="12"/>
      <c r="Q812" s="12"/>
      <c r="R812" s="12"/>
      <c r="S812" s="12"/>
      <c r="T812" s="12"/>
      <c r="U812" s="12"/>
      <c r="V812" s="12"/>
      <c r="W812" s="12"/>
      <c r="X812" s="12"/>
      <c r="Y812" s="12"/>
      <c r="Z812" s="12"/>
      <c r="AA812" s="12"/>
      <c r="AB812" s="12"/>
      <c r="AC812" s="12"/>
      <c r="AD812" s="12"/>
      <c r="AE812" s="12"/>
      <c r="AF812" s="12"/>
      <c r="AG812" s="27"/>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27"/>
      <c r="BD812" s="12"/>
      <c r="BE812" s="12"/>
      <c r="BF812" s="12"/>
      <c r="BG812" s="12"/>
      <c r="BH812" s="12"/>
      <c r="BI812" s="12"/>
      <c r="BJ812" s="12"/>
    </row>
    <row r="813" spans="1:62" ht="12.75" x14ac:dyDescent="0.2">
      <c r="A813" s="12"/>
      <c r="B813" s="12"/>
      <c r="C813" s="12"/>
      <c r="D813" s="12"/>
      <c r="E813" s="12"/>
      <c r="F813" s="12"/>
      <c r="G813" s="12"/>
      <c r="H813" s="12"/>
      <c r="I813" s="27"/>
      <c r="J813" s="12"/>
      <c r="K813" s="27"/>
      <c r="L813" s="12"/>
      <c r="M813" s="12"/>
      <c r="N813" s="12"/>
      <c r="O813" s="12"/>
      <c r="P813" s="12"/>
      <c r="Q813" s="12"/>
      <c r="R813" s="12"/>
      <c r="S813" s="12"/>
      <c r="T813" s="12"/>
      <c r="U813" s="12"/>
      <c r="V813" s="12"/>
      <c r="W813" s="12"/>
      <c r="X813" s="12"/>
      <c r="Y813" s="12"/>
      <c r="Z813" s="12"/>
      <c r="AA813" s="12"/>
      <c r="AB813" s="12"/>
      <c r="AC813" s="12"/>
      <c r="AD813" s="12"/>
      <c r="AE813" s="12"/>
      <c r="AF813" s="12"/>
      <c r="AG813" s="27"/>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27"/>
      <c r="BD813" s="12"/>
      <c r="BE813" s="12"/>
      <c r="BF813" s="12"/>
      <c r="BG813" s="12"/>
      <c r="BH813" s="12"/>
      <c r="BI813" s="12"/>
      <c r="BJ813" s="12"/>
    </row>
    <row r="814" spans="1:62" ht="12.75" x14ac:dyDescent="0.2">
      <c r="A814" s="12"/>
      <c r="B814" s="12"/>
      <c r="C814" s="12"/>
      <c r="D814" s="12"/>
      <c r="E814" s="12"/>
      <c r="F814" s="12"/>
      <c r="G814" s="12"/>
      <c r="H814" s="12"/>
      <c r="I814" s="27"/>
      <c r="J814" s="12"/>
      <c r="K814" s="27"/>
      <c r="L814" s="12"/>
      <c r="M814" s="12"/>
      <c r="N814" s="12"/>
      <c r="O814" s="12"/>
      <c r="P814" s="12"/>
      <c r="Q814" s="12"/>
      <c r="R814" s="12"/>
      <c r="S814" s="12"/>
      <c r="T814" s="12"/>
      <c r="U814" s="12"/>
      <c r="V814" s="12"/>
      <c r="W814" s="12"/>
      <c r="X814" s="12"/>
      <c r="Y814" s="12"/>
      <c r="Z814" s="12"/>
      <c r="AA814" s="12"/>
      <c r="AB814" s="12"/>
      <c r="AC814" s="12"/>
      <c r="AD814" s="12"/>
      <c r="AE814" s="12"/>
      <c r="AF814" s="12"/>
      <c r="AG814" s="27"/>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27"/>
      <c r="BD814" s="12"/>
      <c r="BE814" s="12"/>
      <c r="BF814" s="12"/>
      <c r="BG814" s="12"/>
      <c r="BH814" s="12"/>
      <c r="BI814" s="12"/>
      <c r="BJ814" s="12"/>
    </row>
    <row r="815" spans="1:62" ht="12.75" x14ac:dyDescent="0.2">
      <c r="A815" s="12"/>
      <c r="B815" s="12"/>
      <c r="C815" s="12"/>
      <c r="D815" s="12"/>
      <c r="E815" s="12"/>
      <c r="F815" s="12"/>
      <c r="G815" s="12"/>
      <c r="H815" s="12"/>
      <c r="I815" s="27"/>
      <c r="J815" s="12"/>
      <c r="K815" s="27"/>
      <c r="L815" s="12"/>
      <c r="M815" s="12"/>
      <c r="N815" s="12"/>
      <c r="O815" s="12"/>
      <c r="P815" s="12"/>
      <c r="Q815" s="12"/>
      <c r="R815" s="12"/>
      <c r="S815" s="12"/>
      <c r="T815" s="12"/>
      <c r="U815" s="12"/>
      <c r="V815" s="12"/>
      <c r="W815" s="12"/>
      <c r="X815" s="12"/>
      <c r="Y815" s="12"/>
      <c r="Z815" s="12"/>
      <c r="AA815" s="12"/>
      <c r="AB815" s="12"/>
      <c r="AC815" s="12"/>
      <c r="AD815" s="12"/>
      <c r="AE815" s="12"/>
      <c r="AF815" s="12"/>
      <c r="AG815" s="27"/>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27"/>
      <c r="BD815" s="12"/>
      <c r="BE815" s="12"/>
      <c r="BF815" s="12"/>
      <c r="BG815" s="12"/>
      <c r="BH815" s="12"/>
      <c r="BI815" s="12"/>
      <c r="BJ815" s="12"/>
    </row>
    <row r="816" spans="1:62" ht="12.75" x14ac:dyDescent="0.2">
      <c r="A816" s="12"/>
      <c r="B816" s="12"/>
      <c r="C816" s="12"/>
      <c r="D816" s="12"/>
      <c r="E816" s="12"/>
      <c r="F816" s="12"/>
      <c r="G816" s="12"/>
      <c r="H816" s="12"/>
      <c r="I816" s="27"/>
      <c r="J816" s="12"/>
      <c r="K816" s="27"/>
      <c r="L816" s="12"/>
      <c r="M816" s="12"/>
      <c r="N816" s="12"/>
      <c r="O816" s="12"/>
      <c r="P816" s="12"/>
      <c r="Q816" s="12"/>
      <c r="R816" s="12"/>
      <c r="S816" s="12"/>
      <c r="T816" s="12"/>
      <c r="U816" s="12"/>
      <c r="V816" s="12"/>
      <c r="W816" s="12"/>
      <c r="X816" s="12"/>
      <c r="Y816" s="12"/>
      <c r="Z816" s="12"/>
      <c r="AA816" s="12"/>
      <c r="AB816" s="12"/>
      <c r="AC816" s="12"/>
      <c r="AD816" s="12"/>
      <c r="AE816" s="12"/>
      <c r="AF816" s="12"/>
      <c r="AG816" s="27"/>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27"/>
      <c r="BD816" s="12"/>
      <c r="BE816" s="12"/>
      <c r="BF816" s="12"/>
      <c r="BG816" s="12"/>
      <c r="BH816" s="12"/>
      <c r="BI816" s="12"/>
      <c r="BJ816" s="12"/>
    </row>
    <row r="817" spans="1:62" ht="12.75" x14ac:dyDescent="0.2">
      <c r="A817" s="12"/>
      <c r="B817" s="12"/>
      <c r="C817" s="12"/>
      <c r="D817" s="12"/>
      <c r="E817" s="12"/>
      <c r="F817" s="12"/>
      <c r="G817" s="12"/>
      <c r="H817" s="12"/>
      <c r="I817" s="27"/>
      <c r="J817" s="12"/>
      <c r="K817" s="27"/>
      <c r="L817" s="12"/>
      <c r="M817" s="12"/>
      <c r="N817" s="12"/>
      <c r="O817" s="12"/>
      <c r="P817" s="12"/>
      <c r="Q817" s="12"/>
      <c r="R817" s="12"/>
      <c r="S817" s="12"/>
      <c r="T817" s="12"/>
      <c r="U817" s="12"/>
      <c r="V817" s="12"/>
      <c r="W817" s="12"/>
      <c r="X817" s="12"/>
      <c r="Y817" s="12"/>
      <c r="Z817" s="12"/>
      <c r="AA817" s="12"/>
      <c r="AB817" s="12"/>
      <c r="AC817" s="12"/>
      <c r="AD817" s="12"/>
      <c r="AE817" s="12"/>
      <c r="AF817" s="12"/>
      <c r="AG817" s="27"/>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27"/>
      <c r="BD817" s="12"/>
      <c r="BE817" s="12"/>
      <c r="BF817" s="12"/>
      <c r="BG817" s="12"/>
      <c r="BH817" s="12"/>
      <c r="BI817" s="12"/>
      <c r="BJ817" s="12"/>
    </row>
    <row r="818" spans="1:62" ht="12.75" x14ac:dyDescent="0.2">
      <c r="A818" s="12"/>
      <c r="B818" s="12"/>
      <c r="C818" s="12"/>
      <c r="D818" s="12"/>
      <c r="E818" s="12"/>
      <c r="F818" s="12"/>
      <c r="G818" s="12"/>
      <c r="H818" s="12"/>
      <c r="I818" s="27"/>
      <c r="J818" s="12"/>
      <c r="K818" s="27"/>
      <c r="L818" s="12"/>
      <c r="M818" s="12"/>
      <c r="N818" s="12"/>
      <c r="O818" s="12"/>
      <c r="P818" s="12"/>
      <c r="Q818" s="12"/>
      <c r="R818" s="12"/>
      <c r="S818" s="12"/>
      <c r="T818" s="12"/>
      <c r="U818" s="12"/>
      <c r="V818" s="12"/>
      <c r="W818" s="12"/>
      <c r="X818" s="12"/>
      <c r="Y818" s="12"/>
      <c r="Z818" s="12"/>
      <c r="AA818" s="12"/>
      <c r="AB818" s="12"/>
      <c r="AC818" s="12"/>
      <c r="AD818" s="12"/>
      <c r="AE818" s="12"/>
      <c r="AF818" s="12"/>
      <c r="AG818" s="27"/>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27"/>
      <c r="BD818" s="12"/>
      <c r="BE818" s="12"/>
      <c r="BF818" s="12"/>
      <c r="BG818" s="12"/>
      <c r="BH818" s="12"/>
      <c r="BI818" s="12"/>
      <c r="BJ818" s="12"/>
    </row>
    <row r="819" spans="1:62" ht="12.75" x14ac:dyDescent="0.2">
      <c r="A819" s="12"/>
      <c r="B819" s="12"/>
      <c r="C819" s="12"/>
      <c r="D819" s="12"/>
      <c r="E819" s="12"/>
      <c r="F819" s="12"/>
      <c r="G819" s="12"/>
      <c r="H819" s="12"/>
      <c r="I819" s="27"/>
      <c r="J819" s="12"/>
      <c r="K819" s="27"/>
      <c r="L819" s="12"/>
      <c r="M819" s="12"/>
      <c r="N819" s="12"/>
      <c r="O819" s="12"/>
      <c r="P819" s="12"/>
      <c r="Q819" s="12"/>
      <c r="R819" s="12"/>
      <c r="S819" s="12"/>
      <c r="T819" s="12"/>
      <c r="U819" s="12"/>
      <c r="V819" s="12"/>
      <c r="W819" s="12"/>
      <c r="X819" s="12"/>
      <c r="Y819" s="12"/>
      <c r="Z819" s="12"/>
      <c r="AA819" s="12"/>
      <c r="AB819" s="12"/>
      <c r="AC819" s="12"/>
      <c r="AD819" s="12"/>
      <c r="AE819" s="12"/>
      <c r="AF819" s="12"/>
      <c r="AG819" s="27"/>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27"/>
      <c r="BD819" s="12"/>
      <c r="BE819" s="12"/>
      <c r="BF819" s="12"/>
      <c r="BG819" s="12"/>
      <c r="BH819" s="12"/>
      <c r="BI819" s="12"/>
      <c r="BJ819" s="12"/>
    </row>
    <row r="820" spans="1:62" ht="12.75" x14ac:dyDescent="0.2">
      <c r="A820" s="12"/>
      <c r="B820" s="12"/>
      <c r="C820" s="12"/>
      <c r="D820" s="12"/>
      <c r="E820" s="12"/>
      <c r="F820" s="12"/>
      <c r="G820" s="12"/>
      <c r="H820" s="12"/>
      <c r="I820" s="27"/>
      <c r="J820" s="12"/>
      <c r="K820" s="27"/>
      <c r="L820" s="12"/>
      <c r="M820" s="12"/>
      <c r="N820" s="12"/>
      <c r="O820" s="12"/>
      <c r="P820" s="12"/>
      <c r="Q820" s="12"/>
      <c r="R820" s="12"/>
      <c r="S820" s="12"/>
      <c r="T820" s="12"/>
      <c r="U820" s="12"/>
      <c r="V820" s="12"/>
      <c r="W820" s="12"/>
      <c r="X820" s="12"/>
      <c r="Y820" s="12"/>
      <c r="Z820" s="12"/>
      <c r="AA820" s="12"/>
      <c r="AB820" s="12"/>
      <c r="AC820" s="12"/>
      <c r="AD820" s="12"/>
      <c r="AE820" s="12"/>
      <c r="AF820" s="12"/>
      <c r="AG820" s="27"/>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27"/>
      <c r="BD820" s="12"/>
      <c r="BE820" s="12"/>
      <c r="BF820" s="12"/>
      <c r="BG820" s="12"/>
      <c r="BH820" s="12"/>
      <c r="BI820" s="12"/>
      <c r="BJ820" s="12"/>
    </row>
    <row r="821" spans="1:62" ht="12.75" x14ac:dyDescent="0.2">
      <c r="A821" s="12"/>
      <c r="B821" s="12"/>
      <c r="C821" s="12"/>
      <c r="D821" s="12"/>
      <c r="E821" s="12"/>
      <c r="F821" s="12"/>
      <c r="G821" s="12"/>
      <c r="H821" s="12"/>
      <c r="I821" s="27"/>
      <c r="J821" s="12"/>
      <c r="K821" s="27"/>
      <c r="L821" s="12"/>
      <c r="M821" s="12"/>
      <c r="N821" s="12"/>
      <c r="O821" s="12"/>
      <c r="P821" s="12"/>
      <c r="Q821" s="12"/>
      <c r="R821" s="12"/>
      <c r="S821" s="12"/>
      <c r="T821" s="12"/>
      <c r="U821" s="12"/>
      <c r="V821" s="12"/>
      <c r="W821" s="12"/>
      <c r="X821" s="12"/>
      <c r="Y821" s="12"/>
      <c r="Z821" s="12"/>
      <c r="AA821" s="12"/>
      <c r="AB821" s="12"/>
      <c r="AC821" s="12"/>
      <c r="AD821" s="12"/>
      <c r="AE821" s="12"/>
      <c r="AF821" s="12"/>
      <c r="AG821" s="27"/>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27"/>
      <c r="BD821" s="12"/>
      <c r="BE821" s="12"/>
      <c r="BF821" s="12"/>
      <c r="BG821" s="12"/>
      <c r="BH821" s="12"/>
      <c r="BI821" s="12"/>
      <c r="BJ821" s="12"/>
    </row>
    <row r="822" spans="1:62" ht="12.75" x14ac:dyDescent="0.2">
      <c r="A822" s="12"/>
      <c r="B822" s="12"/>
      <c r="C822" s="12"/>
      <c r="D822" s="12"/>
      <c r="E822" s="12"/>
      <c r="F822" s="12"/>
      <c r="G822" s="12"/>
      <c r="H822" s="12"/>
      <c r="I822" s="27"/>
      <c r="J822" s="12"/>
      <c r="K822" s="27"/>
      <c r="L822" s="12"/>
      <c r="M822" s="12"/>
      <c r="N822" s="12"/>
      <c r="O822" s="12"/>
      <c r="P822" s="12"/>
      <c r="Q822" s="12"/>
      <c r="R822" s="12"/>
      <c r="S822" s="12"/>
      <c r="T822" s="12"/>
      <c r="U822" s="12"/>
      <c r="V822" s="12"/>
      <c r="W822" s="12"/>
      <c r="X822" s="12"/>
      <c r="Y822" s="12"/>
      <c r="Z822" s="12"/>
      <c r="AA822" s="12"/>
      <c r="AB822" s="12"/>
      <c r="AC822" s="12"/>
      <c r="AD822" s="12"/>
      <c r="AE822" s="12"/>
      <c r="AF822" s="12"/>
      <c r="AG822" s="27"/>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27"/>
      <c r="BD822" s="12"/>
      <c r="BE822" s="12"/>
      <c r="BF822" s="12"/>
      <c r="BG822" s="12"/>
      <c r="BH822" s="12"/>
      <c r="BI822" s="12"/>
      <c r="BJ822" s="12"/>
    </row>
    <row r="823" spans="1:62" ht="12.75" x14ac:dyDescent="0.2">
      <c r="A823" s="12"/>
      <c r="B823" s="12"/>
      <c r="C823" s="12"/>
      <c r="D823" s="12"/>
      <c r="E823" s="12"/>
      <c r="F823" s="12"/>
      <c r="G823" s="12"/>
      <c r="H823" s="12"/>
      <c r="I823" s="27"/>
      <c r="J823" s="12"/>
      <c r="K823" s="27"/>
      <c r="L823" s="12"/>
      <c r="M823" s="12"/>
      <c r="N823" s="12"/>
      <c r="O823" s="12"/>
      <c r="P823" s="12"/>
      <c r="Q823" s="12"/>
      <c r="R823" s="12"/>
      <c r="S823" s="12"/>
      <c r="T823" s="12"/>
      <c r="U823" s="12"/>
      <c r="V823" s="12"/>
      <c r="W823" s="12"/>
      <c r="X823" s="12"/>
      <c r="Y823" s="12"/>
      <c r="Z823" s="12"/>
      <c r="AA823" s="12"/>
      <c r="AB823" s="12"/>
      <c r="AC823" s="12"/>
      <c r="AD823" s="12"/>
      <c r="AE823" s="12"/>
      <c r="AF823" s="12"/>
      <c r="AG823" s="27"/>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27"/>
      <c r="BD823" s="12"/>
      <c r="BE823" s="12"/>
      <c r="BF823" s="12"/>
      <c r="BG823" s="12"/>
      <c r="BH823" s="12"/>
      <c r="BI823" s="12"/>
      <c r="BJ823" s="12"/>
    </row>
    <row r="824" spans="1:62" ht="12.75" x14ac:dyDescent="0.2">
      <c r="A824" s="12"/>
      <c r="B824" s="12"/>
      <c r="C824" s="12"/>
      <c r="D824" s="12"/>
      <c r="E824" s="12"/>
      <c r="F824" s="12"/>
      <c r="G824" s="12"/>
      <c r="H824" s="12"/>
      <c r="I824" s="27"/>
      <c r="J824" s="12"/>
      <c r="K824" s="27"/>
      <c r="L824" s="12"/>
      <c r="M824" s="12"/>
      <c r="N824" s="12"/>
      <c r="O824" s="12"/>
      <c r="P824" s="12"/>
      <c r="Q824" s="12"/>
      <c r="R824" s="12"/>
      <c r="S824" s="12"/>
      <c r="T824" s="12"/>
      <c r="U824" s="12"/>
      <c r="V824" s="12"/>
      <c r="W824" s="12"/>
      <c r="X824" s="12"/>
      <c r="Y824" s="12"/>
      <c r="Z824" s="12"/>
      <c r="AA824" s="12"/>
      <c r="AB824" s="12"/>
      <c r="AC824" s="12"/>
      <c r="AD824" s="12"/>
      <c r="AE824" s="12"/>
      <c r="AF824" s="12"/>
      <c r="AG824" s="27"/>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27"/>
      <c r="BD824" s="12"/>
      <c r="BE824" s="12"/>
      <c r="BF824" s="12"/>
      <c r="BG824" s="12"/>
      <c r="BH824" s="12"/>
      <c r="BI824" s="12"/>
      <c r="BJ824" s="12"/>
    </row>
    <row r="825" spans="1:62" ht="12.75" x14ac:dyDescent="0.2">
      <c r="A825" s="12"/>
      <c r="B825" s="12"/>
      <c r="C825" s="12"/>
      <c r="D825" s="12"/>
      <c r="E825" s="12"/>
      <c r="F825" s="12"/>
      <c r="G825" s="12"/>
      <c r="H825" s="12"/>
      <c r="I825" s="27"/>
      <c r="J825" s="12"/>
      <c r="K825" s="27"/>
      <c r="L825" s="12"/>
      <c r="M825" s="12"/>
      <c r="N825" s="12"/>
      <c r="O825" s="12"/>
      <c r="P825" s="12"/>
      <c r="Q825" s="12"/>
      <c r="R825" s="12"/>
      <c r="S825" s="12"/>
      <c r="T825" s="12"/>
      <c r="U825" s="12"/>
      <c r="V825" s="12"/>
      <c r="W825" s="12"/>
      <c r="X825" s="12"/>
      <c r="Y825" s="12"/>
      <c r="Z825" s="12"/>
      <c r="AA825" s="12"/>
      <c r="AB825" s="12"/>
      <c r="AC825" s="12"/>
      <c r="AD825" s="12"/>
      <c r="AE825" s="12"/>
      <c r="AF825" s="12"/>
      <c r="AG825" s="27"/>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27"/>
      <c r="BD825" s="12"/>
      <c r="BE825" s="12"/>
      <c r="BF825" s="12"/>
      <c r="BG825" s="12"/>
      <c r="BH825" s="12"/>
      <c r="BI825" s="12"/>
      <c r="BJ825" s="12"/>
    </row>
    <row r="826" spans="1:62" ht="12.75" x14ac:dyDescent="0.2">
      <c r="A826" s="12"/>
      <c r="B826" s="12"/>
      <c r="C826" s="12"/>
      <c r="D826" s="12"/>
      <c r="E826" s="12"/>
      <c r="F826" s="12"/>
      <c r="G826" s="12"/>
      <c r="H826" s="12"/>
      <c r="I826" s="27"/>
      <c r="J826" s="12"/>
      <c r="K826" s="27"/>
      <c r="L826" s="12"/>
      <c r="M826" s="12"/>
      <c r="N826" s="12"/>
      <c r="O826" s="12"/>
      <c r="P826" s="12"/>
      <c r="Q826" s="12"/>
      <c r="R826" s="12"/>
      <c r="S826" s="12"/>
      <c r="T826" s="12"/>
      <c r="U826" s="12"/>
      <c r="V826" s="12"/>
      <c r="W826" s="12"/>
      <c r="X826" s="12"/>
      <c r="Y826" s="12"/>
      <c r="Z826" s="12"/>
      <c r="AA826" s="12"/>
      <c r="AB826" s="12"/>
      <c r="AC826" s="12"/>
      <c r="AD826" s="12"/>
      <c r="AE826" s="12"/>
      <c r="AF826" s="12"/>
      <c r="AG826" s="27"/>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27"/>
      <c r="BD826" s="12"/>
      <c r="BE826" s="12"/>
      <c r="BF826" s="12"/>
      <c r="BG826" s="12"/>
      <c r="BH826" s="12"/>
      <c r="BI826" s="12"/>
      <c r="BJ826" s="12"/>
    </row>
    <row r="827" spans="1:62" ht="12.75" x14ac:dyDescent="0.2">
      <c r="A827" s="12"/>
      <c r="B827" s="12"/>
      <c r="C827" s="12"/>
      <c r="D827" s="12"/>
      <c r="E827" s="12"/>
      <c r="F827" s="12"/>
      <c r="G827" s="12"/>
      <c r="H827" s="12"/>
      <c r="I827" s="27"/>
      <c r="J827" s="12"/>
      <c r="K827" s="27"/>
      <c r="L827" s="12"/>
      <c r="M827" s="12"/>
      <c r="N827" s="12"/>
      <c r="O827" s="12"/>
      <c r="P827" s="12"/>
      <c r="Q827" s="12"/>
      <c r="R827" s="12"/>
      <c r="S827" s="12"/>
      <c r="T827" s="12"/>
      <c r="U827" s="12"/>
      <c r="V827" s="12"/>
      <c r="W827" s="12"/>
      <c r="X827" s="12"/>
      <c r="Y827" s="12"/>
      <c r="Z827" s="12"/>
      <c r="AA827" s="12"/>
      <c r="AB827" s="12"/>
      <c r="AC827" s="12"/>
      <c r="AD827" s="12"/>
      <c r="AE827" s="12"/>
      <c r="AF827" s="12"/>
      <c r="AG827" s="27"/>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27"/>
      <c r="BD827" s="12"/>
      <c r="BE827" s="12"/>
      <c r="BF827" s="12"/>
      <c r="BG827" s="12"/>
      <c r="BH827" s="12"/>
      <c r="BI827" s="12"/>
      <c r="BJ827" s="12"/>
    </row>
    <row r="828" spans="1:62" ht="12.75" x14ac:dyDescent="0.2">
      <c r="A828" s="12"/>
      <c r="B828" s="12"/>
      <c r="C828" s="12"/>
      <c r="D828" s="12"/>
      <c r="E828" s="12"/>
      <c r="F828" s="12"/>
      <c r="G828" s="12"/>
      <c r="H828" s="12"/>
      <c r="I828" s="27"/>
      <c r="J828" s="12"/>
      <c r="K828" s="27"/>
      <c r="L828" s="12"/>
      <c r="M828" s="12"/>
      <c r="N828" s="12"/>
      <c r="O828" s="12"/>
      <c r="P828" s="12"/>
      <c r="Q828" s="12"/>
      <c r="R828" s="12"/>
      <c r="S828" s="12"/>
      <c r="T828" s="12"/>
      <c r="U828" s="12"/>
      <c r="V828" s="12"/>
      <c r="W828" s="12"/>
      <c r="X828" s="12"/>
      <c r="Y828" s="12"/>
      <c r="Z828" s="12"/>
      <c r="AA828" s="12"/>
      <c r="AB828" s="12"/>
      <c r="AC828" s="12"/>
      <c r="AD828" s="12"/>
      <c r="AE828" s="12"/>
      <c r="AF828" s="12"/>
      <c r="AG828" s="27"/>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27"/>
      <c r="BD828" s="12"/>
      <c r="BE828" s="12"/>
      <c r="BF828" s="12"/>
      <c r="BG828" s="12"/>
      <c r="BH828" s="12"/>
      <c r="BI828" s="12"/>
      <c r="BJ828" s="12"/>
    </row>
    <row r="829" spans="1:62" ht="12.75" x14ac:dyDescent="0.2">
      <c r="A829" s="12"/>
      <c r="B829" s="12"/>
      <c r="C829" s="12"/>
      <c r="D829" s="12"/>
      <c r="E829" s="12"/>
      <c r="F829" s="12"/>
      <c r="G829" s="12"/>
      <c r="H829" s="12"/>
      <c r="I829" s="27"/>
      <c r="J829" s="12"/>
      <c r="K829" s="27"/>
      <c r="L829" s="12"/>
      <c r="M829" s="12"/>
      <c r="N829" s="12"/>
      <c r="O829" s="12"/>
      <c r="P829" s="12"/>
      <c r="Q829" s="12"/>
      <c r="R829" s="12"/>
      <c r="S829" s="12"/>
      <c r="T829" s="12"/>
      <c r="U829" s="12"/>
      <c r="V829" s="12"/>
      <c r="W829" s="12"/>
      <c r="X829" s="12"/>
      <c r="Y829" s="12"/>
      <c r="Z829" s="12"/>
      <c r="AA829" s="12"/>
      <c r="AB829" s="12"/>
      <c r="AC829" s="12"/>
      <c r="AD829" s="12"/>
      <c r="AE829" s="12"/>
      <c r="AF829" s="12"/>
      <c r="AG829" s="27"/>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27"/>
      <c r="BD829" s="12"/>
      <c r="BE829" s="12"/>
      <c r="BF829" s="12"/>
      <c r="BG829" s="12"/>
      <c r="BH829" s="12"/>
      <c r="BI829" s="12"/>
      <c r="BJ829" s="12"/>
    </row>
    <row r="830" spans="1:62" ht="12.75" x14ac:dyDescent="0.2">
      <c r="A830" s="12"/>
      <c r="B830" s="12"/>
      <c r="C830" s="12"/>
      <c r="D830" s="12"/>
      <c r="E830" s="12"/>
      <c r="F830" s="12"/>
      <c r="G830" s="12"/>
      <c r="H830" s="12"/>
      <c r="I830" s="27"/>
      <c r="J830" s="12"/>
      <c r="K830" s="27"/>
      <c r="L830" s="12"/>
      <c r="M830" s="12"/>
      <c r="N830" s="12"/>
      <c r="O830" s="12"/>
      <c r="P830" s="12"/>
      <c r="Q830" s="12"/>
      <c r="R830" s="12"/>
      <c r="S830" s="12"/>
      <c r="T830" s="12"/>
      <c r="U830" s="12"/>
      <c r="V830" s="12"/>
      <c r="W830" s="12"/>
      <c r="X830" s="12"/>
      <c r="Y830" s="12"/>
      <c r="Z830" s="12"/>
      <c r="AA830" s="12"/>
      <c r="AB830" s="12"/>
      <c r="AC830" s="12"/>
      <c r="AD830" s="12"/>
      <c r="AE830" s="12"/>
      <c r="AF830" s="12"/>
      <c r="AG830" s="27"/>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27"/>
      <c r="BD830" s="12"/>
      <c r="BE830" s="12"/>
      <c r="BF830" s="12"/>
      <c r="BG830" s="12"/>
      <c r="BH830" s="12"/>
      <c r="BI830" s="12"/>
      <c r="BJ830" s="12"/>
    </row>
    <row r="831" spans="1:62" ht="12.75" x14ac:dyDescent="0.2">
      <c r="A831" s="12"/>
      <c r="B831" s="12"/>
      <c r="C831" s="12"/>
      <c r="D831" s="12"/>
      <c r="E831" s="12"/>
      <c r="F831" s="12"/>
      <c r="G831" s="12"/>
      <c r="H831" s="12"/>
      <c r="I831" s="27"/>
      <c r="J831" s="12"/>
      <c r="K831" s="27"/>
      <c r="L831" s="12"/>
      <c r="M831" s="12"/>
      <c r="N831" s="12"/>
      <c r="O831" s="12"/>
      <c r="P831" s="12"/>
      <c r="Q831" s="12"/>
      <c r="R831" s="12"/>
      <c r="S831" s="12"/>
      <c r="T831" s="12"/>
      <c r="U831" s="12"/>
      <c r="V831" s="12"/>
      <c r="W831" s="12"/>
      <c r="X831" s="12"/>
      <c r="Y831" s="12"/>
      <c r="Z831" s="12"/>
      <c r="AA831" s="12"/>
      <c r="AB831" s="12"/>
      <c r="AC831" s="12"/>
      <c r="AD831" s="12"/>
      <c r="AE831" s="12"/>
      <c r="AF831" s="12"/>
      <c r="AG831" s="27"/>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27"/>
      <c r="BD831" s="12"/>
      <c r="BE831" s="12"/>
      <c r="BF831" s="12"/>
      <c r="BG831" s="12"/>
      <c r="BH831" s="12"/>
      <c r="BI831" s="12"/>
      <c r="BJ831" s="12"/>
    </row>
    <row r="832" spans="1:62" ht="12.75" x14ac:dyDescent="0.2">
      <c r="A832" s="12"/>
      <c r="B832" s="12"/>
      <c r="C832" s="12"/>
      <c r="D832" s="12"/>
      <c r="E832" s="12"/>
      <c r="F832" s="12"/>
      <c r="G832" s="12"/>
      <c r="H832" s="12"/>
      <c r="I832" s="27"/>
      <c r="J832" s="12"/>
      <c r="K832" s="27"/>
      <c r="L832" s="12"/>
      <c r="M832" s="12"/>
      <c r="N832" s="12"/>
      <c r="O832" s="12"/>
      <c r="P832" s="12"/>
      <c r="Q832" s="12"/>
      <c r="R832" s="12"/>
      <c r="S832" s="12"/>
      <c r="T832" s="12"/>
      <c r="U832" s="12"/>
      <c r="V832" s="12"/>
      <c r="W832" s="12"/>
      <c r="X832" s="12"/>
      <c r="Y832" s="12"/>
      <c r="Z832" s="12"/>
      <c r="AA832" s="12"/>
      <c r="AB832" s="12"/>
      <c r="AC832" s="12"/>
      <c r="AD832" s="12"/>
      <c r="AE832" s="12"/>
      <c r="AF832" s="12"/>
      <c r="AG832" s="27"/>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27"/>
      <c r="BD832" s="12"/>
      <c r="BE832" s="12"/>
      <c r="BF832" s="12"/>
      <c r="BG832" s="12"/>
      <c r="BH832" s="12"/>
      <c r="BI832" s="12"/>
      <c r="BJ832" s="12"/>
    </row>
    <row r="833" spans="1:62" ht="12.75" x14ac:dyDescent="0.2">
      <c r="A833" s="12"/>
      <c r="B833" s="12"/>
      <c r="C833" s="12"/>
      <c r="D833" s="12"/>
      <c r="E833" s="12"/>
      <c r="F833" s="12"/>
      <c r="G833" s="12"/>
      <c r="H833" s="12"/>
      <c r="I833" s="27"/>
      <c r="J833" s="12"/>
      <c r="K833" s="27"/>
      <c r="L833" s="12"/>
      <c r="M833" s="12"/>
      <c r="N833" s="12"/>
      <c r="O833" s="12"/>
      <c r="P833" s="12"/>
      <c r="Q833" s="12"/>
      <c r="R833" s="12"/>
      <c r="S833" s="12"/>
      <c r="T833" s="12"/>
      <c r="U833" s="12"/>
      <c r="V833" s="12"/>
      <c r="W833" s="12"/>
      <c r="X833" s="12"/>
      <c r="Y833" s="12"/>
      <c r="Z833" s="12"/>
      <c r="AA833" s="12"/>
      <c r="AB833" s="12"/>
      <c r="AC833" s="12"/>
      <c r="AD833" s="12"/>
      <c r="AE833" s="12"/>
      <c r="AF833" s="12"/>
      <c r="AG833" s="27"/>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27"/>
      <c r="BD833" s="12"/>
      <c r="BE833" s="12"/>
      <c r="BF833" s="12"/>
      <c r="BG833" s="12"/>
      <c r="BH833" s="12"/>
      <c r="BI833" s="12"/>
      <c r="BJ833" s="12"/>
    </row>
    <row r="834" spans="1:62" ht="12.75" x14ac:dyDescent="0.2">
      <c r="A834" s="12"/>
      <c r="B834" s="12"/>
      <c r="C834" s="12"/>
      <c r="D834" s="12"/>
      <c r="E834" s="12"/>
      <c r="F834" s="12"/>
      <c r="G834" s="12"/>
      <c r="H834" s="12"/>
      <c r="I834" s="27"/>
      <c r="J834" s="12"/>
      <c r="K834" s="27"/>
      <c r="L834" s="12"/>
      <c r="M834" s="12"/>
      <c r="N834" s="12"/>
      <c r="O834" s="12"/>
      <c r="P834" s="12"/>
      <c r="Q834" s="12"/>
      <c r="R834" s="12"/>
      <c r="S834" s="12"/>
      <c r="T834" s="12"/>
      <c r="U834" s="12"/>
      <c r="V834" s="12"/>
      <c r="W834" s="12"/>
      <c r="X834" s="12"/>
      <c r="Y834" s="12"/>
      <c r="Z834" s="12"/>
      <c r="AA834" s="12"/>
      <c r="AB834" s="12"/>
      <c r="AC834" s="12"/>
      <c r="AD834" s="12"/>
      <c r="AE834" s="12"/>
      <c r="AF834" s="12"/>
      <c r="AG834" s="27"/>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27"/>
      <c r="BD834" s="12"/>
      <c r="BE834" s="12"/>
      <c r="BF834" s="12"/>
      <c r="BG834" s="12"/>
      <c r="BH834" s="12"/>
      <c r="BI834" s="12"/>
      <c r="BJ834" s="12"/>
    </row>
    <row r="835" spans="1:62" ht="12.75" x14ac:dyDescent="0.2">
      <c r="A835" s="12"/>
      <c r="B835" s="12"/>
      <c r="C835" s="12"/>
      <c r="D835" s="12"/>
      <c r="E835" s="12"/>
      <c r="F835" s="12"/>
      <c r="G835" s="12"/>
      <c r="H835" s="12"/>
      <c r="I835" s="27"/>
      <c r="J835" s="12"/>
      <c r="K835" s="27"/>
      <c r="L835" s="12"/>
      <c r="M835" s="12"/>
      <c r="N835" s="12"/>
      <c r="O835" s="12"/>
      <c r="P835" s="12"/>
      <c r="Q835" s="12"/>
      <c r="R835" s="12"/>
      <c r="S835" s="12"/>
      <c r="T835" s="12"/>
      <c r="U835" s="12"/>
      <c r="V835" s="12"/>
      <c r="W835" s="12"/>
      <c r="X835" s="12"/>
      <c r="Y835" s="12"/>
      <c r="Z835" s="12"/>
      <c r="AA835" s="12"/>
      <c r="AB835" s="12"/>
      <c r="AC835" s="12"/>
      <c r="AD835" s="12"/>
      <c r="AE835" s="12"/>
      <c r="AF835" s="12"/>
      <c r="AG835" s="27"/>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27"/>
      <c r="BD835" s="12"/>
      <c r="BE835" s="12"/>
      <c r="BF835" s="12"/>
      <c r="BG835" s="12"/>
      <c r="BH835" s="12"/>
      <c r="BI835" s="12"/>
      <c r="BJ835" s="12"/>
    </row>
    <row r="836" spans="1:62" ht="12.75" x14ac:dyDescent="0.2">
      <c r="A836" s="12"/>
      <c r="B836" s="12"/>
      <c r="C836" s="12"/>
      <c r="D836" s="12"/>
      <c r="E836" s="12"/>
      <c r="F836" s="12"/>
      <c r="G836" s="12"/>
      <c r="H836" s="12"/>
      <c r="I836" s="27"/>
      <c r="J836" s="12"/>
      <c r="K836" s="27"/>
      <c r="L836" s="12"/>
      <c r="M836" s="12"/>
      <c r="N836" s="12"/>
      <c r="O836" s="12"/>
      <c r="P836" s="12"/>
      <c r="Q836" s="12"/>
      <c r="R836" s="12"/>
      <c r="S836" s="12"/>
      <c r="T836" s="12"/>
      <c r="U836" s="12"/>
      <c r="V836" s="12"/>
      <c r="W836" s="12"/>
      <c r="X836" s="12"/>
      <c r="Y836" s="12"/>
      <c r="Z836" s="12"/>
      <c r="AA836" s="12"/>
      <c r="AB836" s="12"/>
      <c r="AC836" s="12"/>
      <c r="AD836" s="12"/>
      <c r="AE836" s="12"/>
      <c r="AF836" s="12"/>
      <c r="AG836" s="27"/>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27"/>
      <c r="BD836" s="12"/>
      <c r="BE836" s="12"/>
      <c r="BF836" s="12"/>
      <c r="BG836" s="12"/>
      <c r="BH836" s="12"/>
      <c r="BI836" s="12"/>
      <c r="BJ836" s="12"/>
    </row>
    <row r="837" spans="1:62" ht="12.75" x14ac:dyDescent="0.2">
      <c r="A837" s="12"/>
      <c r="B837" s="12"/>
      <c r="C837" s="12"/>
      <c r="D837" s="12"/>
      <c r="E837" s="12"/>
      <c r="F837" s="12"/>
      <c r="G837" s="12"/>
      <c r="H837" s="12"/>
      <c r="I837" s="27"/>
      <c r="J837" s="12"/>
      <c r="K837" s="27"/>
      <c r="L837" s="12"/>
      <c r="M837" s="12"/>
      <c r="N837" s="12"/>
      <c r="O837" s="12"/>
      <c r="P837" s="12"/>
      <c r="Q837" s="12"/>
      <c r="R837" s="12"/>
      <c r="S837" s="12"/>
      <c r="T837" s="12"/>
      <c r="U837" s="12"/>
      <c r="V837" s="12"/>
      <c r="W837" s="12"/>
      <c r="X837" s="12"/>
      <c r="Y837" s="12"/>
      <c r="Z837" s="12"/>
      <c r="AA837" s="12"/>
      <c r="AB837" s="12"/>
      <c r="AC837" s="12"/>
      <c r="AD837" s="12"/>
      <c r="AE837" s="12"/>
      <c r="AF837" s="12"/>
      <c r="AG837" s="27"/>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27"/>
      <c r="BD837" s="12"/>
      <c r="BE837" s="12"/>
      <c r="BF837" s="12"/>
      <c r="BG837" s="12"/>
      <c r="BH837" s="12"/>
      <c r="BI837" s="12"/>
      <c r="BJ837" s="12"/>
    </row>
    <row r="838" spans="1:62" ht="12.75" x14ac:dyDescent="0.2">
      <c r="A838" s="12"/>
      <c r="B838" s="12"/>
      <c r="C838" s="12"/>
      <c r="D838" s="12"/>
      <c r="E838" s="12"/>
      <c r="F838" s="12"/>
      <c r="G838" s="12"/>
      <c r="H838" s="12"/>
      <c r="I838" s="27"/>
      <c r="J838" s="12"/>
      <c r="K838" s="27"/>
      <c r="L838" s="12"/>
      <c r="M838" s="12"/>
      <c r="N838" s="12"/>
      <c r="O838" s="12"/>
      <c r="P838" s="12"/>
      <c r="Q838" s="12"/>
      <c r="R838" s="12"/>
      <c r="S838" s="12"/>
      <c r="T838" s="12"/>
      <c r="U838" s="12"/>
      <c r="V838" s="12"/>
      <c r="W838" s="12"/>
      <c r="X838" s="12"/>
      <c r="Y838" s="12"/>
      <c r="Z838" s="12"/>
      <c r="AA838" s="12"/>
      <c r="AB838" s="12"/>
      <c r="AC838" s="12"/>
      <c r="AD838" s="12"/>
      <c r="AE838" s="12"/>
      <c r="AF838" s="12"/>
      <c r="AG838" s="27"/>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27"/>
      <c r="BD838" s="12"/>
      <c r="BE838" s="12"/>
      <c r="BF838" s="12"/>
      <c r="BG838" s="12"/>
      <c r="BH838" s="12"/>
      <c r="BI838" s="12"/>
      <c r="BJ838" s="12"/>
    </row>
    <row r="839" spans="1:62" ht="12.75" x14ac:dyDescent="0.2">
      <c r="A839" s="12"/>
      <c r="B839" s="12"/>
      <c r="C839" s="12"/>
      <c r="D839" s="12"/>
      <c r="E839" s="12"/>
      <c r="F839" s="12"/>
      <c r="G839" s="12"/>
      <c r="H839" s="12"/>
      <c r="I839" s="27"/>
      <c r="J839" s="12"/>
      <c r="K839" s="27"/>
      <c r="L839" s="12"/>
      <c r="M839" s="12"/>
      <c r="N839" s="12"/>
      <c r="O839" s="12"/>
      <c r="P839" s="12"/>
      <c r="Q839" s="12"/>
      <c r="R839" s="12"/>
      <c r="S839" s="12"/>
      <c r="T839" s="12"/>
      <c r="U839" s="12"/>
      <c r="V839" s="12"/>
      <c r="W839" s="12"/>
      <c r="X839" s="12"/>
      <c r="Y839" s="12"/>
      <c r="Z839" s="12"/>
      <c r="AA839" s="12"/>
      <c r="AB839" s="12"/>
      <c r="AC839" s="12"/>
      <c r="AD839" s="12"/>
      <c r="AE839" s="12"/>
      <c r="AF839" s="12"/>
      <c r="AG839" s="27"/>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27"/>
      <c r="BD839" s="12"/>
      <c r="BE839" s="12"/>
      <c r="BF839" s="12"/>
      <c r="BG839" s="12"/>
      <c r="BH839" s="12"/>
      <c r="BI839" s="12"/>
      <c r="BJ839" s="12"/>
    </row>
    <row r="840" spans="1:62" ht="12.75" x14ac:dyDescent="0.2">
      <c r="A840" s="12"/>
      <c r="B840" s="12"/>
      <c r="C840" s="12"/>
      <c r="D840" s="12"/>
      <c r="E840" s="12"/>
      <c r="F840" s="12"/>
      <c r="G840" s="12"/>
      <c r="H840" s="12"/>
      <c r="I840" s="27"/>
      <c r="J840" s="12"/>
      <c r="K840" s="27"/>
      <c r="L840" s="12"/>
      <c r="M840" s="12"/>
      <c r="N840" s="12"/>
      <c r="O840" s="12"/>
      <c r="P840" s="12"/>
      <c r="Q840" s="12"/>
      <c r="R840" s="12"/>
      <c r="S840" s="12"/>
      <c r="T840" s="12"/>
      <c r="U840" s="12"/>
      <c r="V840" s="12"/>
      <c r="W840" s="12"/>
      <c r="X840" s="12"/>
      <c r="Y840" s="12"/>
      <c r="Z840" s="12"/>
      <c r="AA840" s="12"/>
      <c r="AB840" s="12"/>
      <c r="AC840" s="12"/>
      <c r="AD840" s="12"/>
      <c r="AE840" s="12"/>
      <c r="AF840" s="12"/>
      <c r="AG840" s="27"/>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27"/>
      <c r="BD840" s="12"/>
      <c r="BE840" s="12"/>
      <c r="BF840" s="12"/>
      <c r="BG840" s="12"/>
      <c r="BH840" s="12"/>
      <c r="BI840" s="12"/>
      <c r="BJ840" s="12"/>
    </row>
    <row r="841" spans="1:62" ht="12.75" x14ac:dyDescent="0.2">
      <c r="A841" s="12"/>
      <c r="B841" s="12"/>
      <c r="C841" s="12"/>
      <c r="D841" s="12"/>
      <c r="E841" s="12"/>
      <c r="F841" s="12"/>
      <c r="G841" s="12"/>
      <c r="H841" s="12"/>
      <c r="I841" s="27"/>
      <c r="J841" s="12"/>
      <c r="K841" s="27"/>
      <c r="L841" s="12"/>
      <c r="M841" s="12"/>
      <c r="N841" s="12"/>
      <c r="O841" s="12"/>
      <c r="P841" s="12"/>
      <c r="Q841" s="12"/>
      <c r="R841" s="12"/>
      <c r="S841" s="12"/>
      <c r="T841" s="12"/>
      <c r="U841" s="12"/>
      <c r="V841" s="12"/>
      <c r="W841" s="12"/>
      <c r="X841" s="12"/>
      <c r="Y841" s="12"/>
      <c r="Z841" s="12"/>
      <c r="AA841" s="12"/>
      <c r="AB841" s="12"/>
      <c r="AC841" s="12"/>
      <c r="AD841" s="12"/>
      <c r="AE841" s="12"/>
      <c r="AF841" s="12"/>
      <c r="AG841" s="27"/>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27"/>
      <c r="BD841" s="12"/>
      <c r="BE841" s="12"/>
      <c r="BF841" s="12"/>
      <c r="BG841" s="12"/>
      <c r="BH841" s="12"/>
      <c r="BI841" s="12"/>
      <c r="BJ841" s="12"/>
    </row>
    <row r="842" spans="1:62" ht="12.75" x14ac:dyDescent="0.2">
      <c r="A842" s="12"/>
      <c r="B842" s="12"/>
      <c r="C842" s="12"/>
      <c r="D842" s="12"/>
      <c r="E842" s="12"/>
      <c r="F842" s="12"/>
      <c r="G842" s="12"/>
      <c r="H842" s="12"/>
      <c r="I842" s="27"/>
      <c r="J842" s="12"/>
      <c r="K842" s="27"/>
      <c r="L842" s="12"/>
      <c r="M842" s="12"/>
      <c r="N842" s="12"/>
      <c r="O842" s="12"/>
      <c r="P842" s="12"/>
      <c r="Q842" s="12"/>
      <c r="R842" s="12"/>
      <c r="S842" s="12"/>
      <c r="T842" s="12"/>
      <c r="U842" s="12"/>
      <c r="V842" s="12"/>
      <c r="W842" s="12"/>
      <c r="X842" s="12"/>
      <c r="Y842" s="12"/>
      <c r="Z842" s="12"/>
      <c r="AA842" s="12"/>
      <c r="AB842" s="12"/>
      <c r="AC842" s="12"/>
      <c r="AD842" s="12"/>
      <c r="AE842" s="12"/>
      <c r="AF842" s="12"/>
      <c r="AG842" s="27"/>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27"/>
      <c r="BD842" s="12"/>
      <c r="BE842" s="12"/>
      <c r="BF842" s="12"/>
      <c r="BG842" s="12"/>
      <c r="BH842" s="12"/>
      <c r="BI842" s="12"/>
      <c r="BJ842" s="12"/>
    </row>
    <row r="843" spans="1:62" ht="12.75" x14ac:dyDescent="0.2">
      <c r="A843" s="12"/>
      <c r="B843" s="12"/>
      <c r="C843" s="12"/>
      <c r="D843" s="12"/>
      <c r="E843" s="12"/>
      <c r="F843" s="12"/>
      <c r="G843" s="12"/>
      <c r="H843" s="12"/>
      <c r="I843" s="27"/>
      <c r="J843" s="12"/>
      <c r="K843" s="27"/>
      <c r="L843" s="12"/>
      <c r="M843" s="12"/>
      <c r="N843" s="12"/>
      <c r="O843" s="12"/>
      <c r="P843" s="12"/>
      <c r="Q843" s="12"/>
      <c r="R843" s="12"/>
      <c r="S843" s="12"/>
      <c r="T843" s="12"/>
      <c r="U843" s="12"/>
      <c r="V843" s="12"/>
      <c r="W843" s="12"/>
      <c r="X843" s="12"/>
      <c r="Y843" s="12"/>
      <c r="Z843" s="12"/>
      <c r="AA843" s="12"/>
      <c r="AB843" s="12"/>
      <c r="AC843" s="12"/>
      <c r="AD843" s="12"/>
      <c r="AE843" s="12"/>
      <c r="AF843" s="12"/>
      <c r="AG843" s="27"/>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27"/>
      <c r="BD843" s="12"/>
      <c r="BE843" s="12"/>
      <c r="BF843" s="12"/>
      <c r="BG843" s="12"/>
      <c r="BH843" s="12"/>
      <c r="BI843" s="12"/>
      <c r="BJ843" s="12"/>
    </row>
    <row r="844" spans="1:62" ht="12.75" x14ac:dyDescent="0.2">
      <c r="A844" s="12"/>
      <c r="B844" s="12"/>
      <c r="C844" s="12"/>
      <c r="D844" s="12"/>
      <c r="E844" s="12"/>
      <c r="F844" s="12"/>
      <c r="G844" s="12"/>
      <c r="H844" s="12"/>
      <c r="I844" s="27"/>
      <c r="J844" s="12"/>
      <c r="K844" s="27"/>
      <c r="L844" s="12"/>
      <c r="M844" s="12"/>
      <c r="N844" s="12"/>
      <c r="O844" s="12"/>
      <c r="P844" s="12"/>
      <c r="Q844" s="12"/>
      <c r="R844" s="12"/>
      <c r="S844" s="12"/>
      <c r="T844" s="12"/>
      <c r="U844" s="12"/>
      <c r="V844" s="12"/>
      <c r="W844" s="12"/>
      <c r="X844" s="12"/>
      <c r="Y844" s="12"/>
      <c r="Z844" s="12"/>
      <c r="AA844" s="12"/>
      <c r="AB844" s="12"/>
      <c r="AC844" s="12"/>
      <c r="AD844" s="12"/>
      <c r="AE844" s="12"/>
      <c r="AF844" s="12"/>
      <c r="AG844" s="27"/>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27"/>
      <c r="BD844" s="12"/>
      <c r="BE844" s="12"/>
      <c r="BF844" s="12"/>
      <c r="BG844" s="12"/>
      <c r="BH844" s="12"/>
      <c r="BI844" s="12"/>
      <c r="BJ844" s="12"/>
    </row>
    <row r="845" spans="1:62" ht="12.75" x14ac:dyDescent="0.2">
      <c r="A845" s="12"/>
      <c r="B845" s="12"/>
      <c r="C845" s="12"/>
      <c r="D845" s="12"/>
      <c r="E845" s="12"/>
      <c r="F845" s="12"/>
      <c r="G845" s="12"/>
      <c r="H845" s="12"/>
      <c r="I845" s="27"/>
      <c r="J845" s="12"/>
      <c r="K845" s="27"/>
      <c r="L845" s="12"/>
      <c r="M845" s="12"/>
      <c r="N845" s="12"/>
      <c r="O845" s="12"/>
      <c r="P845" s="12"/>
      <c r="Q845" s="12"/>
      <c r="R845" s="12"/>
      <c r="S845" s="12"/>
      <c r="T845" s="12"/>
      <c r="U845" s="12"/>
      <c r="V845" s="12"/>
      <c r="W845" s="12"/>
      <c r="X845" s="12"/>
      <c r="Y845" s="12"/>
      <c r="Z845" s="12"/>
      <c r="AA845" s="12"/>
      <c r="AB845" s="12"/>
      <c r="AC845" s="12"/>
      <c r="AD845" s="12"/>
      <c r="AE845" s="12"/>
      <c r="AF845" s="12"/>
      <c r="AG845" s="27"/>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27"/>
      <c r="BD845" s="12"/>
      <c r="BE845" s="12"/>
      <c r="BF845" s="12"/>
      <c r="BG845" s="12"/>
      <c r="BH845" s="12"/>
      <c r="BI845" s="12"/>
      <c r="BJ845" s="12"/>
    </row>
    <row r="846" spans="1:62" ht="12.75" x14ac:dyDescent="0.2">
      <c r="A846" s="12"/>
      <c r="B846" s="12"/>
      <c r="C846" s="12"/>
      <c r="D846" s="12"/>
      <c r="E846" s="12"/>
      <c r="F846" s="12"/>
      <c r="G846" s="12"/>
      <c r="H846" s="12"/>
      <c r="I846" s="27"/>
      <c r="J846" s="12"/>
      <c r="K846" s="27"/>
      <c r="L846" s="12"/>
      <c r="M846" s="12"/>
      <c r="N846" s="12"/>
      <c r="O846" s="12"/>
      <c r="P846" s="12"/>
      <c r="Q846" s="12"/>
      <c r="R846" s="12"/>
      <c r="S846" s="12"/>
      <c r="T846" s="12"/>
      <c r="U846" s="12"/>
      <c r="V846" s="12"/>
      <c r="W846" s="12"/>
      <c r="X846" s="12"/>
      <c r="Y846" s="12"/>
      <c r="Z846" s="12"/>
      <c r="AA846" s="12"/>
      <c r="AB846" s="12"/>
      <c r="AC846" s="12"/>
      <c r="AD846" s="12"/>
      <c r="AE846" s="12"/>
      <c r="AF846" s="12"/>
      <c r="AG846" s="27"/>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27"/>
      <c r="BD846" s="12"/>
      <c r="BE846" s="12"/>
      <c r="BF846" s="12"/>
      <c r="BG846" s="12"/>
      <c r="BH846" s="12"/>
      <c r="BI846" s="12"/>
      <c r="BJ846" s="12"/>
    </row>
    <row r="847" spans="1:62" ht="12.75" x14ac:dyDescent="0.2">
      <c r="A847" s="12"/>
      <c r="B847" s="12"/>
      <c r="C847" s="12"/>
      <c r="D847" s="12"/>
      <c r="E847" s="12"/>
      <c r="F847" s="12"/>
      <c r="G847" s="12"/>
      <c r="H847" s="12"/>
      <c r="I847" s="27"/>
      <c r="J847" s="12"/>
      <c r="K847" s="27"/>
      <c r="L847" s="12"/>
      <c r="M847" s="12"/>
      <c r="N847" s="12"/>
      <c r="O847" s="12"/>
      <c r="P847" s="12"/>
      <c r="Q847" s="12"/>
      <c r="R847" s="12"/>
      <c r="S847" s="12"/>
      <c r="T847" s="12"/>
      <c r="U847" s="12"/>
      <c r="V847" s="12"/>
      <c r="W847" s="12"/>
      <c r="X847" s="12"/>
      <c r="Y847" s="12"/>
      <c r="Z847" s="12"/>
      <c r="AA847" s="12"/>
      <c r="AB847" s="12"/>
      <c r="AC847" s="12"/>
      <c r="AD847" s="12"/>
      <c r="AE847" s="12"/>
      <c r="AF847" s="12"/>
      <c r="AG847" s="27"/>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27"/>
      <c r="BD847" s="12"/>
      <c r="BE847" s="12"/>
      <c r="BF847" s="12"/>
      <c r="BG847" s="12"/>
      <c r="BH847" s="12"/>
      <c r="BI847" s="12"/>
      <c r="BJ847" s="12"/>
    </row>
    <row r="848" spans="1:62" ht="12.75" x14ac:dyDescent="0.2">
      <c r="A848" s="12"/>
      <c r="B848" s="12"/>
      <c r="C848" s="12"/>
      <c r="D848" s="12"/>
      <c r="E848" s="12"/>
      <c r="F848" s="12"/>
      <c r="G848" s="12"/>
      <c r="H848" s="12"/>
      <c r="I848" s="27"/>
      <c r="J848" s="12"/>
      <c r="K848" s="27"/>
      <c r="L848" s="12"/>
      <c r="M848" s="12"/>
      <c r="N848" s="12"/>
      <c r="O848" s="12"/>
      <c r="P848" s="12"/>
      <c r="Q848" s="12"/>
      <c r="R848" s="12"/>
      <c r="S848" s="12"/>
      <c r="T848" s="12"/>
      <c r="U848" s="12"/>
      <c r="V848" s="12"/>
      <c r="W848" s="12"/>
      <c r="X848" s="12"/>
      <c r="Y848" s="12"/>
      <c r="Z848" s="12"/>
      <c r="AA848" s="12"/>
      <c r="AB848" s="12"/>
      <c r="AC848" s="12"/>
      <c r="AD848" s="12"/>
      <c r="AE848" s="12"/>
      <c r="AF848" s="12"/>
      <c r="AG848" s="27"/>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27"/>
      <c r="BD848" s="12"/>
      <c r="BE848" s="12"/>
      <c r="BF848" s="12"/>
      <c r="BG848" s="12"/>
      <c r="BH848" s="12"/>
      <c r="BI848" s="12"/>
      <c r="BJ848" s="12"/>
    </row>
    <row r="849" spans="1:62" ht="12.75" x14ac:dyDescent="0.2">
      <c r="A849" s="12"/>
      <c r="B849" s="12"/>
      <c r="C849" s="12"/>
      <c r="D849" s="12"/>
      <c r="E849" s="12"/>
      <c r="F849" s="12"/>
      <c r="G849" s="12"/>
      <c r="H849" s="12"/>
      <c r="I849" s="27"/>
      <c r="J849" s="12"/>
      <c r="K849" s="27"/>
      <c r="L849" s="12"/>
      <c r="M849" s="12"/>
      <c r="N849" s="12"/>
      <c r="O849" s="12"/>
      <c r="P849" s="12"/>
      <c r="Q849" s="12"/>
      <c r="R849" s="12"/>
      <c r="S849" s="12"/>
      <c r="T849" s="12"/>
      <c r="U849" s="12"/>
      <c r="V849" s="12"/>
      <c r="W849" s="12"/>
      <c r="X849" s="12"/>
      <c r="Y849" s="12"/>
      <c r="Z849" s="12"/>
      <c r="AA849" s="12"/>
      <c r="AB849" s="12"/>
      <c r="AC849" s="12"/>
      <c r="AD849" s="12"/>
      <c r="AE849" s="12"/>
      <c r="AF849" s="12"/>
      <c r="AG849" s="27"/>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27"/>
      <c r="BD849" s="12"/>
      <c r="BE849" s="12"/>
      <c r="BF849" s="12"/>
      <c r="BG849" s="12"/>
      <c r="BH849" s="12"/>
      <c r="BI849" s="12"/>
      <c r="BJ849" s="12"/>
    </row>
    <row r="850" spans="1:62" ht="12.75" x14ac:dyDescent="0.2">
      <c r="A850" s="12"/>
      <c r="B850" s="12"/>
      <c r="C850" s="12"/>
      <c r="D850" s="12"/>
      <c r="E850" s="12"/>
      <c r="F850" s="12"/>
      <c r="G850" s="12"/>
      <c r="H850" s="12"/>
      <c r="I850" s="27"/>
      <c r="J850" s="12"/>
      <c r="K850" s="27"/>
      <c r="L850" s="12"/>
      <c r="M850" s="12"/>
      <c r="N850" s="12"/>
      <c r="O850" s="12"/>
      <c r="P850" s="12"/>
      <c r="Q850" s="12"/>
      <c r="R850" s="12"/>
      <c r="S850" s="12"/>
      <c r="T850" s="12"/>
      <c r="U850" s="12"/>
      <c r="V850" s="12"/>
      <c r="W850" s="12"/>
      <c r="X850" s="12"/>
      <c r="Y850" s="12"/>
      <c r="Z850" s="12"/>
      <c r="AA850" s="12"/>
      <c r="AB850" s="12"/>
      <c r="AC850" s="12"/>
      <c r="AD850" s="12"/>
      <c r="AE850" s="12"/>
      <c r="AF850" s="12"/>
      <c r="AG850" s="27"/>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27"/>
      <c r="BD850" s="12"/>
      <c r="BE850" s="12"/>
      <c r="BF850" s="12"/>
      <c r="BG850" s="12"/>
      <c r="BH850" s="12"/>
      <c r="BI850" s="12"/>
      <c r="BJ850" s="12"/>
    </row>
    <row r="851" spans="1:62" ht="12.75" x14ac:dyDescent="0.2">
      <c r="A851" s="12"/>
      <c r="B851" s="12"/>
      <c r="C851" s="12"/>
      <c r="D851" s="12"/>
      <c r="E851" s="12"/>
      <c r="F851" s="12"/>
      <c r="G851" s="12"/>
      <c r="H851" s="12"/>
      <c r="I851" s="27"/>
      <c r="J851" s="12"/>
      <c r="K851" s="27"/>
      <c r="L851" s="12"/>
      <c r="M851" s="12"/>
      <c r="N851" s="12"/>
      <c r="O851" s="12"/>
      <c r="P851" s="12"/>
      <c r="Q851" s="12"/>
      <c r="R851" s="12"/>
      <c r="S851" s="12"/>
      <c r="T851" s="12"/>
      <c r="U851" s="12"/>
      <c r="V851" s="12"/>
      <c r="W851" s="12"/>
      <c r="X851" s="12"/>
      <c r="Y851" s="12"/>
      <c r="Z851" s="12"/>
      <c r="AA851" s="12"/>
      <c r="AB851" s="12"/>
      <c r="AC851" s="12"/>
      <c r="AD851" s="12"/>
      <c r="AE851" s="12"/>
      <c r="AF851" s="12"/>
      <c r="AG851" s="27"/>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27"/>
      <c r="BD851" s="12"/>
      <c r="BE851" s="12"/>
      <c r="BF851" s="12"/>
      <c r="BG851" s="12"/>
      <c r="BH851" s="12"/>
      <c r="BI851" s="12"/>
      <c r="BJ851" s="12"/>
    </row>
    <row r="852" spans="1:62" ht="12.75" x14ac:dyDescent="0.2">
      <c r="A852" s="12"/>
      <c r="B852" s="12"/>
      <c r="C852" s="12"/>
      <c r="D852" s="12"/>
      <c r="E852" s="12"/>
      <c r="F852" s="12"/>
      <c r="G852" s="12"/>
      <c r="H852" s="12"/>
      <c r="I852" s="27"/>
      <c r="J852" s="12"/>
      <c r="K852" s="27"/>
      <c r="L852" s="12"/>
      <c r="M852" s="12"/>
      <c r="N852" s="12"/>
      <c r="O852" s="12"/>
      <c r="P852" s="12"/>
      <c r="Q852" s="12"/>
      <c r="R852" s="12"/>
      <c r="S852" s="12"/>
      <c r="T852" s="12"/>
      <c r="U852" s="12"/>
      <c r="V852" s="12"/>
      <c r="W852" s="12"/>
      <c r="X852" s="12"/>
      <c r="Y852" s="12"/>
      <c r="Z852" s="12"/>
      <c r="AA852" s="12"/>
      <c r="AB852" s="12"/>
      <c r="AC852" s="12"/>
      <c r="AD852" s="12"/>
      <c r="AE852" s="12"/>
      <c r="AF852" s="12"/>
      <c r="AG852" s="27"/>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27"/>
      <c r="BD852" s="12"/>
      <c r="BE852" s="12"/>
      <c r="BF852" s="12"/>
      <c r="BG852" s="12"/>
      <c r="BH852" s="12"/>
      <c r="BI852" s="12"/>
      <c r="BJ852" s="12"/>
    </row>
    <row r="853" spans="1:62" ht="12.75" x14ac:dyDescent="0.2">
      <c r="A853" s="12"/>
      <c r="B853" s="12"/>
      <c r="C853" s="12"/>
      <c r="D853" s="12"/>
      <c r="E853" s="12"/>
      <c r="F853" s="12"/>
      <c r="G853" s="12"/>
      <c r="H853" s="12"/>
      <c r="I853" s="27"/>
      <c r="J853" s="12"/>
      <c r="K853" s="27"/>
      <c r="L853" s="12"/>
      <c r="M853" s="12"/>
      <c r="N853" s="12"/>
      <c r="O853" s="12"/>
      <c r="P853" s="12"/>
      <c r="Q853" s="12"/>
      <c r="R853" s="12"/>
      <c r="S853" s="12"/>
      <c r="T853" s="12"/>
      <c r="U853" s="12"/>
      <c r="V853" s="12"/>
      <c r="W853" s="12"/>
      <c r="X853" s="12"/>
      <c r="Y853" s="12"/>
      <c r="Z853" s="12"/>
      <c r="AA853" s="12"/>
      <c r="AB853" s="12"/>
      <c r="AC853" s="12"/>
      <c r="AD853" s="12"/>
      <c r="AE853" s="12"/>
      <c r="AF853" s="12"/>
      <c r="AG853" s="27"/>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27"/>
      <c r="BD853" s="12"/>
      <c r="BE853" s="12"/>
      <c r="BF853" s="12"/>
      <c r="BG853" s="12"/>
      <c r="BH853" s="12"/>
      <c r="BI853" s="12"/>
      <c r="BJ853" s="12"/>
    </row>
    <row r="854" spans="1:62" ht="12.75" x14ac:dyDescent="0.2">
      <c r="A854" s="12"/>
      <c r="B854" s="12"/>
      <c r="C854" s="12"/>
      <c r="D854" s="12"/>
      <c r="E854" s="12"/>
      <c r="F854" s="12"/>
      <c r="G854" s="12"/>
      <c r="H854" s="12"/>
      <c r="I854" s="27"/>
      <c r="J854" s="12"/>
      <c r="K854" s="27"/>
      <c r="L854" s="12"/>
      <c r="M854" s="12"/>
      <c r="N854" s="12"/>
      <c r="O854" s="12"/>
      <c r="P854" s="12"/>
      <c r="Q854" s="12"/>
      <c r="R854" s="12"/>
      <c r="S854" s="12"/>
      <c r="T854" s="12"/>
      <c r="U854" s="12"/>
      <c r="V854" s="12"/>
      <c r="W854" s="12"/>
      <c r="X854" s="12"/>
      <c r="Y854" s="12"/>
      <c r="Z854" s="12"/>
      <c r="AA854" s="12"/>
      <c r="AB854" s="12"/>
      <c r="AC854" s="12"/>
      <c r="AD854" s="12"/>
      <c r="AE854" s="12"/>
      <c r="AF854" s="12"/>
      <c r="AG854" s="27"/>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27"/>
      <c r="BD854" s="12"/>
      <c r="BE854" s="12"/>
      <c r="BF854" s="12"/>
      <c r="BG854" s="12"/>
      <c r="BH854" s="12"/>
      <c r="BI854" s="12"/>
      <c r="BJ854" s="12"/>
    </row>
    <row r="855" spans="1:62" ht="12.75" x14ac:dyDescent="0.2">
      <c r="A855" s="12"/>
      <c r="B855" s="12"/>
      <c r="C855" s="12"/>
      <c r="D855" s="12"/>
      <c r="E855" s="12"/>
      <c r="F855" s="12"/>
      <c r="G855" s="12"/>
      <c r="H855" s="12"/>
      <c r="I855" s="27"/>
      <c r="J855" s="12"/>
      <c r="K855" s="27"/>
      <c r="L855" s="12"/>
      <c r="M855" s="12"/>
      <c r="N855" s="12"/>
      <c r="O855" s="12"/>
      <c r="P855" s="12"/>
      <c r="Q855" s="12"/>
      <c r="R855" s="12"/>
      <c r="S855" s="12"/>
      <c r="T855" s="12"/>
      <c r="U855" s="12"/>
      <c r="V855" s="12"/>
      <c r="W855" s="12"/>
      <c r="X855" s="12"/>
      <c r="Y855" s="12"/>
      <c r="Z855" s="12"/>
      <c r="AA855" s="12"/>
      <c r="AB855" s="12"/>
      <c r="AC855" s="12"/>
      <c r="AD855" s="12"/>
      <c r="AE855" s="12"/>
      <c r="AF855" s="12"/>
      <c r="AG855" s="27"/>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27"/>
      <c r="BD855" s="12"/>
      <c r="BE855" s="12"/>
      <c r="BF855" s="12"/>
      <c r="BG855" s="12"/>
      <c r="BH855" s="12"/>
      <c r="BI855" s="12"/>
      <c r="BJ855" s="12"/>
    </row>
    <row r="856" spans="1:62" ht="12.75" x14ac:dyDescent="0.2">
      <c r="A856" s="12"/>
      <c r="B856" s="12"/>
      <c r="C856" s="12"/>
      <c r="D856" s="12"/>
      <c r="E856" s="12"/>
      <c r="F856" s="12"/>
      <c r="G856" s="12"/>
      <c r="H856" s="12"/>
      <c r="I856" s="27"/>
      <c r="J856" s="12"/>
      <c r="K856" s="27"/>
      <c r="L856" s="12"/>
      <c r="M856" s="12"/>
      <c r="N856" s="12"/>
      <c r="O856" s="12"/>
      <c r="P856" s="12"/>
      <c r="Q856" s="12"/>
      <c r="R856" s="12"/>
      <c r="S856" s="12"/>
      <c r="T856" s="12"/>
      <c r="U856" s="12"/>
      <c r="V856" s="12"/>
      <c r="W856" s="12"/>
      <c r="X856" s="12"/>
      <c r="Y856" s="12"/>
      <c r="Z856" s="12"/>
      <c r="AA856" s="12"/>
      <c r="AB856" s="12"/>
      <c r="AC856" s="12"/>
      <c r="AD856" s="12"/>
      <c r="AE856" s="12"/>
      <c r="AF856" s="12"/>
      <c r="AG856" s="27"/>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27"/>
      <c r="BD856" s="12"/>
      <c r="BE856" s="12"/>
      <c r="BF856" s="12"/>
      <c r="BG856" s="12"/>
      <c r="BH856" s="12"/>
      <c r="BI856" s="12"/>
      <c r="BJ856" s="12"/>
    </row>
    <row r="857" spans="1:62" ht="12.75" x14ac:dyDescent="0.2">
      <c r="A857" s="12"/>
      <c r="B857" s="12"/>
      <c r="C857" s="12"/>
      <c r="D857" s="12"/>
      <c r="E857" s="12"/>
      <c r="F857" s="12"/>
      <c r="G857" s="12"/>
      <c r="H857" s="12"/>
      <c r="I857" s="27"/>
      <c r="J857" s="12"/>
      <c r="K857" s="27"/>
      <c r="L857" s="12"/>
      <c r="M857" s="12"/>
      <c r="N857" s="12"/>
      <c r="O857" s="12"/>
      <c r="P857" s="12"/>
      <c r="Q857" s="12"/>
      <c r="R857" s="12"/>
      <c r="S857" s="12"/>
      <c r="T857" s="12"/>
      <c r="U857" s="12"/>
      <c r="V857" s="12"/>
      <c r="W857" s="12"/>
      <c r="X857" s="12"/>
      <c r="Y857" s="12"/>
      <c r="Z857" s="12"/>
      <c r="AA857" s="12"/>
      <c r="AB857" s="12"/>
      <c r="AC857" s="12"/>
      <c r="AD857" s="12"/>
      <c r="AE857" s="12"/>
      <c r="AF857" s="12"/>
      <c r="AG857" s="27"/>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27"/>
      <c r="BD857" s="12"/>
      <c r="BE857" s="12"/>
      <c r="BF857" s="12"/>
      <c r="BG857" s="12"/>
      <c r="BH857" s="12"/>
      <c r="BI857" s="12"/>
      <c r="BJ857" s="12"/>
    </row>
    <row r="858" spans="1:62" ht="12.75" x14ac:dyDescent="0.2">
      <c r="A858" s="12"/>
      <c r="B858" s="12"/>
      <c r="C858" s="12"/>
      <c r="D858" s="12"/>
      <c r="E858" s="12"/>
      <c r="F858" s="12"/>
      <c r="G858" s="12"/>
      <c r="H858" s="12"/>
      <c r="I858" s="27"/>
      <c r="J858" s="12"/>
      <c r="K858" s="27"/>
      <c r="L858" s="12"/>
      <c r="M858" s="12"/>
      <c r="N858" s="12"/>
      <c r="O858" s="12"/>
      <c r="P858" s="12"/>
      <c r="Q858" s="12"/>
      <c r="R858" s="12"/>
      <c r="S858" s="12"/>
      <c r="T858" s="12"/>
      <c r="U858" s="12"/>
      <c r="V858" s="12"/>
      <c r="W858" s="12"/>
      <c r="X858" s="12"/>
      <c r="Y858" s="12"/>
      <c r="Z858" s="12"/>
      <c r="AA858" s="12"/>
      <c r="AB858" s="12"/>
      <c r="AC858" s="12"/>
      <c r="AD858" s="12"/>
      <c r="AE858" s="12"/>
      <c r="AF858" s="12"/>
      <c r="AG858" s="27"/>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27"/>
      <c r="BD858" s="12"/>
      <c r="BE858" s="12"/>
      <c r="BF858" s="12"/>
      <c r="BG858" s="12"/>
      <c r="BH858" s="12"/>
      <c r="BI858" s="12"/>
      <c r="BJ858" s="12"/>
    </row>
    <row r="859" spans="1:62" ht="12.75" x14ac:dyDescent="0.2">
      <c r="A859" s="12"/>
      <c r="B859" s="12"/>
      <c r="C859" s="12"/>
      <c r="D859" s="12"/>
      <c r="E859" s="12"/>
      <c r="F859" s="12"/>
      <c r="G859" s="12"/>
      <c r="H859" s="12"/>
      <c r="I859" s="27"/>
      <c r="J859" s="12"/>
      <c r="K859" s="27"/>
      <c r="L859" s="12"/>
      <c r="M859" s="12"/>
      <c r="N859" s="12"/>
      <c r="O859" s="12"/>
      <c r="P859" s="12"/>
      <c r="Q859" s="12"/>
      <c r="R859" s="12"/>
      <c r="S859" s="12"/>
      <c r="T859" s="12"/>
      <c r="U859" s="12"/>
      <c r="V859" s="12"/>
      <c r="W859" s="12"/>
      <c r="X859" s="12"/>
      <c r="Y859" s="12"/>
      <c r="Z859" s="12"/>
      <c r="AA859" s="12"/>
      <c r="AB859" s="12"/>
      <c r="AC859" s="12"/>
      <c r="AD859" s="12"/>
      <c r="AE859" s="12"/>
      <c r="AF859" s="12"/>
      <c r="AG859" s="27"/>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27"/>
      <c r="BD859" s="12"/>
      <c r="BE859" s="12"/>
      <c r="BF859" s="12"/>
      <c r="BG859" s="12"/>
      <c r="BH859" s="12"/>
      <c r="BI859" s="12"/>
      <c r="BJ859" s="12"/>
    </row>
    <row r="860" spans="1:62" ht="12.75" x14ac:dyDescent="0.2">
      <c r="A860" s="12"/>
      <c r="B860" s="12"/>
      <c r="C860" s="12"/>
      <c r="D860" s="12"/>
      <c r="E860" s="12"/>
      <c r="F860" s="12"/>
      <c r="G860" s="12"/>
      <c r="H860" s="12"/>
      <c r="I860" s="27"/>
      <c r="J860" s="12"/>
      <c r="K860" s="27"/>
      <c r="L860" s="12"/>
      <c r="M860" s="12"/>
      <c r="N860" s="12"/>
      <c r="O860" s="12"/>
      <c r="P860" s="12"/>
      <c r="Q860" s="12"/>
      <c r="R860" s="12"/>
      <c r="S860" s="12"/>
      <c r="T860" s="12"/>
      <c r="U860" s="12"/>
      <c r="V860" s="12"/>
      <c r="W860" s="12"/>
      <c r="X860" s="12"/>
      <c r="Y860" s="12"/>
      <c r="Z860" s="12"/>
      <c r="AA860" s="12"/>
      <c r="AB860" s="12"/>
      <c r="AC860" s="12"/>
      <c r="AD860" s="12"/>
      <c r="AE860" s="12"/>
      <c r="AF860" s="12"/>
      <c r="AG860" s="27"/>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27"/>
      <c r="BD860" s="12"/>
      <c r="BE860" s="12"/>
      <c r="BF860" s="12"/>
      <c r="BG860" s="12"/>
      <c r="BH860" s="12"/>
      <c r="BI860" s="12"/>
      <c r="BJ860" s="12"/>
    </row>
    <row r="861" spans="1:62" ht="12.75" x14ac:dyDescent="0.2">
      <c r="A861" s="12"/>
      <c r="B861" s="12"/>
      <c r="C861" s="12"/>
      <c r="D861" s="12"/>
      <c r="E861" s="12"/>
      <c r="F861" s="12"/>
      <c r="G861" s="12"/>
      <c r="H861" s="12"/>
      <c r="I861" s="27"/>
      <c r="J861" s="12"/>
      <c r="K861" s="27"/>
      <c r="L861" s="12"/>
      <c r="M861" s="12"/>
      <c r="N861" s="12"/>
      <c r="O861" s="12"/>
      <c r="P861" s="12"/>
      <c r="Q861" s="12"/>
      <c r="R861" s="12"/>
      <c r="S861" s="12"/>
      <c r="T861" s="12"/>
      <c r="U861" s="12"/>
      <c r="V861" s="12"/>
      <c r="W861" s="12"/>
      <c r="X861" s="12"/>
      <c r="Y861" s="12"/>
      <c r="Z861" s="12"/>
      <c r="AA861" s="12"/>
      <c r="AB861" s="12"/>
      <c r="AC861" s="12"/>
      <c r="AD861" s="12"/>
      <c r="AE861" s="12"/>
      <c r="AF861" s="12"/>
      <c r="AG861" s="27"/>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27"/>
      <c r="BD861" s="12"/>
      <c r="BE861" s="12"/>
      <c r="BF861" s="12"/>
      <c r="BG861" s="12"/>
      <c r="BH861" s="12"/>
      <c r="BI861" s="12"/>
      <c r="BJ861" s="12"/>
    </row>
    <row r="862" spans="1:62" ht="12.75" x14ac:dyDescent="0.2">
      <c r="A862" s="12"/>
      <c r="B862" s="12"/>
      <c r="C862" s="12"/>
      <c r="D862" s="12"/>
      <c r="E862" s="12"/>
      <c r="F862" s="12"/>
      <c r="G862" s="12"/>
      <c r="H862" s="12"/>
      <c r="I862" s="27"/>
      <c r="J862" s="12"/>
      <c r="K862" s="27"/>
      <c r="L862" s="12"/>
      <c r="M862" s="12"/>
      <c r="N862" s="12"/>
      <c r="O862" s="12"/>
      <c r="P862" s="12"/>
      <c r="Q862" s="12"/>
      <c r="R862" s="12"/>
      <c r="S862" s="12"/>
      <c r="T862" s="12"/>
      <c r="U862" s="12"/>
      <c r="V862" s="12"/>
      <c r="W862" s="12"/>
      <c r="X862" s="12"/>
      <c r="Y862" s="12"/>
      <c r="Z862" s="12"/>
      <c r="AA862" s="12"/>
      <c r="AB862" s="12"/>
      <c r="AC862" s="12"/>
      <c r="AD862" s="12"/>
      <c r="AE862" s="12"/>
      <c r="AF862" s="12"/>
      <c r="AG862" s="27"/>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27"/>
      <c r="BD862" s="12"/>
      <c r="BE862" s="12"/>
      <c r="BF862" s="12"/>
      <c r="BG862" s="12"/>
      <c r="BH862" s="12"/>
      <c r="BI862" s="12"/>
      <c r="BJ862" s="12"/>
    </row>
    <row r="863" spans="1:62" ht="12.75" x14ac:dyDescent="0.2">
      <c r="A863" s="12"/>
      <c r="B863" s="12"/>
      <c r="C863" s="12"/>
      <c r="D863" s="12"/>
      <c r="E863" s="12"/>
      <c r="F863" s="12"/>
      <c r="G863" s="12"/>
      <c r="H863" s="12"/>
      <c r="I863" s="27"/>
      <c r="J863" s="12"/>
      <c r="K863" s="27"/>
      <c r="L863" s="12"/>
      <c r="M863" s="12"/>
      <c r="N863" s="12"/>
      <c r="O863" s="12"/>
      <c r="P863" s="12"/>
      <c r="Q863" s="12"/>
      <c r="R863" s="12"/>
      <c r="S863" s="12"/>
      <c r="T863" s="12"/>
      <c r="U863" s="12"/>
      <c r="V863" s="12"/>
      <c r="W863" s="12"/>
      <c r="X863" s="12"/>
      <c r="Y863" s="12"/>
      <c r="Z863" s="12"/>
      <c r="AA863" s="12"/>
      <c r="AB863" s="12"/>
      <c r="AC863" s="12"/>
      <c r="AD863" s="12"/>
      <c r="AE863" s="12"/>
      <c r="AF863" s="12"/>
      <c r="AG863" s="27"/>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27"/>
      <c r="BD863" s="12"/>
      <c r="BE863" s="12"/>
      <c r="BF863" s="12"/>
      <c r="BG863" s="12"/>
      <c r="BH863" s="12"/>
      <c r="BI863" s="12"/>
      <c r="BJ863" s="12"/>
    </row>
    <row r="864" spans="1:62" ht="12.75" x14ac:dyDescent="0.2">
      <c r="A864" s="12"/>
      <c r="B864" s="12"/>
      <c r="C864" s="12"/>
      <c r="D864" s="12"/>
      <c r="E864" s="12"/>
      <c r="F864" s="12"/>
      <c r="G864" s="12"/>
      <c r="H864" s="12"/>
      <c r="I864" s="27"/>
      <c r="J864" s="12"/>
      <c r="K864" s="27"/>
      <c r="L864" s="12"/>
      <c r="M864" s="12"/>
      <c r="N864" s="12"/>
      <c r="O864" s="12"/>
      <c r="P864" s="12"/>
      <c r="Q864" s="12"/>
      <c r="R864" s="12"/>
      <c r="S864" s="12"/>
      <c r="T864" s="12"/>
      <c r="U864" s="12"/>
      <c r="V864" s="12"/>
      <c r="W864" s="12"/>
      <c r="X864" s="12"/>
      <c r="Y864" s="12"/>
      <c r="Z864" s="12"/>
      <c r="AA864" s="12"/>
      <c r="AB864" s="12"/>
      <c r="AC864" s="12"/>
      <c r="AD864" s="12"/>
      <c r="AE864" s="12"/>
      <c r="AF864" s="12"/>
      <c r="AG864" s="27"/>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27"/>
      <c r="BD864" s="12"/>
      <c r="BE864" s="12"/>
      <c r="BF864" s="12"/>
      <c r="BG864" s="12"/>
      <c r="BH864" s="12"/>
      <c r="BI864" s="12"/>
      <c r="BJ864" s="12"/>
    </row>
    <row r="865" spans="1:62" ht="12.75" x14ac:dyDescent="0.2">
      <c r="A865" s="12"/>
      <c r="B865" s="12"/>
      <c r="C865" s="12"/>
      <c r="D865" s="12"/>
      <c r="E865" s="12"/>
      <c r="F865" s="12"/>
      <c r="G865" s="12"/>
      <c r="H865" s="12"/>
      <c r="I865" s="27"/>
      <c r="J865" s="12"/>
      <c r="K865" s="27"/>
      <c r="L865" s="12"/>
      <c r="M865" s="12"/>
      <c r="N865" s="12"/>
      <c r="O865" s="12"/>
      <c r="P865" s="12"/>
      <c r="Q865" s="12"/>
      <c r="R865" s="12"/>
      <c r="S865" s="12"/>
      <c r="T865" s="12"/>
      <c r="U865" s="12"/>
      <c r="V865" s="12"/>
      <c r="W865" s="12"/>
      <c r="X865" s="12"/>
      <c r="Y865" s="12"/>
      <c r="Z865" s="12"/>
      <c r="AA865" s="12"/>
      <c r="AB865" s="12"/>
      <c r="AC865" s="12"/>
      <c r="AD865" s="12"/>
      <c r="AE865" s="12"/>
      <c r="AF865" s="12"/>
      <c r="AG865" s="27"/>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27"/>
      <c r="BD865" s="12"/>
      <c r="BE865" s="12"/>
      <c r="BF865" s="12"/>
      <c r="BG865" s="12"/>
      <c r="BH865" s="12"/>
      <c r="BI865" s="12"/>
      <c r="BJ865" s="12"/>
    </row>
    <row r="866" spans="1:62" ht="12.75" x14ac:dyDescent="0.2">
      <c r="A866" s="12"/>
      <c r="B866" s="12"/>
      <c r="C866" s="12"/>
      <c r="D866" s="12"/>
      <c r="E866" s="12"/>
      <c r="F866" s="12"/>
      <c r="G866" s="12"/>
      <c r="H866" s="12"/>
      <c r="I866" s="27"/>
      <c r="J866" s="12"/>
      <c r="K866" s="27"/>
      <c r="L866" s="12"/>
      <c r="M866" s="12"/>
      <c r="N866" s="12"/>
      <c r="O866" s="12"/>
      <c r="P866" s="12"/>
      <c r="Q866" s="12"/>
      <c r="R866" s="12"/>
      <c r="S866" s="12"/>
      <c r="T866" s="12"/>
      <c r="U866" s="12"/>
      <c r="V866" s="12"/>
      <c r="W866" s="12"/>
      <c r="X866" s="12"/>
      <c r="Y866" s="12"/>
      <c r="Z866" s="12"/>
      <c r="AA866" s="12"/>
      <c r="AB866" s="12"/>
      <c r="AC866" s="12"/>
      <c r="AD866" s="12"/>
      <c r="AE866" s="12"/>
      <c r="AF866" s="12"/>
      <c r="AG866" s="27"/>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27"/>
      <c r="BD866" s="12"/>
      <c r="BE866" s="12"/>
      <c r="BF866" s="12"/>
      <c r="BG866" s="12"/>
      <c r="BH866" s="12"/>
      <c r="BI866" s="12"/>
      <c r="BJ866" s="12"/>
    </row>
    <row r="867" spans="1:62" ht="12.75" x14ac:dyDescent="0.2">
      <c r="A867" s="12"/>
      <c r="B867" s="12"/>
      <c r="C867" s="12"/>
      <c r="D867" s="12"/>
      <c r="E867" s="12"/>
      <c r="F867" s="12"/>
      <c r="G867" s="12"/>
      <c r="H867" s="12"/>
      <c r="I867" s="27"/>
      <c r="J867" s="12"/>
      <c r="K867" s="27"/>
      <c r="L867" s="12"/>
      <c r="M867" s="12"/>
      <c r="N867" s="12"/>
      <c r="O867" s="12"/>
      <c r="P867" s="12"/>
      <c r="Q867" s="12"/>
      <c r="R867" s="12"/>
      <c r="S867" s="12"/>
      <c r="T867" s="12"/>
      <c r="U867" s="12"/>
      <c r="V867" s="12"/>
      <c r="W867" s="12"/>
      <c r="X867" s="12"/>
      <c r="Y867" s="12"/>
      <c r="Z867" s="12"/>
      <c r="AA867" s="12"/>
      <c r="AB867" s="12"/>
      <c r="AC867" s="12"/>
      <c r="AD867" s="12"/>
      <c r="AE867" s="12"/>
      <c r="AF867" s="12"/>
      <c r="AG867" s="27"/>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27"/>
      <c r="BD867" s="12"/>
      <c r="BE867" s="12"/>
      <c r="BF867" s="12"/>
      <c r="BG867" s="12"/>
      <c r="BH867" s="12"/>
      <c r="BI867" s="12"/>
      <c r="BJ867" s="12"/>
    </row>
    <row r="868" spans="1:62" ht="12.75" x14ac:dyDescent="0.2">
      <c r="A868" s="12"/>
      <c r="B868" s="12"/>
      <c r="C868" s="12"/>
      <c r="D868" s="12"/>
      <c r="E868" s="12"/>
      <c r="F868" s="12"/>
      <c r="G868" s="12"/>
      <c r="H868" s="12"/>
      <c r="I868" s="27"/>
      <c r="J868" s="12"/>
      <c r="K868" s="27"/>
      <c r="L868" s="12"/>
      <c r="M868" s="12"/>
      <c r="N868" s="12"/>
      <c r="O868" s="12"/>
      <c r="P868" s="12"/>
      <c r="Q868" s="12"/>
      <c r="R868" s="12"/>
      <c r="S868" s="12"/>
      <c r="T868" s="12"/>
      <c r="U868" s="12"/>
      <c r="V868" s="12"/>
      <c r="W868" s="12"/>
      <c r="X868" s="12"/>
      <c r="Y868" s="12"/>
      <c r="Z868" s="12"/>
      <c r="AA868" s="12"/>
      <c r="AB868" s="12"/>
      <c r="AC868" s="12"/>
      <c r="AD868" s="12"/>
      <c r="AE868" s="12"/>
      <c r="AF868" s="12"/>
      <c r="AG868" s="27"/>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27"/>
      <c r="BD868" s="12"/>
      <c r="BE868" s="12"/>
      <c r="BF868" s="12"/>
      <c r="BG868" s="12"/>
      <c r="BH868" s="12"/>
      <c r="BI868" s="12"/>
      <c r="BJ868" s="12"/>
    </row>
    <row r="869" spans="1:62" ht="12.75" x14ac:dyDescent="0.2">
      <c r="A869" s="12"/>
      <c r="B869" s="12"/>
      <c r="C869" s="12"/>
      <c r="D869" s="12"/>
      <c r="E869" s="12"/>
      <c r="F869" s="12"/>
      <c r="G869" s="12"/>
      <c r="H869" s="12"/>
      <c r="I869" s="27"/>
      <c r="J869" s="12"/>
      <c r="K869" s="27"/>
      <c r="L869" s="12"/>
      <c r="M869" s="12"/>
      <c r="N869" s="12"/>
      <c r="O869" s="12"/>
      <c r="P869" s="12"/>
      <c r="Q869" s="12"/>
      <c r="R869" s="12"/>
      <c r="S869" s="12"/>
      <c r="T869" s="12"/>
      <c r="U869" s="12"/>
      <c r="V869" s="12"/>
      <c r="W869" s="12"/>
      <c r="X869" s="12"/>
      <c r="Y869" s="12"/>
      <c r="Z869" s="12"/>
      <c r="AA869" s="12"/>
      <c r="AB869" s="12"/>
      <c r="AC869" s="12"/>
      <c r="AD869" s="12"/>
      <c r="AE869" s="12"/>
      <c r="AF869" s="12"/>
      <c r="AG869" s="27"/>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27"/>
      <c r="BD869" s="12"/>
      <c r="BE869" s="12"/>
      <c r="BF869" s="12"/>
      <c r="BG869" s="12"/>
      <c r="BH869" s="12"/>
      <c r="BI869" s="12"/>
      <c r="BJ869" s="12"/>
    </row>
    <row r="870" spans="1:62" ht="12.75" x14ac:dyDescent="0.2">
      <c r="A870" s="12"/>
      <c r="B870" s="12"/>
      <c r="C870" s="12"/>
      <c r="D870" s="12"/>
      <c r="E870" s="12"/>
      <c r="F870" s="12"/>
      <c r="G870" s="12"/>
      <c r="H870" s="12"/>
      <c r="I870" s="27"/>
      <c r="J870" s="12"/>
      <c r="K870" s="27"/>
      <c r="L870" s="12"/>
      <c r="M870" s="12"/>
      <c r="N870" s="12"/>
      <c r="O870" s="12"/>
      <c r="P870" s="12"/>
      <c r="Q870" s="12"/>
      <c r="R870" s="12"/>
      <c r="S870" s="12"/>
      <c r="T870" s="12"/>
      <c r="U870" s="12"/>
      <c r="V870" s="12"/>
      <c r="W870" s="12"/>
      <c r="X870" s="12"/>
      <c r="Y870" s="12"/>
      <c r="Z870" s="12"/>
      <c r="AA870" s="12"/>
      <c r="AB870" s="12"/>
      <c r="AC870" s="12"/>
      <c r="AD870" s="12"/>
      <c r="AE870" s="12"/>
      <c r="AF870" s="12"/>
      <c r="AG870" s="27"/>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27"/>
      <c r="BD870" s="12"/>
      <c r="BE870" s="12"/>
      <c r="BF870" s="12"/>
      <c r="BG870" s="12"/>
      <c r="BH870" s="12"/>
      <c r="BI870" s="12"/>
      <c r="BJ870" s="12"/>
    </row>
    <row r="871" spans="1:62" ht="12.75" x14ac:dyDescent="0.2">
      <c r="A871" s="12"/>
      <c r="B871" s="12"/>
      <c r="C871" s="12"/>
      <c r="D871" s="12"/>
      <c r="E871" s="12"/>
      <c r="F871" s="12"/>
      <c r="G871" s="12"/>
      <c r="H871" s="12"/>
      <c r="I871" s="27"/>
      <c r="J871" s="12"/>
      <c r="K871" s="27"/>
      <c r="L871" s="12"/>
      <c r="M871" s="12"/>
      <c r="N871" s="12"/>
      <c r="O871" s="12"/>
      <c r="P871" s="12"/>
      <c r="Q871" s="12"/>
      <c r="R871" s="12"/>
      <c r="S871" s="12"/>
      <c r="T871" s="12"/>
      <c r="U871" s="12"/>
      <c r="V871" s="12"/>
      <c r="W871" s="12"/>
      <c r="X871" s="12"/>
      <c r="Y871" s="12"/>
      <c r="Z871" s="12"/>
      <c r="AA871" s="12"/>
      <c r="AB871" s="12"/>
      <c r="AC871" s="12"/>
      <c r="AD871" s="12"/>
      <c r="AE871" s="12"/>
      <c r="AF871" s="12"/>
      <c r="AG871" s="27"/>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27"/>
      <c r="BD871" s="12"/>
      <c r="BE871" s="12"/>
      <c r="BF871" s="12"/>
      <c r="BG871" s="12"/>
      <c r="BH871" s="12"/>
      <c r="BI871" s="12"/>
      <c r="BJ871" s="12"/>
    </row>
    <row r="872" spans="1:62" ht="12.75" x14ac:dyDescent="0.2">
      <c r="A872" s="12"/>
      <c r="B872" s="12"/>
      <c r="C872" s="12"/>
      <c r="D872" s="12"/>
      <c r="E872" s="12"/>
      <c r="F872" s="12"/>
      <c r="G872" s="12"/>
      <c r="H872" s="12"/>
      <c r="I872" s="27"/>
      <c r="J872" s="12"/>
      <c r="K872" s="27"/>
      <c r="L872" s="12"/>
      <c r="M872" s="12"/>
      <c r="N872" s="12"/>
      <c r="O872" s="12"/>
      <c r="P872" s="12"/>
      <c r="Q872" s="12"/>
      <c r="R872" s="12"/>
      <c r="S872" s="12"/>
      <c r="T872" s="12"/>
      <c r="U872" s="12"/>
      <c r="V872" s="12"/>
      <c r="W872" s="12"/>
      <c r="X872" s="12"/>
      <c r="Y872" s="12"/>
      <c r="Z872" s="12"/>
      <c r="AA872" s="12"/>
      <c r="AB872" s="12"/>
      <c r="AC872" s="12"/>
      <c r="AD872" s="12"/>
      <c r="AE872" s="12"/>
      <c r="AF872" s="12"/>
      <c r="AG872" s="27"/>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27"/>
      <c r="BD872" s="12"/>
      <c r="BE872" s="12"/>
      <c r="BF872" s="12"/>
      <c r="BG872" s="12"/>
      <c r="BH872" s="12"/>
      <c r="BI872" s="12"/>
      <c r="BJ872" s="12"/>
    </row>
    <row r="873" spans="1:62" ht="12.75" x14ac:dyDescent="0.2">
      <c r="A873" s="12"/>
      <c r="B873" s="12"/>
      <c r="C873" s="12"/>
      <c r="D873" s="12"/>
      <c r="E873" s="12"/>
      <c r="F873" s="12"/>
      <c r="G873" s="12"/>
      <c r="H873" s="12"/>
      <c r="I873" s="27"/>
      <c r="J873" s="12"/>
      <c r="K873" s="27"/>
      <c r="L873" s="12"/>
      <c r="M873" s="12"/>
      <c r="N873" s="12"/>
      <c r="O873" s="12"/>
      <c r="P873" s="12"/>
      <c r="Q873" s="12"/>
      <c r="R873" s="12"/>
      <c r="S873" s="12"/>
      <c r="T873" s="12"/>
      <c r="U873" s="12"/>
      <c r="V873" s="12"/>
      <c r="W873" s="12"/>
      <c r="X873" s="12"/>
      <c r="Y873" s="12"/>
      <c r="Z873" s="12"/>
      <c r="AA873" s="12"/>
      <c r="AB873" s="12"/>
      <c r="AC873" s="12"/>
      <c r="AD873" s="12"/>
      <c r="AE873" s="12"/>
      <c r="AF873" s="12"/>
      <c r="AG873" s="27"/>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27"/>
      <c r="BD873" s="12"/>
      <c r="BE873" s="12"/>
      <c r="BF873" s="12"/>
      <c r="BG873" s="12"/>
      <c r="BH873" s="12"/>
      <c r="BI873" s="12"/>
      <c r="BJ873" s="12"/>
    </row>
    <row r="874" spans="1:62" ht="12.75" x14ac:dyDescent="0.2">
      <c r="A874" s="12"/>
      <c r="B874" s="12"/>
      <c r="C874" s="12"/>
      <c r="D874" s="12"/>
      <c r="E874" s="12"/>
      <c r="F874" s="12"/>
      <c r="G874" s="12"/>
      <c r="H874" s="12"/>
      <c r="I874" s="27"/>
      <c r="J874" s="12"/>
      <c r="K874" s="27"/>
      <c r="L874" s="12"/>
      <c r="M874" s="12"/>
      <c r="N874" s="12"/>
      <c r="O874" s="12"/>
      <c r="P874" s="12"/>
      <c r="Q874" s="12"/>
      <c r="R874" s="12"/>
      <c r="S874" s="12"/>
      <c r="T874" s="12"/>
      <c r="U874" s="12"/>
      <c r="V874" s="12"/>
      <c r="W874" s="12"/>
      <c r="X874" s="12"/>
      <c r="Y874" s="12"/>
      <c r="Z874" s="12"/>
      <c r="AA874" s="12"/>
      <c r="AB874" s="12"/>
      <c r="AC874" s="12"/>
      <c r="AD874" s="12"/>
      <c r="AE874" s="12"/>
      <c r="AF874" s="12"/>
      <c r="AG874" s="27"/>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27"/>
      <c r="BD874" s="12"/>
      <c r="BE874" s="12"/>
      <c r="BF874" s="12"/>
      <c r="BG874" s="12"/>
      <c r="BH874" s="12"/>
      <c r="BI874" s="12"/>
      <c r="BJ874" s="12"/>
    </row>
    <row r="875" spans="1:62" ht="12.75" x14ac:dyDescent="0.2">
      <c r="A875" s="12"/>
      <c r="B875" s="12"/>
      <c r="C875" s="12"/>
      <c r="D875" s="12"/>
      <c r="E875" s="12"/>
      <c r="F875" s="12"/>
      <c r="G875" s="12"/>
      <c r="H875" s="12"/>
      <c r="I875" s="27"/>
      <c r="J875" s="12"/>
      <c r="K875" s="27"/>
      <c r="L875" s="12"/>
      <c r="M875" s="12"/>
      <c r="N875" s="12"/>
      <c r="O875" s="12"/>
      <c r="P875" s="12"/>
      <c r="Q875" s="12"/>
      <c r="R875" s="12"/>
      <c r="S875" s="12"/>
      <c r="T875" s="12"/>
      <c r="U875" s="12"/>
      <c r="V875" s="12"/>
      <c r="W875" s="12"/>
      <c r="X875" s="12"/>
      <c r="Y875" s="12"/>
      <c r="Z875" s="12"/>
      <c r="AA875" s="12"/>
      <c r="AB875" s="12"/>
      <c r="AC875" s="12"/>
      <c r="AD875" s="12"/>
      <c r="AE875" s="12"/>
      <c r="AF875" s="12"/>
      <c r="AG875" s="27"/>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27"/>
      <c r="BD875" s="12"/>
      <c r="BE875" s="12"/>
      <c r="BF875" s="12"/>
      <c r="BG875" s="12"/>
      <c r="BH875" s="12"/>
      <c r="BI875" s="12"/>
      <c r="BJ875" s="12"/>
    </row>
    <row r="876" spans="1:62" ht="12.75" x14ac:dyDescent="0.2">
      <c r="A876" s="12"/>
      <c r="B876" s="12"/>
      <c r="C876" s="12"/>
      <c r="D876" s="12"/>
      <c r="E876" s="12"/>
      <c r="F876" s="12"/>
      <c r="G876" s="12"/>
      <c r="H876" s="12"/>
      <c r="I876" s="27"/>
      <c r="J876" s="12"/>
      <c r="K876" s="27"/>
      <c r="L876" s="12"/>
      <c r="M876" s="12"/>
      <c r="N876" s="12"/>
      <c r="O876" s="12"/>
      <c r="P876" s="12"/>
      <c r="Q876" s="12"/>
      <c r="R876" s="12"/>
      <c r="S876" s="12"/>
      <c r="T876" s="12"/>
      <c r="U876" s="12"/>
      <c r="V876" s="12"/>
      <c r="W876" s="12"/>
      <c r="X876" s="12"/>
      <c r="Y876" s="12"/>
      <c r="Z876" s="12"/>
      <c r="AA876" s="12"/>
      <c r="AB876" s="12"/>
      <c r="AC876" s="12"/>
      <c r="AD876" s="12"/>
      <c r="AE876" s="12"/>
      <c r="AF876" s="12"/>
      <c r="AG876" s="27"/>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27"/>
      <c r="BD876" s="12"/>
      <c r="BE876" s="12"/>
      <c r="BF876" s="12"/>
      <c r="BG876" s="12"/>
      <c r="BH876" s="12"/>
      <c r="BI876" s="12"/>
      <c r="BJ876" s="12"/>
    </row>
    <row r="877" spans="1:62" ht="12.75" x14ac:dyDescent="0.2">
      <c r="A877" s="12"/>
      <c r="B877" s="12"/>
      <c r="C877" s="12"/>
      <c r="D877" s="12"/>
      <c r="E877" s="12"/>
      <c r="F877" s="12"/>
      <c r="G877" s="12"/>
      <c r="H877" s="12"/>
      <c r="I877" s="27"/>
      <c r="J877" s="12"/>
      <c r="K877" s="27"/>
      <c r="L877" s="12"/>
      <c r="M877" s="12"/>
      <c r="N877" s="12"/>
      <c r="O877" s="12"/>
      <c r="P877" s="12"/>
      <c r="Q877" s="12"/>
      <c r="R877" s="12"/>
      <c r="S877" s="12"/>
      <c r="T877" s="12"/>
      <c r="U877" s="12"/>
      <c r="V877" s="12"/>
      <c r="W877" s="12"/>
      <c r="X877" s="12"/>
      <c r="Y877" s="12"/>
      <c r="Z877" s="12"/>
      <c r="AA877" s="12"/>
      <c r="AB877" s="12"/>
      <c r="AC877" s="12"/>
      <c r="AD877" s="12"/>
      <c r="AE877" s="12"/>
      <c r="AF877" s="12"/>
      <c r="AG877" s="27"/>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27"/>
      <c r="BD877" s="12"/>
      <c r="BE877" s="12"/>
      <c r="BF877" s="12"/>
      <c r="BG877" s="12"/>
      <c r="BH877" s="12"/>
      <c r="BI877" s="12"/>
      <c r="BJ877" s="12"/>
    </row>
    <row r="878" spans="1:62" ht="12.75" x14ac:dyDescent="0.2">
      <c r="A878" s="12"/>
      <c r="B878" s="12"/>
      <c r="C878" s="12"/>
      <c r="D878" s="12"/>
      <c r="E878" s="12"/>
      <c r="F878" s="12"/>
      <c r="G878" s="12"/>
      <c r="H878" s="12"/>
      <c r="I878" s="27"/>
      <c r="J878" s="12"/>
      <c r="K878" s="27"/>
      <c r="L878" s="12"/>
      <c r="M878" s="12"/>
      <c r="N878" s="12"/>
      <c r="O878" s="12"/>
      <c r="P878" s="12"/>
      <c r="Q878" s="12"/>
      <c r="R878" s="12"/>
      <c r="S878" s="12"/>
      <c r="T878" s="12"/>
      <c r="U878" s="12"/>
      <c r="V878" s="12"/>
      <c r="W878" s="12"/>
      <c r="X878" s="12"/>
      <c r="Y878" s="12"/>
      <c r="Z878" s="12"/>
      <c r="AA878" s="12"/>
      <c r="AB878" s="12"/>
      <c r="AC878" s="12"/>
      <c r="AD878" s="12"/>
      <c r="AE878" s="12"/>
      <c r="AF878" s="12"/>
      <c r="AG878" s="27"/>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27"/>
      <c r="BD878" s="12"/>
      <c r="BE878" s="12"/>
      <c r="BF878" s="12"/>
      <c r="BG878" s="12"/>
      <c r="BH878" s="12"/>
      <c r="BI878" s="12"/>
      <c r="BJ878" s="12"/>
    </row>
    <row r="879" spans="1:62" ht="12.75" x14ac:dyDescent="0.2">
      <c r="A879" s="12"/>
      <c r="B879" s="12"/>
      <c r="C879" s="12"/>
      <c r="D879" s="12"/>
      <c r="E879" s="12"/>
      <c r="F879" s="12"/>
      <c r="G879" s="12"/>
      <c r="H879" s="12"/>
      <c r="I879" s="27"/>
      <c r="J879" s="12"/>
      <c r="K879" s="27"/>
      <c r="L879" s="12"/>
      <c r="M879" s="12"/>
      <c r="N879" s="12"/>
      <c r="O879" s="12"/>
      <c r="P879" s="12"/>
      <c r="Q879" s="12"/>
      <c r="R879" s="12"/>
      <c r="S879" s="12"/>
      <c r="T879" s="12"/>
      <c r="U879" s="12"/>
      <c r="V879" s="12"/>
      <c r="W879" s="12"/>
      <c r="X879" s="12"/>
      <c r="Y879" s="12"/>
      <c r="Z879" s="12"/>
      <c r="AA879" s="12"/>
      <c r="AB879" s="12"/>
      <c r="AC879" s="12"/>
      <c r="AD879" s="12"/>
      <c r="AE879" s="12"/>
      <c r="AF879" s="12"/>
      <c r="AG879" s="27"/>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27"/>
      <c r="BD879" s="12"/>
      <c r="BE879" s="12"/>
      <c r="BF879" s="12"/>
      <c r="BG879" s="12"/>
      <c r="BH879" s="12"/>
      <c r="BI879" s="12"/>
      <c r="BJ879" s="12"/>
    </row>
    <row r="880" spans="1:62" ht="12.75" x14ac:dyDescent="0.2">
      <c r="A880" s="12"/>
      <c r="B880" s="12"/>
      <c r="C880" s="12"/>
      <c r="D880" s="12"/>
      <c r="E880" s="12"/>
      <c r="F880" s="12"/>
      <c r="G880" s="12"/>
      <c r="H880" s="12"/>
      <c r="I880" s="27"/>
      <c r="J880" s="12"/>
      <c r="K880" s="27"/>
      <c r="L880" s="12"/>
      <c r="M880" s="12"/>
      <c r="N880" s="12"/>
      <c r="O880" s="12"/>
      <c r="P880" s="12"/>
      <c r="Q880" s="12"/>
      <c r="R880" s="12"/>
      <c r="S880" s="12"/>
      <c r="T880" s="12"/>
      <c r="U880" s="12"/>
      <c r="V880" s="12"/>
      <c r="W880" s="12"/>
      <c r="X880" s="12"/>
      <c r="Y880" s="12"/>
      <c r="Z880" s="12"/>
      <c r="AA880" s="12"/>
      <c r="AB880" s="12"/>
      <c r="AC880" s="12"/>
      <c r="AD880" s="12"/>
      <c r="AE880" s="12"/>
      <c r="AF880" s="12"/>
      <c r="AG880" s="27"/>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27"/>
      <c r="BD880" s="12"/>
      <c r="BE880" s="12"/>
      <c r="BF880" s="12"/>
      <c r="BG880" s="12"/>
      <c r="BH880" s="12"/>
      <c r="BI880" s="12"/>
      <c r="BJ880" s="12"/>
    </row>
    <row r="881" spans="1:62" ht="12.75" x14ac:dyDescent="0.2">
      <c r="A881" s="12"/>
      <c r="B881" s="12"/>
      <c r="C881" s="12"/>
      <c r="D881" s="12"/>
      <c r="E881" s="12"/>
      <c r="F881" s="12"/>
      <c r="G881" s="12"/>
      <c r="H881" s="12"/>
      <c r="I881" s="27"/>
      <c r="J881" s="12"/>
      <c r="K881" s="27"/>
      <c r="L881" s="12"/>
      <c r="M881" s="12"/>
      <c r="N881" s="12"/>
      <c r="O881" s="12"/>
      <c r="P881" s="12"/>
      <c r="Q881" s="12"/>
      <c r="R881" s="12"/>
      <c r="S881" s="12"/>
      <c r="T881" s="12"/>
      <c r="U881" s="12"/>
      <c r="V881" s="12"/>
      <c r="W881" s="12"/>
      <c r="X881" s="12"/>
      <c r="Y881" s="12"/>
      <c r="Z881" s="12"/>
      <c r="AA881" s="12"/>
      <c r="AB881" s="12"/>
      <c r="AC881" s="12"/>
      <c r="AD881" s="12"/>
      <c r="AE881" s="12"/>
      <c r="AF881" s="12"/>
      <c r="AG881" s="27"/>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27"/>
      <c r="BD881" s="12"/>
      <c r="BE881" s="12"/>
      <c r="BF881" s="12"/>
      <c r="BG881" s="12"/>
      <c r="BH881" s="12"/>
      <c r="BI881" s="12"/>
      <c r="BJ881" s="12"/>
    </row>
    <row r="882" spans="1:62" ht="12.75" x14ac:dyDescent="0.2">
      <c r="A882" s="12"/>
      <c r="B882" s="12"/>
      <c r="C882" s="12"/>
      <c r="D882" s="12"/>
      <c r="E882" s="12"/>
      <c r="F882" s="12"/>
      <c r="G882" s="12"/>
      <c r="H882" s="12"/>
      <c r="I882" s="27"/>
      <c r="J882" s="12"/>
      <c r="K882" s="27"/>
      <c r="L882" s="12"/>
      <c r="M882" s="12"/>
      <c r="N882" s="12"/>
      <c r="O882" s="12"/>
      <c r="P882" s="12"/>
      <c r="Q882" s="12"/>
      <c r="R882" s="12"/>
      <c r="S882" s="12"/>
      <c r="T882" s="12"/>
      <c r="U882" s="12"/>
      <c r="V882" s="12"/>
      <c r="W882" s="12"/>
      <c r="X882" s="12"/>
      <c r="Y882" s="12"/>
      <c r="Z882" s="12"/>
      <c r="AA882" s="12"/>
      <c r="AB882" s="12"/>
      <c r="AC882" s="12"/>
      <c r="AD882" s="12"/>
      <c r="AE882" s="12"/>
      <c r="AF882" s="12"/>
      <c r="AG882" s="27"/>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27"/>
      <c r="BD882" s="12"/>
      <c r="BE882" s="12"/>
      <c r="BF882" s="12"/>
      <c r="BG882" s="12"/>
      <c r="BH882" s="12"/>
      <c r="BI882" s="12"/>
      <c r="BJ882" s="12"/>
    </row>
    <row r="883" spans="1:62" ht="12.75" x14ac:dyDescent="0.2">
      <c r="A883" s="12"/>
      <c r="B883" s="12"/>
      <c r="C883" s="12"/>
      <c r="D883" s="12"/>
      <c r="E883" s="12"/>
      <c r="F883" s="12"/>
      <c r="G883" s="12"/>
      <c r="H883" s="12"/>
      <c r="I883" s="27"/>
      <c r="J883" s="12"/>
      <c r="K883" s="27"/>
      <c r="L883" s="12"/>
      <c r="M883" s="12"/>
      <c r="N883" s="12"/>
      <c r="O883" s="12"/>
      <c r="P883" s="12"/>
      <c r="Q883" s="12"/>
      <c r="R883" s="12"/>
      <c r="S883" s="12"/>
      <c r="T883" s="12"/>
      <c r="U883" s="12"/>
      <c r="V883" s="12"/>
      <c r="W883" s="12"/>
      <c r="X883" s="12"/>
      <c r="Y883" s="12"/>
      <c r="Z883" s="12"/>
      <c r="AA883" s="12"/>
      <c r="AB883" s="12"/>
      <c r="AC883" s="12"/>
      <c r="AD883" s="12"/>
      <c r="AE883" s="12"/>
      <c r="AF883" s="12"/>
      <c r="AG883" s="27"/>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27"/>
      <c r="BD883" s="12"/>
      <c r="BE883" s="12"/>
      <c r="BF883" s="12"/>
      <c r="BG883" s="12"/>
      <c r="BH883" s="12"/>
      <c r="BI883" s="12"/>
      <c r="BJ883" s="12"/>
    </row>
    <row r="884" spans="1:62" ht="12.75" x14ac:dyDescent="0.2">
      <c r="A884" s="12"/>
      <c r="B884" s="12"/>
      <c r="C884" s="12"/>
      <c r="D884" s="12"/>
      <c r="E884" s="12"/>
      <c r="F884" s="12"/>
      <c r="G884" s="12"/>
      <c r="H884" s="12"/>
      <c r="I884" s="27"/>
      <c r="J884" s="12"/>
      <c r="K884" s="27"/>
      <c r="L884" s="12"/>
      <c r="M884" s="12"/>
      <c r="N884" s="12"/>
      <c r="O884" s="12"/>
      <c r="P884" s="12"/>
      <c r="Q884" s="12"/>
      <c r="R884" s="12"/>
      <c r="S884" s="12"/>
      <c r="T884" s="12"/>
      <c r="U884" s="12"/>
      <c r="V884" s="12"/>
      <c r="W884" s="12"/>
      <c r="X884" s="12"/>
      <c r="Y884" s="12"/>
      <c r="Z884" s="12"/>
      <c r="AA884" s="12"/>
      <c r="AB884" s="12"/>
      <c r="AC884" s="12"/>
      <c r="AD884" s="12"/>
      <c r="AE884" s="12"/>
      <c r="AF884" s="12"/>
      <c r="AG884" s="27"/>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27"/>
      <c r="BD884" s="12"/>
      <c r="BE884" s="12"/>
      <c r="BF884" s="12"/>
      <c r="BG884" s="12"/>
      <c r="BH884" s="12"/>
      <c r="BI884" s="12"/>
      <c r="BJ884" s="12"/>
    </row>
    <row r="885" spans="1:62" ht="12.75" x14ac:dyDescent="0.2">
      <c r="A885" s="12"/>
      <c r="B885" s="12"/>
      <c r="C885" s="12"/>
      <c r="D885" s="12"/>
      <c r="E885" s="12"/>
      <c r="F885" s="12"/>
      <c r="G885" s="12"/>
      <c r="H885" s="12"/>
      <c r="I885" s="27"/>
      <c r="J885" s="12"/>
      <c r="K885" s="27"/>
      <c r="L885" s="12"/>
      <c r="M885" s="12"/>
      <c r="N885" s="12"/>
      <c r="O885" s="12"/>
      <c r="P885" s="12"/>
      <c r="Q885" s="12"/>
      <c r="R885" s="12"/>
      <c r="S885" s="12"/>
      <c r="T885" s="12"/>
      <c r="U885" s="12"/>
      <c r="V885" s="12"/>
      <c r="W885" s="12"/>
      <c r="X885" s="12"/>
      <c r="Y885" s="12"/>
      <c r="Z885" s="12"/>
      <c r="AA885" s="12"/>
      <c r="AB885" s="12"/>
      <c r="AC885" s="12"/>
      <c r="AD885" s="12"/>
      <c r="AE885" s="12"/>
      <c r="AF885" s="12"/>
      <c r="AG885" s="27"/>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27"/>
      <c r="BD885" s="12"/>
      <c r="BE885" s="12"/>
      <c r="BF885" s="12"/>
      <c r="BG885" s="12"/>
      <c r="BH885" s="12"/>
      <c r="BI885" s="12"/>
      <c r="BJ885" s="12"/>
    </row>
    <row r="886" spans="1:62" ht="12.75" x14ac:dyDescent="0.2">
      <c r="A886" s="12"/>
      <c r="B886" s="12"/>
      <c r="C886" s="12"/>
      <c r="D886" s="12"/>
      <c r="E886" s="12"/>
      <c r="F886" s="12"/>
      <c r="G886" s="12"/>
      <c r="H886" s="12"/>
      <c r="I886" s="27"/>
      <c r="J886" s="12"/>
      <c r="K886" s="27"/>
      <c r="L886" s="12"/>
      <c r="M886" s="12"/>
      <c r="N886" s="12"/>
      <c r="O886" s="12"/>
      <c r="P886" s="12"/>
      <c r="Q886" s="12"/>
      <c r="R886" s="12"/>
      <c r="S886" s="12"/>
      <c r="T886" s="12"/>
      <c r="U886" s="12"/>
      <c r="V886" s="12"/>
      <c r="W886" s="12"/>
      <c r="X886" s="12"/>
      <c r="Y886" s="12"/>
      <c r="Z886" s="12"/>
      <c r="AA886" s="12"/>
      <c r="AB886" s="12"/>
      <c r="AC886" s="12"/>
      <c r="AD886" s="12"/>
      <c r="AE886" s="12"/>
      <c r="AF886" s="12"/>
      <c r="AG886" s="27"/>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27"/>
      <c r="BD886" s="12"/>
      <c r="BE886" s="12"/>
      <c r="BF886" s="12"/>
      <c r="BG886" s="12"/>
      <c r="BH886" s="12"/>
      <c r="BI886" s="12"/>
      <c r="BJ886" s="12"/>
    </row>
    <row r="887" spans="1:62" ht="12.75" x14ac:dyDescent="0.2">
      <c r="A887" s="12"/>
      <c r="B887" s="12"/>
      <c r="C887" s="12"/>
      <c r="D887" s="12"/>
      <c r="E887" s="12"/>
      <c r="F887" s="12"/>
      <c r="G887" s="12"/>
      <c r="H887" s="12"/>
      <c r="I887" s="27"/>
      <c r="J887" s="12"/>
      <c r="K887" s="27"/>
      <c r="L887" s="12"/>
      <c r="M887" s="12"/>
      <c r="N887" s="12"/>
      <c r="O887" s="12"/>
      <c r="P887" s="12"/>
      <c r="Q887" s="12"/>
      <c r="R887" s="12"/>
      <c r="S887" s="12"/>
      <c r="T887" s="12"/>
      <c r="U887" s="12"/>
      <c r="V887" s="12"/>
      <c r="W887" s="12"/>
      <c r="X887" s="12"/>
      <c r="Y887" s="12"/>
      <c r="Z887" s="12"/>
      <c r="AA887" s="12"/>
      <c r="AB887" s="12"/>
      <c r="AC887" s="12"/>
      <c r="AD887" s="12"/>
      <c r="AE887" s="12"/>
      <c r="AF887" s="12"/>
      <c r="AG887" s="27"/>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27"/>
      <c r="BD887" s="12"/>
      <c r="BE887" s="12"/>
      <c r="BF887" s="12"/>
      <c r="BG887" s="12"/>
      <c r="BH887" s="12"/>
      <c r="BI887" s="12"/>
      <c r="BJ887" s="12"/>
    </row>
    <row r="888" spans="1:62" ht="12.75" x14ac:dyDescent="0.2">
      <c r="A888" s="12"/>
      <c r="B888" s="12"/>
      <c r="C888" s="12"/>
      <c r="D888" s="12"/>
      <c r="E888" s="12"/>
      <c r="F888" s="12"/>
      <c r="G888" s="12"/>
      <c r="H888" s="12"/>
      <c r="I888" s="27"/>
      <c r="J888" s="12"/>
      <c r="K888" s="27"/>
      <c r="L888" s="12"/>
      <c r="M888" s="12"/>
      <c r="N888" s="12"/>
      <c r="O888" s="12"/>
      <c r="P888" s="12"/>
      <c r="Q888" s="12"/>
      <c r="R888" s="12"/>
      <c r="S888" s="12"/>
      <c r="T888" s="12"/>
      <c r="U888" s="12"/>
      <c r="V888" s="12"/>
      <c r="W888" s="12"/>
      <c r="X888" s="12"/>
      <c r="Y888" s="12"/>
      <c r="Z888" s="12"/>
      <c r="AA888" s="12"/>
      <c r="AB888" s="12"/>
      <c r="AC888" s="12"/>
      <c r="AD888" s="12"/>
      <c r="AE888" s="12"/>
      <c r="AF888" s="12"/>
      <c r="AG888" s="27"/>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27"/>
      <c r="BD888" s="12"/>
      <c r="BE888" s="12"/>
      <c r="BF888" s="12"/>
      <c r="BG888" s="12"/>
      <c r="BH888" s="12"/>
      <c r="BI888" s="12"/>
      <c r="BJ888" s="12"/>
    </row>
    <row r="889" spans="1:62" ht="12.75" x14ac:dyDescent="0.2">
      <c r="A889" s="12"/>
      <c r="B889" s="12"/>
      <c r="C889" s="12"/>
      <c r="D889" s="12"/>
      <c r="E889" s="12"/>
      <c r="F889" s="12"/>
      <c r="G889" s="12"/>
      <c r="H889" s="12"/>
      <c r="I889" s="27"/>
      <c r="J889" s="12"/>
      <c r="K889" s="27"/>
      <c r="L889" s="12"/>
      <c r="M889" s="12"/>
      <c r="N889" s="12"/>
      <c r="O889" s="12"/>
      <c r="P889" s="12"/>
      <c r="Q889" s="12"/>
      <c r="R889" s="12"/>
      <c r="S889" s="12"/>
      <c r="T889" s="12"/>
      <c r="U889" s="12"/>
      <c r="V889" s="12"/>
      <c r="W889" s="12"/>
      <c r="X889" s="12"/>
      <c r="Y889" s="12"/>
      <c r="Z889" s="12"/>
      <c r="AA889" s="12"/>
      <c r="AB889" s="12"/>
      <c r="AC889" s="12"/>
      <c r="AD889" s="12"/>
      <c r="AE889" s="12"/>
      <c r="AF889" s="12"/>
      <c r="AG889" s="27"/>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27"/>
      <c r="BD889" s="12"/>
      <c r="BE889" s="12"/>
      <c r="BF889" s="12"/>
      <c r="BG889" s="12"/>
      <c r="BH889" s="12"/>
      <c r="BI889" s="12"/>
      <c r="BJ889" s="12"/>
    </row>
    <row r="890" spans="1:62" ht="12.75" x14ac:dyDescent="0.2">
      <c r="A890" s="12"/>
      <c r="B890" s="12"/>
      <c r="C890" s="12"/>
      <c r="D890" s="12"/>
      <c r="E890" s="12"/>
      <c r="F890" s="12"/>
      <c r="G890" s="12"/>
      <c r="H890" s="12"/>
      <c r="I890" s="27"/>
      <c r="J890" s="12"/>
      <c r="K890" s="27"/>
      <c r="L890" s="12"/>
      <c r="M890" s="12"/>
      <c r="N890" s="12"/>
      <c r="O890" s="12"/>
      <c r="P890" s="12"/>
      <c r="Q890" s="12"/>
      <c r="R890" s="12"/>
      <c r="S890" s="12"/>
      <c r="T890" s="12"/>
      <c r="U890" s="12"/>
      <c r="V890" s="12"/>
      <c r="W890" s="12"/>
      <c r="X890" s="12"/>
      <c r="Y890" s="12"/>
      <c r="Z890" s="12"/>
      <c r="AA890" s="12"/>
      <c r="AB890" s="12"/>
      <c r="AC890" s="12"/>
      <c r="AD890" s="12"/>
      <c r="AE890" s="12"/>
      <c r="AF890" s="12"/>
      <c r="AG890" s="27"/>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27"/>
      <c r="BD890" s="12"/>
      <c r="BE890" s="12"/>
      <c r="BF890" s="12"/>
      <c r="BG890" s="12"/>
      <c r="BH890" s="12"/>
      <c r="BI890" s="12"/>
      <c r="BJ890" s="12"/>
    </row>
    <row r="891" spans="1:62" ht="12.75" x14ac:dyDescent="0.2">
      <c r="A891" s="12"/>
      <c r="B891" s="12"/>
      <c r="C891" s="12"/>
      <c r="D891" s="12"/>
      <c r="E891" s="12"/>
      <c r="F891" s="12"/>
      <c r="G891" s="12"/>
      <c r="H891" s="12"/>
      <c r="I891" s="27"/>
      <c r="J891" s="12"/>
      <c r="K891" s="27"/>
      <c r="L891" s="12"/>
      <c r="M891" s="12"/>
      <c r="N891" s="12"/>
      <c r="O891" s="12"/>
      <c r="P891" s="12"/>
      <c r="Q891" s="12"/>
      <c r="R891" s="12"/>
      <c r="S891" s="12"/>
      <c r="T891" s="12"/>
      <c r="U891" s="12"/>
      <c r="V891" s="12"/>
      <c r="W891" s="12"/>
      <c r="X891" s="12"/>
      <c r="Y891" s="12"/>
      <c r="Z891" s="12"/>
      <c r="AA891" s="12"/>
      <c r="AB891" s="12"/>
      <c r="AC891" s="12"/>
      <c r="AD891" s="12"/>
      <c r="AE891" s="12"/>
      <c r="AF891" s="12"/>
      <c r="AG891" s="27"/>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27"/>
      <c r="BD891" s="12"/>
      <c r="BE891" s="12"/>
      <c r="BF891" s="12"/>
      <c r="BG891" s="12"/>
      <c r="BH891" s="12"/>
      <c r="BI891" s="12"/>
      <c r="BJ891" s="12"/>
    </row>
    <row r="892" spans="1:62" ht="12.75" x14ac:dyDescent="0.2">
      <c r="A892" s="12"/>
      <c r="B892" s="12"/>
      <c r="C892" s="12"/>
      <c r="D892" s="12"/>
      <c r="E892" s="12"/>
      <c r="F892" s="12"/>
      <c r="G892" s="12"/>
      <c r="H892" s="12"/>
      <c r="I892" s="27"/>
      <c r="J892" s="12"/>
      <c r="K892" s="27"/>
      <c r="L892" s="12"/>
      <c r="M892" s="12"/>
      <c r="N892" s="12"/>
      <c r="O892" s="12"/>
      <c r="P892" s="12"/>
      <c r="Q892" s="12"/>
      <c r="R892" s="12"/>
      <c r="S892" s="12"/>
      <c r="T892" s="12"/>
      <c r="U892" s="12"/>
      <c r="V892" s="12"/>
      <c r="W892" s="12"/>
      <c r="X892" s="12"/>
      <c r="Y892" s="12"/>
      <c r="Z892" s="12"/>
      <c r="AA892" s="12"/>
      <c r="AB892" s="12"/>
      <c r="AC892" s="12"/>
      <c r="AD892" s="12"/>
      <c r="AE892" s="12"/>
      <c r="AF892" s="12"/>
      <c r="AG892" s="27"/>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27"/>
      <c r="BD892" s="12"/>
      <c r="BE892" s="12"/>
      <c r="BF892" s="12"/>
      <c r="BG892" s="12"/>
      <c r="BH892" s="12"/>
      <c r="BI892" s="12"/>
      <c r="BJ892" s="12"/>
    </row>
    <row r="893" spans="1:62" ht="12.75" x14ac:dyDescent="0.2">
      <c r="A893" s="12"/>
      <c r="B893" s="12"/>
      <c r="C893" s="12"/>
      <c r="D893" s="12"/>
      <c r="E893" s="12"/>
      <c r="F893" s="12"/>
      <c r="G893" s="12"/>
      <c r="H893" s="12"/>
      <c r="I893" s="27"/>
      <c r="J893" s="12"/>
      <c r="K893" s="27"/>
      <c r="L893" s="12"/>
      <c r="M893" s="12"/>
      <c r="N893" s="12"/>
      <c r="O893" s="12"/>
      <c r="P893" s="12"/>
      <c r="Q893" s="12"/>
      <c r="R893" s="12"/>
      <c r="S893" s="12"/>
      <c r="T893" s="12"/>
      <c r="U893" s="12"/>
      <c r="V893" s="12"/>
      <c r="W893" s="12"/>
      <c r="X893" s="12"/>
      <c r="Y893" s="12"/>
      <c r="Z893" s="12"/>
      <c r="AA893" s="12"/>
      <c r="AB893" s="12"/>
      <c r="AC893" s="12"/>
      <c r="AD893" s="12"/>
      <c r="AE893" s="12"/>
      <c r="AF893" s="12"/>
      <c r="AG893" s="27"/>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27"/>
      <c r="BD893" s="12"/>
      <c r="BE893" s="12"/>
      <c r="BF893" s="12"/>
      <c r="BG893" s="12"/>
      <c r="BH893" s="12"/>
      <c r="BI893" s="12"/>
      <c r="BJ893" s="12"/>
    </row>
    <row r="894" spans="1:62" ht="12.75" x14ac:dyDescent="0.2">
      <c r="A894" s="12"/>
      <c r="B894" s="12"/>
      <c r="C894" s="12"/>
      <c r="D894" s="12"/>
      <c r="E894" s="12"/>
      <c r="F894" s="12"/>
      <c r="G894" s="12"/>
      <c r="H894" s="12"/>
      <c r="I894" s="27"/>
      <c r="J894" s="12"/>
      <c r="K894" s="27"/>
      <c r="L894" s="12"/>
      <c r="M894" s="12"/>
      <c r="N894" s="12"/>
      <c r="O894" s="12"/>
      <c r="P894" s="12"/>
      <c r="Q894" s="12"/>
      <c r="R894" s="12"/>
      <c r="S894" s="12"/>
      <c r="T894" s="12"/>
      <c r="U894" s="12"/>
      <c r="V894" s="12"/>
      <c r="W894" s="12"/>
      <c r="X894" s="12"/>
      <c r="Y894" s="12"/>
      <c r="Z894" s="12"/>
      <c r="AA894" s="12"/>
      <c r="AB894" s="12"/>
      <c r="AC894" s="12"/>
      <c r="AD894" s="12"/>
      <c r="AE894" s="12"/>
      <c r="AF894" s="12"/>
      <c r="AG894" s="27"/>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27"/>
      <c r="BD894" s="12"/>
      <c r="BE894" s="12"/>
      <c r="BF894" s="12"/>
      <c r="BG894" s="12"/>
      <c r="BH894" s="12"/>
      <c r="BI894" s="12"/>
      <c r="BJ894" s="12"/>
    </row>
    <row r="895" spans="1:62" ht="12.75" x14ac:dyDescent="0.2">
      <c r="A895" s="12"/>
      <c r="B895" s="12"/>
      <c r="C895" s="12"/>
      <c r="D895" s="12"/>
      <c r="E895" s="12"/>
      <c r="F895" s="12"/>
      <c r="G895" s="12"/>
      <c r="H895" s="12"/>
      <c r="I895" s="27"/>
      <c r="J895" s="12"/>
      <c r="K895" s="27"/>
      <c r="L895" s="12"/>
      <c r="M895" s="12"/>
      <c r="N895" s="12"/>
      <c r="O895" s="12"/>
      <c r="P895" s="12"/>
      <c r="Q895" s="12"/>
      <c r="R895" s="12"/>
      <c r="S895" s="12"/>
      <c r="T895" s="12"/>
      <c r="U895" s="12"/>
      <c r="V895" s="12"/>
      <c r="W895" s="12"/>
      <c r="X895" s="12"/>
      <c r="Y895" s="12"/>
      <c r="Z895" s="12"/>
      <c r="AA895" s="12"/>
      <c r="AB895" s="12"/>
      <c r="AC895" s="12"/>
      <c r="AD895" s="12"/>
      <c r="AE895" s="12"/>
      <c r="AF895" s="12"/>
      <c r="AG895" s="27"/>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27"/>
      <c r="BD895" s="12"/>
      <c r="BE895" s="12"/>
      <c r="BF895" s="12"/>
      <c r="BG895" s="12"/>
      <c r="BH895" s="12"/>
      <c r="BI895" s="12"/>
      <c r="BJ895" s="12"/>
    </row>
    <row r="896" spans="1:62" ht="12.75" x14ac:dyDescent="0.2">
      <c r="A896" s="12"/>
      <c r="B896" s="12"/>
      <c r="C896" s="12"/>
      <c r="D896" s="12"/>
      <c r="E896" s="12"/>
      <c r="F896" s="12"/>
      <c r="G896" s="12"/>
      <c r="H896" s="12"/>
      <c r="I896" s="27"/>
      <c r="J896" s="12"/>
      <c r="K896" s="27"/>
      <c r="L896" s="12"/>
      <c r="M896" s="12"/>
      <c r="N896" s="12"/>
      <c r="O896" s="12"/>
      <c r="P896" s="12"/>
      <c r="Q896" s="12"/>
      <c r="R896" s="12"/>
      <c r="S896" s="12"/>
      <c r="T896" s="12"/>
      <c r="U896" s="12"/>
      <c r="V896" s="12"/>
      <c r="W896" s="12"/>
      <c r="X896" s="12"/>
      <c r="Y896" s="12"/>
      <c r="Z896" s="12"/>
      <c r="AA896" s="12"/>
      <c r="AB896" s="12"/>
      <c r="AC896" s="12"/>
      <c r="AD896" s="12"/>
      <c r="AE896" s="12"/>
      <c r="AF896" s="12"/>
      <c r="AG896" s="27"/>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27"/>
      <c r="BD896" s="12"/>
      <c r="BE896" s="12"/>
      <c r="BF896" s="12"/>
      <c r="BG896" s="12"/>
      <c r="BH896" s="12"/>
      <c r="BI896" s="12"/>
      <c r="BJ896" s="12"/>
    </row>
    <row r="897" spans="1:62" ht="12.75" x14ac:dyDescent="0.2">
      <c r="A897" s="12"/>
      <c r="B897" s="12"/>
      <c r="C897" s="12"/>
      <c r="D897" s="12"/>
      <c r="E897" s="12"/>
      <c r="F897" s="12"/>
      <c r="G897" s="12"/>
      <c r="H897" s="12"/>
      <c r="I897" s="27"/>
      <c r="J897" s="12"/>
      <c r="K897" s="27"/>
      <c r="L897" s="12"/>
      <c r="M897" s="12"/>
      <c r="N897" s="12"/>
      <c r="O897" s="12"/>
      <c r="P897" s="12"/>
      <c r="Q897" s="12"/>
      <c r="R897" s="12"/>
      <c r="S897" s="12"/>
      <c r="T897" s="12"/>
      <c r="U897" s="12"/>
      <c r="V897" s="12"/>
      <c r="W897" s="12"/>
      <c r="X897" s="12"/>
      <c r="Y897" s="12"/>
      <c r="Z897" s="12"/>
      <c r="AA897" s="12"/>
      <c r="AB897" s="12"/>
      <c r="AC897" s="12"/>
      <c r="AD897" s="12"/>
      <c r="AE897" s="12"/>
      <c r="AF897" s="12"/>
      <c r="AG897" s="27"/>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27"/>
      <c r="BD897" s="12"/>
      <c r="BE897" s="12"/>
      <c r="BF897" s="12"/>
      <c r="BG897" s="12"/>
      <c r="BH897" s="12"/>
      <c r="BI897" s="12"/>
      <c r="BJ897" s="12"/>
    </row>
    <row r="898" spans="1:62" ht="12.75" x14ac:dyDescent="0.2">
      <c r="A898" s="12"/>
      <c r="B898" s="12"/>
      <c r="C898" s="12"/>
      <c r="D898" s="12"/>
      <c r="E898" s="12"/>
      <c r="F898" s="12"/>
      <c r="G898" s="12"/>
      <c r="H898" s="12"/>
      <c r="I898" s="27"/>
      <c r="J898" s="12"/>
      <c r="K898" s="27"/>
      <c r="L898" s="12"/>
      <c r="M898" s="12"/>
      <c r="N898" s="12"/>
      <c r="O898" s="12"/>
      <c r="P898" s="12"/>
      <c r="Q898" s="12"/>
      <c r="R898" s="12"/>
      <c r="S898" s="12"/>
      <c r="T898" s="12"/>
      <c r="U898" s="12"/>
      <c r="V898" s="12"/>
      <c r="W898" s="12"/>
      <c r="X898" s="12"/>
      <c r="Y898" s="12"/>
      <c r="Z898" s="12"/>
      <c r="AA898" s="12"/>
      <c r="AB898" s="12"/>
      <c r="AC898" s="12"/>
      <c r="AD898" s="12"/>
      <c r="AE898" s="12"/>
      <c r="AF898" s="12"/>
      <c r="AG898" s="27"/>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27"/>
      <c r="BD898" s="12"/>
      <c r="BE898" s="12"/>
      <c r="BF898" s="12"/>
      <c r="BG898" s="12"/>
      <c r="BH898" s="12"/>
      <c r="BI898" s="12"/>
      <c r="BJ898" s="12"/>
    </row>
    <row r="899" spans="1:62" ht="12.75" x14ac:dyDescent="0.2">
      <c r="A899" s="12"/>
      <c r="B899" s="12"/>
      <c r="C899" s="12"/>
      <c r="D899" s="12"/>
      <c r="E899" s="12"/>
      <c r="F899" s="12"/>
      <c r="G899" s="12"/>
      <c r="H899" s="12"/>
      <c r="I899" s="27"/>
      <c r="J899" s="12"/>
      <c r="K899" s="27"/>
      <c r="L899" s="12"/>
      <c r="M899" s="12"/>
      <c r="N899" s="12"/>
      <c r="O899" s="12"/>
      <c r="P899" s="12"/>
      <c r="Q899" s="12"/>
      <c r="R899" s="12"/>
      <c r="S899" s="12"/>
      <c r="T899" s="12"/>
      <c r="U899" s="12"/>
      <c r="V899" s="12"/>
      <c r="W899" s="12"/>
      <c r="X899" s="12"/>
      <c r="Y899" s="12"/>
      <c r="Z899" s="12"/>
      <c r="AA899" s="12"/>
      <c r="AB899" s="12"/>
      <c r="AC899" s="12"/>
      <c r="AD899" s="12"/>
      <c r="AE899" s="12"/>
      <c r="AF899" s="12"/>
      <c r="AG899" s="27"/>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27"/>
      <c r="BD899" s="12"/>
      <c r="BE899" s="12"/>
      <c r="BF899" s="12"/>
      <c r="BG899" s="12"/>
      <c r="BH899" s="12"/>
      <c r="BI899" s="12"/>
      <c r="BJ899" s="12"/>
    </row>
    <row r="900" spans="1:62" ht="12.75" x14ac:dyDescent="0.2">
      <c r="A900" s="12"/>
      <c r="B900" s="12"/>
      <c r="C900" s="12"/>
      <c r="D900" s="12"/>
      <c r="E900" s="12"/>
      <c r="F900" s="12"/>
      <c r="G900" s="12"/>
      <c r="H900" s="12"/>
      <c r="I900" s="27"/>
      <c r="J900" s="12"/>
      <c r="K900" s="27"/>
      <c r="L900" s="12"/>
      <c r="M900" s="12"/>
      <c r="N900" s="12"/>
      <c r="O900" s="12"/>
      <c r="P900" s="12"/>
      <c r="Q900" s="12"/>
      <c r="R900" s="12"/>
      <c r="S900" s="12"/>
      <c r="T900" s="12"/>
      <c r="U900" s="12"/>
      <c r="V900" s="12"/>
      <c r="W900" s="12"/>
      <c r="X900" s="12"/>
      <c r="Y900" s="12"/>
      <c r="Z900" s="12"/>
      <c r="AA900" s="12"/>
      <c r="AB900" s="12"/>
      <c r="AC900" s="12"/>
      <c r="AD900" s="12"/>
      <c r="AE900" s="12"/>
      <c r="AF900" s="12"/>
      <c r="AG900" s="27"/>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27"/>
      <c r="BD900" s="12"/>
      <c r="BE900" s="12"/>
      <c r="BF900" s="12"/>
      <c r="BG900" s="12"/>
      <c r="BH900" s="12"/>
      <c r="BI900" s="12"/>
      <c r="BJ900" s="12"/>
    </row>
    <row r="901" spans="1:62" ht="12.75" x14ac:dyDescent="0.2">
      <c r="A901" s="12"/>
      <c r="B901" s="12"/>
      <c r="C901" s="12"/>
      <c r="D901" s="12"/>
      <c r="E901" s="12"/>
      <c r="F901" s="12"/>
      <c r="G901" s="12"/>
      <c r="H901" s="12"/>
      <c r="I901" s="27"/>
      <c r="J901" s="12"/>
      <c r="K901" s="27"/>
      <c r="L901" s="12"/>
      <c r="M901" s="12"/>
      <c r="N901" s="12"/>
      <c r="O901" s="12"/>
      <c r="P901" s="12"/>
      <c r="Q901" s="12"/>
      <c r="R901" s="12"/>
      <c r="S901" s="12"/>
      <c r="T901" s="12"/>
      <c r="U901" s="12"/>
      <c r="V901" s="12"/>
      <c r="W901" s="12"/>
      <c r="X901" s="12"/>
      <c r="Y901" s="12"/>
      <c r="Z901" s="12"/>
      <c r="AA901" s="12"/>
      <c r="AB901" s="12"/>
      <c r="AC901" s="12"/>
      <c r="AD901" s="12"/>
      <c r="AE901" s="12"/>
      <c r="AF901" s="12"/>
      <c r="AG901" s="27"/>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27"/>
      <c r="BD901" s="12"/>
      <c r="BE901" s="12"/>
      <c r="BF901" s="12"/>
      <c r="BG901" s="12"/>
      <c r="BH901" s="12"/>
      <c r="BI901" s="12"/>
      <c r="BJ901" s="12"/>
    </row>
    <row r="902" spans="1:62" ht="12.75" x14ac:dyDescent="0.2">
      <c r="A902" s="12"/>
      <c r="B902" s="12"/>
      <c r="C902" s="12"/>
      <c r="D902" s="12"/>
      <c r="E902" s="12"/>
      <c r="F902" s="12"/>
      <c r="G902" s="12"/>
      <c r="H902" s="12"/>
      <c r="I902" s="27"/>
      <c r="J902" s="12"/>
      <c r="K902" s="27"/>
      <c r="L902" s="12"/>
      <c r="M902" s="12"/>
      <c r="N902" s="12"/>
      <c r="O902" s="12"/>
      <c r="P902" s="12"/>
      <c r="Q902" s="12"/>
      <c r="R902" s="12"/>
      <c r="S902" s="12"/>
      <c r="T902" s="12"/>
      <c r="U902" s="12"/>
      <c r="V902" s="12"/>
      <c r="W902" s="12"/>
      <c r="X902" s="12"/>
      <c r="Y902" s="12"/>
      <c r="Z902" s="12"/>
      <c r="AA902" s="12"/>
      <c r="AB902" s="12"/>
      <c r="AC902" s="12"/>
      <c r="AD902" s="12"/>
      <c r="AE902" s="12"/>
      <c r="AF902" s="12"/>
      <c r="AG902" s="27"/>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27"/>
      <c r="BD902" s="12"/>
      <c r="BE902" s="12"/>
      <c r="BF902" s="12"/>
      <c r="BG902" s="12"/>
      <c r="BH902" s="12"/>
      <c r="BI902" s="12"/>
      <c r="BJ902" s="12"/>
    </row>
    <row r="903" spans="1:62" ht="12.75" x14ac:dyDescent="0.2">
      <c r="A903" s="12"/>
      <c r="B903" s="12"/>
      <c r="C903" s="12"/>
      <c r="D903" s="12"/>
      <c r="E903" s="12"/>
      <c r="F903" s="12"/>
      <c r="G903" s="12"/>
      <c r="H903" s="12"/>
      <c r="I903" s="27"/>
      <c r="J903" s="12"/>
      <c r="K903" s="27"/>
      <c r="L903" s="12"/>
      <c r="M903" s="12"/>
      <c r="N903" s="12"/>
      <c r="O903" s="12"/>
      <c r="P903" s="12"/>
      <c r="Q903" s="12"/>
      <c r="R903" s="12"/>
      <c r="S903" s="12"/>
      <c r="T903" s="12"/>
      <c r="U903" s="12"/>
      <c r="V903" s="12"/>
      <c r="W903" s="12"/>
      <c r="X903" s="12"/>
      <c r="Y903" s="12"/>
      <c r="Z903" s="12"/>
      <c r="AA903" s="12"/>
      <c r="AB903" s="12"/>
      <c r="AC903" s="12"/>
      <c r="AD903" s="12"/>
      <c r="AE903" s="12"/>
      <c r="AF903" s="12"/>
      <c r="AG903" s="27"/>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27"/>
      <c r="BD903" s="12"/>
      <c r="BE903" s="12"/>
      <c r="BF903" s="12"/>
      <c r="BG903" s="12"/>
      <c r="BH903" s="12"/>
      <c r="BI903" s="12"/>
      <c r="BJ903" s="12"/>
    </row>
    <row r="904" spans="1:62" ht="12.75" x14ac:dyDescent="0.2">
      <c r="A904" s="12"/>
      <c r="B904" s="12"/>
      <c r="C904" s="12"/>
      <c r="D904" s="12"/>
      <c r="E904" s="12"/>
      <c r="F904" s="12"/>
      <c r="G904" s="12"/>
      <c r="H904" s="12"/>
      <c r="I904" s="27"/>
      <c r="J904" s="12"/>
      <c r="K904" s="27"/>
      <c r="L904" s="12"/>
      <c r="M904" s="12"/>
      <c r="N904" s="12"/>
      <c r="O904" s="12"/>
      <c r="P904" s="12"/>
      <c r="Q904" s="12"/>
      <c r="R904" s="12"/>
      <c r="S904" s="12"/>
      <c r="T904" s="12"/>
      <c r="U904" s="12"/>
      <c r="V904" s="12"/>
      <c r="W904" s="12"/>
      <c r="X904" s="12"/>
      <c r="Y904" s="12"/>
      <c r="Z904" s="12"/>
      <c r="AA904" s="12"/>
      <c r="AB904" s="12"/>
      <c r="AC904" s="12"/>
      <c r="AD904" s="12"/>
      <c r="AE904" s="12"/>
      <c r="AF904" s="12"/>
      <c r="AG904" s="27"/>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27"/>
      <c r="BD904" s="12"/>
      <c r="BE904" s="12"/>
      <c r="BF904" s="12"/>
      <c r="BG904" s="12"/>
      <c r="BH904" s="12"/>
      <c r="BI904" s="12"/>
      <c r="BJ904" s="12"/>
    </row>
    <row r="905" spans="1:62" ht="12.75" x14ac:dyDescent="0.2">
      <c r="A905" s="12"/>
      <c r="B905" s="12"/>
      <c r="C905" s="12"/>
      <c r="D905" s="12"/>
      <c r="E905" s="12"/>
      <c r="F905" s="12"/>
      <c r="G905" s="12"/>
      <c r="H905" s="12"/>
      <c r="I905" s="27"/>
      <c r="J905" s="12"/>
      <c r="K905" s="27"/>
      <c r="L905" s="12"/>
      <c r="M905" s="12"/>
      <c r="N905" s="12"/>
      <c r="O905" s="12"/>
      <c r="P905" s="12"/>
      <c r="Q905" s="12"/>
      <c r="R905" s="12"/>
      <c r="S905" s="12"/>
      <c r="T905" s="12"/>
      <c r="U905" s="12"/>
      <c r="V905" s="12"/>
      <c r="W905" s="12"/>
      <c r="X905" s="12"/>
      <c r="Y905" s="12"/>
      <c r="Z905" s="12"/>
      <c r="AA905" s="12"/>
      <c r="AB905" s="12"/>
      <c r="AC905" s="12"/>
      <c r="AD905" s="12"/>
      <c r="AE905" s="12"/>
      <c r="AF905" s="12"/>
      <c r="AG905" s="27"/>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27"/>
      <c r="BD905" s="12"/>
      <c r="BE905" s="12"/>
      <c r="BF905" s="12"/>
      <c r="BG905" s="12"/>
      <c r="BH905" s="12"/>
      <c r="BI905" s="12"/>
      <c r="BJ905" s="12"/>
    </row>
    <row r="906" spans="1:62" ht="12.75" x14ac:dyDescent="0.2">
      <c r="A906" s="12"/>
      <c r="B906" s="12"/>
      <c r="C906" s="12"/>
      <c r="D906" s="12"/>
      <c r="E906" s="12"/>
      <c r="F906" s="12"/>
      <c r="G906" s="12"/>
      <c r="H906" s="12"/>
      <c r="I906" s="27"/>
      <c r="J906" s="12"/>
      <c r="K906" s="27"/>
      <c r="L906" s="12"/>
      <c r="M906" s="12"/>
      <c r="N906" s="12"/>
      <c r="O906" s="12"/>
      <c r="P906" s="12"/>
      <c r="Q906" s="12"/>
      <c r="R906" s="12"/>
      <c r="S906" s="12"/>
      <c r="T906" s="12"/>
      <c r="U906" s="12"/>
      <c r="V906" s="12"/>
      <c r="W906" s="12"/>
      <c r="X906" s="12"/>
      <c r="Y906" s="12"/>
      <c r="Z906" s="12"/>
      <c r="AA906" s="12"/>
      <c r="AB906" s="12"/>
      <c r="AC906" s="12"/>
      <c r="AD906" s="12"/>
      <c r="AE906" s="12"/>
      <c r="AF906" s="12"/>
      <c r="AG906" s="27"/>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27"/>
      <c r="BD906" s="12"/>
      <c r="BE906" s="12"/>
      <c r="BF906" s="12"/>
      <c r="BG906" s="12"/>
      <c r="BH906" s="12"/>
      <c r="BI906" s="12"/>
      <c r="BJ906" s="12"/>
    </row>
    <row r="907" spans="1:62" ht="12.75" x14ac:dyDescent="0.2">
      <c r="A907" s="12"/>
      <c r="B907" s="12"/>
      <c r="C907" s="12"/>
      <c r="D907" s="12"/>
      <c r="E907" s="12"/>
      <c r="F907" s="12"/>
      <c r="G907" s="12"/>
      <c r="H907" s="12"/>
      <c r="I907" s="27"/>
      <c r="J907" s="12"/>
      <c r="K907" s="27"/>
      <c r="L907" s="12"/>
      <c r="M907" s="12"/>
      <c r="N907" s="12"/>
      <c r="O907" s="12"/>
      <c r="P907" s="12"/>
      <c r="Q907" s="12"/>
      <c r="R907" s="12"/>
      <c r="S907" s="12"/>
      <c r="T907" s="12"/>
      <c r="U907" s="12"/>
      <c r="V907" s="12"/>
      <c r="W907" s="12"/>
      <c r="X907" s="12"/>
      <c r="Y907" s="12"/>
      <c r="Z907" s="12"/>
      <c r="AA907" s="12"/>
      <c r="AB907" s="12"/>
      <c r="AC907" s="12"/>
      <c r="AD907" s="12"/>
      <c r="AE907" s="12"/>
      <c r="AF907" s="12"/>
      <c r="AG907" s="27"/>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27"/>
      <c r="BD907" s="12"/>
      <c r="BE907" s="12"/>
      <c r="BF907" s="12"/>
      <c r="BG907" s="12"/>
      <c r="BH907" s="12"/>
      <c r="BI907" s="12"/>
      <c r="BJ907" s="12"/>
    </row>
    <row r="908" spans="1:62" ht="12.75" x14ac:dyDescent="0.2">
      <c r="A908" s="12"/>
      <c r="B908" s="12"/>
      <c r="C908" s="12"/>
      <c r="D908" s="12"/>
      <c r="E908" s="12"/>
      <c r="F908" s="12"/>
      <c r="G908" s="12"/>
      <c r="H908" s="12"/>
      <c r="I908" s="27"/>
      <c r="J908" s="12"/>
      <c r="K908" s="27"/>
      <c r="L908" s="12"/>
      <c r="M908" s="12"/>
      <c r="N908" s="12"/>
      <c r="O908" s="12"/>
      <c r="P908" s="12"/>
      <c r="Q908" s="12"/>
      <c r="R908" s="12"/>
      <c r="S908" s="12"/>
      <c r="T908" s="12"/>
      <c r="U908" s="12"/>
      <c r="V908" s="12"/>
      <c r="W908" s="12"/>
      <c r="X908" s="12"/>
      <c r="Y908" s="12"/>
      <c r="Z908" s="12"/>
      <c r="AA908" s="12"/>
      <c r="AB908" s="12"/>
      <c r="AC908" s="12"/>
      <c r="AD908" s="12"/>
      <c r="AE908" s="12"/>
      <c r="AF908" s="12"/>
      <c r="AG908" s="27"/>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27"/>
      <c r="BD908" s="12"/>
      <c r="BE908" s="12"/>
      <c r="BF908" s="12"/>
      <c r="BG908" s="12"/>
      <c r="BH908" s="12"/>
      <c r="BI908" s="12"/>
      <c r="BJ908" s="12"/>
    </row>
    <row r="909" spans="1:62" ht="12.75" x14ac:dyDescent="0.2">
      <c r="A909" s="12"/>
      <c r="B909" s="12"/>
      <c r="C909" s="12"/>
      <c r="D909" s="12"/>
      <c r="E909" s="12"/>
      <c r="F909" s="12"/>
      <c r="G909" s="12"/>
      <c r="H909" s="12"/>
      <c r="I909" s="27"/>
      <c r="J909" s="12"/>
      <c r="K909" s="27"/>
      <c r="L909" s="12"/>
      <c r="M909" s="12"/>
      <c r="N909" s="12"/>
      <c r="O909" s="12"/>
      <c r="P909" s="12"/>
      <c r="Q909" s="12"/>
      <c r="R909" s="12"/>
      <c r="S909" s="12"/>
      <c r="T909" s="12"/>
      <c r="U909" s="12"/>
      <c r="V909" s="12"/>
      <c r="W909" s="12"/>
      <c r="X909" s="12"/>
      <c r="Y909" s="12"/>
      <c r="Z909" s="12"/>
      <c r="AA909" s="12"/>
      <c r="AB909" s="12"/>
      <c r="AC909" s="12"/>
      <c r="AD909" s="12"/>
      <c r="AE909" s="12"/>
      <c r="AF909" s="12"/>
      <c r="AG909" s="27"/>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27"/>
      <c r="BD909" s="12"/>
      <c r="BE909" s="12"/>
      <c r="BF909" s="12"/>
      <c r="BG909" s="12"/>
      <c r="BH909" s="12"/>
      <c r="BI909" s="12"/>
      <c r="BJ909" s="12"/>
    </row>
    <row r="910" spans="1:62" ht="12.75" x14ac:dyDescent="0.2">
      <c r="A910" s="12"/>
      <c r="B910" s="12"/>
      <c r="C910" s="12"/>
      <c r="D910" s="12"/>
      <c r="E910" s="12"/>
      <c r="F910" s="12"/>
      <c r="G910" s="12"/>
      <c r="H910" s="12"/>
      <c r="I910" s="27"/>
      <c r="J910" s="12"/>
      <c r="K910" s="27"/>
      <c r="L910" s="12"/>
      <c r="M910" s="12"/>
      <c r="N910" s="12"/>
      <c r="O910" s="12"/>
      <c r="P910" s="12"/>
      <c r="Q910" s="12"/>
      <c r="R910" s="12"/>
      <c r="S910" s="12"/>
      <c r="T910" s="12"/>
      <c r="U910" s="12"/>
      <c r="V910" s="12"/>
      <c r="W910" s="12"/>
      <c r="X910" s="12"/>
      <c r="Y910" s="12"/>
      <c r="Z910" s="12"/>
      <c r="AA910" s="12"/>
      <c r="AB910" s="12"/>
      <c r="AC910" s="12"/>
      <c r="AD910" s="12"/>
      <c r="AE910" s="12"/>
      <c r="AF910" s="12"/>
      <c r="AG910" s="27"/>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27"/>
      <c r="BD910" s="12"/>
      <c r="BE910" s="12"/>
      <c r="BF910" s="12"/>
      <c r="BG910" s="12"/>
      <c r="BH910" s="12"/>
      <c r="BI910" s="12"/>
      <c r="BJ910" s="12"/>
    </row>
    <row r="911" spans="1:62" ht="12.75" x14ac:dyDescent="0.2">
      <c r="A911" s="12"/>
      <c r="B911" s="12"/>
      <c r="C911" s="12"/>
      <c r="D911" s="12"/>
      <c r="E911" s="12"/>
      <c r="F911" s="12"/>
      <c r="G911" s="12"/>
      <c r="H911" s="12"/>
      <c r="I911" s="27"/>
      <c r="J911" s="12"/>
      <c r="K911" s="27"/>
      <c r="L911" s="12"/>
      <c r="M911" s="12"/>
      <c r="N911" s="12"/>
      <c r="O911" s="12"/>
      <c r="P911" s="12"/>
      <c r="Q911" s="12"/>
      <c r="R911" s="12"/>
      <c r="S911" s="12"/>
      <c r="T911" s="12"/>
      <c r="U911" s="12"/>
      <c r="V911" s="12"/>
      <c r="W911" s="12"/>
      <c r="X911" s="12"/>
      <c r="Y911" s="12"/>
      <c r="Z911" s="12"/>
      <c r="AA911" s="12"/>
      <c r="AB911" s="12"/>
      <c r="AC911" s="12"/>
      <c r="AD911" s="12"/>
      <c r="AE911" s="12"/>
      <c r="AF911" s="12"/>
      <c r="AG911" s="27"/>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27"/>
      <c r="BD911" s="12"/>
      <c r="BE911" s="12"/>
      <c r="BF911" s="12"/>
      <c r="BG911" s="12"/>
      <c r="BH911" s="12"/>
      <c r="BI911" s="12"/>
      <c r="BJ911" s="12"/>
    </row>
    <row r="912" spans="1:62" ht="12.75" x14ac:dyDescent="0.2">
      <c r="A912" s="12"/>
      <c r="B912" s="12"/>
      <c r="C912" s="12"/>
      <c r="D912" s="12"/>
      <c r="E912" s="12"/>
      <c r="F912" s="12"/>
      <c r="G912" s="12"/>
      <c r="H912" s="12"/>
      <c r="I912" s="27"/>
      <c r="J912" s="12"/>
      <c r="K912" s="27"/>
      <c r="L912" s="12"/>
      <c r="M912" s="12"/>
      <c r="N912" s="12"/>
      <c r="O912" s="12"/>
      <c r="P912" s="12"/>
      <c r="Q912" s="12"/>
      <c r="R912" s="12"/>
      <c r="S912" s="12"/>
      <c r="T912" s="12"/>
      <c r="U912" s="12"/>
      <c r="V912" s="12"/>
      <c r="W912" s="12"/>
      <c r="X912" s="12"/>
      <c r="Y912" s="12"/>
      <c r="Z912" s="12"/>
      <c r="AA912" s="12"/>
      <c r="AB912" s="12"/>
      <c r="AC912" s="12"/>
      <c r="AD912" s="12"/>
      <c r="AE912" s="12"/>
      <c r="AF912" s="12"/>
      <c r="AG912" s="27"/>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27"/>
      <c r="BD912" s="12"/>
      <c r="BE912" s="12"/>
      <c r="BF912" s="12"/>
      <c r="BG912" s="12"/>
      <c r="BH912" s="12"/>
      <c r="BI912" s="12"/>
      <c r="BJ912" s="12"/>
    </row>
    <row r="913" spans="1:62" ht="12.75" x14ac:dyDescent="0.2">
      <c r="A913" s="12"/>
      <c r="B913" s="12"/>
      <c r="C913" s="12"/>
      <c r="D913" s="12"/>
      <c r="E913" s="12"/>
      <c r="F913" s="12"/>
      <c r="G913" s="12"/>
      <c r="H913" s="12"/>
      <c r="I913" s="27"/>
      <c r="J913" s="12"/>
      <c r="K913" s="27"/>
      <c r="L913" s="12"/>
      <c r="M913" s="12"/>
      <c r="N913" s="12"/>
      <c r="O913" s="12"/>
      <c r="P913" s="12"/>
      <c r="Q913" s="12"/>
      <c r="R913" s="12"/>
      <c r="S913" s="12"/>
      <c r="T913" s="12"/>
      <c r="U913" s="12"/>
      <c r="V913" s="12"/>
      <c r="W913" s="12"/>
      <c r="X913" s="12"/>
      <c r="Y913" s="12"/>
      <c r="Z913" s="12"/>
      <c r="AA913" s="12"/>
      <c r="AB913" s="12"/>
      <c r="AC913" s="12"/>
      <c r="AD913" s="12"/>
      <c r="AE913" s="12"/>
      <c r="AF913" s="12"/>
      <c r="AG913" s="27"/>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27"/>
      <c r="BD913" s="12"/>
      <c r="BE913" s="12"/>
      <c r="BF913" s="12"/>
      <c r="BG913" s="12"/>
      <c r="BH913" s="12"/>
      <c r="BI913" s="12"/>
      <c r="BJ913" s="12"/>
    </row>
    <row r="914" spans="1:62" ht="12.75" x14ac:dyDescent="0.2">
      <c r="A914" s="12"/>
      <c r="B914" s="12"/>
      <c r="C914" s="12"/>
      <c r="D914" s="12"/>
      <c r="E914" s="12"/>
      <c r="F914" s="12"/>
      <c r="G914" s="12"/>
      <c r="H914" s="12"/>
      <c r="I914" s="27"/>
      <c r="J914" s="12"/>
      <c r="K914" s="27"/>
      <c r="L914" s="12"/>
      <c r="M914" s="12"/>
      <c r="N914" s="12"/>
      <c r="O914" s="12"/>
      <c r="P914" s="12"/>
      <c r="Q914" s="12"/>
      <c r="R914" s="12"/>
      <c r="S914" s="12"/>
      <c r="T914" s="12"/>
      <c r="U914" s="12"/>
      <c r="V914" s="12"/>
      <c r="W914" s="12"/>
      <c r="X914" s="12"/>
      <c r="Y914" s="12"/>
      <c r="Z914" s="12"/>
      <c r="AA914" s="12"/>
      <c r="AB914" s="12"/>
      <c r="AC914" s="12"/>
      <c r="AD914" s="12"/>
      <c r="AE914" s="12"/>
      <c r="AF914" s="12"/>
      <c r="AG914" s="27"/>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27"/>
      <c r="BD914" s="12"/>
      <c r="BE914" s="12"/>
      <c r="BF914" s="12"/>
      <c r="BG914" s="12"/>
      <c r="BH914" s="12"/>
      <c r="BI914" s="12"/>
      <c r="BJ914" s="12"/>
    </row>
    <row r="915" spans="1:62" ht="12.75" x14ac:dyDescent="0.2">
      <c r="A915" s="12"/>
      <c r="B915" s="12"/>
      <c r="C915" s="12"/>
      <c r="D915" s="12"/>
      <c r="E915" s="12"/>
      <c r="F915" s="12"/>
      <c r="G915" s="12"/>
      <c r="H915" s="12"/>
      <c r="I915" s="27"/>
      <c r="J915" s="12"/>
      <c r="K915" s="27"/>
      <c r="L915" s="12"/>
      <c r="M915" s="12"/>
      <c r="N915" s="12"/>
      <c r="O915" s="12"/>
      <c r="P915" s="12"/>
      <c r="Q915" s="12"/>
      <c r="R915" s="12"/>
      <c r="S915" s="12"/>
      <c r="T915" s="12"/>
      <c r="U915" s="12"/>
      <c r="V915" s="12"/>
      <c r="W915" s="12"/>
      <c r="X915" s="12"/>
      <c r="Y915" s="12"/>
      <c r="Z915" s="12"/>
      <c r="AA915" s="12"/>
      <c r="AB915" s="12"/>
      <c r="AC915" s="12"/>
      <c r="AD915" s="12"/>
      <c r="AE915" s="12"/>
      <c r="AF915" s="12"/>
      <c r="AG915" s="27"/>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27"/>
      <c r="BD915" s="12"/>
      <c r="BE915" s="12"/>
      <c r="BF915" s="12"/>
      <c r="BG915" s="12"/>
      <c r="BH915" s="12"/>
      <c r="BI915" s="12"/>
      <c r="BJ915" s="12"/>
    </row>
    <row r="916" spans="1:62" ht="12.75" x14ac:dyDescent="0.2">
      <c r="A916" s="12"/>
      <c r="B916" s="12"/>
      <c r="C916" s="12"/>
      <c r="D916" s="12"/>
      <c r="E916" s="12"/>
      <c r="F916" s="12"/>
      <c r="G916" s="12"/>
      <c r="H916" s="12"/>
      <c r="I916" s="27"/>
      <c r="J916" s="12"/>
      <c r="K916" s="27"/>
      <c r="L916" s="12"/>
      <c r="M916" s="12"/>
      <c r="N916" s="12"/>
      <c r="O916" s="12"/>
      <c r="P916" s="12"/>
      <c r="Q916" s="12"/>
      <c r="R916" s="12"/>
      <c r="S916" s="12"/>
      <c r="T916" s="12"/>
      <c r="U916" s="12"/>
      <c r="V916" s="12"/>
      <c r="W916" s="12"/>
      <c r="X916" s="12"/>
      <c r="Y916" s="12"/>
      <c r="Z916" s="12"/>
      <c r="AA916" s="12"/>
      <c r="AB916" s="12"/>
      <c r="AC916" s="12"/>
      <c r="AD916" s="12"/>
      <c r="AE916" s="12"/>
      <c r="AF916" s="12"/>
      <c r="AG916" s="27"/>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27"/>
      <c r="BD916" s="12"/>
      <c r="BE916" s="12"/>
      <c r="BF916" s="12"/>
      <c r="BG916" s="12"/>
      <c r="BH916" s="12"/>
      <c r="BI916" s="12"/>
      <c r="BJ916" s="12"/>
    </row>
    <row r="917" spans="1:62" ht="12.75" x14ac:dyDescent="0.2">
      <c r="A917" s="12"/>
      <c r="B917" s="12"/>
      <c r="C917" s="12"/>
      <c r="D917" s="12"/>
      <c r="E917" s="12"/>
      <c r="F917" s="12"/>
      <c r="G917" s="12"/>
      <c r="H917" s="12"/>
      <c r="I917" s="27"/>
      <c r="J917" s="12"/>
      <c r="K917" s="27"/>
      <c r="L917" s="12"/>
      <c r="M917" s="12"/>
      <c r="N917" s="12"/>
      <c r="O917" s="12"/>
      <c r="P917" s="12"/>
      <c r="Q917" s="12"/>
      <c r="R917" s="12"/>
      <c r="S917" s="12"/>
      <c r="T917" s="12"/>
      <c r="U917" s="12"/>
      <c r="V917" s="12"/>
      <c r="W917" s="12"/>
      <c r="X917" s="12"/>
      <c r="Y917" s="12"/>
      <c r="Z917" s="12"/>
      <c r="AA917" s="12"/>
      <c r="AB917" s="12"/>
      <c r="AC917" s="12"/>
      <c r="AD917" s="12"/>
      <c r="AE917" s="12"/>
      <c r="AF917" s="12"/>
      <c r="AG917" s="27"/>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27"/>
      <c r="BD917" s="12"/>
      <c r="BE917" s="12"/>
      <c r="BF917" s="12"/>
      <c r="BG917" s="12"/>
      <c r="BH917" s="12"/>
      <c r="BI917" s="12"/>
      <c r="BJ917" s="12"/>
    </row>
    <row r="918" spans="1:62" ht="12.75" x14ac:dyDescent="0.2">
      <c r="A918" s="12"/>
      <c r="B918" s="12"/>
      <c r="C918" s="12"/>
      <c r="D918" s="12"/>
      <c r="E918" s="12"/>
      <c r="F918" s="12"/>
      <c r="G918" s="12"/>
      <c r="H918" s="12"/>
      <c r="I918" s="27"/>
      <c r="J918" s="12"/>
      <c r="K918" s="27"/>
      <c r="L918" s="12"/>
      <c r="M918" s="12"/>
      <c r="N918" s="12"/>
      <c r="O918" s="12"/>
      <c r="P918" s="12"/>
      <c r="Q918" s="12"/>
      <c r="R918" s="12"/>
      <c r="S918" s="12"/>
      <c r="T918" s="12"/>
      <c r="U918" s="12"/>
      <c r="V918" s="12"/>
      <c r="W918" s="12"/>
      <c r="X918" s="12"/>
      <c r="Y918" s="12"/>
      <c r="Z918" s="12"/>
      <c r="AA918" s="12"/>
      <c r="AB918" s="12"/>
      <c r="AC918" s="12"/>
      <c r="AD918" s="12"/>
      <c r="AE918" s="12"/>
      <c r="AF918" s="12"/>
      <c r="AG918" s="27"/>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27"/>
      <c r="BD918" s="12"/>
      <c r="BE918" s="12"/>
      <c r="BF918" s="12"/>
      <c r="BG918" s="12"/>
      <c r="BH918" s="12"/>
      <c r="BI918" s="12"/>
      <c r="BJ918" s="12"/>
    </row>
    <row r="919" spans="1:62" ht="12.75" x14ac:dyDescent="0.2">
      <c r="A919" s="12"/>
      <c r="B919" s="12"/>
      <c r="C919" s="12"/>
      <c r="D919" s="12"/>
      <c r="E919" s="12"/>
      <c r="F919" s="12"/>
      <c r="G919" s="12"/>
      <c r="H919" s="12"/>
      <c r="I919" s="27"/>
      <c r="J919" s="12"/>
      <c r="K919" s="27"/>
      <c r="L919" s="12"/>
      <c r="M919" s="12"/>
      <c r="N919" s="12"/>
      <c r="O919" s="12"/>
      <c r="P919" s="12"/>
      <c r="Q919" s="12"/>
      <c r="R919" s="12"/>
      <c r="S919" s="12"/>
      <c r="T919" s="12"/>
      <c r="U919" s="12"/>
      <c r="V919" s="12"/>
      <c r="W919" s="12"/>
      <c r="X919" s="12"/>
      <c r="Y919" s="12"/>
      <c r="Z919" s="12"/>
      <c r="AA919" s="12"/>
      <c r="AB919" s="12"/>
      <c r="AC919" s="12"/>
      <c r="AD919" s="12"/>
      <c r="AE919" s="12"/>
      <c r="AF919" s="12"/>
      <c r="AG919" s="27"/>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27"/>
      <c r="BD919" s="12"/>
      <c r="BE919" s="12"/>
      <c r="BF919" s="12"/>
      <c r="BG919" s="12"/>
      <c r="BH919" s="12"/>
      <c r="BI919" s="12"/>
      <c r="BJ919" s="12"/>
    </row>
    <row r="920" spans="1:62" ht="12.75" x14ac:dyDescent="0.2">
      <c r="A920" s="12"/>
      <c r="B920" s="12"/>
      <c r="C920" s="12"/>
      <c r="D920" s="12"/>
      <c r="E920" s="12"/>
      <c r="F920" s="12"/>
      <c r="G920" s="12"/>
      <c r="H920" s="12"/>
      <c r="I920" s="27"/>
      <c r="J920" s="12"/>
      <c r="K920" s="27"/>
      <c r="L920" s="12"/>
      <c r="M920" s="12"/>
      <c r="N920" s="12"/>
      <c r="O920" s="12"/>
      <c r="P920" s="12"/>
      <c r="Q920" s="12"/>
      <c r="R920" s="12"/>
      <c r="S920" s="12"/>
      <c r="T920" s="12"/>
      <c r="U920" s="12"/>
      <c r="V920" s="12"/>
      <c r="W920" s="12"/>
      <c r="X920" s="12"/>
      <c r="Y920" s="12"/>
      <c r="Z920" s="12"/>
      <c r="AA920" s="12"/>
      <c r="AB920" s="12"/>
      <c r="AC920" s="12"/>
      <c r="AD920" s="12"/>
      <c r="AE920" s="12"/>
      <c r="AF920" s="12"/>
      <c r="AG920" s="27"/>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27"/>
      <c r="BD920" s="12"/>
      <c r="BE920" s="12"/>
      <c r="BF920" s="12"/>
      <c r="BG920" s="12"/>
      <c r="BH920" s="12"/>
      <c r="BI920" s="12"/>
      <c r="BJ920" s="12"/>
    </row>
    <row r="921" spans="1:62" ht="12.75" x14ac:dyDescent="0.2">
      <c r="A921" s="12"/>
      <c r="B921" s="12"/>
      <c r="C921" s="12"/>
      <c r="D921" s="12"/>
      <c r="E921" s="12"/>
      <c r="F921" s="12"/>
      <c r="G921" s="12"/>
      <c r="H921" s="12"/>
      <c r="I921" s="27"/>
      <c r="J921" s="12"/>
      <c r="K921" s="27"/>
      <c r="L921" s="12"/>
      <c r="M921" s="12"/>
      <c r="N921" s="12"/>
      <c r="O921" s="12"/>
      <c r="P921" s="12"/>
      <c r="Q921" s="12"/>
      <c r="R921" s="12"/>
      <c r="S921" s="12"/>
      <c r="T921" s="12"/>
      <c r="U921" s="12"/>
      <c r="V921" s="12"/>
      <c r="W921" s="12"/>
      <c r="X921" s="12"/>
      <c r="Y921" s="12"/>
      <c r="Z921" s="12"/>
      <c r="AA921" s="12"/>
      <c r="AB921" s="12"/>
      <c r="AC921" s="12"/>
      <c r="AD921" s="12"/>
      <c r="AE921" s="12"/>
      <c r="AF921" s="12"/>
      <c r="AG921" s="27"/>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27"/>
      <c r="BD921" s="12"/>
      <c r="BE921" s="12"/>
      <c r="BF921" s="12"/>
      <c r="BG921" s="12"/>
      <c r="BH921" s="12"/>
      <c r="BI921" s="12"/>
      <c r="BJ921" s="12"/>
    </row>
    <row r="922" spans="1:62" ht="12.75" x14ac:dyDescent="0.2">
      <c r="A922" s="12"/>
      <c r="B922" s="12"/>
      <c r="C922" s="12"/>
      <c r="D922" s="12"/>
      <c r="E922" s="12"/>
      <c r="F922" s="12"/>
      <c r="G922" s="12"/>
      <c r="H922" s="12"/>
      <c r="I922" s="27"/>
      <c r="J922" s="12"/>
      <c r="K922" s="27"/>
      <c r="L922" s="12"/>
      <c r="M922" s="12"/>
      <c r="N922" s="12"/>
      <c r="O922" s="12"/>
      <c r="P922" s="12"/>
      <c r="Q922" s="12"/>
      <c r="R922" s="12"/>
      <c r="S922" s="12"/>
      <c r="T922" s="12"/>
      <c r="U922" s="12"/>
      <c r="V922" s="12"/>
      <c r="W922" s="12"/>
      <c r="X922" s="12"/>
      <c r="Y922" s="12"/>
      <c r="Z922" s="12"/>
      <c r="AA922" s="12"/>
      <c r="AB922" s="12"/>
      <c r="AC922" s="12"/>
      <c r="AD922" s="12"/>
      <c r="AE922" s="12"/>
      <c r="AF922" s="12"/>
      <c r="AG922" s="27"/>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27"/>
      <c r="BD922" s="12"/>
      <c r="BE922" s="12"/>
      <c r="BF922" s="12"/>
      <c r="BG922" s="12"/>
      <c r="BH922" s="12"/>
      <c r="BI922" s="12"/>
      <c r="BJ922" s="12"/>
    </row>
    <row r="923" spans="1:62" ht="12.75" x14ac:dyDescent="0.2">
      <c r="A923" s="12"/>
      <c r="B923" s="12"/>
      <c r="C923" s="12"/>
      <c r="D923" s="12"/>
      <c r="E923" s="12"/>
      <c r="F923" s="12"/>
      <c r="G923" s="12"/>
      <c r="H923" s="12"/>
      <c r="I923" s="27"/>
      <c r="J923" s="12"/>
      <c r="K923" s="27"/>
      <c r="L923" s="12"/>
      <c r="M923" s="12"/>
      <c r="N923" s="12"/>
      <c r="O923" s="12"/>
      <c r="P923" s="12"/>
      <c r="Q923" s="12"/>
      <c r="R923" s="12"/>
      <c r="S923" s="12"/>
      <c r="T923" s="12"/>
      <c r="U923" s="12"/>
      <c r="V923" s="12"/>
      <c r="W923" s="12"/>
      <c r="X923" s="12"/>
      <c r="Y923" s="12"/>
      <c r="Z923" s="12"/>
      <c r="AA923" s="12"/>
      <c r="AB923" s="12"/>
      <c r="AC923" s="12"/>
      <c r="AD923" s="12"/>
      <c r="AE923" s="12"/>
      <c r="AF923" s="12"/>
      <c r="AG923" s="27"/>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27"/>
      <c r="BD923" s="12"/>
      <c r="BE923" s="12"/>
      <c r="BF923" s="12"/>
      <c r="BG923" s="12"/>
      <c r="BH923" s="12"/>
      <c r="BI923" s="12"/>
      <c r="BJ923" s="12"/>
    </row>
    <row r="924" spans="1:62" ht="12.75" x14ac:dyDescent="0.2">
      <c r="A924" s="12"/>
      <c r="B924" s="12"/>
      <c r="C924" s="12"/>
      <c r="D924" s="12"/>
      <c r="E924" s="12"/>
      <c r="F924" s="12"/>
      <c r="G924" s="12"/>
      <c r="H924" s="12"/>
      <c r="I924" s="27"/>
      <c r="J924" s="12"/>
      <c r="K924" s="27"/>
      <c r="L924" s="12"/>
      <c r="M924" s="12"/>
      <c r="N924" s="12"/>
      <c r="O924" s="12"/>
      <c r="P924" s="12"/>
      <c r="Q924" s="12"/>
      <c r="R924" s="12"/>
      <c r="S924" s="12"/>
      <c r="T924" s="12"/>
      <c r="U924" s="12"/>
      <c r="V924" s="12"/>
      <c r="W924" s="12"/>
      <c r="X924" s="12"/>
      <c r="Y924" s="12"/>
      <c r="Z924" s="12"/>
      <c r="AA924" s="12"/>
      <c r="AB924" s="12"/>
      <c r="AC924" s="12"/>
      <c r="AD924" s="12"/>
      <c r="AE924" s="12"/>
      <c r="AF924" s="12"/>
      <c r="AG924" s="27"/>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27"/>
      <c r="BD924" s="12"/>
      <c r="BE924" s="12"/>
      <c r="BF924" s="12"/>
      <c r="BG924" s="12"/>
      <c r="BH924" s="12"/>
      <c r="BI924" s="12"/>
      <c r="BJ924" s="12"/>
    </row>
    <row r="925" spans="1:62" ht="12.75" x14ac:dyDescent="0.2">
      <c r="A925" s="12"/>
      <c r="B925" s="12"/>
      <c r="C925" s="12"/>
      <c r="D925" s="12"/>
      <c r="E925" s="12"/>
      <c r="F925" s="12"/>
      <c r="G925" s="12"/>
      <c r="H925" s="12"/>
      <c r="I925" s="27"/>
      <c r="J925" s="12"/>
      <c r="K925" s="27"/>
      <c r="L925" s="12"/>
      <c r="M925" s="12"/>
      <c r="N925" s="12"/>
      <c r="O925" s="12"/>
      <c r="P925" s="12"/>
      <c r="Q925" s="12"/>
      <c r="R925" s="12"/>
      <c r="S925" s="12"/>
      <c r="T925" s="12"/>
      <c r="U925" s="12"/>
      <c r="V925" s="12"/>
      <c r="W925" s="12"/>
      <c r="X925" s="12"/>
      <c r="Y925" s="12"/>
      <c r="Z925" s="12"/>
      <c r="AA925" s="12"/>
      <c r="AB925" s="12"/>
      <c r="AC925" s="12"/>
      <c r="AD925" s="12"/>
      <c r="AE925" s="12"/>
      <c r="AF925" s="12"/>
      <c r="AG925" s="27"/>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27"/>
      <c r="BD925" s="12"/>
      <c r="BE925" s="12"/>
      <c r="BF925" s="12"/>
      <c r="BG925" s="12"/>
      <c r="BH925" s="12"/>
      <c r="BI925" s="12"/>
      <c r="BJ925" s="12"/>
    </row>
    <row r="926" spans="1:62" ht="12.75" x14ac:dyDescent="0.2">
      <c r="A926" s="12"/>
      <c r="B926" s="12"/>
      <c r="C926" s="12"/>
      <c r="D926" s="12"/>
      <c r="E926" s="12"/>
      <c r="F926" s="12"/>
      <c r="G926" s="12"/>
      <c r="H926" s="12"/>
      <c r="I926" s="27"/>
      <c r="J926" s="12"/>
      <c r="K926" s="27"/>
      <c r="L926" s="12"/>
      <c r="M926" s="12"/>
      <c r="N926" s="12"/>
      <c r="O926" s="12"/>
      <c r="P926" s="12"/>
      <c r="Q926" s="12"/>
      <c r="R926" s="12"/>
      <c r="S926" s="12"/>
      <c r="T926" s="12"/>
      <c r="U926" s="12"/>
      <c r="V926" s="12"/>
      <c r="W926" s="12"/>
      <c r="X926" s="12"/>
      <c r="Y926" s="12"/>
      <c r="Z926" s="12"/>
      <c r="AA926" s="12"/>
      <c r="AB926" s="12"/>
      <c r="AC926" s="12"/>
      <c r="AD926" s="12"/>
      <c r="AE926" s="12"/>
      <c r="AF926" s="12"/>
      <c r="AG926" s="27"/>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27"/>
      <c r="BD926" s="12"/>
      <c r="BE926" s="12"/>
      <c r="BF926" s="12"/>
      <c r="BG926" s="12"/>
      <c r="BH926" s="12"/>
      <c r="BI926" s="12"/>
      <c r="BJ926" s="12"/>
    </row>
    <row r="927" spans="1:62" ht="12.75" x14ac:dyDescent="0.2">
      <c r="A927" s="12"/>
      <c r="B927" s="12"/>
      <c r="C927" s="12"/>
      <c r="D927" s="12"/>
      <c r="E927" s="12"/>
      <c r="F927" s="12"/>
      <c r="G927" s="12"/>
      <c r="H927" s="12"/>
      <c r="I927" s="27"/>
      <c r="J927" s="12"/>
      <c r="K927" s="27"/>
      <c r="L927" s="12"/>
      <c r="M927" s="12"/>
      <c r="N927" s="12"/>
      <c r="O927" s="12"/>
      <c r="P927" s="12"/>
      <c r="Q927" s="12"/>
      <c r="R927" s="12"/>
      <c r="S927" s="12"/>
      <c r="T927" s="12"/>
      <c r="U927" s="12"/>
      <c r="V927" s="12"/>
      <c r="W927" s="12"/>
      <c r="X927" s="12"/>
      <c r="Y927" s="12"/>
      <c r="Z927" s="12"/>
      <c r="AA927" s="12"/>
      <c r="AB927" s="12"/>
      <c r="AC927" s="12"/>
      <c r="AD927" s="12"/>
      <c r="AE927" s="12"/>
      <c r="AF927" s="12"/>
      <c r="AG927" s="27"/>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27"/>
      <c r="BD927" s="12"/>
      <c r="BE927" s="12"/>
      <c r="BF927" s="12"/>
      <c r="BG927" s="12"/>
      <c r="BH927" s="12"/>
      <c r="BI927" s="12"/>
      <c r="BJ927" s="12"/>
    </row>
    <row r="928" spans="1:62" ht="12.75" x14ac:dyDescent="0.2">
      <c r="A928" s="12"/>
      <c r="B928" s="12"/>
      <c r="C928" s="12"/>
      <c r="D928" s="12"/>
      <c r="E928" s="12"/>
      <c r="F928" s="12"/>
      <c r="G928" s="12"/>
      <c r="H928" s="12"/>
      <c r="I928" s="27"/>
      <c r="J928" s="12"/>
      <c r="K928" s="27"/>
      <c r="L928" s="12"/>
      <c r="M928" s="12"/>
      <c r="N928" s="12"/>
      <c r="O928" s="12"/>
      <c r="P928" s="12"/>
      <c r="Q928" s="12"/>
      <c r="R928" s="12"/>
      <c r="S928" s="12"/>
      <c r="T928" s="12"/>
      <c r="U928" s="12"/>
      <c r="V928" s="12"/>
      <c r="W928" s="12"/>
      <c r="X928" s="12"/>
      <c r="Y928" s="12"/>
      <c r="Z928" s="12"/>
      <c r="AA928" s="12"/>
      <c r="AB928" s="12"/>
      <c r="AC928" s="12"/>
      <c r="AD928" s="12"/>
      <c r="AE928" s="12"/>
      <c r="AF928" s="12"/>
      <c r="AG928" s="27"/>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27"/>
      <c r="BD928" s="12"/>
      <c r="BE928" s="12"/>
      <c r="BF928" s="12"/>
      <c r="BG928" s="12"/>
      <c r="BH928" s="12"/>
      <c r="BI928" s="12"/>
      <c r="BJ928" s="12"/>
    </row>
    <row r="929" spans="1:62" ht="12.75" x14ac:dyDescent="0.2">
      <c r="A929" s="12"/>
      <c r="B929" s="12"/>
      <c r="C929" s="12"/>
      <c r="D929" s="12"/>
      <c r="E929" s="12"/>
      <c r="F929" s="12"/>
      <c r="G929" s="12"/>
      <c r="H929" s="12"/>
      <c r="I929" s="27"/>
      <c r="J929" s="12"/>
      <c r="K929" s="27"/>
      <c r="L929" s="12"/>
      <c r="M929" s="12"/>
      <c r="N929" s="12"/>
      <c r="O929" s="12"/>
      <c r="P929" s="12"/>
      <c r="Q929" s="12"/>
      <c r="R929" s="12"/>
      <c r="S929" s="12"/>
      <c r="T929" s="12"/>
      <c r="U929" s="12"/>
      <c r="V929" s="12"/>
      <c r="W929" s="12"/>
      <c r="X929" s="12"/>
      <c r="Y929" s="12"/>
      <c r="Z929" s="12"/>
      <c r="AA929" s="12"/>
      <c r="AB929" s="12"/>
      <c r="AC929" s="12"/>
      <c r="AD929" s="12"/>
      <c r="AE929" s="12"/>
      <c r="AF929" s="12"/>
      <c r="AG929" s="27"/>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27"/>
      <c r="BD929" s="12"/>
      <c r="BE929" s="12"/>
      <c r="BF929" s="12"/>
      <c r="BG929" s="12"/>
      <c r="BH929" s="12"/>
      <c r="BI929" s="12"/>
      <c r="BJ929" s="12"/>
    </row>
    <row r="930" spans="1:62" ht="12.75" x14ac:dyDescent="0.2">
      <c r="A930" s="12"/>
      <c r="B930" s="12"/>
      <c r="C930" s="12"/>
      <c r="D930" s="12"/>
      <c r="E930" s="12"/>
      <c r="F930" s="12"/>
      <c r="G930" s="12"/>
      <c r="H930" s="12"/>
      <c r="I930" s="27"/>
      <c r="J930" s="12"/>
      <c r="K930" s="27"/>
      <c r="L930" s="12"/>
      <c r="M930" s="12"/>
      <c r="N930" s="12"/>
      <c r="O930" s="12"/>
      <c r="P930" s="12"/>
      <c r="Q930" s="12"/>
      <c r="R930" s="12"/>
      <c r="S930" s="12"/>
      <c r="T930" s="12"/>
      <c r="U930" s="12"/>
      <c r="V930" s="12"/>
      <c r="W930" s="12"/>
      <c r="X930" s="12"/>
      <c r="Y930" s="12"/>
      <c r="Z930" s="12"/>
      <c r="AA930" s="12"/>
      <c r="AB930" s="12"/>
      <c r="AC930" s="12"/>
      <c r="AD930" s="12"/>
      <c r="AE930" s="12"/>
      <c r="AF930" s="12"/>
      <c r="AG930" s="27"/>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27"/>
      <c r="BD930" s="12"/>
      <c r="BE930" s="12"/>
      <c r="BF930" s="12"/>
      <c r="BG930" s="12"/>
      <c r="BH930" s="12"/>
      <c r="BI930" s="12"/>
      <c r="BJ930" s="12"/>
    </row>
    <row r="931" spans="1:62" ht="12.75" x14ac:dyDescent="0.2">
      <c r="A931" s="12"/>
      <c r="B931" s="12"/>
      <c r="C931" s="12"/>
      <c r="D931" s="12"/>
      <c r="E931" s="12"/>
      <c r="F931" s="12"/>
      <c r="G931" s="12"/>
      <c r="H931" s="12"/>
      <c r="I931" s="27"/>
      <c r="J931" s="12"/>
      <c r="K931" s="27"/>
      <c r="L931" s="12"/>
      <c r="M931" s="12"/>
      <c r="N931" s="12"/>
      <c r="O931" s="12"/>
      <c r="P931" s="12"/>
      <c r="Q931" s="12"/>
      <c r="R931" s="12"/>
      <c r="S931" s="12"/>
      <c r="T931" s="12"/>
      <c r="U931" s="12"/>
      <c r="V931" s="12"/>
      <c r="W931" s="12"/>
      <c r="X931" s="12"/>
      <c r="Y931" s="12"/>
      <c r="Z931" s="12"/>
      <c r="AA931" s="12"/>
      <c r="AB931" s="12"/>
      <c r="AC931" s="12"/>
      <c r="AD931" s="12"/>
      <c r="AE931" s="12"/>
      <c r="AF931" s="12"/>
      <c r="AG931" s="27"/>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27"/>
      <c r="BD931" s="12"/>
      <c r="BE931" s="12"/>
      <c r="BF931" s="12"/>
      <c r="BG931" s="12"/>
      <c r="BH931" s="12"/>
      <c r="BI931" s="12"/>
      <c r="BJ931" s="12"/>
    </row>
    <row r="932" spans="1:62" ht="12.75" x14ac:dyDescent="0.2">
      <c r="A932" s="12"/>
      <c r="B932" s="12"/>
      <c r="C932" s="12"/>
      <c r="D932" s="12"/>
      <c r="E932" s="12"/>
      <c r="F932" s="12"/>
      <c r="G932" s="12"/>
      <c r="H932" s="12"/>
      <c r="I932" s="27"/>
      <c r="J932" s="12"/>
      <c r="K932" s="27"/>
      <c r="L932" s="12"/>
      <c r="M932" s="12"/>
      <c r="N932" s="12"/>
      <c r="O932" s="12"/>
      <c r="P932" s="12"/>
      <c r="Q932" s="12"/>
      <c r="R932" s="12"/>
      <c r="S932" s="12"/>
      <c r="T932" s="12"/>
      <c r="U932" s="12"/>
      <c r="V932" s="12"/>
      <c r="W932" s="12"/>
      <c r="X932" s="12"/>
      <c r="Y932" s="12"/>
      <c r="Z932" s="12"/>
      <c r="AA932" s="12"/>
      <c r="AB932" s="12"/>
      <c r="AC932" s="12"/>
      <c r="AD932" s="12"/>
      <c r="AE932" s="12"/>
      <c r="AF932" s="12"/>
      <c r="AG932" s="27"/>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27"/>
      <c r="BD932" s="12"/>
      <c r="BE932" s="12"/>
      <c r="BF932" s="12"/>
      <c r="BG932" s="12"/>
      <c r="BH932" s="12"/>
      <c r="BI932" s="12"/>
      <c r="BJ932" s="12"/>
    </row>
    <row r="933" spans="1:62" ht="12.75" x14ac:dyDescent="0.2">
      <c r="A933" s="12"/>
      <c r="B933" s="12"/>
      <c r="C933" s="12"/>
      <c r="D933" s="12"/>
      <c r="E933" s="12"/>
      <c r="F933" s="12"/>
      <c r="G933" s="12"/>
      <c r="H933" s="12"/>
      <c r="I933" s="27"/>
      <c r="J933" s="12"/>
      <c r="K933" s="27"/>
      <c r="L933" s="12"/>
      <c r="M933" s="12"/>
      <c r="N933" s="12"/>
      <c r="O933" s="12"/>
      <c r="P933" s="12"/>
      <c r="Q933" s="12"/>
      <c r="R933" s="12"/>
      <c r="S933" s="12"/>
      <c r="T933" s="12"/>
      <c r="U933" s="12"/>
      <c r="V933" s="12"/>
      <c r="W933" s="12"/>
      <c r="X933" s="12"/>
      <c r="Y933" s="12"/>
      <c r="Z933" s="12"/>
      <c r="AA933" s="12"/>
      <c r="AB933" s="12"/>
      <c r="AC933" s="12"/>
      <c r="AD933" s="12"/>
      <c r="AE933" s="12"/>
      <c r="AF933" s="12"/>
      <c r="AG933" s="27"/>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27"/>
      <c r="BD933" s="12"/>
      <c r="BE933" s="12"/>
      <c r="BF933" s="12"/>
      <c r="BG933" s="12"/>
      <c r="BH933" s="12"/>
      <c r="BI933" s="12"/>
      <c r="BJ933" s="12"/>
    </row>
    <row r="934" spans="1:62" ht="12.75" x14ac:dyDescent="0.2">
      <c r="A934" s="12"/>
      <c r="B934" s="12"/>
      <c r="C934" s="12"/>
      <c r="D934" s="12"/>
      <c r="E934" s="12"/>
      <c r="F934" s="12"/>
      <c r="G934" s="12"/>
      <c r="H934" s="12"/>
      <c r="I934" s="27"/>
      <c r="J934" s="12"/>
      <c r="K934" s="27"/>
      <c r="L934" s="12"/>
      <c r="M934" s="12"/>
      <c r="N934" s="12"/>
      <c r="O934" s="12"/>
      <c r="P934" s="12"/>
      <c r="Q934" s="12"/>
      <c r="R934" s="12"/>
      <c r="S934" s="12"/>
      <c r="T934" s="12"/>
      <c r="U934" s="12"/>
      <c r="V934" s="12"/>
      <c r="W934" s="12"/>
      <c r="X934" s="12"/>
      <c r="Y934" s="12"/>
      <c r="Z934" s="12"/>
      <c r="AA934" s="12"/>
      <c r="AB934" s="12"/>
      <c r="AC934" s="12"/>
      <c r="AD934" s="12"/>
      <c r="AE934" s="12"/>
      <c r="AF934" s="12"/>
      <c r="AG934" s="27"/>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27"/>
      <c r="BD934" s="12"/>
      <c r="BE934" s="12"/>
      <c r="BF934" s="12"/>
      <c r="BG934" s="12"/>
      <c r="BH934" s="12"/>
      <c r="BI934" s="12"/>
      <c r="BJ934" s="12"/>
    </row>
    <row r="935" spans="1:62" ht="12.75" x14ac:dyDescent="0.2">
      <c r="A935" s="12"/>
      <c r="B935" s="12"/>
      <c r="C935" s="12"/>
      <c r="D935" s="12"/>
      <c r="E935" s="12"/>
      <c r="F935" s="12"/>
      <c r="G935" s="12"/>
      <c r="H935" s="12"/>
      <c r="I935" s="27"/>
      <c r="J935" s="12"/>
      <c r="K935" s="27"/>
      <c r="L935" s="12"/>
      <c r="M935" s="12"/>
      <c r="N935" s="12"/>
      <c r="O935" s="12"/>
      <c r="P935" s="12"/>
      <c r="Q935" s="12"/>
      <c r="R935" s="12"/>
      <c r="S935" s="12"/>
      <c r="T935" s="12"/>
      <c r="U935" s="12"/>
      <c r="V935" s="12"/>
      <c r="W935" s="12"/>
      <c r="X935" s="12"/>
      <c r="Y935" s="12"/>
      <c r="Z935" s="12"/>
      <c r="AA935" s="12"/>
      <c r="AB935" s="12"/>
      <c r="AC935" s="12"/>
      <c r="AD935" s="12"/>
      <c r="AE935" s="12"/>
      <c r="AF935" s="12"/>
      <c r="AG935" s="27"/>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27"/>
      <c r="BD935" s="12"/>
      <c r="BE935" s="12"/>
      <c r="BF935" s="12"/>
      <c r="BG935" s="12"/>
      <c r="BH935" s="12"/>
      <c r="BI935" s="12"/>
      <c r="BJ935" s="12"/>
    </row>
    <row r="936" spans="1:62" ht="12.75" x14ac:dyDescent="0.2">
      <c r="A936" s="12"/>
      <c r="B936" s="12"/>
      <c r="C936" s="12"/>
      <c r="D936" s="12"/>
      <c r="E936" s="12"/>
      <c r="F936" s="12"/>
      <c r="G936" s="12"/>
      <c r="H936" s="12"/>
      <c r="I936" s="27"/>
      <c r="J936" s="12"/>
      <c r="K936" s="27"/>
      <c r="L936" s="12"/>
      <c r="M936" s="12"/>
      <c r="N936" s="12"/>
      <c r="O936" s="12"/>
      <c r="P936" s="12"/>
      <c r="Q936" s="12"/>
      <c r="R936" s="12"/>
      <c r="S936" s="12"/>
      <c r="T936" s="12"/>
      <c r="U936" s="12"/>
      <c r="V936" s="12"/>
      <c r="W936" s="12"/>
      <c r="X936" s="12"/>
      <c r="Y936" s="12"/>
      <c r="Z936" s="12"/>
      <c r="AA936" s="12"/>
      <c r="AB936" s="12"/>
      <c r="AC936" s="12"/>
      <c r="AD936" s="12"/>
      <c r="AE936" s="12"/>
      <c r="AF936" s="12"/>
      <c r="AG936" s="27"/>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27"/>
      <c r="BD936" s="12"/>
      <c r="BE936" s="12"/>
      <c r="BF936" s="12"/>
      <c r="BG936" s="12"/>
      <c r="BH936" s="12"/>
      <c r="BI936" s="12"/>
      <c r="BJ936" s="12"/>
    </row>
    <row r="937" spans="1:62" ht="12.75" x14ac:dyDescent="0.2">
      <c r="A937" s="12"/>
      <c r="B937" s="12"/>
      <c r="C937" s="12"/>
      <c r="D937" s="12"/>
      <c r="E937" s="12"/>
      <c r="F937" s="12"/>
      <c r="G937" s="12"/>
      <c r="H937" s="12"/>
      <c r="I937" s="27"/>
      <c r="J937" s="12"/>
      <c r="K937" s="27"/>
      <c r="L937" s="12"/>
      <c r="M937" s="12"/>
      <c r="N937" s="12"/>
      <c r="O937" s="12"/>
      <c r="P937" s="12"/>
      <c r="Q937" s="12"/>
      <c r="R937" s="12"/>
      <c r="S937" s="12"/>
      <c r="T937" s="12"/>
      <c r="U937" s="12"/>
      <c r="V937" s="12"/>
      <c r="W937" s="12"/>
      <c r="X937" s="12"/>
      <c r="Y937" s="12"/>
      <c r="Z937" s="12"/>
      <c r="AA937" s="12"/>
      <c r="AB937" s="12"/>
      <c r="AC937" s="12"/>
      <c r="AD937" s="12"/>
      <c r="AE937" s="12"/>
      <c r="AF937" s="12"/>
      <c r="AG937" s="27"/>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27"/>
      <c r="BD937" s="12"/>
      <c r="BE937" s="12"/>
      <c r="BF937" s="12"/>
      <c r="BG937" s="12"/>
      <c r="BH937" s="12"/>
      <c r="BI937" s="12"/>
      <c r="BJ937" s="12"/>
    </row>
    <row r="938" spans="1:62" ht="12.75" x14ac:dyDescent="0.2">
      <c r="A938" s="12"/>
      <c r="B938" s="12"/>
      <c r="C938" s="12"/>
      <c r="D938" s="12"/>
      <c r="E938" s="12"/>
      <c r="F938" s="12"/>
      <c r="G938" s="12"/>
      <c r="H938" s="12"/>
      <c r="I938" s="27"/>
      <c r="J938" s="12"/>
      <c r="K938" s="27"/>
      <c r="L938" s="12"/>
      <c r="M938" s="12"/>
      <c r="N938" s="12"/>
      <c r="O938" s="12"/>
      <c r="P938" s="12"/>
      <c r="Q938" s="12"/>
      <c r="R938" s="12"/>
      <c r="S938" s="12"/>
      <c r="T938" s="12"/>
      <c r="U938" s="12"/>
      <c r="V938" s="12"/>
      <c r="W938" s="12"/>
      <c r="X938" s="12"/>
      <c r="Y938" s="12"/>
      <c r="Z938" s="12"/>
      <c r="AA938" s="12"/>
      <c r="AB938" s="12"/>
      <c r="AC938" s="12"/>
      <c r="AD938" s="12"/>
      <c r="AE938" s="12"/>
      <c r="AF938" s="12"/>
      <c r="AG938" s="27"/>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27"/>
      <c r="BD938" s="12"/>
      <c r="BE938" s="12"/>
      <c r="BF938" s="12"/>
      <c r="BG938" s="12"/>
      <c r="BH938" s="12"/>
      <c r="BI938" s="12"/>
      <c r="BJ938" s="12"/>
    </row>
    <row r="939" spans="1:62" ht="12.75" x14ac:dyDescent="0.2">
      <c r="A939" s="12"/>
      <c r="B939" s="12"/>
      <c r="C939" s="12"/>
      <c r="D939" s="12"/>
      <c r="E939" s="12"/>
      <c r="F939" s="12"/>
      <c r="G939" s="12"/>
      <c r="H939" s="12"/>
      <c r="I939" s="27"/>
      <c r="J939" s="12"/>
      <c r="K939" s="27"/>
      <c r="L939" s="12"/>
      <c r="M939" s="12"/>
      <c r="N939" s="12"/>
      <c r="O939" s="12"/>
      <c r="P939" s="12"/>
      <c r="Q939" s="12"/>
      <c r="R939" s="12"/>
      <c r="S939" s="12"/>
      <c r="T939" s="12"/>
      <c r="U939" s="12"/>
      <c r="V939" s="12"/>
      <c r="W939" s="12"/>
      <c r="X939" s="12"/>
      <c r="Y939" s="12"/>
      <c r="Z939" s="12"/>
      <c r="AA939" s="12"/>
      <c r="AB939" s="12"/>
      <c r="AC939" s="12"/>
      <c r="AD939" s="12"/>
      <c r="AE939" s="12"/>
      <c r="AF939" s="12"/>
      <c r="AG939" s="27"/>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27"/>
      <c r="BD939" s="12"/>
      <c r="BE939" s="12"/>
      <c r="BF939" s="12"/>
      <c r="BG939" s="12"/>
      <c r="BH939" s="12"/>
      <c r="BI939" s="12"/>
      <c r="BJ939" s="12"/>
    </row>
    <row r="940" spans="1:62" ht="12.75" x14ac:dyDescent="0.2">
      <c r="A940" s="12"/>
      <c r="B940" s="12"/>
      <c r="C940" s="12"/>
      <c r="D940" s="12"/>
      <c r="E940" s="12"/>
      <c r="F940" s="12"/>
      <c r="G940" s="12"/>
      <c r="H940" s="12"/>
      <c r="I940" s="27"/>
      <c r="J940" s="12"/>
      <c r="K940" s="27"/>
      <c r="L940" s="12"/>
      <c r="M940" s="12"/>
      <c r="N940" s="12"/>
      <c r="O940" s="12"/>
      <c r="P940" s="12"/>
      <c r="Q940" s="12"/>
      <c r="R940" s="12"/>
      <c r="S940" s="12"/>
      <c r="T940" s="12"/>
      <c r="U940" s="12"/>
      <c r="V940" s="12"/>
      <c r="W940" s="12"/>
      <c r="X940" s="12"/>
      <c r="Y940" s="12"/>
      <c r="Z940" s="12"/>
      <c r="AA940" s="12"/>
      <c r="AB940" s="12"/>
      <c r="AC940" s="12"/>
      <c r="AD940" s="12"/>
      <c r="AE940" s="12"/>
      <c r="AF940" s="12"/>
      <c r="AG940" s="27"/>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27"/>
      <c r="BD940" s="12"/>
      <c r="BE940" s="12"/>
      <c r="BF940" s="12"/>
      <c r="BG940" s="12"/>
      <c r="BH940" s="12"/>
      <c r="BI940" s="12"/>
      <c r="BJ940" s="12"/>
    </row>
    <row r="941" spans="1:62" ht="12.75" x14ac:dyDescent="0.2">
      <c r="A941" s="12"/>
      <c r="B941" s="12"/>
      <c r="C941" s="12"/>
      <c r="D941" s="12"/>
      <c r="E941" s="12"/>
      <c r="F941" s="12"/>
      <c r="G941" s="12"/>
      <c r="H941" s="12"/>
      <c r="I941" s="27"/>
      <c r="J941" s="12"/>
      <c r="K941" s="27"/>
      <c r="L941" s="12"/>
      <c r="M941" s="12"/>
      <c r="N941" s="12"/>
      <c r="O941" s="12"/>
      <c r="P941" s="12"/>
      <c r="Q941" s="12"/>
      <c r="R941" s="12"/>
      <c r="S941" s="12"/>
      <c r="T941" s="12"/>
      <c r="U941" s="12"/>
      <c r="V941" s="12"/>
      <c r="W941" s="12"/>
      <c r="X941" s="12"/>
      <c r="Y941" s="12"/>
      <c r="Z941" s="12"/>
      <c r="AA941" s="12"/>
      <c r="AB941" s="12"/>
      <c r="AC941" s="12"/>
      <c r="AD941" s="12"/>
      <c r="AE941" s="12"/>
      <c r="AF941" s="12"/>
      <c r="AG941" s="27"/>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27"/>
      <c r="BD941" s="12"/>
      <c r="BE941" s="12"/>
      <c r="BF941" s="12"/>
      <c r="BG941" s="12"/>
      <c r="BH941" s="12"/>
      <c r="BI941" s="12"/>
      <c r="BJ941" s="12"/>
    </row>
    <row r="942" spans="1:62" ht="12.75" x14ac:dyDescent="0.2">
      <c r="A942" s="12"/>
      <c r="B942" s="12"/>
      <c r="C942" s="12"/>
      <c r="D942" s="12"/>
      <c r="E942" s="12"/>
      <c r="F942" s="12"/>
      <c r="G942" s="12"/>
      <c r="H942" s="12"/>
      <c r="I942" s="27"/>
      <c r="J942" s="12"/>
      <c r="K942" s="27"/>
      <c r="L942" s="12"/>
      <c r="M942" s="12"/>
      <c r="N942" s="12"/>
      <c r="O942" s="12"/>
      <c r="P942" s="12"/>
      <c r="Q942" s="12"/>
      <c r="R942" s="12"/>
      <c r="S942" s="12"/>
      <c r="T942" s="12"/>
      <c r="U942" s="12"/>
      <c r="V942" s="12"/>
      <c r="W942" s="12"/>
      <c r="X942" s="12"/>
      <c r="Y942" s="12"/>
      <c r="Z942" s="12"/>
      <c r="AA942" s="12"/>
      <c r="AB942" s="12"/>
      <c r="AC942" s="12"/>
      <c r="AD942" s="12"/>
      <c r="AE942" s="12"/>
      <c r="AF942" s="12"/>
      <c r="AG942" s="27"/>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27"/>
      <c r="BD942" s="12"/>
      <c r="BE942" s="12"/>
      <c r="BF942" s="12"/>
      <c r="BG942" s="12"/>
      <c r="BH942" s="12"/>
      <c r="BI942" s="12"/>
      <c r="BJ942" s="12"/>
    </row>
    <row r="943" spans="1:62" ht="12.75" x14ac:dyDescent="0.2">
      <c r="A943" s="12"/>
      <c r="B943" s="12"/>
      <c r="C943" s="12"/>
      <c r="D943" s="12"/>
      <c r="E943" s="12"/>
      <c r="F943" s="12"/>
      <c r="G943" s="12"/>
      <c r="H943" s="12"/>
      <c r="I943" s="27"/>
      <c r="J943" s="12"/>
      <c r="K943" s="27"/>
      <c r="L943" s="12"/>
      <c r="M943" s="12"/>
      <c r="N943" s="12"/>
      <c r="O943" s="12"/>
      <c r="P943" s="12"/>
      <c r="Q943" s="12"/>
      <c r="R943" s="12"/>
      <c r="S943" s="12"/>
      <c r="T943" s="12"/>
      <c r="U943" s="12"/>
      <c r="V943" s="12"/>
      <c r="W943" s="12"/>
      <c r="X943" s="12"/>
      <c r="Y943" s="12"/>
      <c r="Z943" s="12"/>
      <c r="AA943" s="12"/>
      <c r="AB943" s="12"/>
      <c r="AC943" s="12"/>
      <c r="AD943" s="12"/>
      <c r="AE943" s="12"/>
      <c r="AF943" s="12"/>
      <c r="AG943" s="27"/>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27"/>
      <c r="BD943" s="12"/>
      <c r="BE943" s="12"/>
      <c r="BF943" s="12"/>
      <c r="BG943" s="12"/>
      <c r="BH943" s="12"/>
      <c r="BI943" s="12"/>
      <c r="BJ943" s="12"/>
    </row>
    <row r="944" spans="1:62" ht="12.75" x14ac:dyDescent="0.2">
      <c r="A944" s="12"/>
      <c r="B944" s="12"/>
      <c r="C944" s="12"/>
      <c r="D944" s="12"/>
      <c r="E944" s="12"/>
      <c r="F944" s="12"/>
      <c r="G944" s="12"/>
      <c r="H944" s="12"/>
      <c r="I944" s="27"/>
      <c r="J944" s="12"/>
      <c r="K944" s="27"/>
      <c r="L944" s="12"/>
      <c r="M944" s="12"/>
      <c r="N944" s="12"/>
      <c r="O944" s="12"/>
      <c r="P944" s="12"/>
      <c r="Q944" s="12"/>
      <c r="R944" s="12"/>
      <c r="S944" s="12"/>
      <c r="T944" s="12"/>
      <c r="U944" s="12"/>
      <c r="V944" s="12"/>
      <c r="W944" s="12"/>
      <c r="X944" s="12"/>
      <c r="Y944" s="12"/>
      <c r="Z944" s="12"/>
      <c r="AA944" s="12"/>
      <c r="AB944" s="12"/>
      <c r="AC944" s="12"/>
      <c r="AD944" s="12"/>
      <c r="AE944" s="12"/>
      <c r="AF944" s="12"/>
      <c r="AG944" s="27"/>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27"/>
      <c r="BD944" s="12"/>
      <c r="BE944" s="12"/>
      <c r="BF944" s="12"/>
      <c r="BG944" s="12"/>
      <c r="BH944" s="12"/>
      <c r="BI944" s="12"/>
      <c r="BJ944" s="12"/>
    </row>
    <row r="945" spans="1:62" ht="12.75" x14ac:dyDescent="0.2">
      <c r="A945" s="12"/>
      <c r="B945" s="12"/>
      <c r="C945" s="12"/>
      <c r="D945" s="12"/>
      <c r="E945" s="12"/>
      <c r="F945" s="12"/>
      <c r="G945" s="12"/>
      <c r="H945" s="12"/>
      <c r="I945" s="27"/>
      <c r="J945" s="12"/>
      <c r="K945" s="27"/>
      <c r="L945" s="12"/>
      <c r="M945" s="12"/>
      <c r="N945" s="12"/>
      <c r="O945" s="12"/>
      <c r="P945" s="12"/>
      <c r="Q945" s="12"/>
      <c r="R945" s="12"/>
      <c r="S945" s="12"/>
      <c r="T945" s="12"/>
      <c r="U945" s="12"/>
      <c r="V945" s="12"/>
      <c r="W945" s="12"/>
      <c r="X945" s="12"/>
      <c r="Y945" s="12"/>
      <c r="Z945" s="12"/>
      <c r="AA945" s="12"/>
      <c r="AB945" s="12"/>
      <c r="AC945" s="12"/>
      <c r="AD945" s="12"/>
      <c r="AE945" s="12"/>
      <c r="AF945" s="12"/>
      <c r="AG945" s="27"/>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27"/>
      <c r="BD945" s="12"/>
      <c r="BE945" s="12"/>
      <c r="BF945" s="12"/>
      <c r="BG945" s="12"/>
      <c r="BH945" s="12"/>
      <c r="BI945" s="12"/>
      <c r="BJ945" s="12"/>
    </row>
    <row r="946" spans="1:62" ht="12.75" x14ac:dyDescent="0.2">
      <c r="A946" s="12"/>
      <c r="B946" s="12"/>
      <c r="C946" s="12"/>
      <c r="D946" s="12"/>
      <c r="E946" s="12"/>
      <c r="F946" s="12"/>
      <c r="G946" s="12"/>
      <c r="H946" s="12"/>
      <c r="I946" s="27"/>
      <c r="J946" s="12"/>
      <c r="K946" s="27"/>
      <c r="L946" s="12"/>
      <c r="M946" s="12"/>
      <c r="N946" s="12"/>
      <c r="O946" s="12"/>
      <c r="P946" s="12"/>
      <c r="Q946" s="12"/>
      <c r="R946" s="12"/>
      <c r="S946" s="12"/>
      <c r="T946" s="12"/>
      <c r="U946" s="12"/>
      <c r="V946" s="12"/>
      <c r="W946" s="12"/>
      <c r="X946" s="12"/>
      <c r="Y946" s="12"/>
      <c r="Z946" s="12"/>
      <c r="AA946" s="12"/>
      <c r="AB946" s="12"/>
      <c r="AC946" s="12"/>
      <c r="AD946" s="12"/>
      <c r="AE946" s="12"/>
      <c r="AF946" s="12"/>
      <c r="AG946" s="27"/>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27"/>
      <c r="BD946" s="12"/>
      <c r="BE946" s="12"/>
      <c r="BF946" s="12"/>
      <c r="BG946" s="12"/>
      <c r="BH946" s="12"/>
      <c r="BI946" s="12"/>
      <c r="BJ946" s="12"/>
    </row>
    <row r="947" spans="1:62" ht="12.75" x14ac:dyDescent="0.2">
      <c r="A947" s="12"/>
      <c r="B947" s="12"/>
      <c r="C947" s="12"/>
      <c r="D947" s="12"/>
      <c r="E947" s="12"/>
      <c r="F947" s="12"/>
      <c r="G947" s="12"/>
      <c r="H947" s="12"/>
      <c r="I947" s="27"/>
      <c r="J947" s="12"/>
      <c r="K947" s="27"/>
      <c r="L947" s="12"/>
      <c r="M947" s="12"/>
      <c r="N947" s="12"/>
      <c r="O947" s="12"/>
      <c r="P947" s="12"/>
      <c r="Q947" s="12"/>
      <c r="R947" s="12"/>
      <c r="S947" s="12"/>
      <c r="T947" s="12"/>
      <c r="U947" s="12"/>
      <c r="V947" s="12"/>
      <c r="W947" s="12"/>
      <c r="X947" s="12"/>
      <c r="Y947" s="12"/>
      <c r="Z947" s="12"/>
      <c r="AA947" s="12"/>
      <c r="AB947" s="12"/>
      <c r="AC947" s="12"/>
      <c r="AD947" s="12"/>
      <c r="AE947" s="12"/>
      <c r="AF947" s="12"/>
      <c r="AG947" s="27"/>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27"/>
      <c r="BD947" s="12"/>
      <c r="BE947" s="12"/>
      <c r="BF947" s="12"/>
      <c r="BG947" s="12"/>
      <c r="BH947" s="12"/>
      <c r="BI947" s="12"/>
      <c r="BJ947" s="12"/>
    </row>
    <row r="948" spans="1:62" ht="12.75" x14ac:dyDescent="0.2">
      <c r="A948" s="12"/>
      <c r="B948" s="12"/>
      <c r="C948" s="12"/>
      <c r="D948" s="12"/>
      <c r="E948" s="12"/>
      <c r="F948" s="12"/>
      <c r="G948" s="12"/>
      <c r="H948" s="12"/>
      <c r="I948" s="27"/>
      <c r="J948" s="12"/>
      <c r="K948" s="27"/>
      <c r="L948" s="12"/>
      <c r="M948" s="12"/>
      <c r="N948" s="12"/>
      <c r="O948" s="12"/>
      <c r="P948" s="12"/>
      <c r="Q948" s="12"/>
      <c r="R948" s="12"/>
      <c r="S948" s="12"/>
      <c r="T948" s="12"/>
      <c r="U948" s="12"/>
      <c r="V948" s="12"/>
      <c r="W948" s="12"/>
      <c r="X948" s="12"/>
      <c r="Y948" s="12"/>
      <c r="Z948" s="12"/>
      <c r="AA948" s="12"/>
      <c r="AB948" s="12"/>
      <c r="AC948" s="12"/>
      <c r="AD948" s="12"/>
      <c r="AE948" s="12"/>
      <c r="AF948" s="12"/>
      <c r="AG948" s="27"/>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27"/>
      <c r="BD948" s="12"/>
      <c r="BE948" s="12"/>
      <c r="BF948" s="12"/>
      <c r="BG948" s="12"/>
      <c r="BH948" s="12"/>
      <c r="BI948" s="12"/>
      <c r="BJ948" s="12"/>
    </row>
    <row r="949" spans="1:62" ht="12.75" x14ac:dyDescent="0.2">
      <c r="A949" s="12"/>
      <c r="B949" s="12"/>
      <c r="C949" s="12"/>
      <c r="D949" s="12"/>
      <c r="E949" s="12"/>
      <c r="F949" s="12"/>
      <c r="G949" s="12"/>
      <c r="H949" s="12"/>
      <c r="I949" s="27"/>
      <c r="J949" s="12"/>
      <c r="K949" s="27"/>
      <c r="L949" s="12"/>
      <c r="M949" s="12"/>
      <c r="N949" s="12"/>
      <c r="O949" s="12"/>
      <c r="P949" s="12"/>
      <c r="Q949" s="12"/>
      <c r="R949" s="12"/>
      <c r="S949" s="12"/>
      <c r="T949" s="12"/>
      <c r="U949" s="12"/>
      <c r="V949" s="12"/>
      <c r="W949" s="12"/>
      <c r="X949" s="12"/>
      <c r="Y949" s="12"/>
      <c r="Z949" s="12"/>
      <c r="AA949" s="12"/>
      <c r="AB949" s="12"/>
      <c r="AC949" s="12"/>
      <c r="AD949" s="12"/>
      <c r="AE949" s="12"/>
      <c r="AF949" s="12"/>
      <c r="AG949" s="27"/>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27"/>
      <c r="BD949" s="12"/>
      <c r="BE949" s="12"/>
      <c r="BF949" s="12"/>
      <c r="BG949" s="12"/>
      <c r="BH949" s="12"/>
      <c r="BI949" s="12"/>
      <c r="BJ949" s="12"/>
    </row>
    <row r="950" spans="1:62" ht="12.75" x14ac:dyDescent="0.2">
      <c r="A950" s="12"/>
      <c r="B950" s="12"/>
      <c r="C950" s="12"/>
      <c r="D950" s="12"/>
      <c r="E950" s="12"/>
      <c r="F950" s="12"/>
      <c r="G950" s="12"/>
      <c r="H950" s="12"/>
      <c r="I950" s="27"/>
      <c r="J950" s="12"/>
      <c r="K950" s="27"/>
      <c r="L950" s="12"/>
      <c r="M950" s="12"/>
      <c r="N950" s="12"/>
      <c r="O950" s="12"/>
      <c r="P950" s="12"/>
      <c r="Q950" s="12"/>
      <c r="R950" s="12"/>
      <c r="S950" s="12"/>
      <c r="T950" s="12"/>
      <c r="U950" s="12"/>
      <c r="V950" s="12"/>
      <c r="W950" s="12"/>
      <c r="X950" s="12"/>
      <c r="Y950" s="12"/>
      <c r="Z950" s="12"/>
      <c r="AA950" s="12"/>
      <c r="AB950" s="12"/>
      <c r="AC950" s="12"/>
      <c r="AD950" s="12"/>
      <c r="AE950" s="12"/>
      <c r="AF950" s="12"/>
      <c r="AG950" s="27"/>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27"/>
      <c r="BD950" s="12"/>
      <c r="BE950" s="12"/>
      <c r="BF950" s="12"/>
      <c r="BG950" s="12"/>
      <c r="BH950" s="12"/>
      <c r="BI950" s="12"/>
      <c r="BJ950" s="12"/>
    </row>
    <row r="951" spans="1:62" ht="12.75" x14ac:dyDescent="0.2">
      <c r="A951" s="12"/>
      <c r="B951" s="12"/>
      <c r="C951" s="12"/>
      <c r="D951" s="12"/>
      <c r="E951" s="12"/>
      <c r="F951" s="12"/>
      <c r="G951" s="12"/>
      <c r="H951" s="12"/>
      <c r="I951" s="27"/>
      <c r="J951" s="12"/>
      <c r="K951" s="27"/>
      <c r="L951" s="12"/>
      <c r="M951" s="12"/>
      <c r="N951" s="12"/>
      <c r="O951" s="12"/>
      <c r="P951" s="12"/>
      <c r="Q951" s="12"/>
      <c r="R951" s="12"/>
      <c r="S951" s="12"/>
      <c r="T951" s="12"/>
      <c r="U951" s="12"/>
      <c r="V951" s="12"/>
      <c r="W951" s="12"/>
      <c r="X951" s="12"/>
      <c r="Y951" s="12"/>
      <c r="Z951" s="12"/>
      <c r="AA951" s="12"/>
      <c r="AB951" s="12"/>
      <c r="AC951" s="12"/>
      <c r="AD951" s="12"/>
      <c r="AE951" s="12"/>
      <c r="AF951" s="12"/>
      <c r="AG951" s="27"/>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27"/>
      <c r="BD951" s="12"/>
      <c r="BE951" s="12"/>
      <c r="BF951" s="12"/>
      <c r="BG951" s="12"/>
      <c r="BH951" s="12"/>
      <c r="BI951" s="12"/>
      <c r="BJ951" s="12"/>
    </row>
    <row r="952" spans="1:62" ht="12.75" x14ac:dyDescent="0.2">
      <c r="A952" s="12"/>
      <c r="B952" s="12"/>
      <c r="C952" s="12"/>
      <c r="D952" s="12"/>
      <c r="E952" s="12"/>
      <c r="F952" s="12"/>
      <c r="G952" s="12"/>
      <c r="H952" s="12"/>
      <c r="I952" s="27"/>
      <c r="J952" s="12"/>
      <c r="K952" s="27"/>
      <c r="L952" s="12"/>
      <c r="M952" s="12"/>
      <c r="N952" s="12"/>
      <c r="O952" s="12"/>
      <c r="P952" s="12"/>
      <c r="Q952" s="12"/>
      <c r="R952" s="12"/>
      <c r="S952" s="12"/>
      <c r="T952" s="12"/>
      <c r="U952" s="12"/>
      <c r="V952" s="12"/>
      <c r="W952" s="12"/>
      <c r="X952" s="12"/>
      <c r="Y952" s="12"/>
      <c r="Z952" s="12"/>
      <c r="AA952" s="12"/>
      <c r="AB952" s="12"/>
      <c r="AC952" s="12"/>
      <c r="AD952" s="12"/>
      <c r="AE952" s="12"/>
      <c r="AF952" s="12"/>
      <c r="AG952" s="27"/>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27"/>
      <c r="BD952" s="12"/>
      <c r="BE952" s="12"/>
      <c r="BF952" s="12"/>
      <c r="BG952" s="12"/>
      <c r="BH952" s="12"/>
      <c r="BI952" s="12"/>
      <c r="BJ952" s="12"/>
    </row>
    <row r="953" spans="1:62" ht="12.75" x14ac:dyDescent="0.2">
      <c r="A953" s="12"/>
      <c r="B953" s="12"/>
      <c r="C953" s="12"/>
      <c r="D953" s="12"/>
      <c r="E953" s="12"/>
      <c r="F953" s="12"/>
      <c r="G953" s="12"/>
      <c r="H953" s="12"/>
      <c r="I953" s="27"/>
      <c r="J953" s="12"/>
      <c r="K953" s="27"/>
      <c r="L953" s="12"/>
      <c r="M953" s="12"/>
      <c r="N953" s="12"/>
      <c r="O953" s="12"/>
      <c r="P953" s="12"/>
      <c r="Q953" s="12"/>
      <c r="R953" s="12"/>
      <c r="S953" s="12"/>
      <c r="T953" s="12"/>
      <c r="U953" s="12"/>
      <c r="V953" s="12"/>
      <c r="W953" s="12"/>
      <c r="X953" s="12"/>
      <c r="Y953" s="12"/>
      <c r="Z953" s="12"/>
      <c r="AA953" s="12"/>
      <c r="AB953" s="12"/>
      <c r="AC953" s="12"/>
      <c r="AD953" s="12"/>
      <c r="AE953" s="12"/>
      <c r="AF953" s="12"/>
      <c r="AG953" s="27"/>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27"/>
      <c r="BD953" s="12"/>
      <c r="BE953" s="12"/>
      <c r="BF953" s="12"/>
      <c r="BG953" s="12"/>
      <c r="BH953" s="12"/>
      <c r="BI953" s="12"/>
      <c r="BJ953" s="12"/>
    </row>
    <row r="954" spans="1:62" ht="12.75" x14ac:dyDescent="0.2">
      <c r="A954" s="12"/>
      <c r="B954" s="12"/>
      <c r="C954" s="12"/>
      <c r="D954" s="12"/>
      <c r="E954" s="12"/>
      <c r="F954" s="12"/>
      <c r="G954" s="12"/>
      <c r="H954" s="12"/>
      <c r="I954" s="27"/>
      <c r="J954" s="12"/>
      <c r="K954" s="27"/>
      <c r="L954" s="12"/>
      <c r="M954" s="12"/>
      <c r="N954" s="12"/>
      <c r="O954" s="12"/>
      <c r="P954" s="12"/>
      <c r="Q954" s="12"/>
      <c r="R954" s="12"/>
      <c r="S954" s="12"/>
      <c r="T954" s="12"/>
      <c r="U954" s="12"/>
      <c r="V954" s="12"/>
      <c r="W954" s="12"/>
      <c r="X954" s="12"/>
      <c r="Y954" s="12"/>
      <c r="Z954" s="12"/>
      <c r="AA954" s="12"/>
      <c r="AB954" s="12"/>
      <c r="AC954" s="12"/>
      <c r="AD954" s="12"/>
      <c r="AE954" s="12"/>
      <c r="AF954" s="12"/>
      <c r="AG954" s="27"/>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27"/>
      <c r="BD954" s="12"/>
      <c r="BE954" s="12"/>
      <c r="BF954" s="12"/>
      <c r="BG954" s="12"/>
      <c r="BH954" s="12"/>
      <c r="BI954" s="12"/>
      <c r="BJ954" s="12"/>
    </row>
    <row r="955" spans="1:62" ht="12.75" x14ac:dyDescent="0.2">
      <c r="A955" s="12"/>
      <c r="B955" s="12"/>
      <c r="C955" s="12"/>
      <c r="D955" s="12"/>
      <c r="E955" s="12"/>
      <c r="F955" s="12"/>
      <c r="G955" s="12"/>
      <c r="H955" s="12"/>
      <c r="I955" s="27"/>
      <c r="J955" s="12"/>
      <c r="K955" s="27"/>
      <c r="L955" s="12"/>
      <c r="M955" s="12"/>
      <c r="N955" s="12"/>
      <c r="O955" s="12"/>
      <c r="P955" s="12"/>
      <c r="Q955" s="12"/>
      <c r="R955" s="12"/>
      <c r="S955" s="12"/>
      <c r="T955" s="12"/>
      <c r="U955" s="12"/>
      <c r="V955" s="12"/>
      <c r="W955" s="12"/>
      <c r="X955" s="12"/>
      <c r="Y955" s="12"/>
      <c r="Z955" s="12"/>
      <c r="AA955" s="12"/>
      <c r="AB955" s="12"/>
      <c r="AC955" s="12"/>
      <c r="AD955" s="12"/>
      <c r="AE955" s="12"/>
      <c r="AF955" s="12"/>
      <c r="AG955" s="27"/>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27"/>
      <c r="BD955" s="12"/>
      <c r="BE955" s="12"/>
      <c r="BF955" s="12"/>
      <c r="BG955" s="12"/>
      <c r="BH955" s="12"/>
      <c r="BI955" s="12"/>
      <c r="BJ955" s="12"/>
    </row>
    <row r="956" spans="1:62" ht="12.75" x14ac:dyDescent="0.2">
      <c r="A956" s="12"/>
      <c r="B956" s="12"/>
      <c r="C956" s="12"/>
      <c r="D956" s="12"/>
      <c r="E956" s="12"/>
      <c r="F956" s="12"/>
      <c r="G956" s="12"/>
      <c r="H956" s="12"/>
      <c r="I956" s="27"/>
      <c r="J956" s="12"/>
      <c r="K956" s="27"/>
      <c r="L956" s="12"/>
      <c r="M956" s="12"/>
      <c r="N956" s="12"/>
      <c r="O956" s="12"/>
      <c r="P956" s="12"/>
      <c r="Q956" s="12"/>
      <c r="R956" s="12"/>
      <c r="S956" s="12"/>
      <c r="T956" s="12"/>
      <c r="U956" s="12"/>
      <c r="V956" s="12"/>
      <c r="W956" s="12"/>
      <c r="X956" s="12"/>
      <c r="Y956" s="12"/>
      <c r="Z956" s="12"/>
      <c r="AA956" s="12"/>
      <c r="AB956" s="12"/>
      <c r="AC956" s="12"/>
      <c r="AD956" s="12"/>
      <c r="AE956" s="12"/>
      <c r="AF956" s="12"/>
      <c r="AG956" s="27"/>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27"/>
      <c r="BD956" s="12"/>
      <c r="BE956" s="12"/>
      <c r="BF956" s="12"/>
      <c r="BG956" s="12"/>
      <c r="BH956" s="12"/>
      <c r="BI956" s="12"/>
      <c r="BJ956" s="12"/>
    </row>
    <row r="957" spans="1:62" ht="12.75" x14ac:dyDescent="0.2">
      <c r="A957" s="12"/>
      <c r="B957" s="12"/>
      <c r="C957" s="12"/>
      <c r="D957" s="12"/>
      <c r="E957" s="12"/>
      <c r="F957" s="12"/>
      <c r="G957" s="12"/>
      <c r="H957" s="12"/>
      <c r="I957" s="27"/>
      <c r="J957" s="12"/>
      <c r="K957" s="27"/>
      <c r="L957" s="12"/>
      <c r="M957" s="12"/>
      <c r="N957" s="12"/>
      <c r="O957" s="12"/>
      <c r="P957" s="12"/>
      <c r="Q957" s="12"/>
      <c r="R957" s="12"/>
      <c r="S957" s="12"/>
      <c r="T957" s="12"/>
      <c r="U957" s="12"/>
      <c r="V957" s="12"/>
      <c r="W957" s="12"/>
      <c r="X957" s="12"/>
      <c r="Y957" s="12"/>
      <c r="Z957" s="12"/>
      <c r="AA957" s="12"/>
      <c r="AB957" s="12"/>
      <c r="AC957" s="12"/>
      <c r="AD957" s="12"/>
      <c r="AE957" s="12"/>
      <c r="AF957" s="12"/>
      <c r="AG957" s="27"/>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27"/>
      <c r="BD957" s="12"/>
      <c r="BE957" s="12"/>
      <c r="BF957" s="12"/>
      <c r="BG957" s="12"/>
      <c r="BH957" s="12"/>
      <c r="BI957" s="12"/>
      <c r="BJ957" s="12"/>
    </row>
    <row r="958" spans="1:62" ht="12.75" x14ac:dyDescent="0.2">
      <c r="A958" s="12"/>
      <c r="B958" s="12"/>
      <c r="C958" s="12"/>
      <c r="D958" s="12"/>
      <c r="E958" s="12"/>
      <c r="F958" s="12"/>
      <c r="G958" s="12"/>
      <c r="H958" s="12"/>
      <c r="I958" s="27"/>
      <c r="J958" s="12"/>
      <c r="K958" s="27"/>
      <c r="L958" s="12"/>
      <c r="M958" s="12"/>
      <c r="N958" s="12"/>
      <c r="O958" s="12"/>
      <c r="P958" s="12"/>
      <c r="Q958" s="12"/>
      <c r="R958" s="12"/>
      <c r="S958" s="12"/>
      <c r="T958" s="12"/>
      <c r="U958" s="12"/>
      <c r="V958" s="12"/>
      <c r="W958" s="12"/>
      <c r="X958" s="12"/>
      <c r="Y958" s="12"/>
      <c r="Z958" s="12"/>
      <c r="AA958" s="12"/>
      <c r="AB958" s="12"/>
      <c r="AC958" s="12"/>
      <c r="AD958" s="12"/>
      <c r="AE958" s="12"/>
      <c r="AF958" s="12"/>
      <c r="AG958" s="27"/>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27"/>
      <c r="BD958" s="12"/>
      <c r="BE958" s="12"/>
      <c r="BF958" s="12"/>
      <c r="BG958" s="12"/>
      <c r="BH958" s="12"/>
      <c r="BI958" s="12"/>
      <c r="BJ958" s="12"/>
    </row>
    <row r="959" spans="1:62" ht="12.75" x14ac:dyDescent="0.2">
      <c r="A959" s="12"/>
      <c r="B959" s="12"/>
      <c r="C959" s="12"/>
      <c r="D959" s="12"/>
      <c r="E959" s="12"/>
      <c r="F959" s="12"/>
      <c r="G959" s="12"/>
      <c r="H959" s="12"/>
      <c r="I959" s="27"/>
      <c r="J959" s="12"/>
      <c r="K959" s="27"/>
      <c r="L959" s="12"/>
      <c r="M959" s="12"/>
      <c r="N959" s="12"/>
      <c r="O959" s="12"/>
      <c r="P959" s="12"/>
      <c r="Q959" s="12"/>
      <c r="R959" s="12"/>
      <c r="S959" s="12"/>
      <c r="T959" s="12"/>
      <c r="U959" s="12"/>
      <c r="V959" s="12"/>
      <c r="W959" s="12"/>
      <c r="X959" s="12"/>
      <c r="Y959" s="12"/>
      <c r="Z959" s="12"/>
      <c r="AA959" s="12"/>
      <c r="AB959" s="12"/>
      <c r="AC959" s="12"/>
      <c r="AD959" s="12"/>
      <c r="AE959" s="12"/>
      <c r="AF959" s="12"/>
      <c r="AG959" s="27"/>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27"/>
      <c r="BD959" s="12"/>
      <c r="BE959" s="12"/>
      <c r="BF959" s="12"/>
      <c r="BG959" s="12"/>
      <c r="BH959" s="12"/>
      <c r="BI959" s="12"/>
      <c r="BJ959" s="12"/>
    </row>
    <row r="960" spans="1:62" ht="12.75" x14ac:dyDescent="0.2">
      <c r="A960" s="12"/>
      <c r="B960" s="12"/>
      <c r="C960" s="12"/>
      <c r="D960" s="12"/>
      <c r="E960" s="12"/>
      <c r="F960" s="12"/>
      <c r="G960" s="12"/>
      <c r="H960" s="12"/>
      <c r="I960" s="27"/>
      <c r="J960" s="12"/>
      <c r="K960" s="27"/>
      <c r="L960" s="12"/>
      <c r="M960" s="12"/>
      <c r="N960" s="12"/>
      <c r="O960" s="12"/>
      <c r="P960" s="12"/>
      <c r="Q960" s="12"/>
      <c r="R960" s="12"/>
      <c r="S960" s="12"/>
      <c r="T960" s="12"/>
      <c r="U960" s="12"/>
      <c r="V960" s="12"/>
      <c r="W960" s="12"/>
      <c r="X960" s="12"/>
      <c r="Y960" s="12"/>
      <c r="Z960" s="12"/>
      <c r="AA960" s="12"/>
      <c r="AB960" s="12"/>
      <c r="AC960" s="12"/>
      <c r="AD960" s="12"/>
      <c r="AE960" s="12"/>
      <c r="AF960" s="12"/>
      <c r="AG960" s="27"/>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27"/>
      <c r="BD960" s="12"/>
      <c r="BE960" s="12"/>
      <c r="BF960" s="12"/>
      <c r="BG960" s="12"/>
      <c r="BH960" s="12"/>
      <c r="BI960" s="12"/>
      <c r="BJ960" s="12"/>
    </row>
    <row r="961" spans="1:62" ht="12.75" x14ac:dyDescent="0.2">
      <c r="A961" s="12"/>
      <c r="B961" s="12"/>
      <c r="C961" s="12"/>
      <c r="D961" s="12"/>
      <c r="E961" s="12"/>
      <c r="F961" s="12"/>
      <c r="G961" s="12"/>
      <c r="H961" s="12"/>
      <c r="I961" s="27"/>
      <c r="J961" s="12"/>
      <c r="K961" s="27"/>
      <c r="L961" s="12"/>
      <c r="M961" s="12"/>
      <c r="N961" s="12"/>
      <c r="O961" s="12"/>
      <c r="P961" s="12"/>
      <c r="Q961" s="12"/>
      <c r="R961" s="12"/>
      <c r="S961" s="12"/>
      <c r="T961" s="12"/>
      <c r="U961" s="12"/>
      <c r="V961" s="12"/>
      <c r="W961" s="12"/>
      <c r="X961" s="12"/>
      <c r="Y961" s="12"/>
      <c r="Z961" s="12"/>
      <c r="AA961" s="12"/>
      <c r="AB961" s="12"/>
      <c r="AC961" s="12"/>
      <c r="AD961" s="12"/>
      <c r="AE961" s="12"/>
      <c r="AF961" s="12"/>
      <c r="AG961" s="27"/>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27"/>
      <c r="BD961" s="12"/>
      <c r="BE961" s="12"/>
      <c r="BF961" s="12"/>
      <c r="BG961" s="12"/>
      <c r="BH961" s="12"/>
      <c r="BI961" s="12"/>
      <c r="BJ961" s="12"/>
    </row>
    <row r="962" spans="1:62" ht="12.75" x14ac:dyDescent="0.2">
      <c r="A962" s="12"/>
      <c r="B962" s="12"/>
      <c r="C962" s="12"/>
      <c r="D962" s="12"/>
      <c r="E962" s="12"/>
      <c r="F962" s="12"/>
      <c r="G962" s="12"/>
      <c r="H962" s="12"/>
      <c r="I962" s="27"/>
      <c r="J962" s="12"/>
      <c r="K962" s="27"/>
      <c r="L962" s="12"/>
      <c r="M962" s="12"/>
      <c r="N962" s="12"/>
      <c r="O962" s="12"/>
      <c r="P962" s="12"/>
      <c r="Q962" s="12"/>
      <c r="R962" s="12"/>
      <c r="S962" s="12"/>
      <c r="T962" s="12"/>
      <c r="U962" s="12"/>
      <c r="V962" s="12"/>
      <c r="W962" s="12"/>
      <c r="X962" s="12"/>
      <c r="Y962" s="12"/>
      <c r="Z962" s="12"/>
      <c r="AA962" s="12"/>
      <c r="AB962" s="12"/>
      <c r="AC962" s="12"/>
      <c r="AD962" s="12"/>
      <c r="AE962" s="12"/>
      <c r="AF962" s="12"/>
      <c r="AG962" s="27"/>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27"/>
      <c r="BD962" s="12"/>
      <c r="BE962" s="12"/>
      <c r="BF962" s="12"/>
      <c r="BG962" s="12"/>
      <c r="BH962" s="12"/>
      <c r="BI962" s="12"/>
      <c r="BJ962" s="12"/>
    </row>
    <row r="963" spans="1:62" ht="12.75" x14ac:dyDescent="0.2">
      <c r="A963" s="12"/>
      <c r="B963" s="12"/>
      <c r="C963" s="12"/>
      <c r="D963" s="12"/>
      <c r="E963" s="12"/>
      <c r="F963" s="12"/>
      <c r="G963" s="12"/>
      <c r="H963" s="12"/>
      <c r="I963" s="27"/>
      <c r="J963" s="12"/>
      <c r="K963" s="27"/>
      <c r="L963" s="12"/>
      <c r="M963" s="12"/>
      <c r="N963" s="12"/>
      <c r="O963" s="12"/>
      <c r="P963" s="12"/>
      <c r="Q963" s="12"/>
      <c r="R963" s="12"/>
      <c r="S963" s="12"/>
      <c r="T963" s="12"/>
      <c r="U963" s="12"/>
      <c r="V963" s="12"/>
      <c r="W963" s="12"/>
      <c r="X963" s="12"/>
      <c r="Y963" s="12"/>
      <c r="Z963" s="12"/>
      <c r="AA963" s="12"/>
      <c r="AB963" s="12"/>
      <c r="AC963" s="12"/>
      <c r="AD963" s="12"/>
      <c r="AE963" s="12"/>
      <c r="AF963" s="12"/>
      <c r="AG963" s="27"/>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27"/>
      <c r="BD963" s="12"/>
      <c r="BE963" s="12"/>
      <c r="BF963" s="12"/>
      <c r="BG963" s="12"/>
      <c r="BH963" s="12"/>
      <c r="BI963" s="12"/>
      <c r="BJ963" s="12"/>
    </row>
    <row r="964" spans="1:62" ht="12.75" x14ac:dyDescent="0.2">
      <c r="A964" s="12"/>
      <c r="B964" s="12"/>
      <c r="C964" s="12"/>
      <c r="D964" s="12"/>
      <c r="E964" s="12"/>
      <c r="F964" s="12"/>
      <c r="G964" s="12"/>
      <c r="H964" s="12"/>
      <c r="I964" s="27"/>
      <c r="J964" s="12"/>
      <c r="K964" s="27"/>
      <c r="L964" s="12"/>
      <c r="M964" s="12"/>
      <c r="N964" s="12"/>
      <c r="O964" s="12"/>
      <c r="P964" s="12"/>
      <c r="Q964" s="12"/>
      <c r="R964" s="12"/>
      <c r="S964" s="12"/>
      <c r="T964" s="12"/>
      <c r="U964" s="12"/>
      <c r="V964" s="12"/>
      <c r="W964" s="12"/>
      <c r="X964" s="12"/>
      <c r="Y964" s="12"/>
      <c r="Z964" s="12"/>
      <c r="AA964" s="12"/>
      <c r="AB964" s="12"/>
      <c r="AC964" s="12"/>
      <c r="AD964" s="12"/>
      <c r="AE964" s="12"/>
      <c r="AF964" s="12"/>
      <c r="AG964" s="27"/>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27"/>
      <c r="BD964" s="12"/>
      <c r="BE964" s="12"/>
      <c r="BF964" s="12"/>
      <c r="BG964" s="12"/>
      <c r="BH964" s="12"/>
      <c r="BI964" s="12"/>
      <c r="BJ964" s="12"/>
    </row>
    <row r="965" spans="1:62" ht="12.75" x14ac:dyDescent="0.2">
      <c r="A965" s="12"/>
      <c r="B965" s="12"/>
      <c r="C965" s="12"/>
      <c r="D965" s="12"/>
      <c r="E965" s="12"/>
      <c r="F965" s="12"/>
      <c r="G965" s="12"/>
      <c r="H965" s="12"/>
      <c r="I965" s="27"/>
      <c r="J965" s="12"/>
      <c r="K965" s="27"/>
      <c r="L965" s="12"/>
      <c r="M965" s="12"/>
      <c r="N965" s="12"/>
      <c r="O965" s="12"/>
      <c r="P965" s="12"/>
      <c r="Q965" s="12"/>
      <c r="R965" s="12"/>
      <c r="S965" s="12"/>
      <c r="T965" s="12"/>
      <c r="U965" s="12"/>
      <c r="V965" s="12"/>
      <c r="W965" s="12"/>
      <c r="X965" s="12"/>
      <c r="Y965" s="12"/>
      <c r="Z965" s="12"/>
      <c r="AA965" s="12"/>
      <c r="AB965" s="12"/>
      <c r="AC965" s="12"/>
      <c r="AD965" s="12"/>
      <c r="AE965" s="12"/>
      <c r="AF965" s="12"/>
      <c r="AG965" s="27"/>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27"/>
      <c r="BD965" s="12"/>
      <c r="BE965" s="12"/>
      <c r="BF965" s="12"/>
      <c r="BG965" s="12"/>
      <c r="BH965" s="12"/>
      <c r="BI965" s="12"/>
      <c r="BJ965" s="12"/>
    </row>
    <row r="966" spans="1:62" ht="12.75" x14ac:dyDescent="0.2">
      <c r="A966" s="12"/>
      <c r="B966" s="12"/>
      <c r="C966" s="12"/>
      <c r="D966" s="12"/>
      <c r="E966" s="12"/>
      <c r="F966" s="12"/>
      <c r="G966" s="12"/>
      <c r="H966" s="12"/>
      <c r="I966" s="27"/>
      <c r="J966" s="12"/>
      <c r="K966" s="27"/>
      <c r="L966" s="12"/>
      <c r="M966" s="12"/>
      <c r="N966" s="12"/>
      <c r="O966" s="12"/>
      <c r="P966" s="12"/>
      <c r="Q966" s="12"/>
      <c r="R966" s="12"/>
      <c r="S966" s="12"/>
      <c r="T966" s="12"/>
      <c r="U966" s="12"/>
      <c r="V966" s="12"/>
      <c r="W966" s="12"/>
      <c r="X966" s="12"/>
      <c r="Y966" s="12"/>
      <c r="Z966" s="12"/>
      <c r="AA966" s="12"/>
      <c r="AB966" s="12"/>
      <c r="AC966" s="12"/>
      <c r="AD966" s="12"/>
      <c r="AE966" s="12"/>
      <c r="AF966" s="12"/>
      <c r="AG966" s="27"/>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27"/>
      <c r="BD966" s="12"/>
      <c r="BE966" s="12"/>
      <c r="BF966" s="12"/>
      <c r="BG966" s="12"/>
      <c r="BH966" s="12"/>
      <c r="BI966" s="12"/>
      <c r="BJ966" s="12"/>
    </row>
    <row r="967" spans="1:62" ht="12.75" x14ac:dyDescent="0.2">
      <c r="A967" s="12"/>
      <c r="B967" s="12"/>
      <c r="C967" s="12"/>
      <c r="D967" s="12"/>
      <c r="E967" s="12"/>
      <c r="F967" s="12"/>
      <c r="G967" s="12"/>
      <c r="H967" s="12"/>
      <c r="I967" s="27"/>
      <c r="J967" s="12"/>
      <c r="K967" s="27"/>
      <c r="L967" s="12"/>
      <c r="M967" s="12"/>
      <c r="N967" s="12"/>
      <c r="O967" s="12"/>
      <c r="P967" s="12"/>
      <c r="Q967" s="12"/>
      <c r="R967" s="12"/>
      <c r="S967" s="12"/>
      <c r="T967" s="12"/>
      <c r="U967" s="12"/>
      <c r="V967" s="12"/>
      <c r="W967" s="12"/>
      <c r="X967" s="12"/>
      <c r="Y967" s="12"/>
      <c r="Z967" s="12"/>
      <c r="AA967" s="12"/>
      <c r="AB967" s="12"/>
      <c r="AC967" s="12"/>
      <c r="AD967" s="12"/>
      <c r="AE967" s="12"/>
      <c r="AF967" s="12"/>
      <c r="AG967" s="27"/>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27"/>
      <c r="BD967" s="12"/>
      <c r="BE967" s="12"/>
      <c r="BF967" s="12"/>
      <c r="BG967" s="12"/>
      <c r="BH967" s="12"/>
      <c r="BI967" s="12"/>
      <c r="BJ967" s="12"/>
    </row>
    <row r="968" spans="1:62" ht="12.75" x14ac:dyDescent="0.2">
      <c r="A968" s="12"/>
      <c r="B968" s="12"/>
      <c r="C968" s="12"/>
      <c r="D968" s="12"/>
      <c r="E968" s="12"/>
      <c r="F968" s="12"/>
      <c r="G968" s="12"/>
      <c r="H968" s="12"/>
      <c r="I968" s="27"/>
      <c r="J968" s="12"/>
      <c r="K968" s="27"/>
      <c r="L968" s="12"/>
      <c r="M968" s="12"/>
      <c r="N968" s="12"/>
      <c r="O968" s="12"/>
      <c r="P968" s="12"/>
      <c r="Q968" s="12"/>
      <c r="R968" s="12"/>
      <c r="S968" s="12"/>
      <c r="T968" s="12"/>
      <c r="U968" s="12"/>
      <c r="V968" s="12"/>
      <c r="W968" s="12"/>
      <c r="X968" s="12"/>
      <c r="Y968" s="12"/>
      <c r="Z968" s="12"/>
      <c r="AA968" s="12"/>
      <c r="AB968" s="12"/>
      <c r="AC968" s="12"/>
      <c r="AD968" s="12"/>
      <c r="AE968" s="12"/>
      <c r="AF968" s="12"/>
      <c r="AG968" s="27"/>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27"/>
      <c r="BD968" s="12"/>
      <c r="BE968" s="12"/>
      <c r="BF968" s="12"/>
      <c r="BG968" s="12"/>
      <c r="BH968" s="12"/>
      <c r="BI968" s="12"/>
      <c r="BJ968" s="12"/>
    </row>
    <row r="969" spans="1:62" ht="12.75" x14ac:dyDescent="0.2">
      <c r="A969" s="12"/>
      <c r="B969" s="12"/>
      <c r="C969" s="12"/>
      <c r="D969" s="12"/>
      <c r="E969" s="12"/>
      <c r="F969" s="12"/>
      <c r="G969" s="12"/>
      <c r="H969" s="12"/>
      <c r="I969" s="27"/>
      <c r="J969" s="12"/>
      <c r="K969" s="27"/>
      <c r="L969" s="12"/>
      <c r="M969" s="12"/>
      <c r="N969" s="12"/>
      <c r="O969" s="12"/>
      <c r="P969" s="12"/>
      <c r="Q969" s="12"/>
      <c r="R969" s="12"/>
      <c r="S969" s="12"/>
      <c r="T969" s="12"/>
      <c r="U969" s="12"/>
      <c r="V969" s="12"/>
      <c r="W969" s="12"/>
      <c r="X969" s="12"/>
      <c r="Y969" s="12"/>
      <c r="Z969" s="12"/>
      <c r="AA969" s="12"/>
      <c r="AB969" s="12"/>
      <c r="AC969" s="12"/>
      <c r="AD969" s="12"/>
      <c r="AE969" s="12"/>
      <c r="AF969" s="12"/>
      <c r="AG969" s="27"/>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27"/>
      <c r="BD969" s="12"/>
      <c r="BE969" s="12"/>
      <c r="BF969" s="12"/>
      <c r="BG969" s="12"/>
      <c r="BH969" s="12"/>
      <c r="BI969" s="12"/>
      <c r="BJ969" s="12"/>
    </row>
    <row r="970" spans="1:62" ht="12.75" x14ac:dyDescent="0.2">
      <c r="A970" s="12"/>
      <c r="B970" s="12"/>
      <c r="C970" s="12"/>
      <c r="D970" s="12"/>
      <c r="E970" s="12"/>
      <c r="F970" s="12"/>
      <c r="G970" s="12"/>
      <c r="H970" s="12"/>
      <c r="I970" s="27"/>
      <c r="J970" s="12"/>
      <c r="K970" s="27"/>
      <c r="L970" s="12"/>
      <c r="M970" s="12"/>
      <c r="N970" s="12"/>
      <c r="O970" s="12"/>
      <c r="P970" s="12"/>
      <c r="Q970" s="12"/>
      <c r="R970" s="12"/>
      <c r="S970" s="12"/>
      <c r="T970" s="12"/>
      <c r="U970" s="12"/>
      <c r="V970" s="12"/>
      <c r="W970" s="12"/>
      <c r="X970" s="12"/>
      <c r="Y970" s="12"/>
      <c r="Z970" s="12"/>
      <c r="AA970" s="12"/>
      <c r="AB970" s="12"/>
      <c r="AC970" s="12"/>
      <c r="AD970" s="12"/>
      <c r="AE970" s="12"/>
      <c r="AF970" s="12"/>
      <c r="AG970" s="27"/>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27"/>
      <c r="BD970" s="12"/>
      <c r="BE970" s="12"/>
      <c r="BF970" s="12"/>
      <c r="BG970" s="12"/>
      <c r="BH970" s="12"/>
      <c r="BI970" s="12"/>
      <c r="BJ970" s="12"/>
    </row>
    <row r="971" spans="1:62" ht="12.75" x14ac:dyDescent="0.2">
      <c r="A971" s="12"/>
      <c r="B971" s="12"/>
      <c r="C971" s="12"/>
      <c r="D971" s="12"/>
      <c r="E971" s="12"/>
      <c r="F971" s="12"/>
      <c r="G971" s="12"/>
      <c r="H971" s="12"/>
      <c r="I971" s="27"/>
      <c r="J971" s="12"/>
      <c r="K971" s="27"/>
      <c r="L971" s="12"/>
      <c r="M971" s="12"/>
      <c r="N971" s="12"/>
      <c r="O971" s="12"/>
      <c r="P971" s="12"/>
      <c r="Q971" s="12"/>
      <c r="R971" s="12"/>
      <c r="S971" s="12"/>
      <c r="T971" s="12"/>
      <c r="U971" s="12"/>
      <c r="V971" s="12"/>
      <c r="W971" s="12"/>
      <c r="X971" s="12"/>
      <c r="Y971" s="12"/>
      <c r="Z971" s="12"/>
      <c r="AA971" s="12"/>
      <c r="AB971" s="12"/>
      <c r="AC971" s="12"/>
      <c r="AD971" s="12"/>
      <c r="AE971" s="12"/>
      <c r="AF971" s="12"/>
      <c r="AG971" s="27"/>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27"/>
      <c r="BD971" s="12"/>
      <c r="BE971" s="12"/>
      <c r="BF971" s="12"/>
      <c r="BG971" s="12"/>
      <c r="BH971" s="12"/>
      <c r="BI971" s="12"/>
      <c r="BJ971" s="12"/>
    </row>
    <row r="972" spans="1:62" ht="12.75" x14ac:dyDescent="0.2">
      <c r="A972" s="12"/>
      <c r="B972" s="12"/>
      <c r="C972" s="12"/>
      <c r="D972" s="12"/>
      <c r="E972" s="12"/>
      <c r="F972" s="12"/>
      <c r="G972" s="12"/>
      <c r="H972" s="12"/>
      <c r="I972" s="27"/>
      <c r="J972" s="12"/>
      <c r="K972" s="27"/>
      <c r="L972" s="12"/>
      <c r="M972" s="12"/>
      <c r="N972" s="12"/>
      <c r="O972" s="12"/>
      <c r="P972" s="12"/>
      <c r="Q972" s="12"/>
      <c r="R972" s="12"/>
      <c r="S972" s="12"/>
      <c r="T972" s="12"/>
      <c r="U972" s="12"/>
      <c r="V972" s="12"/>
      <c r="W972" s="12"/>
      <c r="X972" s="12"/>
      <c r="Y972" s="12"/>
      <c r="Z972" s="12"/>
      <c r="AA972" s="12"/>
      <c r="AB972" s="12"/>
      <c r="AC972" s="12"/>
      <c r="AD972" s="12"/>
      <c r="AE972" s="12"/>
      <c r="AF972" s="12"/>
      <c r="AG972" s="27"/>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27"/>
      <c r="BD972" s="12"/>
      <c r="BE972" s="12"/>
      <c r="BF972" s="12"/>
      <c r="BG972" s="12"/>
      <c r="BH972" s="12"/>
      <c r="BI972" s="12"/>
      <c r="BJ972" s="12"/>
    </row>
    <row r="973" spans="1:62" ht="12.75" x14ac:dyDescent="0.2">
      <c r="A973" s="12"/>
      <c r="B973" s="12"/>
      <c r="C973" s="12"/>
      <c r="D973" s="12"/>
      <c r="E973" s="12"/>
      <c r="F973" s="12"/>
      <c r="G973" s="12"/>
      <c r="H973" s="12"/>
      <c r="I973" s="27"/>
      <c r="J973" s="12"/>
      <c r="K973" s="27"/>
      <c r="L973" s="12"/>
      <c r="M973" s="12"/>
      <c r="N973" s="12"/>
      <c r="O973" s="12"/>
      <c r="P973" s="12"/>
      <c r="Q973" s="12"/>
      <c r="R973" s="12"/>
      <c r="S973" s="12"/>
      <c r="T973" s="12"/>
      <c r="U973" s="12"/>
      <c r="V973" s="12"/>
      <c r="W973" s="12"/>
      <c r="X973" s="12"/>
      <c r="Y973" s="12"/>
      <c r="Z973" s="12"/>
      <c r="AA973" s="12"/>
      <c r="AB973" s="12"/>
      <c r="AC973" s="12"/>
      <c r="AD973" s="12"/>
      <c r="AE973" s="12"/>
      <c r="AF973" s="12"/>
      <c r="AG973" s="27"/>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27"/>
      <c r="BD973" s="12"/>
      <c r="BE973" s="12"/>
      <c r="BF973" s="12"/>
      <c r="BG973" s="12"/>
      <c r="BH973" s="12"/>
      <c r="BI973" s="12"/>
      <c r="BJ973" s="12"/>
    </row>
    <row r="974" spans="1:62" ht="12.75" x14ac:dyDescent="0.2">
      <c r="A974" s="12"/>
      <c r="B974" s="12"/>
      <c r="C974" s="12"/>
      <c r="D974" s="12"/>
      <c r="E974" s="12"/>
      <c r="F974" s="12"/>
      <c r="G974" s="12"/>
      <c r="H974" s="12"/>
      <c r="I974" s="27"/>
      <c r="J974" s="12"/>
      <c r="K974" s="27"/>
      <c r="L974" s="12"/>
      <c r="M974" s="12"/>
      <c r="N974" s="12"/>
      <c r="O974" s="12"/>
      <c r="P974" s="12"/>
      <c r="Q974" s="12"/>
      <c r="R974" s="12"/>
      <c r="S974" s="12"/>
      <c r="T974" s="12"/>
      <c r="U974" s="12"/>
      <c r="V974" s="12"/>
      <c r="W974" s="12"/>
      <c r="X974" s="12"/>
      <c r="Y974" s="12"/>
      <c r="Z974" s="12"/>
      <c r="AA974" s="12"/>
      <c r="AB974" s="12"/>
      <c r="AC974" s="12"/>
      <c r="AD974" s="12"/>
      <c r="AE974" s="12"/>
      <c r="AF974" s="12"/>
      <c r="AG974" s="27"/>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27"/>
      <c r="BD974" s="12"/>
      <c r="BE974" s="12"/>
      <c r="BF974" s="12"/>
      <c r="BG974" s="12"/>
      <c r="BH974" s="12"/>
      <c r="BI974" s="12"/>
      <c r="BJ974" s="12"/>
    </row>
    <row r="975" spans="1:62" ht="12.75" x14ac:dyDescent="0.2">
      <c r="A975" s="12"/>
      <c r="B975" s="12"/>
      <c r="C975" s="12"/>
      <c r="D975" s="12"/>
      <c r="E975" s="12"/>
      <c r="F975" s="12"/>
      <c r="G975" s="12"/>
      <c r="H975" s="12"/>
      <c r="I975" s="27"/>
      <c r="J975" s="12"/>
      <c r="K975" s="27"/>
      <c r="L975" s="12"/>
      <c r="M975" s="12"/>
      <c r="N975" s="12"/>
      <c r="O975" s="12"/>
      <c r="P975" s="12"/>
      <c r="Q975" s="12"/>
      <c r="R975" s="12"/>
      <c r="S975" s="12"/>
      <c r="T975" s="12"/>
      <c r="U975" s="12"/>
      <c r="V975" s="12"/>
      <c r="W975" s="12"/>
      <c r="X975" s="12"/>
      <c r="Y975" s="12"/>
      <c r="Z975" s="12"/>
      <c r="AA975" s="12"/>
      <c r="AB975" s="12"/>
      <c r="AC975" s="12"/>
      <c r="AD975" s="12"/>
      <c r="AE975" s="12"/>
      <c r="AF975" s="12"/>
      <c r="AG975" s="27"/>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27"/>
      <c r="BD975" s="12"/>
      <c r="BE975" s="12"/>
      <c r="BF975" s="12"/>
      <c r="BG975" s="12"/>
      <c r="BH975" s="12"/>
      <c r="BI975" s="12"/>
      <c r="BJ975" s="12"/>
    </row>
    <row r="976" spans="1:62" ht="12.75" x14ac:dyDescent="0.2">
      <c r="A976" s="12"/>
      <c r="B976" s="12"/>
      <c r="C976" s="12"/>
      <c r="D976" s="12"/>
      <c r="E976" s="12"/>
      <c r="F976" s="12"/>
      <c r="G976" s="12"/>
      <c r="H976" s="12"/>
      <c r="I976" s="27"/>
      <c r="J976" s="12"/>
      <c r="K976" s="27"/>
      <c r="L976" s="12"/>
      <c r="M976" s="12"/>
      <c r="N976" s="12"/>
      <c r="O976" s="12"/>
      <c r="P976" s="12"/>
      <c r="Q976" s="12"/>
      <c r="R976" s="12"/>
      <c r="S976" s="12"/>
      <c r="T976" s="12"/>
      <c r="U976" s="12"/>
      <c r="V976" s="12"/>
      <c r="W976" s="12"/>
      <c r="X976" s="12"/>
      <c r="Y976" s="12"/>
      <c r="Z976" s="12"/>
      <c r="AA976" s="12"/>
      <c r="AB976" s="12"/>
      <c r="AC976" s="12"/>
      <c r="AD976" s="12"/>
      <c r="AE976" s="12"/>
      <c r="AF976" s="12"/>
      <c r="AG976" s="27"/>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27"/>
      <c r="BD976" s="12"/>
      <c r="BE976" s="12"/>
      <c r="BF976" s="12"/>
      <c r="BG976" s="12"/>
      <c r="BH976" s="12"/>
      <c r="BI976" s="12"/>
      <c r="BJ976" s="12"/>
    </row>
    <row r="977" spans="1:62" ht="12.75" x14ac:dyDescent="0.2">
      <c r="A977" s="12"/>
      <c r="B977" s="12"/>
      <c r="C977" s="12"/>
      <c r="D977" s="12"/>
      <c r="E977" s="12"/>
      <c r="F977" s="12"/>
      <c r="G977" s="12"/>
      <c r="H977" s="12"/>
      <c r="I977" s="27"/>
      <c r="J977" s="12"/>
      <c r="K977" s="27"/>
      <c r="L977" s="12"/>
      <c r="M977" s="12"/>
      <c r="N977" s="12"/>
      <c r="O977" s="12"/>
      <c r="P977" s="12"/>
      <c r="Q977" s="12"/>
      <c r="R977" s="12"/>
      <c r="S977" s="12"/>
      <c r="T977" s="12"/>
      <c r="U977" s="12"/>
      <c r="V977" s="12"/>
      <c r="W977" s="12"/>
      <c r="X977" s="12"/>
      <c r="Y977" s="12"/>
      <c r="Z977" s="12"/>
      <c r="AA977" s="12"/>
      <c r="AB977" s="12"/>
      <c r="AC977" s="12"/>
      <c r="AD977" s="12"/>
      <c r="AE977" s="12"/>
      <c r="AF977" s="12"/>
      <c r="AG977" s="27"/>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27"/>
      <c r="BD977" s="12"/>
      <c r="BE977" s="12"/>
      <c r="BF977" s="12"/>
      <c r="BG977" s="12"/>
      <c r="BH977" s="12"/>
      <c r="BI977" s="12"/>
      <c r="BJ977" s="12"/>
    </row>
    <row r="978" spans="1:62" ht="12.75" x14ac:dyDescent="0.2">
      <c r="A978" s="12"/>
      <c r="B978" s="12"/>
      <c r="C978" s="12"/>
      <c r="D978" s="12"/>
      <c r="E978" s="12"/>
      <c r="F978" s="12"/>
      <c r="G978" s="12"/>
      <c r="H978" s="12"/>
      <c r="I978" s="27"/>
      <c r="J978" s="12"/>
      <c r="K978" s="27"/>
      <c r="L978" s="12"/>
      <c r="M978" s="12"/>
      <c r="N978" s="12"/>
      <c r="O978" s="12"/>
      <c r="P978" s="12"/>
      <c r="Q978" s="12"/>
      <c r="R978" s="12"/>
      <c r="S978" s="12"/>
      <c r="T978" s="12"/>
      <c r="U978" s="12"/>
      <c r="V978" s="12"/>
      <c r="W978" s="12"/>
      <c r="X978" s="12"/>
      <c r="Y978" s="12"/>
      <c r="Z978" s="12"/>
      <c r="AA978" s="12"/>
      <c r="AB978" s="12"/>
      <c r="AC978" s="12"/>
      <c r="AD978" s="12"/>
      <c r="AE978" s="12"/>
      <c r="AF978" s="12"/>
      <c r="AG978" s="27"/>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27"/>
      <c r="BD978" s="12"/>
      <c r="BE978" s="12"/>
      <c r="BF978" s="12"/>
      <c r="BG978" s="12"/>
      <c r="BH978" s="12"/>
      <c r="BI978" s="12"/>
      <c r="BJ978" s="12"/>
    </row>
    <row r="979" spans="1:62" ht="12.75" x14ac:dyDescent="0.2">
      <c r="A979" s="12"/>
      <c r="B979" s="12"/>
      <c r="C979" s="12"/>
      <c r="D979" s="12"/>
      <c r="E979" s="12"/>
      <c r="F979" s="12"/>
      <c r="G979" s="12"/>
      <c r="H979" s="12"/>
      <c r="I979" s="27"/>
      <c r="J979" s="12"/>
      <c r="K979" s="27"/>
      <c r="L979" s="12"/>
      <c r="M979" s="12"/>
      <c r="N979" s="12"/>
      <c r="O979" s="12"/>
      <c r="P979" s="12"/>
      <c r="Q979" s="12"/>
      <c r="R979" s="12"/>
      <c r="S979" s="12"/>
      <c r="T979" s="12"/>
      <c r="U979" s="12"/>
      <c r="V979" s="12"/>
      <c r="W979" s="12"/>
      <c r="X979" s="12"/>
      <c r="Y979" s="12"/>
      <c r="Z979" s="12"/>
      <c r="AA979" s="12"/>
      <c r="AB979" s="12"/>
      <c r="AC979" s="12"/>
      <c r="AD979" s="12"/>
      <c r="AE979" s="12"/>
      <c r="AF979" s="12"/>
      <c r="AG979" s="27"/>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27"/>
      <c r="BD979" s="12"/>
      <c r="BE979" s="12"/>
      <c r="BF979" s="12"/>
      <c r="BG979" s="12"/>
      <c r="BH979" s="12"/>
      <c r="BI979" s="12"/>
      <c r="BJ979" s="12"/>
    </row>
    <row r="980" spans="1:62" ht="12.75" x14ac:dyDescent="0.2">
      <c r="A980" s="12"/>
      <c r="B980" s="12"/>
      <c r="C980" s="12"/>
      <c r="D980" s="12"/>
      <c r="E980" s="12"/>
      <c r="F980" s="12"/>
      <c r="G980" s="12"/>
      <c r="H980" s="12"/>
      <c r="I980" s="27"/>
      <c r="J980" s="12"/>
      <c r="K980" s="27"/>
      <c r="L980" s="12"/>
      <c r="M980" s="12"/>
      <c r="N980" s="12"/>
      <c r="O980" s="12"/>
      <c r="P980" s="12"/>
      <c r="Q980" s="12"/>
      <c r="R980" s="12"/>
      <c r="S980" s="12"/>
      <c r="T980" s="12"/>
      <c r="U980" s="12"/>
      <c r="V980" s="12"/>
      <c r="W980" s="12"/>
      <c r="X980" s="12"/>
      <c r="Y980" s="12"/>
      <c r="Z980" s="12"/>
      <c r="AA980" s="12"/>
      <c r="AB980" s="12"/>
      <c r="AC980" s="12"/>
      <c r="AD980" s="12"/>
      <c r="AE980" s="12"/>
      <c r="AF980" s="12"/>
      <c r="AG980" s="27"/>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27"/>
      <c r="BD980" s="12"/>
      <c r="BE980" s="12"/>
      <c r="BF980" s="12"/>
      <c r="BG980" s="12"/>
      <c r="BH980" s="12"/>
      <c r="BI980" s="12"/>
      <c r="BJ980" s="12"/>
    </row>
    <row r="981" spans="1:62" ht="12.75" x14ac:dyDescent="0.2">
      <c r="A981" s="12"/>
      <c r="B981" s="12"/>
      <c r="C981" s="12"/>
      <c r="D981" s="12"/>
      <c r="E981" s="12"/>
      <c r="F981" s="12"/>
      <c r="G981" s="12"/>
      <c r="H981" s="12"/>
      <c r="I981" s="27"/>
      <c r="J981" s="12"/>
      <c r="K981" s="27"/>
      <c r="L981" s="12"/>
      <c r="M981" s="12"/>
      <c r="N981" s="12"/>
      <c r="O981" s="12"/>
      <c r="P981" s="12"/>
      <c r="Q981" s="12"/>
      <c r="R981" s="12"/>
      <c r="S981" s="12"/>
      <c r="T981" s="12"/>
      <c r="U981" s="12"/>
      <c r="V981" s="12"/>
      <c r="W981" s="12"/>
      <c r="X981" s="12"/>
      <c r="Y981" s="12"/>
      <c r="Z981" s="12"/>
      <c r="AA981" s="12"/>
      <c r="AB981" s="12"/>
      <c r="AC981" s="12"/>
      <c r="AD981" s="12"/>
      <c r="AE981" s="12"/>
      <c r="AF981" s="12"/>
      <c r="AG981" s="27"/>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27"/>
      <c r="BD981" s="12"/>
      <c r="BE981" s="12"/>
      <c r="BF981" s="12"/>
      <c r="BG981" s="12"/>
      <c r="BH981" s="12"/>
      <c r="BI981" s="12"/>
      <c r="BJ981" s="12"/>
    </row>
    <row r="982" spans="1:62" ht="12.75" x14ac:dyDescent="0.2">
      <c r="A982" s="12"/>
      <c r="B982" s="12"/>
      <c r="C982" s="12"/>
      <c r="D982" s="12"/>
      <c r="E982" s="12"/>
      <c r="F982" s="12"/>
      <c r="G982" s="12"/>
      <c r="H982" s="12"/>
      <c r="I982" s="27"/>
      <c r="J982" s="12"/>
      <c r="K982" s="27"/>
      <c r="L982" s="12"/>
      <c r="M982" s="12"/>
      <c r="N982" s="12"/>
      <c r="O982" s="12"/>
      <c r="P982" s="12"/>
      <c r="Q982" s="12"/>
      <c r="R982" s="12"/>
      <c r="S982" s="12"/>
      <c r="T982" s="12"/>
      <c r="U982" s="12"/>
      <c r="V982" s="12"/>
      <c r="W982" s="12"/>
      <c r="X982" s="12"/>
      <c r="Y982" s="12"/>
      <c r="Z982" s="12"/>
      <c r="AA982" s="12"/>
      <c r="AB982" s="12"/>
      <c r="AC982" s="12"/>
      <c r="AD982" s="12"/>
      <c r="AE982" s="12"/>
      <c r="AF982" s="12"/>
      <c r="AG982" s="27"/>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27"/>
      <c r="BD982" s="12"/>
      <c r="BE982" s="12"/>
      <c r="BF982" s="12"/>
      <c r="BG982" s="12"/>
      <c r="BH982" s="12"/>
      <c r="BI982" s="12"/>
      <c r="BJ982" s="12"/>
    </row>
    <row r="983" spans="1:62" ht="12.75" x14ac:dyDescent="0.2">
      <c r="A983" s="12"/>
      <c r="B983" s="12"/>
      <c r="C983" s="12"/>
      <c r="D983" s="12"/>
      <c r="E983" s="12"/>
      <c r="F983" s="12"/>
      <c r="G983" s="12"/>
      <c r="H983" s="12"/>
      <c r="I983" s="27"/>
      <c r="J983" s="12"/>
      <c r="K983" s="27"/>
      <c r="L983" s="12"/>
      <c r="M983" s="12"/>
      <c r="N983" s="12"/>
      <c r="O983" s="12"/>
      <c r="P983" s="12"/>
      <c r="Q983" s="12"/>
      <c r="R983" s="12"/>
      <c r="S983" s="12"/>
      <c r="T983" s="12"/>
      <c r="U983" s="12"/>
      <c r="V983" s="12"/>
      <c r="W983" s="12"/>
      <c r="X983" s="12"/>
      <c r="Y983" s="12"/>
      <c r="Z983" s="12"/>
      <c r="AA983" s="12"/>
      <c r="AB983" s="12"/>
      <c r="AC983" s="12"/>
      <c r="AD983" s="12"/>
      <c r="AE983" s="12"/>
      <c r="AF983" s="12"/>
      <c r="AG983" s="27"/>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27"/>
      <c r="BD983" s="12"/>
      <c r="BE983" s="12"/>
      <c r="BF983" s="12"/>
      <c r="BG983" s="12"/>
      <c r="BH983" s="12"/>
      <c r="BI983" s="12"/>
      <c r="BJ983" s="12"/>
    </row>
    <row r="984" spans="1:62" ht="12.75" x14ac:dyDescent="0.2">
      <c r="A984" s="12"/>
      <c r="B984" s="12"/>
      <c r="C984" s="12"/>
      <c r="D984" s="12"/>
      <c r="E984" s="12"/>
      <c r="F984" s="12"/>
      <c r="G984" s="12"/>
      <c r="H984" s="12"/>
      <c r="I984" s="27"/>
      <c r="J984" s="12"/>
      <c r="K984" s="27"/>
      <c r="L984" s="12"/>
      <c r="M984" s="12"/>
      <c r="N984" s="12"/>
      <c r="O984" s="12"/>
      <c r="P984" s="12"/>
      <c r="Q984" s="12"/>
      <c r="R984" s="12"/>
      <c r="S984" s="12"/>
      <c r="T984" s="12"/>
      <c r="U984" s="12"/>
      <c r="V984" s="12"/>
      <c r="W984" s="12"/>
      <c r="X984" s="12"/>
      <c r="Y984" s="12"/>
      <c r="Z984" s="12"/>
      <c r="AA984" s="12"/>
      <c r="AB984" s="12"/>
      <c r="AC984" s="12"/>
      <c r="AD984" s="12"/>
      <c r="AE984" s="12"/>
      <c r="AF984" s="12"/>
      <c r="AG984" s="27"/>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27"/>
      <c r="BD984" s="12"/>
      <c r="BE984" s="12"/>
      <c r="BF984" s="12"/>
      <c r="BG984" s="12"/>
      <c r="BH984" s="12"/>
      <c r="BI984" s="12"/>
      <c r="BJ984" s="12"/>
    </row>
    <row r="985" spans="1:62" ht="12.75" x14ac:dyDescent="0.2">
      <c r="A985" s="12"/>
      <c r="B985" s="12"/>
      <c r="C985" s="12"/>
      <c r="D985" s="12"/>
      <c r="E985" s="12"/>
      <c r="F985" s="12"/>
      <c r="G985" s="12"/>
      <c r="H985" s="12"/>
      <c r="I985" s="27"/>
      <c r="J985" s="12"/>
      <c r="K985" s="27"/>
      <c r="L985" s="12"/>
      <c r="M985" s="12"/>
      <c r="N985" s="12"/>
      <c r="O985" s="12"/>
      <c r="P985" s="12"/>
      <c r="Q985" s="12"/>
      <c r="R985" s="12"/>
      <c r="S985" s="12"/>
      <c r="T985" s="12"/>
      <c r="U985" s="12"/>
      <c r="V985" s="12"/>
      <c r="W985" s="12"/>
      <c r="X985" s="12"/>
      <c r="Y985" s="12"/>
      <c r="Z985" s="12"/>
      <c r="AA985" s="12"/>
      <c r="AB985" s="12"/>
      <c r="AC985" s="12"/>
      <c r="AD985" s="12"/>
      <c r="AE985" s="12"/>
      <c r="AF985" s="12"/>
      <c r="AG985" s="27"/>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27"/>
      <c r="BD985" s="12"/>
      <c r="BE985" s="12"/>
      <c r="BF985" s="12"/>
      <c r="BG985" s="12"/>
      <c r="BH985" s="12"/>
      <c r="BI985" s="12"/>
      <c r="BJ985" s="12"/>
    </row>
    <row r="986" spans="1:62" ht="12.75" x14ac:dyDescent="0.2">
      <c r="A986" s="12"/>
      <c r="B986" s="12"/>
      <c r="C986" s="12"/>
      <c r="D986" s="12"/>
      <c r="E986" s="12"/>
      <c r="F986" s="12"/>
      <c r="G986" s="12"/>
      <c r="H986" s="12"/>
      <c r="I986" s="27"/>
      <c r="J986" s="12"/>
      <c r="K986" s="27"/>
      <c r="L986" s="12"/>
      <c r="M986" s="12"/>
      <c r="N986" s="12"/>
      <c r="O986" s="12"/>
      <c r="P986" s="12"/>
      <c r="Q986" s="12"/>
      <c r="R986" s="12"/>
      <c r="S986" s="12"/>
      <c r="T986" s="12"/>
      <c r="U986" s="12"/>
      <c r="V986" s="12"/>
      <c r="W986" s="12"/>
      <c r="X986" s="12"/>
      <c r="Y986" s="12"/>
      <c r="Z986" s="12"/>
      <c r="AA986" s="12"/>
      <c r="AB986" s="12"/>
      <c r="AC986" s="12"/>
      <c r="AD986" s="12"/>
      <c r="AE986" s="12"/>
      <c r="AF986" s="12"/>
      <c r="AG986" s="27"/>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27"/>
      <c r="BD986" s="12"/>
      <c r="BE986" s="12"/>
      <c r="BF986" s="12"/>
      <c r="BG986" s="12"/>
      <c r="BH986" s="12"/>
      <c r="BI986" s="12"/>
      <c r="BJ986" s="12"/>
    </row>
    <row r="987" spans="1:62" ht="12.75" x14ac:dyDescent="0.2">
      <c r="A987" s="12"/>
      <c r="B987" s="12"/>
      <c r="C987" s="12"/>
      <c r="D987" s="12"/>
      <c r="E987" s="12"/>
      <c r="F987" s="12"/>
      <c r="G987" s="12"/>
      <c r="H987" s="12"/>
      <c r="I987" s="27"/>
      <c r="J987" s="12"/>
      <c r="K987" s="27"/>
      <c r="L987" s="12"/>
      <c r="M987" s="12"/>
      <c r="N987" s="12"/>
      <c r="O987" s="12"/>
      <c r="P987" s="12"/>
      <c r="Q987" s="12"/>
      <c r="R987" s="12"/>
      <c r="S987" s="12"/>
      <c r="T987" s="12"/>
      <c r="U987" s="12"/>
      <c r="V987" s="12"/>
      <c r="W987" s="12"/>
      <c r="X987" s="12"/>
      <c r="Y987" s="12"/>
      <c r="Z987" s="12"/>
      <c r="AA987" s="12"/>
      <c r="AB987" s="12"/>
      <c r="AC987" s="12"/>
      <c r="AD987" s="12"/>
      <c r="AE987" s="12"/>
      <c r="AF987" s="12"/>
      <c r="AG987" s="27"/>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27"/>
      <c r="BD987" s="12"/>
      <c r="BE987" s="12"/>
      <c r="BF987" s="12"/>
      <c r="BG987" s="12"/>
      <c r="BH987" s="12"/>
      <c r="BI987" s="12"/>
      <c r="BJ987" s="12"/>
    </row>
    <row r="988" spans="1:62" ht="12.75" x14ac:dyDescent="0.2">
      <c r="A988" s="12"/>
      <c r="B988" s="12"/>
      <c r="C988" s="12"/>
      <c r="D988" s="12"/>
      <c r="E988" s="12"/>
      <c r="F988" s="12"/>
      <c r="G988" s="12"/>
      <c r="H988" s="12"/>
      <c r="I988" s="27"/>
      <c r="J988" s="12"/>
      <c r="K988" s="27"/>
      <c r="L988" s="12"/>
      <c r="M988" s="12"/>
      <c r="N988" s="12"/>
      <c r="O988" s="12"/>
      <c r="P988" s="12"/>
      <c r="Q988" s="12"/>
      <c r="R988" s="12"/>
      <c r="S988" s="12"/>
      <c r="T988" s="12"/>
      <c r="U988" s="12"/>
      <c r="V988" s="12"/>
      <c r="W988" s="12"/>
      <c r="X988" s="12"/>
      <c r="Y988" s="12"/>
      <c r="Z988" s="12"/>
      <c r="AA988" s="12"/>
      <c r="AB988" s="12"/>
      <c r="AC988" s="12"/>
      <c r="AD988" s="12"/>
      <c r="AE988" s="12"/>
      <c r="AF988" s="12"/>
      <c r="AG988" s="27"/>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27"/>
      <c r="BD988" s="12"/>
      <c r="BE988" s="12"/>
      <c r="BF988" s="12"/>
      <c r="BG988" s="12"/>
      <c r="BH988" s="12"/>
      <c r="BI988" s="12"/>
      <c r="BJ988" s="12"/>
    </row>
    <row r="989" spans="1:62" ht="12.75" x14ac:dyDescent="0.2">
      <c r="A989" s="12"/>
      <c r="B989" s="12"/>
      <c r="C989" s="12"/>
      <c r="D989" s="12"/>
      <c r="E989" s="12"/>
      <c r="F989" s="12"/>
      <c r="G989" s="12"/>
      <c r="H989" s="12"/>
      <c r="I989" s="27"/>
      <c r="J989" s="12"/>
      <c r="K989" s="27"/>
      <c r="L989" s="12"/>
      <c r="M989" s="12"/>
      <c r="N989" s="12"/>
      <c r="O989" s="12"/>
      <c r="P989" s="12"/>
      <c r="Q989" s="12"/>
      <c r="R989" s="12"/>
      <c r="S989" s="12"/>
      <c r="T989" s="12"/>
      <c r="U989" s="12"/>
      <c r="V989" s="12"/>
      <c r="W989" s="12"/>
      <c r="X989" s="12"/>
      <c r="Y989" s="12"/>
      <c r="Z989" s="12"/>
      <c r="AA989" s="12"/>
      <c r="AB989" s="12"/>
      <c r="AC989" s="12"/>
      <c r="AD989" s="12"/>
      <c r="AE989" s="12"/>
      <c r="AF989" s="12"/>
      <c r="AG989" s="27"/>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27"/>
      <c r="BD989" s="12"/>
      <c r="BE989" s="12"/>
      <c r="BF989" s="12"/>
      <c r="BG989" s="12"/>
      <c r="BH989" s="12"/>
      <c r="BI989" s="12"/>
      <c r="BJ989" s="12"/>
    </row>
    <row r="990" spans="1:62" ht="12.75" x14ac:dyDescent="0.2">
      <c r="A990" s="12"/>
      <c r="B990" s="12"/>
      <c r="C990" s="12"/>
      <c r="D990" s="12"/>
      <c r="E990" s="12"/>
      <c r="F990" s="12"/>
      <c r="G990" s="12"/>
      <c r="H990" s="12"/>
      <c r="I990" s="27"/>
      <c r="J990" s="12"/>
      <c r="K990" s="27"/>
      <c r="L990" s="12"/>
      <c r="M990" s="12"/>
      <c r="N990" s="12"/>
      <c r="O990" s="12"/>
      <c r="P990" s="12"/>
      <c r="Q990" s="12"/>
      <c r="R990" s="12"/>
      <c r="S990" s="12"/>
      <c r="T990" s="12"/>
      <c r="U990" s="12"/>
      <c r="V990" s="12"/>
      <c r="W990" s="12"/>
      <c r="X990" s="12"/>
      <c r="Y990" s="12"/>
      <c r="Z990" s="12"/>
      <c r="AA990" s="12"/>
      <c r="AB990" s="12"/>
      <c r="AC990" s="12"/>
      <c r="AD990" s="12"/>
      <c r="AE990" s="12"/>
      <c r="AF990" s="12"/>
      <c r="AG990" s="27"/>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27"/>
      <c r="BD990" s="12"/>
      <c r="BE990" s="12"/>
      <c r="BF990" s="12"/>
      <c r="BG990" s="12"/>
      <c r="BH990" s="12"/>
      <c r="BI990" s="12"/>
      <c r="BJ990" s="12"/>
    </row>
    <row r="991" spans="1:62" ht="12.75" x14ac:dyDescent="0.2">
      <c r="A991" s="12"/>
      <c r="B991" s="12"/>
      <c r="C991" s="12"/>
      <c r="D991" s="12"/>
      <c r="E991" s="12"/>
      <c r="F991" s="12"/>
      <c r="G991" s="12"/>
      <c r="H991" s="12"/>
      <c r="I991" s="27"/>
      <c r="J991" s="12"/>
      <c r="K991" s="27"/>
      <c r="L991" s="12"/>
      <c r="M991" s="12"/>
      <c r="N991" s="12"/>
      <c r="O991" s="12"/>
      <c r="P991" s="12"/>
      <c r="Q991" s="12"/>
      <c r="R991" s="12"/>
      <c r="S991" s="12"/>
      <c r="T991" s="12"/>
      <c r="U991" s="12"/>
      <c r="V991" s="12"/>
      <c r="W991" s="12"/>
      <c r="X991" s="12"/>
      <c r="Y991" s="12"/>
      <c r="Z991" s="12"/>
      <c r="AA991" s="12"/>
      <c r="AB991" s="12"/>
      <c r="AC991" s="12"/>
      <c r="AD991" s="12"/>
      <c r="AE991" s="12"/>
      <c r="AF991" s="12"/>
      <c r="AG991" s="27"/>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27"/>
      <c r="BD991" s="12"/>
      <c r="BE991" s="12"/>
      <c r="BF991" s="12"/>
      <c r="BG991" s="12"/>
      <c r="BH991" s="12"/>
      <c r="BI991" s="12"/>
      <c r="BJ991" s="12"/>
    </row>
    <row r="992" spans="1:62" ht="12.75" x14ac:dyDescent="0.2">
      <c r="A992" s="12"/>
      <c r="B992" s="12"/>
      <c r="C992" s="12"/>
      <c r="D992" s="12"/>
      <c r="E992" s="12"/>
      <c r="F992" s="12"/>
      <c r="G992" s="12"/>
      <c r="H992" s="12"/>
      <c r="I992" s="27"/>
      <c r="J992" s="12"/>
      <c r="K992" s="27"/>
      <c r="L992" s="12"/>
      <c r="M992" s="12"/>
      <c r="N992" s="12"/>
      <c r="O992" s="12"/>
      <c r="P992" s="12"/>
      <c r="Q992" s="12"/>
      <c r="R992" s="12"/>
      <c r="S992" s="12"/>
      <c r="T992" s="12"/>
      <c r="U992" s="12"/>
      <c r="V992" s="12"/>
      <c r="W992" s="12"/>
      <c r="X992" s="12"/>
      <c r="Y992" s="12"/>
      <c r="Z992" s="12"/>
      <c r="AA992" s="12"/>
      <c r="AB992" s="12"/>
      <c r="AC992" s="12"/>
      <c r="AD992" s="12"/>
      <c r="AE992" s="12"/>
      <c r="AF992" s="12"/>
      <c r="AG992" s="27"/>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27"/>
      <c r="BD992" s="12"/>
      <c r="BE992" s="12"/>
      <c r="BF992" s="12"/>
      <c r="BG992" s="12"/>
      <c r="BH992" s="12"/>
      <c r="BI992" s="12"/>
      <c r="BJ992" s="12"/>
    </row>
    <row r="993" spans="1:62" ht="12.75" x14ac:dyDescent="0.2">
      <c r="A993" s="12"/>
      <c r="B993" s="12"/>
      <c r="C993" s="12"/>
      <c r="D993" s="12"/>
      <c r="E993" s="12"/>
      <c r="F993" s="12"/>
      <c r="G993" s="12"/>
      <c r="H993" s="12"/>
      <c r="I993" s="27"/>
      <c r="J993" s="12"/>
      <c r="K993" s="27"/>
      <c r="L993" s="12"/>
      <c r="M993" s="12"/>
      <c r="N993" s="12"/>
      <c r="O993" s="12"/>
      <c r="P993" s="12"/>
      <c r="Q993" s="12"/>
      <c r="R993" s="12"/>
      <c r="S993" s="12"/>
      <c r="T993" s="12"/>
      <c r="U993" s="12"/>
      <c r="V993" s="12"/>
      <c r="W993" s="12"/>
      <c r="X993" s="12"/>
      <c r="Y993" s="12"/>
      <c r="Z993" s="12"/>
      <c r="AA993" s="12"/>
      <c r="AB993" s="12"/>
      <c r="AC993" s="12"/>
      <c r="AD993" s="12"/>
      <c r="AE993" s="12"/>
      <c r="AF993" s="12"/>
      <c r="AG993" s="27"/>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27"/>
      <c r="BD993" s="12"/>
      <c r="BE993" s="12"/>
      <c r="BF993" s="12"/>
      <c r="BG993" s="12"/>
      <c r="BH993" s="12"/>
      <c r="BI993" s="12"/>
      <c r="BJ993" s="12"/>
    </row>
    <row r="994" spans="1:62" ht="12.75" x14ac:dyDescent="0.2">
      <c r="A994" s="12"/>
      <c r="B994" s="12"/>
      <c r="C994" s="12"/>
      <c r="D994" s="12"/>
      <c r="E994" s="12"/>
      <c r="F994" s="12"/>
      <c r="G994" s="12"/>
      <c r="H994" s="12"/>
      <c r="I994" s="27"/>
      <c r="J994" s="12"/>
      <c r="K994" s="27"/>
      <c r="L994" s="12"/>
      <c r="M994" s="12"/>
      <c r="N994" s="12"/>
      <c r="O994" s="12"/>
      <c r="P994" s="12"/>
      <c r="Q994" s="12"/>
      <c r="R994" s="12"/>
      <c r="S994" s="12"/>
      <c r="T994" s="12"/>
      <c r="U994" s="12"/>
      <c r="V994" s="12"/>
      <c r="W994" s="12"/>
      <c r="X994" s="12"/>
      <c r="Y994" s="12"/>
      <c r="Z994" s="12"/>
      <c r="AA994" s="12"/>
      <c r="AB994" s="12"/>
      <c r="AC994" s="12"/>
      <c r="AD994" s="12"/>
      <c r="AE994" s="12"/>
      <c r="AF994" s="12"/>
      <c r="AG994" s="27"/>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27"/>
      <c r="BD994" s="12"/>
      <c r="BE994" s="12"/>
      <c r="BF994" s="12"/>
      <c r="BG994" s="12"/>
      <c r="BH994" s="12"/>
      <c r="BI994" s="12"/>
      <c r="BJ994" s="12"/>
    </row>
    <row r="995" spans="1:62" ht="12.75" x14ac:dyDescent="0.2">
      <c r="A995" s="12"/>
      <c r="B995" s="12"/>
      <c r="C995" s="12"/>
      <c r="D995" s="12"/>
      <c r="E995" s="12"/>
      <c r="F995" s="12"/>
      <c r="G995" s="12"/>
      <c r="H995" s="12"/>
      <c r="I995" s="27"/>
      <c r="J995" s="12"/>
      <c r="K995" s="27"/>
      <c r="L995" s="12"/>
      <c r="M995" s="12"/>
      <c r="N995" s="12"/>
      <c r="O995" s="12"/>
      <c r="P995" s="12"/>
      <c r="Q995" s="12"/>
      <c r="R995" s="12"/>
      <c r="S995" s="12"/>
      <c r="T995" s="12"/>
      <c r="U995" s="12"/>
      <c r="V995" s="12"/>
      <c r="W995" s="12"/>
      <c r="X995" s="12"/>
      <c r="Y995" s="12"/>
      <c r="Z995" s="12"/>
      <c r="AA995" s="12"/>
      <c r="AB995" s="12"/>
      <c r="AC995" s="12"/>
      <c r="AD995" s="12"/>
      <c r="AE995" s="12"/>
      <c r="AF995" s="12"/>
      <c r="AG995" s="27"/>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27"/>
      <c r="BD995" s="12"/>
      <c r="BE995" s="12"/>
      <c r="BF995" s="12"/>
      <c r="BG995" s="12"/>
      <c r="BH995" s="12"/>
      <c r="BI995" s="12"/>
      <c r="BJ995" s="12"/>
    </row>
    <row r="996" spans="1:62" ht="12.75" x14ac:dyDescent="0.2">
      <c r="A996" s="12"/>
      <c r="B996" s="12"/>
      <c r="C996" s="12"/>
      <c r="D996" s="12"/>
      <c r="E996" s="12"/>
      <c r="F996" s="12"/>
      <c r="G996" s="12"/>
      <c r="H996" s="12"/>
      <c r="I996" s="27"/>
      <c r="J996" s="12"/>
      <c r="K996" s="27"/>
      <c r="L996" s="12"/>
      <c r="M996" s="12"/>
      <c r="N996" s="12"/>
      <c r="O996" s="12"/>
      <c r="P996" s="12"/>
      <c r="Q996" s="12"/>
      <c r="R996" s="12"/>
      <c r="S996" s="12"/>
      <c r="T996" s="12"/>
      <c r="U996" s="12"/>
      <c r="V996" s="12"/>
      <c r="W996" s="12"/>
      <c r="X996" s="12"/>
      <c r="Y996" s="12"/>
      <c r="Z996" s="12"/>
      <c r="AA996" s="12"/>
      <c r="AB996" s="12"/>
      <c r="AC996" s="12"/>
      <c r="AD996" s="12"/>
      <c r="AE996" s="12"/>
      <c r="AF996" s="12"/>
      <c r="AG996" s="27"/>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27"/>
      <c r="BD996" s="12"/>
      <c r="BE996" s="12"/>
      <c r="BF996" s="12"/>
      <c r="BG996" s="12"/>
      <c r="BH996" s="12"/>
      <c r="BI996" s="12"/>
      <c r="BJ996" s="12"/>
    </row>
    <row r="997" spans="1:62" ht="12.75" x14ac:dyDescent="0.2">
      <c r="A997" s="12"/>
      <c r="B997" s="12"/>
      <c r="C997" s="12"/>
      <c r="D997" s="12"/>
      <c r="E997" s="12"/>
      <c r="F997" s="12"/>
      <c r="G997" s="12"/>
      <c r="H997" s="12"/>
      <c r="I997" s="27"/>
      <c r="J997" s="12"/>
      <c r="K997" s="27"/>
      <c r="L997" s="12"/>
      <c r="M997" s="12"/>
      <c r="N997" s="12"/>
      <c r="O997" s="12"/>
      <c r="P997" s="12"/>
      <c r="Q997" s="12"/>
      <c r="R997" s="12"/>
      <c r="S997" s="12"/>
      <c r="T997" s="12"/>
      <c r="U997" s="12"/>
      <c r="V997" s="12"/>
      <c r="W997" s="12"/>
      <c r="X997" s="12"/>
      <c r="Y997" s="12"/>
      <c r="Z997" s="12"/>
      <c r="AA997" s="12"/>
      <c r="AB997" s="12"/>
      <c r="AC997" s="12"/>
      <c r="AD997" s="12"/>
      <c r="AE997" s="12"/>
      <c r="AF997" s="12"/>
      <c r="AG997" s="27"/>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27"/>
      <c r="BD997" s="12"/>
      <c r="BE997" s="12"/>
      <c r="BF997" s="12"/>
      <c r="BG997" s="12"/>
      <c r="BH997" s="12"/>
      <c r="BI997" s="12"/>
      <c r="BJ997" s="12"/>
    </row>
    <row r="998" spans="1:62" ht="12.75" x14ac:dyDescent="0.2">
      <c r="A998" s="12"/>
      <c r="B998" s="12"/>
      <c r="C998" s="12"/>
      <c r="D998" s="12"/>
      <c r="E998" s="12"/>
      <c r="F998" s="12"/>
      <c r="G998" s="12"/>
      <c r="H998" s="12"/>
      <c r="I998" s="27"/>
      <c r="J998" s="12"/>
      <c r="K998" s="27"/>
      <c r="L998" s="12"/>
      <c r="M998" s="12"/>
      <c r="N998" s="12"/>
      <c r="O998" s="12"/>
      <c r="P998" s="12"/>
      <c r="Q998" s="12"/>
      <c r="R998" s="12"/>
      <c r="S998" s="12"/>
      <c r="T998" s="12"/>
      <c r="U998" s="12"/>
      <c r="V998" s="12"/>
      <c r="W998" s="12"/>
      <c r="X998" s="12"/>
      <c r="Y998" s="12"/>
      <c r="Z998" s="12"/>
      <c r="AA998" s="12"/>
      <c r="AB998" s="12"/>
      <c r="AC998" s="12"/>
      <c r="AD998" s="12"/>
      <c r="AE998" s="12"/>
      <c r="AF998" s="12"/>
      <c r="AG998" s="27"/>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27"/>
      <c r="BD998" s="12"/>
      <c r="BE998" s="12"/>
      <c r="BF998" s="12"/>
      <c r="BG998" s="12"/>
      <c r="BH998" s="12"/>
      <c r="BI998" s="12"/>
      <c r="BJ998"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94"/>
  <sheetViews>
    <sheetView topLeftCell="S1" workbookViewId="0">
      <pane ySplit="3" topLeftCell="A100" activePane="bottomLeft" state="frozen"/>
      <selection pane="bottomLeft" activeCell="X106" sqref="X106"/>
    </sheetView>
  </sheetViews>
  <sheetFormatPr defaultColWidth="14.42578125" defaultRowHeight="15.75" customHeight="1" x14ac:dyDescent="0.2"/>
  <cols>
    <col min="4" max="4" width="20.140625" customWidth="1"/>
  </cols>
  <sheetData>
    <row r="1" spans="1:29" ht="15.75" customHeight="1" x14ac:dyDescent="0.2">
      <c r="A1" s="12"/>
      <c r="B1" s="12"/>
      <c r="C1" s="12"/>
      <c r="D1" s="14"/>
      <c r="E1" s="12"/>
      <c r="F1" s="27"/>
      <c r="G1" s="27"/>
      <c r="H1" s="12"/>
      <c r="I1" s="12"/>
      <c r="J1" s="12"/>
      <c r="K1" s="12"/>
      <c r="L1" s="12"/>
      <c r="M1" s="12"/>
      <c r="N1" s="12"/>
      <c r="O1" s="12"/>
      <c r="P1" s="12"/>
      <c r="Q1" s="12"/>
      <c r="R1" s="12"/>
      <c r="S1" s="12"/>
      <c r="T1" s="12"/>
      <c r="U1" s="12"/>
      <c r="V1" s="12"/>
      <c r="W1" s="12"/>
      <c r="X1" s="12"/>
      <c r="Y1" s="12"/>
      <c r="Z1" s="12"/>
      <c r="AA1" s="12"/>
      <c r="AB1" s="12"/>
      <c r="AC1" s="12"/>
    </row>
    <row r="2" spans="1:29" ht="15.75" customHeight="1" x14ac:dyDescent="0.2">
      <c r="A2" s="28">
        <v>0.85199999999999998</v>
      </c>
      <c r="B2" s="12"/>
      <c r="C2" s="12"/>
      <c r="D2" s="29">
        <v>38</v>
      </c>
      <c r="E2" s="12"/>
      <c r="F2" s="27"/>
      <c r="G2" s="27"/>
      <c r="H2" s="12"/>
      <c r="I2" s="12"/>
      <c r="J2" s="28">
        <v>39</v>
      </c>
      <c r="K2" s="12"/>
      <c r="L2" s="12"/>
      <c r="M2" s="12"/>
      <c r="N2" s="12"/>
      <c r="O2" s="12"/>
      <c r="P2" s="28">
        <v>40</v>
      </c>
      <c r="Q2" s="12"/>
      <c r="R2" s="12"/>
      <c r="S2" s="12"/>
      <c r="T2" s="12"/>
      <c r="U2" s="12"/>
      <c r="V2" s="28">
        <v>41</v>
      </c>
      <c r="W2" s="12"/>
      <c r="X2" s="12"/>
      <c r="Y2" s="12"/>
      <c r="Z2" s="12"/>
      <c r="AA2" s="12"/>
      <c r="AB2" s="12"/>
      <c r="AC2" s="12"/>
    </row>
    <row r="3" spans="1:29" ht="39" x14ac:dyDescent="0.25">
      <c r="A3" s="390" t="s">
        <v>47</v>
      </c>
      <c r="B3" s="381"/>
      <c r="C3" s="14"/>
      <c r="D3" s="30" t="s">
        <v>94</v>
      </c>
      <c r="E3" s="31" t="s">
        <v>54</v>
      </c>
      <c r="F3" s="36" t="s">
        <v>55</v>
      </c>
      <c r="G3" s="36" t="s">
        <v>56</v>
      </c>
      <c r="H3" s="31" t="s">
        <v>57</v>
      </c>
      <c r="I3" s="14"/>
      <c r="J3" s="30" t="s">
        <v>224</v>
      </c>
      <c r="K3" s="31" t="s">
        <v>54</v>
      </c>
      <c r="L3" s="31" t="s">
        <v>55</v>
      </c>
      <c r="M3" s="31" t="s">
        <v>56</v>
      </c>
      <c r="N3" s="31" t="s">
        <v>57</v>
      </c>
      <c r="O3" s="14"/>
      <c r="P3" s="30" t="s">
        <v>225</v>
      </c>
      <c r="Q3" s="31" t="s">
        <v>54</v>
      </c>
      <c r="R3" s="31" t="s">
        <v>55</v>
      </c>
      <c r="S3" s="31" t="s">
        <v>56</v>
      </c>
      <c r="T3" s="31" t="s">
        <v>57</v>
      </c>
      <c r="U3" s="14"/>
      <c r="V3" s="30" t="s">
        <v>226</v>
      </c>
      <c r="W3" s="31" t="s">
        <v>54</v>
      </c>
      <c r="X3" s="31" t="s">
        <v>60</v>
      </c>
      <c r="Y3" s="31" t="s">
        <v>61</v>
      </c>
      <c r="Z3" s="31" t="s">
        <v>55</v>
      </c>
      <c r="AA3" s="31" t="s">
        <v>56</v>
      </c>
      <c r="AB3" s="31" t="s">
        <v>57</v>
      </c>
      <c r="AC3" s="14"/>
    </row>
    <row r="4" spans="1:29" ht="15.75" customHeight="1" x14ac:dyDescent="0.2">
      <c r="A4" s="40" t="s">
        <v>18</v>
      </c>
      <c r="B4" s="12">
        <f t="shared" ref="B4:B58" si="0">AVERAGE(H4,N4,T4,AB4)</f>
        <v>18.124166346285371</v>
      </c>
      <c r="C4" s="12"/>
      <c r="D4" s="53" t="s">
        <v>18</v>
      </c>
      <c r="E4" s="28">
        <f>IF(ISERROR(HLOOKUP(D4,'Raw data'!$F$3:$BH$104,D$2,FALSE)),"",HLOOKUP(D4,'Raw data'!$F$3:$BH$104,D$2,FALSE))</f>
        <v>50.3</v>
      </c>
      <c r="F4" s="27">
        <f t="shared" ref="F4:F58" si="1">IF(ISERROR(E4-E$61),"na",E4-E$61)</f>
        <v>48.8</v>
      </c>
      <c r="G4" s="27">
        <f t="shared" ref="G4:G58" si="2">100-(F4*$E$64)</f>
        <v>7.0476190476190652</v>
      </c>
      <c r="H4" s="12">
        <f t="shared" ref="H4:H58" si="3">G4*$A$2</f>
        <v>6.0045714285714435</v>
      </c>
      <c r="I4" s="12"/>
      <c r="J4" s="53" t="s">
        <v>18</v>
      </c>
      <c r="K4" s="28">
        <f>IF(ISERROR(HLOOKUP(J4,'Raw data'!$F$3:$BH$104,J$2,FALSE)),"",HLOOKUP(J4,'Raw data'!$F$3:$BH$104,J$2,FALSE))</f>
        <v>1</v>
      </c>
      <c r="L4" s="12">
        <f t="shared" ref="L4:L58" si="4">K$60-K4</f>
        <v>1</v>
      </c>
      <c r="M4" s="12">
        <f t="shared" ref="M4:M58" si="5">100-(L4*$K$64)</f>
        <v>50</v>
      </c>
      <c r="N4" s="12">
        <f t="shared" ref="N4:N47" si="6">M4*$A$2</f>
        <v>42.6</v>
      </c>
      <c r="O4" s="12"/>
      <c r="P4" s="53" t="s">
        <v>18</v>
      </c>
      <c r="Q4" s="28">
        <f>IF(ISERROR(HLOOKUP(P4,'Raw data'!$F$3:$BH$104,P$2,FALSE)),"",HLOOKUP(P4,'Raw data'!$F$3:$BH$104,P$2,FALSE))</f>
        <v>2</v>
      </c>
      <c r="R4" s="12">
        <f t="shared" ref="R4:R10" si="7">Q$60-Q4</f>
        <v>38</v>
      </c>
      <c r="S4" s="12">
        <f t="shared" ref="S4:S10" si="8">100-(R4*$Q$64)</f>
        <v>5</v>
      </c>
      <c r="T4" s="12">
        <f t="shared" ref="T4:T10" si="9">S4*$A$2</f>
        <v>4.26</v>
      </c>
      <c r="U4" s="12"/>
      <c r="V4" s="53" t="s">
        <v>18</v>
      </c>
      <c r="W4" s="66"/>
      <c r="X4" s="66">
        <v>2269000</v>
      </c>
      <c r="Y4" s="66">
        <f>AVERAGE(Y14,Y20,Y24,Y26,Y37)</f>
        <v>11.027899049349211</v>
      </c>
      <c r="Z4" s="12">
        <f t="shared" ref="Z4:Z58" si="10">W$60-Y4</f>
        <v>60.593722572272419</v>
      </c>
      <c r="AA4" s="12">
        <f t="shared" ref="AA4:AA58" si="11">100-(Z4*W$64)</f>
        <v>23.042363798791129</v>
      </c>
      <c r="AB4" s="12">
        <f t="shared" ref="AB4:AB58" si="12">AA4*$A$2</f>
        <v>19.632093956570042</v>
      </c>
      <c r="AC4" s="12"/>
    </row>
    <row r="5" spans="1:29" ht="15.75" customHeight="1" x14ac:dyDescent="0.2">
      <c r="A5" s="52" t="s">
        <v>118</v>
      </c>
      <c r="B5" s="12">
        <f t="shared" si="0"/>
        <v>39.820044365753695</v>
      </c>
      <c r="C5" s="14"/>
      <c r="D5" s="62" t="s">
        <v>118</v>
      </c>
      <c r="E5" s="28">
        <f>IF(ISERROR(HLOOKUP(D5,'Raw data'!$F$3:$BH$104,D$2,FALSE)),"",HLOOKUP(D5,'Raw data'!$F$3:$BH$104,D$2,FALSE))</f>
        <v>24</v>
      </c>
      <c r="F5" s="27">
        <f t="shared" si="1"/>
        <v>22.5</v>
      </c>
      <c r="G5" s="27">
        <f t="shared" si="2"/>
        <v>57.142857142857146</v>
      </c>
      <c r="H5" s="12">
        <f t="shared" si="3"/>
        <v>48.68571428571429</v>
      </c>
      <c r="I5" s="14"/>
      <c r="J5" s="62" t="s">
        <v>118</v>
      </c>
      <c r="K5" s="28">
        <f>IF(ISERROR(HLOOKUP(J5,'Raw data'!$F$3:$BH$104,J$2,FALSE)),"",HLOOKUP(J5,'Raw data'!$F$3:$BH$104,J$2,FALSE))</f>
        <v>2</v>
      </c>
      <c r="L5" s="12">
        <f t="shared" si="4"/>
        <v>0</v>
      </c>
      <c r="M5" s="12">
        <f t="shared" si="5"/>
        <v>100</v>
      </c>
      <c r="N5" s="12">
        <f t="shared" si="6"/>
        <v>85.2</v>
      </c>
      <c r="O5" s="14"/>
      <c r="P5" s="62" t="s">
        <v>118</v>
      </c>
      <c r="Q5" s="28">
        <f>IF(ISERROR(HLOOKUP(P5,'Raw data'!$F$3:$BH$104,P$2,FALSE)),"",HLOOKUP(P5,'Raw data'!$F$3:$BH$104,P$2,FALSE))</f>
        <v>3</v>
      </c>
      <c r="R5" s="12">
        <f t="shared" si="7"/>
        <v>37</v>
      </c>
      <c r="S5" s="12">
        <f t="shared" si="8"/>
        <v>7.5</v>
      </c>
      <c r="T5" s="12">
        <f t="shared" si="9"/>
        <v>6.39</v>
      </c>
      <c r="U5" s="14"/>
      <c r="V5" s="62" t="s">
        <v>118</v>
      </c>
      <c r="W5" s="72">
        <f>IF(ISERROR(HLOOKUP(V5,'Raw data'!$F$3:$BH$104,V$2,FALSE)),"",HLOOKUP(V5,'Raw data'!$F$3:$BH$104,V$2,FALSE))</f>
        <v>8500</v>
      </c>
      <c r="X5" s="72">
        <v>813562</v>
      </c>
      <c r="Y5" s="72">
        <f>IF(ISERROR(W5/X5*1000),"na",W5/X5*1000)</f>
        <v>10.447882275720842</v>
      </c>
      <c r="Z5" s="12">
        <f t="shared" si="10"/>
        <v>61.173739345900785</v>
      </c>
      <c r="AA5" s="12">
        <f t="shared" si="11"/>
        <v>22.30570795457804</v>
      </c>
      <c r="AB5" s="12">
        <f t="shared" si="12"/>
        <v>19.00446317730049</v>
      </c>
      <c r="AC5" s="14"/>
    </row>
    <row r="6" spans="1:29" ht="15.75" customHeight="1" x14ac:dyDescent="0.2">
      <c r="A6" s="57" t="s">
        <v>142</v>
      </c>
      <c r="B6" s="12">
        <f t="shared" si="0"/>
        <v>47.226543255310631</v>
      </c>
      <c r="C6" s="12"/>
      <c r="D6" s="64" t="s">
        <v>142</v>
      </c>
      <c r="E6" s="28">
        <f>IF(ISERROR(HLOOKUP(D6,'Raw data'!$F$3:$BH$104,D$2,FALSE)),"",HLOOKUP(D6,'Raw data'!$F$3:$BH$104,D$2,FALSE))</f>
        <v>2.8</v>
      </c>
      <c r="F6" s="27">
        <f t="shared" si="1"/>
        <v>1.2999999999999998</v>
      </c>
      <c r="G6" s="27">
        <f t="shared" si="2"/>
        <v>97.523809523809518</v>
      </c>
      <c r="H6" s="12">
        <f t="shared" si="3"/>
        <v>83.090285714285713</v>
      </c>
      <c r="I6" s="12"/>
      <c r="J6" s="64" t="s">
        <v>142</v>
      </c>
      <c r="K6" s="28">
        <f>IF(ISERROR(HLOOKUP(J6,'Raw data'!$F$3:$BH$104,J$2,FALSE)),"",HLOOKUP(J6,'Raw data'!$F$3:$BH$104,J$2,FALSE))</f>
        <v>2</v>
      </c>
      <c r="L6" s="12">
        <f t="shared" si="4"/>
        <v>0</v>
      </c>
      <c r="M6" s="12">
        <f t="shared" si="5"/>
        <v>100</v>
      </c>
      <c r="N6" s="12">
        <f t="shared" si="6"/>
        <v>85.2</v>
      </c>
      <c r="O6" s="12"/>
      <c r="P6" s="64" t="s">
        <v>142</v>
      </c>
      <c r="Q6" s="28">
        <f>IF(ISERROR(HLOOKUP(P6,'Raw data'!$F$3:$BH$104,P$2,FALSE)),"",HLOOKUP(P6,'Raw data'!$F$3:$BH$104,P$2,FALSE))</f>
        <v>0</v>
      </c>
      <c r="R6" s="12">
        <f t="shared" si="7"/>
        <v>40</v>
      </c>
      <c r="S6" s="12">
        <f t="shared" si="8"/>
        <v>0</v>
      </c>
      <c r="T6" s="12">
        <f t="shared" si="9"/>
        <v>0</v>
      </c>
      <c r="U6" s="12"/>
      <c r="V6" s="64" t="s">
        <v>142</v>
      </c>
      <c r="W6" s="66"/>
      <c r="X6" s="66">
        <v>8280925</v>
      </c>
      <c r="Y6" s="66">
        <f>AVERAGE(Y40,Y48,Y49,Y50,Y51,Y54)</f>
        <v>11.937058803548133</v>
      </c>
      <c r="Z6" s="12">
        <f t="shared" si="10"/>
        <v>59.684562818073495</v>
      </c>
      <c r="AA6" s="12">
        <f t="shared" si="11"/>
        <v>24.197050829761523</v>
      </c>
      <c r="AB6" s="12">
        <f t="shared" si="12"/>
        <v>20.615887306956818</v>
      </c>
      <c r="AC6" s="12"/>
    </row>
    <row r="7" spans="1:29" ht="15.75" customHeight="1" x14ac:dyDescent="0.2">
      <c r="A7" s="75" t="s">
        <v>143</v>
      </c>
      <c r="B7" s="12">
        <f t="shared" si="0"/>
        <v>28.600656932458435</v>
      </c>
      <c r="C7" s="12"/>
      <c r="D7" s="65" t="s">
        <v>143</v>
      </c>
      <c r="E7" s="28">
        <f>IF(ISERROR(HLOOKUP(D7,'Raw data'!$F$3:$BH$104,D$2,FALSE)),"",HLOOKUP(D7,'Raw data'!$F$3:$BH$104,D$2,FALSE))</f>
        <v>35</v>
      </c>
      <c r="F7" s="27">
        <f t="shared" si="1"/>
        <v>33.5</v>
      </c>
      <c r="G7" s="27">
        <f t="shared" si="2"/>
        <v>36.190476190476197</v>
      </c>
      <c r="H7" s="12">
        <f t="shared" si="3"/>
        <v>30.83428571428572</v>
      </c>
      <c r="I7" s="12"/>
      <c r="J7" s="65" t="s">
        <v>143</v>
      </c>
      <c r="K7" s="28">
        <f>IF(ISERROR(HLOOKUP(J7,'Raw data'!$F$3:$BH$104,J$2,FALSE)),"",HLOOKUP(J7,'Raw data'!$F$3:$BH$104,J$2,FALSE))</f>
        <v>1</v>
      </c>
      <c r="L7" s="12">
        <f t="shared" si="4"/>
        <v>1</v>
      </c>
      <c r="M7" s="12">
        <f t="shared" si="5"/>
        <v>50</v>
      </c>
      <c r="N7" s="12">
        <f t="shared" si="6"/>
        <v>42.6</v>
      </c>
      <c r="O7" s="12"/>
      <c r="P7" s="65" t="s">
        <v>143</v>
      </c>
      <c r="Q7" s="28">
        <f>IF(ISERROR(HLOOKUP(P7,'Raw data'!$F$3:$BH$104,P$2,FALSE)),"",HLOOKUP(P7,'Raw data'!$F$3:$BH$104,P$2,FALSE))</f>
        <v>13</v>
      </c>
      <c r="R7" s="12">
        <f t="shared" si="7"/>
        <v>27</v>
      </c>
      <c r="S7" s="12">
        <f t="shared" si="8"/>
        <v>32.5</v>
      </c>
      <c r="T7" s="12">
        <f t="shared" si="9"/>
        <v>27.689999999999998</v>
      </c>
      <c r="U7" s="12"/>
      <c r="V7" s="65" t="s">
        <v>143</v>
      </c>
      <c r="W7" s="72">
        <f>IF(ISERROR(HLOOKUP(V7,'Raw data'!$F$3:$BH$104,V$2,FALSE)),"",HLOOKUP(V7,'Raw data'!$F$3:$BH$104,V$2,FALSE))</f>
        <v>3400</v>
      </c>
      <c r="X7" s="66">
        <v>1900000</v>
      </c>
      <c r="Y7" s="72">
        <f>AVERAGE(Y52,Y53)</f>
        <v>5.1561623165592891</v>
      </c>
      <c r="Z7" s="12">
        <f t="shared" si="10"/>
        <v>66.465459305062339</v>
      </c>
      <c r="AA7" s="12">
        <f t="shared" si="11"/>
        <v>15.584908468953074</v>
      </c>
      <c r="AB7" s="12">
        <f t="shared" si="12"/>
        <v>13.278342015548018</v>
      </c>
      <c r="AC7" s="12"/>
    </row>
    <row r="8" spans="1:29" ht="15.75" customHeight="1" x14ac:dyDescent="0.2">
      <c r="A8" s="52" t="s">
        <v>144</v>
      </c>
      <c r="B8" s="12">
        <f t="shared" si="0"/>
        <v>61.841705009825283</v>
      </c>
      <c r="C8" s="12"/>
      <c r="D8" s="62" t="s">
        <v>144</v>
      </c>
      <c r="E8" s="80" t="str">
        <f>IF(ISERROR(HLOOKUP(D8,'Raw data'!$F$3:$BH$104,D$2,FALSE)),"",HLOOKUP(D8,'Raw data'!$F$3:$BH$104,D$2,FALSE))</f>
        <v>11.3</v>
      </c>
      <c r="F8" s="27">
        <f t="shared" si="1"/>
        <v>9.8000000000000007</v>
      </c>
      <c r="G8" s="27">
        <f t="shared" si="2"/>
        <v>81.333333333333329</v>
      </c>
      <c r="H8" s="12">
        <f t="shared" si="3"/>
        <v>69.295999999999992</v>
      </c>
      <c r="I8" s="12"/>
      <c r="J8" s="62" t="s">
        <v>144</v>
      </c>
      <c r="K8" s="28">
        <f>IF(ISERROR(HLOOKUP(J8,'Raw data'!$F$3:$BH$104,J$2,FALSE)),"",HLOOKUP(J8,'Raw data'!$F$3:$BH$104,J$2,FALSE))</f>
        <v>2</v>
      </c>
      <c r="L8" s="12">
        <f t="shared" si="4"/>
        <v>0</v>
      </c>
      <c r="M8" s="12">
        <f t="shared" si="5"/>
        <v>100</v>
      </c>
      <c r="N8" s="12">
        <f t="shared" si="6"/>
        <v>85.2</v>
      </c>
      <c r="O8" s="12"/>
      <c r="P8" s="62" t="s">
        <v>144</v>
      </c>
      <c r="Q8" s="28">
        <f>IF(ISERROR(HLOOKUP(P8,'Raw data'!$F$3:$BH$104,P$2,FALSE)),"",HLOOKUP(P8,'Raw data'!$F$3:$BH$104,P$2,FALSE))</f>
        <v>28</v>
      </c>
      <c r="R8" s="12">
        <f t="shared" si="7"/>
        <v>12</v>
      </c>
      <c r="S8" s="12">
        <f t="shared" si="8"/>
        <v>70</v>
      </c>
      <c r="T8" s="12">
        <f t="shared" si="9"/>
        <v>59.64</v>
      </c>
      <c r="U8" s="12"/>
      <c r="V8" s="62" t="s">
        <v>144</v>
      </c>
      <c r="W8" s="72">
        <f>IF(ISERROR(HLOOKUP(V8,'Raw data'!$F$3:$BH$104,V$2,FALSE)),"",HLOOKUP(V8,'Raw data'!$F$3:$BH$104,V$2,FALSE))</f>
        <v>80738</v>
      </c>
      <c r="X8" s="72">
        <v>3421829</v>
      </c>
      <c r="Y8" s="72">
        <f t="shared" ref="Y8:Y11" si="13">IF(ISERROR(W8/X8*1000),"na",W8/X8*1000)</f>
        <v>23.594983852203015</v>
      </c>
      <c r="Z8" s="12">
        <f t="shared" si="10"/>
        <v>48.026637769418613</v>
      </c>
      <c r="AA8" s="12">
        <f t="shared" si="11"/>
        <v>39.003309905283061</v>
      </c>
      <c r="AB8" s="12">
        <f t="shared" si="12"/>
        <v>33.230820039301165</v>
      </c>
      <c r="AC8" s="12"/>
    </row>
    <row r="9" spans="1:29" ht="15.75" customHeight="1" x14ac:dyDescent="0.2">
      <c r="A9" s="82" t="s">
        <v>145</v>
      </c>
      <c r="B9" s="12">
        <f t="shared" si="0"/>
        <v>41.671628075489807</v>
      </c>
      <c r="C9" s="12"/>
      <c r="D9" s="79" t="s">
        <v>145</v>
      </c>
      <c r="E9" s="28">
        <f>IF(ISERROR(HLOOKUP(D9,'Raw data'!$F$3:$BH$104,D$2,FALSE)),"",HLOOKUP(D9,'Raw data'!$F$3:$BH$104,D$2,FALSE))</f>
        <v>15</v>
      </c>
      <c r="F9" s="27">
        <f t="shared" si="1"/>
        <v>13.5</v>
      </c>
      <c r="G9" s="27">
        <f t="shared" si="2"/>
        <v>74.285714285714292</v>
      </c>
      <c r="H9" s="12">
        <f t="shared" si="3"/>
        <v>63.291428571428575</v>
      </c>
      <c r="I9" s="12"/>
      <c r="J9" s="79" t="s">
        <v>145</v>
      </c>
      <c r="K9" s="28">
        <f>IF(ISERROR(HLOOKUP(J9,'Raw data'!$F$3:$BH$104,J$2,FALSE)),"",HLOOKUP(J9,'Raw data'!$F$3:$BH$104,J$2,FALSE))</f>
        <v>2</v>
      </c>
      <c r="L9" s="12">
        <f t="shared" si="4"/>
        <v>0</v>
      </c>
      <c r="M9" s="12">
        <f t="shared" si="5"/>
        <v>100</v>
      </c>
      <c r="N9" s="12">
        <f t="shared" si="6"/>
        <v>85.2</v>
      </c>
      <c r="O9" s="12"/>
      <c r="P9" s="79" t="s">
        <v>145</v>
      </c>
      <c r="Q9" s="28">
        <f>IF(ISERROR(HLOOKUP(P9,'Raw data'!$F$3:$BH$104,P$2,FALSE)),"",HLOOKUP(P9,'Raw data'!$F$3:$BH$104,P$2,FALSE))</f>
        <v>3</v>
      </c>
      <c r="R9" s="12">
        <f t="shared" si="7"/>
        <v>37</v>
      </c>
      <c r="S9" s="12">
        <f t="shared" si="8"/>
        <v>7.5</v>
      </c>
      <c r="T9" s="12">
        <f t="shared" si="9"/>
        <v>6.39</v>
      </c>
      <c r="U9" s="12"/>
      <c r="V9" s="79" t="s">
        <v>145</v>
      </c>
      <c r="W9" s="72">
        <f>IF(ISERROR(HLOOKUP(V9,'Raw data'!$F$3:$BH$104,V$2,FALSE)),"",HLOOKUP(V9,'Raw data'!$F$3:$BH$104,V$2,FALSE))</f>
        <v>29510.560000000001</v>
      </c>
      <c r="X9" s="72">
        <v>7776845</v>
      </c>
      <c r="Y9" s="72">
        <f t="shared" si="13"/>
        <v>3.7946699464885825</v>
      </c>
      <c r="Z9" s="12">
        <f t="shared" si="10"/>
        <v>67.826951675133046</v>
      </c>
      <c r="AA9" s="12">
        <f t="shared" si="11"/>
        <v>13.855732078087641</v>
      </c>
      <c r="AB9" s="12">
        <f t="shared" si="12"/>
        <v>11.80508373053067</v>
      </c>
      <c r="AC9" s="12"/>
    </row>
    <row r="10" spans="1:29" ht="15.75" customHeight="1" x14ac:dyDescent="0.2">
      <c r="A10" s="83" t="s">
        <v>146</v>
      </c>
      <c r="B10" s="12">
        <f t="shared" si="0"/>
        <v>55.056657267402628</v>
      </c>
      <c r="C10" s="12"/>
      <c r="D10" s="84" t="s">
        <v>146</v>
      </c>
      <c r="E10" s="28">
        <f>IF(ISERROR(HLOOKUP(D10,'Raw data'!$F$3:$BH$104,D$2,FALSE)),"",HLOOKUP(D10,'Raw data'!$F$3:$BH$104,D$2,FALSE))</f>
        <v>12.2</v>
      </c>
      <c r="F10" s="27">
        <f t="shared" si="1"/>
        <v>10.7</v>
      </c>
      <c r="G10" s="27">
        <f t="shared" si="2"/>
        <v>79.61904761904762</v>
      </c>
      <c r="H10" s="12">
        <f t="shared" si="3"/>
        <v>67.835428571428565</v>
      </c>
      <c r="I10" s="12"/>
      <c r="J10" s="84" t="s">
        <v>146</v>
      </c>
      <c r="K10" s="28">
        <f>IF(ISERROR(HLOOKUP(J10,'Raw data'!$F$3:$BH$104,J$2,FALSE)),"",HLOOKUP(J10,'Raw data'!$F$3:$BH$104,J$2,FALSE))</f>
        <v>2</v>
      </c>
      <c r="L10" s="12">
        <f t="shared" si="4"/>
        <v>0</v>
      </c>
      <c r="M10" s="12">
        <f t="shared" si="5"/>
        <v>100</v>
      </c>
      <c r="N10" s="12">
        <f t="shared" si="6"/>
        <v>85.2</v>
      </c>
      <c r="O10" s="12"/>
      <c r="P10" s="84" t="s">
        <v>146</v>
      </c>
      <c r="Q10" s="28">
        <f>IF(ISERROR(HLOOKUP(P10,'Raw data'!$F$3:$BH$104,P$2,FALSE)),"",HLOOKUP(P10,'Raw data'!$F$3:$BH$104,P$2,FALSE))</f>
        <v>3</v>
      </c>
      <c r="R10" s="12">
        <f t="shared" si="7"/>
        <v>37</v>
      </c>
      <c r="S10" s="12">
        <f t="shared" si="8"/>
        <v>7.5</v>
      </c>
      <c r="T10" s="12">
        <f t="shared" si="9"/>
        <v>6.39</v>
      </c>
      <c r="U10" s="12"/>
      <c r="V10" s="84" t="s">
        <v>146</v>
      </c>
      <c r="W10" s="72">
        <f>IF(ISERROR(HLOOKUP(V10,'Raw data'!$F$3:$BH$104,V$2,FALSE)),"",HLOOKUP(V10,'Raw data'!$F$3:$BH$104,V$2,FALSE))</f>
        <v>31700</v>
      </c>
      <c r="X10" s="72">
        <v>645966</v>
      </c>
      <c r="Y10" s="72">
        <f t="shared" si="13"/>
        <v>49.073790261406941</v>
      </c>
      <c r="Z10" s="12">
        <f t="shared" si="10"/>
        <v>22.547831360214687</v>
      </c>
      <c r="AA10" s="12">
        <f t="shared" si="11"/>
        <v>71.362911382842697</v>
      </c>
      <c r="AB10" s="12">
        <f t="shared" si="12"/>
        <v>60.801200498181977</v>
      </c>
      <c r="AC10" s="12"/>
    </row>
    <row r="11" spans="1:29" ht="15.75" customHeight="1" x14ac:dyDescent="0.2">
      <c r="A11" s="82" t="s">
        <v>147</v>
      </c>
      <c r="B11" s="12">
        <f t="shared" si="0"/>
        <v>43.626673645965553</v>
      </c>
      <c r="C11" s="12"/>
      <c r="D11" s="79" t="s">
        <v>147</v>
      </c>
      <c r="E11" s="28">
        <f>IF(ISERROR(HLOOKUP(D11,'Raw data'!$F$3:$BH$104,D$2,FALSE)),"",HLOOKUP(D11,'Raw data'!$F$3:$BH$104,D$2,FALSE))</f>
        <v>16.100000000000001</v>
      </c>
      <c r="F11" s="27">
        <f t="shared" si="1"/>
        <v>14.600000000000001</v>
      </c>
      <c r="G11" s="27">
        <f t="shared" si="2"/>
        <v>72.19047619047619</v>
      </c>
      <c r="H11" s="12">
        <f t="shared" si="3"/>
        <v>61.50628571428571</v>
      </c>
      <c r="I11" s="12"/>
      <c r="J11" s="79" t="s">
        <v>147</v>
      </c>
      <c r="K11" s="28">
        <f>IF(ISERROR(HLOOKUP(J11,'Raw data'!$F$3:$BH$104,J$2,FALSE)),"",HLOOKUP(J11,'Raw data'!$F$3:$BH$104,J$2,FALSE))</f>
        <v>2</v>
      </c>
      <c r="L11" s="12">
        <f t="shared" si="4"/>
        <v>0</v>
      </c>
      <c r="M11" s="12">
        <f t="shared" si="5"/>
        <v>100</v>
      </c>
      <c r="N11" s="12">
        <f t="shared" si="6"/>
        <v>85.2</v>
      </c>
      <c r="O11" s="12"/>
      <c r="P11" s="79" t="s">
        <v>147</v>
      </c>
      <c r="Q11" s="28">
        <f>IF(ISERROR(HLOOKUP(P11,'Raw data'!$F$3:$BH$104,P$2,FALSE)),"",HLOOKUP(P11,'Raw data'!$F$3:$BH$104,P$2,FALSE))</f>
        <v>1</v>
      </c>
      <c r="R11" s="12">
        <f>IF(ISERROR(Q$60-Q11),"na",Q$60-Q11)</f>
        <v>39</v>
      </c>
      <c r="S11" s="12">
        <f>IF(ISERROR(100-(R11*$Q$64)),"na",100-(R11*$Q$64))</f>
        <v>2.5</v>
      </c>
      <c r="T11" s="12">
        <f>IF(ISERROR(S11*$A$2),"na",S11*$A$2)</f>
        <v>2.13</v>
      </c>
      <c r="U11" s="12"/>
      <c r="V11" s="79" t="s">
        <v>147</v>
      </c>
      <c r="W11" s="72">
        <f>IF(ISERROR(HLOOKUP(V11,'Raw data'!$F$3:$BH$104,V$2,FALSE)),"",HLOOKUP(V11,'Raw data'!$F$3:$BH$104,V$2,FALSE))</f>
        <v>48000</v>
      </c>
      <c r="X11" s="72">
        <v>2890151</v>
      </c>
      <c r="Y11" s="72">
        <f t="shared" si="13"/>
        <v>16.608128779430555</v>
      </c>
      <c r="Z11" s="12">
        <f t="shared" si="10"/>
        <v>55.01349284219107</v>
      </c>
      <c r="AA11" s="12">
        <f t="shared" si="11"/>
        <v>30.129587875089783</v>
      </c>
      <c r="AB11" s="12">
        <f t="shared" si="12"/>
        <v>25.670408869576494</v>
      </c>
      <c r="AC11" s="12"/>
    </row>
    <row r="12" spans="1:29" ht="15.75" customHeight="1" x14ac:dyDescent="0.2">
      <c r="A12" s="75" t="s">
        <v>148</v>
      </c>
      <c r="B12" s="12">
        <f t="shared" si="0"/>
        <v>29.830478361029861</v>
      </c>
      <c r="C12" s="12"/>
      <c r="D12" s="65" t="s">
        <v>148</v>
      </c>
      <c r="E12" s="28">
        <f>IF(ISERROR(HLOOKUP(D12,'Raw data'!$F$3:$BH$104,D$2,FALSE)),"",HLOOKUP(D12,'Raw data'!$F$3:$BH$104,D$2,FALSE))</f>
        <v>30</v>
      </c>
      <c r="F12" s="27">
        <f t="shared" si="1"/>
        <v>28.5</v>
      </c>
      <c r="G12" s="27">
        <f t="shared" si="2"/>
        <v>45.714285714285715</v>
      </c>
      <c r="H12" s="12">
        <f t="shared" si="3"/>
        <v>38.948571428571427</v>
      </c>
      <c r="I12" s="12"/>
      <c r="J12" s="65" t="s">
        <v>148</v>
      </c>
      <c r="K12" s="28">
        <f>IF(ISERROR(HLOOKUP(J12,'Raw data'!$F$3:$BH$104,J$2,FALSE)),"",HLOOKUP(J12,'Raw data'!$F$3:$BH$104,J$2,FALSE))</f>
        <v>1</v>
      </c>
      <c r="L12" s="12">
        <f t="shared" si="4"/>
        <v>1</v>
      </c>
      <c r="M12" s="12">
        <f t="shared" si="5"/>
        <v>50</v>
      </c>
      <c r="N12" s="12">
        <f t="shared" si="6"/>
        <v>42.6</v>
      </c>
      <c r="O12" s="12"/>
      <c r="P12" s="65" t="s">
        <v>148</v>
      </c>
      <c r="Q12" s="45">
        <f>IF(ISERROR(HLOOKUP(P12,'Raw data'!$F$3:$BH$104,P$2,FALSE)),"",HLOOKUP(P12,'Raw data'!$F$3:$BH$104,P$2,FALSE))</f>
        <v>0</v>
      </c>
      <c r="R12" s="12">
        <f t="shared" ref="R12:R58" si="14">Q$60-Q12</f>
        <v>40</v>
      </c>
      <c r="S12" s="12">
        <f t="shared" ref="S12:S58" si="15">100-(R12*$Q$64)</f>
        <v>0</v>
      </c>
      <c r="T12" s="45">
        <f>AVERAGE(T7,T19,T52,T53)</f>
        <v>24.495000000000001</v>
      </c>
      <c r="U12" s="12"/>
      <c r="V12" s="65" t="s">
        <v>148</v>
      </c>
      <c r="W12" s="72">
        <f>IF(ISERROR(HLOOKUP(V12,'Raw data'!$F$3:$BH$104,V$2,FALSE)),"",HLOOKUP(V12,'Raw data'!$F$3:$BH$104,V$2,FALSE))</f>
        <v>33918</v>
      </c>
      <c r="X12" s="66">
        <v>10230350</v>
      </c>
      <c r="Y12" s="66">
        <f>AVERAGE(Y52,Y53)</f>
        <v>5.1561623165592891</v>
      </c>
      <c r="Z12" s="12">
        <f t="shared" si="10"/>
        <v>66.465459305062339</v>
      </c>
      <c r="AA12" s="12">
        <f t="shared" si="11"/>
        <v>15.584908468953074</v>
      </c>
      <c r="AB12" s="12">
        <f t="shared" si="12"/>
        <v>13.278342015548018</v>
      </c>
      <c r="AC12" s="12"/>
    </row>
    <row r="13" spans="1:29" ht="15.75" customHeight="1" x14ac:dyDescent="0.2">
      <c r="A13" s="82" t="s">
        <v>149</v>
      </c>
      <c r="B13" s="12">
        <f t="shared" si="0"/>
        <v>46.942002301271287</v>
      </c>
      <c r="C13" s="12"/>
      <c r="D13" s="79" t="s">
        <v>149</v>
      </c>
      <c r="E13" s="28">
        <f>IF(ISERROR(HLOOKUP(D13,'Raw data'!$F$3:$BH$104,D$2,FALSE)),"",HLOOKUP(D13,'Raw data'!$F$3:$BH$104,D$2,FALSE))</f>
        <v>16.100000000000001</v>
      </c>
      <c r="F13" s="27">
        <f t="shared" si="1"/>
        <v>14.600000000000001</v>
      </c>
      <c r="G13" s="27">
        <f t="shared" si="2"/>
        <v>72.19047619047619</v>
      </c>
      <c r="H13" s="12">
        <f t="shared" si="3"/>
        <v>61.50628571428571</v>
      </c>
      <c r="I13" s="12"/>
      <c r="J13" s="79" t="s">
        <v>149</v>
      </c>
      <c r="K13" s="28">
        <f>IF(ISERROR(HLOOKUP(J13,'Raw data'!$F$3:$BH$104,J$2,FALSE)),"",HLOOKUP(J13,'Raw data'!$F$3:$BH$104,J$2,FALSE))</f>
        <v>1</v>
      </c>
      <c r="L13" s="12">
        <f t="shared" si="4"/>
        <v>1</v>
      </c>
      <c r="M13" s="12">
        <f t="shared" si="5"/>
        <v>50</v>
      </c>
      <c r="N13" s="12">
        <f t="shared" si="6"/>
        <v>42.6</v>
      </c>
      <c r="O13" s="12"/>
      <c r="P13" s="79" t="s">
        <v>149</v>
      </c>
      <c r="Q13" s="28">
        <f>IF(ISERROR(HLOOKUP(P13,'Raw data'!$F$3:$BH$104,P$2,FALSE)),"",HLOOKUP(P13,'Raw data'!$F$3:$BH$104,P$2,FALSE))</f>
        <v>5</v>
      </c>
      <c r="R13" s="12">
        <f t="shared" si="14"/>
        <v>35</v>
      </c>
      <c r="S13" s="12">
        <f t="shared" si="15"/>
        <v>12.5</v>
      </c>
      <c r="T13" s="12">
        <f t="shared" ref="T13:T25" si="16">S13*$A$2</f>
        <v>10.65</v>
      </c>
      <c r="U13" s="12"/>
      <c r="V13" s="79" t="s">
        <v>149</v>
      </c>
      <c r="W13" s="66">
        <f>IF(ISERROR(HLOOKUP(V13,'Raw data'!$F$3:$BH$104,V$2,FALSE)),"",HLOOKUP(V13,'Raw data'!$F$3:$BH$104,V$2,FALSE))</f>
        <v>175423</v>
      </c>
      <c r="X13" s="72">
        <v>2906376</v>
      </c>
      <c r="Y13" s="72">
        <f t="shared" ref="Y13:Y16" si="17">IF(ISERROR(W13/X13*1000),"na",W13/X13*1000)</f>
        <v>60.357985339818384</v>
      </c>
      <c r="Z13" s="12">
        <f t="shared" si="10"/>
        <v>11.263636281803244</v>
      </c>
      <c r="AA13" s="12">
        <f t="shared" si="11"/>
        <v>85.69451113943596</v>
      </c>
      <c r="AB13" s="12">
        <f t="shared" si="12"/>
        <v>73.01172349079944</v>
      </c>
      <c r="AC13" s="12"/>
    </row>
    <row r="14" spans="1:29" ht="15.75" customHeight="1" x14ac:dyDescent="0.2">
      <c r="A14" s="40" t="s">
        <v>150</v>
      </c>
      <c r="B14" s="12">
        <f t="shared" si="0"/>
        <v>41.298413404010141</v>
      </c>
      <c r="C14" s="12"/>
      <c r="D14" s="53" t="s">
        <v>150</v>
      </c>
      <c r="E14" s="28">
        <f>IF(ISERROR(HLOOKUP(D14,'Raw data'!$F$3:$BH$104,D$2,FALSE)),"",HLOOKUP(D14,'Raw data'!$F$3:$BH$104,D$2,FALSE))</f>
        <v>19.3</v>
      </c>
      <c r="F14" s="27">
        <f t="shared" si="1"/>
        <v>17.8</v>
      </c>
      <c r="G14" s="27">
        <f t="shared" si="2"/>
        <v>66.095238095238102</v>
      </c>
      <c r="H14" s="12">
        <f t="shared" si="3"/>
        <v>56.313142857142864</v>
      </c>
      <c r="I14" s="12"/>
      <c r="J14" s="53" t="s">
        <v>150</v>
      </c>
      <c r="K14" s="28">
        <f>IF(ISERROR(HLOOKUP(J14,'Raw data'!$F$3:$BH$104,J$2,FALSE)),"",HLOOKUP(J14,'Raw data'!$F$3:$BH$104,J$2,FALSE))</f>
        <v>2</v>
      </c>
      <c r="L14" s="12">
        <f t="shared" si="4"/>
        <v>0</v>
      </c>
      <c r="M14" s="12">
        <f t="shared" si="5"/>
        <v>100</v>
      </c>
      <c r="N14" s="12">
        <f t="shared" si="6"/>
        <v>85.2</v>
      </c>
      <c r="O14" s="12"/>
      <c r="P14" s="53" t="s">
        <v>150</v>
      </c>
      <c r="Q14" s="28">
        <f>IF(ISERROR(HLOOKUP(P14,'Raw data'!$F$3:$BH$104,P$2,FALSE)),"",HLOOKUP(P14,'Raw data'!$F$3:$BH$104,P$2,FALSE))</f>
        <v>6</v>
      </c>
      <c r="R14" s="12">
        <f t="shared" si="14"/>
        <v>34</v>
      </c>
      <c r="S14" s="12">
        <f t="shared" si="15"/>
        <v>15</v>
      </c>
      <c r="T14" s="12">
        <f t="shared" si="16"/>
        <v>12.78</v>
      </c>
      <c r="U14" s="12"/>
      <c r="V14" s="53" t="s">
        <v>150</v>
      </c>
      <c r="W14" s="72">
        <f>IF(ISERROR(HLOOKUP(V14,'Raw data'!$F$3:$BH$104,V$2,FALSE)),"",HLOOKUP(V14,'Raw data'!$F$3:$BH$104,V$2,FALSE))</f>
        <v>12000</v>
      </c>
      <c r="X14" s="72">
        <v>4055807</v>
      </c>
      <c r="Y14" s="72">
        <f t="shared" si="17"/>
        <v>2.9587206689075689</v>
      </c>
      <c r="Z14" s="12">
        <f t="shared" si="10"/>
        <v>68.662900952714054</v>
      </c>
      <c r="AA14" s="12">
        <f t="shared" si="11"/>
        <v>12.794026712321227</v>
      </c>
      <c r="AB14" s="12">
        <f t="shared" si="12"/>
        <v>10.900510758897685</v>
      </c>
      <c r="AC14" s="12"/>
    </row>
    <row r="15" spans="1:29" ht="15.75" customHeight="1" x14ac:dyDescent="0.2">
      <c r="A15" s="83" t="s">
        <v>151</v>
      </c>
      <c r="B15" s="12">
        <f t="shared" si="0"/>
        <v>52.342384380970245</v>
      </c>
      <c r="C15" s="12"/>
      <c r="D15" s="84" t="s">
        <v>151</v>
      </c>
      <c r="E15" s="28">
        <f>IF(ISERROR(HLOOKUP(D15,'Raw data'!$F$3:$BH$104,D$2,FALSE)),"",HLOOKUP(D15,'Raw data'!$F$3:$BH$104,D$2,FALSE))</f>
        <v>18.5</v>
      </c>
      <c r="F15" s="27">
        <f t="shared" si="1"/>
        <v>17</v>
      </c>
      <c r="G15" s="27">
        <f t="shared" si="2"/>
        <v>67.61904761904762</v>
      </c>
      <c r="H15" s="12">
        <f t="shared" si="3"/>
        <v>57.611428571428569</v>
      </c>
      <c r="I15" s="12"/>
      <c r="J15" s="84" t="s">
        <v>151</v>
      </c>
      <c r="K15" s="28">
        <f>IF(ISERROR(HLOOKUP(J15,'Raw data'!$F$3:$BH$104,J$2,FALSE)),"",HLOOKUP(J15,'Raw data'!$F$3:$BH$104,J$2,FALSE))</f>
        <v>2</v>
      </c>
      <c r="L15" s="12">
        <f t="shared" si="4"/>
        <v>0</v>
      </c>
      <c r="M15" s="12">
        <f t="shared" si="5"/>
        <v>100</v>
      </c>
      <c r="N15" s="12">
        <f t="shared" si="6"/>
        <v>85.2</v>
      </c>
      <c r="O15" s="12"/>
      <c r="P15" s="84" t="s">
        <v>151</v>
      </c>
      <c r="Q15" s="28">
        <f>IF(ISERROR(HLOOKUP(P15,'Raw data'!$F$3:$BH$104,P$2,FALSE)),"",HLOOKUP(P15,'Raw data'!$F$3:$BH$104,P$2,FALSE))</f>
        <v>21</v>
      </c>
      <c r="R15" s="12">
        <f t="shared" si="14"/>
        <v>19</v>
      </c>
      <c r="S15" s="12">
        <f t="shared" si="15"/>
        <v>52.5</v>
      </c>
      <c r="T15" s="12">
        <f t="shared" si="16"/>
        <v>44.73</v>
      </c>
      <c r="U15" s="12"/>
      <c r="V15" s="84" t="s">
        <v>151</v>
      </c>
      <c r="W15" s="72">
        <f>IF(ISERROR(HLOOKUP(V15,'Raw data'!$F$3:$BH$104,V$2,FALSE)),"",HLOOKUP(V15,'Raw data'!$F$3:$BH$104,V$2,FALSE))</f>
        <v>35500</v>
      </c>
      <c r="X15" s="72">
        <v>2718782</v>
      </c>
      <c r="Y15" s="72">
        <f t="shared" si="17"/>
        <v>13.057317578239079</v>
      </c>
      <c r="Z15" s="12">
        <f t="shared" si="10"/>
        <v>58.564304043382549</v>
      </c>
      <c r="AA15" s="12">
        <f t="shared" si="11"/>
        <v>25.619846188324431</v>
      </c>
      <c r="AB15" s="12">
        <f t="shared" si="12"/>
        <v>21.828108952452414</v>
      </c>
      <c r="AC15" s="12"/>
    </row>
    <row r="16" spans="1:29" ht="15.75" customHeight="1" x14ac:dyDescent="0.2">
      <c r="A16" s="83" t="s">
        <v>152</v>
      </c>
      <c r="B16" s="12">
        <f t="shared" si="0"/>
        <v>51.043928571428566</v>
      </c>
      <c r="C16" s="12"/>
      <c r="D16" s="84" t="s">
        <v>152</v>
      </c>
      <c r="E16" s="28">
        <f>IF(ISERROR(HLOOKUP(D16,'Raw data'!$F$3:$BH$104,D$2,FALSE)),"",HLOOKUP(D16,'Raw data'!$F$3:$BH$104,D$2,FALSE))</f>
        <v>13.5</v>
      </c>
      <c r="F16" s="27">
        <f t="shared" si="1"/>
        <v>12</v>
      </c>
      <c r="G16" s="27">
        <f t="shared" si="2"/>
        <v>77.142857142857139</v>
      </c>
      <c r="H16" s="12">
        <f t="shared" si="3"/>
        <v>65.725714285714275</v>
      </c>
      <c r="I16" s="12"/>
      <c r="J16" s="84" t="s">
        <v>152</v>
      </c>
      <c r="K16" s="28">
        <f>IF(ISERROR(HLOOKUP(J16,'Raw data'!$F$3:$BH$104,J$2,FALSE)),"",HLOOKUP(J16,'Raw data'!$F$3:$BH$104,J$2,FALSE))</f>
        <v>1</v>
      </c>
      <c r="L16" s="12">
        <f t="shared" si="4"/>
        <v>1</v>
      </c>
      <c r="M16" s="12">
        <f t="shared" si="5"/>
        <v>50</v>
      </c>
      <c r="N16" s="12">
        <f t="shared" si="6"/>
        <v>42.6</v>
      </c>
      <c r="O16" s="12"/>
      <c r="P16" s="84" t="s">
        <v>152</v>
      </c>
      <c r="Q16" s="28">
        <f>IF(ISERROR(HLOOKUP(P16,'Raw data'!$F$3:$BH$104,P$2,FALSE)),"",HLOOKUP(P16,'Raw data'!$F$3:$BH$104,P$2,FALSE))</f>
        <v>5</v>
      </c>
      <c r="R16" s="12">
        <f t="shared" si="14"/>
        <v>35</v>
      </c>
      <c r="S16" s="12">
        <f t="shared" si="15"/>
        <v>12.5</v>
      </c>
      <c r="T16" s="12">
        <f t="shared" si="16"/>
        <v>10.65</v>
      </c>
      <c r="U16" s="12"/>
      <c r="V16" s="84" t="s">
        <v>152</v>
      </c>
      <c r="W16" s="72">
        <f>IF(ISERROR(HLOOKUP(V16,'Raw data'!$F$3:$BH$104,V$2,FALSE)),"",HLOOKUP(V16,'Raw data'!$F$3:$BH$104,V$2,FALSE))</f>
        <v>90100</v>
      </c>
      <c r="X16" s="72">
        <v>1258000</v>
      </c>
      <c r="Y16" s="72">
        <f t="shared" si="17"/>
        <v>71.621621621621628</v>
      </c>
      <c r="Z16" s="12">
        <f t="shared" si="10"/>
        <v>0</v>
      </c>
      <c r="AA16" s="12">
        <f t="shared" si="11"/>
        <v>100</v>
      </c>
      <c r="AB16" s="12">
        <f t="shared" si="12"/>
        <v>85.2</v>
      </c>
      <c r="AC16" s="12"/>
    </row>
    <row r="17" spans="1:29" ht="15.75" customHeight="1" x14ac:dyDescent="0.2">
      <c r="A17" s="40" t="s">
        <v>153</v>
      </c>
      <c r="B17" s="12">
        <f t="shared" si="0"/>
        <v>33.627523489142511</v>
      </c>
      <c r="C17" s="12"/>
      <c r="D17" s="53" t="s">
        <v>153</v>
      </c>
      <c r="E17" s="28">
        <f>IF(ISERROR(HLOOKUP(D17,'Raw data'!$F$3:$BH$104,D$2,FALSE)),"",HLOOKUP(D17,'Raw data'!$F$3:$BH$104,D$2,FALSE))</f>
        <v>13.4</v>
      </c>
      <c r="F17" s="27">
        <f t="shared" si="1"/>
        <v>11.9</v>
      </c>
      <c r="G17" s="27">
        <f t="shared" si="2"/>
        <v>77.333333333333329</v>
      </c>
      <c r="H17" s="12">
        <f t="shared" si="3"/>
        <v>65.887999999999991</v>
      </c>
      <c r="I17" s="12"/>
      <c r="J17" s="53" t="s">
        <v>153</v>
      </c>
      <c r="K17" s="28">
        <f>IF(ISERROR(HLOOKUP(J17,'Raw data'!$F$3:$BH$104,J$2,FALSE)),"",HLOOKUP(J17,'Raw data'!$F$3:$BH$104,J$2,FALSE))</f>
        <v>1</v>
      </c>
      <c r="L17" s="12">
        <f t="shared" si="4"/>
        <v>1</v>
      </c>
      <c r="M17" s="12">
        <f t="shared" si="5"/>
        <v>50</v>
      </c>
      <c r="N17" s="12">
        <f t="shared" si="6"/>
        <v>42.6</v>
      </c>
      <c r="O17" s="12"/>
      <c r="P17" s="53" t="s">
        <v>153</v>
      </c>
      <c r="Q17" s="28">
        <f>IF(ISERROR(HLOOKUP(P17,'Raw data'!$F$3:$BH$104,P$2,FALSE)),"",HLOOKUP(P17,'Raw data'!$F$3:$BH$104,P$2,FALSE))</f>
        <v>3</v>
      </c>
      <c r="R17" s="12">
        <f t="shared" si="14"/>
        <v>37</v>
      </c>
      <c r="S17" s="12">
        <f t="shared" si="15"/>
        <v>7.5</v>
      </c>
      <c r="T17" s="12">
        <f t="shared" si="16"/>
        <v>6.39</v>
      </c>
      <c r="U17" s="12"/>
      <c r="V17" s="53" t="s">
        <v>153</v>
      </c>
      <c r="W17" s="72">
        <f>IF(ISERROR(HLOOKUP(V17,'Raw data'!$F$3:$BH$104,V$2,FALSE)),"",HLOOKUP(V17,'Raw data'!$F$3:$BH$104,V$2,FALSE))</f>
        <v>9000</v>
      </c>
      <c r="X17" s="66">
        <v>4364541</v>
      </c>
      <c r="Y17" s="66">
        <f>AVERAGE(Y14,Y20,Y24,Y26,Y37)</f>
        <v>11.027899049349211</v>
      </c>
      <c r="Z17" s="12">
        <f t="shared" si="10"/>
        <v>60.593722572272419</v>
      </c>
      <c r="AA17" s="12">
        <f t="shared" si="11"/>
        <v>23.042363798791129</v>
      </c>
      <c r="AB17" s="12">
        <f t="shared" si="12"/>
        <v>19.632093956570042</v>
      </c>
      <c r="AC17" s="12"/>
    </row>
    <row r="18" spans="1:29" ht="15.75" customHeight="1" x14ac:dyDescent="0.2">
      <c r="A18" s="83" t="s">
        <v>154</v>
      </c>
      <c r="B18" s="12">
        <f t="shared" si="0"/>
        <v>38.482000000000006</v>
      </c>
      <c r="C18" s="12"/>
      <c r="D18" s="84" t="s">
        <v>154</v>
      </c>
      <c r="E18" s="28">
        <f>IF(ISERROR(HLOOKUP(D18,'Raw data'!$F$3:$BH$104,D$2,FALSE)),"",HLOOKUP(D18,'Raw data'!$F$3:$BH$104,D$2,FALSE))</f>
        <v>16.899999999999999</v>
      </c>
      <c r="F18" s="27">
        <f t="shared" si="1"/>
        <v>15.399999999999999</v>
      </c>
      <c r="G18" s="27">
        <f t="shared" si="2"/>
        <v>70.666666666666671</v>
      </c>
      <c r="H18" s="12">
        <f t="shared" si="3"/>
        <v>60.208000000000006</v>
      </c>
      <c r="I18" s="12"/>
      <c r="J18" s="84" t="s">
        <v>154</v>
      </c>
      <c r="K18" s="28">
        <f>IF(ISERROR(HLOOKUP(J18,'Raw data'!$F$3:$BH$104,J$2,FALSE)),"",HLOOKUP(J18,'Raw data'!$F$3:$BH$104,J$2,FALSE))</f>
        <v>2</v>
      </c>
      <c r="L18" s="12">
        <f t="shared" si="4"/>
        <v>0</v>
      </c>
      <c r="M18" s="12">
        <f t="shared" si="5"/>
        <v>100</v>
      </c>
      <c r="N18" s="12">
        <f t="shared" si="6"/>
        <v>85.2</v>
      </c>
      <c r="O18" s="12"/>
      <c r="P18" s="84" t="s">
        <v>154</v>
      </c>
      <c r="Q18" s="28">
        <f>IF(ISERROR(HLOOKUP(P18,'Raw data'!$F$3:$BH$104,P$2,FALSE)),"",HLOOKUP(P18,'Raw data'!$F$3:$BH$104,P$2,FALSE))</f>
        <v>4</v>
      </c>
      <c r="R18" s="12">
        <f t="shared" si="14"/>
        <v>36</v>
      </c>
      <c r="S18" s="12">
        <f t="shared" si="15"/>
        <v>10</v>
      </c>
      <c r="T18" s="12">
        <f t="shared" si="16"/>
        <v>8.52</v>
      </c>
      <c r="U18" s="12"/>
      <c r="V18" s="84" t="s">
        <v>154</v>
      </c>
      <c r="W18" s="72">
        <f>IF(ISERROR(HLOOKUP(V18,'Raw data'!$F$3:$BH$104,V$2,FALSE)),"",HLOOKUP(V18,'Raw data'!$F$3:$BH$104,V$2,FALSE))</f>
        <v>-4900</v>
      </c>
      <c r="X18" s="66">
        <v>688701</v>
      </c>
      <c r="Y18" s="72">
        <f>IF(ISERROR(W18/X18*1000),"na",W18/X18*1000)</f>
        <v>-7.1148437420593265</v>
      </c>
      <c r="Z18" s="12">
        <f t="shared" si="10"/>
        <v>78.736465363680949</v>
      </c>
      <c r="AA18" s="12">
        <f t="shared" si="11"/>
        <v>0</v>
      </c>
      <c r="AB18" s="12">
        <f t="shared" si="12"/>
        <v>0</v>
      </c>
      <c r="AC18" s="12"/>
    </row>
    <row r="19" spans="1:29" ht="15.75" customHeight="1" x14ac:dyDescent="0.2">
      <c r="A19" s="75" t="s">
        <v>155</v>
      </c>
      <c r="B19" s="12">
        <f t="shared" si="0"/>
        <v>21.297799789601289</v>
      </c>
      <c r="C19" s="12"/>
      <c r="D19" s="65" t="s">
        <v>155</v>
      </c>
      <c r="E19" s="28">
        <f>IF(ISERROR(HLOOKUP(D19,'Raw data'!$F$3:$BH$104,D$2,FALSE)),"",HLOOKUP(D19,'Raw data'!$F$3:$BH$104,D$2,FALSE))</f>
        <v>11</v>
      </c>
      <c r="F19" s="27">
        <f t="shared" si="1"/>
        <v>9.5</v>
      </c>
      <c r="G19" s="27">
        <f t="shared" si="2"/>
        <v>81.904761904761898</v>
      </c>
      <c r="H19" s="12">
        <f t="shared" si="3"/>
        <v>69.782857142857139</v>
      </c>
      <c r="I19" s="12"/>
      <c r="J19" s="65" t="s">
        <v>155</v>
      </c>
      <c r="K19" s="28">
        <f>IF(ISERROR(HLOOKUP(J19,'Raw data'!$F$3:$BH$104,J$2,FALSE)),"",HLOOKUP(J19,'Raw data'!$F$3:$BH$104,J$2,FALSE))</f>
        <v>0</v>
      </c>
      <c r="L19" s="12">
        <f t="shared" si="4"/>
        <v>2</v>
      </c>
      <c r="M19" s="12">
        <f t="shared" si="5"/>
        <v>0</v>
      </c>
      <c r="N19" s="12">
        <f t="shared" si="6"/>
        <v>0</v>
      </c>
      <c r="O19" s="12"/>
      <c r="P19" s="65" t="s">
        <v>155</v>
      </c>
      <c r="Q19" s="28">
        <f>IF(ISERROR(HLOOKUP(P19,'Raw data'!$F$3:$BH$104,P$2,FALSE)),"",HLOOKUP(P19,'Raw data'!$F$3:$BH$104,P$2,FALSE))</f>
        <v>1</v>
      </c>
      <c r="R19" s="12">
        <f t="shared" si="14"/>
        <v>39</v>
      </c>
      <c r="S19" s="12">
        <f t="shared" si="15"/>
        <v>2.5</v>
      </c>
      <c r="T19" s="12">
        <f t="shared" si="16"/>
        <v>2.13</v>
      </c>
      <c r="U19" s="12"/>
      <c r="V19" s="65" t="s">
        <v>155</v>
      </c>
      <c r="W19" s="72" t="str">
        <f>IF(ISERROR(HLOOKUP(V19,'Raw data'!$F$3:$BH$104,V$2,FALSE)),"",HLOOKUP(V19,'Raw data'!$F$3:$BH$104,V$2,FALSE))</f>
        <v>n/a</v>
      </c>
      <c r="X19" s="66">
        <v>2213845</v>
      </c>
      <c r="Y19" s="66">
        <f>AVERAGE(Y52,Y53)</f>
        <v>5.1561623165592891</v>
      </c>
      <c r="Z19" s="12">
        <f t="shared" si="10"/>
        <v>66.465459305062339</v>
      </c>
      <c r="AA19" s="12">
        <f t="shared" si="11"/>
        <v>15.584908468953074</v>
      </c>
      <c r="AB19" s="12">
        <f t="shared" si="12"/>
        <v>13.278342015548018</v>
      </c>
      <c r="AC19" s="12"/>
    </row>
    <row r="20" spans="1:29" ht="15.75" customHeight="1" x14ac:dyDescent="0.2">
      <c r="A20" s="40" t="s">
        <v>156</v>
      </c>
      <c r="B20" s="12">
        <f t="shared" si="0"/>
        <v>38.326014807778236</v>
      </c>
      <c r="C20" s="12"/>
      <c r="D20" s="53" t="s">
        <v>156</v>
      </c>
      <c r="E20" s="28">
        <f>IF(ISERROR(HLOOKUP(D20,'Raw data'!$F$3:$BH$104,D$2,FALSE)),"",HLOOKUP(D20,'Raw data'!$F$3:$BH$104,D$2,FALSE))</f>
        <v>38.729999999999997</v>
      </c>
      <c r="F20" s="27">
        <f t="shared" si="1"/>
        <v>37.229999999999997</v>
      </c>
      <c r="G20" s="27">
        <f t="shared" si="2"/>
        <v>29.085714285714289</v>
      </c>
      <c r="H20" s="12">
        <f t="shared" si="3"/>
        <v>24.781028571428575</v>
      </c>
      <c r="I20" s="12"/>
      <c r="J20" s="53" t="s">
        <v>156</v>
      </c>
      <c r="K20" s="28">
        <f>IF(ISERROR(HLOOKUP(J20,'Raw data'!$F$3:$BH$104,J$2,FALSE)),"",HLOOKUP(J20,'Raw data'!$F$3:$BH$104,J$2,FALSE))</f>
        <v>2</v>
      </c>
      <c r="L20" s="12">
        <f t="shared" si="4"/>
        <v>0</v>
      </c>
      <c r="M20" s="12">
        <f t="shared" si="5"/>
        <v>100</v>
      </c>
      <c r="N20" s="12">
        <f t="shared" si="6"/>
        <v>85.2</v>
      </c>
      <c r="O20" s="12"/>
      <c r="P20" s="53" t="s">
        <v>156</v>
      </c>
      <c r="Q20" s="28">
        <f>IF(ISERROR(HLOOKUP(P20,'Raw data'!$F$3:$BH$104,P$2,FALSE)),"",HLOOKUP(P20,'Raw data'!$F$3:$BH$104,P$2,FALSE))</f>
        <v>6</v>
      </c>
      <c r="R20" s="12">
        <f t="shared" si="14"/>
        <v>34</v>
      </c>
      <c r="S20" s="12">
        <f t="shared" si="15"/>
        <v>15</v>
      </c>
      <c r="T20" s="12">
        <f t="shared" si="16"/>
        <v>12.78</v>
      </c>
      <c r="U20" s="12"/>
      <c r="V20" s="53" t="s">
        <v>156</v>
      </c>
      <c r="W20" s="72">
        <f>IF(ISERROR(HLOOKUP(V20,'Raw data'!$F$3:$BH$104,V$2,FALSE)),"",HLOOKUP(V20,'Raw data'!$F$3:$BH$104,V$2,FALSE))</f>
        <v>66750</v>
      </c>
      <c r="X20" s="72">
        <v>3161844</v>
      </c>
      <c r="Y20" s="72">
        <f>IF(ISERROR(W20/X20*1000),"na",W20/X20*1000)</f>
        <v>21.111098460265591</v>
      </c>
      <c r="Z20" s="12">
        <f t="shared" si="10"/>
        <v>50.510523161356033</v>
      </c>
      <c r="AA20" s="12">
        <f t="shared" si="11"/>
        <v>35.848627534840801</v>
      </c>
      <c r="AB20" s="12">
        <f t="shared" si="12"/>
        <v>30.543030659684362</v>
      </c>
      <c r="AC20" s="12"/>
    </row>
    <row r="21" spans="1:29" ht="15.75" customHeight="1" x14ac:dyDescent="0.2">
      <c r="A21" s="57" t="s">
        <v>157</v>
      </c>
      <c r="B21" s="12">
        <f t="shared" si="0"/>
        <v>55.208971826739202</v>
      </c>
      <c r="C21" s="12"/>
      <c r="D21" s="64" t="s">
        <v>157</v>
      </c>
      <c r="E21" s="28">
        <f>IF(ISERROR(HLOOKUP(D21,'Raw data'!$F$3:$BH$104,D$2,FALSE)),"",HLOOKUP(D21,'Raw data'!$F$3:$BH$104,D$2,FALSE))</f>
        <v>1.5</v>
      </c>
      <c r="F21" s="27">
        <f t="shared" si="1"/>
        <v>0</v>
      </c>
      <c r="G21" s="27">
        <f t="shared" si="2"/>
        <v>100</v>
      </c>
      <c r="H21" s="12">
        <f t="shared" si="3"/>
        <v>85.2</v>
      </c>
      <c r="I21" s="12"/>
      <c r="J21" s="64" t="s">
        <v>157</v>
      </c>
      <c r="K21" s="28">
        <f>IF(ISERROR(HLOOKUP(J21,'Raw data'!$F$3:$BH$104,J$2,FALSE)),"",HLOOKUP(J21,'Raw data'!$F$3:$BH$104,J$2,FALSE))</f>
        <v>2</v>
      </c>
      <c r="L21" s="12">
        <f t="shared" si="4"/>
        <v>0</v>
      </c>
      <c r="M21" s="12">
        <f t="shared" si="5"/>
        <v>100</v>
      </c>
      <c r="N21" s="12">
        <f t="shared" si="6"/>
        <v>85.2</v>
      </c>
      <c r="O21" s="12"/>
      <c r="P21" s="64" t="s">
        <v>157</v>
      </c>
      <c r="Q21" s="28">
        <f>IF(ISERROR(HLOOKUP(P21,'Raw data'!$F$3:$BH$104,P$2,FALSE)),"",HLOOKUP(P21,'Raw data'!$F$3:$BH$104,P$2,FALSE))</f>
        <v>14</v>
      </c>
      <c r="R21" s="12">
        <f t="shared" si="14"/>
        <v>26</v>
      </c>
      <c r="S21" s="12">
        <f t="shared" si="15"/>
        <v>35</v>
      </c>
      <c r="T21" s="12">
        <f t="shared" si="16"/>
        <v>29.82</v>
      </c>
      <c r="U21" s="12"/>
      <c r="V21" s="64" t="s">
        <v>157</v>
      </c>
      <c r="W21" s="72" t="str">
        <f>IF(ISERROR(HLOOKUP(V21,'Raw data'!$F$3:$BH$104,V$2,FALSE)),"",HLOOKUP(V21,'Raw data'!$F$3:$BH$104,V$2,FALSE))</f>
        <v>N/A</v>
      </c>
      <c r="X21" s="66">
        <v>7071600</v>
      </c>
      <c r="Y21" s="72">
        <f>AVERAGE(Y40,Y48,Y49,Y50,Y51,Y54)</f>
        <v>11.937058803548133</v>
      </c>
      <c r="Z21" s="12">
        <f t="shared" si="10"/>
        <v>59.684562818073495</v>
      </c>
      <c r="AA21" s="12">
        <f t="shared" si="11"/>
        <v>24.197050829761523</v>
      </c>
      <c r="AB21" s="12">
        <f t="shared" si="12"/>
        <v>20.615887306956818</v>
      </c>
      <c r="AC21" s="12"/>
    </row>
    <row r="22" spans="1:29" ht="15.75" customHeight="1" x14ac:dyDescent="0.2">
      <c r="A22" s="52" t="s">
        <v>158</v>
      </c>
      <c r="B22" s="12">
        <f t="shared" si="0"/>
        <v>42.544977133907828</v>
      </c>
      <c r="C22" s="12"/>
      <c r="D22" s="62" t="s">
        <v>158</v>
      </c>
      <c r="E22" s="28">
        <f>IF(ISERROR(HLOOKUP(D22,'Raw data'!$F$3:$BH$104,D$2,FALSE)),"",HLOOKUP(D22,'Raw data'!$F$3:$BH$104,D$2,FALSE))</f>
        <v>19.2</v>
      </c>
      <c r="F22" s="27">
        <f t="shared" si="1"/>
        <v>17.7</v>
      </c>
      <c r="G22" s="27">
        <f t="shared" si="2"/>
        <v>66.285714285714292</v>
      </c>
      <c r="H22" s="12">
        <f t="shared" si="3"/>
        <v>56.475428571428573</v>
      </c>
      <c r="I22" s="12"/>
      <c r="J22" s="62" t="s">
        <v>158</v>
      </c>
      <c r="K22" s="28">
        <f>IF(ISERROR(HLOOKUP(J22,'Raw data'!$F$3:$BH$104,J$2,FALSE)),"",HLOOKUP(J22,'Raw data'!$F$3:$BH$104,J$2,FALSE))</f>
        <v>2</v>
      </c>
      <c r="L22" s="12">
        <f t="shared" si="4"/>
        <v>0</v>
      </c>
      <c r="M22" s="12">
        <f t="shared" si="5"/>
        <v>100</v>
      </c>
      <c r="N22" s="12">
        <f t="shared" si="6"/>
        <v>85.2</v>
      </c>
      <c r="O22" s="12"/>
      <c r="P22" s="62" t="s">
        <v>158</v>
      </c>
      <c r="Q22" s="28">
        <f>IF(ISERROR(HLOOKUP(P22,'Raw data'!$F$3:$BH$104,P$2,FALSE)),"",HLOOKUP(P22,'Raw data'!$F$3:$BH$104,P$2,FALSE))</f>
        <v>2</v>
      </c>
      <c r="R22" s="12">
        <f t="shared" si="14"/>
        <v>38</v>
      </c>
      <c r="S22" s="12">
        <f t="shared" si="15"/>
        <v>5</v>
      </c>
      <c r="T22" s="12">
        <f t="shared" si="16"/>
        <v>4.26</v>
      </c>
      <c r="U22" s="12"/>
      <c r="V22" s="62" t="s">
        <v>158</v>
      </c>
      <c r="W22" s="72">
        <f>IF(ISERROR(HLOOKUP(V22,'Raw data'!$F$3:$BH$104,V$2,FALSE)),"",HLOOKUP(V22,'Raw data'!$F$3:$BH$104,V$2,FALSE))</f>
        <v>219830</v>
      </c>
      <c r="X22" s="72">
        <v>14377018</v>
      </c>
      <c r="Y22" s="72">
        <f>IF(ISERROR(W22/X22*1000),"na",W22/X22*1000)</f>
        <v>15.290375236366819</v>
      </c>
      <c r="Z22" s="12">
        <f t="shared" si="10"/>
        <v>56.331246385254808</v>
      </c>
      <c r="AA22" s="12">
        <f t="shared" si="11"/>
        <v>28.455962399299011</v>
      </c>
      <c r="AB22" s="12">
        <f t="shared" si="12"/>
        <v>24.244479964202757</v>
      </c>
      <c r="AC22" s="12"/>
    </row>
    <row r="23" spans="1:29" ht="15.75" customHeight="1" x14ac:dyDescent="0.2">
      <c r="A23" s="57" t="s">
        <v>159</v>
      </c>
      <c r="B23" s="12">
        <f t="shared" si="0"/>
        <v>42.540543255310631</v>
      </c>
      <c r="C23" s="12"/>
      <c r="D23" s="64" t="s">
        <v>159</v>
      </c>
      <c r="E23" s="28">
        <f>IF(ISERROR(HLOOKUP(D23,'Raw data'!$F$3:$BH$104,D$2,FALSE)),"",HLOOKUP(D23,'Raw data'!$F$3:$BH$104,D$2,FALSE))</f>
        <v>14.35</v>
      </c>
      <c r="F23" s="27">
        <f t="shared" si="1"/>
        <v>12.85</v>
      </c>
      <c r="G23" s="27">
        <f t="shared" si="2"/>
        <v>75.523809523809518</v>
      </c>
      <c r="H23" s="12">
        <f t="shared" si="3"/>
        <v>64.346285714285713</v>
      </c>
      <c r="I23" s="12"/>
      <c r="J23" s="64" t="s">
        <v>159</v>
      </c>
      <c r="K23" s="28">
        <f>IF(ISERROR(HLOOKUP(J23,'Raw data'!$F$3:$BH$104,J$2,FALSE)),"",HLOOKUP(J23,'Raw data'!$F$3:$BH$104,J$2,FALSE))</f>
        <v>2</v>
      </c>
      <c r="L23" s="12">
        <f t="shared" si="4"/>
        <v>0</v>
      </c>
      <c r="M23" s="12">
        <f t="shared" si="5"/>
        <v>100</v>
      </c>
      <c r="N23" s="12">
        <f t="shared" si="6"/>
        <v>85.2</v>
      </c>
      <c r="O23" s="12"/>
      <c r="P23" s="64" t="s">
        <v>159</v>
      </c>
      <c r="Q23" s="28">
        <f>IF(ISERROR(HLOOKUP(P23,'Raw data'!$F$3:$BH$104,P$2,FALSE)),"",HLOOKUP(P23,'Raw data'!$F$3:$BH$104,P$2,FALSE))</f>
        <v>0</v>
      </c>
      <c r="R23" s="12">
        <f t="shared" si="14"/>
        <v>40</v>
      </c>
      <c r="S23" s="12">
        <f t="shared" si="15"/>
        <v>0</v>
      </c>
      <c r="T23" s="12">
        <f t="shared" si="16"/>
        <v>0</v>
      </c>
      <c r="U23" s="12"/>
      <c r="V23" s="64" t="s">
        <v>159</v>
      </c>
      <c r="W23" s="72">
        <f>IF(ISERROR(HLOOKUP(V23,'Raw data'!$F$3:$BH$104,V$2,FALSE)),"",HLOOKUP(V23,'Raw data'!$F$3:$BH$104,V$2,FALSE))</f>
        <v>0</v>
      </c>
      <c r="X23" s="72">
        <v>11374022</v>
      </c>
      <c r="Y23" s="72">
        <f>AVERAGE(Y40,Y48,Y49,Y50,Y51,Y54)</f>
        <v>11.937058803548133</v>
      </c>
      <c r="Z23" s="12">
        <f t="shared" si="10"/>
        <v>59.684562818073495</v>
      </c>
      <c r="AA23" s="12">
        <f t="shared" si="11"/>
        <v>24.197050829761523</v>
      </c>
      <c r="AB23" s="12">
        <f t="shared" si="12"/>
        <v>20.615887306956818</v>
      </c>
      <c r="AC23" s="12"/>
    </row>
    <row r="24" spans="1:29" ht="15.75" customHeight="1" x14ac:dyDescent="0.2">
      <c r="A24" s="40" t="s">
        <v>160</v>
      </c>
      <c r="B24" s="12">
        <f t="shared" si="0"/>
        <v>36.086598993852959</v>
      </c>
      <c r="C24" s="12"/>
      <c r="D24" s="53" t="s">
        <v>160</v>
      </c>
      <c r="E24" s="28">
        <f>IF(ISERROR(HLOOKUP(D24,'Raw data'!$F$3:$BH$104,D$2,FALSE)),"",HLOOKUP(D24,'Raw data'!$F$3:$BH$104,D$2,FALSE))</f>
        <v>53.6</v>
      </c>
      <c r="F24" s="27">
        <f t="shared" si="1"/>
        <v>52.1</v>
      </c>
      <c r="G24" s="27">
        <f t="shared" si="2"/>
        <v>0.7619047619047592</v>
      </c>
      <c r="H24" s="12">
        <f t="shared" si="3"/>
        <v>0.6491428571428548</v>
      </c>
      <c r="I24" s="12"/>
      <c r="J24" s="53" t="s">
        <v>160</v>
      </c>
      <c r="K24" s="28">
        <f>IF(ISERROR(HLOOKUP(J24,'Raw data'!$F$3:$BH$104,J$2,FALSE)),"",HLOOKUP(J24,'Raw data'!$F$3:$BH$104,J$2,FALSE))</f>
        <v>2</v>
      </c>
      <c r="L24" s="12">
        <f t="shared" si="4"/>
        <v>0</v>
      </c>
      <c r="M24" s="12">
        <f t="shared" si="5"/>
        <v>100</v>
      </c>
      <c r="N24" s="12">
        <f t="shared" si="6"/>
        <v>85.2</v>
      </c>
      <c r="O24" s="12"/>
      <c r="P24" s="53" t="s">
        <v>160</v>
      </c>
      <c r="Q24" s="28">
        <f>IF(ISERROR(HLOOKUP(P24,'Raw data'!$F$3:$BH$104,P$2,FALSE)),"",HLOOKUP(P24,'Raw data'!$F$3:$BH$104,P$2,FALSE))</f>
        <v>20</v>
      </c>
      <c r="R24" s="12">
        <f t="shared" si="14"/>
        <v>20</v>
      </c>
      <c r="S24" s="12">
        <f t="shared" si="15"/>
        <v>50</v>
      </c>
      <c r="T24" s="12">
        <f t="shared" si="16"/>
        <v>42.6</v>
      </c>
      <c r="U24" s="12"/>
      <c r="V24" s="53" t="s">
        <v>160</v>
      </c>
      <c r="W24" s="66">
        <f>IF(ISERROR(HLOOKUP(V24,'Raw data'!$F$3:$BH$104,V$2,FALSE)),"",HLOOKUP(V24,'Raw data'!$F$3:$BH$104,V$2,FALSE))</f>
        <v>33600</v>
      </c>
      <c r="X24" s="66">
        <v>4434827</v>
      </c>
      <c r="Y24" s="72">
        <f>IF(ISERROR(W24/X24*1000),"na",W24/X24*1000)</f>
        <v>7.5763947500094142</v>
      </c>
      <c r="Z24" s="12">
        <f t="shared" si="10"/>
        <v>64.045226871612215</v>
      </c>
      <c r="AA24" s="12">
        <f t="shared" si="11"/>
        <v>18.658747791395541</v>
      </c>
      <c r="AB24" s="12">
        <f t="shared" si="12"/>
        <v>15.897253118269001</v>
      </c>
      <c r="AC24" s="12"/>
    </row>
    <row r="25" spans="1:29" ht="15.75" customHeight="1" x14ac:dyDescent="0.2">
      <c r="A25" s="71" t="s">
        <v>244</v>
      </c>
      <c r="B25" s="12">
        <f t="shared" si="0"/>
        <v>53.226043255310628</v>
      </c>
      <c r="C25" s="12"/>
      <c r="D25" s="71" t="s">
        <v>244</v>
      </c>
      <c r="E25" s="28">
        <f>IF(ISERROR(HLOOKUP(D25,'Raw data'!$F$3:$BH$104,D$2,FALSE)),"",HLOOKUP(D25,'Raw data'!$F$3:$BH$104,D$2,FALSE))</f>
        <v>7.7</v>
      </c>
      <c r="F25" s="27">
        <f t="shared" si="1"/>
        <v>6.2</v>
      </c>
      <c r="G25" s="27">
        <f t="shared" si="2"/>
        <v>88.19047619047619</v>
      </c>
      <c r="H25" s="12">
        <f t="shared" si="3"/>
        <v>75.138285714285715</v>
      </c>
      <c r="I25" s="12"/>
      <c r="J25" s="71" t="s">
        <v>244</v>
      </c>
      <c r="K25" s="28">
        <f>IF(ISERROR(HLOOKUP(J25,'Raw data'!$F$3:$BH$104,J$2,FALSE)),"",HLOOKUP(J25,'Raw data'!$F$3:$BH$104,J$2,FALSE))</f>
        <v>2</v>
      </c>
      <c r="L25" s="12">
        <f t="shared" si="4"/>
        <v>0</v>
      </c>
      <c r="M25" s="12">
        <f t="shared" si="5"/>
        <v>100</v>
      </c>
      <c r="N25" s="12">
        <f t="shared" si="6"/>
        <v>85.2</v>
      </c>
      <c r="O25" s="12"/>
      <c r="P25" s="71" t="s">
        <v>244</v>
      </c>
      <c r="Q25" s="28">
        <f>IF(ISERROR(HLOOKUP(P25,'Raw data'!$F$3:$BH$104,P$2,FALSE)),"",HLOOKUP(P25,'Raw data'!$F$3:$BH$104,P$2,FALSE))</f>
        <v>15</v>
      </c>
      <c r="R25" s="12">
        <f t="shared" si="14"/>
        <v>25</v>
      </c>
      <c r="S25" s="12">
        <f t="shared" si="15"/>
        <v>37.5</v>
      </c>
      <c r="T25" s="12">
        <f t="shared" si="16"/>
        <v>31.95</v>
      </c>
      <c r="U25" s="12"/>
      <c r="V25" s="71" t="s">
        <v>244</v>
      </c>
      <c r="W25" s="66">
        <f>IF(ISERROR(HLOOKUP(V25,'Raw data'!$F$3:$BH$104,V$2,FALSE)),"",HLOOKUP(V25,'Raw data'!$F$3:$BH$104,V$2,FALSE))</f>
        <v>0</v>
      </c>
      <c r="X25" s="66">
        <v>23500000</v>
      </c>
      <c r="Y25" s="72">
        <f>AVERAGE(Y40,Y48,Y49,Y50,Y51,Y54)</f>
        <v>11.937058803548133</v>
      </c>
      <c r="Z25" s="12">
        <f t="shared" si="10"/>
        <v>59.684562818073495</v>
      </c>
      <c r="AA25" s="12">
        <f t="shared" si="11"/>
        <v>24.197050829761523</v>
      </c>
      <c r="AB25" s="12">
        <f t="shared" si="12"/>
        <v>20.615887306956818</v>
      </c>
      <c r="AC25" s="12"/>
    </row>
    <row r="26" spans="1:29" ht="15.75" customHeight="1" x14ac:dyDescent="0.2">
      <c r="A26" s="33" t="s">
        <v>162</v>
      </c>
      <c r="B26" s="12">
        <f t="shared" si="0"/>
        <v>28.564292346659542</v>
      </c>
      <c r="C26" s="12"/>
      <c r="D26" s="33" t="s">
        <v>162</v>
      </c>
      <c r="E26" s="28">
        <f>IF(ISERROR(HLOOKUP(D26,'Raw data'!$F$3:$BH$104,D$2,FALSE)),"",HLOOKUP(D26,'Raw data'!$F$3:$BH$104,D$2,FALSE))</f>
        <v>54</v>
      </c>
      <c r="F26" s="27">
        <f t="shared" si="1"/>
        <v>52.5</v>
      </c>
      <c r="G26" s="27">
        <f t="shared" si="2"/>
        <v>0</v>
      </c>
      <c r="H26" s="12">
        <f t="shared" si="3"/>
        <v>0</v>
      </c>
      <c r="I26" s="12"/>
      <c r="J26" s="33" t="s">
        <v>162</v>
      </c>
      <c r="K26" s="28">
        <f>IF(ISERROR(HLOOKUP(J26,'Raw data'!$F$3:$BH$104,J$2,FALSE)),"",HLOOKUP(J26,'Raw data'!$F$3:$BH$104,J$2,FALSE))</f>
        <v>2</v>
      </c>
      <c r="L26" s="12">
        <f t="shared" si="4"/>
        <v>0</v>
      </c>
      <c r="M26" s="12">
        <f t="shared" si="5"/>
        <v>100</v>
      </c>
      <c r="N26" s="12">
        <f t="shared" si="6"/>
        <v>85.2</v>
      </c>
      <c r="O26" s="12"/>
      <c r="P26" s="33" t="s">
        <v>162</v>
      </c>
      <c r="Q26" s="28">
        <f>IF(ISERROR(HLOOKUP(P26,'Raw data'!$F$3:$BH$104,P$2,FALSE)),"",HLOOKUP(P26,'Raw data'!$F$3:$BH$104,P$2,FALSE))</f>
        <v>0</v>
      </c>
      <c r="R26" s="12">
        <f t="shared" si="14"/>
        <v>40</v>
      </c>
      <c r="S26" s="12">
        <f t="shared" si="15"/>
        <v>0</v>
      </c>
      <c r="T26" s="45">
        <f>AVERAGE(T24,T17,T14,T4,T37,T20)</f>
        <v>13.845000000000001</v>
      </c>
      <c r="U26" s="12"/>
      <c r="V26" s="33" t="s">
        <v>162</v>
      </c>
      <c r="W26" s="72">
        <f>IF(ISERROR(HLOOKUP(V26,'Raw data'!$F$3:$BH$104,V$2,FALSE)),"",HLOOKUP(V26,'Raw data'!$F$3:$BH$104,V$2,FALSE))</f>
        <v>93040</v>
      </c>
      <c r="X26" s="72">
        <v>13400000</v>
      </c>
      <c r="Y26" s="72">
        <f t="shared" ref="Y26:Y30" si="18">IF(ISERROR(W26/X26*1000),"na",W26/X26*1000)</f>
        <v>6.9432835820895527</v>
      </c>
      <c r="Z26" s="12">
        <f t="shared" si="10"/>
        <v>64.678338039532079</v>
      </c>
      <c r="AA26" s="12">
        <f t="shared" si="11"/>
        <v>17.854658904504888</v>
      </c>
      <c r="AB26" s="12">
        <f t="shared" si="12"/>
        <v>15.212169386638164</v>
      </c>
      <c r="AC26" s="12"/>
    </row>
    <row r="27" spans="1:29" ht="15.75" customHeight="1" x14ac:dyDescent="0.2">
      <c r="A27" s="82" t="s">
        <v>163</v>
      </c>
      <c r="B27" s="12">
        <f t="shared" si="0"/>
        <v>44.818161913337889</v>
      </c>
      <c r="C27" s="12"/>
      <c r="D27" s="79" t="s">
        <v>163</v>
      </c>
      <c r="E27" s="28">
        <f>IF(ISERROR(HLOOKUP(D27,'Raw data'!$F$3:$BH$104,D$2,FALSE)),"",HLOOKUP(D27,'Raw data'!$F$3:$BH$104,D$2,FALSE))</f>
        <v>13.5</v>
      </c>
      <c r="F27" s="27">
        <f t="shared" si="1"/>
        <v>12</v>
      </c>
      <c r="G27" s="27">
        <f t="shared" si="2"/>
        <v>77.142857142857139</v>
      </c>
      <c r="H27" s="12">
        <f t="shared" si="3"/>
        <v>65.725714285714275</v>
      </c>
      <c r="I27" s="12"/>
      <c r="J27" s="79" t="s">
        <v>163</v>
      </c>
      <c r="K27" s="28">
        <f>IF(ISERROR(HLOOKUP(J27,'Raw data'!$F$3:$BH$104,J$2,FALSE)),"",HLOOKUP(J27,'Raw data'!$F$3:$BH$104,J$2,FALSE))</f>
        <v>2</v>
      </c>
      <c r="L27" s="12">
        <f t="shared" si="4"/>
        <v>0</v>
      </c>
      <c r="M27" s="12">
        <f t="shared" si="5"/>
        <v>100</v>
      </c>
      <c r="N27" s="12">
        <f t="shared" si="6"/>
        <v>85.2</v>
      </c>
      <c r="O27" s="12"/>
      <c r="P27" s="79" t="s">
        <v>163</v>
      </c>
      <c r="Q27" s="28">
        <f>IF(ISERROR(HLOOKUP(P27,'Raw data'!$F$3:$BH$104,P$2,FALSE)),"",HLOOKUP(P27,'Raw data'!$F$3:$BH$104,P$2,FALSE))</f>
        <v>4</v>
      </c>
      <c r="R27" s="12">
        <f t="shared" si="14"/>
        <v>36</v>
      </c>
      <c r="S27" s="12">
        <f t="shared" si="15"/>
        <v>10</v>
      </c>
      <c r="T27" s="12">
        <f t="shared" ref="T27:T30" si="19">S27*$A$2</f>
        <v>8.52</v>
      </c>
      <c r="U27" s="12"/>
      <c r="V27" s="79" t="s">
        <v>163</v>
      </c>
      <c r="W27" s="72">
        <f>IF(ISERROR(HLOOKUP(V27,'Raw data'!$F$3:$BH$104,V$2,FALSE)),"",HLOOKUP(V27,'Raw data'!$F$3:$BH$104,V$2,FALSE))</f>
        <v>109300</v>
      </c>
      <c r="X27" s="72">
        <v>9752000</v>
      </c>
      <c r="Y27" s="72">
        <f t="shared" si="18"/>
        <v>11.207957342083676</v>
      </c>
      <c r="Z27" s="12">
        <f t="shared" si="10"/>
        <v>60.413664279537954</v>
      </c>
      <c r="AA27" s="12">
        <f t="shared" si="11"/>
        <v>23.271048553564896</v>
      </c>
      <c r="AB27" s="12">
        <f t="shared" si="12"/>
        <v>19.826933367637292</v>
      </c>
      <c r="AC27" s="12"/>
    </row>
    <row r="28" spans="1:29" ht="15.75" customHeight="1" x14ac:dyDescent="0.2">
      <c r="A28" s="52" t="s">
        <v>164</v>
      </c>
      <c r="B28" s="12">
        <f t="shared" si="0"/>
        <v>38.183673646567271</v>
      </c>
      <c r="C28" s="12"/>
      <c r="D28" s="62" t="s">
        <v>164</v>
      </c>
      <c r="E28" s="28">
        <f>IF(ISERROR(HLOOKUP(D28,'Raw data'!$F$3:$BH$104,D$2,FALSE)),"",HLOOKUP(D28,'Raw data'!$F$3:$BH$104,D$2,FALSE))</f>
        <v>23.9</v>
      </c>
      <c r="F28" s="27">
        <f t="shared" si="1"/>
        <v>22.4</v>
      </c>
      <c r="G28" s="27">
        <f t="shared" si="2"/>
        <v>57.333333333333336</v>
      </c>
      <c r="H28" s="12">
        <f t="shared" si="3"/>
        <v>48.847999999999999</v>
      </c>
      <c r="I28" s="12"/>
      <c r="J28" s="62" t="s">
        <v>164</v>
      </c>
      <c r="K28" s="28">
        <f>IF(ISERROR(HLOOKUP(J28,'Raw data'!$F$3:$BH$104,J$2,FALSE)),"",HLOOKUP(J28,'Raw data'!$F$3:$BH$104,J$2,FALSE))</f>
        <v>2</v>
      </c>
      <c r="L28" s="12">
        <f t="shared" si="4"/>
        <v>0</v>
      </c>
      <c r="M28" s="12">
        <f t="shared" si="5"/>
        <v>100</v>
      </c>
      <c r="N28" s="12">
        <f t="shared" si="6"/>
        <v>85.2</v>
      </c>
      <c r="O28" s="12"/>
      <c r="P28" s="62" t="s">
        <v>164</v>
      </c>
      <c r="Q28" s="45">
        <f>IF(ISERROR(HLOOKUP(P28,'Raw data'!$F$3:$BH$104,P$2,FALSE)),"",HLOOKUP(P28,'Raw data'!$F$3:$BH$104,P$2,FALSE))</f>
        <v>0</v>
      </c>
      <c r="R28" s="12">
        <f t="shared" si="14"/>
        <v>40</v>
      </c>
      <c r="S28" s="12">
        <f t="shared" si="15"/>
        <v>0</v>
      </c>
      <c r="T28" s="12">
        <f t="shared" si="19"/>
        <v>0</v>
      </c>
      <c r="U28" s="12"/>
      <c r="V28" s="62" t="s">
        <v>164</v>
      </c>
      <c r="W28" s="72">
        <f>IF(ISERROR(HLOOKUP(V28,'Raw data'!$F$3:$BH$104,V$2,FALSE)),"",HLOOKUP(V28,'Raw data'!$F$3:$BH$104,V$2,FALSE))</f>
        <v>83000</v>
      </c>
      <c r="X28" s="72">
        <v>8173941</v>
      </c>
      <c r="Y28" s="72">
        <f t="shared" si="18"/>
        <v>10.154220589554049</v>
      </c>
      <c r="Z28" s="12">
        <f t="shared" si="10"/>
        <v>61.467401032067578</v>
      </c>
      <c r="AA28" s="12">
        <f t="shared" si="11"/>
        <v>21.932740124728966</v>
      </c>
      <c r="AB28" s="12">
        <f t="shared" si="12"/>
        <v>18.686694586269077</v>
      </c>
      <c r="AC28" s="12"/>
    </row>
    <row r="29" spans="1:29" ht="15.75" customHeight="1" x14ac:dyDescent="0.2">
      <c r="A29" s="83" t="s">
        <v>165</v>
      </c>
      <c r="B29" s="12">
        <f t="shared" si="0"/>
        <v>45.632767222230108</v>
      </c>
      <c r="C29" s="12"/>
      <c r="D29" s="84" t="s">
        <v>165</v>
      </c>
      <c r="E29" s="28">
        <f>IF(ISERROR(HLOOKUP(D29,'Raw data'!$F$3:$BH$104,D$2,FALSE)),"",HLOOKUP(D29,'Raw data'!$F$3:$BH$104,D$2,FALSE))</f>
        <v>20.2</v>
      </c>
      <c r="F29" s="27">
        <f t="shared" si="1"/>
        <v>18.7</v>
      </c>
      <c r="G29" s="27">
        <f t="shared" si="2"/>
        <v>64.38095238095238</v>
      </c>
      <c r="H29" s="12">
        <f t="shared" si="3"/>
        <v>54.852571428571423</v>
      </c>
      <c r="I29" s="12"/>
      <c r="J29" s="84" t="s">
        <v>165</v>
      </c>
      <c r="K29" s="28">
        <f>IF(ISERROR(HLOOKUP(J29,'Raw data'!$F$3:$BH$104,J$2,FALSE)),"",HLOOKUP(J29,'Raw data'!$F$3:$BH$104,J$2,FALSE))</f>
        <v>2</v>
      </c>
      <c r="L29" s="12">
        <f t="shared" si="4"/>
        <v>0</v>
      </c>
      <c r="M29" s="12">
        <f t="shared" si="5"/>
        <v>100</v>
      </c>
      <c r="N29" s="12">
        <f t="shared" si="6"/>
        <v>85.2</v>
      </c>
      <c r="O29" s="12"/>
      <c r="P29" s="84" t="s">
        <v>165</v>
      </c>
      <c r="Q29" s="28">
        <f>IF(ISERROR(HLOOKUP(P29,'Raw data'!$F$3:$BH$104,P$2,FALSE)),"",HLOOKUP(P29,'Raw data'!$F$3:$BH$104,P$2,FALSE))</f>
        <v>1</v>
      </c>
      <c r="R29" s="12">
        <f t="shared" si="14"/>
        <v>39</v>
      </c>
      <c r="S29" s="12">
        <f t="shared" si="15"/>
        <v>2.5</v>
      </c>
      <c r="T29" s="12">
        <f t="shared" si="19"/>
        <v>2.13</v>
      </c>
      <c r="U29" s="12"/>
      <c r="V29" s="84" t="s">
        <v>165</v>
      </c>
      <c r="W29" s="72">
        <f>IF(ISERROR(HLOOKUP(V29,'Raw data'!$F$3:$BH$104,V$2,FALSE)),"",HLOOKUP(V29,'Raw data'!$F$3:$BH$104,V$2,FALSE))</f>
        <v>117200</v>
      </c>
      <c r="X29" s="72">
        <v>3884307</v>
      </c>
      <c r="Y29" s="72">
        <f t="shared" si="18"/>
        <v>30.172692323238095</v>
      </c>
      <c r="Z29" s="12">
        <f t="shared" si="10"/>
        <v>41.448929298383533</v>
      </c>
      <c r="AA29" s="12">
        <f t="shared" si="11"/>
        <v>47.35739138538618</v>
      </c>
      <c r="AB29" s="12">
        <f t="shared" si="12"/>
        <v>40.348497460349023</v>
      </c>
      <c r="AC29" s="12"/>
    </row>
    <row r="30" spans="1:29" ht="15.75" customHeight="1" x14ac:dyDescent="0.2">
      <c r="A30" s="52" t="s">
        <v>166</v>
      </c>
      <c r="B30" s="12">
        <f t="shared" si="0"/>
        <v>35.165971937727583</v>
      </c>
      <c r="C30" s="12"/>
      <c r="D30" s="62" t="s">
        <v>166</v>
      </c>
      <c r="E30" s="28">
        <f>IF(ISERROR(HLOOKUP(D30,'Raw data'!$F$3:$BH$104,D$2,FALSE)),"",HLOOKUP(D30,'Raw data'!$F$3:$BH$104,D$2,FALSE))</f>
        <v>51.8</v>
      </c>
      <c r="F30" s="27">
        <f t="shared" si="1"/>
        <v>50.3</v>
      </c>
      <c r="G30" s="27">
        <f t="shared" si="2"/>
        <v>4.190476190476204</v>
      </c>
      <c r="H30" s="12">
        <f t="shared" si="3"/>
        <v>3.5702857142857258</v>
      </c>
      <c r="I30" s="12"/>
      <c r="J30" s="62" t="s">
        <v>166</v>
      </c>
      <c r="K30" s="28">
        <f>IF(ISERROR(HLOOKUP(J30,'Raw data'!$F$3:$BH$104,J$2,FALSE)),"",HLOOKUP(J30,'Raw data'!$F$3:$BH$104,J$2,FALSE))</f>
        <v>2</v>
      </c>
      <c r="L30" s="12">
        <f t="shared" si="4"/>
        <v>0</v>
      </c>
      <c r="M30" s="12">
        <f t="shared" si="5"/>
        <v>100</v>
      </c>
      <c r="N30" s="12">
        <f t="shared" si="6"/>
        <v>85.2</v>
      </c>
      <c r="O30" s="12"/>
      <c r="P30" s="62" t="s">
        <v>166</v>
      </c>
      <c r="Q30" s="28">
        <f>IF(ISERROR(HLOOKUP(P30,'Raw data'!$F$3:$BH$104,P$2,FALSE)),"",HLOOKUP(P30,'Raw data'!$F$3:$BH$104,P$2,FALSE))</f>
        <v>9</v>
      </c>
      <c r="R30" s="12">
        <f t="shared" si="14"/>
        <v>31</v>
      </c>
      <c r="S30" s="12">
        <f t="shared" si="15"/>
        <v>22.5</v>
      </c>
      <c r="T30" s="12">
        <f t="shared" si="19"/>
        <v>19.169999999999998</v>
      </c>
      <c r="U30" s="12"/>
      <c r="V30" s="62" t="s">
        <v>166</v>
      </c>
      <c r="W30" s="72">
        <f>IF(ISERROR(HLOOKUP(V30,'Raw data'!$F$3:$BH$104,V$2,FALSE)),"",HLOOKUP(V30,'Raw data'!$F$3:$BH$104,V$2,FALSE))</f>
        <v>73200</v>
      </c>
      <c r="X30" s="72">
        <v>3165235</v>
      </c>
      <c r="Y30" s="72">
        <f t="shared" si="18"/>
        <v>23.126244970752566</v>
      </c>
      <c r="Z30" s="12">
        <f t="shared" si="10"/>
        <v>48.495376650869062</v>
      </c>
      <c r="AA30" s="12">
        <f t="shared" si="11"/>
        <v>38.407983611061745</v>
      </c>
      <c r="AB30" s="12">
        <f t="shared" si="12"/>
        <v>32.723602036624605</v>
      </c>
      <c r="AC30" s="12"/>
    </row>
    <row r="31" spans="1:29" ht="15.75" customHeight="1" x14ac:dyDescent="0.2">
      <c r="A31" s="57" t="s">
        <v>167</v>
      </c>
      <c r="B31" s="12">
        <f t="shared" si="0"/>
        <v>34.56825754102492</v>
      </c>
      <c r="C31" s="12"/>
      <c r="D31" s="64" t="s">
        <v>167</v>
      </c>
      <c r="E31" s="28">
        <f>IF(ISERROR(HLOOKUP(D31,'Raw data'!$F$3:$BH$104,D$2,FALSE)),"",HLOOKUP(D31,'Raw data'!$F$3:$BH$104,D$2,FALSE))</f>
        <v>13</v>
      </c>
      <c r="F31" s="27">
        <f t="shared" si="1"/>
        <v>11.5</v>
      </c>
      <c r="G31" s="27">
        <f t="shared" si="2"/>
        <v>78.095238095238102</v>
      </c>
      <c r="H31" s="12">
        <f t="shared" si="3"/>
        <v>66.537142857142868</v>
      </c>
      <c r="I31" s="12"/>
      <c r="J31" s="64" t="s">
        <v>167</v>
      </c>
      <c r="K31" s="28">
        <f>IF(ISERROR(HLOOKUP(J31,'Raw data'!$F$3:$BH$104,J$2,FALSE)),"",HLOOKUP(J31,'Raw data'!$F$3:$BH$104,J$2,FALSE))</f>
        <v>1</v>
      </c>
      <c r="L31" s="12">
        <f t="shared" si="4"/>
        <v>1</v>
      </c>
      <c r="M31" s="12">
        <f t="shared" si="5"/>
        <v>50</v>
      </c>
      <c r="N31" s="12">
        <f t="shared" si="6"/>
        <v>42.6</v>
      </c>
      <c r="O31" s="12"/>
      <c r="P31" s="64" t="s">
        <v>167</v>
      </c>
      <c r="Q31" s="45">
        <f>IF(ISERROR(HLOOKUP(P31,'Raw data'!$F$3:$BH$104,P$2,FALSE)),"",HLOOKUP(P31,'Raw data'!$F$3:$BH$104,P$2,FALSE))</f>
        <v>0</v>
      </c>
      <c r="R31" s="12">
        <f t="shared" si="14"/>
        <v>40</v>
      </c>
      <c r="S31" s="12">
        <f t="shared" si="15"/>
        <v>0</v>
      </c>
      <c r="T31" s="45">
        <f>AVERAGE(T23,T25,T38,T6)</f>
        <v>8.52</v>
      </c>
      <c r="U31" s="12"/>
      <c r="V31" s="64" t="s">
        <v>167</v>
      </c>
      <c r="W31" s="72">
        <f>IF(ISERROR(HLOOKUP(V31,'Raw data'!$F$3:$BH$104,V$2,FALSE)),"",HLOOKUP(V31,'Raw data'!$F$3:$BH$104,V$2,FALSE))</f>
        <v>0</v>
      </c>
      <c r="X31" s="66">
        <v>11855975</v>
      </c>
      <c r="Y31" s="72">
        <f>AVERAGE(Y40,Y48,Y49,Y50,Y51,Y54)</f>
        <v>11.937058803548133</v>
      </c>
      <c r="Z31" s="12">
        <f t="shared" si="10"/>
        <v>59.684562818073495</v>
      </c>
      <c r="AA31" s="12">
        <f t="shared" si="11"/>
        <v>24.197050829761523</v>
      </c>
      <c r="AB31" s="12">
        <f t="shared" si="12"/>
        <v>20.615887306956818</v>
      </c>
      <c r="AC31" s="12"/>
    </row>
    <row r="32" spans="1:29" ht="15.75" customHeight="1" x14ac:dyDescent="0.2">
      <c r="A32" s="82" t="s">
        <v>168</v>
      </c>
      <c r="B32" s="12">
        <f t="shared" si="0"/>
        <v>63.464375712121452</v>
      </c>
      <c r="C32" s="12"/>
      <c r="D32" s="79" t="s">
        <v>168</v>
      </c>
      <c r="E32" s="28">
        <f>IF(ISERROR(HLOOKUP(D32,'Raw data'!$F$3:$BH$104,D$2,FALSE)),"",HLOOKUP(D32,'Raw data'!$F$3:$BH$104,D$2,FALSE))</f>
        <v>12.6</v>
      </c>
      <c r="F32" s="27">
        <f t="shared" si="1"/>
        <v>11.1</v>
      </c>
      <c r="G32" s="27">
        <f t="shared" si="2"/>
        <v>78.857142857142861</v>
      </c>
      <c r="H32" s="12">
        <f t="shared" si="3"/>
        <v>67.186285714285717</v>
      </c>
      <c r="I32" s="12"/>
      <c r="J32" s="79" t="s">
        <v>168</v>
      </c>
      <c r="K32" s="28">
        <f>IF(ISERROR(HLOOKUP(J32,'Raw data'!$F$3:$BH$104,J$2,FALSE)),"",HLOOKUP(J32,'Raw data'!$F$3:$BH$104,J$2,FALSE))</f>
        <v>2</v>
      </c>
      <c r="L32" s="12">
        <f t="shared" si="4"/>
        <v>0</v>
      </c>
      <c r="M32" s="12">
        <f t="shared" si="5"/>
        <v>100</v>
      </c>
      <c r="N32" s="12">
        <f t="shared" si="6"/>
        <v>85.2</v>
      </c>
      <c r="O32" s="12"/>
      <c r="P32" s="79" t="s">
        <v>168</v>
      </c>
      <c r="Q32" s="28">
        <f>IF(ISERROR(HLOOKUP(P32,'Raw data'!$F$3:$BH$104,P$2,FALSE)),"",HLOOKUP(P32,'Raw data'!$F$3:$BH$104,P$2,FALSE))</f>
        <v>35</v>
      </c>
      <c r="R32" s="12">
        <f t="shared" si="14"/>
        <v>5</v>
      </c>
      <c r="S32" s="12">
        <f t="shared" si="15"/>
        <v>87.5</v>
      </c>
      <c r="T32" s="12">
        <f t="shared" ref="T32:T42" si="20">S32*$A$2</f>
        <v>74.55</v>
      </c>
      <c r="U32" s="12"/>
      <c r="V32" s="79" t="s">
        <v>168</v>
      </c>
      <c r="W32" s="72">
        <f>IF(ISERROR(HLOOKUP(V32,'Raw data'!$F$3:$BH$104,V$2,FALSE)),"",HLOOKUP(V32,'Raw data'!$F$3:$BH$104,V$2,FALSE))</f>
        <v>157231</v>
      </c>
      <c r="X32" s="72">
        <v>8851080</v>
      </c>
      <c r="Y32" s="72">
        <f t="shared" ref="Y32:Y37" si="21">IF(ISERROR(W32/X32*1000),"na",W32/X32*1000)</f>
        <v>17.764046873375904</v>
      </c>
      <c r="Z32" s="12">
        <f t="shared" si="10"/>
        <v>53.857574748245725</v>
      </c>
      <c r="AA32" s="12">
        <f t="shared" si="11"/>
        <v>31.597672692723137</v>
      </c>
      <c r="AB32" s="12">
        <f t="shared" si="12"/>
        <v>26.921217134200113</v>
      </c>
      <c r="AC32" s="12"/>
    </row>
    <row r="33" spans="1:29" ht="15.75" customHeight="1" x14ac:dyDescent="0.2">
      <c r="A33" s="83" t="s">
        <v>169</v>
      </c>
      <c r="B33" s="12">
        <f t="shared" si="0"/>
        <v>36.545053962303889</v>
      </c>
      <c r="C33" s="12"/>
      <c r="D33" s="84" t="s">
        <v>169</v>
      </c>
      <c r="E33" s="28">
        <f>IF(ISERROR(HLOOKUP(D33,'Raw data'!$F$3:$BH$104,D$2,FALSE)),"",HLOOKUP(D33,'Raw data'!$F$3:$BH$104,D$2,FALSE))</f>
        <v>16.399999999999999</v>
      </c>
      <c r="F33" s="27">
        <f t="shared" si="1"/>
        <v>14.899999999999999</v>
      </c>
      <c r="G33" s="27">
        <f t="shared" si="2"/>
        <v>71.61904761904762</v>
      </c>
      <c r="H33" s="12">
        <f t="shared" si="3"/>
        <v>61.01942857142857</v>
      </c>
      <c r="I33" s="12"/>
      <c r="J33" s="84" t="s">
        <v>169</v>
      </c>
      <c r="K33" s="28">
        <f>IF(ISERROR(HLOOKUP(J33,'Raw data'!$F$3:$BH$104,J$2,FALSE)),"",HLOOKUP(J33,'Raw data'!$F$3:$BH$104,J$2,FALSE))</f>
        <v>1</v>
      </c>
      <c r="L33" s="12">
        <f t="shared" si="4"/>
        <v>1</v>
      </c>
      <c r="M33" s="12">
        <f t="shared" si="5"/>
        <v>50</v>
      </c>
      <c r="N33" s="12">
        <f t="shared" si="6"/>
        <v>42.6</v>
      </c>
      <c r="O33" s="12"/>
      <c r="P33" s="84" t="s">
        <v>169</v>
      </c>
      <c r="Q33" s="28">
        <f>IF(ISERROR(HLOOKUP(P33,'Raw data'!$F$3:$BH$104,P$2,FALSE)),"",HLOOKUP(P33,'Raw data'!$F$3:$BH$104,P$2,FALSE))</f>
        <v>2</v>
      </c>
      <c r="R33" s="12">
        <f t="shared" si="14"/>
        <v>38</v>
      </c>
      <c r="S33" s="12">
        <f t="shared" si="15"/>
        <v>5</v>
      </c>
      <c r="T33" s="12">
        <f t="shared" si="20"/>
        <v>4.26</v>
      </c>
      <c r="U33" s="12"/>
      <c r="V33" s="84" t="s">
        <v>169</v>
      </c>
      <c r="W33" s="72">
        <f>IF(ISERROR(HLOOKUP(V33,'Raw data'!$F$3:$BH$104,V$2,FALSE)),"",HLOOKUP(V33,'Raw data'!$F$3:$BH$104,V$2,FALSE))</f>
        <v>70600</v>
      </c>
      <c r="X33" s="72">
        <v>2496435</v>
      </c>
      <c r="Y33" s="72">
        <f t="shared" si="21"/>
        <v>28.280327747367746</v>
      </c>
      <c r="Z33" s="12">
        <f t="shared" si="10"/>
        <v>43.341293874253878</v>
      </c>
      <c r="AA33" s="12">
        <f t="shared" si="11"/>
        <v>44.953975678153732</v>
      </c>
      <c r="AB33" s="12">
        <f t="shared" si="12"/>
        <v>38.300787277786981</v>
      </c>
      <c r="AC33" s="12"/>
    </row>
    <row r="34" spans="1:29" ht="15.75" customHeight="1" x14ac:dyDescent="0.2">
      <c r="A34" s="83" t="s">
        <v>170</v>
      </c>
      <c r="B34" s="12">
        <f t="shared" si="0"/>
        <v>55.305813345744532</v>
      </c>
      <c r="C34" s="12"/>
      <c r="D34" s="84" t="s">
        <v>170</v>
      </c>
      <c r="E34" s="28">
        <f>IF(ISERROR(HLOOKUP(D34,'Raw data'!$F$3:$BH$104,D$2,FALSE)),"",HLOOKUP(D34,'Raw data'!$F$3:$BH$104,D$2,FALSE))</f>
        <v>9.6999999999999993</v>
      </c>
      <c r="F34" s="27">
        <f t="shared" si="1"/>
        <v>8.1999999999999993</v>
      </c>
      <c r="G34" s="27">
        <f t="shared" si="2"/>
        <v>84.38095238095238</v>
      </c>
      <c r="H34" s="12">
        <f t="shared" si="3"/>
        <v>71.892571428571429</v>
      </c>
      <c r="I34" s="12"/>
      <c r="J34" s="84" t="s">
        <v>170</v>
      </c>
      <c r="K34" s="28">
        <f>IF(ISERROR(HLOOKUP(J34,'Raw data'!$F$3:$BH$104,J$2,FALSE)),"",HLOOKUP(J34,'Raw data'!$F$3:$BH$104,J$2,FALSE))</f>
        <v>2</v>
      </c>
      <c r="L34" s="12">
        <f t="shared" si="4"/>
        <v>0</v>
      </c>
      <c r="M34" s="12">
        <f t="shared" si="5"/>
        <v>100</v>
      </c>
      <c r="N34" s="12">
        <f t="shared" si="6"/>
        <v>85.2</v>
      </c>
      <c r="O34" s="12"/>
      <c r="P34" s="84" t="s">
        <v>170</v>
      </c>
      <c r="Q34" s="28">
        <f>IF(ISERROR(HLOOKUP(P34,'Raw data'!$F$3:$BH$104,P$2,FALSE)),"",HLOOKUP(P34,'Raw data'!$F$3:$BH$104,P$2,FALSE))</f>
        <v>23</v>
      </c>
      <c r="R34" s="12">
        <f t="shared" si="14"/>
        <v>17</v>
      </c>
      <c r="S34" s="12">
        <f t="shared" si="15"/>
        <v>57.5</v>
      </c>
      <c r="T34" s="12">
        <f t="shared" si="20"/>
        <v>48.99</v>
      </c>
      <c r="U34" s="12"/>
      <c r="V34" s="84" t="s">
        <v>170</v>
      </c>
      <c r="W34" s="72" t="str">
        <f>IF(ISERROR(HLOOKUP(V34,'Raw data'!$F$3:$BH$104,V$2,FALSE)),"",HLOOKUP(V34,'Raw data'!$F$3:$BH$104,V$2,FALSE))</f>
        <v>26300</v>
      </c>
      <c r="X34" s="72">
        <v>3824220</v>
      </c>
      <c r="Y34" s="72">
        <f t="shared" si="21"/>
        <v>6.877219406833289</v>
      </c>
      <c r="Z34" s="12">
        <f t="shared" si="10"/>
        <v>64.744402214788337</v>
      </c>
      <c r="AA34" s="12">
        <f t="shared" si="11"/>
        <v>17.770753467613474</v>
      </c>
      <c r="AB34" s="12">
        <f t="shared" si="12"/>
        <v>15.140681954406679</v>
      </c>
      <c r="AC34" s="12"/>
    </row>
    <row r="35" spans="1:29" ht="15.75" customHeight="1" x14ac:dyDescent="0.2">
      <c r="A35" s="52" t="s">
        <v>171</v>
      </c>
      <c r="B35" s="12">
        <f t="shared" si="0"/>
        <v>29.468223204762566</v>
      </c>
      <c r="C35" s="12"/>
      <c r="D35" s="62" t="s">
        <v>171</v>
      </c>
      <c r="E35" s="28">
        <f>IF(ISERROR(HLOOKUP(D35,'Raw data'!$F$3:$BH$104,D$2,FALSE)),"",HLOOKUP(D35,'Raw data'!$F$3:$BH$104,D$2,FALSE))</f>
        <v>14.1</v>
      </c>
      <c r="F35" s="27">
        <f t="shared" si="1"/>
        <v>12.6</v>
      </c>
      <c r="G35" s="27">
        <f t="shared" si="2"/>
        <v>76</v>
      </c>
      <c r="H35" s="12">
        <f t="shared" si="3"/>
        <v>64.751999999999995</v>
      </c>
      <c r="I35" s="12"/>
      <c r="J35" s="62" t="s">
        <v>171</v>
      </c>
      <c r="K35" s="28">
        <f>IF(ISERROR(HLOOKUP(J35,'Raw data'!$F$3:$BH$104,J$2,FALSE)),"",HLOOKUP(J35,'Raw data'!$F$3:$BH$104,J$2,FALSE))</f>
        <v>1</v>
      </c>
      <c r="L35" s="12">
        <f t="shared" si="4"/>
        <v>1</v>
      </c>
      <c r="M35" s="12">
        <f t="shared" si="5"/>
        <v>50</v>
      </c>
      <c r="N35" s="12">
        <f t="shared" si="6"/>
        <v>42.6</v>
      </c>
      <c r="O35" s="12"/>
      <c r="P35" s="62" t="s">
        <v>171</v>
      </c>
      <c r="Q35" s="28">
        <f>IF(ISERROR(HLOOKUP(P35,'Raw data'!$F$3:$BH$104,P$2,FALSE)),"",HLOOKUP(P35,'Raw data'!$F$3:$BH$104,P$2,FALSE))</f>
        <v>0</v>
      </c>
      <c r="R35" s="12">
        <f t="shared" si="14"/>
        <v>40</v>
      </c>
      <c r="S35" s="12">
        <f t="shared" si="15"/>
        <v>0</v>
      </c>
      <c r="T35" s="12">
        <f t="shared" si="20"/>
        <v>0</v>
      </c>
      <c r="U35" s="12"/>
      <c r="V35" s="62" t="s">
        <v>171</v>
      </c>
      <c r="W35" s="72">
        <f>IF(ISERROR(HLOOKUP(V35,'Raw data'!$F$3:$BH$104,V$2,FALSE)),"",HLOOKUP(V35,'Raw data'!$F$3:$BH$104,V$2,FALSE))</f>
        <v>30000</v>
      </c>
      <c r="X35" s="72">
        <v>11503501</v>
      </c>
      <c r="Y35" s="72">
        <f t="shared" si="21"/>
        <v>2.6079017161818823</v>
      </c>
      <c r="Z35" s="12">
        <f t="shared" si="10"/>
        <v>69.013719905439743</v>
      </c>
      <c r="AA35" s="12">
        <f t="shared" si="11"/>
        <v>12.348465750058992</v>
      </c>
      <c r="AB35" s="12">
        <f t="shared" si="12"/>
        <v>10.52089281905026</v>
      </c>
      <c r="AC35" s="12"/>
    </row>
    <row r="36" spans="1:29" ht="15.75" customHeight="1" x14ac:dyDescent="0.2">
      <c r="A36" s="57" t="s">
        <v>172</v>
      </c>
      <c r="B36" s="12">
        <f t="shared" si="0"/>
        <v>46.214678148730457</v>
      </c>
      <c r="C36" s="12"/>
      <c r="D36" s="64" t="s">
        <v>172</v>
      </c>
      <c r="E36" s="28">
        <f>IF(ISERROR(HLOOKUP(D36,'Raw data'!$F$3:$BH$104,D$2,FALSE)),"",HLOOKUP(D36,'Raw data'!$F$3:$BH$104,D$2,FALSE))</f>
        <v>5.8</v>
      </c>
      <c r="F36" s="27">
        <f t="shared" si="1"/>
        <v>4.3</v>
      </c>
      <c r="G36" s="27">
        <f t="shared" si="2"/>
        <v>91.80952380952381</v>
      </c>
      <c r="H36" s="12">
        <f t="shared" si="3"/>
        <v>78.221714285714285</v>
      </c>
      <c r="I36" s="12"/>
      <c r="J36" s="64" t="s">
        <v>172</v>
      </c>
      <c r="K36" s="28">
        <f>IF(ISERROR(HLOOKUP(J36,'Raw data'!$F$3:$BH$104,J$2,FALSE)),"",HLOOKUP(J36,'Raw data'!$F$3:$BH$104,J$2,FALSE))</f>
        <v>2</v>
      </c>
      <c r="L36" s="12">
        <f t="shared" si="4"/>
        <v>0</v>
      </c>
      <c r="M36" s="12">
        <f t="shared" si="5"/>
        <v>100</v>
      </c>
      <c r="N36" s="12">
        <f t="shared" si="6"/>
        <v>85.2</v>
      </c>
      <c r="O36" s="12"/>
      <c r="P36" s="64" t="s">
        <v>172</v>
      </c>
      <c r="Q36" s="28">
        <f>IF(ISERROR(HLOOKUP(P36,'Raw data'!$F$3:$BH$104,P$2,FALSE)),"",HLOOKUP(P36,'Raw data'!$F$3:$BH$104,P$2,FALSE))</f>
        <v>4</v>
      </c>
      <c r="R36" s="12">
        <f t="shared" si="14"/>
        <v>36</v>
      </c>
      <c r="S36" s="12">
        <f t="shared" si="15"/>
        <v>10</v>
      </c>
      <c r="T36" s="12">
        <f t="shared" si="20"/>
        <v>8.52</v>
      </c>
      <c r="U36" s="12"/>
      <c r="V36" s="64" t="s">
        <v>172</v>
      </c>
      <c r="W36" s="72" t="str">
        <f>IF(ISERROR(HLOOKUP(V36,'Raw data'!$F$3:$BH$104,V$2,FALSE)),"",HLOOKUP(V36,'Raw data'!$F$3:$BH$104,V$2,FALSE))</f>
        <v>60000</v>
      </c>
      <c r="X36" s="72">
        <v>12442373</v>
      </c>
      <c r="Y36" s="72">
        <f t="shared" si="21"/>
        <v>4.8222312576547894</v>
      </c>
      <c r="Z36" s="12">
        <f t="shared" si="10"/>
        <v>66.799390363966836</v>
      </c>
      <c r="AA36" s="12">
        <f t="shared" si="11"/>
        <v>15.160796137567502</v>
      </c>
      <c r="AB36" s="12">
        <f t="shared" si="12"/>
        <v>12.916998309207511</v>
      </c>
      <c r="AC36" s="12"/>
    </row>
    <row r="37" spans="1:29" ht="15.75" customHeight="1" x14ac:dyDescent="0.2">
      <c r="A37" s="40" t="s">
        <v>173</v>
      </c>
      <c r="B37" s="12">
        <f t="shared" si="0"/>
        <v>27.854019321983099</v>
      </c>
      <c r="C37" s="12"/>
      <c r="D37" s="53" t="s">
        <v>173</v>
      </c>
      <c r="E37" s="28">
        <f>IF(ISERROR(HLOOKUP(D37,'Raw data'!$F$3:$BH$104,D$2,FALSE)),"",HLOOKUP(D37,'Raw data'!$F$3:$BH$104,D$2,FALSE))</f>
        <v>30</v>
      </c>
      <c r="F37" s="27">
        <f t="shared" si="1"/>
        <v>28.5</v>
      </c>
      <c r="G37" s="27">
        <f t="shared" si="2"/>
        <v>45.714285714285715</v>
      </c>
      <c r="H37" s="12">
        <f t="shared" si="3"/>
        <v>38.948571428571427</v>
      </c>
      <c r="I37" s="12"/>
      <c r="J37" s="53" t="s">
        <v>173</v>
      </c>
      <c r="K37" s="28">
        <f>IF(ISERROR(HLOOKUP(J37,'Raw data'!$F$3:$BH$104,J$2,FALSE)),"",HLOOKUP(J37,'Raw data'!$F$3:$BH$104,J$2,FALSE))</f>
        <v>1</v>
      </c>
      <c r="L37" s="12">
        <f t="shared" si="4"/>
        <v>1</v>
      </c>
      <c r="M37" s="12">
        <f t="shared" si="5"/>
        <v>50</v>
      </c>
      <c r="N37" s="12">
        <f t="shared" si="6"/>
        <v>42.6</v>
      </c>
      <c r="O37" s="12"/>
      <c r="P37" s="53" t="s">
        <v>173</v>
      </c>
      <c r="Q37" s="28">
        <f>IF(ISERROR(HLOOKUP(P37,'Raw data'!$F$3:$BH$104,P$2,FALSE)),"",HLOOKUP(P37,'Raw data'!$F$3:$BH$104,P$2,FALSE))</f>
        <v>2</v>
      </c>
      <c r="R37" s="12">
        <f t="shared" si="14"/>
        <v>38</v>
      </c>
      <c r="S37" s="12">
        <f t="shared" si="15"/>
        <v>5</v>
      </c>
      <c r="T37" s="12">
        <f t="shared" si="20"/>
        <v>4.26</v>
      </c>
      <c r="U37" s="12"/>
      <c r="V37" s="53" t="s">
        <v>173</v>
      </c>
      <c r="W37" s="72" t="str">
        <f>IF(ISERROR(HLOOKUP(V37,'Raw data'!$F$3:$BH$104,V$2,FALSE)),"",HLOOKUP(V37,'Raw data'!$F$3:$BH$104,V$2,FALSE))</f>
        <v>51940</v>
      </c>
      <c r="X37" s="72">
        <v>3138369</v>
      </c>
      <c r="Y37" s="72">
        <f t="shared" si="21"/>
        <v>16.54999778547392</v>
      </c>
      <c r="Z37" s="12">
        <f t="shared" si="10"/>
        <v>55.071623836147708</v>
      </c>
      <c r="AA37" s="12">
        <f t="shared" si="11"/>
        <v>30.055758050893161</v>
      </c>
      <c r="AB37" s="12">
        <f t="shared" si="12"/>
        <v>25.607505859360973</v>
      </c>
      <c r="AC37" s="12"/>
    </row>
    <row r="38" spans="1:29" ht="15.75" customHeight="1" x14ac:dyDescent="0.2">
      <c r="A38" s="57" t="s">
        <v>174</v>
      </c>
      <c r="B38" s="12">
        <f t="shared" si="0"/>
        <v>31.855043255310633</v>
      </c>
      <c r="C38" s="12"/>
      <c r="D38" s="64" t="s">
        <v>174</v>
      </c>
      <c r="E38" s="28">
        <f>IF(ISERROR(HLOOKUP(D38,'Raw data'!$F$3:$BH$104,D$2,FALSE)),"",HLOOKUP(D38,'Raw data'!$F$3:$BH$104,D$2,FALSE))</f>
        <v>15.75</v>
      </c>
      <c r="F38" s="27">
        <f t="shared" si="1"/>
        <v>14.25</v>
      </c>
      <c r="G38" s="27">
        <f t="shared" si="2"/>
        <v>72.857142857142861</v>
      </c>
      <c r="H38" s="12">
        <f t="shared" si="3"/>
        <v>62.074285714285715</v>
      </c>
      <c r="I38" s="12"/>
      <c r="J38" s="64" t="s">
        <v>174</v>
      </c>
      <c r="K38" s="28">
        <f>IF(ISERROR(HLOOKUP(J38,'Raw data'!$F$3:$BH$104,J$2,FALSE)),"",HLOOKUP(J38,'Raw data'!$F$3:$BH$104,J$2,FALSE))</f>
        <v>1</v>
      </c>
      <c r="L38" s="12">
        <f t="shared" si="4"/>
        <v>1</v>
      </c>
      <c r="M38" s="12">
        <f t="shared" si="5"/>
        <v>50</v>
      </c>
      <c r="N38" s="12">
        <f t="shared" si="6"/>
        <v>42.6</v>
      </c>
      <c r="O38" s="12"/>
      <c r="P38" s="64" t="s">
        <v>174</v>
      </c>
      <c r="Q38" s="28">
        <f>IF(ISERROR(HLOOKUP(P38,'Raw data'!$F$3:$BH$104,P$2,FALSE)),"",HLOOKUP(P38,'Raw data'!$F$3:$BH$104,P$2,FALSE))</f>
        <v>1</v>
      </c>
      <c r="R38" s="12">
        <f t="shared" si="14"/>
        <v>39</v>
      </c>
      <c r="S38" s="12">
        <f t="shared" si="15"/>
        <v>2.5</v>
      </c>
      <c r="T38" s="12">
        <f t="shared" si="20"/>
        <v>2.13</v>
      </c>
      <c r="U38" s="12"/>
      <c r="V38" s="64" t="s">
        <v>174</v>
      </c>
      <c r="W38" s="72">
        <f>IF(ISERROR(HLOOKUP(V38,'Raw data'!$F$3:$BH$104,V$2,FALSE)),"",HLOOKUP(V38,'Raw data'!$F$3:$BH$104,V$2,FALSE))</f>
        <v>130000</v>
      </c>
      <c r="X38" s="66">
        <v>16787941</v>
      </c>
      <c r="Y38" s="72">
        <f>AVERAGE(Y40,Y48,Y49,Y50,Y51,Y54)</f>
        <v>11.937058803548133</v>
      </c>
      <c r="Z38" s="12">
        <f t="shared" si="10"/>
        <v>59.684562818073495</v>
      </c>
      <c r="AA38" s="12">
        <f t="shared" si="11"/>
        <v>24.197050829761523</v>
      </c>
      <c r="AB38" s="12">
        <f t="shared" si="12"/>
        <v>20.615887306956818</v>
      </c>
      <c r="AC38" s="12"/>
    </row>
    <row r="39" spans="1:29" ht="15.75" customHeight="1" x14ac:dyDescent="0.2">
      <c r="A39" s="83" t="s">
        <v>175</v>
      </c>
      <c r="B39" s="12">
        <f t="shared" si="0"/>
        <v>55.891131764211345</v>
      </c>
      <c r="C39" s="12"/>
      <c r="D39" s="84" t="s">
        <v>175</v>
      </c>
      <c r="E39" s="28">
        <f>IF(ISERROR(HLOOKUP(D39,'Raw data'!$F$3:$BH$104,D$2,FALSE)),"",HLOOKUP(D39,'Raw data'!$F$3:$BH$104,D$2,FALSE))</f>
        <v>18</v>
      </c>
      <c r="F39" s="27">
        <f t="shared" si="1"/>
        <v>16.5</v>
      </c>
      <c r="G39" s="27">
        <f t="shared" si="2"/>
        <v>68.571428571428569</v>
      </c>
      <c r="H39" s="12">
        <f t="shared" si="3"/>
        <v>58.42285714285714</v>
      </c>
      <c r="I39" s="12"/>
      <c r="J39" s="84" t="s">
        <v>175</v>
      </c>
      <c r="K39" s="28">
        <f>IF(ISERROR(HLOOKUP(J39,'Raw data'!$F$3:$BH$104,J$2,FALSE)),"",HLOOKUP(J39,'Raw data'!$F$3:$BH$104,J$2,FALSE))</f>
        <v>2</v>
      </c>
      <c r="L39" s="12">
        <f t="shared" si="4"/>
        <v>0</v>
      </c>
      <c r="M39" s="12">
        <f t="shared" si="5"/>
        <v>100</v>
      </c>
      <c r="N39" s="12">
        <f t="shared" si="6"/>
        <v>85.2</v>
      </c>
      <c r="O39" s="12"/>
      <c r="P39" s="84" t="s">
        <v>175</v>
      </c>
      <c r="Q39" s="28">
        <f>IF(ISERROR(HLOOKUP(P39,'Raw data'!$F$3:$BH$104,P$2,FALSE)),"",HLOOKUP(P39,'Raw data'!$F$3:$BH$104,P$2,FALSE))</f>
        <v>15</v>
      </c>
      <c r="R39" s="12">
        <f t="shared" si="14"/>
        <v>25</v>
      </c>
      <c r="S39" s="12">
        <f t="shared" si="15"/>
        <v>37.5</v>
      </c>
      <c r="T39" s="12">
        <f t="shared" si="20"/>
        <v>31.95</v>
      </c>
      <c r="U39" s="12"/>
      <c r="V39" s="84" t="s">
        <v>175</v>
      </c>
      <c r="W39" s="72" t="str">
        <f>IF(ISERROR(HLOOKUP(V39,'Raw data'!$F$3:$BH$104,V$2,FALSE)),"",HLOOKUP(V39,'Raw data'!$F$3:$BH$104,V$2,FALSE))</f>
        <v>313000</v>
      </c>
      <c r="X39" s="72">
        <v>8405837</v>
      </c>
      <c r="Y39" s="72">
        <f t="shared" ref="Y39:Y58" si="22">IF(ISERROR(W39/X39*1000),"na",W39/X39*1000)</f>
        <v>37.236030153808592</v>
      </c>
      <c r="Z39" s="12">
        <f t="shared" si="10"/>
        <v>34.385591467813036</v>
      </c>
      <c r="AA39" s="12">
        <f t="shared" si="11"/>
        <v>56.328251072756181</v>
      </c>
      <c r="AB39" s="12">
        <f t="shared" si="12"/>
        <v>47.991669913988268</v>
      </c>
      <c r="AC39" s="12"/>
    </row>
    <row r="40" spans="1:29" ht="15.75" customHeight="1" x14ac:dyDescent="0.2">
      <c r="A40" s="57" t="s">
        <v>176</v>
      </c>
      <c r="B40" s="12">
        <f t="shared" si="0"/>
        <v>47.514909597246458</v>
      </c>
      <c r="C40" s="12"/>
      <c r="D40" s="64" t="s">
        <v>176</v>
      </c>
      <c r="E40" s="28">
        <f>IF(ISERROR(HLOOKUP(D40,'Raw data'!$F$3:$BH$104,D$2,FALSE)),"",HLOOKUP(D40,'Raw data'!$F$3:$BH$104,D$2,FALSE))</f>
        <v>6.2</v>
      </c>
      <c r="F40" s="27">
        <f t="shared" si="1"/>
        <v>4.7</v>
      </c>
      <c r="G40" s="27">
        <f t="shared" si="2"/>
        <v>91.047619047619051</v>
      </c>
      <c r="H40" s="12">
        <f t="shared" si="3"/>
        <v>77.572571428571436</v>
      </c>
      <c r="I40" s="12"/>
      <c r="J40" s="64" t="s">
        <v>176</v>
      </c>
      <c r="K40" s="28">
        <f>IF(ISERROR(HLOOKUP(J40,'Raw data'!$F$3:$BH$104,J$2,FALSE)),"",HLOOKUP(J40,'Raw data'!$F$3:$BH$104,J$2,FALSE))</f>
        <v>2</v>
      </c>
      <c r="L40" s="12">
        <f t="shared" si="4"/>
        <v>0</v>
      </c>
      <c r="M40" s="12">
        <f t="shared" si="5"/>
        <v>100</v>
      </c>
      <c r="N40" s="12">
        <f t="shared" si="6"/>
        <v>85.2</v>
      </c>
      <c r="O40" s="12"/>
      <c r="P40" s="64" t="s">
        <v>176</v>
      </c>
      <c r="Q40" s="28">
        <f>IF(ISERROR(HLOOKUP(P40,'Raw data'!$F$3:$BH$104,P$2,FALSE)),"",HLOOKUP(P40,'Raw data'!$F$3:$BH$104,P$2,FALSE))</f>
        <v>9</v>
      </c>
      <c r="R40" s="12">
        <f t="shared" si="14"/>
        <v>31</v>
      </c>
      <c r="S40" s="12">
        <f t="shared" si="15"/>
        <v>22.5</v>
      </c>
      <c r="T40" s="12">
        <f t="shared" si="20"/>
        <v>19.169999999999998</v>
      </c>
      <c r="U40" s="12"/>
      <c r="V40" s="64" t="s">
        <v>176</v>
      </c>
      <c r="W40" s="72">
        <f>IF(ISERROR(HLOOKUP(V40,'Raw data'!$F$3:$BH$104,V$2,FALSE)),"",HLOOKUP(V40,'Raw data'!$F$3:$BH$104,V$2,FALSE))</f>
        <v>1037</v>
      </c>
      <c r="X40" s="72">
        <v>2683487</v>
      </c>
      <c r="Y40" s="72">
        <f t="shared" si="22"/>
        <v>0.3864374971818384</v>
      </c>
      <c r="Z40" s="12">
        <f t="shared" si="10"/>
        <v>71.235184124439783</v>
      </c>
      <c r="AA40" s="12">
        <f t="shared" si="11"/>
        <v>9.5270738971999975</v>
      </c>
      <c r="AB40" s="12">
        <f t="shared" si="12"/>
        <v>8.1170669604143981</v>
      </c>
      <c r="AC40" s="12"/>
    </row>
    <row r="41" spans="1:29" ht="15.75" customHeight="1" x14ac:dyDescent="0.2">
      <c r="A41" s="52" t="s">
        <v>177</v>
      </c>
      <c r="B41" s="12">
        <f t="shared" si="0"/>
        <v>43.050346284119804</v>
      </c>
      <c r="C41" s="12"/>
      <c r="D41" s="62" t="s">
        <v>177</v>
      </c>
      <c r="E41" s="28">
        <f>IF(ISERROR(HLOOKUP(D41,'Raw data'!$F$3:$BH$104,D$2,FALSE)),"",HLOOKUP(D41,'Raw data'!$F$3:$BH$104,D$2,FALSE))</f>
        <v>7.4</v>
      </c>
      <c r="F41" s="27">
        <f t="shared" si="1"/>
        <v>5.9</v>
      </c>
      <c r="G41" s="27">
        <f t="shared" si="2"/>
        <v>88.761904761904759</v>
      </c>
      <c r="H41" s="12">
        <f t="shared" si="3"/>
        <v>75.625142857142848</v>
      </c>
      <c r="I41" s="12"/>
      <c r="J41" s="62" t="s">
        <v>177</v>
      </c>
      <c r="K41" s="28">
        <f>IF(ISERROR(HLOOKUP(J41,'Raw data'!$F$3:$BH$104,J$2,FALSE)),"",HLOOKUP(J41,'Raw data'!$F$3:$BH$104,J$2,FALSE))</f>
        <v>2</v>
      </c>
      <c r="L41" s="12">
        <f t="shared" si="4"/>
        <v>0</v>
      </c>
      <c r="M41" s="12">
        <f t="shared" si="5"/>
        <v>100</v>
      </c>
      <c r="N41" s="12">
        <f t="shared" si="6"/>
        <v>85.2</v>
      </c>
      <c r="O41" s="12"/>
      <c r="P41" s="62" t="s">
        <v>177</v>
      </c>
      <c r="Q41" s="28">
        <f>IF(ISERROR(HLOOKUP(P41,'Raw data'!$F$3:$BH$104,P$2,FALSE)),"",HLOOKUP(P41,'Raw data'!$F$3:$BH$104,P$2,FALSE))</f>
        <v>2</v>
      </c>
      <c r="R41" s="12">
        <f t="shared" si="14"/>
        <v>38</v>
      </c>
      <c r="S41" s="12">
        <f t="shared" si="15"/>
        <v>5</v>
      </c>
      <c r="T41" s="12">
        <f t="shared" si="20"/>
        <v>4.26</v>
      </c>
      <c r="U41" s="12"/>
      <c r="V41" s="62" t="s">
        <v>177</v>
      </c>
      <c r="W41" s="72">
        <f>IF(ISERROR(HLOOKUP(V41,'Raw data'!$F$3:$BH$104,V$2,FALSE)),"",HLOOKUP(V41,'Raw data'!$F$3:$BH$104,V$2,FALSE))</f>
        <v>-3500</v>
      </c>
      <c r="X41" s="72">
        <v>6500000</v>
      </c>
      <c r="Y41" s="72">
        <f t="shared" si="22"/>
        <v>-0.53846153846153844</v>
      </c>
      <c r="Z41" s="12">
        <f t="shared" si="10"/>
        <v>72.160083160083161</v>
      </c>
      <c r="AA41" s="12">
        <f t="shared" si="11"/>
        <v>8.3523970414746316</v>
      </c>
      <c r="AB41" s="12">
        <f t="shared" si="12"/>
        <v>7.1162422793363858</v>
      </c>
      <c r="AC41" s="12"/>
    </row>
    <row r="42" spans="1:29" ht="15.75" customHeight="1" x14ac:dyDescent="0.2">
      <c r="A42" s="82" t="s">
        <v>178</v>
      </c>
      <c r="B42" s="12">
        <f t="shared" si="0"/>
        <v>32.135226630867628</v>
      </c>
      <c r="C42" s="12"/>
      <c r="D42" s="79" t="s">
        <v>178</v>
      </c>
      <c r="E42" s="28">
        <f>IF(ISERROR(HLOOKUP(D42,'Raw data'!$F$3:$BH$104,D$2,FALSE)),"",HLOOKUP(D42,'Raw data'!$F$3:$BH$104,D$2,FALSE))</f>
        <v>7.1</v>
      </c>
      <c r="F42" s="27">
        <f t="shared" si="1"/>
        <v>5.6</v>
      </c>
      <c r="G42" s="27">
        <f t="shared" si="2"/>
        <v>89.333333333333329</v>
      </c>
      <c r="H42" s="12">
        <f t="shared" si="3"/>
        <v>76.111999999999995</v>
      </c>
      <c r="I42" s="12"/>
      <c r="J42" s="79" t="s">
        <v>178</v>
      </c>
      <c r="K42" s="28">
        <f>IF(ISERROR(HLOOKUP(J42,'Raw data'!$F$3:$BH$104,J$2,FALSE)),"",HLOOKUP(J42,'Raw data'!$F$3:$BH$104,J$2,FALSE))</f>
        <v>1</v>
      </c>
      <c r="L42" s="12">
        <f t="shared" si="4"/>
        <v>1</v>
      </c>
      <c r="M42" s="12">
        <f t="shared" si="5"/>
        <v>50</v>
      </c>
      <c r="N42" s="12">
        <f t="shared" si="6"/>
        <v>42.6</v>
      </c>
      <c r="O42" s="12"/>
      <c r="P42" s="79" t="s">
        <v>178</v>
      </c>
      <c r="Q42" s="28">
        <f>IF(ISERROR(HLOOKUP(P42,'Raw data'!$F$3:$BH$104,P$2,FALSE)),"",HLOOKUP(P42,'Raw data'!$F$3:$BH$104,P$2,FALSE))</f>
        <v>1</v>
      </c>
      <c r="R42" s="12">
        <f t="shared" si="14"/>
        <v>39</v>
      </c>
      <c r="S42" s="12">
        <f t="shared" si="15"/>
        <v>2.5</v>
      </c>
      <c r="T42" s="12">
        <f t="shared" si="20"/>
        <v>2.13</v>
      </c>
      <c r="U42" s="12"/>
      <c r="V42" s="79" t="s">
        <v>178</v>
      </c>
      <c r="W42" s="72">
        <f>IF(ISERROR(HLOOKUP(V42,'Raw data'!$F$3:$BH$104,V$2,FALSE)),"",HLOOKUP(V42,'Raw data'!$F$3:$BH$104,V$2,FALSE))</f>
        <v>0</v>
      </c>
      <c r="X42" s="66">
        <v>2670000</v>
      </c>
      <c r="Y42" s="72">
        <f t="shared" si="22"/>
        <v>0</v>
      </c>
      <c r="Z42" s="12">
        <f t="shared" si="10"/>
        <v>71.621621621621628</v>
      </c>
      <c r="AA42" s="12">
        <f t="shared" si="11"/>
        <v>9.036275262289351</v>
      </c>
      <c r="AB42" s="12">
        <f t="shared" si="12"/>
        <v>7.6989065234705265</v>
      </c>
      <c r="AC42" s="12"/>
    </row>
    <row r="43" spans="1:29" ht="15.75" customHeight="1" x14ac:dyDescent="0.2">
      <c r="A43" s="82" t="s">
        <v>179</v>
      </c>
      <c r="B43" s="12">
        <f t="shared" si="0"/>
        <v>47.573585395389962</v>
      </c>
      <c r="C43" s="12"/>
      <c r="D43" s="79" t="s">
        <v>179</v>
      </c>
      <c r="E43" s="28">
        <f>IF(ISERROR(HLOOKUP(D43,'Raw data'!$F$3:$BH$104,D$2,FALSE)),"",HLOOKUP(D43,'Raw data'!$F$3:$BH$104,D$2,FALSE))</f>
        <v>13.5</v>
      </c>
      <c r="F43" s="27">
        <f t="shared" si="1"/>
        <v>12</v>
      </c>
      <c r="G43" s="27">
        <f t="shared" si="2"/>
        <v>77.142857142857139</v>
      </c>
      <c r="H43" s="12">
        <f t="shared" si="3"/>
        <v>65.725714285714275</v>
      </c>
      <c r="I43" s="12"/>
      <c r="J43" s="79" t="s">
        <v>179</v>
      </c>
      <c r="K43" s="28">
        <f>IF(ISERROR(HLOOKUP(J43,'Raw data'!$F$3:$BH$104,J$2,FALSE)),"",HLOOKUP(J43,'Raw data'!$F$3:$BH$104,J$2,FALSE))</f>
        <v>2</v>
      </c>
      <c r="L43" s="12">
        <f t="shared" si="4"/>
        <v>0</v>
      </c>
      <c r="M43" s="12">
        <f t="shared" si="5"/>
        <v>100</v>
      </c>
      <c r="N43" s="12">
        <f t="shared" si="6"/>
        <v>85.2</v>
      </c>
      <c r="O43" s="12"/>
      <c r="P43" s="79" t="s">
        <v>179</v>
      </c>
      <c r="Q43" s="45">
        <f>IF(ISERROR(HLOOKUP(P43,'Raw data'!$F$3:$BH$104,P$2,FALSE)),"",HLOOKUP(P43,'Raw data'!$F$3:$BH$104,P$2,FALSE))</f>
        <v>0</v>
      </c>
      <c r="R43" s="12">
        <f t="shared" si="14"/>
        <v>40</v>
      </c>
      <c r="S43" s="12">
        <f t="shared" si="15"/>
        <v>0</v>
      </c>
      <c r="T43" s="45">
        <f>AVERAGE(T9,T13,T27,T32,T42,T46,T47)</f>
        <v>27.994285714285716</v>
      </c>
      <c r="U43" s="12"/>
      <c r="V43" s="79" t="s">
        <v>179</v>
      </c>
      <c r="W43" s="72" t="str">
        <f>IF(ISERROR(HLOOKUP(V43,'Raw data'!$F$3:$BH$104,V$2,FALSE)),"",HLOOKUP(V43,'Raw data'!$F$3:$BH$104,V$2,FALSE))</f>
        <v>21920.61</v>
      </c>
      <c r="X43" s="72">
        <v>6453682</v>
      </c>
      <c r="Y43" s="72">
        <f t="shared" si="22"/>
        <v>3.3966052247383742</v>
      </c>
      <c r="Z43" s="12">
        <f t="shared" si="10"/>
        <v>68.225016396883248</v>
      </c>
      <c r="AA43" s="12">
        <f t="shared" si="11"/>
        <v>13.350166175539741</v>
      </c>
      <c r="AB43" s="12">
        <f t="shared" si="12"/>
        <v>11.374341581559859</v>
      </c>
      <c r="AC43" s="12"/>
    </row>
    <row r="44" spans="1:29" ht="15.75" customHeight="1" x14ac:dyDescent="0.2">
      <c r="A44" s="52" t="s">
        <v>180</v>
      </c>
      <c r="B44" s="12">
        <f t="shared" si="0"/>
        <v>41.31958377372478</v>
      </c>
      <c r="C44" s="12"/>
      <c r="D44" s="62" t="s">
        <v>180</v>
      </c>
      <c r="E44" s="28">
        <f>IF(ISERROR(HLOOKUP(D44,'Raw data'!$F$3:$BH$104,D$2,FALSE)),"",HLOOKUP(D44,'Raw data'!$F$3:$BH$104,D$2,FALSE))</f>
        <v>30.4</v>
      </c>
      <c r="F44" s="27">
        <f t="shared" si="1"/>
        <v>28.9</v>
      </c>
      <c r="G44" s="27">
        <f t="shared" si="2"/>
        <v>44.952380952380956</v>
      </c>
      <c r="H44" s="12">
        <f t="shared" si="3"/>
        <v>38.299428571428571</v>
      </c>
      <c r="I44" s="12"/>
      <c r="J44" s="62" t="s">
        <v>180</v>
      </c>
      <c r="K44" s="28">
        <f>IF(ISERROR(HLOOKUP(J44,'Raw data'!$F$3:$BH$104,J$2,FALSE)),"",HLOOKUP(J44,'Raw data'!$F$3:$BH$104,J$2,FALSE))</f>
        <v>2</v>
      </c>
      <c r="L44" s="12">
        <f t="shared" si="4"/>
        <v>0</v>
      </c>
      <c r="M44" s="12">
        <f t="shared" si="5"/>
        <v>100</v>
      </c>
      <c r="N44" s="12">
        <f t="shared" si="6"/>
        <v>85.2</v>
      </c>
      <c r="O44" s="12"/>
      <c r="P44" s="62" t="s">
        <v>180</v>
      </c>
      <c r="Q44" s="28">
        <f>IF(ISERROR(HLOOKUP(P44,'Raw data'!$F$3:$BH$104,P$2,FALSE)),"",HLOOKUP(P44,'Raw data'!$F$3:$BH$104,P$2,FALSE))</f>
        <v>16</v>
      </c>
      <c r="R44" s="12">
        <f t="shared" si="14"/>
        <v>24</v>
      </c>
      <c r="S44" s="12">
        <f t="shared" si="15"/>
        <v>40</v>
      </c>
      <c r="T44" s="12">
        <f t="shared" ref="T44:T48" si="23">S44*$A$2</f>
        <v>34.08</v>
      </c>
      <c r="U44" s="12"/>
      <c r="V44" s="62" t="s">
        <v>180</v>
      </c>
      <c r="W44" s="72">
        <f>IF(ISERROR(HLOOKUP(V44,'Raw data'!$F$3:$BH$104,V$2,FALSE)),"",HLOOKUP(V44,'Raw data'!$F$3:$BH$104,V$2,FALSE))</f>
        <v>0</v>
      </c>
      <c r="X44" s="72">
        <v>2889305</v>
      </c>
      <c r="Y44" s="72">
        <f t="shared" si="22"/>
        <v>0</v>
      </c>
      <c r="Z44" s="12">
        <f t="shared" si="10"/>
        <v>71.621621621621628</v>
      </c>
      <c r="AA44" s="12">
        <f t="shared" si="11"/>
        <v>9.036275262289351</v>
      </c>
      <c r="AB44" s="12">
        <f t="shared" si="12"/>
        <v>7.6989065234705265</v>
      </c>
      <c r="AC44" s="12"/>
    </row>
    <row r="45" spans="1:29" ht="15.75" customHeight="1" x14ac:dyDescent="0.2">
      <c r="A45" s="83" t="s">
        <v>181</v>
      </c>
      <c r="B45" s="12">
        <f t="shared" si="0"/>
        <v>65.901051698346009</v>
      </c>
      <c r="C45" s="12"/>
      <c r="D45" s="84" t="s">
        <v>181</v>
      </c>
      <c r="E45" s="28">
        <f>IF(ISERROR(HLOOKUP(D45,'Raw data'!$F$3:$BH$104,D$2,FALSE)),"",HLOOKUP(D45,'Raw data'!$F$3:$BH$104,D$2,FALSE))</f>
        <v>20.2</v>
      </c>
      <c r="F45" s="27">
        <f t="shared" si="1"/>
        <v>18.7</v>
      </c>
      <c r="G45" s="27">
        <f t="shared" si="2"/>
        <v>64.38095238095238</v>
      </c>
      <c r="H45" s="12">
        <f t="shared" si="3"/>
        <v>54.852571428571423</v>
      </c>
      <c r="I45" s="12"/>
      <c r="J45" s="84" t="s">
        <v>181</v>
      </c>
      <c r="K45" s="28">
        <f>IF(ISERROR(HLOOKUP(J45,'Raw data'!$F$3:$BH$104,J$2,FALSE)),"",HLOOKUP(J45,'Raw data'!$F$3:$BH$104,J$2,FALSE))</f>
        <v>2</v>
      </c>
      <c r="L45" s="12">
        <f t="shared" si="4"/>
        <v>0</v>
      </c>
      <c r="M45" s="12">
        <f t="shared" si="5"/>
        <v>100</v>
      </c>
      <c r="N45" s="12">
        <f t="shared" si="6"/>
        <v>85.2</v>
      </c>
      <c r="O45" s="12"/>
      <c r="P45" s="84" t="s">
        <v>181</v>
      </c>
      <c r="Q45" s="28">
        <f>IF(ISERROR(HLOOKUP(P45,'Raw data'!$F$3:$BH$104,P$2,FALSE)),"",HLOOKUP(P45,'Raw data'!$F$3:$BH$104,P$2,FALSE))</f>
        <v>33</v>
      </c>
      <c r="R45" s="12">
        <f t="shared" si="14"/>
        <v>7</v>
      </c>
      <c r="S45" s="12">
        <f t="shared" si="15"/>
        <v>82.5</v>
      </c>
      <c r="T45" s="12">
        <f t="shared" si="23"/>
        <v>70.289999999999992</v>
      </c>
      <c r="U45" s="12"/>
      <c r="V45" s="84" t="s">
        <v>181</v>
      </c>
      <c r="W45" s="72">
        <f>IF(ISERROR(HLOOKUP(V45,'Raw data'!$F$3:$BH$104,V$2,FALSE)),"",HLOOKUP(V45,'Raw data'!$F$3:$BH$104,V$2,FALSE))</f>
        <v>53000</v>
      </c>
      <c r="X45" s="72">
        <v>1258722</v>
      </c>
      <c r="Y45" s="72">
        <f t="shared" si="22"/>
        <v>42.106199780412197</v>
      </c>
      <c r="Z45" s="12">
        <f t="shared" si="10"/>
        <v>29.515421841209431</v>
      </c>
      <c r="AA45" s="12">
        <f t="shared" si="11"/>
        <v>62.513656531470211</v>
      </c>
      <c r="AB45" s="12">
        <f t="shared" si="12"/>
        <v>53.261635364812619</v>
      </c>
      <c r="AC45" s="12"/>
    </row>
    <row r="46" spans="1:29" ht="15.75" customHeight="1" x14ac:dyDescent="0.2">
      <c r="A46" s="82" t="s">
        <v>182</v>
      </c>
      <c r="B46" s="12">
        <f t="shared" si="0"/>
        <v>63.447993720782591</v>
      </c>
      <c r="C46" s="12"/>
      <c r="D46" s="79" t="s">
        <v>182</v>
      </c>
      <c r="E46" s="28">
        <f>IF(ISERROR(HLOOKUP(D46,'Raw data'!$F$3:$BH$104,D$2,FALSE)),"",HLOOKUP(D46,'Raw data'!$F$3:$BH$104,D$2,FALSE))</f>
        <v>15.13</v>
      </c>
      <c r="F46" s="27">
        <f t="shared" si="1"/>
        <v>13.63</v>
      </c>
      <c r="G46" s="27">
        <f t="shared" si="2"/>
        <v>74.038095238095238</v>
      </c>
      <c r="H46" s="12">
        <f t="shared" si="3"/>
        <v>63.080457142857142</v>
      </c>
      <c r="I46" s="12"/>
      <c r="J46" s="79" t="s">
        <v>182</v>
      </c>
      <c r="K46" s="28">
        <f>IF(ISERROR(HLOOKUP(J46,'Raw data'!$F$3:$BH$104,J$2,FALSE)),"",HLOOKUP(J46,'Raw data'!$F$3:$BH$104,J$2,FALSE))</f>
        <v>2</v>
      </c>
      <c r="L46" s="12">
        <f t="shared" si="4"/>
        <v>0</v>
      </c>
      <c r="M46" s="12">
        <f t="shared" si="5"/>
        <v>100</v>
      </c>
      <c r="N46" s="12">
        <f t="shared" si="6"/>
        <v>85.2</v>
      </c>
      <c r="O46" s="12"/>
      <c r="P46" s="79" t="s">
        <v>182</v>
      </c>
      <c r="Q46" s="28">
        <f>IF(ISERROR(HLOOKUP(P46,'Raw data'!$F$3:$BH$104,P$2,FALSE)),"",HLOOKUP(P46,'Raw data'!$F$3:$BH$104,P$2,FALSE))</f>
        <v>40</v>
      </c>
      <c r="R46" s="12">
        <f t="shared" si="14"/>
        <v>0</v>
      </c>
      <c r="S46" s="12">
        <f t="shared" si="15"/>
        <v>100</v>
      </c>
      <c r="T46" s="12">
        <f t="shared" si="23"/>
        <v>85.2</v>
      </c>
      <c r="U46" s="12"/>
      <c r="V46" s="79" t="s">
        <v>182</v>
      </c>
      <c r="W46" s="72">
        <f>IF(ISERROR(HLOOKUP(V46,'Raw data'!$F$3:$BH$104,V$2,FALSE)),"",HLOOKUP(V46,'Raw data'!$F$3:$BH$104,V$2,FALSE))</f>
        <v>75000</v>
      </c>
      <c r="X46" s="72">
        <v>6434576</v>
      </c>
      <c r="Y46" s="72">
        <f t="shared" si="22"/>
        <v>11.655779650438507</v>
      </c>
      <c r="Z46" s="12">
        <f t="shared" si="10"/>
        <v>59.965841971183124</v>
      </c>
      <c r="AA46" s="12">
        <f t="shared" si="11"/>
        <v>23.839809554311316</v>
      </c>
      <c r="AB46" s="12">
        <f t="shared" si="12"/>
        <v>20.311517740273242</v>
      </c>
      <c r="AC46" s="12"/>
    </row>
    <row r="47" spans="1:29" ht="15.75" customHeight="1" x14ac:dyDescent="0.2">
      <c r="A47" s="82" t="s">
        <v>183</v>
      </c>
      <c r="B47" s="12">
        <f t="shared" si="0"/>
        <v>41.359262986733924</v>
      </c>
      <c r="C47" s="12"/>
      <c r="D47" s="79" t="s">
        <v>183</v>
      </c>
      <c r="E47" s="28">
        <f>IF(ISERROR(HLOOKUP(D47,'Raw data'!$F$3:$BH$104,D$2,FALSE)),"",HLOOKUP(D47,'Raw data'!$F$3:$BH$104,D$2,FALSE))</f>
        <v>16.600000000000001</v>
      </c>
      <c r="F47" s="27">
        <f t="shared" si="1"/>
        <v>15.100000000000001</v>
      </c>
      <c r="G47" s="27">
        <f t="shared" si="2"/>
        <v>71.238095238095241</v>
      </c>
      <c r="H47" s="12">
        <f t="shared" si="3"/>
        <v>60.694857142857146</v>
      </c>
      <c r="I47" s="12"/>
      <c r="J47" s="79" t="s">
        <v>183</v>
      </c>
      <c r="K47" s="28">
        <f>IF(ISERROR(HLOOKUP(J47,'Raw data'!$F$3:$BH$104,J$2,FALSE)),"",HLOOKUP(J47,'Raw data'!$F$3:$BH$104,J$2,FALSE))</f>
        <v>2</v>
      </c>
      <c r="L47" s="12">
        <f t="shared" si="4"/>
        <v>0</v>
      </c>
      <c r="M47" s="12">
        <f t="shared" si="5"/>
        <v>100</v>
      </c>
      <c r="N47" s="12">
        <f t="shared" si="6"/>
        <v>85.2</v>
      </c>
      <c r="O47" s="12"/>
      <c r="P47" s="79" t="s">
        <v>183</v>
      </c>
      <c r="Q47" s="28">
        <f>IF(ISERROR(HLOOKUP(P47,'Raw data'!$F$3:$BH$104,P$2,FALSE)),"",HLOOKUP(P47,'Raw data'!$F$3:$BH$104,P$2,FALSE))</f>
        <v>4</v>
      </c>
      <c r="R47" s="12">
        <f t="shared" si="14"/>
        <v>36</v>
      </c>
      <c r="S47" s="12">
        <f t="shared" si="15"/>
        <v>10</v>
      </c>
      <c r="T47" s="12">
        <f t="shared" si="23"/>
        <v>8.52</v>
      </c>
      <c r="U47" s="12"/>
      <c r="V47" s="79" t="s">
        <v>183</v>
      </c>
      <c r="W47" s="72">
        <f>IF(ISERROR(HLOOKUP(V47,'Raw data'!$F$3:$BH$104,V$2,FALSE)),"",HLOOKUP(V47,'Raw data'!$F$3:$BH$104,V$2,FALSE))</f>
        <v>36534.35</v>
      </c>
      <c r="X47" s="72">
        <v>11895893</v>
      </c>
      <c r="Y47" s="72">
        <f t="shared" si="22"/>
        <v>3.071173387319472</v>
      </c>
      <c r="Z47" s="12">
        <f t="shared" si="10"/>
        <v>68.550448234302152</v>
      </c>
      <c r="AA47" s="12">
        <f t="shared" si="11"/>
        <v>12.936848361594528</v>
      </c>
      <c r="AB47" s="12">
        <f t="shared" si="12"/>
        <v>11.022194804078538</v>
      </c>
      <c r="AC47" s="12"/>
    </row>
    <row r="48" spans="1:29" ht="15.75" customHeight="1" x14ac:dyDescent="0.2">
      <c r="A48" s="57" t="s">
        <v>184</v>
      </c>
      <c r="B48" s="12">
        <f t="shared" si="0"/>
        <v>44.282356703036768</v>
      </c>
      <c r="C48" s="12"/>
      <c r="D48" s="64" t="s">
        <v>184</v>
      </c>
      <c r="E48" s="28">
        <f>IF(ISERROR(HLOOKUP(D48,'Raw data'!$F$3:$BH$104,D$2,FALSE)),"",HLOOKUP(D48,'Raw data'!$F$3:$BH$104,D$2,FALSE))</f>
        <v>10</v>
      </c>
      <c r="F48" s="27">
        <f t="shared" si="1"/>
        <v>8.5</v>
      </c>
      <c r="G48" s="27">
        <f t="shared" si="2"/>
        <v>83.80952380952381</v>
      </c>
      <c r="H48" s="12">
        <f t="shared" si="3"/>
        <v>71.405714285714282</v>
      </c>
      <c r="I48" s="12"/>
      <c r="J48" s="64" t="s">
        <v>184</v>
      </c>
      <c r="K48" s="45">
        <f>IF(ISERROR(HLOOKUP(J48,'Raw data'!$F$3:$BH$104,J$2,FALSE)),"",HLOOKUP(J48,'Raw data'!$F$3:$BH$104,J$2,FALSE))</f>
        <v>0</v>
      </c>
      <c r="L48" s="12">
        <f t="shared" si="4"/>
        <v>2</v>
      </c>
      <c r="M48" s="12">
        <f t="shared" si="5"/>
        <v>0</v>
      </c>
      <c r="N48" s="45">
        <f>AVERAGE(N54,N40,N21)</f>
        <v>85.2</v>
      </c>
      <c r="O48" s="12"/>
      <c r="P48" s="64" t="s">
        <v>184</v>
      </c>
      <c r="Q48" s="28">
        <f>IF(ISERROR(HLOOKUP(P48,'Raw data'!$F$3:$BH$104,P$2,FALSE)),"",HLOOKUP(P48,'Raw data'!$F$3:$BH$104,P$2,FALSE))</f>
        <v>1</v>
      </c>
      <c r="R48" s="12">
        <f t="shared" si="14"/>
        <v>39</v>
      </c>
      <c r="S48" s="12">
        <f t="shared" si="15"/>
        <v>2.5</v>
      </c>
      <c r="T48" s="12">
        <f t="shared" si="23"/>
        <v>2.13</v>
      </c>
      <c r="U48" s="12"/>
      <c r="V48" s="64" t="s">
        <v>184</v>
      </c>
      <c r="W48" s="72">
        <f>IF(ISERROR(HLOOKUP(V48,'Raw data'!$F$3:$BH$104,V$2,FALSE)),"",HLOOKUP(V48,'Raw data'!$F$3:$BH$104,V$2,FALSE))</f>
        <v>100000</v>
      </c>
      <c r="X48" s="72">
        <v>10117909</v>
      </c>
      <c r="Y48" s="72">
        <f t="shared" si="22"/>
        <v>9.8834650519193232</v>
      </c>
      <c r="Z48" s="12">
        <f t="shared" si="10"/>
        <v>61.738156569702305</v>
      </c>
      <c r="AA48" s="12">
        <f t="shared" si="11"/>
        <v>21.588864467644129</v>
      </c>
      <c r="AB48" s="12">
        <f t="shared" si="12"/>
        <v>18.393712526432797</v>
      </c>
      <c r="AC48" s="12"/>
    </row>
    <row r="49" spans="1:29" ht="15.75" customHeight="1" x14ac:dyDescent="0.2">
      <c r="A49" s="57" t="s">
        <v>185</v>
      </c>
      <c r="B49" s="12">
        <f t="shared" si="0"/>
        <v>37.173364191818351</v>
      </c>
      <c r="C49" s="12"/>
      <c r="D49" s="64" t="s">
        <v>185</v>
      </c>
      <c r="E49" s="28">
        <f>IF(ISERROR(HLOOKUP(D49,'Raw data'!$F$3:$BH$104,D$2,FALSE)),"",HLOOKUP(D49,'Raw data'!$F$3:$BH$104,D$2,FALSE))</f>
        <v>17</v>
      </c>
      <c r="F49" s="27">
        <f t="shared" si="1"/>
        <v>15.5</v>
      </c>
      <c r="G49" s="27">
        <f t="shared" si="2"/>
        <v>70.476190476190482</v>
      </c>
      <c r="H49" s="12">
        <f t="shared" si="3"/>
        <v>60.04571428571429</v>
      </c>
      <c r="I49" s="12"/>
      <c r="J49" s="64" t="s">
        <v>185</v>
      </c>
      <c r="K49" s="28">
        <f>IF(ISERROR(HLOOKUP(J49,'Raw data'!$F$3:$BH$104,J$2,FALSE)),"",HLOOKUP(J49,'Raw data'!$F$3:$BH$104,J$2,FALSE))</f>
        <v>1</v>
      </c>
      <c r="L49" s="12">
        <f t="shared" si="4"/>
        <v>1</v>
      </c>
      <c r="M49" s="12">
        <f t="shared" si="5"/>
        <v>50</v>
      </c>
      <c r="N49" s="12">
        <f t="shared" ref="N49:N58" si="24">M49*$A$2</f>
        <v>42.6</v>
      </c>
      <c r="O49" s="12"/>
      <c r="P49" s="64" t="s">
        <v>185</v>
      </c>
      <c r="Q49" s="28">
        <f>AVERAGE(Q23,Q25,Q38,Q6)</f>
        <v>4</v>
      </c>
      <c r="R49" s="12">
        <f t="shared" si="14"/>
        <v>36</v>
      </c>
      <c r="S49" s="12">
        <f t="shared" si="15"/>
        <v>10</v>
      </c>
      <c r="T49" s="45">
        <f>AVERAGE(T23,T25,T38,T6)</f>
        <v>8.52</v>
      </c>
      <c r="U49" s="12"/>
      <c r="V49" s="64" t="s">
        <v>185</v>
      </c>
      <c r="W49" s="72">
        <f>IF(ISERROR(HLOOKUP(V49,'Raw data'!$F$3:$BH$104,V$2,FALSE)),"",HLOOKUP(V49,'Raw data'!$F$3:$BH$104,V$2,FALSE))</f>
        <v>600000</v>
      </c>
      <c r="X49" s="72">
        <v>21766000</v>
      </c>
      <c r="Y49" s="72">
        <f t="shared" si="22"/>
        <v>27.565928512358724</v>
      </c>
      <c r="Z49" s="12">
        <f t="shared" si="10"/>
        <v>44.055693109262904</v>
      </c>
      <c r="AA49" s="12">
        <f t="shared" si="11"/>
        <v>44.046646105116331</v>
      </c>
      <c r="AB49" s="12">
        <f t="shared" si="12"/>
        <v>37.527742481559116</v>
      </c>
      <c r="AC49" s="12"/>
    </row>
    <row r="50" spans="1:29" ht="15.75" customHeight="1" x14ac:dyDescent="0.2">
      <c r="A50" s="57" t="s">
        <v>186</v>
      </c>
      <c r="B50" s="12">
        <f t="shared" si="0"/>
        <v>33.387261884762275</v>
      </c>
      <c r="C50" s="12"/>
      <c r="D50" s="64" t="s">
        <v>186</v>
      </c>
      <c r="E50" s="28">
        <f>IF(ISERROR(HLOOKUP(D50,'Raw data'!$F$3:$BH$104,D$2,FALSE)),"",HLOOKUP(D50,'Raw data'!$F$3:$BH$104,D$2,FALSE))</f>
        <v>6.7</v>
      </c>
      <c r="F50" s="27">
        <f t="shared" si="1"/>
        <v>5.2</v>
      </c>
      <c r="G50" s="27">
        <f t="shared" si="2"/>
        <v>90.095238095238102</v>
      </c>
      <c r="H50" s="12">
        <f t="shared" si="3"/>
        <v>76.761142857142858</v>
      </c>
      <c r="I50" s="12"/>
      <c r="J50" s="64" t="s">
        <v>186</v>
      </c>
      <c r="K50" s="28">
        <f>IF(ISERROR(HLOOKUP(J50,'Raw data'!$F$3:$BH$104,J$2,FALSE)),"",HLOOKUP(J50,'Raw data'!$F$3:$BH$104,J$2,FALSE))</f>
        <v>1</v>
      </c>
      <c r="L50" s="12">
        <f t="shared" si="4"/>
        <v>1</v>
      </c>
      <c r="M50" s="12">
        <f t="shared" si="5"/>
        <v>50</v>
      </c>
      <c r="N50" s="12">
        <f t="shared" si="24"/>
        <v>42.6</v>
      </c>
      <c r="O50" s="12"/>
      <c r="P50" s="64" t="s">
        <v>186</v>
      </c>
      <c r="Q50" s="28">
        <f>IF(ISERROR(HLOOKUP(P50,'Raw data'!$F$3:$BH$104,P$2,FALSE)),"",HLOOKUP(P50,'Raw data'!$F$3:$BH$104,P$2,FALSE))</f>
        <v>1</v>
      </c>
      <c r="R50" s="12">
        <f t="shared" si="14"/>
        <v>39</v>
      </c>
      <c r="S50" s="12">
        <f t="shared" si="15"/>
        <v>2.5</v>
      </c>
      <c r="T50" s="12">
        <f t="shared" ref="T50:T58" si="25">S50*$A$2</f>
        <v>2.13</v>
      </c>
      <c r="U50" s="12"/>
      <c r="V50" s="64" t="s">
        <v>186</v>
      </c>
      <c r="W50" s="72">
        <f>IF(ISERROR(HLOOKUP(V50,'Raw data'!$F$3:$BH$104,V$2,FALSE)),"",HLOOKUP(V50,'Raw data'!$F$3:$BH$104,V$2,FALSE))</f>
        <v>21400</v>
      </c>
      <c r="X50" s="72">
        <v>5312400</v>
      </c>
      <c r="Y50" s="72">
        <f t="shared" si="22"/>
        <v>4.0283111211505158</v>
      </c>
      <c r="Z50" s="12">
        <f t="shared" si="10"/>
        <v>67.593310500471119</v>
      </c>
      <c r="AA50" s="12">
        <f t="shared" si="11"/>
        <v>14.152470283927514</v>
      </c>
      <c r="AB50" s="12">
        <f t="shared" si="12"/>
        <v>12.057904681906241</v>
      </c>
      <c r="AC50" s="12"/>
    </row>
    <row r="51" spans="1:29" ht="15.75" customHeight="1" x14ac:dyDescent="0.2">
      <c r="A51" s="78" t="s">
        <v>243</v>
      </c>
      <c r="B51" s="12">
        <f t="shared" si="0"/>
        <v>42.766216393901665</v>
      </c>
      <c r="C51" s="12"/>
      <c r="D51" s="102" t="s">
        <v>243</v>
      </c>
      <c r="E51" s="28">
        <f>IF(ISERROR(HLOOKUP(D51,'Raw data'!$F$3:$BH$104,D$2,FALSE)),"",HLOOKUP(D51,'Raw data'!$F$3:$BH$104,D$2,FALSE))</f>
        <v>10.6</v>
      </c>
      <c r="F51" s="27">
        <f t="shared" si="1"/>
        <v>9.1</v>
      </c>
      <c r="G51" s="27">
        <f t="shared" si="2"/>
        <v>82.666666666666671</v>
      </c>
      <c r="H51" s="12">
        <f t="shared" si="3"/>
        <v>70.432000000000002</v>
      </c>
      <c r="I51" s="12"/>
      <c r="J51" s="102" t="s">
        <v>243</v>
      </c>
      <c r="K51" s="28">
        <f>IF(ISERROR(HLOOKUP(J51,'Raw data'!$F$3:$BH$104,J$2,FALSE)),"",HLOOKUP(J51,'Raw data'!$F$3:$BH$104,J$2,FALSE))</f>
        <v>2</v>
      </c>
      <c r="L51" s="12">
        <f t="shared" si="4"/>
        <v>0</v>
      </c>
      <c r="M51" s="12">
        <f t="shared" si="5"/>
        <v>100</v>
      </c>
      <c r="N51" s="12">
        <f t="shared" si="24"/>
        <v>85.2</v>
      </c>
      <c r="O51" s="12"/>
      <c r="P51" s="102" t="s">
        <v>243</v>
      </c>
      <c r="Q51" s="28">
        <f>IF(ISERROR(HLOOKUP(P51,'Raw data'!$F$3:$BH$104,P$2,FALSE)),"",HLOOKUP(P51,'Raw data'!$F$3:$BH$104,P$2,FALSE))</f>
        <v>0</v>
      </c>
      <c r="R51" s="12">
        <f t="shared" si="14"/>
        <v>40</v>
      </c>
      <c r="S51" s="12">
        <f t="shared" si="15"/>
        <v>0</v>
      </c>
      <c r="T51" s="12">
        <f t="shared" si="25"/>
        <v>0</v>
      </c>
      <c r="U51" s="12"/>
      <c r="V51" s="102" t="s">
        <v>243</v>
      </c>
      <c r="W51" s="72">
        <f>IF(ISERROR(HLOOKUP(V51,'Raw data'!$F$3:$BH$104,V$2,FALSE)),"",HLOOKUP(V51,'Raw data'!$F$3:$BH$104,V$2,FALSE))</f>
        <v>34000</v>
      </c>
      <c r="X51" s="72">
        <v>4757083</v>
      </c>
      <c r="Y51" s="72">
        <f t="shared" si="22"/>
        <v>7.1472370778479162</v>
      </c>
      <c r="Z51" s="12">
        <f t="shared" si="10"/>
        <v>64.474384543773709</v>
      </c>
      <c r="AA51" s="12">
        <f t="shared" si="11"/>
        <v>18.113691990148652</v>
      </c>
      <c r="AB51" s="12">
        <f t="shared" si="12"/>
        <v>15.432865575606652</v>
      </c>
      <c r="AC51" s="12"/>
    </row>
    <row r="52" spans="1:29" ht="15.75" customHeight="1" x14ac:dyDescent="0.2">
      <c r="A52" s="75" t="s">
        <v>188</v>
      </c>
      <c r="B52" s="12">
        <f t="shared" si="0"/>
        <v>59.414080015014918</v>
      </c>
      <c r="C52" s="12"/>
      <c r="D52" s="65" t="s">
        <v>188</v>
      </c>
      <c r="E52" s="28">
        <f>IF(ISERROR(HLOOKUP(D52,'Raw data'!$F$3:$BH$104,D$2,FALSE)),"",HLOOKUP(D52,'Raw data'!$F$3:$BH$104,D$2,FALSE))</f>
        <v>9.9</v>
      </c>
      <c r="F52" s="27">
        <f t="shared" si="1"/>
        <v>8.4</v>
      </c>
      <c r="G52" s="27">
        <f t="shared" si="2"/>
        <v>84</v>
      </c>
      <c r="H52" s="12">
        <f t="shared" si="3"/>
        <v>71.567999999999998</v>
      </c>
      <c r="I52" s="12"/>
      <c r="J52" s="65" t="s">
        <v>188</v>
      </c>
      <c r="K52" s="28">
        <f>IF(ISERROR(HLOOKUP(J52,'Raw data'!$F$3:$BH$104,J$2,FALSE)),"",HLOOKUP(J52,'Raw data'!$F$3:$BH$104,J$2,FALSE))</f>
        <v>2</v>
      </c>
      <c r="L52" s="12">
        <f t="shared" si="4"/>
        <v>0</v>
      </c>
      <c r="M52" s="12">
        <f t="shared" si="5"/>
        <v>100</v>
      </c>
      <c r="N52" s="12">
        <f t="shared" si="24"/>
        <v>85.2</v>
      </c>
      <c r="O52" s="12"/>
      <c r="P52" s="65" t="s">
        <v>188</v>
      </c>
      <c r="Q52" s="28">
        <f>IF(ISERROR(HLOOKUP(P52,'Raw data'!$F$3:$BH$104,P$2,FALSE)),"",HLOOKUP(P52,'Raw data'!$F$3:$BH$104,P$2,FALSE))</f>
        <v>30</v>
      </c>
      <c r="R52" s="12">
        <f t="shared" si="14"/>
        <v>10</v>
      </c>
      <c r="S52" s="12">
        <f t="shared" si="15"/>
        <v>75</v>
      </c>
      <c r="T52" s="12">
        <f t="shared" si="25"/>
        <v>63.9</v>
      </c>
      <c r="U52" s="12"/>
      <c r="V52" s="65" t="s">
        <v>188</v>
      </c>
      <c r="W52" s="72">
        <f>IF(ISERROR(HLOOKUP(V52,'Raw data'!$F$3:$BH$104,V$2,FALSE)),"",HLOOKUP(V52,'Raw data'!$F$3:$BH$104,V$2,FALSE))</f>
        <v>70000</v>
      </c>
      <c r="X52" s="72">
        <v>8154051</v>
      </c>
      <c r="Y52" s="72">
        <f t="shared" si="22"/>
        <v>8.584689990288263</v>
      </c>
      <c r="Z52" s="12">
        <f t="shared" si="10"/>
        <v>63.036931631333367</v>
      </c>
      <c r="AA52" s="12">
        <f t="shared" si="11"/>
        <v>19.939342793497261</v>
      </c>
      <c r="AB52" s="12">
        <f t="shared" si="12"/>
        <v>16.988320060059667</v>
      </c>
      <c r="AC52" s="12"/>
    </row>
    <row r="53" spans="1:29" ht="15.75" customHeight="1" x14ac:dyDescent="0.2">
      <c r="A53" s="75" t="s">
        <v>189</v>
      </c>
      <c r="B53" s="12">
        <f t="shared" si="0"/>
        <v>44.637090992759084</v>
      </c>
      <c r="C53" s="12"/>
      <c r="D53" s="65" t="s">
        <v>189</v>
      </c>
      <c r="E53" s="28">
        <f>IF(ISERROR(HLOOKUP(D53,'Raw data'!$F$3:$BH$104,D$2,FALSE)),"",HLOOKUP(D53,'Raw data'!$F$3:$BH$104,D$2,FALSE))</f>
        <v>5</v>
      </c>
      <c r="F53" s="27">
        <f t="shared" si="1"/>
        <v>3.5</v>
      </c>
      <c r="G53" s="27">
        <f t="shared" si="2"/>
        <v>93.333333333333329</v>
      </c>
      <c r="H53" s="12">
        <f t="shared" si="3"/>
        <v>79.52</v>
      </c>
      <c r="I53" s="12"/>
      <c r="J53" s="65" t="s">
        <v>189</v>
      </c>
      <c r="K53" s="28">
        <f>IF(ISERROR(HLOOKUP(J53,'Raw data'!$F$3:$BH$104,J$2,FALSE)),"",HLOOKUP(J53,'Raw data'!$F$3:$BH$104,J$2,FALSE))</f>
        <v>2</v>
      </c>
      <c r="L53" s="12">
        <f t="shared" si="4"/>
        <v>0</v>
      </c>
      <c r="M53" s="12">
        <f t="shared" si="5"/>
        <v>100</v>
      </c>
      <c r="N53" s="12">
        <f t="shared" si="24"/>
        <v>85.2</v>
      </c>
      <c r="O53" s="12"/>
      <c r="P53" s="65" t="s">
        <v>189</v>
      </c>
      <c r="Q53" s="28">
        <f>IF(ISERROR(HLOOKUP(P53,'Raw data'!$F$3:$BH$104,P$2,FALSE)),"",HLOOKUP(P53,'Raw data'!$F$3:$BH$104,P$2,FALSE))</f>
        <v>2</v>
      </c>
      <c r="R53" s="12">
        <f t="shared" si="14"/>
        <v>38</v>
      </c>
      <c r="S53" s="12">
        <f t="shared" si="15"/>
        <v>5</v>
      </c>
      <c r="T53" s="12">
        <f t="shared" si="25"/>
        <v>4.26</v>
      </c>
      <c r="U53" s="12"/>
      <c r="V53" s="65" t="s">
        <v>189</v>
      </c>
      <c r="W53" s="72">
        <f>IF(ISERROR(HLOOKUP(V53,'Raw data'!$F$3:$BH$104,V$2,FALSE)),"",HLOOKUP(V53,'Raw data'!$F$3:$BH$104,V$2,FALSE))</f>
        <v>2300</v>
      </c>
      <c r="X53" s="72">
        <v>1331300</v>
      </c>
      <c r="Y53" s="72">
        <f t="shared" si="22"/>
        <v>1.7276346428303162</v>
      </c>
      <c r="Z53" s="12">
        <f t="shared" si="10"/>
        <v>69.893986978791318</v>
      </c>
      <c r="AA53" s="12">
        <f t="shared" si="11"/>
        <v>11.230474144408873</v>
      </c>
      <c r="AB53" s="12">
        <f t="shared" si="12"/>
        <v>9.5683639710363604</v>
      </c>
      <c r="AC53" s="12"/>
    </row>
    <row r="54" spans="1:29" ht="15.75" customHeight="1" x14ac:dyDescent="0.2">
      <c r="A54" s="57" t="s">
        <v>190</v>
      </c>
      <c r="B54" s="12">
        <f t="shared" si="0"/>
        <v>60.733650761098282</v>
      </c>
      <c r="C54" s="12"/>
      <c r="D54" s="64" t="s">
        <v>190</v>
      </c>
      <c r="E54" s="28">
        <f>IF(ISERROR(HLOOKUP(D54,'Raw data'!$F$3:$BH$104,D$2,FALSE)),"",HLOOKUP(D54,'Raw data'!$F$3:$BH$104,D$2,FALSE))</f>
        <v>5.5</v>
      </c>
      <c r="F54" s="27">
        <f t="shared" si="1"/>
        <v>4</v>
      </c>
      <c r="G54" s="27">
        <f t="shared" si="2"/>
        <v>92.38095238095238</v>
      </c>
      <c r="H54" s="12">
        <f t="shared" si="3"/>
        <v>78.708571428571432</v>
      </c>
      <c r="I54" s="12"/>
      <c r="J54" s="64" t="s">
        <v>190</v>
      </c>
      <c r="K54" s="28">
        <f>IF(ISERROR(HLOOKUP(J54,'Raw data'!$F$3:$BH$104,J$2,FALSE)),"",HLOOKUP(J54,'Raw data'!$F$3:$BH$104,J$2,FALSE))</f>
        <v>2</v>
      </c>
      <c r="L54" s="12">
        <f t="shared" si="4"/>
        <v>0</v>
      </c>
      <c r="M54" s="12">
        <f t="shared" si="5"/>
        <v>100</v>
      </c>
      <c r="N54" s="12">
        <f t="shared" si="24"/>
        <v>85.2</v>
      </c>
      <c r="O54" s="12"/>
      <c r="P54" s="64" t="s">
        <v>190</v>
      </c>
      <c r="Q54" s="28">
        <f>IF(ISERROR(HLOOKUP(P54,'Raw data'!$F$3:$BH$104,P$2,FALSE)),"",HLOOKUP(P54,'Raw data'!$F$3:$BH$104,P$2,FALSE))</f>
        <v>22</v>
      </c>
      <c r="R54" s="12">
        <f t="shared" si="14"/>
        <v>18</v>
      </c>
      <c r="S54" s="12">
        <f t="shared" si="15"/>
        <v>55</v>
      </c>
      <c r="T54" s="12">
        <f t="shared" si="25"/>
        <v>46.86</v>
      </c>
      <c r="U54" s="12"/>
      <c r="V54" s="64" t="s">
        <v>190</v>
      </c>
      <c r="W54" s="72">
        <f>IF(ISERROR(HLOOKUP(V54,'Raw data'!$F$3:$BH$104,V$2,FALSE)),"",HLOOKUP(V54,'Raw data'!$F$3:$BH$104,V$2,FALSE))</f>
        <v>298511</v>
      </c>
      <c r="X54" s="72">
        <v>13202041</v>
      </c>
      <c r="Y54" s="72">
        <f t="shared" si="22"/>
        <v>22.610973560830484</v>
      </c>
      <c r="Z54" s="12">
        <f t="shared" si="10"/>
        <v>49.010648060791141</v>
      </c>
      <c r="AA54" s="12">
        <f t="shared" si="11"/>
        <v>37.753558234532512</v>
      </c>
      <c r="AB54" s="12">
        <f t="shared" si="12"/>
        <v>32.166031615821701</v>
      </c>
      <c r="AC54" s="12"/>
    </row>
    <row r="55" spans="1:29" ht="15.75" customHeight="1" x14ac:dyDescent="0.2">
      <c r="A55" s="83" t="s">
        <v>191</v>
      </c>
      <c r="B55" s="12">
        <f t="shared" si="0"/>
        <v>54.973456070908718</v>
      </c>
      <c r="C55" s="12"/>
      <c r="D55" s="84" t="s">
        <v>191</v>
      </c>
      <c r="E55" s="28">
        <f>IF(ISERROR(HLOOKUP(D55,'Raw data'!$F$3:$BH$104,D$2,FALSE)),"",HLOOKUP(D55,'Raw data'!$F$3:$BH$104,D$2,FALSE))</f>
        <v>17.600000000000001</v>
      </c>
      <c r="F55" s="27">
        <f t="shared" si="1"/>
        <v>16.100000000000001</v>
      </c>
      <c r="G55" s="27">
        <f t="shared" si="2"/>
        <v>69.333333333333329</v>
      </c>
      <c r="H55" s="12">
        <f t="shared" si="3"/>
        <v>59.071999999999996</v>
      </c>
      <c r="I55" s="12"/>
      <c r="J55" s="84" t="s">
        <v>191</v>
      </c>
      <c r="K55" s="28">
        <f>IF(ISERROR(HLOOKUP(J55,'Raw data'!$F$3:$BH$104,J$2,FALSE)),"",HLOOKUP(J55,'Raw data'!$F$3:$BH$104,J$2,FALSE))</f>
        <v>2</v>
      </c>
      <c r="L55" s="12">
        <f t="shared" si="4"/>
        <v>0</v>
      </c>
      <c r="M55" s="12">
        <f t="shared" si="5"/>
        <v>100</v>
      </c>
      <c r="N55" s="12">
        <f t="shared" si="24"/>
        <v>85.2</v>
      </c>
      <c r="O55" s="12"/>
      <c r="P55" s="84" t="s">
        <v>191</v>
      </c>
      <c r="Q55" s="28">
        <f>IF(ISERROR(HLOOKUP(P55,'Raw data'!$F$3:$BH$104,P$2,FALSE)),"",HLOOKUP(P55,'Raw data'!$F$3:$BH$104,P$2,FALSE))</f>
        <v>1</v>
      </c>
      <c r="R55" s="12">
        <f t="shared" si="14"/>
        <v>39</v>
      </c>
      <c r="S55" s="12">
        <f t="shared" si="15"/>
        <v>2.5</v>
      </c>
      <c r="T55" s="12">
        <f t="shared" si="25"/>
        <v>2.13</v>
      </c>
      <c r="U55" s="12"/>
      <c r="V55" s="84" t="s">
        <v>191</v>
      </c>
      <c r="W55" s="72">
        <f>IF(ISERROR(HLOOKUP(V55,'Raw data'!$F$3:$BH$104,V$2,FALSE)),"",HLOOKUP(V55,'Raw data'!$F$3:$BH$104,V$2,FALSE))</f>
        <v>159000</v>
      </c>
      <c r="X55" s="72">
        <v>2615060</v>
      </c>
      <c r="Y55" s="72">
        <f t="shared" si="22"/>
        <v>60.801664206557405</v>
      </c>
      <c r="Z55" s="12">
        <f t="shared" si="10"/>
        <v>10.819957415064223</v>
      </c>
      <c r="AA55" s="12">
        <f t="shared" si="11"/>
        <v>86.258009722576162</v>
      </c>
      <c r="AB55" s="12">
        <f t="shared" si="12"/>
        <v>73.491824283634884</v>
      </c>
      <c r="AC55" s="12"/>
    </row>
    <row r="56" spans="1:29" ht="15.75" customHeight="1" x14ac:dyDescent="0.2">
      <c r="A56" s="83" t="s">
        <v>193</v>
      </c>
      <c r="B56" s="12">
        <f t="shared" si="0"/>
        <v>45.380921155004579</v>
      </c>
      <c r="C56" s="12"/>
      <c r="D56" s="84" t="s">
        <v>193</v>
      </c>
      <c r="E56" s="28">
        <f>IF(ISERROR(HLOOKUP(D56,'Raw data'!$F$3:$BH$104,D$2,FALSE)),"",HLOOKUP(D56,'Raw data'!$F$3:$BH$104,D$2,FALSE))</f>
        <v>13.2</v>
      </c>
      <c r="F56" s="27">
        <f t="shared" si="1"/>
        <v>11.7</v>
      </c>
      <c r="G56" s="27">
        <f t="shared" si="2"/>
        <v>77.714285714285722</v>
      </c>
      <c r="H56" s="12">
        <f t="shared" si="3"/>
        <v>66.212571428571437</v>
      </c>
      <c r="I56" s="12"/>
      <c r="J56" s="84" t="s">
        <v>193</v>
      </c>
      <c r="K56" s="28">
        <f>IF(ISERROR(HLOOKUP(J56,'Raw data'!$F$3:$BH$104,J$2,FALSE)),"",HLOOKUP(J56,'Raw data'!$F$3:$BH$104,J$2,FALSE))</f>
        <v>2</v>
      </c>
      <c r="L56" s="12">
        <f t="shared" si="4"/>
        <v>0</v>
      </c>
      <c r="M56" s="12">
        <f t="shared" si="5"/>
        <v>100</v>
      </c>
      <c r="N56" s="12">
        <f t="shared" si="24"/>
        <v>85.2</v>
      </c>
      <c r="O56" s="12"/>
      <c r="P56" s="84" t="s">
        <v>193</v>
      </c>
      <c r="Q56" s="28">
        <f>IF(ISERROR(HLOOKUP(P56,'Raw data'!$F$3:$BH$104,P$2,FALSE)),"",HLOOKUP(P56,'Raw data'!$F$3:$BH$104,P$2,FALSE))</f>
        <v>5</v>
      </c>
      <c r="R56" s="12">
        <f t="shared" si="14"/>
        <v>35</v>
      </c>
      <c r="S56" s="12">
        <f t="shared" si="15"/>
        <v>12.5</v>
      </c>
      <c r="T56" s="12">
        <f t="shared" si="25"/>
        <v>10.65</v>
      </c>
      <c r="U56" s="12"/>
      <c r="V56" s="84" t="s">
        <v>193</v>
      </c>
      <c r="W56" s="72">
        <f>IF(ISERROR(HLOOKUP(V56,'Raw data'!$F$3:$BH$104,V$2,FALSE)),"",HLOOKUP(V56,'Raw data'!$F$3:$BH$104,V$2,FALSE))</f>
        <v>6560</v>
      </c>
      <c r="X56" s="72">
        <v>603502</v>
      </c>
      <c r="Y56" s="72">
        <f t="shared" si="22"/>
        <v>10.869889412131194</v>
      </c>
      <c r="Z56" s="12">
        <f t="shared" si="10"/>
        <v>60.751732209490434</v>
      </c>
      <c r="AA56" s="12">
        <f t="shared" si="11"/>
        <v>22.841682149585537</v>
      </c>
      <c r="AB56" s="12">
        <f t="shared" si="12"/>
        <v>19.461113191446877</v>
      </c>
      <c r="AC56" s="12"/>
    </row>
    <row r="57" spans="1:29" ht="15.75" customHeight="1" x14ac:dyDescent="0.2">
      <c r="A57" s="52" t="s">
        <v>194</v>
      </c>
      <c r="B57" s="12">
        <f t="shared" si="0"/>
        <v>43.595519058875382</v>
      </c>
      <c r="C57" s="12"/>
      <c r="D57" s="62" t="s">
        <v>194</v>
      </c>
      <c r="E57" s="28">
        <f>IF(ISERROR(HLOOKUP(D57,'Raw data'!$F$3:$BH$104,D$2,FALSE)),"",HLOOKUP(D57,'Raw data'!$F$3:$BH$104,D$2,FALSE))</f>
        <v>17.100000000000001</v>
      </c>
      <c r="F57" s="27">
        <f t="shared" si="1"/>
        <v>15.600000000000001</v>
      </c>
      <c r="G57" s="27">
        <f t="shared" si="2"/>
        <v>70.285714285714278</v>
      </c>
      <c r="H57" s="12">
        <f t="shared" si="3"/>
        <v>59.88342857142856</v>
      </c>
      <c r="I57" s="12"/>
      <c r="J57" s="62" t="s">
        <v>194</v>
      </c>
      <c r="K57" s="28">
        <f>IF(ISERROR(HLOOKUP(J57,'Raw data'!$F$3:$BH$104,J$2,FALSE)),"",HLOOKUP(J57,'Raw data'!$F$3:$BH$104,J$2,FALSE))</f>
        <v>2</v>
      </c>
      <c r="L57" s="12">
        <f t="shared" si="4"/>
        <v>0</v>
      </c>
      <c r="M57" s="12">
        <f t="shared" si="5"/>
        <v>100</v>
      </c>
      <c r="N57" s="12">
        <f t="shared" si="24"/>
        <v>85.2</v>
      </c>
      <c r="O57" s="12"/>
      <c r="P57" s="62" t="s">
        <v>194</v>
      </c>
      <c r="Q57" s="28">
        <f>IF(ISERROR(HLOOKUP(P57,'Raw data'!$F$3:$BH$104,P$2,FALSE)),"",HLOOKUP(P57,'Raw data'!$F$3:$BH$104,P$2,FALSE))</f>
        <v>9</v>
      </c>
      <c r="R57" s="12">
        <f t="shared" si="14"/>
        <v>31</v>
      </c>
      <c r="S57" s="12">
        <f t="shared" si="15"/>
        <v>22.5</v>
      </c>
      <c r="T57" s="12">
        <f t="shared" si="25"/>
        <v>19.169999999999998</v>
      </c>
      <c r="U57" s="12"/>
      <c r="V57" s="62" t="s">
        <v>194</v>
      </c>
      <c r="W57" s="72">
        <f>IF(ISERROR(HLOOKUP(V57,'Raw data'!$F$3:$BH$104,V$2,FALSE)),"",HLOOKUP(V57,'Raw data'!$F$3:$BH$104,V$2,FALSE))</f>
        <v>3872</v>
      </c>
      <c r="X57" s="72">
        <v>1724404</v>
      </c>
      <c r="Y57" s="72">
        <f t="shared" si="22"/>
        <v>2.2454134877905645</v>
      </c>
      <c r="Z57" s="12">
        <f t="shared" si="10"/>
        <v>69.376208133831057</v>
      </c>
      <c r="AA57" s="12">
        <f t="shared" si="11"/>
        <v>11.888084112761732</v>
      </c>
      <c r="AB57" s="12">
        <f t="shared" si="12"/>
        <v>10.128647664072995</v>
      </c>
      <c r="AC57" s="12"/>
    </row>
    <row r="58" spans="1:29" ht="15.75" customHeight="1" x14ac:dyDescent="0.2">
      <c r="A58" s="83" t="s">
        <v>195</v>
      </c>
      <c r="B58" s="12">
        <f t="shared" si="0"/>
        <v>43.400070068713745</v>
      </c>
      <c r="C58" s="12"/>
      <c r="D58" s="84" t="s">
        <v>195</v>
      </c>
      <c r="E58" s="28">
        <f>IF(ISERROR(HLOOKUP(D58,'Raw data'!$F$3:$BH$104,D$2,FALSE)),"",HLOOKUP(D58,'Raw data'!$F$3:$BH$104,D$2,FALSE))</f>
        <v>15.6</v>
      </c>
      <c r="F58" s="27">
        <f t="shared" si="1"/>
        <v>14.1</v>
      </c>
      <c r="G58" s="27">
        <f t="shared" si="2"/>
        <v>73.142857142857139</v>
      </c>
      <c r="H58" s="12">
        <f t="shared" si="3"/>
        <v>62.317714285714281</v>
      </c>
      <c r="I58" s="12"/>
      <c r="J58" s="84" t="s">
        <v>195</v>
      </c>
      <c r="K58" s="28">
        <f>IF(ISERROR(HLOOKUP(J58,'Raw data'!$F$3:$BH$104,J$2,FALSE)),"",HLOOKUP(J58,'Raw data'!$F$3:$BH$104,J$2,FALSE))</f>
        <v>2</v>
      </c>
      <c r="L58" s="12">
        <f t="shared" si="4"/>
        <v>0</v>
      </c>
      <c r="M58" s="12">
        <f t="shared" si="5"/>
        <v>100</v>
      </c>
      <c r="N58" s="12">
        <f t="shared" si="24"/>
        <v>85.2</v>
      </c>
      <c r="O58" s="12"/>
      <c r="P58" s="84" t="s">
        <v>195</v>
      </c>
      <c r="Q58" s="28">
        <f>IF(ISERROR(HLOOKUP(P58,'Raw data'!$F$3:$BH$104,P$2,FALSE)),"",HLOOKUP(P58,'Raw data'!$F$3:$BH$104,P$2,FALSE))</f>
        <v>2</v>
      </c>
      <c r="R58" s="12">
        <f t="shared" si="14"/>
        <v>38</v>
      </c>
      <c r="S58" s="12">
        <f t="shared" si="15"/>
        <v>5</v>
      </c>
      <c r="T58" s="12">
        <f t="shared" si="25"/>
        <v>4.26</v>
      </c>
      <c r="U58" s="12"/>
      <c r="V58" s="84" t="s">
        <v>195</v>
      </c>
      <c r="W58" s="72">
        <f>IF(ISERROR(HLOOKUP(V58,'Raw data'!$F$3:$BH$104,V$2,FALSE)),"",HLOOKUP(V58,'Raw data'!$F$3:$BH$104,V$2,FALSE))</f>
        <v>8600</v>
      </c>
      <c r="X58" s="72">
        <v>658893</v>
      </c>
      <c r="Y58" s="72">
        <f t="shared" si="22"/>
        <v>13.052195121210879</v>
      </c>
      <c r="Z58" s="12">
        <f t="shared" si="10"/>
        <v>58.569426500410749</v>
      </c>
      <c r="AA58" s="12">
        <f t="shared" si="11"/>
        <v>25.613340362841228</v>
      </c>
      <c r="AB58" s="12">
        <f t="shared" si="12"/>
        <v>21.822565989140728</v>
      </c>
      <c r="AC58" s="12"/>
    </row>
    <row r="59" spans="1:29" ht="15.75" customHeight="1" x14ac:dyDescent="0.2">
      <c r="A59" s="12"/>
      <c r="B59" s="12"/>
      <c r="C59" s="12"/>
      <c r="D59" s="14"/>
      <c r="E59" s="12"/>
      <c r="F59" s="27"/>
      <c r="G59" s="27"/>
      <c r="H59" s="12"/>
      <c r="I59" s="12"/>
      <c r="J59" s="12"/>
      <c r="K59" s="12"/>
      <c r="L59" s="12"/>
      <c r="M59" s="12"/>
      <c r="N59" s="12"/>
      <c r="O59" s="12"/>
      <c r="P59" s="12"/>
      <c r="Q59" s="12"/>
      <c r="R59" s="12"/>
      <c r="S59" s="12"/>
      <c r="T59" s="12"/>
      <c r="U59" s="12"/>
      <c r="V59" s="12"/>
      <c r="W59" s="12"/>
      <c r="X59" s="12"/>
      <c r="Y59" s="12"/>
      <c r="Z59" s="12"/>
      <c r="AA59" s="12"/>
      <c r="AB59" s="12"/>
      <c r="AC59" s="12"/>
    </row>
    <row r="60" spans="1:29" ht="15.75" customHeight="1" x14ac:dyDescent="0.2">
      <c r="A60" s="12"/>
      <c r="B60" s="12"/>
      <c r="C60" s="12"/>
      <c r="D60" s="28" t="s">
        <v>249</v>
      </c>
      <c r="E60" s="12">
        <f>MAX(E4:E59)</f>
        <v>54</v>
      </c>
      <c r="F60" s="27"/>
      <c r="G60" s="27"/>
      <c r="H60" s="12"/>
      <c r="I60" s="12"/>
      <c r="J60" s="28" t="s">
        <v>249</v>
      </c>
      <c r="K60" s="12">
        <f>MAX(K4:K59)</f>
        <v>2</v>
      </c>
      <c r="L60" s="12"/>
      <c r="M60" s="12"/>
      <c r="N60" s="12"/>
      <c r="O60" s="12"/>
      <c r="P60" s="28" t="s">
        <v>249</v>
      </c>
      <c r="Q60" s="12">
        <f>MAX(Q4:Q59)</f>
        <v>40</v>
      </c>
      <c r="R60" s="12"/>
      <c r="S60" s="12"/>
      <c r="T60" s="12"/>
      <c r="U60" s="12"/>
      <c r="V60" s="28" t="s">
        <v>249</v>
      </c>
      <c r="W60" s="12">
        <f>MAX(Y4:Y59)</f>
        <v>71.621621621621628</v>
      </c>
      <c r="X60" s="12"/>
      <c r="Y60" s="12"/>
      <c r="Z60" s="12"/>
      <c r="AA60" s="12"/>
      <c r="AB60" s="12"/>
      <c r="AC60" s="12"/>
    </row>
    <row r="61" spans="1:29" ht="15.75" customHeight="1" x14ac:dyDescent="0.2">
      <c r="A61" s="34"/>
      <c r="B61" s="1" t="s">
        <v>69</v>
      </c>
      <c r="C61" s="12"/>
      <c r="D61" s="28" t="s">
        <v>250</v>
      </c>
      <c r="E61" s="12">
        <f>MIN(E4:E59)</f>
        <v>1.5</v>
      </c>
      <c r="F61" s="27"/>
      <c r="G61" s="27"/>
      <c r="H61" s="12"/>
      <c r="I61" s="12"/>
      <c r="J61" s="28" t="s">
        <v>250</v>
      </c>
      <c r="K61" s="12">
        <f>MIN(K4:K59)</f>
        <v>0</v>
      </c>
      <c r="L61" s="12"/>
      <c r="M61" s="12"/>
      <c r="N61" s="12"/>
      <c r="O61" s="12"/>
      <c r="P61" s="28" t="s">
        <v>250</v>
      </c>
      <c r="Q61" s="12">
        <f>MIN(Q4:Q59)</f>
        <v>0</v>
      </c>
      <c r="R61" s="12"/>
      <c r="S61" s="12"/>
      <c r="T61" s="12"/>
      <c r="U61" s="12"/>
      <c r="V61" s="28" t="s">
        <v>250</v>
      </c>
      <c r="W61" s="12">
        <f>MIN(Y4:Y59)</f>
        <v>-7.1148437420593265</v>
      </c>
      <c r="X61" s="12"/>
      <c r="Y61" s="12"/>
      <c r="Z61" s="12"/>
      <c r="AA61" s="12"/>
      <c r="AB61" s="12"/>
      <c r="AC61" s="12"/>
    </row>
    <row r="62" spans="1:29" ht="15.75" customHeight="1" x14ac:dyDescent="0.2">
      <c r="A62" s="74"/>
      <c r="B62" s="1" t="s">
        <v>234</v>
      </c>
      <c r="C62" s="12"/>
      <c r="D62" s="28" t="s">
        <v>55</v>
      </c>
      <c r="E62" s="12">
        <f>E60-E61</f>
        <v>52.5</v>
      </c>
      <c r="F62" s="27"/>
      <c r="G62" s="27"/>
      <c r="H62" s="12"/>
      <c r="I62" s="12"/>
      <c r="J62" s="28" t="s">
        <v>55</v>
      </c>
      <c r="K62" s="12">
        <f>K60-K61</f>
        <v>2</v>
      </c>
      <c r="L62" s="12"/>
      <c r="M62" s="12"/>
      <c r="N62" s="12"/>
      <c r="O62" s="12"/>
      <c r="P62" s="28" t="s">
        <v>55</v>
      </c>
      <c r="Q62" s="12">
        <f>Q60-Q61</f>
        <v>40</v>
      </c>
      <c r="R62" s="12"/>
      <c r="S62" s="12"/>
      <c r="T62" s="12"/>
      <c r="U62" s="12"/>
      <c r="V62" s="28" t="s">
        <v>55</v>
      </c>
      <c r="W62" s="12">
        <f>W60-W61</f>
        <v>78.736465363680949</v>
      </c>
      <c r="X62" s="12"/>
      <c r="Y62" s="12"/>
      <c r="Z62" s="12"/>
      <c r="AA62" s="12"/>
      <c r="AB62" s="12"/>
      <c r="AC62" s="12"/>
    </row>
    <row r="63" spans="1:29" ht="15.75" customHeight="1" x14ac:dyDescent="0.2">
      <c r="A63" s="85"/>
      <c r="B63" s="1" t="s">
        <v>75</v>
      </c>
      <c r="C63" s="12"/>
      <c r="D63" s="28" t="s">
        <v>251</v>
      </c>
      <c r="E63" s="12">
        <f>COUNTA(D4:D59)</f>
        <v>55</v>
      </c>
      <c r="F63" s="27"/>
      <c r="G63" s="27"/>
      <c r="H63" s="12"/>
      <c r="I63" s="12"/>
      <c r="J63" s="28" t="s">
        <v>251</v>
      </c>
      <c r="K63" s="12">
        <f>COUNTA(J4:J59)</f>
        <v>55</v>
      </c>
      <c r="L63" s="12"/>
      <c r="M63" s="12"/>
      <c r="N63" s="12"/>
      <c r="O63" s="12"/>
      <c r="P63" s="28" t="s">
        <v>251</v>
      </c>
      <c r="Q63" s="12">
        <f>COUNTA(P4:P59)</f>
        <v>55</v>
      </c>
      <c r="R63" s="12"/>
      <c r="S63" s="12"/>
      <c r="T63" s="12"/>
      <c r="U63" s="12"/>
      <c r="V63" s="28" t="s">
        <v>251</v>
      </c>
      <c r="W63" s="12">
        <f>COUNTA(V4:V59)</f>
        <v>55</v>
      </c>
      <c r="X63" s="12"/>
      <c r="Y63" s="12"/>
      <c r="Z63" s="12"/>
      <c r="AA63" s="12"/>
      <c r="AB63" s="12"/>
      <c r="AC63" s="12"/>
    </row>
    <row r="64" spans="1:29" ht="15.75" customHeight="1" x14ac:dyDescent="0.2">
      <c r="A64" s="92"/>
      <c r="B64" s="1" t="s">
        <v>67</v>
      </c>
      <c r="C64" s="12"/>
      <c r="D64" s="28" t="s">
        <v>252</v>
      </c>
      <c r="E64" s="12">
        <f>100/E62</f>
        <v>1.9047619047619047</v>
      </c>
      <c r="F64" s="27"/>
      <c r="G64" s="27"/>
      <c r="H64" s="12"/>
      <c r="I64" s="12"/>
      <c r="J64" s="28" t="s">
        <v>252</v>
      </c>
      <c r="K64" s="12">
        <f>100/K62</f>
        <v>50</v>
      </c>
      <c r="L64" s="12"/>
      <c r="M64" s="12"/>
      <c r="N64" s="12"/>
      <c r="O64" s="12"/>
      <c r="P64" s="28" t="s">
        <v>252</v>
      </c>
      <c r="Q64" s="12">
        <f>100/Q62</f>
        <v>2.5</v>
      </c>
      <c r="R64" s="12"/>
      <c r="S64" s="12"/>
      <c r="T64" s="12"/>
      <c r="U64" s="12"/>
      <c r="V64" s="28" t="s">
        <v>252</v>
      </c>
      <c r="W64" s="12">
        <f>100/W62</f>
        <v>1.2700595529416203</v>
      </c>
      <c r="X64" s="12"/>
      <c r="Y64" s="12"/>
      <c r="Z64" s="12"/>
      <c r="AA64" s="12"/>
      <c r="AB64" s="12"/>
      <c r="AC64" s="12"/>
    </row>
    <row r="65" spans="1:29" ht="15.75" customHeight="1" x14ac:dyDescent="0.2">
      <c r="A65" s="88"/>
      <c r="B65" s="1" t="s">
        <v>233</v>
      </c>
      <c r="C65" s="12"/>
      <c r="D65" s="14"/>
      <c r="E65" s="12"/>
      <c r="F65" s="27"/>
      <c r="G65" s="27"/>
      <c r="H65" s="12"/>
      <c r="I65" s="12"/>
      <c r="J65" s="12"/>
      <c r="K65" s="12"/>
      <c r="L65" s="12"/>
      <c r="M65" s="12"/>
      <c r="N65" s="12"/>
      <c r="O65" s="12"/>
      <c r="P65" s="12"/>
      <c r="Q65" s="12"/>
      <c r="R65" s="12"/>
      <c r="S65" s="12"/>
      <c r="T65" s="12"/>
      <c r="U65" s="12"/>
      <c r="V65" s="12"/>
      <c r="W65" s="12"/>
      <c r="X65" s="12"/>
      <c r="Y65" s="12"/>
      <c r="Z65" s="12"/>
      <c r="AA65" s="12"/>
      <c r="AB65" s="12"/>
      <c r="AC65" s="12"/>
    </row>
    <row r="66" spans="1:29" ht="15.75" customHeight="1" x14ac:dyDescent="0.2">
      <c r="A66" s="90"/>
      <c r="B66" s="1" t="s">
        <v>248</v>
      </c>
      <c r="C66" s="12"/>
      <c r="D66" s="14"/>
      <c r="E66" s="12"/>
      <c r="F66" s="27"/>
      <c r="G66" s="27"/>
      <c r="H66" s="12"/>
      <c r="I66" s="12"/>
      <c r="J66" s="12"/>
      <c r="K66" s="12"/>
      <c r="L66" s="12"/>
      <c r="M66" s="12"/>
      <c r="N66" s="12"/>
      <c r="O66" s="12"/>
      <c r="P66" s="12"/>
      <c r="Q66" s="12"/>
      <c r="R66" s="12"/>
      <c r="S66" s="12"/>
      <c r="T66" s="12"/>
      <c r="U66" s="12"/>
      <c r="V66" s="12"/>
      <c r="W66" s="12"/>
      <c r="X66" s="12"/>
      <c r="Y66" s="12"/>
      <c r="Z66" s="12"/>
      <c r="AA66" s="12"/>
      <c r="AB66" s="12"/>
      <c r="AC66" s="12"/>
    </row>
    <row r="67" spans="1:29" ht="15.75" customHeight="1" x14ac:dyDescent="0.2">
      <c r="A67" s="12"/>
      <c r="B67" s="12"/>
      <c r="C67" s="12"/>
      <c r="D67" s="14"/>
      <c r="E67" s="12"/>
      <c r="F67" s="27"/>
      <c r="G67" s="27"/>
      <c r="H67" s="12"/>
      <c r="I67" s="12"/>
      <c r="J67" s="12"/>
      <c r="K67" s="12"/>
      <c r="L67" s="12"/>
      <c r="M67" s="12"/>
      <c r="N67" s="12"/>
      <c r="O67" s="12"/>
      <c r="P67" s="12"/>
      <c r="Q67" s="12"/>
      <c r="R67" s="12"/>
      <c r="S67" s="12"/>
      <c r="T67" s="12"/>
      <c r="U67" s="12"/>
      <c r="V67" s="12"/>
      <c r="W67" s="12"/>
      <c r="X67" s="12"/>
      <c r="Y67" s="12"/>
      <c r="Z67" s="12"/>
      <c r="AA67" s="12"/>
      <c r="AB67" s="12"/>
      <c r="AC67" s="12"/>
    </row>
    <row r="68" spans="1:29" ht="15.75" customHeight="1" x14ac:dyDescent="0.2">
      <c r="A68" s="12"/>
      <c r="B68" s="12"/>
      <c r="C68" s="12"/>
      <c r="D68" s="14"/>
      <c r="E68" s="12"/>
      <c r="F68" s="27"/>
      <c r="G68" s="27"/>
      <c r="H68" s="12"/>
      <c r="I68" s="12"/>
      <c r="J68" s="12"/>
      <c r="K68" s="12"/>
      <c r="L68" s="12"/>
      <c r="M68" s="12"/>
      <c r="N68" s="12"/>
      <c r="O68" s="12"/>
      <c r="P68" s="12"/>
      <c r="Q68" s="12"/>
      <c r="R68" s="12"/>
      <c r="S68" s="12"/>
      <c r="T68" s="12"/>
      <c r="U68" s="12"/>
      <c r="V68" s="12"/>
      <c r="W68" s="12"/>
      <c r="X68" s="12"/>
      <c r="Y68" s="12"/>
      <c r="Z68" s="12"/>
      <c r="AA68" s="12"/>
      <c r="AB68" s="12"/>
      <c r="AC68" s="12"/>
    </row>
    <row r="69" spans="1:29" ht="15.75" customHeight="1" x14ac:dyDescent="0.2">
      <c r="A69" s="83" t="s">
        <v>181</v>
      </c>
      <c r="B69" s="12">
        <v>65.901051698346009</v>
      </c>
      <c r="C69" s="12"/>
      <c r="D69" s="64" t="s">
        <v>157</v>
      </c>
      <c r="E69" s="28">
        <v>1.5</v>
      </c>
      <c r="F69" s="27">
        <v>0</v>
      </c>
      <c r="G69" s="27">
        <v>100</v>
      </c>
      <c r="H69" s="12">
        <v>85.2</v>
      </c>
      <c r="I69" s="12"/>
      <c r="J69" s="62" t="s">
        <v>118</v>
      </c>
      <c r="K69" s="28">
        <v>2</v>
      </c>
      <c r="L69" s="12">
        <v>0</v>
      </c>
      <c r="M69" s="12">
        <v>100</v>
      </c>
      <c r="N69" s="12">
        <v>85.2</v>
      </c>
      <c r="O69" s="12"/>
      <c r="P69" s="79" t="s">
        <v>182</v>
      </c>
      <c r="Q69" s="28">
        <v>40</v>
      </c>
      <c r="R69" s="12">
        <v>0</v>
      </c>
      <c r="S69" s="12">
        <v>100</v>
      </c>
      <c r="T69" s="12">
        <v>85.2</v>
      </c>
      <c r="U69" s="12"/>
      <c r="V69" s="84" t="s">
        <v>152</v>
      </c>
      <c r="W69" s="72">
        <v>90100</v>
      </c>
      <c r="X69" s="72">
        <v>1258000</v>
      </c>
      <c r="Y69" s="72">
        <v>71.621621621621628</v>
      </c>
      <c r="Z69" s="12">
        <v>0</v>
      </c>
      <c r="AA69" s="12">
        <v>100</v>
      </c>
      <c r="AB69" s="12">
        <v>85.2</v>
      </c>
      <c r="AC69" s="12"/>
    </row>
    <row r="70" spans="1:29" ht="15.75" customHeight="1" x14ac:dyDescent="0.2">
      <c r="A70" s="82" t="s">
        <v>168</v>
      </c>
      <c r="B70" s="12">
        <v>63.464375712121452</v>
      </c>
      <c r="C70" s="12"/>
      <c r="D70" s="64" t="s">
        <v>142</v>
      </c>
      <c r="E70" s="28">
        <v>2.8</v>
      </c>
      <c r="F70" s="27">
        <v>1.2999999999999998</v>
      </c>
      <c r="G70" s="27">
        <v>97.523809523809518</v>
      </c>
      <c r="H70" s="12">
        <v>83.090285714285713</v>
      </c>
      <c r="I70" s="14"/>
      <c r="J70" s="64" t="s">
        <v>142</v>
      </c>
      <c r="K70" s="28">
        <v>2</v>
      </c>
      <c r="L70" s="12">
        <v>0</v>
      </c>
      <c r="M70" s="12">
        <v>100</v>
      </c>
      <c r="N70" s="12">
        <v>85.2</v>
      </c>
      <c r="O70" s="14"/>
      <c r="P70" s="79" t="s">
        <v>168</v>
      </c>
      <c r="Q70" s="28">
        <v>35</v>
      </c>
      <c r="R70" s="12">
        <v>5</v>
      </c>
      <c r="S70" s="12">
        <v>87.5</v>
      </c>
      <c r="T70" s="12">
        <v>74.55</v>
      </c>
      <c r="U70" s="14"/>
      <c r="V70" s="84" t="s">
        <v>191</v>
      </c>
      <c r="W70" s="72">
        <v>159000</v>
      </c>
      <c r="X70" s="72">
        <v>2615060</v>
      </c>
      <c r="Y70" s="72">
        <v>60.801664206557405</v>
      </c>
      <c r="Z70" s="12">
        <v>10.819957415064223</v>
      </c>
      <c r="AA70" s="12">
        <v>86.258009722576162</v>
      </c>
      <c r="AB70" s="12">
        <v>73.491824283634884</v>
      </c>
      <c r="AC70" s="14"/>
    </row>
    <row r="71" spans="1:29" ht="15.75" customHeight="1" x14ac:dyDescent="0.2">
      <c r="A71" s="82" t="s">
        <v>182</v>
      </c>
      <c r="B71" s="12">
        <v>63.447993720782591</v>
      </c>
      <c r="C71" s="12"/>
      <c r="D71" s="65" t="s">
        <v>189</v>
      </c>
      <c r="E71" s="28">
        <v>5</v>
      </c>
      <c r="F71" s="27">
        <v>3.5</v>
      </c>
      <c r="G71" s="27">
        <v>93.333333333333329</v>
      </c>
      <c r="H71" s="12">
        <v>79.52</v>
      </c>
      <c r="I71" s="12"/>
      <c r="J71" s="62" t="s">
        <v>144</v>
      </c>
      <c r="K71" s="28">
        <v>2</v>
      </c>
      <c r="L71" s="12">
        <v>0</v>
      </c>
      <c r="M71" s="12">
        <v>100</v>
      </c>
      <c r="N71" s="12">
        <v>85.2</v>
      </c>
      <c r="O71" s="12"/>
      <c r="P71" s="84" t="s">
        <v>181</v>
      </c>
      <c r="Q71" s="28">
        <v>33</v>
      </c>
      <c r="R71" s="12">
        <v>7</v>
      </c>
      <c r="S71" s="12">
        <v>82.5</v>
      </c>
      <c r="T71" s="12">
        <v>70.289999999999992</v>
      </c>
      <c r="U71" s="12"/>
      <c r="V71" s="79" t="s">
        <v>149</v>
      </c>
      <c r="W71" s="66">
        <v>175423</v>
      </c>
      <c r="X71" s="72">
        <v>2906376</v>
      </c>
      <c r="Y71" s="72">
        <v>60.357985339818384</v>
      </c>
      <c r="Z71" s="12">
        <v>11.263636281803244</v>
      </c>
      <c r="AA71" s="12">
        <v>85.69451113943596</v>
      </c>
      <c r="AB71" s="12">
        <v>73.01172349079944</v>
      </c>
      <c r="AC71" s="12"/>
    </row>
    <row r="72" spans="1:29" ht="15.75" customHeight="1" x14ac:dyDescent="0.2">
      <c r="A72" s="52" t="s">
        <v>144</v>
      </c>
      <c r="B72" s="12">
        <v>61.841705009825283</v>
      </c>
      <c r="C72" s="12"/>
      <c r="D72" s="64" t="s">
        <v>190</v>
      </c>
      <c r="E72" s="28">
        <v>5.5</v>
      </c>
      <c r="F72" s="27">
        <v>4</v>
      </c>
      <c r="G72" s="27">
        <v>92.38095238095238</v>
      </c>
      <c r="H72" s="12">
        <v>78.708571428571432</v>
      </c>
      <c r="I72" s="12"/>
      <c r="J72" s="79" t="s">
        <v>145</v>
      </c>
      <c r="K72" s="28">
        <v>2</v>
      </c>
      <c r="L72" s="12">
        <v>0</v>
      </c>
      <c r="M72" s="12">
        <v>100</v>
      </c>
      <c r="N72" s="12">
        <v>85.2</v>
      </c>
      <c r="O72" s="12"/>
      <c r="P72" s="65" t="s">
        <v>188</v>
      </c>
      <c r="Q72" s="28">
        <v>30</v>
      </c>
      <c r="R72" s="12">
        <v>10</v>
      </c>
      <c r="S72" s="12">
        <v>75</v>
      </c>
      <c r="T72" s="12">
        <v>63.9</v>
      </c>
      <c r="U72" s="12"/>
      <c r="V72" s="84" t="s">
        <v>146</v>
      </c>
      <c r="W72" s="72">
        <v>31700</v>
      </c>
      <c r="X72" s="72">
        <v>645966</v>
      </c>
      <c r="Y72" s="72">
        <v>49.073790261406941</v>
      </c>
      <c r="Z72" s="12">
        <v>22.547831360214687</v>
      </c>
      <c r="AA72" s="12">
        <v>71.362911382842697</v>
      </c>
      <c r="AB72" s="12">
        <v>60.801200498181977</v>
      </c>
      <c r="AC72" s="12"/>
    </row>
    <row r="73" spans="1:29" ht="15.75" customHeight="1" x14ac:dyDescent="0.2">
      <c r="A73" s="57" t="s">
        <v>190</v>
      </c>
      <c r="B73" s="12">
        <v>60.733650761098282</v>
      </c>
      <c r="C73" s="12"/>
      <c r="D73" s="64" t="s">
        <v>172</v>
      </c>
      <c r="E73" s="28">
        <v>5.8</v>
      </c>
      <c r="F73" s="27">
        <v>4.3</v>
      </c>
      <c r="G73" s="27">
        <v>91.80952380952381</v>
      </c>
      <c r="H73" s="12">
        <v>78.221714285714285</v>
      </c>
      <c r="I73" s="12"/>
      <c r="J73" s="84" t="s">
        <v>146</v>
      </c>
      <c r="K73" s="28">
        <v>2</v>
      </c>
      <c r="L73" s="12">
        <v>0</v>
      </c>
      <c r="M73" s="12">
        <v>100</v>
      </c>
      <c r="N73" s="12">
        <v>85.2</v>
      </c>
      <c r="O73" s="12"/>
      <c r="P73" s="62" t="s">
        <v>144</v>
      </c>
      <c r="Q73" s="28">
        <v>28</v>
      </c>
      <c r="R73" s="12">
        <v>12</v>
      </c>
      <c r="S73" s="12">
        <v>70</v>
      </c>
      <c r="T73" s="12">
        <v>59.64</v>
      </c>
      <c r="U73" s="12"/>
      <c r="V73" s="84" t="s">
        <v>181</v>
      </c>
      <c r="W73" s="72">
        <v>53000</v>
      </c>
      <c r="X73" s="72">
        <v>1258722</v>
      </c>
      <c r="Y73" s="72">
        <v>42.106199780412197</v>
      </c>
      <c r="Z73" s="12">
        <v>29.515421841209431</v>
      </c>
      <c r="AA73" s="12">
        <v>62.513656531470211</v>
      </c>
      <c r="AB73" s="12">
        <v>53.261635364812619</v>
      </c>
      <c r="AC73" s="12"/>
    </row>
    <row r="74" spans="1:29" ht="15.75" customHeight="1" x14ac:dyDescent="0.2">
      <c r="A74" s="75" t="s">
        <v>188</v>
      </c>
      <c r="B74" s="12">
        <v>59.414080015014918</v>
      </c>
      <c r="C74" s="12"/>
      <c r="D74" s="64" t="s">
        <v>176</v>
      </c>
      <c r="E74" s="28">
        <v>6.2</v>
      </c>
      <c r="F74" s="27">
        <v>4.7</v>
      </c>
      <c r="G74" s="27">
        <v>91.047619047619051</v>
      </c>
      <c r="H74" s="12">
        <v>77.572571428571436</v>
      </c>
      <c r="I74" s="12"/>
      <c r="J74" s="79" t="s">
        <v>147</v>
      </c>
      <c r="K74" s="28">
        <v>2</v>
      </c>
      <c r="L74" s="12">
        <v>0</v>
      </c>
      <c r="M74" s="12">
        <v>100</v>
      </c>
      <c r="N74" s="12">
        <v>85.2</v>
      </c>
      <c r="O74" s="12"/>
      <c r="P74" s="84" t="s">
        <v>170</v>
      </c>
      <c r="Q74" s="28">
        <v>23</v>
      </c>
      <c r="R74" s="12">
        <v>17</v>
      </c>
      <c r="S74" s="12">
        <v>57.5</v>
      </c>
      <c r="T74" s="12">
        <v>48.99</v>
      </c>
      <c r="U74" s="12"/>
      <c r="V74" s="84" t="s">
        <v>175</v>
      </c>
      <c r="W74" s="72" t="s">
        <v>255</v>
      </c>
      <c r="X74" s="72">
        <v>8405837</v>
      </c>
      <c r="Y74" s="72">
        <v>37.236030153808592</v>
      </c>
      <c r="Z74" s="12">
        <v>34.385591467813036</v>
      </c>
      <c r="AA74" s="12">
        <v>56.328251072756181</v>
      </c>
      <c r="AB74" s="12">
        <v>47.991669913988268</v>
      </c>
      <c r="AC74" s="12"/>
    </row>
    <row r="75" spans="1:29" ht="15.75" customHeight="1" x14ac:dyDescent="0.2">
      <c r="A75" s="83" t="s">
        <v>175</v>
      </c>
      <c r="B75" s="12">
        <v>55.891131764211345</v>
      </c>
      <c r="C75" s="12"/>
      <c r="D75" s="64" t="s">
        <v>186</v>
      </c>
      <c r="E75" s="28">
        <v>6.7</v>
      </c>
      <c r="F75" s="27">
        <v>5.2</v>
      </c>
      <c r="G75" s="27">
        <v>90.095238095238102</v>
      </c>
      <c r="H75" s="12">
        <v>76.761142857142858</v>
      </c>
      <c r="I75" s="12"/>
      <c r="J75" s="53" t="s">
        <v>150</v>
      </c>
      <c r="K75" s="28">
        <v>2</v>
      </c>
      <c r="L75" s="12">
        <v>0</v>
      </c>
      <c r="M75" s="12">
        <v>100</v>
      </c>
      <c r="N75" s="12">
        <v>85.2</v>
      </c>
      <c r="O75" s="12"/>
      <c r="P75" s="64" t="s">
        <v>190</v>
      </c>
      <c r="Q75" s="28">
        <v>22</v>
      </c>
      <c r="R75" s="12">
        <v>18</v>
      </c>
      <c r="S75" s="12">
        <v>55</v>
      </c>
      <c r="T75" s="12">
        <v>46.86</v>
      </c>
      <c r="U75" s="12"/>
      <c r="V75" s="84" t="s">
        <v>165</v>
      </c>
      <c r="W75" s="72">
        <v>117200</v>
      </c>
      <c r="X75" s="72">
        <v>3884307</v>
      </c>
      <c r="Y75" s="72">
        <v>30.172692323238095</v>
      </c>
      <c r="Z75" s="12">
        <v>41.448929298383533</v>
      </c>
      <c r="AA75" s="12">
        <v>47.35739138538618</v>
      </c>
      <c r="AB75" s="12">
        <v>40.348497460349023</v>
      </c>
      <c r="AC75" s="12"/>
    </row>
    <row r="76" spans="1:29" ht="15.75" customHeight="1" x14ac:dyDescent="0.2">
      <c r="A76" s="83" t="s">
        <v>170</v>
      </c>
      <c r="B76" s="12">
        <v>55.305813345744532</v>
      </c>
      <c r="C76" s="12"/>
      <c r="D76" s="79" t="s">
        <v>178</v>
      </c>
      <c r="E76" s="28">
        <v>7.1</v>
      </c>
      <c r="F76" s="27">
        <v>5.6</v>
      </c>
      <c r="G76" s="27">
        <v>89.333333333333329</v>
      </c>
      <c r="H76" s="12">
        <v>76.111999999999995</v>
      </c>
      <c r="I76" s="12"/>
      <c r="J76" s="84" t="s">
        <v>151</v>
      </c>
      <c r="K76" s="28">
        <v>2</v>
      </c>
      <c r="L76" s="12">
        <v>0</v>
      </c>
      <c r="M76" s="12">
        <v>100</v>
      </c>
      <c r="N76" s="12">
        <v>85.2</v>
      </c>
      <c r="O76" s="12"/>
      <c r="P76" s="84" t="s">
        <v>151</v>
      </c>
      <c r="Q76" s="28">
        <v>21</v>
      </c>
      <c r="R76" s="12">
        <v>19</v>
      </c>
      <c r="S76" s="12">
        <v>52.5</v>
      </c>
      <c r="T76" s="12">
        <v>44.73</v>
      </c>
      <c r="U76" s="12"/>
      <c r="V76" s="84" t="s">
        <v>169</v>
      </c>
      <c r="W76" s="72">
        <v>70600</v>
      </c>
      <c r="X76" s="72">
        <v>2496435</v>
      </c>
      <c r="Y76" s="72">
        <v>28.280327747367746</v>
      </c>
      <c r="Z76" s="12">
        <v>43.341293874253878</v>
      </c>
      <c r="AA76" s="12">
        <v>44.953975678153732</v>
      </c>
      <c r="AB76" s="12">
        <v>38.300787277786981</v>
      </c>
      <c r="AC76" s="12"/>
    </row>
    <row r="77" spans="1:29" ht="15.75" customHeight="1" x14ac:dyDescent="0.2">
      <c r="A77" s="57" t="s">
        <v>157</v>
      </c>
      <c r="B77" s="12">
        <v>55.208971826739202</v>
      </c>
      <c r="C77" s="12"/>
      <c r="D77" s="62" t="s">
        <v>177</v>
      </c>
      <c r="E77" s="28">
        <v>7.4</v>
      </c>
      <c r="F77" s="27">
        <v>5.9</v>
      </c>
      <c r="G77" s="27">
        <v>88.761904761904759</v>
      </c>
      <c r="H77" s="12">
        <v>75.625142857142848</v>
      </c>
      <c r="I77" s="12"/>
      <c r="J77" s="84" t="s">
        <v>154</v>
      </c>
      <c r="K77" s="28">
        <v>2</v>
      </c>
      <c r="L77" s="12">
        <v>0</v>
      </c>
      <c r="M77" s="12">
        <v>100</v>
      </c>
      <c r="N77" s="12">
        <v>85.2</v>
      </c>
      <c r="O77" s="12"/>
      <c r="P77" s="53" t="s">
        <v>160</v>
      </c>
      <c r="Q77" s="28">
        <v>20</v>
      </c>
      <c r="R77" s="12">
        <v>20</v>
      </c>
      <c r="S77" s="12">
        <v>50</v>
      </c>
      <c r="T77" s="12">
        <v>42.6</v>
      </c>
      <c r="U77" s="12"/>
      <c r="V77" s="64" t="s">
        <v>185</v>
      </c>
      <c r="W77" s="72">
        <v>600000</v>
      </c>
      <c r="X77" s="72">
        <v>21766000</v>
      </c>
      <c r="Y77" s="72">
        <v>27.565928512358724</v>
      </c>
      <c r="Z77" s="12">
        <v>44.055693109262904</v>
      </c>
      <c r="AA77" s="12">
        <v>44.046646105116331</v>
      </c>
      <c r="AB77" s="12">
        <v>37.527742481559116</v>
      </c>
      <c r="AC77" s="12"/>
    </row>
    <row r="78" spans="1:29" ht="15.75" customHeight="1" x14ac:dyDescent="0.2">
      <c r="A78" s="83" t="s">
        <v>146</v>
      </c>
      <c r="B78" s="12">
        <v>55.056657267402628</v>
      </c>
      <c r="C78" s="12"/>
      <c r="D78" s="71" t="s">
        <v>244</v>
      </c>
      <c r="E78" s="28">
        <v>7.7</v>
      </c>
      <c r="F78" s="27">
        <v>6.2</v>
      </c>
      <c r="G78" s="27">
        <v>88.19047619047619</v>
      </c>
      <c r="H78" s="12">
        <v>75.138285714285715</v>
      </c>
      <c r="I78" s="12"/>
      <c r="J78" s="53" t="s">
        <v>156</v>
      </c>
      <c r="K78" s="28">
        <v>2</v>
      </c>
      <c r="L78" s="12">
        <v>0</v>
      </c>
      <c r="M78" s="12">
        <v>100</v>
      </c>
      <c r="N78" s="12">
        <v>85.2</v>
      </c>
      <c r="O78" s="12"/>
      <c r="P78" s="62" t="s">
        <v>180</v>
      </c>
      <c r="Q78" s="28">
        <v>16</v>
      </c>
      <c r="R78" s="12">
        <v>24</v>
      </c>
      <c r="S78" s="12">
        <v>40</v>
      </c>
      <c r="T78" s="12">
        <v>34.08</v>
      </c>
      <c r="U78" s="12"/>
      <c r="V78" s="62" t="s">
        <v>144</v>
      </c>
      <c r="W78" s="72">
        <v>80738</v>
      </c>
      <c r="X78" s="72">
        <v>3421829</v>
      </c>
      <c r="Y78" s="72">
        <v>23.594983852203015</v>
      </c>
      <c r="Z78" s="12">
        <v>48.026637769418613</v>
      </c>
      <c r="AA78" s="12">
        <v>39.003309905283061</v>
      </c>
      <c r="AB78" s="12">
        <v>33.230820039301165</v>
      </c>
      <c r="AC78" s="12"/>
    </row>
    <row r="79" spans="1:29" ht="15.75" customHeight="1" x14ac:dyDescent="0.2">
      <c r="A79" s="83" t="s">
        <v>191</v>
      </c>
      <c r="B79" s="12">
        <v>54.973456070908718</v>
      </c>
      <c r="C79" s="12"/>
      <c r="D79" s="84" t="s">
        <v>170</v>
      </c>
      <c r="E79" s="28">
        <v>9.6999999999999993</v>
      </c>
      <c r="F79" s="27">
        <v>8.1999999999999993</v>
      </c>
      <c r="G79" s="27">
        <v>84.38095238095238</v>
      </c>
      <c r="H79" s="12">
        <v>71.892571428571429</v>
      </c>
      <c r="I79" s="12"/>
      <c r="J79" s="64" t="s">
        <v>157</v>
      </c>
      <c r="K79" s="28">
        <v>2</v>
      </c>
      <c r="L79" s="12">
        <v>0</v>
      </c>
      <c r="M79" s="12">
        <v>100</v>
      </c>
      <c r="N79" s="12">
        <v>85.2</v>
      </c>
      <c r="O79" s="12"/>
      <c r="P79" s="71" t="s">
        <v>244</v>
      </c>
      <c r="Q79" s="28">
        <v>15</v>
      </c>
      <c r="R79" s="12">
        <v>25</v>
      </c>
      <c r="S79" s="12">
        <v>37.5</v>
      </c>
      <c r="T79" s="12">
        <v>31.95</v>
      </c>
      <c r="U79" s="12"/>
      <c r="V79" s="62" t="s">
        <v>166</v>
      </c>
      <c r="W79" s="72">
        <v>73200</v>
      </c>
      <c r="X79" s="72">
        <v>3165235</v>
      </c>
      <c r="Y79" s="72">
        <v>23.126244970752566</v>
      </c>
      <c r="Z79" s="12">
        <v>48.495376650869062</v>
      </c>
      <c r="AA79" s="12">
        <v>38.407983611061745</v>
      </c>
      <c r="AB79" s="12">
        <v>32.723602036624605</v>
      </c>
      <c r="AC79" s="12"/>
    </row>
    <row r="80" spans="1:29" ht="15.75" customHeight="1" x14ac:dyDescent="0.2">
      <c r="A80" s="71" t="s">
        <v>244</v>
      </c>
      <c r="B80" s="12">
        <v>53.226043255310628</v>
      </c>
      <c r="C80" s="12"/>
      <c r="D80" s="65" t="s">
        <v>188</v>
      </c>
      <c r="E80" s="28">
        <v>9.9</v>
      </c>
      <c r="F80" s="27">
        <v>8.4</v>
      </c>
      <c r="G80" s="27">
        <v>84</v>
      </c>
      <c r="H80" s="12">
        <v>71.567999999999998</v>
      </c>
      <c r="I80" s="12"/>
      <c r="J80" s="62" t="s">
        <v>158</v>
      </c>
      <c r="K80" s="28">
        <v>2</v>
      </c>
      <c r="L80" s="12">
        <v>0</v>
      </c>
      <c r="M80" s="12">
        <v>100</v>
      </c>
      <c r="N80" s="12">
        <v>85.2</v>
      </c>
      <c r="O80" s="12"/>
      <c r="P80" s="84" t="s">
        <v>175</v>
      </c>
      <c r="Q80" s="28">
        <v>15</v>
      </c>
      <c r="R80" s="12">
        <v>25</v>
      </c>
      <c r="S80" s="12">
        <v>37.5</v>
      </c>
      <c r="T80" s="12">
        <v>31.95</v>
      </c>
      <c r="U80" s="12"/>
      <c r="V80" s="64" t="s">
        <v>190</v>
      </c>
      <c r="W80" s="72">
        <v>298511</v>
      </c>
      <c r="X80" s="72">
        <v>13202041</v>
      </c>
      <c r="Y80" s="72">
        <v>22.610973560830484</v>
      </c>
      <c r="Z80" s="12">
        <v>49.010648060791141</v>
      </c>
      <c r="AA80" s="12">
        <v>37.753558234532512</v>
      </c>
      <c r="AB80" s="12">
        <v>32.166031615821701</v>
      </c>
      <c r="AC80" s="12"/>
    </row>
    <row r="81" spans="1:29" ht="15.75" customHeight="1" x14ac:dyDescent="0.2">
      <c r="A81" s="83" t="s">
        <v>151</v>
      </c>
      <c r="B81" s="12">
        <v>52.342384380970245</v>
      </c>
      <c r="C81" s="12"/>
      <c r="D81" s="64" t="s">
        <v>184</v>
      </c>
      <c r="E81" s="28">
        <v>10</v>
      </c>
      <c r="F81" s="27">
        <v>8.5</v>
      </c>
      <c r="G81" s="27">
        <v>83.80952380952381</v>
      </c>
      <c r="H81" s="12">
        <v>71.405714285714282</v>
      </c>
      <c r="I81" s="12"/>
      <c r="J81" s="64" t="s">
        <v>159</v>
      </c>
      <c r="K81" s="28">
        <v>2</v>
      </c>
      <c r="L81" s="12">
        <v>0</v>
      </c>
      <c r="M81" s="12">
        <v>100</v>
      </c>
      <c r="N81" s="12">
        <v>85.2</v>
      </c>
      <c r="O81" s="12"/>
      <c r="P81" s="64" t="s">
        <v>157</v>
      </c>
      <c r="Q81" s="28">
        <v>14</v>
      </c>
      <c r="R81" s="12">
        <v>26</v>
      </c>
      <c r="S81" s="12">
        <v>35</v>
      </c>
      <c r="T81" s="12">
        <v>29.82</v>
      </c>
      <c r="U81" s="12"/>
      <c r="V81" s="53" t="s">
        <v>156</v>
      </c>
      <c r="W81" s="72">
        <v>66750</v>
      </c>
      <c r="X81" s="72">
        <v>3161844</v>
      </c>
      <c r="Y81" s="72">
        <v>21.111098460265591</v>
      </c>
      <c r="Z81" s="12">
        <v>50.510523161356033</v>
      </c>
      <c r="AA81" s="12">
        <v>35.848627534840801</v>
      </c>
      <c r="AB81" s="12">
        <v>30.543030659684362</v>
      </c>
      <c r="AC81" s="12"/>
    </row>
    <row r="82" spans="1:29" ht="15.75" customHeight="1" x14ac:dyDescent="0.2">
      <c r="A82" s="83" t="s">
        <v>152</v>
      </c>
      <c r="B82" s="12">
        <v>51.043928571428566</v>
      </c>
      <c r="C82" s="12"/>
      <c r="D82" s="102" t="s">
        <v>243</v>
      </c>
      <c r="E82" s="28">
        <v>10.6</v>
      </c>
      <c r="F82" s="27">
        <v>9.1</v>
      </c>
      <c r="G82" s="27">
        <v>82.666666666666671</v>
      </c>
      <c r="H82" s="12">
        <v>70.432000000000002</v>
      </c>
      <c r="I82" s="12"/>
      <c r="J82" s="53" t="s">
        <v>160</v>
      </c>
      <c r="K82" s="28">
        <v>2</v>
      </c>
      <c r="L82" s="12">
        <v>0</v>
      </c>
      <c r="M82" s="12">
        <v>100</v>
      </c>
      <c r="N82" s="12">
        <v>85.2</v>
      </c>
      <c r="O82" s="12"/>
      <c r="P82" s="79" t="s">
        <v>179</v>
      </c>
      <c r="Q82" s="45"/>
      <c r="R82" s="12">
        <v>40</v>
      </c>
      <c r="S82" s="12">
        <v>0</v>
      </c>
      <c r="T82" s="45">
        <v>27.994285714285716</v>
      </c>
      <c r="U82" s="12"/>
      <c r="V82" s="79" t="s">
        <v>168</v>
      </c>
      <c r="W82" s="72">
        <v>157231</v>
      </c>
      <c r="X82" s="72">
        <v>8851080</v>
      </c>
      <c r="Y82" s="72">
        <v>17.764046873375904</v>
      </c>
      <c r="Z82" s="12">
        <v>53.857574748245725</v>
      </c>
      <c r="AA82" s="12">
        <v>31.597672692723137</v>
      </c>
      <c r="AB82" s="12">
        <v>26.921217134200113</v>
      </c>
      <c r="AC82" s="12"/>
    </row>
    <row r="83" spans="1:29" ht="15.75" customHeight="1" x14ac:dyDescent="0.2">
      <c r="A83" s="82" t="s">
        <v>179</v>
      </c>
      <c r="B83" s="12">
        <v>47.573585395389962</v>
      </c>
      <c r="C83" s="12"/>
      <c r="D83" s="65" t="s">
        <v>155</v>
      </c>
      <c r="E83" s="28">
        <v>11</v>
      </c>
      <c r="F83" s="27">
        <v>9.5</v>
      </c>
      <c r="G83" s="27">
        <v>81.904761904761898</v>
      </c>
      <c r="H83" s="12">
        <v>69.782857142857139</v>
      </c>
      <c r="I83" s="12"/>
      <c r="J83" s="71" t="s">
        <v>244</v>
      </c>
      <c r="K83" s="28">
        <v>2</v>
      </c>
      <c r="L83" s="12">
        <v>0</v>
      </c>
      <c r="M83" s="12">
        <v>100</v>
      </c>
      <c r="N83" s="12">
        <v>85.2</v>
      </c>
      <c r="O83" s="12"/>
      <c r="P83" s="65" t="s">
        <v>143</v>
      </c>
      <c r="Q83" s="28">
        <v>13</v>
      </c>
      <c r="R83" s="12">
        <v>27</v>
      </c>
      <c r="S83" s="12">
        <v>32.5</v>
      </c>
      <c r="T83" s="12">
        <v>27.689999999999998</v>
      </c>
      <c r="U83" s="12"/>
      <c r="V83" s="79" t="s">
        <v>147</v>
      </c>
      <c r="W83" s="72">
        <v>48000</v>
      </c>
      <c r="X83" s="72">
        <v>2890151</v>
      </c>
      <c r="Y83" s="72">
        <v>16.608128779430555</v>
      </c>
      <c r="Z83" s="12">
        <v>55.01349284219107</v>
      </c>
      <c r="AA83" s="12">
        <v>30.129587875089783</v>
      </c>
      <c r="AB83" s="12">
        <v>25.670408869576494</v>
      </c>
      <c r="AC83" s="12"/>
    </row>
    <row r="84" spans="1:29" ht="15.75" customHeight="1" x14ac:dyDescent="0.2">
      <c r="A84" s="57" t="s">
        <v>176</v>
      </c>
      <c r="B84" s="12">
        <v>47.514909597246458</v>
      </c>
      <c r="C84" s="12"/>
      <c r="D84" s="62" t="s">
        <v>144</v>
      </c>
      <c r="E84" s="80" t="s">
        <v>256</v>
      </c>
      <c r="F84" s="27">
        <v>9.8000000000000007</v>
      </c>
      <c r="G84" s="27">
        <v>81.333333333333329</v>
      </c>
      <c r="H84" s="12">
        <v>69.295999999999992</v>
      </c>
      <c r="I84" s="12"/>
      <c r="J84" s="33" t="s">
        <v>162</v>
      </c>
      <c r="K84" s="28">
        <v>2</v>
      </c>
      <c r="L84" s="12">
        <v>0</v>
      </c>
      <c r="M84" s="12">
        <v>100</v>
      </c>
      <c r="N84" s="12">
        <v>85.2</v>
      </c>
      <c r="O84" s="12"/>
      <c r="P84" s="65" t="s">
        <v>148</v>
      </c>
      <c r="Q84" s="45"/>
      <c r="R84" s="12">
        <v>40</v>
      </c>
      <c r="S84" s="12">
        <v>0</v>
      </c>
      <c r="T84" s="45">
        <v>24.495000000000001</v>
      </c>
      <c r="U84" s="12"/>
      <c r="V84" s="53" t="s">
        <v>173</v>
      </c>
      <c r="W84" s="72" t="s">
        <v>258</v>
      </c>
      <c r="X84" s="72">
        <v>3138369</v>
      </c>
      <c r="Y84" s="72">
        <v>16.54999778547392</v>
      </c>
      <c r="Z84" s="12">
        <v>55.071623836147708</v>
      </c>
      <c r="AA84" s="12">
        <v>30.055758050893161</v>
      </c>
      <c r="AB84" s="12">
        <v>25.607505859360973</v>
      </c>
      <c r="AC84" s="12"/>
    </row>
    <row r="85" spans="1:29" ht="15.75" customHeight="1" x14ac:dyDescent="0.2">
      <c r="A85" s="57" t="s">
        <v>142</v>
      </c>
      <c r="B85" s="12">
        <v>47.226543255310631</v>
      </c>
      <c r="C85" s="12"/>
      <c r="D85" s="84" t="s">
        <v>146</v>
      </c>
      <c r="E85" s="28">
        <v>12.2</v>
      </c>
      <c r="F85" s="27">
        <v>10.7</v>
      </c>
      <c r="G85" s="27">
        <v>79.61904761904762</v>
      </c>
      <c r="H85" s="12">
        <v>67.835428571428565</v>
      </c>
      <c r="I85" s="12"/>
      <c r="J85" s="79" t="s">
        <v>163</v>
      </c>
      <c r="K85" s="28">
        <v>2</v>
      </c>
      <c r="L85" s="12">
        <v>0</v>
      </c>
      <c r="M85" s="12">
        <v>100</v>
      </c>
      <c r="N85" s="12">
        <v>85.2</v>
      </c>
      <c r="O85" s="12"/>
      <c r="P85" s="62" t="s">
        <v>166</v>
      </c>
      <c r="Q85" s="28">
        <v>9</v>
      </c>
      <c r="R85" s="12">
        <v>31</v>
      </c>
      <c r="S85" s="12">
        <v>22.5</v>
      </c>
      <c r="T85" s="12">
        <v>19.169999999999998</v>
      </c>
      <c r="U85" s="12"/>
      <c r="V85" s="62" t="s">
        <v>158</v>
      </c>
      <c r="W85" s="72">
        <v>219830</v>
      </c>
      <c r="X85" s="72">
        <v>14377018</v>
      </c>
      <c r="Y85" s="72">
        <v>15.290375236366819</v>
      </c>
      <c r="Z85" s="12">
        <v>56.331246385254808</v>
      </c>
      <c r="AA85" s="12">
        <v>28.455962399299011</v>
      </c>
      <c r="AB85" s="12">
        <v>24.244479964202757</v>
      </c>
      <c r="AC85" s="12"/>
    </row>
    <row r="86" spans="1:29" ht="15.75" customHeight="1" x14ac:dyDescent="0.2">
      <c r="A86" s="82" t="s">
        <v>149</v>
      </c>
      <c r="B86" s="12">
        <v>46.942002301271287</v>
      </c>
      <c r="C86" s="12"/>
      <c r="D86" s="79" t="s">
        <v>168</v>
      </c>
      <c r="E86" s="28">
        <v>12.6</v>
      </c>
      <c r="F86" s="27">
        <v>11.1</v>
      </c>
      <c r="G86" s="27">
        <v>78.857142857142861</v>
      </c>
      <c r="H86" s="12">
        <v>67.186285714285717</v>
      </c>
      <c r="I86" s="12"/>
      <c r="J86" s="62" t="s">
        <v>164</v>
      </c>
      <c r="K86" s="28">
        <v>2</v>
      </c>
      <c r="L86" s="12">
        <v>0</v>
      </c>
      <c r="M86" s="12">
        <v>100</v>
      </c>
      <c r="N86" s="12">
        <v>85.2</v>
      </c>
      <c r="O86" s="12"/>
      <c r="P86" s="64" t="s">
        <v>176</v>
      </c>
      <c r="Q86" s="28">
        <v>9</v>
      </c>
      <c r="R86" s="12">
        <v>31</v>
      </c>
      <c r="S86" s="12">
        <v>22.5</v>
      </c>
      <c r="T86" s="12">
        <v>19.169999999999998</v>
      </c>
      <c r="U86" s="12"/>
      <c r="V86" s="84" t="s">
        <v>151</v>
      </c>
      <c r="W86" s="72">
        <v>35500</v>
      </c>
      <c r="X86" s="72">
        <v>2718782</v>
      </c>
      <c r="Y86" s="72">
        <v>13.057317578239079</v>
      </c>
      <c r="Z86" s="12">
        <v>58.564304043382549</v>
      </c>
      <c r="AA86" s="12">
        <v>25.619846188324431</v>
      </c>
      <c r="AB86" s="12">
        <v>21.828108952452414</v>
      </c>
      <c r="AC86" s="12"/>
    </row>
    <row r="87" spans="1:29" ht="15.75" customHeight="1" x14ac:dyDescent="0.2">
      <c r="A87" s="57" t="s">
        <v>172</v>
      </c>
      <c r="B87" s="12">
        <v>46.214678148730457</v>
      </c>
      <c r="C87" s="12"/>
      <c r="D87" s="64" t="s">
        <v>167</v>
      </c>
      <c r="E87" s="28">
        <v>13</v>
      </c>
      <c r="F87" s="27">
        <v>11.5</v>
      </c>
      <c r="G87" s="27">
        <v>78.095238095238102</v>
      </c>
      <c r="H87" s="12">
        <v>66.537142857142868</v>
      </c>
      <c r="I87" s="12"/>
      <c r="J87" s="84" t="s">
        <v>165</v>
      </c>
      <c r="K87" s="28">
        <v>2</v>
      </c>
      <c r="L87" s="12">
        <v>0</v>
      </c>
      <c r="M87" s="12">
        <v>100</v>
      </c>
      <c r="N87" s="12">
        <v>85.2</v>
      </c>
      <c r="O87" s="12"/>
      <c r="P87" s="62" t="s">
        <v>194</v>
      </c>
      <c r="Q87" s="28">
        <v>9</v>
      </c>
      <c r="R87" s="12">
        <v>31</v>
      </c>
      <c r="S87" s="12">
        <v>22.5</v>
      </c>
      <c r="T87" s="12">
        <v>19.169999999999998</v>
      </c>
      <c r="U87" s="12"/>
      <c r="V87" s="84" t="s">
        <v>195</v>
      </c>
      <c r="W87" s="72">
        <v>8600</v>
      </c>
      <c r="X87" s="72">
        <v>658893</v>
      </c>
      <c r="Y87" s="72">
        <v>13.052195121210879</v>
      </c>
      <c r="Z87" s="12">
        <v>58.569426500410749</v>
      </c>
      <c r="AA87" s="12">
        <v>25.613340362841228</v>
      </c>
      <c r="AB87" s="12">
        <v>21.822565989140728</v>
      </c>
      <c r="AC87" s="12"/>
    </row>
    <row r="88" spans="1:29" ht="15.75" customHeight="1" x14ac:dyDescent="0.2">
      <c r="A88" s="83" t="s">
        <v>165</v>
      </c>
      <c r="B88" s="12">
        <v>45.632767222230108</v>
      </c>
      <c r="C88" s="12"/>
      <c r="D88" s="84" t="s">
        <v>193</v>
      </c>
      <c r="E88" s="28">
        <v>13.2</v>
      </c>
      <c r="F88" s="27">
        <v>11.7</v>
      </c>
      <c r="G88" s="27">
        <v>77.714285714285722</v>
      </c>
      <c r="H88" s="12">
        <v>66.212571428571437</v>
      </c>
      <c r="I88" s="12"/>
      <c r="J88" s="62" t="s">
        <v>166</v>
      </c>
      <c r="K88" s="28">
        <v>2</v>
      </c>
      <c r="L88" s="12">
        <v>0</v>
      </c>
      <c r="M88" s="12">
        <v>100</v>
      </c>
      <c r="N88" s="12">
        <v>85.2</v>
      </c>
      <c r="O88" s="12"/>
      <c r="P88" s="33" t="s">
        <v>162</v>
      </c>
      <c r="Q88" s="28"/>
      <c r="R88" s="12">
        <v>40</v>
      </c>
      <c r="S88" s="12">
        <v>0</v>
      </c>
      <c r="T88" s="45">
        <v>13.845000000000001</v>
      </c>
      <c r="U88" s="12"/>
      <c r="V88" s="64" t="s">
        <v>142</v>
      </c>
      <c r="W88" s="66"/>
      <c r="X88" s="66">
        <v>8280925</v>
      </c>
      <c r="Y88" s="66">
        <v>11.937058803548133</v>
      </c>
      <c r="Z88" s="12">
        <v>59.684562818073495</v>
      </c>
      <c r="AA88" s="12">
        <v>24.197050829761523</v>
      </c>
      <c r="AB88" s="12">
        <v>20.615887306956818</v>
      </c>
      <c r="AC88" s="12"/>
    </row>
    <row r="89" spans="1:29" ht="15.75" customHeight="1" x14ac:dyDescent="0.2">
      <c r="A89" s="83" t="s">
        <v>193</v>
      </c>
      <c r="B89" s="12">
        <v>45.380921155004579</v>
      </c>
      <c r="C89" s="12"/>
      <c r="D89" s="53" t="s">
        <v>153</v>
      </c>
      <c r="E89" s="28">
        <v>13.4</v>
      </c>
      <c r="F89" s="27">
        <v>11.9</v>
      </c>
      <c r="G89" s="27">
        <v>77.333333333333329</v>
      </c>
      <c r="H89" s="12">
        <v>65.887999999999991</v>
      </c>
      <c r="I89" s="12"/>
      <c r="J89" s="79" t="s">
        <v>168</v>
      </c>
      <c r="K89" s="28">
        <v>2</v>
      </c>
      <c r="L89" s="12">
        <v>0</v>
      </c>
      <c r="M89" s="12">
        <v>100</v>
      </c>
      <c r="N89" s="12">
        <v>85.2</v>
      </c>
      <c r="O89" s="12"/>
      <c r="P89" s="53" t="s">
        <v>150</v>
      </c>
      <c r="Q89" s="28">
        <v>6</v>
      </c>
      <c r="R89" s="12">
        <v>34</v>
      </c>
      <c r="S89" s="12">
        <v>15</v>
      </c>
      <c r="T89" s="12">
        <v>12.78</v>
      </c>
      <c r="U89" s="12"/>
      <c r="V89" s="64" t="s">
        <v>157</v>
      </c>
      <c r="W89" s="72" t="s">
        <v>259</v>
      </c>
      <c r="X89" s="66">
        <v>7071600</v>
      </c>
      <c r="Y89" s="72">
        <v>11.937058803548133</v>
      </c>
      <c r="Z89" s="12">
        <v>59.684562818073495</v>
      </c>
      <c r="AA89" s="12">
        <v>24.197050829761523</v>
      </c>
      <c r="AB89" s="12">
        <v>20.615887306956818</v>
      </c>
      <c r="AC89" s="12"/>
    </row>
    <row r="90" spans="1:29" ht="15.75" customHeight="1" x14ac:dyDescent="0.2">
      <c r="A90" s="82" t="s">
        <v>163</v>
      </c>
      <c r="B90" s="12">
        <v>44.818161913337889</v>
      </c>
      <c r="C90" s="12"/>
      <c r="D90" s="84" t="s">
        <v>152</v>
      </c>
      <c r="E90" s="28">
        <v>13.5</v>
      </c>
      <c r="F90" s="27">
        <v>12</v>
      </c>
      <c r="G90" s="27">
        <v>77.142857142857139</v>
      </c>
      <c r="H90" s="12">
        <v>65.725714285714275</v>
      </c>
      <c r="I90" s="12"/>
      <c r="J90" s="84" t="s">
        <v>170</v>
      </c>
      <c r="K90" s="28">
        <v>2</v>
      </c>
      <c r="L90" s="12">
        <v>0</v>
      </c>
      <c r="M90" s="12">
        <v>100</v>
      </c>
      <c r="N90" s="12">
        <v>85.2</v>
      </c>
      <c r="O90" s="12"/>
      <c r="P90" s="53" t="s">
        <v>156</v>
      </c>
      <c r="Q90" s="28">
        <v>6</v>
      </c>
      <c r="R90" s="12">
        <v>34</v>
      </c>
      <c r="S90" s="12">
        <v>15</v>
      </c>
      <c r="T90" s="12">
        <v>12.78</v>
      </c>
      <c r="U90" s="12"/>
      <c r="V90" s="64" t="s">
        <v>159</v>
      </c>
      <c r="W90" s="72">
        <v>0</v>
      </c>
      <c r="X90" s="72">
        <v>11374022</v>
      </c>
      <c r="Y90" s="72">
        <v>11.937058803548133</v>
      </c>
      <c r="Z90" s="12">
        <v>59.684562818073495</v>
      </c>
      <c r="AA90" s="12">
        <v>24.197050829761523</v>
      </c>
      <c r="AB90" s="12">
        <v>20.615887306956818</v>
      </c>
      <c r="AC90" s="12"/>
    </row>
    <row r="91" spans="1:29" ht="15.75" customHeight="1" x14ac:dyDescent="0.2">
      <c r="A91" s="75" t="s">
        <v>189</v>
      </c>
      <c r="B91" s="12">
        <v>44.637090992759084</v>
      </c>
      <c r="C91" s="12"/>
      <c r="D91" s="79" t="s">
        <v>163</v>
      </c>
      <c r="E91" s="28">
        <v>13.5</v>
      </c>
      <c r="F91" s="27">
        <v>12</v>
      </c>
      <c r="G91" s="27">
        <v>77.142857142857139</v>
      </c>
      <c r="H91" s="12">
        <v>65.725714285714275</v>
      </c>
      <c r="I91" s="12"/>
      <c r="J91" s="64" t="s">
        <v>172</v>
      </c>
      <c r="K91" s="28">
        <v>2</v>
      </c>
      <c r="L91" s="12">
        <v>0</v>
      </c>
      <c r="M91" s="12">
        <v>100</v>
      </c>
      <c r="N91" s="12">
        <v>85.2</v>
      </c>
      <c r="O91" s="12"/>
      <c r="P91" s="79" t="s">
        <v>149</v>
      </c>
      <c r="Q91" s="28">
        <v>5</v>
      </c>
      <c r="R91" s="12">
        <v>35</v>
      </c>
      <c r="S91" s="12">
        <v>12.5</v>
      </c>
      <c r="T91" s="12">
        <v>10.65</v>
      </c>
      <c r="U91" s="12"/>
      <c r="V91" s="71" t="s">
        <v>244</v>
      </c>
      <c r="W91" s="66"/>
      <c r="X91" s="66">
        <v>23500000</v>
      </c>
      <c r="Y91" s="72">
        <v>11.937058803548133</v>
      </c>
      <c r="Z91" s="12">
        <v>59.684562818073495</v>
      </c>
      <c r="AA91" s="12">
        <v>24.197050829761523</v>
      </c>
      <c r="AB91" s="12">
        <v>20.615887306956818</v>
      </c>
      <c r="AC91" s="12"/>
    </row>
    <row r="92" spans="1:29" ht="15.75" customHeight="1" x14ac:dyDescent="0.2">
      <c r="A92" s="57" t="s">
        <v>184</v>
      </c>
      <c r="B92" s="12">
        <v>44.282356703036768</v>
      </c>
      <c r="C92" s="12"/>
      <c r="D92" s="79" t="s">
        <v>179</v>
      </c>
      <c r="E92" s="28">
        <v>13.5</v>
      </c>
      <c r="F92" s="27">
        <v>12</v>
      </c>
      <c r="G92" s="27">
        <v>77.142857142857139</v>
      </c>
      <c r="H92" s="12">
        <v>65.725714285714275</v>
      </c>
      <c r="I92" s="12"/>
      <c r="J92" s="84" t="s">
        <v>175</v>
      </c>
      <c r="K92" s="28">
        <v>2</v>
      </c>
      <c r="L92" s="12">
        <v>0</v>
      </c>
      <c r="M92" s="12">
        <v>100</v>
      </c>
      <c r="N92" s="12">
        <v>85.2</v>
      </c>
      <c r="O92" s="12"/>
      <c r="P92" s="84" t="s">
        <v>152</v>
      </c>
      <c r="Q92" s="28">
        <v>5</v>
      </c>
      <c r="R92" s="12">
        <v>35</v>
      </c>
      <c r="S92" s="12">
        <v>12.5</v>
      </c>
      <c r="T92" s="12">
        <v>10.65</v>
      </c>
      <c r="U92" s="12"/>
      <c r="V92" s="64" t="s">
        <v>167</v>
      </c>
      <c r="W92" s="72"/>
      <c r="X92" s="66">
        <v>11855975</v>
      </c>
      <c r="Y92" s="72">
        <v>11.937058803548133</v>
      </c>
      <c r="Z92" s="12">
        <v>59.684562818073495</v>
      </c>
      <c r="AA92" s="12">
        <v>24.197050829761523</v>
      </c>
      <c r="AB92" s="12">
        <v>20.615887306956818</v>
      </c>
      <c r="AC92" s="12"/>
    </row>
    <row r="93" spans="1:29" ht="15.75" customHeight="1" x14ac:dyDescent="0.2">
      <c r="A93" s="82" t="s">
        <v>147</v>
      </c>
      <c r="B93" s="12">
        <v>43.626673645965553</v>
      </c>
      <c r="C93" s="12"/>
      <c r="D93" s="62" t="s">
        <v>171</v>
      </c>
      <c r="E93" s="28">
        <v>14.1</v>
      </c>
      <c r="F93" s="27">
        <v>12.6</v>
      </c>
      <c r="G93" s="27">
        <v>76</v>
      </c>
      <c r="H93" s="12">
        <v>64.751999999999995</v>
      </c>
      <c r="I93" s="12"/>
      <c r="J93" s="64" t="s">
        <v>176</v>
      </c>
      <c r="K93" s="28">
        <v>2</v>
      </c>
      <c r="L93" s="12">
        <v>0</v>
      </c>
      <c r="M93" s="12">
        <v>100</v>
      </c>
      <c r="N93" s="12">
        <v>85.2</v>
      </c>
      <c r="O93" s="12"/>
      <c r="P93" s="84" t="s">
        <v>193</v>
      </c>
      <c r="Q93" s="28">
        <v>5</v>
      </c>
      <c r="R93" s="12">
        <v>35</v>
      </c>
      <c r="S93" s="12">
        <v>12.5</v>
      </c>
      <c r="T93" s="12">
        <v>10.65</v>
      </c>
      <c r="U93" s="12"/>
      <c r="V93" s="64" t="s">
        <v>174</v>
      </c>
      <c r="W93" s="72">
        <v>130000</v>
      </c>
      <c r="X93" s="66">
        <v>16787941</v>
      </c>
      <c r="Y93" s="72">
        <v>11.937058803548133</v>
      </c>
      <c r="Z93" s="12">
        <v>59.684562818073495</v>
      </c>
      <c r="AA93" s="12">
        <v>24.197050829761523</v>
      </c>
      <c r="AB93" s="12">
        <v>20.615887306956818</v>
      </c>
      <c r="AC93" s="12"/>
    </row>
    <row r="94" spans="1:29" ht="15.75" customHeight="1" x14ac:dyDescent="0.2">
      <c r="A94" s="52" t="s">
        <v>194</v>
      </c>
      <c r="B94" s="12">
        <v>43.595519058875382</v>
      </c>
      <c r="C94" s="12"/>
      <c r="D94" s="64" t="s">
        <v>159</v>
      </c>
      <c r="E94" s="28">
        <v>14.35</v>
      </c>
      <c r="F94" s="27">
        <v>12.85</v>
      </c>
      <c r="G94" s="27">
        <v>75.523809523809518</v>
      </c>
      <c r="H94" s="12">
        <v>64.346285714285713</v>
      </c>
      <c r="I94" s="12"/>
      <c r="J94" s="62" t="s">
        <v>177</v>
      </c>
      <c r="K94" s="28">
        <v>2</v>
      </c>
      <c r="L94" s="12">
        <v>0</v>
      </c>
      <c r="M94" s="12">
        <v>100</v>
      </c>
      <c r="N94" s="12">
        <v>85.2</v>
      </c>
      <c r="O94" s="12"/>
      <c r="P94" s="84" t="s">
        <v>154</v>
      </c>
      <c r="Q94" s="28">
        <v>4</v>
      </c>
      <c r="R94" s="12">
        <v>36</v>
      </c>
      <c r="S94" s="12">
        <v>10</v>
      </c>
      <c r="T94" s="12">
        <v>8.52</v>
      </c>
      <c r="U94" s="12"/>
      <c r="V94" s="79" t="s">
        <v>182</v>
      </c>
      <c r="W94" s="72">
        <v>75000</v>
      </c>
      <c r="X94" s="72">
        <v>6434576</v>
      </c>
      <c r="Y94" s="72">
        <v>11.655779650438507</v>
      </c>
      <c r="Z94" s="12">
        <v>59.965841971183124</v>
      </c>
      <c r="AA94" s="12">
        <v>23.839809554311316</v>
      </c>
      <c r="AB94" s="12">
        <v>20.311517740273242</v>
      </c>
      <c r="AC94" s="12"/>
    </row>
    <row r="95" spans="1:29" ht="15.75" customHeight="1" x14ac:dyDescent="0.2">
      <c r="A95" s="83" t="s">
        <v>195</v>
      </c>
      <c r="B95" s="12">
        <v>43.400070068713745</v>
      </c>
      <c r="C95" s="12"/>
      <c r="D95" s="79" t="s">
        <v>145</v>
      </c>
      <c r="E95" s="28">
        <v>15</v>
      </c>
      <c r="F95" s="27">
        <v>13.5</v>
      </c>
      <c r="G95" s="27">
        <v>74.285714285714292</v>
      </c>
      <c r="H95" s="12">
        <v>63.291428571428575</v>
      </c>
      <c r="I95" s="12"/>
      <c r="J95" s="79" t="s">
        <v>179</v>
      </c>
      <c r="K95" s="28">
        <v>2</v>
      </c>
      <c r="L95" s="12">
        <v>0</v>
      </c>
      <c r="M95" s="12">
        <v>100</v>
      </c>
      <c r="N95" s="12">
        <v>85.2</v>
      </c>
      <c r="O95" s="12"/>
      <c r="P95" s="79" t="s">
        <v>163</v>
      </c>
      <c r="Q95" s="28">
        <v>4</v>
      </c>
      <c r="R95" s="12">
        <v>36</v>
      </c>
      <c r="S95" s="12">
        <v>10</v>
      </c>
      <c r="T95" s="12">
        <v>8.52</v>
      </c>
      <c r="U95" s="12"/>
      <c r="V95" s="79" t="s">
        <v>163</v>
      </c>
      <c r="W95" s="72">
        <v>109300</v>
      </c>
      <c r="X95" s="72">
        <v>9752000</v>
      </c>
      <c r="Y95" s="72">
        <v>11.207957342083676</v>
      </c>
      <c r="Z95" s="12">
        <v>60.413664279537954</v>
      </c>
      <c r="AA95" s="12">
        <v>23.271048553564896</v>
      </c>
      <c r="AB95" s="12">
        <v>19.826933367637292</v>
      </c>
      <c r="AC95" s="12"/>
    </row>
    <row r="96" spans="1:29" ht="15.75" customHeight="1" x14ac:dyDescent="0.2">
      <c r="A96" s="52" t="s">
        <v>177</v>
      </c>
      <c r="B96" s="12">
        <v>43.050346284119804</v>
      </c>
      <c r="C96" s="12"/>
      <c r="D96" s="79" t="s">
        <v>182</v>
      </c>
      <c r="E96" s="28">
        <v>15.13</v>
      </c>
      <c r="F96" s="27">
        <v>13.63</v>
      </c>
      <c r="G96" s="27">
        <v>74.038095238095238</v>
      </c>
      <c r="H96" s="12">
        <v>63.080457142857142</v>
      </c>
      <c r="I96" s="12"/>
      <c r="J96" s="62" t="s">
        <v>180</v>
      </c>
      <c r="K96" s="28">
        <v>2</v>
      </c>
      <c r="L96" s="12">
        <v>0</v>
      </c>
      <c r="M96" s="12">
        <v>100</v>
      </c>
      <c r="N96" s="12">
        <v>85.2</v>
      </c>
      <c r="O96" s="12"/>
      <c r="P96" s="64" t="s">
        <v>167</v>
      </c>
      <c r="Q96" s="45"/>
      <c r="R96" s="12">
        <v>40</v>
      </c>
      <c r="S96" s="12">
        <v>0</v>
      </c>
      <c r="T96" s="45">
        <v>8.52</v>
      </c>
      <c r="U96" s="12"/>
      <c r="V96" s="53" t="s">
        <v>18</v>
      </c>
      <c r="W96" s="66"/>
      <c r="X96" s="66">
        <v>2269000</v>
      </c>
      <c r="Y96" s="66">
        <v>11.027899049349211</v>
      </c>
      <c r="Z96" s="12">
        <v>60.593722572272419</v>
      </c>
      <c r="AA96" s="12">
        <v>23.042363798791129</v>
      </c>
      <c r="AB96" s="12">
        <v>19.632093956570042</v>
      </c>
      <c r="AC96" s="12"/>
    </row>
    <row r="97" spans="1:29" ht="15.75" customHeight="1" x14ac:dyDescent="0.2">
      <c r="A97" s="78" t="s">
        <v>243</v>
      </c>
      <c r="B97" s="12">
        <v>42.766216393901665</v>
      </c>
      <c r="C97" s="12"/>
      <c r="D97" s="84" t="s">
        <v>195</v>
      </c>
      <c r="E97" s="28">
        <v>15.6</v>
      </c>
      <c r="F97" s="27">
        <v>14.1</v>
      </c>
      <c r="G97" s="27">
        <v>73.142857142857139</v>
      </c>
      <c r="H97" s="12">
        <v>62.317714285714281</v>
      </c>
      <c r="I97" s="12"/>
      <c r="J97" s="84" t="s">
        <v>181</v>
      </c>
      <c r="K97" s="28">
        <v>2</v>
      </c>
      <c r="L97" s="12">
        <v>0</v>
      </c>
      <c r="M97" s="12">
        <v>100</v>
      </c>
      <c r="N97" s="12">
        <v>85.2</v>
      </c>
      <c r="O97" s="12"/>
      <c r="P97" s="64" t="s">
        <v>172</v>
      </c>
      <c r="Q97" s="28">
        <v>4</v>
      </c>
      <c r="R97" s="12">
        <v>36</v>
      </c>
      <c r="S97" s="12">
        <v>10</v>
      </c>
      <c r="T97" s="12">
        <v>8.52</v>
      </c>
      <c r="U97" s="12"/>
      <c r="V97" s="53" t="s">
        <v>153</v>
      </c>
      <c r="W97" s="72">
        <v>9000</v>
      </c>
      <c r="X97" s="66">
        <v>4364541</v>
      </c>
      <c r="Y97" s="66">
        <v>11.027899049349211</v>
      </c>
      <c r="Z97" s="12">
        <v>60.593722572272419</v>
      </c>
      <c r="AA97" s="12">
        <v>23.042363798791129</v>
      </c>
      <c r="AB97" s="12">
        <v>19.632093956570042</v>
      </c>
      <c r="AC97" s="12"/>
    </row>
    <row r="98" spans="1:29" ht="15.75" customHeight="1" x14ac:dyDescent="0.2">
      <c r="A98" s="52" t="s">
        <v>158</v>
      </c>
      <c r="B98" s="12">
        <v>42.544977133907828</v>
      </c>
      <c r="C98" s="12"/>
      <c r="D98" s="64" t="s">
        <v>174</v>
      </c>
      <c r="E98" s="28">
        <v>15.75</v>
      </c>
      <c r="F98" s="27">
        <v>14.25</v>
      </c>
      <c r="G98" s="27">
        <v>72.857142857142861</v>
      </c>
      <c r="H98" s="12">
        <v>62.074285714285715</v>
      </c>
      <c r="I98" s="12"/>
      <c r="J98" s="79" t="s">
        <v>182</v>
      </c>
      <c r="K98" s="28">
        <v>2</v>
      </c>
      <c r="L98" s="12">
        <v>0</v>
      </c>
      <c r="M98" s="12">
        <v>100</v>
      </c>
      <c r="N98" s="12">
        <v>85.2</v>
      </c>
      <c r="O98" s="12"/>
      <c r="P98" s="79" t="s">
        <v>183</v>
      </c>
      <c r="Q98" s="28">
        <v>4</v>
      </c>
      <c r="R98" s="12">
        <v>36</v>
      </c>
      <c r="S98" s="12">
        <v>10</v>
      </c>
      <c r="T98" s="12">
        <v>8.52</v>
      </c>
      <c r="U98" s="12"/>
      <c r="V98" s="84" t="s">
        <v>193</v>
      </c>
      <c r="W98" s="72">
        <v>6560</v>
      </c>
      <c r="X98" s="72">
        <v>603502</v>
      </c>
      <c r="Y98" s="72">
        <v>10.869889412131194</v>
      </c>
      <c r="Z98" s="12">
        <v>60.751732209490434</v>
      </c>
      <c r="AA98" s="12">
        <v>22.841682149585537</v>
      </c>
      <c r="AB98" s="12">
        <v>19.461113191446877</v>
      </c>
      <c r="AC98" s="12"/>
    </row>
    <row r="99" spans="1:29" ht="15.75" customHeight="1" x14ac:dyDescent="0.2">
      <c r="A99" s="57" t="s">
        <v>159</v>
      </c>
      <c r="B99" s="12">
        <v>42.540543255310631</v>
      </c>
      <c r="C99" s="12"/>
      <c r="D99" s="79" t="s">
        <v>147</v>
      </c>
      <c r="E99" s="28">
        <v>16.100000000000001</v>
      </c>
      <c r="F99" s="27">
        <v>14.600000000000001</v>
      </c>
      <c r="G99" s="27">
        <v>72.19047619047619</v>
      </c>
      <c r="H99" s="12">
        <v>61.50628571428571</v>
      </c>
      <c r="I99" s="12"/>
      <c r="J99" s="79" t="s">
        <v>183</v>
      </c>
      <c r="K99" s="28">
        <v>2</v>
      </c>
      <c r="L99" s="12">
        <v>0</v>
      </c>
      <c r="M99" s="12">
        <v>100</v>
      </c>
      <c r="N99" s="12">
        <v>85.2</v>
      </c>
      <c r="O99" s="12"/>
      <c r="P99" s="64" t="s">
        <v>185</v>
      </c>
      <c r="Q99" s="28">
        <v>4</v>
      </c>
      <c r="R99" s="12">
        <v>36</v>
      </c>
      <c r="S99" s="12">
        <v>10</v>
      </c>
      <c r="T99" s="45">
        <v>8.52</v>
      </c>
      <c r="U99" s="12"/>
      <c r="V99" s="62" t="s">
        <v>118</v>
      </c>
      <c r="W99" s="72">
        <v>8500</v>
      </c>
      <c r="X99" s="72">
        <v>813562</v>
      </c>
      <c r="Y99" s="72">
        <v>10.447882275720842</v>
      </c>
      <c r="Z99" s="12">
        <v>61.173739345900785</v>
      </c>
      <c r="AA99" s="12">
        <v>22.30570795457804</v>
      </c>
      <c r="AB99" s="12">
        <v>19.00446317730049</v>
      </c>
      <c r="AC99" s="12"/>
    </row>
    <row r="100" spans="1:29" ht="15.75" customHeight="1" x14ac:dyDescent="0.2">
      <c r="A100" s="82" t="s">
        <v>145</v>
      </c>
      <c r="B100" s="12">
        <v>41.671628075489807</v>
      </c>
      <c r="C100" s="12"/>
      <c r="D100" s="79" t="s">
        <v>149</v>
      </c>
      <c r="E100" s="28">
        <v>16.100000000000001</v>
      </c>
      <c r="F100" s="27">
        <v>14.600000000000001</v>
      </c>
      <c r="G100" s="27">
        <v>72.19047619047619</v>
      </c>
      <c r="H100" s="12">
        <v>61.50628571428571</v>
      </c>
      <c r="I100" s="12"/>
      <c r="J100" s="64" t="s">
        <v>184</v>
      </c>
      <c r="K100" s="45"/>
      <c r="L100" s="12">
        <v>2</v>
      </c>
      <c r="M100" s="12">
        <v>0</v>
      </c>
      <c r="N100" s="45">
        <v>85.2</v>
      </c>
      <c r="O100" s="12"/>
      <c r="P100" s="62" t="s">
        <v>118</v>
      </c>
      <c r="Q100" s="28">
        <v>3</v>
      </c>
      <c r="R100" s="12">
        <v>37</v>
      </c>
      <c r="S100" s="12">
        <v>7.5</v>
      </c>
      <c r="T100" s="12">
        <v>6.39</v>
      </c>
      <c r="U100" s="12"/>
      <c r="V100" s="62" t="s">
        <v>164</v>
      </c>
      <c r="W100" s="72">
        <v>83000</v>
      </c>
      <c r="X100" s="72">
        <v>8173941</v>
      </c>
      <c r="Y100" s="72">
        <v>10.154220589554049</v>
      </c>
      <c r="Z100" s="12">
        <v>61.467401032067578</v>
      </c>
      <c r="AA100" s="12">
        <v>21.932740124728966</v>
      </c>
      <c r="AB100" s="12">
        <v>18.686694586269077</v>
      </c>
      <c r="AC100" s="12"/>
    </row>
    <row r="101" spans="1:29" ht="15.75" customHeight="1" x14ac:dyDescent="0.2">
      <c r="A101" s="82" t="s">
        <v>183</v>
      </c>
      <c r="B101" s="12">
        <v>41.359262986733924</v>
      </c>
      <c r="C101" s="12"/>
      <c r="D101" s="84" t="s">
        <v>169</v>
      </c>
      <c r="E101" s="28">
        <v>16.399999999999999</v>
      </c>
      <c r="F101" s="27">
        <v>14.899999999999999</v>
      </c>
      <c r="G101" s="27">
        <v>71.61904761904762</v>
      </c>
      <c r="H101" s="12">
        <v>61.01942857142857</v>
      </c>
      <c r="I101" s="12"/>
      <c r="J101" s="102" t="s">
        <v>243</v>
      </c>
      <c r="K101" s="28">
        <v>2</v>
      </c>
      <c r="L101" s="12">
        <v>0</v>
      </c>
      <c r="M101" s="12">
        <v>100</v>
      </c>
      <c r="N101" s="12">
        <v>85.2</v>
      </c>
      <c r="O101" s="12"/>
      <c r="P101" s="79" t="s">
        <v>145</v>
      </c>
      <c r="Q101" s="28">
        <v>3</v>
      </c>
      <c r="R101" s="12">
        <v>37</v>
      </c>
      <c r="S101" s="12">
        <v>7.5</v>
      </c>
      <c r="T101" s="12">
        <v>6.39</v>
      </c>
      <c r="U101" s="12"/>
      <c r="V101" s="64" t="s">
        <v>184</v>
      </c>
      <c r="W101" s="72">
        <v>100000</v>
      </c>
      <c r="X101" s="72">
        <v>10117909</v>
      </c>
      <c r="Y101" s="72">
        <v>9.8834650519193232</v>
      </c>
      <c r="Z101" s="12">
        <v>61.738156569702305</v>
      </c>
      <c r="AA101" s="12">
        <v>21.588864467644129</v>
      </c>
      <c r="AB101" s="12">
        <v>18.393712526432797</v>
      </c>
      <c r="AC101" s="12"/>
    </row>
    <row r="102" spans="1:29" ht="15.75" customHeight="1" x14ac:dyDescent="0.2">
      <c r="A102" s="52" t="s">
        <v>180</v>
      </c>
      <c r="B102" s="12">
        <v>41.31958377372478</v>
      </c>
      <c r="C102" s="12"/>
      <c r="D102" s="79" t="s">
        <v>183</v>
      </c>
      <c r="E102" s="28">
        <v>16.600000000000001</v>
      </c>
      <c r="F102" s="27">
        <v>15.100000000000001</v>
      </c>
      <c r="G102" s="27">
        <v>71.238095238095241</v>
      </c>
      <c r="H102" s="12">
        <v>60.694857142857146</v>
      </c>
      <c r="I102" s="12"/>
      <c r="J102" s="65" t="s">
        <v>188</v>
      </c>
      <c r="K102" s="28">
        <v>2</v>
      </c>
      <c r="L102" s="12">
        <v>0</v>
      </c>
      <c r="M102" s="12">
        <v>100</v>
      </c>
      <c r="N102" s="12">
        <v>85.2</v>
      </c>
      <c r="O102" s="12"/>
      <c r="P102" s="84" t="s">
        <v>146</v>
      </c>
      <c r="Q102" s="28">
        <v>3</v>
      </c>
      <c r="R102" s="12">
        <v>37</v>
      </c>
      <c r="S102" s="12">
        <v>7.5</v>
      </c>
      <c r="T102" s="12">
        <v>6.39</v>
      </c>
      <c r="U102" s="12"/>
      <c r="V102" s="65" t="s">
        <v>188</v>
      </c>
      <c r="W102" s="72">
        <v>70000</v>
      </c>
      <c r="X102" s="72">
        <v>8154051</v>
      </c>
      <c r="Y102" s="72">
        <v>8.584689990288263</v>
      </c>
      <c r="Z102" s="12">
        <v>63.036931631333367</v>
      </c>
      <c r="AA102" s="12">
        <v>19.939342793497261</v>
      </c>
      <c r="AB102" s="12">
        <v>16.988320060059667</v>
      </c>
      <c r="AC102" s="12"/>
    </row>
    <row r="103" spans="1:29" ht="15.75" customHeight="1" x14ac:dyDescent="0.2">
      <c r="A103" s="40" t="s">
        <v>150</v>
      </c>
      <c r="B103" s="12">
        <v>41.298413404010141</v>
      </c>
      <c r="C103" s="12"/>
      <c r="D103" s="84" t="s">
        <v>154</v>
      </c>
      <c r="E103" s="28">
        <v>16.899999999999999</v>
      </c>
      <c r="F103" s="27">
        <v>15.399999999999999</v>
      </c>
      <c r="G103" s="27">
        <v>70.666666666666671</v>
      </c>
      <c r="H103" s="12">
        <v>60.208000000000006</v>
      </c>
      <c r="I103" s="12"/>
      <c r="J103" s="65" t="s">
        <v>189</v>
      </c>
      <c r="K103" s="28">
        <v>2</v>
      </c>
      <c r="L103" s="12">
        <v>0</v>
      </c>
      <c r="M103" s="12">
        <v>100</v>
      </c>
      <c r="N103" s="12">
        <v>85.2</v>
      </c>
      <c r="O103" s="12"/>
      <c r="P103" s="53" t="s">
        <v>153</v>
      </c>
      <c r="Q103" s="28">
        <v>3</v>
      </c>
      <c r="R103" s="12">
        <v>37</v>
      </c>
      <c r="S103" s="12">
        <v>7.5</v>
      </c>
      <c r="T103" s="12">
        <v>6.39</v>
      </c>
      <c r="U103" s="12"/>
      <c r="V103" s="53" t="s">
        <v>160</v>
      </c>
      <c r="W103" s="66">
        <v>33600</v>
      </c>
      <c r="X103" s="66">
        <v>4434827</v>
      </c>
      <c r="Y103" s="72">
        <v>7.5763947500094142</v>
      </c>
      <c r="Z103" s="12">
        <v>64.045226871612215</v>
      </c>
      <c r="AA103" s="12">
        <v>18.658747791395541</v>
      </c>
      <c r="AB103" s="12">
        <v>15.897253118269001</v>
      </c>
      <c r="AC103" s="12"/>
    </row>
    <row r="104" spans="1:29" ht="15.75" customHeight="1" x14ac:dyDescent="0.2">
      <c r="A104" s="52" t="s">
        <v>118</v>
      </c>
      <c r="B104" s="12">
        <v>39.820044365753695</v>
      </c>
      <c r="C104" s="12"/>
      <c r="D104" s="64" t="s">
        <v>185</v>
      </c>
      <c r="E104" s="28">
        <v>17</v>
      </c>
      <c r="F104" s="27">
        <v>15.5</v>
      </c>
      <c r="G104" s="27">
        <v>70.476190476190482</v>
      </c>
      <c r="H104" s="12">
        <v>60.04571428571429</v>
      </c>
      <c r="I104" s="12"/>
      <c r="J104" s="64" t="s">
        <v>190</v>
      </c>
      <c r="K104" s="28">
        <v>2</v>
      </c>
      <c r="L104" s="12">
        <v>0</v>
      </c>
      <c r="M104" s="12">
        <v>100</v>
      </c>
      <c r="N104" s="12">
        <v>85.2</v>
      </c>
      <c r="O104" s="12"/>
      <c r="P104" s="53" t="s">
        <v>18</v>
      </c>
      <c r="Q104" s="28">
        <v>2</v>
      </c>
      <c r="R104" s="12">
        <v>38</v>
      </c>
      <c r="S104" s="12">
        <v>5</v>
      </c>
      <c r="T104" s="12">
        <v>4.26</v>
      </c>
      <c r="U104" s="12"/>
      <c r="V104" s="102" t="s">
        <v>243</v>
      </c>
      <c r="W104" s="72">
        <v>34000</v>
      </c>
      <c r="X104" s="72">
        <v>4757083</v>
      </c>
      <c r="Y104" s="72">
        <v>7.1472370778479162</v>
      </c>
      <c r="Z104" s="12">
        <v>64.474384543773709</v>
      </c>
      <c r="AA104" s="12">
        <v>18.113691990148652</v>
      </c>
      <c r="AB104" s="12">
        <v>15.432865575606652</v>
      </c>
      <c r="AC104" s="12"/>
    </row>
    <row r="105" spans="1:29" ht="15.75" customHeight="1" x14ac:dyDescent="0.2">
      <c r="A105" s="83" t="s">
        <v>154</v>
      </c>
      <c r="B105" s="12">
        <v>38.482000000000006</v>
      </c>
      <c r="C105" s="12"/>
      <c r="D105" s="62" t="s">
        <v>194</v>
      </c>
      <c r="E105" s="28">
        <v>17.100000000000001</v>
      </c>
      <c r="F105" s="27">
        <v>15.600000000000001</v>
      </c>
      <c r="G105" s="27">
        <v>70.285714285714278</v>
      </c>
      <c r="H105" s="12">
        <v>59.88342857142856</v>
      </c>
      <c r="I105" s="12"/>
      <c r="J105" s="84" t="s">
        <v>191</v>
      </c>
      <c r="K105" s="28">
        <v>2</v>
      </c>
      <c r="L105" s="12">
        <v>0</v>
      </c>
      <c r="M105" s="12">
        <v>100</v>
      </c>
      <c r="N105" s="12">
        <v>85.2</v>
      </c>
      <c r="O105" s="12"/>
      <c r="P105" s="62" t="s">
        <v>158</v>
      </c>
      <c r="Q105" s="28">
        <v>2</v>
      </c>
      <c r="R105" s="12">
        <v>38</v>
      </c>
      <c r="S105" s="12">
        <v>5</v>
      </c>
      <c r="T105" s="12">
        <v>4.26</v>
      </c>
      <c r="U105" s="12"/>
      <c r="V105" s="33" t="s">
        <v>162</v>
      </c>
      <c r="W105" s="72">
        <v>93040</v>
      </c>
      <c r="X105" s="72">
        <v>13400000</v>
      </c>
      <c r="Y105" s="72">
        <v>6.9432835820895527</v>
      </c>
      <c r="Z105" s="12">
        <v>64.678338039532079</v>
      </c>
      <c r="AA105" s="12">
        <v>17.854658904504888</v>
      </c>
      <c r="AB105" s="12">
        <v>15.212169386638164</v>
      </c>
      <c r="AC105" s="12"/>
    </row>
    <row r="106" spans="1:29" ht="15.75" customHeight="1" x14ac:dyDescent="0.2">
      <c r="A106" s="40" t="s">
        <v>156</v>
      </c>
      <c r="B106" s="12">
        <v>38.326014807778236</v>
      </c>
      <c r="C106" s="12"/>
      <c r="D106" s="84" t="s">
        <v>191</v>
      </c>
      <c r="E106" s="28">
        <v>17.600000000000001</v>
      </c>
      <c r="F106" s="27">
        <v>16.100000000000001</v>
      </c>
      <c r="G106" s="27">
        <v>69.333333333333329</v>
      </c>
      <c r="H106" s="12">
        <v>59.071999999999996</v>
      </c>
      <c r="I106" s="12"/>
      <c r="J106" s="84" t="s">
        <v>193</v>
      </c>
      <c r="K106" s="28">
        <v>2</v>
      </c>
      <c r="L106" s="12">
        <v>0</v>
      </c>
      <c r="M106" s="12">
        <v>100</v>
      </c>
      <c r="N106" s="12">
        <v>85.2</v>
      </c>
      <c r="O106" s="12"/>
      <c r="P106" s="84" t="s">
        <v>169</v>
      </c>
      <c r="Q106" s="28">
        <v>2</v>
      </c>
      <c r="R106" s="12">
        <v>38</v>
      </c>
      <c r="S106" s="12">
        <v>5</v>
      </c>
      <c r="T106" s="12">
        <v>4.26</v>
      </c>
      <c r="U106" s="12"/>
      <c r="V106" s="84" t="s">
        <v>170</v>
      </c>
      <c r="W106" s="72" t="s">
        <v>260</v>
      </c>
      <c r="X106" s="72">
        <v>3824220</v>
      </c>
      <c r="Y106" s="72">
        <v>6.877219406833289</v>
      </c>
      <c r="Z106" s="12">
        <v>64.744402214788337</v>
      </c>
      <c r="AA106" s="12">
        <v>17.770753467613474</v>
      </c>
      <c r="AB106" s="12">
        <v>15.140681954406679</v>
      </c>
      <c r="AC106" s="12"/>
    </row>
    <row r="107" spans="1:29" ht="15.75" customHeight="1" x14ac:dyDescent="0.2">
      <c r="A107" s="52" t="s">
        <v>164</v>
      </c>
      <c r="B107" s="12">
        <v>38.183673646567271</v>
      </c>
      <c r="C107" s="12"/>
      <c r="D107" s="84" t="s">
        <v>175</v>
      </c>
      <c r="E107" s="28">
        <v>18</v>
      </c>
      <c r="F107" s="27">
        <v>16.5</v>
      </c>
      <c r="G107" s="27">
        <v>68.571428571428569</v>
      </c>
      <c r="H107" s="12">
        <v>58.42285714285714</v>
      </c>
      <c r="I107" s="12"/>
      <c r="J107" s="62" t="s">
        <v>194</v>
      </c>
      <c r="K107" s="28">
        <v>2</v>
      </c>
      <c r="L107" s="12">
        <v>0</v>
      </c>
      <c r="M107" s="12">
        <v>100</v>
      </c>
      <c r="N107" s="12">
        <v>85.2</v>
      </c>
      <c r="O107" s="12"/>
      <c r="P107" s="53" t="s">
        <v>173</v>
      </c>
      <c r="Q107" s="28">
        <v>2</v>
      </c>
      <c r="R107" s="12">
        <v>38</v>
      </c>
      <c r="S107" s="12">
        <v>5</v>
      </c>
      <c r="T107" s="12">
        <v>4.26</v>
      </c>
      <c r="U107" s="12"/>
      <c r="V107" s="65" t="s">
        <v>143</v>
      </c>
      <c r="W107" s="72">
        <v>3400</v>
      </c>
      <c r="X107" s="66">
        <v>1900000</v>
      </c>
      <c r="Y107" s="72">
        <v>5.1561623165592891</v>
      </c>
      <c r="Z107" s="12">
        <v>66.465459305062339</v>
      </c>
      <c r="AA107" s="12">
        <v>15.584908468953074</v>
      </c>
      <c r="AB107" s="12">
        <v>13.278342015548018</v>
      </c>
      <c r="AC107" s="12"/>
    </row>
    <row r="108" spans="1:29" ht="15.75" customHeight="1" x14ac:dyDescent="0.2">
      <c r="A108" s="57" t="s">
        <v>185</v>
      </c>
      <c r="B108" s="12">
        <v>37.173364191818351</v>
      </c>
      <c r="C108" s="12"/>
      <c r="D108" s="84" t="s">
        <v>151</v>
      </c>
      <c r="E108" s="28">
        <v>18.5</v>
      </c>
      <c r="F108" s="27">
        <v>17</v>
      </c>
      <c r="G108" s="27">
        <v>67.61904761904762</v>
      </c>
      <c r="H108" s="12">
        <v>57.611428571428569</v>
      </c>
      <c r="I108" s="12"/>
      <c r="J108" s="84" t="s">
        <v>195</v>
      </c>
      <c r="K108" s="28">
        <v>2</v>
      </c>
      <c r="L108" s="12">
        <v>0</v>
      </c>
      <c r="M108" s="12">
        <v>100</v>
      </c>
      <c r="N108" s="12">
        <v>85.2</v>
      </c>
      <c r="O108" s="12"/>
      <c r="P108" s="62" t="s">
        <v>177</v>
      </c>
      <c r="Q108" s="28">
        <v>2</v>
      </c>
      <c r="R108" s="12">
        <v>38</v>
      </c>
      <c r="S108" s="12">
        <v>5</v>
      </c>
      <c r="T108" s="12">
        <v>4.26</v>
      </c>
      <c r="U108" s="12"/>
      <c r="V108" s="65" t="s">
        <v>148</v>
      </c>
      <c r="W108" s="72">
        <v>33918</v>
      </c>
      <c r="X108" s="66">
        <v>10230350</v>
      </c>
      <c r="Y108" s="66">
        <v>5.1561623165592891</v>
      </c>
      <c r="Z108" s="12">
        <v>66.465459305062339</v>
      </c>
      <c r="AA108" s="12">
        <v>15.584908468953074</v>
      </c>
      <c r="AB108" s="12">
        <v>13.278342015548018</v>
      </c>
      <c r="AC108" s="12"/>
    </row>
    <row r="109" spans="1:29" ht="15.75" customHeight="1" x14ac:dyDescent="0.2">
      <c r="A109" s="83" t="s">
        <v>169</v>
      </c>
      <c r="B109" s="12">
        <v>36.545053962303889</v>
      </c>
      <c r="C109" s="12"/>
      <c r="D109" s="62" t="s">
        <v>158</v>
      </c>
      <c r="E109" s="28">
        <v>19.2</v>
      </c>
      <c r="F109" s="27">
        <v>17.7</v>
      </c>
      <c r="G109" s="27">
        <v>66.285714285714292</v>
      </c>
      <c r="H109" s="12">
        <v>56.475428571428573</v>
      </c>
      <c r="I109" s="12"/>
      <c r="J109" s="53" t="s">
        <v>18</v>
      </c>
      <c r="K109" s="28">
        <v>1</v>
      </c>
      <c r="L109" s="12">
        <v>1</v>
      </c>
      <c r="M109" s="12">
        <v>50</v>
      </c>
      <c r="N109" s="12">
        <v>42.6</v>
      </c>
      <c r="O109" s="12"/>
      <c r="P109" s="65" t="s">
        <v>189</v>
      </c>
      <c r="Q109" s="28">
        <v>2</v>
      </c>
      <c r="R109" s="12">
        <v>38</v>
      </c>
      <c r="S109" s="12">
        <v>5</v>
      </c>
      <c r="T109" s="12">
        <v>4.26</v>
      </c>
      <c r="U109" s="12"/>
      <c r="V109" s="65" t="s">
        <v>155</v>
      </c>
      <c r="W109" s="72" t="s">
        <v>261</v>
      </c>
      <c r="X109" s="66">
        <v>2213845</v>
      </c>
      <c r="Y109" s="66">
        <v>5.1561623165592891</v>
      </c>
      <c r="Z109" s="12">
        <v>66.465459305062339</v>
      </c>
      <c r="AA109" s="12">
        <v>15.584908468953074</v>
      </c>
      <c r="AB109" s="12">
        <v>13.278342015548018</v>
      </c>
      <c r="AC109" s="12"/>
    </row>
    <row r="110" spans="1:29" ht="15.75" customHeight="1" x14ac:dyDescent="0.2">
      <c r="A110" s="40" t="s">
        <v>160</v>
      </c>
      <c r="B110" s="12">
        <v>36.086598993852959</v>
      </c>
      <c r="C110" s="12"/>
      <c r="D110" s="53" t="s">
        <v>150</v>
      </c>
      <c r="E110" s="28">
        <v>19.3</v>
      </c>
      <c r="F110" s="27">
        <v>17.8</v>
      </c>
      <c r="G110" s="27">
        <v>66.095238095238102</v>
      </c>
      <c r="H110" s="12">
        <v>56.313142857142864</v>
      </c>
      <c r="I110" s="12"/>
      <c r="J110" s="65" t="s">
        <v>143</v>
      </c>
      <c r="K110" s="28">
        <v>1</v>
      </c>
      <c r="L110" s="12">
        <v>1</v>
      </c>
      <c r="M110" s="12">
        <v>50</v>
      </c>
      <c r="N110" s="12">
        <v>42.6</v>
      </c>
      <c r="O110" s="12"/>
      <c r="P110" s="84" t="s">
        <v>195</v>
      </c>
      <c r="Q110" s="28">
        <v>2</v>
      </c>
      <c r="R110" s="12">
        <v>38</v>
      </c>
      <c r="S110" s="12">
        <v>5</v>
      </c>
      <c r="T110" s="12">
        <v>4.26</v>
      </c>
      <c r="U110" s="12"/>
      <c r="V110" s="64" t="s">
        <v>172</v>
      </c>
      <c r="W110" s="72" t="s">
        <v>262</v>
      </c>
      <c r="X110" s="72">
        <v>12442373</v>
      </c>
      <c r="Y110" s="72">
        <v>4.8222312576547894</v>
      </c>
      <c r="Z110" s="12">
        <v>66.799390363966836</v>
      </c>
      <c r="AA110" s="12">
        <v>15.160796137567502</v>
      </c>
      <c r="AB110" s="12">
        <v>12.916998309207511</v>
      </c>
      <c r="AC110" s="12"/>
    </row>
    <row r="111" spans="1:29" ht="15.75" customHeight="1" x14ac:dyDescent="0.2">
      <c r="A111" s="52" t="s">
        <v>166</v>
      </c>
      <c r="B111" s="12">
        <v>35.165971937727583</v>
      </c>
      <c r="C111" s="12"/>
      <c r="D111" s="84" t="s">
        <v>165</v>
      </c>
      <c r="E111" s="28">
        <v>20.2</v>
      </c>
      <c r="F111" s="27">
        <v>18.7</v>
      </c>
      <c r="G111" s="27">
        <v>64.38095238095238</v>
      </c>
      <c r="H111" s="12">
        <v>54.852571428571423</v>
      </c>
      <c r="I111" s="12"/>
      <c r="J111" s="65" t="s">
        <v>148</v>
      </c>
      <c r="K111" s="28">
        <v>1</v>
      </c>
      <c r="L111" s="12">
        <v>1</v>
      </c>
      <c r="M111" s="12">
        <v>50</v>
      </c>
      <c r="N111" s="12">
        <v>42.6</v>
      </c>
      <c r="O111" s="12"/>
      <c r="P111" s="79" t="s">
        <v>147</v>
      </c>
      <c r="Q111" s="28">
        <v>1</v>
      </c>
      <c r="R111" s="12">
        <v>39</v>
      </c>
      <c r="S111" s="12">
        <v>2.5</v>
      </c>
      <c r="T111" s="12">
        <v>2.13</v>
      </c>
      <c r="U111" s="12"/>
      <c r="V111" s="64" t="s">
        <v>186</v>
      </c>
      <c r="W111" s="72">
        <v>21400</v>
      </c>
      <c r="X111" s="72">
        <v>5312400</v>
      </c>
      <c r="Y111" s="72">
        <v>4.0283111211505158</v>
      </c>
      <c r="Z111" s="12">
        <v>67.593310500471119</v>
      </c>
      <c r="AA111" s="12">
        <v>14.152470283927514</v>
      </c>
      <c r="AB111" s="12">
        <v>12.057904681906241</v>
      </c>
      <c r="AC111" s="12"/>
    </row>
    <row r="112" spans="1:29" ht="15.75" customHeight="1" x14ac:dyDescent="0.2">
      <c r="A112" s="57" t="s">
        <v>167</v>
      </c>
      <c r="B112" s="12">
        <v>34.56825754102492</v>
      </c>
      <c r="C112" s="12"/>
      <c r="D112" s="84" t="s">
        <v>181</v>
      </c>
      <c r="E112" s="28">
        <v>20.2</v>
      </c>
      <c r="F112" s="27">
        <v>18.7</v>
      </c>
      <c r="G112" s="27">
        <v>64.38095238095238</v>
      </c>
      <c r="H112" s="12">
        <v>54.852571428571423</v>
      </c>
      <c r="I112" s="12"/>
      <c r="J112" s="79" t="s">
        <v>149</v>
      </c>
      <c r="K112" s="28">
        <v>1</v>
      </c>
      <c r="L112" s="12">
        <v>1</v>
      </c>
      <c r="M112" s="12">
        <v>50</v>
      </c>
      <c r="N112" s="12">
        <v>42.6</v>
      </c>
      <c r="O112" s="12"/>
      <c r="P112" s="65" t="s">
        <v>155</v>
      </c>
      <c r="Q112" s="28">
        <v>1</v>
      </c>
      <c r="R112" s="12">
        <v>39</v>
      </c>
      <c r="S112" s="12">
        <v>2.5</v>
      </c>
      <c r="T112" s="12">
        <v>2.13</v>
      </c>
      <c r="U112" s="12"/>
      <c r="V112" s="79" t="s">
        <v>145</v>
      </c>
      <c r="W112" s="72">
        <v>29510.560000000001</v>
      </c>
      <c r="X112" s="72">
        <v>7776845</v>
      </c>
      <c r="Y112" s="72">
        <v>3.7946699464885825</v>
      </c>
      <c r="Z112" s="12">
        <v>67.826951675133046</v>
      </c>
      <c r="AA112" s="12">
        <v>13.855732078087641</v>
      </c>
      <c r="AB112" s="12">
        <v>11.80508373053067</v>
      </c>
      <c r="AC112" s="12"/>
    </row>
    <row r="113" spans="1:29" ht="15.75" customHeight="1" x14ac:dyDescent="0.2">
      <c r="A113" s="40" t="s">
        <v>153</v>
      </c>
      <c r="B113" s="12">
        <v>33.627523489142511</v>
      </c>
      <c r="C113" s="12"/>
      <c r="D113" s="62" t="s">
        <v>164</v>
      </c>
      <c r="E113" s="28">
        <v>23.9</v>
      </c>
      <c r="F113" s="27">
        <v>22.4</v>
      </c>
      <c r="G113" s="27">
        <v>57.333333333333336</v>
      </c>
      <c r="H113" s="12">
        <v>48.847999999999999</v>
      </c>
      <c r="I113" s="12"/>
      <c r="J113" s="84" t="s">
        <v>152</v>
      </c>
      <c r="K113" s="28">
        <v>1</v>
      </c>
      <c r="L113" s="12">
        <v>1</v>
      </c>
      <c r="M113" s="12">
        <v>50</v>
      </c>
      <c r="N113" s="12">
        <v>42.6</v>
      </c>
      <c r="O113" s="12"/>
      <c r="P113" s="84" t="s">
        <v>165</v>
      </c>
      <c r="Q113" s="28">
        <v>1</v>
      </c>
      <c r="R113" s="12">
        <v>39</v>
      </c>
      <c r="S113" s="12">
        <v>2.5</v>
      </c>
      <c r="T113" s="12">
        <v>2.13</v>
      </c>
      <c r="U113" s="12"/>
      <c r="V113" s="79" t="s">
        <v>179</v>
      </c>
      <c r="W113" s="72" t="s">
        <v>263</v>
      </c>
      <c r="X113" s="72">
        <v>6453682</v>
      </c>
      <c r="Y113" s="72">
        <v>3.3966052247383742</v>
      </c>
      <c r="Z113" s="12">
        <v>68.225016396883248</v>
      </c>
      <c r="AA113" s="12">
        <v>13.350166175539741</v>
      </c>
      <c r="AB113" s="12">
        <v>11.374341581559859</v>
      </c>
      <c r="AC113" s="12"/>
    </row>
    <row r="114" spans="1:29" ht="15.75" customHeight="1" x14ac:dyDescent="0.2">
      <c r="A114" s="57" t="s">
        <v>186</v>
      </c>
      <c r="B114" s="12">
        <v>33.387261884762275</v>
      </c>
      <c r="C114" s="12"/>
      <c r="D114" s="62" t="s">
        <v>118</v>
      </c>
      <c r="E114" s="28">
        <v>24</v>
      </c>
      <c r="F114" s="27">
        <v>22.5</v>
      </c>
      <c r="G114" s="27">
        <v>57.142857142857146</v>
      </c>
      <c r="H114" s="12">
        <v>48.68571428571429</v>
      </c>
      <c r="I114" s="12"/>
      <c r="J114" s="53" t="s">
        <v>153</v>
      </c>
      <c r="K114" s="28">
        <v>1</v>
      </c>
      <c r="L114" s="12">
        <v>1</v>
      </c>
      <c r="M114" s="12">
        <v>50</v>
      </c>
      <c r="N114" s="12">
        <v>42.6</v>
      </c>
      <c r="O114" s="12"/>
      <c r="P114" s="64" t="s">
        <v>174</v>
      </c>
      <c r="Q114" s="28">
        <v>1</v>
      </c>
      <c r="R114" s="12">
        <v>39</v>
      </c>
      <c r="S114" s="12">
        <v>2.5</v>
      </c>
      <c r="T114" s="12">
        <v>2.13</v>
      </c>
      <c r="U114" s="12"/>
      <c r="V114" s="79" t="s">
        <v>183</v>
      </c>
      <c r="W114" s="72">
        <v>36534.35</v>
      </c>
      <c r="X114" s="72">
        <v>11895893</v>
      </c>
      <c r="Y114" s="72">
        <v>3.071173387319472</v>
      </c>
      <c r="Z114" s="12">
        <v>68.550448234302152</v>
      </c>
      <c r="AA114" s="12">
        <v>12.936848361594528</v>
      </c>
      <c r="AB114" s="12">
        <v>11.022194804078538</v>
      </c>
      <c r="AC114" s="12"/>
    </row>
    <row r="115" spans="1:29" ht="15.75" customHeight="1" x14ac:dyDescent="0.2">
      <c r="A115" s="82" t="s">
        <v>178</v>
      </c>
      <c r="B115" s="12">
        <v>32.135226630867628</v>
      </c>
      <c r="C115" s="12"/>
      <c r="D115" s="65" t="s">
        <v>148</v>
      </c>
      <c r="E115" s="28">
        <v>30</v>
      </c>
      <c r="F115" s="27">
        <v>28.5</v>
      </c>
      <c r="G115" s="27">
        <v>45.714285714285715</v>
      </c>
      <c r="H115" s="12">
        <v>38.948571428571427</v>
      </c>
      <c r="I115" s="12"/>
      <c r="J115" s="64" t="s">
        <v>167</v>
      </c>
      <c r="K115" s="28">
        <v>1</v>
      </c>
      <c r="L115" s="12">
        <v>1</v>
      </c>
      <c r="M115" s="12">
        <v>50</v>
      </c>
      <c r="N115" s="12">
        <v>42.6</v>
      </c>
      <c r="O115" s="12"/>
      <c r="P115" s="79" t="s">
        <v>178</v>
      </c>
      <c r="Q115" s="28">
        <v>1</v>
      </c>
      <c r="R115" s="12">
        <v>39</v>
      </c>
      <c r="S115" s="12">
        <v>2.5</v>
      </c>
      <c r="T115" s="12">
        <v>2.13</v>
      </c>
      <c r="U115" s="12"/>
      <c r="V115" s="53" t="s">
        <v>150</v>
      </c>
      <c r="W115" s="72">
        <v>12000</v>
      </c>
      <c r="X115" s="72">
        <v>4055807</v>
      </c>
      <c r="Y115" s="72">
        <v>2.9587206689075689</v>
      </c>
      <c r="Z115" s="12">
        <v>68.662900952714054</v>
      </c>
      <c r="AA115" s="12">
        <v>12.794026712321227</v>
      </c>
      <c r="AB115" s="12">
        <v>10.900510758897685</v>
      </c>
      <c r="AC115" s="12"/>
    </row>
    <row r="116" spans="1:29" ht="15.75" customHeight="1" x14ac:dyDescent="0.2">
      <c r="A116" s="57" t="s">
        <v>174</v>
      </c>
      <c r="B116" s="12">
        <v>31.855043255310633</v>
      </c>
      <c r="C116" s="12"/>
      <c r="D116" s="53" t="s">
        <v>173</v>
      </c>
      <c r="E116" s="28">
        <v>30</v>
      </c>
      <c r="F116" s="27">
        <v>28.5</v>
      </c>
      <c r="G116" s="27">
        <v>45.714285714285715</v>
      </c>
      <c r="H116" s="12">
        <v>38.948571428571427</v>
      </c>
      <c r="I116" s="12"/>
      <c r="J116" s="84" t="s">
        <v>169</v>
      </c>
      <c r="K116" s="28">
        <v>1</v>
      </c>
      <c r="L116" s="12">
        <v>1</v>
      </c>
      <c r="M116" s="12">
        <v>50</v>
      </c>
      <c r="N116" s="12">
        <v>42.6</v>
      </c>
      <c r="O116" s="12"/>
      <c r="P116" s="64" t="s">
        <v>184</v>
      </c>
      <c r="Q116" s="28">
        <v>1</v>
      </c>
      <c r="R116" s="12">
        <v>39</v>
      </c>
      <c r="S116" s="12">
        <v>2.5</v>
      </c>
      <c r="T116" s="12">
        <v>2.13</v>
      </c>
      <c r="U116" s="12"/>
      <c r="V116" s="62" t="s">
        <v>171</v>
      </c>
      <c r="W116" s="72">
        <v>30000</v>
      </c>
      <c r="X116" s="72">
        <v>11503501</v>
      </c>
      <c r="Y116" s="72">
        <v>2.6079017161818823</v>
      </c>
      <c r="Z116" s="12">
        <v>69.013719905439743</v>
      </c>
      <c r="AA116" s="12">
        <v>12.348465750058992</v>
      </c>
      <c r="AB116" s="12">
        <v>10.52089281905026</v>
      </c>
      <c r="AC116" s="12"/>
    </row>
    <row r="117" spans="1:29" ht="15.75" customHeight="1" x14ac:dyDescent="0.2">
      <c r="A117" s="75" t="s">
        <v>148</v>
      </c>
      <c r="B117" s="12">
        <v>29.830478361029861</v>
      </c>
      <c r="C117" s="12"/>
      <c r="D117" s="62" t="s">
        <v>180</v>
      </c>
      <c r="E117" s="28">
        <v>30.4</v>
      </c>
      <c r="F117" s="27">
        <v>28.9</v>
      </c>
      <c r="G117" s="27">
        <v>44.952380952380956</v>
      </c>
      <c r="H117" s="12">
        <v>38.299428571428571</v>
      </c>
      <c r="I117" s="12"/>
      <c r="J117" s="62" t="s">
        <v>171</v>
      </c>
      <c r="K117" s="28">
        <v>1</v>
      </c>
      <c r="L117" s="12">
        <v>1</v>
      </c>
      <c r="M117" s="12">
        <v>50</v>
      </c>
      <c r="N117" s="12">
        <v>42.6</v>
      </c>
      <c r="O117" s="12"/>
      <c r="P117" s="64" t="s">
        <v>186</v>
      </c>
      <c r="Q117" s="28">
        <v>1</v>
      </c>
      <c r="R117" s="12">
        <v>39</v>
      </c>
      <c r="S117" s="12">
        <v>2.5</v>
      </c>
      <c r="T117" s="12">
        <v>2.13</v>
      </c>
      <c r="U117" s="12"/>
      <c r="V117" s="62" t="s">
        <v>194</v>
      </c>
      <c r="W117" s="72">
        <v>3872</v>
      </c>
      <c r="X117" s="72">
        <v>1724404</v>
      </c>
      <c r="Y117" s="72">
        <v>2.2454134877905645</v>
      </c>
      <c r="Z117" s="12">
        <v>69.376208133831057</v>
      </c>
      <c r="AA117" s="12">
        <v>11.888084112761732</v>
      </c>
      <c r="AB117" s="12">
        <v>10.128647664072995</v>
      </c>
      <c r="AC117" s="12"/>
    </row>
    <row r="118" spans="1:29" ht="15.75" customHeight="1" x14ac:dyDescent="0.2">
      <c r="A118" s="52" t="s">
        <v>171</v>
      </c>
      <c r="B118" s="12">
        <v>29.468223204762566</v>
      </c>
      <c r="C118" s="12"/>
      <c r="D118" s="65" t="s">
        <v>143</v>
      </c>
      <c r="E118" s="28">
        <v>35</v>
      </c>
      <c r="F118" s="27">
        <v>33.5</v>
      </c>
      <c r="G118" s="27">
        <v>36.190476190476197</v>
      </c>
      <c r="H118" s="12">
        <v>30.83428571428572</v>
      </c>
      <c r="I118" s="12"/>
      <c r="J118" s="53" t="s">
        <v>173</v>
      </c>
      <c r="K118" s="28">
        <v>1</v>
      </c>
      <c r="L118" s="12">
        <v>1</v>
      </c>
      <c r="M118" s="12">
        <v>50</v>
      </c>
      <c r="N118" s="12">
        <v>42.6</v>
      </c>
      <c r="O118" s="12"/>
      <c r="P118" s="84" t="s">
        <v>191</v>
      </c>
      <c r="Q118" s="28">
        <v>1</v>
      </c>
      <c r="R118" s="12">
        <v>39</v>
      </c>
      <c r="S118" s="12">
        <v>2.5</v>
      </c>
      <c r="T118" s="12">
        <v>2.13</v>
      </c>
      <c r="U118" s="12"/>
      <c r="V118" s="65" t="s">
        <v>189</v>
      </c>
      <c r="W118" s="72">
        <v>2300</v>
      </c>
      <c r="X118" s="72">
        <v>1331300</v>
      </c>
      <c r="Y118" s="72">
        <v>1.7276346428303162</v>
      </c>
      <c r="Z118" s="12">
        <v>69.893986978791318</v>
      </c>
      <c r="AA118" s="12">
        <v>11.230474144408873</v>
      </c>
      <c r="AB118" s="12">
        <v>9.5683639710363604</v>
      </c>
      <c r="AC118" s="12"/>
    </row>
    <row r="119" spans="1:29" ht="15.75" customHeight="1" x14ac:dyDescent="0.2">
      <c r="A119" s="75" t="s">
        <v>143</v>
      </c>
      <c r="B119" s="12">
        <v>28.600656932458435</v>
      </c>
      <c r="C119" s="12"/>
      <c r="D119" s="53" t="s">
        <v>156</v>
      </c>
      <c r="E119" s="28">
        <v>38.729999999999997</v>
      </c>
      <c r="F119" s="27">
        <v>37.229999999999997</v>
      </c>
      <c r="G119" s="27">
        <v>29.085714285714289</v>
      </c>
      <c r="H119" s="12">
        <v>24.781028571428575</v>
      </c>
      <c r="I119" s="12"/>
      <c r="J119" s="64" t="s">
        <v>174</v>
      </c>
      <c r="K119" s="28">
        <v>1</v>
      </c>
      <c r="L119" s="12">
        <v>1</v>
      </c>
      <c r="M119" s="12">
        <v>50</v>
      </c>
      <c r="N119" s="12">
        <v>42.6</v>
      </c>
      <c r="O119" s="12"/>
      <c r="P119" s="64" t="s">
        <v>142</v>
      </c>
      <c r="Q119" s="28">
        <v>0</v>
      </c>
      <c r="R119" s="12">
        <v>40</v>
      </c>
      <c r="S119" s="12">
        <v>0</v>
      </c>
      <c r="T119" s="12">
        <v>0</v>
      </c>
      <c r="U119" s="12"/>
      <c r="V119" s="64" t="s">
        <v>176</v>
      </c>
      <c r="W119" s="72">
        <v>1037</v>
      </c>
      <c r="X119" s="72">
        <v>2683487</v>
      </c>
      <c r="Y119" s="72">
        <v>0.3864374971818384</v>
      </c>
      <c r="Z119" s="12">
        <v>71.235184124439783</v>
      </c>
      <c r="AA119" s="12">
        <v>9.5270738971999975</v>
      </c>
      <c r="AB119" s="12">
        <v>8.1170669604143981</v>
      </c>
      <c r="AC119" s="12"/>
    </row>
    <row r="120" spans="1:29" ht="15.75" customHeight="1" x14ac:dyDescent="0.2">
      <c r="A120" s="33" t="s">
        <v>162</v>
      </c>
      <c r="B120" s="12">
        <v>28.564292346659542</v>
      </c>
      <c r="C120" s="12"/>
      <c r="D120" s="53" t="s">
        <v>18</v>
      </c>
      <c r="E120" s="28">
        <v>50.3</v>
      </c>
      <c r="F120" s="27">
        <v>48.8</v>
      </c>
      <c r="G120" s="27">
        <v>7.0476190476190652</v>
      </c>
      <c r="H120" s="12">
        <v>6.0045714285714435</v>
      </c>
      <c r="I120" s="12"/>
      <c r="J120" s="79" t="s">
        <v>178</v>
      </c>
      <c r="K120" s="28">
        <v>1</v>
      </c>
      <c r="L120" s="12">
        <v>1</v>
      </c>
      <c r="M120" s="12">
        <v>50</v>
      </c>
      <c r="N120" s="12">
        <v>42.6</v>
      </c>
      <c r="O120" s="12"/>
      <c r="P120" s="64" t="s">
        <v>159</v>
      </c>
      <c r="Q120" s="28">
        <v>0</v>
      </c>
      <c r="R120" s="12">
        <v>40</v>
      </c>
      <c r="S120" s="12">
        <v>0</v>
      </c>
      <c r="T120" s="12">
        <v>0</v>
      </c>
      <c r="U120" s="12"/>
      <c r="V120" s="79" t="s">
        <v>178</v>
      </c>
      <c r="W120" s="72"/>
      <c r="X120" s="66">
        <v>2670000</v>
      </c>
      <c r="Y120" s="72">
        <v>0</v>
      </c>
      <c r="Z120" s="12">
        <v>71.621621621621628</v>
      </c>
      <c r="AA120" s="12">
        <v>9.036275262289351</v>
      </c>
      <c r="AB120" s="12">
        <v>7.6989065234705265</v>
      </c>
      <c r="AC120" s="12"/>
    </row>
    <row r="121" spans="1:29" ht="15.75" customHeight="1" x14ac:dyDescent="0.2">
      <c r="A121" s="40" t="s">
        <v>173</v>
      </c>
      <c r="B121" s="12">
        <v>27.854019321983099</v>
      </c>
      <c r="C121" s="12"/>
      <c r="D121" s="62" t="s">
        <v>166</v>
      </c>
      <c r="E121" s="28">
        <v>51.8</v>
      </c>
      <c r="F121" s="27">
        <v>50.3</v>
      </c>
      <c r="G121" s="27">
        <v>4.190476190476204</v>
      </c>
      <c r="H121" s="12">
        <v>3.5702857142857258</v>
      </c>
      <c r="I121" s="12"/>
      <c r="J121" s="64" t="s">
        <v>185</v>
      </c>
      <c r="K121" s="28">
        <v>1</v>
      </c>
      <c r="L121" s="12">
        <v>1</v>
      </c>
      <c r="M121" s="12">
        <v>50</v>
      </c>
      <c r="N121" s="12">
        <v>42.6</v>
      </c>
      <c r="O121" s="12"/>
      <c r="P121" s="62" t="s">
        <v>164</v>
      </c>
      <c r="Q121" s="45"/>
      <c r="R121" s="12">
        <v>40</v>
      </c>
      <c r="S121" s="12">
        <v>0</v>
      </c>
      <c r="T121" s="12">
        <v>0</v>
      </c>
      <c r="U121" s="12"/>
      <c r="V121" s="62" t="s">
        <v>180</v>
      </c>
      <c r="W121" s="72">
        <v>0</v>
      </c>
      <c r="X121" s="72">
        <v>2889305</v>
      </c>
      <c r="Y121" s="72">
        <v>0</v>
      </c>
      <c r="Z121" s="12">
        <v>71.621621621621628</v>
      </c>
      <c r="AA121" s="12">
        <v>9.036275262289351</v>
      </c>
      <c r="AB121" s="12">
        <v>7.6989065234705265</v>
      </c>
      <c r="AC121" s="12"/>
    </row>
    <row r="122" spans="1:29" ht="15.75" customHeight="1" x14ac:dyDescent="0.2">
      <c r="A122" s="75" t="s">
        <v>155</v>
      </c>
      <c r="B122" s="12">
        <v>21.297799789601289</v>
      </c>
      <c r="C122" s="12"/>
      <c r="D122" s="53" t="s">
        <v>160</v>
      </c>
      <c r="E122" s="28">
        <v>53.6</v>
      </c>
      <c r="F122" s="27">
        <v>52.1</v>
      </c>
      <c r="G122" s="27">
        <v>0.7619047619047592</v>
      </c>
      <c r="H122" s="12">
        <v>0.6491428571428548</v>
      </c>
      <c r="I122" s="12"/>
      <c r="J122" s="64" t="s">
        <v>186</v>
      </c>
      <c r="K122" s="28">
        <v>1</v>
      </c>
      <c r="L122" s="12">
        <v>1</v>
      </c>
      <c r="M122" s="12">
        <v>50</v>
      </c>
      <c r="N122" s="12">
        <v>42.6</v>
      </c>
      <c r="O122" s="12"/>
      <c r="P122" s="62" t="s">
        <v>171</v>
      </c>
      <c r="Q122" s="28">
        <v>0</v>
      </c>
      <c r="R122" s="12">
        <v>40</v>
      </c>
      <c r="S122" s="12">
        <v>0</v>
      </c>
      <c r="T122" s="12">
        <v>0</v>
      </c>
      <c r="U122" s="12"/>
      <c r="V122" s="62" t="s">
        <v>177</v>
      </c>
      <c r="W122" s="72">
        <v>-3500</v>
      </c>
      <c r="X122" s="72">
        <v>6500000</v>
      </c>
      <c r="Y122" s="72">
        <v>-0.53846153846153844</v>
      </c>
      <c r="Z122" s="12">
        <v>72.160083160083161</v>
      </c>
      <c r="AA122" s="12">
        <v>8.3523970414746316</v>
      </c>
      <c r="AB122" s="12">
        <v>7.1162422793363858</v>
      </c>
      <c r="AC122" s="12"/>
    </row>
    <row r="123" spans="1:29" ht="15.75" customHeight="1" x14ac:dyDescent="0.2">
      <c r="A123" s="40" t="s">
        <v>18</v>
      </c>
      <c r="B123" s="12">
        <v>18.124166346285371</v>
      </c>
      <c r="C123" s="12"/>
      <c r="D123" s="33" t="s">
        <v>162</v>
      </c>
      <c r="E123" s="28">
        <v>54</v>
      </c>
      <c r="F123" s="27">
        <v>52.5</v>
      </c>
      <c r="G123" s="27">
        <v>0</v>
      </c>
      <c r="H123" s="12">
        <v>0</v>
      </c>
      <c r="I123" s="12"/>
      <c r="J123" s="65" t="s">
        <v>155</v>
      </c>
      <c r="K123" s="28">
        <v>0</v>
      </c>
      <c r="L123" s="12">
        <v>2</v>
      </c>
      <c r="M123" s="12">
        <v>0</v>
      </c>
      <c r="N123" s="12">
        <v>0</v>
      </c>
      <c r="O123" s="12"/>
      <c r="P123" s="102" t="s">
        <v>243</v>
      </c>
      <c r="Q123" s="28">
        <v>0</v>
      </c>
      <c r="R123" s="12">
        <v>40</v>
      </c>
      <c r="S123" s="12">
        <v>0</v>
      </c>
      <c r="T123" s="12">
        <v>0</v>
      </c>
      <c r="U123" s="12"/>
      <c r="V123" s="84" t="s">
        <v>154</v>
      </c>
      <c r="W123" s="72">
        <v>-4900</v>
      </c>
      <c r="X123" s="66">
        <v>688701</v>
      </c>
      <c r="Y123" s="72">
        <v>-7.1148437420593265</v>
      </c>
      <c r="Z123" s="12">
        <v>78.736465363680949</v>
      </c>
      <c r="AA123" s="12">
        <v>0</v>
      </c>
      <c r="AB123" s="12">
        <v>0</v>
      </c>
      <c r="AC123" s="12"/>
    </row>
    <row r="124" spans="1:29" ht="15.75" customHeight="1" x14ac:dyDescent="0.2">
      <c r="A124" s="12"/>
      <c r="B124" s="12"/>
      <c r="C124" s="12"/>
      <c r="D124" s="14"/>
      <c r="E124" s="12"/>
      <c r="F124" s="27"/>
      <c r="G124" s="27"/>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spans="1:29" ht="15.75" customHeight="1" x14ac:dyDescent="0.2">
      <c r="A125" s="12"/>
      <c r="B125" s="12"/>
      <c r="C125" s="12"/>
      <c r="D125" s="14"/>
      <c r="E125" s="12">
        <f>MEDIAN(E69:E123)</f>
        <v>15.365</v>
      </c>
      <c r="F125" s="27"/>
      <c r="G125" s="27"/>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spans="1:29" ht="15.75" customHeight="1" x14ac:dyDescent="0.2">
      <c r="A126" s="12"/>
      <c r="B126" s="12"/>
      <c r="C126" s="12"/>
      <c r="D126" s="14"/>
      <c r="E126" s="12"/>
      <c r="F126" s="27"/>
      <c r="G126" s="27"/>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spans="1:29" ht="15.75" customHeight="1" x14ac:dyDescent="0.2">
      <c r="A127" s="12"/>
      <c r="B127" s="12"/>
      <c r="C127" s="12"/>
      <c r="D127" s="14"/>
      <c r="E127" s="12"/>
      <c r="F127" s="27"/>
      <c r="G127" s="27"/>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spans="1:29" ht="15.75" customHeight="1" x14ac:dyDescent="0.2">
      <c r="A128" s="12"/>
      <c r="B128" s="12"/>
      <c r="C128" s="12"/>
      <c r="D128" s="14"/>
      <c r="E128" s="12"/>
      <c r="F128" s="27"/>
      <c r="G128" s="27"/>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spans="1:29" ht="15.75" customHeight="1" x14ac:dyDescent="0.2">
      <c r="A129" s="12"/>
      <c r="B129" s="12"/>
      <c r="C129" s="12"/>
      <c r="D129" s="14"/>
      <c r="E129" s="12"/>
      <c r="F129" s="27"/>
      <c r="G129" s="27"/>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spans="1:29" ht="15.75" customHeight="1" x14ac:dyDescent="0.2">
      <c r="A130" s="12"/>
      <c r="B130" s="12"/>
      <c r="C130" s="12"/>
      <c r="D130" s="14"/>
      <c r="E130" s="12"/>
      <c r="F130" s="27"/>
      <c r="G130" s="27"/>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spans="1:29" ht="15.75" customHeight="1" x14ac:dyDescent="0.2">
      <c r="A131" s="12"/>
      <c r="B131" s="12"/>
      <c r="C131" s="12"/>
      <c r="D131" s="14"/>
      <c r="E131" s="12"/>
      <c r="F131" s="27"/>
      <c r="G131" s="27"/>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spans="1:29" ht="15.75" customHeight="1" x14ac:dyDescent="0.2">
      <c r="A132" s="12"/>
      <c r="B132" s="12"/>
      <c r="C132" s="12"/>
      <c r="D132" s="14"/>
      <c r="E132" s="12"/>
      <c r="F132" s="27"/>
      <c r="G132" s="27"/>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spans="1:29" ht="15.75" customHeight="1" x14ac:dyDescent="0.2">
      <c r="A133" s="12"/>
      <c r="B133" s="12"/>
      <c r="C133" s="12"/>
      <c r="D133" s="14"/>
      <c r="E133" s="12"/>
      <c r="F133" s="27"/>
      <c r="G133" s="27"/>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spans="1:29" ht="15.75" customHeight="1" x14ac:dyDescent="0.2">
      <c r="A134" s="12"/>
      <c r="B134" s="12"/>
      <c r="C134" s="12"/>
      <c r="D134" s="14"/>
      <c r="E134" s="12"/>
      <c r="F134" s="27"/>
      <c r="G134" s="27"/>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spans="1:29" ht="15.75" customHeight="1" x14ac:dyDescent="0.2">
      <c r="A135" s="12"/>
      <c r="B135" s="12"/>
      <c r="C135" s="12"/>
      <c r="D135" s="14"/>
      <c r="E135" s="12"/>
      <c r="F135" s="27"/>
      <c r="G135" s="27"/>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spans="1:29" ht="15.75" customHeight="1" x14ac:dyDescent="0.2">
      <c r="A136" s="12"/>
      <c r="B136" s="12"/>
      <c r="C136" s="12"/>
      <c r="D136" s="14"/>
      <c r="E136" s="12"/>
      <c r="F136" s="27"/>
      <c r="G136" s="27"/>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spans="1:29" ht="15.75" customHeight="1" x14ac:dyDescent="0.2">
      <c r="A137" s="12"/>
      <c r="B137" s="12"/>
      <c r="C137" s="12"/>
      <c r="D137" s="14"/>
      <c r="E137" s="12"/>
      <c r="F137" s="27"/>
      <c r="G137" s="27"/>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spans="1:29" ht="15.75" customHeight="1" x14ac:dyDescent="0.2">
      <c r="A138" s="12"/>
      <c r="B138" s="12"/>
      <c r="C138" s="12"/>
      <c r="D138" s="14"/>
      <c r="E138" s="12"/>
      <c r="F138" s="27"/>
      <c r="G138" s="27"/>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spans="1:29" ht="15.75" customHeight="1" x14ac:dyDescent="0.2">
      <c r="A139" s="12"/>
      <c r="B139" s="12"/>
      <c r="C139" s="12"/>
      <c r="D139" s="14"/>
      <c r="E139" s="12"/>
      <c r="F139" s="27"/>
      <c r="G139" s="27"/>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spans="1:29" ht="15.75" customHeight="1" x14ac:dyDescent="0.2">
      <c r="A140" s="12"/>
      <c r="B140" s="12"/>
      <c r="C140" s="12"/>
      <c r="D140" s="14"/>
      <c r="E140" s="12"/>
      <c r="F140" s="27"/>
      <c r="G140" s="27"/>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spans="1:29" ht="15.75" customHeight="1" x14ac:dyDescent="0.2">
      <c r="A141" s="12"/>
      <c r="B141" s="12"/>
      <c r="C141" s="12"/>
      <c r="D141" s="14"/>
      <c r="E141" s="12"/>
      <c r="F141" s="27"/>
      <c r="G141" s="27"/>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spans="1:29" ht="15.75" customHeight="1" x14ac:dyDescent="0.2">
      <c r="A142" s="12"/>
      <c r="B142" s="12"/>
      <c r="C142" s="12"/>
      <c r="D142" s="14"/>
      <c r="E142" s="12"/>
      <c r="F142" s="27"/>
      <c r="G142" s="27"/>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spans="1:29" ht="15.75" customHeight="1" x14ac:dyDescent="0.2">
      <c r="A143" s="12"/>
      <c r="B143" s="12"/>
      <c r="C143" s="12"/>
      <c r="D143" s="14"/>
      <c r="E143" s="12"/>
      <c r="F143" s="27"/>
      <c r="G143" s="27"/>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spans="1:29" ht="15.75" customHeight="1" x14ac:dyDescent="0.2">
      <c r="A144" s="12"/>
      <c r="B144" s="12"/>
      <c r="C144" s="12"/>
      <c r="D144" s="14"/>
      <c r="E144" s="12"/>
      <c r="F144" s="27"/>
      <c r="G144" s="27"/>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spans="1:29" ht="15.75" customHeight="1" x14ac:dyDescent="0.2">
      <c r="A145" s="12"/>
      <c r="B145" s="12"/>
      <c r="C145" s="12"/>
      <c r="D145" s="14"/>
      <c r="E145" s="12"/>
      <c r="F145" s="27"/>
      <c r="G145" s="27"/>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spans="1:29" ht="15.75" customHeight="1" x14ac:dyDescent="0.2">
      <c r="A146" s="12"/>
      <c r="B146" s="12"/>
      <c r="C146" s="12"/>
      <c r="D146" s="14"/>
      <c r="E146" s="12"/>
      <c r="F146" s="27"/>
      <c r="G146" s="27"/>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spans="1:29" ht="15.75" customHeight="1" x14ac:dyDescent="0.2">
      <c r="A147" s="12"/>
      <c r="B147" s="12"/>
      <c r="C147" s="12"/>
      <c r="D147" s="14"/>
      <c r="E147" s="12"/>
      <c r="F147" s="27"/>
      <c r="G147" s="27"/>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spans="1:29" ht="15.75" customHeight="1" x14ac:dyDescent="0.2">
      <c r="A148" s="12"/>
      <c r="B148" s="12"/>
      <c r="C148" s="12"/>
      <c r="D148" s="14"/>
      <c r="E148" s="12"/>
      <c r="F148" s="27"/>
      <c r="G148" s="27"/>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spans="1:29" ht="15.75" customHeight="1" x14ac:dyDescent="0.2">
      <c r="A149" s="12"/>
      <c r="B149" s="12"/>
      <c r="C149" s="12"/>
      <c r="D149" s="14"/>
      <c r="E149" s="12"/>
      <c r="F149" s="27"/>
      <c r="G149" s="27"/>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spans="1:29" ht="15.75" customHeight="1" x14ac:dyDescent="0.2">
      <c r="A150" s="12"/>
      <c r="B150" s="12"/>
      <c r="C150" s="12"/>
      <c r="D150" s="14"/>
      <c r="E150" s="12"/>
      <c r="F150" s="27"/>
      <c r="G150" s="27"/>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spans="1:29" ht="15.75" customHeight="1" x14ac:dyDescent="0.2">
      <c r="A151" s="12"/>
      <c r="B151" s="12"/>
      <c r="C151" s="12"/>
      <c r="D151" s="14"/>
      <c r="E151" s="12"/>
      <c r="F151" s="27"/>
      <c r="G151" s="27"/>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spans="1:29" ht="15.75" customHeight="1" x14ac:dyDescent="0.2">
      <c r="A152" s="12"/>
      <c r="B152" s="12"/>
      <c r="C152" s="12"/>
      <c r="D152" s="14"/>
      <c r="E152" s="12"/>
      <c r="F152" s="27"/>
      <c r="G152" s="27"/>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spans="1:29" ht="15.75" customHeight="1" x14ac:dyDescent="0.2">
      <c r="A153" s="12"/>
      <c r="B153" s="12"/>
      <c r="C153" s="12"/>
      <c r="D153" s="14"/>
      <c r="E153" s="12"/>
      <c r="F153" s="27"/>
      <c r="G153" s="27"/>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spans="1:29" ht="15.75" customHeight="1" x14ac:dyDescent="0.2">
      <c r="A154" s="12"/>
      <c r="B154" s="12"/>
      <c r="C154" s="12"/>
      <c r="D154" s="14"/>
      <c r="E154" s="12"/>
      <c r="F154" s="27"/>
      <c r="G154" s="27"/>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spans="1:29" ht="15.75" customHeight="1" x14ac:dyDescent="0.2">
      <c r="A155" s="12"/>
      <c r="B155" s="12"/>
      <c r="C155" s="12"/>
      <c r="D155" s="14"/>
      <c r="E155" s="12"/>
      <c r="F155" s="27"/>
      <c r="G155" s="27"/>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spans="1:29" ht="15.75" customHeight="1" x14ac:dyDescent="0.2">
      <c r="A156" s="12"/>
      <c r="B156" s="12"/>
      <c r="C156" s="12"/>
      <c r="D156" s="14"/>
      <c r="E156" s="12"/>
      <c r="F156" s="27"/>
      <c r="G156" s="27"/>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spans="1:29" ht="15.75" customHeight="1" x14ac:dyDescent="0.2">
      <c r="A157" s="12"/>
      <c r="B157" s="12"/>
      <c r="C157" s="12"/>
      <c r="D157" s="14"/>
      <c r="E157" s="12"/>
      <c r="F157" s="27"/>
      <c r="G157" s="27"/>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spans="1:29" ht="15.75" customHeight="1" x14ac:dyDescent="0.2">
      <c r="A158" s="12"/>
      <c r="B158" s="12"/>
      <c r="C158" s="12"/>
      <c r="D158" s="14"/>
      <c r="E158" s="12"/>
      <c r="F158" s="27"/>
      <c r="G158" s="27"/>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spans="1:29" ht="15.75" customHeight="1" x14ac:dyDescent="0.2">
      <c r="A159" s="12"/>
      <c r="B159" s="12"/>
      <c r="C159" s="12"/>
      <c r="D159" s="14"/>
      <c r="E159" s="12"/>
      <c r="F159" s="27"/>
      <c r="G159" s="27"/>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spans="1:29" ht="15.75" customHeight="1" x14ac:dyDescent="0.2">
      <c r="A160" s="12"/>
      <c r="B160" s="12"/>
      <c r="C160" s="12"/>
      <c r="D160" s="14"/>
      <c r="E160" s="12"/>
      <c r="F160" s="27"/>
      <c r="G160" s="27"/>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spans="1:29" ht="15.75" customHeight="1" x14ac:dyDescent="0.2">
      <c r="A161" s="12"/>
      <c r="B161" s="12"/>
      <c r="C161" s="12"/>
      <c r="D161" s="14"/>
      <c r="E161" s="12"/>
      <c r="F161" s="27"/>
      <c r="G161" s="27"/>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spans="1:29" ht="15.75" customHeight="1" x14ac:dyDescent="0.2">
      <c r="A162" s="12"/>
      <c r="B162" s="12"/>
      <c r="C162" s="12"/>
      <c r="D162" s="14"/>
      <c r="E162" s="12"/>
      <c r="F162" s="27"/>
      <c r="G162" s="27"/>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spans="1:29" ht="15.75" customHeight="1" x14ac:dyDescent="0.2">
      <c r="A163" s="12"/>
      <c r="B163" s="12"/>
      <c r="C163" s="12"/>
      <c r="D163" s="14"/>
      <c r="E163" s="12"/>
      <c r="F163" s="27"/>
      <c r="G163" s="27"/>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spans="1:29" ht="15.75" customHeight="1" x14ac:dyDescent="0.2">
      <c r="A164" s="12"/>
      <c r="B164" s="12"/>
      <c r="C164" s="12"/>
      <c r="D164" s="14"/>
      <c r="E164" s="12"/>
      <c r="F164" s="27"/>
      <c r="G164" s="27"/>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spans="1:29" ht="15.75" customHeight="1" x14ac:dyDescent="0.2">
      <c r="A165" s="12"/>
      <c r="B165" s="12"/>
      <c r="C165" s="12"/>
      <c r="D165" s="14"/>
      <c r="E165" s="12"/>
      <c r="F165" s="27"/>
      <c r="G165" s="27"/>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spans="1:29" ht="15.75" customHeight="1" x14ac:dyDescent="0.2">
      <c r="A166" s="12"/>
      <c r="B166" s="12"/>
      <c r="C166" s="12"/>
      <c r="D166" s="14"/>
      <c r="E166" s="12"/>
      <c r="F166" s="27"/>
      <c r="G166" s="27"/>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spans="1:29" ht="15.75" customHeight="1" x14ac:dyDescent="0.2">
      <c r="A167" s="12"/>
      <c r="B167" s="12"/>
      <c r="C167" s="12"/>
      <c r="D167" s="14"/>
      <c r="E167" s="12"/>
      <c r="F167" s="27"/>
      <c r="G167" s="27"/>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spans="1:29" ht="15.75" customHeight="1" x14ac:dyDescent="0.2">
      <c r="A168" s="12"/>
      <c r="B168" s="12"/>
      <c r="C168" s="12"/>
      <c r="D168" s="14"/>
      <c r="E168" s="12"/>
      <c r="F168" s="27"/>
      <c r="G168" s="27"/>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spans="1:29" ht="15.75" customHeight="1" x14ac:dyDescent="0.2">
      <c r="A169" s="12"/>
      <c r="B169" s="12"/>
      <c r="C169" s="12"/>
      <c r="D169" s="14"/>
      <c r="E169" s="12"/>
      <c r="F169" s="27"/>
      <c r="G169" s="27"/>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spans="1:29" ht="15.75" customHeight="1" x14ac:dyDescent="0.2">
      <c r="A170" s="12"/>
      <c r="B170" s="12"/>
      <c r="C170" s="12"/>
      <c r="D170" s="14"/>
      <c r="E170" s="12"/>
      <c r="F170" s="27"/>
      <c r="G170" s="27"/>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spans="1:29" ht="15.75" customHeight="1" x14ac:dyDescent="0.2">
      <c r="A171" s="12"/>
      <c r="B171" s="12"/>
      <c r="C171" s="12"/>
      <c r="D171" s="14"/>
      <c r="E171" s="12"/>
      <c r="F171" s="27"/>
      <c r="G171" s="27"/>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spans="1:29" ht="15.75" customHeight="1" x14ac:dyDescent="0.2">
      <c r="A172" s="12"/>
      <c r="B172" s="12"/>
      <c r="C172" s="12"/>
      <c r="D172" s="14"/>
      <c r="E172" s="12"/>
      <c r="F172" s="27"/>
      <c r="G172" s="27"/>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spans="1:29" ht="15.75" customHeight="1" x14ac:dyDescent="0.2">
      <c r="A173" s="12"/>
      <c r="B173" s="12"/>
      <c r="C173" s="12"/>
      <c r="D173" s="14"/>
      <c r="E173" s="12"/>
      <c r="F173" s="27"/>
      <c r="G173" s="27"/>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spans="1:29" ht="15.75" customHeight="1" x14ac:dyDescent="0.2">
      <c r="A174" s="12"/>
      <c r="B174" s="12"/>
      <c r="C174" s="12"/>
      <c r="D174" s="14"/>
      <c r="E174" s="12"/>
      <c r="F174" s="27"/>
      <c r="G174" s="27"/>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spans="1:29" ht="15.75" customHeight="1" x14ac:dyDescent="0.2">
      <c r="A175" s="12"/>
      <c r="B175" s="12"/>
      <c r="C175" s="12"/>
      <c r="D175" s="14"/>
      <c r="E175" s="12"/>
      <c r="F175" s="27"/>
      <c r="G175" s="27"/>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spans="1:29" ht="15.75" customHeight="1" x14ac:dyDescent="0.2">
      <c r="A176" s="12"/>
      <c r="B176" s="12"/>
      <c r="C176" s="12"/>
      <c r="D176" s="14"/>
      <c r="E176" s="12"/>
      <c r="F176" s="27"/>
      <c r="G176" s="27"/>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spans="1:29" ht="15.75" customHeight="1" x14ac:dyDescent="0.2">
      <c r="A177" s="12"/>
      <c r="B177" s="12"/>
      <c r="C177" s="12"/>
      <c r="D177" s="14"/>
      <c r="E177" s="12"/>
      <c r="F177" s="27"/>
      <c r="G177" s="27"/>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spans="1:29" ht="15.75" customHeight="1" x14ac:dyDescent="0.2">
      <c r="A178" s="12"/>
      <c r="B178" s="12"/>
      <c r="C178" s="12"/>
      <c r="D178" s="14"/>
      <c r="E178" s="12"/>
      <c r="F178" s="27"/>
      <c r="G178" s="27"/>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spans="1:29" ht="15.75" customHeight="1" x14ac:dyDescent="0.2">
      <c r="A179" s="12"/>
      <c r="B179" s="12"/>
      <c r="C179" s="12"/>
      <c r="D179" s="14"/>
      <c r="E179" s="12"/>
      <c r="F179" s="27"/>
      <c r="G179" s="27"/>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spans="1:29" ht="15.75" customHeight="1" x14ac:dyDescent="0.2">
      <c r="A180" s="12"/>
      <c r="B180" s="12"/>
      <c r="C180" s="12"/>
      <c r="D180" s="14"/>
      <c r="E180" s="12"/>
      <c r="F180" s="27"/>
      <c r="G180" s="27"/>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spans="1:29" ht="15.75" customHeight="1" x14ac:dyDescent="0.2">
      <c r="A181" s="12"/>
      <c r="B181" s="12"/>
      <c r="C181" s="12"/>
      <c r="D181" s="14"/>
      <c r="E181" s="12"/>
      <c r="F181" s="27"/>
      <c r="G181" s="27"/>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spans="1:29" ht="15.75" customHeight="1" x14ac:dyDescent="0.2">
      <c r="A182" s="12"/>
      <c r="B182" s="12"/>
      <c r="C182" s="12"/>
      <c r="D182" s="14"/>
      <c r="E182" s="12"/>
      <c r="F182" s="27"/>
      <c r="G182" s="27"/>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spans="1:29" ht="15.75" customHeight="1" x14ac:dyDescent="0.2">
      <c r="A183" s="12"/>
      <c r="B183" s="12"/>
      <c r="C183" s="12"/>
      <c r="D183" s="14"/>
      <c r="E183" s="12"/>
      <c r="F183" s="27"/>
      <c r="G183" s="27"/>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spans="1:29" ht="15.75" customHeight="1" x14ac:dyDescent="0.2">
      <c r="A184" s="12"/>
      <c r="B184" s="12"/>
      <c r="C184" s="12"/>
      <c r="D184" s="14"/>
      <c r="E184" s="12"/>
      <c r="F184" s="27"/>
      <c r="G184" s="27"/>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spans="1:29" ht="15.75" customHeight="1" x14ac:dyDescent="0.2">
      <c r="A185" s="12"/>
      <c r="B185" s="12"/>
      <c r="C185" s="12"/>
      <c r="D185" s="14"/>
      <c r="E185" s="12"/>
      <c r="F185" s="27"/>
      <c r="G185" s="27"/>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spans="1:29" ht="15.75" customHeight="1" x14ac:dyDescent="0.2">
      <c r="A186" s="12"/>
      <c r="B186" s="12"/>
      <c r="C186" s="12"/>
      <c r="D186" s="14"/>
      <c r="E186" s="12"/>
      <c r="F186" s="27"/>
      <c r="G186" s="27"/>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spans="1:29" ht="15.75" customHeight="1" x14ac:dyDescent="0.2">
      <c r="A187" s="12"/>
      <c r="B187" s="12"/>
      <c r="C187" s="12"/>
      <c r="D187" s="14"/>
      <c r="E187" s="12"/>
      <c r="F187" s="27"/>
      <c r="G187" s="27"/>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spans="1:29" ht="15.75" customHeight="1" x14ac:dyDescent="0.2">
      <c r="A188" s="12"/>
      <c r="B188" s="12"/>
      <c r="C188" s="12"/>
      <c r="D188" s="14"/>
      <c r="E188" s="12"/>
      <c r="F188" s="27"/>
      <c r="G188" s="27"/>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spans="1:29" ht="15.75" customHeight="1" x14ac:dyDescent="0.2">
      <c r="A189" s="12"/>
      <c r="B189" s="12"/>
      <c r="C189" s="12"/>
      <c r="D189" s="14"/>
      <c r="E189" s="12"/>
      <c r="F189" s="27"/>
      <c r="G189" s="27"/>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spans="1:29" ht="15.75" customHeight="1" x14ac:dyDescent="0.2">
      <c r="A190" s="12"/>
      <c r="B190" s="12"/>
      <c r="C190" s="12"/>
      <c r="D190" s="14"/>
      <c r="E190" s="12"/>
      <c r="F190" s="27"/>
      <c r="G190" s="27"/>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spans="1:29" ht="15.75" customHeight="1" x14ac:dyDescent="0.2">
      <c r="A191" s="12"/>
      <c r="B191" s="12"/>
      <c r="C191" s="12"/>
      <c r="D191" s="14"/>
      <c r="E191" s="12"/>
      <c r="F191" s="27"/>
      <c r="G191" s="27"/>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spans="1:29" ht="15.75" customHeight="1" x14ac:dyDescent="0.2">
      <c r="A192" s="12"/>
      <c r="B192" s="12"/>
      <c r="C192" s="12"/>
      <c r="D192" s="14"/>
      <c r="E192" s="12"/>
      <c r="F192" s="27"/>
      <c r="G192" s="27"/>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spans="1:29" ht="15.75" customHeight="1" x14ac:dyDescent="0.2">
      <c r="A193" s="12"/>
      <c r="B193" s="12"/>
      <c r="C193" s="12"/>
      <c r="D193" s="14"/>
      <c r="E193" s="12"/>
      <c r="F193" s="27"/>
      <c r="G193" s="27"/>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spans="1:29" ht="15.75" customHeight="1" x14ac:dyDescent="0.2">
      <c r="A194" s="12"/>
      <c r="B194" s="12"/>
      <c r="C194" s="12"/>
      <c r="D194" s="14"/>
      <c r="E194" s="12"/>
      <c r="F194" s="27"/>
      <c r="G194" s="27"/>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spans="1:29" ht="15.75" customHeight="1" x14ac:dyDescent="0.2">
      <c r="A195" s="12"/>
      <c r="B195" s="12"/>
      <c r="C195" s="12"/>
      <c r="D195" s="14"/>
      <c r="E195" s="12"/>
      <c r="F195" s="27"/>
      <c r="G195" s="27"/>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spans="1:29" ht="15.75" customHeight="1" x14ac:dyDescent="0.2">
      <c r="A196" s="12"/>
      <c r="B196" s="12"/>
      <c r="C196" s="12"/>
      <c r="D196" s="14"/>
      <c r="E196" s="12"/>
      <c r="F196" s="27"/>
      <c r="G196" s="27"/>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spans="1:29" ht="15.75" customHeight="1" x14ac:dyDescent="0.2">
      <c r="A197" s="12"/>
      <c r="B197" s="12"/>
      <c r="C197" s="12"/>
      <c r="D197" s="14"/>
      <c r="E197" s="12"/>
      <c r="F197" s="27"/>
      <c r="G197" s="27"/>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spans="1:29" ht="15.75" customHeight="1" x14ac:dyDescent="0.2">
      <c r="A198" s="12"/>
      <c r="B198" s="12"/>
      <c r="C198" s="12"/>
      <c r="D198" s="14"/>
      <c r="E198" s="12"/>
      <c r="F198" s="27"/>
      <c r="G198" s="27"/>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spans="1:29" ht="15.75" customHeight="1" x14ac:dyDescent="0.2">
      <c r="A199" s="12"/>
      <c r="B199" s="12"/>
      <c r="C199" s="12"/>
      <c r="D199" s="14"/>
      <c r="E199" s="12"/>
      <c r="F199" s="27"/>
      <c r="G199" s="27"/>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spans="1:29" ht="15.75" customHeight="1" x14ac:dyDescent="0.2">
      <c r="A200" s="12"/>
      <c r="B200" s="12"/>
      <c r="C200" s="12"/>
      <c r="D200" s="14"/>
      <c r="E200" s="12"/>
      <c r="F200" s="27"/>
      <c r="G200" s="27"/>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spans="1:29" ht="15.75" customHeight="1" x14ac:dyDescent="0.2">
      <c r="A201" s="12"/>
      <c r="B201" s="12"/>
      <c r="C201" s="12"/>
      <c r="D201" s="14"/>
      <c r="E201" s="12"/>
      <c r="F201" s="27"/>
      <c r="G201" s="27"/>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spans="1:29" ht="15.75" customHeight="1" x14ac:dyDescent="0.2">
      <c r="A202" s="12"/>
      <c r="B202" s="12"/>
      <c r="C202" s="12"/>
      <c r="D202" s="14"/>
      <c r="E202" s="12"/>
      <c r="F202" s="27"/>
      <c r="G202" s="27"/>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spans="1:29" ht="15.75" customHeight="1" x14ac:dyDescent="0.2">
      <c r="A203" s="12"/>
      <c r="B203" s="12"/>
      <c r="C203" s="12"/>
      <c r="D203" s="14"/>
      <c r="E203" s="12"/>
      <c r="F203" s="27"/>
      <c r="G203" s="27"/>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spans="1:29" ht="15.75" customHeight="1" x14ac:dyDescent="0.2">
      <c r="A204" s="12"/>
      <c r="B204" s="12"/>
      <c r="C204" s="12"/>
      <c r="D204" s="14"/>
      <c r="E204" s="12"/>
      <c r="F204" s="27"/>
      <c r="G204" s="27"/>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spans="1:29" ht="15.75" customHeight="1" x14ac:dyDescent="0.2">
      <c r="A205" s="12"/>
      <c r="B205" s="12"/>
      <c r="C205" s="12"/>
      <c r="D205" s="14"/>
      <c r="E205" s="12"/>
      <c r="F205" s="27"/>
      <c r="G205" s="27"/>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spans="1:29" ht="15.75" customHeight="1" x14ac:dyDescent="0.2">
      <c r="A206" s="12"/>
      <c r="B206" s="12"/>
      <c r="C206" s="12"/>
      <c r="D206" s="14"/>
      <c r="E206" s="12"/>
      <c r="F206" s="27"/>
      <c r="G206" s="27"/>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spans="1:29" ht="15.75" customHeight="1" x14ac:dyDescent="0.2">
      <c r="A207" s="12"/>
      <c r="B207" s="12"/>
      <c r="C207" s="12"/>
      <c r="D207" s="14"/>
      <c r="E207" s="12"/>
      <c r="F207" s="27"/>
      <c r="G207" s="27"/>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spans="1:29" ht="15.75" customHeight="1" x14ac:dyDescent="0.2">
      <c r="A208" s="12"/>
      <c r="B208" s="12"/>
      <c r="C208" s="12"/>
      <c r="D208" s="14"/>
      <c r="E208" s="12"/>
      <c r="F208" s="27"/>
      <c r="G208" s="27"/>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spans="1:29" ht="15.75" customHeight="1" x14ac:dyDescent="0.2">
      <c r="A209" s="12"/>
      <c r="B209" s="12"/>
      <c r="C209" s="12"/>
      <c r="D209" s="14"/>
      <c r="E209" s="12"/>
      <c r="F209" s="27"/>
      <c r="G209" s="27"/>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spans="1:29" ht="15.75" customHeight="1" x14ac:dyDescent="0.2">
      <c r="A210" s="12"/>
      <c r="B210" s="12"/>
      <c r="C210" s="12"/>
      <c r="D210" s="14"/>
      <c r="E210" s="12"/>
      <c r="F210" s="27"/>
      <c r="G210" s="27"/>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spans="1:29" ht="15.75" customHeight="1" x14ac:dyDescent="0.2">
      <c r="A211" s="12"/>
      <c r="B211" s="12"/>
      <c r="C211" s="12"/>
      <c r="D211" s="14"/>
      <c r="E211" s="12"/>
      <c r="F211" s="27"/>
      <c r="G211" s="27"/>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spans="1:29" ht="15.75" customHeight="1" x14ac:dyDescent="0.2">
      <c r="A212" s="12"/>
      <c r="B212" s="12"/>
      <c r="C212" s="12"/>
      <c r="D212" s="14"/>
      <c r="E212" s="12"/>
      <c r="F212" s="27"/>
      <c r="G212" s="27"/>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spans="1:29" ht="15.75" customHeight="1" x14ac:dyDescent="0.2">
      <c r="A213" s="12"/>
      <c r="B213" s="12"/>
      <c r="C213" s="12"/>
      <c r="D213" s="14"/>
      <c r="E213" s="12"/>
      <c r="F213" s="27"/>
      <c r="G213" s="27"/>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spans="1:29" ht="15.75" customHeight="1" x14ac:dyDescent="0.2">
      <c r="A214" s="12"/>
      <c r="B214" s="12"/>
      <c r="C214" s="12"/>
      <c r="D214" s="14"/>
      <c r="E214" s="12"/>
      <c r="F214" s="27"/>
      <c r="G214" s="27"/>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spans="1:29" ht="15.75" customHeight="1" x14ac:dyDescent="0.2">
      <c r="A215" s="12"/>
      <c r="B215" s="12"/>
      <c r="C215" s="12"/>
      <c r="D215" s="14"/>
      <c r="E215" s="12"/>
      <c r="F215" s="27"/>
      <c r="G215" s="27"/>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spans="1:29" ht="15.75" customHeight="1" x14ac:dyDescent="0.2">
      <c r="A216" s="12"/>
      <c r="B216" s="12"/>
      <c r="C216" s="12"/>
      <c r="D216" s="14"/>
      <c r="E216" s="12"/>
      <c r="F216" s="27"/>
      <c r="G216" s="27"/>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spans="1:29" ht="15.75" customHeight="1" x14ac:dyDescent="0.2">
      <c r="A217" s="12"/>
      <c r="B217" s="12"/>
      <c r="C217" s="12"/>
      <c r="D217" s="14"/>
      <c r="E217" s="12"/>
      <c r="F217" s="27"/>
      <c r="G217" s="27"/>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spans="1:29" ht="15.75" customHeight="1" x14ac:dyDescent="0.2">
      <c r="A218" s="12"/>
      <c r="B218" s="12"/>
      <c r="C218" s="12"/>
      <c r="D218" s="14"/>
      <c r="E218" s="12"/>
      <c r="F218" s="27"/>
      <c r="G218" s="27"/>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spans="1:29" ht="15.75" customHeight="1" x14ac:dyDescent="0.2">
      <c r="A219" s="12"/>
      <c r="B219" s="12"/>
      <c r="C219" s="12"/>
      <c r="D219" s="14"/>
      <c r="E219" s="12"/>
      <c r="F219" s="27"/>
      <c r="G219" s="27"/>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spans="1:29" ht="15.75" customHeight="1" x14ac:dyDescent="0.2">
      <c r="A220" s="12"/>
      <c r="B220" s="12"/>
      <c r="C220" s="12"/>
      <c r="D220" s="14"/>
      <c r="E220" s="12"/>
      <c r="F220" s="27"/>
      <c r="G220" s="27"/>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spans="1:29" ht="15.75" customHeight="1" x14ac:dyDescent="0.2">
      <c r="A221" s="12"/>
      <c r="B221" s="12"/>
      <c r="C221" s="12"/>
      <c r="D221" s="14"/>
      <c r="E221" s="12"/>
      <c r="F221" s="27"/>
      <c r="G221" s="27"/>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spans="1:29" ht="15.75" customHeight="1" x14ac:dyDescent="0.2">
      <c r="A222" s="12"/>
      <c r="B222" s="12"/>
      <c r="C222" s="12"/>
      <c r="D222" s="14"/>
      <c r="E222" s="12"/>
      <c r="F222" s="27"/>
      <c r="G222" s="27"/>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spans="1:29" ht="15.75" customHeight="1" x14ac:dyDescent="0.2">
      <c r="A223" s="12"/>
      <c r="B223" s="12"/>
      <c r="C223" s="12"/>
      <c r="D223" s="14"/>
      <c r="E223" s="12"/>
      <c r="F223" s="27"/>
      <c r="G223" s="27"/>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spans="1:29" ht="15.75" customHeight="1" x14ac:dyDescent="0.2">
      <c r="A224" s="12"/>
      <c r="B224" s="12"/>
      <c r="C224" s="12"/>
      <c r="D224" s="14"/>
      <c r="E224" s="12"/>
      <c r="F224" s="27"/>
      <c r="G224" s="27"/>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spans="1:29" ht="15.75" customHeight="1" x14ac:dyDescent="0.2">
      <c r="A225" s="12"/>
      <c r="B225" s="12"/>
      <c r="C225" s="12"/>
      <c r="D225" s="14"/>
      <c r="E225" s="12"/>
      <c r="F225" s="27"/>
      <c r="G225" s="27"/>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spans="1:29" ht="15.75" customHeight="1" x14ac:dyDescent="0.2">
      <c r="A226" s="12"/>
      <c r="B226" s="12"/>
      <c r="C226" s="12"/>
      <c r="D226" s="14"/>
      <c r="E226" s="12"/>
      <c r="F226" s="27"/>
      <c r="G226" s="27"/>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spans="1:29" ht="15.75" customHeight="1" x14ac:dyDescent="0.2">
      <c r="A227" s="12"/>
      <c r="B227" s="12"/>
      <c r="C227" s="12"/>
      <c r="D227" s="14"/>
      <c r="E227" s="12"/>
      <c r="F227" s="27"/>
      <c r="G227" s="27"/>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spans="1:29" ht="15.75" customHeight="1" x14ac:dyDescent="0.2">
      <c r="A228" s="12"/>
      <c r="B228" s="12"/>
      <c r="C228" s="12"/>
      <c r="D228" s="14"/>
      <c r="E228" s="12"/>
      <c r="F228" s="27"/>
      <c r="G228" s="27"/>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spans="1:29" ht="15.75" customHeight="1" x14ac:dyDescent="0.2">
      <c r="A229" s="12"/>
      <c r="B229" s="12"/>
      <c r="C229" s="12"/>
      <c r="D229" s="14"/>
      <c r="E229" s="12"/>
      <c r="F229" s="27"/>
      <c r="G229" s="27"/>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spans="1:29" ht="15.75" customHeight="1" x14ac:dyDescent="0.2">
      <c r="A230" s="12"/>
      <c r="B230" s="12"/>
      <c r="C230" s="12"/>
      <c r="D230" s="14"/>
      <c r="E230" s="12"/>
      <c r="F230" s="27"/>
      <c r="G230" s="27"/>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spans="1:29" ht="15.75" customHeight="1" x14ac:dyDescent="0.2">
      <c r="A231" s="12"/>
      <c r="B231" s="12"/>
      <c r="C231" s="12"/>
      <c r="D231" s="14"/>
      <c r="E231" s="12"/>
      <c r="F231" s="27"/>
      <c r="G231" s="27"/>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spans="1:29" ht="15.75" customHeight="1" x14ac:dyDescent="0.2">
      <c r="A232" s="12"/>
      <c r="B232" s="12"/>
      <c r="C232" s="12"/>
      <c r="D232" s="14"/>
      <c r="E232" s="12"/>
      <c r="F232" s="27"/>
      <c r="G232" s="27"/>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spans="1:29" ht="15.75" customHeight="1" x14ac:dyDescent="0.2">
      <c r="A233" s="12"/>
      <c r="B233" s="12"/>
      <c r="C233" s="12"/>
      <c r="D233" s="14"/>
      <c r="E233" s="12"/>
      <c r="F233" s="27"/>
      <c r="G233" s="27"/>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spans="1:29" ht="15.75" customHeight="1" x14ac:dyDescent="0.2">
      <c r="A234" s="12"/>
      <c r="B234" s="12"/>
      <c r="C234" s="12"/>
      <c r="D234" s="14"/>
      <c r="E234" s="12"/>
      <c r="F234" s="27"/>
      <c r="G234" s="27"/>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spans="1:29" ht="15.75" customHeight="1" x14ac:dyDescent="0.2">
      <c r="A235" s="12"/>
      <c r="B235" s="12"/>
      <c r="C235" s="12"/>
      <c r="D235" s="14"/>
      <c r="E235" s="12"/>
      <c r="F235" s="27"/>
      <c r="G235" s="27"/>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spans="1:29" ht="15.75" customHeight="1" x14ac:dyDescent="0.2">
      <c r="A236" s="12"/>
      <c r="B236" s="12"/>
      <c r="C236" s="12"/>
      <c r="D236" s="14"/>
      <c r="E236" s="12"/>
      <c r="F236" s="27"/>
      <c r="G236" s="27"/>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spans="1:29" ht="15.75" customHeight="1" x14ac:dyDescent="0.2">
      <c r="A237" s="12"/>
      <c r="B237" s="12"/>
      <c r="C237" s="12"/>
      <c r="D237" s="14"/>
      <c r="E237" s="12"/>
      <c r="F237" s="27"/>
      <c r="G237" s="27"/>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spans="1:29" ht="15.75" customHeight="1" x14ac:dyDescent="0.2">
      <c r="A238" s="12"/>
      <c r="B238" s="12"/>
      <c r="C238" s="12"/>
      <c r="D238" s="14"/>
      <c r="E238" s="12"/>
      <c r="F238" s="27"/>
      <c r="G238" s="27"/>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spans="1:29" ht="15.75" customHeight="1" x14ac:dyDescent="0.2">
      <c r="A239" s="12"/>
      <c r="B239" s="12"/>
      <c r="C239" s="12"/>
      <c r="D239" s="14"/>
      <c r="E239" s="12"/>
      <c r="F239" s="27"/>
      <c r="G239" s="27"/>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spans="1:29" ht="15.75" customHeight="1" x14ac:dyDescent="0.2">
      <c r="A240" s="12"/>
      <c r="B240" s="12"/>
      <c r="C240" s="12"/>
      <c r="D240" s="14"/>
      <c r="E240" s="12"/>
      <c r="F240" s="27"/>
      <c r="G240" s="27"/>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spans="1:29" ht="15.75" customHeight="1" x14ac:dyDescent="0.2">
      <c r="A241" s="12"/>
      <c r="B241" s="12"/>
      <c r="C241" s="12"/>
      <c r="D241" s="14"/>
      <c r="E241" s="12"/>
      <c r="F241" s="27"/>
      <c r="G241" s="27"/>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spans="1:29" ht="15.75" customHeight="1" x14ac:dyDescent="0.2">
      <c r="A242" s="12"/>
      <c r="B242" s="12"/>
      <c r="C242" s="12"/>
      <c r="D242" s="14"/>
      <c r="E242" s="12"/>
      <c r="F242" s="27"/>
      <c r="G242" s="27"/>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spans="1:29" ht="15.75" customHeight="1" x14ac:dyDescent="0.2">
      <c r="A243" s="12"/>
      <c r="B243" s="12"/>
      <c r="C243" s="12"/>
      <c r="D243" s="14"/>
      <c r="E243" s="12"/>
      <c r="F243" s="27"/>
      <c r="G243" s="27"/>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spans="1:29" ht="15.75" customHeight="1" x14ac:dyDescent="0.2">
      <c r="A244" s="12"/>
      <c r="B244" s="12"/>
      <c r="C244" s="12"/>
      <c r="D244" s="14"/>
      <c r="E244" s="12"/>
      <c r="F244" s="27"/>
      <c r="G244" s="27"/>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spans="1:29" ht="15.75" customHeight="1" x14ac:dyDescent="0.2">
      <c r="A245" s="12"/>
      <c r="B245" s="12"/>
      <c r="C245" s="12"/>
      <c r="D245" s="14"/>
      <c r="E245" s="12"/>
      <c r="F245" s="27"/>
      <c r="G245" s="27"/>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spans="1:29" ht="15.75" customHeight="1" x14ac:dyDescent="0.2">
      <c r="A246" s="12"/>
      <c r="B246" s="12"/>
      <c r="C246" s="12"/>
      <c r="D246" s="14"/>
      <c r="E246" s="12"/>
      <c r="F246" s="27"/>
      <c r="G246" s="27"/>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spans="1:29" ht="15.75" customHeight="1" x14ac:dyDescent="0.2">
      <c r="A247" s="12"/>
      <c r="B247" s="12"/>
      <c r="C247" s="12"/>
      <c r="D247" s="14"/>
      <c r="E247" s="12"/>
      <c r="F247" s="27"/>
      <c r="G247" s="27"/>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spans="1:29" ht="15.75" customHeight="1" x14ac:dyDescent="0.2">
      <c r="A248" s="12"/>
      <c r="B248" s="12"/>
      <c r="C248" s="12"/>
      <c r="D248" s="14"/>
      <c r="E248" s="12"/>
      <c r="F248" s="27"/>
      <c r="G248" s="27"/>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spans="1:29" ht="15.75" customHeight="1" x14ac:dyDescent="0.2">
      <c r="A249" s="12"/>
      <c r="B249" s="12"/>
      <c r="C249" s="12"/>
      <c r="D249" s="14"/>
      <c r="E249" s="12"/>
      <c r="F249" s="27"/>
      <c r="G249" s="27"/>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spans="1:29" ht="15.75" customHeight="1" x14ac:dyDescent="0.2">
      <c r="A250" s="12"/>
      <c r="B250" s="12"/>
      <c r="C250" s="12"/>
      <c r="D250" s="14"/>
      <c r="E250" s="12"/>
      <c r="F250" s="27"/>
      <c r="G250" s="27"/>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spans="1:29" ht="15.75" customHeight="1" x14ac:dyDescent="0.2">
      <c r="A251" s="12"/>
      <c r="B251" s="12"/>
      <c r="C251" s="12"/>
      <c r="D251" s="14"/>
      <c r="E251" s="12"/>
      <c r="F251" s="27"/>
      <c r="G251" s="27"/>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spans="1:29" ht="15.75" customHeight="1" x14ac:dyDescent="0.2">
      <c r="A252" s="12"/>
      <c r="B252" s="12"/>
      <c r="C252" s="12"/>
      <c r="D252" s="14"/>
      <c r="E252" s="12"/>
      <c r="F252" s="27"/>
      <c r="G252" s="27"/>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spans="1:29" ht="15.75" customHeight="1" x14ac:dyDescent="0.2">
      <c r="A253" s="12"/>
      <c r="B253" s="12"/>
      <c r="C253" s="12"/>
      <c r="D253" s="14"/>
      <c r="E253" s="12"/>
      <c r="F253" s="27"/>
      <c r="G253" s="27"/>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spans="1:29" ht="15.75" customHeight="1" x14ac:dyDescent="0.2">
      <c r="A254" s="12"/>
      <c r="B254" s="12"/>
      <c r="C254" s="12"/>
      <c r="D254" s="14"/>
      <c r="E254" s="12"/>
      <c r="F254" s="27"/>
      <c r="G254" s="27"/>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spans="1:29" ht="15.75" customHeight="1" x14ac:dyDescent="0.2">
      <c r="A255" s="12"/>
      <c r="B255" s="12"/>
      <c r="C255" s="12"/>
      <c r="D255" s="14"/>
      <c r="E255" s="12"/>
      <c r="F255" s="27"/>
      <c r="G255" s="27"/>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spans="1:29" ht="15.75" customHeight="1" x14ac:dyDescent="0.2">
      <c r="A256" s="12"/>
      <c r="B256" s="12"/>
      <c r="C256" s="12"/>
      <c r="D256" s="14"/>
      <c r="E256" s="12"/>
      <c r="F256" s="27"/>
      <c r="G256" s="27"/>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spans="1:29" ht="15.75" customHeight="1" x14ac:dyDescent="0.2">
      <c r="A257" s="12"/>
      <c r="B257" s="12"/>
      <c r="C257" s="12"/>
      <c r="D257" s="14"/>
      <c r="E257" s="12"/>
      <c r="F257" s="27"/>
      <c r="G257" s="27"/>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spans="1:29" ht="15.75" customHeight="1" x14ac:dyDescent="0.2">
      <c r="A258" s="12"/>
      <c r="B258" s="12"/>
      <c r="C258" s="12"/>
      <c r="D258" s="14"/>
      <c r="E258" s="12"/>
      <c r="F258" s="27"/>
      <c r="G258" s="27"/>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spans="1:29" ht="15.75" customHeight="1" x14ac:dyDescent="0.2">
      <c r="A259" s="12"/>
      <c r="B259" s="12"/>
      <c r="C259" s="12"/>
      <c r="D259" s="14"/>
      <c r="E259" s="12"/>
      <c r="F259" s="27"/>
      <c r="G259" s="27"/>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spans="1:29" ht="15.75" customHeight="1" x14ac:dyDescent="0.2">
      <c r="A260" s="12"/>
      <c r="B260" s="12"/>
      <c r="C260" s="12"/>
      <c r="D260" s="14"/>
      <c r="E260" s="12"/>
      <c r="F260" s="27"/>
      <c r="G260" s="27"/>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spans="1:29" ht="15.75" customHeight="1" x14ac:dyDescent="0.2">
      <c r="A261" s="12"/>
      <c r="B261" s="12"/>
      <c r="C261" s="12"/>
      <c r="D261" s="14"/>
      <c r="E261" s="12"/>
      <c r="F261" s="27"/>
      <c r="G261" s="27"/>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spans="1:29" ht="15.75" customHeight="1" x14ac:dyDescent="0.2">
      <c r="A262" s="12"/>
      <c r="B262" s="12"/>
      <c r="C262" s="12"/>
      <c r="D262" s="14"/>
      <c r="E262" s="12"/>
      <c r="F262" s="27"/>
      <c r="G262" s="27"/>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spans="1:29" ht="15.75" customHeight="1" x14ac:dyDescent="0.2">
      <c r="A263" s="12"/>
      <c r="B263" s="12"/>
      <c r="C263" s="12"/>
      <c r="D263" s="14"/>
      <c r="E263" s="12"/>
      <c r="F263" s="27"/>
      <c r="G263" s="27"/>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spans="1:29" ht="15.75" customHeight="1" x14ac:dyDescent="0.2">
      <c r="A264" s="12"/>
      <c r="B264" s="12"/>
      <c r="C264" s="12"/>
      <c r="D264" s="14"/>
      <c r="E264" s="12"/>
      <c r="F264" s="27"/>
      <c r="G264" s="27"/>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spans="1:29" ht="15.75" customHeight="1" x14ac:dyDescent="0.2">
      <c r="A265" s="12"/>
      <c r="B265" s="12"/>
      <c r="C265" s="12"/>
      <c r="D265" s="14"/>
      <c r="E265" s="12"/>
      <c r="F265" s="27"/>
      <c r="G265" s="27"/>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spans="1:29" ht="15.75" customHeight="1" x14ac:dyDescent="0.2">
      <c r="A266" s="12"/>
      <c r="B266" s="12"/>
      <c r="C266" s="12"/>
      <c r="D266" s="14"/>
      <c r="E266" s="12"/>
      <c r="F266" s="27"/>
      <c r="G266" s="27"/>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spans="1:29" ht="15.75" customHeight="1" x14ac:dyDescent="0.2">
      <c r="A267" s="12"/>
      <c r="B267" s="12"/>
      <c r="C267" s="12"/>
      <c r="D267" s="14"/>
      <c r="E267" s="12"/>
      <c r="F267" s="27"/>
      <c r="G267" s="27"/>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spans="1:29" ht="15.75" customHeight="1" x14ac:dyDescent="0.2">
      <c r="A268" s="12"/>
      <c r="B268" s="12"/>
      <c r="C268" s="12"/>
      <c r="D268" s="14"/>
      <c r="E268" s="12"/>
      <c r="F268" s="27"/>
      <c r="G268" s="27"/>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spans="1:29" ht="15.75" customHeight="1" x14ac:dyDescent="0.2">
      <c r="A269" s="12"/>
      <c r="B269" s="12"/>
      <c r="C269" s="12"/>
      <c r="D269" s="14"/>
      <c r="E269" s="12"/>
      <c r="F269" s="27"/>
      <c r="G269" s="27"/>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spans="1:29" ht="15.75" customHeight="1" x14ac:dyDescent="0.2">
      <c r="A270" s="12"/>
      <c r="B270" s="12"/>
      <c r="C270" s="12"/>
      <c r="D270" s="14"/>
      <c r="E270" s="12"/>
      <c r="F270" s="27"/>
      <c r="G270" s="27"/>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spans="1:29" ht="15.75" customHeight="1" x14ac:dyDescent="0.2">
      <c r="A271" s="12"/>
      <c r="B271" s="12"/>
      <c r="C271" s="12"/>
      <c r="D271" s="14"/>
      <c r="E271" s="12"/>
      <c r="F271" s="27"/>
      <c r="G271" s="27"/>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spans="1:29" ht="15.75" customHeight="1" x14ac:dyDescent="0.2">
      <c r="A272" s="12"/>
      <c r="B272" s="12"/>
      <c r="C272" s="12"/>
      <c r="D272" s="14"/>
      <c r="E272" s="12"/>
      <c r="F272" s="27"/>
      <c r="G272" s="27"/>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spans="1:29" ht="15.75" customHeight="1" x14ac:dyDescent="0.2">
      <c r="A273" s="12"/>
      <c r="B273" s="12"/>
      <c r="C273" s="12"/>
      <c r="D273" s="14"/>
      <c r="E273" s="12"/>
      <c r="F273" s="27"/>
      <c r="G273" s="27"/>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spans="1:29" ht="15.75" customHeight="1" x14ac:dyDescent="0.2">
      <c r="A274" s="12"/>
      <c r="B274" s="12"/>
      <c r="C274" s="12"/>
      <c r="D274" s="14"/>
      <c r="E274" s="12"/>
      <c r="F274" s="27"/>
      <c r="G274" s="27"/>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spans="1:29" ht="15.75" customHeight="1" x14ac:dyDescent="0.2">
      <c r="A275" s="12"/>
      <c r="B275" s="12"/>
      <c r="C275" s="12"/>
      <c r="D275" s="14"/>
      <c r="E275" s="12"/>
      <c r="F275" s="27"/>
      <c r="G275" s="27"/>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spans="1:29" ht="15.75" customHeight="1" x14ac:dyDescent="0.2">
      <c r="A276" s="12"/>
      <c r="B276" s="12"/>
      <c r="C276" s="12"/>
      <c r="D276" s="14"/>
      <c r="E276" s="12"/>
      <c r="F276" s="27"/>
      <c r="G276" s="27"/>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spans="1:29" ht="15.75" customHeight="1" x14ac:dyDescent="0.2">
      <c r="A277" s="12"/>
      <c r="B277" s="12"/>
      <c r="C277" s="12"/>
      <c r="D277" s="14"/>
      <c r="E277" s="12"/>
      <c r="F277" s="27"/>
      <c r="G277" s="27"/>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spans="1:29" ht="15.75" customHeight="1" x14ac:dyDescent="0.2">
      <c r="A278" s="12"/>
      <c r="B278" s="12"/>
      <c r="C278" s="12"/>
      <c r="D278" s="14"/>
      <c r="E278" s="12"/>
      <c r="F278" s="27"/>
      <c r="G278" s="27"/>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spans="1:29" ht="15.75" customHeight="1" x14ac:dyDescent="0.2">
      <c r="A279" s="12"/>
      <c r="B279" s="12"/>
      <c r="C279" s="12"/>
      <c r="D279" s="14"/>
      <c r="E279" s="12"/>
      <c r="F279" s="27"/>
      <c r="G279" s="27"/>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spans="1:29" ht="15.75" customHeight="1" x14ac:dyDescent="0.2">
      <c r="A280" s="12"/>
      <c r="B280" s="12"/>
      <c r="C280" s="12"/>
      <c r="D280" s="14"/>
      <c r="E280" s="12"/>
      <c r="F280" s="27"/>
      <c r="G280" s="27"/>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spans="1:29" ht="15.75" customHeight="1" x14ac:dyDescent="0.2">
      <c r="A281" s="12"/>
      <c r="B281" s="12"/>
      <c r="C281" s="12"/>
      <c r="D281" s="14"/>
      <c r="E281" s="12"/>
      <c r="F281" s="27"/>
      <c r="G281" s="27"/>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spans="1:29" ht="15.75" customHeight="1" x14ac:dyDescent="0.2">
      <c r="A282" s="12"/>
      <c r="B282" s="12"/>
      <c r="C282" s="12"/>
      <c r="D282" s="14"/>
      <c r="E282" s="12"/>
      <c r="F282" s="27"/>
      <c r="G282" s="27"/>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spans="1:29" ht="15.75" customHeight="1" x14ac:dyDescent="0.2">
      <c r="A283" s="12"/>
      <c r="B283" s="12"/>
      <c r="C283" s="12"/>
      <c r="D283" s="14"/>
      <c r="E283" s="12"/>
      <c r="F283" s="27"/>
      <c r="G283" s="27"/>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spans="1:29" ht="15.75" customHeight="1" x14ac:dyDescent="0.2">
      <c r="A284" s="12"/>
      <c r="B284" s="12"/>
      <c r="C284" s="12"/>
      <c r="D284" s="14"/>
      <c r="E284" s="12"/>
      <c r="F284" s="27"/>
      <c r="G284" s="27"/>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spans="1:29" ht="15.75" customHeight="1" x14ac:dyDescent="0.2">
      <c r="A285" s="12"/>
      <c r="B285" s="12"/>
      <c r="C285" s="12"/>
      <c r="D285" s="14"/>
      <c r="E285" s="12"/>
      <c r="F285" s="27"/>
      <c r="G285" s="27"/>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spans="1:29" ht="15.75" customHeight="1" x14ac:dyDescent="0.2">
      <c r="A286" s="12"/>
      <c r="B286" s="12"/>
      <c r="C286" s="12"/>
      <c r="D286" s="14"/>
      <c r="E286" s="12"/>
      <c r="F286" s="27"/>
      <c r="G286" s="27"/>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spans="1:29" ht="15.75" customHeight="1" x14ac:dyDescent="0.2">
      <c r="A287" s="12"/>
      <c r="B287" s="12"/>
      <c r="C287" s="12"/>
      <c r="D287" s="14"/>
      <c r="E287" s="12"/>
      <c r="F287" s="27"/>
      <c r="G287" s="27"/>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spans="1:29" ht="15.75" customHeight="1" x14ac:dyDescent="0.2">
      <c r="A288" s="12"/>
      <c r="B288" s="12"/>
      <c r="C288" s="12"/>
      <c r="D288" s="14"/>
      <c r="E288" s="12"/>
      <c r="F288" s="27"/>
      <c r="G288" s="27"/>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spans="1:29" ht="15.75" customHeight="1" x14ac:dyDescent="0.2">
      <c r="A289" s="12"/>
      <c r="B289" s="12"/>
      <c r="C289" s="12"/>
      <c r="D289" s="14"/>
      <c r="E289" s="12"/>
      <c r="F289" s="27"/>
      <c r="G289" s="27"/>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spans="1:29" ht="15.75" customHeight="1" x14ac:dyDescent="0.2">
      <c r="A290" s="12"/>
      <c r="B290" s="12"/>
      <c r="C290" s="12"/>
      <c r="D290" s="14"/>
      <c r="E290" s="12"/>
      <c r="F290" s="27"/>
      <c r="G290" s="27"/>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spans="1:29" ht="15.75" customHeight="1" x14ac:dyDescent="0.2">
      <c r="A291" s="12"/>
      <c r="B291" s="12"/>
      <c r="C291" s="12"/>
      <c r="D291" s="14"/>
      <c r="E291" s="12"/>
      <c r="F291" s="27"/>
      <c r="G291" s="27"/>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spans="1:29" ht="15.75" customHeight="1" x14ac:dyDescent="0.2">
      <c r="A292" s="12"/>
      <c r="B292" s="12"/>
      <c r="C292" s="12"/>
      <c r="D292" s="14"/>
      <c r="E292" s="12"/>
      <c r="F292" s="27"/>
      <c r="G292" s="27"/>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spans="1:29" ht="15.75" customHeight="1" x14ac:dyDescent="0.2">
      <c r="A293" s="12"/>
      <c r="B293" s="12"/>
      <c r="C293" s="12"/>
      <c r="D293" s="14"/>
      <c r="E293" s="12"/>
      <c r="F293" s="27"/>
      <c r="G293" s="27"/>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spans="1:29" ht="15.75" customHeight="1" x14ac:dyDescent="0.2">
      <c r="A294" s="12"/>
      <c r="B294" s="12"/>
      <c r="C294" s="12"/>
      <c r="D294" s="14"/>
      <c r="E294" s="12"/>
      <c r="F294" s="27"/>
      <c r="G294" s="27"/>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spans="1:29" ht="15.75" customHeight="1" x14ac:dyDescent="0.2">
      <c r="A295" s="12"/>
      <c r="B295" s="12"/>
      <c r="C295" s="12"/>
      <c r="D295" s="14"/>
      <c r="E295" s="12"/>
      <c r="F295" s="27"/>
      <c r="G295" s="27"/>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spans="1:29" ht="15.75" customHeight="1" x14ac:dyDescent="0.2">
      <c r="A296" s="12"/>
      <c r="B296" s="12"/>
      <c r="C296" s="12"/>
      <c r="D296" s="14"/>
      <c r="E296" s="12"/>
      <c r="F296" s="27"/>
      <c r="G296" s="27"/>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spans="1:29" ht="15.75" customHeight="1" x14ac:dyDescent="0.2">
      <c r="A297" s="12"/>
      <c r="B297" s="12"/>
      <c r="C297" s="12"/>
      <c r="D297" s="14"/>
      <c r="E297" s="12"/>
      <c r="F297" s="27"/>
      <c r="G297" s="27"/>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spans="1:29" ht="15.75" customHeight="1" x14ac:dyDescent="0.2">
      <c r="A298" s="12"/>
      <c r="B298" s="12"/>
      <c r="C298" s="12"/>
      <c r="D298" s="14"/>
      <c r="E298" s="12"/>
      <c r="F298" s="27"/>
      <c r="G298" s="27"/>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spans="1:29" ht="15.75" customHeight="1" x14ac:dyDescent="0.2">
      <c r="A299" s="12"/>
      <c r="B299" s="12"/>
      <c r="C299" s="12"/>
      <c r="D299" s="14"/>
      <c r="E299" s="12"/>
      <c r="F299" s="27"/>
      <c r="G299" s="27"/>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spans="1:29" ht="15.75" customHeight="1" x14ac:dyDescent="0.2">
      <c r="A300" s="12"/>
      <c r="B300" s="12"/>
      <c r="C300" s="12"/>
      <c r="D300" s="14"/>
      <c r="E300" s="12"/>
      <c r="F300" s="27"/>
      <c r="G300" s="27"/>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spans="1:29" ht="15.75" customHeight="1" x14ac:dyDescent="0.2">
      <c r="A301" s="12"/>
      <c r="B301" s="12"/>
      <c r="C301" s="12"/>
      <c r="D301" s="14"/>
      <c r="E301" s="12"/>
      <c r="F301" s="27"/>
      <c r="G301" s="27"/>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spans="1:29" ht="15.75" customHeight="1" x14ac:dyDescent="0.2">
      <c r="A302" s="12"/>
      <c r="B302" s="12"/>
      <c r="C302" s="12"/>
      <c r="D302" s="14"/>
      <c r="E302" s="12"/>
      <c r="F302" s="27"/>
      <c r="G302" s="27"/>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spans="1:29" ht="15.75" customHeight="1" x14ac:dyDescent="0.2">
      <c r="A303" s="12"/>
      <c r="B303" s="12"/>
      <c r="C303" s="12"/>
      <c r="D303" s="14"/>
      <c r="E303" s="12"/>
      <c r="F303" s="27"/>
      <c r="G303" s="27"/>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spans="1:29" ht="15.75" customHeight="1" x14ac:dyDescent="0.2">
      <c r="A304" s="12"/>
      <c r="B304" s="12"/>
      <c r="C304" s="12"/>
      <c r="D304" s="14"/>
      <c r="E304" s="12"/>
      <c r="F304" s="27"/>
      <c r="G304" s="27"/>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spans="1:29" ht="15.75" customHeight="1" x14ac:dyDescent="0.2">
      <c r="A305" s="12"/>
      <c r="B305" s="12"/>
      <c r="C305" s="12"/>
      <c r="D305" s="14"/>
      <c r="E305" s="12"/>
      <c r="F305" s="27"/>
      <c r="G305" s="27"/>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spans="1:29" ht="15.75" customHeight="1" x14ac:dyDescent="0.2">
      <c r="A306" s="12"/>
      <c r="B306" s="12"/>
      <c r="C306" s="12"/>
      <c r="D306" s="14"/>
      <c r="E306" s="12"/>
      <c r="F306" s="27"/>
      <c r="G306" s="27"/>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spans="1:29" ht="15.75" customHeight="1" x14ac:dyDescent="0.2">
      <c r="A307" s="12"/>
      <c r="B307" s="12"/>
      <c r="C307" s="12"/>
      <c r="D307" s="14"/>
      <c r="E307" s="12"/>
      <c r="F307" s="27"/>
      <c r="G307" s="27"/>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spans="1:29" ht="15.75" customHeight="1" x14ac:dyDescent="0.2">
      <c r="A308" s="12"/>
      <c r="B308" s="12"/>
      <c r="C308" s="12"/>
      <c r="D308" s="14"/>
      <c r="E308" s="12"/>
      <c r="F308" s="27"/>
      <c r="G308" s="27"/>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spans="1:29" ht="15.75" customHeight="1" x14ac:dyDescent="0.2">
      <c r="A309" s="12"/>
      <c r="B309" s="12"/>
      <c r="C309" s="12"/>
      <c r="D309" s="14"/>
      <c r="E309" s="12"/>
      <c r="F309" s="27"/>
      <c r="G309" s="27"/>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spans="1:29" ht="15.75" customHeight="1" x14ac:dyDescent="0.2">
      <c r="A310" s="12"/>
      <c r="B310" s="12"/>
      <c r="C310" s="12"/>
      <c r="D310" s="14"/>
      <c r="E310" s="12"/>
      <c r="F310" s="27"/>
      <c r="G310" s="27"/>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spans="1:29" ht="15.75" customHeight="1" x14ac:dyDescent="0.2">
      <c r="A311" s="12"/>
      <c r="B311" s="12"/>
      <c r="C311" s="12"/>
      <c r="D311" s="14"/>
      <c r="E311" s="12"/>
      <c r="F311" s="27"/>
      <c r="G311" s="27"/>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spans="1:29" ht="15.75" customHeight="1" x14ac:dyDescent="0.2">
      <c r="A312" s="12"/>
      <c r="B312" s="12"/>
      <c r="C312" s="12"/>
      <c r="D312" s="14"/>
      <c r="E312" s="12"/>
      <c r="F312" s="27"/>
      <c r="G312" s="27"/>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spans="1:29" ht="15.75" customHeight="1" x14ac:dyDescent="0.2">
      <c r="A313" s="12"/>
      <c r="B313" s="12"/>
      <c r="C313" s="12"/>
      <c r="D313" s="14"/>
      <c r="E313" s="12"/>
      <c r="F313" s="27"/>
      <c r="G313" s="27"/>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spans="1:29" ht="15.75" customHeight="1" x14ac:dyDescent="0.2">
      <c r="A314" s="12"/>
      <c r="B314" s="12"/>
      <c r="C314" s="12"/>
      <c r="D314" s="14"/>
      <c r="E314" s="12"/>
      <c r="F314" s="27"/>
      <c r="G314" s="27"/>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spans="1:29" ht="15.75" customHeight="1" x14ac:dyDescent="0.2">
      <c r="A315" s="12"/>
      <c r="B315" s="12"/>
      <c r="C315" s="12"/>
      <c r="D315" s="14"/>
      <c r="E315" s="12"/>
      <c r="F315" s="27"/>
      <c r="G315" s="27"/>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spans="1:29" ht="15.75" customHeight="1" x14ac:dyDescent="0.2">
      <c r="A316" s="12"/>
      <c r="B316" s="12"/>
      <c r="C316" s="12"/>
      <c r="D316" s="14"/>
      <c r="E316" s="12"/>
      <c r="F316" s="27"/>
      <c r="G316" s="27"/>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spans="1:29" ht="15.75" customHeight="1" x14ac:dyDescent="0.2">
      <c r="A317" s="12"/>
      <c r="B317" s="12"/>
      <c r="C317" s="12"/>
      <c r="D317" s="14"/>
      <c r="E317" s="12"/>
      <c r="F317" s="27"/>
      <c r="G317" s="27"/>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spans="1:29" ht="15.75" customHeight="1" x14ac:dyDescent="0.2">
      <c r="A318" s="12"/>
      <c r="B318" s="12"/>
      <c r="C318" s="12"/>
      <c r="D318" s="14"/>
      <c r="E318" s="12"/>
      <c r="F318" s="27"/>
      <c r="G318" s="27"/>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spans="1:29" ht="15.75" customHeight="1" x14ac:dyDescent="0.2">
      <c r="A319" s="12"/>
      <c r="B319" s="12"/>
      <c r="C319" s="12"/>
      <c r="D319" s="14"/>
      <c r="E319" s="12"/>
      <c r="F319" s="27"/>
      <c r="G319" s="27"/>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spans="1:29" ht="15.75" customHeight="1" x14ac:dyDescent="0.2">
      <c r="A320" s="12"/>
      <c r="B320" s="12"/>
      <c r="C320" s="12"/>
      <c r="D320" s="14"/>
      <c r="E320" s="12"/>
      <c r="F320" s="27"/>
      <c r="G320" s="27"/>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spans="1:29" ht="15.75" customHeight="1" x14ac:dyDescent="0.2">
      <c r="A321" s="12"/>
      <c r="B321" s="12"/>
      <c r="C321" s="12"/>
      <c r="D321" s="14"/>
      <c r="E321" s="12"/>
      <c r="F321" s="27"/>
      <c r="G321" s="27"/>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spans="1:29" ht="15.75" customHeight="1" x14ac:dyDescent="0.2">
      <c r="A322" s="12"/>
      <c r="B322" s="12"/>
      <c r="C322" s="12"/>
      <c r="D322" s="14"/>
      <c r="E322" s="12"/>
      <c r="F322" s="27"/>
      <c r="G322" s="27"/>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spans="1:29" ht="15.75" customHeight="1" x14ac:dyDescent="0.2">
      <c r="A323" s="12"/>
      <c r="B323" s="12"/>
      <c r="C323" s="12"/>
      <c r="D323" s="14"/>
      <c r="E323" s="12"/>
      <c r="F323" s="27"/>
      <c r="G323" s="27"/>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spans="1:29" ht="15.75" customHeight="1" x14ac:dyDescent="0.2">
      <c r="A324" s="12"/>
      <c r="B324" s="12"/>
      <c r="C324" s="12"/>
      <c r="D324" s="14"/>
      <c r="E324" s="12"/>
      <c r="F324" s="27"/>
      <c r="G324" s="27"/>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spans="1:29" ht="15.75" customHeight="1" x14ac:dyDescent="0.2">
      <c r="A325" s="12"/>
      <c r="B325" s="12"/>
      <c r="C325" s="12"/>
      <c r="D325" s="14"/>
      <c r="E325" s="12"/>
      <c r="F325" s="27"/>
      <c r="G325" s="27"/>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spans="1:29" ht="15.75" customHeight="1" x14ac:dyDescent="0.2">
      <c r="A326" s="12"/>
      <c r="B326" s="12"/>
      <c r="C326" s="12"/>
      <c r="D326" s="14"/>
      <c r="E326" s="12"/>
      <c r="F326" s="27"/>
      <c r="G326" s="27"/>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spans="1:29" ht="15.75" customHeight="1" x14ac:dyDescent="0.2">
      <c r="A327" s="12"/>
      <c r="B327" s="12"/>
      <c r="C327" s="12"/>
      <c r="D327" s="14"/>
      <c r="E327" s="12"/>
      <c r="F327" s="27"/>
      <c r="G327" s="27"/>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spans="1:29" ht="15.75" customHeight="1" x14ac:dyDescent="0.2">
      <c r="A328" s="12"/>
      <c r="B328" s="12"/>
      <c r="C328" s="12"/>
      <c r="D328" s="14"/>
      <c r="E328" s="12"/>
      <c r="F328" s="27"/>
      <c r="G328" s="27"/>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spans="1:29" ht="15.75" customHeight="1" x14ac:dyDescent="0.2">
      <c r="A329" s="12"/>
      <c r="B329" s="12"/>
      <c r="C329" s="12"/>
      <c r="D329" s="14"/>
      <c r="E329" s="12"/>
      <c r="F329" s="27"/>
      <c r="G329" s="27"/>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spans="1:29" ht="15.75" customHeight="1" x14ac:dyDescent="0.2">
      <c r="A330" s="12"/>
      <c r="B330" s="12"/>
      <c r="C330" s="12"/>
      <c r="D330" s="14"/>
      <c r="E330" s="12"/>
      <c r="F330" s="27"/>
      <c r="G330" s="27"/>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spans="1:29" ht="15.75" customHeight="1" x14ac:dyDescent="0.2">
      <c r="A331" s="12"/>
      <c r="B331" s="12"/>
      <c r="C331" s="12"/>
      <c r="D331" s="14"/>
      <c r="E331" s="12"/>
      <c r="F331" s="27"/>
      <c r="G331" s="27"/>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spans="1:29" ht="15.75" customHeight="1" x14ac:dyDescent="0.2">
      <c r="A332" s="12"/>
      <c r="B332" s="12"/>
      <c r="C332" s="12"/>
      <c r="D332" s="14"/>
      <c r="E332" s="12"/>
      <c r="F332" s="27"/>
      <c r="G332" s="27"/>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spans="1:29" ht="15.75" customHeight="1" x14ac:dyDescent="0.2">
      <c r="A333" s="12"/>
      <c r="B333" s="12"/>
      <c r="C333" s="12"/>
      <c r="D333" s="14"/>
      <c r="E333" s="12"/>
      <c r="F333" s="27"/>
      <c r="G333" s="27"/>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spans="1:29" ht="15.75" customHeight="1" x14ac:dyDescent="0.2">
      <c r="A334" s="12"/>
      <c r="B334" s="12"/>
      <c r="C334" s="12"/>
      <c r="D334" s="14"/>
      <c r="E334" s="12"/>
      <c r="F334" s="27"/>
      <c r="G334" s="27"/>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spans="1:29" ht="15.75" customHeight="1" x14ac:dyDescent="0.2">
      <c r="A335" s="12"/>
      <c r="B335" s="12"/>
      <c r="C335" s="12"/>
      <c r="D335" s="14"/>
      <c r="E335" s="12"/>
      <c r="F335" s="27"/>
      <c r="G335" s="27"/>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spans="1:29" ht="15.75" customHeight="1" x14ac:dyDescent="0.2">
      <c r="A336" s="12"/>
      <c r="B336" s="12"/>
      <c r="C336" s="12"/>
      <c r="D336" s="14"/>
      <c r="E336" s="12"/>
      <c r="F336" s="27"/>
      <c r="G336" s="27"/>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spans="1:29" ht="15.75" customHeight="1" x14ac:dyDescent="0.2">
      <c r="A337" s="12"/>
      <c r="B337" s="12"/>
      <c r="C337" s="12"/>
      <c r="D337" s="14"/>
      <c r="E337" s="12"/>
      <c r="F337" s="27"/>
      <c r="G337" s="27"/>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spans="1:29" ht="15.75" customHeight="1" x14ac:dyDescent="0.2">
      <c r="A338" s="12"/>
      <c r="B338" s="12"/>
      <c r="C338" s="12"/>
      <c r="D338" s="14"/>
      <c r="E338" s="12"/>
      <c r="F338" s="27"/>
      <c r="G338" s="27"/>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spans="1:29" ht="15.75" customHeight="1" x14ac:dyDescent="0.2">
      <c r="A339" s="12"/>
      <c r="B339" s="12"/>
      <c r="C339" s="12"/>
      <c r="D339" s="14"/>
      <c r="E339" s="12"/>
      <c r="F339" s="27"/>
      <c r="G339" s="27"/>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spans="1:29" ht="15.75" customHeight="1" x14ac:dyDescent="0.2">
      <c r="A340" s="12"/>
      <c r="B340" s="12"/>
      <c r="C340" s="12"/>
      <c r="D340" s="14"/>
      <c r="E340" s="12"/>
      <c r="F340" s="27"/>
      <c r="G340" s="27"/>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spans="1:29" ht="15.75" customHeight="1" x14ac:dyDescent="0.2">
      <c r="A341" s="12"/>
      <c r="B341" s="12"/>
      <c r="C341" s="12"/>
      <c r="D341" s="14"/>
      <c r="E341" s="12"/>
      <c r="F341" s="27"/>
      <c r="G341" s="27"/>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spans="1:29" ht="15.75" customHeight="1" x14ac:dyDescent="0.2">
      <c r="A342" s="12"/>
      <c r="B342" s="12"/>
      <c r="C342" s="12"/>
      <c r="D342" s="14"/>
      <c r="E342" s="12"/>
      <c r="F342" s="27"/>
      <c r="G342" s="27"/>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spans="1:29" ht="15.75" customHeight="1" x14ac:dyDescent="0.2">
      <c r="A343" s="12"/>
      <c r="B343" s="12"/>
      <c r="C343" s="12"/>
      <c r="D343" s="14"/>
      <c r="E343" s="12"/>
      <c r="F343" s="27"/>
      <c r="G343" s="27"/>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spans="1:29" ht="15.75" customHeight="1" x14ac:dyDescent="0.2">
      <c r="A344" s="12"/>
      <c r="B344" s="12"/>
      <c r="C344" s="12"/>
      <c r="D344" s="14"/>
      <c r="E344" s="12"/>
      <c r="F344" s="27"/>
      <c r="G344" s="27"/>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spans="1:29" ht="15.75" customHeight="1" x14ac:dyDescent="0.2">
      <c r="A345" s="12"/>
      <c r="B345" s="12"/>
      <c r="C345" s="12"/>
      <c r="D345" s="14"/>
      <c r="E345" s="12"/>
      <c r="F345" s="27"/>
      <c r="G345" s="27"/>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spans="1:29" ht="15.75" customHeight="1" x14ac:dyDescent="0.2">
      <c r="A346" s="12"/>
      <c r="B346" s="12"/>
      <c r="C346" s="12"/>
      <c r="D346" s="14"/>
      <c r="E346" s="12"/>
      <c r="F346" s="27"/>
      <c r="G346" s="27"/>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spans="1:29" ht="15.75" customHeight="1" x14ac:dyDescent="0.2">
      <c r="A347" s="12"/>
      <c r="B347" s="12"/>
      <c r="C347" s="12"/>
      <c r="D347" s="14"/>
      <c r="E347" s="12"/>
      <c r="F347" s="27"/>
      <c r="G347" s="27"/>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spans="1:29" ht="15.75" customHeight="1" x14ac:dyDescent="0.2">
      <c r="A348" s="12"/>
      <c r="B348" s="12"/>
      <c r="C348" s="12"/>
      <c r="D348" s="14"/>
      <c r="E348" s="12"/>
      <c r="F348" s="27"/>
      <c r="G348" s="27"/>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spans="1:29" ht="15.75" customHeight="1" x14ac:dyDescent="0.2">
      <c r="A349" s="12"/>
      <c r="B349" s="12"/>
      <c r="C349" s="12"/>
      <c r="D349" s="14"/>
      <c r="E349" s="12"/>
      <c r="F349" s="27"/>
      <c r="G349" s="27"/>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spans="1:29" ht="15.75" customHeight="1" x14ac:dyDescent="0.2">
      <c r="A350" s="12"/>
      <c r="B350" s="12"/>
      <c r="C350" s="12"/>
      <c r="D350" s="14"/>
      <c r="E350" s="12"/>
      <c r="F350" s="27"/>
      <c r="G350" s="27"/>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spans="1:29" ht="15.75" customHeight="1" x14ac:dyDescent="0.2">
      <c r="A351" s="12"/>
      <c r="B351" s="12"/>
      <c r="C351" s="12"/>
      <c r="D351" s="14"/>
      <c r="E351" s="12"/>
      <c r="F351" s="27"/>
      <c r="G351" s="27"/>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spans="1:29" ht="15.75" customHeight="1" x14ac:dyDescent="0.2">
      <c r="A352" s="12"/>
      <c r="B352" s="12"/>
      <c r="C352" s="12"/>
      <c r="D352" s="14"/>
      <c r="E352" s="12"/>
      <c r="F352" s="27"/>
      <c r="G352" s="27"/>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spans="1:29" ht="15.75" customHeight="1" x14ac:dyDescent="0.2">
      <c r="A353" s="12"/>
      <c r="B353" s="12"/>
      <c r="C353" s="12"/>
      <c r="D353" s="14"/>
      <c r="E353" s="12"/>
      <c r="F353" s="27"/>
      <c r="G353" s="27"/>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spans="1:29" ht="15.75" customHeight="1" x14ac:dyDescent="0.2">
      <c r="A354" s="12"/>
      <c r="B354" s="12"/>
      <c r="C354" s="12"/>
      <c r="D354" s="14"/>
      <c r="E354" s="12"/>
      <c r="F354" s="27"/>
      <c r="G354" s="27"/>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spans="1:29" ht="15.75" customHeight="1" x14ac:dyDescent="0.2">
      <c r="A355" s="12"/>
      <c r="B355" s="12"/>
      <c r="C355" s="12"/>
      <c r="D355" s="14"/>
      <c r="E355" s="12"/>
      <c r="F355" s="27"/>
      <c r="G355" s="27"/>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spans="1:29" ht="15.75" customHeight="1" x14ac:dyDescent="0.2">
      <c r="A356" s="12"/>
      <c r="B356" s="12"/>
      <c r="C356" s="12"/>
      <c r="D356" s="14"/>
      <c r="E356" s="12"/>
      <c r="F356" s="27"/>
      <c r="G356" s="27"/>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spans="1:29" ht="15.75" customHeight="1" x14ac:dyDescent="0.2">
      <c r="A357" s="12"/>
      <c r="B357" s="12"/>
      <c r="C357" s="12"/>
      <c r="D357" s="14"/>
      <c r="E357" s="12"/>
      <c r="F357" s="27"/>
      <c r="G357" s="27"/>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spans="1:29" ht="15.75" customHeight="1" x14ac:dyDescent="0.2">
      <c r="A358" s="12"/>
      <c r="B358" s="12"/>
      <c r="C358" s="12"/>
      <c r="D358" s="14"/>
      <c r="E358" s="12"/>
      <c r="F358" s="27"/>
      <c r="G358" s="27"/>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spans="1:29" ht="15.75" customHeight="1" x14ac:dyDescent="0.2">
      <c r="A359" s="12"/>
      <c r="B359" s="12"/>
      <c r="C359" s="12"/>
      <c r="D359" s="14"/>
      <c r="E359" s="12"/>
      <c r="F359" s="27"/>
      <c r="G359" s="27"/>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spans="1:29" ht="15.75" customHeight="1" x14ac:dyDescent="0.2">
      <c r="A360" s="12"/>
      <c r="B360" s="12"/>
      <c r="C360" s="12"/>
      <c r="D360" s="14"/>
      <c r="E360" s="12"/>
      <c r="F360" s="27"/>
      <c r="G360" s="27"/>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spans="1:29" ht="15.75" customHeight="1" x14ac:dyDescent="0.2">
      <c r="A361" s="12"/>
      <c r="B361" s="12"/>
      <c r="C361" s="12"/>
      <c r="D361" s="14"/>
      <c r="E361" s="12"/>
      <c r="F361" s="27"/>
      <c r="G361" s="27"/>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spans="1:29" ht="15.75" customHeight="1" x14ac:dyDescent="0.2">
      <c r="A362" s="12"/>
      <c r="B362" s="12"/>
      <c r="C362" s="12"/>
      <c r="D362" s="14"/>
      <c r="E362" s="12"/>
      <c r="F362" s="27"/>
      <c r="G362" s="27"/>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spans="1:29" ht="15.75" customHeight="1" x14ac:dyDescent="0.2">
      <c r="A363" s="12"/>
      <c r="B363" s="12"/>
      <c r="C363" s="12"/>
      <c r="D363" s="14"/>
      <c r="E363" s="12"/>
      <c r="F363" s="27"/>
      <c r="G363" s="27"/>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spans="1:29" ht="15.75" customHeight="1" x14ac:dyDescent="0.2">
      <c r="A364" s="12"/>
      <c r="B364" s="12"/>
      <c r="C364" s="12"/>
      <c r="D364" s="14"/>
      <c r="E364" s="12"/>
      <c r="F364" s="27"/>
      <c r="G364" s="27"/>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spans="1:29" ht="15.75" customHeight="1" x14ac:dyDescent="0.2">
      <c r="A365" s="12"/>
      <c r="B365" s="12"/>
      <c r="C365" s="12"/>
      <c r="D365" s="14"/>
      <c r="E365" s="12"/>
      <c r="F365" s="27"/>
      <c r="G365" s="27"/>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spans="1:29" ht="15.75" customHeight="1" x14ac:dyDescent="0.2">
      <c r="A366" s="12"/>
      <c r="B366" s="12"/>
      <c r="C366" s="12"/>
      <c r="D366" s="14"/>
      <c r="E366" s="12"/>
      <c r="F366" s="27"/>
      <c r="G366" s="27"/>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spans="1:29" ht="15.75" customHeight="1" x14ac:dyDescent="0.2">
      <c r="A367" s="12"/>
      <c r="B367" s="12"/>
      <c r="C367" s="12"/>
      <c r="D367" s="14"/>
      <c r="E367" s="12"/>
      <c r="F367" s="27"/>
      <c r="G367" s="27"/>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spans="1:29" ht="15.75" customHeight="1" x14ac:dyDescent="0.2">
      <c r="A368" s="12"/>
      <c r="B368" s="12"/>
      <c r="C368" s="12"/>
      <c r="D368" s="14"/>
      <c r="E368" s="12"/>
      <c r="F368" s="27"/>
      <c r="G368" s="27"/>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spans="1:29" ht="15.75" customHeight="1" x14ac:dyDescent="0.2">
      <c r="A369" s="12"/>
      <c r="B369" s="12"/>
      <c r="C369" s="12"/>
      <c r="D369" s="14"/>
      <c r="E369" s="12"/>
      <c r="F369" s="27"/>
      <c r="G369" s="27"/>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spans="1:29" ht="15.75" customHeight="1" x14ac:dyDescent="0.2">
      <c r="A370" s="12"/>
      <c r="B370" s="12"/>
      <c r="C370" s="12"/>
      <c r="D370" s="14"/>
      <c r="E370" s="12"/>
      <c r="F370" s="27"/>
      <c r="G370" s="27"/>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spans="1:29" ht="15.75" customHeight="1" x14ac:dyDescent="0.2">
      <c r="A371" s="12"/>
      <c r="B371" s="12"/>
      <c r="C371" s="12"/>
      <c r="D371" s="14"/>
      <c r="E371" s="12"/>
      <c r="F371" s="27"/>
      <c r="G371" s="27"/>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spans="1:29" ht="15.75" customHeight="1" x14ac:dyDescent="0.2">
      <c r="A372" s="12"/>
      <c r="B372" s="12"/>
      <c r="C372" s="12"/>
      <c r="D372" s="14"/>
      <c r="E372" s="12"/>
      <c r="F372" s="27"/>
      <c r="G372" s="27"/>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spans="1:29" ht="15.75" customHeight="1" x14ac:dyDescent="0.2">
      <c r="A373" s="12"/>
      <c r="B373" s="12"/>
      <c r="C373" s="12"/>
      <c r="D373" s="14"/>
      <c r="E373" s="12"/>
      <c r="F373" s="27"/>
      <c r="G373" s="27"/>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spans="1:29" ht="15.75" customHeight="1" x14ac:dyDescent="0.2">
      <c r="A374" s="12"/>
      <c r="B374" s="12"/>
      <c r="C374" s="12"/>
      <c r="D374" s="14"/>
      <c r="E374" s="12"/>
      <c r="F374" s="27"/>
      <c r="G374" s="27"/>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spans="1:29" ht="15.75" customHeight="1" x14ac:dyDescent="0.2">
      <c r="A375" s="12"/>
      <c r="B375" s="12"/>
      <c r="C375" s="12"/>
      <c r="D375" s="14"/>
      <c r="E375" s="12"/>
      <c r="F375" s="27"/>
      <c r="G375" s="27"/>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spans="1:29" ht="15.75" customHeight="1" x14ac:dyDescent="0.2">
      <c r="A376" s="12"/>
      <c r="B376" s="12"/>
      <c r="C376" s="12"/>
      <c r="D376" s="14"/>
      <c r="E376" s="12"/>
      <c r="F376" s="27"/>
      <c r="G376" s="27"/>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spans="1:29" ht="15.75" customHeight="1" x14ac:dyDescent="0.2">
      <c r="A377" s="12"/>
      <c r="B377" s="12"/>
      <c r="C377" s="12"/>
      <c r="D377" s="14"/>
      <c r="E377" s="12"/>
      <c r="F377" s="27"/>
      <c r="G377" s="27"/>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spans="1:29" ht="15.75" customHeight="1" x14ac:dyDescent="0.2">
      <c r="A378" s="12"/>
      <c r="B378" s="12"/>
      <c r="C378" s="12"/>
      <c r="D378" s="14"/>
      <c r="E378" s="12"/>
      <c r="F378" s="27"/>
      <c r="G378" s="27"/>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spans="1:29" ht="15.75" customHeight="1" x14ac:dyDescent="0.2">
      <c r="A379" s="12"/>
      <c r="B379" s="12"/>
      <c r="C379" s="12"/>
      <c r="D379" s="14"/>
      <c r="E379" s="12"/>
      <c r="F379" s="27"/>
      <c r="G379" s="27"/>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spans="1:29" ht="15.75" customHeight="1" x14ac:dyDescent="0.2">
      <c r="A380" s="12"/>
      <c r="B380" s="12"/>
      <c r="C380" s="12"/>
      <c r="D380" s="14"/>
      <c r="E380" s="12"/>
      <c r="F380" s="27"/>
      <c r="G380" s="27"/>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spans="1:29" ht="15.75" customHeight="1" x14ac:dyDescent="0.2">
      <c r="A381" s="12"/>
      <c r="B381" s="12"/>
      <c r="C381" s="12"/>
      <c r="D381" s="14"/>
      <c r="E381" s="12"/>
      <c r="F381" s="27"/>
      <c r="G381" s="27"/>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spans="1:29" ht="15.75" customHeight="1" x14ac:dyDescent="0.2">
      <c r="A382" s="12"/>
      <c r="B382" s="12"/>
      <c r="C382" s="12"/>
      <c r="D382" s="14"/>
      <c r="E382" s="12"/>
      <c r="F382" s="27"/>
      <c r="G382" s="27"/>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spans="1:29" ht="15.75" customHeight="1" x14ac:dyDescent="0.2">
      <c r="A383" s="12"/>
      <c r="B383" s="12"/>
      <c r="C383" s="12"/>
      <c r="D383" s="14"/>
      <c r="E383" s="12"/>
      <c r="F383" s="27"/>
      <c r="G383" s="27"/>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spans="1:29" ht="15.75" customHeight="1" x14ac:dyDescent="0.2">
      <c r="A384" s="12"/>
      <c r="B384" s="12"/>
      <c r="C384" s="12"/>
      <c r="D384" s="14"/>
      <c r="E384" s="12"/>
      <c r="F384" s="27"/>
      <c r="G384" s="27"/>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spans="1:29" ht="15.75" customHeight="1" x14ac:dyDescent="0.2">
      <c r="A385" s="12"/>
      <c r="B385" s="12"/>
      <c r="C385" s="12"/>
      <c r="D385" s="14"/>
      <c r="E385" s="12"/>
      <c r="F385" s="27"/>
      <c r="G385" s="27"/>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spans="1:29" ht="15.75" customHeight="1" x14ac:dyDescent="0.2">
      <c r="A386" s="12"/>
      <c r="B386" s="12"/>
      <c r="C386" s="12"/>
      <c r="D386" s="14"/>
      <c r="E386" s="12"/>
      <c r="F386" s="27"/>
      <c r="G386" s="27"/>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spans="1:29" ht="15.75" customHeight="1" x14ac:dyDescent="0.2">
      <c r="A387" s="12"/>
      <c r="B387" s="12"/>
      <c r="C387" s="12"/>
      <c r="D387" s="14"/>
      <c r="E387" s="12"/>
      <c r="F387" s="27"/>
      <c r="G387" s="27"/>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spans="1:29" ht="15.75" customHeight="1" x14ac:dyDescent="0.2">
      <c r="A388" s="12"/>
      <c r="B388" s="12"/>
      <c r="C388" s="12"/>
      <c r="D388" s="14"/>
      <c r="E388" s="12"/>
      <c r="F388" s="27"/>
      <c r="G388" s="27"/>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spans="1:29" ht="15.75" customHeight="1" x14ac:dyDescent="0.2">
      <c r="A389" s="12"/>
      <c r="B389" s="12"/>
      <c r="C389" s="12"/>
      <c r="D389" s="14"/>
      <c r="E389" s="12"/>
      <c r="F389" s="27"/>
      <c r="G389" s="27"/>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spans="1:29" ht="15.75" customHeight="1" x14ac:dyDescent="0.2">
      <c r="A390" s="12"/>
      <c r="B390" s="12"/>
      <c r="C390" s="12"/>
      <c r="D390" s="14"/>
      <c r="E390" s="12"/>
      <c r="F390" s="27"/>
      <c r="G390" s="27"/>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spans="1:29" ht="15.75" customHeight="1" x14ac:dyDescent="0.2">
      <c r="A391" s="12"/>
      <c r="B391" s="12"/>
      <c r="C391" s="12"/>
      <c r="D391" s="14"/>
      <c r="E391" s="12"/>
      <c r="F391" s="27"/>
      <c r="G391" s="27"/>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spans="1:29" ht="15.75" customHeight="1" x14ac:dyDescent="0.2">
      <c r="A392" s="12"/>
      <c r="B392" s="12"/>
      <c r="C392" s="12"/>
      <c r="D392" s="14"/>
      <c r="E392" s="12"/>
      <c r="F392" s="27"/>
      <c r="G392" s="27"/>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spans="1:29" ht="15.75" customHeight="1" x14ac:dyDescent="0.2">
      <c r="A393" s="12"/>
      <c r="B393" s="12"/>
      <c r="C393" s="12"/>
      <c r="D393" s="14"/>
      <c r="E393" s="12"/>
      <c r="F393" s="27"/>
      <c r="G393" s="27"/>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spans="1:29" ht="15.75" customHeight="1" x14ac:dyDescent="0.2">
      <c r="A394" s="12"/>
      <c r="B394" s="12"/>
      <c r="C394" s="12"/>
      <c r="D394" s="14"/>
      <c r="E394" s="12"/>
      <c r="F394" s="27"/>
      <c r="G394" s="27"/>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spans="1:29" ht="15.75" customHeight="1" x14ac:dyDescent="0.2">
      <c r="A395" s="12"/>
      <c r="B395" s="12"/>
      <c r="C395" s="12"/>
      <c r="D395" s="14"/>
      <c r="E395" s="12"/>
      <c r="F395" s="27"/>
      <c r="G395" s="27"/>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spans="1:29" ht="15.75" customHeight="1" x14ac:dyDescent="0.2">
      <c r="A396" s="12"/>
      <c r="B396" s="12"/>
      <c r="C396" s="12"/>
      <c r="D396" s="14"/>
      <c r="E396" s="12"/>
      <c r="F396" s="27"/>
      <c r="G396" s="27"/>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spans="1:29" ht="15.75" customHeight="1" x14ac:dyDescent="0.2">
      <c r="A397" s="12"/>
      <c r="B397" s="12"/>
      <c r="C397" s="12"/>
      <c r="D397" s="14"/>
      <c r="E397" s="12"/>
      <c r="F397" s="27"/>
      <c r="G397" s="27"/>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spans="1:29" ht="15.75" customHeight="1" x14ac:dyDescent="0.2">
      <c r="A398" s="12"/>
      <c r="B398" s="12"/>
      <c r="C398" s="12"/>
      <c r="D398" s="14"/>
      <c r="E398" s="12"/>
      <c r="F398" s="27"/>
      <c r="G398" s="27"/>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spans="1:29" ht="15.75" customHeight="1" x14ac:dyDescent="0.2">
      <c r="A399" s="12"/>
      <c r="B399" s="12"/>
      <c r="C399" s="12"/>
      <c r="D399" s="14"/>
      <c r="E399" s="12"/>
      <c r="F399" s="27"/>
      <c r="G399" s="27"/>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spans="1:29" ht="15.75" customHeight="1" x14ac:dyDescent="0.2">
      <c r="A400" s="12"/>
      <c r="B400" s="12"/>
      <c r="C400" s="12"/>
      <c r="D400" s="14"/>
      <c r="E400" s="12"/>
      <c r="F400" s="27"/>
      <c r="G400" s="27"/>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spans="1:29" ht="15.75" customHeight="1" x14ac:dyDescent="0.2">
      <c r="A401" s="12"/>
      <c r="B401" s="12"/>
      <c r="C401" s="12"/>
      <c r="D401" s="14"/>
      <c r="E401" s="12"/>
      <c r="F401" s="27"/>
      <c r="G401" s="27"/>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spans="1:29" ht="15.75" customHeight="1" x14ac:dyDescent="0.2">
      <c r="A402" s="12"/>
      <c r="B402" s="12"/>
      <c r="C402" s="12"/>
      <c r="D402" s="14"/>
      <c r="E402" s="12"/>
      <c r="F402" s="27"/>
      <c r="G402" s="27"/>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spans="1:29" ht="15.75" customHeight="1" x14ac:dyDescent="0.2">
      <c r="A403" s="12"/>
      <c r="B403" s="12"/>
      <c r="C403" s="12"/>
      <c r="D403" s="14"/>
      <c r="E403" s="12"/>
      <c r="F403" s="27"/>
      <c r="G403" s="27"/>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spans="1:29" ht="15.75" customHeight="1" x14ac:dyDescent="0.2">
      <c r="A404" s="12"/>
      <c r="B404" s="12"/>
      <c r="C404" s="12"/>
      <c r="D404" s="14"/>
      <c r="E404" s="12"/>
      <c r="F404" s="27"/>
      <c r="G404" s="27"/>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spans="1:29" ht="15.75" customHeight="1" x14ac:dyDescent="0.2">
      <c r="A405" s="12"/>
      <c r="B405" s="12"/>
      <c r="C405" s="12"/>
      <c r="D405" s="14"/>
      <c r="E405" s="12"/>
      <c r="F405" s="27"/>
      <c r="G405" s="27"/>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spans="1:29" ht="15.75" customHeight="1" x14ac:dyDescent="0.2">
      <c r="A406" s="12"/>
      <c r="B406" s="12"/>
      <c r="C406" s="12"/>
      <c r="D406" s="14"/>
      <c r="E406" s="12"/>
      <c r="F406" s="27"/>
      <c r="G406" s="27"/>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spans="1:29" ht="15.75" customHeight="1" x14ac:dyDescent="0.2">
      <c r="A407" s="12"/>
      <c r="B407" s="12"/>
      <c r="C407" s="12"/>
      <c r="D407" s="14"/>
      <c r="E407" s="12"/>
      <c r="F407" s="27"/>
      <c r="G407" s="27"/>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spans="1:29" ht="15.75" customHeight="1" x14ac:dyDescent="0.2">
      <c r="A408" s="12"/>
      <c r="B408" s="12"/>
      <c r="C408" s="12"/>
      <c r="D408" s="14"/>
      <c r="E408" s="12"/>
      <c r="F408" s="27"/>
      <c r="G408" s="27"/>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spans="1:29" ht="15.75" customHeight="1" x14ac:dyDescent="0.2">
      <c r="A409" s="12"/>
      <c r="B409" s="12"/>
      <c r="C409" s="12"/>
      <c r="D409" s="14"/>
      <c r="E409" s="12"/>
      <c r="F409" s="27"/>
      <c r="G409" s="27"/>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spans="1:29" ht="15.75" customHeight="1" x14ac:dyDescent="0.2">
      <c r="A410" s="12"/>
      <c r="B410" s="12"/>
      <c r="C410" s="12"/>
      <c r="D410" s="14"/>
      <c r="E410" s="12"/>
      <c r="F410" s="27"/>
      <c r="G410" s="27"/>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spans="1:29" ht="15.75" customHeight="1" x14ac:dyDescent="0.2">
      <c r="A411" s="12"/>
      <c r="B411" s="12"/>
      <c r="C411" s="12"/>
      <c r="D411" s="14"/>
      <c r="E411" s="12"/>
      <c r="F411" s="27"/>
      <c r="G411" s="27"/>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spans="1:29" ht="15.75" customHeight="1" x14ac:dyDescent="0.2">
      <c r="A412" s="12"/>
      <c r="B412" s="12"/>
      <c r="C412" s="12"/>
      <c r="D412" s="14"/>
      <c r="E412" s="12"/>
      <c r="F412" s="27"/>
      <c r="G412" s="27"/>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spans="1:29" ht="15.75" customHeight="1" x14ac:dyDescent="0.2">
      <c r="A413" s="12"/>
      <c r="B413" s="12"/>
      <c r="C413" s="12"/>
      <c r="D413" s="14"/>
      <c r="E413" s="12"/>
      <c r="F413" s="27"/>
      <c r="G413" s="27"/>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spans="1:29" ht="15.75" customHeight="1" x14ac:dyDescent="0.2">
      <c r="A414" s="12"/>
      <c r="B414" s="12"/>
      <c r="C414" s="12"/>
      <c r="D414" s="14"/>
      <c r="E414" s="12"/>
      <c r="F414" s="27"/>
      <c r="G414" s="27"/>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spans="1:29" ht="15.75" customHeight="1" x14ac:dyDescent="0.2">
      <c r="A415" s="12"/>
      <c r="B415" s="12"/>
      <c r="C415" s="12"/>
      <c r="D415" s="14"/>
      <c r="E415" s="12"/>
      <c r="F415" s="27"/>
      <c r="G415" s="27"/>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spans="1:29" ht="15.75" customHeight="1" x14ac:dyDescent="0.2">
      <c r="A416" s="12"/>
      <c r="B416" s="12"/>
      <c r="C416" s="12"/>
      <c r="D416" s="14"/>
      <c r="E416" s="12"/>
      <c r="F416" s="27"/>
      <c r="G416" s="27"/>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spans="1:29" ht="15.75" customHeight="1" x14ac:dyDescent="0.2">
      <c r="A417" s="12"/>
      <c r="B417" s="12"/>
      <c r="C417" s="12"/>
      <c r="D417" s="14"/>
      <c r="E417" s="12"/>
      <c r="F417" s="27"/>
      <c r="G417" s="27"/>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spans="1:29" ht="15.75" customHeight="1" x14ac:dyDescent="0.2">
      <c r="A418" s="12"/>
      <c r="B418" s="12"/>
      <c r="C418" s="12"/>
      <c r="D418" s="14"/>
      <c r="E418" s="12"/>
      <c r="F418" s="27"/>
      <c r="G418" s="27"/>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spans="1:29" ht="15.75" customHeight="1" x14ac:dyDescent="0.2">
      <c r="A419" s="12"/>
      <c r="B419" s="12"/>
      <c r="C419" s="12"/>
      <c r="D419" s="14"/>
      <c r="E419" s="12"/>
      <c r="F419" s="27"/>
      <c r="G419" s="27"/>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spans="1:29" ht="15.75" customHeight="1" x14ac:dyDescent="0.2">
      <c r="A420" s="12"/>
      <c r="B420" s="12"/>
      <c r="C420" s="12"/>
      <c r="D420" s="14"/>
      <c r="E420" s="12"/>
      <c r="F420" s="27"/>
      <c r="G420" s="27"/>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spans="1:29" ht="15.75" customHeight="1" x14ac:dyDescent="0.2">
      <c r="A421" s="12"/>
      <c r="B421" s="12"/>
      <c r="C421" s="12"/>
      <c r="D421" s="14"/>
      <c r="E421" s="12"/>
      <c r="F421" s="27"/>
      <c r="G421" s="27"/>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spans="1:29" ht="15.75" customHeight="1" x14ac:dyDescent="0.2">
      <c r="A422" s="12"/>
      <c r="B422" s="12"/>
      <c r="C422" s="12"/>
      <c r="D422" s="14"/>
      <c r="E422" s="12"/>
      <c r="F422" s="27"/>
      <c r="G422" s="27"/>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spans="1:29" ht="15.75" customHeight="1" x14ac:dyDescent="0.2">
      <c r="A423" s="12"/>
      <c r="B423" s="12"/>
      <c r="C423" s="12"/>
      <c r="D423" s="14"/>
      <c r="E423" s="12"/>
      <c r="F423" s="27"/>
      <c r="G423" s="27"/>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spans="1:29" ht="15.75" customHeight="1" x14ac:dyDescent="0.2">
      <c r="A424" s="12"/>
      <c r="B424" s="12"/>
      <c r="C424" s="12"/>
      <c r="D424" s="14"/>
      <c r="E424" s="12"/>
      <c r="F424" s="27"/>
      <c r="G424" s="27"/>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spans="1:29" ht="15.75" customHeight="1" x14ac:dyDescent="0.2">
      <c r="A425" s="12"/>
      <c r="B425" s="12"/>
      <c r="C425" s="12"/>
      <c r="D425" s="14"/>
      <c r="E425" s="12"/>
      <c r="F425" s="27"/>
      <c r="G425" s="27"/>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spans="1:29" ht="15.75" customHeight="1" x14ac:dyDescent="0.2">
      <c r="A426" s="12"/>
      <c r="B426" s="12"/>
      <c r="C426" s="12"/>
      <c r="D426" s="14"/>
      <c r="E426" s="12"/>
      <c r="F426" s="27"/>
      <c r="G426" s="27"/>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spans="1:29" ht="15.75" customHeight="1" x14ac:dyDescent="0.2">
      <c r="A427" s="12"/>
      <c r="B427" s="12"/>
      <c r="C427" s="12"/>
      <c r="D427" s="14"/>
      <c r="E427" s="12"/>
      <c r="F427" s="27"/>
      <c r="G427" s="27"/>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spans="1:29" ht="15.75" customHeight="1" x14ac:dyDescent="0.2">
      <c r="A428" s="12"/>
      <c r="B428" s="12"/>
      <c r="C428" s="12"/>
      <c r="D428" s="14"/>
      <c r="E428" s="12"/>
      <c r="F428" s="27"/>
      <c r="G428" s="27"/>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spans="1:29" ht="15.75" customHeight="1" x14ac:dyDescent="0.2">
      <c r="A429" s="12"/>
      <c r="B429" s="12"/>
      <c r="C429" s="12"/>
      <c r="D429" s="14"/>
      <c r="E429" s="12"/>
      <c r="F429" s="27"/>
      <c r="G429" s="27"/>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spans="1:29" ht="15.75" customHeight="1" x14ac:dyDescent="0.2">
      <c r="A430" s="12"/>
      <c r="B430" s="12"/>
      <c r="C430" s="12"/>
      <c r="D430" s="14"/>
      <c r="E430" s="12"/>
      <c r="F430" s="27"/>
      <c r="G430" s="27"/>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spans="1:29" ht="15.75" customHeight="1" x14ac:dyDescent="0.2">
      <c r="A431" s="12"/>
      <c r="B431" s="12"/>
      <c r="C431" s="12"/>
      <c r="D431" s="14"/>
      <c r="E431" s="12"/>
      <c r="F431" s="27"/>
      <c r="G431" s="27"/>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spans="1:29" ht="15.75" customHeight="1" x14ac:dyDescent="0.2">
      <c r="A432" s="12"/>
      <c r="B432" s="12"/>
      <c r="C432" s="12"/>
      <c r="D432" s="14"/>
      <c r="E432" s="12"/>
      <c r="F432" s="27"/>
      <c r="G432" s="27"/>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spans="1:29" ht="15.75" customHeight="1" x14ac:dyDescent="0.2">
      <c r="A433" s="12"/>
      <c r="B433" s="12"/>
      <c r="C433" s="12"/>
      <c r="D433" s="14"/>
      <c r="E433" s="12"/>
      <c r="F433" s="27"/>
      <c r="G433" s="27"/>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spans="1:29" ht="15.75" customHeight="1" x14ac:dyDescent="0.2">
      <c r="A434" s="12"/>
      <c r="B434" s="12"/>
      <c r="C434" s="12"/>
      <c r="D434" s="14"/>
      <c r="E434" s="12"/>
      <c r="F434" s="27"/>
      <c r="G434" s="27"/>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spans="1:29" ht="15.75" customHeight="1" x14ac:dyDescent="0.2">
      <c r="A435" s="12"/>
      <c r="B435" s="12"/>
      <c r="C435" s="12"/>
      <c r="D435" s="14"/>
      <c r="E435" s="12"/>
      <c r="F435" s="27"/>
      <c r="G435" s="27"/>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spans="1:29" ht="15.75" customHeight="1" x14ac:dyDescent="0.2">
      <c r="A436" s="12"/>
      <c r="B436" s="12"/>
      <c r="C436" s="12"/>
      <c r="D436" s="14"/>
      <c r="E436" s="12"/>
      <c r="F436" s="27"/>
      <c r="G436" s="27"/>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spans="1:29" ht="15.75" customHeight="1" x14ac:dyDescent="0.2">
      <c r="A437" s="12"/>
      <c r="B437" s="12"/>
      <c r="C437" s="12"/>
      <c r="D437" s="14"/>
      <c r="E437" s="12"/>
      <c r="F437" s="27"/>
      <c r="G437" s="27"/>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spans="1:29" ht="15.75" customHeight="1" x14ac:dyDescent="0.2">
      <c r="A438" s="12"/>
      <c r="B438" s="12"/>
      <c r="C438" s="12"/>
      <c r="D438" s="14"/>
      <c r="E438" s="12"/>
      <c r="F438" s="27"/>
      <c r="G438" s="27"/>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spans="1:29" ht="15.75" customHeight="1" x14ac:dyDescent="0.2">
      <c r="A439" s="12"/>
      <c r="B439" s="12"/>
      <c r="C439" s="12"/>
      <c r="D439" s="14"/>
      <c r="E439" s="12"/>
      <c r="F439" s="27"/>
      <c r="G439" s="27"/>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spans="1:29" ht="15.75" customHeight="1" x14ac:dyDescent="0.2">
      <c r="A440" s="12"/>
      <c r="B440" s="12"/>
      <c r="C440" s="12"/>
      <c r="D440" s="14"/>
      <c r="E440" s="12"/>
      <c r="F440" s="27"/>
      <c r="G440" s="27"/>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spans="1:29" ht="15.75" customHeight="1" x14ac:dyDescent="0.2">
      <c r="A441" s="12"/>
      <c r="B441" s="12"/>
      <c r="C441" s="12"/>
      <c r="D441" s="14"/>
      <c r="E441" s="12"/>
      <c r="F441" s="27"/>
      <c r="G441" s="27"/>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spans="1:29" ht="15.75" customHeight="1" x14ac:dyDescent="0.2">
      <c r="A442" s="12"/>
      <c r="B442" s="12"/>
      <c r="C442" s="12"/>
      <c r="D442" s="14"/>
      <c r="E442" s="12"/>
      <c r="F442" s="27"/>
      <c r="G442" s="27"/>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spans="1:29" ht="15.75" customHeight="1" x14ac:dyDescent="0.2">
      <c r="A443" s="12"/>
      <c r="B443" s="12"/>
      <c r="C443" s="12"/>
      <c r="D443" s="14"/>
      <c r="E443" s="12"/>
      <c r="F443" s="27"/>
      <c r="G443" s="27"/>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spans="1:29" ht="15.75" customHeight="1" x14ac:dyDescent="0.2">
      <c r="A444" s="12"/>
      <c r="B444" s="12"/>
      <c r="C444" s="12"/>
      <c r="D444" s="14"/>
      <c r="E444" s="12"/>
      <c r="F444" s="27"/>
      <c r="G444" s="27"/>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spans="1:29" ht="15.75" customHeight="1" x14ac:dyDescent="0.2">
      <c r="A445" s="12"/>
      <c r="B445" s="12"/>
      <c r="C445" s="12"/>
      <c r="D445" s="14"/>
      <c r="E445" s="12"/>
      <c r="F445" s="27"/>
      <c r="G445" s="27"/>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spans="1:29" ht="15.75" customHeight="1" x14ac:dyDescent="0.2">
      <c r="A446" s="12"/>
      <c r="B446" s="12"/>
      <c r="C446" s="12"/>
      <c r="D446" s="14"/>
      <c r="E446" s="12"/>
      <c r="F446" s="27"/>
      <c r="G446" s="27"/>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spans="1:29" ht="15.75" customHeight="1" x14ac:dyDescent="0.2">
      <c r="A447" s="12"/>
      <c r="B447" s="12"/>
      <c r="C447" s="12"/>
      <c r="D447" s="14"/>
      <c r="E447" s="12"/>
      <c r="F447" s="27"/>
      <c r="G447" s="27"/>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spans="1:29" ht="15.75" customHeight="1" x14ac:dyDescent="0.2">
      <c r="A448" s="12"/>
      <c r="B448" s="12"/>
      <c r="C448" s="12"/>
      <c r="D448" s="14"/>
      <c r="E448" s="12"/>
      <c r="F448" s="27"/>
      <c r="G448" s="27"/>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spans="1:29" ht="15.75" customHeight="1" x14ac:dyDescent="0.2">
      <c r="A449" s="12"/>
      <c r="B449" s="12"/>
      <c r="C449" s="12"/>
      <c r="D449" s="14"/>
      <c r="E449" s="12"/>
      <c r="F449" s="27"/>
      <c r="G449" s="27"/>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spans="1:29" ht="15.75" customHeight="1" x14ac:dyDescent="0.2">
      <c r="A450" s="12"/>
      <c r="B450" s="12"/>
      <c r="C450" s="12"/>
      <c r="D450" s="14"/>
      <c r="E450" s="12"/>
      <c r="F450" s="27"/>
      <c r="G450" s="27"/>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spans="1:29" ht="15.75" customHeight="1" x14ac:dyDescent="0.2">
      <c r="A451" s="12"/>
      <c r="B451" s="12"/>
      <c r="C451" s="12"/>
      <c r="D451" s="14"/>
      <c r="E451" s="12"/>
      <c r="F451" s="27"/>
      <c r="G451" s="27"/>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spans="1:29" ht="15.75" customHeight="1" x14ac:dyDescent="0.2">
      <c r="A452" s="12"/>
      <c r="B452" s="12"/>
      <c r="C452" s="12"/>
      <c r="D452" s="14"/>
      <c r="E452" s="12"/>
      <c r="F452" s="27"/>
      <c r="G452" s="27"/>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spans="1:29" ht="15.75" customHeight="1" x14ac:dyDescent="0.2">
      <c r="A453" s="12"/>
      <c r="B453" s="12"/>
      <c r="C453" s="12"/>
      <c r="D453" s="14"/>
      <c r="E453" s="12"/>
      <c r="F453" s="27"/>
      <c r="G453" s="27"/>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spans="1:29" ht="15.75" customHeight="1" x14ac:dyDescent="0.2">
      <c r="A454" s="12"/>
      <c r="B454" s="12"/>
      <c r="C454" s="12"/>
      <c r="D454" s="14"/>
      <c r="E454" s="12"/>
      <c r="F454" s="27"/>
      <c r="G454" s="27"/>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spans="1:29" ht="15.75" customHeight="1" x14ac:dyDescent="0.2">
      <c r="A455" s="12"/>
      <c r="B455" s="12"/>
      <c r="C455" s="12"/>
      <c r="D455" s="14"/>
      <c r="E455" s="12"/>
      <c r="F455" s="27"/>
      <c r="G455" s="27"/>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spans="1:29" ht="15.75" customHeight="1" x14ac:dyDescent="0.2">
      <c r="A456" s="12"/>
      <c r="B456" s="12"/>
      <c r="C456" s="12"/>
      <c r="D456" s="14"/>
      <c r="E456" s="12"/>
      <c r="F456" s="27"/>
      <c r="G456" s="27"/>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spans="1:29" ht="15.75" customHeight="1" x14ac:dyDescent="0.2">
      <c r="A457" s="12"/>
      <c r="B457" s="12"/>
      <c r="C457" s="12"/>
      <c r="D457" s="14"/>
      <c r="E457" s="12"/>
      <c r="F457" s="27"/>
      <c r="G457" s="27"/>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spans="1:29" ht="15.75" customHeight="1" x14ac:dyDescent="0.2">
      <c r="A458" s="12"/>
      <c r="B458" s="12"/>
      <c r="C458" s="12"/>
      <c r="D458" s="14"/>
      <c r="E458" s="12"/>
      <c r="F458" s="27"/>
      <c r="G458" s="27"/>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spans="1:29" ht="15.75" customHeight="1" x14ac:dyDescent="0.2">
      <c r="A459" s="12"/>
      <c r="B459" s="12"/>
      <c r="C459" s="12"/>
      <c r="D459" s="14"/>
      <c r="E459" s="12"/>
      <c r="F459" s="27"/>
      <c r="G459" s="27"/>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spans="1:29" ht="15.75" customHeight="1" x14ac:dyDescent="0.2">
      <c r="A460" s="12"/>
      <c r="B460" s="12"/>
      <c r="C460" s="12"/>
      <c r="D460" s="14"/>
      <c r="E460" s="12"/>
      <c r="F460" s="27"/>
      <c r="G460" s="27"/>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spans="1:29" ht="15.75" customHeight="1" x14ac:dyDescent="0.2">
      <c r="A461" s="12"/>
      <c r="B461" s="12"/>
      <c r="C461" s="12"/>
      <c r="D461" s="14"/>
      <c r="E461" s="12"/>
      <c r="F461" s="27"/>
      <c r="G461" s="27"/>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spans="1:29" ht="15.75" customHeight="1" x14ac:dyDescent="0.2">
      <c r="A462" s="12"/>
      <c r="B462" s="12"/>
      <c r="C462" s="12"/>
      <c r="D462" s="14"/>
      <c r="E462" s="12"/>
      <c r="F462" s="27"/>
      <c r="G462" s="27"/>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spans="1:29" ht="15.75" customHeight="1" x14ac:dyDescent="0.2">
      <c r="A463" s="12"/>
      <c r="B463" s="12"/>
      <c r="C463" s="12"/>
      <c r="D463" s="14"/>
      <c r="E463" s="12"/>
      <c r="F463" s="27"/>
      <c r="G463" s="27"/>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spans="1:29" ht="15.75" customHeight="1" x14ac:dyDescent="0.2">
      <c r="A464" s="12"/>
      <c r="B464" s="12"/>
      <c r="C464" s="12"/>
      <c r="D464" s="14"/>
      <c r="E464" s="12"/>
      <c r="F464" s="27"/>
      <c r="G464" s="27"/>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spans="1:29" ht="15.75" customHeight="1" x14ac:dyDescent="0.2">
      <c r="A465" s="12"/>
      <c r="B465" s="12"/>
      <c r="C465" s="12"/>
      <c r="D465" s="14"/>
      <c r="E465" s="12"/>
      <c r="F465" s="27"/>
      <c r="G465" s="27"/>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spans="1:29" ht="15.75" customHeight="1" x14ac:dyDescent="0.2">
      <c r="A466" s="12"/>
      <c r="B466" s="12"/>
      <c r="C466" s="12"/>
      <c r="D466" s="14"/>
      <c r="E466" s="12"/>
      <c r="F466" s="27"/>
      <c r="G466" s="27"/>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spans="1:29" ht="15.75" customHeight="1" x14ac:dyDescent="0.2">
      <c r="A467" s="12"/>
      <c r="B467" s="12"/>
      <c r="C467" s="12"/>
      <c r="D467" s="14"/>
      <c r="E467" s="12"/>
      <c r="F467" s="27"/>
      <c r="G467" s="27"/>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spans="1:29" ht="15.75" customHeight="1" x14ac:dyDescent="0.2">
      <c r="A468" s="12"/>
      <c r="B468" s="12"/>
      <c r="C468" s="12"/>
      <c r="D468" s="14"/>
      <c r="E468" s="12"/>
      <c r="F468" s="27"/>
      <c r="G468" s="27"/>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spans="1:29" ht="15.75" customHeight="1" x14ac:dyDescent="0.2">
      <c r="A469" s="12"/>
      <c r="B469" s="12"/>
      <c r="C469" s="12"/>
      <c r="D469" s="14"/>
      <c r="E469" s="12"/>
      <c r="F469" s="27"/>
      <c r="G469" s="27"/>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spans="1:29" ht="15.75" customHeight="1" x14ac:dyDescent="0.2">
      <c r="A470" s="12"/>
      <c r="B470" s="12"/>
      <c r="C470" s="12"/>
      <c r="D470" s="14"/>
      <c r="E470" s="12"/>
      <c r="F470" s="27"/>
      <c r="G470" s="27"/>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spans="1:29" ht="15.75" customHeight="1" x14ac:dyDescent="0.2">
      <c r="A471" s="12"/>
      <c r="B471" s="12"/>
      <c r="C471" s="12"/>
      <c r="D471" s="14"/>
      <c r="E471" s="12"/>
      <c r="F471" s="27"/>
      <c r="G471" s="27"/>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spans="1:29" ht="15.75" customHeight="1" x14ac:dyDescent="0.2">
      <c r="A472" s="12"/>
      <c r="B472" s="12"/>
      <c r="C472" s="12"/>
      <c r="D472" s="14"/>
      <c r="E472" s="12"/>
      <c r="F472" s="27"/>
      <c r="G472" s="27"/>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spans="1:29" ht="15.75" customHeight="1" x14ac:dyDescent="0.2">
      <c r="A473" s="12"/>
      <c r="B473" s="12"/>
      <c r="C473" s="12"/>
      <c r="D473" s="14"/>
      <c r="E473" s="12"/>
      <c r="F473" s="27"/>
      <c r="G473" s="27"/>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spans="1:29" ht="15.75" customHeight="1" x14ac:dyDescent="0.2">
      <c r="A474" s="12"/>
      <c r="B474" s="12"/>
      <c r="C474" s="12"/>
      <c r="D474" s="14"/>
      <c r="E474" s="12"/>
      <c r="F474" s="27"/>
      <c r="G474" s="27"/>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spans="1:29" ht="15.75" customHeight="1" x14ac:dyDescent="0.2">
      <c r="A475" s="12"/>
      <c r="B475" s="12"/>
      <c r="C475" s="12"/>
      <c r="D475" s="14"/>
      <c r="E475" s="12"/>
      <c r="F475" s="27"/>
      <c r="G475" s="27"/>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spans="1:29" ht="15.75" customHeight="1" x14ac:dyDescent="0.2">
      <c r="A476" s="12"/>
      <c r="B476" s="12"/>
      <c r="C476" s="12"/>
      <c r="D476" s="14"/>
      <c r="E476" s="12"/>
      <c r="F476" s="27"/>
      <c r="G476" s="27"/>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spans="1:29" ht="15.75" customHeight="1" x14ac:dyDescent="0.2">
      <c r="A477" s="12"/>
      <c r="B477" s="12"/>
      <c r="C477" s="12"/>
      <c r="D477" s="14"/>
      <c r="E477" s="12"/>
      <c r="F477" s="27"/>
      <c r="G477" s="27"/>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spans="1:29" ht="15.75" customHeight="1" x14ac:dyDescent="0.2">
      <c r="A478" s="12"/>
      <c r="B478" s="12"/>
      <c r="C478" s="12"/>
      <c r="D478" s="14"/>
      <c r="E478" s="12"/>
      <c r="F478" s="27"/>
      <c r="G478" s="27"/>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spans="1:29" ht="15.75" customHeight="1" x14ac:dyDescent="0.2">
      <c r="A479" s="12"/>
      <c r="B479" s="12"/>
      <c r="C479" s="12"/>
      <c r="D479" s="14"/>
      <c r="E479" s="12"/>
      <c r="F479" s="27"/>
      <c r="G479" s="27"/>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spans="1:29" ht="15.75" customHeight="1" x14ac:dyDescent="0.2">
      <c r="A480" s="12"/>
      <c r="B480" s="12"/>
      <c r="C480" s="12"/>
      <c r="D480" s="14"/>
      <c r="E480" s="12"/>
      <c r="F480" s="27"/>
      <c r="G480" s="27"/>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spans="1:29" ht="15.75" customHeight="1" x14ac:dyDescent="0.2">
      <c r="A481" s="12"/>
      <c r="B481" s="12"/>
      <c r="C481" s="12"/>
      <c r="D481" s="14"/>
      <c r="E481" s="12"/>
      <c r="F481" s="27"/>
      <c r="G481" s="27"/>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spans="1:29" ht="15.75" customHeight="1" x14ac:dyDescent="0.2">
      <c r="A482" s="12"/>
      <c r="B482" s="12"/>
      <c r="C482" s="12"/>
      <c r="D482" s="14"/>
      <c r="E482" s="12"/>
      <c r="F482" s="27"/>
      <c r="G482" s="27"/>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spans="1:29" ht="15.75" customHeight="1" x14ac:dyDescent="0.2">
      <c r="A483" s="12"/>
      <c r="B483" s="12"/>
      <c r="C483" s="12"/>
      <c r="D483" s="14"/>
      <c r="E483" s="12"/>
      <c r="F483" s="27"/>
      <c r="G483" s="27"/>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spans="1:29" ht="15.75" customHeight="1" x14ac:dyDescent="0.2">
      <c r="A484" s="12"/>
      <c r="B484" s="12"/>
      <c r="C484" s="12"/>
      <c r="D484" s="14"/>
      <c r="E484" s="12"/>
      <c r="F484" s="27"/>
      <c r="G484" s="27"/>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spans="1:29" ht="15.75" customHeight="1" x14ac:dyDescent="0.2">
      <c r="A485" s="12"/>
      <c r="B485" s="12"/>
      <c r="C485" s="12"/>
      <c r="D485" s="14"/>
      <c r="E485" s="12"/>
      <c r="F485" s="27"/>
      <c r="G485" s="27"/>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spans="1:29" ht="15.75" customHeight="1" x14ac:dyDescent="0.2">
      <c r="A486" s="12"/>
      <c r="B486" s="12"/>
      <c r="C486" s="12"/>
      <c r="D486" s="14"/>
      <c r="E486" s="12"/>
      <c r="F486" s="27"/>
      <c r="G486" s="27"/>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spans="1:29" ht="15.75" customHeight="1" x14ac:dyDescent="0.2">
      <c r="A487" s="12"/>
      <c r="B487" s="12"/>
      <c r="C487" s="12"/>
      <c r="D487" s="14"/>
      <c r="E487" s="12"/>
      <c r="F487" s="27"/>
      <c r="G487" s="27"/>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spans="1:29" ht="15.75" customHeight="1" x14ac:dyDescent="0.2">
      <c r="A488" s="12"/>
      <c r="B488" s="12"/>
      <c r="C488" s="12"/>
      <c r="D488" s="14"/>
      <c r="E488" s="12"/>
      <c r="F488" s="27"/>
      <c r="G488" s="27"/>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spans="1:29" ht="15.75" customHeight="1" x14ac:dyDescent="0.2">
      <c r="A489" s="12"/>
      <c r="B489" s="12"/>
      <c r="C489" s="12"/>
      <c r="D489" s="14"/>
      <c r="E489" s="12"/>
      <c r="F489" s="27"/>
      <c r="G489" s="27"/>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spans="1:29" ht="15.75" customHeight="1" x14ac:dyDescent="0.2">
      <c r="A490" s="12"/>
      <c r="B490" s="12"/>
      <c r="C490" s="12"/>
      <c r="D490" s="14"/>
      <c r="E490" s="12"/>
      <c r="F490" s="27"/>
      <c r="G490" s="27"/>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spans="1:29" ht="15.75" customHeight="1" x14ac:dyDescent="0.2">
      <c r="A491" s="12"/>
      <c r="B491" s="12"/>
      <c r="C491" s="12"/>
      <c r="D491" s="14"/>
      <c r="E491" s="12"/>
      <c r="F491" s="27"/>
      <c r="G491" s="27"/>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spans="1:29" ht="15.75" customHeight="1" x14ac:dyDescent="0.2">
      <c r="A492" s="12"/>
      <c r="B492" s="12"/>
      <c r="C492" s="12"/>
      <c r="D492" s="14"/>
      <c r="E492" s="12"/>
      <c r="F492" s="27"/>
      <c r="G492" s="27"/>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spans="1:29" ht="15.75" customHeight="1" x14ac:dyDescent="0.2">
      <c r="A493" s="12"/>
      <c r="B493" s="12"/>
      <c r="C493" s="12"/>
      <c r="D493" s="14"/>
      <c r="E493" s="12"/>
      <c r="F493" s="27"/>
      <c r="G493" s="27"/>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spans="1:29" ht="15.75" customHeight="1" x14ac:dyDescent="0.2">
      <c r="A494" s="12"/>
      <c r="B494" s="12"/>
      <c r="C494" s="12"/>
      <c r="D494" s="14"/>
      <c r="E494" s="12"/>
      <c r="F494" s="27"/>
      <c r="G494" s="27"/>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spans="1:29" ht="15.75" customHeight="1" x14ac:dyDescent="0.2">
      <c r="A495" s="12"/>
      <c r="B495" s="12"/>
      <c r="C495" s="12"/>
      <c r="D495" s="14"/>
      <c r="E495" s="12"/>
      <c r="F495" s="27"/>
      <c r="G495" s="27"/>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spans="1:29" ht="15.75" customHeight="1" x14ac:dyDescent="0.2">
      <c r="A496" s="12"/>
      <c r="B496" s="12"/>
      <c r="C496" s="12"/>
      <c r="D496" s="14"/>
      <c r="E496" s="12"/>
      <c r="F496" s="27"/>
      <c r="G496" s="27"/>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spans="1:29" ht="15.75" customHeight="1" x14ac:dyDescent="0.2">
      <c r="A497" s="12"/>
      <c r="B497" s="12"/>
      <c r="C497" s="12"/>
      <c r="D497" s="14"/>
      <c r="E497" s="12"/>
      <c r="F497" s="27"/>
      <c r="G497" s="27"/>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spans="1:29" ht="15.75" customHeight="1" x14ac:dyDescent="0.2">
      <c r="A498" s="12"/>
      <c r="B498" s="12"/>
      <c r="C498" s="12"/>
      <c r="D498" s="14"/>
      <c r="E498" s="12"/>
      <c r="F498" s="27"/>
      <c r="G498" s="27"/>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spans="1:29" ht="15.75" customHeight="1" x14ac:dyDescent="0.2">
      <c r="A499" s="12"/>
      <c r="B499" s="12"/>
      <c r="C499" s="12"/>
      <c r="D499" s="14"/>
      <c r="E499" s="12"/>
      <c r="F499" s="27"/>
      <c r="G499" s="27"/>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spans="1:29" ht="15.75" customHeight="1" x14ac:dyDescent="0.2">
      <c r="A500" s="12"/>
      <c r="B500" s="12"/>
      <c r="C500" s="12"/>
      <c r="D500" s="14"/>
      <c r="E500" s="12"/>
      <c r="F500" s="27"/>
      <c r="G500" s="27"/>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spans="1:29" ht="15.75" customHeight="1" x14ac:dyDescent="0.2">
      <c r="A501" s="12"/>
      <c r="B501" s="12"/>
      <c r="C501" s="12"/>
      <c r="D501" s="14"/>
      <c r="E501" s="12"/>
      <c r="F501" s="27"/>
      <c r="G501" s="27"/>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spans="1:29" ht="15.75" customHeight="1" x14ac:dyDescent="0.2">
      <c r="A502" s="12"/>
      <c r="B502" s="12"/>
      <c r="C502" s="12"/>
      <c r="D502" s="14"/>
      <c r="E502" s="12"/>
      <c r="F502" s="27"/>
      <c r="G502" s="27"/>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spans="1:29" ht="15.75" customHeight="1" x14ac:dyDescent="0.2">
      <c r="A503" s="12"/>
      <c r="B503" s="12"/>
      <c r="C503" s="12"/>
      <c r="D503" s="14"/>
      <c r="E503" s="12"/>
      <c r="F503" s="27"/>
      <c r="G503" s="27"/>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spans="1:29" ht="15.75" customHeight="1" x14ac:dyDescent="0.2">
      <c r="A504" s="12"/>
      <c r="B504" s="12"/>
      <c r="C504" s="12"/>
      <c r="D504" s="14"/>
      <c r="E504" s="12"/>
      <c r="F504" s="27"/>
      <c r="G504" s="27"/>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spans="1:29" ht="15.75" customHeight="1" x14ac:dyDescent="0.2">
      <c r="A505" s="12"/>
      <c r="B505" s="12"/>
      <c r="C505" s="12"/>
      <c r="D505" s="14"/>
      <c r="E505" s="12"/>
      <c r="F505" s="27"/>
      <c r="G505" s="27"/>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spans="1:29" ht="15.75" customHeight="1" x14ac:dyDescent="0.2">
      <c r="A506" s="12"/>
      <c r="B506" s="12"/>
      <c r="C506" s="12"/>
      <c r="D506" s="14"/>
      <c r="E506" s="12"/>
      <c r="F506" s="27"/>
      <c r="G506" s="27"/>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spans="1:29" ht="15.75" customHeight="1" x14ac:dyDescent="0.2">
      <c r="A507" s="12"/>
      <c r="B507" s="12"/>
      <c r="C507" s="12"/>
      <c r="D507" s="14"/>
      <c r="E507" s="12"/>
      <c r="F507" s="27"/>
      <c r="G507" s="27"/>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spans="1:29" ht="15.75" customHeight="1" x14ac:dyDescent="0.2">
      <c r="A508" s="12"/>
      <c r="B508" s="12"/>
      <c r="C508" s="12"/>
      <c r="D508" s="14"/>
      <c r="E508" s="12"/>
      <c r="F508" s="27"/>
      <c r="G508" s="27"/>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spans="1:29" ht="15.75" customHeight="1" x14ac:dyDescent="0.2">
      <c r="A509" s="12"/>
      <c r="B509" s="12"/>
      <c r="C509" s="12"/>
      <c r="D509" s="14"/>
      <c r="E509" s="12"/>
      <c r="F509" s="27"/>
      <c r="G509" s="27"/>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spans="1:29" ht="15.75" customHeight="1" x14ac:dyDescent="0.2">
      <c r="A510" s="12"/>
      <c r="B510" s="12"/>
      <c r="C510" s="12"/>
      <c r="D510" s="14"/>
      <c r="E510" s="12"/>
      <c r="F510" s="27"/>
      <c r="G510" s="27"/>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spans="1:29" ht="15.75" customHeight="1" x14ac:dyDescent="0.2">
      <c r="A511" s="12"/>
      <c r="B511" s="12"/>
      <c r="C511" s="12"/>
      <c r="D511" s="14"/>
      <c r="E511" s="12"/>
      <c r="F511" s="27"/>
      <c r="G511" s="27"/>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spans="1:29" ht="15.75" customHeight="1" x14ac:dyDescent="0.2">
      <c r="A512" s="12"/>
      <c r="B512" s="12"/>
      <c r="C512" s="12"/>
      <c r="D512" s="14"/>
      <c r="E512" s="12"/>
      <c r="F512" s="27"/>
      <c r="G512" s="27"/>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spans="1:29" ht="15.75" customHeight="1" x14ac:dyDescent="0.2">
      <c r="A513" s="12"/>
      <c r="B513" s="12"/>
      <c r="C513" s="12"/>
      <c r="D513" s="14"/>
      <c r="E513" s="12"/>
      <c r="F513" s="27"/>
      <c r="G513" s="27"/>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spans="1:29" ht="15.75" customHeight="1" x14ac:dyDescent="0.2">
      <c r="A514" s="12"/>
      <c r="B514" s="12"/>
      <c r="C514" s="12"/>
      <c r="D514" s="14"/>
      <c r="E514" s="12"/>
      <c r="F514" s="27"/>
      <c r="G514" s="27"/>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spans="1:29" ht="15.75" customHeight="1" x14ac:dyDescent="0.2">
      <c r="A515" s="12"/>
      <c r="B515" s="12"/>
      <c r="C515" s="12"/>
      <c r="D515" s="14"/>
      <c r="E515" s="12"/>
      <c r="F515" s="27"/>
      <c r="G515" s="27"/>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spans="1:29" ht="15.75" customHeight="1" x14ac:dyDescent="0.2">
      <c r="A516" s="12"/>
      <c r="B516" s="12"/>
      <c r="C516" s="12"/>
      <c r="D516" s="14"/>
      <c r="E516" s="12"/>
      <c r="F516" s="27"/>
      <c r="G516" s="27"/>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spans="1:29" ht="15.75" customHeight="1" x14ac:dyDescent="0.2">
      <c r="A517" s="12"/>
      <c r="B517" s="12"/>
      <c r="C517" s="12"/>
      <c r="D517" s="14"/>
      <c r="E517" s="12"/>
      <c r="F517" s="27"/>
      <c r="G517" s="27"/>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spans="1:29" ht="15.75" customHeight="1" x14ac:dyDescent="0.2">
      <c r="A518" s="12"/>
      <c r="B518" s="12"/>
      <c r="C518" s="12"/>
      <c r="D518" s="14"/>
      <c r="E518" s="12"/>
      <c r="F518" s="27"/>
      <c r="G518" s="27"/>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spans="1:29" ht="15.75" customHeight="1" x14ac:dyDescent="0.2">
      <c r="A519" s="12"/>
      <c r="B519" s="12"/>
      <c r="C519" s="12"/>
      <c r="D519" s="14"/>
      <c r="E519" s="12"/>
      <c r="F519" s="27"/>
      <c r="G519" s="27"/>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spans="1:29" ht="15.75" customHeight="1" x14ac:dyDescent="0.2">
      <c r="A520" s="12"/>
      <c r="B520" s="12"/>
      <c r="C520" s="12"/>
      <c r="D520" s="14"/>
      <c r="E520" s="12"/>
      <c r="F520" s="27"/>
      <c r="G520" s="27"/>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spans="1:29" ht="15.75" customHeight="1" x14ac:dyDescent="0.2">
      <c r="A521" s="12"/>
      <c r="B521" s="12"/>
      <c r="C521" s="12"/>
      <c r="D521" s="14"/>
      <c r="E521" s="12"/>
      <c r="F521" s="27"/>
      <c r="G521" s="27"/>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spans="1:29" ht="15.75" customHeight="1" x14ac:dyDescent="0.2">
      <c r="A522" s="12"/>
      <c r="B522" s="12"/>
      <c r="C522" s="12"/>
      <c r="D522" s="14"/>
      <c r="E522" s="12"/>
      <c r="F522" s="27"/>
      <c r="G522" s="27"/>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spans="1:29" ht="15.75" customHeight="1" x14ac:dyDescent="0.2">
      <c r="A523" s="12"/>
      <c r="B523" s="12"/>
      <c r="C523" s="12"/>
      <c r="D523" s="14"/>
      <c r="E523" s="12"/>
      <c r="F523" s="27"/>
      <c r="G523" s="27"/>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spans="1:29" ht="15.75" customHeight="1" x14ac:dyDescent="0.2">
      <c r="A524" s="12"/>
      <c r="B524" s="12"/>
      <c r="C524" s="12"/>
      <c r="D524" s="14"/>
      <c r="E524" s="12"/>
      <c r="F524" s="27"/>
      <c r="G524" s="27"/>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spans="1:29" ht="15.75" customHeight="1" x14ac:dyDescent="0.2">
      <c r="A525" s="12"/>
      <c r="B525" s="12"/>
      <c r="C525" s="12"/>
      <c r="D525" s="14"/>
      <c r="E525" s="12"/>
      <c r="F525" s="27"/>
      <c r="G525" s="27"/>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spans="1:29" ht="15.75" customHeight="1" x14ac:dyDescent="0.2">
      <c r="A526" s="12"/>
      <c r="B526" s="12"/>
      <c r="C526" s="12"/>
      <c r="D526" s="14"/>
      <c r="E526" s="12"/>
      <c r="F526" s="27"/>
      <c r="G526" s="27"/>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spans="1:29" ht="15.75" customHeight="1" x14ac:dyDescent="0.2">
      <c r="A527" s="12"/>
      <c r="B527" s="12"/>
      <c r="C527" s="12"/>
      <c r="D527" s="14"/>
      <c r="E527" s="12"/>
      <c r="F527" s="27"/>
      <c r="G527" s="27"/>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spans="1:29" ht="15.75" customHeight="1" x14ac:dyDescent="0.2">
      <c r="A528" s="12"/>
      <c r="B528" s="12"/>
      <c r="C528" s="12"/>
      <c r="D528" s="14"/>
      <c r="E528" s="12"/>
      <c r="F528" s="27"/>
      <c r="G528" s="27"/>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spans="1:29" ht="15.75" customHeight="1" x14ac:dyDescent="0.2">
      <c r="A529" s="12"/>
      <c r="B529" s="12"/>
      <c r="C529" s="12"/>
      <c r="D529" s="14"/>
      <c r="E529" s="12"/>
      <c r="F529" s="27"/>
      <c r="G529" s="27"/>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spans="1:29" ht="15.75" customHeight="1" x14ac:dyDescent="0.2">
      <c r="A530" s="12"/>
      <c r="B530" s="12"/>
      <c r="C530" s="12"/>
      <c r="D530" s="14"/>
      <c r="E530" s="12"/>
      <c r="F530" s="27"/>
      <c r="G530" s="27"/>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spans="1:29" ht="15.75" customHeight="1" x14ac:dyDescent="0.2">
      <c r="A531" s="12"/>
      <c r="B531" s="12"/>
      <c r="C531" s="12"/>
      <c r="D531" s="14"/>
      <c r="E531" s="12"/>
      <c r="F531" s="27"/>
      <c r="G531" s="27"/>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spans="1:29" ht="15.75" customHeight="1" x14ac:dyDescent="0.2">
      <c r="A532" s="12"/>
      <c r="B532" s="12"/>
      <c r="C532" s="12"/>
      <c r="D532" s="14"/>
      <c r="E532" s="12"/>
      <c r="F532" s="27"/>
      <c r="G532" s="27"/>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spans="1:29" ht="15.75" customHeight="1" x14ac:dyDescent="0.2">
      <c r="A533" s="12"/>
      <c r="B533" s="12"/>
      <c r="C533" s="12"/>
      <c r="D533" s="14"/>
      <c r="E533" s="12"/>
      <c r="F533" s="27"/>
      <c r="G533" s="27"/>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spans="1:29" ht="15.75" customHeight="1" x14ac:dyDescent="0.2">
      <c r="A534" s="12"/>
      <c r="B534" s="12"/>
      <c r="C534" s="12"/>
      <c r="D534" s="14"/>
      <c r="E534" s="12"/>
      <c r="F534" s="27"/>
      <c r="G534" s="27"/>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spans="1:29" ht="15.75" customHeight="1" x14ac:dyDescent="0.2">
      <c r="A535" s="12"/>
      <c r="B535" s="12"/>
      <c r="C535" s="12"/>
      <c r="D535" s="14"/>
      <c r="E535" s="12"/>
      <c r="F535" s="27"/>
      <c r="G535" s="27"/>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spans="1:29" ht="15.75" customHeight="1" x14ac:dyDescent="0.2">
      <c r="A536" s="12"/>
      <c r="B536" s="12"/>
      <c r="C536" s="12"/>
      <c r="D536" s="14"/>
      <c r="E536" s="12"/>
      <c r="F536" s="27"/>
      <c r="G536" s="27"/>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spans="1:29" ht="15.75" customHeight="1" x14ac:dyDescent="0.2">
      <c r="A537" s="12"/>
      <c r="B537" s="12"/>
      <c r="C537" s="12"/>
      <c r="D537" s="14"/>
      <c r="E537" s="12"/>
      <c r="F537" s="27"/>
      <c r="G537" s="27"/>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spans="1:29" ht="15.75" customHeight="1" x14ac:dyDescent="0.2">
      <c r="A538" s="12"/>
      <c r="B538" s="12"/>
      <c r="C538" s="12"/>
      <c r="D538" s="14"/>
      <c r="E538" s="12"/>
      <c r="F538" s="27"/>
      <c r="G538" s="27"/>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spans="1:29" ht="15.75" customHeight="1" x14ac:dyDescent="0.2">
      <c r="A539" s="12"/>
      <c r="B539" s="12"/>
      <c r="C539" s="12"/>
      <c r="D539" s="14"/>
      <c r="E539" s="12"/>
      <c r="F539" s="27"/>
      <c r="G539" s="27"/>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spans="1:29" ht="15.75" customHeight="1" x14ac:dyDescent="0.2">
      <c r="A540" s="12"/>
      <c r="B540" s="12"/>
      <c r="C540" s="12"/>
      <c r="D540" s="14"/>
      <c r="E540" s="12"/>
      <c r="F540" s="27"/>
      <c r="G540" s="27"/>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spans="1:29" ht="15.75" customHeight="1" x14ac:dyDescent="0.2">
      <c r="A541" s="12"/>
      <c r="B541" s="12"/>
      <c r="C541" s="12"/>
      <c r="D541" s="14"/>
      <c r="E541" s="12"/>
      <c r="F541" s="27"/>
      <c r="G541" s="27"/>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spans="1:29" ht="15.75" customHeight="1" x14ac:dyDescent="0.2">
      <c r="A542" s="12"/>
      <c r="B542" s="12"/>
      <c r="C542" s="12"/>
      <c r="D542" s="14"/>
      <c r="E542" s="12"/>
      <c r="F542" s="27"/>
      <c r="G542" s="27"/>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spans="1:29" ht="15.75" customHeight="1" x14ac:dyDescent="0.2">
      <c r="A543" s="12"/>
      <c r="B543" s="12"/>
      <c r="C543" s="12"/>
      <c r="D543" s="14"/>
      <c r="E543" s="12"/>
      <c r="F543" s="27"/>
      <c r="G543" s="27"/>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spans="1:29" ht="15.75" customHeight="1" x14ac:dyDescent="0.2">
      <c r="A544" s="12"/>
      <c r="B544" s="12"/>
      <c r="C544" s="12"/>
      <c r="D544" s="14"/>
      <c r="E544" s="12"/>
      <c r="F544" s="27"/>
      <c r="G544" s="27"/>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spans="1:29" ht="15.75" customHeight="1" x14ac:dyDescent="0.2">
      <c r="A545" s="12"/>
      <c r="B545" s="12"/>
      <c r="C545" s="12"/>
      <c r="D545" s="14"/>
      <c r="E545" s="12"/>
      <c r="F545" s="27"/>
      <c r="G545" s="27"/>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spans="1:29" ht="15.75" customHeight="1" x14ac:dyDescent="0.2">
      <c r="A546" s="12"/>
      <c r="B546" s="12"/>
      <c r="C546" s="12"/>
      <c r="D546" s="14"/>
      <c r="E546" s="12"/>
      <c r="F546" s="27"/>
      <c r="G546" s="27"/>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spans="1:29" ht="15.75" customHeight="1" x14ac:dyDescent="0.2">
      <c r="A547" s="12"/>
      <c r="B547" s="12"/>
      <c r="C547" s="12"/>
      <c r="D547" s="14"/>
      <c r="E547" s="12"/>
      <c r="F547" s="27"/>
      <c r="G547" s="27"/>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spans="1:29" ht="15.75" customHeight="1" x14ac:dyDescent="0.2">
      <c r="A548" s="12"/>
      <c r="B548" s="12"/>
      <c r="C548" s="12"/>
      <c r="D548" s="14"/>
      <c r="E548" s="12"/>
      <c r="F548" s="27"/>
      <c r="G548" s="27"/>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spans="1:29" ht="15.75" customHeight="1" x14ac:dyDescent="0.2">
      <c r="A549" s="12"/>
      <c r="B549" s="12"/>
      <c r="C549" s="12"/>
      <c r="D549" s="14"/>
      <c r="E549" s="12"/>
      <c r="F549" s="27"/>
      <c r="G549" s="27"/>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spans="1:29" ht="15.75" customHeight="1" x14ac:dyDescent="0.2">
      <c r="A550" s="12"/>
      <c r="B550" s="12"/>
      <c r="C550" s="12"/>
      <c r="D550" s="14"/>
      <c r="E550" s="12"/>
      <c r="F550" s="27"/>
      <c r="G550" s="27"/>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spans="1:29" ht="15.75" customHeight="1" x14ac:dyDescent="0.2">
      <c r="A551" s="12"/>
      <c r="B551" s="12"/>
      <c r="C551" s="12"/>
      <c r="D551" s="14"/>
      <c r="E551" s="12"/>
      <c r="F551" s="27"/>
      <c r="G551" s="27"/>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spans="1:29" ht="15.75" customHeight="1" x14ac:dyDescent="0.2">
      <c r="A552" s="12"/>
      <c r="B552" s="12"/>
      <c r="C552" s="12"/>
      <c r="D552" s="14"/>
      <c r="E552" s="12"/>
      <c r="F552" s="27"/>
      <c r="G552" s="27"/>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spans="1:29" ht="15.75" customHeight="1" x14ac:dyDescent="0.2">
      <c r="A553" s="12"/>
      <c r="B553" s="12"/>
      <c r="C553" s="12"/>
      <c r="D553" s="14"/>
      <c r="E553" s="12"/>
      <c r="F553" s="27"/>
      <c r="G553" s="27"/>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spans="1:29" ht="15.75" customHeight="1" x14ac:dyDescent="0.2">
      <c r="A554" s="12"/>
      <c r="B554" s="12"/>
      <c r="C554" s="12"/>
      <c r="D554" s="14"/>
      <c r="E554" s="12"/>
      <c r="F554" s="27"/>
      <c r="G554" s="27"/>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spans="1:29" ht="15.75" customHeight="1" x14ac:dyDescent="0.2">
      <c r="A555" s="12"/>
      <c r="B555" s="12"/>
      <c r="C555" s="12"/>
      <c r="D555" s="14"/>
      <c r="E555" s="12"/>
      <c r="F555" s="27"/>
      <c r="G555" s="27"/>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spans="1:29" ht="15.75" customHeight="1" x14ac:dyDescent="0.2">
      <c r="A556" s="12"/>
      <c r="B556" s="12"/>
      <c r="C556" s="12"/>
      <c r="D556" s="14"/>
      <c r="E556" s="12"/>
      <c r="F556" s="27"/>
      <c r="G556" s="27"/>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spans="1:29" ht="15.75" customHeight="1" x14ac:dyDescent="0.2">
      <c r="A557" s="12"/>
      <c r="B557" s="12"/>
      <c r="C557" s="12"/>
      <c r="D557" s="14"/>
      <c r="E557" s="12"/>
      <c r="F557" s="27"/>
      <c r="G557" s="27"/>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spans="1:29" ht="15.75" customHeight="1" x14ac:dyDescent="0.2">
      <c r="A558" s="12"/>
      <c r="B558" s="12"/>
      <c r="C558" s="12"/>
      <c r="D558" s="14"/>
      <c r="E558" s="12"/>
      <c r="F558" s="27"/>
      <c r="G558" s="27"/>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spans="1:29" ht="15.75" customHeight="1" x14ac:dyDescent="0.2">
      <c r="A559" s="12"/>
      <c r="B559" s="12"/>
      <c r="C559" s="12"/>
      <c r="D559" s="14"/>
      <c r="E559" s="12"/>
      <c r="F559" s="27"/>
      <c r="G559" s="27"/>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spans="1:29" ht="15.75" customHeight="1" x14ac:dyDescent="0.2">
      <c r="A560" s="12"/>
      <c r="B560" s="12"/>
      <c r="C560" s="12"/>
      <c r="D560" s="14"/>
      <c r="E560" s="12"/>
      <c r="F560" s="27"/>
      <c r="G560" s="27"/>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spans="1:29" ht="15.75" customHeight="1" x14ac:dyDescent="0.2">
      <c r="A561" s="12"/>
      <c r="B561" s="12"/>
      <c r="C561" s="12"/>
      <c r="D561" s="14"/>
      <c r="E561" s="12"/>
      <c r="F561" s="27"/>
      <c r="G561" s="27"/>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spans="1:29" ht="15.75" customHeight="1" x14ac:dyDescent="0.2">
      <c r="A562" s="12"/>
      <c r="B562" s="12"/>
      <c r="C562" s="12"/>
      <c r="D562" s="14"/>
      <c r="E562" s="12"/>
      <c r="F562" s="27"/>
      <c r="G562" s="27"/>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spans="1:29" ht="15.75" customHeight="1" x14ac:dyDescent="0.2">
      <c r="A563" s="12"/>
      <c r="B563" s="12"/>
      <c r="C563" s="12"/>
      <c r="D563" s="14"/>
      <c r="E563" s="12"/>
      <c r="F563" s="27"/>
      <c r="G563" s="27"/>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spans="1:29" ht="15.75" customHeight="1" x14ac:dyDescent="0.2">
      <c r="A564" s="12"/>
      <c r="B564" s="12"/>
      <c r="C564" s="12"/>
      <c r="D564" s="14"/>
      <c r="E564" s="12"/>
      <c r="F564" s="27"/>
      <c r="G564" s="27"/>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spans="1:29" ht="15.75" customHeight="1" x14ac:dyDescent="0.2">
      <c r="A565" s="12"/>
      <c r="B565" s="12"/>
      <c r="C565" s="12"/>
      <c r="D565" s="14"/>
      <c r="E565" s="12"/>
      <c r="F565" s="27"/>
      <c r="G565" s="27"/>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spans="1:29" ht="15.75" customHeight="1" x14ac:dyDescent="0.2">
      <c r="A566" s="12"/>
      <c r="B566" s="12"/>
      <c r="C566" s="12"/>
      <c r="D566" s="14"/>
      <c r="E566" s="12"/>
      <c r="F566" s="27"/>
      <c r="G566" s="27"/>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spans="1:29" ht="15.75" customHeight="1" x14ac:dyDescent="0.2">
      <c r="A567" s="12"/>
      <c r="B567" s="12"/>
      <c r="C567" s="12"/>
      <c r="D567" s="14"/>
      <c r="E567" s="12"/>
      <c r="F567" s="27"/>
      <c r="G567" s="27"/>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spans="1:29" ht="15.75" customHeight="1" x14ac:dyDescent="0.2">
      <c r="A568" s="12"/>
      <c r="B568" s="12"/>
      <c r="C568" s="12"/>
      <c r="D568" s="14"/>
      <c r="E568" s="12"/>
      <c r="F568" s="27"/>
      <c r="G568" s="27"/>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spans="1:29" ht="15.75" customHeight="1" x14ac:dyDescent="0.2">
      <c r="A569" s="12"/>
      <c r="B569" s="12"/>
      <c r="C569" s="12"/>
      <c r="D569" s="14"/>
      <c r="E569" s="12"/>
      <c r="F569" s="27"/>
      <c r="G569" s="27"/>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spans="1:29" ht="15.75" customHeight="1" x14ac:dyDescent="0.2">
      <c r="A570" s="12"/>
      <c r="B570" s="12"/>
      <c r="C570" s="12"/>
      <c r="D570" s="14"/>
      <c r="E570" s="12"/>
      <c r="F570" s="27"/>
      <c r="G570" s="27"/>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spans="1:29" ht="15.75" customHeight="1" x14ac:dyDescent="0.2">
      <c r="A571" s="12"/>
      <c r="B571" s="12"/>
      <c r="C571" s="12"/>
      <c r="D571" s="14"/>
      <c r="E571" s="12"/>
      <c r="F571" s="27"/>
      <c r="G571" s="27"/>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spans="1:29" ht="15.75" customHeight="1" x14ac:dyDescent="0.2">
      <c r="A572" s="12"/>
      <c r="B572" s="12"/>
      <c r="C572" s="12"/>
      <c r="D572" s="14"/>
      <c r="E572" s="12"/>
      <c r="F572" s="27"/>
      <c r="G572" s="27"/>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spans="1:29" ht="15.75" customHeight="1" x14ac:dyDescent="0.2">
      <c r="A573" s="12"/>
      <c r="B573" s="12"/>
      <c r="C573" s="12"/>
      <c r="D573" s="14"/>
      <c r="E573" s="12"/>
      <c r="F573" s="27"/>
      <c r="G573" s="27"/>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spans="1:29" ht="15.75" customHeight="1" x14ac:dyDescent="0.2">
      <c r="A574" s="12"/>
      <c r="B574" s="12"/>
      <c r="C574" s="12"/>
      <c r="D574" s="14"/>
      <c r="E574" s="12"/>
      <c r="F574" s="27"/>
      <c r="G574" s="27"/>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spans="1:29" ht="15.75" customHeight="1" x14ac:dyDescent="0.2">
      <c r="A575" s="12"/>
      <c r="B575" s="12"/>
      <c r="C575" s="12"/>
      <c r="D575" s="14"/>
      <c r="E575" s="12"/>
      <c r="F575" s="27"/>
      <c r="G575" s="27"/>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spans="1:29" ht="15.75" customHeight="1" x14ac:dyDescent="0.2">
      <c r="A576" s="12"/>
      <c r="B576" s="12"/>
      <c r="C576" s="12"/>
      <c r="D576" s="14"/>
      <c r="E576" s="12"/>
      <c r="F576" s="27"/>
      <c r="G576" s="27"/>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spans="1:29" ht="15.75" customHeight="1" x14ac:dyDescent="0.2">
      <c r="A577" s="12"/>
      <c r="B577" s="12"/>
      <c r="C577" s="12"/>
      <c r="D577" s="14"/>
      <c r="E577" s="12"/>
      <c r="F577" s="27"/>
      <c r="G577" s="27"/>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spans="1:29" ht="15.75" customHeight="1" x14ac:dyDescent="0.2">
      <c r="A578" s="12"/>
      <c r="B578" s="12"/>
      <c r="C578" s="12"/>
      <c r="D578" s="14"/>
      <c r="E578" s="12"/>
      <c r="F578" s="27"/>
      <c r="G578" s="27"/>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spans="1:29" ht="15.75" customHeight="1" x14ac:dyDescent="0.2">
      <c r="A579" s="12"/>
      <c r="B579" s="12"/>
      <c r="C579" s="12"/>
      <c r="D579" s="14"/>
      <c r="E579" s="12"/>
      <c r="F579" s="27"/>
      <c r="G579" s="27"/>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spans="1:29" ht="15.75" customHeight="1" x14ac:dyDescent="0.2">
      <c r="A580" s="12"/>
      <c r="B580" s="12"/>
      <c r="C580" s="12"/>
      <c r="D580" s="14"/>
      <c r="E580" s="12"/>
      <c r="F580" s="27"/>
      <c r="G580" s="27"/>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spans="1:29" ht="15.75" customHeight="1" x14ac:dyDescent="0.2">
      <c r="A581" s="12"/>
      <c r="B581" s="12"/>
      <c r="C581" s="12"/>
      <c r="D581" s="14"/>
      <c r="E581" s="12"/>
      <c r="F581" s="27"/>
      <c r="G581" s="27"/>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spans="1:29" ht="15.75" customHeight="1" x14ac:dyDescent="0.2">
      <c r="A582" s="12"/>
      <c r="B582" s="12"/>
      <c r="C582" s="12"/>
      <c r="D582" s="14"/>
      <c r="E582" s="12"/>
      <c r="F582" s="27"/>
      <c r="G582" s="27"/>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spans="1:29" ht="15.75" customHeight="1" x14ac:dyDescent="0.2">
      <c r="A583" s="12"/>
      <c r="B583" s="12"/>
      <c r="C583" s="12"/>
      <c r="D583" s="14"/>
      <c r="E583" s="12"/>
      <c r="F583" s="27"/>
      <c r="G583" s="27"/>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spans="1:29" ht="15.75" customHeight="1" x14ac:dyDescent="0.2">
      <c r="A584" s="12"/>
      <c r="B584" s="12"/>
      <c r="C584" s="12"/>
      <c r="D584" s="14"/>
      <c r="E584" s="12"/>
      <c r="F584" s="27"/>
      <c r="G584" s="27"/>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spans="1:29" ht="15.75" customHeight="1" x14ac:dyDescent="0.2">
      <c r="A585" s="12"/>
      <c r="B585" s="12"/>
      <c r="C585" s="12"/>
      <c r="D585" s="14"/>
      <c r="E585" s="12"/>
      <c r="F585" s="27"/>
      <c r="G585" s="27"/>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spans="1:29" ht="15.75" customHeight="1" x14ac:dyDescent="0.2">
      <c r="A586" s="12"/>
      <c r="B586" s="12"/>
      <c r="C586" s="12"/>
      <c r="D586" s="14"/>
      <c r="E586" s="12"/>
      <c r="F586" s="27"/>
      <c r="G586" s="27"/>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spans="1:29" ht="15.75" customHeight="1" x14ac:dyDescent="0.2">
      <c r="A587" s="12"/>
      <c r="B587" s="12"/>
      <c r="C587" s="12"/>
      <c r="D587" s="14"/>
      <c r="E587" s="12"/>
      <c r="F587" s="27"/>
      <c r="G587" s="27"/>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spans="1:29" ht="15.75" customHeight="1" x14ac:dyDescent="0.2">
      <c r="A588" s="12"/>
      <c r="B588" s="12"/>
      <c r="C588" s="12"/>
      <c r="D588" s="14"/>
      <c r="E588" s="12"/>
      <c r="F588" s="27"/>
      <c r="G588" s="27"/>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spans="1:29" ht="15.75" customHeight="1" x14ac:dyDescent="0.2">
      <c r="A589" s="12"/>
      <c r="B589" s="12"/>
      <c r="C589" s="12"/>
      <c r="D589" s="14"/>
      <c r="E589" s="12"/>
      <c r="F589" s="27"/>
      <c r="G589" s="27"/>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spans="1:29" ht="15.75" customHeight="1" x14ac:dyDescent="0.2">
      <c r="A590" s="12"/>
      <c r="B590" s="12"/>
      <c r="C590" s="12"/>
      <c r="D590" s="14"/>
      <c r="E590" s="12"/>
      <c r="F590" s="27"/>
      <c r="G590" s="27"/>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spans="1:29" ht="15.75" customHeight="1" x14ac:dyDescent="0.2">
      <c r="A591" s="12"/>
      <c r="B591" s="12"/>
      <c r="C591" s="12"/>
      <c r="D591" s="14"/>
      <c r="E591" s="12"/>
      <c r="F591" s="27"/>
      <c r="G591" s="27"/>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spans="1:29" ht="15.75" customHeight="1" x14ac:dyDescent="0.2">
      <c r="A592" s="12"/>
      <c r="B592" s="12"/>
      <c r="C592" s="12"/>
      <c r="D592" s="14"/>
      <c r="E592" s="12"/>
      <c r="F592" s="27"/>
      <c r="G592" s="27"/>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spans="1:29" ht="15.75" customHeight="1" x14ac:dyDescent="0.2">
      <c r="A593" s="12"/>
      <c r="B593" s="12"/>
      <c r="C593" s="12"/>
      <c r="D593" s="14"/>
      <c r="E593" s="12"/>
      <c r="F593" s="27"/>
      <c r="G593" s="27"/>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spans="1:29" ht="15.75" customHeight="1" x14ac:dyDescent="0.2">
      <c r="A594" s="12"/>
      <c r="B594" s="12"/>
      <c r="C594" s="12"/>
      <c r="D594" s="14"/>
      <c r="E594" s="12"/>
      <c r="F594" s="27"/>
      <c r="G594" s="27"/>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spans="1:29" ht="15.75" customHeight="1" x14ac:dyDescent="0.2">
      <c r="A595" s="12"/>
      <c r="B595" s="12"/>
      <c r="C595" s="12"/>
      <c r="D595" s="14"/>
      <c r="E595" s="12"/>
      <c r="F595" s="27"/>
      <c r="G595" s="27"/>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spans="1:29" ht="15.75" customHeight="1" x14ac:dyDescent="0.2">
      <c r="A596" s="12"/>
      <c r="B596" s="12"/>
      <c r="C596" s="12"/>
      <c r="D596" s="14"/>
      <c r="E596" s="12"/>
      <c r="F596" s="27"/>
      <c r="G596" s="27"/>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spans="1:29" ht="15.75" customHeight="1" x14ac:dyDescent="0.2">
      <c r="A597" s="12"/>
      <c r="B597" s="12"/>
      <c r="C597" s="12"/>
      <c r="D597" s="14"/>
      <c r="E597" s="12"/>
      <c r="F597" s="27"/>
      <c r="G597" s="27"/>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spans="1:29" ht="15.75" customHeight="1" x14ac:dyDescent="0.2">
      <c r="A598" s="12"/>
      <c r="B598" s="12"/>
      <c r="C598" s="12"/>
      <c r="D598" s="14"/>
      <c r="E598" s="12"/>
      <c r="F598" s="27"/>
      <c r="G598" s="27"/>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spans="1:29" ht="15.75" customHeight="1" x14ac:dyDescent="0.2">
      <c r="A599" s="12"/>
      <c r="B599" s="12"/>
      <c r="C599" s="12"/>
      <c r="D599" s="14"/>
      <c r="E599" s="12"/>
      <c r="F599" s="27"/>
      <c r="G599" s="27"/>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spans="1:29" ht="15.75" customHeight="1" x14ac:dyDescent="0.2">
      <c r="A600" s="12"/>
      <c r="B600" s="12"/>
      <c r="C600" s="12"/>
      <c r="D600" s="14"/>
      <c r="E600" s="12"/>
      <c r="F600" s="27"/>
      <c r="G600" s="27"/>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spans="1:29" ht="15.75" customHeight="1" x14ac:dyDescent="0.2">
      <c r="A601" s="12"/>
      <c r="B601" s="12"/>
      <c r="C601" s="12"/>
      <c r="D601" s="14"/>
      <c r="E601" s="12"/>
      <c r="F601" s="27"/>
      <c r="G601" s="27"/>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spans="1:29" ht="15.75" customHeight="1" x14ac:dyDescent="0.2">
      <c r="A602" s="12"/>
      <c r="B602" s="12"/>
      <c r="C602" s="12"/>
      <c r="D602" s="14"/>
      <c r="E602" s="12"/>
      <c r="F602" s="27"/>
      <c r="G602" s="27"/>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spans="1:29" ht="15.75" customHeight="1" x14ac:dyDescent="0.2">
      <c r="A603" s="12"/>
      <c r="B603" s="12"/>
      <c r="C603" s="12"/>
      <c r="D603" s="14"/>
      <c r="E603" s="12"/>
      <c r="F603" s="27"/>
      <c r="G603" s="27"/>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spans="1:29" ht="15.75" customHeight="1" x14ac:dyDescent="0.2">
      <c r="A604" s="12"/>
      <c r="B604" s="12"/>
      <c r="C604" s="12"/>
      <c r="D604" s="14"/>
      <c r="E604" s="12"/>
      <c r="F604" s="27"/>
      <c r="G604" s="27"/>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spans="1:29" ht="15.75" customHeight="1" x14ac:dyDescent="0.2">
      <c r="A605" s="12"/>
      <c r="B605" s="12"/>
      <c r="C605" s="12"/>
      <c r="D605" s="14"/>
      <c r="E605" s="12"/>
      <c r="F605" s="27"/>
      <c r="G605" s="27"/>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spans="1:29" ht="15.75" customHeight="1" x14ac:dyDescent="0.2">
      <c r="A606" s="12"/>
      <c r="B606" s="12"/>
      <c r="C606" s="12"/>
      <c r="D606" s="14"/>
      <c r="E606" s="12"/>
      <c r="F606" s="27"/>
      <c r="G606" s="27"/>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spans="1:29" ht="15.75" customHeight="1" x14ac:dyDescent="0.2">
      <c r="A607" s="12"/>
      <c r="B607" s="12"/>
      <c r="C607" s="12"/>
      <c r="D607" s="14"/>
      <c r="E607" s="12"/>
      <c r="F607" s="27"/>
      <c r="G607" s="27"/>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spans="1:29" ht="15.75" customHeight="1" x14ac:dyDescent="0.2">
      <c r="A608" s="12"/>
      <c r="B608" s="12"/>
      <c r="C608" s="12"/>
      <c r="D608" s="14"/>
      <c r="E608" s="12"/>
      <c r="F608" s="27"/>
      <c r="G608" s="27"/>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spans="1:29" ht="15.75" customHeight="1" x14ac:dyDescent="0.2">
      <c r="A609" s="12"/>
      <c r="B609" s="12"/>
      <c r="C609" s="12"/>
      <c r="D609" s="14"/>
      <c r="E609" s="12"/>
      <c r="F609" s="27"/>
      <c r="G609" s="27"/>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spans="1:29" ht="15.75" customHeight="1" x14ac:dyDescent="0.2">
      <c r="A610" s="12"/>
      <c r="B610" s="12"/>
      <c r="C610" s="12"/>
      <c r="D610" s="14"/>
      <c r="E610" s="12"/>
      <c r="F610" s="27"/>
      <c r="G610" s="27"/>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spans="1:29" ht="15.75" customHeight="1" x14ac:dyDescent="0.2">
      <c r="A611" s="12"/>
      <c r="B611" s="12"/>
      <c r="C611" s="12"/>
      <c r="D611" s="14"/>
      <c r="E611" s="12"/>
      <c r="F611" s="27"/>
      <c r="G611" s="27"/>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spans="1:29" ht="15.75" customHeight="1" x14ac:dyDescent="0.2">
      <c r="A612" s="12"/>
      <c r="B612" s="12"/>
      <c r="C612" s="12"/>
      <c r="D612" s="14"/>
      <c r="E612" s="12"/>
      <c r="F612" s="27"/>
      <c r="G612" s="27"/>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spans="1:29" ht="15.75" customHeight="1" x14ac:dyDescent="0.2">
      <c r="A613" s="12"/>
      <c r="B613" s="12"/>
      <c r="C613" s="12"/>
      <c r="D613" s="14"/>
      <c r="E613" s="12"/>
      <c r="F613" s="27"/>
      <c r="G613" s="27"/>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spans="1:29" ht="15.75" customHeight="1" x14ac:dyDescent="0.2">
      <c r="A614" s="12"/>
      <c r="B614" s="12"/>
      <c r="C614" s="12"/>
      <c r="D614" s="14"/>
      <c r="E614" s="12"/>
      <c r="F614" s="27"/>
      <c r="G614" s="27"/>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spans="1:29" ht="15.75" customHeight="1" x14ac:dyDescent="0.2">
      <c r="A615" s="12"/>
      <c r="B615" s="12"/>
      <c r="C615" s="12"/>
      <c r="D615" s="14"/>
      <c r="E615" s="12"/>
      <c r="F615" s="27"/>
      <c r="G615" s="27"/>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spans="1:29" ht="15.75" customHeight="1" x14ac:dyDescent="0.2">
      <c r="A616" s="12"/>
      <c r="B616" s="12"/>
      <c r="C616" s="12"/>
      <c r="D616" s="14"/>
      <c r="E616" s="12"/>
      <c r="F616" s="27"/>
      <c r="G616" s="27"/>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spans="1:29" ht="15.75" customHeight="1" x14ac:dyDescent="0.2">
      <c r="A617" s="12"/>
      <c r="B617" s="12"/>
      <c r="C617" s="12"/>
      <c r="D617" s="14"/>
      <c r="E617" s="12"/>
      <c r="F617" s="27"/>
      <c r="G617" s="27"/>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spans="1:29" ht="15.75" customHeight="1" x14ac:dyDescent="0.2">
      <c r="A618" s="12"/>
      <c r="B618" s="12"/>
      <c r="C618" s="12"/>
      <c r="D618" s="14"/>
      <c r="E618" s="12"/>
      <c r="F618" s="27"/>
      <c r="G618" s="27"/>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spans="1:29" ht="15.75" customHeight="1" x14ac:dyDescent="0.2">
      <c r="A619" s="12"/>
      <c r="B619" s="12"/>
      <c r="C619" s="12"/>
      <c r="D619" s="14"/>
      <c r="E619" s="12"/>
      <c r="F619" s="27"/>
      <c r="G619" s="27"/>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spans="1:29" ht="15.75" customHeight="1" x14ac:dyDescent="0.2">
      <c r="A620" s="12"/>
      <c r="B620" s="12"/>
      <c r="C620" s="12"/>
      <c r="D620" s="14"/>
      <c r="E620" s="12"/>
      <c r="F620" s="27"/>
      <c r="G620" s="27"/>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spans="1:29" ht="15.75" customHeight="1" x14ac:dyDescent="0.2">
      <c r="A621" s="12"/>
      <c r="B621" s="12"/>
      <c r="C621" s="12"/>
      <c r="D621" s="14"/>
      <c r="E621" s="12"/>
      <c r="F621" s="27"/>
      <c r="G621" s="27"/>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spans="1:29" ht="15.75" customHeight="1" x14ac:dyDescent="0.2">
      <c r="A622" s="12"/>
      <c r="B622" s="12"/>
      <c r="C622" s="12"/>
      <c r="D622" s="14"/>
      <c r="E622" s="12"/>
      <c r="F622" s="27"/>
      <c r="G622" s="27"/>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spans="1:29" ht="15.75" customHeight="1" x14ac:dyDescent="0.2">
      <c r="A623" s="12"/>
      <c r="B623" s="12"/>
      <c r="C623" s="12"/>
      <c r="D623" s="14"/>
      <c r="E623" s="12"/>
      <c r="F623" s="27"/>
      <c r="G623" s="27"/>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spans="1:29" ht="15.75" customHeight="1" x14ac:dyDescent="0.2">
      <c r="A624" s="12"/>
      <c r="B624" s="12"/>
      <c r="C624" s="12"/>
      <c r="D624" s="14"/>
      <c r="E624" s="12"/>
      <c r="F624" s="27"/>
      <c r="G624" s="27"/>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spans="1:29" ht="15.75" customHeight="1" x14ac:dyDescent="0.2">
      <c r="A625" s="12"/>
      <c r="B625" s="12"/>
      <c r="C625" s="12"/>
      <c r="D625" s="14"/>
      <c r="E625" s="12"/>
      <c r="F625" s="27"/>
      <c r="G625" s="27"/>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spans="1:29" ht="15.75" customHeight="1" x14ac:dyDescent="0.2">
      <c r="A626" s="12"/>
      <c r="B626" s="12"/>
      <c r="C626" s="12"/>
      <c r="D626" s="14"/>
      <c r="E626" s="12"/>
      <c r="F626" s="27"/>
      <c r="G626" s="27"/>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spans="1:29" ht="15.75" customHeight="1" x14ac:dyDescent="0.2">
      <c r="A627" s="12"/>
      <c r="B627" s="12"/>
      <c r="C627" s="12"/>
      <c r="D627" s="14"/>
      <c r="E627" s="12"/>
      <c r="F627" s="27"/>
      <c r="G627" s="27"/>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spans="1:29" ht="15.75" customHeight="1" x14ac:dyDescent="0.2">
      <c r="A628" s="12"/>
      <c r="B628" s="12"/>
      <c r="C628" s="12"/>
      <c r="D628" s="14"/>
      <c r="E628" s="12"/>
      <c r="F628" s="27"/>
      <c r="G628" s="27"/>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spans="1:29" ht="15.75" customHeight="1" x14ac:dyDescent="0.2">
      <c r="A629" s="12"/>
      <c r="B629" s="12"/>
      <c r="C629" s="12"/>
      <c r="D629" s="14"/>
      <c r="E629" s="12"/>
      <c r="F629" s="27"/>
      <c r="G629" s="27"/>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spans="1:29" ht="15.75" customHeight="1" x14ac:dyDescent="0.2">
      <c r="A630" s="12"/>
      <c r="B630" s="12"/>
      <c r="C630" s="12"/>
      <c r="D630" s="14"/>
      <c r="E630" s="12"/>
      <c r="F630" s="27"/>
      <c r="G630" s="27"/>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spans="1:29" ht="15.75" customHeight="1" x14ac:dyDescent="0.2">
      <c r="A631" s="12"/>
      <c r="B631" s="12"/>
      <c r="C631" s="12"/>
      <c r="D631" s="14"/>
      <c r="E631" s="12"/>
      <c r="F631" s="27"/>
      <c r="G631" s="27"/>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spans="1:29" ht="15.75" customHeight="1" x14ac:dyDescent="0.2">
      <c r="A632" s="12"/>
      <c r="B632" s="12"/>
      <c r="C632" s="12"/>
      <c r="D632" s="14"/>
      <c r="E632" s="12"/>
      <c r="F632" s="27"/>
      <c r="G632" s="27"/>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spans="1:29" ht="15.75" customHeight="1" x14ac:dyDescent="0.2">
      <c r="A633" s="12"/>
      <c r="B633" s="12"/>
      <c r="C633" s="12"/>
      <c r="D633" s="14"/>
      <c r="E633" s="12"/>
      <c r="F633" s="27"/>
      <c r="G633" s="27"/>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spans="1:29" ht="15.75" customHeight="1" x14ac:dyDescent="0.2">
      <c r="A634" s="12"/>
      <c r="B634" s="12"/>
      <c r="C634" s="12"/>
      <c r="D634" s="14"/>
      <c r="E634" s="12"/>
      <c r="F634" s="27"/>
      <c r="G634" s="27"/>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spans="1:29" ht="15.75" customHeight="1" x14ac:dyDescent="0.2">
      <c r="A635" s="12"/>
      <c r="B635" s="12"/>
      <c r="C635" s="12"/>
      <c r="D635" s="14"/>
      <c r="E635" s="12"/>
      <c r="F635" s="27"/>
      <c r="G635" s="27"/>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spans="1:29" ht="15.75" customHeight="1" x14ac:dyDescent="0.2">
      <c r="A636" s="12"/>
      <c r="B636" s="12"/>
      <c r="C636" s="12"/>
      <c r="D636" s="14"/>
      <c r="E636" s="12"/>
      <c r="F636" s="27"/>
      <c r="G636" s="27"/>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spans="1:29" ht="15.75" customHeight="1" x14ac:dyDescent="0.2">
      <c r="A637" s="12"/>
      <c r="B637" s="12"/>
      <c r="C637" s="12"/>
      <c r="D637" s="14"/>
      <c r="E637" s="12"/>
      <c r="F637" s="27"/>
      <c r="G637" s="27"/>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spans="1:29" ht="15.75" customHeight="1" x14ac:dyDescent="0.2">
      <c r="A638" s="12"/>
      <c r="B638" s="12"/>
      <c r="C638" s="12"/>
      <c r="D638" s="14"/>
      <c r="E638" s="12"/>
      <c r="F638" s="27"/>
      <c r="G638" s="27"/>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spans="1:29" ht="15.75" customHeight="1" x14ac:dyDescent="0.2">
      <c r="A639" s="12"/>
      <c r="B639" s="12"/>
      <c r="C639" s="12"/>
      <c r="D639" s="14"/>
      <c r="E639" s="12"/>
      <c r="F639" s="27"/>
      <c r="G639" s="27"/>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spans="1:29" ht="15.75" customHeight="1" x14ac:dyDescent="0.2">
      <c r="A640" s="12"/>
      <c r="B640" s="12"/>
      <c r="C640" s="12"/>
      <c r="D640" s="14"/>
      <c r="E640" s="12"/>
      <c r="F640" s="27"/>
      <c r="G640" s="27"/>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spans="1:29" ht="15.75" customHeight="1" x14ac:dyDescent="0.2">
      <c r="A641" s="12"/>
      <c r="B641" s="12"/>
      <c r="C641" s="12"/>
      <c r="D641" s="14"/>
      <c r="E641" s="12"/>
      <c r="F641" s="27"/>
      <c r="G641" s="27"/>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spans="1:29" ht="15.75" customHeight="1" x14ac:dyDescent="0.2">
      <c r="A642" s="12"/>
      <c r="B642" s="12"/>
      <c r="C642" s="12"/>
      <c r="D642" s="14"/>
      <c r="E642" s="12"/>
      <c r="F642" s="27"/>
      <c r="G642" s="27"/>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spans="1:29" ht="15.75" customHeight="1" x14ac:dyDescent="0.2">
      <c r="A643" s="12"/>
      <c r="B643" s="12"/>
      <c r="C643" s="12"/>
      <c r="D643" s="14"/>
      <c r="E643" s="12"/>
      <c r="F643" s="27"/>
      <c r="G643" s="27"/>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spans="1:29" ht="15.75" customHeight="1" x14ac:dyDescent="0.2">
      <c r="A644" s="12"/>
      <c r="B644" s="12"/>
      <c r="C644" s="12"/>
      <c r="D644" s="14"/>
      <c r="E644" s="12"/>
      <c r="F644" s="27"/>
      <c r="G644" s="27"/>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spans="1:29" ht="15.75" customHeight="1" x14ac:dyDescent="0.2">
      <c r="A645" s="12"/>
      <c r="B645" s="12"/>
      <c r="C645" s="12"/>
      <c r="D645" s="14"/>
      <c r="E645" s="12"/>
      <c r="F645" s="27"/>
      <c r="G645" s="27"/>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spans="1:29" ht="15.75" customHeight="1" x14ac:dyDescent="0.2">
      <c r="A646" s="12"/>
      <c r="B646" s="12"/>
      <c r="C646" s="12"/>
      <c r="D646" s="14"/>
      <c r="E646" s="12"/>
      <c r="F646" s="27"/>
      <c r="G646" s="27"/>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spans="1:29" ht="15.75" customHeight="1" x14ac:dyDescent="0.2">
      <c r="A647" s="12"/>
      <c r="B647" s="12"/>
      <c r="C647" s="12"/>
      <c r="D647" s="14"/>
      <c r="E647" s="12"/>
      <c r="F647" s="27"/>
      <c r="G647" s="27"/>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spans="1:29" ht="15.75" customHeight="1" x14ac:dyDescent="0.2">
      <c r="A648" s="12"/>
      <c r="B648" s="12"/>
      <c r="C648" s="12"/>
      <c r="D648" s="14"/>
      <c r="E648" s="12"/>
      <c r="F648" s="27"/>
      <c r="G648" s="27"/>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spans="1:29" ht="15.75" customHeight="1" x14ac:dyDescent="0.2">
      <c r="A649" s="12"/>
      <c r="B649" s="12"/>
      <c r="C649" s="12"/>
      <c r="D649" s="14"/>
      <c r="E649" s="12"/>
      <c r="F649" s="27"/>
      <c r="G649" s="27"/>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spans="1:29" ht="15.75" customHeight="1" x14ac:dyDescent="0.2">
      <c r="A650" s="12"/>
      <c r="B650" s="12"/>
      <c r="C650" s="12"/>
      <c r="D650" s="14"/>
      <c r="E650" s="12"/>
      <c r="F650" s="27"/>
      <c r="G650" s="27"/>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spans="1:29" ht="15.75" customHeight="1" x14ac:dyDescent="0.2">
      <c r="A651" s="12"/>
      <c r="B651" s="12"/>
      <c r="C651" s="12"/>
      <c r="D651" s="14"/>
      <c r="E651" s="12"/>
      <c r="F651" s="27"/>
      <c r="G651" s="27"/>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spans="1:29" ht="15.75" customHeight="1" x14ac:dyDescent="0.2">
      <c r="A652" s="12"/>
      <c r="B652" s="12"/>
      <c r="C652" s="12"/>
      <c r="D652" s="14"/>
      <c r="E652" s="12"/>
      <c r="F652" s="27"/>
      <c r="G652" s="27"/>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spans="1:29" ht="15.75" customHeight="1" x14ac:dyDescent="0.2">
      <c r="A653" s="12"/>
      <c r="B653" s="12"/>
      <c r="C653" s="12"/>
      <c r="D653" s="14"/>
      <c r="E653" s="12"/>
      <c r="F653" s="27"/>
      <c r="G653" s="27"/>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spans="1:29" ht="15.75" customHeight="1" x14ac:dyDescent="0.2">
      <c r="A654" s="12"/>
      <c r="B654" s="12"/>
      <c r="C654" s="12"/>
      <c r="D654" s="14"/>
      <c r="E654" s="12"/>
      <c r="F654" s="27"/>
      <c r="G654" s="27"/>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spans="1:29" ht="15.75" customHeight="1" x14ac:dyDescent="0.2">
      <c r="A655" s="12"/>
      <c r="B655" s="12"/>
      <c r="C655" s="12"/>
      <c r="D655" s="14"/>
      <c r="E655" s="12"/>
      <c r="F655" s="27"/>
      <c r="G655" s="27"/>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spans="1:29" ht="15.75" customHeight="1" x14ac:dyDescent="0.2">
      <c r="A656" s="12"/>
      <c r="B656" s="12"/>
      <c r="C656" s="12"/>
      <c r="D656" s="14"/>
      <c r="E656" s="12"/>
      <c r="F656" s="27"/>
      <c r="G656" s="27"/>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spans="1:29" ht="15.75" customHeight="1" x14ac:dyDescent="0.2">
      <c r="A657" s="12"/>
      <c r="B657" s="12"/>
      <c r="C657" s="12"/>
      <c r="D657" s="14"/>
      <c r="E657" s="12"/>
      <c r="F657" s="27"/>
      <c r="G657" s="27"/>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spans="1:29" ht="15.75" customHeight="1" x14ac:dyDescent="0.2">
      <c r="A658" s="12"/>
      <c r="B658" s="12"/>
      <c r="C658" s="12"/>
      <c r="D658" s="14"/>
      <c r="E658" s="12"/>
      <c r="F658" s="27"/>
      <c r="G658" s="27"/>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spans="1:29" ht="15.75" customHeight="1" x14ac:dyDescent="0.2">
      <c r="A659" s="12"/>
      <c r="B659" s="12"/>
      <c r="C659" s="12"/>
      <c r="D659" s="14"/>
      <c r="E659" s="12"/>
      <c r="F659" s="27"/>
      <c r="G659" s="27"/>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spans="1:29" ht="15.75" customHeight="1" x14ac:dyDescent="0.2">
      <c r="A660" s="12"/>
      <c r="B660" s="12"/>
      <c r="C660" s="12"/>
      <c r="D660" s="14"/>
      <c r="E660" s="12"/>
      <c r="F660" s="27"/>
      <c r="G660" s="27"/>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spans="1:29" ht="15.75" customHeight="1" x14ac:dyDescent="0.2">
      <c r="A661" s="12"/>
      <c r="B661" s="12"/>
      <c r="C661" s="12"/>
      <c r="D661" s="14"/>
      <c r="E661" s="12"/>
      <c r="F661" s="27"/>
      <c r="G661" s="27"/>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spans="1:29" ht="15.75" customHeight="1" x14ac:dyDescent="0.2">
      <c r="A662" s="12"/>
      <c r="B662" s="12"/>
      <c r="C662" s="12"/>
      <c r="D662" s="14"/>
      <c r="E662" s="12"/>
      <c r="F662" s="27"/>
      <c r="G662" s="27"/>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spans="1:29" ht="15.75" customHeight="1" x14ac:dyDescent="0.2">
      <c r="A663" s="12"/>
      <c r="B663" s="12"/>
      <c r="C663" s="12"/>
      <c r="D663" s="14"/>
      <c r="E663" s="12"/>
      <c r="F663" s="27"/>
      <c r="G663" s="27"/>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spans="1:29" ht="15.75" customHeight="1" x14ac:dyDescent="0.2">
      <c r="A664" s="12"/>
      <c r="B664" s="12"/>
      <c r="C664" s="12"/>
      <c r="D664" s="14"/>
      <c r="E664" s="12"/>
      <c r="F664" s="27"/>
      <c r="G664" s="27"/>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spans="1:29" ht="15.75" customHeight="1" x14ac:dyDescent="0.2">
      <c r="A665" s="12"/>
      <c r="B665" s="12"/>
      <c r="C665" s="12"/>
      <c r="D665" s="14"/>
      <c r="E665" s="12"/>
      <c r="F665" s="27"/>
      <c r="G665" s="27"/>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spans="1:29" ht="15.75" customHeight="1" x14ac:dyDescent="0.2">
      <c r="A666" s="12"/>
      <c r="B666" s="12"/>
      <c r="C666" s="12"/>
      <c r="D666" s="14"/>
      <c r="E666" s="12"/>
      <c r="F666" s="27"/>
      <c r="G666" s="27"/>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spans="1:29" ht="15.75" customHeight="1" x14ac:dyDescent="0.2">
      <c r="A667" s="12"/>
      <c r="B667" s="12"/>
      <c r="C667" s="12"/>
      <c r="D667" s="14"/>
      <c r="E667" s="12"/>
      <c r="F667" s="27"/>
      <c r="G667" s="27"/>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spans="1:29" ht="15.75" customHeight="1" x14ac:dyDescent="0.2">
      <c r="A668" s="12"/>
      <c r="B668" s="12"/>
      <c r="C668" s="12"/>
      <c r="D668" s="14"/>
      <c r="E668" s="12"/>
      <c r="F668" s="27"/>
      <c r="G668" s="27"/>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spans="1:29" ht="15.75" customHeight="1" x14ac:dyDescent="0.2">
      <c r="A669" s="12"/>
      <c r="B669" s="12"/>
      <c r="C669" s="12"/>
      <c r="D669" s="14"/>
      <c r="E669" s="12"/>
      <c r="F669" s="27"/>
      <c r="G669" s="27"/>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spans="1:29" ht="15.75" customHeight="1" x14ac:dyDescent="0.2">
      <c r="A670" s="12"/>
      <c r="B670" s="12"/>
      <c r="C670" s="12"/>
      <c r="D670" s="14"/>
      <c r="E670" s="12"/>
      <c r="F670" s="27"/>
      <c r="G670" s="27"/>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spans="1:29" ht="15.75" customHeight="1" x14ac:dyDescent="0.2">
      <c r="A671" s="12"/>
      <c r="B671" s="12"/>
      <c r="C671" s="12"/>
      <c r="D671" s="14"/>
      <c r="E671" s="12"/>
      <c r="F671" s="27"/>
      <c r="G671" s="27"/>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spans="1:29" ht="15.75" customHeight="1" x14ac:dyDescent="0.2">
      <c r="A672" s="12"/>
      <c r="B672" s="12"/>
      <c r="C672" s="12"/>
      <c r="D672" s="14"/>
      <c r="E672" s="12"/>
      <c r="F672" s="27"/>
      <c r="G672" s="27"/>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spans="1:29" ht="15.75" customHeight="1" x14ac:dyDescent="0.2">
      <c r="A673" s="12"/>
      <c r="B673" s="12"/>
      <c r="C673" s="12"/>
      <c r="D673" s="14"/>
      <c r="E673" s="12"/>
      <c r="F673" s="27"/>
      <c r="G673" s="27"/>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spans="1:29" ht="15.75" customHeight="1" x14ac:dyDescent="0.2">
      <c r="A674" s="12"/>
      <c r="B674" s="12"/>
      <c r="C674" s="12"/>
      <c r="D674" s="14"/>
      <c r="E674" s="12"/>
      <c r="F674" s="27"/>
      <c r="G674" s="27"/>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spans="1:29" ht="15.75" customHeight="1" x14ac:dyDescent="0.2">
      <c r="A675" s="12"/>
      <c r="B675" s="12"/>
      <c r="C675" s="12"/>
      <c r="D675" s="14"/>
      <c r="E675" s="12"/>
      <c r="F675" s="27"/>
      <c r="G675" s="27"/>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spans="1:29" ht="15.75" customHeight="1" x14ac:dyDescent="0.2">
      <c r="A676" s="12"/>
      <c r="B676" s="12"/>
      <c r="C676" s="12"/>
      <c r="D676" s="14"/>
      <c r="E676" s="12"/>
      <c r="F676" s="27"/>
      <c r="G676" s="27"/>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spans="1:29" ht="15.75" customHeight="1" x14ac:dyDescent="0.2">
      <c r="A677" s="12"/>
      <c r="B677" s="12"/>
      <c r="C677" s="12"/>
      <c r="D677" s="14"/>
      <c r="E677" s="12"/>
      <c r="F677" s="27"/>
      <c r="G677" s="27"/>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spans="1:29" ht="15.75" customHeight="1" x14ac:dyDescent="0.2">
      <c r="A678" s="12"/>
      <c r="B678" s="12"/>
      <c r="C678" s="12"/>
      <c r="D678" s="14"/>
      <c r="E678" s="12"/>
      <c r="F678" s="27"/>
      <c r="G678" s="27"/>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spans="1:29" ht="15.75" customHeight="1" x14ac:dyDescent="0.2">
      <c r="A679" s="12"/>
      <c r="B679" s="12"/>
      <c r="C679" s="12"/>
      <c r="D679" s="14"/>
      <c r="E679" s="12"/>
      <c r="F679" s="27"/>
      <c r="G679" s="27"/>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spans="1:29" ht="15.75" customHeight="1" x14ac:dyDescent="0.2">
      <c r="A680" s="12"/>
      <c r="B680" s="12"/>
      <c r="C680" s="12"/>
      <c r="D680" s="14"/>
      <c r="E680" s="12"/>
      <c r="F680" s="27"/>
      <c r="G680" s="27"/>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spans="1:29" ht="15.75" customHeight="1" x14ac:dyDescent="0.2">
      <c r="A681" s="12"/>
      <c r="B681" s="12"/>
      <c r="C681" s="12"/>
      <c r="D681" s="14"/>
      <c r="E681" s="12"/>
      <c r="F681" s="27"/>
      <c r="G681" s="27"/>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spans="1:29" ht="15.75" customHeight="1" x14ac:dyDescent="0.2">
      <c r="A682" s="12"/>
      <c r="B682" s="12"/>
      <c r="C682" s="12"/>
      <c r="D682" s="14"/>
      <c r="E682" s="12"/>
      <c r="F682" s="27"/>
      <c r="G682" s="27"/>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spans="1:29" ht="15.75" customHeight="1" x14ac:dyDescent="0.2">
      <c r="A683" s="12"/>
      <c r="B683" s="12"/>
      <c r="C683" s="12"/>
      <c r="D683" s="14"/>
      <c r="E683" s="12"/>
      <c r="F683" s="27"/>
      <c r="G683" s="27"/>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spans="1:29" ht="15.75" customHeight="1" x14ac:dyDescent="0.2">
      <c r="A684" s="12"/>
      <c r="B684" s="12"/>
      <c r="C684" s="12"/>
      <c r="D684" s="14"/>
      <c r="E684" s="12"/>
      <c r="F684" s="27"/>
      <c r="G684" s="27"/>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spans="1:29" ht="15.75" customHeight="1" x14ac:dyDescent="0.2">
      <c r="A685" s="12"/>
      <c r="B685" s="12"/>
      <c r="C685" s="12"/>
      <c r="D685" s="14"/>
      <c r="E685" s="12"/>
      <c r="F685" s="27"/>
      <c r="G685" s="27"/>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spans="1:29" ht="15.75" customHeight="1" x14ac:dyDescent="0.2">
      <c r="A686" s="12"/>
      <c r="B686" s="12"/>
      <c r="C686" s="12"/>
      <c r="D686" s="14"/>
      <c r="E686" s="12"/>
      <c r="F686" s="27"/>
      <c r="G686" s="27"/>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spans="1:29" ht="15.75" customHeight="1" x14ac:dyDescent="0.2">
      <c r="A687" s="12"/>
      <c r="B687" s="12"/>
      <c r="C687" s="12"/>
      <c r="D687" s="14"/>
      <c r="E687" s="12"/>
      <c r="F687" s="27"/>
      <c r="G687" s="27"/>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spans="1:29" ht="15.75" customHeight="1" x14ac:dyDescent="0.2">
      <c r="A688" s="12"/>
      <c r="B688" s="12"/>
      <c r="C688" s="12"/>
      <c r="D688" s="14"/>
      <c r="E688" s="12"/>
      <c r="F688" s="27"/>
      <c r="G688" s="27"/>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spans="1:29" ht="15.75" customHeight="1" x14ac:dyDescent="0.2">
      <c r="A689" s="12"/>
      <c r="B689" s="12"/>
      <c r="C689" s="12"/>
      <c r="D689" s="14"/>
      <c r="E689" s="12"/>
      <c r="F689" s="27"/>
      <c r="G689" s="27"/>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spans="1:29" ht="15.75" customHeight="1" x14ac:dyDescent="0.2">
      <c r="A690" s="12"/>
      <c r="B690" s="12"/>
      <c r="C690" s="12"/>
      <c r="D690" s="14"/>
      <c r="E690" s="12"/>
      <c r="F690" s="27"/>
      <c r="G690" s="27"/>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spans="1:29" ht="15.75" customHeight="1" x14ac:dyDescent="0.2">
      <c r="A691" s="12"/>
      <c r="B691" s="12"/>
      <c r="C691" s="12"/>
      <c r="D691" s="14"/>
      <c r="E691" s="12"/>
      <c r="F691" s="27"/>
      <c r="G691" s="27"/>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spans="1:29" ht="15.75" customHeight="1" x14ac:dyDescent="0.2">
      <c r="A692" s="12"/>
      <c r="B692" s="12"/>
      <c r="C692" s="12"/>
      <c r="D692" s="14"/>
      <c r="E692" s="12"/>
      <c r="F692" s="27"/>
      <c r="G692" s="27"/>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spans="1:29" ht="15.75" customHeight="1" x14ac:dyDescent="0.2">
      <c r="A693" s="12"/>
      <c r="B693" s="12"/>
      <c r="C693" s="12"/>
      <c r="D693" s="14"/>
      <c r="E693" s="12"/>
      <c r="F693" s="27"/>
      <c r="G693" s="27"/>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spans="1:29" ht="15.75" customHeight="1" x14ac:dyDescent="0.2">
      <c r="A694" s="12"/>
      <c r="B694" s="12"/>
      <c r="C694" s="12"/>
      <c r="D694" s="14"/>
      <c r="E694" s="12"/>
      <c r="F694" s="27"/>
      <c r="G694" s="27"/>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spans="1:29" ht="15.75" customHeight="1" x14ac:dyDescent="0.2">
      <c r="A695" s="12"/>
      <c r="B695" s="12"/>
      <c r="C695" s="12"/>
      <c r="D695" s="14"/>
      <c r="E695" s="12"/>
      <c r="F695" s="27"/>
      <c r="G695" s="27"/>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spans="1:29" ht="15.75" customHeight="1" x14ac:dyDescent="0.2">
      <c r="A696" s="12"/>
      <c r="B696" s="12"/>
      <c r="C696" s="12"/>
      <c r="D696" s="14"/>
      <c r="E696" s="12"/>
      <c r="F696" s="27"/>
      <c r="G696" s="27"/>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spans="1:29" ht="15.75" customHeight="1" x14ac:dyDescent="0.2">
      <c r="A697" s="12"/>
      <c r="B697" s="12"/>
      <c r="C697" s="12"/>
      <c r="D697" s="14"/>
      <c r="E697" s="12"/>
      <c r="F697" s="27"/>
      <c r="G697" s="27"/>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spans="1:29" ht="15.75" customHeight="1" x14ac:dyDescent="0.2">
      <c r="A698" s="12"/>
      <c r="B698" s="12"/>
      <c r="C698" s="12"/>
      <c r="D698" s="14"/>
      <c r="E698" s="12"/>
      <c r="F698" s="27"/>
      <c r="G698" s="27"/>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spans="1:29" ht="15.75" customHeight="1" x14ac:dyDescent="0.2">
      <c r="A699" s="12"/>
      <c r="B699" s="12"/>
      <c r="C699" s="12"/>
      <c r="D699" s="14"/>
      <c r="E699" s="12"/>
      <c r="F699" s="27"/>
      <c r="G699" s="27"/>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spans="1:29" ht="15.75" customHeight="1" x14ac:dyDescent="0.2">
      <c r="A700" s="12"/>
      <c r="B700" s="12"/>
      <c r="C700" s="12"/>
      <c r="D700" s="14"/>
      <c r="E700" s="12"/>
      <c r="F700" s="27"/>
      <c r="G700" s="27"/>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spans="1:29" ht="15.75" customHeight="1" x14ac:dyDescent="0.2">
      <c r="A701" s="12"/>
      <c r="B701" s="12"/>
      <c r="C701" s="12"/>
      <c r="D701" s="14"/>
      <c r="E701" s="12"/>
      <c r="F701" s="27"/>
      <c r="G701" s="27"/>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spans="1:29" ht="15.75" customHeight="1" x14ac:dyDescent="0.2">
      <c r="A702" s="12"/>
      <c r="B702" s="12"/>
      <c r="C702" s="12"/>
      <c r="D702" s="14"/>
      <c r="E702" s="12"/>
      <c r="F702" s="27"/>
      <c r="G702" s="27"/>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spans="1:29" ht="15.75" customHeight="1" x14ac:dyDescent="0.2">
      <c r="A703" s="12"/>
      <c r="B703" s="12"/>
      <c r="C703" s="12"/>
      <c r="D703" s="14"/>
      <c r="E703" s="12"/>
      <c r="F703" s="27"/>
      <c r="G703" s="27"/>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spans="1:29" ht="15.75" customHeight="1" x14ac:dyDescent="0.2">
      <c r="A704" s="12"/>
      <c r="B704" s="12"/>
      <c r="C704" s="12"/>
      <c r="D704" s="14"/>
      <c r="E704" s="12"/>
      <c r="F704" s="27"/>
      <c r="G704" s="27"/>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spans="1:29" ht="15.75" customHeight="1" x14ac:dyDescent="0.2">
      <c r="A705" s="12"/>
      <c r="B705" s="12"/>
      <c r="C705" s="12"/>
      <c r="D705" s="14"/>
      <c r="E705" s="12"/>
      <c r="F705" s="27"/>
      <c r="G705" s="27"/>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spans="1:29" ht="15.75" customHeight="1" x14ac:dyDescent="0.2">
      <c r="A706" s="12"/>
      <c r="B706" s="12"/>
      <c r="C706" s="12"/>
      <c r="D706" s="14"/>
      <c r="E706" s="12"/>
      <c r="F706" s="27"/>
      <c r="G706" s="27"/>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spans="1:29" ht="15.75" customHeight="1" x14ac:dyDescent="0.2">
      <c r="A707" s="12"/>
      <c r="B707" s="12"/>
      <c r="C707" s="12"/>
      <c r="D707" s="14"/>
      <c r="E707" s="12"/>
      <c r="F707" s="27"/>
      <c r="G707" s="27"/>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spans="1:29" ht="15.75" customHeight="1" x14ac:dyDescent="0.2">
      <c r="A708" s="12"/>
      <c r="B708" s="12"/>
      <c r="C708" s="12"/>
      <c r="D708" s="14"/>
      <c r="E708" s="12"/>
      <c r="F708" s="27"/>
      <c r="G708" s="27"/>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spans="1:29" ht="15.75" customHeight="1" x14ac:dyDescent="0.2">
      <c r="A709" s="12"/>
      <c r="B709" s="12"/>
      <c r="C709" s="12"/>
      <c r="D709" s="14"/>
      <c r="E709" s="12"/>
      <c r="F709" s="27"/>
      <c r="G709" s="27"/>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spans="1:29" ht="15.75" customHeight="1" x14ac:dyDescent="0.2">
      <c r="A710" s="12"/>
      <c r="B710" s="12"/>
      <c r="C710" s="12"/>
      <c r="D710" s="14"/>
      <c r="E710" s="12"/>
      <c r="F710" s="27"/>
      <c r="G710" s="27"/>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spans="1:29" ht="15.75" customHeight="1" x14ac:dyDescent="0.2">
      <c r="A711" s="12"/>
      <c r="B711" s="12"/>
      <c r="C711" s="12"/>
      <c r="D711" s="14"/>
      <c r="E711" s="12"/>
      <c r="F711" s="27"/>
      <c r="G711" s="27"/>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spans="1:29" ht="15.75" customHeight="1" x14ac:dyDescent="0.2">
      <c r="A712" s="12"/>
      <c r="B712" s="12"/>
      <c r="C712" s="12"/>
      <c r="D712" s="14"/>
      <c r="E712" s="12"/>
      <c r="F712" s="27"/>
      <c r="G712" s="27"/>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spans="1:29" ht="15.75" customHeight="1" x14ac:dyDescent="0.2">
      <c r="A713" s="12"/>
      <c r="B713" s="12"/>
      <c r="C713" s="12"/>
      <c r="D713" s="14"/>
      <c r="E713" s="12"/>
      <c r="F713" s="27"/>
      <c r="G713" s="27"/>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spans="1:29" ht="15.75" customHeight="1" x14ac:dyDescent="0.2">
      <c r="A714" s="12"/>
      <c r="B714" s="12"/>
      <c r="C714" s="12"/>
      <c r="D714" s="14"/>
      <c r="E714" s="12"/>
      <c r="F714" s="27"/>
      <c r="G714" s="27"/>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spans="1:29" ht="15.75" customHeight="1" x14ac:dyDescent="0.2">
      <c r="A715" s="12"/>
      <c r="B715" s="12"/>
      <c r="C715" s="12"/>
      <c r="D715" s="14"/>
      <c r="E715" s="12"/>
      <c r="F715" s="27"/>
      <c r="G715" s="27"/>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spans="1:29" ht="15.75" customHeight="1" x14ac:dyDescent="0.2">
      <c r="A716" s="12"/>
      <c r="B716" s="12"/>
      <c r="C716" s="12"/>
      <c r="D716" s="14"/>
      <c r="E716" s="12"/>
      <c r="F716" s="27"/>
      <c r="G716" s="27"/>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spans="1:29" ht="15.75" customHeight="1" x14ac:dyDescent="0.2">
      <c r="A717" s="12"/>
      <c r="B717" s="12"/>
      <c r="C717" s="12"/>
      <c r="D717" s="14"/>
      <c r="E717" s="12"/>
      <c r="F717" s="27"/>
      <c r="G717" s="27"/>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spans="1:29" ht="15.75" customHeight="1" x14ac:dyDescent="0.2">
      <c r="A718" s="12"/>
      <c r="B718" s="12"/>
      <c r="C718" s="12"/>
      <c r="D718" s="14"/>
      <c r="E718" s="12"/>
      <c r="F718" s="27"/>
      <c r="G718" s="27"/>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spans="1:29" ht="15.75" customHeight="1" x14ac:dyDescent="0.2">
      <c r="A719" s="12"/>
      <c r="B719" s="12"/>
      <c r="C719" s="12"/>
      <c r="D719" s="14"/>
      <c r="E719" s="12"/>
      <c r="F719" s="27"/>
      <c r="G719" s="27"/>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spans="1:29" ht="15.75" customHeight="1" x14ac:dyDescent="0.2">
      <c r="A720" s="12"/>
      <c r="B720" s="12"/>
      <c r="C720" s="12"/>
      <c r="D720" s="14"/>
      <c r="E720" s="12"/>
      <c r="F720" s="27"/>
      <c r="G720" s="27"/>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spans="1:29" ht="15.75" customHeight="1" x14ac:dyDescent="0.2">
      <c r="A721" s="12"/>
      <c r="B721" s="12"/>
      <c r="C721" s="12"/>
      <c r="D721" s="14"/>
      <c r="E721" s="12"/>
      <c r="F721" s="27"/>
      <c r="G721" s="27"/>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spans="1:29" ht="15.75" customHeight="1" x14ac:dyDescent="0.2">
      <c r="A722" s="12"/>
      <c r="B722" s="12"/>
      <c r="C722" s="12"/>
      <c r="D722" s="14"/>
      <c r="E722" s="12"/>
      <c r="F722" s="27"/>
      <c r="G722" s="27"/>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spans="1:29" ht="15.75" customHeight="1" x14ac:dyDescent="0.2">
      <c r="A723" s="12"/>
      <c r="B723" s="12"/>
      <c r="C723" s="12"/>
      <c r="D723" s="14"/>
      <c r="E723" s="12"/>
      <c r="F723" s="27"/>
      <c r="G723" s="27"/>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spans="1:29" ht="15.75" customHeight="1" x14ac:dyDescent="0.2">
      <c r="A724" s="12"/>
      <c r="B724" s="12"/>
      <c r="C724" s="12"/>
      <c r="D724" s="14"/>
      <c r="E724" s="12"/>
      <c r="F724" s="27"/>
      <c r="G724" s="27"/>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spans="1:29" ht="15.75" customHeight="1" x14ac:dyDescent="0.2">
      <c r="A725" s="12"/>
      <c r="B725" s="12"/>
      <c r="C725" s="12"/>
      <c r="D725" s="14"/>
      <c r="E725" s="12"/>
      <c r="F725" s="27"/>
      <c r="G725" s="27"/>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spans="1:29" ht="15.75" customHeight="1" x14ac:dyDescent="0.2">
      <c r="A726" s="12"/>
      <c r="B726" s="12"/>
      <c r="C726" s="12"/>
      <c r="D726" s="14"/>
      <c r="E726" s="12"/>
      <c r="F726" s="27"/>
      <c r="G726" s="27"/>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spans="1:29" ht="15.75" customHeight="1" x14ac:dyDescent="0.2">
      <c r="A727" s="12"/>
      <c r="B727" s="12"/>
      <c r="C727" s="12"/>
      <c r="D727" s="14"/>
      <c r="E727" s="12"/>
      <c r="F727" s="27"/>
      <c r="G727" s="27"/>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spans="1:29" ht="15.75" customHeight="1" x14ac:dyDescent="0.2">
      <c r="A728" s="12"/>
      <c r="B728" s="12"/>
      <c r="C728" s="12"/>
      <c r="D728" s="14"/>
      <c r="E728" s="12"/>
      <c r="F728" s="27"/>
      <c r="G728" s="27"/>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spans="1:29" ht="15.75" customHeight="1" x14ac:dyDescent="0.2">
      <c r="A729" s="12"/>
      <c r="B729" s="12"/>
      <c r="C729" s="12"/>
      <c r="D729" s="14"/>
      <c r="E729" s="12"/>
      <c r="F729" s="27"/>
      <c r="G729" s="27"/>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spans="1:29" ht="15.75" customHeight="1" x14ac:dyDescent="0.2">
      <c r="A730" s="12"/>
      <c r="B730" s="12"/>
      <c r="C730" s="12"/>
      <c r="D730" s="14"/>
      <c r="E730" s="12"/>
      <c r="F730" s="27"/>
      <c r="G730" s="27"/>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spans="1:29" ht="15.75" customHeight="1" x14ac:dyDescent="0.2">
      <c r="A731" s="12"/>
      <c r="B731" s="12"/>
      <c r="C731" s="12"/>
      <c r="D731" s="14"/>
      <c r="E731" s="12"/>
      <c r="F731" s="27"/>
      <c r="G731" s="27"/>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spans="1:29" ht="15.75" customHeight="1" x14ac:dyDescent="0.2">
      <c r="A732" s="12"/>
      <c r="B732" s="12"/>
      <c r="C732" s="12"/>
      <c r="D732" s="14"/>
      <c r="E732" s="12"/>
      <c r="F732" s="27"/>
      <c r="G732" s="27"/>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spans="1:29" ht="15.75" customHeight="1" x14ac:dyDescent="0.2">
      <c r="A733" s="12"/>
      <c r="B733" s="12"/>
      <c r="C733" s="12"/>
      <c r="D733" s="14"/>
      <c r="E733" s="12"/>
      <c r="F733" s="27"/>
      <c r="G733" s="27"/>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spans="1:29" ht="15.75" customHeight="1" x14ac:dyDescent="0.2">
      <c r="A734" s="12"/>
      <c r="B734" s="12"/>
      <c r="C734" s="12"/>
      <c r="D734" s="14"/>
      <c r="E734" s="12"/>
      <c r="F734" s="27"/>
      <c r="G734" s="27"/>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spans="1:29" ht="15.75" customHeight="1" x14ac:dyDescent="0.2">
      <c r="A735" s="12"/>
      <c r="B735" s="12"/>
      <c r="C735" s="12"/>
      <c r="D735" s="14"/>
      <c r="E735" s="12"/>
      <c r="F735" s="27"/>
      <c r="G735" s="27"/>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spans="1:29" ht="15.75" customHeight="1" x14ac:dyDescent="0.2">
      <c r="A736" s="12"/>
      <c r="B736" s="12"/>
      <c r="C736" s="12"/>
      <c r="D736" s="14"/>
      <c r="E736" s="12"/>
      <c r="F736" s="27"/>
      <c r="G736" s="27"/>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spans="1:29" ht="15.75" customHeight="1" x14ac:dyDescent="0.2">
      <c r="A737" s="12"/>
      <c r="B737" s="12"/>
      <c r="C737" s="12"/>
      <c r="D737" s="14"/>
      <c r="E737" s="12"/>
      <c r="F737" s="27"/>
      <c r="G737" s="27"/>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spans="1:29" ht="15.75" customHeight="1" x14ac:dyDescent="0.2">
      <c r="A738" s="12"/>
      <c r="B738" s="12"/>
      <c r="C738" s="12"/>
      <c r="D738" s="14"/>
      <c r="E738" s="12"/>
      <c r="F738" s="27"/>
      <c r="G738" s="27"/>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spans="1:29" ht="15.75" customHeight="1" x14ac:dyDescent="0.2">
      <c r="A739" s="12"/>
      <c r="B739" s="12"/>
      <c r="C739" s="12"/>
      <c r="D739" s="14"/>
      <c r="E739" s="12"/>
      <c r="F739" s="27"/>
      <c r="G739" s="27"/>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spans="1:29" ht="15.75" customHeight="1" x14ac:dyDescent="0.2">
      <c r="A740" s="12"/>
      <c r="B740" s="12"/>
      <c r="C740" s="12"/>
      <c r="D740" s="14"/>
      <c r="E740" s="12"/>
      <c r="F740" s="27"/>
      <c r="G740" s="27"/>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spans="1:29" ht="15.75" customHeight="1" x14ac:dyDescent="0.2">
      <c r="A741" s="12"/>
      <c r="B741" s="12"/>
      <c r="C741" s="12"/>
      <c r="D741" s="14"/>
      <c r="E741" s="12"/>
      <c r="F741" s="27"/>
      <c r="G741" s="27"/>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spans="1:29" ht="15.75" customHeight="1" x14ac:dyDescent="0.2">
      <c r="A742" s="12"/>
      <c r="B742" s="12"/>
      <c r="C742" s="12"/>
      <c r="D742" s="14"/>
      <c r="E742" s="12"/>
      <c r="F742" s="27"/>
      <c r="G742" s="27"/>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spans="1:29" ht="15.75" customHeight="1" x14ac:dyDescent="0.2">
      <c r="A743" s="12"/>
      <c r="B743" s="12"/>
      <c r="C743" s="12"/>
      <c r="D743" s="14"/>
      <c r="E743" s="12"/>
      <c r="F743" s="27"/>
      <c r="G743" s="27"/>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spans="1:29" ht="15.75" customHeight="1" x14ac:dyDescent="0.2">
      <c r="A744" s="12"/>
      <c r="B744" s="12"/>
      <c r="C744" s="12"/>
      <c r="D744" s="14"/>
      <c r="E744" s="12"/>
      <c r="F744" s="27"/>
      <c r="G744" s="27"/>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spans="1:29" ht="15.75" customHeight="1" x14ac:dyDescent="0.2">
      <c r="A745" s="12"/>
      <c r="B745" s="12"/>
      <c r="C745" s="12"/>
      <c r="D745" s="14"/>
      <c r="E745" s="12"/>
      <c r="F745" s="27"/>
      <c r="G745" s="27"/>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spans="1:29" ht="15.75" customHeight="1" x14ac:dyDescent="0.2">
      <c r="A746" s="12"/>
      <c r="B746" s="12"/>
      <c r="C746" s="12"/>
      <c r="D746" s="14"/>
      <c r="E746" s="12"/>
      <c r="F746" s="27"/>
      <c r="G746" s="27"/>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spans="1:29" ht="15.75" customHeight="1" x14ac:dyDescent="0.2">
      <c r="A747" s="12"/>
      <c r="B747" s="12"/>
      <c r="C747" s="12"/>
      <c r="D747" s="14"/>
      <c r="E747" s="12"/>
      <c r="F747" s="27"/>
      <c r="G747" s="27"/>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spans="1:29" ht="15.75" customHeight="1" x14ac:dyDescent="0.2">
      <c r="A748" s="12"/>
      <c r="B748" s="12"/>
      <c r="C748" s="12"/>
      <c r="D748" s="14"/>
      <c r="E748" s="12"/>
      <c r="F748" s="27"/>
      <c r="G748" s="27"/>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spans="1:29" ht="15.75" customHeight="1" x14ac:dyDescent="0.2">
      <c r="A749" s="12"/>
      <c r="B749" s="12"/>
      <c r="C749" s="12"/>
      <c r="D749" s="14"/>
      <c r="E749" s="12"/>
      <c r="F749" s="27"/>
      <c r="G749" s="27"/>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spans="1:29" ht="15.75" customHeight="1" x14ac:dyDescent="0.2">
      <c r="A750" s="12"/>
      <c r="B750" s="12"/>
      <c r="C750" s="12"/>
      <c r="D750" s="14"/>
      <c r="E750" s="12"/>
      <c r="F750" s="27"/>
      <c r="G750" s="27"/>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spans="1:29" ht="15.75" customHeight="1" x14ac:dyDescent="0.2">
      <c r="A751" s="12"/>
      <c r="B751" s="12"/>
      <c r="C751" s="12"/>
      <c r="D751" s="14"/>
      <c r="E751" s="12"/>
      <c r="F751" s="27"/>
      <c r="G751" s="27"/>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spans="1:29" ht="15.75" customHeight="1" x14ac:dyDescent="0.2">
      <c r="A752" s="12"/>
      <c r="B752" s="12"/>
      <c r="C752" s="12"/>
      <c r="D752" s="14"/>
      <c r="E752" s="12"/>
      <c r="F752" s="27"/>
      <c r="G752" s="27"/>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spans="1:29" ht="15.75" customHeight="1" x14ac:dyDescent="0.2">
      <c r="A753" s="12"/>
      <c r="B753" s="12"/>
      <c r="C753" s="12"/>
      <c r="D753" s="14"/>
      <c r="E753" s="12"/>
      <c r="F753" s="27"/>
      <c r="G753" s="27"/>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spans="1:29" ht="15.75" customHeight="1" x14ac:dyDescent="0.2">
      <c r="A754" s="12"/>
      <c r="B754" s="12"/>
      <c r="C754" s="12"/>
      <c r="D754" s="14"/>
      <c r="E754" s="12"/>
      <c r="F754" s="27"/>
      <c r="G754" s="27"/>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spans="1:29" ht="15.75" customHeight="1" x14ac:dyDescent="0.2">
      <c r="A755" s="12"/>
      <c r="B755" s="12"/>
      <c r="C755" s="12"/>
      <c r="D755" s="14"/>
      <c r="E755" s="12"/>
      <c r="F755" s="27"/>
      <c r="G755" s="27"/>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spans="1:29" ht="15.75" customHeight="1" x14ac:dyDescent="0.2">
      <c r="A756" s="12"/>
      <c r="B756" s="12"/>
      <c r="C756" s="12"/>
      <c r="D756" s="14"/>
      <c r="E756" s="12"/>
      <c r="F756" s="27"/>
      <c r="G756" s="27"/>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spans="1:29" ht="15.75" customHeight="1" x14ac:dyDescent="0.2">
      <c r="A757" s="12"/>
      <c r="B757" s="12"/>
      <c r="C757" s="12"/>
      <c r="D757" s="14"/>
      <c r="E757" s="12"/>
      <c r="F757" s="27"/>
      <c r="G757" s="27"/>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spans="1:29" ht="15.75" customHeight="1" x14ac:dyDescent="0.2">
      <c r="A758" s="12"/>
      <c r="B758" s="12"/>
      <c r="C758" s="12"/>
      <c r="D758" s="14"/>
      <c r="E758" s="12"/>
      <c r="F758" s="27"/>
      <c r="G758" s="27"/>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spans="1:29" ht="15.75" customHeight="1" x14ac:dyDescent="0.2">
      <c r="A759" s="12"/>
      <c r="B759" s="12"/>
      <c r="C759" s="12"/>
      <c r="D759" s="14"/>
      <c r="E759" s="12"/>
      <c r="F759" s="27"/>
      <c r="G759" s="27"/>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spans="1:29" ht="15.75" customHeight="1" x14ac:dyDescent="0.2">
      <c r="A760" s="12"/>
      <c r="B760" s="12"/>
      <c r="C760" s="12"/>
      <c r="D760" s="14"/>
      <c r="E760" s="12"/>
      <c r="F760" s="27"/>
      <c r="G760" s="27"/>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spans="1:29" ht="15.75" customHeight="1" x14ac:dyDescent="0.2">
      <c r="A761" s="12"/>
      <c r="B761" s="12"/>
      <c r="C761" s="12"/>
      <c r="D761" s="14"/>
      <c r="E761" s="12"/>
      <c r="F761" s="27"/>
      <c r="G761" s="27"/>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spans="1:29" ht="15.75" customHeight="1" x14ac:dyDescent="0.2">
      <c r="A762" s="12"/>
      <c r="B762" s="12"/>
      <c r="C762" s="12"/>
      <c r="D762" s="14"/>
      <c r="E762" s="12"/>
      <c r="F762" s="27"/>
      <c r="G762" s="27"/>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spans="1:29" ht="15.75" customHeight="1" x14ac:dyDescent="0.2">
      <c r="A763" s="12"/>
      <c r="B763" s="12"/>
      <c r="C763" s="12"/>
      <c r="D763" s="14"/>
      <c r="E763" s="12"/>
      <c r="F763" s="27"/>
      <c r="G763" s="27"/>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spans="1:29" ht="15.75" customHeight="1" x14ac:dyDescent="0.2">
      <c r="A764" s="12"/>
      <c r="B764" s="12"/>
      <c r="C764" s="12"/>
      <c r="D764" s="14"/>
      <c r="E764" s="12"/>
      <c r="F764" s="27"/>
      <c r="G764" s="27"/>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spans="1:29" ht="15.75" customHeight="1" x14ac:dyDescent="0.2">
      <c r="A765" s="12"/>
      <c r="B765" s="12"/>
      <c r="C765" s="12"/>
      <c r="D765" s="14"/>
      <c r="E765" s="12"/>
      <c r="F765" s="27"/>
      <c r="G765" s="27"/>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spans="1:29" ht="15.75" customHeight="1" x14ac:dyDescent="0.2">
      <c r="A766" s="12"/>
      <c r="B766" s="12"/>
      <c r="C766" s="12"/>
      <c r="D766" s="14"/>
      <c r="E766" s="12"/>
      <c r="F766" s="27"/>
      <c r="G766" s="27"/>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spans="1:29" ht="15.75" customHeight="1" x14ac:dyDescent="0.2">
      <c r="A767" s="12"/>
      <c r="B767" s="12"/>
      <c r="C767" s="12"/>
      <c r="D767" s="14"/>
      <c r="E767" s="12"/>
      <c r="F767" s="27"/>
      <c r="G767" s="27"/>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spans="1:29" ht="15.75" customHeight="1" x14ac:dyDescent="0.2">
      <c r="A768" s="12"/>
      <c r="B768" s="12"/>
      <c r="C768" s="12"/>
      <c r="D768" s="14"/>
      <c r="E768" s="12"/>
      <c r="F768" s="27"/>
      <c r="G768" s="27"/>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spans="1:29" ht="15.75" customHeight="1" x14ac:dyDescent="0.2">
      <c r="A769" s="12"/>
      <c r="B769" s="12"/>
      <c r="C769" s="12"/>
      <c r="D769" s="14"/>
      <c r="E769" s="12"/>
      <c r="F769" s="27"/>
      <c r="G769" s="27"/>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spans="1:29" ht="15.75" customHeight="1" x14ac:dyDescent="0.2">
      <c r="A770" s="12"/>
      <c r="B770" s="12"/>
      <c r="C770" s="12"/>
      <c r="D770" s="14"/>
      <c r="E770" s="12"/>
      <c r="F770" s="27"/>
      <c r="G770" s="27"/>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spans="1:29" ht="15.75" customHeight="1" x14ac:dyDescent="0.2">
      <c r="A771" s="12"/>
      <c r="B771" s="12"/>
      <c r="C771" s="12"/>
      <c r="D771" s="14"/>
      <c r="E771" s="12"/>
      <c r="F771" s="27"/>
      <c r="G771" s="27"/>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spans="1:29" ht="15.75" customHeight="1" x14ac:dyDescent="0.2">
      <c r="A772" s="12"/>
      <c r="B772" s="12"/>
      <c r="C772" s="12"/>
      <c r="D772" s="14"/>
      <c r="E772" s="12"/>
      <c r="F772" s="27"/>
      <c r="G772" s="27"/>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spans="1:29" ht="15.75" customHeight="1" x14ac:dyDescent="0.2">
      <c r="A773" s="12"/>
      <c r="B773" s="12"/>
      <c r="C773" s="12"/>
      <c r="D773" s="14"/>
      <c r="E773" s="12"/>
      <c r="F773" s="27"/>
      <c r="G773" s="27"/>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spans="1:29" ht="15.75" customHeight="1" x14ac:dyDescent="0.2">
      <c r="A774" s="12"/>
      <c r="B774" s="12"/>
      <c r="C774" s="12"/>
      <c r="D774" s="14"/>
      <c r="E774" s="12"/>
      <c r="F774" s="27"/>
      <c r="G774" s="27"/>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spans="1:29" ht="15.75" customHeight="1" x14ac:dyDescent="0.2">
      <c r="A775" s="12"/>
      <c r="B775" s="12"/>
      <c r="C775" s="12"/>
      <c r="D775" s="14"/>
      <c r="E775" s="12"/>
      <c r="F775" s="27"/>
      <c r="G775" s="27"/>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spans="1:29" ht="15.75" customHeight="1" x14ac:dyDescent="0.2">
      <c r="A776" s="12"/>
      <c r="B776" s="12"/>
      <c r="C776" s="12"/>
      <c r="D776" s="14"/>
      <c r="E776" s="12"/>
      <c r="F776" s="27"/>
      <c r="G776" s="27"/>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spans="1:29" ht="15.75" customHeight="1" x14ac:dyDescent="0.2">
      <c r="A777" s="12"/>
      <c r="B777" s="12"/>
      <c r="C777" s="12"/>
      <c r="D777" s="14"/>
      <c r="E777" s="12"/>
      <c r="F777" s="27"/>
      <c r="G777" s="27"/>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spans="1:29" ht="15.75" customHeight="1" x14ac:dyDescent="0.2">
      <c r="A778" s="12"/>
      <c r="B778" s="12"/>
      <c r="C778" s="12"/>
      <c r="D778" s="14"/>
      <c r="E778" s="12"/>
      <c r="F778" s="27"/>
      <c r="G778" s="27"/>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spans="1:29" ht="15.75" customHeight="1" x14ac:dyDescent="0.2">
      <c r="A779" s="12"/>
      <c r="B779" s="12"/>
      <c r="C779" s="12"/>
      <c r="D779" s="14"/>
      <c r="E779" s="12"/>
      <c r="F779" s="27"/>
      <c r="G779" s="27"/>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spans="1:29" ht="15.75" customHeight="1" x14ac:dyDescent="0.2">
      <c r="A780" s="12"/>
      <c r="B780" s="12"/>
      <c r="C780" s="12"/>
      <c r="D780" s="14"/>
      <c r="E780" s="12"/>
      <c r="F780" s="27"/>
      <c r="G780" s="27"/>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spans="1:29" ht="15.75" customHeight="1" x14ac:dyDescent="0.2">
      <c r="A781" s="12"/>
      <c r="B781" s="12"/>
      <c r="C781" s="12"/>
      <c r="D781" s="14"/>
      <c r="E781" s="12"/>
      <c r="F781" s="27"/>
      <c r="G781" s="27"/>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spans="1:29" ht="15.75" customHeight="1" x14ac:dyDescent="0.2">
      <c r="A782" s="12"/>
      <c r="B782" s="12"/>
      <c r="C782" s="12"/>
      <c r="D782" s="14"/>
      <c r="E782" s="12"/>
      <c r="F782" s="27"/>
      <c r="G782" s="27"/>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spans="1:29" ht="15.75" customHeight="1" x14ac:dyDescent="0.2">
      <c r="A783" s="12"/>
      <c r="B783" s="12"/>
      <c r="C783" s="12"/>
      <c r="D783" s="14"/>
      <c r="E783" s="12"/>
      <c r="F783" s="27"/>
      <c r="G783" s="27"/>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spans="1:29" ht="15.75" customHeight="1" x14ac:dyDescent="0.2">
      <c r="A784" s="12"/>
      <c r="B784" s="12"/>
      <c r="C784" s="12"/>
      <c r="D784" s="14"/>
      <c r="E784" s="12"/>
      <c r="F784" s="27"/>
      <c r="G784" s="27"/>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spans="1:29" ht="15.75" customHeight="1" x14ac:dyDescent="0.2">
      <c r="A785" s="12"/>
      <c r="B785" s="12"/>
      <c r="C785" s="12"/>
      <c r="D785" s="14"/>
      <c r="E785" s="12"/>
      <c r="F785" s="27"/>
      <c r="G785" s="27"/>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spans="1:29" ht="15.75" customHeight="1" x14ac:dyDescent="0.2">
      <c r="A786" s="12"/>
      <c r="B786" s="12"/>
      <c r="C786" s="12"/>
      <c r="D786" s="14"/>
      <c r="E786" s="12"/>
      <c r="F786" s="27"/>
      <c r="G786" s="27"/>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spans="1:29" ht="15.75" customHeight="1" x14ac:dyDescent="0.2">
      <c r="A787" s="12"/>
      <c r="B787" s="12"/>
      <c r="C787" s="12"/>
      <c r="D787" s="14"/>
      <c r="E787" s="12"/>
      <c r="F787" s="27"/>
      <c r="G787" s="27"/>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spans="1:29" ht="15.75" customHeight="1" x14ac:dyDescent="0.2">
      <c r="A788" s="12"/>
      <c r="B788" s="12"/>
      <c r="C788" s="12"/>
      <c r="D788" s="14"/>
      <c r="E788" s="12"/>
      <c r="F788" s="27"/>
      <c r="G788" s="27"/>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spans="1:29" ht="15.75" customHeight="1" x14ac:dyDescent="0.2">
      <c r="A789" s="12"/>
      <c r="B789" s="12"/>
      <c r="C789" s="12"/>
      <c r="D789" s="14"/>
      <c r="E789" s="12"/>
      <c r="F789" s="27"/>
      <c r="G789" s="27"/>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spans="1:29" ht="15.75" customHeight="1" x14ac:dyDescent="0.2">
      <c r="A790" s="12"/>
      <c r="B790" s="12"/>
      <c r="C790" s="12"/>
      <c r="D790" s="14"/>
      <c r="E790" s="12"/>
      <c r="F790" s="27"/>
      <c r="G790" s="27"/>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spans="1:29" ht="15.75" customHeight="1" x14ac:dyDescent="0.2">
      <c r="A791" s="12"/>
      <c r="B791" s="12"/>
      <c r="C791" s="12"/>
      <c r="D791" s="14"/>
      <c r="E791" s="12"/>
      <c r="F791" s="27"/>
      <c r="G791" s="27"/>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spans="1:29" ht="15.75" customHeight="1" x14ac:dyDescent="0.2">
      <c r="A792" s="12"/>
      <c r="B792" s="12"/>
      <c r="C792" s="12"/>
      <c r="D792" s="14"/>
      <c r="E792" s="12"/>
      <c r="F792" s="27"/>
      <c r="G792" s="27"/>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spans="1:29" ht="15.75" customHeight="1" x14ac:dyDescent="0.2">
      <c r="A793" s="12"/>
      <c r="B793" s="12"/>
      <c r="C793" s="12"/>
      <c r="D793" s="14"/>
      <c r="E793" s="12"/>
      <c r="F793" s="27"/>
      <c r="G793" s="27"/>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spans="1:29" ht="15.75" customHeight="1" x14ac:dyDescent="0.2">
      <c r="A794" s="12"/>
      <c r="B794" s="12"/>
      <c r="C794" s="12"/>
      <c r="D794" s="14"/>
      <c r="E794" s="12"/>
      <c r="F794" s="27"/>
      <c r="G794" s="27"/>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spans="1:29" ht="15.75" customHeight="1" x14ac:dyDescent="0.2">
      <c r="A795" s="12"/>
      <c r="B795" s="12"/>
      <c r="C795" s="12"/>
      <c r="D795" s="14"/>
      <c r="E795" s="12"/>
      <c r="F795" s="27"/>
      <c r="G795" s="27"/>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spans="1:29" ht="15.75" customHeight="1" x14ac:dyDescent="0.2">
      <c r="A796" s="12"/>
      <c r="B796" s="12"/>
      <c r="C796" s="12"/>
      <c r="D796" s="14"/>
      <c r="E796" s="12"/>
      <c r="F796" s="27"/>
      <c r="G796" s="27"/>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spans="1:29" ht="15.75" customHeight="1" x14ac:dyDescent="0.2">
      <c r="A797" s="12"/>
      <c r="B797" s="12"/>
      <c r="C797" s="12"/>
      <c r="D797" s="14"/>
      <c r="E797" s="12"/>
      <c r="F797" s="27"/>
      <c r="G797" s="27"/>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spans="1:29" ht="15.75" customHeight="1" x14ac:dyDescent="0.2">
      <c r="A798" s="12"/>
      <c r="B798" s="12"/>
      <c r="C798" s="12"/>
      <c r="D798" s="14"/>
      <c r="E798" s="12"/>
      <c r="F798" s="27"/>
      <c r="G798" s="27"/>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spans="1:29" ht="15.75" customHeight="1" x14ac:dyDescent="0.2">
      <c r="A799" s="12"/>
      <c r="B799" s="12"/>
      <c r="C799" s="12"/>
      <c r="D799" s="14"/>
      <c r="E799" s="12"/>
      <c r="F799" s="27"/>
      <c r="G799" s="27"/>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spans="1:29" ht="15.75" customHeight="1" x14ac:dyDescent="0.2">
      <c r="A800" s="12"/>
      <c r="B800" s="12"/>
      <c r="C800" s="12"/>
      <c r="D800" s="14"/>
      <c r="E800" s="12"/>
      <c r="F800" s="27"/>
      <c r="G800" s="27"/>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spans="1:29" ht="15.75" customHeight="1" x14ac:dyDescent="0.2">
      <c r="A801" s="12"/>
      <c r="B801" s="12"/>
      <c r="C801" s="12"/>
      <c r="D801" s="14"/>
      <c r="E801" s="12"/>
      <c r="F801" s="27"/>
      <c r="G801" s="27"/>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spans="1:29" ht="15.75" customHeight="1" x14ac:dyDescent="0.2">
      <c r="A802" s="12"/>
      <c r="B802" s="12"/>
      <c r="C802" s="12"/>
      <c r="D802" s="14"/>
      <c r="E802" s="12"/>
      <c r="F802" s="27"/>
      <c r="G802" s="27"/>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spans="1:29" ht="15.75" customHeight="1" x14ac:dyDescent="0.2">
      <c r="A803" s="12"/>
      <c r="B803" s="12"/>
      <c r="C803" s="12"/>
      <c r="D803" s="14"/>
      <c r="E803" s="12"/>
      <c r="F803" s="27"/>
      <c r="G803" s="27"/>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spans="1:29" ht="15.75" customHeight="1" x14ac:dyDescent="0.2">
      <c r="A804" s="12"/>
      <c r="B804" s="12"/>
      <c r="C804" s="12"/>
      <c r="D804" s="14"/>
      <c r="E804" s="12"/>
      <c r="F804" s="27"/>
      <c r="G804" s="27"/>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spans="1:29" ht="15.75" customHeight="1" x14ac:dyDescent="0.2">
      <c r="A805" s="12"/>
      <c r="B805" s="12"/>
      <c r="C805" s="12"/>
      <c r="D805" s="14"/>
      <c r="E805" s="12"/>
      <c r="F805" s="27"/>
      <c r="G805" s="27"/>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spans="1:29" ht="15.75" customHeight="1" x14ac:dyDescent="0.2">
      <c r="A806" s="12"/>
      <c r="B806" s="12"/>
      <c r="C806" s="12"/>
      <c r="D806" s="14"/>
      <c r="E806" s="12"/>
      <c r="F806" s="27"/>
      <c r="G806" s="27"/>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spans="1:29" ht="15.75" customHeight="1" x14ac:dyDescent="0.2">
      <c r="A807" s="12"/>
      <c r="B807" s="12"/>
      <c r="C807" s="12"/>
      <c r="D807" s="14"/>
      <c r="E807" s="12"/>
      <c r="F807" s="27"/>
      <c r="G807" s="27"/>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spans="1:29" ht="15.75" customHeight="1" x14ac:dyDescent="0.2">
      <c r="A808" s="12"/>
      <c r="B808" s="12"/>
      <c r="C808" s="12"/>
      <c r="D808" s="14"/>
      <c r="E808" s="12"/>
      <c r="F808" s="27"/>
      <c r="G808" s="27"/>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spans="1:29" ht="15.75" customHeight="1" x14ac:dyDescent="0.2">
      <c r="A809" s="12"/>
      <c r="B809" s="12"/>
      <c r="C809" s="12"/>
      <c r="D809" s="14"/>
      <c r="E809" s="12"/>
      <c r="F809" s="27"/>
      <c r="G809" s="27"/>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spans="1:29" ht="15.75" customHeight="1" x14ac:dyDescent="0.2">
      <c r="A810" s="12"/>
      <c r="B810" s="12"/>
      <c r="C810" s="12"/>
      <c r="D810" s="14"/>
      <c r="E810" s="12"/>
      <c r="F810" s="27"/>
      <c r="G810" s="27"/>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spans="1:29" ht="15.75" customHeight="1" x14ac:dyDescent="0.2">
      <c r="A811" s="12"/>
      <c r="B811" s="12"/>
      <c r="C811" s="12"/>
      <c r="D811" s="14"/>
      <c r="E811" s="12"/>
      <c r="F811" s="27"/>
      <c r="G811" s="27"/>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spans="1:29" ht="15.75" customHeight="1" x14ac:dyDescent="0.2">
      <c r="A812" s="12"/>
      <c r="B812" s="12"/>
      <c r="C812" s="12"/>
      <c r="D812" s="14"/>
      <c r="E812" s="12"/>
      <c r="F812" s="27"/>
      <c r="G812" s="27"/>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spans="1:29" ht="15.75" customHeight="1" x14ac:dyDescent="0.2">
      <c r="A813" s="12"/>
      <c r="B813" s="12"/>
      <c r="C813" s="12"/>
      <c r="D813" s="14"/>
      <c r="E813" s="12"/>
      <c r="F813" s="27"/>
      <c r="G813" s="27"/>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spans="1:29" ht="15.75" customHeight="1" x14ac:dyDescent="0.2">
      <c r="A814" s="12"/>
      <c r="B814" s="12"/>
      <c r="C814" s="12"/>
      <c r="D814" s="14"/>
      <c r="E814" s="12"/>
      <c r="F814" s="27"/>
      <c r="G814" s="27"/>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spans="1:29" ht="15.75" customHeight="1" x14ac:dyDescent="0.2">
      <c r="A815" s="12"/>
      <c r="B815" s="12"/>
      <c r="C815" s="12"/>
      <c r="D815" s="14"/>
      <c r="E815" s="12"/>
      <c r="F815" s="27"/>
      <c r="G815" s="27"/>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spans="1:29" ht="15.75" customHeight="1" x14ac:dyDescent="0.2">
      <c r="A816" s="12"/>
      <c r="B816" s="12"/>
      <c r="C816" s="12"/>
      <c r="D816" s="14"/>
      <c r="E816" s="12"/>
      <c r="F816" s="27"/>
      <c r="G816" s="27"/>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spans="1:29" ht="15.75" customHeight="1" x14ac:dyDescent="0.2">
      <c r="A817" s="12"/>
      <c r="B817" s="12"/>
      <c r="C817" s="12"/>
      <c r="D817" s="14"/>
      <c r="E817" s="12"/>
      <c r="F817" s="27"/>
      <c r="G817" s="27"/>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spans="1:29" ht="15.75" customHeight="1" x14ac:dyDescent="0.2">
      <c r="A818" s="12"/>
      <c r="B818" s="12"/>
      <c r="C818" s="12"/>
      <c r="D818" s="14"/>
      <c r="E818" s="12"/>
      <c r="F818" s="27"/>
      <c r="G818" s="27"/>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spans="1:29" ht="15.75" customHeight="1" x14ac:dyDescent="0.2">
      <c r="A819" s="12"/>
      <c r="B819" s="12"/>
      <c r="C819" s="12"/>
      <c r="D819" s="14"/>
      <c r="E819" s="12"/>
      <c r="F819" s="27"/>
      <c r="G819" s="27"/>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spans="1:29" ht="15.75" customHeight="1" x14ac:dyDescent="0.2">
      <c r="A820" s="12"/>
      <c r="B820" s="12"/>
      <c r="C820" s="12"/>
      <c r="D820" s="14"/>
      <c r="E820" s="12"/>
      <c r="F820" s="27"/>
      <c r="G820" s="27"/>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spans="1:29" ht="15.75" customHeight="1" x14ac:dyDescent="0.2">
      <c r="A821" s="12"/>
      <c r="B821" s="12"/>
      <c r="C821" s="12"/>
      <c r="D821" s="14"/>
      <c r="E821" s="12"/>
      <c r="F821" s="27"/>
      <c r="G821" s="27"/>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spans="1:29" ht="15.75" customHeight="1" x14ac:dyDescent="0.2">
      <c r="A822" s="12"/>
      <c r="B822" s="12"/>
      <c r="C822" s="12"/>
      <c r="D822" s="14"/>
      <c r="E822" s="12"/>
      <c r="F822" s="27"/>
      <c r="G822" s="27"/>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spans="1:29" ht="15.75" customHeight="1" x14ac:dyDescent="0.2">
      <c r="A823" s="12"/>
      <c r="B823" s="12"/>
      <c r="C823" s="12"/>
      <c r="D823" s="14"/>
      <c r="E823" s="12"/>
      <c r="F823" s="27"/>
      <c r="G823" s="27"/>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spans="1:29" ht="15.75" customHeight="1" x14ac:dyDescent="0.2">
      <c r="A824" s="12"/>
      <c r="B824" s="12"/>
      <c r="C824" s="12"/>
      <c r="D824" s="14"/>
      <c r="E824" s="12"/>
      <c r="F824" s="27"/>
      <c r="G824" s="27"/>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spans="1:29" ht="15.75" customHeight="1" x14ac:dyDescent="0.2">
      <c r="A825" s="12"/>
      <c r="B825" s="12"/>
      <c r="C825" s="12"/>
      <c r="D825" s="14"/>
      <c r="E825" s="12"/>
      <c r="F825" s="27"/>
      <c r="G825" s="27"/>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spans="1:29" ht="15.75" customHeight="1" x14ac:dyDescent="0.2">
      <c r="A826" s="12"/>
      <c r="B826" s="12"/>
      <c r="C826" s="12"/>
      <c r="D826" s="14"/>
      <c r="E826" s="12"/>
      <c r="F826" s="27"/>
      <c r="G826" s="27"/>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spans="1:29" ht="15.75" customHeight="1" x14ac:dyDescent="0.2">
      <c r="A827" s="12"/>
      <c r="B827" s="12"/>
      <c r="C827" s="12"/>
      <c r="D827" s="14"/>
      <c r="E827" s="12"/>
      <c r="F827" s="27"/>
      <c r="G827" s="27"/>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spans="1:29" ht="15.75" customHeight="1" x14ac:dyDescent="0.2">
      <c r="A828" s="12"/>
      <c r="B828" s="12"/>
      <c r="C828" s="12"/>
      <c r="D828" s="14"/>
      <c r="E828" s="12"/>
      <c r="F828" s="27"/>
      <c r="G828" s="27"/>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spans="1:29" ht="15.75" customHeight="1" x14ac:dyDescent="0.2">
      <c r="A829" s="12"/>
      <c r="B829" s="12"/>
      <c r="C829" s="12"/>
      <c r="D829" s="14"/>
      <c r="E829" s="12"/>
      <c r="F829" s="27"/>
      <c r="G829" s="27"/>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spans="1:29" ht="15.75" customHeight="1" x14ac:dyDescent="0.2">
      <c r="A830" s="12"/>
      <c r="B830" s="12"/>
      <c r="C830" s="12"/>
      <c r="D830" s="14"/>
      <c r="E830" s="12"/>
      <c r="F830" s="27"/>
      <c r="G830" s="27"/>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spans="1:29" ht="15.75" customHeight="1" x14ac:dyDescent="0.2">
      <c r="A831" s="12"/>
      <c r="B831" s="12"/>
      <c r="C831" s="12"/>
      <c r="D831" s="14"/>
      <c r="E831" s="12"/>
      <c r="F831" s="27"/>
      <c r="G831" s="27"/>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spans="1:29" ht="15.75" customHeight="1" x14ac:dyDescent="0.2">
      <c r="A832" s="12"/>
      <c r="B832" s="12"/>
      <c r="C832" s="12"/>
      <c r="D832" s="14"/>
      <c r="E832" s="12"/>
      <c r="F832" s="27"/>
      <c r="G832" s="27"/>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spans="1:29" ht="15.75" customHeight="1" x14ac:dyDescent="0.2">
      <c r="A833" s="12"/>
      <c r="B833" s="12"/>
      <c r="C833" s="12"/>
      <c r="D833" s="14"/>
      <c r="E833" s="12"/>
      <c r="F833" s="27"/>
      <c r="G833" s="27"/>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spans="1:29" ht="15.75" customHeight="1" x14ac:dyDescent="0.2">
      <c r="A834" s="12"/>
      <c r="B834" s="12"/>
      <c r="C834" s="12"/>
      <c r="D834" s="14"/>
      <c r="E834" s="12"/>
      <c r="F834" s="27"/>
      <c r="G834" s="27"/>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spans="1:29" ht="15.75" customHeight="1" x14ac:dyDescent="0.2">
      <c r="A835" s="12"/>
      <c r="B835" s="12"/>
      <c r="C835" s="12"/>
      <c r="D835" s="14"/>
      <c r="E835" s="12"/>
      <c r="F835" s="27"/>
      <c r="G835" s="27"/>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spans="1:29" ht="15.75" customHeight="1" x14ac:dyDescent="0.2">
      <c r="A836" s="12"/>
      <c r="B836" s="12"/>
      <c r="C836" s="12"/>
      <c r="D836" s="14"/>
      <c r="E836" s="12"/>
      <c r="F836" s="27"/>
      <c r="G836" s="27"/>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spans="1:29" ht="15.75" customHeight="1" x14ac:dyDescent="0.2">
      <c r="A837" s="12"/>
      <c r="B837" s="12"/>
      <c r="C837" s="12"/>
      <c r="D837" s="14"/>
      <c r="E837" s="12"/>
      <c r="F837" s="27"/>
      <c r="G837" s="27"/>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spans="1:29" ht="15.75" customHeight="1" x14ac:dyDescent="0.2">
      <c r="A838" s="12"/>
      <c r="B838" s="12"/>
      <c r="C838" s="12"/>
      <c r="D838" s="14"/>
      <c r="E838" s="12"/>
      <c r="F838" s="27"/>
      <c r="G838" s="27"/>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spans="1:29" ht="15.75" customHeight="1" x14ac:dyDescent="0.2">
      <c r="A839" s="12"/>
      <c r="B839" s="12"/>
      <c r="C839" s="12"/>
      <c r="D839" s="14"/>
      <c r="E839" s="12"/>
      <c r="F839" s="27"/>
      <c r="G839" s="27"/>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spans="1:29" ht="15.75" customHeight="1" x14ac:dyDescent="0.2">
      <c r="A840" s="12"/>
      <c r="B840" s="12"/>
      <c r="C840" s="12"/>
      <c r="D840" s="14"/>
      <c r="E840" s="12"/>
      <c r="F840" s="27"/>
      <c r="G840" s="27"/>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spans="1:29" ht="15.75" customHeight="1" x14ac:dyDescent="0.2">
      <c r="A841" s="12"/>
      <c r="B841" s="12"/>
      <c r="C841" s="12"/>
      <c r="D841" s="14"/>
      <c r="E841" s="12"/>
      <c r="F841" s="27"/>
      <c r="G841" s="27"/>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spans="1:29" ht="15.75" customHeight="1" x14ac:dyDescent="0.2">
      <c r="A842" s="12"/>
      <c r="B842" s="12"/>
      <c r="C842" s="12"/>
      <c r="D842" s="14"/>
      <c r="E842" s="12"/>
      <c r="F842" s="27"/>
      <c r="G842" s="27"/>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spans="1:29" ht="15.75" customHeight="1" x14ac:dyDescent="0.2">
      <c r="A843" s="12"/>
      <c r="B843" s="12"/>
      <c r="C843" s="12"/>
      <c r="D843" s="14"/>
      <c r="E843" s="12"/>
      <c r="F843" s="27"/>
      <c r="G843" s="27"/>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spans="1:29" ht="15.75" customHeight="1" x14ac:dyDescent="0.2">
      <c r="A844" s="12"/>
      <c r="B844" s="12"/>
      <c r="C844" s="12"/>
      <c r="D844" s="14"/>
      <c r="E844" s="12"/>
      <c r="F844" s="27"/>
      <c r="G844" s="27"/>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spans="1:29" ht="15.75" customHeight="1" x14ac:dyDescent="0.2">
      <c r="A845" s="12"/>
      <c r="B845" s="12"/>
      <c r="C845" s="12"/>
      <c r="D845" s="14"/>
      <c r="E845" s="12"/>
      <c r="F845" s="27"/>
      <c r="G845" s="27"/>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spans="1:29" ht="15.75" customHeight="1" x14ac:dyDescent="0.2">
      <c r="A846" s="12"/>
      <c r="B846" s="12"/>
      <c r="C846" s="12"/>
      <c r="D846" s="14"/>
      <c r="E846" s="12"/>
      <c r="F846" s="27"/>
      <c r="G846" s="27"/>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spans="1:29" ht="15.75" customHeight="1" x14ac:dyDescent="0.2">
      <c r="A847" s="12"/>
      <c r="B847" s="12"/>
      <c r="C847" s="12"/>
      <c r="D847" s="14"/>
      <c r="E847" s="12"/>
      <c r="F847" s="27"/>
      <c r="G847" s="27"/>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spans="1:29" ht="15.75" customHeight="1" x14ac:dyDescent="0.2">
      <c r="A848" s="12"/>
      <c r="B848" s="12"/>
      <c r="C848" s="12"/>
      <c r="D848" s="14"/>
      <c r="E848" s="12"/>
      <c r="F848" s="27"/>
      <c r="G848" s="27"/>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spans="1:29" ht="15.75" customHeight="1" x14ac:dyDescent="0.2">
      <c r="A849" s="12"/>
      <c r="B849" s="12"/>
      <c r="C849" s="12"/>
      <c r="D849" s="14"/>
      <c r="E849" s="12"/>
      <c r="F849" s="27"/>
      <c r="G849" s="27"/>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spans="1:29" ht="15.75" customHeight="1" x14ac:dyDescent="0.2">
      <c r="A850" s="12"/>
      <c r="B850" s="12"/>
      <c r="C850" s="12"/>
      <c r="D850" s="14"/>
      <c r="E850" s="12"/>
      <c r="F850" s="27"/>
      <c r="G850" s="27"/>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spans="1:29" ht="15.75" customHeight="1" x14ac:dyDescent="0.2">
      <c r="A851" s="12"/>
      <c r="B851" s="12"/>
      <c r="C851" s="12"/>
      <c r="D851" s="14"/>
      <c r="E851" s="12"/>
      <c r="F851" s="27"/>
      <c r="G851" s="27"/>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spans="1:29" ht="15.75" customHeight="1" x14ac:dyDescent="0.2">
      <c r="A852" s="12"/>
      <c r="B852" s="12"/>
      <c r="C852" s="12"/>
      <c r="D852" s="14"/>
      <c r="E852" s="12"/>
      <c r="F852" s="27"/>
      <c r="G852" s="27"/>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spans="1:29" ht="15.75" customHeight="1" x14ac:dyDescent="0.2">
      <c r="A853" s="12"/>
      <c r="B853" s="12"/>
      <c r="C853" s="12"/>
      <c r="D853" s="14"/>
      <c r="E853" s="12"/>
      <c r="F853" s="27"/>
      <c r="G853" s="27"/>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spans="1:29" ht="15.75" customHeight="1" x14ac:dyDescent="0.2">
      <c r="A854" s="12"/>
      <c r="B854" s="12"/>
      <c r="C854" s="12"/>
      <c r="D854" s="14"/>
      <c r="E854" s="12"/>
      <c r="F854" s="27"/>
      <c r="G854" s="27"/>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spans="1:29" ht="15.75" customHeight="1" x14ac:dyDescent="0.2">
      <c r="A855" s="12"/>
      <c r="B855" s="12"/>
      <c r="C855" s="12"/>
      <c r="D855" s="14"/>
      <c r="E855" s="12"/>
      <c r="F855" s="27"/>
      <c r="G855" s="27"/>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spans="1:29" ht="15.75" customHeight="1" x14ac:dyDescent="0.2">
      <c r="A856" s="12"/>
      <c r="B856" s="12"/>
      <c r="C856" s="12"/>
      <c r="D856" s="14"/>
      <c r="E856" s="12"/>
      <c r="F856" s="27"/>
      <c r="G856" s="27"/>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spans="1:29" ht="15.75" customHeight="1" x14ac:dyDescent="0.2">
      <c r="A857" s="12"/>
      <c r="B857" s="12"/>
      <c r="C857" s="12"/>
      <c r="D857" s="14"/>
      <c r="E857" s="12"/>
      <c r="F857" s="27"/>
      <c r="G857" s="27"/>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spans="1:29" ht="15.75" customHeight="1" x14ac:dyDescent="0.2">
      <c r="A858" s="12"/>
      <c r="B858" s="12"/>
      <c r="C858" s="12"/>
      <c r="D858" s="14"/>
      <c r="E858" s="12"/>
      <c r="F858" s="27"/>
      <c r="G858" s="27"/>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spans="1:29" ht="15.75" customHeight="1" x14ac:dyDescent="0.2">
      <c r="A859" s="12"/>
      <c r="B859" s="12"/>
      <c r="C859" s="12"/>
      <c r="D859" s="14"/>
      <c r="E859" s="12"/>
      <c r="F859" s="27"/>
      <c r="G859" s="27"/>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spans="1:29" ht="15.75" customHeight="1" x14ac:dyDescent="0.2">
      <c r="A860" s="12"/>
      <c r="B860" s="12"/>
      <c r="C860" s="12"/>
      <c r="D860" s="14"/>
      <c r="E860" s="12"/>
      <c r="F860" s="27"/>
      <c r="G860" s="27"/>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spans="1:29" ht="15.75" customHeight="1" x14ac:dyDescent="0.2">
      <c r="A861" s="12"/>
      <c r="B861" s="12"/>
      <c r="C861" s="12"/>
      <c r="D861" s="14"/>
      <c r="E861" s="12"/>
      <c r="F861" s="27"/>
      <c r="G861" s="27"/>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spans="1:29" ht="15.75" customHeight="1" x14ac:dyDescent="0.2">
      <c r="A862" s="12"/>
      <c r="B862" s="12"/>
      <c r="C862" s="12"/>
      <c r="D862" s="14"/>
      <c r="E862" s="12"/>
      <c r="F862" s="27"/>
      <c r="G862" s="27"/>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spans="1:29" ht="15.75" customHeight="1" x14ac:dyDescent="0.2">
      <c r="A863" s="12"/>
      <c r="B863" s="12"/>
      <c r="C863" s="12"/>
      <c r="D863" s="14"/>
      <c r="E863" s="12"/>
      <c r="F863" s="27"/>
      <c r="G863" s="27"/>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spans="1:29" ht="15.75" customHeight="1" x14ac:dyDescent="0.2">
      <c r="A864" s="12"/>
      <c r="B864" s="12"/>
      <c r="C864" s="12"/>
      <c r="D864" s="14"/>
      <c r="E864" s="12"/>
      <c r="F864" s="27"/>
      <c r="G864" s="27"/>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spans="1:29" ht="15.75" customHeight="1" x14ac:dyDescent="0.2">
      <c r="A865" s="12"/>
      <c r="B865" s="12"/>
      <c r="C865" s="12"/>
      <c r="D865" s="14"/>
      <c r="E865" s="12"/>
      <c r="F865" s="27"/>
      <c r="G865" s="27"/>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spans="1:29" ht="15.75" customHeight="1" x14ac:dyDescent="0.2">
      <c r="A866" s="12"/>
      <c r="B866" s="12"/>
      <c r="C866" s="12"/>
      <c r="D866" s="14"/>
      <c r="E866" s="12"/>
      <c r="F866" s="27"/>
      <c r="G866" s="27"/>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spans="1:29" ht="15.75" customHeight="1" x14ac:dyDescent="0.2">
      <c r="A867" s="12"/>
      <c r="B867" s="12"/>
      <c r="C867" s="12"/>
      <c r="D867" s="14"/>
      <c r="E867" s="12"/>
      <c r="F867" s="27"/>
      <c r="G867" s="27"/>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spans="1:29" ht="15.75" customHeight="1" x14ac:dyDescent="0.2">
      <c r="A868" s="12"/>
      <c r="B868" s="12"/>
      <c r="C868" s="12"/>
      <c r="D868" s="14"/>
      <c r="E868" s="12"/>
      <c r="F868" s="27"/>
      <c r="G868" s="27"/>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spans="1:29" ht="15.75" customHeight="1" x14ac:dyDescent="0.2">
      <c r="A869" s="12"/>
      <c r="B869" s="12"/>
      <c r="C869" s="12"/>
      <c r="D869" s="14"/>
      <c r="E869" s="12"/>
      <c r="F869" s="27"/>
      <c r="G869" s="27"/>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spans="1:29" ht="15.75" customHeight="1" x14ac:dyDescent="0.2">
      <c r="A870" s="12"/>
      <c r="B870" s="12"/>
      <c r="C870" s="12"/>
      <c r="D870" s="14"/>
      <c r="E870" s="12"/>
      <c r="F870" s="27"/>
      <c r="G870" s="27"/>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spans="1:29" ht="15.75" customHeight="1" x14ac:dyDescent="0.2">
      <c r="A871" s="12"/>
      <c r="B871" s="12"/>
      <c r="C871" s="12"/>
      <c r="D871" s="14"/>
      <c r="E871" s="12"/>
      <c r="F871" s="27"/>
      <c r="G871" s="27"/>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spans="1:29" ht="15.75" customHeight="1" x14ac:dyDescent="0.2">
      <c r="A872" s="12"/>
      <c r="B872" s="12"/>
      <c r="C872" s="12"/>
      <c r="D872" s="14"/>
      <c r="E872" s="12"/>
      <c r="F872" s="27"/>
      <c r="G872" s="27"/>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spans="1:29" ht="15.75" customHeight="1" x14ac:dyDescent="0.2">
      <c r="A873" s="12"/>
      <c r="B873" s="12"/>
      <c r="C873" s="12"/>
      <c r="D873" s="14"/>
      <c r="E873" s="12"/>
      <c r="F873" s="27"/>
      <c r="G873" s="27"/>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spans="1:29" ht="15.75" customHeight="1" x14ac:dyDescent="0.2">
      <c r="A874" s="12"/>
      <c r="B874" s="12"/>
      <c r="C874" s="12"/>
      <c r="D874" s="14"/>
      <c r="E874" s="12"/>
      <c r="F874" s="27"/>
      <c r="G874" s="27"/>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spans="1:29" ht="15.75" customHeight="1" x14ac:dyDescent="0.2">
      <c r="A875" s="12"/>
      <c r="B875" s="12"/>
      <c r="C875" s="12"/>
      <c r="D875" s="14"/>
      <c r="E875" s="12"/>
      <c r="F875" s="27"/>
      <c r="G875" s="27"/>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spans="1:29" ht="15.75" customHeight="1" x14ac:dyDescent="0.2">
      <c r="A876" s="12"/>
      <c r="B876" s="12"/>
      <c r="C876" s="12"/>
      <c r="D876" s="14"/>
      <c r="E876" s="12"/>
      <c r="F876" s="27"/>
      <c r="G876" s="27"/>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spans="1:29" ht="15.75" customHeight="1" x14ac:dyDescent="0.2">
      <c r="A877" s="12"/>
      <c r="B877" s="12"/>
      <c r="C877" s="12"/>
      <c r="D877" s="14"/>
      <c r="E877" s="12"/>
      <c r="F877" s="27"/>
      <c r="G877" s="27"/>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spans="1:29" ht="15.75" customHeight="1" x14ac:dyDescent="0.2">
      <c r="A878" s="12"/>
      <c r="B878" s="12"/>
      <c r="C878" s="12"/>
      <c r="D878" s="14"/>
      <c r="E878" s="12"/>
      <c r="F878" s="27"/>
      <c r="G878" s="27"/>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spans="1:29" ht="15.75" customHeight="1" x14ac:dyDescent="0.2">
      <c r="A879" s="12"/>
      <c r="B879" s="12"/>
      <c r="C879" s="12"/>
      <c r="D879" s="14"/>
      <c r="E879" s="12"/>
      <c r="F879" s="27"/>
      <c r="G879" s="27"/>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spans="1:29" ht="15.75" customHeight="1" x14ac:dyDescent="0.2">
      <c r="A880" s="12"/>
      <c r="B880" s="12"/>
      <c r="C880" s="12"/>
      <c r="D880" s="14"/>
      <c r="E880" s="12"/>
      <c r="F880" s="27"/>
      <c r="G880" s="27"/>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spans="1:29" ht="15.75" customHeight="1" x14ac:dyDescent="0.2">
      <c r="A881" s="12"/>
      <c r="B881" s="12"/>
      <c r="C881" s="12"/>
      <c r="D881" s="14"/>
      <c r="E881" s="12"/>
      <c r="F881" s="27"/>
      <c r="G881" s="27"/>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spans="1:29" ht="15.75" customHeight="1" x14ac:dyDescent="0.2">
      <c r="A882" s="12"/>
      <c r="B882" s="12"/>
      <c r="C882" s="12"/>
      <c r="D882" s="14"/>
      <c r="E882" s="12"/>
      <c r="F882" s="27"/>
      <c r="G882" s="27"/>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spans="1:29" ht="15.75" customHeight="1" x14ac:dyDescent="0.2">
      <c r="A883" s="12"/>
      <c r="B883" s="12"/>
      <c r="C883" s="12"/>
      <c r="D883" s="14"/>
      <c r="E883" s="12"/>
      <c r="F883" s="27"/>
      <c r="G883" s="27"/>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spans="1:29" ht="15.75" customHeight="1" x14ac:dyDescent="0.2">
      <c r="A884" s="12"/>
      <c r="B884" s="12"/>
      <c r="C884" s="12"/>
      <c r="D884" s="14"/>
      <c r="E884" s="12"/>
      <c r="F884" s="27"/>
      <c r="G884" s="27"/>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spans="1:29" ht="15.75" customHeight="1" x14ac:dyDescent="0.2">
      <c r="A885" s="12"/>
      <c r="B885" s="12"/>
      <c r="C885" s="12"/>
      <c r="D885" s="14"/>
      <c r="E885" s="12"/>
      <c r="F885" s="27"/>
      <c r="G885" s="27"/>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spans="1:29" ht="15.75" customHeight="1" x14ac:dyDescent="0.2">
      <c r="A886" s="12"/>
      <c r="B886" s="12"/>
      <c r="C886" s="12"/>
      <c r="D886" s="14"/>
      <c r="E886" s="12"/>
      <c r="F886" s="27"/>
      <c r="G886" s="27"/>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spans="1:29" ht="15.75" customHeight="1" x14ac:dyDescent="0.2">
      <c r="A887" s="12"/>
      <c r="B887" s="12"/>
      <c r="C887" s="12"/>
      <c r="D887" s="14"/>
      <c r="E887" s="12"/>
      <c r="F887" s="27"/>
      <c r="G887" s="27"/>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spans="1:29" ht="15.75" customHeight="1" x14ac:dyDescent="0.2">
      <c r="A888" s="12"/>
      <c r="B888" s="12"/>
      <c r="C888" s="12"/>
      <c r="D888" s="14"/>
      <c r="E888" s="12"/>
      <c r="F888" s="27"/>
      <c r="G888" s="27"/>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spans="1:29" ht="15.75" customHeight="1" x14ac:dyDescent="0.2">
      <c r="A889" s="12"/>
      <c r="B889" s="12"/>
      <c r="C889" s="12"/>
      <c r="D889" s="14"/>
      <c r="E889" s="12"/>
      <c r="F889" s="27"/>
      <c r="G889" s="27"/>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spans="1:29" ht="15.75" customHeight="1" x14ac:dyDescent="0.2">
      <c r="A890" s="12"/>
      <c r="B890" s="12"/>
      <c r="C890" s="12"/>
      <c r="D890" s="14"/>
      <c r="E890" s="12"/>
      <c r="F890" s="27"/>
      <c r="G890" s="27"/>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spans="1:29" ht="15.75" customHeight="1" x14ac:dyDescent="0.2">
      <c r="A891" s="12"/>
      <c r="B891" s="12"/>
      <c r="C891" s="12"/>
      <c r="D891" s="14"/>
      <c r="E891" s="12"/>
      <c r="F891" s="27"/>
      <c r="G891" s="27"/>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spans="1:29" ht="15.75" customHeight="1" x14ac:dyDescent="0.2">
      <c r="A892" s="12"/>
      <c r="B892" s="12"/>
      <c r="C892" s="12"/>
      <c r="D892" s="14"/>
      <c r="E892" s="12"/>
      <c r="F892" s="27"/>
      <c r="G892" s="27"/>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spans="1:29" ht="15.75" customHeight="1" x14ac:dyDescent="0.2">
      <c r="A893" s="12"/>
      <c r="B893" s="12"/>
      <c r="C893" s="12"/>
      <c r="D893" s="14"/>
      <c r="E893" s="12"/>
      <c r="F893" s="27"/>
      <c r="G893" s="27"/>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spans="1:29" ht="15.75" customHeight="1" x14ac:dyDescent="0.2">
      <c r="A894" s="12"/>
      <c r="B894" s="12"/>
      <c r="C894" s="12"/>
      <c r="D894" s="14"/>
      <c r="E894" s="12"/>
      <c r="F894" s="27"/>
      <c r="G894" s="27"/>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spans="1:29" ht="15.75" customHeight="1" x14ac:dyDescent="0.2">
      <c r="A895" s="12"/>
      <c r="B895" s="12"/>
      <c r="C895" s="12"/>
      <c r="D895" s="14"/>
      <c r="E895" s="12"/>
      <c r="F895" s="27"/>
      <c r="G895" s="27"/>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spans="1:29" ht="15.75" customHeight="1" x14ac:dyDescent="0.2">
      <c r="A896" s="12"/>
      <c r="B896" s="12"/>
      <c r="C896" s="12"/>
      <c r="D896" s="14"/>
      <c r="E896" s="12"/>
      <c r="F896" s="27"/>
      <c r="G896" s="27"/>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spans="1:29" ht="15.75" customHeight="1" x14ac:dyDescent="0.2">
      <c r="A897" s="12"/>
      <c r="B897" s="12"/>
      <c r="C897" s="12"/>
      <c r="D897" s="14"/>
      <c r="E897" s="12"/>
      <c r="F897" s="27"/>
      <c r="G897" s="27"/>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spans="1:29" ht="15.75" customHeight="1" x14ac:dyDescent="0.2">
      <c r="A898" s="12"/>
      <c r="B898" s="12"/>
      <c r="C898" s="12"/>
      <c r="D898" s="14"/>
      <c r="E898" s="12"/>
      <c r="F898" s="27"/>
      <c r="G898" s="27"/>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spans="1:29" ht="15.75" customHeight="1" x14ac:dyDescent="0.2">
      <c r="A899" s="12"/>
      <c r="B899" s="12"/>
      <c r="C899" s="12"/>
      <c r="D899" s="14"/>
      <c r="E899" s="12"/>
      <c r="F899" s="27"/>
      <c r="G899" s="27"/>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spans="1:29" ht="15.75" customHeight="1" x14ac:dyDescent="0.2">
      <c r="A900" s="12"/>
      <c r="B900" s="12"/>
      <c r="C900" s="12"/>
      <c r="D900" s="14"/>
      <c r="E900" s="12"/>
      <c r="F900" s="27"/>
      <c r="G900" s="27"/>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spans="1:29" ht="15.75" customHeight="1" x14ac:dyDescent="0.2">
      <c r="A901" s="12"/>
      <c r="B901" s="12"/>
      <c r="C901" s="12"/>
      <c r="D901" s="14"/>
      <c r="E901" s="12"/>
      <c r="F901" s="27"/>
      <c r="G901" s="27"/>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spans="1:29" ht="15.75" customHeight="1" x14ac:dyDescent="0.2">
      <c r="A902" s="12"/>
      <c r="B902" s="12"/>
      <c r="C902" s="12"/>
      <c r="D902" s="14"/>
      <c r="E902" s="12"/>
      <c r="F902" s="27"/>
      <c r="G902" s="27"/>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spans="1:29" ht="15.75" customHeight="1" x14ac:dyDescent="0.2">
      <c r="A903" s="12"/>
      <c r="B903" s="12"/>
      <c r="C903" s="12"/>
      <c r="D903" s="14"/>
      <c r="E903" s="12"/>
      <c r="F903" s="27"/>
      <c r="G903" s="27"/>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spans="1:29" ht="15.75" customHeight="1" x14ac:dyDescent="0.2">
      <c r="A904" s="12"/>
      <c r="B904" s="12"/>
      <c r="C904" s="12"/>
      <c r="D904" s="14"/>
      <c r="E904" s="12"/>
      <c r="F904" s="27"/>
      <c r="G904" s="27"/>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spans="1:29" ht="15.75" customHeight="1" x14ac:dyDescent="0.2">
      <c r="A905" s="12"/>
      <c r="B905" s="12"/>
      <c r="C905" s="12"/>
      <c r="D905" s="14"/>
      <c r="E905" s="12"/>
      <c r="F905" s="27"/>
      <c r="G905" s="27"/>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spans="1:29" ht="15.75" customHeight="1" x14ac:dyDescent="0.2">
      <c r="A906" s="12"/>
      <c r="B906" s="12"/>
      <c r="C906" s="12"/>
      <c r="D906" s="14"/>
      <c r="E906" s="12"/>
      <c r="F906" s="27"/>
      <c r="G906" s="27"/>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spans="1:29" ht="15.75" customHeight="1" x14ac:dyDescent="0.2">
      <c r="A907" s="12"/>
      <c r="B907" s="12"/>
      <c r="C907" s="12"/>
      <c r="D907" s="14"/>
      <c r="E907" s="12"/>
      <c r="F907" s="27"/>
      <c r="G907" s="27"/>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spans="1:29" ht="15.75" customHeight="1" x14ac:dyDescent="0.2">
      <c r="A908" s="12"/>
      <c r="B908" s="12"/>
      <c r="C908" s="12"/>
      <c r="D908" s="14"/>
      <c r="E908" s="12"/>
      <c r="F908" s="27"/>
      <c r="G908" s="27"/>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spans="1:29" ht="15.75" customHeight="1" x14ac:dyDescent="0.2">
      <c r="A909" s="12"/>
      <c r="B909" s="12"/>
      <c r="C909" s="12"/>
      <c r="D909" s="14"/>
      <c r="E909" s="12"/>
      <c r="F909" s="27"/>
      <c r="G909" s="27"/>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spans="1:29" ht="15.75" customHeight="1" x14ac:dyDescent="0.2">
      <c r="A910" s="12"/>
      <c r="B910" s="12"/>
      <c r="C910" s="12"/>
      <c r="D910" s="14"/>
      <c r="E910" s="12"/>
      <c r="F910" s="27"/>
      <c r="G910" s="27"/>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spans="1:29" ht="15.75" customHeight="1" x14ac:dyDescent="0.2">
      <c r="A911" s="12"/>
      <c r="B911" s="12"/>
      <c r="C911" s="12"/>
      <c r="D911" s="14"/>
      <c r="E911" s="12"/>
      <c r="F911" s="27"/>
      <c r="G911" s="27"/>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spans="1:29" ht="15.75" customHeight="1" x14ac:dyDescent="0.2">
      <c r="A912" s="12"/>
      <c r="B912" s="12"/>
      <c r="C912" s="12"/>
      <c r="D912" s="14"/>
      <c r="E912" s="12"/>
      <c r="F912" s="27"/>
      <c r="G912" s="27"/>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spans="1:29" ht="15.75" customHeight="1" x14ac:dyDescent="0.2">
      <c r="A913" s="12"/>
      <c r="B913" s="12"/>
      <c r="C913" s="12"/>
      <c r="D913" s="14"/>
      <c r="E913" s="12"/>
      <c r="F913" s="27"/>
      <c r="G913" s="27"/>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spans="1:29" ht="15.75" customHeight="1" x14ac:dyDescent="0.2">
      <c r="A914" s="12"/>
      <c r="B914" s="12"/>
      <c r="C914" s="12"/>
      <c r="D914" s="14"/>
      <c r="E914" s="12"/>
      <c r="F914" s="27"/>
      <c r="G914" s="27"/>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spans="1:29" ht="15.75" customHeight="1" x14ac:dyDescent="0.2">
      <c r="A915" s="12"/>
      <c r="B915" s="12"/>
      <c r="C915" s="12"/>
      <c r="D915" s="14"/>
      <c r="E915" s="12"/>
      <c r="F915" s="27"/>
      <c r="G915" s="27"/>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spans="1:29" ht="15.75" customHeight="1" x14ac:dyDescent="0.2">
      <c r="A916" s="12"/>
      <c r="B916" s="12"/>
      <c r="C916" s="12"/>
      <c r="D916" s="14"/>
      <c r="E916" s="12"/>
      <c r="F916" s="27"/>
      <c r="G916" s="27"/>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spans="1:29" ht="15.75" customHeight="1" x14ac:dyDescent="0.2">
      <c r="A917" s="12"/>
      <c r="B917" s="12"/>
      <c r="C917" s="12"/>
      <c r="D917" s="14"/>
      <c r="E917" s="12"/>
      <c r="F917" s="27"/>
      <c r="G917" s="27"/>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spans="1:29" ht="15.75" customHeight="1" x14ac:dyDescent="0.2">
      <c r="A918" s="12"/>
      <c r="B918" s="12"/>
      <c r="C918" s="12"/>
      <c r="D918" s="14"/>
      <c r="E918" s="12"/>
      <c r="F918" s="27"/>
      <c r="G918" s="27"/>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spans="1:29" ht="15.75" customHeight="1" x14ac:dyDescent="0.2">
      <c r="A919" s="12"/>
      <c r="B919" s="12"/>
      <c r="C919" s="12"/>
      <c r="D919" s="14"/>
      <c r="E919" s="12"/>
      <c r="F919" s="27"/>
      <c r="G919" s="27"/>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spans="1:29" ht="15.75" customHeight="1" x14ac:dyDescent="0.2">
      <c r="A920" s="12"/>
      <c r="B920" s="12"/>
      <c r="C920" s="12"/>
      <c r="D920" s="14"/>
      <c r="E920" s="12"/>
      <c r="F920" s="27"/>
      <c r="G920" s="27"/>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spans="1:29" ht="15.75" customHeight="1" x14ac:dyDescent="0.2">
      <c r="A921" s="12"/>
      <c r="B921" s="12"/>
      <c r="C921" s="12"/>
      <c r="D921" s="14"/>
      <c r="E921" s="12"/>
      <c r="F921" s="27"/>
      <c r="G921" s="27"/>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spans="1:29" ht="15.75" customHeight="1" x14ac:dyDescent="0.2">
      <c r="A922" s="12"/>
      <c r="B922" s="12"/>
      <c r="C922" s="12"/>
      <c r="D922" s="14"/>
      <c r="E922" s="12"/>
      <c r="F922" s="27"/>
      <c r="G922" s="27"/>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spans="1:29" ht="15.75" customHeight="1" x14ac:dyDescent="0.2">
      <c r="A923" s="12"/>
      <c r="B923" s="12"/>
      <c r="C923" s="12"/>
      <c r="D923" s="14"/>
      <c r="E923" s="12"/>
      <c r="F923" s="27"/>
      <c r="G923" s="27"/>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spans="1:29" ht="15.75" customHeight="1" x14ac:dyDescent="0.2">
      <c r="A924" s="12"/>
      <c r="B924" s="12"/>
      <c r="C924" s="12"/>
      <c r="D924" s="14"/>
      <c r="E924" s="12"/>
      <c r="F924" s="27"/>
      <c r="G924" s="27"/>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spans="1:29" ht="15.75" customHeight="1" x14ac:dyDescent="0.2">
      <c r="A925" s="12"/>
      <c r="B925" s="12"/>
      <c r="C925" s="12"/>
      <c r="D925" s="14"/>
      <c r="E925" s="12"/>
      <c r="F925" s="27"/>
      <c r="G925" s="27"/>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spans="1:29" ht="15.75" customHeight="1" x14ac:dyDescent="0.2">
      <c r="A926" s="12"/>
      <c r="B926" s="12"/>
      <c r="C926" s="12"/>
      <c r="D926" s="14"/>
      <c r="E926" s="12"/>
      <c r="F926" s="27"/>
      <c r="G926" s="27"/>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spans="1:29" ht="15.75" customHeight="1" x14ac:dyDescent="0.2">
      <c r="A927" s="12"/>
      <c r="B927" s="12"/>
      <c r="C927" s="12"/>
      <c r="D927" s="14"/>
      <c r="E927" s="12"/>
      <c r="F927" s="27"/>
      <c r="G927" s="27"/>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spans="1:29" ht="15.75" customHeight="1" x14ac:dyDescent="0.2">
      <c r="A928" s="12"/>
      <c r="B928" s="12"/>
      <c r="C928" s="12"/>
      <c r="D928" s="14"/>
      <c r="E928" s="12"/>
      <c r="F928" s="27"/>
      <c r="G928" s="27"/>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spans="1:29" ht="15.75" customHeight="1" x14ac:dyDescent="0.2">
      <c r="A929" s="12"/>
      <c r="B929" s="12"/>
      <c r="C929" s="12"/>
      <c r="D929" s="14"/>
      <c r="E929" s="12"/>
      <c r="F929" s="27"/>
      <c r="G929" s="27"/>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spans="1:29" ht="15.75" customHeight="1" x14ac:dyDescent="0.2">
      <c r="A930" s="12"/>
      <c r="B930" s="12"/>
      <c r="C930" s="12"/>
      <c r="D930" s="14"/>
      <c r="E930" s="12"/>
      <c r="F930" s="27"/>
      <c r="G930" s="27"/>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spans="1:29" ht="15.75" customHeight="1" x14ac:dyDescent="0.2">
      <c r="A931" s="12"/>
      <c r="B931" s="12"/>
      <c r="C931" s="12"/>
      <c r="D931" s="14"/>
      <c r="E931" s="12"/>
      <c r="F931" s="27"/>
      <c r="G931" s="27"/>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spans="1:29" ht="15.75" customHeight="1" x14ac:dyDescent="0.2">
      <c r="A932" s="12"/>
      <c r="B932" s="12"/>
      <c r="C932" s="12"/>
      <c r="D932" s="14"/>
      <c r="E932" s="12"/>
      <c r="F932" s="27"/>
      <c r="G932" s="27"/>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spans="1:29" ht="15.75" customHeight="1" x14ac:dyDescent="0.2">
      <c r="A933" s="12"/>
      <c r="B933" s="12"/>
      <c r="C933" s="12"/>
      <c r="D933" s="14"/>
      <c r="E933" s="12"/>
      <c r="F933" s="27"/>
      <c r="G933" s="27"/>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spans="1:29" ht="15.75" customHeight="1" x14ac:dyDescent="0.2">
      <c r="A934" s="12"/>
      <c r="B934" s="12"/>
      <c r="C934" s="12"/>
      <c r="D934" s="14"/>
      <c r="E934" s="12"/>
      <c r="F934" s="27"/>
      <c r="G934" s="27"/>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spans="1:29" ht="15.75" customHeight="1" x14ac:dyDescent="0.2">
      <c r="A935" s="12"/>
      <c r="B935" s="12"/>
      <c r="C935" s="12"/>
      <c r="D935" s="14"/>
      <c r="E935" s="12"/>
      <c r="F935" s="27"/>
      <c r="G935" s="27"/>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spans="1:29" ht="15.75" customHeight="1" x14ac:dyDescent="0.2">
      <c r="A936" s="12"/>
      <c r="B936" s="12"/>
      <c r="C936" s="12"/>
      <c r="D936" s="14"/>
      <c r="E936" s="12"/>
      <c r="F936" s="27"/>
      <c r="G936" s="27"/>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spans="1:29" ht="15.75" customHeight="1" x14ac:dyDescent="0.2">
      <c r="A937" s="12"/>
      <c r="B937" s="12"/>
      <c r="C937" s="12"/>
      <c r="D937" s="14"/>
      <c r="E937" s="12"/>
      <c r="F937" s="27"/>
      <c r="G937" s="27"/>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spans="1:29" ht="15.75" customHeight="1" x14ac:dyDescent="0.2">
      <c r="A938" s="12"/>
      <c r="B938" s="12"/>
      <c r="C938" s="12"/>
      <c r="D938" s="14"/>
      <c r="E938" s="12"/>
      <c r="F938" s="27"/>
      <c r="G938" s="27"/>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spans="1:29" ht="15.75" customHeight="1" x14ac:dyDescent="0.2">
      <c r="A939" s="12"/>
      <c r="B939" s="12"/>
      <c r="C939" s="12"/>
      <c r="D939" s="14"/>
      <c r="E939" s="12"/>
      <c r="F939" s="27"/>
      <c r="G939" s="27"/>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spans="1:29" ht="15.75" customHeight="1" x14ac:dyDescent="0.2">
      <c r="A940" s="12"/>
      <c r="B940" s="12"/>
      <c r="C940" s="12"/>
      <c r="D940" s="14"/>
      <c r="E940" s="12"/>
      <c r="F940" s="27"/>
      <c r="G940" s="27"/>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spans="1:29" ht="15.75" customHeight="1" x14ac:dyDescent="0.2">
      <c r="A941" s="12"/>
      <c r="B941" s="12"/>
      <c r="C941" s="12"/>
      <c r="D941" s="14"/>
      <c r="E941" s="12"/>
      <c r="F941" s="27"/>
      <c r="G941" s="27"/>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spans="1:29" ht="15.75" customHeight="1" x14ac:dyDescent="0.2">
      <c r="A942" s="12"/>
      <c r="B942" s="12"/>
      <c r="C942" s="12"/>
      <c r="D942" s="14"/>
      <c r="E942" s="12"/>
      <c r="F942" s="27"/>
      <c r="G942" s="27"/>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spans="1:29" ht="15.75" customHeight="1" x14ac:dyDescent="0.2">
      <c r="A943" s="12"/>
      <c r="B943" s="12"/>
      <c r="C943" s="12"/>
      <c r="D943" s="14"/>
      <c r="E943" s="12"/>
      <c r="F943" s="27"/>
      <c r="G943" s="27"/>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spans="1:29" ht="15.75" customHeight="1" x14ac:dyDescent="0.2">
      <c r="A944" s="12"/>
      <c r="B944" s="12"/>
      <c r="C944" s="12"/>
      <c r="D944" s="14"/>
      <c r="E944" s="12"/>
      <c r="F944" s="27"/>
      <c r="G944" s="27"/>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spans="1:29" ht="15.75" customHeight="1" x14ac:dyDescent="0.2">
      <c r="A945" s="12"/>
      <c r="B945" s="12"/>
      <c r="C945" s="12"/>
      <c r="D945" s="14"/>
      <c r="E945" s="12"/>
      <c r="F945" s="27"/>
      <c r="G945" s="27"/>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spans="1:29" ht="15.75" customHeight="1" x14ac:dyDescent="0.2">
      <c r="A946" s="12"/>
      <c r="B946" s="12"/>
      <c r="C946" s="12"/>
      <c r="D946" s="14"/>
      <c r="E946" s="12"/>
      <c r="F946" s="27"/>
      <c r="G946" s="27"/>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spans="1:29" ht="15.75" customHeight="1" x14ac:dyDescent="0.2">
      <c r="A947" s="12"/>
      <c r="B947" s="12"/>
      <c r="C947" s="12"/>
      <c r="D947" s="14"/>
      <c r="E947" s="12"/>
      <c r="F947" s="27"/>
      <c r="G947" s="27"/>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spans="1:29" ht="15.75" customHeight="1" x14ac:dyDescent="0.2">
      <c r="A948" s="12"/>
      <c r="B948" s="12"/>
      <c r="C948" s="12"/>
      <c r="D948" s="14"/>
      <c r="E948" s="12"/>
      <c r="F948" s="27"/>
      <c r="G948" s="27"/>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spans="1:29" ht="15.75" customHeight="1" x14ac:dyDescent="0.2">
      <c r="A949" s="12"/>
      <c r="B949" s="12"/>
      <c r="C949" s="12"/>
      <c r="D949" s="14"/>
      <c r="E949" s="12"/>
      <c r="F949" s="27"/>
      <c r="G949" s="27"/>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spans="1:29" ht="15.75" customHeight="1" x14ac:dyDescent="0.2">
      <c r="A950" s="12"/>
      <c r="B950" s="12"/>
      <c r="C950" s="12"/>
      <c r="D950" s="14"/>
      <c r="E950" s="12"/>
      <c r="F950" s="27"/>
      <c r="G950" s="27"/>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spans="1:29" ht="15.75" customHeight="1" x14ac:dyDescent="0.2">
      <c r="A951" s="12"/>
      <c r="B951" s="12"/>
      <c r="C951" s="12"/>
      <c r="D951" s="14"/>
      <c r="E951" s="12"/>
      <c r="F951" s="27"/>
      <c r="G951" s="27"/>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spans="1:29" ht="15.75" customHeight="1" x14ac:dyDescent="0.2">
      <c r="A952" s="12"/>
      <c r="B952" s="12"/>
      <c r="C952" s="12"/>
      <c r="D952" s="14"/>
      <c r="E952" s="12"/>
      <c r="F952" s="27"/>
      <c r="G952" s="27"/>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spans="1:29" ht="15.75" customHeight="1" x14ac:dyDescent="0.2">
      <c r="A953" s="12"/>
      <c r="B953" s="12"/>
      <c r="C953" s="12"/>
      <c r="D953" s="14"/>
      <c r="E953" s="12"/>
      <c r="F953" s="27"/>
      <c r="G953" s="27"/>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spans="1:29" ht="15.75" customHeight="1" x14ac:dyDescent="0.2">
      <c r="A954" s="12"/>
      <c r="B954" s="12"/>
      <c r="C954" s="12"/>
      <c r="D954" s="14"/>
      <c r="E954" s="12"/>
      <c r="F954" s="27"/>
      <c r="G954" s="27"/>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spans="1:29" ht="15.75" customHeight="1" x14ac:dyDescent="0.2">
      <c r="A955" s="12"/>
      <c r="B955" s="12"/>
      <c r="C955" s="12"/>
      <c r="D955" s="14"/>
      <c r="E955" s="12"/>
      <c r="F955" s="27"/>
      <c r="G955" s="27"/>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spans="1:29" ht="15.75" customHeight="1" x14ac:dyDescent="0.2">
      <c r="A956" s="12"/>
      <c r="B956" s="12"/>
      <c r="C956" s="12"/>
      <c r="D956" s="14"/>
      <c r="E956" s="12"/>
      <c r="F956" s="27"/>
      <c r="G956" s="27"/>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spans="1:29" ht="15.75" customHeight="1" x14ac:dyDescent="0.2">
      <c r="A957" s="12"/>
      <c r="B957" s="12"/>
      <c r="C957" s="12"/>
      <c r="D957" s="14"/>
      <c r="E957" s="12"/>
      <c r="F957" s="27"/>
      <c r="G957" s="27"/>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spans="1:29" ht="15.75" customHeight="1" x14ac:dyDescent="0.2">
      <c r="A958" s="12"/>
      <c r="B958" s="12"/>
      <c r="C958" s="12"/>
      <c r="D958" s="14"/>
      <c r="E958" s="12"/>
      <c r="F958" s="27"/>
      <c r="G958" s="27"/>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spans="1:29" ht="15.75" customHeight="1" x14ac:dyDescent="0.2">
      <c r="A959" s="12"/>
      <c r="B959" s="12"/>
      <c r="C959" s="12"/>
      <c r="D959" s="14"/>
      <c r="E959" s="12"/>
      <c r="F959" s="27"/>
      <c r="G959" s="27"/>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spans="1:29" ht="15.75" customHeight="1" x14ac:dyDescent="0.2">
      <c r="A960" s="12"/>
      <c r="B960" s="12"/>
      <c r="C960" s="12"/>
      <c r="D960" s="14"/>
      <c r="E960" s="12"/>
      <c r="F960" s="27"/>
      <c r="G960" s="27"/>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spans="1:29" ht="15.75" customHeight="1" x14ac:dyDescent="0.2">
      <c r="A961" s="12"/>
      <c r="B961" s="12"/>
      <c r="C961" s="12"/>
      <c r="D961" s="14"/>
      <c r="E961" s="12"/>
      <c r="F961" s="27"/>
      <c r="G961" s="27"/>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spans="1:29" ht="15.75" customHeight="1" x14ac:dyDescent="0.2">
      <c r="A962" s="12"/>
      <c r="B962" s="12"/>
      <c r="C962" s="12"/>
      <c r="D962" s="14"/>
      <c r="E962" s="12"/>
      <c r="F962" s="27"/>
      <c r="G962" s="27"/>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spans="1:29" ht="15.75" customHeight="1" x14ac:dyDescent="0.2">
      <c r="A963" s="12"/>
      <c r="B963" s="12"/>
      <c r="C963" s="12"/>
      <c r="D963" s="14"/>
      <c r="E963" s="12"/>
      <c r="F963" s="27"/>
      <c r="G963" s="27"/>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spans="1:29" ht="15.75" customHeight="1" x14ac:dyDescent="0.2">
      <c r="A964" s="12"/>
      <c r="B964" s="12"/>
      <c r="C964" s="12"/>
      <c r="D964" s="14"/>
      <c r="E964" s="12"/>
      <c r="F964" s="27"/>
      <c r="G964" s="27"/>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spans="1:29" ht="15.75" customHeight="1" x14ac:dyDescent="0.2">
      <c r="A965" s="12"/>
      <c r="B965" s="12"/>
      <c r="C965" s="12"/>
      <c r="D965" s="14"/>
      <c r="E965" s="12"/>
      <c r="F965" s="27"/>
      <c r="G965" s="27"/>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spans="1:29" ht="15.75" customHeight="1" x14ac:dyDescent="0.2">
      <c r="A966" s="12"/>
      <c r="B966" s="12"/>
      <c r="C966" s="12"/>
      <c r="D966" s="14"/>
      <c r="E966" s="12"/>
      <c r="F966" s="27"/>
      <c r="G966" s="27"/>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spans="1:29" ht="15.75" customHeight="1" x14ac:dyDescent="0.2">
      <c r="A967" s="12"/>
      <c r="B967" s="12"/>
      <c r="C967" s="12"/>
      <c r="D967" s="14"/>
      <c r="E967" s="12"/>
      <c r="F967" s="27"/>
      <c r="G967" s="27"/>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spans="1:29" ht="15.75" customHeight="1" x14ac:dyDescent="0.2">
      <c r="A968" s="12"/>
      <c r="B968" s="12"/>
      <c r="C968" s="12"/>
      <c r="D968" s="14"/>
      <c r="E968" s="12"/>
      <c r="F968" s="27"/>
      <c r="G968" s="27"/>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spans="1:29" ht="15.75" customHeight="1" x14ac:dyDescent="0.2">
      <c r="A969" s="12"/>
      <c r="B969" s="12"/>
      <c r="C969" s="12"/>
      <c r="D969" s="14"/>
      <c r="E969" s="12"/>
      <c r="F969" s="27"/>
      <c r="G969" s="27"/>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spans="1:29" ht="15.75" customHeight="1" x14ac:dyDescent="0.2">
      <c r="A970" s="12"/>
      <c r="B970" s="12"/>
      <c r="C970" s="12"/>
      <c r="D970" s="14"/>
      <c r="E970" s="12"/>
      <c r="F970" s="27"/>
      <c r="G970" s="27"/>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spans="1:29" ht="15.75" customHeight="1" x14ac:dyDescent="0.2">
      <c r="A971" s="12"/>
      <c r="B971" s="12"/>
      <c r="C971" s="12"/>
      <c r="D971" s="14"/>
      <c r="E971" s="12"/>
      <c r="F971" s="27"/>
      <c r="G971" s="27"/>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spans="1:29" ht="15.75" customHeight="1" x14ac:dyDescent="0.2">
      <c r="A972" s="12"/>
      <c r="B972" s="12"/>
      <c r="C972" s="12"/>
      <c r="D972" s="14"/>
      <c r="E972" s="12"/>
      <c r="F972" s="27"/>
      <c r="G972" s="27"/>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spans="1:29" ht="15.75" customHeight="1" x14ac:dyDescent="0.2">
      <c r="A973" s="12"/>
      <c r="B973" s="12"/>
      <c r="C973" s="12"/>
      <c r="D973" s="14"/>
      <c r="E973" s="12"/>
      <c r="F973" s="27"/>
      <c r="G973" s="27"/>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spans="1:29" ht="15.75" customHeight="1" x14ac:dyDescent="0.2">
      <c r="A974" s="12"/>
      <c r="B974" s="12"/>
      <c r="C974" s="12"/>
      <c r="D974" s="14"/>
      <c r="E974" s="12"/>
      <c r="F974" s="27"/>
      <c r="G974" s="27"/>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spans="1:29" ht="15.75" customHeight="1" x14ac:dyDescent="0.2">
      <c r="A975" s="12"/>
      <c r="B975" s="12"/>
      <c r="C975" s="12"/>
      <c r="D975" s="14"/>
      <c r="E975" s="12"/>
      <c r="F975" s="27"/>
      <c r="G975" s="27"/>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spans="1:29" ht="15.75" customHeight="1" x14ac:dyDescent="0.2">
      <c r="A976" s="12"/>
      <c r="B976" s="12"/>
      <c r="C976" s="12"/>
      <c r="D976" s="14"/>
      <c r="E976" s="12"/>
      <c r="F976" s="27"/>
      <c r="G976" s="27"/>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spans="1:29" ht="15.75" customHeight="1" x14ac:dyDescent="0.2">
      <c r="A977" s="12"/>
      <c r="B977" s="12"/>
      <c r="C977" s="12"/>
      <c r="D977" s="14"/>
      <c r="E977" s="12"/>
      <c r="F977" s="27"/>
      <c r="G977" s="27"/>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spans="1:29" ht="15.75" customHeight="1" x14ac:dyDescent="0.2">
      <c r="A978" s="12"/>
      <c r="B978" s="12"/>
      <c r="C978" s="12"/>
      <c r="D978" s="14"/>
      <c r="E978" s="12"/>
      <c r="F978" s="27"/>
      <c r="G978" s="27"/>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spans="1:29" ht="15.75" customHeight="1" x14ac:dyDescent="0.2">
      <c r="A979" s="12"/>
      <c r="B979" s="12"/>
      <c r="C979" s="12"/>
      <c r="D979" s="14"/>
      <c r="E979" s="12"/>
      <c r="F979" s="27"/>
      <c r="G979" s="27"/>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spans="1:29" ht="15.75" customHeight="1" x14ac:dyDescent="0.2">
      <c r="A980" s="12"/>
      <c r="B980" s="12"/>
      <c r="C980" s="12"/>
      <c r="D980" s="14"/>
      <c r="E980" s="12"/>
      <c r="F980" s="27"/>
      <c r="G980" s="27"/>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spans="1:29" ht="15.75" customHeight="1" x14ac:dyDescent="0.2">
      <c r="A981" s="12"/>
      <c r="B981" s="12"/>
      <c r="C981" s="12"/>
      <c r="D981" s="14"/>
      <c r="E981" s="12"/>
      <c r="F981" s="27"/>
      <c r="G981" s="27"/>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spans="1:29" ht="15.75" customHeight="1" x14ac:dyDescent="0.2">
      <c r="A982" s="12"/>
      <c r="B982" s="12"/>
      <c r="C982" s="12"/>
      <c r="D982" s="14"/>
      <c r="E982" s="12"/>
      <c r="F982" s="27"/>
      <c r="G982" s="27"/>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spans="1:29" ht="15.75" customHeight="1" x14ac:dyDescent="0.2">
      <c r="A983" s="12"/>
      <c r="B983" s="12"/>
      <c r="C983" s="12"/>
      <c r="D983" s="14"/>
      <c r="E983" s="12"/>
      <c r="F983" s="27"/>
      <c r="G983" s="27"/>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spans="1:29" ht="15.75" customHeight="1" x14ac:dyDescent="0.2">
      <c r="A984" s="12"/>
      <c r="B984" s="12"/>
      <c r="C984" s="12"/>
      <c r="D984" s="14"/>
      <c r="E984" s="12"/>
      <c r="F984" s="27"/>
      <c r="G984" s="27"/>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spans="1:29" ht="15.75" customHeight="1" x14ac:dyDescent="0.2">
      <c r="A985" s="12"/>
      <c r="B985" s="12"/>
      <c r="C985" s="12"/>
      <c r="D985" s="14"/>
      <c r="E985" s="12"/>
      <c r="F985" s="27"/>
      <c r="G985" s="27"/>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spans="1:29" ht="15.75" customHeight="1" x14ac:dyDescent="0.2">
      <c r="A986" s="12"/>
      <c r="B986" s="12"/>
      <c r="C986" s="12"/>
      <c r="D986" s="14"/>
      <c r="E986" s="12"/>
      <c r="F986" s="27"/>
      <c r="G986" s="27"/>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spans="1:29" ht="15.75" customHeight="1" x14ac:dyDescent="0.2">
      <c r="A987" s="12"/>
      <c r="B987" s="12"/>
      <c r="C987" s="12"/>
      <c r="D987" s="14"/>
      <c r="E987" s="12"/>
      <c r="F987" s="27"/>
      <c r="G987" s="27"/>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spans="1:29" ht="15.75" customHeight="1" x14ac:dyDescent="0.2">
      <c r="A988" s="12"/>
      <c r="B988" s="12"/>
      <c r="C988" s="12"/>
      <c r="D988" s="14"/>
      <c r="E988" s="12"/>
      <c r="F988" s="27"/>
      <c r="G988" s="27"/>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spans="1:29" ht="15.75" customHeight="1" x14ac:dyDescent="0.2">
      <c r="A989" s="12"/>
      <c r="B989" s="12"/>
      <c r="C989" s="12"/>
      <c r="D989" s="14"/>
      <c r="E989" s="12"/>
      <c r="F989" s="27"/>
      <c r="G989" s="27"/>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spans="1:29" ht="15.75" customHeight="1" x14ac:dyDescent="0.2">
      <c r="A990" s="12"/>
      <c r="B990" s="12"/>
      <c r="C990" s="12"/>
      <c r="D990" s="14"/>
      <c r="E990" s="12"/>
      <c r="F990" s="27"/>
      <c r="G990" s="27"/>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spans="1:29" ht="15.75" customHeight="1" x14ac:dyDescent="0.2">
      <c r="A991" s="12"/>
      <c r="B991" s="12"/>
      <c r="C991" s="12"/>
      <c r="D991" s="14"/>
      <c r="E991" s="12"/>
      <c r="F991" s="27"/>
      <c r="G991" s="27"/>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spans="1:29" ht="15.75" customHeight="1" x14ac:dyDescent="0.2">
      <c r="A992" s="12"/>
      <c r="B992" s="12"/>
      <c r="C992" s="12"/>
      <c r="D992" s="14"/>
      <c r="E992" s="12"/>
      <c r="F992" s="27"/>
      <c r="G992" s="27"/>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spans="1:29" ht="15.75" customHeight="1" x14ac:dyDescent="0.2">
      <c r="A993" s="12"/>
      <c r="B993" s="12"/>
      <c r="C993" s="12"/>
      <c r="D993" s="14"/>
      <c r="E993" s="12"/>
      <c r="F993" s="27"/>
      <c r="G993" s="27"/>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spans="1:29" ht="15.75" customHeight="1" x14ac:dyDescent="0.2">
      <c r="A994" s="12"/>
      <c r="B994" s="12"/>
      <c r="C994" s="12"/>
      <c r="D994" s="14"/>
      <c r="E994" s="12"/>
      <c r="F994" s="27"/>
      <c r="G994" s="27"/>
      <c r="H994" s="12"/>
      <c r="I994" s="12"/>
      <c r="J994" s="12"/>
      <c r="K994" s="12"/>
      <c r="L994" s="12"/>
      <c r="M994" s="12"/>
      <c r="N994" s="12"/>
      <c r="O994" s="12"/>
      <c r="P994" s="12"/>
      <c r="Q994" s="12"/>
      <c r="R994" s="12"/>
      <c r="S994" s="12"/>
      <c r="T994" s="12"/>
      <c r="U994" s="12"/>
      <c r="V994" s="12"/>
      <c r="W994" s="12"/>
      <c r="X994" s="12"/>
      <c r="Y994" s="12"/>
      <c r="Z994" s="12"/>
      <c r="AA994" s="12"/>
      <c r="AB994" s="12"/>
      <c r="AC994"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124"/>
  <sheetViews>
    <sheetView topLeftCell="P1" zoomScale="85" zoomScaleNormal="85" workbookViewId="0">
      <pane ySplit="3" topLeftCell="A13" activePane="bottomLeft" state="frozen"/>
      <selection pane="bottomLeft" activeCell="Q17" sqref="Q17"/>
    </sheetView>
  </sheetViews>
  <sheetFormatPr defaultColWidth="14.42578125" defaultRowHeight="15.75" customHeight="1" x14ac:dyDescent="0.2"/>
  <cols>
    <col min="2" max="2" width="20.28515625" customWidth="1"/>
  </cols>
  <sheetData>
    <row r="1" spans="1:52" ht="15.75" customHeight="1" x14ac:dyDescent="0.2">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row>
    <row r="2" spans="1:52" ht="15.75" customHeight="1" x14ac:dyDescent="0.2">
      <c r="A2" s="28">
        <v>0.85099999999999998</v>
      </c>
      <c r="B2" s="12"/>
      <c r="C2" s="12"/>
      <c r="D2" s="28">
        <v>42</v>
      </c>
      <c r="E2" s="12"/>
      <c r="F2" s="12"/>
      <c r="G2" s="12"/>
      <c r="H2" s="12"/>
      <c r="I2" s="12"/>
      <c r="J2" s="28">
        <v>43</v>
      </c>
      <c r="K2" s="12"/>
      <c r="L2" s="12"/>
      <c r="M2" s="12"/>
      <c r="N2" s="12"/>
      <c r="O2" s="12"/>
      <c r="P2" s="28">
        <v>44</v>
      </c>
      <c r="Q2" s="12"/>
      <c r="R2" s="12"/>
      <c r="S2" s="12"/>
      <c r="T2" s="12"/>
      <c r="U2" s="28"/>
      <c r="V2" s="12"/>
      <c r="W2" s="12"/>
      <c r="X2" s="28">
        <v>45</v>
      </c>
      <c r="Y2" s="12"/>
      <c r="Z2" s="12"/>
      <c r="AA2" s="12"/>
      <c r="AB2" s="12"/>
      <c r="AC2" s="12"/>
      <c r="AD2" s="12"/>
      <c r="AE2" s="12"/>
      <c r="AF2" s="28">
        <v>46</v>
      </c>
      <c r="AG2" s="28"/>
      <c r="AH2" s="12"/>
      <c r="AI2" s="12"/>
      <c r="AJ2" s="12"/>
      <c r="AK2" s="12"/>
      <c r="AL2" s="12"/>
      <c r="AM2" s="12"/>
      <c r="AN2" s="28">
        <v>47</v>
      </c>
      <c r="AO2" s="28"/>
      <c r="AP2" s="12"/>
      <c r="AQ2" s="12"/>
      <c r="AR2" s="12"/>
      <c r="AS2" s="12"/>
      <c r="AT2" s="28">
        <v>48</v>
      </c>
      <c r="AU2" s="12"/>
      <c r="AV2" s="12"/>
      <c r="AW2" s="12"/>
      <c r="AX2" s="12"/>
      <c r="AY2" s="12"/>
      <c r="AZ2" s="12"/>
    </row>
    <row r="3" spans="1:52" ht="39" x14ac:dyDescent="0.25">
      <c r="A3" s="390" t="s">
        <v>52</v>
      </c>
      <c r="B3" s="381"/>
      <c r="C3" s="14"/>
      <c r="D3" s="30" t="s">
        <v>53</v>
      </c>
      <c r="E3" s="31" t="s">
        <v>54</v>
      </c>
      <c r="F3" s="31" t="s">
        <v>55</v>
      </c>
      <c r="G3" s="31" t="s">
        <v>56</v>
      </c>
      <c r="H3" s="31" t="s">
        <v>57</v>
      </c>
      <c r="I3" s="14"/>
      <c r="J3" s="30" t="s">
        <v>58</v>
      </c>
      <c r="K3" s="31" t="s">
        <v>54</v>
      </c>
      <c r="L3" s="31" t="s">
        <v>55</v>
      </c>
      <c r="M3" s="31" t="s">
        <v>56</v>
      </c>
      <c r="N3" s="31" t="s">
        <v>57</v>
      </c>
      <c r="O3" s="14"/>
      <c r="P3" s="30" t="s">
        <v>59</v>
      </c>
      <c r="Q3" s="31" t="s">
        <v>54</v>
      </c>
      <c r="R3" s="31" t="s">
        <v>60</v>
      </c>
      <c r="S3" s="31" t="s">
        <v>61</v>
      </c>
      <c r="T3" s="31" t="s">
        <v>55</v>
      </c>
      <c r="U3" s="31" t="s">
        <v>56</v>
      </c>
      <c r="V3" s="31" t="s">
        <v>57</v>
      </c>
      <c r="W3" s="14"/>
      <c r="X3" s="30" t="s">
        <v>62</v>
      </c>
      <c r="Y3" s="31" t="s">
        <v>54</v>
      </c>
      <c r="Z3" s="31" t="s">
        <v>60</v>
      </c>
      <c r="AA3" s="31" t="s">
        <v>61</v>
      </c>
      <c r="AB3" s="31" t="s">
        <v>55</v>
      </c>
      <c r="AC3" s="31" t="s">
        <v>56</v>
      </c>
      <c r="AD3" s="31" t="s">
        <v>57</v>
      </c>
      <c r="AE3" s="29"/>
      <c r="AF3" s="30" t="s">
        <v>63</v>
      </c>
      <c r="AG3" s="31" t="s">
        <v>54</v>
      </c>
      <c r="AH3" s="31" t="s">
        <v>60</v>
      </c>
      <c r="AI3" s="31" t="s">
        <v>61</v>
      </c>
      <c r="AJ3" s="31" t="s">
        <v>55</v>
      </c>
      <c r="AK3" s="31" t="s">
        <v>56</v>
      </c>
      <c r="AL3" s="31" t="s">
        <v>57</v>
      </c>
      <c r="AM3" s="29"/>
      <c r="AN3" s="30" t="s">
        <v>64</v>
      </c>
      <c r="AO3" s="31" t="s">
        <v>54</v>
      </c>
      <c r="AP3" s="31" t="s">
        <v>55</v>
      </c>
      <c r="AQ3" s="31" t="s">
        <v>56</v>
      </c>
      <c r="AR3" s="31" t="s">
        <v>57</v>
      </c>
      <c r="AS3" s="29"/>
      <c r="AT3" s="30" t="s">
        <v>65</v>
      </c>
      <c r="AU3" s="31" t="s">
        <v>54</v>
      </c>
      <c r="AV3" s="31" t="s">
        <v>60</v>
      </c>
      <c r="AW3" s="31" t="s">
        <v>61</v>
      </c>
      <c r="AX3" s="31" t="s">
        <v>55</v>
      </c>
      <c r="AY3" s="31" t="s">
        <v>56</v>
      </c>
      <c r="AZ3" s="31" t="s">
        <v>57</v>
      </c>
    </row>
    <row r="4" spans="1:52" ht="15.75" customHeight="1" x14ac:dyDescent="0.2">
      <c r="A4" s="33" t="s">
        <v>18</v>
      </c>
      <c r="B4" s="59">
        <f t="shared" ref="B4:B58" si="0">AVERAGE(H4,N4,V4,AD4,AL4,AR4,AZ4)</f>
        <v>42.508865124432702</v>
      </c>
      <c r="C4" s="12"/>
      <c r="D4" s="53" t="s">
        <v>18</v>
      </c>
      <c r="E4" s="28">
        <f>IF(ISERROR(HLOOKUP(D4,'Raw data'!$F$3:$BH$104,D$2,FALSE)),"",HLOOKUP(D4,'Raw data'!$F$3:$BH$104,D$2,FALSE))</f>
        <v>3</v>
      </c>
      <c r="F4" s="12">
        <f t="shared" ref="F4:F58" si="1">E$60-E4</f>
        <v>0</v>
      </c>
      <c r="G4" s="12">
        <f t="shared" ref="G4:G58" si="2">100-(F4*$E$64)</f>
        <v>100</v>
      </c>
      <c r="H4" s="12">
        <f t="shared" ref="H4:H58" si="3">G4*$A$2</f>
        <v>85.1</v>
      </c>
      <c r="I4" s="12"/>
      <c r="J4" s="53" t="s">
        <v>18</v>
      </c>
      <c r="K4" s="28">
        <f>IF(ISERROR(HLOOKUP(J4,'Raw data'!$F$3:$BH$104,J$2,FALSE)),"",HLOOKUP(J4,'Raw data'!$F$3:$BH$104,J$2,FALSE))</f>
        <v>3</v>
      </c>
      <c r="L4" s="12">
        <f t="shared" ref="L4:L58" si="4">K$60-K4</f>
        <v>3</v>
      </c>
      <c r="M4" s="12">
        <f t="shared" ref="M4:M58" si="5">100-(L4*$K$64)</f>
        <v>50</v>
      </c>
      <c r="N4" s="12">
        <f t="shared" ref="N4:N58" si="6">M4*$A$2</f>
        <v>42.55</v>
      </c>
      <c r="O4" s="12"/>
      <c r="P4" s="53" t="s">
        <v>18</v>
      </c>
      <c r="Q4" s="28">
        <f>IF(ISERROR(HLOOKUP(P4,'Raw data'!$F$3:$BH$104,P$2,FALSE)),"",HLOOKUP(P4,'Raw data'!$F$3:$BH$104,P$2,FALSE))</f>
        <v>36500</v>
      </c>
      <c r="R4" s="28">
        <v>2269000</v>
      </c>
      <c r="S4" s="12">
        <f t="shared" ref="S4:S58" si="7">IF(ISERROR(Q4/R4*1000),"na",Q4/R4*1000)</f>
        <v>16.08638166593213</v>
      </c>
      <c r="T4" s="12">
        <f t="shared" ref="T4:T58" si="8">IF(ISERROR(Q$60-S4),"na",Q$60-S4)</f>
        <v>1253.4159175253969</v>
      </c>
      <c r="U4" s="12">
        <f t="shared" ref="U4:U58" si="9">IF(ISERROR(100-(T4*$Q$64)),"na",100-(T4*$Q$64))</f>
        <v>1.2671408059819385</v>
      </c>
      <c r="V4" s="12">
        <f t="shared" ref="V4:V5" si="10">IF(ISERROR(U4*$A$2),"na",U4*$A$2)</f>
        <v>1.0783368258906296</v>
      </c>
      <c r="W4" s="12"/>
      <c r="X4" s="53" t="s">
        <v>18</v>
      </c>
      <c r="Y4" s="28">
        <f>IF(ISERROR(HLOOKUP(X4,'Raw data'!$F$3:$BH$104,X$2,FALSE)),"",HLOOKUP(X4,'Raw data'!$F$3:$BH$104,X$2,FALSE))</f>
        <v>730000</v>
      </c>
      <c r="Z4" s="28">
        <v>2269000</v>
      </c>
      <c r="AA4" s="12">
        <f t="shared" ref="AA4:AA58" si="11">IF(ISERROR(Y4/Z4*1000),"na",Y4/Z4*1000)</f>
        <v>321.72763331864257</v>
      </c>
      <c r="AB4" s="12">
        <f t="shared" ref="AB4:AB58" si="12">IF(ISERROR(Y$60-AA4),"na",Y$60-AA4)</f>
        <v>1427.0799978419298</v>
      </c>
      <c r="AC4" s="12">
        <f t="shared" ref="AC4:AC5" si="13">100-(AB4*$Y$64)</f>
        <v>18.396971032493298</v>
      </c>
      <c r="AD4" s="12">
        <f t="shared" ref="AD4:AD5" si="14">IF(ISERROR(AC4*$A$2),"na",(AC4*$A$2))</f>
        <v>15.655822348651796</v>
      </c>
      <c r="AE4" s="12"/>
      <c r="AF4" s="53" t="s">
        <v>18</v>
      </c>
      <c r="AG4" s="45" t="s">
        <v>235</v>
      </c>
      <c r="AH4" s="45">
        <v>2269000</v>
      </c>
      <c r="AI4" s="74" t="str">
        <f t="shared" ref="AI4:AI58" si="15">IF(ISERROR(AG4/AH4*1000),"na",AG4/AH4*1000)</f>
        <v>na</v>
      </c>
      <c r="AJ4" s="12" t="str">
        <f t="shared" ref="AJ4:AJ58" si="16">IF(ISERROR(AI4-AG$61),"na",AI4-AG$61)</f>
        <v>na</v>
      </c>
      <c r="AK4" s="12" t="str">
        <f t="shared" ref="AK4:AK58" si="17">IF(ISERROR(100-(AJ4*$AG$64)),"na",100-(AJ4*$AG$64))</f>
        <v>na</v>
      </c>
      <c r="AL4" s="74">
        <f>AVERAGE(AL14,AL20,AL24,AL26,AL37)</f>
        <v>72.277816963435129</v>
      </c>
      <c r="AM4" s="12"/>
      <c r="AN4" s="53" t="s">
        <v>18</v>
      </c>
      <c r="AO4" s="28">
        <f>IF(ISERROR(HLOOKUP(AN4,'Raw data'!$F$3:$BH$104,AN$2,FALSE)),"",HLOOKUP(AN4,'Raw data'!$F$3:$BH$104,AN$2,FALSE))</f>
        <v>9</v>
      </c>
      <c r="AP4" s="12">
        <f t="shared" ref="AP4:AP58" si="18">IF(ISERROR(AO$60-AO4),"na",AO$60-AO4)</f>
        <v>24</v>
      </c>
      <c r="AQ4" s="12">
        <f t="shared" ref="AQ4:AQ58" si="19">IF(ISERROR(100-(AP4*$AO$64)),"na",100-(AP4*$AO$64))</f>
        <v>25</v>
      </c>
      <c r="AR4" s="12">
        <f t="shared" ref="AR4:AR5" si="20">IF(ISERROR(AQ4*$A$2),"na",(AQ4*$A$2))</f>
        <v>21.274999999999999</v>
      </c>
      <c r="AS4" s="12"/>
      <c r="AT4" s="53" t="s">
        <v>18</v>
      </c>
      <c r="AU4" s="28">
        <f>IF(ISERROR(HLOOKUP(AT4,'Raw data'!$F$3:$BH$104,AT$2,FALSE)),"",HLOOKUP(AT4,'Raw data'!$F$3:$BH$104,AT$2,FALSE))</f>
        <v>605739</v>
      </c>
      <c r="AV4" s="28">
        <v>2269000</v>
      </c>
      <c r="AW4" s="12">
        <f t="shared" ref="AW4:AW58" si="21">IF(ISERROR(AU4/AV4*1000),"na",AU4/AV4*1000)</f>
        <v>266.96297928602905</v>
      </c>
      <c r="AX4" s="12">
        <f t="shared" ref="AX4:AX58" si="22">IF(ISERROR(AW4-AU$61),"na",AW4-AU$61)</f>
        <v>266.96297928602905</v>
      </c>
      <c r="AY4" s="12">
        <f t="shared" ref="AY4:AY58" si="23">IF(ISERROR(100-(AX4*$AU$64)),"na",100-(AX4*$AU$64))</f>
        <v>70.064723540600909</v>
      </c>
      <c r="AZ4" s="12">
        <f t="shared" ref="AZ4:AZ22" si="24">IF(ISERROR(AY4*$A$2),"na",(AY4*$A$2))</f>
        <v>59.625079733051372</v>
      </c>
    </row>
    <row r="5" spans="1:52" ht="15.75" customHeight="1" x14ac:dyDescent="0.2">
      <c r="A5" s="69" t="s">
        <v>118</v>
      </c>
      <c r="B5" s="59">
        <f t="shared" si="0"/>
        <v>50.116306618713921</v>
      </c>
      <c r="C5" s="12"/>
      <c r="D5" s="62" t="s">
        <v>118</v>
      </c>
      <c r="E5" s="28">
        <f>IF(ISERROR(HLOOKUP(D5,'Raw data'!$F$3:$BH$104,D$2,FALSE)),"",HLOOKUP(D5,'Raw data'!$F$3:$BH$104,D$2,FALSE))</f>
        <v>3</v>
      </c>
      <c r="F5" s="12">
        <f t="shared" si="1"/>
        <v>0</v>
      </c>
      <c r="G5" s="12">
        <f t="shared" si="2"/>
        <v>100</v>
      </c>
      <c r="H5" s="12">
        <f t="shared" si="3"/>
        <v>85.1</v>
      </c>
      <c r="I5" s="12"/>
      <c r="J5" s="62" t="s">
        <v>118</v>
      </c>
      <c r="K5" s="28">
        <f>IF(ISERROR(HLOOKUP(J5,'Raw data'!$F$3:$BH$104,J$2,FALSE)),"",HLOOKUP(J5,'Raw data'!$F$3:$BH$104,J$2,FALSE))</f>
        <v>6</v>
      </c>
      <c r="L5" s="12">
        <f t="shared" si="4"/>
        <v>0</v>
      </c>
      <c r="M5" s="12">
        <f t="shared" si="5"/>
        <v>100</v>
      </c>
      <c r="N5" s="12">
        <f t="shared" si="6"/>
        <v>85.1</v>
      </c>
      <c r="O5" s="12"/>
      <c r="P5" s="62" t="s">
        <v>118</v>
      </c>
      <c r="Q5" s="28">
        <f>IF(ISERROR(HLOOKUP(P5,'Raw data'!$F$3:$BH$104,P$2,FALSE)),"",HLOOKUP(P5,'Raw data'!$F$3:$BH$104,P$2,FALSE))</f>
        <v>114712.242</v>
      </c>
      <c r="R5" s="28">
        <v>813562</v>
      </c>
      <c r="S5" s="12">
        <f t="shared" si="7"/>
        <v>141</v>
      </c>
      <c r="T5" s="12">
        <f t="shared" si="8"/>
        <v>1128.502299191329</v>
      </c>
      <c r="U5" s="12">
        <f t="shared" si="9"/>
        <v>11.106714819643642</v>
      </c>
      <c r="V5" s="12">
        <f t="shared" si="10"/>
        <v>9.4518143115167383</v>
      </c>
      <c r="W5" s="12"/>
      <c r="X5" s="62" t="s">
        <v>118</v>
      </c>
      <c r="Y5" s="28">
        <f>IF(ISERROR(HLOOKUP(X5,'Raw data'!$F$3:$BH$104,X$2,FALSE)),"",HLOOKUP(X5,'Raw data'!$F$3:$BH$104,X$2,FALSE))</f>
        <v>448272.66200000001</v>
      </c>
      <c r="Z5" s="28">
        <v>813562</v>
      </c>
      <c r="AA5" s="12">
        <f t="shared" si="11"/>
        <v>551</v>
      </c>
      <c r="AB5" s="12">
        <f t="shared" si="12"/>
        <v>1197.8076311605723</v>
      </c>
      <c r="AC5" s="12">
        <f t="shared" si="13"/>
        <v>31.50718181818182</v>
      </c>
      <c r="AD5" s="12">
        <f t="shared" si="14"/>
        <v>26.812611727272728</v>
      </c>
      <c r="AE5" s="12"/>
      <c r="AF5" s="62" t="s">
        <v>118</v>
      </c>
      <c r="AG5" s="28">
        <f>IF(ISERROR(HLOOKUP(AF5,'Raw data'!$F$3:$BH$104,AF$2,FALSE)),"",HLOOKUP(AF5,'Raw data'!$F$3:$BH$104,AF$2,FALSE))</f>
        <v>5000000</v>
      </c>
      <c r="AH5" s="28">
        <v>813562</v>
      </c>
      <c r="AI5" s="12">
        <f t="shared" si="15"/>
        <v>6145.8131033652016</v>
      </c>
      <c r="AJ5" s="12">
        <f t="shared" si="16"/>
        <v>6145.8055645285949</v>
      </c>
      <c r="AK5" s="12">
        <f t="shared" si="17"/>
        <v>72.806160997222634</v>
      </c>
      <c r="AL5" s="12">
        <f t="shared" ref="AL5:AL6" si="25">IF(ISERROR(AK5*$A$2),"na",(AK5*$A$2))</f>
        <v>61.958043008636459</v>
      </c>
      <c r="AM5" s="12"/>
      <c r="AN5" s="62" t="s">
        <v>118</v>
      </c>
      <c r="AO5" s="28">
        <f>IF(ISERROR(HLOOKUP(AN5,'Raw data'!$F$3:$BH$104,AN$2,FALSE)),"",HLOOKUP(AN5,'Raw data'!$F$3:$BH$104,AN$2,FALSE))</f>
        <v>11</v>
      </c>
      <c r="AP5" s="12">
        <f t="shared" si="18"/>
        <v>22</v>
      </c>
      <c r="AQ5" s="12">
        <f t="shared" si="19"/>
        <v>31.25</v>
      </c>
      <c r="AR5" s="12">
        <f t="shared" si="20"/>
        <v>26.59375</v>
      </c>
      <c r="AS5" s="12"/>
      <c r="AT5" s="62" t="s">
        <v>118</v>
      </c>
      <c r="AU5" s="28">
        <f>IF(ISERROR(HLOOKUP(AT5,'Raw data'!$F$3:$BH$104,AT$2,FALSE)),"",HLOOKUP(AT5,'Raw data'!$F$3:$BH$104,AT$2,FALSE))</f>
        <v>249820</v>
      </c>
      <c r="AV5" s="28">
        <v>813562</v>
      </c>
      <c r="AW5" s="12">
        <f t="shared" si="21"/>
        <v>307.06940589653891</v>
      </c>
      <c r="AX5" s="12">
        <f t="shared" si="22"/>
        <v>307.06940589653891</v>
      </c>
      <c r="AY5" s="12">
        <f t="shared" si="23"/>
        <v>65.567482119355475</v>
      </c>
      <c r="AZ5" s="12">
        <f t="shared" si="24"/>
        <v>55.797927283571511</v>
      </c>
    </row>
    <row r="6" spans="1:52" ht="15.75" customHeight="1" x14ac:dyDescent="0.2">
      <c r="A6" s="71" t="s">
        <v>142</v>
      </c>
      <c r="B6" s="59">
        <f t="shared" si="0"/>
        <v>26.839789322574948</v>
      </c>
      <c r="C6" s="12"/>
      <c r="D6" s="64" t="s">
        <v>142</v>
      </c>
      <c r="E6" s="28">
        <f>IF(ISERROR(HLOOKUP(D6,'Raw data'!$F$3:$BH$104,D$2,FALSE)),"",HLOOKUP(D6,'Raw data'!$F$3:$BH$104,D$2,FALSE))</f>
        <v>0</v>
      </c>
      <c r="F6" s="12">
        <f t="shared" si="1"/>
        <v>3</v>
      </c>
      <c r="G6" s="12">
        <f t="shared" si="2"/>
        <v>0</v>
      </c>
      <c r="H6" s="12">
        <f t="shared" si="3"/>
        <v>0</v>
      </c>
      <c r="I6" s="12"/>
      <c r="J6" s="64" t="s">
        <v>142</v>
      </c>
      <c r="K6" s="28">
        <f>IF(ISERROR(HLOOKUP(J6,'Raw data'!$F$3:$BH$104,J$2,FALSE)),"",HLOOKUP(J6,'Raw data'!$F$3:$BH$104,J$2,FALSE))</f>
        <v>6</v>
      </c>
      <c r="L6" s="12">
        <f t="shared" si="4"/>
        <v>0</v>
      </c>
      <c r="M6" s="12">
        <f t="shared" si="5"/>
        <v>100</v>
      </c>
      <c r="N6" s="12">
        <f t="shared" si="6"/>
        <v>85.1</v>
      </c>
      <c r="O6" s="12"/>
      <c r="P6" s="64" t="s">
        <v>142</v>
      </c>
      <c r="Q6" s="45"/>
      <c r="R6" s="45">
        <v>8280925</v>
      </c>
      <c r="S6" s="74">
        <f t="shared" si="7"/>
        <v>0</v>
      </c>
      <c r="T6" s="12">
        <f t="shared" si="8"/>
        <v>1269.502299191329</v>
      </c>
      <c r="U6" s="12">
        <f t="shared" si="9"/>
        <v>1.4210854715202004E-14</v>
      </c>
      <c r="V6" s="74">
        <f>AVERAGE(V23,V25,V31,V49)</f>
        <v>3.6534214811242069</v>
      </c>
      <c r="W6" s="12"/>
      <c r="X6" s="64" t="s">
        <v>142</v>
      </c>
      <c r="Y6" s="45"/>
      <c r="Z6" s="45">
        <v>8280925</v>
      </c>
      <c r="AA6" s="74">
        <f t="shared" si="11"/>
        <v>0</v>
      </c>
      <c r="AB6" s="12">
        <f t="shared" si="12"/>
        <v>1748.8076311605723</v>
      </c>
      <c r="AC6" s="12">
        <f t="shared" ref="AC6:AC58" si="26">IF(ISERROR(100-(AB6*$Y$64)),"na",100-(AB6*$Y$64))</f>
        <v>0</v>
      </c>
      <c r="AD6" s="74">
        <f>AVERAGE(AD23,AD25,AD31,AD49)</f>
        <v>9.5299069056248431</v>
      </c>
      <c r="AE6" s="12"/>
      <c r="AF6" s="64" t="s">
        <v>142</v>
      </c>
      <c r="AG6" s="28">
        <f>IF(ISERROR(HLOOKUP(AF6,'Raw data'!$F$3:$BH$104,AF$2,FALSE)),"",HLOOKUP(AF6,'Raw data'!$F$3:$BH$104,AF$2,FALSE))</f>
        <v>42750000</v>
      </c>
      <c r="AH6" s="28">
        <v>8280925</v>
      </c>
      <c r="AI6" s="12">
        <f t="shared" si="15"/>
        <v>5162.4667534122091</v>
      </c>
      <c r="AJ6" s="12">
        <f t="shared" si="16"/>
        <v>5162.4592145756023</v>
      </c>
      <c r="AK6" s="12">
        <f t="shared" si="17"/>
        <v>77.157252492685785</v>
      </c>
      <c r="AL6" s="12">
        <f t="shared" si="25"/>
        <v>65.660821871275601</v>
      </c>
      <c r="AM6" s="12"/>
      <c r="AN6" s="64" t="s">
        <v>142</v>
      </c>
      <c r="AO6" s="45" t="s">
        <v>235</v>
      </c>
      <c r="AP6" s="12" t="str">
        <f t="shared" si="18"/>
        <v>na</v>
      </c>
      <c r="AQ6" s="12" t="str">
        <f t="shared" si="19"/>
        <v>na</v>
      </c>
      <c r="AR6" s="74">
        <f>AVERAGE(AR21,AR23,AR25,AR31,AR49)</f>
        <v>23.934374999999999</v>
      </c>
      <c r="AS6" s="12"/>
      <c r="AT6" s="64" t="s">
        <v>142</v>
      </c>
      <c r="AU6" s="28">
        <f>IF(ISERROR(HLOOKUP(AT6,'Raw data'!$F$3:$BH$104,AT$2,FALSE)),"",HLOOKUP(AT6,'Raw data'!$F$3:$BH$104,AT$2,FALSE))</f>
        <v>7384934</v>
      </c>
      <c r="AV6" s="28">
        <v>8280925</v>
      </c>
      <c r="AW6" s="12">
        <f t="shared" si="21"/>
        <v>891.80061406183484</v>
      </c>
      <c r="AX6" s="12">
        <f t="shared" si="22"/>
        <v>891.80061406183484</v>
      </c>
      <c r="AY6" s="12">
        <f t="shared" si="23"/>
        <v>0</v>
      </c>
      <c r="AZ6" s="12">
        <f t="shared" si="24"/>
        <v>0</v>
      </c>
    </row>
    <row r="7" spans="1:52" ht="15.75" customHeight="1" x14ac:dyDescent="0.2">
      <c r="A7" s="73" t="s">
        <v>143</v>
      </c>
      <c r="B7" s="59">
        <f t="shared" si="0"/>
        <v>24.035971079301365</v>
      </c>
      <c r="C7" s="12"/>
      <c r="D7" s="65" t="s">
        <v>143</v>
      </c>
      <c r="E7" s="28">
        <f>IF(ISERROR(HLOOKUP(D7,'Raw data'!$F$3:$BH$104,D$2,FALSE)),"",HLOOKUP(D7,'Raw data'!$F$3:$BH$104,D$2,FALSE))</f>
        <v>0</v>
      </c>
      <c r="F7" s="12">
        <f t="shared" si="1"/>
        <v>3</v>
      </c>
      <c r="G7" s="12">
        <f t="shared" si="2"/>
        <v>0</v>
      </c>
      <c r="H7" s="12">
        <f t="shared" si="3"/>
        <v>0</v>
      </c>
      <c r="I7" s="12"/>
      <c r="J7" s="65" t="s">
        <v>143</v>
      </c>
      <c r="K7" s="28">
        <f>IF(ISERROR(HLOOKUP(J7,'Raw data'!$F$3:$BH$104,J$2,FALSE)),"",HLOOKUP(J7,'Raw data'!$F$3:$BH$104,J$2,FALSE))</f>
        <v>2</v>
      </c>
      <c r="L7" s="12">
        <f t="shared" si="4"/>
        <v>4</v>
      </c>
      <c r="M7" s="12">
        <f t="shared" si="5"/>
        <v>33.333333333333329</v>
      </c>
      <c r="N7" s="12">
        <f t="shared" si="6"/>
        <v>28.366666666666664</v>
      </c>
      <c r="O7" s="12"/>
      <c r="P7" s="65" t="s">
        <v>143</v>
      </c>
      <c r="Q7" s="28">
        <f>IF(ISERROR(HLOOKUP(P7,'Raw data'!$F$3:$BH$104,P$2,FALSE)),"",HLOOKUP(P7,'Raw data'!$F$3:$BH$104,P$2,FALSE))</f>
        <v>122749</v>
      </c>
      <c r="R7" s="28">
        <v>1900000</v>
      </c>
      <c r="S7" s="12">
        <f t="shared" si="7"/>
        <v>64.604736842105254</v>
      </c>
      <c r="T7" s="12">
        <f t="shared" si="8"/>
        <v>1204.8975623492238</v>
      </c>
      <c r="U7" s="12">
        <f t="shared" si="9"/>
        <v>5.0889814759105576</v>
      </c>
      <c r="V7" s="12">
        <f t="shared" ref="V7:V16" si="27">IF(ISERROR(U7*$A$2),"na",U7*$A$2)</f>
        <v>4.3307232359998844</v>
      </c>
      <c r="W7" s="12"/>
      <c r="X7" s="65" t="s">
        <v>143</v>
      </c>
      <c r="Y7" s="28">
        <f>IF(ISERROR(HLOOKUP(X7,'Raw data'!$F$3:$BH$104,X$2,FALSE)),"",HLOOKUP(X7,'Raw data'!$F$3:$BH$104,X$2,FALSE))</f>
        <v>695580</v>
      </c>
      <c r="Z7" s="28">
        <v>1900000</v>
      </c>
      <c r="AA7" s="12">
        <f t="shared" si="11"/>
        <v>366.09473684210525</v>
      </c>
      <c r="AB7" s="12">
        <f t="shared" si="12"/>
        <v>1382.7128943184671</v>
      </c>
      <c r="AC7" s="12">
        <f t="shared" si="26"/>
        <v>20.933962679425832</v>
      </c>
      <c r="AD7" s="12">
        <f t="shared" ref="AD7:AD18" si="28">IF(ISERROR(AC7*$A$2),"na",(AC7*$A$2))</f>
        <v>17.814802240191383</v>
      </c>
      <c r="AE7" s="12"/>
      <c r="AF7" s="65" t="s">
        <v>143</v>
      </c>
      <c r="AG7" s="45" t="s">
        <v>235</v>
      </c>
      <c r="AH7" s="45">
        <v>1900000</v>
      </c>
      <c r="AI7" s="74" t="str">
        <f t="shared" si="15"/>
        <v>na</v>
      </c>
      <c r="AJ7" s="12" t="str">
        <f t="shared" si="16"/>
        <v>na</v>
      </c>
      <c r="AK7" s="12" t="str">
        <f t="shared" si="17"/>
        <v>na</v>
      </c>
      <c r="AL7" s="74">
        <f>AVERAGE(AL12,AL19,AL52,AL53)</f>
        <v>59.373450071615949</v>
      </c>
      <c r="AM7" s="12"/>
      <c r="AN7" s="65" t="s">
        <v>143</v>
      </c>
      <c r="AO7" s="28">
        <f>IF(ISERROR(HLOOKUP(AN7,'Raw data'!$F$3:$BH$104,AN$2,FALSE)),"",HLOOKUP(AN7,'Raw data'!$F$3:$BH$104,AN$2,FALSE))</f>
        <v>7</v>
      </c>
      <c r="AP7" s="12">
        <f t="shared" si="18"/>
        <v>26</v>
      </c>
      <c r="AQ7" s="12">
        <f t="shared" si="19"/>
        <v>18.75</v>
      </c>
      <c r="AR7" s="12">
        <f t="shared" ref="AR7:AR16" si="29">IF(ISERROR(AQ7*$A$2),"na",(AQ7*$A$2))</f>
        <v>15.956249999999999</v>
      </c>
      <c r="AS7" s="12"/>
      <c r="AT7" s="65" t="s">
        <v>143</v>
      </c>
      <c r="AU7" s="28">
        <f>IF(ISERROR(HLOOKUP(AT7,'Raw data'!$F$3:$BH$104,AT$2,FALSE)),"",HLOOKUP(AT7,'Raw data'!$F$3:$BH$104,AT$2,FALSE))</f>
        <v>850000</v>
      </c>
      <c r="AV7" s="28">
        <v>1900000</v>
      </c>
      <c r="AW7" s="12">
        <f t="shared" si="21"/>
        <v>447.36842105263156</v>
      </c>
      <c r="AX7" s="12">
        <f t="shared" si="22"/>
        <v>447.36842105263156</v>
      </c>
      <c r="AY7" s="12">
        <f t="shared" si="23"/>
        <v>49.835376428479073</v>
      </c>
      <c r="AZ7" s="12">
        <f t="shared" si="24"/>
        <v>42.409905340635689</v>
      </c>
    </row>
    <row r="8" spans="1:52" ht="15.75" customHeight="1" x14ac:dyDescent="0.2">
      <c r="A8" s="69" t="s">
        <v>144</v>
      </c>
      <c r="B8" s="59">
        <f t="shared" si="0"/>
        <v>38.638421528188722</v>
      </c>
      <c r="C8" s="12"/>
      <c r="D8" s="62" t="s">
        <v>144</v>
      </c>
      <c r="E8" s="28">
        <f>IF(ISERROR(HLOOKUP(D8,'Raw data'!$F$3:$BH$104,D$2,FALSE)),"",HLOOKUP(D8,'Raw data'!$F$3:$BH$104,D$2,FALSE))</f>
        <v>1</v>
      </c>
      <c r="F8" s="12">
        <f t="shared" si="1"/>
        <v>2</v>
      </c>
      <c r="G8" s="12">
        <f t="shared" si="2"/>
        <v>33.333333333333329</v>
      </c>
      <c r="H8" s="12">
        <f t="shared" si="3"/>
        <v>28.366666666666664</v>
      </c>
      <c r="I8" s="12"/>
      <c r="J8" s="62" t="s">
        <v>144</v>
      </c>
      <c r="K8" s="28">
        <f>IF(ISERROR(HLOOKUP(J8,'Raw data'!$F$3:$BH$104,J$2,FALSE)),"",HLOOKUP(J8,'Raw data'!$F$3:$BH$104,J$2,FALSE))</f>
        <v>6</v>
      </c>
      <c r="L8" s="12">
        <f t="shared" si="4"/>
        <v>0</v>
      </c>
      <c r="M8" s="12">
        <f t="shared" si="5"/>
        <v>100</v>
      </c>
      <c r="N8" s="12">
        <f t="shared" si="6"/>
        <v>85.1</v>
      </c>
      <c r="O8" s="12"/>
      <c r="P8" s="62" t="s">
        <v>144</v>
      </c>
      <c r="Q8" s="28">
        <f>IF(ISERROR(HLOOKUP(P8,'Raw data'!$F$3:$BH$104,P$2,FALSE)),"",HLOOKUP(P8,'Raw data'!$F$3:$BH$104,P$2,FALSE))</f>
        <v>474614</v>
      </c>
      <c r="R8" s="28">
        <v>3421829</v>
      </c>
      <c r="S8" s="12">
        <f t="shared" si="7"/>
        <v>138.70184629331271</v>
      </c>
      <c r="T8" s="12">
        <f t="shared" si="8"/>
        <v>1130.8004528980164</v>
      </c>
      <c r="U8" s="12">
        <f t="shared" si="9"/>
        <v>10.925686891757948</v>
      </c>
      <c r="V8" s="12">
        <f t="shared" si="27"/>
        <v>9.2977595448860129</v>
      </c>
      <c r="W8" s="12"/>
      <c r="X8" s="62" t="s">
        <v>144</v>
      </c>
      <c r="Y8" s="28">
        <f>IF(ISERROR(HLOOKUP(X8,'Raw data'!$F$3:$BH$104,X$2,FALSE)),"",HLOOKUP(X8,'Raw data'!$F$3:$BH$104,X$2,FALSE))</f>
        <v>866901</v>
      </c>
      <c r="Z8" s="28">
        <v>3421829</v>
      </c>
      <c r="AA8" s="12">
        <f t="shared" si="11"/>
        <v>253.34433719510824</v>
      </c>
      <c r="AB8" s="12">
        <f t="shared" si="12"/>
        <v>1495.4632939654641</v>
      </c>
      <c r="AC8" s="12">
        <f t="shared" si="26"/>
        <v>14.486689826883918</v>
      </c>
      <c r="AD8" s="12">
        <f t="shared" si="28"/>
        <v>12.328173042678214</v>
      </c>
      <c r="AE8" s="12"/>
      <c r="AF8" s="62" t="s">
        <v>144</v>
      </c>
      <c r="AG8" s="28">
        <f>IF(ISERROR(HLOOKUP(AF8,'Raw data'!$F$3:$BH$104,AF$2,FALSE)),"",HLOOKUP(AF8,'Raw data'!$F$3:$BH$104,AF$2,FALSE))</f>
        <v>20170000</v>
      </c>
      <c r="AH8" s="28">
        <v>3421829</v>
      </c>
      <c r="AI8" s="12">
        <f t="shared" si="15"/>
        <v>5894.5084631639975</v>
      </c>
      <c r="AJ8" s="12">
        <f t="shared" si="16"/>
        <v>5894.5009243273907</v>
      </c>
      <c r="AK8" s="12">
        <f t="shared" si="17"/>
        <v>73.918128802667951</v>
      </c>
      <c r="AL8" s="12">
        <f t="shared" ref="AL8:AL16" si="30">IF(ISERROR(AK8*$A$2),"na",(AK8*$A$2))</f>
        <v>62.904327611070421</v>
      </c>
      <c r="AM8" s="12"/>
      <c r="AN8" s="62" t="s">
        <v>144</v>
      </c>
      <c r="AO8" s="28">
        <f>IF(ISERROR(HLOOKUP(AN8,'Raw data'!$F$3:$BH$104,AN$2,FALSE)),"",HLOOKUP(AN8,'Raw data'!$F$3:$BH$104,AN$2,FALSE))</f>
        <v>8</v>
      </c>
      <c r="AP8" s="12">
        <f t="shared" si="18"/>
        <v>25</v>
      </c>
      <c r="AQ8" s="12">
        <f t="shared" si="19"/>
        <v>21.875</v>
      </c>
      <c r="AR8" s="12">
        <f t="shared" si="29"/>
        <v>18.615624999999998</v>
      </c>
      <c r="AS8" s="12"/>
      <c r="AT8" s="62" t="s">
        <v>144</v>
      </c>
      <c r="AU8" s="28">
        <f>IF(ISERROR(HLOOKUP(AT8,'Raw data'!$F$3:$BH$104,AT$2,FALSE)),"",HLOOKUP(AT8,'Raw data'!$F$3:$BH$104,AT$2,FALSE))</f>
        <v>1120360</v>
      </c>
      <c r="AV8" s="28">
        <v>3421829</v>
      </c>
      <c r="AW8" s="12">
        <f t="shared" si="21"/>
        <v>327.41554297423983</v>
      </c>
      <c r="AX8" s="12">
        <f t="shared" si="22"/>
        <v>327.41554297423983</v>
      </c>
      <c r="AY8" s="12">
        <f t="shared" si="23"/>
        <v>63.286015078754161</v>
      </c>
      <c r="AZ8" s="12">
        <f t="shared" si="24"/>
        <v>53.856398832019792</v>
      </c>
    </row>
    <row r="9" spans="1:52" ht="15.75" customHeight="1" x14ac:dyDescent="0.2">
      <c r="A9" s="77" t="s">
        <v>145</v>
      </c>
      <c r="B9" s="59">
        <f t="shared" si="0"/>
        <v>46.547579016440629</v>
      </c>
      <c r="C9" s="12"/>
      <c r="D9" s="79" t="s">
        <v>145</v>
      </c>
      <c r="E9" s="28">
        <f>IF(ISERROR(HLOOKUP(D9,'Raw data'!$F$3:$BH$104,D$2,FALSE)),"",HLOOKUP(D9,'Raw data'!$F$3:$BH$104,D$2,FALSE))</f>
        <v>2</v>
      </c>
      <c r="F9" s="12">
        <f t="shared" si="1"/>
        <v>1</v>
      </c>
      <c r="G9" s="12">
        <f t="shared" si="2"/>
        <v>66.666666666666657</v>
      </c>
      <c r="H9" s="12">
        <f t="shared" si="3"/>
        <v>56.733333333333327</v>
      </c>
      <c r="I9" s="12"/>
      <c r="J9" s="79" t="s">
        <v>145</v>
      </c>
      <c r="K9" s="28">
        <f>IF(ISERROR(HLOOKUP(J9,'Raw data'!$F$3:$BH$104,J$2,FALSE)),"",HLOOKUP(J9,'Raw data'!$F$3:$BH$104,J$2,FALSE))</f>
        <v>5</v>
      </c>
      <c r="L9" s="12">
        <f t="shared" si="4"/>
        <v>1</v>
      </c>
      <c r="M9" s="12">
        <f t="shared" si="5"/>
        <v>83.333333333333329</v>
      </c>
      <c r="N9" s="12">
        <f t="shared" si="6"/>
        <v>70.916666666666657</v>
      </c>
      <c r="O9" s="12"/>
      <c r="P9" s="79" t="s">
        <v>145</v>
      </c>
      <c r="Q9" s="28">
        <f>IF(ISERROR(HLOOKUP(P9,'Raw data'!$F$3:$BH$104,P$2,FALSE)),"",HLOOKUP(P9,'Raw data'!$F$3:$BH$104,P$2,FALSE))</f>
        <v>1404660</v>
      </c>
      <c r="R9" s="28">
        <v>7776845</v>
      </c>
      <c r="S9" s="12">
        <f t="shared" si="7"/>
        <v>180.62080445219109</v>
      </c>
      <c r="T9" s="12">
        <f t="shared" si="8"/>
        <v>1088.8814947391379</v>
      </c>
      <c r="U9" s="12">
        <f t="shared" si="9"/>
        <v>14.227686280461754</v>
      </c>
      <c r="V9" s="12">
        <f t="shared" si="27"/>
        <v>12.107761024672952</v>
      </c>
      <c r="W9" s="12"/>
      <c r="X9" s="79" t="s">
        <v>145</v>
      </c>
      <c r="Y9" s="28">
        <f>IF(ISERROR(HLOOKUP(X9,'Raw data'!$F$3:$BH$104,X$2,FALSE)),"",HLOOKUP(X9,'Raw data'!$F$3:$BH$104,X$2,FALSE))</f>
        <v>2351131</v>
      </c>
      <c r="Z9" s="28">
        <v>7776845</v>
      </c>
      <c r="AA9" s="12">
        <f t="shared" si="11"/>
        <v>302.32452877741548</v>
      </c>
      <c r="AB9" s="12">
        <f t="shared" si="12"/>
        <v>1446.4831023831568</v>
      </c>
      <c r="AC9" s="12">
        <f t="shared" si="26"/>
        <v>17.287466236454037</v>
      </c>
      <c r="AD9" s="12">
        <f t="shared" si="28"/>
        <v>14.711633767222384</v>
      </c>
      <c r="AE9" s="12"/>
      <c r="AF9" s="79" t="s">
        <v>145</v>
      </c>
      <c r="AG9" s="28">
        <f>IF(ISERROR(HLOOKUP(AF9,'Raw data'!$F$3:$BH$104,AF$2,FALSE)),"",HLOOKUP(AF9,'Raw data'!$F$3:$BH$104,AF$2,FALSE))</f>
        <v>14698237.049999999</v>
      </c>
      <c r="AH9" s="28">
        <v>7776845</v>
      </c>
      <c r="AI9" s="12">
        <f t="shared" si="15"/>
        <v>1890</v>
      </c>
      <c r="AJ9" s="12">
        <f t="shared" si="16"/>
        <v>1889.9924611633933</v>
      </c>
      <c r="AK9" s="12">
        <f t="shared" si="17"/>
        <v>91.637198709640188</v>
      </c>
      <c r="AL9" s="12">
        <f t="shared" si="30"/>
        <v>77.983256101903791</v>
      </c>
      <c r="AM9" s="12"/>
      <c r="AN9" s="79" t="s">
        <v>145</v>
      </c>
      <c r="AO9" s="28">
        <f>IF(ISERROR(HLOOKUP(AN9,'Raw data'!$F$3:$BH$104,AN$2,FALSE)),"",HLOOKUP(AN9,'Raw data'!$F$3:$BH$104,AN$2,FALSE))</f>
        <v>11</v>
      </c>
      <c r="AP9" s="12">
        <f t="shared" si="18"/>
        <v>22</v>
      </c>
      <c r="AQ9" s="12">
        <f t="shared" si="19"/>
        <v>31.25</v>
      </c>
      <c r="AR9" s="12">
        <f t="shared" si="29"/>
        <v>26.59375</v>
      </c>
      <c r="AS9" s="12"/>
      <c r="AT9" s="79" t="s">
        <v>145</v>
      </c>
      <c r="AU9" s="28">
        <f>IF(ISERROR(HLOOKUP(AT9,'Raw data'!$F$3:$BH$104,AT$2,FALSE)),"",HLOOKUP(AT9,'Raw data'!$F$3:$BH$104,AT$2,FALSE))</f>
        <v>1492483</v>
      </c>
      <c r="AV9" s="28">
        <v>7776845</v>
      </c>
      <c r="AW9" s="12">
        <f t="shared" si="21"/>
        <v>191.91368736293447</v>
      </c>
      <c r="AX9" s="12">
        <f t="shared" si="22"/>
        <v>191.91368736293447</v>
      </c>
      <c r="AY9" s="12">
        <f t="shared" si="23"/>
        <v>78.480202375188355</v>
      </c>
      <c r="AZ9" s="12">
        <f t="shared" si="24"/>
        <v>66.786652221285294</v>
      </c>
    </row>
    <row r="10" spans="1:52" ht="15.75" customHeight="1" x14ac:dyDescent="0.2">
      <c r="A10" s="81" t="s">
        <v>146</v>
      </c>
      <c r="B10" s="59">
        <f t="shared" si="0"/>
        <v>40.42700642322837</v>
      </c>
      <c r="C10" s="12"/>
      <c r="D10" s="84" t="s">
        <v>146</v>
      </c>
      <c r="E10" s="28">
        <f>IF(ISERROR(HLOOKUP(D10,'Raw data'!$F$3:$BH$104,D$2,FALSE)),"",HLOOKUP(D10,'Raw data'!$F$3:$BH$104,D$2,FALSE))</f>
        <v>2</v>
      </c>
      <c r="F10" s="12">
        <f t="shared" si="1"/>
        <v>1</v>
      </c>
      <c r="G10" s="12">
        <f t="shared" si="2"/>
        <v>66.666666666666657</v>
      </c>
      <c r="H10" s="12">
        <f t="shared" si="3"/>
        <v>56.733333333333327</v>
      </c>
      <c r="I10" s="12"/>
      <c r="J10" s="84" t="s">
        <v>146</v>
      </c>
      <c r="K10" s="28">
        <f>IF(ISERROR(HLOOKUP(J10,'Raw data'!$F$3:$BH$104,J$2,FALSE)),"",HLOOKUP(J10,'Raw data'!$F$3:$BH$104,J$2,FALSE))</f>
        <v>6</v>
      </c>
      <c r="L10" s="12">
        <f t="shared" si="4"/>
        <v>0</v>
      </c>
      <c r="M10" s="12">
        <f t="shared" si="5"/>
        <v>100</v>
      </c>
      <c r="N10" s="12">
        <f t="shared" si="6"/>
        <v>85.1</v>
      </c>
      <c r="O10" s="12"/>
      <c r="P10" s="84" t="s">
        <v>146</v>
      </c>
      <c r="Q10" s="28">
        <f>IF(ISERROR(HLOOKUP(P10,'Raw data'!$F$3:$BH$104,P$2,FALSE)),"",HLOOKUP(P10,'Raw data'!$F$3:$BH$104,P$2,FALSE))</f>
        <v>48000</v>
      </c>
      <c r="R10" s="28">
        <v>645966</v>
      </c>
      <c r="S10" s="12">
        <f t="shared" si="7"/>
        <v>74.307316484149311</v>
      </c>
      <c r="T10" s="12">
        <f t="shared" si="8"/>
        <v>1195.1949827071796</v>
      </c>
      <c r="U10" s="12">
        <f t="shared" si="9"/>
        <v>5.8532636397337114</v>
      </c>
      <c r="V10" s="12">
        <f t="shared" si="27"/>
        <v>4.9811273574133885</v>
      </c>
      <c r="W10" s="12"/>
      <c r="X10" s="84" t="s">
        <v>146</v>
      </c>
      <c r="Y10" s="28">
        <f>IF(ISERROR(HLOOKUP(X10,'Raw data'!$F$3:$BH$104,X$2,FALSE)),"",HLOOKUP(X10,'Raw data'!$F$3:$BH$104,X$2,FALSE))</f>
        <v>192000</v>
      </c>
      <c r="Z10" s="28">
        <v>645966</v>
      </c>
      <c r="AA10" s="12">
        <f t="shared" si="11"/>
        <v>297.22926593659724</v>
      </c>
      <c r="AB10" s="12">
        <f t="shared" si="12"/>
        <v>1451.5783652239752</v>
      </c>
      <c r="AC10" s="12">
        <f t="shared" si="26"/>
        <v>16.996109843101777</v>
      </c>
      <c r="AD10" s="12">
        <f t="shared" si="28"/>
        <v>14.463689476479612</v>
      </c>
      <c r="AE10" s="12"/>
      <c r="AF10" s="84" t="s">
        <v>146</v>
      </c>
      <c r="AG10" s="28">
        <f>IF(ISERROR(HLOOKUP(AF10,'Raw data'!$F$3:$BH$104,AF$2,FALSE)),"",HLOOKUP(AF10,'Raw data'!$F$3:$BH$104,AF$2,FALSE))</f>
        <v>6800000</v>
      </c>
      <c r="AH10" s="28">
        <v>645966</v>
      </c>
      <c r="AI10" s="12">
        <f t="shared" si="15"/>
        <v>10526.869835254487</v>
      </c>
      <c r="AJ10" s="12">
        <f t="shared" si="16"/>
        <v>10526.862296417879</v>
      </c>
      <c r="AK10" s="12">
        <f t="shared" si="17"/>
        <v>53.420947752493269</v>
      </c>
      <c r="AL10" s="12">
        <f t="shared" si="30"/>
        <v>45.461226537371772</v>
      </c>
      <c r="AM10" s="12"/>
      <c r="AN10" s="84" t="s">
        <v>146</v>
      </c>
      <c r="AO10" s="28">
        <f>IF(ISERROR(HLOOKUP(AN10,'Raw data'!$F$3:$BH$104,AN$2,FALSE)),"",HLOOKUP(AN10,'Raw data'!$F$3:$BH$104,AN$2,FALSE))</f>
        <v>15</v>
      </c>
      <c r="AP10" s="12">
        <f t="shared" si="18"/>
        <v>18</v>
      </c>
      <c r="AQ10" s="12">
        <f t="shared" si="19"/>
        <v>43.75</v>
      </c>
      <c r="AR10" s="12">
        <f t="shared" si="29"/>
        <v>37.231249999999996</v>
      </c>
      <c r="AS10" s="12"/>
      <c r="AT10" s="84" t="s">
        <v>146</v>
      </c>
      <c r="AU10" s="28">
        <f>IF(ISERROR(HLOOKUP(AT10,'Raw data'!$F$3:$BH$104,AT$2,FALSE)),"",HLOOKUP(AT10,'Raw data'!$F$3:$BH$104,AT$2,FALSE))</f>
        <v>311943</v>
      </c>
      <c r="AV10" s="28">
        <v>645966</v>
      </c>
      <c r="AW10" s="12">
        <f t="shared" si="21"/>
        <v>482.90931720864569</v>
      </c>
      <c r="AX10" s="12">
        <f t="shared" si="22"/>
        <v>482.90931720864569</v>
      </c>
      <c r="AY10" s="12">
        <f t="shared" si="23"/>
        <v>45.850080209166336</v>
      </c>
      <c r="AZ10" s="12">
        <f t="shared" si="24"/>
        <v>39.018418258000551</v>
      </c>
    </row>
    <row r="11" spans="1:52" ht="15.75" customHeight="1" x14ac:dyDescent="0.2">
      <c r="A11" s="77" t="s">
        <v>147</v>
      </c>
      <c r="B11" s="59">
        <f t="shared" si="0"/>
        <v>38.66545282330641</v>
      </c>
      <c r="C11" s="12"/>
      <c r="D11" s="79" t="s">
        <v>147</v>
      </c>
      <c r="E11" s="28">
        <f>IF(ISERROR(HLOOKUP(D11,'Raw data'!$F$3:$BH$104,D$2,FALSE)),"",HLOOKUP(D11,'Raw data'!$F$3:$BH$104,D$2,FALSE))</f>
        <v>2</v>
      </c>
      <c r="F11" s="12">
        <f t="shared" si="1"/>
        <v>1</v>
      </c>
      <c r="G11" s="12">
        <f t="shared" si="2"/>
        <v>66.666666666666657</v>
      </c>
      <c r="H11" s="12">
        <f t="shared" si="3"/>
        <v>56.733333333333327</v>
      </c>
      <c r="I11" s="12"/>
      <c r="J11" s="79" t="s">
        <v>147</v>
      </c>
      <c r="K11" s="28">
        <f>IF(ISERROR(HLOOKUP(J11,'Raw data'!$F$3:$BH$104,J$2,FALSE)),"",HLOOKUP(J11,'Raw data'!$F$3:$BH$104,J$2,FALSE))</f>
        <v>4</v>
      </c>
      <c r="L11" s="12">
        <f t="shared" si="4"/>
        <v>2</v>
      </c>
      <c r="M11" s="12">
        <f t="shared" si="5"/>
        <v>66.666666666666657</v>
      </c>
      <c r="N11" s="12">
        <f t="shared" si="6"/>
        <v>56.733333333333327</v>
      </c>
      <c r="O11" s="12"/>
      <c r="P11" s="79" t="s">
        <v>147</v>
      </c>
      <c r="Q11" s="28">
        <f>IF(ISERROR(HLOOKUP(P11,'Raw data'!$F$3:$BH$104,P$2,FALSE)),"",HLOOKUP(P11,'Raw data'!$F$3:$BH$104,P$2,FALSE))</f>
        <v>60000</v>
      </c>
      <c r="R11" s="28">
        <v>2890151</v>
      </c>
      <c r="S11" s="12">
        <f t="shared" si="7"/>
        <v>20.760160974288194</v>
      </c>
      <c r="T11" s="12">
        <f t="shared" si="8"/>
        <v>1248.7421382170407</v>
      </c>
      <c r="U11" s="12">
        <f t="shared" si="9"/>
        <v>1.6352992024916091</v>
      </c>
      <c r="V11" s="12">
        <f t="shared" si="27"/>
        <v>1.3916396213203592</v>
      </c>
      <c r="W11" s="12"/>
      <c r="X11" s="79" t="s">
        <v>147</v>
      </c>
      <c r="Y11" s="28">
        <f>IF(ISERROR(HLOOKUP(X11,'Raw data'!$F$3:$BH$104,X$2,FALSE)),"",HLOOKUP(X11,'Raw data'!$F$3:$BH$104,X$2,FALSE))</f>
        <v>1556000</v>
      </c>
      <c r="Z11" s="28">
        <v>2890151</v>
      </c>
      <c r="AA11" s="12">
        <f t="shared" si="11"/>
        <v>538.38017459987384</v>
      </c>
      <c r="AB11" s="12">
        <f t="shared" si="12"/>
        <v>1210.4274565606984</v>
      </c>
      <c r="AC11" s="12">
        <f t="shared" si="26"/>
        <v>30.785557256665527</v>
      </c>
      <c r="AD11" s="12">
        <f t="shared" si="28"/>
        <v>26.198509225422363</v>
      </c>
      <c r="AE11" s="12"/>
      <c r="AF11" s="79" t="s">
        <v>147</v>
      </c>
      <c r="AG11" s="28">
        <f>IF(ISERROR(HLOOKUP(AF11,'Raw data'!$F$3:$BH$104,AF$2,FALSE)),"",HLOOKUP(AF11,'Raw data'!$F$3:$BH$104,AF$2,FALSE))</f>
        <v>9810000</v>
      </c>
      <c r="AH11" s="28">
        <v>2890151</v>
      </c>
      <c r="AI11" s="12">
        <f t="shared" si="15"/>
        <v>3394.2863192961199</v>
      </c>
      <c r="AJ11" s="12">
        <f t="shared" si="16"/>
        <v>3394.2787804595132</v>
      </c>
      <c r="AK11" s="12">
        <f t="shared" si="17"/>
        <v>84.981062333129714</v>
      </c>
      <c r="AL11" s="12">
        <f t="shared" si="30"/>
        <v>72.318884045493391</v>
      </c>
      <c r="AM11" s="12"/>
      <c r="AN11" s="79" t="s">
        <v>147</v>
      </c>
      <c r="AO11" s="28">
        <f>IF(ISERROR(HLOOKUP(AN11,'Raw data'!$F$3:$BH$104,AN$2,FALSE)),"",HLOOKUP(AN11,'Raw data'!$F$3:$BH$104,AN$2,FALSE))</f>
        <v>8</v>
      </c>
      <c r="AP11" s="12">
        <f t="shared" si="18"/>
        <v>25</v>
      </c>
      <c r="AQ11" s="12">
        <f t="shared" si="19"/>
        <v>21.875</v>
      </c>
      <c r="AR11" s="12">
        <f t="shared" si="29"/>
        <v>18.615624999999998</v>
      </c>
      <c r="AS11" s="12"/>
      <c r="AT11" s="79" t="s">
        <v>147</v>
      </c>
      <c r="AU11" s="28">
        <f>IF(ISERROR(HLOOKUP(AT11,'Raw data'!$F$3:$BH$104,AT$2,FALSE)),"",HLOOKUP(AT11,'Raw data'!$F$3:$BH$104,AT$2,FALSE))</f>
        <v>1406329</v>
      </c>
      <c r="AV11" s="28">
        <v>2890151</v>
      </c>
      <c r="AW11" s="12">
        <f t="shared" si="21"/>
        <v>486.59360704682905</v>
      </c>
      <c r="AX11" s="12">
        <f t="shared" si="22"/>
        <v>486.59360704682905</v>
      </c>
      <c r="AY11" s="12">
        <f t="shared" si="23"/>
        <v>45.436950886300906</v>
      </c>
      <c r="AZ11" s="12">
        <f t="shared" si="24"/>
        <v>38.666845204242072</v>
      </c>
    </row>
    <row r="12" spans="1:52" ht="15.75" customHeight="1" x14ac:dyDescent="0.2">
      <c r="A12" s="73" t="s">
        <v>148</v>
      </c>
      <c r="B12" s="59">
        <f t="shared" si="0"/>
        <v>43.257982223808071</v>
      </c>
      <c r="C12" s="12"/>
      <c r="D12" s="65" t="s">
        <v>148</v>
      </c>
      <c r="E12" s="28">
        <f>IF(ISERROR(HLOOKUP(D12,'Raw data'!$F$3:$BH$104,D$2,FALSE)),"",HLOOKUP(D12,'Raw data'!$F$3:$BH$104,D$2,FALSE))</f>
        <v>1</v>
      </c>
      <c r="F12" s="12">
        <f t="shared" si="1"/>
        <v>2</v>
      </c>
      <c r="G12" s="12">
        <f t="shared" si="2"/>
        <v>33.333333333333329</v>
      </c>
      <c r="H12" s="12">
        <f t="shared" si="3"/>
        <v>28.366666666666664</v>
      </c>
      <c r="I12" s="12"/>
      <c r="J12" s="65" t="s">
        <v>148</v>
      </c>
      <c r="K12" s="28">
        <f>IF(ISERROR(HLOOKUP(J12,'Raw data'!$F$3:$BH$104,J$2,FALSE)),"",HLOOKUP(J12,'Raw data'!$F$3:$BH$104,J$2,FALSE))</f>
        <v>6</v>
      </c>
      <c r="L12" s="12">
        <f t="shared" si="4"/>
        <v>0</v>
      </c>
      <c r="M12" s="12">
        <f t="shared" si="5"/>
        <v>100</v>
      </c>
      <c r="N12" s="12">
        <f t="shared" si="6"/>
        <v>85.1</v>
      </c>
      <c r="O12" s="12"/>
      <c r="P12" s="65" t="s">
        <v>148</v>
      </c>
      <c r="Q12" s="28">
        <f>IF(ISERROR(HLOOKUP(P12,'Raw data'!$F$3:$BH$104,P$2,FALSE)),"",HLOOKUP(P12,'Raw data'!$F$3:$BH$104,P$2,FALSE))</f>
        <v>3285000</v>
      </c>
      <c r="R12" s="28">
        <v>10230350</v>
      </c>
      <c r="S12" s="12">
        <f t="shared" si="7"/>
        <v>321.10338355970225</v>
      </c>
      <c r="T12" s="12">
        <f t="shared" si="8"/>
        <v>948.39891563162678</v>
      </c>
      <c r="U12" s="12">
        <f t="shared" si="9"/>
        <v>25.293643324966382</v>
      </c>
      <c r="V12" s="12">
        <f t="shared" si="27"/>
        <v>21.524890469546392</v>
      </c>
      <c r="W12" s="12"/>
      <c r="X12" s="65" t="s">
        <v>148</v>
      </c>
      <c r="Y12" s="28">
        <f>IF(ISERROR(HLOOKUP(X12,'Raw data'!$F$3:$BH$104,X$2,FALSE)),"",HLOOKUP(X12,'Raw data'!$F$3:$BH$104,X$2,FALSE))</f>
        <v>2190000</v>
      </c>
      <c r="Z12" s="28">
        <v>10230350</v>
      </c>
      <c r="AA12" s="12">
        <f t="shared" si="11"/>
        <v>214.06892237313485</v>
      </c>
      <c r="AB12" s="12">
        <f t="shared" si="12"/>
        <v>1534.7387087874374</v>
      </c>
      <c r="AC12" s="12">
        <f t="shared" si="26"/>
        <v>12.240850197518355</v>
      </c>
      <c r="AD12" s="12">
        <f t="shared" si="28"/>
        <v>10.416963518088121</v>
      </c>
      <c r="AE12" s="12"/>
      <c r="AF12" s="65" t="s">
        <v>148</v>
      </c>
      <c r="AG12" s="28">
        <f>IF(ISERROR(HLOOKUP(AF12,'Raw data'!$F$3:$BH$104,AF$2,FALSE)),"",HLOOKUP(AF12,'Raw data'!$F$3:$BH$104,AF$2,FALSE))</f>
        <v>13000000</v>
      </c>
      <c r="AH12" s="28">
        <v>10230350</v>
      </c>
      <c r="AI12" s="12">
        <f t="shared" si="15"/>
        <v>1270.7287629455493</v>
      </c>
      <c r="AJ12" s="12">
        <f t="shared" si="16"/>
        <v>1270.7212241089426</v>
      </c>
      <c r="AK12" s="12">
        <f t="shared" si="17"/>
        <v>94.377337840742229</v>
      </c>
      <c r="AL12" s="12">
        <f t="shared" si="30"/>
        <v>80.31511450247163</v>
      </c>
      <c r="AM12" s="12"/>
      <c r="AN12" s="65" t="s">
        <v>148</v>
      </c>
      <c r="AO12" s="28">
        <f>IF(ISERROR(HLOOKUP(AN12,'Raw data'!$F$3:$BH$104,AN$2,FALSE)),"",HLOOKUP(AN12,'Raw data'!$F$3:$BH$104,AN$2,FALSE))</f>
        <v>5</v>
      </c>
      <c r="AP12" s="12">
        <f t="shared" si="18"/>
        <v>28</v>
      </c>
      <c r="AQ12" s="12">
        <f t="shared" si="19"/>
        <v>12.5</v>
      </c>
      <c r="AR12" s="12">
        <f t="shared" si="29"/>
        <v>10.637499999999999</v>
      </c>
      <c r="AS12" s="12"/>
      <c r="AT12" s="65" t="s">
        <v>148</v>
      </c>
      <c r="AU12" s="28">
        <f>IF(ISERROR(HLOOKUP(AT12,'Raw data'!$F$3:$BH$104,AT$2,FALSE)),"",HLOOKUP(AT12,'Raw data'!$F$3:$BH$104,AT$2,FALSE))</f>
        <v>2000000</v>
      </c>
      <c r="AV12" s="28">
        <v>10230350</v>
      </c>
      <c r="AW12" s="12">
        <f t="shared" si="21"/>
        <v>195.49673276085375</v>
      </c>
      <c r="AX12" s="12">
        <f t="shared" si="22"/>
        <v>195.49673276085375</v>
      </c>
      <c r="AY12" s="12">
        <f t="shared" si="23"/>
        <v>78.078425863553107</v>
      </c>
      <c r="AZ12" s="12">
        <f t="shared" si="24"/>
        <v>66.444740409883693</v>
      </c>
    </row>
    <row r="13" spans="1:52" ht="15.75" customHeight="1" x14ac:dyDescent="0.2">
      <c r="A13" s="77" t="s">
        <v>149</v>
      </c>
      <c r="B13" s="59">
        <f t="shared" si="0"/>
        <v>32.32274371879835</v>
      </c>
      <c r="C13" s="12"/>
      <c r="D13" s="79" t="s">
        <v>149</v>
      </c>
      <c r="E13" s="28">
        <f>IF(ISERROR(HLOOKUP(D13,'Raw data'!$F$3:$BH$104,D$2,FALSE)),"",HLOOKUP(D13,'Raw data'!$F$3:$BH$104,D$2,FALSE))</f>
        <v>1</v>
      </c>
      <c r="F13" s="12">
        <f t="shared" si="1"/>
        <v>2</v>
      </c>
      <c r="G13" s="12">
        <f t="shared" si="2"/>
        <v>33.333333333333329</v>
      </c>
      <c r="H13" s="12">
        <f t="shared" si="3"/>
        <v>28.366666666666664</v>
      </c>
      <c r="I13" s="12"/>
      <c r="J13" s="79" t="s">
        <v>149</v>
      </c>
      <c r="K13" s="28">
        <f>IF(ISERROR(HLOOKUP(J13,'Raw data'!$F$3:$BH$104,J$2,FALSE)),"",HLOOKUP(J13,'Raw data'!$F$3:$BH$104,J$2,FALSE))</f>
        <v>5</v>
      </c>
      <c r="L13" s="12">
        <f t="shared" si="4"/>
        <v>1</v>
      </c>
      <c r="M13" s="12">
        <f t="shared" si="5"/>
        <v>83.333333333333329</v>
      </c>
      <c r="N13" s="12">
        <f t="shared" si="6"/>
        <v>70.916666666666657</v>
      </c>
      <c r="O13" s="12"/>
      <c r="P13" s="79" t="s">
        <v>149</v>
      </c>
      <c r="Q13" s="28">
        <f>IF(ISERROR(HLOOKUP(P13,'Raw data'!$F$3:$BH$104,P$2,FALSE)),"",HLOOKUP(P13,'Raw data'!$F$3:$BH$104,P$2,FALSE))</f>
        <v>328500</v>
      </c>
      <c r="R13" s="28">
        <v>2906376</v>
      </c>
      <c r="S13" s="12">
        <f t="shared" si="7"/>
        <v>113.02735778164973</v>
      </c>
      <c r="T13" s="12">
        <f t="shared" si="8"/>
        <v>1156.4749414096793</v>
      </c>
      <c r="U13" s="12">
        <f t="shared" si="9"/>
        <v>8.9032810616922831</v>
      </c>
      <c r="V13" s="12">
        <f t="shared" si="27"/>
        <v>7.5766921835001328</v>
      </c>
      <c r="W13" s="12"/>
      <c r="X13" s="79" t="s">
        <v>149</v>
      </c>
      <c r="Y13" s="28">
        <f>IF(ISERROR(HLOOKUP(X13,'Raw data'!$F$3:$BH$104,X$2,FALSE)),"",HLOOKUP(X13,'Raw data'!$F$3:$BH$104,X$2,FALSE))</f>
        <v>1642500</v>
      </c>
      <c r="Z13" s="28">
        <v>2906376</v>
      </c>
      <c r="AA13" s="12">
        <f t="shared" si="11"/>
        <v>565.1367889082486</v>
      </c>
      <c r="AB13" s="12">
        <f t="shared" si="12"/>
        <v>1183.6708422523238</v>
      </c>
      <c r="AC13" s="12">
        <f t="shared" si="26"/>
        <v>32.315549111208028</v>
      </c>
      <c r="AD13" s="12">
        <f t="shared" si="28"/>
        <v>27.500532293638031</v>
      </c>
      <c r="AE13" s="12"/>
      <c r="AF13" s="79" t="s">
        <v>149</v>
      </c>
      <c r="AG13" s="28">
        <f>IF(ISERROR(HLOOKUP(AF13,'Raw data'!$F$3:$BH$104,AF$2,FALSE)),"",HLOOKUP(AF13,'Raw data'!$F$3:$BH$104,AF$2,FALSE))</f>
        <v>17000000</v>
      </c>
      <c r="AH13" s="28">
        <v>2906376</v>
      </c>
      <c r="AI13" s="12">
        <f t="shared" si="15"/>
        <v>5849.2087740884181</v>
      </c>
      <c r="AJ13" s="12">
        <f t="shared" si="16"/>
        <v>5849.2012352518113</v>
      </c>
      <c r="AK13" s="12">
        <f t="shared" si="17"/>
        <v>74.118569971634813</v>
      </c>
      <c r="AL13" s="12">
        <f t="shared" si="30"/>
        <v>63.074903045861227</v>
      </c>
      <c r="AM13" s="12"/>
      <c r="AN13" s="79" t="s">
        <v>149</v>
      </c>
      <c r="AO13" s="28">
        <f>IF(ISERROR(HLOOKUP(AN13,'Raw data'!$F$3:$BH$104,AN$2,FALSE)),"",HLOOKUP(AN13,'Raw data'!$F$3:$BH$104,AN$2,FALSE))</f>
        <v>7</v>
      </c>
      <c r="AP13" s="12">
        <f t="shared" si="18"/>
        <v>26</v>
      </c>
      <c r="AQ13" s="12">
        <f t="shared" si="19"/>
        <v>18.75</v>
      </c>
      <c r="AR13" s="12">
        <f t="shared" si="29"/>
        <v>15.956249999999999</v>
      </c>
      <c r="AS13" s="12"/>
      <c r="AT13" s="79" t="s">
        <v>149</v>
      </c>
      <c r="AU13" s="28">
        <f>IF(ISERROR(HLOOKUP(AT13,'Raw data'!$F$3:$BH$104,AT$2,FALSE)),"",HLOOKUP(AT13,'Raw data'!$F$3:$BH$104,AT$2,FALSE))</f>
        <v>2200000</v>
      </c>
      <c r="AV13" s="28">
        <v>2906376</v>
      </c>
      <c r="AW13" s="12">
        <f t="shared" si="21"/>
        <v>756.95642958791291</v>
      </c>
      <c r="AX13" s="12">
        <f t="shared" si="22"/>
        <v>756.95642958791291</v>
      </c>
      <c r="AY13" s="12">
        <f t="shared" si="23"/>
        <v>15.120440863990282</v>
      </c>
      <c r="AZ13" s="12">
        <f t="shared" si="24"/>
        <v>12.86749517525573</v>
      </c>
    </row>
    <row r="14" spans="1:52" ht="15.75" customHeight="1" x14ac:dyDescent="0.2">
      <c r="A14" s="33" t="s">
        <v>150</v>
      </c>
      <c r="B14" s="59">
        <f t="shared" si="0"/>
        <v>47.708032958279816</v>
      </c>
      <c r="C14" s="12"/>
      <c r="D14" s="53" t="s">
        <v>150</v>
      </c>
      <c r="E14" s="28">
        <f>IF(ISERROR(HLOOKUP(D14,'Raw data'!$F$3:$BH$104,D$2,FALSE)),"",HLOOKUP(D14,'Raw data'!$F$3:$BH$104,D$2,FALSE))</f>
        <v>3</v>
      </c>
      <c r="F14" s="12">
        <f t="shared" si="1"/>
        <v>0</v>
      </c>
      <c r="G14" s="12">
        <f t="shared" si="2"/>
        <v>100</v>
      </c>
      <c r="H14" s="12">
        <f t="shared" si="3"/>
        <v>85.1</v>
      </c>
      <c r="I14" s="12"/>
      <c r="J14" s="53" t="s">
        <v>150</v>
      </c>
      <c r="K14" s="28">
        <f>IF(ISERROR(HLOOKUP(J14,'Raw data'!$F$3:$BH$104,J$2,FALSE)),"",HLOOKUP(J14,'Raw data'!$F$3:$BH$104,J$2,FALSE))</f>
        <v>6</v>
      </c>
      <c r="L14" s="12">
        <f t="shared" si="4"/>
        <v>0</v>
      </c>
      <c r="M14" s="12">
        <f t="shared" si="5"/>
        <v>100</v>
      </c>
      <c r="N14" s="12">
        <f t="shared" si="6"/>
        <v>85.1</v>
      </c>
      <c r="O14" s="12"/>
      <c r="P14" s="53" t="s">
        <v>150</v>
      </c>
      <c r="Q14" s="28">
        <f>IF(ISERROR(HLOOKUP(P14,'Raw data'!$F$3:$BH$104,P$2,FALSE)),"",HLOOKUP(P14,'Raw data'!$F$3:$BH$104,P$2,FALSE))</f>
        <v>25846</v>
      </c>
      <c r="R14" s="28">
        <v>4055807</v>
      </c>
      <c r="S14" s="12">
        <f t="shared" si="7"/>
        <v>6.3725912007154184</v>
      </c>
      <c r="T14" s="12">
        <f t="shared" si="8"/>
        <v>1263.1297079906137</v>
      </c>
      <c r="U14" s="12">
        <f t="shared" si="9"/>
        <v>0.50197555410295536</v>
      </c>
      <c r="V14" s="12">
        <f t="shared" si="27"/>
        <v>0.42718119654161502</v>
      </c>
      <c r="W14" s="12"/>
      <c r="X14" s="53" t="s">
        <v>150</v>
      </c>
      <c r="Y14" s="28">
        <f>IF(ISERROR(HLOOKUP(X14,'Raw data'!$F$3:$BH$104,X$2,FALSE)),"",HLOOKUP(X14,'Raw data'!$F$3:$BH$104,X$2,FALSE))</f>
        <v>464488</v>
      </c>
      <c r="Z14" s="28">
        <v>4055807</v>
      </c>
      <c r="AA14" s="12">
        <f t="shared" si="11"/>
        <v>114.52418717162824</v>
      </c>
      <c r="AB14" s="12">
        <f t="shared" si="12"/>
        <v>1634.2834439889441</v>
      </c>
      <c r="AC14" s="12">
        <f t="shared" si="26"/>
        <v>6.5487012482685572</v>
      </c>
      <c r="AD14" s="12">
        <f t="shared" si="28"/>
        <v>5.572944762276542</v>
      </c>
      <c r="AE14" s="12"/>
      <c r="AF14" s="53" t="s">
        <v>150</v>
      </c>
      <c r="AG14" s="28">
        <f>IF(ISERROR(HLOOKUP(AF14,'Raw data'!$F$3:$BH$104,AF$2,FALSE)),"",HLOOKUP(AF14,'Raw data'!$F$3:$BH$104,AF$2,FALSE))</f>
        <v>6894871.8999999994</v>
      </c>
      <c r="AH14" s="28">
        <v>4055807</v>
      </c>
      <c r="AI14" s="12">
        <f t="shared" si="15"/>
        <v>1700</v>
      </c>
      <c r="AJ14" s="12">
        <f t="shared" si="16"/>
        <v>1699.9924611633933</v>
      </c>
      <c r="AK14" s="12">
        <f t="shared" si="17"/>
        <v>92.477906954682751</v>
      </c>
      <c r="AL14" s="12">
        <f t="shared" si="30"/>
        <v>78.69869881843502</v>
      </c>
      <c r="AM14" s="12"/>
      <c r="AN14" s="53" t="s">
        <v>150</v>
      </c>
      <c r="AO14" s="28">
        <f>IF(ISERROR(HLOOKUP(AN14,'Raw data'!$F$3:$BH$104,AN$2,FALSE)),"",HLOOKUP(AN14,'Raw data'!$F$3:$BH$104,AN$2,FALSE))</f>
        <v>4</v>
      </c>
      <c r="AP14" s="12">
        <f t="shared" si="18"/>
        <v>29</v>
      </c>
      <c r="AQ14" s="12">
        <f t="shared" si="19"/>
        <v>9.375</v>
      </c>
      <c r="AR14" s="12">
        <f t="shared" si="29"/>
        <v>7.9781249999999995</v>
      </c>
      <c r="AS14" s="12"/>
      <c r="AT14" s="53" t="s">
        <v>150</v>
      </c>
      <c r="AU14" s="28">
        <f>IF(ISERROR(HLOOKUP(AT14,'Raw data'!$F$3:$BH$104,AT$2,FALSE)),"",HLOOKUP(AT14,'Raw data'!$F$3:$BH$104,AT$2,FALSE))</f>
        <v>595917</v>
      </c>
      <c r="AV14" s="28">
        <v>4055807</v>
      </c>
      <c r="AW14" s="12">
        <f t="shared" si="21"/>
        <v>146.92932873778264</v>
      </c>
      <c r="AX14" s="12">
        <f t="shared" si="22"/>
        <v>146.92932873778264</v>
      </c>
      <c r="AY14" s="12">
        <f t="shared" si="23"/>
        <v>83.524419425035859</v>
      </c>
      <c r="AZ14" s="12">
        <f t="shared" si="24"/>
        <v>71.079280930705508</v>
      </c>
    </row>
    <row r="15" spans="1:52" ht="15.75" customHeight="1" x14ac:dyDescent="0.2">
      <c r="A15" s="81" t="s">
        <v>151</v>
      </c>
      <c r="B15" s="59">
        <f t="shared" si="0"/>
        <v>61.812688230520372</v>
      </c>
      <c r="C15" s="12"/>
      <c r="D15" s="84" t="s">
        <v>151</v>
      </c>
      <c r="E15" s="28">
        <f>IF(ISERROR(HLOOKUP(D15,'Raw data'!$F$3:$BH$104,D$2,FALSE)),"",HLOOKUP(D15,'Raw data'!$F$3:$BH$104,D$2,FALSE))</f>
        <v>3</v>
      </c>
      <c r="F15" s="12">
        <f t="shared" si="1"/>
        <v>0</v>
      </c>
      <c r="G15" s="12">
        <f t="shared" si="2"/>
        <v>100</v>
      </c>
      <c r="H15" s="12">
        <f t="shared" si="3"/>
        <v>85.1</v>
      </c>
      <c r="I15" s="12"/>
      <c r="J15" s="84" t="s">
        <v>151</v>
      </c>
      <c r="K15" s="28">
        <f>IF(ISERROR(HLOOKUP(J15,'Raw data'!$F$3:$BH$104,J$2,FALSE)),"",HLOOKUP(J15,'Raw data'!$F$3:$BH$104,J$2,FALSE))</f>
        <v>6</v>
      </c>
      <c r="L15" s="12">
        <f t="shared" si="4"/>
        <v>0</v>
      </c>
      <c r="M15" s="12">
        <f t="shared" si="5"/>
        <v>100</v>
      </c>
      <c r="N15" s="12">
        <f t="shared" si="6"/>
        <v>85.1</v>
      </c>
      <c r="O15" s="12"/>
      <c r="P15" s="84" t="s">
        <v>151</v>
      </c>
      <c r="Q15" s="28">
        <f>IF(ISERROR(HLOOKUP(P15,'Raw data'!$F$3:$BH$104,P$2,FALSE)),"",HLOOKUP(P15,'Raw data'!$F$3:$BH$104,P$2,FALSE))</f>
        <v>3451500</v>
      </c>
      <c r="R15" s="28">
        <v>2718782</v>
      </c>
      <c r="S15" s="12">
        <f t="shared" si="7"/>
        <v>1269.502299191329</v>
      </c>
      <c r="T15" s="12">
        <f t="shared" si="8"/>
        <v>0</v>
      </c>
      <c r="U15" s="12">
        <f t="shared" si="9"/>
        <v>100</v>
      </c>
      <c r="V15" s="12">
        <f t="shared" si="27"/>
        <v>85.1</v>
      </c>
      <c r="W15" s="12"/>
      <c r="X15" s="84" t="s">
        <v>151</v>
      </c>
      <c r="Y15" s="28">
        <f>IF(ISERROR(HLOOKUP(X15,'Raw data'!$F$3:$BH$104,X$2,FALSE)),"",HLOOKUP(X15,'Raw data'!$F$3:$BH$104,X$2,FALSE))</f>
        <v>4218500</v>
      </c>
      <c r="Z15" s="28">
        <v>2718782</v>
      </c>
      <c r="AA15" s="12">
        <f t="shared" si="11"/>
        <v>1551.6139212338467</v>
      </c>
      <c r="AB15" s="12">
        <f t="shared" si="12"/>
        <v>197.19370992672566</v>
      </c>
      <c r="AC15" s="12">
        <f t="shared" si="26"/>
        <v>88.724105132371776</v>
      </c>
      <c r="AD15" s="12">
        <f t="shared" si="28"/>
        <v>75.504213467648384</v>
      </c>
      <c r="AE15" s="12"/>
      <c r="AF15" s="84" t="s">
        <v>151</v>
      </c>
      <c r="AG15" s="28">
        <f>IF(ISERROR(HLOOKUP(AF15,'Raw data'!$F$3:$BH$104,AF$2,FALSE)),"",HLOOKUP(AF15,'Raw data'!$F$3:$BH$104,AF$2,FALSE))</f>
        <v>35550000</v>
      </c>
      <c r="AH15" s="28">
        <v>2718782</v>
      </c>
      <c r="AI15" s="12">
        <f t="shared" si="15"/>
        <v>13075.708166377444</v>
      </c>
      <c r="AJ15" s="12">
        <f t="shared" si="16"/>
        <v>13075.700627540837</v>
      </c>
      <c r="AK15" s="12">
        <f t="shared" si="17"/>
        <v>42.142898277463708</v>
      </c>
      <c r="AL15" s="12">
        <f t="shared" si="30"/>
        <v>35.863606434121614</v>
      </c>
      <c r="AM15" s="12"/>
      <c r="AN15" s="84" t="s">
        <v>151</v>
      </c>
      <c r="AO15" s="28">
        <f>IF(ISERROR(HLOOKUP(AN15,'Raw data'!$F$3:$BH$104,AN$2,FALSE)),"",HLOOKUP(AN15,'Raw data'!$F$3:$BH$104,AN$2,FALSE))</f>
        <v>15</v>
      </c>
      <c r="AP15" s="12">
        <f t="shared" si="18"/>
        <v>18</v>
      </c>
      <c r="AQ15" s="12">
        <f t="shared" si="19"/>
        <v>43.75</v>
      </c>
      <c r="AR15" s="12">
        <f t="shared" si="29"/>
        <v>37.231249999999996</v>
      </c>
      <c r="AS15" s="12"/>
      <c r="AT15" s="84" t="s">
        <v>151</v>
      </c>
      <c r="AU15" s="28">
        <f>IF(ISERROR(HLOOKUP(AT15,'Raw data'!$F$3:$BH$104,AT$2,FALSE)),"",HLOOKUP(AT15,'Raw data'!$F$3:$BH$104,AT$2,FALSE))</f>
        <v>1604353.5</v>
      </c>
      <c r="AV15" s="28">
        <v>2718782</v>
      </c>
      <c r="AW15" s="12">
        <f t="shared" si="21"/>
        <v>590.10008893688428</v>
      </c>
      <c r="AX15" s="12">
        <f t="shared" si="22"/>
        <v>590.10008893688428</v>
      </c>
      <c r="AY15" s="12">
        <f t="shared" si="23"/>
        <v>33.830490848263935</v>
      </c>
      <c r="AZ15" s="12">
        <f t="shared" si="24"/>
        <v>28.789747711872607</v>
      </c>
    </row>
    <row r="16" spans="1:52" ht="15.75" customHeight="1" x14ac:dyDescent="0.2">
      <c r="A16" s="81" t="s">
        <v>152</v>
      </c>
      <c r="B16" s="59">
        <f t="shared" si="0"/>
        <v>39.913928884787872</v>
      </c>
      <c r="C16" s="12"/>
      <c r="D16" s="84" t="s">
        <v>152</v>
      </c>
      <c r="E16" s="28">
        <f>IF(ISERROR(HLOOKUP(D16,'Raw data'!$F$3:$BH$104,D$2,FALSE)),"",HLOOKUP(D16,'Raw data'!$F$3:$BH$104,D$2,FALSE))</f>
        <v>2</v>
      </c>
      <c r="F16" s="12">
        <f t="shared" si="1"/>
        <v>1</v>
      </c>
      <c r="G16" s="12">
        <f t="shared" si="2"/>
        <v>66.666666666666657</v>
      </c>
      <c r="H16" s="12">
        <f t="shared" si="3"/>
        <v>56.733333333333327</v>
      </c>
      <c r="I16" s="12"/>
      <c r="J16" s="84" t="s">
        <v>152</v>
      </c>
      <c r="K16" s="28">
        <f>IF(ISERROR(HLOOKUP(J16,'Raw data'!$F$3:$BH$104,J$2,FALSE)),"",HLOOKUP(J16,'Raw data'!$F$3:$BH$104,J$2,FALSE))</f>
        <v>4</v>
      </c>
      <c r="L16" s="12">
        <f t="shared" si="4"/>
        <v>2</v>
      </c>
      <c r="M16" s="12">
        <f t="shared" si="5"/>
        <v>66.666666666666657</v>
      </c>
      <c r="N16" s="12">
        <f t="shared" si="6"/>
        <v>56.733333333333327</v>
      </c>
      <c r="O16" s="12"/>
      <c r="P16" s="84" t="s">
        <v>152</v>
      </c>
      <c r="Q16" s="28">
        <f>IF(ISERROR(HLOOKUP(P16,'Raw data'!$F$3:$BH$104,P$2,FALSE)),"",HLOOKUP(P16,'Raw data'!$F$3:$BH$104,P$2,FALSE))</f>
        <v>134000</v>
      </c>
      <c r="R16" s="28">
        <v>1258000</v>
      </c>
      <c r="S16" s="12">
        <f t="shared" si="7"/>
        <v>106.51828298887122</v>
      </c>
      <c r="T16" s="12">
        <f t="shared" si="8"/>
        <v>1162.9840162024577</v>
      </c>
      <c r="U16" s="12">
        <f t="shared" si="9"/>
        <v>8.3905545548616516</v>
      </c>
      <c r="V16" s="12">
        <f t="shared" si="27"/>
        <v>7.1403619261872651</v>
      </c>
      <c r="W16" s="12"/>
      <c r="X16" s="84" t="s">
        <v>152</v>
      </c>
      <c r="Y16" s="28">
        <f>IF(ISERROR(HLOOKUP(X16,'Raw data'!$F$3:$BH$104,X$2,FALSE)),"",HLOOKUP(X16,'Raw data'!$F$3:$BH$104,X$2,FALSE))</f>
        <v>2200000</v>
      </c>
      <c r="Z16" s="28">
        <v>1258000</v>
      </c>
      <c r="AA16" s="12">
        <f t="shared" si="11"/>
        <v>1748.8076311605723</v>
      </c>
      <c r="AB16" s="12">
        <f t="shared" si="12"/>
        <v>0</v>
      </c>
      <c r="AC16" s="12">
        <f t="shared" si="26"/>
        <v>100</v>
      </c>
      <c r="AD16" s="12">
        <f t="shared" si="28"/>
        <v>85.1</v>
      </c>
      <c r="AE16" s="12"/>
      <c r="AF16" s="84" t="s">
        <v>152</v>
      </c>
      <c r="AG16" s="28">
        <f>IF(ISERROR(HLOOKUP(AF16,'Raw data'!$F$3:$BH$104,AF$2,FALSE)),"",HLOOKUP(AF16,'Raw data'!$F$3:$BH$104,AF$2,FALSE))</f>
        <v>17229388</v>
      </c>
      <c r="AH16" s="28">
        <v>1258000</v>
      </c>
      <c r="AI16" s="12">
        <f t="shared" si="15"/>
        <v>13695.856915739269</v>
      </c>
      <c r="AJ16" s="12">
        <f t="shared" si="16"/>
        <v>13695.849376902661</v>
      </c>
      <c r="AK16" s="12">
        <f t="shared" si="17"/>
        <v>39.398876347246215</v>
      </c>
      <c r="AL16" s="12">
        <f t="shared" si="30"/>
        <v>33.528443771506531</v>
      </c>
      <c r="AM16" s="12"/>
      <c r="AN16" s="84" t="s">
        <v>152</v>
      </c>
      <c r="AO16" s="28">
        <f>IF(ISERROR(HLOOKUP(AN16,'Raw data'!$F$3:$BH$104,AN$2,FALSE)),"",HLOOKUP(AN16,'Raw data'!$F$3:$BH$104,AN$2,FALSE))</f>
        <v>7</v>
      </c>
      <c r="AP16" s="12">
        <f t="shared" si="18"/>
        <v>26</v>
      </c>
      <c r="AQ16" s="12">
        <f t="shared" si="19"/>
        <v>18.75</v>
      </c>
      <c r="AR16" s="12">
        <f t="shared" si="29"/>
        <v>15.956249999999999</v>
      </c>
      <c r="AS16" s="12"/>
      <c r="AT16" s="84" t="s">
        <v>152</v>
      </c>
      <c r="AU16" s="28">
        <f>IF(ISERROR(HLOOKUP(AT16,'Raw data'!$F$3:$BH$104,AT$2,FALSE)),"",HLOOKUP(AT16,'Raw data'!$F$3:$BH$104,AT$2,FALSE))</f>
        <v>802777</v>
      </c>
      <c r="AV16" s="28">
        <v>1258000</v>
      </c>
      <c r="AW16" s="12">
        <f t="shared" si="21"/>
        <v>638.13751987281398</v>
      </c>
      <c r="AX16" s="12">
        <f t="shared" si="22"/>
        <v>638.13751987281398</v>
      </c>
      <c r="AY16" s="12">
        <f t="shared" si="23"/>
        <v>28.44392459360121</v>
      </c>
      <c r="AZ16" s="12">
        <f t="shared" si="24"/>
        <v>24.205779829154629</v>
      </c>
    </row>
    <row r="17" spans="1:52" ht="15.75" customHeight="1" x14ac:dyDescent="0.2">
      <c r="A17" s="33" t="s">
        <v>153</v>
      </c>
      <c r="B17" s="59">
        <f t="shared" si="0"/>
        <v>45.013071713960336</v>
      </c>
      <c r="C17" s="12"/>
      <c r="D17" s="53" t="s">
        <v>153</v>
      </c>
      <c r="E17" s="28">
        <f>IF(ISERROR(HLOOKUP(D17,'Raw data'!$F$3:$BH$104,D$2,FALSE)),"",HLOOKUP(D17,'Raw data'!$F$3:$BH$104,D$2,FALSE))</f>
        <v>2</v>
      </c>
      <c r="F17" s="12">
        <f t="shared" si="1"/>
        <v>1</v>
      </c>
      <c r="G17" s="12">
        <f t="shared" si="2"/>
        <v>66.666666666666657</v>
      </c>
      <c r="H17" s="12">
        <f t="shared" si="3"/>
        <v>56.733333333333327</v>
      </c>
      <c r="I17" s="12"/>
      <c r="J17" s="53" t="s">
        <v>153</v>
      </c>
      <c r="K17" s="28">
        <f>IF(ISERROR(HLOOKUP(J17,'Raw data'!$F$3:$BH$104,J$2,FALSE)),"",HLOOKUP(J17,'Raw data'!$F$3:$BH$104,J$2,FALSE))</f>
        <v>6</v>
      </c>
      <c r="L17" s="12">
        <f t="shared" si="4"/>
        <v>0</v>
      </c>
      <c r="M17" s="12">
        <f t="shared" si="5"/>
        <v>100</v>
      </c>
      <c r="N17" s="12">
        <f t="shared" si="6"/>
        <v>85.1</v>
      </c>
      <c r="O17" s="12"/>
      <c r="P17" s="53" t="s">
        <v>153</v>
      </c>
      <c r="Q17" s="45"/>
      <c r="R17" s="45">
        <v>4364541</v>
      </c>
      <c r="S17" s="74">
        <f t="shared" si="7"/>
        <v>0</v>
      </c>
      <c r="T17" s="12">
        <f t="shared" si="8"/>
        <v>1269.502299191329</v>
      </c>
      <c r="U17" s="12">
        <f t="shared" si="9"/>
        <v>1.4210854715202004E-14</v>
      </c>
      <c r="V17" s="74">
        <f>AVERAGE(V4,V14,V20,V24,V26,V37,)</f>
        <v>3.2350477659816366</v>
      </c>
      <c r="W17" s="12"/>
      <c r="X17" s="53" t="s">
        <v>153</v>
      </c>
      <c r="Y17" s="28">
        <f>IF(ISERROR(HLOOKUP(X17,'Raw data'!$F$3:$BH$104,X$2,FALSE)),"",HLOOKUP(X17,'Raw data'!$F$3:$BH$104,X$2,FALSE))</f>
        <v>76326</v>
      </c>
      <c r="Z17" s="28">
        <v>4364541</v>
      </c>
      <c r="AA17" s="12">
        <f t="shared" si="11"/>
        <v>17.487749570917078</v>
      </c>
      <c r="AB17" s="12">
        <f t="shared" si="12"/>
        <v>1731.3198815896553</v>
      </c>
      <c r="AC17" s="12">
        <f t="shared" si="26"/>
        <v>0.99998131637335064</v>
      </c>
      <c r="AD17" s="12">
        <f t="shared" si="28"/>
        <v>0.8509841002337214</v>
      </c>
      <c r="AE17" s="12"/>
      <c r="AF17" s="53" t="s">
        <v>153</v>
      </c>
      <c r="AG17" s="45" t="s">
        <v>235</v>
      </c>
      <c r="AH17" s="45">
        <v>4364541</v>
      </c>
      <c r="AI17" s="74" t="str">
        <f t="shared" si="15"/>
        <v>na</v>
      </c>
      <c r="AJ17" s="12" t="str">
        <f t="shared" si="16"/>
        <v>na</v>
      </c>
      <c r="AK17" s="12" t="str">
        <f t="shared" si="17"/>
        <v>na</v>
      </c>
      <c r="AL17" s="91">
        <f>AVERAGE(AL14,AL20,AL24,AL26,AL37)</f>
        <v>72.277816963435129</v>
      </c>
      <c r="AM17" s="12"/>
      <c r="AN17" s="53" t="s">
        <v>153</v>
      </c>
      <c r="AO17" s="45" t="s">
        <v>235</v>
      </c>
      <c r="AP17" s="12" t="str">
        <f t="shared" si="18"/>
        <v>na</v>
      </c>
      <c r="AQ17" s="12" t="str">
        <f t="shared" si="19"/>
        <v>na</v>
      </c>
      <c r="AR17" s="74">
        <f>AVERAGE(AR14,AR4,AR20,AR24,AR26,AR37)</f>
        <v>14.626562499999999</v>
      </c>
      <c r="AS17" s="12"/>
      <c r="AT17" s="53" t="s">
        <v>153</v>
      </c>
      <c r="AU17" s="28">
        <f>IF(ISERROR(HLOOKUP(AT17,'Raw data'!$F$3:$BH$104,AT$2,FALSE)),"",HLOOKUP(AT17,'Raw data'!$F$3:$BH$104,AT$2,FALSE))</f>
        <v>129541</v>
      </c>
      <c r="AV17" s="28">
        <v>4364541</v>
      </c>
      <c r="AW17" s="12">
        <f t="shared" si="21"/>
        <v>29.680326064069511</v>
      </c>
      <c r="AX17" s="12">
        <f t="shared" si="22"/>
        <v>29.680326064069511</v>
      </c>
      <c r="AY17" s="12">
        <f t="shared" si="23"/>
        <v>96.671865258212122</v>
      </c>
      <c r="AZ17" s="12">
        <f t="shared" si="24"/>
        <v>82.267757334738519</v>
      </c>
    </row>
    <row r="18" spans="1:52" ht="15.75" customHeight="1" x14ac:dyDescent="0.2">
      <c r="A18" s="81" t="s">
        <v>154</v>
      </c>
      <c r="B18" s="59">
        <f t="shared" si="0"/>
        <v>39.094541030054373</v>
      </c>
      <c r="C18" s="12"/>
      <c r="D18" s="84" t="s">
        <v>154</v>
      </c>
      <c r="E18" s="28">
        <f>IF(ISERROR(HLOOKUP(D18,'Raw data'!$F$3:$BH$104,D$2,FALSE)),"",HLOOKUP(D18,'Raw data'!$F$3:$BH$104,D$2,FALSE))</f>
        <v>3</v>
      </c>
      <c r="F18" s="12">
        <f t="shared" si="1"/>
        <v>0</v>
      </c>
      <c r="G18" s="12">
        <f t="shared" si="2"/>
        <v>100</v>
      </c>
      <c r="H18" s="12">
        <f t="shared" si="3"/>
        <v>85.1</v>
      </c>
      <c r="I18" s="12"/>
      <c r="J18" s="84" t="s">
        <v>154</v>
      </c>
      <c r="K18" s="28">
        <f>IF(ISERROR(HLOOKUP(J18,'Raw data'!$F$3:$BH$104,J$2,FALSE)),"",HLOOKUP(J18,'Raw data'!$F$3:$BH$104,J$2,FALSE))</f>
        <v>6</v>
      </c>
      <c r="L18" s="12">
        <f t="shared" si="4"/>
        <v>0</v>
      </c>
      <c r="M18" s="12">
        <f t="shared" si="5"/>
        <v>100</v>
      </c>
      <c r="N18" s="12">
        <f t="shared" si="6"/>
        <v>85.1</v>
      </c>
      <c r="O18" s="12"/>
      <c r="P18" s="84" t="s">
        <v>154</v>
      </c>
      <c r="Q18" s="28">
        <f>IF(ISERROR(HLOOKUP(P18,'Raw data'!$F$3:$BH$104,P$2,FALSE)),"",HLOOKUP(P18,'Raw data'!$F$3:$BH$104,P$2,FALSE))</f>
        <v>20100</v>
      </c>
      <c r="R18" s="28">
        <v>688701</v>
      </c>
      <c r="S18" s="12">
        <f t="shared" si="7"/>
        <v>29.185379431712747</v>
      </c>
      <c r="T18" s="12">
        <f t="shared" si="8"/>
        <v>1240.3169197596162</v>
      </c>
      <c r="U18" s="12">
        <f t="shared" si="9"/>
        <v>2.2989623138377908</v>
      </c>
      <c r="V18" s="12">
        <f t="shared" ref="V18:V35" si="31">IF(ISERROR(U18*$A$2),"na",U18*$A$2)</f>
        <v>1.9564169290759599</v>
      </c>
      <c r="W18" s="12"/>
      <c r="X18" s="84" t="s">
        <v>154</v>
      </c>
      <c r="Y18" s="28">
        <f>IF(ISERROR(HLOOKUP(X18,'Raw data'!$F$3:$BH$104,X$2,FALSE)),"",HLOOKUP(X18,'Raw data'!$F$3:$BH$104,X$2,FALSE))</f>
        <v>402000</v>
      </c>
      <c r="Z18" s="28">
        <v>688701</v>
      </c>
      <c r="AA18" s="12">
        <f t="shared" si="11"/>
        <v>583.70758863425488</v>
      </c>
      <c r="AB18" s="12">
        <f t="shared" si="12"/>
        <v>1165.1000425263173</v>
      </c>
      <c r="AC18" s="12">
        <f t="shared" si="26"/>
        <v>33.377461204631487</v>
      </c>
      <c r="AD18" s="12">
        <f t="shared" si="28"/>
        <v>28.404219485141393</v>
      </c>
      <c r="AE18" s="12"/>
      <c r="AF18" s="84" t="s">
        <v>154</v>
      </c>
      <c r="AG18" s="28">
        <f>IF(ISERROR(HLOOKUP(AF18,'Raw data'!$F$3:$BH$104,AF$2,FALSE)),"",HLOOKUP(AF18,'Raw data'!$F$3:$BH$104,AF$2,FALSE))</f>
        <v>10600000</v>
      </c>
      <c r="AH18" s="28">
        <v>688701</v>
      </c>
      <c r="AI18" s="12">
        <f t="shared" si="15"/>
        <v>15391.294625679358</v>
      </c>
      <c r="AJ18" s="12">
        <f t="shared" si="16"/>
        <v>15391.287086842751</v>
      </c>
      <c r="AK18" s="12">
        <f t="shared" si="17"/>
        <v>31.896937075126601</v>
      </c>
      <c r="AL18" s="12">
        <f t="shared" ref="AL18:AL21" si="32">IF(ISERROR(AK18*$A$2),"na",(AK18*$A$2))</f>
        <v>27.144293450932736</v>
      </c>
      <c r="AM18" s="12"/>
      <c r="AN18" s="84" t="s">
        <v>154</v>
      </c>
      <c r="AO18" s="28">
        <f>IF(ISERROR(HLOOKUP(AN18,'Raw data'!$F$3:$BH$104,AN$2,FALSE)),"",HLOOKUP(AN18,'Raw data'!$F$3:$BH$104,AN$2,FALSE))</f>
        <v>9</v>
      </c>
      <c r="AP18" s="12">
        <f t="shared" si="18"/>
        <v>24</v>
      </c>
      <c r="AQ18" s="12">
        <f t="shared" si="19"/>
        <v>25</v>
      </c>
      <c r="AR18" s="12">
        <f t="shared" ref="AR18:AR35" si="33">IF(ISERROR(AQ18*$A$2),"na",(AQ18*$A$2))</f>
        <v>21.274999999999999</v>
      </c>
      <c r="AS18" s="12"/>
      <c r="AT18" s="84" t="s">
        <v>154</v>
      </c>
      <c r="AU18" s="28">
        <f>IF(ISERROR(HLOOKUP(AT18,'Raw data'!$F$3:$BH$104,AT$2,FALSE)),"",HLOOKUP(AT18,'Raw data'!$F$3:$BH$104,AT$2,FALSE))</f>
        <v>436050</v>
      </c>
      <c r="AV18" s="28">
        <v>688701</v>
      </c>
      <c r="AW18" s="12">
        <f t="shared" si="21"/>
        <v>633.14849259693256</v>
      </c>
      <c r="AX18" s="12">
        <f t="shared" si="22"/>
        <v>633.14849259693256</v>
      </c>
      <c r="AY18" s="12">
        <f t="shared" si="23"/>
        <v>29.003357632468294</v>
      </c>
      <c r="AZ18" s="12">
        <f t="shared" si="24"/>
        <v>24.681857345230519</v>
      </c>
    </row>
    <row r="19" spans="1:52" ht="15.75" customHeight="1" x14ac:dyDescent="0.2">
      <c r="A19" s="73" t="s">
        <v>155</v>
      </c>
      <c r="B19" s="59">
        <f t="shared" si="0"/>
        <v>26.96996553493517</v>
      </c>
      <c r="C19" s="12"/>
      <c r="D19" s="65" t="s">
        <v>155</v>
      </c>
      <c r="E19" s="28">
        <f>IF(ISERROR(HLOOKUP(D19,'Raw data'!$F$3:$BH$104,D$2,FALSE)),"",HLOOKUP(D19,'Raw data'!$F$3:$BH$104,D$2,FALSE))</f>
        <v>1</v>
      </c>
      <c r="F19" s="12">
        <f t="shared" si="1"/>
        <v>2</v>
      </c>
      <c r="G19" s="12">
        <f t="shared" si="2"/>
        <v>33.333333333333329</v>
      </c>
      <c r="H19" s="12">
        <f t="shared" si="3"/>
        <v>28.366666666666664</v>
      </c>
      <c r="I19" s="12"/>
      <c r="J19" s="65" t="s">
        <v>155</v>
      </c>
      <c r="K19" s="28">
        <f>IF(ISERROR(HLOOKUP(J19,'Raw data'!$F$3:$BH$104,J$2,FALSE)),"",HLOOKUP(J19,'Raw data'!$F$3:$BH$104,J$2,FALSE))</f>
        <v>6</v>
      </c>
      <c r="L19" s="12">
        <f t="shared" si="4"/>
        <v>0</v>
      </c>
      <c r="M19" s="12">
        <f t="shared" si="5"/>
        <v>100</v>
      </c>
      <c r="N19" s="12">
        <f t="shared" si="6"/>
        <v>85.1</v>
      </c>
      <c r="O19" s="12"/>
      <c r="P19" s="65" t="s">
        <v>155</v>
      </c>
      <c r="Q19" s="28">
        <f>IF(ISERROR(HLOOKUP(P19,'Raw data'!$F$3:$BH$104,P$2,FALSE)),"",HLOOKUP(P19,'Raw data'!$F$3:$BH$104,P$2,FALSE))</f>
        <v>365000</v>
      </c>
      <c r="R19" s="28">
        <v>2213845</v>
      </c>
      <c r="S19" s="12">
        <f t="shared" si="7"/>
        <v>164.87152442921703</v>
      </c>
      <c r="T19" s="12">
        <f t="shared" si="8"/>
        <v>1104.630774762112</v>
      </c>
      <c r="U19" s="12">
        <f t="shared" si="9"/>
        <v>12.98709931712925</v>
      </c>
      <c r="V19" s="12">
        <f t="shared" si="31"/>
        <v>11.052021518876991</v>
      </c>
      <c r="W19" s="12"/>
      <c r="X19" s="65" t="s">
        <v>155</v>
      </c>
      <c r="Y19" s="45"/>
      <c r="Z19" s="45">
        <v>2213845</v>
      </c>
      <c r="AA19" s="74">
        <f t="shared" si="11"/>
        <v>0</v>
      </c>
      <c r="AB19" s="12">
        <f t="shared" si="12"/>
        <v>1748.8076311605723</v>
      </c>
      <c r="AC19" s="12">
        <f t="shared" si="26"/>
        <v>0</v>
      </c>
      <c r="AD19" s="74">
        <f>AVERAGE(AD12,AD7,AD52,AD53)</f>
        <v>11.744886054142036</v>
      </c>
      <c r="AE19" s="12"/>
      <c r="AF19" s="65" t="s">
        <v>155</v>
      </c>
      <c r="AG19" s="28">
        <f>IF(ISERROR(HLOOKUP(AF19,'Raw data'!$F$3:$BH$104,AF$2,FALSE)),"",HLOOKUP(AF19,'Raw data'!$F$3:$BH$104,AF$2,FALSE))</f>
        <v>50032897</v>
      </c>
      <c r="AH19" s="28">
        <v>2213845</v>
      </c>
      <c r="AI19" s="12">
        <f t="shared" si="15"/>
        <v>22600</v>
      </c>
      <c r="AJ19" s="12">
        <f t="shared" si="16"/>
        <v>22599.992461163394</v>
      </c>
      <c r="AK19" s="12">
        <f t="shared" si="17"/>
        <v>0</v>
      </c>
      <c r="AL19" s="12">
        <f t="shared" si="32"/>
        <v>0</v>
      </c>
      <c r="AM19" s="12"/>
      <c r="AN19" s="65" t="s">
        <v>155</v>
      </c>
      <c r="AO19" s="28">
        <f>IF(ISERROR(HLOOKUP(AN19,'Raw data'!$F$3:$BH$104,AN$2,FALSE)),"",HLOOKUP(AN19,'Raw data'!$F$3:$BH$104,AN$2,FALSE))</f>
        <v>8</v>
      </c>
      <c r="AP19" s="12">
        <f t="shared" si="18"/>
        <v>25</v>
      </c>
      <c r="AQ19" s="12">
        <f t="shared" si="19"/>
        <v>21.875</v>
      </c>
      <c r="AR19" s="12">
        <f t="shared" si="33"/>
        <v>18.615624999999998</v>
      </c>
      <c r="AS19" s="12"/>
      <c r="AT19" s="65" t="s">
        <v>155</v>
      </c>
      <c r="AU19" s="28">
        <f>IF(ISERROR(HLOOKUP(AT19,'Raw data'!$F$3:$BH$104,AT$2,FALSE)),"",HLOOKUP(AT19,'Raw data'!$F$3:$BH$104,AT$2,FALSE))</f>
        <v>1187588</v>
      </c>
      <c r="AV19" s="28">
        <v>2213845</v>
      </c>
      <c r="AW19" s="12">
        <f t="shared" si="21"/>
        <v>536.43683275026035</v>
      </c>
      <c r="AX19" s="12">
        <f t="shared" si="22"/>
        <v>536.43683275026035</v>
      </c>
      <c r="AY19" s="12">
        <f t="shared" si="23"/>
        <v>39.84789601041188</v>
      </c>
      <c r="AZ19" s="12">
        <f t="shared" si="24"/>
        <v>33.910559504860508</v>
      </c>
    </row>
    <row r="20" spans="1:52" ht="15.75" customHeight="1" x14ac:dyDescent="0.2">
      <c r="A20" s="33" t="s">
        <v>156</v>
      </c>
      <c r="B20" s="59">
        <f t="shared" si="0"/>
        <v>46.414870632033391</v>
      </c>
      <c r="C20" s="12"/>
      <c r="D20" s="53" t="s">
        <v>156</v>
      </c>
      <c r="E20" s="28">
        <f>IF(ISERROR(HLOOKUP(D20,'Raw data'!$F$3:$BH$104,D$2,FALSE)),"",HLOOKUP(D20,'Raw data'!$F$3:$BH$104,D$2,FALSE))</f>
        <v>3</v>
      </c>
      <c r="F20" s="12">
        <f t="shared" si="1"/>
        <v>0</v>
      </c>
      <c r="G20" s="12">
        <f t="shared" si="2"/>
        <v>100</v>
      </c>
      <c r="H20" s="12">
        <f t="shared" si="3"/>
        <v>85.1</v>
      </c>
      <c r="I20" s="12"/>
      <c r="J20" s="53" t="s">
        <v>156</v>
      </c>
      <c r="K20" s="28">
        <f>IF(ISERROR(HLOOKUP(J20,'Raw data'!$F$3:$BH$104,J$2,FALSE)),"",HLOOKUP(J20,'Raw data'!$F$3:$BH$104,J$2,FALSE))</f>
        <v>6</v>
      </c>
      <c r="L20" s="12">
        <f t="shared" si="4"/>
        <v>0</v>
      </c>
      <c r="M20" s="12">
        <f t="shared" si="5"/>
        <v>100</v>
      </c>
      <c r="N20" s="12">
        <f t="shared" si="6"/>
        <v>85.1</v>
      </c>
      <c r="O20" s="12"/>
      <c r="P20" s="53" t="s">
        <v>156</v>
      </c>
      <c r="Q20" s="28">
        <f>IF(ISERROR(HLOOKUP(P20,'Raw data'!$F$3:$BH$104,P$2,FALSE)),"",HLOOKUP(P20,'Raw data'!$F$3:$BH$104,P$2,FALSE))</f>
        <v>852000</v>
      </c>
      <c r="R20" s="28">
        <v>3161844</v>
      </c>
      <c r="S20" s="12">
        <f t="shared" si="7"/>
        <v>269.46300956024396</v>
      </c>
      <c r="T20" s="12">
        <f t="shared" si="8"/>
        <v>1000.039289631085</v>
      </c>
      <c r="U20" s="12">
        <f t="shared" si="9"/>
        <v>21.225878025734303</v>
      </c>
      <c r="V20" s="12">
        <f t="shared" si="31"/>
        <v>18.06322219989989</v>
      </c>
      <c r="W20" s="12"/>
      <c r="X20" s="53" t="s">
        <v>156</v>
      </c>
      <c r="Y20" s="28">
        <f>IF(ISERROR(HLOOKUP(X20,'Raw data'!$F$3:$BH$104,X$2,FALSE)),"",HLOOKUP(X20,'Raw data'!$F$3:$BH$104,X$2,FALSE))</f>
        <v>1800000</v>
      </c>
      <c r="Z20" s="28">
        <v>3161844</v>
      </c>
      <c r="AA20" s="12">
        <f t="shared" si="11"/>
        <v>569.28804836671259</v>
      </c>
      <c r="AB20" s="12">
        <f t="shared" si="12"/>
        <v>1179.5195827938596</v>
      </c>
      <c r="AC20" s="12">
        <f t="shared" si="26"/>
        <v>32.552925674787488</v>
      </c>
      <c r="AD20" s="12">
        <f t="shared" ref="AD20:AD56" si="34">IF(ISERROR(AC20*$A$2),"na",(AC20*$A$2))</f>
        <v>27.702539749244153</v>
      </c>
      <c r="AE20" s="12"/>
      <c r="AF20" s="53" t="s">
        <v>156</v>
      </c>
      <c r="AG20" s="28">
        <f>IF(ISERROR(HLOOKUP(AF20,'Raw data'!$F$3:$BH$104,AF$2,FALSE)),"",HLOOKUP(AF20,'Raw data'!$F$3:$BH$104,AF$2,FALSE))</f>
        <v>29360395</v>
      </c>
      <c r="AH20" s="28">
        <v>3161844</v>
      </c>
      <c r="AI20" s="12">
        <f t="shared" si="15"/>
        <v>9285.8455382365482</v>
      </c>
      <c r="AJ20" s="12">
        <f t="shared" si="16"/>
        <v>9285.8379993999406</v>
      </c>
      <c r="AK20" s="12">
        <f t="shared" si="17"/>
        <v>58.912207535657167</v>
      </c>
      <c r="AL20" s="12">
        <f t="shared" si="32"/>
        <v>50.134288612844244</v>
      </c>
      <c r="AM20" s="12"/>
      <c r="AN20" s="53" t="s">
        <v>156</v>
      </c>
      <c r="AO20" s="28">
        <f>IF(ISERROR(HLOOKUP(AN20,'Raw data'!$F$3:$BH$104,AN$2,FALSE)),"",HLOOKUP(AN20,'Raw data'!$F$3:$BH$104,AN$2,FALSE))</f>
        <v>7</v>
      </c>
      <c r="AP20" s="12">
        <f t="shared" si="18"/>
        <v>26</v>
      </c>
      <c r="AQ20" s="12">
        <f t="shared" si="19"/>
        <v>18.75</v>
      </c>
      <c r="AR20" s="12">
        <f t="shared" si="33"/>
        <v>15.956249999999999</v>
      </c>
      <c r="AS20" s="12"/>
      <c r="AT20" s="53" t="s">
        <v>156</v>
      </c>
      <c r="AU20" s="28">
        <f>IF(ISERROR(HLOOKUP(AT20,'Raw data'!$F$3:$BH$104,AT$2,FALSE)),"",HLOOKUP(AT20,'Raw data'!$F$3:$BH$104,AT$2,FALSE))</f>
        <v>1400000</v>
      </c>
      <c r="AV20" s="28">
        <v>3161844</v>
      </c>
      <c r="AW20" s="12">
        <f t="shared" si="21"/>
        <v>442.77959317410983</v>
      </c>
      <c r="AX20" s="12">
        <f t="shared" si="22"/>
        <v>442.77959317410983</v>
      </c>
      <c r="AY20" s="12">
        <f t="shared" si="23"/>
        <v>50.349934033190877</v>
      </c>
      <c r="AZ20" s="12">
        <f t="shared" si="24"/>
        <v>42.847793862245432</v>
      </c>
    </row>
    <row r="21" spans="1:52" ht="15.75" customHeight="1" x14ac:dyDescent="0.2">
      <c r="A21" s="71" t="s">
        <v>157</v>
      </c>
      <c r="B21" s="59">
        <f t="shared" si="0"/>
        <v>51.822104412168642</v>
      </c>
      <c r="C21" s="12"/>
      <c r="D21" s="64" t="s">
        <v>157</v>
      </c>
      <c r="E21" s="28">
        <f>IF(ISERROR(HLOOKUP(D21,'Raw data'!$F$3:$BH$104,D$2,FALSE)),"",HLOOKUP(D21,'Raw data'!$F$3:$BH$104,D$2,FALSE))</f>
        <v>1</v>
      </c>
      <c r="F21" s="12">
        <f t="shared" si="1"/>
        <v>2</v>
      </c>
      <c r="G21" s="12">
        <f t="shared" si="2"/>
        <v>33.333333333333329</v>
      </c>
      <c r="H21" s="12">
        <f t="shared" si="3"/>
        <v>28.366666666666664</v>
      </c>
      <c r="I21" s="12"/>
      <c r="J21" s="64" t="s">
        <v>157</v>
      </c>
      <c r="K21" s="28">
        <f>IF(ISERROR(HLOOKUP(J21,'Raw data'!$F$3:$BH$104,J$2,FALSE)),"",HLOOKUP(J21,'Raw data'!$F$3:$BH$104,J$2,FALSE))</f>
        <v>6</v>
      </c>
      <c r="L21" s="12">
        <f t="shared" si="4"/>
        <v>0</v>
      </c>
      <c r="M21" s="12">
        <f t="shared" si="5"/>
        <v>100</v>
      </c>
      <c r="N21" s="12">
        <f t="shared" si="6"/>
        <v>85.1</v>
      </c>
      <c r="O21" s="12"/>
      <c r="P21" s="64" t="s">
        <v>157</v>
      </c>
      <c r="Q21" s="28">
        <f>IF(ISERROR(HLOOKUP(P21,'Raw data'!$F$3:$BH$104,P$2,FALSE)),"",HLOOKUP(P21,'Raw data'!$F$3:$BH$104,P$2,FALSE))</f>
        <v>2160000</v>
      </c>
      <c r="R21" s="28">
        <v>7071600</v>
      </c>
      <c r="S21" s="12">
        <f t="shared" si="7"/>
        <v>305.44714067537757</v>
      </c>
      <c r="T21" s="12">
        <f t="shared" si="8"/>
        <v>964.05515851595146</v>
      </c>
      <c r="U21" s="12">
        <f t="shared" si="9"/>
        <v>24.060384992602764</v>
      </c>
      <c r="V21" s="12">
        <f t="shared" si="31"/>
        <v>20.475387628704951</v>
      </c>
      <c r="W21" s="12"/>
      <c r="X21" s="64" t="s">
        <v>157</v>
      </c>
      <c r="Y21" s="28">
        <f>IF(ISERROR(HLOOKUP(X21,'Raw data'!$F$3:$BH$104,X$2,FALSE)),"",HLOOKUP(X21,'Raw data'!$F$3:$BH$104,X$2,FALSE))</f>
        <v>5053060</v>
      </c>
      <c r="Z21" s="28">
        <v>7071600</v>
      </c>
      <c r="AA21" s="12">
        <f t="shared" si="11"/>
        <v>714.55681882459407</v>
      </c>
      <c r="AB21" s="12">
        <f t="shared" si="12"/>
        <v>1034.2508123359783</v>
      </c>
      <c r="AC21" s="12">
        <f t="shared" si="26"/>
        <v>40.859658094606338</v>
      </c>
      <c r="AD21" s="12">
        <f t="shared" si="34"/>
        <v>34.771569038509995</v>
      </c>
      <c r="AE21" s="12"/>
      <c r="AF21" s="64" t="s">
        <v>157</v>
      </c>
      <c r="AG21" s="28">
        <f>IF(ISERROR(HLOOKUP(AF21,'Raw data'!$F$3:$BH$104,AF$2,FALSE)),"",HLOOKUP(AF21,'Raw data'!$F$3:$BH$104,AF$2,FALSE))</f>
        <v>42700000</v>
      </c>
      <c r="AH21" s="28">
        <v>7071600</v>
      </c>
      <c r="AI21" s="12">
        <f t="shared" si="15"/>
        <v>6038.2374568697323</v>
      </c>
      <c r="AJ21" s="12">
        <f t="shared" si="16"/>
        <v>6038.2299180331256</v>
      </c>
      <c r="AK21" s="12">
        <f t="shared" si="17"/>
        <v>73.282159591825405</v>
      </c>
      <c r="AL21" s="12">
        <f t="shared" si="32"/>
        <v>62.363117812643416</v>
      </c>
      <c r="AM21" s="12"/>
      <c r="AN21" s="64" t="s">
        <v>157</v>
      </c>
      <c r="AO21" s="28">
        <f>IF(ISERROR(HLOOKUP(AN21,'Raw data'!$F$3:$BH$104,AN$2,FALSE)),"",HLOOKUP(AN21,'Raw data'!$F$3:$BH$104,AN$2,FALSE))</f>
        <v>22</v>
      </c>
      <c r="AP21" s="12">
        <f t="shared" si="18"/>
        <v>11</v>
      </c>
      <c r="AQ21" s="12">
        <f t="shared" si="19"/>
        <v>65.625</v>
      </c>
      <c r="AR21" s="12">
        <f t="shared" si="33"/>
        <v>55.846874999999997</v>
      </c>
      <c r="AS21" s="12"/>
      <c r="AT21" s="64" t="s">
        <v>157</v>
      </c>
      <c r="AU21" s="28">
        <f>IF(ISERROR(HLOOKUP(AT21,'Raw data'!$F$3:$BH$104,AT$2,FALSE)),"",HLOOKUP(AT21,'Raw data'!$F$3:$BH$104,AT$2,FALSE))</f>
        <v>686884</v>
      </c>
      <c r="AV21" s="28">
        <v>7071600</v>
      </c>
      <c r="AW21" s="12">
        <f t="shared" si="21"/>
        <v>97.132756377623167</v>
      </c>
      <c r="AX21" s="12">
        <f t="shared" si="22"/>
        <v>97.132756377623167</v>
      </c>
      <c r="AY21" s="12">
        <f t="shared" si="23"/>
        <v>89.1082429361404</v>
      </c>
      <c r="AZ21" s="12">
        <f t="shared" si="24"/>
        <v>75.831114738655472</v>
      </c>
    </row>
    <row r="22" spans="1:52" ht="15.75" customHeight="1" x14ac:dyDescent="0.2">
      <c r="A22" s="69" t="s">
        <v>158</v>
      </c>
      <c r="B22" s="59">
        <f t="shared" si="0"/>
        <v>29.249268831625386</v>
      </c>
      <c r="C22" s="12"/>
      <c r="D22" s="62" t="s">
        <v>158</v>
      </c>
      <c r="E22" s="28">
        <f>IF(ISERROR(HLOOKUP(D22,'Raw data'!$F$3:$BH$104,D$2,FALSE)),"",HLOOKUP(D22,'Raw data'!$F$3:$BH$104,D$2,FALSE))</f>
        <v>1</v>
      </c>
      <c r="F22" s="12">
        <f t="shared" si="1"/>
        <v>2</v>
      </c>
      <c r="G22" s="12">
        <f t="shared" si="2"/>
        <v>33.333333333333329</v>
      </c>
      <c r="H22" s="12">
        <f t="shared" si="3"/>
        <v>28.366666666666664</v>
      </c>
      <c r="I22" s="12"/>
      <c r="J22" s="62" t="s">
        <v>158</v>
      </c>
      <c r="K22" s="28">
        <f>IF(ISERROR(HLOOKUP(J22,'Raw data'!$F$3:$BH$104,J$2,FALSE)),"",HLOOKUP(J22,'Raw data'!$F$3:$BH$104,J$2,FALSE))</f>
        <v>0</v>
      </c>
      <c r="L22" s="12">
        <f t="shared" si="4"/>
        <v>6</v>
      </c>
      <c r="M22" s="12">
        <f t="shared" si="5"/>
        <v>0</v>
      </c>
      <c r="N22" s="12">
        <f t="shared" si="6"/>
        <v>0</v>
      </c>
      <c r="O22" s="12"/>
      <c r="P22" s="62" t="s">
        <v>158</v>
      </c>
      <c r="Q22" s="28">
        <f>IF(ISERROR(HLOOKUP(P22,'Raw data'!$F$3:$BH$104,P$2,FALSE)),"",HLOOKUP(P22,'Raw data'!$F$3:$BH$104,P$2,FALSE))</f>
        <v>255000</v>
      </c>
      <c r="R22" s="28">
        <v>14377018</v>
      </c>
      <c r="S22" s="12">
        <f t="shared" si="7"/>
        <v>17.736640518917067</v>
      </c>
      <c r="T22" s="12">
        <f t="shared" si="8"/>
        <v>1251.765658672412</v>
      </c>
      <c r="U22" s="12">
        <f t="shared" si="9"/>
        <v>1.3971333907953891</v>
      </c>
      <c r="V22" s="12">
        <f t="shared" si="31"/>
        <v>1.1889605155668761</v>
      </c>
      <c r="W22" s="12"/>
      <c r="X22" s="62" t="s">
        <v>158</v>
      </c>
      <c r="Y22" s="28">
        <f>IF(ISERROR(HLOOKUP(X22,'Raw data'!$F$3:$BH$104,X$2,FALSE)),"",HLOOKUP(X22,'Raw data'!$F$3:$BH$104,X$2,FALSE))</f>
        <v>4800000</v>
      </c>
      <c r="Z22" s="28">
        <v>14377018</v>
      </c>
      <c r="AA22" s="12">
        <f t="shared" si="11"/>
        <v>333.866174473733</v>
      </c>
      <c r="AB22" s="12">
        <f t="shared" si="12"/>
        <v>1414.9414566868393</v>
      </c>
      <c r="AC22" s="12">
        <f t="shared" si="26"/>
        <v>19.091074885816198</v>
      </c>
      <c r="AD22" s="12">
        <f t="shared" si="34"/>
        <v>16.246504727829585</v>
      </c>
      <c r="AE22" s="12"/>
      <c r="AF22" s="62" t="s">
        <v>158</v>
      </c>
      <c r="AG22" s="45" t="s">
        <v>235</v>
      </c>
      <c r="AH22" s="28">
        <v>14377018</v>
      </c>
      <c r="AI22" s="12" t="str">
        <f t="shared" si="15"/>
        <v>na</v>
      </c>
      <c r="AJ22" s="12" t="str">
        <f t="shared" si="16"/>
        <v>na</v>
      </c>
      <c r="AK22" s="12" t="str">
        <f t="shared" si="17"/>
        <v>na</v>
      </c>
      <c r="AL22" s="74">
        <f>AVERAGE(AL8,AL28,AL35,AL41,AL44,AL57)</f>
        <v>68.506217293472503</v>
      </c>
      <c r="AM22" s="12"/>
      <c r="AN22" s="62" t="s">
        <v>158</v>
      </c>
      <c r="AO22" s="28">
        <f>IF(ISERROR(HLOOKUP(AN22,'Raw data'!$F$3:$BH$104,AN$2,FALSE)),"",HLOOKUP(AN22,'Raw data'!$F$3:$BH$104,AN$2,FALSE))</f>
        <v>7</v>
      </c>
      <c r="AP22" s="12">
        <f t="shared" si="18"/>
        <v>26</v>
      </c>
      <c r="AQ22" s="12">
        <f t="shared" si="19"/>
        <v>18.75</v>
      </c>
      <c r="AR22" s="12">
        <f t="shared" si="33"/>
        <v>15.956249999999999</v>
      </c>
      <c r="AS22" s="12"/>
      <c r="AT22" s="62" t="s">
        <v>158</v>
      </c>
      <c r="AU22" s="28">
        <f>IF(ISERROR(HLOOKUP(AT22,'Raw data'!$F$3:$BH$104,AT$2,FALSE)),"",HLOOKUP(AT22,'Raw data'!$F$3:$BH$104,AT$2,FALSE))</f>
        <v>1600000</v>
      </c>
      <c r="AV22" s="28">
        <v>14377018</v>
      </c>
      <c r="AW22" s="12">
        <f t="shared" si="21"/>
        <v>111.28872482457767</v>
      </c>
      <c r="AX22" s="12">
        <f t="shared" si="22"/>
        <v>111.28872482457767</v>
      </c>
      <c r="AY22" s="12">
        <f t="shared" si="23"/>
        <v>87.520896143175207</v>
      </c>
      <c r="AZ22" s="12">
        <f t="shared" si="24"/>
        <v>74.480282617842093</v>
      </c>
    </row>
    <row r="23" spans="1:52" ht="15.75" customHeight="1" x14ac:dyDescent="0.2">
      <c r="A23" s="71" t="s">
        <v>159</v>
      </c>
      <c r="B23" s="59">
        <f t="shared" si="0"/>
        <v>21.088567956786616</v>
      </c>
      <c r="C23" s="12"/>
      <c r="D23" s="64" t="s">
        <v>159</v>
      </c>
      <c r="E23" s="28">
        <f>IF(ISERROR(HLOOKUP(D23,'Raw data'!$F$3:$BH$104,D$2,FALSE)),"",HLOOKUP(D23,'Raw data'!$F$3:$BH$104,D$2,FALSE))</f>
        <v>0</v>
      </c>
      <c r="F23" s="12">
        <f t="shared" si="1"/>
        <v>3</v>
      </c>
      <c r="G23" s="12">
        <f t="shared" si="2"/>
        <v>0</v>
      </c>
      <c r="H23" s="12">
        <f t="shared" si="3"/>
        <v>0</v>
      </c>
      <c r="I23" s="12"/>
      <c r="J23" s="64" t="s">
        <v>159</v>
      </c>
      <c r="K23" s="28">
        <f>IF(ISERROR(HLOOKUP(J23,'Raw data'!$F$3:$BH$104,J$2,FALSE)),"",HLOOKUP(J23,'Raw data'!$F$3:$BH$104,J$2,FALSE))</f>
        <v>0</v>
      </c>
      <c r="L23" s="12">
        <f t="shared" si="4"/>
        <v>6</v>
      </c>
      <c r="M23" s="12">
        <f t="shared" si="5"/>
        <v>0</v>
      </c>
      <c r="N23" s="12">
        <f t="shared" si="6"/>
        <v>0</v>
      </c>
      <c r="O23" s="12"/>
      <c r="P23" s="64" t="s">
        <v>159</v>
      </c>
      <c r="Q23" s="28">
        <f>IF(ISERROR(HLOOKUP(P23,'Raw data'!$F$3:$BH$104,P$2,FALSE)),"",HLOOKUP(P23,'Raw data'!$F$3:$BH$104,P$2,FALSE))</f>
        <v>58400</v>
      </c>
      <c r="R23" s="28">
        <v>11374022</v>
      </c>
      <c r="S23" s="12">
        <f t="shared" si="7"/>
        <v>5.1345073888550594</v>
      </c>
      <c r="T23" s="12">
        <f t="shared" si="8"/>
        <v>1264.3677918024739</v>
      </c>
      <c r="U23" s="12">
        <f t="shared" si="9"/>
        <v>0.40445042061962511</v>
      </c>
      <c r="V23" s="12">
        <f t="shared" si="31"/>
        <v>0.34418730794730096</v>
      </c>
      <c r="W23" s="12"/>
      <c r="X23" s="64" t="s">
        <v>159</v>
      </c>
      <c r="Y23" s="28">
        <f>IF(ISERROR(HLOOKUP(X23,'Raw data'!$F$3:$BH$104,X$2,FALSE)),"",HLOOKUP(X23,'Raw data'!$F$3:$BH$104,X$2,FALSE))</f>
        <v>2241100</v>
      </c>
      <c r="Z23" s="28">
        <v>11374022</v>
      </c>
      <c r="AA23" s="12">
        <f t="shared" si="11"/>
        <v>197.03672104731291</v>
      </c>
      <c r="AB23" s="12">
        <f t="shared" si="12"/>
        <v>1551.7709101132593</v>
      </c>
      <c r="AC23" s="12">
        <f t="shared" si="26"/>
        <v>11.266917958069087</v>
      </c>
      <c r="AD23" s="12">
        <f t="shared" si="34"/>
        <v>9.5881471823167921</v>
      </c>
      <c r="AE23" s="12"/>
      <c r="AF23" s="64" t="s">
        <v>159</v>
      </c>
      <c r="AG23" s="28">
        <f>IF(ISERROR(HLOOKUP(AF23,'Raw data'!$F$3:$BH$104,AF$2,FALSE)),"",HLOOKUP(AF23,'Raw data'!$F$3:$BH$104,AF$2,FALSE))</f>
        <v>43860000</v>
      </c>
      <c r="AH23" s="28">
        <v>11374022</v>
      </c>
      <c r="AI23" s="12">
        <f t="shared" si="15"/>
        <v>3856.1557204654609</v>
      </c>
      <c r="AJ23" s="12">
        <f t="shared" si="16"/>
        <v>3856.1481816288542</v>
      </c>
      <c r="AK23" s="12">
        <f t="shared" si="17"/>
        <v>82.937391734730028</v>
      </c>
      <c r="AL23" s="12">
        <f t="shared" ref="AL23:AL24" si="35">IF(ISERROR(AK23*$A$2),"na",(AK23*$A$2))</f>
        <v>70.579720366255245</v>
      </c>
      <c r="AM23" s="12"/>
      <c r="AN23" s="64" t="s">
        <v>159</v>
      </c>
      <c r="AO23" s="28">
        <f>IF(ISERROR(HLOOKUP(AN23,'Raw data'!$F$3:$BH$104,AN$2,FALSE)),"",HLOOKUP(AN23,'Raw data'!$F$3:$BH$104,AN$2,FALSE))</f>
        <v>6</v>
      </c>
      <c r="AP23" s="12">
        <f t="shared" si="18"/>
        <v>27</v>
      </c>
      <c r="AQ23" s="12">
        <f t="shared" si="19"/>
        <v>15.625</v>
      </c>
      <c r="AR23" s="12">
        <f t="shared" si="33"/>
        <v>13.296875</v>
      </c>
      <c r="AS23" s="12"/>
      <c r="AT23" s="64" t="s">
        <v>159</v>
      </c>
      <c r="AU23" s="45"/>
      <c r="AV23" s="28">
        <v>11374022</v>
      </c>
      <c r="AW23" s="12">
        <f t="shared" si="21"/>
        <v>0</v>
      </c>
      <c r="AX23" s="12">
        <f t="shared" si="22"/>
        <v>0</v>
      </c>
      <c r="AY23" s="74">
        <f t="shared" si="23"/>
        <v>100</v>
      </c>
      <c r="AZ23" s="12">
        <f>AVERAGE(AZ6,AZ21,AZ31,AZ36,AZ38,AZ49)</f>
        <v>53.811045840986971</v>
      </c>
    </row>
    <row r="24" spans="1:52" ht="15.75" customHeight="1" x14ac:dyDescent="0.2">
      <c r="A24" s="33" t="s">
        <v>160</v>
      </c>
      <c r="B24" s="59">
        <f t="shared" si="0"/>
        <v>39.856510515586898</v>
      </c>
      <c r="C24" s="12"/>
      <c r="D24" s="53" t="s">
        <v>160</v>
      </c>
      <c r="E24" s="28">
        <f>IF(ISERROR(HLOOKUP(D24,'Raw data'!$F$3:$BH$104,D$2,FALSE)),"",HLOOKUP(D24,'Raw data'!$F$3:$BH$104,D$2,FALSE))</f>
        <v>3</v>
      </c>
      <c r="F24" s="12">
        <f t="shared" si="1"/>
        <v>0</v>
      </c>
      <c r="G24" s="12">
        <f t="shared" si="2"/>
        <v>100</v>
      </c>
      <c r="H24" s="12">
        <f t="shared" si="3"/>
        <v>85.1</v>
      </c>
      <c r="I24" s="12"/>
      <c r="J24" s="53" t="s">
        <v>160</v>
      </c>
      <c r="K24" s="28">
        <f>IF(ISERROR(HLOOKUP(J24,'Raw data'!$F$3:$BH$104,J$2,FALSE)),"",HLOOKUP(J24,'Raw data'!$F$3:$BH$104,J$2,FALSE))</f>
        <v>6</v>
      </c>
      <c r="L24" s="12">
        <f t="shared" si="4"/>
        <v>0</v>
      </c>
      <c r="M24" s="12">
        <f t="shared" si="5"/>
        <v>100</v>
      </c>
      <c r="N24" s="12">
        <f t="shared" si="6"/>
        <v>85.1</v>
      </c>
      <c r="O24" s="12"/>
      <c r="P24" s="53" t="s">
        <v>160</v>
      </c>
      <c r="Q24" s="28">
        <f>IF(ISERROR(HLOOKUP(P24,'Raw data'!$F$3:$BH$104,P$2,FALSE)),"",HLOOKUP(P24,'Raw data'!$F$3:$BH$104,P$2,FALSE))</f>
        <v>14000</v>
      </c>
      <c r="R24" s="28">
        <v>4434827</v>
      </c>
      <c r="S24" s="12">
        <f t="shared" si="7"/>
        <v>3.156831145837256</v>
      </c>
      <c r="T24" s="12">
        <f t="shared" si="8"/>
        <v>1266.3454680454918</v>
      </c>
      <c r="U24" s="12">
        <f t="shared" si="9"/>
        <v>0.24866683170627368</v>
      </c>
      <c r="V24" s="12">
        <f t="shared" si="31"/>
        <v>0.2116154737820389</v>
      </c>
      <c r="W24" s="12"/>
      <c r="X24" s="53" t="s">
        <v>160</v>
      </c>
      <c r="Y24" s="28">
        <f>IF(ISERROR(HLOOKUP(X24,'Raw data'!$F$3:$BH$104,X$2,FALSE)),"",HLOOKUP(X24,'Raw data'!$F$3:$BH$104,X$2,FALSE))</f>
        <v>1600000</v>
      </c>
      <c r="Z24" s="28">
        <v>4434827</v>
      </c>
      <c r="AA24" s="12">
        <f t="shared" si="11"/>
        <v>360.78070238140072</v>
      </c>
      <c r="AB24" s="12">
        <f t="shared" si="12"/>
        <v>1388.0269287791716</v>
      </c>
      <c r="AC24" s="12">
        <f t="shared" si="26"/>
        <v>20.630096527081918</v>
      </c>
      <c r="AD24" s="12">
        <f t="shared" si="34"/>
        <v>17.556212144546713</v>
      </c>
      <c r="AE24" s="12"/>
      <c r="AF24" s="53" t="s">
        <v>160</v>
      </c>
      <c r="AG24" s="28">
        <f>IF(ISERROR(HLOOKUP(AF24,'Raw data'!$F$3:$BH$104,AF$2,FALSE)),"",HLOOKUP(AF24,'Raw data'!$F$3:$BH$104,AF$2,FALSE))</f>
        <v>19540000</v>
      </c>
      <c r="AH24" s="28">
        <v>4434827</v>
      </c>
      <c r="AI24" s="12">
        <f t="shared" si="15"/>
        <v>4406.0343278328564</v>
      </c>
      <c r="AJ24" s="12">
        <f t="shared" si="16"/>
        <v>4406.0267889962497</v>
      </c>
      <c r="AK24" s="12">
        <f t="shared" si="17"/>
        <v>80.504299740065321</v>
      </c>
      <c r="AL24" s="12">
        <f t="shared" si="35"/>
        <v>68.509159078795591</v>
      </c>
      <c r="AM24" s="12"/>
      <c r="AN24" s="53" t="s">
        <v>160</v>
      </c>
      <c r="AO24" s="28">
        <f>IF(ISERROR(HLOOKUP(AN24,'Raw data'!$F$3:$BH$104,AN$2,FALSE)),"",HLOOKUP(AN24,'Raw data'!$F$3:$BH$104,AN$2,FALSE))</f>
        <v>7</v>
      </c>
      <c r="AP24" s="12">
        <f t="shared" si="18"/>
        <v>26</v>
      </c>
      <c r="AQ24" s="12">
        <f t="shared" si="19"/>
        <v>18.75</v>
      </c>
      <c r="AR24" s="12">
        <f t="shared" si="33"/>
        <v>15.956249999999999</v>
      </c>
      <c r="AS24" s="12"/>
      <c r="AT24" s="53" t="s">
        <v>160</v>
      </c>
      <c r="AU24" s="28">
        <f>IF(ISERROR(HLOOKUP(AT24,'Raw data'!$F$3:$BH$104,AT$2,FALSE)),"",HLOOKUP(AT24,'Raw data'!$F$3:$BH$104,AT$2,FALSE))</f>
        <v>3650000</v>
      </c>
      <c r="AV24" s="28">
        <v>4434827</v>
      </c>
      <c r="AW24" s="12">
        <f t="shared" si="21"/>
        <v>823.0309773075702</v>
      </c>
      <c r="AX24" s="12">
        <f t="shared" si="22"/>
        <v>823.0309773075702</v>
      </c>
      <c r="AY24" s="12">
        <f t="shared" si="23"/>
        <v>7.7113242208976942</v>
      </c>
      <c r="AZ24" s="12">
        <f t="shared" ref="AZ24:AZ46" si="36">IF(ISERROR(AY24*$A$2),"na",(AY24*$A$2))</f>
        <v>6.5623369119839374</v>
      </c>
    </row>
    <row r="25" spans="1:52" ht="15.75" customHeight="1" x14ac:dyDescent="0.2">
      <c r="A25" s="71" t="s">
        <v>244</v>
      </c>
      <c r="B25" s="59">
        <f t="shared" si="0"/>
        <v>43.042504042525273</v>
      </c>
      <c r="C25" s="12"/>
      <c r="D25" s="71" t="s">
        <v>244</v>
      </c>
      <c r="E25" s="28">
        <f>IF(ISERROR(HLOOKUP(D25,'Raw data'!$F$3:$BH$104,D$2,FALSE)),"",HLOOKUP(D25,'Raw data'!$F$3:$BH$104,D$2,FALSE))</f>
        <v>2</v>
      </c>
      <c r="F25" s="12">
        <f t="shared" si="1"/>
        <v>1</v>
      </c>
      <c r="G25" s="12">
        <f t="shared" si="2"/>
        <v>66.666666666666657</v>
      </c>
      <c r="H25" s="12">
        <f t="shared" si="3"/>
        <v>56.733333333333327</v>
      </c>
      <c r="I25" s="12"/>
      <c r="J25" s="71" t="s">
        <v>244</v>
      </c>
      <c r="K25" s="28">
        <f>IF(ISERROR(HLOOKUP(J25,'Raw data'!$F$3:$BH$104,J$2,FALSE)),"",HLOOKUP(J25,'Raw data'!$F$3:$BH$104,J$2,FALSE))</f>
        <v>6</v>
      </c>
      <c r="L25" s="12">
        <f t="shared" si="4"/>
        <v>0</v>
      </c>
      <c r="M25" s="12">
        <f t="shared" si="5"/>
        <v>100</v>
      </c>
      <c r="N25" s="12">
        <f t="shared" si="6"/>
        <v>85.1</v>
      </c>
      <c r="O25" s="12"/>
      <c r="P25" s="71" t="s">
        <v>244</v>
      </c>
      <c r="Q25" s="28">
        <f>IF(ISERROR(HLOOKUP(P25,'Raw data'!$F$3:$BH$104,P$2,FALSE)),"",HLOOKUP(P25,'Raw data'!$F$3:$BH$104,P$2,FALSE))</f>
        <v>200000</v>
      </c>
      <c r="R25" s="28">
        <v>23500000</v>
      </c>
      <c r="S25" s="12">
        <f t="shared" si="7"/>
        <v>8.5106382978723403</v>
      </c>
      <c r="T25" s="12">
        <f t="shared" si="8"/>
        <v>1260.9916608934566</v>
      </c>
      <c r="U25" s="12">
        <f t="shared" si="9"/>
        <v>0.67039171991211788</v>
      </c>
      <c r="V25" s="12">
        <f t="shared" si="31"/>
        <v>0.57050335364521232</v>
      </c>
      <c r="W25" s="12"/>
      <c r="X25" s="71" t="s">
        <v>244</v>
      </c>
      <c r="Y25" s="28">
        <f>IF(ISERROR(HLOOKUP(X25,'Raw data'!$F$3:$BH$104,X$2,FALSE)),"",HLOOKUP(X25,'Raw data'!$F$3:$BH$104,X$2,FALSE))</f>
        <v>310000</v>
      </c>
      <c r="Z25" s="28">
        <v>23500000</v>
      </c>
      <c r="AA25" s="12">
        <f t="shared" si="11"/>
        <v>13.191489361702127</v>
      </c>
      <c r="AB25" s="12">
        <f t="shared" si="12"/>
        <v>1735.6161417988701</v>
      </c>
      <c r="AC25" s="12">
        <f t="shared" si="26"/>
        <v>0.75431334622824409</v>
      </c>
      <c r="AD25" s="12">
        <f t="shared" si="34"/>
        <v>0.64192065764023565</v>
      </c>
      <c r="AE25" s="12"/>
      <c r="AF25" s="71" t="s">
        <v>244</v>
      </c>
      <c r="AG25" s="45" t="s">
        <v>235</v>
      </c>
      <c r="AH25" s="28">
        <v>23500000</v>
      </c>
      <c r="AI25" s="12" t="str">
        <f t="shared" si="15"/>
        <v>na</v>
      </c>
      <c r="AJ25" s="12" t="str">
        <f t="shared" si="16"/>
        <v>na</v>
      </c>
      <c r="AK25" s="12" t="str">
        <f t="shared" si="17"/>
        <v>na</v>
      </c>
      <c r="AL25" s="74">
        <f>AVERAGE(AL6,AL21,AL23,AL31)</f>
        <v>70.471750452157693</v>
      </c>
      <c r="AM25" s="12"/>
      <c r="AN25" s="71" t="s">
        <v>244</v>
      </c>
      <c r="AO25" s="28">
        <f>IF(ISERROR(HLOOKUP(AN25,'Raw data'!$F$3:$BH$104,AN$2,FALSE)),"",HLOOKUP(AN25,'Raw data'!$F$3:$BH$104,AN$2,FALSE))</f>
        <v>6</v>
      </c>
      <c r="AP25" s="12">
        <f t="shared" si="18"/>
        <v>27</v>
      </c>
      <c r="AQ25" s="12">
        <f t="shared" si="19"/>
        <v>15.625</v>
      </c>
      <c r="AR25" s="12">
        <f t="shared" si="33"/>
        <v>13.296875</v>
      </c>
      <c r="AS25" s="12"/>
      <c r="AT25" s="71" t="s">
        <v>244</v>
      </c>
      <c r="AU25" s="28">
        <f>IF(ISERROR(HLOOKUP(AT25,'Raw data'!$F$3:$BH$104,AT$2,FALSE)),"",HLOOKUP(AT25,'Raw data'!$F$3:$BH$104,AT$2,FALSE))</f>
        <v>2614580</v>
      </c>
      <c r="AV25" s="28">
        <v>23500000</v>
      </c>
      <c r="AW25" s="12">
        <f t="shared" si="21"/>
        <v>111.25872340425532</v>
      </c>
      <c r="AX25" s="12">
        <f t="shared" si="22"/>
        <v>111.25872340425532</v>
      </c>
      <c r="AY25" s="12">
        <f t="shared" si="23"/>
        <v>87.524260283079272</v>
      </c>
      <c r="AZ25" s="12">
        <f t="shared" si="36"/>
        <v>74.483145500900463</v>
      </c>
    </row>
    <row r="26" spans="1:52" ht="15.75" customHeight="1" x14ac:dyDescent="0.2">
      <c r="A26" s="33" t="s">
        <v>162</v>
      </c>
      <c r="B26" s="59">
        <f t="shared" si="0"/>
        <v>43.420431916820782</v>
      </c>
      <c r="C26" s="12"/>
      <c r="D26" s="33" t="s">
        <v>162</v>
      </c>
      <c r="E26" s="28">
        <f>IF(ISERROR(HLOOKUP(D26,'Raw data'!$F$3:$BH$104,D$2,FALSE)),"",HLOOKUP(D26,'Raw data'!$F$3:$BH$104,D$2,FALSE))</f>
        <v>1</v>
      </c>
      <c r="F26" s="12">
        <f t="shared" si="1"/>
        <v>2</v>
      </c>
      <c r="G26" s="12">
        <f t="shared" si="2"/>
        <v>33.333333333333329</v>
      </c>
      <c r="H26" s="12">
        <f t="shared" si="3"/>
        <v>28.366666666666664</v>
      </c>
      <c r="I26" s="12"/>
      <c r="J26" s="33" t="s">
        <v>162</v>
      </c>
      <c r="K26" s="28">
        <f>IF(ISERROR(HLOOKUP(J26,'Raw data'!$F$3:$BH$104,J$2,FALSE)),"",HLOOKUP(J26,'Raw data'!$F$3:$BH$104,J$2,FALSE))</f>
        <v>6</v>
      </c>
      <c r="L26" s="12">
        <f t="shared" si="4"/>
        <v>0</v>
      </c>
      <c r="M26" s="12">
        <f t="shared" si="5"/>
        <v>100</v>
      </c>
      <c r="N26" s="12">
        <f t="shared" si="6"/>
        <v>85.1</v>
      </c>
      <c r="O26" s="12"/>
      <c r="P26" s="33" t="s">
        <v>162</v>
      </c>
      <c r="Q26" s="28">
        <f>IF(ISERROR(HLOOKUP(P26,'Raw data'!$F$3:$BH$104,P$2,FALSE)),"",HLOOKUP(P26,'Raw data'!$F$3:$BH$104,P$2,FALSE))</f>
        <v>474500</v>
      </c>
      <c r="R26" s="28">
        <v>13400000</v>
      </c>
      <c r="S26" s="12">
        <f t="shared" si="7"/>
        <v>35.410447761194028</v>
      </c>
      <c r="T26" s="12">
        <f t="shared" si="8"/>
        <v>1234.091851430135</v>
      </c>
      <c r="U26" s="12">
        <f t="shared" si="9"/>
        <v>2.7893173398544064</v>
      </c>
      <c r="V26" s="12">
        <f t="shared" si="31"/>
        <v>2.3737090562160996</v>
      </c>
      <c r="W26" s="12"/>
      <c r="X26" s="33" t="s">
        <v>162</v>
      </c>
      <c r="Y26" s="28">
        <f>IF(ISERROR(HLOOKUP(X26,'Raw data'!$F$3:$BH$104,X$2,FALSE)),"",HLOOKUP(X26,'Raw data'!$F$3:$BH$104,X$2,FALSE))</f>
        <v>3175500</v>
      </c>
      <c r="Z26" s="28">
        <v>13400000</v>
      </c>
      <c r="AA26" s="12">
        <f t="shared" si="11"/>
        <v>236.97761194029852</v>
      </c>
      <c r="AB26" s="12">
        <f t="shared" si="12"/>
        <v>1511.8300192202737</v>
      </c>
      <c r="AC26" s="12">
        <f t="shared" si="26"/>
        <v>13.550810719131618</v>
      </c>
      <c r="AD26" s="12">
        <f t="shared" si="34"/>
        <v>11.531739921981007</v>
      </c>
      <c r="AE26" s="12"/>
      <c r="AF26" s="33" t="s">
        <v>162</v>
      </c>
      <c r="AG26" s="28">
        <f>IF(ISERROR(HLOOKUP(AF26,'Raw data'!$F$3:$BH$104,AF$2,FALSE)),"",HLOOKUP(AF26,'Raw data'!$F$3:$BH$104,AF$2,FALSE))</f>
        <v>17200000</v>
      </c>
      <c r="AH26" s="28">
        <v>13400000</v>
      </c>
      <c r="AI26" s="12">
        <f t="shared" si="15"/>
        <v>1283.5820895522388</v>
      </c>
      <c r="AJ26" s="12">
        <f t="shared" si="16"/>
        <v>1283.5745507156321</v>
      </c>
      <c r="AK26" s="12">
        <f t="shared" si="17"/>
        <v>94.320464695192399</v>
      </c>
      <c r="AL26" s="12">
        <f>IF(ISERROR(AK26*$A$2),"na",(AK26*$A$2))</f>
        <v>80.266715455608733</v>
      </c>
      <c r="AM26" s="12"/>
      <c r="AN26" s="33" t="s">
        <v>162</v>
      </c>
      <c r="AO26" s="28">
        <f>IF(ISERROR(HLOOKUP(AN26,'Raw data'!$F$3:$BH$104,AN$2,FALSE)),"",HLOOKUP(AN26,'Raw data'!$F$3:$BH$104,AN$2,FALSE))</f>
        <v>6</v>
      </c>
      <c r="AP26" s="12">
        <f t="shared" si="18"/>
        <v>27</v>
      </c>
      <c r="AQ26" s="12">
        <f t="shared" si="19"/>
        <v>15.625</v>
      </c>
      <c r="AR26" s="12">
        <f t="shared" si="33"/>
        <v>13.296875</v>
      </c>
      <c r="AS26" s="12"/>
      <c r="AT26" s="33" t="s">
        <v>162</v>
      </c>
      <c r="AU26" s="28">
        <f>IF(ISERROR(HLOOKUP(AT26,'Raw data'!$F$3:$BH$104,AT$2,FALSE)),"",HLOOKUP(AT26,'Raw data'!$F$3:$BH$104,AT$2,FALSE))</f>
        <v>293864</v>
      </c>
      <c r="AV26" s="28">
        <v>13400000</v>
      </c>
      <c r="AW26" s="12">
        <f t="shared" si="21"/>
        <v>21.930149253731344</v>
      </c>
      <c r="AX26" s="12">
        <f t="shared" si="22"/>
        <v>21.930149253731344</v>
      </c>
      <c r="AY26" s="12">
        <f t="shared" si="23"/>
        <v>97.540913416301962</v>
      </c>
      <c r="AZ26" s="12">
        <f t="shared" si="36"/>
        <v>83.007317317272964</v>
      </c>
    </row>
    <row r="27" spans="1:52" ht="15.75" customHeight="1" x14ac:dyDescent="0.2">
      <c r="A27" s="77" t="s">
        <v>163</v>
      </c>
      <c r="B27" s="59">
        <f t="shared" si="0"/>
        <v>37.587735302861006</v>
      </c>
      <c r="C27" s="12"/>
      <c r="D27" s="79" t="s">
        <v>163</v>
      </c>
      <c r="E27" s="28">
        <f>IF(ISERROR(HLOOKUP(D27,'Raw data'!$F$3:$BH$104,D$2,FALSE)),"",HLOOKUP(D27,'Raw data'!$F$3:$BH$104,D$2,FALSE))</f>
        <v>2</v>
      </c>
      <c r="F27" s="12">
        <f t="shared" si="1"/>
        <v>1</v>
      </c>
      <c r="G27" s="12">
        <f t="shared" si="2"/>
        <v>66.666666666666657</v>
      </c>
      <c r="H27" s="12">
        <f t="shared" si="3"/>
        <v>56.733333333333327</v>
      </c>
      <c r="I27" s="12"/>
      <c r="J27" s="79" t="s">
        <v>163</v>
      </c>
      <c r="K27" s="28">
        <f>IF(ISERROR(HLOOKUP(J27,'Raw data'!$F$3:$BH$104,J$2,FALSE)),"",HLOOKUP(J27,'Raw data'!$F$3:$BH$104,J$2,FALSE))</f>
        <v>1</v>
      </c>
      <c r="L27" s="12">
        <f t="shared" si="4"/>
        <v>5</v>
      </c>
      <c r="M27" s="12">
        <f t="shared" si="5"/>
        <v>16.666666666666657</v>
      </c>
      <c r="N27" s="12">
        <f t="shared" si="6"/>
        <v>14.183333333333325</v>
      </c>
      <c r="O27" s="12"/>
      <c r="P27" s="79" t="s">
        <v>163</v>
      </c>
      <c r="Q27" s="28">
        <f>IF(ISERROR(HLOOKUP(P27,'Raw data'!$F$3:$BH$104,P$2,FALSE)),"",HLOOKUP(P27,'Raw data'!$F$3:$BH$104,P$2,FALSE))</f>
        <v>397445</v>
      </c>
      <c r="R27" s="28">
        <v>9752000</v>
      </c>
      <c r="S27" s="12">
        <f t="shared" si="7"/>
        <v>40.755229696472519</v>
      </c>
      <c r="T27" s="12">
        <f t="shared" si="8"/>
        <v>1228.7470694948565</v>
      </c>
      <c r="U27" s="12">
        <f t="shared" si="9"/>
        <v>3.2103313024666136</v>
      </c>
      <c r="V27" s="12">
        <f t="shared" si="31"/>
        <v>2.731991938399088</v>
      </c>
      <c r="W27" s="12"/>
      <c r="X27" s="79" t="s">
        <v>163</v>
      </c>
      <c r="Y27" s="28">
        <f>IF(ISERROR(HLOOKUP(X27,'Raw data'!$F$3:$BH$104,X$2,FALSE)),"",HLOOKUP(X27,'Raw data'!$F$3:$BH$104,X$2,FALSE))</f>
        <v>2252189</v>
      </c>
      <c r="Z27" s="28">
        <v>9752000</v>
      </c>
      <c r="AA27" s="12">
        <f t="shared" si="11"/>
        <v>230.94636997538967</v>
      </c>
      <c r="AB27" s="12">
        <f t="shared" si="12"/>
        <v>1517.8612611851827</v>
      </c>
      <c r="AC27" s="12">
        <f t="shared" si="26"/>
        <v>13.205933337683646</v>
      </c>
      <c r="AD27" s="12">
        <f t="shared" si="34"/>
        <v>11.238249270368783</v>
      </c>
      <c r="AE27" s="12"/>
      <c r="AF27" s="79" t="s">
        <v>163</v>
      </c>
      <c r="AG27" s="45" t="s">
        <v>235</v>
      </c>
      <c r="AH27" s="28">
        <v>9752000</v>
      </c>
      <c r="AI27" s="12" t="str">
        <f t="shared" si="15"/>
        <v>na</v>
      </c>
      <c r="AJ27" s="12" t="str">
        <f t="shared" si="16"/>
        <v>na</v>
      </c>
      <c r="AK27" s="12" t="str">
        <f t="shared" si="17"/>
        <v>na</v>
      </c>
      <c r="AL27" s="74">
        <f>AVERAGE(AL9,AL11,AL13,AL32,AL42,AL43,AL46,AL47)</f>
        <v>75.432856244923428</v>
      </c>
      <c r="AM27" s="12"/>
      <c r="AN27" s="79" t="s">
        <v>163</v>
      </c>
      <c r="AO27" s="28">
        <f>IF(ISERROR(HLOOKUP(AN27,'Raw data'!$F$3:$BH$104,AN$2,FALSE)),"",HLOOKUP(AN27,'Raw data'!$F$3:$BH$104,AN$2,FALSE))</f>
        <v>13</v>
      </c>
      <c r="AP27" s="12">
        <f t="shared" si="18"/>
        <v>20</v>
      </c>
      <c r="AQ27" s="12">
        <f t="shared" si="19"/>
        <v>37.5</v>
      </c>
      <c r="AR27" s="12">
        <f t="shared" si="33"/>
        <v>31.912499999999998</v>
      </c>
      <c r="AS27" s="12"/>
      <c r="AT27" s="79" t="s">
        <v>163</v>
      </c>
      <c r="AU27" s="28">
        <f>IF(ISERROR(HLOOKUP(AT27,'Raw data'!$F$3:$BH$104,AT$2,FALSE)),"",HLOOKUP(AT27,'Raw data'!$F$3:$BH$104,AT$2,FALSE))</f>
        <v>1453028</v>
      </c>
      <c r="AV27" s="28">
        <v>9752000</v>
      </c>
      <c r="AW27" s="12">
        <f t="shared" si="21"/>
        <v>148.99794913863823</v>
      </c>
      <c r="AX27" s="12">
        <f t="shared" si="22"/>
        <v>148.99794913863823</v>
      </c>
      <c r="AY27" s="12">
        <f t="shared" si="23"/>
        <v>83.292459459070614</v>
      </c>
      <c r="AZ27" s="12">
        <f t="shared" si="36"/>
        <v>70.881882999669088</v>
      </c>
    </row>
    <row r="28" spans="1:52" ht="15.75" customHeight="1" x14ac:dyDescent="0.2">
      <c r="A28" s="69" t="s">
        <v>164</v>
      </c>
      <c r="B28" s="59">
        <f t="shared" si="0"/>
        <v>60.820363762924593</v>
      </c>
      <c r="C28" s="12"/>
      <c r="D28" s="62" t="s">
        <v>164</v>
      </c>
      <c r="E28" s="28">
        <f>IF(ISERROR(HLOOKUP(D28,'Raw data'!$F$3:$BH$104,D$2,FALSE)),"",HLOOKUP(D28,'Raw data'!$F$3:$BH$104,D$2,FALSE))</f>
        <v>3</v>
      </c>
      <c r="F28" s="12">
        <f t="shared" si="1"/>
        <v>0</v>
      </c>
      <c r="G28" s="12">
        <f t="shared" si="2"/>
        <v>100</v>
      </c>
      <c r="H28" s="12">
        <f t="shared" si="3"/>
        <v>85.1</v>
      </c>
      <c r="I28" s="12"/>
      <c r="J28" s="62" t="s">
        <v>164</v>
      </c>
      <c r="K28" s="28">
        <f>IF(ISERROR(HLOOKUP(J28,'Raw data'!$F$3:$BH$104,J$2,FALSE)),"",HLOOKUP(J28,'Raw data'!$F$3:$BH$104,J$2,FALSE))</f>
        <v>6</v>
      </c>
      <c r="L28" s="12">
        <f t="shared" si="4"/>
        <v>0</v>
      </c>
      <c r="M28" s="12">
        <f t="shared" si="5"/>
        <v>100</v>
      </c>
      <c r="N28" s="12">
        <f t="shared" si="6"/>
        <v>85.1</v>
      </c>
      <c r="O28" s="12"/>
      <c r="P28" s="62" t="s">
        <v>164</v>
      </c>
      <c r="Q28" s="28">
        <f>IF(ISERROR(HLOOKUP(P28,'Raw data'!$F$3:$BH$104,P$2,FALSE)),"",HLOOKUP(P28,'Raw data'!$F$3:$BH$104,P$2,FALSE))</f>
        <v>6000000</v>
      </c>
      <c r="R28" s="28">
        <v>8173941</v>
      </c>
      <c r="S28" s="12">
        <f t="shared" si="7"/>
        <v>734.04004261836485</v>
      </c>
      <c r="T28" s="12">
        <f t="shared" si="8"/>
        <v>535.46225657296418</v>
      </c>
      <c r="U28" s="12">
        <f t="shared" si="9"/>
        <v>57.821088081994596</v>
      </c>
      <c r="V28" s="12">
        <f t="shared" si="31"/>
        <v>49.205745957777403</v>
      </c>
      <c r="W28" s="12"/>
      <c r="X28" s="62" t="s">
        <v>164</v>
      </c>
      <c r="Y28" s="28">
        <f>IF(ISERROR(HLOOKUP(X28,'Raw data'!$F$3:$BH$104,X$2,FALSE)),"",HLOOKUP(X28,'Raw data'!$F$3:$BH$104,X$2,FALSE))</f>
        <v>14000000</v>
      </c>
      <c r="Z28" s="28">
        <v>8173941</v>
      </c>
      <c r="AA28" s="12">
        <f t="shared" si="11"/>
        <v>1712.7600994428512</v>
      </c>
      <c r="AB28" s="12">
        <f t="shared" si="12"/>
        <v>36.047531717721085</v>
      </c>
      <c r="AC28" s="12">
        <f t="shared" si="26"/>
        <v>97.938736595413943</v>
      </c>
      <c r="AD28" s="12">
        <f t="shared" si="34"/>
        <v>83.345864842697267</v>
      </c>
      <c r="AE28" s="12"/>
      <c r="AF28" s="62" t="s">
        <v>164</v>
      </c>
      <c r="AG28" s="28">
        <f>IF(ISERROR(HLOOKUP(AF28,'Raw data'!$F$3:$BH$104,AF$2,FALSE)),"",HLOOKUP(AF28,'Raw data'!$F$3:$BH$104,AF$2,FALSE))</f>
        <v>77000000</v>
      </c>
      <c r="AH28" s="28">
        <v>8173941</v>
      </c>
      <c r="AI28" s="12">
        <f t="shared" si="15"/>
        <v>9420.1805469356823</v>
      </c>
      <c r="AJ28" s="12">
        <f t="shared" si="16"/>
        <v>9420.1730080990747</v>
      </c>
      <c r="AK28" s="12">
        <f t="shared" si="17"/>
        <v>58.317804644019127</v>
      </c>
      <c r="AL28" s="12">
        <f t="shared" ref="AL28:AL58" si="37">IF(ISERROR(AK28*$A$2),"na",(AK28*$A$2))</f>
        <v>49.628451752060279</v>
      </c>
      <c r="AM28" s="12"/>
      <c r="AN28" s="62" t="s">
        <v>164</v>
      </c>
      <c r="AO28" s="28">
        <f>IF(ISERROR(HLOOKUP(AN28,'Raw data'!$F$3:$BH$104,AN$2,FALSE)),"",HLOOKUP(AN28,'Raw data'!$F$3:$BH$104,AN$2,FALSE))</f>
        <v>8</v>
      </c>
      <c r="AP28" s="12">
        <f t="shared" si="18"/>
        <v>25</v>
      </c>
      <c r="AQ28" s="12">
        <f t="shared" si="19"/>
        <v>21.875</v>
      </c>
      <c r="AR28" s="12">
        <f t="shared" si="33"/>
        <v>18.615624999999998</v>
      </c>
      <c r="AS28" s="12"/>
      <c r="AT28" s="62" t="s">
        <v>164</v>
      </c>
      <c r="AU28" s="28">
        <f>IF(ISERROR(HLOOKUP(AT28,'Raw data'!$F$3:$BH$104,AT$2,FALSE)),"",HLOOKUP(AT28,'Raw data'!$F$3:$BH$104,AT$2,FALSE))</f>
        <v>2600000</v>
      </c>
      <c r="AV28" s="28">
        <v>8173941</v>
      </c>
      <c r="AW28" s="12">
        <f t="shared" si="21"/>
        <v>318.08401846795806</v>
      </c>
      <c r="AX28" s="12">
        <f t="shared" si="22"/>
        <v>318.08401846795806</v>
      </c>
      <c r="AY28" s="12">
        <f t="shared" si="23"/>
        <v>64.332384004626505</v>
      </c>
      <c r="AZ28" s="12">
        <f t="shared" si="36"/>
        <v>54.746858787937157</v>
      </c>
    </row>
    <row r="29" spans="1:52" ht="15.75" customHeight="1" x14ac:dyDescent="0.2">
      <c r="A29" s="81" t="s">
        <v>165</v>
      </c>
      <c r="B29" s="59">
        <f t="shared" si="0"/>
        <v>38.94868071494124</v>
      </c>
      <c r="C29" s="12"/>
      <c r="D29" s="84" t="s">
        <v>165</v>
      </c>
      <c r="E29" s="28">
        <f>IF(ISERROR(HLOOKUP(D29,'Raw data'!$F$3:$BH$104,D$2,FALSE)),"",HLOOKUP(D29,'Raw data'!$F$3:$BH$104,D$2,FALSE))</f>
        <v>2</v>
      </c>
      <c r="F29" s="12">
        <f t="shared" si="1"/>
        <v>1</v>
      </c>
      <c r="G29" s="12">
        <f t="shared" si="2"/>
        <v>66.666666666666657</v>
      </c>
      <c r="H29" s="12">
        <f t="shared" si="3"/>
        <v>56.733333333333327</v>
      </c>
      <c r="I29" s="12"/>
      <c r="J29" s="84" t="s">
        <v>165</v>
      </c>
      <c r="K29" s="28">
        <f>IF(ISERROR(HLOOKUP(J29,'Raw data'!$F$3:$BH$104,J$2,FALSE)),"",HLOOKUP(J29,'Raw data'!$F$3:$BH$104,J$2,FALSE))</f>
        <v>6</v>
      </c>
      <c r="L29" s="12">
        <f t="shared" si="4"/>
        <v>0</v>
      </c>
      <c r="M29" s="12">
        <f t="shared" si="5"/>
        <v>100</v>
      </c>
      <c r="N29" s="12">
        <f t="shared" si="6"/>
        <v>85.1</v>
      </c>
      <c r="O29" s="12"/>
      <c r="P29" s="84" t="s">
        <v>165</v>
      </c>
      <c r="Q29" s="28">
        <f>IF(ISERROR(HLOOKUP(P29,'Raw data'!$F$3:$BH$104,P$2,FALSE)),"",HLOOKUP(P29,'Raw data'!$F$3:$BH$104,P$2,FALSE))</f>
        <v>202414</v>
      </c>
      <c r="R29" s="28">
        <v>3884307</v>
      </c>
      <c r="S29" s="12">
        <f t="shared" si="7"/>
        <v>52.110711125562425</v>
      </c>
      <c r="T29" s="12">
        <f t="shared" si="8"/>
        <v>1217.3915880657667</v>
      </c>
      <c r="U29" s="12">
        <f t="shared" si="9"/>
        <v>4.1048142377337058</v>
      </c>
      <c r="V29" s="12">
        <f t="shared" si="31"/>
        <v>3.4931969163113834</v>
      </c>
      <c r="W29" s="12"/>
      <c r="X29" s="84" t="s">
        <v>165</v>
      </c>
      <c r="Y29" s="28">
        <f>IF(ISERROR(HLOOKUP(X29,'Raw data'!$F$3:$BH$104,X$2,FALSE)),"",HLOOKUP(X29,'Raw data'!$F$3:$BH$104,X$2,FALSE))</f>
        <v>2926001</v>
      </c>
      <c r="Z29" s="28">
        <v>3884307</v>
      </c>
      <c r="AA29" s="12">
        <f t="shared" si="11"/>
        <v>753.28778080620305</v>
      </c>
      <c r="AB29" s="12">
        <f t="shared" si="12"/>
        <v>995.51985035436928</v>
      </c>
      <c r="AC29" s="12">
        <f t="shared" si="26"/>
        <v>43.074364920645614</v>
      </c>
      <c r="AD29" s="12">
        <f t="shared" si="34"/>
        <v>36.656284547469419</v>
      </c>
      <c r="AE29" s="12"/>
      <c r="AF29" s="84" t="s">
        <v>165</v>
      </c>
      <c r="AG29" s="28">
        <f>IF(ISERROR(HLOOKUP(AF29,'Raw data'!$F$3:$BH$104,AF$2,FALSE)),"",HLOOKUP(AF29,'Raw data'!$F$3:$BH$104,AF$2,FALSE))</f>
        <v>33940000</v>
      </c>
      <c r="AH29" s="28">
        <v>3884307</v>
      </c>
      <c r="AI29" s="12">
        <f t="shared" si="15"/>
        <v>8737.7233570878925</v>
      </c>
      <c r="AJ29" s="12">
        <f t="shared" si="16"/>
        <v>8737.7158182512849</v>
      </c>
      <c r="AK29" s="12">
        <f t="shared" si="17"/>
        <v>61.337527730301339</v>
      </c>
      <c r="AL29" s="12">
        <f t="shared" si="37"/>
        <v>52.19823609848644</v>
      </c>
      <c r="AM29" s="12"/>
      <c r="AN29" s="84" t="s">
        <v>165</v>
      </c>
      <c r="AO29" s="28">
        <f>IF(ISERROR(HLOOKUP(AN29,'Raw data'!$F$3:$BH$104,AN$2,FALSE)),"",HLOOKUP(AN29,'Raw data'!$F$3:$BH$104,AN$2,FALSE))</f>
        <v>10</v>
      </c>
      <c r="AP29" s="12">
        <f t="shared" si="18"/>
        <v>23</v>
      </c>
      <c r="AQ29" s="12">
        <f t="shared" si="19"/>
        <v>28.125</v>
      </c>
      <c r="AR29" s="12">
        <f t="shared" si="33"/>
        <v>23.934374999999999</v>
      </c>
      <c r="AS29" s="12"/>
      <c r="AT29" s="84" t="s">
        <v>165</v>
      </c>
      <c r="AU29" s="28">
        <f>IF(ISERROR(HLOOKUP(AT29,'Raw data'!$F$3:$BH$104,AT$2,FALSE)),"",HLOOKUP(AT29,'Raw data'!$F$3:$BH$104,AT$2,FALSE))</f>
        <v>2872768</v>
      </c>
      <c r="AV29" s="28">
        <v>3884307</v>
      </c>
      <c r="AW29" s="12">
        <f t="shared" si="21"/>
        <v>739.58314829389121</v>
      </c>
      <c r="AX29" s="12">
        <f t="shared" si="22"/>
        <v>739.58314829389121</v>
      </c>
      <c r="AY29" s="74">
        <f t="shared" si="23"/>
        <v>17.068553594580649</v>
      </c>
      <c r="AZ29" s="12">
        <f t="shared" si="36"/>
        <v>14.525339108988133</v>
      </c>
    </row>
    <row r="30" spans="1:52" ht="15.75" customHeight="1" x14ac:dyDescent="0.2">
      <c r="A30" s="69" t="s">
        <v>166</v>
      </c>
      <c r="B30" s="59">
        <f t="shared" si="0"/>
        <v>51.428462306589495</v>
      </c>
      <c r="C30" s="12"/>
      <c r="D30" s="62" t="s">
        <v>166</v>
      </c>
      <c r="E30" s="28">
        <f>IF(ISERROR(HLOOKUP(D30,'Raw data'!$F$3:$BH$104,D$2,FALSE)),"",HLOOKUP(D30,'Raw data'!$F$3:$BH$104,D$2,FALSE))</f>
        <v>2</v>
      </c>
      <c r="F30" s="12">
        <f t="shared" si="1"/>
        <v>1</v>
      </c>
      <c r="G30" s="12">
        <f t="shared" si="2"/>
        <v>66.666666666666657</v>
      </c>
      <c r="H30" s="12">
        <f t="shared" si="3"/>
        <v>56.733333333333327</v>
      </c>
      <c r="I30" s="12"/>
      <c r="J30" s="62" t="s">
        <v>166</v>
      </c>
      <c r="K30" s="28">
        <f>IF(ISERROR(HLOOKUP(J30,'Raw data'!$F$3:$BH$104,J$2,FALSE)),"",HLOOKUP(J30,'Raw data'!$F$3:$BH$104,J$2,FALSE))</f>
        <v>6</v>
      </c>
      <c r="L30" s="12">
        <f t="shared" si="4"/>
        <v>0</v>
      </c>
      <c r="M30" s="12">
        <f t="shared" si="5"/>
        <v>100</v>
      </c>
      <c r="N30" s="12">
        <f t="shared" si="6"/>
        <v>85.1</v>
      </c>
      <c r="O30" s="12"/>
      <c r="P30" s="62" t="s">
        <v>166</v>
      </c>
      <c r="Q30" s="28">
        <f>IF(ISERROR(HLOOKUP(P30,'Raw data'!$F$3:$BH$104,P$2,FALSE)),"",HLOOKUP(P30,'Raw data'!$F$3:$BH$104,P$2,FALSE))</f>
        <v>2416000</v>
      </c>
      <c r="R30" s="28">
        <v>3165235</v>
      </c>
      <c r="S30" s="12">
        <f t="shared" si="7"/>
        <v>763.29245695817212</v>
      </c>
      <c r="T30" s="12">
        <f t="shared" si="8"/>
        <v>506.20984223315691</v>
      </c>
      <c r="U30" s="12">
        <f t="shared" si="9"/>
        <v>60.12533080439384</v>
      </c>
      <c r="V30" s="12">
        <f t="shared" si="31"/>
        <v>51.166656514539156</v>
      </c>
      <c r="W30" s="12"/>
      <c r="X30" s="62" t="s">
        <v>166</v>
      </c>
      <c r="Y30" s="28">
        <f>IF(ISERROR(HLOOKUP(X30,'Raw data'!$F$3:$BH$104,X$2,FALSE)),"",HLOOKUP(X30,'Raw data'!$F$3:$BH$104,X$2,FALSE))</f>
        <v>1534505.93</v>
      </c>
      <c r="Z30" s="28">
        <v>3165235</v>
      </c>
      <c r="AA30" s="12">
        <f t="shared" si="11"/>
        <v>484.80000063186458</v>
      </c>
      <c r="AB30" s="12">
        <f t="shared" si="12"/>
        <v>1264.0076305287078</v>
      </c>
      <c r="AC30" s="12">
        <f t="shared" si="26"/>
        <v>27.721745490676625</v>
      </c>
      <c r="AD30" s="12">
        <f t="shared" si="34"/>
        <v>23.591205412565806</v>
      </c>
      <c r="AE30" s="12"/>
      <c r="AF30" s="62" t="s">
        <v>166</v>
      </c>
      <c r="AG30" s="28">
        <f>IF(ISERROR(HLOOKUP(AF30,'Raw data'!$F$3:$BH$104,AF$2,FALSE)),"",HLOOKUP(AF30,'Raw data'!$F$3:$BH$104,AF$2,FALSE))</f>
        <v>12040000</v>
      </c>
      <c r="AH30" s="28">
        <v>3165235</v>
      </c>
      <c r="AI30" s="12">
        <f t="shared" si="15"/>
        <v>3803.824992457116</v>
      </c>
      <c r="AJ30" s="12">
        <f t="shared" si="16"/>
        <v>3803.8174536205092</v>
      </c>
      <c r="AK30" s="12">
        <f t="shared" si="17"/>
        <v>83.168943705812637</v>
      </c>
      <c r="AL30" s="12">
        <f t="shared" si="37"/>
        <v>70.776771093646559</v>
      </c>
      <c r="AM30" s="12"/>
      <c r="AN30" s="62" t="s">
        <v>166</v>
      </c>
      <c r="AO30" s="28">
        <f>IF(ISERROR(HLOOKUP(AN30,'Raw data'!$F$3:$BH$104,AN$2,FALSE)),"",HLOOKUP(AN30,'Raw data'!$F$3:$BH$104,AN$2,FALSE))</f>
        <v>18</v>
      </c>
      <c r="AP30" s="12">
        <f t="shared" si="18"/>
        <v>15</v>
      </c>
      <c r="AQ30" s="12">
        <f t="shared" si="19"/>
        <v>53.125</v>
      </c>
      <c r="AR30" s="12">
        <f t="shared" si="33"/>
        <v>45.209375000000001</v>
      </c>
      <c r="AS30" s="12"/>
      <c r="AT30" s="62" t="s">
        <v>166</v>
      </c>
      <c r="AU30" s="28">
        <f>IF(ISERROR(HLOOKUP(AT30,'Raw data'!$F$3:$BH$104,AT$2,FALSE)),"",HLOOKUP(AT30,'Raw data'!$F$3:$BH$104,AT$2,FALSE))</f>
        <v>1913177</v>
      </c>
      <c r="AV30" s="28">
        <v>3165235</v>
      </c>
      <c r="AW30" s="12">
        <f t="shared" si="21"/>
        <v>604.43442587991092</v>
      </c>
      <c r="AX30" s="12">
        <f t="shared" si="22"/>
        <v>604.43442587991092</v>
      </c>
      <c r="AY30" s="12">
        <f t="shared" si="23"/>
        <v>32.223143116382602</v>
      </c>
      <c r="AZ30" s="12">
        <f t="shared" si="36"/>
        <v>27.421894792041595</v>
      </c>
    </row>
    <row r="31" spans="1:52" ht="15.75" customHeight="1" x14ac:dyDescent="0.2">
      <c r="A31" s="71" t="s">
        <v>167</v>
      </c>
      <c r="B31" s="59">
        <f t="shared" si="0"/>
        <v>47.522026115688071</v>
      </c>
      <c r="C31" s="12"/>
      <c r="D31" s="64" t="s">
        <v>167</v>
      </c>
      <c r="E31" s="28">
        <f>IF(ISERROR(HLOOKUP(D31,'Raw data'!$F$3:$BH$104,D$2,FALSE)),"",HLOOKUP(D31,'Raw data'!$F$3:$BH$104,D$2,FALSE))</f>
        <v>2</v>
      </c>
      <c r="F31" s="12">
        <f t="shared" si="1"/>
        <v>1</v>
      </c>
      <c r="G31" s="12">
        <f t="shared" si="2"/>
        <v>66.666666666666657</v>
      </c>
      <c r="H31" s="12">
        <f t="shared" si="3"/>
        <v>56.733333333333327</v>
      </c>
      <c r="I31" s="12"/>
      <c r="J31" s="64" t="s">
        <v>167</v>
      </c>
      <c r="K31" s="28">
        <f>IF(ISERROR(HLOOKUP(J31,'Raw data'!$F$3:$BH$104,J$2,FALSE)),"",HLOOKUP(J31,'Raw data'!$F$3:$BH$104,J$2,FALSE))</f>
        <v>6</v>
      </c>
      <c r="L31" s="12">
        <f t="shared" si="4"/>
        <v>0</v>
      </c>
      <c r="M31" s="12">
        <f t="shared" si="5"/>
        <v>100</v>
      </c>
      <c r="N31" s="12">
        <f t="shared" si="6"/>
        <v>85.1</v>
      </c>
      <c r="O31" s="12"/>
      <c r="P31" s="64" t="s">
        <v>167</v>
      </c>
      <c r="Q31" s="28">
        <f>IF(ISERROR(HLOOKUP(P31,'Raw data'!$F$3:$BH$104,P$2,FALSE)),"",HLOOKUP(P31,'Raw data'!$F$3:$BH$104,P$2,FALSE))</f>
        <v>117000</v>
      </c>
      <c r="R31" s="28">
        <v>11855975</v>
      </c>
      <c r="S31" s="12">
        <f t="shared" si="7"/>
        <v>9.8684418615929932</v>
      </c>
      <c r="T31" s="12">
        <f t="shared" si="8"/>
        <v>1259.633857329736</v>
      </c>
      <c r="U31" s="12">
        <f t="shared" si="9"/>
        <v>0.77734730121240148</v>
      </c>
      <c r="V31" s="12">
        <f t="shared" si="31"/>
        <v>0.66152255333175369</v>
      </c>
      <c r="W31" s="12"/>
      <c r="X31" s="64" t="s">
        <v>167</v>
      </c>
      <c r="Y31" s="28">
        <f>IF(ISERROR(HLOOKUP(X31,'Raw data'!$F$3:$BH$104,X$2,FALSE)),"",HLOOKUP(X31,'Raw data'!$F$3:$BH$104,X$2,FALSE))</f>
        <v>3200000</v>
      </c>
      <c r="Z31" s="28">
        <v>11855975</v>
      </c>
      <c r="AA31" s="12">
        <f t="shared" si="11"/>
        <v>269.90610219741524</v>
      </c>
      <c r="AB31" s="12">
        <f t="shared" si="12"/>
        <v>1478.901528963157</v>
      </c>
      <c r="AC31" s="12">
        <f t="shared" si="26"/>
        <v>15.433721662015842</v>
      </c>
      <c r="AD31" s="12">
        <f t="shared" si="34"/>
        <v>13.13409713437548</v>
      </c>
      <c r="AE31" s="12"/>
      <c r="AF31" s="64" t="s">
        <v>167</v>
      </c>
      <c r="AG31" s="28">
        <f>IF(ISERROR(HLOOKUP(AF31,'Raw data'!$F$3:$BH$104,AF$2,FALSE)),"",HLOOKUP(AF31,'Raw data'!$F$3:$BH$104,AF$2,FALSE))</f>
        <v>5720000</v>
      </c>
      <c r="AH31" s="28">
        <v>11855975</v>
      </c>
      <c r="AI31" s="12">
        <f t="shared" si="15"/>
        <v>482.45715767787971</v>
      </c>
      <c r="AJ31" s="12">
        <f t="shared" si="16"/>
        <v>482.44961884127298</v>
      </c>
      <c r="AK31" s="12">
        <f t="shared" si="17"/>
        <v>97.865266461171032</v>
      </c>
      <c r="AL31" s="12">
        <f t="shared" si="37"/>
        <v>83.283341758456544</v>
      </c>
      <c r="AM31" s="12"/>
      <c r="AN31" s="64" t="s">
        <v>167</v>
      </c>
      <c r="AO31" s="28">
        <f>IF(ISERROR(HLOOKUP(AN31,'Raw data'!$F$3:$BH$104,AN$2,FALSE)),"",HLOOKUP(AN31,'Raw data'!$F$3:$BH$104,AN$2,FALSE))</f>
        <v>10</v>
      </c>
      <c r="AP31" s="12">
        <f t="shared" si="18"/>
        <v>23</v>
      </c>
      <c r="AQ31" s="12">
        <f t="shared" si="19"/>
        <v>28.125</v>
      </c>
      <c r="AR31" s="12">
        <f t="shared" si="33"/>
        <v>23.934374999999999</v>
      </c>
      <c r="AS31" s="12"/>
      <c r="AT31" s="64" t="s">
        <v>167</v>
      </c>
      <c r="AU31" s="28">
        <f>IF(ISERROR(HLOOKUP(AT31,'Raw data'!$F$3:$BH$104,AT$2,FALSE)),"",HLOOKUP(AT31,'Raw data'!$F$3:$BH$104,AT$2,FALSE))</f>
        <v>1900000</v>
      </c>
      <c r="AV31" s="28">
        <v>11855975</v>
      </c>
      <c r="AW31" s="12">
        <f t="shared" si="21"/>
        <v>160.25674817971532</v>
      </c>
      <c r="AX31" s="12">
        <f t="shared" si="22"/>
        <v>160.25674817971532</v>
      </c>
      <c r="AY31" s="12">
        <f t="shared" si="23"/>
        <v>82.029980059129727</v>
      </c>
      <c r="AZ31" s="12">
        <f t="shared" si="36"/>
        <v>69.807513030319399</v>
      </c>
    </row>
    <row r="32" spans="1:52" ht="15.75" customHeight="1" x14ac:dyDescent="0.2">
      <c r="A32" s="77" t="s">
        <v>168</v>
      </c>
      <c r="B32" s="59">
        <f t="shared" si="0"/>
        <v>47.948235571608102</v>
      </c>
      <c r="C32" s="12"/>
      <c r="D32" s="79" t="s">
        <v>168</v>
      </c>
      <c r="E32" s="28">
        <f>IF(ISERROR(HLOOKUP(D32,'Raw data'!$F$3:$BH$104,D$2,FALSE)),"",HLOOKUP(D32,'Raw data'!$F$3:$BH$104,D$2,FALSE))</f>
        <v>2</v>
      </c>
      <c r="F32" s="12">
        <f t="shared" si="1"/>
        <v>1</v>
      </c>
      <c r="G32" s="12">
        <f t="shared" si="2"/>
        <v>66.666666666666657</v>
      </c>
      <c r="H32" s="12">
        <f t="shared" si="3"/>
        <v>56.733333333333327</v>
      </c>
      <c r="I32" s="12"/>
      <c r="J32" s="79" t="s">
        <v>168</v>
      </c>
      <c r="K32" s="28">
        <f>IF(ISERROR(HLOOKUP(J32,'Raw data'!$F$3:$BH$104,J$2,FALSE)),"",HLOOKUP(J32,'Raw data'!$F$3:$BH$104,J$2,FALSE))</f>
        <v>6</v>
      </c>
      <c r="L32" s="12">
        <f t="shared" si="4"/>
        <v>0</v>
      </c>
      <c r="M32" s="12">
        <f t="shared" si="5"/>
        <v>100</v>
      </c>
      <c r="N32" s="12">
        <f t="shared" si="6"/>
        <v>85.1</v>
      </c>
      <c r="O32" s="12"/>
      <c r="P32" s="79" t="s">
        <v>168</v>
      </c>
      <c r="Q32" s="28">
        <f>IF(ISERROR(HLOOKUP(P32,'Raw data'!$F$3:$BH$104,P$2,FALSE)),"",HLOOKUP(P32,'Raw data'!$F$3:$BH$104,P$2,FALSE))</f>
        <v>1642500</v>
      </c>
      <c r="R32" s="28">
        <v>8851080</v>
      </c>
      <c r="S32" s="12">
        <f t="shared" si="7"/>
        <v>185.57057443837363</v>
      </c>
      <c r="T32" s="12">
        <f t="shared" si="8"/>
        <v>1083.9317247529555</v>
      </c>
      <c r="U32" s="12">
        <f t="shared" si="9"/>
        <v>14.617584746130973</v>
      </c>
      <c r="V32" s="12">
        <f t="shared" si="31"/>
        <v>12.439564618957458</v>
      </c>
      <c r="W32" s="12"/>
      <c r="X32" s="79" t="s">
        <v>168</v>
      </c>
      <c r="Y32" s="28">
        <f>IF(ISERROR(HLOOKUP(X32,'Raw data'!$F$3:$BH$104,X$2,FALSE)),"",HLOOKUP(X32,'Raw data'!$F$3:$BH$104,X$2,FALSE))</f>
        <v>4705945</v>
      </c>
      <c r="Z32" s="28">
        <v>8851080</v>
      </c>
      <c r="AA32" s="12">
        <f t="shared" si="11"/>
        <v>531.68031471865584</v>
      </c>
      <c r="AB32" s="12">
        <f t="shared" si="12"/>
        <v>1217.1273164419165</v>
      </c>
      <c r="AC32" s="12">
        <f t="shared" si="26"/>
        <v>30.402447087094046</v>
      </c>
      <c r="AD32" s="12">
        <f t="shared" si="34"/>
        <v>25.872482471117031</v>
      </c>
      <c r="AE32" s="12"/>
      <c r="AF32" s="79" t="s">
        <v>168</v>
      </c>
      <c r="AG32" s="28">
        <f>IF(ISERROR(HLOOKUP(AF32,'Raw data'!$F$3:$BH$104,AF$2,FALSE)),"",HLOOKUP(AF32,'Raw data'!$F$3:$BH$104,AF$2,FALSE))</f>
        <v>7000000</v>
      </c>
      <c r="AH32" s="28">
        <v>8851080</v>
      </c>
      <c r="AI32" s="12">
        <f t="shared" si="15"/>
        <v>790.86393976780232</v>
      </c>
      <c r="AJ32" s="12">
        <f t="shared" si="16"/>
        <v>790.85640093119559</v>
      </c>
      <c r="AK32" s="12">
        <f t="shared" si="17"/>
        <v>96.500634226802376</v>
      </c>
      <c r="AL32" s="12">
        <f t="shared" si="37"/>
        <v>82.122039727008826</v>
      </c>
      <c r="AM32" s="12"/>
      <c r="AN32" s="79" t="s">
        <v>168</v>
      </c>
      <c r="AO32" s="28">
        <f>IF(ISERROR(HLOOKUP(AN32,'Raw data'!$F$3:$BH$104,AN$2,FALSE)),"",HLOOKUP(AN32,'Raw data'!$F$3:$BH$104,AN$2,FALSE))</f>
        <v>7</v>
      </c>
      <c r="AP32" s="12">
        <f t="shared" si="18"/>
        <v>26</v>
      </c>
      <c r="AQ32" s="12">
        <f t="shared" si="19"/>
        <v>18.75</v>
      </c>
      <c r="AR32" s="12">
        <f t="shared" si="33"/>
        <v>15.956249999999999</v>
      </c>
      <c r="AS32" s="12"/>
      <c r="AT32" s="79" t="s">
        <v>168</v>
      </c>
      <c r="AU32" s="28">
        <f>IF(ISERROR(HLOOKUP(AT32,'Raw data'!$F$3:$BH$104,AT$2,FALSE)),"",HLOOKUP(AT32,'Raw data'!$F$3:$BH$104,AT$2,FALSE))</f>
        <v>2568000</v>
      </c>
      <c r="AV32" s="28">
        <v>8851080</v>
      </c>
      <c r="AW32" s="12">
        <f t="shared" si="21"/>
        <v>290.13408533195951</v>
      </c>
      <c r="AX32" s="12">
        <f t="shared" si="22"/>
        <v>290.13408533195951</v>
      </c>
      <c r="AY32" s="12">
        <f t="shared" si="23"/>
        <v>67.466485136122316</v>
      </c>
      <c r="AZ32" s="12">
        <f t="shared" si="36"/>
        <v>57.413978850840088</v>
      </c>
    </row>
    <row r="33" spans="1:52" ht="15.75" customHeight="1" x14ac:dyDescent="0.2">
      <c r="A33" s="81" t="s">
        <v>169</v>
      </c>
      <c r="B33" s="59">
        <f t="shared" si="0"/>
        <v>43.716141248847535</v>
      </c>
      <c r="C33" s="12"/>
      <c r="D33" s="84" t="s">
        <v>169</v>
      </c>
      <c r="E33" s="28">
        <f>IF(ISERROR(HLOOKUP(D33,'Raw data'!$F$3:$BH$104,D$2,FALSE)),"",HLOOKUP(D33,'Raw data'!$F$3:$BH$104,D$2,FALSE))</f>
        <v>3</v>
      </c>
      <c r="F33" s="12">
        <f t="shared" si="1"/>
        <v>0</v>
      </c>
      <c r="G33" s="12">
        <f t="shared" si="2"/>
        <v>100</v>
      </c>
      <c r="H33" s="12">
        <f t="shared" si="3"/>
        <v>85.1</v>
      </c>
      <c r="I33" s="12"/>
      <c r="J33" s="84" t="s">
        <v>169</v>
      </c>
      <c r="K33" s="28">
        <f>IF(ISERROR(HLOOKUP(J33,'Raw data'!$F$3:$BH$104,J$2,FALSE)),"",HLOOKUP(J33,'Raw data'!$F$3:$BH$104,J$2,FALSE))</f>
        <v>6</v>
      </c>
      <c r="L33" s="12">
        <f t="shared" si="4"/>
        <v>0</v>
      </c>
      <c r="M33" s="12">
        <f t="shared" si="5"/>
        <v>100</v>
      </c>
      <c r="N33" s="12">
        <f t="shared" si="6"/>
        <v>85.1</v>
      </c>
      <c r="O33" s="12"/>
      <c r="P33" s="84" t="s">
        <v>169</v>
      </c>
      <c r="Q33" s="28">
        <f>IF(ISERROR(HLOOKUP(P33,'Raw data'!$F$3:$BH$104,P$2,FALSE)),"",HLOOKUP(P33,'Raw data'!$F$3:$BH$104,P$2,FALSE))</f>
        <v>42116</v>
      </c>
      <c r="R33" s="28">
        <v>2496435</v>
      </c>
      <c r="S33" s="12">
        <f t="shared" si="7"/>
        <v>16.870457272069974</v>
      </c>
      <c r="T33" s="12">
        <f t="shared" si="8"/>
        <v>1252.6318419192592</v>
      </c>
      <c r="U33" s="12">
        <f t="shared" si="9"/>
        <v>1.3289032467933595</v>
      </c>
      <c r="V33" s="12">
        <f t="shared" si="31"/>
        <v>1.1308966630211488</v>
      </c>
      <c r="W33" s="12"/>
      <c r="X33" s="84" t="s">
        <v>169</v>
      </c>
      <c r="Y33" s="28">
        <f>IF(ISERROR(HLOOKUP(X33,'Raw data'!$F$3:$BH$104,X$2,FALSE)),"",HLOOKUP(X33,'Raw data'!$F$3:$BH$104,X$2,FALSE))</f>
        <v>1300000</v>
      </c>
      <c r="Z33" s="28">
        <v>2496435</v>
      </c>
      <c r="AA33" s="12">
        <f t="shared" si="11"/>
        <v>520.74257891753643</v>
      </c>
      <c r="AB33" s="12">
        <f t="shared" si="12"/>
        <v>1228.065052243036</v>
      </c>
      <c r="AC33" s="12">
        <f t="shared" si="26"/>
        <v>29.77700746719367</v>
      </c>
      <c r="AD33" s="12">
        <f t="shared" si="34"/>
        <v>25.340233354581812</v>
      </c>
      <c r="AE33" s="12"/>
      <c r="AF33" s="84" t="s">
        <v>169</v>
      </c>
      <c r="AG33" s="28">
        <f>IF(ISERROR(HLOOKUP(AF33,'Raw data'!$F$3:$BH$104,AF$2,FALSE)),"",HLOOKUP(AF33,'Raw data'!$F$3:$BH$104,AF$2,FALSE))</f>
        <v>5492157</v>
      </c>
      <c r="AH33" s="28">
        <v>2496435</v>
      </c>
      <c r="AI33" s="12">
        <f t="shared" si="15"/>
        <v>2200</v>
      </c>
      <c r="AJ33" s="12">
        <f t="shared" si="16"/>
        <v>2199.9924611633933</v>
      </c>
      <c r="AK33" s="12">
        <f t="shared" si="17"/>
        <v>90.265516836149672</v>
      </c>
      <c r="AL33" s="12">
        <f t="shared" si="37"/>
        <v>76.815954827563374</v>
      </c>
      <c r="AM33" s="12"/>
      <c r="AN33" s="84" t="s">
        <v>169</v>
      </c>
      <c r="AO33" s="28">
        <f>IF(ISERROR(HLOOKUP(AN33,'Raw data'!$F$3:$BH$104,AN$2,FALSE)),"",HLOOKUP(AN33,'Raw data'!$F$3:$BH$104,AN$2,FALSE))</f>
        <v>8</v>
      </c>
      <c r="AP33" s="12">
        <f t="shared" si="18"/>
        <v>25</v>
      </c>
      <c r="AQ33" s="12">
        <f t="shared" si="19"/>
        <v>21.875</v>
      </c>
      <c r="AR33" s="12">
        <f t="shared" si="33"/>
        <v>18.615624999999998</v>
      </c>
      <c r="AS33" s="12"/>
      <c r="AT33" s="84" t="s">
        <v>169</v>
      </c>
      <c r="AU33" s="28">
        <f>IF(ISERROR(HLOOKUP(AT33,'Raw data'!$F$3:$BH$104,AT$2,FALSE)),"",HLOOKUP(AT33,'Raw data'!$F$3:$BH$104,AT$2,FALSE))</f>
        <v>1862412</v>
      </c>
      <c r="AV33" s="28">
        <v>2496435</v>
      </c>
      <c r="AW33" s="12">
        <f t="shared" si="21"/>
        <v>746.02863683612827</v>
      </c>
      <c r="AX33" s="12">
        <f t="shared" si="22"/>
        <v>746.02863683612827</v>
      </c>
      <c r="AY33" s="74">
        <f t="shared" si="23"/>
        <v>16.345803638973408</v>
      </c>
      <c r="AZ33" s="12">
        <f t="shared" si="36"/>
        <v>13.91027889676637</v>
      </c>
    </row>
    <row r="34" spans="1:52" ht="15.75" customHeight="1" x14ac:dyDescent="0.2">
      <c r="A34" s="81" t="s">
        <v>170</v>
      </c>
      <c r="B34" s="59">
        <f t="shared" si="0"/>
        <v>45.247562791484611</v>
      </c>
      <c r="C34" s="12"/>
      <c r="D34" s="84" t="s">
        <v>170</v>
      </c>
      <c r="E34" s="28">
        <f>IF(ISERROR(HLOOKUP(D34,'Raw data'!$F$3:$BH$104,D$2,FALSE)),"",HLOOKUP(D34,'Raw data'!$F$3:$BH$104,D$2,FALSE))</f>
        <v>1</v>
      </c>
      <c r="F34" s="12">
        <f t="shared" si="1"/>
        <v>2</v>
      </c>
      <c r="G34" s="12">
        <f t="shared" si="2"/>
        <v>33.333333333333329</v>
      </c>
      <c r="H34" s="12">
        <f t="shared" si="3"/>
        <v>28.366666666666664</v>
      </c>
      <c r="I34" s="12"/>
      <c r="J34" s="84" t="s">
        <v>170</v>
      </c>
      <c r="K34" s="28">
        <f>IF(ISERROR(HLOOKUP(J34,'Raw data'!$F$3:$BH$104,J$2,FALSE)),"",HLOOKUP(J34,'Raw data'!$F$3:$BH$104,J$2,FALSE))</f>
        <v>6</v>
      </c>
      <c r="L34" s="12">
        <f t="shared" si="4"/>
        <v>0</v>
      </c>
      <c r="M34" s="12">
        <f t="shared" si="5"/>
        <v>100</v>
      </c>
      <c r="N34" s="12">
        <f t="shared" si="6"/>
        <v>85.1</v>
      </c>
      <c r="O34" s="12"/>
      <c r="P34" s="84" t="s">
        <v>170</v>
      </c>
      <c r="Q34" s="28">
        <f>IF(ISERROR(HLOOKUP(P34,'Raw data'!$F$3:$BH$104,P$2,FALSE)),"",HLOOKUP(P34,'Raw data'!$F$3:$BH$104,P$2,FALSE))</f>
        <v>173047</v>
      </c>
      <c r="R34" s="28">
        <v>3824220</v>
      </c>
      <c r="S34" s="12">
        <f t="shared" si="7"/>
        <v>45.25027325833765</v>
      </c>
      <c r="T34" s="12">
        <f t="shared" si="8"/>
        <v>1224.2520259329913</v>
      </c>
      <c r="U34" s="12">
        <f t="shared" si="9"/>
        <v>3.5644105006475542</v>
      </c>
      <c r="V34" s="12">
        <f t="shared" si="31"/>
        <v>3.0333133360510685</v>
      </c>
      <c r="W34" s="12"/>
      <c r="X34" s="84" t="s">
        <v>170</v>
      </c>
      <c r="Y34" s="28">
        <f>IF(ISERROR(HLOOKUP(X34,'Raw data'!$F$3:$BH$104,X$2,FALSE)),"",HLOOKUP(X34,'Raw data'!$F$3:$BH$104,X$2,FALSE))</f>
        <v>1281113.7</v>
      </c>
      <c r="Z34" s="28">
        <v>3824220</v>
      </c>
      <c r="AA34" s="12">
        <f t="shared" si="11"/>
        <v>334.99999999999994</v>
      </c>
      <c r="AB34" s="12">
        <f t="shared" si="12"/>
        <v>1413.8076311605723</v>
      </c>
      <c r="AC34" s="12">
        <f t="shared" si="26"/>
        <v>19.155909090909091</v>
      </c>
      <c r="AD34" s="12">
        <f t="shared" si="34"/>
        <v>16.301678636363636</v>
      </c>
      <c r="AE34" s="12"/>
      <c r="AF34" s="84" t="s">
        <v>170</v>
      </c>
      <c r="AG34" s="28">
        <f>IF(ISERROR(HLOOKUP(AF34,'Raw data'!$F$3:$BH$104,AF$2,FALSE)),"",HLOOKUP(AF34,'Raw data'!$F$3:$BH$104,AF$2,FALSE))</f>
        <v>13700000</v>
      </c>
      <c r="AH34" s="28">
        <v>3824220</v>
      </c>
      <c r="AI34" s="12">
        <f t="shared" si="15"/>
        <v>3582.4298811260855</v>
      </c>
      <c r="AJ34" s="12">
        <f t="shared" si="16"/>
        <v>3582.4223422894788</v>
      </c>
      <c r="AK34" s="12">
        <f t="shared" si="17"/>
        <v>84.148568419013245</v>
      </c>
      <c r="AL34" s="12">
        <f t="shared" si="37"/>
        <v>71.610431724580266</v>
      </c>
      <c r="AM34" s="12"/>
      <c r="AN34" s="84" t="s">
        <v>170</v>
      </c>
      <c r="AO34" s="28">
        <f>IF(ISERROR(HLOOKUP(AN34,'Raw data'!$F$3:$BH$104,AN$2,FALSE)),"",HLOOKUP(AN34,'Raw data'!$F$3:$BH$104,AN$2,FALSE))</f>
        <v>19</v>
      </c>
      <c r="AP34" s="12">
        <f t="shared" si="18"/>
        <v>14</v>
      </c>
      <c r="AQ34" s="12">
        <f t="shared" si="19"/>
        <v>56.25</v>
      </c>
      <c r="AR34" s="12">
        <f t="shared" si="33"/>
        <v>47.868749999999999</v>
      </c>
      <c r="AS34" s="12"/>
      <c r="AT34" s="84" t="s">
        <v>170</v>
      </c>
      <c r="AU34" s="28">
        <f>IF(ISERROR(HLOOKUP(AT34,'Raw data'!$F$3:$BH$104,AT$2,FALSE)),"",HLOOKUP(AT34,'Raw data'!$F$3:$BH$104,AT$2,FALSE))</f>
        <v>827479</v>
      </c>
      <c r="AV34" s="28">
        <v>3824220</v>
      </c>
      <c r="AW34" s="12">
        <f t="shared" si="21"/>
        <v>216.37850332878338</v>
      </c>
      <c r="AX34" s="12">
        <f t="shared" si="22"/>
        <v>216.37850332878338</v>
      </c>
      <c r="AY34" s="12">
        <f t="shared" si="23"/>
        <v>75.736896799918512</v>
      </c>
      <c r="AZ34" s="12">
        <f t="shared" si="36"/>
        <v>64.452099176730655</v>
      </c>
    </row>
    <row r="35" spans="1:52" ht="15.75" customHeight="1" x14ac:dyDescent="0.2">
      <c r="A35" s="69" t="s">
        <v>171</v>
      </c>
      <c r="B35" s="59">
        <f t="shared" si="0"/>
        <v>45.074446837755929</v>
      </c>
      <c r="C35" s="12"/>
      <c r="D35" s="62" t="s">
        <v>171</v>
      </c>
      <c r="E35" s="28">
        <f>IF(ISERROR(HLOOKUP(D35,'Raw data'!$F$3:$BH$104,D$2,FALSE)),"",HLOOKUP(D35,'Raw data'!$F$3:$BH$104,D$2,FALSE))</f>
        <v>3</v>
      </c>
      <c r="F35" s="12">
        <f t="shared" si="1"/>
        <v>0</v>
      </c>
      <c r="G35" s="12">
        <f t="shared" si="2"/>
        <v>100</v>
      </c>
      <c r="H35" s="12">
        <f t="shared" si="3"/>
        <v>85.1</v>
      </c>
      <c r="I35" s="12"/>
      <c r="J35" s="62" t="s">
        <v>171</v>
      </c>
      <c r="K35" s="28">
        <f>IF(ISERROR(HLOOKUP(J35,'Raw data'!$F$3:$BH$104,J$2,FALSE)),"",HLOOKUP(J35,'Raw data'!$F$3:$BH$104,J$2,FALSE))</f>
        <v>6</v>
      </c>
      <c r="L35" s="12">
        <f t="shared" si="4"/>
        <v>0</v>
      </c>
      <c r="M35" s="12">
        <f t="shared" si="5"/>
        <v>100</v>
      </c>
      <c r="N35" s="12">
        <f t="shared" si="6"/>
        <v>85.1</v>
      </c>
      <c r="O35" s="12"/>
      <c r="P35" s="62" t="s">
        <v>171</v>
      </c>
      <c r="Q35" s="28">
        <f>IF(ISERROR(HLOOKUP(P35,'Raw data'!$F$3:$BH$104,P$2,FALSE)),"",HLOOKUP(P35,'Raw data'!$F$3:$BH$104,P$2,FALSE))</f>
        <v>1160000</v>
      </c>
      <c r="R35" s="28">
        <v>11503501</v>
      </c>
      <c r="S35" s="12">
        <f t="shared" si="7"/>
        <v>100.83886635903279</v>
      </c>
      <c r="T35" s="12">
        <f t="shared" si="8"/>
        <v>1168.6634328322962</v>
      </c>
      <c r="U35" s="12">
        <f t="shared" si="9"/>
        <v>7.9431810736591189</v>
      </c>
      <c r="V35" s="12">
        <f t="shared" si="31"/>
        <v>6.7596470936839097</v>
      </c>
      <c r="W35" s="12"/>
      <c r="X35" s="62" t="s">
        <v>171</v>
      </c>
      <c r="Y35" s="28">
        <f>IF(ISERROR(HLOOKUP(X35,'Raw data'!$F$3:$BH$104,X$2,FALSE)),"",HLOOKUP(X35,'Raw data'!$F$3:$BH$104,X$2,FALSE))</f>
        <v>5500000</v>
      </c>
      <c r="Z35" s="28">
        <v>11503501</v>
      </c>
      <c r="AA35" s="12">
        <f t="shared" si="11"/>
        <v>478.11531463334512</v>
      </c>
      <c r="AB35" s="12">
        <f t="shared" si="12"/>
        <v>1270.6923165272271</v>
      </c>
      <c r="AC35" s="12">
        <f t="shared" si="26"/>
        <v>27.339502991306745</v>
      </c>
      <c r="AD35" s="12">
        <f t="shared" si="34"/>
        <v>23.265917045602038</v>
      </c>
      <c r="AE35" s="12"/>
      <c r="AF35" s="62" t="s">
        <v>171</v>
      </c>
      <c r="AG35" s="28">
        <f>IF(ISERROR(HLOOKUP(AF35,'Raw data'!$F$3:$BH$104,AF$2,FALSE)),"",HLOOKUP(AF35,'Raw data'!$F$3:$BH$104,AF$2,FALSE))</f>
        <v>44600000</v>
      </c>
      <c r="AH35" s="28">
        <v>11503501</v>
      </c>
      <c r="AI35" s="12">
        <f t="shared" si="15"/>
        <v>3877.0805513903983</v>
      </c>
      <c r="AJ35" s="12">
        <f t="shared" si="16"/>
        <v>3877.0730125537916</v>
      </c>
      <c r="AK35" s="12">
        <f t="shared" si="17"/>
        <v>82.844803956389427</v>
      </c>
      <c r="AL35" s="12">
        <f t="shared" si="37"/>
        <v>70.500928166887405</v>
      </c>
      <c r="AM35" s="12"/>
      <c r="AN35" s="62" t="s">
        <v>171</v>
      </c>
      <c r="AO35" s="28">
        <f>IF(ISERROR(HLOOKUP(AN35,'Raw data'!$F$3:$BH$104,AN$2,FALSE)),"",HLOOKUP(AN35,'Raw data'!$F$3:$BH$104,AN$2,FALSE))</f>
        <v>3</v>
      </c>
      <c r="AP35" s="12">
        <f t="shared" si="18"/>
        <v>30</v>
      </c>
      <c r="AQ35" s="12">
        <f t="shared" si="19"/>
        <v>6.25</v>
      </c>
      <c r="AR35" s="12">
        <f t="shared" si="33"/>
        <v>5.3187499999999996</v>
      </c>
      <c r="AS35" s="12"/>
      <c r="AT35" s="62" t="s">
        <v>171</v>
      </c>
      <c r="AU35" s="28">
        <f>IF(ISERROR(HLOOKUP(AT35,'Raw data'!$F$3:$BH$104,AT$2,FALSE)),"",HLOOKUP(AT35,'Raw data'!$F$3:$BH$104,AT$2,FALSE))</f>
        <v>5500000</v>
      </c>
      <c r="AV35" s="28">
        <v>11503501</v>
      </c>
      <c r="AW35" s="12">
        <f t="shared" si="21"/>
        <v>478.11531463334512</v>
      </c>
      <c r="AX35" s="12">
        <f t="shared" si="22"/>
        <v>478.11531463334512</v>
      </c>
      <c r="AY35" s="12">
        <f t="shared" si="23"/>
        <v>46.387644604134124</v>
      </c>
      <c r="AZ35" s="12">
        <f t="shared" si="36"/>
        <v>39.475885558118136</v>
      </c>
    </row>
    <row r="36" spans="1:52" ht="15.75" customHeight="1" x14ac:dyDescent="0.2">
      <c r="A36" s="71" t="s">
        <v>172</v>
      </c>
      <c r="B36" s="59">
        <f t="shared" si="0"/>
        <v>38.190917679140952</v>
      </c>
      <c r="C36" s="12"/>
      <c r="D36" s="64" t="s">
        <v>172</v>
      </c>
      <c r="E36" s="28">
        <f>IF(ISERROR(HLOOKUP(D36,'Raw data'!$F$3:$BH$104,D$2,FALSE)),"",HLOOKUP(D36,'Raw data'!$F$3:$BH$104,D$2,FALSE))</f>
        <v>1</v>
      </c>
      <c r="F36" s="12">
        <f t="shared" si="1"/>
        <v>2</v>
      </c>
      <c r="G36" s="12">
        <f t="shared" si="2"/>
        <v>33.333333333333329</v>
      </c>
      <c r="H36" s="12">
        <f t="shared" si="3"/>
        <v>28.366666666666664</v>
      </c>
      <c r="I36" s="12"/>
      <c r="J36" s="64" t="s">
        <v>172</v>
      </c>
      <c r="K36" s="28">
        <f>IF(ISERROR(HLOOKUP(J36,'Raw data'!$F$3:$BH$104,J$2,FALSE)),"",HLOOKUP(J36,'Raw data'!$F$3:$BH$104,J$2,FALSE))</f>
        <v>4</v>
      </c>
      <c r="L36" s="12">
        <f t="shared" si="4"/>
        <v>2</v>
      </c>
      <c r="M36" s="12">
        <f t="shared" si="5"/>
        <v>66.666666666666657</v>
      </c>
      <c r="N36" s="12">
        <f t="shared" si="6"/>
        <v>56.733333333333327</v>
      </c>
      <c r="O36" s="12"/>
      <c r="P36" s="64" t="s">
        <v>172</v>
      </c>
      <c r="Q36" s="45"/>
      <c r="R36" s="45">
        <v>12442373</v>
      </c>
      <c r="S36" s="74">
        <f t="shared" si="7"/>
        <v>0</v>
      </c>
      <c r="T36" s="12">
        <f t="shared" si="8"/>
        <v>1269.502299191329</v>
      </c>
      <c r="U36" s="12">
        <f t="shared" si="9"/>
        <v>1.4210854715202004E-14</v>
      </c>
      <c r="V36" s="91">
        <f>AVERAGE(V23,V25,V31,V49)</f>
        <v>3.6534214811242069</v>
      </c>
      <c r="W36" s="12"/>
      <c r="X36" s="64" t="s">
        <v>172</v>
      </c>
      <c r="Y36" s="28">
        <f>IF(ISERROR(HLOOKUP(X36,'Raw data'!$F$3:$BH$104,X$2,FALSE)),"",HLOOKUP(X36,'Raw data'!$F$3:$BH$104,X$2,FALSE))</f>
        <v>2372500</v>
      </c>
      <c r="Z36" s="28">
        <v>12442373</v>
      </c>
      <c r="AA36" s="12">
        <f t="shared" si="11"/>
        <v>190.67906097976646</v>
      </c>
      <c r="AB36" s="12">
        <f t="shared" si="12"/>
        <v>1558.1285701808058</v>
      </c>
      <c r="AC36" s="12">
        <f t="shared" si="26"/>
        <v>10.903375396024828</v>
      </c>
      <c r="AD36" s="12">
        <f t="shared" si="34"/>
        <v>9.2787724620171286</v>
      </c>
      <c r="AE36" s="12"/>
      <c r="AF36" s="64" t="s">
        <v>172</v>
      </c>
      <c r="AG36" s="28">
        <f>IF(ISERROR(HLOOKUP(AF36,'Raw data'!$F$3:$BH$104,AF$2,FALSE)),"",HLOOKUP(AF36,'Raw data'!$F$3:$BH$104,AF$2,FALSE))</f>
        <v>23000000</v>
      </c>
      <c r="AH36" s="28">
        <v>12442373</v>
      </c>
      <c r="AI36" s="12">
        <f t="shared" si="15"/>
        <v>1848.5219821010028</v>
      </c>
      <c r="AJ36" s="12">
        <f t="shared" si="16"/>
        <v>1848.514443264396</v>
      </c>
      <c r="AK36" s="12">
        <f t="shared" si="17"/>
        <v>91.820729823512337</v>
      </c>
      <c r="AL36" s="12">
        <f t="shared" si="37"/>
        <v>78.139441079809004</v>
      </c>
      <c r="AM36" s="12"/>
      <c r="AN36" s="64" t="s">
        <v>172</v>
      </c>
      <c r="AO36" s="45" t="s">
        <v>235</v>
      </c>
      <c r="AP36" s="12" t="str">
        <f t="shared" si="18"/>
        <v>na</v>
      </c>
      <c r="AQ36" s="12" t="str">
        <f t="shared" si="19"/>
        <v>na</v>
      </c>
      <c r="AR36" s="91">
        <f>AVERAGE(AR21,AR23,AR25,AR31,AR49)</f>
        <v>23.934374999999999</v>
      </c>
      <c r="AS36" s="12"/>
      <c r="AT36" s="64" t="s">
        <v>172</v>
      </c>
      <c r="AU36" s="28">
        <f>IF(ISERROR(HLOOKUP(AT36,'Raw data'!$F$3:$BH$104,AT$2,FALSE)),"",HLOOKUP(AT36,'Raw data'!$F$3:$BH$104,AT$2,FALSE))</f>
        <v>2330000</v>
      </c>
      <c r="AV36" s="28">
        <v>12442373</v>
      </c>
      <c r="AW36" s="12">
        <f t="shared" si="21"/>
        <v>187.26331383892767</v>
      </c>
      <c r="AX36" s="12">
        <f t="shared" si="22"/>
        <v>187.26331383892767</v>
      </c>
      <c r="AY36" s="12">
        <f t="shared" si="23"/>
        <v>79.001661258562066</v>
      </c>
      <c r="AZ36" s="12">
        <f t="shared" si="36"/>
        <v>67.230413731036322</v>
      </c>
    </row>
    <row r="37" spans="1:52" ht="15.75" customHeight="1" x14ac:dyDescent="0.2">
      <c r="A37" s="33" t="s">
        <v>173</v>
      </c>
      <c r="B37" s="59">
        <f t="shared" si="0"/>
        <v>44.645079304261188</v>
      </c>
      <c r="C37" s="12"/>
      <c r="D37" s="53" t="s">
        <v>173</v>
      </c>
      <c r="E37" s="28">
        <f>IF(ISERROR(HLOOKUP(D37,'Raw data'!$F$3:$BH$104,D$2,FALSE)),"",HLOOKUP(D37,'Raw data'!$F$3:$BH$104,D$2,FALSE))</f>
        <v>2</v>
      </c>
      <c r="F37" s="12">
        <f t="shared" si="1"/>
        <v>1</v>
      </c>
      <c r="G37" s="12">
        <f t="shared" si="2"/>
        <v>66.666666666666657</v>
      </c>
      <c r="H37" s="12">
        <f t="shared" si="3"/>
        <v>56.733333333333327</v>
      </c>
      <c r="I37" s="12"/>
      <c r="J37" s="53" t="s">
        <v>173</v>
      </c>
      <c r="K37" s="28">
        <f>IF(ISERROR(HLOOKUP(J37,'Raw data'!$F$3:$BH$104,J$2,FALSE)),"",HLOOKUP(J37,'Raw data'!$F$3:$BH$104,J$2,FALSE))</f>
        <v>5</v>
      </c>
      <c r="L37" s="12">
        <f t="shared" si="4"/>
        <v>1</v>
      </c>
      <c r="M37" s="12">
        <f t="shared" si="5"/>
        <v>83.333333333333329</v>
      </c>
      <c r="N37" s="12">
        <f t="shared" si="6"/>
        <v>70.916666666666657</v>
      </c>
      <c r="O37" s="12"/>
      <c r="P37" s="53" t="s">
        <v>173</v>
      </c>
      <c r="Q37" s="28">
        <f>IF(ISERROR(HLOOKUP(P37,'Raw data'!$F$3:$BH$104,P$2,FALSE)),"",HLOOKUP(P37,'Raw data'!$F$3:$BH$104,P$2,FALSE))</f>
        <v>23000</v>
      </c>
      <c r="R37" s="28">
        <v>3138369</v>
      </c>
      <c r="S37" s="12">
        <f t="shared" si="7"/>
        <v>7.3286474598748583</v>
      </c>
      <c r="T37" s="12">
        <f t="shared" si="8"/>
        <v>1262.1736517314541</v>
      </c>
      <c r="U37" s="12">
        <f t="shared" si="9"/>
        <v>0.57728508759245756</v>
      </c>
      <c r="V37" s="12">
        <f>IF(ISERROR(U37*$A$2),"na",U37*$A$2)</f>
        <v>0.49126960954118137</v>
      </c>
      <c r="W37" s="12"/>
      <c r="X37" s="53" t="s">
        <v>173</v>
      </c>
      <c r="Y37" s="28">
        <f>IF(ISERROR(HLOOKUP(X37,'Raw data'!$F$3:$BH$104,X$2,FALSE)),"",HLOOKUP(X37,'Raw data'!$F$3:$BH$104,X$2,FALSE))</f>
        <v>730000</v>
      </c>
      <c r="Z37" s="28">
        <v>3138369</v>
      </c>
      <c r="AA37" s="12">
        <f t="shared" si="11"/>
        <v>232.60489763950636</v>
      </c>
      <c r="AB37" s="12">
        <f t="shared" si="12"/>
        <v>1516.202733521066</v>
      </c>
      <c r="AC37" s="12">
        <f t="shared" si="26"/>
        <v>13.300770965022679</v>
      </c>
      <c r="AD37" s="12">
        <f t="shared" si="34"/>
        <v>11.318956091234298</v>
      </c>
      <c r="AE37" s="12"/>
      <c r="AF37" s="53" t="s">
        <v>173</v>
      </c>
      <c r="AG37" s="28">
        <f>IF(ISERROR(HLOOKUP(AF37,'Raw data'!$F$3:$BH$104,AF$2,FALSE)),"",HLOOKUP(AF37,'Raw data'!$F$3:$BH$104,AF$2,FALSE))</f>
        <v>1100000</v>
      </c>
      <c r="AH37" s="28">
        <v>3138369</v>
      </c>
      <c r="AI37" s="12">
        <f t="shared" si="15"/>
        <v>350.50053068966713</v>
      </c>
      <c r="AJ37" s="12">
        <f t="shared" si="16"/>
        <v>350.4929918530604</v>
      </c>
      <c r="AK37" s="12">
        <f t="shared" si="17"/>
        <v>98.449145536418385</v>
      </c>
      <c r="AL37" s="12">
        <f t="shared" si="37"/>
        <v>83.780222851492042</v>
      </c>
      <c r="AM37" s="12"/>
      <c r="AN37" s="53" t="s">
        <v>173</v>
      </c>
      <c r="AO37" s="28">
        <f>IF(ISERROR(HLOOKUP(AN37,'Raw data'!$F$3:$BH$104,AN$2,FALSE)),"",HLOOKUP(AN37,'Raw data'!$F$3:$BH$104,AN$2,FALSE))</f>
        <v>6</v>
      </c>
      <c r="AP37" s="12">
        <f t="shared" si="18"/>
        <v>27</v>
      </c>
      <c r="AQ37" s="12">
        <f t="shared" si="19"/>
        <v>15.625</v>
      </c>
      <c r="AR37" s="12">
        <f>IF(ISERROR(AQ37*$A$2),"na",(AQ37*$A$2))</f>
        <v>13.296875</v>
      </c>
      <c r="AS37" s="12"/>
      <c r="AT37" s="53" t="s">
        <v>173</v>
      </c>
      <c r="AU37" s="28">
        <f>IF(ISERROR(HLOOKUP(AT37,'Raw data'!$F$3:$BH$104,AT$2,FALSE)),"",HLOOKUP(AT37,'Raw data'!$F$3:$BH$104,AT$2,FALSE))</f>
        <v>300000</v>
      </c>
      <c r="AV37" s="28">
        <v>3138369</v>
      </c>
      <c r="AW37" s="12">
        <f t="shared" si="21"/>
        <v>95.591053824454676</v>
      </c>
      <c r="AX37" s="12">
        <f t="shared" si="22"/>
        <v>95.591053824454676</v>
      </c>
      <c r="AY37" s="12">
        <f t="shared" si="23"/>
        <v>89.281118187498052</v>
      </c>
      <c r="AZ37" s="12">
        <f t="shared" si="36"/>
        <v>75.978231577560834</v>
      </c>
    </row>
    <row r="38" spans="1:52" ht="15.75" customHeight="1" x14ac:dyDescent="0.2">
      <c r="A38" s="71" t="s">
        <v>174</v>
      </c>
      <c r="B38" s="59">
        <f t="shared" si="0"/>
        <v>34.484828939350578</v>
      </c>
      <c r="C38" s="12"/>
      <c r="D38" s="64" t="s">
        <v>174</v>
      </c>
      <c r="E38" s="28">
        <f>IF(ISERROR(HLOOKUP(D38,'Raw data'!$F$3:$BH$104,D$2,FALSE)),"",HLOOKUP(D38,'Raw data'!$F$3:$BH$104,D$2,FALSE))</f>
        <v>1</v>
      </c>
      <c r="F38" s="12">
        <f t="shared" si="1"/>
        <v>2</v>
      </c>
      <c r="G38" s="12">
        <f t="shared" si="2"/>
        <v>33.333333333333329</v>
      </c>
      <c r="H38" s="12">
        <f t="shared" si="3"/>
        <v>28.366666666666664</v>
      </c>
      <c r="I38" s="12"/>
      <c r="J38" s="64" t="s">
        <v>174</v>
      </c>
      <c r="K38" s="28">
        <f>IF(ISERROR(HLOOKUP(J38,'Raw data'!$F$3:$BH$104,J$2,FALSE)),"",HLOOKUP(J38,'Raw data'!$F$3:$BH$104,J$2,FALSE))</f>
        <v>4</v>
      </c>
      <c r="L38" s="12">
        <f t="shared" si="4"/>
        <v>2</v>
      </c>
      <c r="M38" s="12">
        <f t="shared" si="5"/>
        <v>66.666666666666657</v>
      </c>
      <c r="N38" s="12">
        <f t="shared" si="6"/>
        <v>56.733333333333327</v>
      </c>
      <c r="O38" s="12"/>
      <c r="P38" s="64" t="s">
        <v>174</v>
      </c>
      <c r="Q38" s="45"/>
      <c r="R38" s="45">
        <v>16787941</v>
      </c>
      <c r="S38" s="74">
        <f t="shared" si="7"/>
        <v>0</v>
      </c>
      <c r="T38" s="12">
        <f t="shared" si="8"/>
        <v>1269.502299191329</v>
      </c>
      <c r="U38" s="12">
        <f t="shared" si="9"/>
        <v>1.4210854715202004E-14</v>
      </c>
      <c r="V38" s="91">
        <f>AVERAGE(V23,V25,V31,V49)</f>
        <v>3.6534214811242069</v>
      </c>
      <c r="W38" s="12"/>
      <c r="X38" s="64" t="s">
        <v>174</v>
      </c>
      <c r="Y38" s="28">
        <f>IF(ISERROR(HLOOKUP(X38,'Raw data'!$F$3:$BH$104,X$2,FALSE)),"",HLOOKUP(X38,'Raw data'!$F$3:$BH$104,X$2,FALSE))</f>
        <v>2668150</v>
      </c>
      <c r="Z38" s="28">
        <v>16787941</v>
      </c>
      <c r="AA38" s="12">
        <f t="shared" si="11"/>
        <v>158.93253377528549</v>
      </c>
      <c r="AB38" s="12">
        <f t="shared" si="12"/>
        <v>1589.8750973852868</v>
      </c>
      <c r="AC38" s="12">
        <f t="shared" si="26"/>
        <v>9.0880512495140522</v>
      </c>
      <c r="AD38" s="12">
        <f t="shared" si="34"/>
        <v>7.7339316133364582</v>
      </c>
      <c r="AE38" s="12"/>
      <c r="AF38" s="64" t="s">
        <v>174</v>
      </c>
      <c r="AG38" s="28">
        <f>IF(ISERROR(HLOOKUP(AF38,'Raw data'!$F$3:$BH$104,AF$2,FALSE)),"",HLOOKUP(AF38,'Raw data'!$F$3:$BH$104,AF$2,FALSE))</f>
        <v>15410000</v>
      </c>
      <c r="AH38" s="28">
        <v>16787941</v>
      </c>
      <c r="AI38" s="12">
        <f t="shared" si="15"/>
        <v>917.92078611665363</v>
      </c>
      <c r="AJ38" s="12">
        <f t="shared" si="16"/>
        <v>917.9132472800469</v>
      </c>
      <c r="AK38" s="12">
        <f t="shared" si="17"/>
        <v>95.938435604094025</v>
      </c>
      <c r="AL38" s="12">
        <f t="shared" si="37"/>
        <v>81.643608699084012</v>
      </c>
      <c r="AM38" s="12"/>
      <c r="AN38" s="64" t="s">
        <v>174</v>
      </c>
      <c r="AO38" s="45" t="s">
        <v>235</v>
      </c>
      <c r="AP38" s="12" t="str">
        <f t="shared" si="18"/>
        <v>na</v>
      </c>
      <c r="AQ38" s="12" t="str">
        <f t="shared" si="19"/>
        <v>na</v>
      </c>
      <c r="AR38" s="91">
        <f>AVERAGE(AR21,AR23,AR25,AR31,AR49)</f>
        <v>23.934374999999999</v>
      </c>
      <c r="AS38" s="12"/>
      <c r="AT38" s="64" t="s">
        <v>174</v>
      </c>
      <c r="AU38" s="28">
        <f>IF(ISERROR(HLOOKUP(AT38,'Raw data'!$F$3:$BH$104,AT$2,FALSE)),"",HLOOKUP(AT38,'Raw data'!$F$3:$BH$104,AT$2,FALSE))</f>
        <v>8052507</v>
      </c>
      <c r="AV38" s="28">
        <v>16787941</v>
      </c>
      <c r="AW38" s="12">
        <f t="shared" si="21"/>
        <v>479.66019180076933</v>
      </c>
      <c r="AX38" s="12">
        <f t="shared" si="22"/>
        <v>479.66019180076933</v>
      </c>
      <c r="AY38" s="12">
        <f t="shared" si="23"/>
        <v>46.21441337474667</v>
      </c>
      <c r="AZ38" s="12">
        <f t="shared" si="36"/>
        <v>39.328465781909415</v>
      </c>
    </row>
    <row r="39" spans="1:52" ht="15.75" customHeight="1" x14ac:dyDescent="0.2">
      <c r="A39" s="81" t="s">
        <v>175</v>
      </c>
      <c r="B39" s="59">
        <f t="shared" si="0"/>
        <v>51.555887564881417</v>
      </c>
      <c r="C39" s="12"/>
      <c r="D39" s="84" t="s">
        <v>175</v>
      </c>
      <c r="E39" s="28">
        <f>IF(ISERROR(HLOOKUP(D39,'Raw data'!$F$3:$BH$104,D$2,FALSE)),"",HLOOKUP(D39,'Raw data'!$F$3:$BH$104,D$2,FALSE))</f>
        <v>3</v>
      </c>
      <c r="F39" s="12">
        <f t="shared" si="1"/>
        <v>0</v>
      </c>
      <c r="G39" s="12">
        <f t="shared" si="2"/>
        <v>100</v>
      </c>
      <c r="H39" s="12">
        <f t="shared" si="3"/>
        <v>85.1</v>
      </c>
      <c r="I39" s="12"/>
      <c r="J39" s="84" t="s">
        <v>175</v>
      </c>
      <c r="K39" s="28">
        <f>IF(ISERROR(HLOOKUP(J39,'Raw data'!$F$3:$BH$104,J$2,FALSE)),"",HLOOKUP(J39,'Raw data'!$F$3:$BH$104,J$2,FALSE))</f>
        <v>6</v>
      </c>
      <c r="L39" s="12">
        <f t="shared" si="4"/>
        <v>0</v>
      </c>
      <c r="M39" s="12">
        <f t="shared" si="5"/>
        <v>100</v>
      </c>
      <c r="N39" s="12">
        <f t="shared" si="6"/>
        <v>85.1</v>
      </c>
      <c r="O39" s="12"/>
      <c r="P39" s="84" t="s">
        <v>175</v>
      </c>
      <c r="Q39" s="28">
        <f>IF(ISERROR(HLOOKUP(P39,'Raw data'!$F$3:$BH$104,P$2,FALSE)),"",HLOOKUP(P39,'Raw data'!$F$3:$BH$104,P$2,FALSE))</f>
        <v>3028000</v>
      </c>
      <c r="R39" s="28">
        <v>8405837</v>
      </c>
      <c r="S39" s="12">
        <f t="shared" si="7"/>
        <v>360.22587637614197</v>
      </c>
      <c r="T39" s="12">
        <f t="shared" si="8"/>
        <v>909.27642281518706</v>
      </c>
      <c r="U39" s="12">
        <f t="shared" si="9"/>
        <v>28.375362266425626</v>
      </c>
      <c r="V39" s="12">
        <f t="shared" ref="V39:V56" si="38">IF(ISERROR(U39*$A$2),"na",U39*$A$2)</f>
        <v>24.147433288728205</v>
      </c>
      <c r="W39" s="12"/>
      <c r="X39" s="84" t="s">
        <v>175</v>
      </c>
      <c r="Y39" s="28">
        <f>IF(ISERROR(HLOOKUP(X39,'Raw data'!$F$3:$BH$104,X$2,FALSE)),"",HLOOKUP(X39,'Raw data'!$F$3:$BH$104,X$2,FALSE))</f>
        <v>4741000</v>
      </c>
      <c r="Z39" s="28">
        <v>8405837</v>
      </c>
      <c r="AA39" s="12">
        <f t="shared" si="11"/>
        <v>564.0128401252606</v>
      </c>
      <c r="AB39" s="12">
        <f t="shared" si="12"/>
        <v>1184.7947910353118</v>
      </c>
      <c r="AC39" s="12">
        <f t="shared" si="26"/>
        <v>32.251279676253532</v>
      </c>
      <c r="AD39" s="12">
        <f t="shared" si="34"/>
        <v>27.445839004491756</v>
      </c>
      <c r="AE39" s="12"/>
      <c r="AF39" s="84" t="s">
        <v>175</v>
      </c>
      <c r="AG39" s="28">
        <f>IF(ISERROR(HLOOKUP(AF39,'Raw data'!$F$3:$BH$104,AF$2,FALSE)),"",HLOOKUP(AF39,'Raw data'!$F$3:$BH$104,AF$2,FALSE))</f>
        <v>48020000</v>
      </c>
      <c r="AH39" s="28">
        <v>8405837</v>
      </c>
      <c r="AI39" s="12">
        <f t="shared" si="15"/>
        <v>5712.6970223191338</v>
      </c>
      <c r="AJ39" s="12">
        <f t="shared" si="16"/>
        <v>5712.6894834825271</v>
      </c>
      <c r="AK39" s="12">
        <f t="shared" si="17"/>
        <v>74.722604472990824</v>
      </c>
      <c r="AL39" s="12">
        <f t="shared" si="37"/>
        <v>63.588936406515188</v>
      </c>
      <c r="AM39" s="12"/>
      <c r="AN39" s="84" t="s">
        <v>175</v>
      </c>
      <c r="AO39" s="28">
        <f>IF(ISERROR(HLOOKUP(AN39,'Raw data'!$F$3:$BH$104,AN$2,FALSE)),"",HLOOKUP(AN39,'Raw data'!$F$3:$BH$104,AN$2,FALSE))</f>
        <v>6</v>
      </c>
      <c r="AP39" s="12">
        <f t="shared" si="18"/>
        <v>27</v>
      </c>
      <c r="AQ39" s="12">
        <f t="shared" si="19"/>
        <v>15.625</v>
      </c>
      <c r="AR39" s="12">
        <f t="shared" ref="AR39:AR42" si="39">IF(ISERROR(AQ39*$A$2),"na",(AQ39*$A$2))</f>
        <v>13.296875</v>
      </c>
      <c r="AS39" s="12"/>
      <c r="AT39" s="84" t="s">
        <v>175</v>
      </c>
      <c r="AU39" s="28">
        <f>IF(ISERROR(HLOOKUP(AT39,'Raw data'!$F$3:$BH$104,AT$2,FALSE)),"",HLOOKUP(AT39,'Raw data'!$F$3:$BH$104,AT$2,FALSE))</f>
        <v>2016158</v>
      </c>
      <c r="AV39" s="28">
        <v>8405837</v>
      </c>
      <c r="AW39" s="12">
        <f t="shared" si="21"/>
        <v>239.85214083975217</v>
      </c>
      <c r="AX39" s="12">
        <f t="shared" si="22"/>
        <v>239.85214083975217</v>
      </c>
      <c r="AY39" s="12">
        <f t="shared" si="23"/>
        <v>73.104734729065626</v>
      </c>
      <c r="AZ39" s="12">
        <f t="shared" si="36"/>
        <v>62.212129254434849</v>
      </c>
    </row>
    <row r="40" spans="1:52" ht="15.75" customHeight="1" x14ac:dyDescent="0.2">
      <c r="A40" s="71" t="s">
        <v>176</v>
      </c>
      <c r="B40" s="59">
        <f t="shared" si="0"/>
        <v>52.819661251614058</v>
      </c>
      <c r="C40" s="12"/>
      <c r="D40" s="64" t="s">
        <v>176</v>
      </c>
      <c r="E40" s="28">
        <f>IF(ISERROR(HLOOKUP(D40,'Raw data'!$F$3:$BH$104,D$2,FALSE)),"",HLOOKUP(D40,'Raw data'!$F$3:$BH$104,D$2,FALSE))</f>
        <v>2</v>
      </c>
      <c r="F40" s="12">
        <f t="shared" si="1"/>
        <v>1</v>
      </c>
      <c r="G40" s="12">
        <f t="shared" si="2"/>
        <v>66.666666666666657</v>
      </c>
      <c r="H40" s="12">
        <f t="shared" si="3"/>
        <v>56.733333333333327</v>
      </c>
      <c r="I40" s="12"/>
      <c r="J40" s="64" t="s">
        <v>176</v>
      </c>
      <c r="K40" s="28">
        <f>IF(ISERROR(HLOOKUP(J40,'Raw data'!$F$3:$BH$104,J$2,FALSE)),"",HLOOKUP(J40,'Raw data'!$F$3:$BH$104,J$2,FALSE))</f>
        <v>6</v>
      </c>
      <c r="L40" s="12">
        <f t="shared" si="4"/>
        <v>0</v>
      </c>
      <c r="M40" s="12">
        <f t="shared" si="5"/>
        <v>100</v>
      </c>
      <c r="N40" s="12">
        <f t="shared" si="6"/>
        <v>85.1</v>
      </c>
      <c r="O40" s="12"/>
      <c r="P40" s="64" t="s">
        <v>176</v>
      </c>
      <c r="Q40" s="28">
        <f>IF(ISERROR(HLOOKUP(P40,'Raw data'!$F$3:$BH$104,P$2,FALSE)),"",HLOOKUP(P40,'Raw data'!$F$3:$BH$104,P$2,FALSE))</f>
        <v>415200</v>
      </c>
      <c r="R40" s="28">
        <v>2683487</v>
      </c>
      <c r="S40" s="12">
        <f t="shared" si="7"/>
        <v>154.7240586594979</v>
      </c>
      <c r="T40" s="12">
        <f t="shared" si="8"/>
        <v>1114.7782405318312</v>
      </c>
      <c r="U40" s="12">
        <f t="shared" si="9"/>
        <v>12.187773016091185</v>
      </c>
      <c r="V40" s="12">
        <f t="shared" si="38"/>
        <v>10.371794836693599</v>
      </c>
      <c r="W40" s="12"/>
      <c r="X40" s="64" t="s">
        <v>176</v>
      </c>
      <c r="Y40" s="28">
        <f>IF(ISERROR(HLOOKUP(X40,'Raw data'!$F$3:$BH$104,X$2,FALSE)),"",HLOOKUP(X40,'Raw data'!$F$3:$BH$104,X$2,FALSE))</f>
        <v>3460000</v>
      </c>
      <c r="Z40" s="28">
        <v>2683487</v>
      </c>
      <c r="AA40" s="12">
        <f t="shared" si="11"/>
        <v>1289.3671554958157</v>
      </c>
      <c r="AB40" s="12">
        <f t="shared" si="12"/>
        <v>459.4404756647566</v>
      </c>
      <c r="AC40" s="12">
        <f t="shared" si="26"/>
        <v>73.728358255169823</v>
      </c>
      <c r="AD40" s="12">
        <f t="shared" si="34"/>
        <v>62.742832875149517</v>
      </c>
      <c r="AE40" s="12"/>
      <c r="AF40" s="64" t="s">
        <v>176</v>
      </c>
      <c r="AG40" s="28">
        <f>IF(ISERROR(HLOOKUP(AF40,'Raw data'!$F$3:$BH$104,AF$2,FALSE)),"",HLOOKUP(AF40,'Raw data'!$F$3:$BH$104,AF$2,FALSE))</f>
        <v>16920000</v>
      </c>
      <c r="AH40" s="28">
        <v>2683487</v>
      </c>
      <c r="AI40" s="12">
        <f t="shared" si="15"/>
        <v>6305.2289800546823</v>
      </c>
      <c r="AJ40" s="12">
        <f t="shared" si="16"/>
        <v>6305.2214412180756</v>
      </c>
      <c r="AK40" s="12">
        <f t="shared" si="17"/>
        <v>72.100780776572449</v>
      </c>
      <c r="AL40" s="12">
        <f t="shared" si="37"/>
        <v>61.35776444086315</v>
      </c>
      <c r="AM40" s="12"/>
      <c r="AN40" s="64" t="s">
        <v>176</v>
      </c>
      <c r="AO40" s="28">
        <f>IF(ISERROR(HLOOKUP(AN40,'Raw data'!$F$3:$BH$104,AN$2,FALSE)),"",HLOOKUP(AN40,'Raw data'!$F$3:$BH$104,AN$2,FALSE))</f>
        <v>16</v>
      </c>
      <c r="AP40" s="12">
        <f t="shared" si="18"/>
        <v>17</v>
      </c>
      <c r="AQ40" s="12">
        <f t="shared" si="19"/>
        <v>46.875</v>
      </c>
      <c r="AR40" s="12">
        <f t="shared" si="39"/>
        <v>39.890625</v>
      </c>
      <c r="AS40" s="12"/>
      <c r="AT40" s="64" t="s">
        <v>176</v>
      </c>
      <c r="AU40" s="28">
        <f>IF(ISERROR(HLOOKUP(AT40,'Raw data'!$F$3:$BH$104,AT$2,FALSE)),"",HLOOKUP(AT40,'Raw data'!$F$3:$BH$104,AT$2,FALSE))</f>
        <v>887477</v>
      </c>
      <c r="AV40" s="28">
        <v>2683487</v>
      </c>
      <c r="AW40" s="12">
        <f t="shared" si="21"/>
        <v>330.71783094160696</v>
      </c>
      <c r="AX40" s="12">
        <f t="shared" si="22"/>
        <v>330.71783094160696</v>
      </c>
      <c r="AY40" s="12">
        <f t="shared" si="23"/>
        <v>62.915720652478051</v>
      </c>
      <c r="AZ40" s="12">
        <f t="shared" si="36"/>
        <v>53.541278275258819</v>
      </c>
    </row>
    <row r="41" spans="1:52" ht="15.75" customHeight="1" x14ac:dyDescent="0.2">
      <c r="A41" s="69" t="s">
        <v>177</v>
      </c>
      <c r="B41" s="59">
        <f t="shared" si="0"/>
        <v>46.85700081476454</v>
      </c>
      <c r="C41" s="12"/>
      <c r="D41" s="62" t="s">
        <v>177</v>
      </c>
      <c r="E41" s="28">
        <f>IF(ISERROR(HLOOKUP(D41,'Raw data'!$F$3:$BH$104,D$2,FALSE)),"",HLOOKUP(D41,'Raw data'!$F$3:$BH$104,D$2,FALSE))</f>
        <v>2</v>
      </c>
      <c r="F41" s="12">
        <f t="shared" si="1"/>
        <v>1</v>
      </c>
      <c r="G41" s="12">
        <f t="shared" si="2"/>
        <v>66.666666666666657</v>
      </c>
      <c r="H41" s="12">
        <f t="shared" si="3"/>
        <v>56.733333333333327</v>
      </c>
      <c r="I41" s="12"/>
      <c r="J41" s="62" t="s">
        <v>177</v>
      </c>
      <c r="K41" s="28">
        <f>IF(ISERROR(HLOOKUP(J41,'Raw data'!$F$3:$BH$104,J$2,FALSE)),"",HLOOKUP(J41,'Raw data'!$F$3:$BH$104,J$2,FALSE))</f>
        <v>6</v>
      </c>
      <c r="L41" s="12">
        <f t="shared" si="4"/>
        <v>0</v>
      </c>
      <c r="M41" s="12">
        <f t="shared" si="5"/>
        <v>100</v>
      </c>
      <c r="N41" s="12">
        <f t="shared" si="6"/>
        <v>85.1</v>
      </c>
      <c r="O41" s="12"/>
      <c r="P41" s="62" t="s">
        <v>177</v>
      </c>
      <c r="Q41" s="28">
        <f>IF(ISERROR(HLOOKUP(P41,'Raw data'!$F$3:$BH$104,P$2,FALSE)),"",HLOOKUP(P41,'Raw data'!$F$3:$BH$104,P$2,FALSE))</f>
        <v>803428</v>
      </c>
      <c r="R41" s="28">
        <v>6500000</v>
      </c>
      <c r="S41" s="12">
        <f t="shared" si="7"/>
        <v>123.6043076923077</v>
      </c>
      <c r="T41" s="12">
        <f t="shared" si="8"/>
        <v>1145.8979914990214</v>
      </c>
      <c r="U41" s="12">
        <f t="shared" si="9"/>
        <v>9.736438269630824</v>
      </c>
      <c r="V41" s="12">
        <f t="shared" si="38"/>
        <v>8.2857089674558306</v>
      </c>
      <c r="W41" s="12"/>
      <c r="X41" s="62" t="s">
        <v>177</v>
      </c>
      <c r="Y41" s="28">
        <f>IF(ISERROR(HLOOKUP(X41,'Raw data'!$F$3:$BH$104,X$2,FALSE)),"",HLOOKUP(X41,'Raw data'!$F$3:$BH$104,X$2,FALSE))</f>
        <v>2162560</v>
      </c>
      <c r="Z41" s="28">
        <v>6500000</v>
      </c>
      <c r="AA41" s="12">
        <f t="shared" si="11"/>
        <v>332.70153846153846</v>
      </c>
      <c r="AB41" s="12">
        <f t="shared" si="12"/>
        <v>1416.106092699034</v>
      </c>
      <c r="AC41" s="12">
        <f t="shared" si="26"/>
        <v>19.024478881118881</v>
      </c>
      <c r="AD41" s="12">
        <f t="shared" si="34"/>
        <v>16.189831527832169</v>
      </c>
      <c r="AE41" s="12"/>
      <c r="AF41" s="62" t="s">
        <v>177</v>
      </c>
      <c r="AG41" s="28">
        <f>IF(ISERROR(HLOOKUP(AF41,'Raw data'!$F$3:$BH$104,AF$2,FALSE)),"",HLOOKUP(AF41,'Raw data'!$F$3:$BH$104,AF$2,FALSE))</f>
        <v>24600000</v>
      </c>
      <c r="AH41" s="28">
        <v>6500000</v>
      </c>
      <c r="AI41" s="12">
        <f t="shared" si="15"/>
        <v>3784.6153846153843</v>
      </c>
      <c r="AJ41" s="12">
        <f t="shared" si="16"/>
        <v>3784.6078457787776</v>
      </c>
      <c r="AK41" s="12">
        <f t="shared" si="17"/>
        <v>83.253941998952527</v>
      </c>
      <c r="AL41" s="12">
        <f t="shared" si="37"/>
        <v>70.849104641108596</v>
      </c>
      <c r="AM41" s="12"/>
      <c r="AN41" s="62" t="s">
        <v>177</v>
      </c>
      <c r="AO41" s="28">
        <f>IF(ISERROR(HLOOKUP(AN41,'Raw data'!$F$3:$BH$104,AN$2,FALSE)),"",HLOOKUP(AN41,'Raw data'!$F$3:$BH$104,AN$2,FALSE))</f>
        <v>15</v>
      </c>
      <c r="AP41" s="12">
        <f t="shared" si="18"/>
        <v>18</v>
      </c>
      <c r="AQ41" s="12">
        <f t="shared" si="19"/>
        <v>43.75</v>
      </c>
      <c r="AR41" s="12">
        <f t="shared" si="39"/>
        <v>37.231249999999996</v>
      </c>
      <c r="AS41" s="12"/>
      <c r="AT41" s="62" t="s">
        <v>177</v>
      </c>
      <c r="AU41" s="28">
        <f>IF(ISERROR(HLOOKUP(AT41,'Raw data'!$F$3:$BH$104,AT$2,FALSE)),"",HLOOKUP(AT41,'Raw data'!$F$3:$BH$104,AT$2,FALSE))</f>
        <v>2145000</v>
      </c>
      <c r="AV41" s="28">
        <v>6500000</v>
      </c>
      <c r="AW41" s="12">
        <f t="shared" si="21"/>
        <v>330</v>
      </c>
      <c r="AX41" s="12">
        <f t="shared" si="22"/>
        <v>330</v>
      </c>
      <c r="AY41" s="12">
        <f t="shared" si="23"/>
        <v>62.996212965478094</v>
      </c>
      <c r="AZ41" s="12">
        <f t="shared" si="36"/>
        <v>53.609777233621855</v>
      </c>
    </row>
    <row r="42" spans="1:52" ht="15.75" customHeight="1" x14ac:dyDescent="0.2">
      <c r="A42" s="77" t="s">
        <v>178</v>
      </c>
      <c r="B42" s="59">
        <f t="shared" si="0"/>
        <v>53.909262094644532</v>
      </c>
      <c r="C42" s="12"/>
      <c r="D42" s="79" t="s">
        <v>178</v>
      </c>
      <c r="E42" s="28">
        <f>IF(ISERROR(HLOOKUP(D42,'Raw data'!$F$3:$BH$104,D$2,FALSE)),"",HLOOKUP(D42,'Raw data'!$F$3:$BH$104,D$2,FALSE))</f>
        <v>3</v>
      </c>
      <c r="F42" s="12">
        <f t="shared" si="1"/>
        <v>0</v>
      </c>
      <c r="G42" s="12">
        <f t="shared" si="2"/>
        <v>100</v>
      </c>
      <c r="H42" s="12">
        <f t="shared" si="3"/>
        <v>85.1</v>
      </c>
      <c r="I42" s="12"/>
      <c r="J42" s="79" t="s">
        <v>178</v>
      </c>
      <c r="K42" s="28">
        <f>IF(ISERROR(HLOOKUP(J42,'Raw data'!$F$3:$BH$104,J$2,FALSE)),"",HLOOKUP(J42,'Raw data'!$F$3:$BH$104,J$2,FALSE))</f>
        <v>6</v>
      </c>
      <c r="L42" s="12">
        <f t="shared" si="4"/>
        <v>0</v>
      </c>
      <c r="M42" s="12">
        <f t="shared" si="5"/>
        <v>100</v>
      </c>
      <c r="N42" s="12">
        <f t="shared" si="6"/>
        <v>85.1</v>
      </c>
      <c r="O42" s="12"/>
      <c r="P42" s="79" t="s">
        <v>178</v>
      </c>
      <c r="Q42" s="28">
        <f>IF(ISERROR(HLOOKUP(P42,'Raw data'!$F$3:$BH$104,P$2,FALSE)),"",HLOOKUP(P42,'Raw data'!$F$3:$BH$104,P$2,FALSE))</f>
        <v>490066</v>
      </c>
      <c r="R42" s="28">
        <v>2670000</v>
      </c>
      <c r="S42" s="12">
        <f t="shared" si="7"/>
        <v>183.54531835205992</v>
      </c>
      <c r="T42" s="12">
        <f t="shared" si="8"/>
        <v>1085.9569808392691</v>
      </c>
      <c r="U42" s="12">
        <f t="shared" si="9"/>
        <v>14.45805324409244</v>
      </c>
      <c r="V42" s="12">
        <f t="shared" si="38"/>
        <v>12.303803310722666</v>
      </c>
      <c r="W42" s="12"/>
      <c r="X42" s="79" t="s">
        <v>178</v>
      </c>
      <c r="Y42" s="28">
        <f>IF(ISERROR(HLOOKUP(X42,'Raw data'!$F$3:$BH$104,X$2,FALSE)),"",HLOOKUP(X42,'Raw data'!$F$3:$BH$104,X$2,FALSE))</f>
        <v>678738</v>
      </c>
      <c r="Z42" s="28">
        <v>2670000</v>
      </c>
      <c r="AA42" s="12">
        <f t="shared" si="11"/>
        <v>254.20898876404496</v>
      </c>
      <c r="AB42" s="12">
        <f t="shared" si="12"/>
        <v>1494.5986423965273</v>
      </c>
      <c r="AC42" s="12">
        <f t="shared" si="26"/>
        <v>14.536132175689488</v>
      </c>
      <c r="AD42" s="12">
        <f t="shared" si="34"/>
        <v>12.370248481511753</v>
      </c>
      <c r="AE42" s="12"/>
      <c r="AF42" s="79" t="s">
        <v>178</v>
      </c>
      <c r="AG42" s="28">
        <f>IF(ISERROR(HLOOKUP(AF42,'Raw data'!$F$3:$BH$104,AF$2,FALSE)),"",HLOOKUP(AF42,'Raw data'!$F$3:$BH$104,AF$2,FALSE))</f>
        <v>6808499.9999999991</v>
      </c>
      <c r="AH42" s="28">
        <v>2670000</v>
      </c>
      <c r="AI42" s="12">
        <f t="shared" si="15"/>
        <v>2550</v>
      </c>
      <c r="AJ42" s="12">
        <f t="shared" si="16"/>
        <v>2549.9924611633933</v>
      </c>
      <c r="AK42" s="12">
        <f t="shared" si="17"/>
        <v>88.716843753176519</v>
      </c>
      <c r="AL42" s="12">
        <f t="shared" si="37"/>
        <v>75.498034033953218</v>
      </c>
      <c r="AM42" s="12"/>
      <c r="AN42" s="79" t="s">
        <v>178</v>
      </c>
      <c r="AO42" s="28">
        <f>IF(ISERROR(HLOOKUP(AN42,'Raw data'!$F$3:$BH$104,AN$2,FALSE)),"",HLOOKUP(AN42,'Raw data'!$F$3:$BH$104,AN$2,FALSE))</f>
        <v>15</v>
      </c>
      <c r="AP42" s="12">
        <f t="shared" si="18"/>
        <v>18</v>
      </c>
      <c r="AQ42" s="12">
        <f t="shared" si="19"/>
        <v>43.75</v>
      </c>
      <c r="AR42" s="12">
        <f t="shared" si="39"/>
        <v>37.231249999999996</v>
      </c>
      <c r="AS42" s="12"/>
      <c r="AT42" s="79" t="s">
        <v>178</v>
      </c>
      <c r="AU42" s="28">
        <f>IF(ISERROR(HLOOKUP(AT42,'Raw data'!$F$3:$BH$104,AT$2,FALSE)),"",HLOOKUP(AT42,'Raw data'!$F$3:$BH$104,AT$2,FALSE))</f>
        <v>429173</v>
      </c>
      <c r="AV42" s="28">
        <v>2670000</v>
      </c>
      <c r="AW42" s="12">
        <f t="shared" si="21"/>
        <v>160.73895131086141</v>
      </c>
      <c r="AX42" s="12">
        <f t="shared" si="22"/>
        <v>160.73895131086141</v>
      </c>
      <c r="AY42" s="12">
        <f t="shared" si="23"/>
        <v>81.975909325880295</v>
      </c>
      <c r="AZ42" s="12">
        <f t="shared" si="36"/>
        <v>69.761498836324122</v>
      </c>
    </row>
    <row r="43" spans="1:52" ht="15.75" customHeight="1" x14ac:dyDescent="0.2">
      <c r="A43" s="77" t="s">
        <v>179</v>
      </c>
      <c r="B43" s="59">
        <f t="shared" si="0"/>
        <v>48.102845915700172</v>
      </c>
      <c r="C43" s="12"/>
      <c r="D43" s="79" t="s">
        <v>179</v>
      </c>
      <c r="E43" s="28">
        <f>IF(ISERROR(HLOOKUP(D43,'Raw data'!$F$3:$BH$104,D$2,FALSE)),"",HLOOKUP(D43,'Raw data'!$F$3:$BH$104,D$2,FALSE))</f>
        <v>3</v>
      </c>
      <c r="F43" s="12">
        <f t="shared" si="1"/>
        <v>0</v>
      </c>
      <c r="G43" s="12">
        <f t="shared" si="2"/>
        <v>100</v>
      </c>
      <c r="H43" s="12">
        <f t="shared" si="3"/>
        <v>85.1</v>
      </c>
      <c r="I43" s="12"/>
      <c r="J43" s="79" t="s">
        <v>179</v>
      </c>
      <c r="K43" s="28">
        <f>IF(ISERROR(HLOOKUP(J43,'Raw data'!$F$3:$BH$104,J$2,FALSE)),"",HLOOKUP(J43,'Raw data'!$F$3:$BH$104,J$2,FALSE))</f>
        <v>6</v>
      </c>
      <c r="L43" s="12">
        <f t="shared" si="4"/>
        <v>0</v>
      </c>
      <c r="M43" s="12">
        <f t="shared" si="5"/>
        <v>100</v>
      </c>
      <c r="N43" s="12">
        <f t="shared" si="6"/>
        <v>85.1</v>
      </c>
      <c r="O43" s="12"/>
      <c r="P43" s="79" t="s">
        <v>179</v>
      </c>
      <c r="Q43" s="28">
        <f>IF(ISERROR(HLOOKUP(P43,'Raw data'!$F$3:$BH$104,P$2,FALSE)),"",HLOOKUP(P43,'Raw data'!$F$3:$BH$104,P$2,FALSE))</f>
        <v>6800</v>
      </c>
      <c r="R43" s="28">
        <v>6453682</v>
      </c>
      <c r="S43" s="12">
        <f t="shared" si="7"/>
        <v>1.0536620800343122</v>
      </c>
      <c r="T43" s="12">
        <f t="shared" si="8"/>
        <v>1268.4486371112948</v>
      </c>
      <c r="U43" s="12">
        <f t="shared" si="9"/>
        <v>8.2998044249734448E-2</v>
      </c>
      <c r="V43" s="12">
        <f t="shared" si="38"/>
        <v>7.0631335656524019E-2</v>
      </c>
      <c r="W43" s="12"/>
      <c r="X43" s="79" t="s">
        <v>179</v>
      </c>
      <c r="Y43" s="28">
        <f>IF(ISERROR(HLOOKUP(X43,'Raw data'!$F$3:$BH$104,X$2,FALSE)),"",HLOOKUP(X43,'Raw data'!$F$3:$BH$104,X$2,FALSE))</f>
        <v>1000000</v>
      </c>
      <c r="Z43" s="28">
        <v>6453682</v>
      </c>
      <c r="AA43" s="12">
        <f t="shared" si="11"/>
        <v>154.95030588739886</v>
      </c>
      <c r="AB43" s="12">
        <f t="shared" si="12"/>
        <v>1593.8573252731735</v>
      </c>
      <c r="AC43" s="12">
        <f t="shared" si="26"/>
        <v>8.8603402184703555</v>
      </c>
      <c r="AD43" s="12">
        <f t="shared" si="34"/>
        <v>7.540149525918272</v>
      </c>
      <c r="AE43" s="12"/>
      <c r="AF43" s="79" t="s">
        <v>179</v>
      </c>
      <c r="AG43" s="28">
        <f>IF(ISERROR(HLOOKUP(AF43,'Raw data'!$F$3:$BH$104,AF$2,FALSE)),"",HLOOKUP(AF43,'Raw data'!$F$3:$BH$104,AF$2,FALSE))</f>
        <v>11350000</v>
      </c>
      <c r="AH43" s="28">
        <v>6453682</v>
      </c>
      <c r="AI43" s="12">
        <f t="shared" si="15"/>
        <v>1758.6859718219769</v>
      </c>
      <c r="AJ43" s="12">
        <f t="shared" si="16"/>
        <v>1758.6784329853701</v>
      </c>
      <c r="AK43" s="12">
        <f t="shared" si="17"/>
        <v>92.218234426371851</v>
      </c>
      <c r="AL43" s="12">
        <f t="shared" si="37"/>
        <v>78.477717496842445</v>
      </c>
      <c r="AM43" s="12"/>
      <c r="AN43" s="79" t="s">
        <v>179</v>
      </c>
      <c r="AO43" s="45" t="s">
        <v>235</v>
      </c>
      <c r="AP43" s="12" t="str">
        <f t="shared" si="18"/>
        <v>na</v>
      </c>
      <c r="AQ43" s="12" t="str">
        <f t="shared" si="19"/>
        <v>na</v>
      </c>
      <c r="AR43" s="74">
        <f>AVERAGE(AR9,AR11,AR13,AR27,AR32,AR42,AR46,AR47)</f>
        <v>22.937109374999995</v>
      </c>
      <c r="AS43" s="12"/>
      <c r="AT43" s="79" t="s">
        <v>179</v>
      </c>
      <c r="AU43" s="28">
        <f>IF(ISERROR(HLOOKUP(AT43,'Raw data'!$F$3:$BH$104,AT$2,FALSE)),"",HLOOKUP(AT43,'Raw data'!$F$3:$BH$104,AT$2,FALSE))</f>
        <v>1867000</v>
      </c>
      <c r="AV43" s="28">
        <v>6453682</v>
      </c>
      <c r="AW43" s="12">
        <f t="shared" si="21"/>
        <v>289.29222109177368</v>
      </c>
      <c r="AX43" s="12">
        <f t="shared" si="22"/>
        <v>289.29222109177368</v>
      </c>
      <c r="AY43" s="12">
        <f t="shared" si="23"/>
        <v>67.560885636291459</v>
      </c>
      <c r="AZ43" s="12">
        <f t="shared" si="36"/>
        <v>57.494313676484033</v>
      </c>
    </row>
    <row r="44" spans="1:52" ht="15.75" customHeight="1" x14ac:dyDescent="0.2">
      <c r="A44" s="69" t="s">
        <v>180</v>
      </c>
      <c r="B44" s="59">
        <f t="shared" si="0"/>
        <v>47.279306443851098</v>
      </c>
      <c r="C44" s="12"/>
      <c r="D44" s="62" t="s">
        <v>180</v>
      </c>
      <c r="E44" s="28">
        <f>IF(ISERROR(HLOOKUP(D44,'Raw data'!$F$3:$BH$104,D$2,FALSE)),"",HLOOKUP(D44,'Raw data'!$F$3:$BH$104,D$2,FALSE))</f>
        <v>3</v>
      </c>
      <c r="F44" s="12">
        <f t="shared" si="1"/>
        <v>0</v>
      </c>
      <c r="G44" s="12">
        <f t="shared" si="2"/>
        <v>100</v>
      </c>
      <c r="H44" s="12">
        <f t="shared" si="3"/>
        <v>85.1</v>
      </c>
      <c r="I44" s="12"/>
      <c r="J44" s="62" t="s">
        <v>180</v>
      </c>
      <c r="K44" s="28">
        <f>IF(ISERROR(HLOOKUP(J44,'Raw data'!$F$3:$BH$104,J$2,FALSE)),"",HLOOKUP(J44,'Raw data'!$F$3:$BH$104,J$2,FALSE))</f>
        <v>6</v>
      </c>
      <c r="L44" s="12">
        <f t="shared" si="4"/>
        <v>0</v>
      </c>
      <c r="M44" s="12">
        <f t="shared" si="5"/>
        <v>100</v>
      </c>
      <c r="N44" s="12">
        <f t="shared" si="6"/>
        <v>85.1</v>
      </c>
      <c r="O44" s="12"/>
      <c r="P44" s="62" t="s">
        <v>180</v>
      </c>
      <c r="Q44" s="28">
        <f>IF(ISERROR(HLOOKUP(P44,'Raw data'!$F$3:$BH$104,P$2,FALSE)),"",HLOOKUP(P44,'Raw data'!$F$3:$BH$104,P$2,FALSE))</f>
        <v>545638</v>
      </c>
      <c r="R44" s="28">
        <v>2889305</v>
      </c>
      <c r="S44" s="12">
        <f t="shared" si="7"/>
        <v>188.84749100562246</v>
      </c>
      <c r="T44" s="12">
        <f t="shared" si="8"/>
        <v>1080.6548081857065</v>
      </c>
      <c r="U44" s="12">
        <f t="shared" si="9"/>
        <v>14.875710829820321</v>
      </c>
      <c r="V44" s="12">
        <f t="shared" si="38"/>
        <v>12.659229916177093</v>
      </c>
      <c r="W44" s="12"/>
      <c r="X44" s="62" t="s">
        <v>180</v>
      </c>
      <c r="Y44" s="28">
        <f>IF(ISERROR(HLOOKUP(X44,'Raw data'!$F$3:$BH$104,X$2,FALSE)),"",HLOOKUP(X44,'Raw data'!$F$3:$BH$104,X$2,FALSE))</f>
        <v>1210119</v>
      </c>
      <c r="Z44" s="28">
        <v>2889305</v>
      </c>
      <c r="AA44" s="12">
        <f t="shared" si="11"/>
        <v>418.82701895438521</v>
      </c>
      <c r="AB44" s="12">
        <f t="shared" si="12"/>
        <v>1329.9806122061871</v>
      </c>
      <c r="AC44" s="12">
        <f t="shared" si="26"/>
        <v>23.949290447482582</v>
      </c>
      <c r="AD44" s="12">
        <f t="shared" si="34"/>
        <v>20.380846170807676</v>
      </c>
      <c r="AE44" s="12"/>
      <c r="AF44" s="62" t="s">
        <v>180</v>
      </c>
      <c r="AG44" s="28">
        <f>IF(ISERROR(HLOOKUP(AF44,'Raw data'!$F$3:$BH$104,AF$2,FALSE)),"",HLOOKUP(AF44,'Raw data'!$F$3:$BH$104,AF$2,FALSE))</f>
        <v>10010000</v>
      </c>
      <c r="AH44" s="28">
        <v>2889305</v>
      </c>
      <c r="AI44" s="12">
        <f t="shared" si="15"/>
        <v>3464.5009786090427</v>
      </c>
      <c r="AJ44" s="12">
        <f t="shared" si="16"/>
        <v>3464.493439772436</v>
      </c>
      <c r="AK44" s="12">
        <f t="shared" si="17"/>
        <v>84.670377896249562</v>
      </c>
      <c r="AL44" s="12">
        <f t="shared" si="37"/>
        <v>72.054491589708377</v>
      </c>
      <c r="AM44" s="12"/>
      <c r="AN44" s="62" t="s">
        <v>180</v>
      </c>
      <c r="AO44" s="28">
        <f>IF(ISERROR(HLOOKUP(AN44,'Raw data'!$F$3:$BH$104,AN$2,FALSE)),"",HLOOKUP(AN44,'Raw data'!$F$3:$BH$104,AN$2,FALSE))</f>
        <v>20</v>
      </c>
      <c r="AP44" s="12">
        <f t="shared" si="18"/>
        <v>13</v>
      </c>
      <c r="AQ44" s="12">
        <f t="shared" si="19"/>
        <v>59.375</v>
      </c>
      <c r="AR44" s="12">
        <f t="shared" ref="AR44:AR58" si="40">IF(ISERROR(AQ44*$A$2),"na",(AQ44*$A$2))</f>
        <v>50.528124999999996</v>
      </c>
      <c r="AS44" s="12"/>
      <c r="AT44" s="62" t="s">
        <v>180</v>
      </c>
      <c r="AU44" s="28">
        <f>IF(ISERROR(HLOOKUP(AT44,'Raw data'!$F$3:$BH$104,AT$2,FALSE)),"",HLOOKUP(AT44,'Raw data'!$F$3:$BH$104,AT$2,FALSE))</f>
        <v>2421282</v>
      </c>
      <c r="AV44" s="28">
        <v>2889305</v>
      </c>
      <c r="AW44" s="12">
        <f t="shared" si="21"/>
        <v>838.01537047836757</v>
      </c>
      <c r="AX44" s="12">
        <f t="shared" si="22"/>
        <v>838.01537047836757</v>
      </c>
      <c r="AY44" s="12">
        <f t="shared" si="23"/>
        <v>6.031083936856092</v>
      </c>
      <c r="AZ44" s="12">
        <f t="shared" si="36"/>
        <v>5.132452430264534</v>
      </c>
    </row>
    <row r="45" spans="1:52" ht="15.75" customHeight="1" x14ac:dyDescent="0.2">
      <c r="A45" s="81" t="s">
        <v>181</v>
      </c>
      <c r="B45" s="59">
        <f t="shared" si="0"/>
        <v>67.977916354866991</v>
      </c>
      <c r="C45" s="12"/>
      <c r="D45" s="84" t="s">
        <v>181</v>
      </c>
      <c r="E45" s="28">
        <f>IF(ISERROR(HLOOKUP(D45,'Raw data'!$F$3:$BH$104,D$2,FALSE)),"",HLOOKUP(D45,'Raw data'!$F$3:$BH$104,D$2,FALSE))</f>
        <v>3</v>
      </c>
      <c r="F45" s="12">
        <f t="shared" si="1"/>
        <v>0</v>
      </c>
      <c r="G45" s="12">
        <f t="shared" si="2"/>
        <v>100</v>
      </c>
      <c r="H45" s="12">
        <f t="shared" si="3"/>
        <v>85.1</v>
      </c>
      <c r="I45" s="12"/>
      <c r="J45" s="84" t="s">
        <v>181</v>
      </c>
      <c r="K45" s="28">
        <f>IF(ISERROR(HLOOKUP(J45,'Raw data'!$F$3:$BH$104,J$2,FALSE)),"",HLOOKUP(J45,'Raw data'!$F$3:$BH$104,J$2,FALSE))</f>
        <v>6</v>
      </c>
      <c r="L45" s="12">
        <f t="shared" si="4"/>
        <v>0</v>
      </c>
      <c r="M45" s="12">
        <f t="shared" si="5"/>
        <v>100</v>
      </c>
      <c r="N45" s="12">
        <f t="shared" si="6"/>
        <v>85.1</v>
      </c>
      <c r="O45" s="12"/>
      <c r="P45" s="84" t="s">
        <v>181</v>
      </c>
      <c r="Q45" s="28">
        <f>IF(ISERROR(HLOOKUP(P45,'Raw data'!$F$3:$BH$104,P$2,FALSE)),"",HLOOKUP(P45,'Raw data'!$F$3:$BH$104,P$2,FALSE))</f>
        <v>1575500</v>
      </c>
      <c r="R45" s="28">
        <v>1258722</v>
      </c>
      <c r="S45" s="34">
        <f t="shared" si="7"/>
        <v>1251.6663727177249</v>
      </c>
      <c r="T45" s="12">
        <f t="shared" si="8"/>
        <v>17.835926473604104</v>
      </c>
      <c r="U45" s="12">
        <f t="shared" si="9"/>
        <v>98.595045752578343</v>
      </c>
      <c r="V45" s="12">
        <f t="shared" si="38"/>
        <v>83.904383935444173</v>
      </c>
      <c r="W45" s="12"/>
      <c r="X45" s="84" t="s">
        <v>181</v>
      </c>
      <c r="Y45" s="28">
        <f>IF(ISERROR(HLOOKUP(X45,'Raw data'!$F$3:$BH$104,X$2,FALSE)),"",HLOOKUP(X45,'Raw data'!$F$3:$BH$104,X$2,FALSE))</f>
        <v>444000</v>
      </c>
      <c r="Z45" s="28">
        <v>1258722</v>
      </c>
      <c r="AA45" s="12">
        <f t="shared" si="11"/>
        <v>352.73873023590596</v>
      </c>
      <c r="AB45" s="12">
        <f t="shared" si="12"/>
        <v>1396.0689009246664</v>
      </c>
      <c r="AC45" s="12">
        <f t="shared" si="26"/>
        <v>20.170241938034991</v>
      </c>
      <c r="AD45" s="12">
        <f t="shared" si="34"/>
        <v>17.164875889267776</v>
      </c>
      <c r="AE45" s="12"/>
      <c r="AF45" s="84" t="s">
        <v>181</v>
      </c>
      <c r="AG45" s="28">
        <f>IF(ISERROR(HLOOKUP(AF45,'Raw data'!$F$3:$BH$104,AF$2,FALSE)),"",HLOOKUP(AF45,'Raw data'!$F$3:$BH$104,AF$2,FALSE))</f>
        <v>5010000</v>
      </c>
      <c r="AH45" s="28">
        <v>1258722</v>
      </c>
      <c r="AI45" s="12">
        <f t="shared" si="15"/>
        <v>3980.227564148398</v>
      </c>
      <c r="AJ45" s="12">
        <f t="shared" si="16"/>
        <v>3980.2200253117912</v>
      </c>
      <c r="AK45" s="12">
        <f t="shared" si="17"/>
        <v>82.388401092825404</v>
      </c>
      <c r="AL45" s="12">
        <f t="shared" si="37"/>
        <v>70.112529329994416</v>
      </c>
      <c r="AM45" s="12"/>
      <c r="AN45" s="84" t="s">
        <v>181</v>
      </c>
      <c r="AO45" s="28">
        <f>IF(ISERROR(HLOOKUP(AN45,'Raw data'!$F$3:$BH$104,AN$2,FALSE)),"",HLOOKUP(AN45,'Raw data'!$F$3:$BH$104,AN$2,FALSE))</f>
        <v>33</v>
      </c>
      <c r="AP45" s="12">
        <f t="shared" si="18"/>
        <v>0</v>
      </c>
      <c r="AQ45" s="12">
        <f t="shared" si="19"/>
        <v>100</v>
      </c>
      <c r="AR45" s="12">
        <f t="shared" si="40"/>
        <v>85.1</v>
      </c>
      <c r="AS45" s="12"/>
      <c r="AT45" s="84" t="s">
        <v>181</v>
      </c>
      <c r="AU45" s="28">
        <f>IF(ISERROR(HLOOKUP(AT45,'Raw data'!$F$3:$BH$104,AT$2,FALSE)),"",HLOOKUP(AT45,'Raw data'!$F$3:$BH$104,AT$2,FALSE))</f>
        <v>471388</v>
      </c>
      <c r="AV45" s="28">
        <v>1258722</v>
      </c>
      <c r="AW45" s="12">
        <f t="shared" si="21"/>
        <v>374.49730758658382</v>
      </c>
      <c r="AX45" s="12">
        <f t="shared" si="22"/>
        <v>374.49730758658382</v>
      </c>
      <c r="AY45" s="12">
        <f t="shared" si="23"/>
        <v>58.006610257770326</v>
      </c>
      <c r="AZ45" s="12">
        <f t="shared" si="36"/>
        <v>49.363625329362549</v>
      </c>
    </row>
    <row r="46" spans="1:52" ht="15.75" customHeight="1" x14ac:dyDescent="0.2">
      <c r="A46" s="77" t="s">
        <v>182</v>
      </c>
      <c r="B46" s="59">
        <f t="shared" si="0"/>
        <v>45.00721467830838</v>
      </c>
      <c r="C46" s="12"/>
      <c r="D46" s="79" t="s">
        <v>182</v>
      </c>
      <c r="E46" s="28">
        <f>IF(ISERROR(HLOOKUP(D46,'Raw data'!$F$3:$BH$104,D$2,FALSE)),"",HLOOKUP(D46,'Raw data'!$F$3:$BH$104,D$2,FALSE))</f>
        <v>3</v>
      </c>
      <c r="F46" s="12">
        <f t="shared" si="1"/>
        <v>0</v>
      </c>
      <c r="G46" s="12">
        <f t="shared" si="2"/>
        <v>100</v>
      </c>
      <c r="H46" s="12">
        <f t="shared" si="3"/>
        <v>85.1</v>
      </c>
      <c r="I46" s="12"/>
      <c r="J46" s="79" t="s">
        <v>182</v>
      </c>
      <c r="K46" s="28">
        <f>IF(ISERROR(HLOOKUP(J46,'Raw data'!$F$3:$BH$104,J$2,FALSE)),"",HLOOKUP(J46,'Raw data'!$F$3:$BH$104,J$2,FALSE))</f>
        <v>5</v>
      </c>
      <c r="L46" s="12">
        <f t="shared" si="4"/>
        <v>1</v>
      </c>
      <c r="M46" s="12">
        <f t="shared" si="5"/>
        <v>83.333333333333329</v>
      </c>
      <c r="N46" s="12">
        <f t="shared" si="6"/>
        <v>70.916666666666657</v>
      </c>
      <c r="O46" s="12"/>
      <c r="P46" s="79" t="s">
        <v>182</v>
      </c>
      <c r="Q46" s="28">
        <f>IF(ISERROR(HLOOKUP(P46,'Raw data'!$F$3:$BH$104,P$2,FALSE)),"",HLOOKUP(P46,'Raw data'!$F$3:$BH$104,P$2,FALSE))</f>
        <v>404243.56799999997</v>
      </c>
      <c r="R46" s="28">
        <v>6434576</v>
      </c>
      <c r="S46" s="12">
        <f t="shared" si="7"/>
        <v>62.823652716200719</v>
      </c>
      <c r="T46" s="12">
        <f t="shared" si="8"/>
        <v>1206.6786464751283</v>
      </c>
      <c r="U46" s="12">
        <f t="shared" si="9"/>
        <v>4.9486836499799551</v>
      </c>
      <c r="V46" s="12">
        <f t="shared" si="38"/>
        <v>4.211329786132942</v>
      </c>
      <c r="W46" s="12"/>
      <c r="X46" s="79" t="s">
        <v>182</v>
      </c>
      <c r="Y46" s="28">
        <f>IF(ISERROR(HLOOKUP(X46,'Raw data'!$F$3:$BH$104,X$2,FALSE)),"",HLOOKUP(X46,'Raw data'!$F$3:$BH$104,X$2,FALSE))</f>
        <v>2807247</v>
      </c>
      <c r="Z46" s="28">
        <v>6434576</v>
      </c>
      <c r="AA46" s="12">
        <f t="shared" si="11"/>
        <v>436.2753660847273</v>
      </c>
      <c r="AB46" s="12">
        <f t="shared" si="12"/>
        <v>1312.5322650758451</v>
      </c>
      <c r="AC46" s="12">
        <f t="shared" si="26"/>
        <v>24.947018660663048</v>
      </c>
      <c r="AD46" s="12">
        <f t="shared" si="34"/>
        <v>21.229912880224251</v>
      </c>
      <c r="AE46" s="12"/>
      <c r="AF46" s="79" t="s">
        <v>182</v>
      </c>
      <c r="AG46" s="28">
        <f>IF(ISERROR(HLOOKUP(AF46,'Raw data'!$F$3:$BH$104,AF$2,FALSE)),"",HLOOKUP(AF46,'Raw data'!$F$3:$BH$104,AF$2,FALSE))</f>
        <v>19590000</v>
      </c>
      <c r="AH46" s="28">
        <v>6434576</v>
      </c>
      <c r="AI46" s="12">
        <f t="shared" si="15"/>
        <v>3044.4896446945377</v>
      </c>
      <c r="AJ46" s="12">
        <f t="shared" si="16"/>
        <v>3044.4821058579309</v>
      </c>
      <c r="AK46" s="12">
        <f t="shared" si="17"/>
        <v>86.528835745898263</v>
      </c>
      <c r="AL46" s="12">
        <f t="shared" si="37"/>
        <v>73.636039219759425</v>
      </c>
      <c r="AM46" s="12"/>
      <c r="AN46" s="79" t="s">
        <v>182</v>
      </c>
      <c r="AO46" s="28">
        <f>IF(ISERROR(HLOOKUP(AN46,'Raw data'!$F$3:$BH$104,AN$2,FALSE)),"",HLOOKUP(AN46,'Raw data'!$F$3:$BH$104,AN$2,FALSE))</f>
        <v>1</v>
      </c>
      <c r="AP46" s="12">
        <f t="shared" si="18"/>
        <v>32</v>
      </c>
      <c r="AQ46" s="12">
        <f t="shared" si="19"/>
        <v>0</v>
      </c>
      <c r="AR46" s="12">
        <f t="shared" si="40"/>
        <v>0</v>
      </c>
      <c r="AS46" s="12"/>
      <c r="AT46" s="79" t="s">
        <v>182</v>
      </c>
      <c r="AU46" s="28">
        <f>IF(ISERROR(HLOOKUP(AT46,'Raw data'!$F$3:$BH$104,AT$2,FALSE)),"",HLOOKUP(AT46,'Raw data'!$F$3:$BH$104,AT$2,FALSE))</f>
        <v>1695442</v>
      </c>
      <c r="AV46" s="28">
        <v>6434576</v>
      </c>
      <c r="AW46" s="12">
        <f t="shared" si="21"/>
        <v>263.48931149465017</v>
      </c>
      <c r="AX46" s="12">
        <f t="shared" si="22"/>
        <v>263.48931149465017</v>
      </c>
      <c r="AY46" s="12">
        <f t="shared" si="23"/>
        <v>70.454235247209581</v>
      </c>
      <c r="AZ46" s="12">
        <f t="shared" si="36"/>
        <v>59.956554195375354</v>
      </c>
    </row>
    <row r="47" spans="1:52" ht="15.75" customHeight="1" x14ac:dyDescent="0.2">
      <c r="A47" s="77" t="s">
        <v>183</v>
      </c>
      <c r="B47" s="59">
        <f t="shared" si="0"/>
        <v>31.241048681311572</v>
      </c>
      <c r="C47" s="12"/>
      <c r="D47" s="79" t="s">
        <v>183</v>
      </c>
      <c r="E47" s="28">
        <f>IF(ISERROR(HLOOKUP(D47,'Raw data'!$F$3:$BH$104,D$2,FALSE)),"",HLOOKUP(D47,'Raw data'!$F$3:$BH$104,D$2,FALSE))</f>
        <v>1</v>
      </c>
      <c r="F47" s="12">
        <f t="shared" si="1"/>
        <v>2</v>
      </c>
      <c r="G47" s="12">
        <f t="shared" si="2"/>
        <v>33.333333333333329</v>
      </c>
      <c r="H47" s="12">
        <f t="shared" si="3"/>
        <v>28.366666666666664</v>
      </c>
      <c r="I47" s="12"/>
      <c r="J47" s="79" t="s">
        <v>183</v>
      </c>
      <c r="K47" s="28">
        <f>IF(ISERROR(HLOOKUP(J47,'Raw data'!$F$3:$BH$104,J$2,FALSE)),"",HLOOKUP(J47,'Raw data'!$F$3:$BH$104,J$2,FALSE))</f>
        <v>0</v>
      </c>
      <c r="L47" s="12">
        <f t="shared" si="4"/>
        <v>6</v>
      </c>
      <c r="M47" s="12">
        <f t="shared" si="5"/>
        <v>0</v>
      </c>
      <c r="N47" s="12">
        <f t="shared" si="6"/>
        <v>0</v>
      </c>
      <c r="O47" s="12"/>
      <c r="P47" s="79" t="s">
        <v>183</v>
      </c>
      <c r="Q47" s="28">
        <f>IF(ISERROR(HLOOKUP(P47,'Raw data'!$F$3:$BH$104,P$2,FALSE)),"",HLOOKUP(P47,'Raw data'!$F$3:$BH$104,P$2,FALSE))</f>
        <v>71905</v>
      </c>
      <c r="R47" s="28">
        <v>11895893</v>
      </c>
      <c r="S47" s="12">
        <f t="shared" si="7"/>
        <v>6.0445230971731174</v>
      </c>
      <c r="T47" s="12">
        <f t="shared" si="8"/>
        <v>1263.4577760941559</v>
      </c>
      <c r="U47" s="12">
        <f t="shared" si="9"/>
        <v>0.47613329263157311</v>
      </c>
      <c r="V47" s="12">
        <f t="shared" si="38"/>
        <v>0.40518943202946872</v>
      </c>
      <c r="W47" s="12"/>
      <c r="X47" s="79" t="s">
        <v>183</v>
      </c>
      <c r="Y47" s="28">
        <f>IF(ISERROR(HLOOKUP(X47,'Raw data'!$F$3:$BH$104,X$2,FALSE)),"",HLOOKUP(X47,'Raw data'!$F$3:$BH$104,X$2,FALSE))</f>
        <v>4425625</v>
      </c>
      <c r="Z47" s="28">
        <v>11895893</v>
      </c>
      <c r="AA47" s="12">
        <f t="shared" si="11"/>
        <v>372.02965763057887</v>
      </c>
      <c r="AB47" s="12">
        <f t="shared" si="12"/>
        <v>1376.7779735299935</v>
      </c>
      <c r="AC47" s="12">
        <f t="shared" si="26"/>
        <v>21.273332240875831</v>
      </c>
      <c r="AD47" s="12">
        <f t="shared" si="34"/>
        <v>18.103605736985333</v>
      </c>
      <c r="AE47" s="12"/>
      <c r="AF47" s="79" t="s">
        <v>183</v>
      </c>
      <c r="AG47" s="28">
        <f>IF(ISERROR(HLOOKUP(AF47,'Raw data'!$F$3:$BH$104,AF$2,FALSE)),"",HLOOKUP(AF47,'Raw data'!$F$3:$BH$104,AF$2,FALSE))</f>
        <v>15000000</v>
      </c>
      <c r="AH47" s="28">
        <v>11895893</v>
      </c>
      <c r="AI47" s="12">
        <f t="shared" si="15"/>
        <v>1260.9393847103365</v>
      </c>
      <c r="AJ47" s="12">
        <f t="shared" si="16"/>
        <v>1260.9318458737298</v>
      </c>
      <c r="AK47" s="12">
        <f t="shared" si="17"/>
        <v>94.420653688090567</v>
      </c>
      <c r="AL47" s="12">
        <f t="shared" si="37"/>
        <v>80.351976288565069</v>
      </c>
      <c r="AM47" s="12"/>
      <c r="AN47" s="79" t="s">
        <v>183</v>
      </c>
      <c r="AO47" s="28">
        <f>IF(ISERROR(HLOOKUP(AN47,'Raw data'!$F$3:$BH$104,AN$2,FALSE)),"",HLOOKUP(AN47,'Raw data'!$F$3:$BH$104,AN$2,FALSE))</f>
        <v>15</v>
      </c>
      <c r="AP47" s="12">
        <f t="shared" si="18"/>
        <v>18</v>
      </c>
      <c r="AQ47" s="12">
        <f t="shared" si="19"/>
        <v>43.75</v>
      </c>
      <c r="AR47" s="12">
        <f t="shared" si="40"/>
        <v>37.231249999999996</v>
      </c>
      <c r="AS47" s="12"/>
      <c r="AT47" s="79" t="s">
        <v>183</v>
      </c>
      <c r="AU47" s="45"/>
      <c r="AV47" s="28">
        <v>11895893</v>
      </c>
      <c r="AW47" s="12">
        <f t="shared" si="21"/>
        <v>0</v>
      </c>
      <c r="AX47" s="12">
        <f t="shared" si="22"/>
        <v>0</v>
      </c>
      <c r="AY47" s="12">
        <f t="shared" si="23"/>
        <v>100</v>
      </c>
      <c r="AZ47" s="74">
        <f>AVERAGE(AZ9,AZ11,AZ13,AZ27,AZ32,AZ42,AZ43,AZ46)</f>
        <v>54.228652644934471</v>
      </c>
    </row>
    <row r="48" spans="1:52" ht="15.75" customHeight="1" x14ac:dyDescent="0.2">
      <c r="A48" s="71" t="s">
        <v>184</v>
      </c>
      <c r="B48" s="59">
        <f t="shared" si="0"/>
        <v>34.73660591678194</v>
      </c>
      <c r="C48" s="12"/>
      <c r="D48" s="64" t="s">
        <v>184</v>
      </c>
      <c r="E48" s="28">
        <f>IF(ISERROR(HLOOKUP(D48,'Raw data'!$F$3:$BH$104,D$2,FALSE)),"",HLOOKUP(D48,'Raw data'!$F$3:$BH$104,D$2,FALSE))</f>
        <v>1</v>
      </c>
      <c r="F48" s="12">
        <f t="shared" si="1"/>
        <v>2</v>
      </c>
      <c r="G48" s="12">
        <f t="shared" si="2"/>
        <v>33.333333333333329</v>
      </c>
      <c r="H48" s="12">
        <f t="shared" si="3"/>
        <v>28.366666666666664</v>
      </c>
      <c r="I48" s="12"/>
      <c r="J48" s="64" t="s">
        <v>184</v>
      </c>
      <c r="K48" s="28">
        <f>IF(ISERROR(HLOOKUP(J48,'Raw data'!$F$3:$BH$104,J$2,FALSE)),"",HLOOKUP(J48,'Raw data'!$F$3:$BH$104,J$2,FALSE))</f>
        <v>3</v>
      </c>
      <c r="L48" s="12">
        <f t="shared" si="4"/>
        <v>3</v>
      </c>
      <c r="M48" s="12">
        <f t="shared" si="5"/>
        <v>50</v>
      </c>
      <c r="N48" s="12">
        <f t="shared" si="6"/>
        <v>42.55</v>
      </c>
      <c r="O48" s="12"/>
      <c r="P48" s="64" t="s">
        <v>184</v>
      </c>
      <c r="Q48" s="28">
        <f>IF(ISERROR(HLOOKUP(P48,'Raw data'!$F$3:$BH$104,P$2,FALSE)),"",HLOOKUP(P48,'Raw data'!$F$3:$BH$104,P$2,FALSE))</f>
        <v>2810500</v>
      </c>
      <c r="R48" s="28">
        <v>10117909</v>
      </c>
      <c r="S48" s="12">
        <f t="shared" si="7"/>
        <v>277.77478528419266</v>
      </c>
      <c r="T48" s="12">
        <f t="shared" si="8"/>
        <v>991.72751390713643</v>
      </c>
      <c r="U48" s="12">
        <f t="shared" si="9"/>
        <v>21.880605136448736</v>
      </c>
      <c r="V48" s="12">
        <f t="shared" si="38"/>
        <v>18.620394971117875</v>
      </c>
      <c r="W48" s="12"/>
      <c r="X48" s="64" t="s">
        <v>184</v>
      </c>
      <c r="Y48" s="28">
        <f>IF(ISERROR(HLOOKUP(X48,'Raw data'!$F$3:$BH$104,X$2,FALSE)),"",HLOOKUP(X48,'Raw data'!$F$3:$BH$104,X$2,FALSE))</f>
        <v>1200000</v>
      </c>
      <c r="Z48" s="28">
        <v>10117909</v>
      </c>
      <c r="AA48" s="12">
        <f t="shared" si="11"/>
        <v>118.60158062303189</v>
      </c>
      <c r="AB48" s="12">
        <f t="shared" si="12"/>
        <v>1630.2060505375405</v>
      </c>
      <c r="AC48" s="12">
        <f t="shared" si="26"/>
        <v>6.7818540192624539</v>
      </c>
      <c r="AD48" s="12">
        <f t="shared" si="34"/>
        <v>5.7713577703923482</v>
      </c>
      <c r="AE48" s="12"/>
      <c r="AF48" s="64" t="s">
        <v>184</v>
      </c>
      <c r="AG48" s="28">
        <f>IF(ISERROR(HLOOKUP(AF48,'Raw data'!$F$3:$BH$104,AF$2,FALSE)),"",HLOOKUP(AF48,'Raw data'!$F$3:$BH$104,AF$2,FALSE))</f>
        <v>49000000</v>
      </c>
      <c r="AH48" s="28">
        <v>10117909</v>
      </c>
      <c r="AI48" s="12">
        <f t="shared" si="15"/>
        <v>4842.8978754404689</v>
      </c>
      <c r="AJ48" s="12">
        <f t="shared" si="16"/>
        <v>4842.8903366038621</v>
      </c>
      <c r="AK48" s="12">
        <f t="shared" si="17"/>
        <v>78.571274548316552</v>
      </c>
      <c r="AL48" s="12">
        <f t="shared" si="37"/>
        <v>66.864154640617386</v>
      </c>
      <c r="AM48" s="12"/>
      <c r="AN48" s="64" t="s">
        <v>184</v>
      </c>
      <c r="AO48" s="28">
        <f>IF(ISERROR(HLOOKUP(AN48,'Raw data'!$F$3:$BH$104,AN$2,FALSE)),"",HLOOKUP(AN48,'Raw data'!$F$3:$BH$104,AN$2,FALSE))</f>
        <v>10</v>
      </c>
      <c r="AP48" s="12">
        <f t="shared" si="18"/>
        <v>23</v>
      </c>
      <c r="AQ48" s="12">
        <f t="shared" si="19"/>
        <v>28.125</v>
      </c>
      <c r="AR48" s="12">
        <f t="shared" si="40"/>
        <v>23.934374999999999</v>
      </c>
      <c r="AS48" s="12"/>
      <c r="AT48" s="64" t="s">
        <v>184</v>
      </c>
      <c r="AU48" s="28">
        <f>IF(ISERROR(HLOOKUP(AT48,'Raw data'!$F$3:$BH$104,AT$2,FALSE)),"",HLOOKUP(AT48,'Raw data'!$F$3:$BH$104,AT$2,FALSE))</f>
        <v>2974218</v>
      </c>
      <c r="AV48" s="28">
        <v>10117909</v>
      </c>
      <c r="AW48" s="12">
        <f t="shared" si="21"/>
        <v>293.95579659789388</v>
      </c>
      <c r="AX48" s="12">
        <f t="shared" si="22"/>
        <v>293.95579659789388</v>
      </c>
      <c r="AY48" s="12">
        <f t="shared" si="23"/>
        <v>67.037946379176645</v>
      </c>
      <c r="AZ48" s="12">
        <f t="shared" ref="AZ48:AZ58" si="41">IF(ISERROR(AY48*$A$2),"na",(AY48*$A$2))</f>
        <v>57.049292368679325</v>
      </c>
    </row>
    <row r="49" spans="1:52" ht="15.75" customHeight="1" x14ac:dyDescent="0.2">
      <c r="A49" s="71" t="s">
        <v>185</v>
      </c>
      <c r="B49" s="59">
        <f t="shared" si="0"/>
        <v>23.855104350868004</v>
      </c>
      <c r="C49" s="12"/>
      <c r="D49" s="64" t="s">
        <v>185</v>
      </c>
      <c r="E49" s="28">
        <f>IF(ISERROR(HLOOKUP(D49,'Raw data'!$F$3:$BH$104,D$2,FALSE)),"",HLOOKUP(D49,'Raw data'!$F$3:$BH$104,D$2,FALSE))</f>
        <v>0</v>
      </c>
      <c r="F49" s="12">
        <f t="shared" si="1"/>
        <v>3</v>
      </c>
      <c r="G49" s="12">
        <f t="shared" si="2"/>
        <v>0</v>
      </c>
      <c r="H49" s="12">
        <f t="shared" si="3"/>
        <v>0</v>
      </c>
      <c r="I49" s="12"/>
      <c r="J49" s="64" t="s">
        <v>185</v>
      </c>
      <c r="K49" s="28">
        <f>IF(ISERROR(HLOOKUP(J49,'Raw data'!$F$3:$BH$104,J$2,FALSE)),"",HLOOKUP(J49,'Raw data'!$F$3:$BH$104,J$2,FALSE))</f>
        <v>1</v>
      </c>
      <c r="L49" s="12">
        <f t="shared" si="4"/>
        <v>5</v>
      </c>
      <c r="M49" s="12">
        <f t="shared" si="5"/>
        <v>16.666666666666657</v>
      </c>
      <c r="N49" s="12">
        <f t="shared" si="6"/>
        <v>14.183333333333325</v>
      </c>
      <c r="O49" s="12"/>
      <c r="P49" s="64" t="s">
        <v>185</v>
      </c>
      <c r="Q49" s="28">
        <f>IF(ISERROR(HLOOKUP(P49,'Raw data'!$F$3:$BH$104,P$2,FALSE)),"",HLOOKUP(P49,'Raw data'!$F$3:$BH$104,P$2,FALSE))</f>
        <v>4233270</v>
      </c>
      <c r="R49" s="28">
        <v>21766000</v>
      </c>
      <c r="S49" s="12">
        <f t="shared" si="7"/>
        <v>194.49003032252136</v>
      </c>
      <c r="T49" s="12">
        <f t="shared" si="8"/>
        <v>1075.0122688688077</v>
      </c>
      <c r="U49" s="12">
        <f t="shared" si="9"/>
        <v>15.3201794472063</v>
      </c>
      <c r="V49" s="12">
        <f t="shared" si="38"/>
        <v>13.037472709572562</v>
      </c>
      <c r="W49" s="12"/>
      <c r="X49" s="64" t="s">
        <v>185</v>
      </c>
      <c r="Y49" s="28">
        <f>IF(ISERROR(HLOOKUP(X49,'Raw data'!$F$3:$BH$104,X$2,FALSE)),"",HLOOKUP(X49,'Raw data'!$F$3:$BH$104,X$2,FALSE))</f>
        <v>6600000</v>
      </c>
      <c r="Z49" s="28">
        <v>21766000</v>
      </c>
      <c r="AA49" s="12">
        <f t="shared" si="11"/>
        <v>303.22521363594598</v>
      </c>
      <c r="AB49" s="12">
        <f t="shared" si="12"/>
        <v>1445.5824175246264</v>
      </c>
      <c r="AC49" s="12">
        <f t="shared" si="26"/>
        <v>17.338969034273632</v>
      </c>
      <c r="AD49" s="12">
        <f t="shared" si="34"/>
        <v>14.75546264816686</v>
      </c>
      <c r="AE49" s="12"/>
      <c r="AF49" s="64" t="s">
        <v>185</v>
      </c>
      <c r="AG49" s="28">
        <f>IF(ISERROR(HLOOKUP(AF49,'Raw data'!$F$3:$BH$104,AF$2,FALSE)),"",HLOOKUP(AF49,'Raw data'!$F$3:$BH$104,AF$2,FALSE))</f>
        <v>254662199.99999997</v>
      </c>
      <c r="AH49" s="28">
        <v>21766000</v>
      </c>
      <c r="AI49" s="12">
        <f t="shared" si="15"/>
        <v>11700</v>
      </c>
      <c r="AJ49" s="12">
        <f t="shared" si="16"/>
        <v>11699.992461163392</v>
      </c>
      <c r="AK49" s="12">
        <f t="shared" si="17"/>
        <v>48.230104584021156</v>
      </c>
      <c r="AL49" s="12">
        <f t="shared" si="37"/>
        <v>41.043819001001999</v>
      </c>
      <c r="AM49" s="12"/>
      <c r="AN49" s="64" t="s">
        <v>185</v>
      </c>
      <c r="AO49" s="28">
        <f>IF(ISERROR(HLOOKUP(AN49,'Raw data'!$F$3:$BH$104,AN$2,FALSE)),"",HLOOKUP(AN49,'Raw data'!$F$3:$BH$104,AN$2,FALSE))</f>
        <v>6</v>
      </c>
      <c r="AP49" s="12">
        <f t="shared" si="18"/>
        <v>27</v>
      </c>
      <c r="AQ49" s="12">
        <f t="shared" si="19"/>
        <v>15.625</v>
      </c>
      <c r="AR49" s="12">
        <f t="shared" si="40"/>
        <v>13.296875</v>
      </c>
      <c r="AS49" s="12"/>
      <c r="AT49" s="64" t="s">
        <v>185</v>
      </c>
      <c r="AU49" s="28">
        <f>IF(ISERROR(HLOOKUP(AT49,'Raw data'!$F$3:$BH$104,AT$2,FALSE)),"",HLOOKUP(AT49,'Raw data'!$F$3:$BH$104,AT$2,FALSE))</f>
        <v>3291700</v>
      </c>
      <c r="AV49" s="28">
        <v>21766000</v>
      </c>
      <c r="AW49" s="12">
        <f t="shared" si="21"/>
        <v>151.23127814021871</v>
      </c>
      <c r="AX49" s="12">
        <f t="shared" si="22"/>
        <v>151.23127814021871</v>
      </c>
      <c r="AY49" s="12">
        <f t="shared" si="23"/>
        <v>83.04203027497212</v>
      </c>
      <c r="AZ49" s="12">
        <f t="shared" si="41"/>
        <v>70.668767764001274</v>
      </c>
    </row>
    <row r="50" spans="1:52" ht="15.75" customHeight="1" x14ac:dyDescent="0.2">
      <c r="A50" s="71" t="s">
        <v>186</v>
      </c>
      <c r="B50" s="59">
        <f t="shared" si="0"/>
        <v>60.125899729820624</v>
      </c>
      <c r="C50" s="12"/>
      <c r="D50" s="64" t="s">
        <v>186</v>
      </c>
      <c r="E50" s="28">
        <f>IF(ISERROR(HLOOKUP(D50,'Raw data'!$F$3:$BH$104,D$2,FALSE)),"",HLOOKUP(D50,'Raw data'!$F$3:$BH$104,D$2,FALSE))</f>
        <v>2</v>
      </c>
      <c r="F50" s="12">
        <f t="shared" si="1"/>
        <v>1</v>
      </c>
      <c r="G50" s="12">
        <f t="shared" si="2"/>
        <v>66.666666666666657</v>
      </c>
      <c r="H50" s="12">
        <f t="shared" si="3"/>
        <v>56.733333333333327</v>
      </c>
      <c r="I50" s="12"/>
      <c r="J50" s="64" t="s">
        <v>186</v>
      </c>
      <c r="K50" s="28">
        <f>IF(ISERROR(HLOOKUP(J50,'Raw data'!$F$3:$BH$104,J$2,FALSE)),"",HLOOKUP(J50,'Raw data'!$F$3:$BH$104,J$2,FALSE))</f>
        <v>6</v>
      </c>
      <c r="L50" s="12">
        <f t="shared" si="4"/>
        <v>0</v>
      </c>
      <c r="M50" s="12">
        <f t="shared" si="5"/>
        <v>100</v>
      </c>
      <c r="N50" s="12">
        <f t="shared" si="6"/>
        <v>85.1</v>
      </c>
      <c r="O50" s="12"/>
      <c r="P50" s="64" t="s">
        <v>186</v>
      </c>
      <c r="Q50" s="28">
        <f>IF(ISERROR(HLOOKUP(P50,'Raw data'!$F$3:$BH$104,P$2,FALSE)),"",HLOOKUP(P50,'Raw data'!$F$3:$BH$104,P$2,FALSE))</f>
        <v>4825900</v>
      </c>
      <c r="R50" s="28">
        <v>5312400</v>
      </c>
      <c r="S50" s="12">
        <f t="shared" si="7"/>
        <v>908.4218055869286</v>
      </c>
      <c r="T50" s="12">
        <f t="shared" si="8"/>
        <v>361.08049360440043</v>
      </c>
      <c r="U50" s="12">
        <f t="shared" si="9"/>
        <v>71.557318656735944</v>
      </c>
      <c r="V50" s="12">
        <f t="shared" si="38"/>
        <v>60.895278176882286</v>
      </c>
      <c r="W50" s="12"/>
      <c r="X50" s="64" t="s">
        <v>186</v>
      </c>
      <c r="Y50" s="28">
        <f>IF(ISERROR(HLOOKUP(X50,'Raw data'!$F$3:$BH$104,X$2,FALSE)),"",HLOOKUP(X50,'Raw data'!$F$3:$BH$104,X$2,FALSE))</f>
        <v>3025600</v>
      </c>
      <c r="Z50" s="28">
        <v>5312400</v>
      </c>
      <c r="AA50" s="12">
        <f t="shared" si="11"/>
        <v>569.53542654920568</v>
      </c>
      <c r="AB50" s="12">
        <f t="shared" si="12"/>
        <v>1179.2722046113668</v>
      </c>
      <c r="AC50" s="12">
        <f t="shared" si="26"/>
        <v>32.567071209040932</v>
      </c>
      <c r="AD50" s="12">
        <f t="shared" si="34"/>
        <v>27.714577598893833</v>
      </c>
      <c r="AE50" s="12"/>
      <c r="AF50" s="64" t="s">
        <v>186</v>
      </c>
      <c r="AG50" s="28">
        <f>IF(ISERROR(HLOOKUP(AF50,'Raw data'!$F$3:$BH$104,AF$2,FALSE)),"",HLOOKUP(AF50,'Raw data'!$F$3:$BH$104,AF$2,FALSE))</f>
        <v>4510000</v>
      </c>
      <c r="AH50" s="28">
        <v>5312400</v>
      </c>
      <c r="AI50" s="12">
        <f t="shared" si="15"/>
        <v>848.9571568405994</v>
      </c>
      <c r="AJ50" s="12">
        <f t="shared" si="16"/>
        <v>848.94961800399267</v>
      </c>
      <c r="AK50" s="12">
        <f t="shared" si="17"/>
        <v>96.243584507991073</v>
      </c>
      <c r="AL50" s="12">
        <f t="shared" si="37"/>
        <v>81.903290416300408</v>
      </c>
      <c r="AM50" s="12"/>
      <c r="AN50" s="64" t="s">
        <v>186</v>
      </c>
      <c r="AO50" s="28">
        <f>IF(ISERROR(HLOOKUP(AN50,'Raw data'!$F$3:$BH$104,AN$2,FALSE)),"",HLOOKUP(AN50,'Raw data'!$F$3:$BH$104,AN$2,FALSE))</f>
        <v>14</v>
      </c>
      <c r="AP50" s="12">
        <f t="shared" si="18"/>
        <v>19</v>
      </c>
      <c r="AQ50" s="12">
        <f t="shared" si="19"/>
        <v>40.625</v>
      </c>
      <c r="AR50" s="12">
        <f t="shared" si="40"/>
        <v>34.571874999999999</v>
      </c>
      <c r="AS50" s="12"/>
      <c r="AT50" s="64" t="s">
        <v>186</v>
      </c>
      <c r="AU50" s="28">
        <f>IF(ISERROR(HLOOKUP(AT50,'Raw data'!$F$3:$BH$104,AT$2,FALSE)),"",HLOOKUP(AT50,'Raw data'!$F$3:$BH$104,AT$2,FALSE))</f>
        <v>620011</v>
      </c>
      <c r="AV50" s="28">
        <v>5312400</v>
      </c>
      <c r="AW50" s="12">
        <f t="shared" si="21"/>
        <v>116.7101498381146</v>
      </c>
      <c r="AX50" s="12">
        <f t="shared" si="22"/>
        <v>116.7101498381146</v>
      </c>
      <c r="AY50" s="12">
        <f t="shared" si="23"/>
        <v>86.912977183706872</v>
      </c>
      <c r="AZ50" s="12">
        <f t="shared" si="41"/>
        <v>73.96294358333455</v>
      </c>
    </row>
    <row r="51" spans="1:52" ht="15.75" customHeight="1" x14ac:dyDescent="0.2">
      <c r="A51" s="71" t="s">
        <v>243</v>
      </c>
      <c r="B51" s="59">
        <f t="shared" si="0"/>
        <v>39.226378974949377</v>
      </c>
      <c r="C51" s="12"/>
      <c r="D51" s="102" t="s">
        <v>243</v>
      </c>
      <c r="E51" s="28">
        <f>IF(ISERROR(HLOOKUP(D51,'Raw data'!$F$3:$BH$104,D$2,FALSE)),"",HLOOKUP(D51,'Raw data'!$F$3:$BH$104,D$2,FALSE))</f>
        <v>3</v>
      </c>
      <c r="F51" s="12">
        <f t="shared" si="1"/>
        <v>0</v>
      </c>
      <c r="G51" s="12">
        <f t="shared" si="2"/>
        <v>100</v>
      </c>
      <c r="H51" s="12">
        <f t="shared" si="3"/>
        <v>85.1</v>
      </c>
      <c r="I51" s="12"/>
      <c r="J51" s="102" t="s">
        <v>243</v>
      </c>
      <c r="K51" s="28">
        <f>IF(ISERROR(HLOOKUP(J51,'Raw data'!$F$3:$BH$104,J$2,FALSE)),"",HLOOKUP(J51,'Raw data'!$F$3:$BH$104,J$2,FALSE))</f>
        <v>5</v>
      </c>
      <c r="L51" s="12">
        <f t="shared" si="4"/>
        <v>1</v>
      </c>
      <c r="M51" s="12">
        <f t="shared" si="5"/>
        <v>83.333333333333329</v>
      </c>
      <c r="N51" s="12">
        <f t="shared" si="6"/>
        <v>70.916666666666657</v>
      </c>
      <c r="O51" s="12"/>
      <c r="P51" s="102" t="s">
        <v>243</v>
      </c>
      <c r="Q51" s="28">
        <f>IF(ISERROR(HLOOKUP(P51,'Raw data'!$F$3:$BH$104,P$2,FALSE)),"",HLOOKUP(P51,'Raw data'!$F$3:$BH$104,P$2,FALSE))</f>
        <v>21075</v>
      </c>
      <c r="R51" s="28">
        <v>4757083</v>
      </c>
      <c r="S51" s="12">
        <f t="shared" si="7"/>
        <v>4.4302359239895548</v>
      </c>
      <c r="T51" s="12">
        <f t="shared" si="8"/>
        <v>1265.0720632673394</v>
      </c>
      <c r="U51" s="12">
        <f t="shared" si="9"/>
        <v>0.34897423398223282</v>
      </c>
      <c r="V51" s="12">
        <f t="shared" si="38"/>
        <v>0.29697707311888011</v>
      </c>
      <c r="W51" s="12"/>
      <c r="X51" s="102" t="s">
        <v>243</v>
      </c>
      <c r="Y51" s="28">
        <f>IF(ISERROR(HLOOKUP(X51,'Raw data'!$F$3:$BH$104,X$2,FALSE)),"",HLOOKUP(X51,'Raw data'!$F$3:$BH$104,X$2,FALSE))</f>
        <v>39928</v>
      </c>
      <c r="Z51" s="28">
        <v>4757083</v>
      </c>
      <c r="AA51" s="12">
        <f t="shared" si="11"/>
        <v>8.393378883656224</v>
      </c>
      <c r="AB51" s="12">
        <f t="shared" si="12"/>
        <v>1740.4142522769162</v>
      </c>
      <c r="AC51" s="12">
        <f t="shared" si="26"/>
        <v>0.4799486652563445</v>
      </c>
      <c r="AD51" s="12">
        <f t="shared" si="34"/>
        <v>0.40843631413314918</v>
      </c>
      <c r="AE51" s="12"/>
      <c r="AF51" s="102" t="s">
        <v>243</v>
      </c>
      <c r="AG51" s="28">
        <f>IF(ISERROR(HLOOKUP(AF51,'Raw data'!$F$3:$BH$104,AF$2,FALSE)),"",HLOOKUP(AF51,'Raw data'!$F$3:$BH$104,AF$2,FALSE))</f>
        <v>5500000</v>
      </c>
      <c r="AH51" s="28">
        <v>4757083</v>
      </c>
      <c r="AI51" s="12">
        <f t="shared" si="15"/>
        <v>1156.170703769516</v>
      </c>
      <c r="AJ51" s="12">
        <f t="shared" si="16"/>
        <v>1156.1631649329092</v>
      </c>
      <c r="AK51" s="12">
        <f t="shared" si="17"/>
        <v>94.884232076980993</v>
      </c>
      <c r="AL51" s="12">
        <f t="shared" si="37"/>
        <v>80.746481497510828</v>
      </c>
      <c r="AM51" s="12"/>
      <c r="AN51" s="102" t="s">
        <v>243</v>
      </c>
      <c r="AO51" s="28">
        <f>IF(ISERROR(HLOOKUP(AN51,'Raw data'!$F$3:$BH$104,AN$2,FALSE)),"",HLOOKUP(AN51,'Raw data'!$F$3:$BH$104,AN$2,FALSE))</f>
        <v>7</v>
      </c>
      <c r="AP51" s="12">
        <f t="shared" si="18"/>
        <v>26</v>
      </c>
      <c r="AQ51" s="12">
        <f t="shared" si="19"/>
        <v>18.75</v>
      </c>
      <c r="AR51" s="12">
        <f t="shared" si="40"/>
        <v>15.956249999999999</v>
      </c>
      <c r="AS51" s="12"/>
      <c r="AT51" s="102" t="s">
        <v>243</v>
      </c>
      <c r="AU51" s="28">
        <f>IF(ISERROR(HLOOKUP(AT51,'Raw data'!$F$3:$BH$104,AT$2,FALSE)),"",HLOOKUP(AT51,'Raw data'!$F$3:$BH$104,AT$2,FALSE))</f>
        <v>3187518</v>
      </c>
      <c r="AV51" s="28">
        <v>4757083</v>
      </c>
      <c r="AW51" s="12">
        <f t="shared" si="21"/>
        <v>670.05725987963626</v>
      </c>
      <c r="AX51" s="12">
        <f t="shared" si="22"/>
        <v>670.05725987963626</v>
      </c>
      <c r="AY51" s="12">
        <f t="shared" si="23"/>
        <v>24.864678346904967</v>
      </c>
      <c r="AZ51" s="12">
        <f t="shared" si="41"/>
        <v>21.159841273216127</v>
      </c>
    </row>
    <row r="52" spans="1:52" ht="15.75" customHeight="1" x14ac:dyDescent="0.2">
      <c r="A52" s="73" t="s">
        <v>188</v>
      </c>
      <c r="B52" s="59">
        <f t="shared" si="0"/>
        <v>49.698982109827973</v>
      </c>
      <c r="C52" s="12"/>
      <c r="D52" s="65" t="s">
        <v>188</v>
      </c>
      <c r="E52" s="28">
        <f>IF(ISERROR(HLOOKUP(D52,'Raw data'!$F$3:$BH$104,D$2,FALSE)),"",HLOOKUP(D52,'Raw data'!$F$3:$BH$104,D$2,FALSE))</f>
        <v>3</v>
      </c>
      <c r="F52" s="12">
        <f t="shared" si="1"/>
        <v>0</v>
      </c>
      <c r="G52" s="12">
        <f t="shared" si="2"/>
        <v>100</v>
      </c>
      <c r="H52" s="12">
        <f t="shared" si="3"/>
        <v>85.1</v>
      </c>
      <c r="I52" s="12"/>
      <c r="J52" s="65" t="s">
        <v>188</v>
      </c>
      <c r="K52" s="28">
        <f>IF(ISERROR(HLOOKUP(J52,'Raw data'!$F$3:$BH$104,J$2,FALSE)),"",HLOOKUP(J52,'Raw data'!$F$3:$BH$104,J$2,FALSE))</f>
        <v>6</v>
      </c>
      <c r="L52" s="12">
        <f t="shared" si="4"/>
        <v>0</v>
      </c>
      <c r="M52" s="12">
        <f t="shared" si="5"/>
        <v>100</v>
      </c>
      <c r="N52" s="12">
        <f t="shared" si="6"/>
        <v>85.1</v>
      </c>
      <c r="O52" s="12"/>
      <c r="P52" s="65" t="s">
        <v>188</v>
      </c>
      <c r="Q52" s="28">
        <f>IF(ISERROR(HLOOKUP(P52,'Raw data'!$F$3:$BH$104,P$2,FALSE)),"",HLOOKUP(P52,'Raw data'!$F$3:$BH$104,P$2,FALSE))</f>
        <v>2190000</v>
      </c>
      <c r="R52" s="28">
        <v>8154051</v>
      </c>
      <c r="S52" s="12">
        <f t="shared" si="7"/>
        <v>268.57815826758997</v>
      </c>
      <c r="T52" s="12">
        <f t="shared" si="8"/>
        <v>1000.9241409237391</v>
      </c>
      <c r="U52" s="12">
        <f t="shared" si="9"/>
        <v>21.156177380590321</v>
      </c>
      <c r="V52" s="12">
        <f t="shared" si="38"/>
        <v>18.003906950882364</v>
      </c>
      <c r="W52" s="12"/>
      <c r="X52" s="65" t="s">
        <v>188</v>
      </c>
      <c r="Y52" s="28">
        <f>IF(ISERROR(HLOOKUP(X52,'Raw data'!$F$3:$BH$104,X$2,FALSE)),"",HLOOKUP(X52,'Raw data'!$F$3:$BH$104,X$2,FALSE))</f>
        <v>547500</v>
      </c>
      <c r="Z52" s="28">
        <v>8154051</v>
      </c>
      <c r="AA52" s="12">
        <f t="shared" si="11"/>
        <v>67.144539566897492</v>
      </c>
      <c r="AB52" s="12">
        <f t="shared" si="12"/>
        <v>1681.6630915936748</v>
      </c>
      <c r="AC52" s="12">
        <f t="shared" si="26"/>
        <v>3.8394468534162343</v>
      </c>
      <c r="AD52" s="12">
        <f t="shared" si="34"/>
        <v>3.2673692722572154</v>
      </c>
      <c r="AE52" s="12"/>
      <c r="AF52" s="65" t="s">
        <v>188</v>
      </c>
      <c r="AG52" s="28">
        <f>IF(ISERROR(HLOOKUP(AF52,'Raw data'!$F$3:$BH$104,AF$2,FALSE)),"",HLOOKUP(AF52,'Raw data'!$F$3:$BH$104,AF$2,FALSE))</f>
        <v>571612</v>
      </c>
      <c r="AH52" s="28">
        <v>8154051</v>
      </c>
      <c r="AI52" s="12">
        <f t="shared" si="15"/>
        <v>70.101597353266484</v>
      </c>
      <c r="AJ52" s="12">
        <f t="shared" si="16"/>
        <v>70.094058516659743</v>
      </c>
      <c r="AK52" s="12">
        <f t="shared" si="17"/>
        <v>99.689849195139729</v>
      </c>
      <c r="AL52" s="12">
        <f t="shared" si="37"/>
        <v>84.836061665063909</v>
      </c>
      <c r="AM52" s="12"/>
      <c r="AN52" s="65" t="s">
        <v>188</v>
      </c>
      <c r="AO52" s="28">
        <f>IF(ISERROR(HLOOKUP(AN52,'Raw data'!$F$3:$BH$104,AN$2,FALSE)),"",HLOOKUP(AN52,'Raw data'!$F$3:$BH$104,AN$2,FALSE))</f>
        <v>10</v>
      </c>
      <c r="AP52" s="12">
        <f t="shared" si="18"/>
        <v>23</v>
      </c>
      <c r="AQ52" s="12">
        <f t="shared" si="19"/>
        <v>28.125</v>
      </c>
      <c r="AR52" s="12">
        <f t="shared" si="40"/>
        <v>23.934374999999999</v>
      </c>
      <c r="AS52" s="12"/>
      <c r="AT52" s="65" t="s">
        <v>188</v>
      </c>
      <c r="AU52" s="28">
        <f>IF(ISERROR(HLOOKUP(AT52,'Raw data'!$F$3:$BH$104,AT$2,FALSE)),"",HLOOKUP(AT52,'Raw data'!$F$3:$BH$104,AT$2,FALSE))</f>
        <v>3200000</v>
      </c>
      <c r="AV52" s="28">
        <v>8154051</v>
      </c>
      <c r="AW52" s="12">
        <f t="shared" si="21"/>
        <v>392.44297098460629</v>
      </c>
      <c r="AX52" s="12">
        <f t="shared" si="22"/>
        <v>392.44297098460629</v>
      </c>
      <c r="AY52" s="12">
        <f t="shared" si="23"/>
        <v>55.994314783304752</v>
      </c>
      <c r="AZ52" s="12">
        <f t="shared" si="41"/>
        <v>47.65116188059234</v>
      </c>
    </row>
    <row r="53" spans="1:52" ht="15.75" customHeight="1" x14ac:dyDescent="0.2">
      <c r="A53" s="73" t="s">
        <v>189</v>
      </c>
      <c r="B53" s="59">
        <f t="shared" si="0"/>
        <v>46.980645237581207</v>
      </c>
      <c r="C53" s="12"/>
      <c r="D53" s="65" t="s">
        <v>189</v>
      </c>
      <c r="E53" s="28">
        <f>IF(ISERROR(HLOOKUP(D53,'Raw data'!$F$3:$BH$104,D$2,FALSE)),"",HLOOKUP(D53,'Raw data'!$F$3:$BH$104,D$2,FALSE))</f>
        <v>3</v>
      </c>
      <c r="F53" s="12">
        <f t="shared" si="1"/>
        <v>0</v>
      </c>
      <c r="G53" s="12">
        <f t="shared" si="2"/>
        <v>100</v>
      </c>
      <c r="H53" s="12">
        <f t="shared" si="3"/>
        <v>85.1</v>
      </c>
      <c r="I53" s="12"/>
      <c r="J53" s="65" t="s">
        <v>189</v>
      </c>
      <c r="K53" s="28">
        <f>IF(ISERROR(HLOOKUP(J53,'Raw data'!$F$3:$BH$104,J$2,FALSE)),"",HLOOKUP(J53,'Raw data'!$F$3:$BH$104,J$2,FALSE))</f>
        <v>5</v>
      </c>
      <c r="L53" s="12">
        <f t="shared" si="4"/>
        <v>1</v>
      </c>
      <c r="M53" s="12">
        <f t="shared" si="5"/>
        <v>83.333333333333329</v>
      </c>
      <c r="N53" s="12">
        <f t="shared" si="6"/>
        <v>70.916666666666657</v>
      </c>
      <c r="O53" s="12"/>
      <c r="P53" s="65" t="s">
        <v>189</v>
      </c>
      <c r="Q53" s="28">
        <f>IF(ISERROR(HLOOKUP(P53,'Raw data'!$F$3:$BH$104,P$2,FALSE)),"",HLOOKUP(P53,'Raw data'!$F$3:$BH$104,P$2,FALSE))</f>
        <v>60563</v>
      </c>
      <c r="R53" s="28">
        <v>1331300</v>
      </c>
      <c r="S53" s="12">
        <f t="shared" si="7"/>
        <v>45.491624727709755</v>
      </c>
      <c r="T53" s="12">
        <f t="shared" si="8"/>
        <v>1224.0106744636194</v>
      </c>
      <c r="U53" s="12">
        <f t="shared" si="9"/>
        <v>3.5834220037795745</v>
      </c>
      <c r="V53" s="12">
        <f t="shared" si="38"/>
        <v>3.049492125216418</v>
      </c>
      <c r="W53" s="12"/>
      <c r="X53" s="65" t="s">
        <v>189</v>
      </c>
      <c r="Y53" s="28">
        <f>IF(ISERROR(HLOOKUP(X53,'Raw data'!$F$3:$BH$104,X$2,FALSE)),"",HLOOKUP(X53,'Raw data'!$F$3:$BH$104,X$2,FALSE))</f>
        <v>423517</v>
      </c>
      <c r="Z53" s="28">
        <v>1331300</v>
      </c>
      <c r="AA53" s="12">
        <f t="shared" si="11"/>
        <v>318.12288740329001</v>
      </c>
      <c r="AB53" s="12">
        <f t="shared" si="12"/>
        <v>1430.6847437572824</v>
      </c>
      <c r="AC53" s="12">
        <f t="shared" si="26"/>
        <v>18.190845106969945</v>
      </c>
      <c r="AD53" s="12">
        <f t="shared" si="34"/>
        <v>15.480409186031423</v>
      </c>
      <c r="AE53" s="12"/>
      <c r="AF53" s="65" t="s">
        <v>189</v>
      </c>
      <c r="AG53" s="28">
        <f>IF(ISERROR(HLOOKUP(AF53,'Raw data'!$F$3:$BH$104,AF$2,FALSE)),"",HLOOKUP(AF53,'Raw data'!$F$3:$BH$104,AF$2,FALSE))</f>
        <v>4510420</v>
      </c>
      <c r="AH53" s="28">
        <v>1331300</v>
      </c>
      <c r="AI53" s="12">
        <f t="shared" si="15"/>
        <v>3387.9816720498761</v>
      </c>
      <c r="AJ53" s="12">
        <f t="shared" si="16"/>
        <v>3387.9741332132694</v>
      </c>
      <c r="AK53" s="12">
        <f t="shared" si="17"/>
        <v>85.008959011666576</v>
      </c>
      <c r="AL53" s="12">
        <f t="shared" si="37"/>
        <v>72.342624118928256</v>
      </c>
      <c r="AM53" s="12"/>
      <c r="AN53" s="65" t="s">
        <v>189</v>
      </c>
      <c r="AO53" s="28">
        <f>IF(ISERROR(HLOOKUP(AN53,'Raw data'!$F$3:$BH$104,AN$2,FALSE)),"",HLOOKUP(AN53,'Raw data'!$F$3:$BH$104,AN$2,FALSE))</f>
        <v>5</v>
      </c>
      <c r="AP53" s="12">
        <f t="shared" si="18"/>
        <v>28</v>
      </c>
      <c r="AQ53" s="12">
        <f t="shared" si="19"/>
        <v>12.5</v>
      </c>
      <c r="AR53" s="12">
        <f t="shared" si="40"/>
        <v>10.637499999999999</v>
      </c>
      <c r="AS53" s="12"/>
      <c r="AT53" s="65" t="s">
        <v>189</v>
      </c>
      <c r="AU53" s="28">
        <f>IF(ISERROR(HLOOKUP(AT53,'Raw data'!$F$3:$BH$104,AT$2,FALSE)),"",HLOOKUP(AT53,'Raw data'!$F$3:$BH$104,AT$2,FALSE))</f>
        <v>192000</v>
      </c>
      <c r="AV53" s="28">
        <v>1331300</v>
      </c>
      <c r="AW53" s="12">
        <f t="shared" si="21"/>
        <v>144.21993540148728</v>
      </c>
      <c r="AX53" s="12">
        <f t="shared" si="22"/>
        <v>144.21993540148728</v>
      </c>
      <c r="AY53" s="12">
        <f t="shared" si="23"/>
        <v>83.828230982638956</v>
      </c>
      <c r="AZ53" s="12">
        <f t="shared" si="41"/>
        <v>71.337824566225748</v>
      </c>
    </row>
    <row r="54" spans="1:52" ht="15.75" customHeight="1" x14ac:dyDescent="0.2">
      <c r="A54" s="71" t="s">
        <v>190</v>
      </c>
      <c r="B54" s="59">
        <f t="shared" si="0"/>
        <v>46.286861641856113</v>
      </c>
      <c r="C54" s="12"/>
      <c r="D54" s="64" t="s">
        <v>190</v>
      </c>
      <c r="E54" s="28">
        <f>IF(ISERROR(HLOOKUP(D54,'Raw data'!$F$3:$BH$104,D$2,FALSE)),"",HLOOKUP(D54,'Raw data'!$F$3:$BH$104,D$2,FALSE))</f>
        <v>2</v>
      </c>
      <c r="F54" s="12">
        <f t="shared" si="1"/>
        <v>1</v>
      </c>
      <c r="G54" s="12">
        <f t="shared" si="2"/>
        <v>66.666666666666657</v>
      </c>
      <c r="H54" s="12">
        <f t="shared" si="3"/>
        <v>56.733333333333327</v>
      </c>
      <c r="I54" s="12"/>
      <c r="J54" s="64" t="s">
        <v>190</v>
      </c>
      <c r="K54" s="28">
        <f>IF(ISERROR(HLOOKUP(J54,'Raw data'!$F$3:$BH$104,J$2,FALSE)),"",HLOOKUP(J54,'Raw data'!$F$3:$BH$104,J$2,FALSE))</f>
        <v>6</v>
      </c>
      <c r="L54" s="12">
        <f t="shared" si="4"/>
        <v>0</v>
      </c>
      <c r="M54" s="12">
        <f t="shared" si="5"/>
        <v>100</v>
      </c>
      <c r="N54" s="12">
        <f t="shared" si="6"/>
        <v>85.1</v>
      </c>
      <c r="O54" s="12"/>
      <c r="P54" s="64" t="s">
        <v>190</v>
      </c>
      <c r="Q54" s="28">
        <f>IF(ISERROR(HLOOKUP(P54,'Raw data'!$F$3:$BH$104,P$2,FALSE)),"",HLOOKUP(P54,'Raw data'!$F$3:$BH$104,P$2,FALSE))</f>
        <v>1063725</v>
      </c>
      <c r="R54" s="28">
        <v>13202041</v>
      </c>
      <c r="S54" s="12">
        <f t="shared" si="7"/>
        <v>80.572769013518439</v>
      </c>
      <c r="T54" s="12">
        <f t="shared" si="8"/>
        <v>1188.9295301778106</v>
      </c>
      <c r="U54" s="12">
        <f t="shared" si="9"/>
        <v>6.346799770653675</v>
      </c>
      <c r="V54" s="12">
        <f t="shared" si="38"/>
        <v>5.4011266048262776</v>
      </c>
      <c r="W54" s="12"/>
      <c r="X54" s="64" t="s">
        <v>190</v>
      </c>
      <c r="Y54" s="28">
        <f>IF(ISERROR(HLOOKUP(X54,'Raw data'!$F$3:$BH$104,X$2,FALSE)),"",HLOOKUP(X54,'Raw data'!$F$3:$BH$104,X$2,FALSE))</f>
        <v>3546094</v>
      </c>
      <c r="Z54" s="28">
        <v>13202041</v>
      </c>
      <c r="AA54" s="12">
        <f t="shared" si="11"/>
        <v>268.60195328888921</v>
      </c>
      <c r="AB54" s="12">
        <f t="shared" si="12"/>
        <v>1480.2056778716831</v>
      </c>
      <c r="AC54" s="12">
        <f t="shared" si="26"/>
        <v>15.359148056246482</v>
      </c>
      <c r="AD54" s="12">
        <f t="shared" si="34"/>
        <v>13.070634995865756</v>
      </c>
      <c r="AE54" s="12"/>
      <c r="AF54" s="64" t="s">
        <v>190</v>
      </c>
      <c r="AG54" s="28">
        <f>IF(ISERROR(HLOOKUP(AF54,'Raw data'!$F$3:$BH$104,AF$2,FALSE)),"",HLOOKUP(AF54,'Raw data'!$F$3:$BH$104,AF$2,FALSE))</f>
        <v>60000000</v>
      </c>
      <c r="AH54" s="28">
        <v>13202041</v>
      </c>
      <c r="AI54" s="12">
        <f t="shared" si="15"/>
        <v>4544.7518304177365</v>
      </c>
      <c r="AJ54" s="12">
        <f t="shared" si="16"/>
        <v>4544.7442915811298</v>
      </c>
      <c r="AK54" s="12">
        <f t="shared" si="17"/>
        <v>79.890505276092568</v>
      </c>
      <c r="AL54" s="12">
        <f t="shared" si="37"/>
        <v>67.986819989954768</v>
      </c>
      <c r="AM54" s="12"/>
      <c r="AN54" s="64" t="s">
        <v>190</v>
      </c>
      <c r="AO54" s="28">
        <f>IF(ISERROR(HLOOKUP(AN54,'Raw data'!$F$3:$BH$104,AN$2,FALSE)),"",HLOOKUP(AN54,'Raw data'!$F$3:$BH$104,AN$2,FALSE))</f>
        <v>17</v>
      </c>
      <c r="AP54" s="12">
        <f t="shared" si="18"/>
        <v>16</v>
      </c>
      <c r="AQ54" s="12">
        <f t="shared" si="19"/>
        <v>50</v>
      </c>
      <c r="AR54" s="12">
        <f t="shared" si="40"/>
        <v>42.55</v>
      </c>
      <c r="AS54" s="12"/>
      <c r="AT54" s="64" t="s">
        <v>190</v>
      </c>
      <c r="AU54" s="28">
        <f>IF(ISERROR(HLOOKUP(AT54,'Raw data'!$F$3:$BH$104,AT$2,FALSE)),"",HLOOKUP(AT54,'Raw data'!$F$3:$BH$104,AT$2,FALSE))</f>
        <v>4418054</v>
      </c>
      <c r="AV54" s="28">
        <v>13202041</v>
      </c>
      <c r="AW54" s="12">
        <f t="shared" si="21"/>
        <v>334.64931672307335</v>
      </c>
      <c r="AX54" s="12">
        <f t="shared" si="22"/>
        <v>334.64931672307335</v>
      </c>
      <c r="AY54" s="12">
        <f t="shared" si="23"/>
        <v>62.474872584033704</v>
      </c>
      <c r="AZ54" s="12">
        <f t="shared" si="41"/>
        <v>53.166116569012679</v>
      </c>
    </row>
    <row r="55" spans="1:52" ht="15.75" customHeight="1" x14ac:dyDescent="0.2">
      <c r="A55" s="81" t="s">
        <v>191</v>
      </c>
      <c r="B55" s="59">
        <f t="shared" si="0"/>
        <v>46.148029916464154</v>
      </c>
      <c r="C55" s="12"/>
      <c r="D55" s="84" t="s">
        <v>191</v>
      </c>
      <c r="E55" s="28">
        <f>IF(ISERROR(HLOOKUP(D55,'Raw data'!$F$3:$BH$104,D$2,FALSE)),"",HLOOKUP(D55,'Raw data'!$F$3:$BH$104,D$2,FALSE))</f>
        <v>3</v>
      </c>
      <c r="F55" s="12">
        <f t="shared" si="1"/>
        <v>0</v>
      </c>
      <c r="G55" s="12">
        <f t="shared" si="2"/>
        <v>100</v>
      </c>
      <c r="H55" s="12">
        <f t="shared" si="3"/>
        <v>85.1</v>
      </c>
      <c r="I55" s="12"/>
      <c r="J55" s="84" t="s">
        <v>191</v>
      </c>
      <c r="K55" s="28">
        <f>IF(ISERROR(HLOOKUP(J55,'Raw data'!$F$3:$BH$104,J$2,FALSE)),"",HLOOKUP(J55,'Raw data'!$F$3:$BH$104,J$2,FALSE))</f>
        <v>6</v>
      </c>
      <c r="L55" s="12">
        <f t="shared" si="4"/>
        <v>0</v>
      </c>
      <c r="M55" s="12">
        <f t="shared" si="5"/>
        <v>100</v>
      </c>
      <c r="N55" s="12">
        <f t="shared" si="6"/>
        <v>85.1</v>
      </c>
      <c r="O55" s="12"/>
      <c r="P55" s="84" t="s">
        <v>191</v>
      </c>
      <c r="Q55" s="28">
        <f>IF(ISERROR(HLOOKUP(P55,'Raw data'!$F$3:$BH$104,P$2,FALSE)),"",HLOOKUP(P55,'Raw data'!$F$3:$BH$104,P$2,FALSE))</f>
        <v>650892</v>
      </c>
      <c r="R55" s="28">
        <v>2615060</v>
      </c>
      <c r="S55" s="12">
        <f t="shared" si="7"/>
        <v>248.90136363984001</v>
      </c>
      <c r="T55" s="12">
        <f t="shared" si="8"/>
        <v>1020.600935551489</v>
      </c>
      <c r="U55" s="12">
        <f t="shared" si="9"/>
        <v>19.606216057929942</v>
      </c>
      <c r="V55" s="12">
        <f t="shared" si="38"/>
        <v>16.684889865298381</v>
      </c>
      <c r="W55" s="12"/>
      <c r="X55" s="84" t="s">
        <v>191</v>
      </c>
      <c r="Y55" s="28">
        <f>IF(ISERROR(HLOOKUP(X55,'Raw data'!$F$3:$BH$104,X$2,FALSE)),"",HLOOKUP(X55,'Raw data'!$F$3:$BH$104,X$2,FALSE))</f>
        <v>172851</v>
      </c>
      <c r="Z55" s="28">
        <v>2615060</v>
      </c>
      <c r="AA55" s="12">
        <f t="shared" si="11"/>
        <v>66.09829219979656</v>
      </c>
      <c r="AB55" s="12">
        <f t="shared" si="12"/>
        <v>1682.7093389607758</v>
      </c>
      <c r="AC55" s="12">
        <f t="shared" si="26"/>
        <v>3.7796205266974567</v>
      </c>
      <c r="AD55" s="12">
        <f t="shared" si="34"/>
        <v>3.2164570682195355</v>
      </c>
      <c r="AE55" s="12"/>
      <c r="AF55" s="84" t="s">
        <v>191</v>
      </c>
      <c r="AG55" s="28">
        <f>IF(ISERROR(HLOOKUP(AF55,'Raw data'!$F$3:$BH$104,AF$2,FALSE)),"",HLOOKUP(AF55,'Raw data'!$F$3:$BH$104,AF$2,FALSE))</f>
        <v>20660000</v>
      </c>
      <c r="AH55" s="28">
        <v>2615060</v>
      </c>
      <c r="AI55" s="12">
        <f t="shared" si="15"/>
        <v>7900.3923428143135</v>
      </c>
      <c r="AJ55" s="12">
        <f t="shared" si="16"/>
        <v>7900.3848039777067</v>
      </c>
      <c r="AK55" s="12">
        <f t="shared" si="17"/>
        <v>65.042533454141619</v>
      </c>
      <c r="AL55" s="12">
        <f t="shared" si="37"/>
        <v>55.351195969474517</v>
      </c>
      <c r="AM55" s="12"/>
      <c r="AN55" s="84" t="s">
        <v>191</v>
      </c>
      <c r="AO55" s="28">
        <f>IF(ISERROR(HLOOKUP(AN55,'Raw data'!$F$3:$BH$104,AN$2,FALSE)),"",HLOOKUP(AN55,'Raw data'!$F$3:$BH$104,AN$2,FALSE))</f>
        <v>28</v>
      </c>
      <c r="AP55" s="12">
        <f t="shared" si="18"/>
        <v>5</v>
      </c>
      <c r="AQ55" s="12">
        <f t="shared" si="19"/>
        <v>84.375</v>
      </c>
      <c r="AR55" s="12">
        <f t="shared" si="40"/>
        <v>71.803124999999994</v>
      </c>
      <c r="AS55" s="12"/>
      <c r="AT55" s="84" t="s">
        <v>191</v>
      </c>
      <c r="AU55" s="28">
        <f>IF(ISERROR(HLOOKUP(AT55,'Raw data'!$F$3:$BH$104,AT$2,FALSE)),"",HLOOKUP(AT55,'Raw data'!$F$3:$BH$104,AT$2,FALSE))</f>
        <v>2173700</v>
      </c>
      <c r="AV55" s="28">
        <v>2615060</v>
      </c>
      <c r="AW55" s="12">
        <f t="shared" si="21"/>
        <v>831.2237577722882</v>
      </c>
      <c r="AX55" s="12">
        <f t="shared" si="22"/>
        <v>831.2237577722882</v>
      </c>
      <c r="AY55" s="12">
        <f t="shared" si="23"/>
        <v>6.7926457253309849</v>
      </c>
      <c r="AZ55" s="12">
        <f t="shared" si="41"/>
        <v>5.7805415122566677</v>
      </c>
    </row>
    <row r="56" spans="1:52" ht="15.75" customHeight="1" x14ac:dyDescent="0.2">
      <c r="A56" s="81" t="s">
        <v>193</v>
      </c>
      <c r="B56" s="59">
        <f t="shared" si="0"/>
        <v>55.45750957469393</v>
      </c>
      <c r="C56" s="12"/>
      <c r="D56" s="84" t="s">
        <v>193</v>
      </c>
      <c r="E56" s="28">
        <f>IF(ISERROR(HLOOKUP(D56,'Raw data'!$F$3:$BH$104,D$2,FALSE)),"",HLOOKUP(D56,'Raw data'!$F$3:$BH$104,D$2,FALSE))</f>
        <v>3</v>
      </c>
      <c r="F56" s="12">
        <f t="shared" si="1"/>
        <v>0</v>
      </c>
      <c r="G56" s="12">
        <f t="shared" si="2"/>
        <v>100</v>
      </c>
      <c r="H56" s="12">
        <f t="shared" si="3"/>
        <v>85.1</v>
      </c>
      <c r="I56" s="12"/>
      <c r="J56" s="84" t="s">
        <v>193</v>
      </c>
      <c r="K56" s="28">
        <f>IF(ISERROR(HLOOKUP(J56,'Raw data'!$F$3:$BH$104,J$2,FALSE)),"",HLOOKUP(J56,'Raw data'!$F$3:$BH$104,J$2,FALSE))</f>
        <v>6</v>
      </c>
      <c r="L56" s="12">
        <f t="shared" si="4"/>
        <v>0</v>
      </c>
      <c r="M56" s="12">
        <f t="shared" si="5"/>
        <v>100</v>
      </c>
      <c r="N56" s="12">
        <f t="shared" si="6"/>
        <v>85.1</v>
      </c>
      <c r="O56" s="12"/>
      <c r="P56" s="84" t="s">
        <v>193</v>
      </c>
      <c r="Q56" s="28">
        <f>IF(ISERROR(HLOOKUP(P56,'Raw data'!$F$3:$BH$104,P$2,FALSE)),"",HLOOKUP(P56,'Raw data'!$F$3:$BH$104,P$2,FALSE))</f>
        <v>25098</v>
      </c>
      <c r="R56" s="28">
        <v>603502</v>
      </c>
      <c r="S56" s="12">
        <f t="shared" si="7"/>
        <v>41.587268973425111</v>
      </c>
      <c r="T56" s="12">
        <f t="shared" si="8"/>
        <v>1227.9150302179039</v>
      </c>
      <c r="U56" s="12">
        <f t="shared" si="9"/>
        <v>3.2758718908911248</v>
      </c>
      <c r="V56" s="12">
        <f t="shared" si="38"/>
        <v>2.7877669791483473</v>
      </c>
      <c r="W56" s="12"/>
      <c r="X56" s="84" t="s">
        <v>193</v>
      </c>
      <c r="Y56" s="28">
        <f>IF(ISERROR(HLOOKUP(X56,'Raw data'!$F$3:$BH$104,X$2,FALSE)),"",HLOOKUP(X56,'Raw data'!$F$3:$BH$104,X$2,FALSE))</f>
        <v>480000</v>
      </c>
      <c r="Z56" s="28">
        <v>603502</v>
      </c>
      <c r="AA56" s="12">
        <f t="shared" si="11"/>
        <v>795.35776186325813</v>
      </c>
      <c r="AB56" s="12">
        <f t="shared" si="12"/>
        <v>953.44986929731419</v>
      </c>
      <c r="AC56" s="12">
        <f t="shared" si="26"/>
        <v>45.480002928362673</v>
      </c>
      <c r="AD56" s="12">
        <f t="shared" si="34"/>
        <v>38.703482492036635</v>
      </c>
      <c r="AE56" s="12"/>
      <c r="AF56" s="84" t="s">
        <v>193</v>
      </c>
      <c r="AG56" s="28">
        <f>IF(ISERROR(HLOOKUP(AF56,'Raw data'!$F$3:$BH$104,AF$2,FALSE)),"",HLOOKUP(AF56,'Raw data'!$F$3:$BH$104,AF$2,FALSE))</f>
        <v>2690000</v>
      </c>
      <c r="AH56" s="28">
        <v>603502</v>
      </c>
      <c r="AI56" s="12">
        <f t="shared" si="15"/>
        <v>4457.3174571086756</v>
      </c>
      <c r="AJ56" s="12">
        <f t="shared" si="16"/>
        <v>4457.3099182720689</v>
      </c>
      <c r="AK56" s="12">
        <f t="shared" si="17"/>
        <v>80.277383163150773</v>
      </c>
      <c r="AL56" s="12">
        <f t="shared" si="37"/>
        <v>68.31605307184131</v>
      </c>
      <c r="AM56" s="12"/>
      <c r="AN56" s="84" t="s">
        <v>193</v>
      </c>
      <c r="AO56" s="28">
        <f>IF(ISERROR(HLOOKUP(AN56,'Raw data'!$F$3:$BH$104,AN$2,FALSE)),"",HLOOKUP(AN56,'Raw data'!$F$3:$BH$104,AN$2,FALSE))</f>
        <v>30</v>
      </c>
      <c r="AP56" s="12">
        <f t="shared" si="18"/>
        <v>3</v>
      </c>
      <c r="AQ56" s="12">
        <f t="shared" si="19"/>
        <v>90.625</v>
      </c>
      <c r="AR56" s="12">
        <f t="shared" si="40"/>
        <v>77.121875000000003</v>
      </c>
      <c r="AS56" s="12"/>
      <c r="AT56" s="84" t="s">
        <v>193</v>
      </c>
      <c r="AU56" s="28">
        <f>IF(ISERROR(HLOOKUP(AT56,'Raw data'!$F$3:$BH$104,AT$2,FALSE)),"",HLOOKUP(AT56,'Raw data'!$F$3:$BH$104,AT$2,FALSE))</f>
        <v>341684</v>
      </c>
      <c r="AV56" s="28">
        <v>603502</v>
      </c>
      <c r="AW56" s="12">
        <f t="shared" si="21"/>
        <v>566.16879480101147</v>
      </c>
      <c r="AX56" s="12">
        <f t="shared" si="22"/>
        <v>566.16879480101147</v>
      </c>
      <c r="AY56" s="12">
        <f t="shared" si="23"/>
        <v>36.513971186640724</v>
      </c>
      <c r="AZ56" s="12">
        <f t="shared" si="41"/>
        <v>31.073389479831256</v>
      </c>
    </row>
    <row r="57" spans="1:52" ht="15.75" customHeight="1" x14ac:dyDescent="0.2">
      <c r="A57" s="69" t="s">
        <v>194</v>
      </c>
      <c r="B57" s="59">
        <f t="shared" si="0"/>
        <v>43.106201529965759</v>
      </c>
      <c r="C57" s="12"/>
      <c r="D57" s="62" t="s">
        <v>194</v>
      </c>
      <c r="E57" s="28">
        <f>IF(ISERROR(HLOOKUP(D57,'Raw data'!$F$3:$BH$104,D$2,FALSE)),"",HLOOKUP(D57,'Raw data'!$F$3:$BH$104,D$2,FALSE))</f>
        <v>2</v>
      </c>
      <c r="F57" s="12">
        <f t="shared" si="1"/>
        <v>1</v>
      </c>
      <c r="G57" s="12">
        <f t="shared" si="2"/>
        <v>66.666666666666657</v>
      </c>
      <c r="H57" s="12">
        <f t="shared" si="3"/>
        <v>56.733333333333327</v>
      </c>
      <c r="I57" s="12"/>
      <c r="J57" s="62" t="s">
        <v>194</v>
      </c>
      <c r="K57" s="28">
        <f>IF(ISERROR(HLOOKUP(J57,'Raw data'!$F$3:$BH$104,J$2,FALSE)),"",HLOOKUP(J57,'Raw data'!$F$3:$BH$104,J$2,FALSE))</f>
        <v>6</v>
      </c>
      <c r="L57" s="12">
        <f t="shared" si="4"/>
        <v>0</v>
      </c>
      <c r="M57" s="12">
        <f t="shared" si="5"/>
        <v>100</v>
      </c>
      <c r="N57" s="12">
        <f t="shared" si="6"/>
        <v>85.1</v>
      </c>
      <c r="O57" s="12"/>
      <c r="P57" s="62" t="s">
        <v>194</v>
      </c>
      <c r="Q57" s="45">
        <f>IF(ISERROR(HLOOKUP(P57,'Raw data'!$F$3:$BH$104,P$2,FALSE)),"",HLOOKUP(P57,'Raw data'!$F$3:$BH$104,P$2,FALSE))</f>
        <v>0</v>
      </c>
      <c r="R57" s="45">
        <v>1724404</v>
      </c>
      <c r="S57" s="74">
        <f t="shared" si="7"/>
        <v>0</v>
      </c>
      <c r="T57" s="12">
        <f t="shared" si="8"/>
        <v>1269.502299191329</v>
      </c>
      <c r="U57" s="12">
        <f t="shared" si="9"/>
        <v>1.4210854715202004E-14</v>
      </c>
      <c r="V57" s="74">
        <f>AVERAGE(V44,V41,V35,V30,V28,V22,V8,V5)</f>
        <v>18.501940352700377</v>
      </c>
      <c r="W57" s="12"/>
      <c r="X57" s="62" t="s">
        <v>194</v>
      </c>
      <c r="Y57" s="45">
        <f>IF(ISERROR(HLOOKUP(X57,'Raw data'!$F$3:$BH$104,X$2,FALSE)),"",HLOOKUP(X57,'Raw data'!$F$3:$BH$104,X$2,FALSE))</f>
        <v>0</v>
      </c>
      <c r="Z57" s="45">
        <v>1724404</v>
      </c>
      <c r="AA57" s="74">
        <f t="shared" si="11"/>
        <v>0</v>
      </c>
      <c r="AB57" s="12">
        <f t="shared" si="12"/>
        <v>1748.8076311605723</v>
      </c>
      <c r="AC57" s="12">
        <f t="shared" si="26"/>
        <v>0</v>
      </c>
      <c r="AD57" s="74">
        <f>AVERAGE(AD44,AD41,AD35,AD30,AD28,AD22,AD8,AD5)</f>
        <v>27.770119312160681</v>
      </c>
      <c r="AE57" s="12"/>
      <c r="AF57" s="62" t="s">
        <v>194</v>
      </c>
      <c r="AG57" s="28">
        <f>IF(ISERROR(HLOOKUP(AF57,'Raw data'!$F$3:$BH$104,AF$2,FALSE)),"",HLOOKUP(AF57,'Raw data'!$F$3:$BH$104,AF$2,FALSE))</f>
        <v>13</v>
      </c>
      <c r="AH57" s="28">
        <v>1724404</v>
      </c>
      <c r="AI57" s="12">
        <f t="shared" si="15"/>
        <v>7.5388366067348491E-3</v>
      </c>
      <c r="AJ57" s="12">
        <f t="shared" si="16"/>
        <v>0</v>
      </c>
      <c r="AK57" s="12">
        <f t="shared" si="17"/>
        <v>100</v>
      </c>
      <c r="AL57" s="12">
        <f t="shared" si="37"/>
        <v>85.1</v>
      </c>
      <c r="AM57" s="12"/>
      <c r="AN57" s="62" t="s">
        <v>194</v>
      </c>
      <c r="AO57" s="28">
        <f>IF(ISERROR(HLOOKUP(AN57,'Raw data'!$F$3:$BH$104,AN$2,FALSE)),"",HLOOKUP(AN57,'Raw data'!$F$3:$BH$104,AN$2,FALSE))</f>
        <v>6</v>
      </c>
      <c r="AP57" s="12">
        <f t="shared" si="18"/>
        <v>27</v>
      </c>
      <c r="AQ57" s="12">
        <f t="shared" si="19"/>
        <v>15.625</v>
      </c>
      <c r="AR57" s="12">
        <f t="shared" si="40"/>
        <v>13.296875</v>
      </c>
      <c r="AS57" s="12"/>
      <c r="AT57" s="62" t="s">
        <v>194</v>
      </c>
      <c r="AU57" s="28">
        <f>IF(ISERROR(HLOOKUP(AT57,'Raw data'!$F$3:$BH$104,AT$2,FALSE)),"",HLOOKUP(AT57,'Raw data'!$F$3:$BH$104,AT$2,FALSE))</f>
        <v>1262405</v>
      </c>
      <c r="AV57" s="28">
        <v>1724404</v>
      </c>
      <c r="AW57" s="12">
        <f t="shared" si="21"/>
        <v>732.08192511731579</v>
      </c>
      <c r="AX57" s="12">
        <f t="shared" si="22"/>
        <v>732.08192511731579</v>
      </c>
      <c r="AY57" s="12">
        <f t="shared" si="23"/>
        <v>17.909685912533433</v>
      </c>
      <c r="AZ57" s="12">
        <f t="shared" si="41"/>
        <v>15.241142711565951</v>
      </c>
    </row>
    <row r="58" spans="1:52" ht="15.75" customHeight="1" x14ac:dyDescent="0.2">
      <c r="A58" s="81" t="s">
        <v>195</v>
      </c>
      <c r="B58" s="59">
        <f t="shared" si="0"/>
        <v>47.593220028111425</v>
      </c>
      <c r="C58" s="12"/>
      <c r="D58" s="84" t="s">
        <v>195</v>
      </c>
      <c r="E58" s="28">
        <f>IF(ISERROR(HLOOKUP(D58,'Raw data'!$F$3:$BH$104,D$2,FALSE)),"",HLOOKUP(D58,'Raw data'!$F$3:$BH$104,D$2,FALSE))</f>
        <v>2</v>
      </c>
      <c r="F58" s="12">
        <f t="shared" si="1"/>
        <v>1</v>
      </c>
      <c r="G58" s="12">
        <f t="shared" si="2"/>
        <v>66.666666666666657</v>
      </c>
      <c r="H58" s="12">
        <f t="shared" si="3"/>
        <v>56.733333333333327</v>
      </c>
      <c r="I58" s="12"/>
      <c r="J58" s="84" t="s">
        <v>195</v>
      </c>
      <c r="K58" s="28">
        <f>IF(ISERROR(HLOOKUP(J58,'Raw data'!$F$3:$BH$104,J$2,FALSE)),"",HLOOKUP(J58,'Raw data'!$F$3:$BH$104,J$2,FALSE))</f>
        <v>6</v>
      </c>
      <c r="L58" s="12">
        <f t="shared" si="4"/>
        <v>0</v>
      </c>
      <c r="M58" s="12">
        <f t="shared" si="5"/>
        <v>100</v>
      </c>
      <c r="N58" s="12">
        <f t="shared" si="6"/>
        <v>85.1</v>
      </c>
      <c r="O58" s="12"/>
      <c r="P58" s="84" t="s">
        <v>195</v>
      </c>
      <c r="Q58" s="28">
        <f>IF(ISERROR(HLOOKUP(P58,'Raw data'!$F$3:$BH$104,P$2,FALSE)),"",HLOOKUP(P58,'Raw data'!$F$3:$BH$104,P$2,FALSE))</f>
        <v>34000</v>
      </c>
      <c r="R58" s="28">
        <v>658893</v>
      </c>
      <c r="S58" s="12">
        <f t="shared" si="7"/>
        <v>51.601701641996499</v>
      </c>
      <c r="T58" s="12">
        <f t="shared" si="8"/>
        <v>1217.9005975493326</v>
      </c>
      <c r="U58" s="12">
        <f t="shared" si="9"/>
        <v>4.0647190379148412</v>
      </c>
      <c r="V58" s="12">
        <f>IF(ISERROR(U58*$A$2),"na",U58*$A$2)</f>
        <v>3.4590759012655297</v>
      </c>
      <c r="W58" s="12"/>
      <c r="X58" s="84" t="s">
        <v>195</v>
      </c>
      <c r="Y58" s="28">
        <f>IF(ISERROR(HLOOKUP(X58,'Raw data'!$F$3:$BH$104,X$2,FALSE)),"",HLOOKUP(X58,'Raw data'!$F$3:$BH$104,X$2,FALSE))</f>
        <v>99000</v>
      </c>
      <c r="Z58" s="28">
        <v>658893</v>
      </c>
      <c r="AA58" s="12">
        <f t="shared" si="11"/>
        <v>150.25201360463686</v>
      </c>
      <c r="AB58" s="12">
        <f t="shared" si="12"/>
        <v>1598.5556175559354</v>
      </c>
      <c r="AC58" s="12">
        <f t="shared" si="26"/>
        <v>8.5916833233924166</v>
      </c>
      <c r="AD58" s="12">
        <f>IF(ISERROR(AC58*$A$2),"na",(AC58*$A$2))</f>
        <v>7.3115225082069459</v>
      </c>
      <c r="AE58" s="12"/>
      <c r="AF58" s="84" t="s">
        <v>195</v>
      </c>
      <c r="AG58" s="28">
        <f>IF(ISERROR(HLOOKUP(AF58,'Raw data'!$F$3:$BH$104,AF$2,FALSE)),"",HLOOKUP(AF58,'Raw data'!$F$3:$BH$104,AF$2,FALSE))</f>
        <v>527000</v>
      </c>
      <c r="AH58" s="28">
        <v>658893</v>
      </c>
      <c r="AI58" s="12">
        <f t="shared" si="15"/>
        <v>799.82637545094565</v>
      </c>
      <c r="AJ58" s="12">
        <f t="shared" si="16"/>
        <v>799.81883661433892</v>
      </c>
      <c r="AK58" s="12">
        <f t="shared" si="17"/>
        <v>96.460977418515625</v>
      </c>
      <c r="AL58" s="12">
        <f t="shared" si="37"/>
        <v>82.088291783156791</v>
      </c>
      <c r="AM58" s="12"/>
      <c r="AN58" s="84" t="s">
        <v>195</v>
      </c>
      <c r="AO58" s="28">
        <f>IF(ISERROR(HLOOKUP(AN58,'Raw data'!$F$3:$BH$104,AN$2,FALSE)),"",HLOOKUP(AN58,'Raw data'!$F$3:$BH$104,AN$2,FALSE))</f>
        <v>21</v>
      </c>
      <c r="AP58" s="12">
        <f t="shared" si="18"/>
        <v>12</v>
      </c>
      <c r="AQ58" s="12">
        <f t="shared" si="19"/>
        <v>62.5</v>
      </c>
      <c r="AR58" s="12">
        <f t="shared" si="40"/>
        <v>53.1875</v>
      </c>
      <c r="AS58" s="12"/>
      <c r="AT58" s="84" t="s">
        <v>195</v>
      </c>
      <c r="AU58" s="28">
        <f>IF(ISERROR(HLOOKUP(AT58,'Raw data'!$F$3:$BH$104,AT$2,FALSE)),"",HLOOKUP(AT58,'Raw data'!$F$3:$BH$104,AT$2,FALSE))</f>
        <v>275000</v>
      </c>
      <c r="AV58" s="28">
        <v>658893</v>
      </c>
      <c r="AW58" s="12">
        <f t="shared" si="21"/>
        <v>417.36670445732466</v>
      </c>
      <c r="AX58" s="12">
        <f t="shared" si="22"/>
        <v>417.36670445732466</v>
      </c>
      <c r="AY58" s="12">
        <f t="shared" si="23"/>
        <v>53.199549554427009</v>
      </c>
      <c r="AZ58" s="12">
        <f t="shared" si="41"/>
        <v>45.272816670817384</v>
      </c>
    </row>
    <row r="59" spans="1:52" ht="15.75" customHeight="1" x14ac:dyDescent="0.2">
      <c r="A59" s="103"/>
      <c r="B59" s="104"/>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row>
    <row r="60" spans="1:52" ht="15.75" customHeight="1" x14ac:dyDescent="0.2">
      <c r="A60" s="103"/>
      <c r="B60" s="104"/>
      <c r="C60" s="12"/>
      <c r="D60" s="28" t="s">
        <v>249</v>
      </c>
      <c r="E60" s="12">
        <f>MAX(E4:E59)</f>
        <v>3</v>
      </c>
      <c r="F60" s="12"/>
      <c r="G60" s="12"/>
      <c r="H60" s="12"/>
      <c r="I60" s="12"/>
      <c r="J60" s="28" t="s">
        <v>249</v>
      </c>
      <c r="K60" s="12">
        <f>MAX(K4:K59)</f>
        <v>6</v>
      </c>
      <c r="L60" s="12"/>
      <c r="M60" s="12"/>
      <c r="N60" s="12"/>
      <c r="O60" s="12"/>
      <c r="P60" s="28" t="s">
        <v>249</v>
      </c>
      <c r="Q60" s="12">
        <f>MAX(S4:S59)</f>
        <v>1269.502299191329</v>
      </c>
      <c r="R60" s="12"/>
      <c r="S60" s="12"/>
      <c r="T60" s="12"/>
      <c r="U60" s="12"/>
      <c r="V60" s="12"/>
      <c r="W60" s="12"/>
      <c r="X60" s="28" t="s">
        <v>249</v>
      </c>
      <c r="Y60" s="12">
        <f>MAX(AA4:AA59)</f>
        <v>1748.8076311605723</v>
      </c>
      <c r="Z60" s="12"/>
      <c r="AA60" s="12"/>
      <c r="AB60" s="12"/>
      <c r="AC60" s="12"/>
      <c r="AD60" s="12"/>
      <c r="AE60" s="12"/>
      <c r="AF60" s="28" t="s">
        <v>249</v>
      </c>
      <c r="AG60" s="12">
        <f>MAX(AI4:AI59)</f>
        <v>22600</v>
      </c>
      <c r="AH60" s="12"/>
      <c r="AI60" s="12"/>
      <c r="AJ60" s="12"/>
      <c r="AK60" s="12"/>
      <c r="AL60" s="12"/>
      <c r="AM60" s="12"/>
      <c r="AN60" s="28" t="s">
        <v>249</v>
      </c>
      <c r="AO60" s="12">
        <f>MAX(AO4:AO59)</f>
        <v>33</v>
      </c>
      <c r="AP60" s="12"/>
      <c r="AQ60" s="12"/>
      <c r="AR60" s="12"/>
      <c r="AS60" s="12"/>
      <c r="AT60" s="28" t="s">
        <v>249</v>
      </c>
      <c r="AU60" s="12">
        <f>MAX(AW4:AW59)</f>
        <v>891.80061406183484</v>
      </c>
      <c r="AV60" s="12"/>
      <c r="AW60" s="12"/>
      <c r="AX60" s="12"/>
      <c r="AY60" s="12"/>
      <c r="AZ60" s="12"/>
    </row>
    <row r="61" spans="1:52" ht="15.75" customHeight="1" x14ac:dyDescent="0.2">
      <c r="A61" s="105"/>
      <c r="B61" s="87" t="s">
        <v>69</v>
      </c>
      <c r="C61" s="12"/>
      <c r="D61" s="28" t="s">
        <v>250</v>
      </c>
      <c r="E61" s="12">
        <f>MIN(E4:E59)</f>
        <v>0</v>
      </c>
      <c r="F61" s="12"/>
      <c r="G61" s="12"/>
      <c r="H61" s="12"/>
      <c r="I61" s="12"/>
      <c r="J61" s="28" t="s">
        <v>250</v>
      </c>
      <c r="K61" s="12">
        <f>MIN(K4:K59)</f>
        <v>0</v>
      </c>
      <c r="L61" s="12"/>
      <c r="M61" s="12"/>
      <c r="N61" s="12"/>
      <c r="O61" s="12"/>
      <c r="P61" s="28" t="s">
        <v>250</v>
      </c>
      <c r="Q61" s="12">
        <f>MIN(S4:S59)</f>
        <v>0</v>
      </c>
      <c r="R61" s="12"/>
      <c r="S61" s="12"/>
      <c r="T61" s="12"/>
      <c r="U61" s="12"/>
      <c r="V61" s="12"/>
      <c r="W61" s="12"/>
      <c r="X61" s="28" t="s">
        <v>250</v>
      </c>
      <c r="Y61" s="12">
        <f>MIN(AA4:AA59)</f>
        <v>0</v>
      </c>
      <c r="Z61" s="12"/>
      <c r="AA61" s="12"/>
      <c r="AB61" s="12"/>
      <c r="AC61" s="12"/>
      <c r="AD61" s="12"/>
      <c r="AE61" s="12"/>
      <c r="AF61" s="28" t="s">
        <v>250</v>
      </c>
      <c r="AG61" s="12">
        <f>MIN(AI4:AI59)</f>
        <v>7.5388366067348491E-3</v>
      </c>
      <c r="AH61" s="12"/>
      <c r="AI61" s="12"/>
      <c r="AJ61" s="12"/>
      <c r="AK61" s="12"/>
      <c r="AL61" s="12"/>
      <c r="AM61" s="12"/>
      <c r="AN61" s="28" t="s">
        <v>250</v>
      </c>
      <c r="AO61" s="12">
        <f>MIN(AO4:AO59)</f>
        <v>1</v>
      </c>
      <c r="AP61" s="12"/>
      <c r="AQ61" s="12"/>
      <c r="AR61" s="12"/>
      <c r="AS61" s="12"/>
      <c r="AT61" s="28" t="s">
        <v>250</v>
      </c>
      <c r="AU61" s="28">
        <f>MIN(AW4:AW58)</f>
        <v>0</v>
      </c>
      <c r="AV61" s="12"/>
      <c r="AW61" s="12"/>
      <c r="AX61" s="12"/>
      <c r="AY61" s="12"/>
      <c r="AZ61" s="12"/>
    </row>
    <row r="62" spans="1:52" ht="15.75" customHeight="1" x14ac:dyDescent="0.2">
      <c r="A62" s="106"/>
      <c r="B62" s="87" t="s">
        <v>234</v>
      </c>
      <c r="C62" s="12"/>
      <c r="D62" s="28" t="s">
        <v>55</v>
      </c>
      <c r="E62" s="12">
        <f>E60-E61</f>
        <v>3</v>
      </c>
      <c r="F62" s="12"/>
      <c r="G62" s="12"/>
      <c r="H62" s="12"/>
      <c r="I62" s="12"/>
      <c r="J62" s="28" t="s">
        <v>55</v>
      </c>
      <c r="K62" s="12">
        <f>K60-K61</f>
        <v>6</v>
      </c>
      <c r="L62" s="12"/>
      <c r="M62" s="12"/>
      <c r="N62" s="12"/>
      <c r="O62" s="12"/>
      <c r="P62" s="28" t="s">
        <v>55</v>
      </c>
      <c r="Q62" s="12">
        <f>Q60-Q61</f>
        <v>1269.502299191329</v>
      </c>
      <c r="R62" s="12"/>
      <c r="S62" s="12"/>
      <c r="T62" s="12"/>
      <c r="U62" s="12"/>
      <c r="V62" s="12"/>
      <c r="W62" s="12"/>
      <c r="X62" s="28" t="s">
        <v>55</v>
      </c>
      <c r="Y62" s="12">
        <f>Y60-Y61</f>
        <v>1748.8076311605723</v>
      </c>
      <c r="Z62" s="12"/>
      <c r="AA62" s="12"/>
      <c r="AB62" s="12"/>
      <c r="AC62" s="12"/>
      <c r="AD62" s="12"/>
      <c r="AE62" s="12"/>
      <c r="AF62" s="28" t="s">
        <v>55</v>
      </c>
      <c r="AG62" s="12">
        <f>AG60-AG61</f>
        <v>22599.992461163394</v>
      </c>
      <c r="AH62" s="12"/>
      <c r="AI62" s="12"/>
      <c r="AJ62" s="12"/>
      <c r="AK62" s="12"/>
      <c r="AL62" s="12"/>
      <c r="AM62" s="12"/>
      <c r="AN62" s="28" t="s">
        <v>55</v>
      </c>
      <c r="AO62" s="12">
        <f>AO60-AO61</f>
        <v>32</v>
      </c>
      <c r="AP62" s="12"/>
      <c r="AQ62" s="12"/>
      <c r="AR62" s="12"/>
      <c r="AS62" s="12"/>
      <c r="AT62" s="28" t="s">
        <v>55</v>
      </c>
      <c r="AU62" s="12">
        <f>AU60-AU61</f>
        <v>891.80061406183484</v>
      </c>
      <c r="AV62" s="12"/>
      <c r="AW62" s="12"/>
      <c r="AX62" s="12"/>
      <c r="AY62" s="12"/>
      <c r="AZ62" s="12"/>
    </row>
    <row r="63" spans="1:52" ht="15.75" customHeight="1" x14ac:dyDescent="0.2">
      <c r="A63" s="107"/>
      <c r="B63" s="87" t="s">
        <v>75</v>
      </c>
      <c r="C63" s="12"/>
      <c r="D63" s="28" t="s">
        <v>251</v>
      </c>
      <c r="E63" s="12">
        <f>COUNTA(D4:D59)</f>
        <v>55</v>
      </c>
      <c r="F63" s="12"/>
      <c r="G63" s="12"/>
      <c r="H63" s="12"/>
      <c r="I63" s="12"/>
      <c r="J63" s="28" t="s">
        <v>251</v>
      </c>
      <c r="K63" s="12">
        <f>COUNTA(J4:J59)</f>
        <v>55</v>
      </c>
      <c r="L63" s="12"/>
      <c r="M63" s="12"/>
      <c r="N63" s="12"/>
      <c r="O63" s="12"/>
      <c r="P63" s="28" t="s">
        <v>251</v>
      </c>
      <c r="Q63" s="12">
        <f>COUNTA(P4:P59)</f>
        <v>55</v>
      </c>
      <c r="R63" s="12"/>
      <c r="S63" s="12"/>
      <c r="T63" s="12"/>
      <c r="U63" s="12"/>
      <c r="V63" s="12"/>
      <c r="W63" s="12"/>
      <c r="X63" s="28" t="s">
        <v>251</v>
      </c>
      <c r="Y63" s="12">
        <f>COUNTA(X4:X59)</f>
        <v>55</v>
      </c>
      <c r="Z63" s="12"/>
      <c r="AA63" s="12"/>
      <c r="AB63" s="12"/>
      <c r="AC63" s="12"/>
      <c r="AD63" s="12"/>
      <c r="AE63" s="12"/>
      <c r="AF63" s="28" t="s">
        <v>251</v>
      </c>
      <c r="AG63" s="12">
        <f>COUNTA(AF4:AF59)</f>
        <v>55</v>
      </c>
      <c r="AH63" s="12"/>
      <c r="AI63" s="12"/>
      <c r="AJ63" s="12"/>
      <c r="AK63" s="12"/>
      <c r="AL63" s="12"/>
      <c r="AM63" s="12"/>
      <c r="AN63" s="28" t="s">
        <v>251</v>
      </c>
      <c r="AO63" s="12">
        <f>COUNTA(AN4:AN59)</f>
        <v>55</v>
      </c>
      <c r="AP63" s="12"/>
      <c r="AQ63" s="12"/>
      <c r="AR63" s="12"/>
      <c r="AS63" s="12"/>
      <c r="AT63" s="28" t="s">
        <v>251</v>
      </c>
      <c r="AU63" s="12">
        <f>COUNTA(AT4:AT59)</f>
        <v>55</v>
      </c>
      <c r="AV63" s="12"/>
      <c r="AW63" s="12"/>
      <c r="AX63" s="12"/>
      <c r="AY63" s="12"/>
      <c r="AZ63" s="12"/>
    </row>
    <row r="64" spans="1:52" ht="15.75" customHeight="1" x14ac:dyDescent="0.2">
      <c r="A64" s="108"/>
      <c r="B64" s="87" t="s">
        <v>67</v>
      </c>
      <c r="C64" s="12"/>
      <c r="D64" s="28" t="s">
        <v>252</v>
      </c>
      <c r="E64" s="12">
        <f>100/E62</f>
        <v>33.333333333333336</v>
      </c>
      <c r="F64" s="12"/>
      <c r="G64" s="12"/>
      <c r="H64" s="12"/>
      <c r="I64" s="12"/>
      <c r="J64" s="28" t="s">
        <v>252</v>
      </c>
      <c r="K64" s="12">
        <f>100/K62</f>
        <v>16.666666666666668</v>
      </c>
      <c r="L64" s="12"/>
      <c r="M64" s="12"/>
      <c r="N64" s="12"/>
      <c r="O64" s="12"/>
      <c r="P64" s="28" t="s">
        <v>252</v>
      </c>
      <c r="Q64" s="12">
        <f>100/Q62</f>
        <v>7.8771027089671153E-2</v>
      </c>
      <c r="R64" s="12"/>
      <c r="S64" s="12"/>
      <c r="T64" s="12"/>
      <c r="U64" s="12"/>
      <c r="V64" s="12"/>
      <c r="W64" s="12"/>
      <c r="X64" s="28" t="s">
        <v>252</v>
      </c>
      <c r="Y64" s="12">
        <f>100/Y62</f>
        <v>5.7181818181818181E-2</v>
      </c>
      <c r="Z64" s="12"/>
      <c r="AA64" s="12"/>
      <c r="AB64" s="12"/>
      <c r="AC64" s="12"/>
      <c r="AD64" s="12"/>
      <c r="AE64" s="12"/>
      <c r="AF64" s="28" t="s">
        <v>252</v>
      </c>
      <c r="AG64" s="12">
        <f>100/AG62</f>
        <v>4.4247802370661607E-3</v>
      </c>
      <c r="AH64" s="12"/>
      <c r="AI64" s="12"/>
      <c r="AJ64" s="12"/>
      <c r="AK64" s="12"/>
      <c r="AL64" s="12"/>
      <c r="AM64" s="12"/>
      <c r="AN64" s="28" t="s">
        <v>252</v>
      </c>
      <c r="AO64" s="12">
        <f>100/AO62</f>
        <v>3.125</v>
      </c>
      <c r="AP64" s="12"/>
      <c r="AQ64" s="12"/>
      <c r="AR64" s="12"/>
      <c r="AS64" s="12"/>
      <c r="AT64" s="28" t="s">
        <v>252</v>
      </c>
      <c r="AU64" s="12">
        <f>100/AU62</f>
        <v>0.11213268798339972</v>
      </c>
      <c r="AV64" s="12"/>
      <c r="AW64" s="12"/>
      <c r="AX64" s="12"/>
      <c r="AY64" s="12"/>
      <c r="AZ64" s="12"/>
    </row>
    <row r="65" spans="1:52" ht="15.75" customHeight="1" x14ac:dyDescent="0.2">
      <c r="A65" s="109"/>
      <c r="B65" s="87" t="s">
        <v>233</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row>
    <row r="66" spans="1:52" ht="15.75" customHeight="1" x14ac:dyDescent="0.2">
      <c r="A66" s="110"/>
      <c r="B66" s="87" t="s">
        <v>248</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row>
    <row r="67" spans="1:52" ht="15.75" customHeight="1" x14ac:dyDescent="0.2">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row>
    <row r="68" spans="1:52" ht="15.75" customHeight="1" x14ac:dyDescent="0.2">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row>
    <row r="69" spans="1:52" ht="15.75" customHeight="1" x14ac:dyDescent="0.2">
      <c r="A69" s="81" t="s">
        <v>181</v>
      </c>
      <c r="B69" s="59">
        <v>67.977916354866991</v>
      </c>
      <c r="C69" s="12"/>
      <c r="D69" s="53" t="s">
        <v>18</v>
      </c>
      <c r="E69" s="28">
        <v>3</v>
      </c>
      <c r="F69" s="12">
        <v>0</v>
      </c>
      <c r="G69" s="12">
        <v>100</v>
      </c>
      <c r="H69" s="12">
        <v>85.1</v>
      </c>
      <c r="I69" s="12"/>
      <c r="J69" s="62" t="s">
        <v>118</v>
      </c>
      <c r="K69" s="28">
        <v>6</v>
      </c>
      <c r="L69" s="12">
        <v>0</v>
      </c>
      <c r="M69" s="12">
        <v>100</v>
      </c>
      <c r="N69" s="12">
        <v>85.1</v>
      </c>
      <c r="O69" s="12"/>
      <c r="P69" s="84" t="s">
        <v>151</v>
      </c>
      <c r="Q69" s="28">
        <v>3451500</v>
      </c>
      <c r="R69" s="28">
        <v>2718782</v>
      </c>
      <c r="S69" s="12">
        <v>1269.502299191329</v>
      </c>
      <c r="T69" s="12">
        <v>0</v>
      </c>
      <c r="U69" s="12">
        <v>100</v>
      </c>
      <c r="V69" s="12">
        <v>85.1</v>
      </c>
      <c r="W69" s="12"/>
      <c r="X69" s="84" t="s">
        <v>152</v>
      </c>
      <c r="Y69" s="28">
        <v>2200000</v>
      </c>
      <c r="Z69" s="28">
        <v>1258000</v>
      </c>
      <c r="AA69" s="12">
        <v>1748.8076311605723</v>
      </c>
      <c r="AB69" s="12">
        <v>0</v>
      </c>
      <c r="AC69" s="12">
        <v>100</v>
      </c>
      <c r="AD69" s="12">
        <v>85.1</v>
      </c>
      <c r="AE69" s="12"/>
      <c r="AF69" s="62" t="s">
        <v>194</v>
      </c>
      <c r="AG69" s="28">
        <v>13</v>
      </c>
      <c r="AH69" s="28">
        <v>1724404</v>
      </c>
      <c r="AI69" s="12">
        <v>7.5388366067348491E-3</v>
      </c>
      <c r="AJ69" s="12">
        <v>0</v>
      </c>
      <c r="AK69" s="12">
        <v>100</v>
      </c>
      <c r="AL69" s="12">
        <v>85.1</v>
      </c>
      <c r="AM69" s="12"/>
      <c r="AN69" s="84" t="s">
        <v>181</v>
      </c>
      <c r="AO69" s="28">
        <v>33</v>
      </c>
      <c r="AP69" s="12">
        <v>0</v>
      </c>
      <c r="AQ69" s="12">
        <v>100</v>
      </c>
      <c r="AR69" s="12">
        <v>85.1</v>
      </c>
      <c r="AS69" s="12"/>
      <c r="AT69" s="33" t="s">
        <v>162</v>
      </c>
      <c r="AU69" s="28">
        <v>293864</v>
      </c>
      <c r="AV69" s="28">
        <v>13400000</v>
      </c>
      <c r="AW69" s="12">
        <v>21.930149253731344</v>
      </c>
      <c r="AX69" s="12">
        <v>21.930149253731344</v>
      </c>
      <c r="AY69" s="12">
        <v>97.540913416301962</v>
      </c>
      <c r="AZ69" s="12">
        <v>83.007317317272964</v>
      </c>
    </row>
    <row r="70" spans="1:52" ht="15.75" customHeight="1" x14ac:dyDescent="0.2">
      <c r="A70" s="81" t="s">
        <v>151</v>
      </c>
      <c r="B70" s="59">
        <v>61.812688230520372</v>
      </c>
      <c r="C70" s="12"/>
      <c r="D70" s="62" t="s">
        <v>118</v>
      </c>
      <c r="E70" s="28">
        <v>3</v>
      </c>
      <c r="F70" s="12">
        <v>0</v>
      </c>
      <c r="G70" s="12">
        <v>100</v>
      </c>
      <c r="H70" s="12">
        <v>85.1</v>
      </c>
      <c r="I70" s="12"/>
      <c r="J70" s="64" t="s">
        <v>142</v>
      </c>
      <c r="K70" s="28">
        <v>6</v>
      </c>
      <c r="L70" s="12">
        <v>0</v>
      </c>
      <c r="M70" s="12">
        <v>100</v>
      </c>
      <c r="N70" s="12">
        <v>85.1</v>
      </c>
      <c r="O70" s="12"/>
      <c r="P70" s="84" t="s">
        <v>181</v>
      </c>
      <c r="Q70" s="28">
        <v>1575500</v>
      </c>
      <c r="R70" s="28">
        <v>1258722</v>
      </c>
      <c r="S70" s="34">
        <v>1251.6663727177249</v>
      </c>
      <c r="T70" s="12">
        <v>17.835926473604104</v>
      </c>
      <c r="U70" s="12">
        <v>98.595045752578343</v>
      </c>
      <c r="V70" s="12">
        <v>83.904383935444173</v>
      </c>
      <c r="W70" s="12"/>
      <c r="X70" s="62" t="s">
        <v>164</v>
      </c>
      <c r="Y70" s="28">
        <v>14000000</v>
      </c>
      <c r="Z70" s="28">
        <v>8173941</v>
      </c>
      <c r="AA70" s="12">
        <v>1712.7600994428512</v>
      </c>
      <c r="AB70" s="12">
        <v>36.047531717721085</v>
      </c>
      <c r="AC70" s="12">
        <v>97.938736595413943</v>
      </c>
      <c r="AD70" s="12">
        <v>83.345864842697267</v>
      </c>
      <c r="AE70" s="12"/>
      <c r="AF70" s="65" t="s">
        <v>188</v>
      </c>
      <c r="AG70" s="28">
        <v>571612</v>
      </c>
      <c r="AH70" s="28">
        <v>8154051</v>
      </c>
      <c r="AI70" s="12">
        <v>70.101597353266484</v>
      </c>
      <c r="AJ70" s="12">
        <v>70.094058516659743</v>
      </c>
      <c r="AK70" s="12">
        <v>99.689849195139729</v>
      </c>
      <c r="AL70" s="12">
        <v>84.836061665063909</v>
      </c>
      <c r="AM70" s="12"/>
      <c r="AN70" s="84" t="s">
        <v>193</v>
      </c>
      <c r="AO70" s="28">
        <v>30</v>
      </c>
      <c r="AP70" s="12">
        <v>3</v>
      </c>
      <c r="AQ70" s="12">
        <v>90.625</v>
      </c>
      <c r="AR70" s="12">
        <v>77.121875000000003</v>
      </c>
      <c r="AS70" s="12"/>
      <c r="AT70" s="53" t="s">
        <v>153</v>
      </c>
      <c r="AU70" s="28">
        <v>129541</v>
      </c>
      <c r="AV70" s="28">
        <v>4364541</v>
      </c>
      <c r="AW70" s="12">
        <v>29.680326064069511</v>
      </c>
      <c r="AX70" s="12">
        <v>29.680326064069511</v>
      </c>
      <c r="AY70" s="12">
        <v>96.671865258212122</v>
      </c>
      <c r="AZ70" s="12">
        <v>82.267757334738519</v>
      </c>
    </row>
    <row r="71" spans="1:52" ht="15.75" customHeight="1" x14ac:dyDescent="0.2">
      <c r="A71" s="69" t="s">
        <v>164</v>
      </c>
      <c r="B71" s="59">
        <v>60.820363762924593</v>
      </c>
      <c r="C71" s="12"/>
      <c r="D71" s="53" t="s">
        <v>150</v>
      </c>
      <c r="E71" s="28">
        <v>3</v>
      </c>
      <c r="F71" s="12">
        <v>0</v>
      </c>
      <c r="G71" s="12">
        <v>100</v>
      </c>
      <c r="H71" s="12">
        <v>85.1</v>
      </c>
      <c r="I71" s="12"/>
      <c r="J71" s="62" t="s">
        <v>144</v>
      </c>
      <c r="K71" s="28">
        <v>6</v>
      </c>
      <c r="L71" s="12">
        <v>0</v>
      </c>
      <c r="M71" s="12">
        <v>100</v>
      </c>
      <c r="N71" s="12">
        <v>85.1</v>
      </c>
      <c r="O71" s="12"/>
      <c r="P71" s="64" t="s">
        <v>186</v>
      </c>
      <c r="Q71" s="28">
        <v>4825900</v>
      </c>
      <c r="R71" s="28">
        <v>5312400</v>
      </c>
      <c r="S71" s="12">
        <v>908.4218055869286</v>
      </c>
      <c r="T71" s="12">
        <v>361.08049360440043</v>
      </c>
      <c r="U71" s="12">
        <v>71.557318656735944</v>
      </c>
      <c r="V71" s="12">
        <v>60.895278176882286</v>
      </c>
      <c r="W71" s="12"/>
      <c r="X71" s="84" t="s">
        <v>151</v>
      </c>
      <c r="Y71" s="28">
        <v>4218500</v>
      </c>
      <c r="Z71" s="28">
        <v>2718782</v>
      </c>
      <c r="AA71" s="12">
        <v>1551.6139212338467</v>
      </c>
      <c r="AB71" s="12">
        <v>197.19370992672566</v>
      </c>
      <c r="AC71" s="12">
        <v>88.724105132371776</v>
      </c>
      <c r="AD71" s="12">
        <v>75.504213467648384</v>
      </c>
      <c r="AE71" s="12"/>
      <c r="AF71" s="53" t="s">
        <v>173</v>
      </c>
      <c r="AG71" s="28">
        <v>1100000</v>
      </c>
      <c r="AH71" s="28">
        <v>3138369</v>
      </c>
      <c r="AI71" s="12">
        <v>350.50053068966713</v>
      </c>
      <c r="AJ71" s="12">
        <v>350.4929918530604</v>
      </c>
      <c r="AK71" s="12">
        <v>98.449145536418385</v>
      </c>
      <c r="AL71" s="12">
        <v>83.780222851492042</v>
      </c>
      <c r="AM71" s="12"/>
      <c r="AN71" s="84" t="s">
        <v>191</v>
      </c>
      <c r="AO71" s="28">
        <v>28</v>
      </c>
      <c r="AP71" s="12">
        <v>5</v>
      </c>
      <c r="AQ71" s="12">
        <v>84.375</v>
      </c>
      <c r="AR71" s="12">
        <v>71.803124999999994</v>
      </c>
      <c r="AS71" s="12"/>
      <c r="AT71" s="53" t="s">
        <v>173</v>
      </c>
      <c r="AU71" s="28">
        <v>300000</v>
      </c>
      <c r="AV71" s="28">
        <v>3138369</v>
      </c>
      <c r="AW71" s="12">
        <v>95.591053824454676</v>
      </c>
      <c r="AX71" s="12">
        <v>95.591053824454676</v>
      </c>
      <c r="AY71" s="12">
        <v>89.281118187498052</v>
      </c>
      <c r="AZ71" s="12">
        <v>75.978231577560834</v>
      </c>
    </row>
    <row r="72" spans="1:52" ht="15.75" customHeight="1" x14ac:dyDescent="0.2">
      <c r="A72" s="71" t="s">
        <v>186</v>
      </c>
      <c r="B72" s="59">
        <v>60.125899729820624</v>
      </c>
      <c r="C72" s="12"/>
      <c r="D72" s="84" t="s">
        <v>151</v>
      </c>
      <c r="E72" s="28">
        <v>3</v>
      </c>
      <c r="F72" s="12">
        <v>0</v>
      </c>
      <c r="G72" s="12">
        <v>100</v>
      </c>
      <c r="H72" s="12">
        <v>85.1</v>
      </c>
      <c r="I72" s="12"/>
      <c r="J72" s="84" t="s">
        <v>146</v>
      </c>
      <c r="K72" s="28">
        <v>6</v>
      </c>
      <c r="L72" s="12">
        <v>0</v>
      </c>
      <c r="M72" s="12">
        <v>100</v>
      </c>
      <c r="N72" s="12">
        <v>85.1</v>
      </c>
      <c r="O72" s="12"/>
      <c r="P72" s="62" t="s">
        <v>166</v>
      </c>
      <c r="Q72" s="28">
        <v>2416000</v>
      </c>
      <c r="R72" s="28">
        <v>3165235</v>
      </c>
      <c r="S72" s="12">
        <v>763.29245695817212</v>
      </c>
      <c r="T72" s="12">
        <v>506.20984223315691</v>
      </c>
      <c r="U72" s="12">
        <v>60.12533080439384</v>
      </c>
      <c r="V72" s="12">
        <v>51.166656514539156</v>
      </c>
      <c r="W72" s="12"/>
      <c r="X72" s="64" t="s">
        <v>176</v>
      </c>
      <c r="Y72" s="28">
        <v>3460000</v>
      </c>
      <c r="Z72" s="28">
        <v>2683487</v>
      </c>
      <c r="AA72" s="12">
        <v>1289.3671554958157</v>
      </c>
      <c r="AB72" s="12">
        <v>459.4404756647566</v>
      </c>
      <c r="AC72" s="12">
        <v>73.728358255169823</v>
      </c>
      <c r="AD72" s="12">
        <v>62.742832875149517</v>
      </c>
      <c r="AE72" s="12"/>
      <c r="AF72" s="64" t="s">
        <v>167</v>
      </c>
      <c r="AG72" s="28">
        <v>5720000</v>
      </c>
      <c r="AH72" s="28">
        <v>11855975</v>
      </c>
      <c r="AI72" s="12">
        <v>482.45715767787971</v>
      </c>
      <c r="AJ72" s="12">
        <v>482.44961884127298</v>
      </c>
      <c r="AK72" s="12">
        <v>97.865266461171032</v>
      </c>
      <c r="AL72" s="12">
        <v>83.283341758456544</v>
      </c>
      <c r="AM72" s="12"/>
      <c r="AN72" s="64" t="s">
        <v>157</v>
      </c>
      <c r="AO72" s="28">
        <v>22</v>
      </c>
      <c r="AP72" s="12">
        <v>11</v>
      </c>
      <c r="AQ72" s="12">
        <v>65.625</v>
      </c>
      <c r="AR72" s="12">
        <v>55.846874999999997</v>
      </c>
      <c r="AS72" s="12"/>
      <c r="AT72" s="64" t="s">
        <v>157</v>
      </c>
      <c r="AU72" s="28">
        <v>686884</v>
      </c>
      <c r="AV72" s="28">
        <v>7071600</v>
      </c>
      <c r="AW72" s="12">
        <v>97.132756377623167</v>
      </c>
      <c r="AX72" s="12">
        <v>97.132756377623167</v>
      </c>
      <c r="AY72" s="12">
        <v>89.1082429361404</v>
      </c>
      <c r="AZ72" s="12">
        <v>75.831114738655472</v>
      </c>
    </row>
    <row r="73" spans="1:52" ht="15.75" customHeight="1" x14ac:dyDescent="0.2">
      <c r="A73" s="81" t="s">
        <v>193</v>
      </c>
      <c r="B73" s="59">
        <v>55.45750957469393</v>
      </c>
      <c r="C73" s="12"/>
      <c r="D73" s="84" t="s">
        <v>154</v>
      </c>
      <c r="E73" s="28">
        <v>3</v>
      </c>
      <c r="F73" s="12">
        <v>0</v>
      </c>
      <c r="G73" s="12">
        <v>100</v>
      </c>
      <c r="H73" s="12">
        <v>85.1</v>
      </c>
      <c r="I73" s="12"/>
      <c r="J73" s="65" t="s">
        <v>148</v>
      </c>
      <c r="K73" s="28">
        <v>6</v>
      </c>
      <c r="L73" s="12">
        <v>0</v>
      </c>
      <c r="M73" s="12">
        <v>100</v>
      </c>
      <c r="N73" s="12">
        <v>85.1</v>
      </c>
      <c r="O73" s="12"/>
      <c r="P73" s="62" t="s">
        <v>164</v>
      </c>
      <c r="Q73" s="28">
        <v>6000000</v>
      </c>
      <c r="R73" s="28">
        <v>8173941</v>
      </c>
      <c r="S73" s="12">
        <v>734.04004261836485</v>
      </c>
      <c r="T73" s="12">
        <v>535.46225657296418</v>
      </c>
      <c r="U73" s="12">
        <v>57.821088081994596</v>
      </c>
      <c r="V73" s="12">
        <v>49.205745957777403</v>
      </c>
      <c r="W73" s="12"/>
      <c r="X73" s="84" t="s">
        <v>193</v>
      </c>
      <c r="Y73" s="28">
        <v>480000</v>
      </c>
      <c r="Z73" s="28">
        <v>603502</v>
      </c>
      <c r="AA73" s="12">
        <v>795.35776186325813</v>
      </c>
      <c r="AB73" s="12">
        <v>953.44986929731419</v>
      </c>
      <c r="AC73" s="12">
        <v>45.480002928362673</v>
      </c>
      <c r="AD73" s="12">
        <v>38.703482492036635</v>
      </c>
      <c r="AE73" s="12"/>
      <c r="AF73" s="79" t="s">
        <v>168</v>
      </c>
      <c r="AG73" s="28">
        <v>7000000</v>
      </c>
      <c r="AH73" s="28">
        <v>8851080</v>
      </c>
      <c r="AI73" s="12">
        <v>790.86393976780232</v>
      </c>
      <c r="AJ73" s="12">
        <v>790.85640093119559</v>
      </c>
      <c r="AK73" s="12">
        <v>96.500634226802376</v>
      </c>
      <c r="AL73" s="12">
        <v>82.122039727008826</v>
      </c>
      <c r="AM73" s="12"/>
      <c r="AN73" s="84" t="s">
        <v>195</v>
      </c>
      <c r="AO73" s="28">
        <v>21</v>
      </c>
      <c r="AP73" s="12">
        <v>12</v>
      </c>
      <c r="AQ73" s="12">
        <v>62.5</v>
      </c>
      <c r="AR73" s="12">
        <v>53.1875</v>
      </c>
      <c r="AS73" s="12"/>
      <c r="AT73" s="71" t="s">
        <v>244</v>
      </c>
      <c r="AU73" s="28">
        <v>2614580</v>
      </c>
      <c r="AV73" s="28">
        <v>23500000</v>
      </c>
      <c r="AW73" s="12">
        <v>111.25872340425532</v>
      </c>
      <c r="AX73" s="12">
        <v>111.25872340425532</v>
      </c>
      <c r="AY73" s="12">
        <v>87.524260283079272</v>
      </c>
      <c r="AZ73" s="12">
        <v>74.483145500900463</v>
      </c>
    </row>
    <row r="74" spans="1:52" ht="15.75" customHeight="1" x14ac:dyDescent="0.2">
      <c r="A74" s="77" t="s">
        <v>178</v>
      </c>
      <c r="B74" s="59">
        <v>53.909262094644532</v>
      </c>
      <c r="C74" s="12"/>
      <c r="D74" s="53" t="s">
        <v>156</v>
      </c>
      <c r="E74" s="28">
        <v>3</v>
      </c>
      <c r="F74" s="12">
        <v>0</v>
      </c>
      <c r="G74" s="12">
        <v>100</v>
      </c>
      <c r="H74" s="12">
        <v>85.1</v>
      </c>
      <c r="I74" s="12"/>
      <c r="J74" s="53" t="s">
        <v>150</v>
      </c>
      <c r="K74" s="28">
        <v>6</v>
      </c>
      <c r="L74" s="12">
        <v>0</v>
      </c>
      <c r="M74" s="12">
        <v>100</v>
      </c>
      <c r="N74" s="12">
        <v>85.1</v>
      </c>
      <c r="O74" s="12"/>
      <c r="P74" s="84" t="s">
        <v>175</v>
      </c>
      <c r="Q74" s="28">
        <v>3028000</v>
      </c>
      <c r="R74" s="28">
        <v>8405837</v>
      </c>
      <c r="S74" s="12">
        <v>360.22587637614197</v>
      </c>
      <c r="T74" s="12">
        <v>909.27642281518706</v>
      </c>
      <c r="U74" s="12">
        <v>28.375362266425626</v>
      </c>
      <c r="V74" s="12">
        <v>24.147433288728205</v>
      </c>
      <c r="W74" s="12"/>
      <c r="X74" s="84" t="s">
        <v>165</v>
      </c>
      <c r="Y74" s="28">
        <v>2926001</v>
      </c>
      <c r="Z74" s="28">
        <v>3884307</v>
      </c>
      <c r="AA74" s="12">
        <v>753.28778080620305</v>
      </c>
      <c r="AB74" s="12">
        <v>995.51985035436928</v>
      </c>
      <c r="AC74" s="12">
        <v>43.074364920645614</v>
      </c>
      <c r="AD74" s="12">
        <v>36.656284547469419</v>
      </c>
      <c r="AE74" s="12"/>
      <c r="AF74" s="84" t="s">
        <v>195</v>
      </c>
      <c r="AG74" s="28">
        <v>527000</v>
      </c>
      <c r="AH74" s="28">
        <v>658893</v>
      </c>
      <c r="AI74" s="12">
        <v>799.82637545094565</v>
      </c>
      <c r="AJ74" s="12">
        <v>799.81883661433892</v>
      </c>
      <c r="AK74" s="12">
        <v>96.460977418515625</v>
      </c>
      <c r="AL74" s="12">
        <v>82.088291783156791</v>
      </c>
      <c r="AM74" s="12"/>
      <c r="AN74" s="62" t="s">
        <v>180</v>
      </c>
      <c r="AO74" s="28">
        <v>20</v>
      </c>
      <c r="AP74" s="12">
        <v>13</v>
      </c>
      <c r="AQ74" s="12">
        <v>59.375</v>
      </c>
      <c r="AR74" s="12">
        <v>50.528124999999996</v>
      </c>
      <c r="AS74" s="12"/>
      <c r="AT74" s="62" t="s">
        <v>158</v>
      </c>
      <c r="AU74" s="28">
        <v>1600000</v>
      </c>
      <c r="AV74" s="28">
        <v>14377018</v>
      </c>
      <c r="AW74" s="12">
        <v>111.28872482457767</v>
      </c>
      <c r="AX74" s="12">
        <v>111.28872482457767</v>
      </c>
      <c r="AY74" s="12">
        <v>87.520896143175207</v>
      </c>
      <c r="AZ74" s="12">
        <v>74.480282617842093</v>
      </c>
    </row>
    <row r="75" spans="1:52" ht="15.75" customHeight="1" x14ac:dyDescent="0.2">
      <c r="A75" s="71" t="s">
        <v>176</v>
      </c>
      <c r="B75" s="59">
        <v>52.819661251614058</v>
      </c>
      <c r="C75" s="12"/>
      <c r="D75" s="53" t="s">
        <v>160</v>
      </c>
      <c r="E75" s="28">
        <v>3</v>
      </c>
      <c r="F75" s="12">
        <v>0</v>
      </c>
      <c r="G75" s="12">
        <v>100</v>
      </c>
      <c r="H75" s="12">
        <v>85.1</v>
      </c>
      <c r="I75" s="12"/>
      <c r="J75" s="84" t="s">
        <v>151</v>
      </c>
      <c r="K75" s="28">
        <v>6</v>
      </c>
      <c r="L75" s="12">
        <v>0</v>
      </c>
      <c r="M75" s="12">
        <v>100</v>
      </c>
      <c r="N75" s="12">
        <v>85.1</v>
      </c>
      <c r="O75" s="12"/>
      <c r="P75" s="65" t="s">
        <v>148</v>
      </c>
      <c r="Q75" s="28">
        <v>3285000</v>
      </c>
      <c r="R75" s="28">
        <v>10230350</v>
      </c>
      <c r="S75" s="12">
        <v>321.10338355970225</v>
      </c>
      <c r="T75" s="12">
        <v>948.39891563162678</v>
      </c>
      <c r="U75" s="12">
        <v>25.293643324966382</v>
      </c>
      <c r="V75" s="12">
        <v>21.524890469546392</v>
      </c>
      <c r="W75" s="12"/>
      <c r="X75" s="64" t="s">
        <v>157</v>
      </c>
      <c r="Y75" s="28">
        <v>5053060</v>
      </c>
      <c r="Z75" s="28">
        <v>7071600</v>
      </c>
      <c r="AA75" s="12">
        <v>714.55681882459407</v>
      </c>
      <c r="AB75" s="12">
        <v>1034.2508123359783</v>
      </c>
      <c r="AC75" s="12">
        <v>40.859658094606338</v>
      </c>
      <c r="AD75" s="12">
        <v>34.771569038509995</v>
      </c>
      <c r="AE75" s="12"/>
      <c r="AF75" s="64" t="s">
        <v>186</v>
      </c>
      <c r="AG75" s="28">
        <v>4510000</v>
      </c>
      <c r="AH75" s="28">
        <v>5312400</v>
      </c>
      <c r="AI75" s="12">
        <v>848.9571568405994</v>
      </c>
      <c r="AJ75" s="12">
        <v>848.94961800399267</v>
      </c>
      <c r="AK75" s="12">
        <v>96.243584507991073</v>
      </c>
      <c r="AL75" s="12">
        <v>81.903290416300408</v>
      </c>
      <c r="AM75" s="12"/>
      <c r="AN75" s="84" t="s">
        <v>170</v>
      </c>
      <c r="AO75" s="28">
        <v>19</v>
      </c>
      <c r="AP75" s="12">
        <v>14</v>
      </c>
      <c r="AQ75" s="12">
        <v>56.25</v>
      </c>
      <c r="AR75" s="12">
        <v>47.868749999999999</v>
      </c>
      <c r="AS75" s="12"/>
      <c r="AT75" s="64" t="s">
        <v>186</v>
      </c>
      <c r="AU75" s="28">
        <v>620011</v>
      </c>
      <c r="AV75" s="28">
        <v>5312400</v>
      </c>
      <c r="AW75" s="12">
        <v>116.7101498381146</v>
      </c>
      <c r="AX75" s="12">
        <v>116.7101498381146</v>
      </c>
      <c r="AY75" s="12">
        <v>86.912977183706872</v>
      </c>
      <c r="AZ75" s="12">
        <v>73.96294358333455</v>
      </c>
    </row>
    <row r="76" spans="1:52" ht="15.75" customHeight="1" x14ac:dyDescent="0.2">
      <c r="A76" s="71" t="s">
        <v>157</v>
      </c>
      <c r="B76" s="59">
        <v>51.822104412168642</v>
      </c>
      <c r="C76" s="12"/>
      <c r="D76" s="62" t="s">
        <v>164</v>
      </c>
      <c r="E76" s="28">
        <v>3</v>
      </c>
      <c r="F76" s="12">
        <v>0</v>
      </c>
      <c r="G76" s="12">
        <v>100</v>
      </c>
      <c r="H76" s="12">
        <v>85.1</v>
      </c>
      <c r="I76" s="12"/>
      <c r="J76" s="53" t="s">
        <v>153</v>
      </c>
      <c r="K76" s="28">
        <v>6</v>
      </c>
      <c r="L76" s="12">
        <v>0</v>
      </c>
      <c r="M76" s="12">
        <v>100</v>
      </c>
      <c r="N76" s="12">
        <v>85.1</v>
      </c>
      <c r="O76" s="12"/>
      <c r="P76" s="64" t="s">
        <v>157</v>
      </c>
      <c r="Q76" s="28">
        <v>2160000</v>
      </c>
      <c r="R76" s="28">
        <v>7071600</v>
      </c>
      <c r="S76" s="12">
        <v>305.44714067537757</v>
      </c>
      <c r="T76" s="12">
        <v>964.05515851595146</v>
      </c>
      <c r="U76" s="12">
        <v>24.060384992602764</v>
      </c>
      <c r="V76" s="12">
        <v>20.475387628704951</v>
      </c>
      <c r="W76" s="12"/>
      <c r="X76" s="84" t="s">
        <v>154</v>
      </c>
      <c r="Y76" s="28">
        <v>402000</v>
      </c>
      <c r="Z76" s="28">
        <v>688701</v>
      </c>
      <c r="AA76" s="12">
        <v>583.70758863425488</v>
      </c>
      <c r="AB76" s="12">
        <v>1165.1000425263173</v>
      </c>
      <c r="AC76" s="12">
        <v>33.377461204631487</v>
      </c>
      <c r="AD76" s="12">
        <v>28.404219485141393</v>
      </c>
      <c r="AE76" s="12"/>
      <c r="AF76" s="64" t="s">
        <v>174</v>
      </c>
      <c r="AG76" s="28">
        <v>15410000</v>
      </c>
      <c r="AH76" s="28">
        <v>16787941</v>
      </c>
      <c r="AI76" s="12">
        <v>917.92078611665363</v>
      </c>
      <c r="AJ76" s="12">
        <v>917.9132472800469</v>
      </c>
      <c r="AK76" s="12">
        <v>95.938435604094025</v>
      </c>
      <c r="AL76" s="12">
        <v>81.643608699084012</v>
      </c>
      <c r="AM76" s="12"/>
      <c r="AN76" s="62" t="s">
        <v>166</v>
      </c>
      <c r="AO76" s="28">
        <v>18</v>
      </c>
      <c r="AP76" s="12">
        <v>15</v>
      </c>
      <c r="AQ76" s="12">
        <v>53.125</v>
      </c>
      <c r="AR76" s="12">
        <v>45.209375000000001</v>
      </c>
      <c r="AS76" s="12"/>
      <c r="AT76" s="65" t="s">
        <v>189</v>
      </c>
      <c r="AU76" s="28">
        <v>192000</v>
      </c>
      <c r="AV76" s="28">
        <v>1331300</v>
      </c>
      <c r="AW76" s="12">
        <v>144.21993540148728</v>
      </c>
      <c r="AX76" s="12">
        <v>144.21993540148728</v>
      </c>
      <c r="AY76" s="12">
        <v>83.828230982638956</v>
      </c>
      <c r="AZ76" s="12">
        <v>71.337824566225748</v>
      </c>
    </row>
    <row r="77" spans="1:52" ht="15.75" customHeight="1" x14ac:dyDescent="0.2">
      <c r="A77" s="81" t="s">
        <v>175</v>
      </c>
      <c r="B77" s="59">
        <v>51.555887564881417</v>
      </c>
      <c r="C77" s="12"/>
      <c r="D77" s="84" t="s">
        <v>169</v>
      </c>
      <c r="E77" s="28">
        <v>3</v>
      </c>
      <c r="F77" s="12">
        <v>0</v>
      </c>
      <c r="G77" s="12">
        <v>100</v>
      </c>
      <c r="H77" s="12">
        <v>85.1</v>
      </c>
      <c r="I77" s="12"/>
      <c r="J77" s="84" t="s">
        <v>154</v>
      </c>
      <c r="K77" s="28">
        <v>6</v>
      </c>
      <c r="L77" s="12">
        <v>0</v>
      </c>
      <c r="M77" s="12">
        <v>100</v>
      </c>
      <c r="N77" s="12">
        <v>85.1</v>
      </c>
      <c r="O77" s="12"/>
      <c r="P77" s="64" t="s">
        <v>184</v>
      </c>
      <c r="Q77" s="28">
        <v>2810500</v>
      </c>
      <c r="R77" s="28">
        <v>10117909</v>
      </c>
      <c r="S77" s="12">
        <v>277.77478528419266</v>
      </c>
      <c r="T77" s="12">
        <v>991.72751390713643</v>
      </c>
      <c r="U77" s="12">
        <v>21.880605136448736</v>
      </c>
      <c r="V77" s="12">
        <v>18.620394971117875</v>
      </c>
      <c r="W77" s="12"/>
      <c r="X77" s="62" t="s">
        <v>194</v>
      </c>
      <c r="Y77" s="45"/>
      <c r="Z77" s="45">
        <v>1724404</v>
      </c>
      <c r="AA77" s="74">
        <v>0</v>
      </c>
      <c r="AB77" s="12">
        <v>1748.8076311605723</v>
      </c>
      <c r="AC77" s="12">
        <v>0</v>
      </c>
      <c r="AD77" s="74">
        <v>27.770119312160681</v>
      </c>
      <c r="AE77" s="12"/>
      <c r="AF77" s="102" t="s">
        <v>243</v>
      </c>
      <c r="AG77" s="28">
        <v>5500000</v>
      </c>
      <c r="AH77" s="28">
        <v>4757083</v>
      </c>
      <c r="AI77" s="12">
        <v>1156.170703769516</v>
      </c>
      <c r="AJ77" s="12">
        <v>1156.1631649329092</v>
      </c>
      <c r="AK77" s="12">
        <v>94.884232076980993</v>
      </c>
      <c r="AL77" s="12">
        <v>80.746481497510828</v>
      </c>
      <c r="AM77" s="12"/>
      <c r="AN77" s="64" t="s">
        <v>190</v>
      </c>
      <c r="AO77" s="28">
        <v>17</v>
      </c>
      <c r="AP77" s="12">
        <v>16</v>
      </c>
      <c r="AQ77" s="12">
        <v>50</v>
      </c>
      <c r="AR77" s="12">
        <v>42.55</v>
      </c>
      <c r="AS77" s="12"/>
      <c r="AT77" s="53" t="s">
        <v>150</v>
      </c>
      <c r="AU77" s="28">
        <v>595917</v>
      </c>
      <c r="AV77" s="28">
        <v>4055807</v>
      </c>
      <c r="AW77" s="12">
        <v>146.92932873778264</v>
      </c>
      <c r="AX77" s="12">
        <v>146.92932873778264</v>
      </c>
      <c r="AY77" s="12">
        <v>83.524419425035859</v>
      </c>
      <c r="AZ77" s="12">
        <v>71.079280930705508</v>
      </c>
    </row>
    <row r="78" spans="1:52" ht="15.75" customHeight="1" x14ac:dyDescent="0.2">
      <c r="A78" s="69" t="s">
        <v>166</v>
      </c>
      <c r="B78" s="59">
        <v>51.428462306589495</v>
      </c>
      <c r="C78" s="12"/>
      <c r="D78" s="62" t="s">
        <v>171</v>
      </c>
      <c r="E78" s="28">
        <v>3</v>
      </c>
      <c r="F78" s="12">
        <v>0</v>
      </c>
      <c r="G78" s="12">
        <v>100</v>
      </c>
      <c r="H78" s="12">
        <v>85.1</v>
      </c>
      <c r="I78" s="12"/>
      <c r="J78" s="65" t="s">
        <v>155</v>
      </c>
      <c r="K78" s="28">
        <v>6</v>
      </c>
      <c r="L78" s="12">
        <v>0</v>
      </c>
      <c r="M78" s="12">
        <v>100</v>
      </c>
      <c r="N78" s="12">
        <v>85.1</v>
      </c>
      <c r="O78" s="12"/>
      <c r="P78" s="62" t="s">
        <v>194</v>
      </c>
      <c r="Q78" s="45"/>
      <c r="R78" s="45">
        <v>1724404</v>
      </c>
      <c r="S78" s="74">
        <v>0</v>
      </c>
      <c r="T78" s="12">
        <v>1269.502299191329</v>
      </c>
      <c r="U78" s="12">
        <v>1.4210854715202004E-14</v>
      </c>
      <c r="V78" s="74">
        <v>18.501940352700377</v>
      </c>
      <c r="W78" s="12"/>
      <c r="X78" s="64" t="s">
        <v>186</v>
      </c>
      <c r="Y78" s="28">
        <v>3025600</v>
      </c>
      <c r="Z78" s="28">
        <v>5312400</v>
      </c>
      <c r="AA78" s="12">
        <v>569.53542654920568</v>
      </c>
      <c r="AB78" s="12">
        <v>1179.2722046113668</v>
      </c>
      <c r="AC78" s="12">
        <v>32.567071209040932</v>
      </c>
      <c r="AD78" s="12">
        <v>27.714577598893833</v>
      </c>
      <c r="AE78" s="12"/>
      <c r="AF78" s="79" t="s">
        <v>183</v>
      </c>
      <c r="AG78" s="28">
        <v>15000000</v>
      </c>
      <c r="AH78" s="28">
        <v>11895893</v>
      </c>
      <c r="AI78" s="12">
        <v>1260.9393847103365</v>
      </c>
      <c r="AJ78" s="12">
        <v>1260.9318458737298</v>
      </c>
      <c r="AK78" s="12">
        <v>94.420653688090567</v>
      </c>
      <c r="AL78" s="12">
        <v>80.351976288565069</v>
      </c>
      <c r="AM78" s="12"/>
      <c r="AN78" s="64" t="s">
        <v>176</v>
      </c>
      <c r="AO78" s="28">
        <v>16</v>
      </c>
      <c r="AP78" s="12">
        <v>17</v>
      </c>
      <c r="AQ78" s="12">
        <v>46.875</v>
      </c>
      <c r="AR78" s="12">
        <v>39.890625</v>
      </c>
      <c r="AS78" s="12"/>
      <c r="AT78" s="79" t="s">
        <v>163</v>
      </c>
      <c r="AU78" s="28">
        <v>1453028</v>
      </c>
      <c r="AV78" s="28">
        <v>9752000</v>
      </c>
      <c r="AW78" s="12">
        <v>148.99794913863823</v>
      </c>
      <c r="AX78" s="12">
        <v>148.99794913863823</v>
      </c>
      <c r="AY78" s="12">
        <v>83.292459459070614</v>
      </c>
      <c r="AZ78" s="12">
        <v>70.881882999669088</v>
      </c>
    </row>
    <row r="79" spans="1:52" ht="15.75" customHeight="1" x14ac:dyDescent="0.2">
      <c r="A79" s="69" t="s">
        <v>118</v>
      </c>
      <c r="B79" s="59">
        <v>50.116306618713921</v>
      </c>
      <c r="C79" s="12"/>
      <c r="D79" s="84" t="s">
        <v>175</v>
      </c>
      <c r="E79" s="28">
        <v>3</v>
      </c>
      <c r="F79" s="12">
        <v>0</v>
      </c>
      <c r="G79" s="12">
        <v>100</v>
      </c>
      <c r="H79" s="12">
        <v>85.1</v>
      </c>
      <c r="I79" s="12"/>
      <c r="J79" s="53" t="s">
        <v>156</v>
      </c>
      <c r="K79" s="28">
        <v>6</v>
      </c>
      <c r="L79" s="12">
        <v>0</v>
      </c>
      <c r="M79" s="12">
        <v>100</v>
      </c>
      <c r="N79" s="12">
        <v>85.1</v>
      </c>
      <c r="O79" s="12"/>
      <c r="P79" s="53" t="s">
        <v>156</v>
      </c>
      <c r="Q79" s="28">
        <v>852000</v>
      </c>
      <c r="R79" s="28">
        <v>3161844</v>
      </c>
      <c r="S79" s="12">
        <v>269.46300956024396</v>
      </c>
      <c r="T79" s="12">
        <v>1000.039289631085</v>
      </c>
      <c r="U79" s="12">
        <v>21.225878025734303</v>
      </c>
      <c r="V79" s="12">
        <v>18.06322219989989</v>
      </c>
      <c r="W79" s="12"/>
      <c r="X79" s="53" t="s">
        <v>156</v>
      </c>
      <c r="Y79" s="28">
        <v>1800000</v>
      </c>
      <c r="Z79" s="28">
        <v>3161844</v>
      </c>
      <c r="AA79" s="12">
        <v>569.28804836671259</v>
      </c>
      <c r="AB79" s="12">
        <v>1179.5195827938596</v>
      </c>
      <c r="AC79" s="12">
        <v>32.552925674787488</v>
      </c>
      <c r="AD79" s="12">
        <v>27.702539749244153</v>
      </c>
      <c r="AE79" s="12"/>
      <c r="AF79" s="65" t="s">
        <v>148</v>
      </c>
      <c r="AG79" s="28">
        <v>13000000</v>
      </c>
      <c r="AH79" s="28">
        <v>10230350</v>
      </c>
      <c r="AI79" s="12">
        <v>1270.7287629455493</v>
      </c>
      <c r="AJ79" s="12">
        <v>1270.7212241089426</v>
      </c>
      <c r="AK79" s="12">
        <v>94.377337840742229</v>
      </c>
      <c r="AL79" s="12">
        <v>80.31511450247163</v>
      </c>
      <c r="AM79" s="12"/>
      <c r="AN79" s="84" t="s">
        <v>146</v>
      </c>
      <c r="AO79" s="28">
        <v>15</v>
      </c>
      <c r="AP79" s="12">
        <v>18</v>
      </c>
      <c r="AQ79" s="12">
        <v>43.75</v>
      </c>
      <c r="AR79" s="12">
        <v>37.231249999999996</v>
      </c>
      <c r="AS79" s="12"/>
      <c r="AT79" s="64" t="s">
        <v>185</v>
      </c>
      <c r="AU79" s="28">
        <v>3291700</v>
      </c>
      <c r="AV79" s="28">
        <v>21766000</v>
      </c>
      <c r="AW79" s="12">
        <v>151.23127814021871</v>
      </c>
      <c r="AX79" s="12">
        <v>151.23127814021871</v>
      </c>
      <c r="AY79" s="12">
        <v>83.04203027497212</v>
      </c>
      <c r="AZ79" s="12">
        <v>70.668767764001274</v>
      </c>
    </row>
    <row r="80" spans="1:52" ht="15.75" customHeight="1" x14ac:dyDescent="0.2">
      <c r="A80" s="73" t="s">
        <v>188</v>
      </c>
      <c r="B80" s="59">
        <v>49.698982109827973</v>
      </c>
      <c r="C80" s="12"/>
      <c r="D80" s="79" t="s">
        <v>178</v>
      </c>
      <c r="E80" s="28">
        <v>3</v>
      </c>
      <c r="F80" s="12">
        <v>0</v>
      </c>
      <c r="G80" s="12">
        <v>100</v>
      </c>
      <c r="H80" s="12">
        <v>85.1</v>
      </c>
      <c r="I80" s="12"/>
      <c r="J80" s="64" t="s">
        <v>157</v>
      </c>
      <c r="K80" s="28">
        <v>6</v>
      </c>
      <c r="L80" s="12">
        <v>0</v>
      </c>
      <c r="M80" s="12">
        <v>100</v>
      </c>
      <c r="N80" s="12">
        <v>85.1</v>
      </c>
      <c r="O80" s="12"/>
      <c r="P80" s="65" t="s">
        <v>188</v>
      </c>
      <c r="Q80" s="28">
        <v>2190000</v>
      </c>
      <c r="R80" s="28">
        <v>8154051</v>
      </c>
      <c r="S80" s="12">
        <v>268.57815826758997</v>
      </c>
      <c r="T80" s="12">
        <v>1000.9241409237391</v>
      </c>
      <c r="U80" s="12">
        <v>21.156177380590321</v>
      </c>
      <c r="V80" s="12">
        <v>18.003906950882364</v>
      </c>
      <c r="W80" s="12"/>
      <c r="X80" s="79" t="s">
        <v>149</v>
      </c>
      <c r="Y80" s="28">
        <v>1642500</v>
      </c>
      <c r="Z80" s="28">
        <v>2906376</v>
      </c>
      <c r="AA80" s="12">
        <v>565.1367889082486</v>
      </c>
      <c r="AB80" s="12">
        <v>1183.6708422523238</v>
      </c>
      <c r="AC80" s="12">
        <v>32.315549111208028</v>
      </c>
      <c r="AD80" s="12">
        <v>27.500532293638031</v>
      </c>
      <c r="AE80" s="12"/>
      <c r="AF80" s="33" t="s">
        <v>162</v>
      </c>
      <c r="AG80" s="28">
        <v>17200000</v>
      </c>
      <c r="AH80" s="28">
        <v>13400000</v>
      </c>
      <c r="AI80" s="12">
        <v>1283.5820895522388</v>
      </c>
      <c r="AJ80" s="12">
        <v>1283.5745507156321</v>
      </c>
      <c r="AK80" s="12">
        <v>94.320464695192399</v>
      </c>
      <c r="AL80" s="12">
        <v>80.266715455608733</v>
      </c>
      <c r="AM80" s="12"/>
      <c r="AN80" s="84" t="s">
        <v>151</v>
      </c>
      <c r="AO80" s="28">
        <v>15</v>
      </c>
      <c r="AP80" s="12">
        <v>18</v>
      </c>
      <c r="AQ80" s="12">
        <v>43.75</v>
      </c>
      <c r="AR80" s="12">
        <v>37.231249999999996</v>
      </c>
      <c r="AS80" s="12"/>
      <c r="AT80" s="64" t="s">
        <v>167</v>
      </c>
      <c r="AU80" s="28">
        <v>1900000</v>
      </c>
      <c r="AV80" s="28">
        <v>11855975</v>
      </c>
      <c r="AW80" s="12">
        <v>160.25674817971532</v>
      </c>
      <c r="AX80" s="12">
        <v>160.25674817971532</v>
      </c>
      <c r="AY80" s="12">
        <v>82.029980059129727</v>
      </c>
      <c r="AZ80" s="12">
        <v>69.807513030319399</v>
      </c>
    </row>
    <row r="81" spans="1:52" ht="15.75" customHeight="1" x14ac:dyDescent="0.2">
      <c r="A81" s="77" t="s">
        <v>179</v>
      </c>
      <c r="B81" s="59">
        <v>48.102845915700172</v>
      </c>
      <c r="C81" s="12"/>
      <c r="D81" s="79" t="s">
        <v>179</v>
      </c>
      <c r="E81" s="28">
        <v>3</v>
      </c>
      <c r="F81" s="12">
        <v>0</v>
      </c>
      <c r="G81" s="12">
        <v>100</v>
      </c>
      <c r="H81" s="12">
        <v>85.1</v>
      </c>
      <c r="I81" s="12"/>
      <c r="J81" s="53" t="s">
        <v>160</v>
      </c>
      <c r="K81" s="28">
        <v>6</v>
      </c>
      <c r="L81" s="12">
        <v>0</v>
      </c>
      <c r="M81" s="12">
        <v>100</v>
      </c>
      <c r="N81" s="12">
        <v>85.1</v>
      </c>
      <c r="O81" s="12"/>
      <c r="P81" s="84" t="s">
        <v>191</v>
      </c>
      <c r="Q81" s="28">
        <v>650892</v>
      </c>
      <c r="R81" s="28">
        <v>2615060</v>
      </c>
      <c r="S81" s="12">
        <v>248.90136363984001</v>
      </c>
      <c r="T81" s="12">
        <v>1020.600935551489</v>
      </c>
      <c r="U81" s="12">
        <v>19.606216057929942</v>
      </c>
      <c r="V81" s="12">
        <v>16.684889865298381</v>
      </c>
      <c r="W81" s="12"/>
      <c r="X81" s="84" t="s">
        <v>175</v>
      </c>
      <c r="Y81" s="28">
        <v>4741000</v>
      </c>
      <c r="Z81" s="28">
        <v>8405837</v>
      </c>
      <c r="AA81" s="12">
        <v>564.0128401252606</v>
      </c>
      <c r="AB81" s="12">
        <v>1184.7947910353118</v>
      </c>
      <c r="AC81" s="12">
        <v>32.251279676253532</v>
      </c>
      <c r="AD81" s="12">
        <v>27.445839004491756</v>
      </c>
      <c r="AE81" s="12"/>
      <c r="AF81" s="53" t="s">
        <v>150</v>
      </c>
      <c r="AG81" s="28">
        <v>6894871.8999999994</v>
      </c>
      <c r="AH81" s="28">
        <v>4055807</v>
      </c>
      <c r="AI81" s="12">
        <v>1700</v>
      </c>
      <c r="AJ81" s="12">
        <v>1699.9924611633933</v>
      </c>
      <c r="AK81" s="12">
        <v>92.477906954682751</v>
      </c>
      <c r="AL81" s="12">
        <v>78.69869881843502</v>
      </c>
      <c r="AM81" s="12"/>
      <c r="AN81" s="62" t="s">
        <v>177</v>
      </c>
      <c r="AO81" s="28">
        <v>15</v>
      </c>
      <c r="AP81" s="12">
        <v>18</v>
      </c>
      <c r="AQ81" s="12">
        <v>43.75</v>
      </c>
      <c r="AR81" s="12">
        <v>37.231249999999996</v>
      </c>
      <c r="AS81" s="12"/>
      <c r="AT81" s="79" t="s">
        <v>178</v>
      </c>
      <c r="AU81" s="28">
        <v>429173</v>
      </c>
      <c r="AV81" s="28">
        <v>2670000</v>
      </c>
      <c r="AW81" s="12">
        <v>160.73895131086141</v>
      </c>
      <c r="AX81" s="12">
        <v>160.73895131086141</v>
      </c>
      <c r="AY81" s="12">
        <v>81.975909325880295</v>
      </c>
      <c r="AZ81" s="12">
        <v>69.761498836324122</v>
      </c>
    </row>
    <row r="82" spans="1:52" ht="15.75" customHeight="1" x14ac:dyDescent="0.2">
      <c r="A82" s="77" t="s">
        <v>168</v>
      </c>
      <c r="B82" s="59">
        <v>47.948235571608102</v>
      </c>
      <c r="C82" s="12"/>
      <c r="D82" s="62" t="s">
        <v>180</v>
      </c>
      <c r="E82" s="28">
        <v>3</v>
      </c>
      <c r="F82" s="12">
        <v>0</v>
      </c>
      <c r="G82" s="12">
        <v>100</v>
      </c>
      <c r="H82" s="12">
        <v>85.1</v>
      </c>
      <c r="I82" s="12"/>
      <c r="J82" s="71" t="s">
        <v>244</v>
      </c>
      <c r="K82" s="28">
        <v>6</v>
      </c>
      <c r="L82" s="12">
        <v>0</v>
      </c>
      <c r="M82" s="12">
        <v>100</v>
      </c>
      <c r="N82" s="12">
        <v>85.1</v>
      </c>
      <c r="O82" s="12"/>
      <c r="P82" s="64" t="s">
        <v>185</v>
      </c>
      <c r="Q82" s="28">
        <v>4233270</v>
      </c>
      <c r="R82" s="28">
        <v>21766000</v>
      </c>
      <c r="S82" s="12">
        <v>194.49003032252136</v>
      </c>
      <c r="T82" s="12">
        <v>1075.0122688688077</v>
      </c>
      <c r="U82" s="12">
        <v>15.3201794472063</v>
      </c>
      <c r="V82" s="12">
        <v>13.037472709572562</v>
      </c>
      <c r="W82" s="12"/>
      <c r="X82" s="62" t="s">
        <v>118</v>
      </c>
      <c r="Y82" s="28">
        <v>448272.66200000001</v>
      </c>
      <c r="Z82" s="28">
        <v>813562</v>
      </c>
      <c r="AA82" s="12">
        <v>551</v>
      </c>
      <c r="AB82" s="12">
        <v>1197.8076311605723</v>
      </c>
      <c r="AC82" s="12">
        <v>31.50718181818182</v>
      </c>
      <c r="AD82" s="12">
        <v>26.812611727272728</v>
      </c>
      <c r="AE82" s="12"/>
      <c r="AF82" s="79" t="s">
        <v>179</v>
      </c>
      <c r="AG82" s="28">
        <v>11350000</v>
      </c>
      <c r="AH82" s="28">
        <v>6453682</v>
      </c>
      <c r="AI82" s="12">
        <v>1758.6859718219769</v>
      </c>
      <c r="AJ82" s="12">
        <v>1758.6784329853701</v>
      </c>
      <c r="AK82" s="12">
        <v>92.218234426371851</v>
      </c>
      <c r="AL82" s="12">
        <v>78.477717496842445</v>
      </c>
      <c r="AM82" s="12"/>
      <c r="AN82" s="79" t="s">
        <v>178</v>
      </c>
      <c r="AO82" s="28">
        <v>15</v>
      </c>
      <c r="AP82" s="12">
        <v>18</v>
      </c>
      <c r="AQ82" s="12">
        <v>43.75</v>
      </c>
      <c r="AR82" s="12">
        <v>37.231249999999996</v>
      </c>
      <c r="AS82" s="12"/>
      <c r="AT82" s="64" t="s">
        <v>172</v>
      </c>
      <c r="AU82" s="28">
        <v>2330000</v>
      </c>
      <c r="AV82" s="28">
        <v>12442373</v>
      </c>
      <c r="AW82" s="12">
        <v>187.26331383892767</v>
      </c>
      <c r="AX82" s="12">
        <v>187.26331383892767</v>
      </c>
      <c r="AY82" s="12">
        <v>79.001661258562066</v>
      </c>
      <c r="AZ82" s="12">
        <v>67.230413731036322</v>
      </c>
    </row>
    <row r="83" spans="1:52" ht="15.75" customHeight="1" x14ac:dyDescent="0.2">
      <c r="A83" s="33" t="s">
        <v>150</v>
      </c>
      <c r="B83" s="59">
        <v>47.708032958279816</v>
      </c>
      <c r="C83" s="12"/>
      <c r="D83" s="84" t="s">
        <v>181</v>
      </c>
      <c r="E83" s="28">
        <v>3</v>
      </c>
      <c r="F83" s="12">
        <v>0</v>
      </c>
      <c r="G83" s="12">
        <v>100</v>
      </c>
      <c r="H83" s="12">
        <v>85.1</v>
      </c>
      <c r="I83" s="12"/>
      <c r="J83" s="33" t="s">
        <v>162</v>
      </c>
      <c r="K83" s="28">
        <v>6</v>
      </c>
      <c r="L83" s="12">
        <v>0</v>
      </c>
      <c r="M83" s="12">
        <v>100</v>
      </c>
      <c r="N83" s="12">
        <v>85.1</v>
      </c>
      <c r="O83" s="12"/>
      <c r="P83" s="62" t="s">
        <v>180</v>
      </c>
      <c r="Q83" s="28">
        <v>545638</v>
      </c>
      <c r="R83" s="28">
        <v>2889305</v>
      </c>
      <c r="S83" s="12">
        <v>188.84749100562246</v>
      </c>
      <c r="T83" s="12">
        <v>1080.6548081857065</v>
      </c>
      <c r="U83" s="12">
        <v>14.875710829820321</v>
      </c>
      <c r="V83" s="12">
        <v>12.659229916177093</v>
      </c>
      <c r="W83" s="12"/>
      <c r="X83" s="79" t="s">
        <v>147</v>
      </c>
      <c r="Y83" s="28">
        <v>1556000</v>
      </c>
      <c r="Z83" s="28">
        <v>2890151</v>
      </c>
      <c r="AA83" s="12">
        <v>538.38017459987384</v>
      </c>
      <c r="AB83" s="12">
        <v>1210.4274565606984</v>
      </c>
      <c r="AC83" s="12">
        <v>30.785557256665527</v>
      </c>
      <c r="AD83" s="12">
        <v>26.198509225422363</v>
      </c>
      <c r="AE83" s="12"/>
      <c r="AF83" s="64" t="s">
        <v>172</v>
      </c>
      <c r="AG83" s="28">
        <v>23000000</v>
      </c>
      <c r="AH83" s="28">
        <v>12442373</v>
      </c>
      <c r="AI83" s="12">
        <v>1848.5219821010028</v>
      </c>
      <c r="AJ83" s="12">
        <v>1848.514443264396</v>
      </c>
      <c r="AK83" s="12">
        <v>91.820729823512337</v>
      </c>
      <c r="AL83" s="12">
        <v>78.139441079809004</v>
      </c>
      <c r="AM83" s="12"/>
      <c r="AN83" s="79" t="s">
        <v>183</v>
      </c>
      <c r="AO83" s="28">
        <v>15</v>
      </c>
      <c r="AP83" s="12">
        <v>18</v>
      </c>
      <c r="AQ83" s="12">
        <v>43.75</v>
      </c>
      <c r="AR83" s="12">
        <v>37.231249999999996</v>
      </c>
      <c r="AS83" s="12"/>
      <c r="AT83" s="79" t="s">
        <v>145</v>
      </c>
      <c r="AU83" s="28">
        <v>1492483</v>
      </c>
      <c r="AV83" s="28">
        <v>7776845</v>
      </c>
      <c r="AW83" s="12">
        <v>191.91368736293447</v>
      </c>
      <c r="AX83" s="12">
        <v>191.91368736293447</v>
      </c>
      <c r="AY83" s="12">
        <v>78.480202375188355</v>
      </c>
      <c r="AZ83" s="12">
        <v>66.786652221285294</v>
      </c>
    </row>
    <row r="84" spans="1:52" ht="15.75" customHeight="1" x14ac:dyDescent="0.2">
      <c r="A84" s="81" t="s">
        <v>195</v>
      </c>
      <c r="B84" s="59">
        <v>47.593220028111425</v>
      </c>
      <c r="C84" s="12"/>
      <c r="D84" s="79" t="s">
        <v>182</v>
      </c>
      <c r="E84" s="28">
        <v>3</v>
      </c>
      <c r="F84" s="12">
        <v>0</v>
      </c>
      <c r="G84" s="12">
        <v>100</v>
      </c>
      <c r="H84" s="12">
        <v>85.1</v>
      </c>
      <c r="I84" s="12"/>
      <c r="J84" s="62" t="s">
        <v>164</v>
      </c>
      <c r="K84" s="28">
        <v>6</v>
      </c>
      <c r="L84" s="12">
        <v>0</v>
      </c>
      <c r="M84" s="12">
        <v>100</v>
      </c>
      <c r="N84" s="12">
        <v>85.1</v>
      </c>
      <c r="O84" s="12"/>
      <c r="P84" s="79" t="s">
        <v>168</v>
      </c>
      <c r="Q84" s="28">
        <v>1642500</v>
      </c>
      <c r="R84" s="28">
        <v>8851080</v>
      </c>
      <c r="S84" s="12">
        <v>185.57057443837363</v>
      </c>
      <c r="T84" s="12">
        <v>1083.9317247529555</v>
      </c>
      <c r="U84" s="12">
        <v>14.617584746130973</v>
      </c>
      <c r="V84" s="12">
        <v>12.439564618957458</v>
      </c>
      <c r="W84" s="12"/>
      <c r="X84" s="79" t="s">
        <v>168</v>
      </c>
      <c r="Y84" s="28">
        <v>4705945</v>
      </c>
      <c r="Z84" s="28">
        <v>8851080</v>
      </c>
      <c r="AA84" s="12">
        <v>531.68031471865584</v>
      </c>
      <c r="AB84" s="12">
        <v>1217.1273164419165</v>
      </c>
      <c r="AC84" s="12">
        <v>30.402447087094046</v>
      </c>
      <c r="AD84" s="12">
        <v>25.872482471117031</v>
      </c>
      <c r="AE84" s="12"/>
      <c r="AF84" s="79" t="s">
        <v>145</v>
      </c>
      <c r="AG84" s="28">
        <v>14698237.049999999</v>
      </c>
      <c r="AH84" s="28">
        <v>7776845</v>
      </c>
      <c r="AI84" s="12">
        <v>1890</v>
      </c>
      <c r="AJ84" s="12">
        <v>1889.9924611633933</v>
      </c>
      <c r="AK84" s="12">
        <v>91.637198709640188</v>
      </c>
      <c r="AL84" s="12">
        <v>77.983256101903791</v>
      </c>
      <c r="AM84" s="12"/>
      <c r="AN84" s="64" t="s">
        <v>186</v>
      </c>
      <c r="AO84" s="28">
        <v>14</v>
      </c>
      <c r="AP84" s="12">
        <v>19</v>
      </c>
      <c r="AQ84" s="12">
        <v>40.625</v>
      </c>
      <c r="AR84" s="12">
        <v>34.571874999999999</v>
      </c>
      <c r="AS84" s="12"/>
      <c r="AT84" s="65" t="s">
        <v>148</v>
      </c>
      <c r="AU84" s="28">
        <v>2000000</v>
      </c>
      <c r="AV84" s="28">
        <v>10230350</v>
      </c>
      <c r="AW84" s="12">
        <v>195.49673276085375</v>
      </c>
      <c r="AX84" s="12">
        <v>195.49673276085375</v>
      </c>
      <c r="AY84" s="12">
        <v>78.078425863553107</v>
      </c>
      <c r="AZ84" s="12">
        <v>66.444740409883693</v>
      </c>
    </row>
    <row r="85" spans="1:52" ht="15.75" customHeight="1" x14ac:dyDescent="0.2">
      <c r="A85" s="71" t="s">
        <v>167</v>
      </c>
      <c r="B85" s="59">
        <v>47.522026115688071</v>
      </c>
      <c r="C85" s="12"/>
      <c r="D85" s="102" t="s">
        <v>243</v>
      </c>
      <c r="E85" s="28">
        <v>3</v>
      </c>
      <c r="F85" s="12">
        <v>0</v>
      </c>
      <c r="G85" s="12">
        <v>100</v>
      </c>
      <c r="H85" s="12">
        <v>85.1</v>
      </c>
      <c r="I85" s="12"/>
      <c r="J85" s="84" t="s">
        <v>165</v>
      </c>
      <c r="K85" s="28">
        <v>6</v>
      </c>
      <c r="L85" s="12">
        <v>0</v>
      </c>
      <c r="M85" s="12">
        <v>100</v>
      </c>
      <c r="N85" s="12">
        <v>85.1</v>
      </c>
      <c r="O85" s="12"/>
      <c r="P85" s="79" t="s">
        <v>178</v>
      </c>
      <c r="Q85" s="28">
        <v>490066</v>
      </c>
      <c r="R85" s="28">
        <v>2670000</v>
      </c>
      <c r="S85" s="12">
        <v>183.54531835205992</v>
      </c>
      <c r="T85" s="12">
        <v>1085.9569808392691</v>
      </c>
      <c r="U85" s="12">
        <v>14.45805324409244</v>
      </c>
      <c r="V85" s="12">
        <v>12.303803310722666</v>
      </c>
      <c r="W85" s="12"/>
      <c r="X85" s="84" t="s">
        <v>169</v>
      </c>
      <c r="Y85" s="28">
        <v>1300000</v>
      </c>
      <c r="Z85" s="28">
        <v>2496435</v>
      </c>
      <c r="AA85" s="12">
        <v>520.74257891753643</v>
      </c>
      <c r="AB85" s="12">
        <v>1228.065052243036</v>
      </c>
      <c r="AC85" s="12">
        <v>29.77700746719367</v>
      </c>
      <c r="AD85" s="12">
        <v>25.340233354581812</v>
      </c>
      <c r="AE85" s="12"/>
      <c r="AF85" s="84" t="s">
        <v>169</v>
      </c>
      <c r="AG85" s="28">
        <v>5492157</v>
      </c>
      <c r="AH85" s="28">
        <v>2496435</v>
      </c>
      <c r="AI85" s="12">
        <v>2200</v>
      </c>
      <c r="AJ85" s="12">
        <v>2199.9924611633933</v>
      </c>
      <c r="AK85" s="12">
        <v>90.265516836149672</v>
      </c>
      <c r="AL85" s="12">
        <v>76.815954827563374</v>
      </c>
      <c r="AM85" s="12"/>
      <c r="AN85" s="79" t="s">
        <v>163</v>
      </c>
      <c r="AO85" s="28">
        <v>13</v>
      </c>
      <c r="AP85" s="12">
        <v>20</v>
      </c>
      <c r="AQ85" s="12">
        <v>37.5</v>
      </c>
      <c r="AR85" s="12">
        <v>31.912499999999998</v>
      </c>
      <c r="AS85" s="12"/>
      <c r="AT85" s="84" t="s">
        <v>170</v>
      </c>
      <c r="AU85" s="28">
        <v>827479</v>
      </c>
      <c r="AV85" s="28">
        <v>3824220</v>
      </c>
      <c r="AW85" s="12">
        <v>216.37850332878338</v>
      </c>
      <c r="AX85" s="12">
        <v>216.37850332878338</v>
      </c>
      <c r="AY85" s="12">
        <v>75.736896799918512</v>
      </c>
      <c r="AZ85" s="12">
        <v>64.452099176730655</v>
      </c>
    </row>
    <row r="86" spans="1:52" ht="15.75" customHeight="1" x14ac:dyDescent="0.2">
      <c r="A86" s="69" t="s">
        <v>180</v>
      </c>
      <c r="B86" s="59">
        <v>47.279306443851098</v>
      </c>
      <c r="C86" s="12"/>
      <c r="D86" s="65" t="s">
        <v>188</v>
      </c>
      <c r="E86" s="28">
        <v>3</v>
      </c>
      <c r="F86" s="12">
        <v>0</v>
      </c>
      <c r="G86" s="12">
        <v>100</v>
      </c>
      <c r="H86" s="12">
        <v>85.1</v>
      </c>
      <c r="I86" s="12"/>
      <c r="J86" s="62" t="s">
        <v>166</v>
      </c>
      <c r="K86" s="28">
        <v>6</v>
      </c>
      <c r="L86" s="12">
        <v>0</v>
      </c>
      <c r="M86" s="12">
        <v>100</v>
      </c>
      <c r="N86" s="12">
        <v>85.1</v>
      </c>
      <c r="O86" s="12"/>
      <c r="P86" s="79" t="s">
        <v>145</v>
      </c>
      <c r="Q86" s="28">
        <v>1404660</v>
      </c>
      <c r="R86" s="28">
        <v>7776845</v>
      </c>
      <c r="S86" s="12">
        <v>180.62080445219109</v>
      </c>
      <c r="T86" s="12">
        <v>1088.8814947391379</v>
      </c>
      <c r="U86" s="12">
        <v>14.227686280461754</v>
      </c>
      <c r="V86" s="12">
        <v>12.107761024672952</v>
      </c>
      <c r="W86" s="12"/>
      <c r="X86" s="62" t="s">
        <v>166</v>
      </c>
      <c r="Y86" s="28">
        <v>1534505.93</v>
      </c>
      <c r="Z86" s="28">
        <v>3165235</v>
      </c>
      <c r="AA86" s="12">
        <v>484.80000063186458</v>
      </c>
      <c r="AB86" s="12">
        <v>1264.0076305287078</v>
      </c>
      <c r="AC86" s="12">
        <v>27.721745490676625</v>
      </c>
      <c r="AD86" s="12">
        <v>23.591205412565806</v>
      </c>
      <c r="AE86" s="12"/>
      <c r="AF86" s="79" t="s">
        <v>178</v>
      </c>
      <c r="AG86" s="28">
        <v>6808499.9999999991</v>
      </c>
      <c r="AH86" s="28">
        <v>2670000</v>
      </c>
      <c r="AI86" s="12">
        <v>2550</v>
      </c>
      <c r="AJ86" s="12">
        <v>2549.9924611633933</v>
      </c>
      <c r="AK86" s="12">
        <v>88.716843753176519</v>
      </c>
      <c r="AL86" s="12">
        <v>75.498034033953218</v>
      </c>
      <c r="AM86" s="12"/>
      <c r="AN86" s="62" t="s">
        <v>118</v>
      </c>
      <c r="AO86" s="28">
        <v>11</v>
      </c>
      <c r="AP86" s="12">
        <v>22</v>
      </c>
      <c r="AQ86" s="12">
        <v>31.25</v>
      </c>
      <c r="AR86" s="12">
        <v>26.59375</v>
      </c>
      <c r="AS86" s="12"/>
      <c r="AT86" s="84" t="s">
        <v>175</v>
      </c>
      <c r="AU86" s="28">
        <v>2016158</v>
      </c>
      <c r="AV86" s="28">
        <v>8405837</v>
      </c>
      <c r="AW86" s="12">
        <v>239.85214083975217</v>
      </c>
      <c r="AX86" s="12">
        <v>239.85214083975217</v>
      </c>
      <c r="AY86" s="12">
        <v>73.104734729065626</v>
      </c>
      <c r="AZ86" s="12">
        <v>62.212129254434849</v>
      </c>
    </row>
    <row r="87" spans="1:52" ht="15.75" customHeight="1" x14ac:dyDescent="0.2">
      <c r="A87" s="73" t="s">
        <v>189</v>
      </c>
      <c r="B87" s="59">
        <v>46.980645237581207</v>
      </c>
      <c r="C87" s="12"/>
      <c r="D87" s="65" t="s">
        <v>189</v>
      </c>
      <c r="E87" s="28">
        <v>3</v>
      </c>
      <c r="F87" s="12">
        <v>0</v>
      </c>
      <c r="G87" s="12">
        <v>100</v>
      </c>
      <c r="H87" s="12">
        <v>85.1</v>
      </c>
      <c r="I87" s="12"/>
      <c r="J87" s="64" t="s">
        <v>167</v>
      </c>
      <c r="K87" s="28">
        <v>6</v>
      </c>
      <c r="L87" s="12">
        <v>0</v>
      </c>
      <c r="M87" s="12">
        <v>100</v>
      </c>
      <c r="N87" s="12">
        <v>85.1</v>
      </c>
      <c r="O87" s="12"/>
      <c r="P87" s="65" t="s">
        <v>155</v>
      </c>
      <c r="Q87" s="28">
        <v>365000</v>
      </c>
      <c r="R87" s="28">
        <v>2213845</v>
      </c>
      <c r="S87" s="12">
        <v>164.87152442921703</v>
      </c>
      <c r="T87" s="12">
        <v>1104.630774762112</v>
      </c>
      <c r="U87" s="12">
        <v>12.98709931712925</v>
      </c>
      <c r="V87" s="12">
        <v>11.052021518876991</v>
      </c>
      <c r="W87" s="12"/>
      <c r="X87" s="62" t="s">
        <v>171</v>
      </c>
      <c r="Y87" s="28">
        <v>5500000</v>
      </c>
      <c r="Z87" s="28">
        <v>11503501</v>
      </c>
      <c r="AA87" s="12">
        <v>478.11531463334512</v>
      </c>
      <c r="AB87" s="12">
        <v>1270.6923165272271</v>
      </c>
      <c r="AC87" s="12">
        <v>27.339502991306745</v>
      </c>
      <c r="AD87" s="12">
        <v>23.265917045602038</v>
      </c>
      <c r="AE87" s="12"/>
      <c r="AF87" s="79" t="s">
        <v>163</v>
      </c>
      <c r="AG87" s="45" t="s">
        <v>235</v>
      </c>
      <c r="AH87" s="28">
        <v>9752000</v>
      </c>
      <c r="AI87" s="12" t="s">
        <v>235</v>
      </c>
      <c r="AJ87" s="12" t="s">
        <v>235</v>
      </c>
      <c r="AK87" s="12" t="s">
        <v>235</v>
      </c>
      <c r="AL87" s="74">
        <v>75.432856244923428</v>
      </c>
      <c r="AM87" s="12"/>
      <c r="AN87" s="79" t="s">
        <v>145</v>
      </c>
      <c r="AO87" s="28">
        <v>11</v>
      </c>
      <c r="AP87" s="12">
        <v>22</v>
      </c>
      <c r="AQ87" s="12">
        <v>31.25</v>
      </c>
      <c r="AR87" s="12">
        <v>26.59375</v>
      </c>
      <c r="AS87" s="12"/>
      <c r="AT87" s="79" t="s">
        <v>182</v>
      </c>
      <c r="AU87" s="28">
        <v>1695442</v>
      </c>
      <c r="AV87" s="28">
        <v>6434576</v>
      </c>
      <c r="AW87" s="12">
        <v>263.48931149465017</v>
      </c>
      <c r="AX87" s="12">
        <v>263.48931149465017</v>
      </c>
      <c r="AY87" s="12">
        <v>70.454235247209581</v>
      </c>
      <c r="AZ87" s="12">
        <v>59.956554195375354</v>
      </c>
    </row>
    <row r="88" spans="1:52" ht="15.75" customHeight="1" x14ac:dyDescent="0.2">
      <c r="A88" s="69" t="s">
        <v>177</v>
      </c>
      <c r="B88" s="59">
        <v>46.85700081476454</v>
      </c>
      <c r="C88" s="12"/>
      <c r="D88" s="84" t="s">
        <v>191</v>
      </c>
      <c r="E88" s="28">
        <v>3</v>
      </c>
      <c r="F88" s="12">
        <v>0</v>
      </c>
      <c r="G88" s="12">
        <v>100</v>
      </c>
      <c r="H88" s="12">
        <v>85.1</v>
      </c>
      <c r="I88" s="12"/>
      <c r="J88" s="79" t="s">
        <v>168</v>
      </c>
      <c r="K88" s="28">
        <v>6</v>
      </c>
      <c r="L88" s="12">
        <v>0</v>
      </c>
      <c r="M88" s="12">
        <v>100</v>
      </c>
      <c r="N88" s="12">
        <v>85.1</v>
      </c>
      <c r="O88" s="12"/>
      <c r="P88" s="64" t="s">
        <v>176</v>
      </c>
      <c r="Q88" s="28">
        <v>415200</v>
      </c>
      <c r="R88" s="28">
        <v>2683487</v>
      </c>
      <c r="S88" s="12">
        <v>154.7240586594979</v>
      </c>
      <c r="T88" s="12">
        <v>1114.7782405318312</v>
      </c>
      <c r="U88" s="12">
        <v>12.187773016091185</v>
      </c>
      <c r="V88" s="12">
        <v>10.371794836693599</v>
      </c>
      <c r="W88" s="12"/>
      <c r="X88" s="79" t="s">
        <v>182</v>
      </c>
      <c r="Y88" s="28">
        <v>2807247</v>
      </c>
      <c r="Z88" s="28">
        <v>6434576</v>
      </c>
      <c r="AA88" s="12">
        <v>436.2753660847273</v>
      </c>
      <c r="AB88" s="12">
        <v>1312.5322650758451</v>
      </c>
      <c r="AC88" s="12">
        <v>24.947018660663048</v>
      </c>
      <c r="AD88" s="12">
        <v>21.229912880224251</v>
      </c>
      <c r="AE88" s="12"/>
      <c r="AF88" s="79" t="s">
        <v>182</v>
      </c>
      <c r="AG88" s="28">
        <v>19590000</v>
      </c>
      <c r="AH88" s="28">
        <v>6434576</v>
      </c>
      <c r="AI88" s="12">
        <v>3044.4896446945377</v>
      </c>
      <c r="AJ88" s="12">
        <v>3044.4821058579309</v>
      </c>
      <c r="AK88" s="12">
        <v>86.528835745898263</v>
      </c>
      <c r="AL88" s="12">
        <v>73.636039219759425</v>
      </c>
      <c r="AM88" s="12"/>
      <c r="AN88" s="64" t="s">
        <v>142</v>
      </c>
      <c r="AO88" s="45" t="s">
        <v>235</v>
      </c>
      <c r="AP88" s="12" t="s">
        <v>235</v>
      </c>
      <c r="AQ88" s="12" t="s">
        <v>235</v>
      </c>
      <c r="AR88" s="74">
        <v>23.934374999999999</v>
      </c>
      <c r="AS88" s="12"/>
      <c r="AT88" s="53" t="s">
        <v>18</v>
      </c>
      <c r="AU88" s="28">
        <v>605739</v>
      </c>
      <c r="AV88" s="28">
        <v>2269000</v>
      </c>
      <c r="AW88" s="12">
        <v>266.96297928602905</v>
      </c>
      <c r="AX88" s="12">
        <v>266.96297928602905</v>
      </c>
      <c r="AY88" s="12">
        <v>70.064723540600909</v>
      </c>
      <c r="AZ88" s="12">
        <v>59.625079733051372</v>
      </c>
    </row>
    <row r="89" spans="1:52" ht="15.75" customHeight="1" x14ac:dyDescent="0.2">
      <c r="A89" s="77" t="s">
        <v>145</v>
      </c>
      <c r="B89" s="59">
        <v>46.547579016440629</v>
      </c>
      <c r="C89" s="12"/>
      <c r="D89" s="84" t="s">
        <v>193</v>
      </c>
      <c r="E89" s="28">
        <v>3</v>
      </c>
      <c r="F89" s="12">
        <v>0</v>
      </c>
      <c r="G89" s="12">
        <v>100</v>
      </c>
      <c r="H89" s="12">
        <v>85.1</v>
      </c>
      <c r="I89" s="12"/>
      <c r="J89" s="84" t="s">
        <v>169</v>
      </c>
      <c r="K89" s="28">
        <v>6</v>
      </c>
      <c r="L89" s="12">
        <v>0</v>
      </c>
      <c r="M89" s="12">
        <v>100</v>
      </c>
      <c r="N89" s="12">
        <v>85.1</v>
      </c>
      <c r="O89" s="12"/>
      <c r="P89" s="62" t="s">
        <v>118</v>
      </c>
      <c r="Q89" s="28">
        <v>114712.242</v>
      </c>
      <c r="R89" s="28">
        <v>813562</v>
      </c>
      <c r="S89" s="12">
        <v>141</v>
      </c>
      <c r="T89" s="12">
        <v>1128.502299191329</v>
      </c>
      <c r="U89" s="12">
        <v>11.106714819643642</v>
      </c>
      <c r="V89" s="12">
        <v>9.4518143115167383</v>
      </c>
      <c r="W89" s="12"/>
      <c r="X89" s="62" t="s">
        <v>180</v>
      </c>
      <c r="Y89" s="28">
        <v>1210119</v>
      </c>
      <c r="Z89" s="28">
        <v>2889305</v>
      </c>
      <c r="AA89" s="12">
        <v>418.82701895438521</v>
      </c>
      <c r="AB89" s="12">
        <v>1329.9806122061871</v>
      </c>
      <c r="AC89" s="12">
        <v>23.949290447482582</v>
      </c>
      <c r="AD89" s="12">
        <v>20.380846170807676</v>
      </c>
      <c r="AE89" s="12"/>
      <c r="AF89" s="65" t="s">
        <v>189</v>
      </c>
      <c r="AG89" s="28">
        <v>4510420</v>
      </c>
      <c r="AH89" s="28">
        <v>1331300</v>
      </c>
      <c r="AI89" s="12">
        <v>3387.9816720498761</v>
      </c>
      <c r="AJ89" s="12">
        <v>3387.9741332132694</v>
      </c>
      <c r="AK89" s="12">
        <v>85.008959011666576</v>
      </c>
      <c r="AL89" s="12">
        <v>72.342624118928256</v>
      </c>
      <c r="AM89" s="12"/>
      <c r="AN89" s="84" t="s">
        <v>165</v>
      </c>
      <c r="AO89" s="28">
        <v>10</v>
      </c>
      <c r="AP89" s="12">
        <v>23</v>
      </c>
      <c r="AQ89" s="12">
        <v>28.125</v>
      </c>
      <c r="AR89" s="12">
        <v>23.934374999999999</v>
      </c>
      <c r="AS89" s="12"/>
      <c r="AT89" s="79" t="s">
        <v>179</v>
      </c>
      <c r="AU89" s="28">
        <v>1867000</v>
      </c>
      <c r="AV89" s="28">
        <v>6453682</v>
      </c>
      <c r="AW89" s="12">
        <v>289.29222109177368</v>
      </c>
      <c r="AX89" s="12">
        <v>289.29222109177368</v>
      </c>
      <c r="AY89" s="12">
        <v>67.560885636291459</v>
      </c>
      <c r="AZ89" s="12">
        <v>57.494313676484033</v>
      </c>
    </row>
    <row r="90" spans="1:52" ht="15.75" customHeight="1" x14ac:dyDescent="0.2">
      <c r="A90" s="33" t="s">
        <v>156</v>
      </c>
      <c r="B90" s="59">
        <v>46.414870632033391</v>
      </c>
      <c r="C90" s="12"/>
      <c r="D90" s="79" t="s">
        <v>145</v>
      </c>
      <c r="E90" s="28">
        <v>2</v>
      </c>
      <c r="F90" s="12">
        <v>1</v>
      </c>
      <c r="G90" s="12">
        <v>66.666666666666657</v>
      </c>
      <c r="H90" s="12">
        <v>56.733333333333327</v>
      </c>
      <c r="I90" s="12"/>
      <c r="J90" s="84" t="s">
        <v>170</v>
      </c>
      <c r="K90" s="28">
        <v>6</v>
      </c>
      <c r="L90" s="12">
        <v>0</v>
      </c>
      <c r="M90" s="12">
        <v>100</v>
      </c>
      <c r="N90" s="12">
        <v>85.1</v>
      </c>
      <c r="O90" s="12"/>
      <c r="P90" s="62" t="s">
        <v>144</v>
      </c>
      <c r="Q90" s="28">
        <v>474614</v>
      </c>
      <c r="R90" s="28">
        <v>3421829</v>
      </c>
      <c r="S90" s="12">
        <v>138.70184629331271</v>
      </c>
      <c r="T90" s="12">
        <v>1130.8004528980164</v>
      </c>
      <c r="U90" s="12">
        <v>10.925686891757948</v>
      </c>
      <c r="V90" s="12">
        <v>9.2977595448860129</v>
      </c>
      <c r="W90" s="12"/>
      <c r="X90" s="79" t="s">
        <v>183</v>
      </c>
      <c r="Y90" s="28">
        <v>4425625</v>
      </c>
      <c r="Z90" s="28">
        <v>11895893</v>
      </c>
      <c r="AA90" s="12">
        <v>372.02965763057887</v>
      </c>
      <c r="AB90" s="12">
        <v>1376.7779735299935</v>
      </c>
      <c r="AC90" s="12">
        <v>21.273332240875831</v>
      </c>
      <c r="AD90" s="12">
        <v>18.103605736985333</v>
      </c>
      <c r="AE90" s="12"/>
      <c r="AF90" s="79" t="s">
        <v>147</v>
      </c>
      <c r="AG90" s="28">
        <v>9810000</v>
      </c>
      <c r="AH90" s="28">
        <v>2890151</v>
      </c>
      <c r="AI90" s="12">
        <v>3394.2863192961199</v>
      </c>
      <c r="AJ90" s="12">
        <v>3394.2787804595132</v>
      </c>
      <c r="AK90" s="12">
        <v>84.981062333129714</v>
      </c>
      <c r="AL90" s="12">
        <v>72.318884045493391</v>
      </c>
      <c r="AM90" s="12"/>
      <c r="AN90" s="64" t="s">
        <v>167</v>
      </c>
      <c r="AO90" s="28">
        <v>10</v>
      </c>
      <c r="AP90" s="12">
        <v>23</v>
      </c>
      <c r="AQ90" s="12">
        <v>28.125</v>
      </c>
      <c r="AR90" s="12">
        <v>23.934374999999999</v>
      </c>
      <c r="AS90" s="12"/>
      <c r="AT90" s="79" t="s">
        <v>168</v>
      </c>
      <c r="AU90" s="28">
        <v>2568000</v>
      </c>
      <c r="AV90" s="28">
        <v>8851080</v>
      </c>
      <c r="AW90" s="12">
        <v>290.13408533195951</v>
      </c>
      <c r="AX90" s="12">
        <v>290.13408533195951</v>
      </c>
      <c r="AY90" s="12">
        <v>67.466485136122316</v>
      </c>
      <c r="AZ90" s="12">
        <v>57.413978850840088</v>
      </c>
    </row>
    <row r="91" spans="1:52" ht="15.75" customHeight="1" x14ac:dyDescent="0.2">
      <c r="A91" s="71" t="s">
        <v>190</v>
      </c>
      <c r="B91" s="59">
        <v>46.286861641856113</v>
      </c>
      <c r="C91" s="12"/>
      <c r="D91" s="84" t="s">
        <v>146</v>
      </c>
      <c r="E91" s="28">
        <v>2</v>
      </c>
      <c r="F91" s="12">
        <v>1</v>
      </c>
      <c r="G91" s="12">
        <v>66.666666666666657</v>
      </c>
      <c r="H91" s="12">
        <v>56.733333333333327</v>
      </c>
      <c r="I91" s="12"/>
      <c r="J91" s="62" t="s">
        <v>171</v>
      </c>
      <c r="K91" s="28">
        <v>6</v>
      </c>
      <c r="L91" s="12">
        <v>0</v>
      </c>
      <c r="M91" s="12">
        <v>100</v>
      </c>
      <c r="N91" s="12">
        <v>85.1</v>
      </c>
      <c r="O91" s="12"/>
      <c r="P91" s="62" t="s">
        <v>177</v>
      </c>
      <c r="Q91" s="28">
        <v>803428</v>
      </c>
      <c r="R91" s="28">
        <v>6500000</v>
      </c>
      <c r="S91" s="12">
        <v>123.6043076923077</v>
      </c>
      <c r="T91" s="12">
        <v>1145.8979914990214</v>
      </c>
      <c r="U91" s="12">
        <v>9.736438269630824</v>
      </c>
      <c r="V91" s="12">
        <v>8.2857089674558306</v>
      </c>
      <c r="W91" s="12"/>
      <c r="X91" s="65" t="s">
        <v>143</v>
      </c>
      <c r="Y91" s="28">
        <v>695580</v>
      </c>
      <c r="Z91" s="28">
        <v>1900000</v>
      </c>
      <c r="AA91" s="12">
        <v>366.09473684210525</v>
      </c>
      <c r="AB91" s="12">
        <v>1382.7128943184671</v>
      </c>
      <c r="AC91" s="12">
        <v>20.933962679425832</v>
      </c>
      <c r="AD91" s="12">
        <v>17.814802240191383</v>
      </c>
      <c r="AE91" s="12"/>
      <c r="AF91" s="53" t="s">
        <v>18</v>
      </c>
      <c r="AG91" s="45" t="s">
        <v>235</v>
      </c>
      <c r="AH91" s="45">
        <v>2269000</v>
      </c>
      <c r="AI91" s="74" t="s">
        <v>235</v>
      </c>
      <c r="AJ91" s="12" t="s">
        <v>235</v>
      </c>
      <c r="AK91" s="12" t="s">
        <v>235</v>
      </c>
      <c r="AL91" s="74">
        <v>72.277816963435129</v>
      </c>
      <c r="AM91" s="12"/>
      <c r="AN91" s="64" t="s">
        <v>172</v>
      </c>
      <c r="AO91" s="45" t="s">
        <v>235</v>
      </c>
      <c r="AP91" s="12" t="s">
        <v>235</v>
      </c>
      <c r="AQ91" s="12" t="s">
        <v>235</v>
      </c>
      <c r="AR91" s="91">
        <v>23.934374999999999</v>
      </c>
      <c r="AS91" s="12"/>
      <c r="AT91" s="64" t="s">
        <v>184</v>
      </c>
      <c r="AU91" s="28">
        <v>2974218</v>
      </c>
      <c r="AV91" s="28">
        <v>10117909</v>
      </c>
      <c r="AW91" s="12">
        <v>293.95579659789388</v>
      </c>
      <c r="AX91" s="12">
        <v>293.95579659789388</v>
      </c>
      <c r="AY91" s="12">
        <v>67.037946379176645</v>
      </c>
      <c r="AZ91" s="12">
        <v>57.049292368679325</v>
      </c>
    </row>
    <row r="92" spans="1:52" ht="15.75" customHeight="1" x14ac:dyDescent="0.2">
      <c r="A92" s="81" t="s">
        <v>191</v>
      </c>
      <c r="B92" s="59">
        <v>46.148029916464154</v>
      </c>
      <c r="C92" s="12"/>
      <c r="D92" s="79" t="s">
        <v>147</v>
      </c>
      <c r="E92" s="28">
        <v>2</v>
      </c>
      <c r="F92" s="12">
        <v>1</v>
      </c>
      <c r="G92" s="12">
        <v>66.666666666666657</v>
      </c>
      <c r="H92" s="12">
        <v>56.733333333333327</v>
      </c>
      <c r="I92" s="12"/>
      <c r="J92" s="84" t="s">
        <v>175</v>
      </c>
      <c r="K92" s="28">
        <v>6</v>
      </c>
      <c r="L92" s="12">
        <v>0</v>
      </c>
      <c r="M92" s="12">
        <v>100</v>
      </c>
      <c r="N92" s="12">
        <v>85.1</v>
      </c>
      <c r="O92" s="12"/>
      <c r="P92" s="79" t="s">
        <v>149</v>
      </c>
      <c r="Q92" s="28">
        <v>328500</v>
      </c>
      <c r="R92" s="28">
        <v>2906376</v>
      </c>
      <c r="S92" s="12">
        <v>113.02735778164973</v>
      </c>
      <c r="T92" s="12">
        <v>1156.4749414096793</v>
      </c>
      <c r="U92" s="12">
        <v>8.9032810616922831</v>
      </c>
      <c r="V92" s="12">
        <v>7.5766921835001328</v>
      </c>
      <c r="W92" s="12"/>
      <c r="X92" s="53" t="s">
        <v>160</v>
      </c>
      <c r="Y92" s="28">
        <v>1600000</v>
      </c>
      <c r="Z92" s="28">
        <v>4434827</v>
      </c>
      <c r="AA92" s="12">
        <v>360.78070238140072</v>
      </c>
      <c r="AB92" s="12">
        <v>1388.0269287791716</v>
      </c>
      <c r="AC92" s="12">
        <v>20.630096527081918</v>
      </c>
      <c r="AD92" s="12">
        <v>17.556212144546713</v>
      </c>
      <c r="AE92" s="12"/>
      <c r="AF92" s="53" t="s">
        <v>153</v>
      </c>
      <c r="AG92" s="45" t="s">
        <v>235</v>
      </c>
      <c r="AH92" s="45">
        <v>4364541</v>
      </c>
      <c r="AI92" s="74" t="s">
        <v>235</v>
      </c>
      <c r="AJ92" s="12" t="s">
        <v>235</v>
      </c>
      <c r="AK92" s="12" t="s">
        <v>235</v>
      </c>
      <c r="AL92" s="91">
        <v>72.277816963435129</v>
      </c>
      <c r="AM92" s="12"/>
      <c r="AN92" s="64" t="s">
        <v>174</v>
      </c>
      <c r="AO92" s="45" t="s">
        <v>235</v>
      </c>
      <c r="AP92" s="12" t="s">
        <v>235</v>
      </c>
      <c r="AQ92" s="12" t="s">
        <v>235</v>
      </c>
      <c r="AR92" s="91">
        <v>23.934374999999999</v>
      </c>
      <c r="AS92" s="12"/>
      <c r="AT92" s="62" t="s">
        <v>118</v>
      </c>
      <c r="AU92" s="28">
        <v>249820</v>
      </c>
      <c r="AV92" s="28">
        <v>813562</v>
      </c>
      <c r="AW92" s="12">
        <v>307.06940589653891</v>
      </c>
      <c r="AX92" s="12">
        <v>307.06940589653891</v>
      </c>
      <c r="AY92" s="12">
        <v>65.567482119355475</v>
      </c>
      <c r="AZ92" s="12">
        <v>55.797927283571511</v>
      </c>
    </row>
    <row r="93" spans="1:52" ht="15.75" customHeight="1" x14ac:dyDescent="0.2">
      <c r="A93" s="81" t="s">
        <v>170</v>
      </c>
      <c r="B93" s="59">
        <v>45.247562791484611</v>
      </c>
      <c r="C93" s="12"/>
      <c r="D93" s="84" t="s">
        <v>152</v>
      </c>
      <c r="E93" s="28">
        <v>2</v>
      </c>
      <c r="F93" s="12">
        <v>1</v>
      </c>
      <c r="G93" s="12">
        <v>66.666666666666657</v>
      </c>
      <c r="H93" s="12">
        <v>56.733333333333327</v>
      </c>
      <c r="I93" s="12"/>
      <c r="J93" s="64" t="s">
        <v>176</v>
      </c>
      <c r="K93" s="28">
        <v>6</v>
      </c>
      <c r="L93" s="12">
        <v>0</v>
      </c>
      <c r="M93" s="12">
        <v>100</v>
      </c>
      <c r="N93" s="12">
        <v>85.1</v>
      </c>
      <c r="O93" s="12"/>
      <c r="P93" s="84" t="s">
        <v>152</v>
      </c>
      <c r="Q93" s="28">
        <v>134000</v>
      </c>
      <c r="R93" s="28">
        <v>1258000</v>
      </c>
      <c r="S93" s="12">
        <v>106.51828298887122</v>
      </c>
      <c r="T93" s="12">
        <v>1162.9840162024577</v>
      </c>
      <c r="U93" s="12">
        <v>8.3905545548616516</v>
      </c>
      <c r="V93" s="12">
        <v>7.1403619261872651</v>
      </c>
      <c r="W93" s="12"/>
      <c r="X93" s="84" t="s">
        <v>181</v>
      </c>
      <c r="Y93" s="28">
        <v>444000</v>
      </c>
      <c r="Z93" s="28">
        <v>1258722</v>
      </c>
      <c r="AA93" s="12">
        <v>352.73873023590596</v>
      </c>
      <c r="AB93" s="12">
        <v>1396.0689009246664</v>
      </c>
      <c r="AC93" s="12">
        <v>20.170241938034991</v>
      </c>
      <c r="AD93" s="12">
        <v>17.164875889267776</v>
      </c>
      <c r="AE93" s="12"/>
      <c r="AF93" s="62" t="s">
        <v>180</v>
      </c>
      <c r="AG93" s="28">
        <v>10010000</v>
      </c>
      <c r="AH93" s="28">
        <v>2889305</v>
      </c>
      <c r="AI93" s="12">
        <v>3464.5009786090427</v>
      </c>
      <c r="AJ93" s="12">
        <v>3464.493439772436</v>
      </c>
      <c r="AK93" s="12">
        <v>84.670377896249562</v>
      </c>
      <c r="AL93" s="12">
        <v>72.054491589708377</v>
      </c>
      <c r="AM93" s="12"/>
      <c r="AN93" s="64" t="s">
        <v>184</v>
      </c>
      <c r="AO93" s="28">
        <v>10</v>
      </c>
      <c r="AP93" s="12">
        <v>23</v>
      </c>
      <c r="AQ93" s="12">
        <v>28.125</v>
      </c>
      <c r="AR93" s="12">
        <v>23.934374999999999</v>
      </c>
      <c r="AS93" s="12"/>
      <c r="AT93" s="62" t="s">
        <v>164</v>
      </c>
      <c r="AU93" s="28">
        <v>2600000</v>
      </c>
      <c r="AV93" s="28">
        <v>8173941</v>
      </c>
      <c r="AW93" s="12">
        <v>318.08401846795806</v>
      </c>
      <c r="AX93" s="12">
        <v>318.08401846795806</v>
      </c>
      <c r="AY93" s="12">
        <v>64.332384004626505</v>
      </c>
      <c r="AZ93" s="12">
        <v>54.746858787937157</v>
      </c>
    </row>
    <row r="94" spans="1:52" ht="15.75" customHeight="1" x14ac:dyDescent="0.2">
      <c r="A94" s="69" t="s">
        <v>171</v>
      </c>
      <c r="B94" s="59">
        <v>45.074446837755929</v>
      </c>
      <c r="C94" s="12"/>
      <c r="D94" s="53" t="s">
        <v>153</v>
      </c>
      <c r="E94" s="28">
        <v>2</v>
      </c>
      <c r="F94" s="12">
        <v>1</v>
      </c>
      <c r="G94" s="12">
        <v>66.666666666666657</v>
      </c>
      <c r="H94" s="12">
        <v>56.733333333333327</v>
      </c>
      <c r="I94" s="12"/>
      <c r="J94" s="62" t="s">
        <v>177</v>
      </c>
      <c r="K94" s="28">
        <v>6</v>
      </c>
      <c r="L94" s="12">
        <v>0</v>
      </c>
      <c r="M94" s="12">
        <v>100</v>
      </c>
      <c r="N94" s="12">
        <v>85.1</v>
      </c>
      <c r="O94" s="12"/>
      <c r="P94" s="62" t="s">
        <v>171</v>
      </c>
      <c r="Q94" s="28">
        <v>1160000</v>
      </c>
      <c r="R94" s="28">
        <v>11503501</v>
      </c>
      <c r="S94" s="12">
        <v>100.83886635903279</v>
      </c>
      <c r="T94" s="12">
        <v>1168.6634328322962</v>
      </c>
      <c r="U94" s="12">
        <v>7.9431810736591189</v>
      </c>
      <c r="V94" s="12">
        <v>6.7596470936839097</v>
      </c>
      <c r="W94" s="12"/>
      <c r="X94" s="84" t="s">
        <v>170</v>
      </c>
      <c r="Y94" s="28">
        <v>1281113.7</v>
      </c>
      <c r="Z94" s="28">
        <v>3824220</v>
      </c>
      <c r="AA94" s="12">
        <v>334.99999999999994</v>
      </c>
      <c r="AB94" s="12">
        <v>1413.8076311605723</v>
      </c>
      <c r="AC94" s="12">
        <v>19.155909090909091</v>
      </c>
      <c r="AD94" s="12">
        <v>16.301678636363636</v>
      </c>
      <c r="AE94" s="12"/>
      <c r="AF94" s="84" t="s">
        <v>170</v>
      </c>
      <c r="AG94" s="28">
        <v>13700000</v>
      </c>
      <c r="AH94" s="28">
        <v>3824220</v>
      </c>
      <c r="AI94" s="12">
        <v>3582.4298811260855</v>
      </c>
      <c r="AJ94" s="12">
        <v>3582.4223422894788</v>
      </c>
      <c r="AK94" s="12">
        <v>84.148568419013245</v>
      </c>
      <c r="AL94" s="12">
        <v>71.610431724580266</v>
      </c>
      <c r="AM94" s="12"/>
      <c r="AN94" s="65" t="s">
        <v>188</v>
      </c>
      <c r="AO94" s="28">
        <v>10</v>
      </c>
      <c r="AP94" s="12">
        <v>23</v>
      </c>
      <c r="AQ94" s="12">
        <v>28.125</v>
      </c>
      <c r="AR94" s="12">
        <v>23.934374999999999</v>
      </c>
      <c r="AS94" s="12"/>
      <c r="AT94" s="79" t="s">
        <v>183</v>
      </c>
      <c r="AU94" s="45"/>
      <c r="AV94" s="28">
        <v>11895893</v>
      </c>
      <c r="AW94" s="12">
        <v>0</v>
      </c>
      <c r="AX94" s="12">
        <v>0</v>
      </c>
      <c r="AY94" s="12">
        <v>100</v>
      </c>
      <c r="AZ94" s="74">
        <v>54.228652644934471</v>
      </c>
    </row>
    <row r="95" spans="1:52" ht="15.75" customHeight="1" x14ac:dyDescent="0.2">
      <c r="A95" s="33" t="s">
        <v>153</v>
      </c>
      <c r="B95" s="59">
        <v>45.013071713960336</v>
      </c>
      <c r="C95" s="12"/>
      <c r="D95" s="71" t="s">
        <v>244</v>
      </c>
      <c r="E95" s="28">
        <v>2</v>
      </c>
      <c r="F95" s="12">
        <v>1</v>
      </c>
      <c r="G95" s="12">
        <v>66.666666666666657</v>
      </c>
      <c r="H95" s="12">
        <v>56.733333333333327</v>
      </c>
      <c r="I95" s="12"/>
      <c r="J95" s="79" t="s">
        <v>178</v>
      </c>
      <c r="K95" s="28">
        <v>6</v>
      </c>
      <c r="L95" s="12">
        <v>0</v>
      </c>
      <c r="M95" s="12">
        <v>100</v>
      </c>
      <c r="N95" s="12">
        <v>85.1</v>
      </c>
      <c r="O95" s="12"/>
      <c r="P95" s="64" t="s">
        <v>190</v>
      </c>
      <c r="Q95" s="28">
        <v>1063725</v>
      </c>
      <c r="R95" s="28">
        <v>13202041</v>
      </c>
      <c r="S95" s="12">
        <v>80.572769013518439</v>
      </c>
      <c r="T95" s="12">
        <v>1188.9295301778106</v>
      </c>
      <c r="U95" s="12">
        <v>6.346799770653675</v>
      </c>
      <c r="V95" s="12">
        <v>5.4011266048262776</v>
      </c>
      <c r="W95" s="12"/>
      <c r="X95" s="62" t="s">
        <v>158</v>
      </c>
      <c r="Y95" s="28">
        <v>4800000</v>
      </c>
      <c r="Z95" s="28">
        <v>14377018</v>
      </c>
      <c r="AA95" s="12">
        <v>333.866174473733</v>
      </c>
      <c r="AB95" s="12">
        <v>1414.9414566868393</v>
      </c>
      <c r="AC95" s="12">
        <v>19.091074885816198</v>
      </c>
      <c r="AD95" s="12">
        <v>16.246504727829585</v>
      </c>
      <c r="AE95" s="12"/>
      <c r="AF95" s="62" t="s">
        <v>177</v>
      </c>
      <c r="AG95" s="28">
        <v>24600000</v>
      </c>
      <c r="AH95" s="28">
        <v>6500000</v>
      </c>
      <c r="AI95" s="12">
        <v>3784.6153846153843</v>
      </c>
      <c r="AJ95" s="12">
        <v>3784.6078457787776</v>
      </c>
      <c r="AK95" s="12">
        <v>83.253941998952527</v>
      </c>
      <c r="AL95" s="12">
        <v>70.849104641108596</v>
      </c>
      <c r="AM95" s="12"/>
      <c r="AN95" s="79" t="s">
        <v>179</v>
      </c>
      <c r="AO95" s="45" t="s">
        <v>235</v>
      </c>
      <c r="AP95" s="12" t="s">
        <v>235</v>
      </c>
      <c r="AQ95" s="12" t="s">
        <v>235</v>
      </c>
      <c r="AR95" s="74">
        <v>22.937109374999995</v>
      </c>
      <c r="AS95" s="12"/>
      <c r="AT95" s="62" t="s">
        <v>144</v>
      </c>
      <c r="AU95" s="28">
        <v>1120360</v>
      </c>
      <c r="AV95" s="28">
        <v>3421829</v>
      </c>
      <c r="AW95" s="12">
        <v>327.41554297423983</v>
      </c>
      <c r="AX95" s="12">
        <v>327.41554297423983</v>
      </c>
      <c r="AY95" s="12">
        <v>63.286015078754161</v>
      </c>
      <c r="AZ95" s="12">
        <v>53.856398832019792</v>
      </c>
    </row>
    <row r="96" spans="1:52" ht="15.75" customHeight="1" x14ac:dyDescent="0.2">
      <c r="A96" s="77" t="s">
        <v>182</v>
      </c>
      <c r="B96" s="59">
        <v>45.00721467830838</v>
      </c>
      <c r="C96" s="12"/>
      <c r="D96" s="79" t="s">
        <v>163</v>
      </c>
      <c r="E96" s="28">
        <v>2</v>
      </c>
      <c r="F96" s="12">
        <v>1</v>
      </c>
      <c r="G96" s="12">
        <v>66.666666666666657</v>
      </c>
      <c r="H96" s="12">
        <v>56.733333333333327</v>
      </c>
      <c r="I96" s="12"/>
      <c r="J96" s="79" t="s">
        <v>179</v>
      </c>
      <c r="K96" s="28">
        <v>6</v>
      </c>
      <c r="L96" s="12">
        <v>0</v>
      </c>
      <c r="M96" s="12">
        <v>100</v>
      </c>
      <c r="N96" s="12">
        <v>85.1</v>
      </c>
      <c r="O96" s="12"/>
      <c r="P96" s="84" t="s">
        <v>146</v>
      </c>
      <c r="Q96" s="28">
        <v>48000</v>
      </c>
      <c r="R96" s="28">
        <v>645966</v>
      </c>
      <c r="S96" s="12">
        <v>74.307316484149311</v>
      </c>
      <c r="T96" s="12">
        <v>1195.1949827071796</v>
      </c>
      <c r="U96" s="12">
        <v>5.8532636397337114</v>
      </c>
      <c r="V96" s="12">
        <v>4.9811273574133885</v>
      </c>
      <c r="W96" s="12"/>
      <c r="X96" s="62" t="s">
        <v>177</v>
      </c>
      <c r="Y96" s="28">
        <v>2162560</v>
      </c>
      <c r="Z96" s="28">
        <v>6500000</v>
      </c>
      <c r="AA96" s="12">
        <v>332.70153846153846</v>
      </c>
      <c r="AB96" s="12">
        <v>1416.106092699034</v>
      </c>
      <c r="AC96" s="12">
        <v>19.024478881118881</v>
      </c>
      <c r="AD96" s="12">
        <v>16.189831527832169</v>
      </c>
      <c r="AE96" s="12"/>
      <c r="AF96" s="62" t="s">
        <v>166</v>
      </c>
      <c r="AG96" s="28">
        <v>12040000</v>
      </c>
      <c r="AH96" s="28">
        <v>3165235</v>
      </c>
      <c r="AI96" s="12">
        <v>3803.824992457116</v>
      </c>
      <c r="AJ96" s="12">
        <v>3803.8174536205092</v>
      </c>
      <c r="AK96" s="12">
        <v>83.168943705812637</v>
      </c>
      <c r="AL96" s="12">
        <v>70.776771093646559</v>
      </c>
      <c r="AM96" s="12"/>
      <c r="AN96" s="53" t="s">
        <v>18</v>
      </c>
      <c r="AO96" s="28">
        <v>9</v>
      </c>
      <c r="AP96" s="12">
        <v>24</v>
      </c>
      <c r="AQ96" s="12">
        <v>25</v>
      </c>
      <c r="AR96" s="12">
        <v>21.274999999999999</v>
      </c>
      <c r="AS96" s="12"/>
      <c r="AT96" s="64" t="s">
        <v>159</v>
      </c>
      <c r="AU96" s="45"/>
      <c r="AV96" s="28">
        <v>11374022</v>
      </c>
      <c r="AW96" s="12">
        <v>0</v>
      </c>
      <c r="AX96" s="12">
        <v>0</v>
      </c>
      <c r="AY96" s="74">
        <v>100</v>
      </c>
      <c r="AZ96" s="12">
        <v>53.811045840986971</v>
      </c>
    </row>
    <row r="97" spans="1:52" ht="15.75" customHeight="1" x14ac:dyDescent="0.2">
      <c r="A97" s="33" t="s">
        <v>173</v>
      </c>
      <c r="B97" s="59">
        <v>44.645079304261188</v>
      </c>
      <c r="C97" s="12"/>
      <c r="D97" s="84" t="s">
        <v>165</v>
      </c>
      <c r="E97" s="28">
        <v>2</v>
      </c>
      <c r="F97" s="12">
        <v>1</v>
      </c>
      <c r="G97" s="12">
        <v>66.666666666666657</v>
      </c>
      <c r="H97" s="12">
        <v>56.733333333333327</v>
      </c>
      <c r="I97" s="12"/>
      <c r="J97" s="62" t="s">
        <v>180</v>
      </c>
      <c r="K97" s="28">
        <v>6</v>
      </c>
      <c r="L97" s="12">
        <v>0</v>
      </c>
      <c r="M97" s="12">
        <v>100</v>
      </c>
      <c r="N97" s="12">
        <v>85.1</v>
      </c>
      <c r="O97" s="12"/>
      <c r="P97" s="65" t="s">
        <v>143</v>
      </c>
      <c r="Q97" s="28">
        <v>122749</v>
      </c>
      <c r="R97" s="28">
        <v>1900000</v>
      </c>
      <c r="S97" s="12">
        <v>64.604736842105254</v>
      </c>
      <c r="T97" s="12">
        <v>1204.8975623492238</v>
      </c>
      <c r="U97" s="12">
        <v>5.0889814759105576</v>
      </c>
      <c r="V97" s="12">
        <v>4.3307232359998844</v>
      </c>
      <c r="W97" s="12"/>
      <c r="X97" s="53" t="s">
        <v>18</v>
      </c>
      <c r="Y97" s="28">
        <v>730000</v>
      </c>
      <c r="Z97" s="28">
        <v>2269000</v>
      </c>
      <c r="AA97" s="12">
        <v>321.72763331864257</v>
      </c>
      <c r="AB97" s="12">
        <v>1427.0799978419298</v>
      </c>
      <c r="AC97" s="12">
        <v>18.396971032493298</v>
      </c>
      <c r="AD97" s="12">
        <v>15.655822348651796</v>
      </c>
      <c r="AE97" s="12"/>
      <c r="AF97" s="64" t="s">
        <v>159</v>
      </c>
      <c r="AG97" s="28">
        <v>43860000</v>
      </c>
      <c r="AH97" s="28">
        <v>11374022</v>
      </c>
      <c r="AI97" s="12">
        <v>3856.1557204654609</v>
      </c>
      <c r="AJ97" s="12">
        <v>3856.1481816288542</v>
      </c>
      <c r="AK97" s="12">
        <v>82.937391734730028</v>
      </c>
      <c r="AL97" s="12">
        <v>70.579720366255245</v>
      </c>
      <c r="AM97" s="12"/>
      <c r="AN97" s="84" t="s">
        <v>154</v>
      </c>
      <c r="AO97" s="28">
        <v>9</v>
      </c>
      <c r="AP97" s="12">
        <v>24</v>
      </c>
      <c r="AQ97" s="12">
        <v>25</v>
      </c>
      <c r="AR97" s="12">
        <v>21.274999999999999</v>
      </c>
      <c r="AS97" s="12"/>
      <c r="AT97" s="62" t="s">
        <v>177</v>
      </c>
      <c r="AU97" s="28">
        <v>2145000</v>
      </c>
      <c r="AV97" s="28">
        <v>6500000</v>
      </c>
      <c r="AW97" s="12">
        <v>330</v>
      </c>
      <c r="AX97" s="12">
        <v>330</v>
      </c>
      <c r="AY97" s="12">
        <v>62.996212965478094</v>
      </c>
      <c r="AZ97" s="12">
        <v>53.609777233621855</v>
      </c>
    </row>
    <row r="98" spans="1:52" ht="15.75" customHeight="1" x14ac:dyDescent="0.2">
      <c r="A98" s="81" t="s">
        <v>169</v>
      </c>
      <c r="B98" s="59">
        <v>43.716141248847535</v>
      </c>
      <c r="C98" s="12"/>
      <c r="D98" s="62" t="s">
        <v>166</v>
      </c>
      <c r="E98" s="28">
        <v>2</v>
      </c>
      <c r="F98" s="12">
        <v>1</v>
      </c>
      <c r="G98" s="12">
        <v>66.666666666666657</v>
      </c>
      <c r="H98" s="12">
        <v>56.733333333333327</v>
      </c>
      <c r="I98" s="12"/>
      <c r="J98" s="84" t="s">
        <v>181</v>
      </c>
      <c r="K98" s="28">
        <v>6</v>
      </c>
      <c r="L98" s="12">
        <v>0</v>
      </c>
      <c r="M98" s="12">
        <v>100</v>
      </c>
      <c r="N98" s="12">
        <v>85.1</v>
      </c>
      <c r="O98" s="12"/>
      <c r="P98" s="79" t="s">
        <v>182</v>
      </c>
      <c r="Q98" s="28">
        <v>404243.56799999997</v>
      </c>
      <c r="R98" s="28">
        <v>6434576</v>
      </c>
      <c r="S98" s="12">
        <v>62.823652716200719</v>
      </c>
      <c r="T98" s="12">
        <v>1206.6786464751283</v>
      </c>
      <c r="U98" s="12">
        <v>4.9486836499799551</v>
      </c>
      <c r="V98" s="12">
        <v>4.211329786132942</v>
      </c>
      <c r="W98" s="12"/>
      <c r="X98" s="65" t="s">
        <v>189</v>
      </c>
      <c r="Y98" s="28">
        <v>423517</v>
      </c>
      <c r="Z98" s="28">
        <v>1331300</v>
      </c>
      <c r="AA98" s="12">
        <v>318.12288740329001</v>
      </c>
      <c r="AB98" s="12">
        <v>1430.6847437572824</v>
      </c>
      <c r="AC98" s="12">
        <v>18.190845106969945</v>
      </c>
      <c r="AD98" s="12">
        <v>15.480409186031423</v>
      </c>
      <c r="AE98" s="12"/>
      <c r="AF98" s="62" t="s">
        <v>171</v>
      </c>
      <c r="AG98" s="28">
        <v>44600000</v>
      </c>
      <c r="AH98" s="28">
        <v>11503501</v>
      </c>
      <c r="AI98" s="12">
        <v>3877.0805513903983</v>
      </c>
      <c r="AJ98" s="12">
        <v>3877.0730125537916</v>
      </c>
      <c r="AK98" s="12">
        <v>82.844803956389427</v>
      </c>
      <c r="AL98" s="12">
        <v>70.500928166887405</v>
      </c>
      <c r="AM98" s="12"/>
      <c r="AN98" s="62" t="s">
        <v>144</v>
      </c>
      <c r="AO98" s="28">
        <v>8</v>
      </c>
      <c r="AP98" s="12">
        <v>25</v>
      </c>
      <c r="AQ98" s="12">
        <v>21.875</v>
      </c>
      <c r="AR98" s="12">
        <v>18.615624999999998</v>
      </c>
      <c r="AS98" s="12"/>
      <c r="AT98" s="64" t="s">
        <v>176</v>
      </c>
      <c r="AU98" s="28">
        <v>887477</v>
      </c>
      <c r="AV98" s="28">
        <v>2683487</v>
      </c>
      <c r="AW98" s="12">
        <v>330.71783094160696</v>
      </c>
      <c r="AX98" s="12">
        <v>330.71783094160696</v>
      </c>
      <c r="AY98" s="12">
        <v>62.915720652478051</v>
      </c>
      <c r="AZ98" s="12">
        <v>53.541278275258819</v>
      </c>
    </row>
    <row r="99" spans="1:52" ht="15.75" customHeight="1" x14ac:dyDescent="0.2">
      <c r="A99" s="33" t="s">
        <v>162</v>
      </c>
      <c r="B99" s="59">
        <v>43.420431916820782</v>
      </c>
      <c r="C99" s="12"/>
      <c r="D99" s="64" t="s">
        <v>167</v>
      </c>
      <c r="E99" s="28">
        <v>2</v>
      </c>
      <c r="F99" s="12">
        <v>1</v>
      </c>
      <c r="G99" s="12">
        <v>66.666666666666657</v>
      </c>
      <c r="H99" s="12">
        <v>56.733333333333327</v>
      </c>
      <c r="I99" s="12"/>
      <c r="J99" s="64" t="s">
        <v>186</v>
      </c>
      <c r="K99" s="28">
        <v>6</v>
      </c>
      <c r="L99" s="12">
        <v>0</v>
      </c>
      <c r="M99" s="12">
        <v>100</v>
      </c>
      <c r="N99" s="12">
        <v>85.1</v>
      </c>
      <c r="O99" s="12"/>
      <c r="P99" s="64" t="s">
        <v>142</v>
      </c>
      <c r="Q99" s="45"/>
      <c r="R99" s="45">
        <v>8280925</v>
      </c>
      <c r="S99" s="74">
        <v>0</v>
      </c>
      <c r="T99" s="12">
        <v>1269.502299191329</v>
      </c>
      <c r="U99" s="12">
        <v>1.4210854715202004E-14</v>
      </c>
      <c r="V99" s="74">
        <v>3.6534214811242069</v>
      </c>
      <c r="W99" s="12"/>
      <c r="X99" s="64" t="s">
        <v>185</v>
      </c>
      <c r="Y99" s="28">
        <v>6600000</v>
      </c>
      <c r="Z99" s="28">
        <v>21766000</v>
      </c>
      <c r="AA99" s="12">
        <v>303.22521363594598</v>
      </c>
      <c r="AB99" s="12">
        <v>1445.5824175246264</v>
      </c>
      <c r="AC99" s="12">
        <v>17.338969034273632</v>
      </c>
      <c r="AD99" s="12">
        <v>14.75546264816686</v>
      </c>
      <c r="AE99" s="12"/>
      <c r="AF99" s="71" t="s">
        <v>244</v>
      </c>
      <c r="AG99" s="45" t="s">
        <v>235</v>
      </c>
      <c r="AH99" s="28">
        <v>23500000</v>
      </c>
      <c r="AI99" s="12" t="s">
        <v>235</v>
      </c>
      <c r="AJ99" s="12" t="s">
        <v>235</v>
      </c>
      <c r="AK99" s="12" t="s">
        <v>235</v>
      </c>
      <c r="AL99" s="74">
        <v>70.471750452157693</v>
      </c>
      <c r="AM99" s="12"/>
      <c r="AN99" s="79" t="s">
        <v>147</v>
      </c>
      <c r="AO99" s="28">
        <v>8</v>
      </c>
      <c r="AP99" s="12">
        <v>25</v>
      </c>
      <c r="AQ99" s="12">
        <v>21.875</v>
      </c>
      <c r="AR99" s="12">
        <v>18.615624999999998</v>
      </c>
      <c r="AS99" s="12"/>
      <c r="AT99" s="64" t="s">
        <v>190</v>
      </c>
      <c r="AU99" s="28">
        <v>4418054</v>
      </c>
      <c r="AV99" s="28">
        <v>13202041</v>
      </c>
      <c r="AW99" s="12">
        <v>334.64931672307335</v>
      </c>
      <c r="AX99" s="12">
        <v>334.64931672307335</v>
      </c>
      <c r="AY99" s="12">
        <v>62.474872584033704</v>
      </c>
      <c r="AZ99" s="12">
        <v>53.166116569012679</v>
      </c>
    </row>
    <row r="100" spans="1:52" ht="15.75" customHeight="1" x14ac:dyDescent="0.2">
      <c r="A100" s="73" t="s">
        <v>148</v>
      </c>
      <c r="B100" s="59">
        <v>43.257982223808071</v>
      </c>
      <c r="C100" s="12"/>
      <c r="D100" s="79" t="s">
        <v>168</v>
      </c>
      <c r="E100" s="28">
        <v>2</v>
      </c>
      <c r="F100" s="12">
        <v>1</v>
      </c>
      <c r="G100" s="12">
        <v>66.666666666666657</v>
      </c>
      <c r="H100" s="12">
        <v>56.733333333333327</v>
      </c>
      <c r="I100" s="12"/>
      <c r="J100" s="65" t="s">
        <v>188</v>
      </c>
      <c r="K100" s="28">
        <v>6</v>
      </c>
      <c r="L100" s="12">
        <v>0</v>
      </c>
      <c r="M100" s="12">
        <v>100</v>
      </c>
      <c r="N100" s="12">
        <v>85.1</v>
      </c>
      <c r="O100" s="12"/>
      <c r="P100" s="64" t="s">
        <v>172</v>
      </c>
      <c r="Q100" s="45"/>
      <c r="R100" s="45">
        <v>12442373</v>
      </c>
      <c r="S100" s="74">
        <v>0</v>
      </c>
      <c r="T100" s="12">
        <v>1269.502299191329</v>
      </c>
      <c r="U100" s="12">
        <v>1.4210854715202004E-14</v>
      </c>
      <c r="V100" s="91">
        <v>3.6534214811242069</v>
      </c>
      <c r="W100" s="12"/>
      <c r="X100" s="79" t="s">
        <v>145</v>
      </c>
      <c r="Y100" s="28">
        <v>2351131</v>
      </c>
      <c r="Z100" s="28">
        <v>7776845</v>
      </c>
      <c r="AA100" s="12">
        <v>302.32452877741548</v>
      </c>
      <c r="AB100" s="12">
        <v>1446.4831023831568</v>
      </c>
      <c r="AC100" s="12">
        <v>17.287466236454037</v>
      </c>
      <c r="AD100" s="12">
        <v>14.711633767222384</v>
      </c>
      <c r="AE100" s="12"/>
      <c r="AF100" s="84" t="s">
        <v>181</v>
      </c>
      <c r="AG100" s="28">
        <v>5010000</v>
      </c>
      <c r="AH100" s="28">
        <v>1258722</v>
      </c>
      <c r="AI100" s="12">
        <v>3980.227564148398</v>
      </c>
      <c r="AJ100" s="12">
        <v>3980.2200253117912</v>
      </c>
      <c r="AK100" s="12">
        <v>82.388401092825404</v>
      </c>
      <c r="AL100" s="12">
        <v>70.112529329994416</v>
      </c>
      <c r="AM100" s="12"/>
      <c r="AN100" s="65" t="s">
        <v>155</v>
      </c>
      <c r="AO100" s="28">
        <v>8</v>
      </c>
      <c r="AP100" s="12">
        <v>25</v>
      </c>
      <c r="AQ100" s="12">
        <v>21.875</v>
      </c>
      <c r="AR100" s="12">
        <v>18.615624999999998</v>
      </c>
      <c r="AS100" s="12"/>
      <c r="AT100" s="84" t="s">
        <v>181</v>
      </c>
      <c r="AU100" s="28">
        <v>471388</v>
      </c>
      <c r="AV100" s="28">
        <v>1258722</v>
      </c>
      <c r="AW100" s="12">
        <v>374.49730758658382</v>
      </c>
      <c r="AX100" s="12">
        <v>374.49730758658382</v>
      </c>
      <c r="AY100" s="12">
        <v>58.006610257770326</v>
      </c>
      <c r="AZ100" s="12">
        <v>49.363625329362549</v>
      </c>
    </row>
    <row r="101" spans="1:52" ht="15.75" customHeight="1" x14ac:dyDescent="0.2">
      <c r="A101" s="69" t="s">
        <v>194</v>
      </c>
      <c r="B101" s="59">
        <v>43.106201529965759</v>
      </c>
      <c r="C101" s="12"/>
      <c r="D101" s="53" t="s">
        <v>173</v>
      </c>
      <c r="E101" s="28">
        <v>2</v>
      </c>
      <c r="F101" s="12">
        <v>1</v>
      </c>
      <c r="G101" s="12">
        <v>66.666666666666657</v>
      </c>
      <c r="H101" s="12">
        <v>56.733333333333327</v>
      </c>
      <c r="I101" s="12"/>
      <c r="J101" s="64" t="s">
        <v>190</v>
      </c>
      <c r="K101" s="28">
        <v>6</v>
      </c>
      <c r="L101" s="12">
        <v>0</v>
      </c>
      <c r="M101" s="12">
        <v>100</v>
      </c>
      <c r="N101" s="12">
        <v>85.1</v>
      </c>
      <c r="O101" s="12"/>
      <c r="P101" s="64" t="s">
        <v>174</v>
      </c>
      <c r="Q101" s="45"/>
      <c r="R101" s="45">
        <v>16787941</v>
      </c>
      <c r="S101" s="74">
        <v>0</v>
      </c>
      <c r="T101" s="12">
        <v>1269.502299191329</v>
      </c>
      <c r="U101" s="12">
        <v>1.4210854715202004E-14</v>
      </c>
      <c r="V101" s="91">
        <v>3.6534214811242069</v>
      </c>
      <c r="W101" s="12"/>
      <c r="X101" s="84" t="s">
        <v>146</v>
      </c>
      <c r="Y101" s="28">
        <v>192000</v>
      </c>
      <c r="Z101" s="28">
        <v>645966</v>
      </c>
      <c r="AA101" s="12">
        <v>297.22926593659724</v>
      </c>
      <c r="AB101" s="12">
        <v>1451.5783652239752</v>
      </c>
      <c r="AC101" s="12">
        <v>16.996109843101777</v>
      </c>
      <c r="AD101" s="12">
        <v>14.463689476479612</v>
      </c>
      <c r="AE101" s="12"/>
      <c r="AF101" s="53" t="s">
        <v>160</v>
      </c>
      <c r="AG101" s="28">
        <v>19540000</v>
      </c>
      <c r="AH101" s="28">
        <v>4434827</v>
      </c>
      <c r="AI101" s="12">
        <v>4406.0343278328564</v>
      </c>
      <c r="AJ101" s="12">
        <v>4406.0267889962497</v>
      </c>
      <c r="AK101" s="12">
        <v>80.504299740065321</v>
      </c>
      <c r="AL101" s="12">
        <v>68.509159078795591</v>
      </c>
      <c r="AM101" s="12"/>
      <c r="AN101" s="62" t="s">
        <v>164</v>
      </c>
      <c r="AO101" s="28">
        <v>8</v>
      </c>
      <c r="AP101" s="12">
        <v>25</v>
      </c>
      <c r="AQ101" s="12">
        <v>21.875</v>
      </c>
      <c r="AR101" s="12">
        <v>18.615624999999998</v>
      </c>
      <c r="AS101" s="12"/>
      <c r="AT101" s="65" t="s">
        <v>188</v>
      </c>
      <c r="AU101" s="28">
        <v>3200000</v>
      </c>
      <c r="AV101" s="28">
        <v>8154051</v>
      </c>
      <c r="AW101" s="12">
        <v>392.44297098460629</v>
      </c>
      <c r="AX101" s="12">
        <v>392.44297098460629</v>
      </c>
      <c r="AY101" s="12">
        <v>55.994314783304752</v>
      </c>
      <c r="AZ101" s="12">
        <v>47.65116188059234</v>
      </c>
    </row>
    <row r="102" spans="1:52" ht="15.75" customHeight="1" x14ac:dyDescent="0.2">
      <c r="A102" s="71" t="s">
        <v>244</v>
      </c>
      <c r="B102" s="59">
        <v>43.042504042525273</v>
      </c>
      <c r="C102" s="12"/>
      <c r="D102" s="64" t="s">
        <v>176</v>
      </c>
      <c r="E102" s="28">
        <v>2</v>
      </c>
      <c r="F102" s="12">
        <v>1</v>
      </c>
      <c r="G102" s="12">
        <v>66.666666666666657</v>
      </c>
      <c r="H102" s="12">
        <v>56.733333333333327</v>
      </c>
      <c r="I102" s="12"/>
      <c r="J102" s="84" t="s">
        <v>191</v>
      </c>
      <c r="K102" s="28">
        <v>6</v>
      </c>
      <c r="L102" s="12">
        <v>0</v>
      </c>
      <c r="M102" s="12">
        <v>100</v>
      </c>
      <c r="N102" s="12">
        <v>85.1</v>
      </c>
      <c r="O102" s="12"/>
      <c r="P102" s="84" t="s">
        <v>165</v>
      </c>
      <c r="Q102" s="28">
        <v>202414</v>
      </c>
      <c r="R102" s="28">
        <v>3884307</v>
      </c>
      <c r="S102" s="12">
        <v>52.110711125562425</v>
      </c>
      <c r="T102" s="12">
        <v>1217.3915880657667</v>
      </c>
      <c r="U102" s="12">
        <v>4.1048142377337058</v>
      </c>
      <c r="V102" s="12">
        <v>3.4931969163113834</v>
      </c>
      <c r="W102" s="12"/>
      <c r="X102" s="64" t="s">
        <v>167</v>
      </c>
      <c r="Y102" s="28">
        <v>3200000</v>
      </c>
      <c r="Z102" s="28">
        <v>11855975</v>
      </c>
      <c r="AA102" s="12">
        <v>269.90610219741524</v>
      </c>
      <c r="AB102" s="12">
        <v>1478.901528963157</v>
      </c>
      <c r="AC102" s="12">
        <v>15.433721662015842</v>
      </c>
      <c r="AD102" s="12">
        <v>13.13409713437548</v>
      </c>
      <c r="AE102" s="12"/>
      <c r="AF102" s="62" t="s">
        <v>158</v>
      </c>
      <c r="AG102" s="45" t="s">
        <v>235</v>
      </c>
      <c r="AH102" s="28">
        <v>14377018</v>
      </c>
      <c r="AI102" s="12" t="s">
        <v>235</v>
      </c>
      <c r="AJ102" s="12" t="s">
        <v>235</v>
      </c>
      <c r="AK102" s="12" t="s">
        <v>235</v>
      </c>
      <c r="AL102" s="74">
        <v>68.506217293472503</v>
      </c>
      <c r="AM102" s="12"/>
      <c r="AN102" s="84" t="s">
        <v>169</v>
      </c>
      <c r="AO102" s="28">
        <v>8</v>
      </c>
      <c r="AP102" s="12">
        <v>25</v>
      </c>
      <c r="AQ102" s="12">
        <v>21.875</v>
      </c>
      <c r="AR102" s="12">
        <v>18.615624999999998</v>
      </c>
      <c r="AS102" s="12"/>
      <c r="AT102" s="84" t="s">
        <v>195</v>
      </c>
      <c r="AU102" s="28">
        <v>275000</v>
      </c>
      <c r="AV102" s="28">
        <v>658893</v>
      </c>
      <c r="AW102" s="12">
        <v>417.36670445732466</v>
      </c>
      <c r="AX102" s="12">
        <v>417.36670445732466</v>
      </c>
      <c r="AY102" s="12">
        <v>53.199549554427009</v>
      </c>
      <c r="AZ102" s="12">
        <v>45.272816670817384</v>
      </c>
    </row>
    <row r="103" spans="1:52" ht="15.75" customHeight="1" x14ac:dyDescent="0.2">
      <c r="A103" s="33" t="s">
        <v>18</v>
      </c>
      <c r="B103" s="59">
        <v>42.508865124432702</v>
      </c>
      <c r="C103" s="12"/>
      <c r="D103" s="62" t="s">
        <v>177</v>
      </c>
      <c r="E103" s="28">
        <v>2</v>
      </c>
      <c r="F103" s="12">
        <v>1</v>
      </c>
      <c r="G103" s="12">
        <v>66.666666666666657</v>
      </c>
      <c r="H103" s="12">
        <v>56.733333333333327</v>
      </c>
      <c r="I103" s="12"/>
      <c r="J103" s="84" t="s">
        <v>193</v>
      </c>
      <c r="K103" s="28">
        <v>6</v>
      </c>
      <c r="L103" s="12">
        <v>0</v>
      </c>
      <c r="M103" s="12">
        <v>100</v>
      </c>
      <c r="N103" s="12">
        <v>85.1</v>
      </c>
      <c r="O103" s="12"/>
      <c r="P103" s="84" t="s">
        <v>195</v>
      </c>
      <c r="Q103" s="28">
        <v>34000</v>
      </c>
      <c r="R103" s="28">
        <v>658893</v>
      </c>
      <c r="S103" s="12">
        <v>51.601701641996499</v>
      </c>
      <c r="T103" s="12">
        <v>1217.9005975493326</v>
      </c>
      <c r="U103" s="12">
        <v>4.0647190379148412</v>
      </c>
      <c r="V103" s="12">
        <v>3.4590759012655297</v>
      </c>
      <c r="W103" s="12"/>
      <c r="X103" s="64" t="s">
        <v>190</v>
      </c>
      <c r="Y103" s="28">
        <v>3546094</v>
      </c>
      <c r="Z103" s="28">
        <v>13202041</v>
      </c>
      <c r="AA103" s="12">
        <v>268.60195328888921</v>
      </c>
      <c r="AB103" s="12">
        <v>1480.2056778716831</v>
      </c>
      <c r="AC103" s="12">
        <v>15.359148056246482</v>
      </c>
      <c r="AD103" s="12">
        <v>13.070634995865756</v>
      </c>
      <c r="AE103" s="12"/>
      <c r="AF103" s="84" t="s">
        <v>193</v>
      </c>
      <c r="AG103" s="28">
        <v>2690000</v>
      </c>
      <c r="AH103" s="28">
        <v>603502</v>
      </c>
      <c r="AI103" s="12">
        <v>4457.3174571086756</v>
      </c>
      <c r="AJ103" s="12">
        <v>4457.3099182720689</v>
      </c>
      <c r="AK103" s="12">
        <v>80.277383163150773</v>
      </c>
      <c r="AL103" s="12">
        <v>68.31605307184131</v>
      </c>
      <c r="AM103" s="12"/>
      <c r="AN103" s="65" t="s">
        <v>143</v>
      </c>
      <c r="AO103" s="28">
        <v>7</v>
      </c>
      <c r="AP103" s="12">
        <v>26</v>
      </c>
      <c r="AQ103" s="12">
        <v>18.75</v>
      </c>
      <c r="AR103" s="12">
        <v>15.956249999999999</v>
      </c>
      <c r="AS103" s="12"/>
      <c r="AT103" s="53" t="s">
        <v>156</v>
      </c>
      <c r="AU103" s="28">
        <v>1400000</v>
      </c>
      <c r="AV103" s="28">
        <v>3161844</v>
      </c>
      <c r="AW103" s="12">
        <v>442.77959317410983</v>
      </c>
      <c r="AX103" s="12">
        <v>442.77959317410983</v>
      </c>
      <c r="AY103" s="12">
        <v>50.349934033190877</v>
      </c>
      <c r="AZ103" s="12">
        <v>42.847793862245432</v>
      </c>
    </row>
    <row r="104" spans="1:52" ht="15.75" customHeight="1" x14ac:dyDescent="0.2">
      <c r="A104" s="81" t="s">
        <v>146</v>
      </c>
      <c r="B104" s="59">
        <v>40.42700642322837</v>
      </c>
      <c r="C104" s="12"/>
      <c r="D104" s="64" t="s">
        <v>186</v>
      </c>
      <c r="E104" s="28">
        <v>2</v>
      </c>
      <c r="F104" s="12">
        <v>1</v>
      </c>
      <c r="G104" s="12">
        <v>66.666666666666657</v>
      </c>
      <c r="H104" s="12">
        <v>56.733333333333327</v>
      </c>
      <c r="I104" s="12"/>
      <c r="J104" s="62" t="s">
        <v>194</v>
      </c>
      <c r="K104" s="28">
        <v>6</v>
      </c>
      <c r="L104" s="12">
        <v>0</v>
      </c>
      <c r="M104" s="12">
        <v>100</v>
      </c>
      <c r="N104" s="12">
        <v>85.1</v>
      </c>
      <c r="O104" s="12"/>
      <c r="P104" s="53" t="s">
        <v>153</v>
      </c>
      <c r="Q104" s="45"/>
      <c r="R104" s="45">
        <v>4364541</v>
      </c>
      <c r="S104" s="74">
        <v>0</v>
      </c>
      <c r="T104" s="12">
        <v>1269.502299191329</v>
      </c>
      <c r="U104" s="12">
        <v>1.4210854715202004E-14</v>
      </c>
      <c r="V104" s="74">
        <v>3.2350477659816366</v>
      </c>
      <c r="W104" s="12"/>
      <c r="X104" s="79" t="s">
        <v>178</v>
      </c>
      <c r="Y104" s="28">
        <v>678738</v>
      </c>
      <c r="Z104" s="28">
        <v>2670000</v>
      </c>
      <c r="AA104" s="12">
        <v>254.20898876404496</v>
      </c>
      <c r="AB104" s="12">
        <v>1494.5986423965273</v>
      </c>
      <c r="AC104" s="12">
        <v>14.536132175689488</v>
      </c>
      <c r="AD104" s="12">
        <v>12.370248481511753</v>
      </c>
      <c r="AE104" s="12"/>
      <c r="AF104" s="64" t="s">
        <v>190</v>
      </c>
      <c r="AG104" s="28">
        <v>60000000</v>
      </c>
      <c r="AH104" s="28">
        <v>13202041</v>
      </c>
      <c r="AI104" s="12">
        <v>4544.7518304177365</v>
      </c>
      <c r="AJ104" s="12">
        <v>4544.7442915811298</v>
      </c>
      <c r="AK104" s="12">
        <v>79.890505276092568</v>
      </c>
      <c r="AL104" s="12">
        <v>67.986819989954768</v>
      </c>
      <c r="AM104" s="12"/>
      <c r="AN104" s="79" t="s">
        <v>149</v>
      </c>
      <c r="AO104" s="28">
        <v>7</v>
      </c>
      <c r="AP104" s="12">
        <v>26</v>
      </c>
      <c r="AQ104" s="12">
        <v>18.75</v>
      </c>
      <c r="AR104" s="12">
        <v>15.956249999999999</v>
      </c>
      <c r="AS104" s="12"/>
      <c r="AT104" s="65" t="s">
        <v>143</v>
      </c>
      <c r="AU104" s="28">
        <v>850000</v>
      </c>
      <c r="AV104" s="28">
        <v>1900000</v>
      </c>
      <c r="AW104" s="12">
        <v>447.36842105263156</v>
      </c>
      <c r="AX104" s="12">
        <v>447.36842105263156</v>
      </c>
      <c r="AY104" s="12">
        <v>49.835376428479073</v>
      </c>
      <c r="AZ104" s="12">
        <v>42.409905340635689</v>
      </c>
    </row>
    <row r="105" spans="1:52" ht="15.75" customHeight="1" x14ac:dyDescent="0.2">
      <c r="A105" s="81" t="s">
        <v>152</v>
      </c>
      <c r="B105" s="59">
        <v>39.913928884787872</v>
      </c>
      <c r="C105" s="12"/>
      <c r="D105" s="64" t="s">
        <v>190</v>
      </c>
      <c r="E105" s="28">
        <v>2</v>
      </c>
      <c r="F105" s="12">
        <v>1</v>
      </c>
      <c r="G105" s="12">
        <v>66.666666666666657</v>
      </c>
      <c r="H105" s="12">
        <v>56.733333333333327</v>
      </c>
      <c r="I105" s="12"/>
      <c r="J105" s="84" t="s">
        <v>195</v>
      </c>
      <c r="K105" s="28">
        <v>6</v>
      </c>
      <c r="L105" s="12">
        <v>0</v>
      </c>
      <c r="M105" s="12">
        <v>100</v>
      </c>
      <c r="N105" s="12">
        <v>85.1</v>
      </c>
      <c r="O105" s="12"/>
      <c r="P105" s="65" t="s">
        <v>189</v>
      </c>
      <c r="Q105" s="28">
        <v>60563</v>
      </c>
      <c r="R105" s="28">
        <v>1331300</v>
      </c>
      <c r="S105" s="12">
        <v>45.491624727709755</v>
      </c>
      <c r="T105" s="12">
        <v>1224.0106744636194</v>
      </c>
      <c r="U105" s="12">
        <v>3.5834220037795745</v>
      </c>
      <c r="V105" s="12">
        <v>3.049492125216418</v>
      </c>
      <c r="W105" s="12"/>
      <c r="X105" s="62" t="s">
        <v>144</v>
      </c>
      <c r="Y105" s="28">
        <v>866901</v>
      </c>
      <c r="Z105" s="28">
        <v>3421829</v>
      </c>
      <c r="AA105" s="12">
        <v>253.34433719510824</v>
      </c>
      <c r="AB105" s="12">
        <v>1495.4632939654641</v>
      </c>
      <c r="AC105" s="12">
        <v>14.486689826883918</v>
      </c>
      <c r="AD105" s="12">
        <v>12.328173042678214</v>
      </c>
      <c r="AE105" s="12"/>
      <c r="AF105" s="64" t="s">
        <v>184</v>
      </c>
      <c r="AG105" s="28">
        <v>49000000</v>
      </c>
      <c r="AH105" s="28">
        <v>10117909</v>
      </c>
      <c r="AI105" s="12">
        <v>4842.8978754404689</v>
      </c>
      <c r="AJ105" s="12">
        <v>4842.8903366038621</v>
      </c>
      <c r="AK105" s="12">
        <v>78.571274548316552</v>
      </c>
      <c r="AL105" s="12">
        <v>66.864154640617386</v>
      </c>
      <c r="AM105" s="12"/>
      <c r="AN105" s="84" t="s">
        <v>152</v>
      </c>
      <c r="AO105" s="28">
        <v>7</v>
      </c>
      <c r="AP105" s="12">
        <v>26</v>
      </c>
      <c r="AQ105" s="12">
        <v>18.75</v>
      </c>
      <c r="AR105" s="12">
        <v>15.956249999999999</v>
      </c>
      <c r="AS105" s="12"/>
      <c r="AT105" s="62" t="s">
        <v>171</v>
      </c>
      <c r="AU105" s="28">
        <v>5500000</v>
      </c>
      <c r="AV105" s="28">
        <v>11503501</v>
      </c>
      <c r="AW105" s="12">
        <v>478.11531463334512</v>
      </c>
      <c r="AX105" s="12">
        <v>478.11531463334512</v>
      </c>
      <c r="AY105" s="12">
        <v>46.387644604134124</v>
      </c>
      <c r="AZ105" s="12">
        <v>39.475885558118136</v>
      </c>
    </row>
    <row r="106" spans="1:52" ht="15.75" customHeight="1" x14ac:dyDescent="0.2">
      <c r="A106" s="33" t="s">
        <v>160</v>
      </c>
      <c r="B106" s="59">
        <v>39.856510515586898</v>
      </c>
      <c r="C106" s="12"/>
      <c r="D106" s="62" t="s">
        <v>194</v>
      </c>
      <c r="E106" s="28">
        <v>2</v>
      </c>
      <c r="F106" s="12">
        <v>1</v>
      </c>
      <c r="G106" s="12">
        <v>66.666666666666657</v>
      </c>
      <c r="H106" s="12">
        <v>56.733333333333327</v>
      </c>
      <c r="I106" s="12"/>
      <c r="J106" s="79" t="s">
        <v>145</v>
      </c>
      <c r="K106" s="28">
        <v>5</v>
      </c>
      <c r="L106" s="12">
        <v>1</v>
      </c>
      <c r="M106" s="12">
        <v>83.333333333333329</v>
      </c>
      <c r="N106" s="12">
        <v>70.916666666666657</v>
      </c>
      <c r="O106" s="12"/>
      <c r="P106" s="84" t="s">
        <v>170</v>
      </c>
      <c r="Q106" s="28">
        <v>173047</v>
      </c>
      <c r="R106" s="28">
        <v>3824220</v>
      </c>
      <c r="S106" s="12">
        <v>45.25027325833765</v>
      </c>
      <c r="T106" s="12">
        <v>1224.2520259329913</v>
      </c>
      <c r="U106" s="12">
        <v>3.5644105006475542</v>
      </c>
      <c r="V106" s="12">
        <v>3.0333133360510685</v>
      </c>
      <c r="W106" s="12"/>
      <c r="X106" s="65" t="s">
        <v>155</v>
      </c>
      <c r="Y106" s="45"/>
      <c r="Z106" s="45">
        <v>2213845</v>
      </c>
      <c r="AA106" s="74">
        <v>0</v>
      </c>
      <c r="AB106" s="12">
        <v>1748.8076311605723</v>
      </c>
      <c r="AC106" s="12">
        <v>0</v>
      </c>
      <c r="AD106" s="74">
        <v>11.744886054142036</v>
      </c>
      <c r="AE106" s="12"/>
      <c r="AF106" s="64" t="s">
        <v>142</v>
      </c>
      <c r="AG106" s="28">
        <v>42750000</v>
      </c>
      <c r="AH106" s="28">
        <v>8280925</v>
      </c>
      <c r="AI106" s="12">
        <v>5162.4667534122091</v>
      </c>
      <c r="AJ106" s="12">
        <v>5162.4592145756023</v>
      </c>
      <c r="AK106" s="12">
        <v>77.157252492685785</v>
      </c>
      <c r="AL106" s="12">
        <v>65.660821871275601</v>
      </c>
      <c r="AM106" s="12"/>
      <c r="AN106" s="53" t="s">
        <v>156</v>
      </c>
      <c r="AO106" s="28">
        <v>7</v>
      </c>
      <c r="AP106" s="12">
        <v>26</v>
      </c>
      <c r="AQ106" s="12">
        <v>18.75</v>
      </c>
      <c r="AR106" s="12">
        <v>15.956249999999999</v>
      </c>
      <c r="AS106" s="12"/>
      <c r="AT106" s="64" t="s">
        <v>174</v>
      </c>
      <c r="AU106" s="28">
        <v>8052507</v>
      </c>
      <c r="AV106" s="28">
        <v>16787941</v>
      </c>
      <c r="AW106" s="12">
        <v>479.66019180076933</v>
      </c>
      <c r="AX106" s="12">
        <v>479.66019180076933</v>
      </c>
      <c r="AY106" s="12">
        <v>46.21441337474667</v>
      </c>
      <c r="AZ106" s="12">
        <v>39.328465781909415</v>
      </c>
    </row>
    <row r="107" spans="1:52" ht="15.75" customHeight="1" x14ac:dyDescent="0.2">
      <c r="A107" s="71" t="s">
        <v>243</v>
      </c>
      <c r="B107" s="59">
        <v>39.226378974949377</v>
      </c>
      <c r="C107" s="12"/>
      <c r="D107" s="84" t="s">
        <v>195</v>
      </c>
      <c r="E107" s="28">
        <v>2</v>
      </c>
      <c r="F107" s="12">
        <v>1</v>
      </c>
      <c r="G107" s="12">
        <v>66.666666666666657</v>
      </c>
      <c r="H107" s="12">
        <v>56.733333333333327</v>
      </c>
      <c r="I107" s="12"/>
      <c r="J107" s="79" t="s">
        <v>149</v>
      </c>
      <c r="K107" s="28">
        <v>5</v>
      </c>
      <c r="L107" s="12">
        <v>1</v>
      </c>
      <c r="M107" s="12">
        <v>83.333333333333329</v>
      </c>
      <c r="N107" s="12">
        <v>70.916666666666657</v>
      </c>
      <c r="O107" s="12"/>
      <c r="P107" s="84" t="s">
        <v>193</v>
      </c>
      <c r="Q107" s="28">
        <v>25098</v>
      </c>
      <c r="R107" s="28">
        <v>603502</v>
      </c>
      <c r="S107" s="12">
        <v>41.587268973425111</v>
      </c>
      <c r="T107" s="12">
        <v>1227.9150302179039</v>
      </c>
      <c r="U107" s="12">
        <v>3.2758718908911248</v>
      </c>
      <c r="V107" s="12">
        <v>2.7877669791483473</v>
      </c>
      <c r="W107" s="12"/>
      <c r="X107" s="33" t="s">
        <v>162</v>
      </c>
      <c r="Y107" s="28">
        <v>3175500</v>
      </c>
      <c r="Z107" s="28">
        <v>13400000</v>
      </c>
      <c r="AA107" s="12">
        <v>236.97761194029852</v>
      </c>
      <c r="AB107" s="12">
        <v>1511.8300192202737</v>
      </c>
      <c r="AC107" s="12">
        <v>13.550810719131618</v>
      </c>
      <c r="AD107" s="12">
        <v>11.531739921981007</v>
      </c>
      <c r="AE107" s="12"/>
      <c r="AF107" s="84" t="s">
        <v>175</v>
      </c>
      <c r="AG107" s="28">
        <v>48020000</v>
      </c>
      <c r="AH107" s="28">
        <v>8405837</v>
      </c>
      <c r="AI107" s="12">
        <v>5712.6970223191338</v>
      </c>
      <c r="AJ107" s="12">
        <v>5712.6894834825271</v>
      </c>
      <c r="AK107" s="12">
        <v>74.722604472990824</v>
      </c>
      <c r="AL107" s="12">
        <v>63.588936406515188</v>
      </c>
      <c r="AM107" s="12"/>
      <c r="AN107" s="62" t="s">
        <v>158</v>
      </c>
      <c r="AO107" s="28">
        <v>7</v>
      </c>
      <c r="AP107" s="12">
        <v>26</v>
      </c>
      <c r="AQ107" s="12">
        <v>18.75</v>
      </c>
      <c r="AR107" s="12">
        <v>15.956249999999999</v>
      </c>
      <c r="AS107" s="12"/>
      <c r="AT107" s="84" t="s">
        <v>146</v>
      </c>
      <c r="AU107" s="28">
        <v>311943</v>
      </c>
      <c r="AV107" s="28">
        <v>645966</v>
      </c>
      <c r="AW107" s="12">
        <v>482.90931720864569</v>
      </c>
      <c r="AX107" s="12">
        <v>482.90931720864569</v>
      </c>
      <c r="AY107" s="12">
        <v>45.850080209166336</v>
      </c>
      <c r="AZ107" s="12">
        <v>39.018418258000551</v>
      </c>
    </row>
    <row r="108" spans="1:52" ht="15.75" customHeight="1" x14ac:dyDescent="0.2">
      <c r="A108" s="81" t="s">
        <v>154</v>
      </c>
      <c r="B108" s="59">
        <v>39.094541030054373</v>
      </c>
      <c r="C108" s="12"/>
      <c r="D108" s="62" t="s">
        <v>144</v>
      </c>
      <c r="E108" s="28">
        <v>1</v>
      </c>
      <c r="F108" s="12">
        <v>2</v>
      </c>
      <c r="G108" s="12">
        <v>33.333333333333329</v>
      </c>
      <c r="H108" s="12">
        <v>28.366666666666664</v>
      </c>
      <c r="I108" s="12"/>
      <c r="J108" s="53" t="s">
        <v>173</v>
      </c>
      <c r="K108" s="28">
        <v>5</v>
      </c>
      <c r="L108" s="12">
        <v>1</v>
      </c>
      <c r="M108" s="12">
        <v>83.333333333333329</v>
      </c>
      <c r="N108" s="12">
        <v>70.916666666666657</v>
      </c>
      <c r="O108" s="12"/>
      <c r="P108" s="79" t="s">
        <v>163</v>
      </c>
      <c r="Q108" s="28">
        <v>397445</v>
      </c>
      <c r="R108" s="28">
        <v>9752000</v>
      </c>
      <c r="S108" s="12">
        <v>40.755229696472519</v>
      </c>
      <c r="T108" s="12">
        <v>1228.7470694948565</v>
      </c>
      <c r="U108" s="12">
        <v>3.2103313024666136</v>
      </c>
      <c r="V108" s="12">
        <v>2.731991938399088</v>
      </c>
      <c r="W108" s="12"/>
      <c r="X108" s="53" t="s">
        <v>173</v>
      </c>
      <c r="Y108" s="28">
        <v>730000</v>
      </c>
      <c r="Z108" s="28">
        <v>3138369</v>
      </c>
      <c r="AA108" s="12">
        <v>232.60489763950636</v>
      </c>
      <c r="AB108" s="12">
        <v>1516.202733521066</v>
      </c>
      <c r="AC108" s="12">
        <v>13.300770965022679</v>
      </c>
      <c r="AD108" s="12">
        <v>11.318956091234298</v>
      </c>
      <c r="AE108" s="12"/>
      <c r="AF108" s="79" t="s">
        <v>149</v>
      </c>
      <c r="AG108" s="28">
        <v>17000000</v>
      </c>
      <c r="AH108" s="28">
        <v>2906376</v>
      </c>
      <c r="AI108" s="12">
        <v>5849.2087740884181</v>
      </c>
      <c r="AJ108" s="12">
        <v>5849.2012352518113</v>
      </c>
      <c r="AK108" s="12">
        <v>74.118569971634813</v>
      </c>
      <c r="AL108" s="12">
        <v>63.074903045861227</v>
      </c>
      <c r="AM108" s="12"/>
      <c r="AN108" s="53" t="s">
        <v>160</v>
      </c>
      <c r="AO108" s="28">
        <v>7</v>
      </c>
      <c r="AP108" s="12">
        <v>26</v>
      </c>
      <c r="AQ108" s="12">
        <v>18.75</v>
      </c>
      <c r="AR108" s="12">
        <v>15.956249999999999</v>
      </c>
      <c r="AS108" s="12"/>
      <c r="AT108" s="79" t="s">
        <v>147</v>
      </c>
      <c r="AU108" s="28">
        <v>1406329</v>
      </c>
      <c r="AV108" s="28">
        <v>2890151</v>
      </c>
      <c r="AW108" s="12">
        <v>486.59360704682905</v>
      </c>
      <c r="AX108" s="12">
        <v>486.59360704682905</v>
      </c>
      <c r="AY108" s="12">
        <v>45.436950886300906</v>
      </c>
      <c r="AZ108" s="12">
        <v>38.666845204242072</v>
      </c>
    </row>
    <row r="109" spans="1:52" ht="15.75" customHeight="1" x14ac:dyDescent="0.2">
      <c r="A109" s="81" t="s">
        <v>165</v>
      </c>
      <c r="B109" s="59">
        <v>38.94868071494124</v>
      </c>
      <c r="C109" s="12"/>
      <c r="D109" s="65" t="s">
        <v>148</v>
      </c>
      <c r="E109" s="28">
        <v>1</v>
      </c>
      <c r="F109" s="12">
        <v>2</v>
      </c>
      <c r="G109" s="12">
        <v>33.333333333333329</v>
      </c>
      <c r="H109" s="12">
        <v>28.366666666666664</v>
      </c>
      <c r="I109" s="12"/>
      <c r="J109" s="79" t="s">
        <v>182</v>
      </c>
      <c r="K109" s="28">
        <v>5</v>
      </c>
      <c r="L109" s="12">
        <v>1</v>
      </c>
      <c r="M109" s="12">
        <v>83.333333333333329</v>
      </c>
      <c r="N109" s="12">
        <v>70.916666666666657</v>
      </c>
      <c r="O109" s="12"/>
      <c r="P109" s="33" t="s">
        <v>162</v>
      </c>
      <c r="Q109" s="28">
        <v>474500</v>
      </c>
      <c r="R109" s="28">
        <v>13400000</v>
      </c>
      <c r="S109" s="12">
        <v>35.410447761194028</v>
      </c>
      <c r="T109" s="12">
        <v>1234.091851430135</v>
      </c>
      <c r="U109" s="12">
        <v>2.7893173398544064</v>
      </c>
      <c r="V109" s="12">
        <v>2.3737090562160996</v>
      </c>
      <c r="W109" s="12"/>
      <c r="X109" s="79" t="s">
        <v>163</v>
      </c>
      <c r="Y109" s="28">
        <v>2252189</v>
      </c>
      <c r="Z109" s="28">
        <v>9752000</v>
      </c>
      <c r="AA109" s="12">
        <v>230.94636997538967</v>
      </c>
      <c r="AB109" s="12">
        <v>1517.8612611851827</v>
      </c>
      <c r="AC109" s="12">
        <v>13.205933337683646</v>
      </c>
      <c r="AD109" s="12">
        <v>11.238249270368783</v>
      </c>
      <c r="AE109" s="12"/>
      <c r="AF109" s="62" t="s">
        <v>144</v>
      </c>
      <c r="AG109" s="28">
        <v>20170000</v>
      </c>
      <c r="AH109" s="28">
        <v>3421829</v>
      </c>
      <c r="AI109" s="12">
        <v>5894.5084631639975</v>
      </c>
      <c r="AJ109" s="12">
        <v>5894.5009243273907</v>
      </c>
      <c r="AK109" s="12">
        <v>73.918128802667951</v>
      </c>
      <c r="AL109" s="12">
        <v>62.904327611070421</v>
      </c>
      <c r="AM109" s="12"/>
      <c r="AN109" s="79" t="s">
        <v>168</v>
      </c>
      <c r="AO109" s="28">
        <v>7</v>
      </c>
      <c r="AP109" s="12">
        <v>26</v>
      </c>
      <c r="AQ109" s="12">
        <v>18.75</v>
      </c>
      <c r="AR109" s="12">
        <v>15.956249999999999</v>
      </c>
      <c r="AS109" s="12"/>
      <c r="AT109" s="65" t="s">
        <v>155</v>
      </c>
      <c r="AU109" s="28">
        <v>1187588</v>
      </c>
      <c r="AV109" s="28">
        <v>2213845</v>
      </c>
      <c r="AW109" s="12">
        <v>536.43683275026035</v>
      </c>
      <c r="AX109" s="12">
        <v>536.43683275026035</v>
      </c>
      <c r="AY109" s="12">
        <v>39.84789601041188</v>
      </c>
      <c r="AZ109" s="12">
        <v>33.910559504860508</v>
      </c>
    </row>
    <row r="110" spans="1:52" ht="15.75" customHeight="1" x14ac:dyDescent="0.2">
      <c r="A110" s="77" t="s">
        <v>147</v>
      </c>
      <c r="B110" s="59">
        <v>38.66545282330641</v>
      </c>
      <c r="C110" s="12"/>
      <c r="D110" s="79" t="s">
        <v>149</v>
      </c>
      <c r="E110" s="28">
        <v>1</v>
      </c>
      <c r="F110" s="12">
        <v>2</v>
      </c>
      <c r="G110" s="12">
        <v>33.333333333333329</v>
      </c>
      <c r="H110" s="12">
        <v>28.366666666666664</v>
      </c>
      <c r="I110" s="12"/>
      <c r="J110" s="102" t="s">
        <v>243</v>
      </c>
      <c r="K110" s="28">
        <v>5</v>
      </c>
      <c r="L110" s="12">
        <v>1</v>
      </c>
      <c r="M110" s="12">
        <v>83.333333333333329</v>
      </c>
      <c r="N110" s="12">
        <v>70.916666666666657</v>
      </c>
      <c r="O110" s="12"/>
      <c r="P110" s="84" t="s">
        <v>154</v>
      </c>
      <c r="Q110" s="28">
        <v>20100</v>
      </c>
      <c r="R110" s="28">
        <v>688701</v>
      </c>
      <c r="S110" s="12">
        <v>29.185379431712747</v>
      </c>
      <c r="T110" s="12">
        <v>1240.3169197596162</v>
      </c>
      <c r="U110" s="12">
        <v>2.2989623138377908</v>
      </c>
      <c r="V110" s="12">
        <v>1.9564169290759599</v>
      </c>
      <c r="W110" s="12"/>
      <c r="X110" s="65" t="s">
        <v>148</v>
      </c>
      <c r="Y110" s="28">
        <v>2190000</v>
      </c>
      <c r="Z110" s="28">
        <v>10230350</v>
      </c>
      <c r="AA110" s="12">
        <v>214.06892237313485</v>
      </c>
      <c r="AB110" s="12">
        <v>1534.7387087874374</v>
      </c>
      <c r="AC110" s="12">
        <v>12.240850197518355</v>
      </c>
      <c r="AD110" s="12">
        <v>10.416963518088121</v>
      </c>
      <c r="AE110" s="12"/>
      <c r="AF110" s="64" t="s">
        <v>157</v>
      </c>
      <c r="AG110" s="28">
        <v>42700000</v>
      </c>
      <c r="AH110" s="28">
        <v>7071600</v>
      </c>
      <c r="AI110" s="12">
        <v>6038.2374568697323</v>
      </c>
      <c r="AJ110" s="12">
        <v>6038.2299180331256</v>
      </c>
      <c r="AK110" s="12">
        <v>73.282159591825405</v>
      </c>
      <c r="AL110" s="12">
        <v>62.363117812643416</v>
      </c>
      <c r="AM110" s="12"/>
      <c r="AN110" s="102" t="s">
        <v>243</v>
      </c>
      <c r="AO110" s="28">
        <v>7</v>
      </c>
      <c r="AP110" s="12">
        <v>26</v>
      </c>
      <c r="AQ110" s="12">
        <v>18.75</v>
      </c>
      <c r="AR110" s="12">
        <v>15.956249999999999</v>
      </c>
      <c r="AS110" s="12"/>
      <c r="AT110" s="84" t="s">
        <v>193</v>
      </c>
      <c r="AU110" s="28">
        <v>341684</v>
      </c>
      <c r="AV110" s="28">
        <v>603502</v>
      </c>
      <c r="AW110" s="12">
        <v>566.16879480101147</v>
      </c>
      <c r="AX110" s="12">
        <v>566.16879480101147</v>
      </c>
      <c r="AY110" s="12">
        <v>36.513971186640724</v>
      </c>
      <c r="AZ110" s="12">
        <v>31.073389479831256</v>
      </c>
    </row>
    <row r="111" spans="1:52" ht="15.75" customHeight="1" x14ac:dyDescent="0.2">
      <c r="A111" s="69" t="s">
        <v>144</v>
      </c>
      <c r="B111" s="59">
        <v>38.638421528188722</v>
      </c>
      <c r="C111" s="12"/>
      <c r="D111" s="65" t="s">
        <v>155</v>
      </c>
      <c r="E111" s="28">
        <v>1</v>
      </c>
      <c r="F111" s="12">
        <v>2</v>
      </c>
      <c r="G111" s="12">
        <v>33.333333333333329</v>
      </c>
      <c r="H111" s="12">
        <v>28.366666666666664</v>
      </c>
      <c r="I111" s="12"/>
      <c r="J111" s="65" t="s">
        <v>189</v>
      </c>
      <c r="K111" s="28">
        <v>5</v>
      </c>
      <c r="L111" s="12">
        <v>1</v>
      </c>
      <c r="M111" s="12">
        <v>83.333333333333329</v>
      </c>
      <c r="N111" s="12">
        <v>70.916666666666657</v>
      </c>
      <c r="O111" s="12"/>
      <c r="P111" s="79" t="s">
        <v>147</v>
      </c>
      <c r="Q111" s="28">
        <v>60000</v>
      </c>
      <c r="R111" s="28">
        <v>2890151</v>
      </c>
      <c r="S111" s="12">
        <v>20.760160974288194</v>
      </c>
      <c r="T111" s="12">
        <v>1248.7421382170407</v>
      </c>
      <c r="U111" s="12">
        <v>1.6352992024916091</v>
      </c>
      <c r="V111" s="12">
        <v>1.3916396213203592</v>
      </c>
      <c r="W111" s="12"/>
      <c r="X111" s="64" t="s">
        <v>159</v>
      </c>
      <c r="Y111" s="28">
        <v>2241100</v>
      </c>
      <c r="Z111" s="28">
        <v>11374022</v>
      </c>
      <c r="AA111" s="12">
        <v>197.03672104731291</v>
      </c>
      <c r="AB111" s="12">
        <v>1551.7709101132593</v>
      </c>
      <c r="AC111" s="12">
        <v>11.266917958069087</v>
      </c>
      <c r="AD111" s="12">
        <v>9.5881471823167921</v>
      </c>
      <c r="AE111" s="12"/>
      <c r="AF111" s="62" t="s">
        <v>118</v>
      </c>
      <c r="AG111" s="28">
        <v>5000000</v>
      </c>
      <c r="AH111" s="28">
        <v>813562</v>
      </c>
      <c r="AI111" s="12">
        <v>6145.8131033652016</v>
      </c>
      <c r="AJ111" s="12">
        <v>6145.8055645285949</v>
      </c>
      <c r="AK111" s="12">
        <v>72.806160997222634</v>
      </c>
      <c r="AL111" s="12">
        <v>61.958043008636459</v>
      </c>
      <c r="AM111" s="12"/>
      <c r="AN111" s="53" t="s">
        <v>153</v>
      </c>
      <c r="AO111" s="45" t="s">
        <v>235</v>
      </c>
      <c r="AP111" s="12" t="s">
        <v>235</v>
      </c>
      <c r="AQ111" s="12" t="s">
        <v>235</v>
      </c>
      <c r="AR111" s="74">
        <v>14.626562499999999</v>
      </c>
      <c r="AS111" s="12"/>
      <c r="AT111" s="84" t="s">
        <v>151</v>
      </c>
      <c r="AU111" s="28">
        <v>1604353.5</v>
      </c>
      <c r="AV111" s="28">
        <v>2718782</v>
      </c>
      <c r="AW111" s="12">
        <v>590.10008893688428</v>
      </c>
      <c r="AX111" s="12">
        <v>590.10008893688428</v>
      </c>
      <c r="AY111" s="12">
        <v>33.830490848263935</v>
      </c>
      <c r="AZ111" s="12">
        <v>28.789747711872607</v>
      </c>
    </row>
    <row r="112" spans="1:52" ht="15.75" customHeight="1" x14ac:dyDescent="0.2">
      <c r="A112" s="71" t="s">
        <v>172</v>
      </c>
      <c r="B112" s="59">
        <v>38.190917679140952</v>
      </c>
      <c r="C112" s="12"/>
      <c r="D112" s="64" t="s">
        <v>157</v>
      </c>
      <c r="E112" s="28">
        <v>1</v>
      </c>
      <c r="F112" s="12">
        <v>2</v>
      </c>
      <c r="G112" s="12">
        <v>33.333333333333329</v>
      </c>
      <c r="H112" s="12">
        <v>28.366666666666664</v>
      </c>
      <c r="I112" s="12"/>
      <c r="J112" s="79" t="s">
        <v>147</v>
      </c>
      <c r="K112" s="28">
        <v>4</v>
      </c>
      <c r="L112" s="12">
        <v>2</v>
      </c>
      <c r="M112" s="12">
        <v>66.666666666666657</v>
      </c>
      <c r="N112" s="12">
        <v>56.733333333333327</v>
      </c>
      <c r="O112" s="12"/>
      <c r="P112" s="62" t="s">
        <v>158</v>
      </c>
      <c r="Q112" s="28">
        <v>255000</v>
      </c>
      <c r="R112" s="28">
        <v>14377018</v>
      </c>
      <c r="S112" s="12">
        <v>17.736640518917067</v>
      </c>
      <c r="T112" s="12">
        <v>1251.765658672412</v>
      </c>
      <c r="U112" s="12">
        <v>1.3971333907953891</v>
      </c>
      <c r="V112" s="12">
        <v>1.1889605155668761</v>
      </c>
      <c r="W112" s="12"/>
      <c r="X112" s="64" t="s">
        <v>142</v>
      </c>
      <c r="Y112" s="45"/>
      <c r="Z112" s="45">
        <v>8280925</v>
      </c>
      <c r="AA112" s="74">
        <v>0</v>
      </c>
      <c r="AB112" s="12">
        <v>1748.8076311605723</v>
      </c>
      <c r="AC112" s="12">
        <v>0</v>
      </c>
      <c r="AD112" s="74">
        <v>9.5299069056248431</v>
      </c>
      <c r="AE112" s="12"/>
      <c r="AF112" s="64" t="s">
        <v>176</v>
      </c>
      <c r="AG112" s="28">
        <v>16920000</v>
      </c>
      <c r="AH112" s="28">
        <v>2683487</v>
      </c>
      <c r="AI112" s="12">
        <v>6305.2289800546823</v>
      </c>
      <c r="AJ112" s="12">
        <v>6305.2214412180756</v>
      </c>
      <c r="AK112" s="12">
        <v>72.100780776572449</v>
      </c>
      <c r="AL112" s="12">
        <v>61.35776444086315</v>
      </c>
      <c r="AM112" s="12"/>
      <c r="AN112" s="64" t="s">
        <v>159</v>
      </c>
      <c r="AO112" s="28">
        <v>6</v>
      </c>
      <c r="AP112" s="12">
        <v>27</v>
      </c>
      <c r="AQ112" s="12">
        <v>15.625</v>
      </c>
      <c r="AR112" s="12">
        <v>13.296875</v>
      </c>
      <c r="AS112" s="12"/>
      <c r="AT112" s="62" t="s">
        <v>166</v>
      </c>
      <c r="AU112" s="28">
        <v>1913177</v>
      </c>
      <c r="AV112" s="28">
        <v>3165235</v>
      </c>
      <c r="AW112" s="12">
        <v>604.43442587991092</v>
      </c>
      <c r="AX112" s="12">
        <v>604.43442587991092</v>
      </c>
      <c r="AY112" s="12">
        <v>32.223143116382602</v>
      </c>
      <c r="AZ112" s="12">
        <v>27.421894792041595</v>
      </c>
    </row>
    <row r="113" spans="1:52" ht="15.75" customHeight="1" x14ac:dyDescent="0.2">
      <c r="A113" s="77" t="s">
        <v>163</v>
      </c>
      <c r="B113" s="59">
        <v>37.587735302861006</v>
      </c>
      <c r="C113" s="12"/>
      <c r="D113" s="62" t="s">
        <v>158</v>
      </c>
      <c r="E113" s="28">
        <v>1</v>
      </c>
      <c r="F113" s="12">
        <v>2</v>
      </c>
      <c r="G113" s="12">
        <v>33.333333333333329</v>
      </c>
      <c r="H113" s="12">
        <v>28.366666666666664</v>
      </c>
      <c r="I113" s="12"/>
      <c r="J113" s="84" t="s">
        <v>152</v>
      </c>
      <c r="K113" s="28">
        <v>4</v>
      </c>
      <c r="L113" s="12">
        <v>2</v>
      </c>
      <c r="M113" s="12">
        <v>66.666666666666657</v>
      </c>
      <c r="N113" s="12">
        <v>56.733333333333327</v>
      </c>
      <c r="O113" s="12"/>
      <c r="P113" s="84" t="s">
        <v>169</v>
      </c>
      <c r="Q113" s="28">
        <v>42116</v>
      </c>
      <c r="R113" s="28">
        <v>2496435</v>
      </c>
      <c r="S113" s="12">
        <v>16.870457272069974</v>
      </c>
      <c r="T113" s="12">
        <v>1252.6318419192592</v>
      </c>
      <c r="U113" s="12">
        <v>1.3289032467933595</v>
      </c>
      <c r="V113" s="12">
        <v>1.1308966630211488</v>
      </c>
      <c r="W113" s="12"/>
      <c r="X113" s="64" t="s">
        <v>172</v>
      </c>
      <c r="Y113" s="28">
        <v>2372500</v>
      </c>
      <c r="Z113" s="28">
        <v>12442373</v>
      </c>
      <c r="AA113" s="12">
        <v>190.67906097976646</v>
      </c>
      <c r="AB113" s="12">
        <v>1558.1285701808058</v>
      </c>
      <c r="AC113" s="12">
        <v>10.903375396024828</v>
      </c>
      <c r="AD113" s="12">
        <v>9.2787724620171286</v>
      </c>
      <c r="AE113" s="12"/>
      <c r="AF113" s="65" t="s">
        <v>143</v>
      </c>
      <c r="AG113" s="45" t="s">
        <v>235</v>
      </c>
      <c r="AH113" s="45">
        <v>1900000</v>
      </c>
      <c r="AI113" s="74" t="s">
        <v>235</v>
      </c>
      <c r="AJ113" s="12" t="s">
        <v>235</v>
      </c>
      <c r="AK113" s="12" t="s">
        <v>235</v>
      </c>
      <c r="AL113" s="74">
        <v>59.373450071615949</v>
      </c>
      <c r="AM113" s="12"/>
      <c r="AN113" s="71" t="s">
        <v>244</v>
      </c>
      <c r="AO113" s="28">
        <v>6</v>
      </c>
      <c r="AP113" s="12">
        <v>27</v>
      </c>
      <c r="AQ113" s="12">
        <v>15.625</v>
      </c>
      <c r="AR113" s="12">
        <v>13.296875</v>
      </c>
      <c r="AS113" s="12"/>
      <c r="AT113" s="84" t="s">
        <v>154</v>
      </c>
      <c r="AU113" s="28">
        <v>436050</v>
      </c>
      <c r="AV113" s="28">
        <v>688701</v>
      </c>
      <c r="AW113" s="12">
        <v>633.14849259693256</v>
      </c>
      <c r="AX113" s="12">
        <v>633.14849259693256</v>
      </c>
      <c r="AY113" s="12">
        <v>29.003357632468294</v>
      </c>
      <c r="AZ113" s="12">
        <v>24.681857345230519</v>
      </c>
    </row>
    <row r="114" spans="1:52" ht="15.75" customHeight="1" x14ac:dyDescent="0.2">
      <c r="A114" s="71" t="s">
        <v>184</v>
      </c>
      <c r="B114" s="59">
        <v>34.73660591678194</v>
      </c>
      <c r="C114" s="12"/>
      <c r="D114" s="33" t="s">
        <v>162</v>
      </c>
      <c r="E114" s="28">
        <v>1</v>
      </c>
      <c r="F114" s="12">
        <v>2</v>
      </c>
      <c r="G114" s="12">
        <v>33.333333333333329</v>
      </c>
      <c r="H114" s="12">
        <v>28.366666666666664</v>
      </c>
      <c r="I114" s="12"/>
      <c r="J114" s="64" t="s">
        <v>172</v>
      </c>
      <c r="K114" s="28">
        <v>4</v>
      </c>
      <c r="L114" s="12">
        <v>2</v>
      </c>
      <c r="M114" s="12">
        <v>66.666666666666657</v>
      </c>
      <c r="N114" s="12">
        <v>56.733333333333327</v>
      </c>
      <c r="O114" s="12"/>
      <c r="P114" s="53" t="s">
        <v>18</v>
      </c>
      <c r="Q114" s="28">
        <v>36500</v>
      </c>
      <c r="R114" s="28">
        <v>2269000</v>
      </c>
      <c r="S114" s="12">
        <v>16.08638166593213</v>
      </c>
      <c r="T114" s="12">
        <v>1253.4159175253969</v>
      </c>
      <c r="U114" s="12">
        <v>1.2671408059819385</v>
      </c>
      <c r="V114" s="12">
        <v>1.0783368258906296</v>
      </c>
      <c r="W114" s="12"/>
      <c r="X114" s="64" t="s">
        <v>174</v>
      </c>
      <c r="Y114" s="28">
        <v>2668150</v>
      </c>
      <c r="Z114" s="28">
        <v>16787941</v>
      </c>
      <c r="AA114" s="12">
        <v>158.93253377528549</v>
      </c>
      <c r="AB114" s="12">
        <v>1589.8750973852868</v>
      </c>
      <c r="AC114" s="12">
        <v>9.0880512495140522</v>
      </c>
      <c r="AD114" s="12">
        <v>7.7339316133364582</v>
      </c>
      <c r="AE114" s="12"/>
      <c r="AF114" s="84" t="s">
        <v>191</v>
      </c>
      <c r="AG114" s="28">
        <v>20660000</v>
      </c>
      <c r="AH114" s="28">
        <v>2615060</v>
      </c>
      <c r="AI114" s="12">
        <v>7900.3923428143135</v>
      </c>
      <c r="AJ114" s="12">
        <v>7900.3848039777067</v>
      </c>
      <c r="AK114" s="12">
        <v>65.042533454141619</v>
      </c>
      <c r="AL114" s="12">
        <v>55.351195969474517</v>
      </c>
      <c r="AM114" s="12"/>
      <c r="AN114" s="33" t="s">
        <v>162</v>
      </c>
      <c r="AO114" s="28">
        <v>6</v>
      </c>
      <c r="AP114" s="12">
        <v>27</v>
      </c>
      <c r="AQ114" s="12">
        <v>15.625</v>
      </c>
      <c r="AR114" s="12">
        <v>13.296875</v>
      </c>
      <c r="AS114" s="12"/>
      <c r="AT114" s="84" t="s">
        <v>152</v>
      </c>
      <c r="AU114" s="28">
        <v>802777</v>
      </c>
      <c r="AV114" s="28">
        <v>1258000</v>
      </c>
      <c r="AW114" s="12">
        <v>638.13751987281398</v>
      </c>
      <c r="AX114" s="12">
        <v>638.13751987281398</v>
      </c>
      <c r="AY114" s="12">
        <v>28.44392459360121</v>
      </c>
      <c r="AZ114" s="12">
        <v>24.205779829154629</v>
      </c>
    </row>
    <row r="115" spans="1:52" ht="15.75" customHeight="1" x14ac:dyDescent="0.2">
      <c r="A115" s="71" t="s">
        <v>174</v>
      </c>
      <c r="B115" s="59">
        <v>34.484828939350578</v>
      </c>
      <c r="C115" s="12"/>
      <c r="D115" s="84" t="s">
        <v>170</v>
      </c>
      <c r="E115" s="28">
        <v>1</v>
      </c>
      <c r="F115" s="12">
        <v>2</v>
      </c>
      <c r="G115" s="12">
        <v>33.333333333333329</v>
      </c>
      <c r="H115" s="12">
        <v>28.366666666666664</v>
      </c>
      <c r="I115" s="12"/>
      <c r="J115" s="64" t="s">
        <v>174</v>
      </c>
      <c r="K115" s="28">
        <v>4</v>
      </c>
      <c r="L115" s="12">
        <v>2</v>
      </c>
      <c r="M115" s="12">
        <v>66.666666666666657</v>
      </c>
      <c r="N115" s="12">
        <v>56.733333333333327</v>
      </c>
      <c r="O115" s="12"/>
      <c r="P115" s="64" t="s">
        <v>167</v>
      </c>
      <c r="Q115" s="28">
        <v>117000</v>
      </c>
      <c r="R115" s="28">
        <v>11855975</v>
      </c>
      <c r="S115" s="12">
        <v>9.8684418615929932</v>
      </c>
      <c r="T115" s="12">
        <v>1259.633857329736</v>
      </c>
      <c r="U115" s="12">
        <v>0.77734730121240148</v>
      </c>
      <c r="V115" s="12">
        <v>0.66152255333175369</v>
      </c>
      <c r="W115" s="12"/>
      <c r="X115" s="79" t="s">
        <v>179</v>
      </c>
      <c r="Y115" s="28">
        <v>1000000</v>
      </c>
      <c r="Z115" s="28">
        <v>6453682</v>
      </c>
      <c r="AA115" s="12">
        <v>154.95030588739886</v>
      </c>
      <c r="AB115" s="12">
        <v>1593.8573252731735</v>
      </c>
      <c r="AC115" s="12">
        <v>8.8603402184703555</v>
      </c>
      <c r="AD115" s="12">
        <v>7.540149525918272</v>
      </c>
      <c r="AE115" s="12"/>
      <c r="AF115" s="84" t="s">
        <v>165</v>
      </c>
      <c r="AG115" s="28">
        <v>33940000</v>
      </c>
      <c r="AH115" s="28">
        <v>3884307</v>
      </c>
      <c r="AI115" s="12">
        <v>8737.7233570878925</v>
      </c>
      <c r="AJ115" s="12">
        <v>8737.7158182512849</v>
      </c>
      <c r="AK115" s="12">
        <v>61.337527730301339</v>
      </c>
      <c r="AL115" s="12">
        <v>52.19823609848644</v>
      </c>
      <c r="AM115" s="12"/>
      <c r="AN115" s="53" t="s">
        <v>173</v>
      </c>
      <c r="AO115" s="28">
        <v>6</v>
      </c>
      <c r="AP115" s="12">
        <v>27</v>
      </c>
      <c r="AQ115" s="12">
        <v>15.625</v>
      </c>
      <c r="AR115" s="12">
        <v>13.296875</v>
      </c>
      <c r="AS115" s="12"/>
      <c r="AT115" s="102" t="s">
        <v>243</v>
      </c>
      <c r="AU115" s="28">
        <v>3187518</v>
      </c>
      <c r="AV115" s="28">
        <v>4757083</v>
      </c>
      <c r="AW115" s="12">
        <v>670.05725987963626</v>
      </c>
      <c r="AX115" s="12">
        <v>670.05725987963626</v>
      </c>
      <c r="AY115" s="12">
        <v>24.864678346904967</v>
      </c>
      <c r="AZ115" s="12">
        <v>21.159841273216127</v>
      </c>
    </row>
    <row r="116" spans="1:52" ht="15.75" customHeight="1" x14ac:dyDescent="0.2">
      <c r="A116" s="77" t="s">
        <v>149</v>
      </c>
      <c r="B116" s="59">
        <v>32.32274371879835</v>
      </c>
      <c r="C116" s="12"/>
      <c r="D116" s="64" t="s">
        <v>172</v>
      </c>
      <c r="E116" s="28">
        <v>1</v>
      </c>
      <c r="F116" s="12">
        <v>2</v>
      </c>
      <c r="G116" s="12">
        <v>33.333333333333329</v>
      </c>
      <c r="H116" s="12">
        <v>28.366666666666664</v>
      </c>
      <c r="I116" s="12"/>
      <c r="J116" s="53" t="s">
        <v>18</v>
      </c>
      <c r="K116" s="28">
        <v>3</v>
      </c>
      <c r="L116" s="12">
        <v>3</v>
      </c>
      <c r="M116" s="12">
        <v>50</v>
      </c>
      <c r="N116" s="12">
        <v>42.55</v>
      </c>
      <c r="O116" s="12"/>
      <c r="P116" s="71" t="s">
        <v>244</v>
      </c>
      <c r="Q116" s="28">
        <v>200000</v>
      </c>
      <c r="R116" s="28">
        <v>23500000</v>
      </c>
      <c r="S116" s="12">
        <v>8.5106382978723403</v>
      </c>
      <c r="T116" s="12">
        <v>1260.9916608934566</v>
      </c>
      <c r="U116" s="12">
        <v>0.67039171991211788</v>
      </c>
      <c r="V116" s="12">
        <v>0.57050335364521232</v>
      </c>
      <c r="W116" s="12"/>
      <c r="X116" s="84" t="s">
        <v>195</v>
      </c>
      <c r="Y116" s="28">
        <v>99000</v>
      </c>
      <c r="Z116" s="28">
        <v>658893</v>
      </c>
      <c r="AA116" s="12">
        <v>150.25201360463686</v>
      </c>
      <c r="AB116" s="12">
        <v>1598.5556175559354</v>
      </c>
      <c r="AC116" s="12">
        <v>8.5916833233924166</v>
      </c>
      <c r="AD116" s="12">
        <v>7.3115225082069459</v>
      </c>
      <c r="AE116" s="12"/>
      <c r="AF116" s="53" t="s">
        <v>156</v>
      </c>
      <c r="AG116" s="28">
        <v>29360395</v>
      </c>
      <c r="AH116" s="28">
        <v>3161844</v>
      </c>
      <c r="AI116" s="12">
        <v>9285.8455382365482</v>
      </c>
      <c r="AJ116" s="12">
        <v>9285.8379993999406</v>
      </c>
      <c r="AK116" s="12">
        <v>58.912207535657167</v>
      </c>
      <c r="AL116" s="12">
        <v>50.134288612844244</v>
      </c>
      <c r="AM116" s="12"/>
      <c r="AN116" s="84" t="s">
        <v>175</v>
      </c>
      <c r="AO116" s="28">
        <v>6</v>
      </c>
      <c r="AP116" s="12">
        <v>27</v>
      </c>
      <c r="AQ116" s="12">
        <v>15.625</v>
      </c>
      <c r="AR116" s="12">
        <v>13.296875</v>
      </c>
      <c r="AS116" s="12"/>
      <c r="AT116" s="62" t="s">
        <v>194</v>
      </c>
      <c r="AU116" s="28">
        <v>1262405</v>
      </c>
      <c r="AV116" s="28">
        <v>1724404</v>
      </c>
      <c r="AW116" s="12">
        <v>732.08192511731579</v>
      </c>
      <c r="AX116" s="12">
        <v>732.08192511731579</v>
      </c>
      <c r="AY116" s="12">
        <v>17.909685912533433</v>
      </c>
      <c r="AZ116" s="12">
        <v>15.241142711565951</v>
      </c>
    </row>
    <row r="117" spans="1:52" ht="15.75" customHeight="1" x14ac:dyDescent="0.2">
      <c r="A117" s="77" t="s">
        <v>183</v>
      </c>
      <c r="B117" s="59">
        <v>31.241048681311572</v>
      </c>
      <c r="C117" s="12"/>
      <c r="D117" s="64" t="s">
        <v>174</v>
      </c>
      <c r="E117" s="28">
        <v>1</v>
      </c>
      <c r="F117" s="12">
        <v>2</v>
      </c>
      <c r="G117" s="12">
        <v>33.333333333333329</v>
      </c>
      <c r="H117" s="12">
        <v>28.366666666666664</v>
      </c>
      <c r="I117" s="12"/>
      <c r="J117" s="64" t="s">
        <v>184</v>
      </c>
      <c r="K117" s="28">
        <v>3</v>
      </c>
      <c r="L117" s="12">
        <v>3</v>
      </c>
      <c r="M117" s="12">
        <v>50</v>
      </c>
      <c r="N117" s="12">
        <v>42.55</v>
      </c>
      <c r="O117" s="12"/>
      <c r="P117" s="53" t="s">
        <v>173</v>
      </c>
      <c r="Q117" s="28">
        <v>23000</v>
      </c>
      <c r="R117" s="28">
        <v>3138369</v>
      </c>
      <c r="S117" s="12">
        <v>7.3286474598748583</v>
      </c>
      <c r="T117" s="12">
        <v>1262.1736517314541</v>
      </c>
      <c r="U117" s="12">
        <v>0.57728508759245756</v>
      </c>
      <c r="V117" s="12">
        <v>0.49126960954118137</v>
      </c>
      <c r="W117" s="12"/>
      <c r="X117" s="64" t="s">
        <v>184</v>
      </c>
      <c r="Y117" s="28">
        <v>1200000</v>
      </c>
      <c r="Z117" s="28">
        <v>10117909</v>
      </c>
      <c r="AA117" s="12">
        <v>118.60158062303189</v>
      </c>
      <c r="AB117" s="12">
        <v>1630.2060505375405</v>
      </c>
      <c r="AC117" s="12">
        <v>6.7818540192624539</v>
      </c>
      <c r="AD117" s="12">
        <v>5.7713577703923482</v>
      </c>
      <c r="AE117" s="12"/>
      <c r="AF117" s="62" t="s">
        <v>164</v>
      </c>
      <c r="AG117" s="28">
        <v>77000000</v>
      </c>
      <c r="AH117" s="28">
        <v>8173941</v>
      </c>
      <c r="AI117" s="12">
        <v>9420.1805469356823</v>
      </c>
      <c r="AJ117" s="12">
        <v>9420.1730080990747</v>
      </c>
      <c r="AK117" s="12">
        <v>58.317804644019127</v>
      </c>
      <c r="AL117" s="12">
        <v>49.628451752060279</v>
      </c>
      <c r="AM117" s="12"/>
      <c r="AN117" s="64" t="s">
        <v>185</v>
      </c>
      <c r="AO117" s="28">
        <v>6</v>
      </c>
      <c r="AP117" s="12">
        <v>27</v>
      </c>
      <c r="AQ117" s="12">
        <v>15.625</v>
      </c>
      <c r="AR117" s="12">
        <v>13.296875</v>
      </c>
      <c r="AS117" s="12"/>
      <c r="AT117" s="84" t="s">
        <v>165</v>
      </c>
      <c r="AU117" s="28">
        <v>2872768</v>
      </c>
      <c r="AV117" s="28">
        <v>3884307</v>
      </c>
      <c r="AW117" s="12">
        <v>739.58314829389121</v>
      </c>
      <c r="AX117" s="12">
        <v>739.58314829389121</v>
      </c>
      <c r="AY117" s="74">
        <v>17.068553594580649</v>
      </c>
      <c r="AZ117" s="12">
        <v>14.525339108988133</v>
      </c>
    </row>
    <row r="118" spans="1:52" ht="15.75" customHeight="1" x14ac:dyDescent="0.2">
      <c r="A118" s="69" t="s">
        <v>158</v>
      </c>
      <c r="B118" s="59">
        <v>29.249268831625386</v>
      </c>
      <c r="C118" s="12"/>
      <c r="D118" s="79" t="s">
        <v>183</v>
      </c>
      <c r="E118" s="28">
        <v>1</v>
      </c>
      <c r="F118" s="12">
        <v>2</v>
      </c>
      <c r="G118" s="12">
        <v>33.333333333333329</v>
      </c>
      <c r="H118" s="12">
        <v>28.366666666666664</v>
      </c>
      <c r="I118" s="12"/>
      <c r="J118" s="65" t="s">
        <v>143</v>
      </c>
      <c r="K118" s="28">
        <v>2</v>
      </c>
      <c r="L118" s="12">
        <v>4</v>
      </c>
      <c r="M118" s="12">
        <v>33.333333333333329</v>
      </c>
      <c r="N118" s="12">
        <v>28.366666666666664</v>
      </c>
      <c r="O118" s="12"/>
      <c r="P118" s="53" t="s">
        <v>150</v>
      </c>
      <c r="Q118" s="28">
        <v>25846</v>
      </c>
      <c r="R118" s="28">
        <v>4055807</v>
      </c>
      <c r="S118" s="12">
        <v>6.3725912007154184</v>
      </c>
      <c r="T118" s="12">
        <v>1263.1297079906137</v>
      </c>
      <c r="U118" s="12">
        <v>0.50197555410295536</v>
      </c>
      <c r="V118" s="12">
        <v>0.42718119654161502</v>
      </c>
      <c r="W118" s="12"/>
      <c r="X118" s="53" t="s">
        <v>150</v>
      </c>
      <c r="Y118" s="28">
        <v>464488</v>
      </c>
      <c r="Z118" s="28">
        <v>4055807</v>
      </c>
      <c r="AA118" s="12">
        <v>114.52418717162824</v>
      </c>
      <c r="AB118" s="12">
        <v>1634.2834439889441</v>
      </c>
      <c r="AC118" s="12">
        <v>6.5487012482685572</v>
      </c>
      <c r="AD118" s="12">
        <v>5.572944762276542</v>
      </c>
      <c r="AE118" s="12"/>
      <c r="AF118" s="84" t="s">
        <v>146</v>
      </c>
      <c r="AG118" s="28">
        <v>6800000</v>
      </c>
      <c r="AH118" s="28">
        <v>645966</v>
      </c>
      <c r="AI118" s="12">
        <v>10526.869835254487</v>
      </c>
      <c r="AJ118" s="12">
        <v>10526.862296417879</v>
      </c>
      <c r="AK118" s="12">
        <v>53.420947752493269</v>
      </c>
      <c r="AL118" s="12">
        <v>45.461226537371772</v>
      </c>
      <c r="AM118" s="12"/>
      <c r="AN118" s="62" t="s">
        <v>194</v>
      </c>
      <c r="AO118" s="28">
        <v>6</v>
      </c>
      <c r="AP118" s="12">
        <v>27</v>
      </c>
      <c r="AQ118" s="12">
        <v>15.625</v>
      </c>
      <c r="AR118" s="12">
        <v>13.296875</v>
      </c>
      <c r="AS118" s="12"/>
      <c r="AT118" s="84" t="s">
        <v>169</v>
      </c>
      <c r="AU118" s="28">
        <v>1862412</v>
      </c>
      <c r="AV118" s="28">
        <v>2496435</v>
      </c>
      <c r="AW118" s="12">
        <v>746.02863683612827</v>
      </c>
      <c r="AX118" s="12">
        <v>746.02863683612827</v>
      </c>
      <c r="AY118" s="74">
        <v>16.345803638973408</v>
      </c>
      <c r="AZ118" s="12">
        <v>13.91027889676637</v>
      </c>
    </row>
    <row r="119" spans="1:52" ht="15.75" customHeight="1" x14ac:dyDescent="0.2">
      <c r="A119" s="73" t="s">
        <v>155</v>
      </c>
      <c r="B119" s="59">
        <v>26.96996553493517</v>
      </c>
      <c r="C119" s="12"/>
      <c r="D119" s="64" t="s">
        <v>184</v>
      </c>
      <c r="E119" s="28">
        <v>1</v>
      </c>
      <c r="F119" s="12">
        <v>2</v>
      </c>
      <c r="G119" s="12">
        <v>33.333333333333329</v>
      </c>
      <c r="H119" s="12">
        <v>28.366666666666664</v>
      </c>
      <c r="I119" s="12"/>
      <c r="J119" s="79" t="s">
        <v>163</v>
      </c>
      <c r="K119" s="28">
        <v>1</v>
      </c>
      <c r="L119" s="12">
        <v>5</v>
      </c>
      <c r="M119" s="12">
        <v>16.666666666666657</v>
      </c>
      <c r="N119" s="12">
        <v>14.183333333333325</v>
      </c>
      <c r="O119" s="12"/>
      <c r="P119" s="79" t="s">
        <v>183</v>
      </c>
      <c r="Q119" s="28">
        <v>71905</v>
      </c>
      <c r="R119" s="28">
        <v>11895893</v>
      </c>
      <c r="S119" s="12">
        <v>6.0445230971731174</v>
      </c>
      <c r="T119" s="12">
        <v>1263.4577760941559</v>
      </c>
      <c r="U119" s="12">
        <v>0.47613329263157311</v>
      </c>
      <c r="V119" s="12">
        <v>0.40518943202946872</v>
      </c>
      <c r="W119" s="12"/>
      <c r="X119" s="65" t="s">
        <v>188</v>
      </c>
      <c r="Y119" s="28">
        <v>547500</v>
      </c>
      <c r="Z119" s="28">
        <v>8154051</v>
      </c>
      <c r="AA119" s="12">
        <v>67.144539566897492</v>
      </c>
      <c r="AB119" s="12">
        <v>1681.6630915936748</v>
      </c>
      <c r="AC119" s="12">
        <v>3.8394468534162343</v>
      </c>
      <c r="AD119" s="12">
        <v>3.2673692722572154</v>
      </c>
      <c r="AE119" s="12"/>
      <c r="AF119" s="64" t="s">
        <v>185</v>
      </c>
      <c r="AG119" s="28">
        <v>254662199.99999997</v>
      </c>
      <c r="AH119" s="28">
        <v>21766000</v>
      </c>
      <c r="AI119" s="12">
        <v>11700</v>
      </c>
      <c r="AJ119" s="12">
        <v>11699.992461163392</v>
      </c>
      <c r="AK119" s="12">
        <v>48.230104584021156</v>
      </c>
      <c r="AL119" s="12">
        <v>41.043819001001999</v>
      </c>
      <c r="AM119" s="12"/>
      <c r="AN119" s="65" t="s">
        <v>148</v>
      </c>
      <c r="AO119" s="28">
        <v>5</v>
      </c>
      <c r="AP119" s="12">
        <v>28</v>
      </c>
      <c r="AQ119" s="12">
        <v>12.5</v>
      </c>
      <c r="AR119" s="12">
        <v>10.637499999999999</v>
      </c>
      <c r="AS119" s="12"/>
      <c r="AT119" s="79" t="s">
        <v>149</v>
      </c>
      <c r="AU119" s="28">
        <v>2200000</v>
      </c>
      <c r="AV119" s="28">
        <v>2906376</v>
      </c>
      <c r="AW119" s="12">
        <v>756.95642958791291</v>
      </c>
      <c r="AX119" s="12">
        <v>756.95642958791291</v>
      </c>
      <c r="AY119" s="12">
        <v>15.120440863990282</v>
      </c>
      <c r="AZ119" s="12">
        <v>12.86749517525573</v>
      </c>
    </row>
    <row r="120" spans="1:52" ht="15.75" customHeight="1" x14ac:dyDescent="0.2">
      <c r="A120" s="71" t="s">
        <v>142</v>
      </c>
      <c r="B120" s="59">
        <v>26.839789322574948</v>
      </c>
      <c r="C120" s="12"/>
      <c r="D120" s="64" t="s">
        <v>142</v>
      </c>
      <c r="E120" s="28">
        <v>0</v>
      </c>
      <c r="F120" s="12">
        <v>3</v>
      </c>
      <c r="G120" s="12">
        <v>0</v>
      </c>
      <c r="H120" s="12">
        <v>0</v>
      </c>
      <c r="I120" s="12"/>
      <c r="J120" s="64" t="s">
        <v>185</v>
      </c>
      <c r="K120" s="28">
        <v>1</v>
      </c>
      <c r="L120" s="12">
        <v>5</v>
      </c>
      <c r="M120" s="12">
        <v>16.666666666666657</v>
      </c>
      <c r="N120" s="12">
        <v>14.183333333333325</v>
      </c>
      <c r="O120" s="12"/>
      <c r="P120" s="64" t="s">
        <v>159</v>
      </c>
      <c r="Q120" s="28">
        <v>58400</v>
      </c>
      <c r="R120" s="28">
        <v>11374022</v>
      </c>
      <c r="S120" s="12">
        <v>5.1345073888550594</v>
      </c>
      <c r="T120" s="12">
        <v>1264.3677918024739</v>
      </c>
      <c r="U120" s="12">
        <v>0.40445042061962511</v>
      </c>
      <c r="V120" s="12">
        <v>0.34418730794730096</v>
      </c>
      <c r="W120" s="12"/>
      <c r="X120" s="84" t="s">
        <v>191</v>
      </c>
      <c r="Y120" s="28">
        <v>172851</v>
      </c>
      <c r="Z120" s="28">
        <v>2615060</v>
      </c>
      <c r="AA120" s="12">
        <v>66.09829219979656</v>
      </c>
      <c r="AB120" s="12">
        <v>1682.7093389607758</v>
      </c>
      <c r="AC120" s="12">
        <v>3.7796205266974567</v>
      </c>
      <c r="AD120" s="12">
        <v>3.2164570682195355</v>
      </c>
      <c r="AE120" s="12"/>
      <c r="AF120" s="84" t="s">
        <v>151</v>
      </c>
      <c r="AG120" s="28">
        <v>35550000</v>
      </c>
      <c r="AH120" s="28">
        <v>2718782</v>
      </c>
      <c r="AI120" s="12">
        <v>13075.708166377444</v>
      </c>
      <c r="AJ120" s="12">
        <v>13075.700627540837</v>
      </c>
      <c r="AK120" s="12">
        <v>42.142898277463708</v>
      </c>
      <c r="AL120" s="12">
        <v>35.863606434121614</v>
      </c>
      <c r="AM120" s="12"/>
      <c r="AN120" s="65" t="s">
        <v>189</v>
      </c>
      <c r="AO120" s="28">
        <v>5</v>
      </c>
      <c r="AP120" s="12">
        <v>28</v>
      </c>
      <c r="AQ120" s="12">
        <v>12.5</v>
      </c>
      <c r="AR120" s="12">
        <v>10.637499999999999</v>
      </c>
      <c r="AS120" s="12"/>
      <c r="AT120" s="53" t="s">
        <v>160</v>
      </c>
      <c r="AU120" s="28">
        <v>3650000</v>
      </c>
      <c r="AV120" s="28">
        <v>4434827</v>
      </c>
      <c r="AW120" s="12">
        <v>823.0309773075702</v>
      </c>
      <c r="AX120" s="12">
        <v>823.0309773075702</v>
      </c>
      <c r="AY120" s="12">
        <v>7.7113242208976942</v>
      </c>
      <c r="AZ120" s="12">
        <v>6.5623369119839374</v>
      </c>
    </row>
    <row r="121" spans="1:52" ht="15.75" customHeight="1" x14ac:dyDescent="0.2">
      <c r="A121" s="73" t="s">
        <v>143</v>
      </c>
      <c r="B121" s="59">
        <v>24.035971079301365</v>
      </c>
      <c r="C121" s="12"/>
      <c r="D121" s="65" t="s">
        <v>143</v>
      </c>
      <c r="E121" s="28">
        <v>0</v>
      </c>
      <c r="F121" s="12">
        <v>3</v>
      </c>
      <c r="G121" s="12">
        <v>0</v>
      </c>
      <c r="H121" s="12">
        <v>0</v>
      </c>
      <c r="I121" s="12"/>
      <c r="J121" s="62" t="s">
        <v>158</v>
      </c>
      <c r="K121" s="28">
        <v>0</v>
      </c>
      <c r="L121" s="12">
        <v>6</v>
      </c>
      <c r="M121" s="12">
        <v>0</v>
      </c>
      <c r="N121" s="12">
        <v>0</v>
      </c>
      <c r="O121" s="12"/>
      <c r="P121" s="102" t="s">
        <v>243</v>
      </c>
      <c r="Q121" s="28">
        <v>21075</v>
      </c>
      <c r="R121" s="28">
        <v>4757083</v>
      </c>
      <c r="S121" s="12">
        <v>4.4302359239895548</v>
      </c>
      <c r="T121" s="12">
        <v>1265.0720632673394</v>
      </c>
      <c r="U121" s="12">
        <v>0.34897423398223282</v>
      </c>
      <c r="V121" s="12">
        <v>0.29697707311888011</v>
      </c>
      <c r="W121" s="12"/>
      <c r="X121" s="53" t="s">
        <v>153</v>
      </c>
      <c r="Y121" s="28">
        <v>76326</v>
      </c>
      <c r="Z121" s="28">
        <v>4364541</v>
      </c>
      <c r="AA121" s="12">
        <v>17.487749570917078</v>
      </c>
      <c r="AB121" s="12">
        <v>1731.3198815896553</v>
      </c>
      <c r="AC121" s="12">
        <v>0.99998131637335064</v>
      </c>
      <c r="AD121" s="12">
        <v>0.8509841002337214</v>
      </c>
      <c r="AE121" s="12"/>
      <c r="AF121" s="84" t="s">
        <v>152</v>
      </c>
      <c r="AG121" s="28">
        <v>17229388</v>
      </c>
      <c r="AH121" s="28">
        <v>1258000</v>
      </c>
      <c r="AI121" s="12">
        <v>13695.856915739269</v>
      </c>
      <c r="AJ121" s="12">
        <v>13695.849376902661</v>
      </c>
      <c r="AK121" s="12">
        <v>39.398876347246215</v>
      </c>
      <c r="AL121" s="12">
        <v>33.528443771506531</v>
      </c>
      <c r="AM121" s="12"/>
      <c r="AN121" s="53" t="s">
        <v>150</v>
      </c>
      <c r="AO121" s="28">
        <v>4</v>
      </c>
      <c r="AP121" s="12">
        <v>29</v>
      </c>
      <c r="AQ121" s="12">
        <v>9.375</v>
      </c>
      <c r="AR121" s="12">
        <v>7.9781249999999995</v>
      </c>
      <c r="AS121" s="12"/>
      <c r="AT121" s="84" t="s">
        <v>191</v>
      </c>
      <c r="AU121" s="28">
        <v>2173700</v>
      </c>
      <c r="AV121" s="28">
        <v>2615060</v>
      </c>
      <c r="AW121" s="12">
        <v>831.2237577722882</v>
      </c>
      <c r="AX121" s="12">
        <v>831.2237577722882</v>
      </c>
      <c r="AY121" s="12">
        <v>6.7926457253309849</v>
      </c>
      <c r="AZ121" s="12">
        <v>5.7805415122566677</v>
      </c>
    </row>
    <row r="122" spans="1:52" ht="15.75" customHeight="1" x14ac:dyDescent="0.2">
      <c r="A122" s="71" t="s">
        <v>185</v>
      </c>
      <c r="B122" s="59">
        <v>23.855104350868004</v>
      </c>
      <c r="C122" s="12"/>
      <c r="D122" s="64" t="s">
        <v>159</v>
      </c>
      <c r="E122" s="28">
        <v>0</v>
      </c>
      <c r="F122" s="12">
        <v>3</v>
      </c>
      <c r="G122" s="12">
        <v>0</v>
      </c>
      <c r="H122" s="12">
        <v>0</v>
      </c>
      <c r="I122" s="12"/>
      <c r="J122" s="64" t="s">
        <v>159</v>
      </c>
      <c r="K122" s="28">
        <v>0</v>
      </c>
      <c r="L122" s="12">
        <v>6</v>
      </c>
      <c r="M122" s="12">
        <v>0</v>
      </c>
      <c r="N122" s="12">
        <v>0</v>
      </c>
      <c r="O122" s="12"/>
      <c r="P122" s="53" t="s">
        <v>160</v>
      </c>
      <c r="Q122" s="28">
        <v>14000</v>
      </c>
      <c r="R122" s="28">
        <v>4434827</v>
      </c>
      <c r="S122" s="12">
        <v>3.156831145837256</v>
      </c>
      <c r="T122" s="12">
        <v>1266.3454680454918</v>
      </c>
      <c r="U122" s="12">
        <v>0.24866683170627368</v>
      </c>
      <c r="V122" s="12">
        <v>0.2116154737820389</v>
      </c>
      <c r="W122" s="12"/>
      <c r="X122" s="71" t="s">
        <v>244</v>
      </c>
      <c r="Y122" s="28">
        <v>310000</v>
      </c>
      <c r="Z122" s="28">
        <v>23500000</v>
      </c>
      <c r="AA122" s="12">
        <v>13.191489361702127</v>
      </c>
      <c r="AB122" s="12">
        <v>1735.6161417988701</v>
      </c>
      <c r="AC122" s="12">
        <v>0.75431334622824409</v>
      </c>
      <c r="AD122" s="12">
        <v>0.64192065764023565</v>
      </c>
      <c r="AE122" s="12"/>
      <c r="AF122" s="84" t="s">
        <v>154</v>
      </c>
      <c r="AG122" s="28">
        <v>10600000</v>
      </c>
      <c r="AH122" s="28">
        <v>688701</v>
      </c>
      <c r="AI122" s="12">
        <v>15391.294625679358</v>
      </c>
      <c r="AJ122" s="12">
        <v>15391.287086842751</v>
      </c>
      <c r="AK122" s="12">
        <v>31.896937075126601</v>
      </c>
      <c r="AL122" s="12">
        <v>27.144293450932736</v>
      </c>
      <c r="AM122" s="12"/>
      <c r="AN122" s="62" t="s">
        <v>171</v>
      </c>
      <c r="AO122" s="28">
        <v>3</v>
      </c>
      <c r="AP122" s="12">
        <v>30</v>
      </c>
      <c r="AQ122" s="12">
        <v>6.25</v>
      </c>
      <c r="AR122" s="12">
        <v>5.3187499999999996</v>
      </c>
      <c r="AS122" s="12"/>
      <c r="AT122" s="62" t="s">
        <v>180</v>
      </c>
      <c r="AU122" s="28">
        <v>2421282</v>
      </c>
      <c r="AV122" s="28">
        <v>2889305</v>
      </c>
      <c r="AW122" s="12">
        <v>838.01537047836757</v>
      </c>
      <c r="AX122" s="12">
        <v>838.01537047836757</v>
      </c>
      <c r="AY122" s="12">
        <v>6.031083936856092</v>
      </c>
      <c r="AZ122" s="12">
        <v>5.132452430264534</v>
      </c>
    </row>
    <row r="123" spans="1:52" ht="15.75" customHeight="1" x14ac:dyDescent="0.2">
      <c r="A123" s="71" t="s">
        <v>159</v>
      </c>
      <c r="B123" s="59">
        <v>21.088567956786616</v>
      </c>
      <c r="C123" s="12"/>
      <c r="D123" s="64" t="s">
        <v>185</v>
      </c>
      <c r="E123" s="28">
        <v>0</v>
      </c>
      <c r="F123" s="12">
        <v>3</v>
      </c>
      <c r="G123" s="12">
        <v>0</v>
      </c>
      <c r="H123" s="12">
        <v>0</v>
      </c>
      <c r="I123" s="12"/>
      <c r="J123" s="79" t="s">
        <v>183</v>
      </c>
      <c r="K123" s="28">
        <v>0</v>
      </c>
      <c r="L123" s="12">
        <v>6</v>
      </c>
      <c r="M123" s="12">
        <v>0</v>
      </c>
      <c r="N123" s="12">
        <v>0</v>
      </c>
      <c r="O123" s="12"/>
      <c r="P123" s="79" t="s">
        <v>179</v>
      </c>
      <c r="Q123" s="28">
        <v>6800</v>
      </c>
      <c r="R123" s="28">
        <v>6453682</v>
      </c>
      <c r="S123" s="12">
        <v>1.0536620800343122</v>
      </c>
      <c r="T123" s="12">
        <v>1268.4486371112948</v>
      </c>
      <c r="U123" s="12">
        <v>8.2998044249734448E-2</v>
      </c>
      <c r="V123" s="12">
        <v>7.0631335656524019E-2</v>
      </c>
      <c r="W123" s="12"/>
      <c r="X123" s="102" t="s">
        <v>243</v>
      </c>
      <c r="Y123" s="28">
        <v>39928</v>
      </c>
      <c r="Z123" s="28">
        <v>4757083</v>
      </c>
      <c r="AA123" s="12">
        <v>8.393378883656224</v>
      </c>
      <c r="AB123" s="12">
        <v>1740.4142522769162</v>
      </c>
      <c r="AC123" s="12">
        <v>0.4799486652563445</v>
      </c>
      <c r="AD123" s="12">
        <v>0.40843631413314918</v>
      </c>
      <c r="AE123" s="12"/>
      <c r="AF123" s="65" t="s">
        <v>155</v>
      </c>
      <c r="AG123" s="28">
        <v>50032897</v>
      </c>
      <c r="AH123" s="28">
        <v>2213845</v>
      </c>
      <c r="AI123" s="12">
        <v>22600</v>
      </c>
      <c r="AJ123" s="12">
        <v>22599.992461163394</v>
      </c>
      <c r="AK123" s="12">
        <v>0</v>
      </c>
      <c r="AL123" s="12">
        <v>0</v>
      </c>
      <c r="AM123" s="12"/>
      <c r="AN123" s="79" t="s">
        <v>182</v>
      </c>
      <c r="AO123" s="28">
        <v>1</v>
      </c>
      <c r="AP123" s="12">
        <v>32</v>
      </c>
      <c r="AQ123" s="12">
        <v>0</v>
      </c>
      <c r="AR123" s="12">
        <v>0</v>
      </c>
      <c r="AS123" s="12"/>
      <c r="AT123" s="64" t="s">
        <v>142</v>
      </c>
      <c r="AU123" s="28">
        <v>7384934</v>
      </c>
      <c r="AV123" s="28">
        <v>8280925</v>
      </c>
      <c r="AW123" s="12">
        <v>891.80061406183484</v>
      </c>
      <c r="AX123" s="12">
        <v>891.80061406183484</v>
      </c>
      <c r="AY123" s="12">
        <v>0</v>
      </c>
      <c r="AZ123" s="12">
        <v>0</v>
      </c>
    </row>
    <row r="124" spans="1:52" ht="15.75" customHeight="1" x14ac:dyDescent="0.2">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V1000"/>
  <sheetViews>
    <sheetView workbookViewId="0">
      <pane ySplit="3" topLeftCell="A19" activePane="bottomLeft" state="frozen"/>
      <selection pane="bottomLeft" activeCell="E39" sqref="E39"/>
    </sheetView>
  </sheetViews>
  <sheetFormatPr defaultColWidth="14.42578125" defaultRowHeight="15.75" customHeight="1" x14ac:dyDescent="0.2"/>
  <cols>
    <col min="2" max="2" width="20.42578125" customWidth="1"/>
  </cols>
  <sheetData>
    <row r="1" spans="1:48" ht="15.75" customHeight="1" x14ac:dyDescent="0.2">
      <c r="A1" s="28" t="s">
        <v>66</v>
      </c>
      <c r="B1" s="12"/>
      <c r="C1" s="12"/>
      <c r="D1" s="12"/>
      <c r="E1" s="12"/>
      <c r="F1" s="12"/>
      <c r="G1" s="12"/>
      <c r="H1" s="12"/>
      <c r="I1" s="12"/>
      <c r="J1" s="12"/>
      <c r="K1" s="12"/>
      <c r="L1" s="12"/>
      <c r="M1" s="27"/>
      <c r="N1" s="12"/>
      <c r="O1" s="12"/>
      <c r="P1" s="12"/>
      <c r="Q1" s="12"/>
      <c r="R1" s="12"/>
      <c r="S1" s="12"/>
      <c r="T1" s="12"/>
      <c r="U1" s="12"/>
      <c r="V1" s="12"/>
      <c r="W1" s="12"/>
      <c r="X1" s="12"/>
      <c r="Y1" s="12"/>
      <c r="Z1" s="12"/>
      <c r="AA1" s="12"/>
      <c r="AB1" s="12"/>
      <c r="AC1" s="12"/>
      <c r="AD1" s="12"/>
      <c r="AE1" s="12"/>
      <c r="AF1" s="12"/>
      <c r="AG1" s="12"/>
      <c r="AH1" s="12"/>
      <c r="AI1" s="27"/>
      <c r="AJ1" s="12"/>
      <c r="AK1" s="12"/>
      <c r="AL1" s="12"/>
      <c r="AM1" s="12"/>
      <c r="AN1" s="12"/>
      <c r="AO1" s="12"/>
      <c r="AP1" s="12"/>
      <c r="AQ1" s="12"/>
      <c r="AR1" s="12"/>
      <c r="AS1" s="12"/>
      <c r="AT1" s="12"/>
      <c r="AU1" s="12"/>
      <c r="AV1" s="12"/>
    </row>
    <row r="2" spans="1:48" ht="15.75" customHeight="1" x14ac:dyDescent="0.2">
      <c r="A2" s="28">
        <v>0.84299999999999997</v>
      </c>
      <c r="B2" s="12"/>
      <c r="C2" s="12"/>
      <c r="D2" s="28">
        <v>49</v>
      </c>
      <c r="E2" s="12"/>
      <c r="F2" s="12"/>
      <c r="G2" s="12"/>
      <c r="H2" s="12"/>
      <c r="I2" s="12"/>
      <c r="J2" s="12"/>
      <c r="K2" s="12"/>
      <c r="L2" s="28">
        <v>50</v>
      </c>
      <c r="M2" s="27"/>
      <c r="N2" s="12"/>
      <c r="O2" s="12"/>
      <c r="P2" s="12"/>
      <c r="Q2" s="12"/>
      <c r="R2" s="12"/>
      <c r="S2" s="12"/>
      <c r="T2" s="12"/>
      <c r="U2" s="12"/>
      <c r="V2" s="28">
        <v>51</v>
      </c>
      <c r="W2" s="12"/>
      <c r="X2" s="12"/>
      <c r="Y2" s="12"/>
      <c r="Z2" s="12"/>
      <c r="AA2" s="12"/>
      <c r="AB2" s="12"/>
      <c r="AC2" s="12"/>
      <c r="AD2" s="28">
        <v>52</v>
      </c>
      <c r="AE2" s="12"/>
      <c r="AF2" s="12"/>
      <c r="AG2" s="12"/>
      <c r="AH2" s="12"/>
      <c r="AI2" s="27"/>
      <c r="AJ2" s="12"/>
      <c r="AK2" s="12"/>
      <c r="AL2" s="12"/>
      <c r="AM2" s="12"/>
      <c r="AN2" s="28">
        <v>53</v>
      </c>
      <c r="AO2" s="28"/>
      <c r="AP2" s="12"/>
      <c r="AQ2" s="12"/>
      <c r="AR2" s="12"/>
      <c r="AS2" s="12"/>
      <c r="AT2" s="12"/>
      <c r="AU2" s="12"/>
      <c r="AV2" s="12"/>
    </row>
    <row r="3" spans="1:48" ht="39" x14ac:dyDescent="0.25">
      <c r="A3" s="390" t="s">
        <v>68</v>
      </c>
      <c r="B3" s="381"/>
      <c r="C3" s="14"/>
      <c r="D3" s="30" t="s">
        <v>70</v>
      </c>
      <c r="E3" s="31" t="s">
        <v>54</v>
      </c>
      <c r="F3" s="31" t="s">
        <v>60</v>
      </c>
      <c r="G3" s="31" t="s">
        <v>71</v>
      </c>
      <c r="H3" s="31" t="s">
        <v>55</v>
      </c>
      <c r="I3" s="31" t="s">
        <v>56</v>
      </c>
      <c r="J3" s="31" t="s">
        <v>57</v>
      </c>
      <c r="K3" s="14"/>
      <c r="L3" s="30" t="s">
        <v>72</v>
      </c>
      <c r="M3" s="36" t="s">
        <v>54</v>
      </c>
      <c r="N3" s="31" t="s">
        <v>99</v>
      </c>
      <c r="O3" s="31" t="s">
        <v>100</v>
      </c>
      <c r="P3" s="31" t="s">
        <v>101</v>
      </c>
      <c r="Q3" s="31" t="s">
        <v>102</v>
      </c>
      <c r="R3" s="31" t="s">
        <v>55</v>
      </c>
      <c r="S3" s="31" t="s">
        <v>56</v>
      </c>
      <c r="T3" s="31" t="s">
        <v>57</v>
      </c>
      <c r="U3" s="14"/>
      <c r="V3" s="30" t="s">
        <v>245</v>
      </c>
      <c r="W3" s="31" t="s">
        <v>54</v>
      </c>
      <c r="X3" s="31" t="s">
        <v>60</v>
      </c>
      <c r="Y3" s="31" t="s">
        <v>61</v>
      </c>
      <c r="Z3" s="31" t="s">
        <v>55</v>
      </c>
      <c r="AA3" s="31" t="s">
        <v>56</v>
      </c>
      <c r="AB3" s="31" t="s">
        <v>57</v>
      </c>
      <c r="AC3" s="29"/>
      <c r="AD3" s="30" t="s">
        <v>246</v>
      </c>
      <c r="AE3" s="31" t="s">
        <v>54</v>
      </c>
      <c r="AF3" s="31" t="s">
        <v>99</v>
      </c>
      <c r="AG3" s="31" t="s">
        <v>100</v>
      </c>
      <c r="AH3" s="31" t="s">
        <v>101</v>
      </c>
      <c r="AI3" s="36" t="s">
        <v>102</v>
      </c>
      <c r="AJ3" s="31" t="s">
        <v>55</v>
      </c>
      <c r="AK3" s="31" t="s">
        <v>56</v>
      </c>
      <c r="AL3" s="31" t="s">
        <v>57</v>
      </c>
      <c r="AM3" s="29"/>
      <c r="AN3" s="30" t="s">
        <v>247</v>
      </c>
      <c r="AO3" s="31" t="s">
        <v>54</v>
      </c>
      <c r="AP3" s="31" t="s">
        <v>99</v>
      </c>
      <c r="AQ3" s="31" t="s">
        <v>100</v>
      </c>
      <c r="AR3" s="31" t="s">
        <v>101</v>
      </c>
      <c r="AS3" s="31" t="s">
        <v>102</v>
      </c>
      <c r="AT3" s="58" t="s">
        <v>55</v>
      </c>
      <c r="AU3" s="31" t="s">
        <v>56</v>
      </c>
      <c r="AV3" s="31" t="s">
        <v>57</v>
      </c>
    </row>
    <row r="4" spans="1:48" ht="15.75" customHeight="1" x14ac:dyDescent="0.2">
      <c r="A4" s="33" t="s">
        <v>18</v>
      </c>
      <c r="B4" s="59">
        <f t="shared" ref="B4:B58" si="0">AVERAGE(J4,T4,AB4,AL4)</f>
        <v>17.498375442581036</v>
      </c>
      <c r="C4" s="12"/>
      <c r="D4" s="40" t="s">
        <v>18</v>
      </c>
      <c r="E4" s="28">
        <f>IF(ISERROR(HLOOKUP(D4,'Raw data'!$F$3:$BH$104,D$2,FALSE)),"",HLOOKUP(D4,'Raw data'!$F$3:$BH$104,D$2,FALSE))</f>
        <v>19</v>
      </c>
      <c r="F4" s="12">
        <v>2269000</v>
      </c>
      <c r="G4" s="12">
        <f t="shared" ref="G4:G58" si="1">E4/F4*1000000</f>
        <v>8.3737329219920671</v>
      </c>
      <c r="H4" s="12">
        <f t="shared" ref="H4:H58" si="2">IF(ISERROR(E$60-G4),"na",E$60-G4)</f>
        <v>90.211053473771344</v>
      </c>
      <c r="I4" s="12">
        <f t="shared" ref="I4:I58" si="3">100-(H4*$E$64)</f>
        <v>7.8816867479498001</v>
      </c>
      <c r="J4" s="12">
        <f t="shared" ref="J4:J58" si="4">I4*$A$2</f>
        <v>6.6442619285216811</v>
      </c>
      <c r="K4" s="12"/>
      <c r="L4" s="40" t="s">
        <v>18</v>
      </c>
      <c r="M4" s="72">
        <f>IF(ISERROR(HLOOKUP(L4,'Raw data'!$F$3:$BH$104,L$2,FALSE)),"",HLOOKUP(L4,'Raw data'!$F$3:$BH$104,L$2,FALSE))</f>
        <v>2765.5</v>
      </c>
      <c r="N4" s="28">
        <v>0.48759999999999998</v>
      </c>
      <c r="O4" s="12">
        <f t="shared" ref="O4:O58" si="5">M4*N4</f>
        <v>1348.4577999999999</v>
      </c>
      <c r="P4" s="28">
        <v>0.37</v>
      </c>
      <c r="Q4" s="12">
        <f t="shared" ref="Q4:Q58" si="6">O4/P4</f>
        <v>3644.4805405405405</v>
      </c>
      <c r="R4" s="12">
        <f t="shared" ref="R4:R58" si="7">Q4-M$61</f>
        <v>3644.4805405405405</v>
      </c>
      <c r="S4" s="12">
        <f t="shared" ref="S4:S58" si="8">100-(R4*$M$64)</f>
        <v>63.541434921441258</v>
      </c>
      <c r="T4" s="12">
        <f t="shared" ref="T4:T58" si="9">S4*$A$2</f>
        <v>53.56542963877498</v>
      </c>
      <c r="U4" s="12"/>
      <c r="V4" s="40" t="s">
        <v>18</v>
      </c>
      <c r="W4" s="28">
        <f>IF(ISERROR(HLOOKUP(V4,'Raw data'!$F$3:$BH$104,V$2,FALSE)),"",HLOOKUP(V4,'Raw data'!$F$3:$BH$104,V$2,FALSE))</f>
        <v>43706</v>
      </c>
      <c r="X4" s="12">
        <v>2269000</v>
      </c>
      <c r="Y4" s="12">
        <f t="shared" ref="Y4:Y58" si="10">W4/X4*1000</f>
        <v>19.262230057293962</v>
      </c>
      <c r="Z4" s="12">
        <f t="shared" ref="Z4:Z58" si="11">W$60-Y4</f>
        <v>146.70644269224618</v>
      </c>
      <c r="AA4" s="12">
        <f t="shared" ref="AA4:AA58" si="12">100-(Z4*$W$64)</f>
        <v>11.605943301337476</v>
      </c>
      <c r="AB4" s="12">
        <f t="shared" ref="AB4:AB8" si="13">AA4*$A$2</f>
        <v>9.7838102030274925</v>
      </c>
      <c r="AC4" s="12"/>
      <c r="AD4" s="40" t="s">
        <v>18</v>
      </c>
      <c r="AE4" s="28" t="str">
        <f>IF(ISERROR(HLOOKUP(AD4,'Raw data'!$F$3:$BH$104,AD$2,FALSE)),"",HLOOKUP(AD4,'Raw data'!$F$3:$BH$104,AD$2,FALSE))</f>
        <v>n/a</v>
      </c>
      <c r="AF4" s="28">
        <v>0.48759999999999998</v>
      </c>
      <c r="AG4" s="12" t="str">
        <f t="shared" ref="AG4:AG58" si="14">IF(ISERROR(AE4*AF4),"na",AE4*AF4)</f>
        <v>na</v>
      </c>
      <c r="AH4" s="210">
        <v>0.37</v>
      </c>
      <c r="AI4" s="27" t="str">
        <f t="shared" ref="AI4:AI58" si="15">IF(ISERROR(AG4/AH4),"na",AG4/AH4)</f>
        <v>na</v>
      </c>
      <c r="AJ4" s="12" t="str">
        <f t="shared" ref="AJ4:AJ58" si="16">IF(ISERROR(AI4-AE$61),"na",(AI4-AE$61))</f>
        <v>na</v>
      </c>
      <c r="AK4" s="12" t="str">
        <f t="shared" ref="AK4:AK58" si="17">IF(ISERROR(100-(AJ4*$AE$64)),"na",100-(AJ4*$AE$64))</f>
        <v>na</v>
      </c>
      <c r="AL4" s="45">
        <v>0</v>
      </c>
      <c r="AM4" s="12"/>
      <c r="AN4" s="40" t="s">
        <v>18</v>
      </c>
      <c r="AO4" s="28" t="str">
        <f>IF(ISERROR(HLOOKUP(AN4,'Raw data'!$F$3:$BH$104,AN$2,FALSE)),"",HLOOKUP(AN4,'Raw data'!$F$3:$BH$104,AN$2,FALSE))</f>
        <v>n/a</v>
      </c>
      <c r="AP4" s="28">
        <v>0.48759999999999998</v>
      </c>
      <c r="AQ4" s="12" t="e">
        <f t="shared" ref="AQ4:AQ58" si="18">AO4*AP4</f>
        <v>#VALUE!</v>
      </c>
      <c r="AR4" s="28">
        <v>0.37</v>
      </c>
      <c r="AS4" s="12" t="str">
        <f t="shared" ref="AS4:AS58" si="19">IF(ISERROR(AQ4/AR4),"na",AQ4/AR4)</f>
        <v>na</v>
      </c>
      <c r="AT4" s="12" t="str">
        <f t="shared" ref="AT4:AT58" si="20">IF(ISERROR(AS4-AO$61),"na",AS4-AO$61)</f>
        <v>na</v>
      </c>
      <c r="AU4" s="12" t="str">
        <f t="shared" ref="AU4:AU58" si="21">IF(ISERROR(100-(AT4*AO$64)),"na",100-(AT4*AO$64))</f>
        <v>na</v>
      </c>
      <c r="AV4" s="28">
        <v>0</v>
      </c>
    </row>
    <row r="5" spans="1:48" ht="15.75" customHeight="1" x14ac:dyDescent="0.2">
      <c r="A5" s="69" t="s">
        <v>118</v>
      </c>
      <c r="B5" s="59">
        <f t="shared" si="0"/>
        <v>50.624820556530295</v>
      </c>
      <c r="C5" s="12"/>
      <c r="D5" s="52" t="s">
        <v>118</v>
      </c>
      <c r="E5" s="28">
        <f>IF(ISERROR(HLOOKUP(D5,'Raw data'!$F$3:$BH$104,D$2,FALSE)),"",HLOOKUP(D5,'Raw data'!$F$3:$BH$104,D$2,FALSE))</f>
        <v>29</v>
      </c>
      <c r="F5" s="28">
        <v>813562</v>
      </c>
      <c r="G5" s="12">
        <f t="shared" si="1"/>
        <v>35.645715999518167</v>
      </c>
      <c r="H5" s="12">
        <f t="shared" si="2"/>
        <v>62.939070396245249</v>
      </c>
      <c r="I5" s="12">
        <f t="shared" si="3"/>
        <v>35.730259438330719</v>
      </c>
      <c r="J5" s="12">
        <f t="shared" si="4"/>
        <v>30.120608706512794</v>
      </c>
      <c r="K5" s="12"/>
      <c r="L5" s="52" t="s">
        <v>118</v>
      </c>
      <c r="M5" s="72">
        <f>IF(ISERROR(HLOOKUP(L5,'Raw data'!$F$3:$BH$104,L$2,FALSE)),"",HLOOKUP(L5,'Raw data'!$F$3:$BH$104,L$2,FALSE))</f>
        <v>5990.333333333333</v>
      </c>
      <c r="N5" s="28">
        <v>1.3277000000000001</v>
      </c>
      <c r="O5" s="12">
        <f t="shared" si="5"/>
        <v>7953.3655666666673</v>
      </c>
      <c r="P5" s="28">
        <v>9.2799999999999994</v>
      </c>
      <c r="Q5" s="12">
        <f t="shared" si="6"/>
        <v>857.04370330459778</v>
      </c>
      <c r="R5" s="12">
        <f t="shared" si="7"/>
        <v>857.04370330459778</v>
      </c>
      <c r="S5" s="12">
        <f t="shared" si="8"/>
        <v>91.426327213297384</v>
      </c>
      <c r="T5" s="12">
        <f t="shared" si="9"/>
        <v>77.072393840809696</v>
      </c>
      <c r="U5" s="12"/>
      <c r="V5" s="52" t="s">
        <v>118</v>
      </c>
      <c r="W5" s="28">
        <f>IF(ISERROR(HLOOKUP(V5,'Raw data'!$F$3:$BH$104,V$2,FALSE)),"",HLOOKUP(V5,'Raw data'!$F$3:$BH$104,V$2,FALSE))</f>
        <v>18123.8</v>
      </c>
      <c r="X5" s="28">
        <v>813562</v>
      </c>
      <c r="Y5" s="12">
        <f t="shared" si="10"/>
        <v>22.277097504554046</v>
      </c>
      <c r="Z5" s="12">
        <f t="shared" si="11"/>
        <v>143.69157524498613</v>
      </c>
      <c r="AA5" s="12">
        <f t="shared" si="12"/>
        <v>13.422471322748933</v>
      </c>
      <c r="AB5" s="12">
        <f t="shared" si="13"/>
        <v>11.315143325077351</v>
      </c>
      <c r="AC5" s="12"/>
      <c r="AD5" s="52" t="s">
        <v>118</v>
      </c>
      <c r="AE5" s="28">
        <f>IF(ISERROR(HLOOKUP(AD5,'Raw data'!$F$3:$BH$104,AD$2,FALSE)),"",HLOOKUP(AD5,'Raw data'!$F$3:$BH$104,AD$2,FALSE))</f>
        <v>493</v>
      </c>
      <c r="AF5" s="28">
        <v>1.3277000000000001</v>
      </c>
      <c r="AG5" s="12">
        <f t="shared" si="14"/>
        <v>654.55610000000001</v>
      </c>
      <c r="AH5" s="210">
        <v>9.2799999999999994</v>
      </c>
      <c r="AI5" s="27">
        <f t="shared" si="15"/>
        <v>70.534062500000005</v>
      </c>
      <c r="AJ5" s="12">
        <f t="shared" si="16"/>
        <v>70.534062500000005</v>
      </c>
      <c r="AK5" s="12">
        <f t="shared" si="17"/>
        <v>99.63361370548202</v>
      </c>
      <c r="AL5" s="12">
        <f t="shared" ref="AL5:AL58" si="22">IF(ISERROR(AK5*$A$2),"na",AK5*$A$2)</f>
        <v>83.991136353721345</v>
      </c>
      <c r="AM5" s="12"/>
      <c r="AN5" s="52" t="s">
        <v>118</v>
      </c>
      <c r="AO5" s="28">
        <f>IF(ISERROR(HLOOKUP(AN5,'Raw data'!$F$3:$BH$104,AN$2,FALSE)),"",HLOOKUP(AN5,'Raw data'!$F$3:$BH$104,AN$2,FALSE))</f>
        <v>14450</v>
      </c>
      <c r="AP5" s="28">
        <v>1.3277000000000001</v>
      </c>
      <c r="AQ5" s="12">
        <f t="shared" si="18"/>
        <v>19185.265000000003</v>
      </c>
      <c r="AR5" s="28">
        <v>9.2799999999999994</v>
      </c>
      <c r="AS5" s="12">
        <f t="shared" si="19"/>
        <v>2067.3776939655177</v>
      </c>
      <c r="AT5" s="12">
        <f t="shared" si="20"/>
        <v>2067.3776939655177</v>
      </c>
      <c r="AU5" s="12">
        <f t="shared" si="21"/>
        <v>91.041363326149423</v>
      </c>
      <c r="AV5" s="12">
        <f t="shared" ref="AV5:AV26" si="23">IF(ISERROR(AU5*$A$2),"na",AU5*$A$2)</f>
        <v>76.747869283943956</v>
      </c>
    </row>
    <row r="6" spans="1:48" ht="15.75" customHeight="1" x14ac:dyDescent="0.2">
      <c r="A6" s="71" t="s">
        <v>142</v>
      </c>
      <c r="B6" s="59">
        <f t="shared" si="0"/>
        <v>51.403861609875484</v>
      </c>
      <c r="C6" s="12"/>
      <c r="D6" s="57" t="s">
        <v>142</v>
      </c>
      <c r="E6" s="28">
        <f>IF(ISERROR(HLOOKUP(D6,'Raw data'!$F$3:$BH$104,D$2,FALSE)),"",HLOOKUP(D6,'Raw data'!$F$3:$BH$104,D$2,FALSE))</f>
        <v>48</v>
      </c>
      <c r="F6" s="12">
        <v>8280925</v>
      </c>
      <c r="G6" s="12">
        <f t="shared" si="1"/>
        <v>5.7964538985680942</v>
      </c>
      <c r="H6" s="12">
        <f t="shared" si="2"/>
        <v>92.788332497195327</v>
      </c>
      <c r="I6" s="12">
        <f t="shared" si="3"/>
        <v>5.2499183861410614</v>
      </c>
      <c r="J6" s="12">
        <f t="shared" si="4"/>
        <v>4.425681199516915</v>
      </c>
      <c r="K6" s="12"/>
      <c r="L6" s="57" t="s">
        <v>142</v>
      </c>
      <c r="M6" s="72">
        <f>IF(ISERROR(HLOOKUP(L6,'Raw data'!$F$3:$BH$104,L$2,FALSE)),"",HLOOKUP(L6,'Raw data'!$F$3:$BH$104,L$2,FALSE))</f>
        <v>6234</v>
      </c>
      <c r="N6" s="28">
        <v>3.2599999999999997E-2</v>
      </c>
      <c r="O6" s="12">
        <f t="shared" si="5"/>
        <v>203.22839999999999</v>
      </c>
      <c r="P6" s="28">
        <v>1.22</v>
      </c>
      <c r="Q6" s="12">
        <f t="shared" si="6"/>
        <v>166.58065573770492</v>
      </c>
      <c r="R6" s="12">
        <f t="shared" si="7"/>
        <v>166.58065573770492</v>
      </c>
      <c r="S6" s="12">
        <f t="shared" si="8"/>
        <v>98.333564520242618</v>
      </c>
      <c r="T6" s="12">
        <f t="shared" si="9"/>
        <v>82.895194890564525</v>
      </c>
      <c r="U6" s="12"/>
      <c r="V6" s="57" t="s">
        <v>142</v>
      </c>
      <c r="W6" s="28">
        <f>IF(ISERROR(HLOOKUP(V6,'Raw data'!$F$3:$BH$104,V$2,FALSE)),"",HLOOKUP(V6,'Raw data'!$F$3:$BH$104,V$2,FALSE))</f>
        <v>750716</v>
      </c>
      <c r="X6" s="12">
        <v>8280925</v>
      </c>
      <c r="Y6" s="12">
        <f t="shared" si="10"/>
        <v>90.656055935780117</v>
      </c>
      <c r="Z6" s="12">
        <f t="shared" si="11"/>
        <v>75.312616813760044</v>
      </c>
      <c r="AA6" s="12">
        <f t="shared" si="12"/>
        <v>54.622390137798639</v>
      </c>
      <c r="AB6" s="12">
        <f t="shared" si="13"/>
        <v>46.046674886164254</v>
      </c>
      <c r="AC6" s="12"/>
      <c r="AD6" s="57" t="s">
        <v>142</v>
      </c>
      <c r="AE6" s="28">
        <f>IF(ISERROR(HLOOKUP(AD6,'Raw data'!$F$3:$BH$104,AD$2,FALSE)),"",HLOOKUP(AD6,'Raw data'!$F$3:$BH$104,AD$2,FALSE))</f>
        <v>103000</v>
      </c>
      <c r="AF6" s="28">
        <v>3.2599999999999997E-2</v>
      </c>
      <c r="AG6" s="12">
        <f t="shared" si="14"/>
        <v>3357.7999999999997</v>
      </c>
      <c r="AH6" s="210">
        <v>1.22</v>
      </c>
      <c r="AI6" s="27">
        <f t="shared" si="15"/>
        <v>2752.2950819672128</v>
      </c>
      <c r="AJ6" s="12">
        <f t="shared" si="16"/>
        <v>2752.2950819672128</v>
      </c>
      <c r="AK6" s="12">
        <f t="shared" si="17"/>
        <v>85.703316089271937</v>
      </c>
      <c r="AL6" s="12">
        <f t="shared" si="22"/>
        <v>72.247895463256242</v>
      </c>
      <c r="AM6" s="12"/>
      <c r="AN6" s="57" t="s">
        <v>142</v>
      </c>
      <c r="AO6" s="28">
        <f>IF(ISERROR(HLOOKUP(AN6,'Raw data'!$F$3:$BH$104,AN$2,FALSE)),"",HLOOKUP(AN6,'Raw data'!$F$3:$BH$104,AN$2,FALSE))</f>
        <v>200000</v>
      </c>
      <c r="AP6" s="28">
        <v>3.2599999999999997E-2</v>
      </c>
      <c r="AQ6" s="12">
        <f t="shared" si="18"/>
        <v>6519.9999999999991</v>
      </c>
      <c r="AR6" s="28">
        <v>1.22</v>
      </c>
      <c r="AS6" s="12">
        <f t="shared" si="19"/>
        <v>5344.2622950819668</v>
      </c>
      <c r="AT6" s="12">
        <f t="shared" si="20"/>
        <v>5344.2622950819668</v>
      </c>
      <c r="AU6" s="12">
        <f t="shared" si="21"/>
        <v>76.841530054644807</v>
      </c>
      <c r="AV6" s="12">
        <f t="shared" si="23"/>
        <v>64.777409836065573</v>
      </c>
    </row>
    <row r="7" spans="1:48" ht="15.75" customHeight="1" x14ac:dyDescent="0.2">
      <c r="A7" s="73" t="s">
        <v>143</v>
      </c>
      <c r="B7" s="59">
        <f t="shared" si="0"/>
        <v>39.400774782135741</v>
      </c>
      <c r="C7" s="12"/>
      <c r="D7" s="75" t="s">
        <v>143</v>
      </c>
      <c r="E7" s="28">
        <f>IF(ISERROR(HLOOKUP(D7,'Raw data'!$F$3:$BH$104,D$2,FALSE)),"",HLOOKUP(D7,'Raw data'!$F$3:$BH$104,D$2,FALSE))</f>
        <v>23</v>
      </c>
      <c r="F7" s="12">
        <v>1900000</v>
      </c>
      <c r="G7" s="12">
        <f t="shared" si="1"/>
        <v>12.105263157894736</v>
      </c>
      <c r="H7" s="12">
        <f t="shared" si="2"/>
        <v>86.479523237868676</v>
      </c>
      <c r="I7" s="12">
        <f t="shared" si="3"/>
        <v>11.692109727660608</v>
      </c>
      <c r="J7" s="12">
        <f t="shared" si="4"/>
        <v>9.8564485004178923</v>
      </c>
      <c r="K7" s="12"/>
      <c r="L7" s="75" t="s">
        <v>143</v>
      </c>
      <c r="M7" s="72">
        <f>IF(ISERROR(HLOOKUP(L7,'Raw data'!$F$3:$BH$104,L$2,FALSE)),"",HLOOKUP(L7,'Raw data'!$F$3:$BH$104,L$2,FALSE))</f>
        <v>10335562.5</v>
      </c>
      <c r="N7" s="28">
        <v>6.9999999999999999E-4</v>
      </c>
      <c r="O7" s="12">
        <f t="shared" si="5"/>
        <v>7234.8937500000002</v>
      </c>
      <c r="P7" s="28">
        <v>1.4</v>
      </c>
      <c r="Q7" s="12">
        <f t="shared" si="6"/>
        <v>5167.7812500000009</v>
      </c>
      <c r="R7" s="12">
        <f t="shared" si="7"/>
        <v>5167.7812500000009</v>
      </c>
      <c r="S7" s="12">
        <f t="shared" si="8"/>
        <v>48.302676631403777</v>
      </c>
      <c r="T7" s="12">
        <f t="shared" si="9"/>
        <v>40.719156400273384</v>
      </c>
      <c r="U7" s="12"/>
      <c r="V7" s="75" t="s">
        <v>143</v>
      </c>
      <c r="W7" s="28">
        <f>IF(ISERROR(HLOOKUP(V7,'Raw data'!$F$3:$BH$104,V$2,FALSE)),"",HLOOKUP(V7,'Raw data'!$F$3:$BH$104,V$2,FALSE))</f>
        <v>131000</v>
      </c>
      <c r="X7" s="12">
        <v>1900000</v>
      </c>
      <c r="Y7" s="12">
        <f t="shared" si="10"/>
        <v>68.94736842105263</v>
      </c>
      <c r="Z7" s="12">
        <f t="shared" si="11"/>
        <v>97.021304328487531</v>
      </c>
      <c r="AA7" s="12">
        <f t="shared" si="12"/>
        <v>41.542399103895747</v>
      </c>
      <c r="AB7" s="12">
        <f t="shared" si="13"/>
        <v>35.020242444584113</v>
      </c>
      <c r="AC7" s="12"/>
      <c r="AD7" s="75" t="s">
        <v>143</v>
      </c>
      <c r="AE7" s="28">
        <f>IF(ISERROR(HLOOKUP(AD7,'Raw data'!$F$3:$BH$104,AD$2,FALSE)),"",HLOOKUP(AD7,'Raw data'!$F$3:$BH$104,AD$2,FALSE))</f>
        <v>5614500</v>
      </c>
      <c r="AF7" s="28">
        <v>6.9999999999999999E-4</v>
      </c>
      <c r="AG7" s="12">
        <f t="shared" si="14"/>
        <v>3930.15</v>
      </c>
      <c r="AH7" s="210">
        <v>1.4</v>
      </c>
      <c r="AI7" s="27">
        <f t="shared" si="15"/>
        <v>2807.2500000000005</v>
      </c>
      <c r="AJ7" s="12">
        <f t="shared" si="16"/>
        <v>2807.2500000000005</v>
      </c>
      <c r="AK7" s="12">
        <f t="shared" si="17"/>
        <v>85.417855021669709</v>
      </c>
      <c r="AL7" s="12">
        <f t="shared" si="22"/>
        <v>72.007251783267563</v>
      </c>
      <c r="AM7" s="12"/>
      <c r="AN7" s="75" t="s">
        <v>143</v>
      </c>
      <c r="AO7" s="28">
        <f>IF(ISERROR(HLOOKUP(AN7,'Raw data'!$F$3:$BH$104,AN$2,FALSE)),"",HLOOKUP(AN7,'Raw data'!$F$3:$BH$104,AN$2,FALSE))</f>
        <v>12270000</v>
      </c>
      <c r="AP7" s="28">
        <v>6.9999999999999999E-4</v>
      </c>
      <c r="AQ7" s="12">
        <f t="shared" si="18"/>
        <v>8589</v>
      </c>
      <c r="AR7" s="28">
        <v>1.4</v>
      </c>
      <c r="AS7" s="12">
        <f t="shared" si="19"/>
        <v>6135</v>
      </c>
      <c r="AT7" s="12">
        <f t="shared" si="20"/>
        <v>6135</v>
      </c>
      <c r="AU7" s="12">
        <f t="shared" si="21"/>
        <v>73.414999999999992</v>
      </c>
      <c r="AV7" s="12">
        <f t="shared" si="23"/>
        <v>61.888844999999989</v>
      </c>
    </row>
    <row r="8" spans="1:48" ht="15.75" customHeight="1" x14ac:dyDescent="0.2">
      <c r="A8" s="69" t="s">
        <v>144</v>
      </c>
      <c r="B8" s="59">
        <f t="shared" si="0"/>
        <v>50.49679985215559</v>
      </c>
      <c r="C8" s="12"/>
      <c r="D8" s="52" t="s">
        <v>144</v>
      </c>
      <c r="E8" s="28">
        <f>IF(ISERROR(HLOOKUP(D8,'Raw data'!$F$3:$BH$104,D$2,FALSE)),"",HLOOKUP(D8,'Raw data'!$F$3:$BH$104,D$2,FALSE))</f>
        <v>47</v>
      </c>
      <c r="F8" s="12">
        <v>3421829</v>
      </c>
      <c r="G8" s="12">
        <f t="shared" si="1"/>
        <v>13.735344460520967</v>
      </c>
      <c r="H8" s="12">
        <f t="shared" si="2"/>
        <v>84.849441935242453</v>
      </c>
      <c r="I8" s="12">
        <f t="shared" si="3"/>
        <v>13.356654528761851</v>
      </c>
      <c r="J8" s="12">
        <f t="shared" si="4"/>
        <v>11.259659767746241</v>
      </c>
      <c r="K8" s="12"/>
      <c r="L8" s="52" t="s">
        <v>144</v>
      </c>
      <c r="M8" s="72">
        <f>IF(ISERROR(HLOOKUP(L8,'Raw data'!$F$3:$BH$104,L$2,FALSE)),"",HLOOKUP(L8,'Raw data'!$F$3:$BH$104,L$2,FALSE))</f>
        <v>599</v>
      </c>
      <c r="N8" s="28">
        <v>1.3277000000000001</v>
      </c>
      <c r="O8" s="12">
        <f t="shared" si="5"/>
        <v>795.29230000000007</v>
      </c>
      <c r="P8" s="28">
        <v>11.29</v>
      </c>
      <c r="Q8" s="12">
        <f t="shared" si="6"/>
        <v>70.442187776793631</v>
      </c>
      <c r="R8" s="12">
        <f t="shared" si="7"/>
        <v>70.442187776793631</v>
      </c>
      <c r="S8" s="12">
        <f t="shared" si="8"/>
        <v>99.295312168972274</v>
      </c>
      <c r="T8" s="12">
        <f t="shared" si="9"/>
        <v>83.705948158443618</v>
      </c>
      <c r="U8" s="12"/>
      <c r="V8" s="52" t="s">
        <v>144</v>
      </c>
      <c r="W8" s="28">
        <f>IF(ISERROR(HLOOKUP(V8,'Raw data'!$F$3:$BH$104,V$2,FALSE)),"",HLOOKUP(V8,'Raw data'!$F$3:$BH$104,V$2,FALSE))</f>
        <v>153967</v>
      </c>
      <c r="X8" s="12">
        <v>3421829</v>
      </c>
      <c r="Y8" s="12">
        <f t="shared" si="10"/>
        <v>44.995527245809186</v>
      </c>
      <c r="Z8" s="12">
        <f t="shared" si="11"/>
        <v>120.97314550373098</v>
      </c>
      <c r="AA8" s="12">
        <f t="shared" si="12"/>
        <v>27.110855621356322</v>
      </c>
      <c r="AB8" s="12">
        <f t="shared" si="13"/>
        <v>22.854451288803379</v>
      </c>
      <c r="AC8" s="12"/>
      <c r="AD8" s="52" t="s">
        <v>144</v>
      </c>
      <c r="AE8" s="28">
        <f>IF(ISERROR(HLOOKUP(AD8,'Raw data'!$F$3:$BH$104,AD$2,FALSE)),"",HLOOKUP(AD8,'Raw data'!$F$3:$BH$104,AD$2,FALSE))</f>
        <v>258</v>
      </c>
      <c r="AF8" s="28">
        <v>1.3277000000000001</v>
      </c>
      <c r="AG8" s="12">
        <f t="shared" si="14"/>
        <v>342.54660000000001</v>
      </c>
      <c r="AH8" s="210">
        <v>11.29</v>
      </c>
      <c r="AI8" s="27">
        <f t="shared" si="15"/>
        <v>30.340708591674051</v>
      </c>
      <c r="AJ8" s="12">
        <f t="shared" si="16"/>
        <v>30.340708591674051</v>
      </c>
      <c r="AK8" s="12">
        <f t="shared" si="17"/>
        <v>99.842396433723735</v>
      </c>
      <c r="AL8" s="12">
        <f t="shared" si="22"/>
        <v>84.167140193629109</v>
      </c>
      <c r="AM8" s="12"/>
      <c r="AN8" s="52" t="s">
        <v>144</v>
      </c>
      <c r="AO8" s="28">
        <f>IF(ISERROR(HLOOKUP(AN8,'Raw data'!$F$3:$BH$104,AN$2,FALSE)),"",HLOOKUP(AN8,'Raw data'!$F$3:$BH$104,AN$2,FALSE))</f>
        <v>8510</v>
      </c>
      <c r="AP8" s="28">
        <v>1.3277000000000001</v>
      </c>
      <c r="AQ8" s="12">
        <f t="shared" si="18"/>
        <v>11298.727000000001</v>
      </c>
      <c r="AR8" s="28">
        <v>11.29</v>
      </c>
      <c r="AS8" s="12">
        <f t="shared" si="19"/>
        <v>1000.7729849424271</v>
      </c>
      <c r="AT8" s="12">
        <f t="shared" si="20"/>
        <v>1000.7729849424271</v>
      </c>
      <c r="AU8" s="12">
        <f t="shared" si="21"/>
        <v>95.663317065249487</v>
      </c>
      <c r="AV8" s="12">
        <f t="shared" si="23"/>
        <v>80.644176286005319</v>
      </c>
    </row>
    <row r="9" spans="1:48" ht="15.75" customHeight="1" x14ac:dyDescent="0.2">
      <c r="A9" s="77" t="s">
        <v>145</v>
      </c>
      <c r="B9" s="59">
        <f t="shared" si="0"/>
        <v>57.257219989989245</v>
      </c>
      <c r="C9" s="12"/>
      <c r="D9" s="82" t="s">
        <v>145</v>
      </c>
      <c r="E9" s="28">
        <f>IF(ISERROR(HLOOKUP(D9,'Raw data'!$F$3:$BH$104,D$2,FALSE)),"",HLOOKUP(D9,'Raw data'!$F$3:$BH$104,D$2,FALSE))</f>
        <v>110</v>
      </c>
      <c r="F9" s="12">
        <v>7776845</v>
      </c>
      <c r="G9" s="12">
        <f t="shared" si="1"/>
        <v>14.144553478949369</v>
      </c>
      <c r="H9" s="12">
        <f t="shared" si="2"/>
        <v>84.44023291681404</v>
      </c>
      <c r="I9" s="12">
        <f t="shared" si="3"/>
        <v>13.774515124482676</v>
      </c>
      <c r="J9" s="12">
        <f t="shared" si="4"/>
        <v>11.611916249938895</v>
      </c>
      <c r="K9" s="12"/>
      <c r="L9" s="82" t="s">
        <v>145</v>
      </c>
      <c r="M9" s="72">
        <f>IF(ISERROR(HLOOKUP(L9,'Raw data'!$F$3:$BH$104,L$2,FALSE)),"",HLOOKUP(L9,'Raw data'!$F$3:$BH$104,L$2,FALSE))</f>
        <v>5390</v>
      </c>
      <c r="N9" s="28">
        <v>5.0000000000000001E-4</v>
      </c>
      <c r="O9" s="12">
        <f t="shared" si="5"/>
        <v>2.6949999999999998</v>
      </c>
      <c r="P9" s="28">
        <v>1.72</v>
      </c>
      <c r="Q9" s="12">
        <f t="shared" si="6"/>
        <v>1.566860465116279</v>
      </c>
      <c r="R9" s="12">
        <f t="shared" si="7"/>
        <v>1.566860465116279</v>
      </c>
      <c r="S9" s="12">
        <f t="shared" si="8"/>
        <v>99.984325479694292</v>
      </c>
      <c r="T9" s="12">
        <f t="shared" si="9"/>
        <v>84.286786379382278</v>
      </c>
      <c r="U9" s="12"/>
      <c r="V9" s="82" t="s">
        <v>145</v>
      </c>
      <c r="W9" s="45">
        <f>IF(ISERROR(HLOOKUP(V9,'Raw data'!$F$3:$BH$104,V$2,FALSE)),"",HLOOKUP(V9,'Raw data'!$F$3:$BH$104,V$2,FALSE))</f>
        <v>0</v>
      </c>
      <c r="X9" s="12">
        <v>7776845</v>
      </c>
      <c r="Y9" s="12">
        <f t="shared" si="10"/>
        <v>0</v>
      </c>
      <c r="Z9" s="12">
        <f t="shared" si="11"/>
        <v>165.96867274954016</v>
      </c>
      <c r="AA9" s="12">
        <f t="shared" si="12"/>
        <v>0</v>
      </c>
      <c r="AB9" s="74">
        <f>AVERAGE(AB13,AB32,AB43)</f>
        <v>49.865081171832237</v>
      </c>
      <c r="AC9" s="12"/>
      <c r="AD9" s="82" t="s">
        <v>145</v>
      </c>
      <c r="AE9" s="28">
        <f>IF(ISERROR(HLOOKUP(AD9,'Raw data'!$F$3:$BH$104,AD$2,FALSE)),"",HLOOKUP(AD9,'Raw data'!$F$3:$BH$104,AD$2,FALSE))</f>
        <v>813000</v>
      </c>
      <c r="AF9" s="28">
        <v>5.0000000000000001E-4</v>
      </c>
      <c r="AG9" s="12">
        <f t="shared" si="14"/>
        <v>406.5</v>
      </c>
      <c r="AH9" s="210">
        <v>1.72</v>
      </c>
      <c r="AI9" s="27">
        <f t="shared" si="15"/>
        <v>236.33720930232559</v>
      </c>
      <c r="AJ9" s="12">
        <f t="shared" si="16"/>
        <v>236.33720930232559</v>
      </c>
      <c r="AK9" s="12">
        <f t="shared" si="17"/>
        <v>98.77235606026521</v>
      </c>
      <c r="AL9" s="12">
        <f t="shared" si="22"/>
        <v>83.265096158803573</v>
      </c>
      <c r="AM9" s="12"/>
      <c r="AN9" s="82" t="s">
        <v>145</v>
      </c>
      <c r="AO9" s="28">
        <f>IF(ISERROR(HLOOKUP(AN9,'Raw data'!$F$3:$BH$104,AN$2,FALSE)),"",HLOOKUP(AN9,'Raw data'!$F$3:$BH$104,AN$2,FALSE))</f>
        <v>10090658</v>
      </c>
      <c r="AP9" s="28">
        <v>5.0000000000000001E-4</v>
      </c>
      <c r="AQ9" s="12">
        <f t="shared" si="18"/>
        <v>5045.3289999999997</v>
      </c>
      <c r="AR9" s="28">
        <v>1.72</v>
      </c>
      <c r="AS9" s="12">
        <f t="shared" si="19"/>
        <v>2933.3308139534884</v>
      </c>
      <c r="AT9" s="12">
        <f t="shared" si="20"/>
        <v>2933.3308139534884</v>
      </c>
      <c r="AU9" s="12">
        <f t="shared" si="21"/>
        <v>87.288899806201556</v>
      </c>
      <c r="AV9" s="12">
        <f t="shared" si="23"/>
        <v>73.584542536627907</v>
      </c>
    </row>
    <row r="10" spans="1:48" ht="15.75" customHeight="1" x14ac:dyDescent="0.2">
      <c r="A10" s="81" t="s">
        <v>146</v>
      </c>
      <c r="B10" s="59">
        <f t="shared" si="0"/>
        <v>59.475212543587261</v>
      </c>
      <c r="C10" s="12"/>
      <c r="D10" s="83" t="s">
        <v>146</v>
      </c>
      <c r="E10" s="28">
        <f>IF(ISERROR(HLOOKUP(D10,'Raw data'!$F$3:$BH$104,D$2,FALSE)),"",HLOOKUP(D10,'Raw data'!$F$3:$BH$104,D$2,FALSE))</f>
        <v>30</v>
      </c>
      <c r="F10" s="12">
        <v>645966</v>
      </c>
      <c r="G10" s="12">
        <f t="shared" si="1"/>
        <v>46.44207280259333</v>
      </c>
      <c r="H10" s="12">
        <f t="shared" si="2"/>
        <v>52.142713593170086</v>
      </c>
      <c r="I10" s="12">
        <f t="shared" si="3"/>
        <v>46.754874933545409</v>
      </c>
      <c r="J10" s="12">
        <f t="shared" si="4"/>
        <v>39.414359568978782</v>
      </c>
      <c r="K10" s="12"/>
      <c r="L10" s="83" t="s">
        <v>146</v>
      </c>
      <c r="M10" s="72">
        <f>IF(ISERROR(HLOOKUP(L10,'Raw data'!$F$3:$BH$104,L$2,FALSE)),"",HLOOKUP(L10,'Raw data'!$F$3:$BH$104,L$2,FALSE))</f>
        <v>29731.107142857141</v>
      </c>
      <c r="N10" s="28">
        <v>1</v>
      </c>
      <c r="O10" s="12">
        <f t="shared" si="5"/>
        <v>29731.107142857141</v>
      </c>
      <c r="P10" s="28">
        <v>8</v>
      </c>
      <c r="Q10" s="12">
        <f t="shared" si="6"/>
        <v>3716.3883928571427</v>
      </c>
      <c r="R10" s="12">
        <f t="shared" si="7"/>
        <v>3716.3883928571427</v>
      </c>
      <c r="S10" s="12">
        <f t="shared" si="8"/>
        <v>62.822084911424362</v>
      </c>
      <c r="T10" s="12">
        <f t="shared" si="9"/>
        <v>52.959017580330737</v>
      </c>
      <c r="U10" s="12"/>
      <c r="V10" s="83" t="s">
        <v>146</v>
      </c>
      <c r="W10" s="28">
        <f>IF(ISERROR(HLOOKUP(V10,'Raw data'!$F$3:$BH$104,V$2,FALSE)),"",HLOOKUP(V10,'Raw data'!$F$3:$BH$104,V$2,FALSE))</f>
        <v>80835</v>
      </c>
      <c r="X10" s="12">
        <v>645966</v>
      </c>
      <c r="Y10" s="12">
        <f t="shared" si="10"/>
        <v>125.13816516658771</v>
      </c>
      <c r="Z10" s="12">
        <f t="shared" si="11"/>
        <v>40.83050758295245</v>
      </c>
      <c r="AA10" s="12">
        <f t="shared" si="12"/>
        <v>75.398665961154663</v>
      </c>
      <c r="AB10" s="12">
        <f>AA10*$A$2</f>
        <v>63.561075405253376</v>
      </c>
      <c r="AC10" s="12"/>
      <c r="AD10" s="83" t="s">
        <v>146</v>
      </c>
      <c r="AE10" s="28" t="str">
        <f>IF(ISERROR(HLOOKUP(AD10,'Raw data'!$F$3:$BH$104,AD$2,FALSE)),"",HLOOKUP(AD10,'Raw data'!$F$3:$BH$104,AD$2,FALSE))</f>
        <v>4,263.33</v>
      </c>
      <c r="AF10" s="28">
        <v>1</v>
      </c>
      <c r="AG10" s="12">
        <f t="shared" si="14"/>
        <v>4263.33</v>
      </c>
      <c r="AH10" s="210">
        <v>8</v>
      </c>
      <c r="AI10" s="27">
        <f t="shared" si="15"/>
        <v>532.91624999999999</v>
      </c>
      <c r="AJ10" s="12">
        <f t="shared" si="16"/>
        <v>532.91624999999999</v>
      </c>
      <c r="AK10" s="12">
        <f t="shared" si="17"/>
        <v>97.231788398322877</v>
      </c>
      <c r="AL10" s="12">
        <f t="shared" si="22"/>
        <v>81.966397619786179</v>
      </c>
      <c r="AM10" s="12"/>
      <c r="AN10" s="83" t="s">
        <v>146</v>
      </c>
      <c r="AO10" s="28">
        <f>IF(ISERROR(HLOOKUP(AN10,'Raw data'!$F$3:$BH$104,AN$2,FALSE)),"",HLOOKUP(AN10,'Raw data'!$F$3:$BH$104,AN$2,FALSE))</f>
        <v>25621</v>
      </c>
      <c r="AP10" s="28">
        <v>1</v>
      </c>
      <c r="AQ10" s="12">
        <f t="shared" si="18"/>
        <v>25621</v>
      </c>
      <c r="AR10" s="28">
        <v>8</v>
      </c>
      <c r="AS10" s="12">
        <f t="shared" si="19"/>
        <v>3202.625</v>
      </c>
      <c r="AT10" s="12">
        <f t="shared" si="20"/>
        <v>3202.625</v>
      </c>
      <c r="AU10" s="12">
        <f t="shared" si="21"/>
        <v>86.121958333333339</v>
      </c>
      <c r="AV10" s="12">
        <f t="shared" si="23"/>
        <v>72.600810875000008</v>
      </c>
    </row>
    <row r="11" spans="1:48" ht="15.75" customHeight="1" x14ac:dyDescent="0.2">
      <c r="A11" s="77" t="s">
        <v>147</v>
      </c>
      <c r="B11" s="59">
        <f t="shared" si="0"/>
        <v>57.469283615568393</v>
      </c>
      <c r="C11" s="12"/>
      <c r="D11" s="82" t="s">
        <v>147</v>
      </c>
      <c r="E11" s="28">
        <f>IF(ISERROR(HLOOKUP(D11,'Raw data'!$F$3:$BH$104,D$2,FALSE)),"",HLOOKUP(D11,'Raw data'!$F$3:$BH$104,D$2,FALSE))</f>
        <v>59</v>
      </c>
      <c r="F11" s="12">
        <v>2890151</v>
      </c>
      <c r="G11" s="12">
        <f t="shared" si="1"/>
        <v>20.414158291383391</v>
      </c>
      <c r="H11" s="12">
        <f t="shared" si="2"/>
        <v>78.170628104380029</v>
      </c>
      <c r="I11" s="12">
        <f t="shared" si="3"/>
        <v>20.176673151007407</v>
      </c>
      <c r="J11" s="12">
        <f t="shared" si="4"/>
        <v>17.008935466299242</v>
      </c>
      <c r="K11" s="12"/>
      <c r="L11" s="82" t="s">
        <v>147</v>
      </c>
      <c r="M11" s="72">
        <f>IF(ISERROR(HLOOKUP(L11,'Raw data'!$F$3:$BH$104,L$2,FALSE)),"",HLOOKUP(L11,'Raw data'!$F$3:$BH$104,L$2,FALSE))</f>
        <v>0</v>
      </c>
      <c r="N11" s="28">
        <v>0.1832</v>
      </c>
      <c r="O11" s="12">
        <f t="shared" si="5"/>
        <v>0</v>
      </c>
      <c r="P11" s="28">
        <v>3.44</v>
      </c>
      <c r="Q11" s="12">
        <f t="shared" si="6"/>
        <v>0</v>
      </c>
      <c r="R11" s="12">
        <f t="shared" si="7"/>
        <v>0</v>
      </c>
      <c r="S11" s="12">
        <f t="shared" si="8"/>
        <v>100</v>
      </c>
      <c r="T11" s="12">
        <f t="shared" si="9"/>
        <v>84.3</v>
      </c>
      <c r="U11" s="12"/>
      <c r="V11" s="82" t="s">
        <v>147</v>
      </c>
      <c r="W11" s="45">
        <f>IF(ISERROR(HLOOKUP(V11,'Raw data'!$F$3:$BH$104,V$2,FALSE)),"",HLOOKUP(V11,'Raw data'!$F$3:$BH$104,V$2,FALSE))</f>
        <v>0</v>
      </c>
      <c r="X11" s="12">
        <v>2890151</v>
      </c>
      <c r="Y11" s="12">
        <f t="shared" si="10"/>
        <v>0</v>
      </c>
      <c r="Z11" s="12">
        <f t="shared" si="11"/>
        <v>165.96867274954016</v>
      </c>
      <c r="AA11" s="12">
        <f t="shared" si="12"/>
        <v>0</v>
      </c>
      <c r="AB11" s="145">
        <f>AVERAGE(AB13,AB32,AB43)</f>
        <v>49.865081171832237</v>
      </c>
      <c r="AC11" s="12"/>
      <c r="AD11" s="82" t="s">
        <v>147</v>
      </c>
      <c r="AE11" s="28">
        <f>IF(ISERROR(HLOOKUP(AD11,'Raw data'!$F$3:$BH$104,AD$2,FALSE)),"",HLOOKUP(AD11,'Raw data'!$F$3:$BH$104,AD$2,FALSE))</f>
        <v>24000</v>
      </c>
      <c r="AF11" s="28">
        <v>0.1832</v>
      </c>
      <c r="AG11" s="12">
        <f t="shared" si="14"/>
        <v>4396.8</v>
      </c>
      <c r="AH11" s="210">
        <v>3.44</v>
      </c>
      <c r="AI11" s="27">
        <f t="shared" si="15"/>
        <v>1278.1395348837209</v>
      </c>
      <c r="AJ11" s="12">
        <f t="shared" si="16"/>
        <v>1278.1395348837209</v>
      </c>
      <c r="AK11" s="12">
        <f t="shared" si="17"/>
        <v>93.360756612268219</v>
      </c>
      <c r="AL11" s="12">
        <f t="shared" si="22"/>
        <v>78.703117824142112</v>
      </c>
      <c r="AM11" s="12"/>
      <c r="AN11" s="82" t="s">
        <v>147</v>
      </c>
      <c r="AO11" s="94">
        <f>IF(ISERROR(HLOOKUP(AN11,'Raw data'!$F$3:$BH$104,AN$2,FALSE)),"",HLOOKUP(AN11,'Raw data'!$F$3:$BH$104,AN$2,FALSE))</f>
        <v>1</v>
      </c>
      <c r="AP11" s="28">
        <v>0.1832</v>
      </c>
      <c r="AQ11" s="12">
        <f t="shared" si="18"/>
        <v>0.1832</v>
      </c>
      <c r="AR11" s="28">
        <v>3.44</v>
      </c>
      <c r="AS11" s="12">
        <f t="shared" si="19"/>
        <v>5.3255813953488371E-2</v>
      </c>
      <c r="AT11" s="12">
        <f t="shared" si="20"/>
        <v>5.3255813953488371E-2</v>
      </c>
      <c r="AU11" s="12">
        <f t="shared" si="21"/>
        <v>99.999769224806201</v>
      </c>
      <c r="AV11" s="12">
        <f t="shared" si="23"/>
        <v>84.299805456511621</v>
      </c>
    </row>
    <row r="12" spans="1:48" ht="15.75" customHeight="1" x14ac:dyDescent="0.2">
      <c r="A12" s="73" t="s">
        <v>148</v>
      </c>
      <c r="B12" s="59">
        <f t="shared" si="0"/>
        <v>50.144291351125204</v>
      </c>
      <c r="C12" s="12"/>
      <c r="D12" s="75" t="s">
        <v>148</v>
      </c>
      <c r="E12" s="28">
        <f>IF(ISERROR(HLOOKUP(D12,'Raw data'!$F$3:$BH$104,D$2,FALSE)),"",HLOOKUP(D12,'Raw data'!$F$3:$BH$104,D$2,FALSE))</f>
        <v>22</v>
      </c>
      <c r="F12" s="12">
        <v>10230350</v>
      </c>
      <c r="G12" s="12">
        <f t="shared" si="1"/>
        <v>2.1504640603693912</v>
      </c>
      <c r="H12" s="12">
        <f t="shared" si="2"/>
        <v>96.434322335394029</v>
      </c>
      <c r="I12" s="12">
        <f t="shared" si="3"/>
        <v>1.526844315992534</v>
      </c>
      <c r="J12" s="12">
        <f t="shared" si="4"/>
        <v>1.2871297583817061</v>
      </c>
      <c r="K12" s="12"/>
      <c r="L12" s="75" t="s">
        <v>148</v>
      </c>
      <c r="M12" s="72">
        <f>IF(ISERROR(HLOOKUP(L12,'Raw data'!$F$3:$BH$104,L$2,FALSE)),"",HLOOKUP(L12,'Raw data'!$F$3:$BH$104,L$2,FALSE))</f>
        <v>500</v>
      </c>
      <c r="N12" s="28">
        <v>0.14630000000000001</v>
      </c>
      <c r="O12" s="12">
        <f t="shared" si="5"/>
        <v>73.150000000000006</v>
      </c>
      <c r="P12" s="28">
        <v>0.91</v>
      </c>
      <c r="Q12" s="12">
        <f t="shared" si="6"/>
        <v>80.384615384615387</v>
      </c>
      <c r="R12" s="12">
        <f t="shared" si="7"/>
        <v>80.384615384615387</v>
      </c>
      <c r="S12" s="12">
        <f t="shared" si="8"/>
        <v>99.195850355430835</v>
      </c>
      <c r="T12" s="12">
        <f t="shared" si="9"/>
        <v>83.622101849628194</v>
      </c>
      <c r="U12" s="12"/>
      <c r="V12" s="75" t="s">
        <v>148</v>
      </c>
      <c r="W12" s="28">
        <f>IF(ISERROR(HLOOKUP(V12,'Raw data'!$F$3:$BH$104,V$2,FALSE)),"",HLOOKUP(V12,'Raw data'!$F$3:$BH$104,V$2,FALSE))</f>
        <v>716870</v>
      </c>
      <c r="X12" s="12">
        <v>10230350</v>
      </c>
      <c r="Y12" s="12">
        <f t="shared" si="10"/>
        <v>70.072871407136617</v>
      </c>
      <c r="Z12" s="12">
        <f t="shared" si="11"/>
        <v>95.895801342403544</v>
      </c>
      <c r="AA12" s="12">
        <f t="shared" si="12"/>
        <v>42.220540928758354</v>
      </c>
      <c r="AB12" s="12">
        <f t="shared" ref="AB12:AB26" si="24">AA12*$A$2</f>
        <v>35.591916002943293</v>
      </c>
      <c r="AC12" s="12"/>
      <c r="AD12" s="75" t="s">
        <v>148</v>
      </c>
      <c r="AE12" s="28">
        <f>IF(ISERROR(HLOOKUP(AD12,'Raw data'!$F$3:$BH$104,AD$2,FALSE)),"",HLOOKUP(AD12,'Raw data'!$F$3:$BH$104,AD$2,FALSE))</f>
        <v>6000</v>
      </c>
      <c r="AF12" s="28">
        <v>0.14630000000000001</v>
      </c>
      <c r="AG12" s="12">
        <f t="shared" si="14"/>
        <v>877.80000000000007</v>
      </c>
      <c r="AH12" s="210">
        <v>0.91</v>
      </c>
      <c r="AI12" s="27">
        <f t="shared" si="15"/>
        <v>964.61538461538464</v>
      </c>
      <c r="AJ12" s="12">
        <f t="shared" si="16"/>
        <v>964.61538461538464</v>
      </c>
      <c r="AK12" s="12">
        <f t="shared" si="17"/>
        <v>94.989344950827544</v>
      </c>
      <c r="AL12" s="12">
        <f t="shared" si="22"/>
        <v>80.076017793547621</v>
      </c>
      <c r="AM12" s="12"/>
      <c r="AN12" s="75" t="s">
        <v>148</v>
      </c>
      <c r="AO12" s="94">
        <f>IF(ISERROR(HLOOKUP(AN12,'Raw data'!$F$3:$BH$104,AN$2,FALSE)),"",HLOOKUP(AN12,'Raw data'!$F$3:$BH$104,AN$2,FALSE))</f>
        <v>0</v>
      </c>
      <c r="AP12" s="28">
        <v>0.14630000000000001</v>
      </c>
      <c r="AQ12" s="12">
        <f t="shared" si="18"/>
        <v>0</v>
      </c>
      <c r="AR12" s="28">
        <v>0.91</v>
      </c>
      <c r="AS12" s="12">
        <f t="shared" si="19"/>
        <v>0</v>
      </c>
      <c r="AT12" s="12">
        <f t="shared" si="20"/>
        <v>0</v>
      </c>
      <c r="AU12" s="12">
        <f t="shared" si="21"/>
        <v>100</v>
      </c>
      <c r="AV12" s="12">
        <f t="shared" si="23"/>
        <v>84.3</v>
      </c>
    </row>
    <row r="13" spans="1:48" ht="15.75" customHeight="1" x14ac:dyDescent="0.2">
      <c r="A13" s="77" t="s">
        <v>149</v>
      </c>
      <c r="B13" s="59">
        <f t="shared" si="0"/>
        <v>27.537338556911266</v>
      </c>
      <c r="C13" s="12"/>
      <c r="D13" s="82" t="s">
        <v>149</v>
      </c>
      <c r="E13" s="28">
        <f>IF(ISERROR(HLOOKUP(D13,'Raw data'!$F$3:$BH$104,D$2,FALSE)),"",HLOOKUP(D13,'Raw data'!$F$3:$BH$104,D$2,FALSE))</f>
        <v>69</v>
      </c>
      <c r="F13" s="12">
        <v>2906376</v>
      </c>
      <c r="G13" s="12">
        <f t="shared" si="1"/>
        <v>23.740906200711812</v>
      </c>
      <c r="H13" s="12">
        <f t="shared" si="2"/>
        <v>74.843880195051611</v>
      </c>
      <c r="I13" s="12">
        <f t="shared" si="3"/>
        <v>23.573755816838599</v>
      </c>
      <c r="J13" s="12">
        <f t="shared" si="4"/>
        <v>19.872676153594938</v>
      </c>
      <c r="K13" s="12"/>
      <c r="L13" s="82" t="s">
        <v>149</v>
      </c>
      <c r="M13" s="72">
        <f>IF(ISERROR(HLOOKUP(L13,'Raw data'!$F$3:$BH$104,L$2,FALSE)),"",HLOOKUP(L13,'Raw data'!$F$3:$BH$104,L$2,FALSE))</f>
        <v>8476.0736842105252</v>
      </c>
      <c r="N13" s="28">
        <v>0.1651</v>
      </c>
      <c r="O13" s="12">
        <f t="shared" si="5"/>
        <v>1399.3997652631576</v>
      </c>
      <c r="P13" s="28">
        <v>0.53</v>
      </c>
      <c r="Q13" s="12">
        <f t="shared" si="6"/>
        <v>2640.3769155908635</v>
      </c>
      <c r="R13" s="12">
        <f t="shared" si="7"/>
        <v>2640.3769155908635</v>
      </c>
      <c r="S13" s="12">
        <f t="shared" si="8"/>
        <v>73.58626214678155</v>
      </c>
      <c r="T13" s="12">
        <f t="shared" si="9"/>
        <v>62.033218989736845</v>
      </c>
      <c r="U13" s="12"/>
      <c r="V13" s="82" t="s">
        <v>149</v>
      </c>
      <c r="W13" s="28">
        <f>IF(ISERROR(HLOOKUP(V13,'Raw data'!$F$3:$BH$104,V$2,FALSE)),"",HLOOKUP(V13,'Raw data'!$F$3:$BH$104,V$2,FALSE))</f>
        <v>161610</v>
      </c>
      <c r="X13" s="12">
        <v>2906376</v>
      </c>
      <c r="Y13" s="12">
        <f t="shared" si="10"/>
        <v>55.605331175319364</v>
      </c>
      <c r="Z13" s="12">
        <f t="shared" si="11"/>
        <v>110.3633415742208</v>
      </c>
      <c r="AA13" s="12">
        <f t="shared" si="12"/>
        <v>33.503510183052555</v>
      </c>
      <c r="AB13" s="12">
        <f t="shared" si="24"/>
        <v>28.243459084313304</v>
      </c>
      <c r="AC13" s="12"/>
      <c r="AD13" s="82" t="s">
        <v>149</v>
      </c>
      <c r="AE13" s="94">
        <f>IF(ISERROR(HLOOKUP(AD13,'Raw data'!$F$3:$BH$104,AD$2,FALSE)),"",HLOOKUP(AD13,'Raw data'!$F$3:$BH$104,AD$2,FALSE))</f>
        <v>61800</v>
      </c>
      <c r="AF13" s="28">
        <v>0.1651</v>
      </c>
      <c r="AG13" s="12">
        <f t="shared" si="14"/>
        <v>10203.18</v>
      </c>
      <c r="AH13" s="210">
        <v>0.53</v>
      </c>
      <c r="AI13" s="27">
        <f t="shared" si="15"/>
        <v>19251.283018867925</v>
      </c>
      <c r="AJ13" s="12">
        <f t="shared" si="16"/>
        <v>19251.283018867925</v>
      </c>
      <c r="AK13" s="12">
        <f t="shared" si="17"/>
        <v>-1.4210854715202004E-14</v>
      </c>
      <c r="AL13" s="12">
        <f t="shared" si="22"/>
        <v>-1.1979750524915289E-14</v>
      </c>
      <c r="AM13" s="12"/>
      <c r="AN13" s="82" t="s">
        <v>149</v>
      </c>
      <c r="AO13" s="94">
        <f>IF(ISERROR(HLOOKUP(AN13,'Raw data'!$F$3:$BH$104,AN$2,FALSE)),"",HLOOKUP(AN13,'Raw data'!$F$3:$BH$104,AN$2,FALSE))</f>
        <v>0</v>
      </c>
      <c r="AP13" s="28">
        <v>0.1651</v>
      </c>
      <c r="AQ13" s="12">
        <f t="shared" si="18"/>
        <v>0</v>
      </c>
      <c r="AR13" s="28">
        <v>0.53</v>
      </c>
      <c r="AS13" s="12">
        <f t="shared" si="19"/>
        <v>0</v>
      </c>
      <c r="AT13" s="12">
        <f t="shared" si="20"/>
        <v>0</v>
      </c>
      <c r="AU13" s="12">
        <f t="shared" si="21"/>
        <v>100</v>
      </c>
      <c r="AV13" s="12">
        <f t="shared" si="23"/>
        <v>84.3</v>
      </c>
    </row>
    <row r="14" spans="1:48" ht="15.75" customHeight="1" x14ac:dyDescent="0.2">
      <c r="A14" s="33" t="s">
        <v>150</v>
      </c>
      <c r="B14" s="59">
        <f t="shared" si="0"/>
        <v>42.035065428832439</v>
      </c>
      <c r="C14" s="12"/>
      <c r="D14" s="40" t="s">
        <v>150</v>
      </c>
      <c r="E14" s="28">
        <f>IF(ISERROR(HLOOKUP(D14,'Raw data'!$F$3:$BH$104,D$2,FALSE)),"",HLOOKUP(D14,'Raw data'!$F$3:$BH$104,D$2,FALSE))</f>
        <v>54</v>
      </c>
      <c r="F14" s="12">
        <v>4055807</v>
      </c>
      <c r="G14" s="12">
        <f t="shared" si="1"/>
        <v>13.314243010084059</v>
      </c>
      <c r="H14" s="12">
        <f t="shared" si="2"/>
        <v>85.27054338567936</v>
      </c>
      <c r="I14" s="12">
        <f t="shared" si="3"/>
        <v>12.926650068903527</v>
      </c>
      <c r="J14" s="12">
        <f t="shared" si="4"/>
        <v>10.897166008085673</v>
      </c>
      <c r="K14" s="12"/>
      <c r="L14" s="40" t="s">
        <v>150</v>
      </c>
      <c r="M14" s="72">
        <f>IF(ISERROR(HLOOKUP(L14,'Raw data'!$F$3:$BH$104,L$2,FALSE)),"",HLOOKUP(L14,'Raw data'!$F$3:$BH$104,L$2,FALSE))</f>
        <v>20831.57894736842</v>
      </c>
      <c r="N14" s="28">
        <v>0.1201</v>
      </c>
      <c r="O14" s="12">
        <f t="shared" si="5"/>
        <v>2501.8726315789472</v>
      </c>
      <c r="P14" s="28">
        <v>1.47</v>
      </c>
      <c r="Q14" s="12">
        <f t="shared" si="6"/>
        <v>1701.9541711421409</v>
      </c>
      <c r="R14" s="12">
        <f t="shared" si="7"/>
        <v>1701.9541711421409</v>
      </c>
      <c r="S14" s="12">
        <f t="shared" si="8"/>
        <v>82.974032590085656</v>
      </c>
      <c r="T14" s="12">
        <f t="shared" si="9"/>
        <v>69.947109473442211</v>
      </c>
      <c r="U14" s="12"/>
      <c r="V14" s="40" t="s">
        <v>150</v>
      </c>
      <c r="W14" s="28">
        <f>IF(ISERROR(HLOOKUP(V14,'Raw data'!$F$3:$BH$104,V$2,FALSE)),"",HLOOKUP(V14,'Raw data'!$F$3:$BH$104,V$2,FALSE))</f>
        <v>23923</v>
      </c>
      <c r="X14" s="12">
        <v>4055807</v>
      </c>
      <c r="Y14" s="12">
        <f t="shared" si="10"/>
        <v>5.8984562135229801</v>
      </c>
      <c r="Z14" s="12">
        <f t="shared" si="11"/>
        <v>160.07021653601717</v>
      </c>
      <c r="AA14" s="12">
        <f t="shared" si="12"/>
        <v>3.5539575727187014</v>
      </c>
      <c r="AB14" s="12">
        <f t="shared" si="24"/>
        <v>2.9959862338018652</v>
      </c>
      <c r="AC14" s="12"/>
      <c r="AD14" s="40" t="s">
        <v>150</v>
      </c>
      <c r="AE14" s="28">
        <f>IF(ISERROR(HLOOKUP(AD14,'Raw data'!$F$3:$BH$104,AD$2,FALSE)),"",HLOOKUP(AD14,'Raw data'!$F$3:$BH$104,AD$2,FALSE))</f>
        <v>0</v>
      </c>
      <c r="AF14" s="28">
        <v>0.1201</v>
      </c>
      <c r="AG14" s="12">
        <f t="shared" si="14"/>
        <v>0</v>
      </c>
      <c r="AH14" s="210">
        <v>1.47</v>
      </c>
      <c r="AI14" s="27">
        <f t="shared" si="15"/>
        <v>0</v>
      </c>
      <c r="AJ14" s="12">
        <f t="shared" si="16"/>
        <v>0</v>
      </c>
      <c r="AK14" s="12">
        <f t="shared" si="17"/>
        <v>100</v>
      </c>
      <c r="AL14" s="12">
        <f t="shared" si="22"/>
        <v>84.3</v>
      </c>
      <c r="AM14" s="12"/>
      <c r="AN14" s="40" t="s">
        <v>150</v>
      </c>
      <c r="AO14" s="94"/>
      <c r="AP14" s="28">
        <v>0.1201</v>
      </c>
      <c r="AQ14" s="12">
        <f t="shared" si="18"/>
        <v>0</v>
      </c>
      <c r="AR14" s="28">
        <v>1.47</v>
      </c>
      <c r="AS14" s="12">
        <f t="shared" si="19"/>
        <v>0</v>
      </c>
      <c r="AT14" s="12">
        <f t="shared" si="20"/>
        <v>0</v>
      </c>
      <c r="AU14" s="12">
        <f t="shared" si="21"/>
        <v>100</v>
      </c>
      <c r="AV14" s="12">
        <f t="shared" si="23"/>
        <v>84.3</v>
      </c>
    </row>
    <row r="15" spans="1:48" ht="15.75" customHeight="1" x14ac:dyDescent="0.2">
      <c r="A15" s="81" t="s">
        <v>151</v>
      </c>
      <c r="B15" s="59">
        <f t="shared" si="0"/>
        <v>49.714441595472636</v>
      </c>
      <c r="C15" s="12"/>
      <c r="D15" s="83" t="s">
        <v>151</v>
      </c>
      <c r="E15" s="28">
        <f>IF(ISERROR(HLOOKUP(D15,'Raw data'!$F$3:$BH$104,D$2,FALSE)),"",HLOOKUP(D15,'Raw data'!$F$3:$BH$104,D$2,FALSE))</f>
        <v>36</v>
      </c>
      <c r="F15" s="12">
        <v>2718782</v>
      </c>
      <c r="G15" s="12">
        <f t="shared" si="1"/>
        <v>13.241223459622727</v>
      </c>
      <c r="H15" s="12">
        <f t="shared" si="2"/>
        <v>85.343562936140685</v>
      </c>
      <c r="I15" s="12">
        <f t="shared" si="3"/>
        <v>12.852086724790979</v>
      </c>
      <c r="J15" s="12">
        <f t="shared" si="4"/>
        <v>10.834309108998795</v>
      </c>
      <c r="K15" s="12"/>
      <c r="L15" s="83" t="s">
        <v>151</v>
      </c>
      <c r="M15" s="72">
        <f>IF(ISERROR(HLOOKUP(L15,'Raw data'!$F$3:$BH$104,L$2,FALSE)),"",HLOOKUP(L15,'Raw data'!$F$3:$BH$104,L$2,FALSE))</f>
        <v>14379.15</v>
      </c>
      <c r="N15" s="28">
        <v>1</v>
      </c>
      <c r="O15" s="12">
        <f t="shared" si="5"/>
        <v>14379.15</v>
      </c>
      <c r="P15" s="28">
        <v>8.25</v>
      </c>
      <c r="Q15" s="12">
        <f t="shared" si="6"/>
        <v>1742.9272727272728</v>
      </c>
      <c r="R15" s="12">
        <f t="shared" si="7"/>
        <v>1742.9272727272728</v>
      </c>
      <c r="S15" s="12">
        <f t="shared" si="8"/>
        <v>82.564146880999019</v>
      </c>
      <c r="T15" s="12">
        <f t="shared" si="9"/>
        <v>69.601575820682172</v>
      </c>
      <c r="U15" s="12"/>
      <c r="V15" s="83" t="s">
        <v>151</v>
      </c>
      <c r="W15" s="28">
        <f>IF(ISERROR(HLOOKUP(V15,'Raw data'!$F$3:$BH$104,V$2,FALSE)),"",HLOOKUP(V15,'Raw data'!$F$3:$BH$104,V$2,FALSE))</f>
        <v>203657</v>
      </c>
      <c r="X15" s="12">
        <v>2718782</v>
      </c>
      <c r="Y15" s="12">
        <f t="shared" si="10"/>
        <v>74.907440169899616</v>
      </c>
      <c r="Z15" s="12">
        <f t="shared" si="11"/>
        <v>91.061232579640546</v>
      </c>
      <c r="AA15" s="12">
        <f t="shared" si="12"/>
        <v>45.133481475109981</v>
      </c>
      <c r="AB15" s="12">
        <f t="shared" si="24"/>
        <v>38.04752488351771</v>
      </c>
      <c r="AC15" s="12"/>
      <c r="AD15" s="83" t="s">
        <v>151</v>
      </c>
      <c r="AE15" s="28" t="str">
        <f>IF(ISERROR(HLOOKUP(AD15,'Raw data'!$F$3:$BH$104,AD$2,FALSE)),"",HLOOKUP(AD15,'Raw data'!$F$3:$BH$104,AD$2,FALSE))</f>
        <v>7396</v>
      </c>
      <c r="AF15" s="28">
        <v>1</v>
      </c>
      <c r="AG15" s="12">
        <f t="shared" si="14"/>
        <v>7396</v>
      </c>
      <c r="AH15" s="210">
        <v>8.25</v>
      </c>
      <c r="AI15" s="27">
        <f t="shared" si="15"/>
        <v>896.4848484848485</v>
      </c>
      <c r="AJ15" s="12">
        <f t="shared" si="16"/>
        <v>896.4848484848485</v>
      </c>
      <c r="AK15" s="12">
        <f t="shared" si="17"/>
        <v>95.343246226206247</v>
      </c>
      <c r="AL15" s="12">
        <f t="shared" si="22"/>
        <v>80.374356568691866</v>
      </c>
      <c r="AM15" s="12"/>
      <c r="AN15" s="83" t="s">
        <v>151</v>
      </c>
      <c r="AO15" s="28">
        <f>IF(ISERROR(HLOOKUP(AN15,'Raw data'!$F$3:$BH$104,AN$2,FALSE)),"",HLOOKUP(AN15,'Raw data'!$F$3:$BH$104,AN$2,FALSE))</f>
        <v>23841</v>
      </c>
      <c r="AP15" s="28">
        <v>1</v>
      </c>
      <c r="AQ15" s="12">
        <f t="shared" si="18"/>
        <v>23841</v>
      </c>
      <c r="AR15" s="28">
        <v>8.25</v>
      </c>
      <c r="AS15" s="12">
        <f t="shared" si="19"/>
        <v>2889.818181818182</v>
      </c>
      <c r="AT15" s="12">
        <f t="shared" si="20"/>
        <v>2889.818181818182</v>
      </c>
      <c r="AU15" s="12">
        <f t="shared" si="21"/>
        <v>87.477454545454549</v>
      </c>
      <c r="AV15" s="12">
        <f t="shared" si="23"/>
        <v>73.743494181818178</v>
      </c>
    </row>
    <row r="16" spans="1:48" ht="15.75" customHeight="1" x14ac:dyDescent="0.2">
      <c r="A16" s="81" t="s">
        <v>152</v>
      </c>
      <c r="B16" s="59">
        <f t="shared" si="0"/>
        <v>49.688078352145368</v>
      </c>
      <c r="C16" s="12"/>
      <c r="D16" s="83" t="s">
        <v>152</v>
      </c>
      <c r="E16" s="28">
        <f>IF(ISERROR(HLOOKUP(D16,'Raw data'!$F$3:$BH$104,D$2,FALSE)),"",HLOOKUP(D16,'Raw data'!$F$3:$BH$104,D$2,FALSE))</f>
        <v>21</v>
      </c>
      <c r="F16" s="12">
        <v>1258000</v>
      </c>
      <c r="G16" s="12">
        <f t="shared" si="1"/>
        <v>16.693163751987282</v>
      </c>
      <c r="H16" s="12">
        <f t="shared" si="2"/>
        <v>81.891622643776131</v>
      </c>
      <c r="I16" s="12">
        <f t="shared" si="3"/>
        <v>16.377008615564222</v>
      </c>
      <c r="J16" s="12">
        <f t="shared" si="4"/>
        <v>13.805818262920639</v>
      </c>
      <c r="K16" s="12"/>
      <c r="L16" s="83" t="s">
        <v>152</v>
      </c>
      <c r="M16" s="72">
        <f>IF(ISERROR(HLOOKUP(L16,'Raw data'!$F$3:$BH$104,L$2,FALSE)),"",HLOOKUP(L16,'Raw data'!$F$3:$BH$104,L$2,FALSE))</f>
        <v>12754.95</v>
      </c>
      <c r="N16" s="28">
        <v>1</v>
      </c>
      <c r="O16" s="12">
        <f t="shared" si="5"/>
        <v>12754.95</v>
      </c>
      <c r="P16" s="28">
        <v>7.25</v>
      </c>
      <c r="Q16" s="12">
        <f t="shared" si="6"/>
        <v>1759.3034482758621</v>
      </c>
      <c r="R16" s="12">
        <f t="shared" si="7"/>
        <v>1759.3034482758621</v>
      </c>
      <c r="S16" s="12">
        <f t="shared" si="8"/>
        <v>82.400323297545995</v>
      </c>
      <c r="T16" s="12">
        <f t="shared" si="9"/>
        <v>69.463472539831272</v>
      </c>
      <c r="U16" s="12"/>
      <c r="V16" s="83" t="s">
        <v>152</v>
      </c>
      <c r="W16" s="28">
        <f>IF(ISERROR(HLOOKUP(V16,'Raw data'!$F$3:$BH$104,V$2,FALSE)),"",HLOOKUP(V16,'Raw data'!$F$3:$BH$104,V$2,FALSE))</f>
        <v>88429</v>
      </c>
      <c r="X16" s="12">
        <v>1258000</v>
      </c>
      <c r="Y16" s="12">
        <f t="shared" si="10"/>
        <v>70.293322734499199</v>
      </c>
      <c r="Z16" s="12">
        <f t="shared" si="11"/>
        <v>95.675350015040962</v>
      </c>
      <c r="AA16" s="12">
        <f t="shared" si="12"/>
        <v>42.353368000102876</v>
      </c>
      <c r="AB16" s="12">
        <f t="shared" si="24"/>
        <v>35.703889224086723</v>
      </c>
      <c r="AC16" s="12"/>
      <c r="AD16" s="83" t="s">
        <v>152</v>
      </c>
      <c r="AE16" s="28" t="str">
        <f>IF(ISERROR(HLOOKUP(AD16,'Raw data'!$F$3:$BH$104,AD$2,FALSE)),"",HLOOKUP(AD16,'Raw data'!$F$3:$BH$104,AD$2,FALSE))</f>
        <v>7,485.00</v>
      </c>
      <c r="AF16" s="28">
        <v>1</v>
      </c>
      <c r="AG16" s="12">
        <f t="shared" si="14"/>
        <v>7485</v>
      </c>
      <c r="AH16" s="210">
        <v>7.25</v>
      </c>
      <c r="AI16" s="27">
        <f t="shared" si="15"/>
        <v>1032.4137931034484</v>
      </c>
      <c r="AJ16" s="12">
        <f t="shared" si="16"/>
        <v>1032.4137931034484</v>
      </c>
      <c r="AK16" s="12">
        <f t="shared" si="17"/>
        <v>94.637168898864587</v>
      </c>
      <c r="AL16" s="12">
        <f t="shared" si="22"/>
        <v>79.779133381742838</v>
      </c>
      <c r="AM16" s="12"/>
      <c r="AN16" s="83" t="s">
        <v>152</v>
      </c>
      <c r="AO16" s="28">
        <f>IF(ISERROR(HLOOKUP(AN16,'Raw data'!$F$3:$BH$104,AN$2,FALSE)),"",HLOOKUP(AN16,'Raw data'!$F$3:$BH$104,AN$2,FALSE))</f>
        <v>24311</v>
      </c>
      <c r="AP16" s="28">
        <v>1</v>
      </c>
      <c r="AQ16" s="12">
        <f t="shared" si="18"/>
        <v>24311</v>
      </c>
      <c r="AR16" s="28">
        <v>7.25</v>
      </c>
      <c r="AS16" s="12">
        <f t="shared" si="19"/>
        <v>3353.2413793103447</v>
      </c>
      <c r="AT16" s="12">
        <f t="shared" si="20"/>
        <v>3353.2413793103447</v>
      </c>
      <c r="AU16" s="12">
        <f t="shared" si="21"/>
        <v>85.469287356321843</v>
      </c>
      <c r="AV16" s="12">
        <f t="shared" si="23"/>
        <v>72.050609241379306</v>
      </c>
    </row>
    <row r="17" spans="1:48" ht="15.75" customHeight="1" x14ac:dyDescent="0.2">
      <c r="A17" s="33" t="s">
        <v>153</v>
      </c>
      <c r="B17" s="59">
        <f t="shared" si="0"/>
        <v>29.634299037337342</v>
      </c>
      <c r="C17" s="12"/>
      <c r="D17" s="40" t="s">
        <v>153</v>
      </c>
      <c r="E17" s="28">
        <f>IF(ISERROR(HLOOKUP(D17,'Raw data'!$F$3:$BH$104,D$2,FALSE)),"",HLOOKUP(D17,'Raw data'!$F$3:$BH$104,D$2,FALSE))</f>
        <v>14</v>
      </c>
      <c r="F17" s="12">
        <v>4364541</v>
      </c>
      <c r="G17" s="12">
        <f t="shared" si="1"/>
        <v>3.207668343589853</v>
      </c>
      <c r="H17" s="12">
        <f t="shared" si="2"/>
        <v>95.377118052173557</v>
      </c>
      <c r="I17" s="12">
        <f t="shared" si="3"/>
        <v>2.6064002194321034</v>
      </c>
      <c r="J17" s="12">
        <f t="shared" si="4"/>
        <v>2.1971953849812631</v>
      </c>
      <c r="K17" s="12"/>
      <c r="L17" s="40" t="s">
        <v>153</v>
      </c>
      <c r="M17" s="72">
        <f>IF(ISERROR(HLOOKUP(L17,'Raw data'!$F$3:$BH$104,L$2,FALSE)),"",HLOOKUP(L17,'Raw data'!$F$3:$BH$104,L$2,FALSE))</f>
        <v>2818181.8181818184</v>
      </c>
      <c r="N17" s="28">
        <v>5.9999999999999995E-4</v>
      </c>
      <c r="O17" s="12">
        <f t="shared" si="5"/>
        <v>1690.9090909090908</v>
      </c>
      <c r="P17" s="28">
        <v>0.26</v>
      </c>
      <c r="Q17" s="12">
        <f t="shared" si="6"/>
        <v>6503.4965034965026</v>
      </c>
      <c r="R17" s="12">
        <f t="shared" si="7"/>
        <v>6503.4965034965026</v>
      </c>
      <c r="S17" s="12">
        <f t="shared" si="8"/>
        <v>34.940481126635632</v>
      </c>
      <c r="T17" s="12">
        <f t="shared" si="9"/>
        <v>29.454825589753838</v>
      </c>
      <c r="U17" s="12"/>
      <c r="V17" s="40" t="s">
        <v>153</v>
      </c>
      <c r="W17" s="28">
        <f>IF(ISERROR(HLOOKUP(V17,'Raw data'!$F$3:$BH$104,V$2,FALSE)),"",HLOOKUP(V17,'Raw data'!$F$3:$BH$104,V$2,FALSE))</f>
        <v>24298</v>
      </c>
      <c r="X17" s="12">
        <v>4364541</v>
      </c>
      <c r="Y17" s="12">
        <f t="shared" si="10"/>
        <v>5.5671375294675896</v>
      </c>
      <c r="Z17" s="12">
        <f t="shared" si="11"/>
        <v>160.40153522007256</v>
      </c>
      <c r="AA17" s="12">
        <f t="shared" si="12"/>
        <v>3.3543303306816625</v>
      </c>
      <c r="AB17" s="12">
        <f t="shared" si="24"/>
        <v>2.8277004687646414</v>
      </c>
      <c r="AC17" s="12"/>
      <c r="AD17" s="40" t="s">
        <v>153</v>
      </c>
      <c r="AE17" s="28">
        <f>IF(ISERROR(HLOOKUP(AD17,'Raw data'!$F$3:$BH$104,AD$2,FALSE)),"",HLOOKUP(AD17,'Raw data'!$F$3:$BH$104,AD$2,FALSE))</f>
        <v>24000</v>
      </c>
      <c r="AF17" s="28">
        <v>5.9999999999999995E-4</v>
      </c>
      <c r="AG17" s="12">
        <f t="shared" si="14"/>
        <v>14.399999999999999</v>
      </c>
      <c r="AH17" s="210">
        <v>0.26</v>
      </c>
      <c r="AI17" s="27">
        <f t="shared" si="15"/>
        <v>55.38461538461538</v>
      </c>
      <c r="AJ17" s="12">
        <f t="shared" si="16"/>
        <v>55.38461538461538</v>
      </c>
      <c r="AK17" s="12">
        <f t="shared" si="17"/>
        <v>99.712306887128861</v>
      </c>
      <c r="AL17" s="12">
        <f t="shared" si="22"/>
        <v>84.057474705849629</v>
      </c>
      <c r="AM17" s="12"/>
      <c r="AN17" s="40" t="s">
        <v>153</v>
      </c>
      <c r="AO17" s="94">
        <f>IF(ISERROR(HLOOKUP(AN17,'Raw data'!$F$3:$BH$104,AN$2,FALSE)),"",HLOOKUP(AN17,'Raw data'!$F$3:$BH$104,AN$2,FALSE))</f>
        <v>10000000</v>
      </c>
      <c r="AP17" s="28">
        <v>5.9999999999999995E-4</v>
      </c>
      <c r="AQ17" s="12">
        <f t="shared" si="18"/>
        <v>5999.9999999999991</v>
      </c>
      <c r="AR17" s="28">
        <v>0.26</v>
      </c>
      <c r="AS17" s="12">
        <f t="shared" si="19"/>
        <v>23076.923076923074</v>
      </c>
      <c r="AT17" s="12">
        <f t="shared" si="20"/>
        <v>23076.923076923074</v>
      </c>
      <c r="AU17" s="12">
        <f t="shared" si="21"/>
        <v>0</v>
      </c>
      <c r="AV17" s="12">
        <f t="shared" si="23"/>
        <v>0</v>
      </c>
    </row>
    <row r="18" spans="1:48" ht="15.75" customHeight="1" x14ac:dyDescent="0.2">
      <c r="A18" s="81" t="s">
        <v>154</v>
      </c>
      <c r="B18" s="59">
        <f t="shared" si="0"/>
        <v>48.066307104021838</v>
      </c>
      <c r="C18" s="12"/>
      <c r="D18" s="83" t="s">
        <v>154</v>
      </c>
      <c r="E18" s="28">
        <f>IF(ISERROR(HLOOKUP(D18,'Raw data'!$F$3:$BH$104,D$2,FALSE)),"",HLOOKUP(D18,'Raw data'!$F$3:$BH$104,D$2,FALSE))</f>
        <v>13</v>
      </c>
      <c r="F18" s="12">
        <v>713777</v>
      </c>
      <c r="G18" s="12">
        <f t="shared" si="1"/>
        <v>18.212971278144295</v>
      </c>
      <c r="H18" s="12">
        <f t="shared" si="2"/>
        <v>80.371815117619121</v>
      </c>
      <c r="I18" s="12">
        <f t="shared" si="3"/>
        <v>17.928948210395134</v>
      </c>
      <c r="J18" s="12">
        <f t="shared" si="4"/>
        <v>15.114103341363098</v>
      </c>
      <c r="K18" s="12"/>
      <c r="L18" s="83" t="s">
        <v>154</v>
      </c>
      <c r="M18" s="72">
        <f>IF(ISERROR(HLOOKUP(L18,'Raw data'!$F$3:$BH$104,L$2,FALSE)),"",HLOOKUP(L18,'Raw data'!$F$3:$BH$104,L$2,FALSE))</f>
        <v>20483.142857142859</v>
      </c>
      <c r="N18" s="28">
        <v>1</v>
      </c>
      <c r="O18" s="12">
        <f t="shared" si="5"/>
        <v>20483.142857142859</v>
      </c>
      <c r="P18" s="28">
        <v>8.15</v>
      </c>
      <c r="Q18" s="12">
        <f t="shared" si="6"/>
        <v>2513.2690622261175</v>
      </c>
      <c r="R18" s="12">
        <f t="shared" si="7"/>
        <v>2513.2690622261175</v>
      </c>
      <c r="S18" s="12">
        <f t="shared" si="8"/>
        <v>74.857820573927711</v>
      </c>
      <c r="T18" s="12">
        <f t="shared" si="9"/>
        <v>63.105142743821055</v>
      </c>
      <c r="U18" s="12"/>
      <c r="V18" s="83" t="s">
        <v>154</v>
      </c>
      <c r="W18" s="28">
        <f>IF(ISERROR(HLOOKUP(V18,'Raw data'!$F$3:$BH$104,V$2,FALSE)),"",HLOOKUP(V18,'Raw data'!$F$3:$BH$104,V$2,FALSE))</f>
        <v>46179</v>
      </c>
      <c r="X18" s="12">
        <v>713777</v>
      </c>
      <c r="Y18" s="12">
        <f t="shared" si="10"/>
        <v>64.696676973340416</v>
      </c>
      <c r="Z18" s="12">
        <f t="shared" si="11"/>
        <v>101.27199577619974</v>
      </c>
      <c r="AA18" s="12">
        <f t="shared" si="12"/>
        <v>38.981258270934546</v>
      </c>
      <c r="AB18" s="12">
        <f t="shared" si="24"/>
        <v>32.861200722397818</v>
      </c>
      <c r="AC18" s="12"/>
      <c r="AD18" s="83" t="s">
        <v>154</v>
      </c>
      <c r="AE18" s="28" t="str">
        <f>IF(ISERROR(HLOOKUP(AD18,'Raw data'!$F$3:$BH$104,AD$2,FALSE)),"",HLOOKUP(AD18,'Raw data'!$F$3:$BH$104,AD$2,FALSE))</f>
        <v>5,798.00</v>
      </c>
      <c r="AF18" s="28">
        <v>1</v>
      </c>
      <c r="AG18" s="12">
        <f t="shared" si="14"/>
        <v>5798</v>
      </c>
      <c r="AH18" s="210">
        <v>8.15</v>
      </c>
      <c r="AI18" s="27">
        <f t="shared" si="15"/>
        <v>711.41104294478521</v>
      </c>
      <c r="AJ18" s="12">
        <f t="shared" si="16"/>
        <v>711.41104294478521</v>
      </c>
      <c r="AK18" s="12">
        <f t="shared" si="17"/>
        <v>96.304604517799973</v>
      </c>
      <c r="AL18" s="12">
        <f t="shared" si="22"/>
        <v>81.184781608505375</v>
      </c>
      <c r="AM18" s="12"/>
      <c r="AN18" s="83" t="s">
        <v>154</v>
      </c>
      <c r="AO18" s="28">
        <f>IF(ISERROR(HLOOKUP(AN18,'Raw data'!$F$3:$BH$104,AN$2,FALSE)),"",HLOOKUP(AN18,'Raw data'!$F$3:$BH$104,AN$2,FALSE))</f>
        <v>26479</v>
      </c>
      <c r="AP18" s="28">
        <v>1</v>
      </c>
      <c r="AQ18" s="12">
        <f t="shared" si="18"/>
        <v>26479</v>
      </c>
      <c r="AR18" s="28">
        <v>8.15</v>
      </c>
      <c r="AS18" s="12">
        <f t="shared" si="19"/>
        <v>3248.9570552147238</v>
      </c>
      <c r="AT18" s="12">
        <f t="shared" si="20"/>
        <v>3248.9570552147238</v>
      </c>
      <c r="AU18" s="12">
        <f t="shared" si="21"/>
        <v>85.921186094069526</v>
      </c>
      <c r="AV18" s="12">
        <f t="shared" si="23"/>
        <v>72.431559877300614</v>
      </c>
    </row>
    <row r="19" spans="1:48" ht="15.75" customHeight="1" x14ac:dyDescent="0.2">
      <c r="A19" s="73" t="s">
        <v>155</v>
      </c>
      <c r="B19" s="59">
        <f t="shared" si="0"/>
        <v>21.456357215902855</v>
      </c>
      <c r="C19" s="12"/>
      <c r="D19" s="75" t="s">
        <v>155</v>
      </c>
      <c r="E19" s="28">
        <f>IF(ISERROR(HLOOKUP(D19,'Raw data'!$F$3:$BH$104,D$2,FALSE)),"",HLOOKUP(D19,'Raw data'!$F$3:$BH$104,D$2,FALSE))</f>
        <v>41</v>
      </c>
      <c r="F19" s="12">
        <v>2213845</v>
      </c>
      <c r="G19" s="12">
        <f t="shared" si="1"/>
        <v>18.519815072870955</v>
      </c>
      <c r="H19" s="12">
        <f t="shared" si="2"/>
        <v>80.064971322892461</v>
      </c>
      <c r="I19" s="12">
        <f t="shared" si="3"/>
        <v>18.242279356786156</v>
      </c>
      <c r="J19" s="12">
        <f t="shared" si="4"/>
        <v>15.378241497770729</v>
      </c>
      <c r="K19" s="12"/>
      <c r="L19" s="75" t="s">
        <v>155</v>
      </c>
      <c r="M19" s="72">
        <f>IF(ISERROR(HLOOKUP(L19,'Raw data'!$F$3:$BH$104,L$2,FALSE)),"",HLOOKUP(L19,'Raw data'!$F$3:$BH$104,L$2,FALSE))</f>
        <v>57268.132463636364</v>
      </c>
      <c r="N19" s="28">
        <v>0.27229999999999999</v>
      </c>
      <c r="O19" s="12">
        <f t="shared" si="5"/>
        <v>15594.112469848182</v>
      </c>
      <c r="P19" s="28">
        <v>1.56</v>
      </c>
      <c r="Q19" s="12">
        <f t="shared" si="6"/>
        <v>9996.2259422103725</v>
      </c>
      <c r="R19" s="12">
        <f t="shared" si="7"/>
        <v>9996.2259422103725</v>
      </c>
      <c r="S19" s="12">
        <f t="shared" si="8"/>
        <v>0</v>
      </c>
      <c r="T19" s="12">
        <f t="shared" si="9"/>
        <v>0</v>
      </c>
      <c r="U19" s="12"/>
      <c r="V19" s="75" t="s">
        <v>155</v>
      </c>
      <c r="W19" s="28">
        <f>IF(ISERROR(HLOOKUP(V19,'Raw data'!$F$3:$BH$104,V$2,FALSE)),"",HLOOKUP(V19,'Raw data'!$F$3:$BH$104,V$2,FALSE))</f>
        <v>21087</v>
      </c>
      <c r="X19" s="12">
        <v>2213845</v>
      </c>
      <c r="Y19" s="12">
        <f t="shared" si="10"/>
        <v>9.5250570839421922</v>
      </c>
      <c r="Z19" s="12">
        <f t="shared" si="11"/>
        <v>156.44361566559797</v>
      </c>
      <c r="AA19" s="12">
        <f t="shared" si="12"/>
        <v>5.7390692629784752</v>
      </c>
      <c r="AB19" s="12">
        <f t="shared" si="24"/>
        <v>4.8380353886908543</v>
      </c>
      <c r="AC19" s="12"/>
      <c r="AD19" s="75" t="s">
        <v>155</v>
      </c>
      <c r="AE19" s="28">
        <f>IF(ISERROR(HLOOKUP(AD19,'Raw data'!$F$3:$BH$104,AD$2,FALSE)),"",HLOOKUP(AD19,'Raw data'!$F$3:$BH$104,AD$2,FALSE))</f>
        <v>24453.333299999998</v>
      </c>
      <c r="AF19" s="28">
        <v>0.27229999999999999</v>
      </c>
      <c r="AG19" s="12">
        <f t="shared" si="14"/>
        <v>6658.6426575899995</v>
      </c>
      <c r="AH19" s="210">
        <v>1.56</v>
      </c>
      <c r="AI19" s="27">
        <f t="shared" si="15"/>
        <v>4268.3606779423071</v>
      </c>
      <c r="AJ19" s="12">
        <f t="shared" si="16"/>
        <v>4268.3606779423071</v>
      </c>
      <c r="AK19" s="12">
        <f t="shared" si="17"/>
        <v>77.828175536358046</v>
      </c>
      <c r="AL19" s="12">
        <f t="shared" si="22"/>
        <v>65.609151977149835</v>
      </c>
      <c r="AM19" s="12"/>
      <c r="AN19" s="75" t="s">
        <v>155</v>
      </c>
      <c r="AO19" s="94">
        <f>IF(ISERROR(HLOOKUP(AN19,'Raw data'!$F$3:$BH$104,AN$2,FALSE)),"",HLOOKUP(AN19,'Raw data'!$F$3:$BH$104,AN$2,FALSE))</f>
        <v>0</v>
      </c>
      <c r="AP19" s="28">
        <v>0.27229999999999999</v>
      </c>
      <c r="AQ19" s="12">
        <f t="shared" si="18"/>
        <v>0</v>
      </c>
      <c r="AR19" s="28">
        <v>1.56</v>
      </c>
      <c r="AS19" s="12">
        <f t="shared" si="19"/>
        <v>0</v>
      </c>
      <c r="AT19" s="12">
        <f t="shared" si="20"/>
        <v>0</v>
      </c>
      <c r="AU19" s="12">
        <f t="shared" si="21"/>
        <v>100</v>
      </c>
      <c r="AV19" s="12">
        <f t="shared" si="23"/>
        <v>84.3</v>
      </c>
    </row>
    <row r="20" spans="1:48" ht="15.75" customHeight="1" x14ac:dyDescent="0.2">
      <c r="A20" s="33" t="s">
        <v>156</v>
      </c>
      <c r="B20" s="59">
        <f t="shared" si="0"/>
        <v>38.537783235244547</v>
      </c>
      <c r="C20" s="12"/>
      <c r="D20" s="40" t="s">
        <v>156</v>
      </c>
      <c r="E20" s="28">
        <f>IF(ISERROR(HLOOKUP(D20,'Raw data'!$F$3:$BH$104,D$2,FALSE)),"",HLOOKUP(D20,'Raw data'!$F$3:$BH$104,D$2,FALSE))</f>
        <v>21</v>
      </c>
      <c r="F20" s="12">
        <v>3161844</v>
      </c>
      <c r="G20" s="12">
        <f t="shared" si="1"/>
        <v>6.6416938976116473</v>
      </c>
      <c r="H20" s="12">
        <f t="shared" si="2"/>
        <v>91.943092498151771</v>
      </c>
      <c r="I20" s="12">
        <f t="shared" si="3"/>
        <v>6.113028614952384</v>
      </c>
      <c r="J20" s="12">
        <f t="shared" si="4"/>
        <v>5.1532831224048596</v>
      </c>
      <c r="K20" s="12"/>
      <c r="L20" s="40" t="s">
        <v>156</v>
      </c>
      <c r="M20" s="72">
        <f>IF(ISERROR(HLOOKUP(L20,'Raw data'!$F$3:$BH$104,L$2,FALSE)),"",HLOOKUP(L20,'Raw data'!$F$3:$BH$104,L$2,FALSE))</f>
        <v>34032.33</v>
      </c>
      <c r="N20" s="28">
        <v>0.1038</v>
      </c>
      <c r="O20" s="12">
        <f t="shared" si="5"/>
        <v>3532.5558540000002</v>
      </c>
      <c r="P20" s="28">
        <v>1.38</v>
      </c>
      <c r="Q20" s="12">
        <f t="shared" si="6"/>
        <v>2559.823082608696</v>
      </c>
      <c r="R20" s="12">
        <f t="shared" si="7"/>
        <v>2559.823082608696</v>
      </c>
      <c r="S20" s="12">
        <f t="shared" si="8"/>
        <v>74.392104606204356</v>
      </c>
      <c r="T20" s="12">
        <f t="shared" si="9"/>
        <v>62.712544183030268</v>
      </c>
      <c r="U20" s="12"/>
      <c r="V20" s="40" t="s">
        <v>156</v>
      </c>
      <c r="W20" s="28">
        <f>IF(ISERROR(HLOOKUP(V20,'Raw data'!$F$3:$BH$104,V$2,FALSE)),"",HLOOKUP(V20,'Raw data'!$F$3:$BH$104,V$2,FALSE))</f>
        <v>47897</v>
      </c>
      <c r="X20" s="12">
        <v>3161844</v>
      </c>
      <c r="Y20" s="12">
        <f t="shared" si="10"/>
        <v>15.148438695900241</v>
      </c>
      <c r="Z20" s="12">
        <f t="shared" si="11"/>
        <v>150.82023405363992</v>
      </c>
      <c r="AA20" s="12">
        <f t="shared" si="12"/>
        <v>9.1272879664226991</v>
      </c>
      <c r="AB20" s="12">
        <f t="shared" si="24"/>
        <v>7.6943037556943352</v>
      </c>
      <c r="AC20" s="12"/>
      <c r="AD20" s="40" t="s">
        <v>156</v>
      </c>
      <c r="AE20" s="28">
        <f>IF(ISERROR(HLOOKUP(AD20,'Raw data'!$F$3:$BH$104,AD$2,FALSE)),"",HLOOKUP(AD20,'Raw data'!$F$3:$BH$104,AD$2,FALSE))</f>
        <v>17333</v>
      </c>
      <c r="AF20" s="28">
        <v>0.1038</v>
      </c>
      <c r="AG20" s="12">
        <f t="shared" si="14"/>
        <v>1799.1654000000001</v>
      </c>
      <c r="AH20" s="210">
        <v>1.38</v>
      </c>
      <c r="AI20" s="27">
        <f t="shared" si="15"/>
        <v>1303.7430434782611</v>
      </c>
      <c r="AJ20" s="12">
        <f t="shared" si="16"/>
        <v>1303.7430434782611</v>
      </c>
      <c r="AK20" s="12">
        <f t="shared" si="17"/>
        <v>93.227760237068452</v>
      </c>
      <c r="AL20" s="12">
        <f t="shared" si="22"/>
        <v>78.591001879848704</v>
      </c>
      <c r="AM20" s="12"/>
      <c r="AN20" s="40" t="s">
        <v>156</v>
      </c>
      <c r="AO20" s="28">
        <f>IF(ISERROR(HLOOKUP(AN20,'Raw data'!$F$3:$BH$104,AN$2,FALSE)),"",HLOOKUP(AN20,'Raw data'!$F$3:$BH$104,AN$2,FALSE))</f>
        <v>132000</v>
      </c>
      <c r="AP20" s="28">
        <v>0.1038</v>
      </c>
      <c r="AQ20" s="12">
        <f t="shared" si="18"/>
        <v>13701.6</v>
      </c>
      <c r="AR20" s="28">
        <v>1.38</v>
      </c>
      <c r="AS20" s="12">
        <f t="shared" si="19"/>
        <v>9928.6956521739139</v>
      </c>
      <c r="AT20" s="12">
        <f t="shared" si="20"/>
        <v>9928.6956521739139</v>
      </c>
      <c r="AU20" s="12">
        <f t="shared" si="21"/>
        <v>56.975652173913033</v>
      </c>
      <c r="AV20" s="12">
        <f t="shared" si="23"/>
        <v>48.030474782608685</v>
      </c>
    </row>
    <row r="21" spans="1:48" ht="15.75" customHeight="1" x14ac:dyDescent="0.2">
      <c r="A21" s="71" t="s">
        <v>157</v>
      </c>
      <c r="B21" s="59">
        <f t="shared" si="0"/>
        <v>40.689133925435343</v>
      </c>
      <c r="C21" s="12"/>
      <c r="D21" s="57" t="s">
        <v>157</v>
      </c>
      <c r="E21" s="28">
        <f>IF(ISERROR(HLOOKUP(D21,'Raw data'!$F$3:$BH$104,D$2,FALSE)),"",HLOOKUP(D21,'Raw data'!$F$3:$BH$104,D$2,FALSE))</f>
        <v>25</v>
      </c>
      <c r="F21" s="12">
        <v>7071600</v>
      </c>
      <c r="G21" s="12">
        <f t="shared" si="1"/>
        <v>3.5352678318909443</v>
      </c>
      <c r="H21" s="12">
        <f t="shared" si="2"/>
        <v>95.049518563872468</v>
      </c>
      <c r="I21" s="12">
        <f t="shared" si="3"/>
        <v>2.9409258803402309</v>
      </c>
      <c r="J21" s="12">
        <f t="shared" si="4"/>
        <v>2.4792005171268148</v>
      </c>
      <c r="K21" s="12"/>
      <c r="L21" s="57" t="s">
        <v>157</v>
      </c>
      <c r="M21" s="72">
        <f>IF(ISERROR(HLOOKUP(L21,'Raw data'!$F$3:$BH$104,L$2,FALSE)),"",HLOOKUP(L21,'Raw data'!$F$3:$BH$104,L$2,FALSE))</f>
        <v>48028.888888888891</v>
      </c>
      <c r="N21" s="28">
        <v>0.12889999999999999</v>
      </c>
      <c r="O21" s="12">
        <f t="shared" si="5"/>
        <v>6190.9237777777771</v>
      </c>
      <c r="P21" s="28">
        <v>3.87</v>
      </c>
      <c r="Q21" s="12">
        <f t="shared" si="6"/>
        <v>1599.7219064025264</v>
      </c>
      <c r="R21" s="12">
        <f t="shared" si="7"/>
        <v>1599.7219064025264</v>
      </c>
      <c r="S21" s="12">
        <f t="shared" si="8"/>
        <v>83.996741213626521</v>
      </c>
      <c r="T21" s="12">
        <f t="shared" si="9"/>
        <v>70.809252843087151</v>
      </c>
      <c r="U21" s="12"/>
      <c r="V21" s="57" t="s">
        <v>157</v>
      </c>
      <c r="W21" s="28">
        <f>IF(ISERROR(HLOOKUP(V21,'Raw data'!$F$3:$BH$104,V$2,FALSE)),"",HLOOKUP(V21,'Raw data'!$F$3:$BH$104,V$2,FALSE))</f>
        <v>97331</v>
      </c>
      <c r="X21" s="12">
        <v>7071600</v>
      </c>
      <c r="Y21" s="12">
        <f t="shared" si="10"/>
        <v>13.7636461338311</v>
      </c>
      <c r="Z21" s="12">
        <f t="shared" si="11"/>
        <v>152.20502661570907</v>
      </c>
      <c r="AA21" s="12">
        <f t="shared" si="12"/>
        <v>8.2929181187111851</v>
      </c>
      <c r="AB21" s="12">
        <f t="shared" si="24"/>
        <v>6.9909299740735289</v>
      </c>
      <c r="AC21" s="12"/>
      <c r="AD21" s="57" t="s">
        <v>157</v>
      </c>
      <c r="AE21" s="28">
        <f>IF(ISERROR(HLOOKUP(AD21,'Raw data'!$F$3:$BH$104,AD$2,FALSE)),"",HLOOKUP(AD21,'Raw data'!$F$3:$BH$104,AD$2,FALSE))</f>
        <v>12498</v>
      </c>
      <c r="AF21" s="28">
        <v>0.12889999999999999</v>
      </c>
      <c r="AG21" s="12">
        <f t="shared" si="14"/>
        <v>1610.9921999999999</v>
      </c>
      <c r="AH21" s="210">
        <v>3.87</v>
      </c>
      <c r="AI21" s="27">
        <f t="shared" si="15"/>
        <v>416.27705426356584</v>
      </c>
      <c r="AJ21" s="12">
        <f t="shared" si="16"/>
        <v>416.27705426356584</v>
      </c>
      <c r="AK21" s="12">
        <f t="shared" si="17"/>
        <v>97.837665916315402</v>
      </c>
      <c r="AL21" s="12">
        <f t="shared" si="22"/>
        <v>82.477152367453883</v>
      </c>
      <c r="AM21" s="12"/>
      <c r="AN21" s="57" t="s">
        <v>157</v>
      </c>
      <c r="AO21" s="28">
        <f>IF(ISERROR(HLOOKUP(AN21,'Raw data'!$F$3:$BH$104,AN$2,FALSE)),"",HLOOKUP(AN21,'Raw data'!$F$3:$BH$104,AN$2,FALSE))</f>
        <v>150500</v>
      </c>
      <c r="AP21" s="28">
        <v>0.12889999999999999</v>
      </c>
      <c r="AQ21" s="12">
        <f t="shared" si="18"/>
        <v>19399.449999999997</v>
      </c>
      <c r="AR21" s="28">
        <v>3.87</v>
      </c>
      <c r="AS21" s="12">
        <f t="shared" si="19"/>
        <v>5012.7777777777765</v>
      </c>
      <c r="AT21" s="12">
        <f t="shared" si="20"/>
        <v>5012.7777777777765</v>
      </c>
      <c r="AU21" s="12">
        <f t="shared" si="21"/>
        <v>78.27796296296296</v>
      </c>
      <c r="AV21" s="12">
        <f t="shared" si="23"/>
        <v>65.988322777777768</v>
      </c>
    </row>
    <row r="22" spans="1:48" ht="15.75" customHeight="1" x14ac:dyDescent="0.2">
      <c r="A22" s="69" t="s">
        <v>158</v>
      </c>
      <c r="B22" s="59">
        <f t="shared" si="0"/>
        <v>35.869440270755263</v>
      </c>
      <c r="C22" s="12"/>
      <c r="D22" s="52" t="s">
        <v>158</v>
      </c>
      <c r="E22" s="28">
        <f>IF(ISERROR(HLOOKUP(D22,'Raw data'!$F$3:$BH$104,D$2,FALSE)),"",HLOOKUP(D22,'Raw data'!$F$3:$BH$104,D$2,FALSE))</f>
        <v>41</v>
      </c>
      <c r="F22" s="12">
        <v>14377018</v>
      </c>
      <c r="G22" s="12">
        <f t="shared" si="1"/>
        <v>2.8517735736298024</v>
      </c>
      <c r="H22" s="12">
        <f t="shared" si="2"/>
        <v>95.733012822133617</v>
      </c>
      <c r="I22" s="12">
        <f t="shared" si="3"/>
        <v>2.2429810524729419</v>
      </c>
      <c r="J22" s="12">
        <f t="shared" si="4"/>
        <v>1.89083302723469</v>
      </c>
      <c r="K22" s="12"/>
      <c r="L22" s="52" t="s">
        <v>158</v>
      </c>
      <c r="M22" s="72">
        <f>IF(ISERROR(HLOOKUP(L22,'Raw data'!$F$3:$BH$104,L$2,FALSE)),"",HLOOKUP(L22,'Raw data'!$F$3:$BH$104,L$2,FALSE))</f>
        <v>18897.619047619046</v>
      </c>
      <c r="N22" s="28">
        <v>0.52529999999999999</v>
      </c>
      <c r="O22" s="12">
        <f t="shared" si="5"/>
        <v>9926.9192857142843</v>
      </c>
      <c r="P22" s="28">
        <v>2.4700000000000002</v>
      </c>
      <c r="Q22" s="12">
        <f t="shared" si="6"/>
        <v>4018.9956622325035</v>
      </c>
      <c r="R22" s="12">
        <f t="shared" si="7"/>
        <v>4018.9956622325035</v>
      </c>
      <c r="S22" s="12">
        <f t="shared" si="8"/>
        <v>59.794869729166805</v>
      </c>
      <c r="T22" s="12">
        <f t="shared" si="9"/>
        <v>50.407075181687617</v>
      </c>
      <c r="U22" s="12"/>
      <c r="V22" s="52" t="s">
        <v>158</v>
      </c>
      <c r="W22" s="28">
        <f>IF(ISERROR(HLOOKUP(V22,'Raw data'!$F$3:$BH$104,V$2,FALSE)),"",HLOOKUP(V22,'Raw data'!$F$3:$BH$104,V$2,FALSE))</f>
        <v>251911</v>
      </c>
      <c r="X22" s="12">
        <v>14377018</v>
      </c>
      <c r="Y22" s="12">
        <f t="shared" si="10"/>
        <v>17.521783724552616</v>
      </c>
      <c r="Z22" s="12">
        <f t="shared" si="11"/>
        <v>148.44688902498754</v>
      </c>
      <c r="AA22" s="12">
        <f t="shared" si="12"/>
        <v>10.557283753780681</v>
      </c>
      <c r="AB22" s="12">
        <f t="shared" si="24"/>
        <v>8.8997902044371138</v>
      </c>
      <c r="AC22" s="12"/>
      <c r="AD22" s="52" t="s">
        <v>158</v>
      </c>
      <c r="AE22" s="28">
        <f>IF(ISERROR(HLOOKUP(AD22,'Raw data'!$F$3:$BH$104,AD$2,FALSE)),"",HLOOKUP(AD22,'Raw data'!$F$3:$BH$104,AD$2,FALSE))</f>
        <v>2169</v>
      </c>
      <c r="AF22" s="28">
        <v>0.52529999999999999</v>
      </c>
      <c r="AG22" s="12">
        <f t="shared" si="14"/>
        <v>1139.3757000000001</v>
      </c>
      <c r="AH22" s="210">
        <v>2.4700000000000002</v>
      </c>
      <c r="AI22" s="27">
        <f t="shared" si="15"/>
        <v>461.28570850202425</v>
      </c>
      <c r="AJ22" s="12">
        <f t="shared" si="16"/>
        <v>461.28570850202425</v>
      </c>
      <c r="AK22" s="12">
        <f t="shared" si="17"/>
        <v>97.603870308020902</v>
      </c>
      <c r="AL22" s="12">
        <f t="shared" si="22"/>
        <v>82.280062669661618</v>
      </c>
      <c r="AM22" s="12"/>
      <c r="AN22" s="52" t="s">
        <v>158</v>
      </c>
      <c r="AO22" s="28">
        <f>IF(ISERROR(HLOOKUP(AN22,'Raw data'!$F$3:$BH$104,AN$2,FALSE)),"",HLOOKUP(AN22,'Raw data'!$F$3:$BH$104,AN$2,FALSE))</f>
        <v>5200</v>
      </c>
      <c r="AP22" s="28">
        <v>0.52529999999999999</v>
      </c>
      <c r="AQ22" s="12">
        <f t="shared" si="18"/>
        <v>2731.56</v>
      </c>
      <c r="AR22" s="28">
        <v>2.4700000000000002</v>
      </c>
      <c r="AS22" s="12">
        <f t="shared" si="19"/>
        <v>1105.8947368421052</v>
      </c>
      <c r="AT22" s="12">
        <f t="shared" si="20"/>
        <v>1105.8947368421052</v>
      </c>
      <c r="AU22" s="12">
        <f t="shared" si="21"/>
        <v>95.207789473684215</v>
      </c>
      <c r="AV22" s="12">
        <f t="shared" si="23"/>
        <v>80.260166526315786</v>
      </c>
    </row>
    <row r="23" spans="1:48" ht="15.75" customHeight="1" x14ac:dyDescent="0.2">
      <c r="A23" s="71" t="s">
        <v>159</v>
      </c>
      <c r="B23" s="59">
        <f t="shared" si="0"/>
        <v>48.75320270245345</v>
      </c>
      <c r="C23" s="12"/>
      <c r="D23" s="57" t="s">
        <v>159</v>
      </c>
      <c r="E23" s="28">
        <f>IF(ISERROR(HLOOKUP(D23,'Raw data'!$F$3:$BH$104,D$2,FALSE)),"",HLOOKUP(D23,'Raw data'!$F$3:$BH$104,D$2,FALSE))</f>
        <v>18</v>
      </c>
      <c r="F23" s="12">
        <v>11374022</v>
      </c>
      <c r="G23" s="12">
        <f t="shared" si="1"/>
        <v>1.5825536472498469</v>
      </c>
      <c r="H23" s="12">
        <f t="shared" si="2"/>
        <v>97.002232748513563</v>
      </c>
      <c r="I23" s="12">
        <f t="shared" si="3"/>
        <v>0.94692702958087693</v>
      </c>
      <c r="J23" s="12">
        <f t="shared" si="4"/>
        <v>0.79825948593667928</v>
      </c>
      <c r="K23" s="12"/>
      <c r="L23" s="57" t="s">
        <v>159</v>
      </c>
      <c r="M23" s="72">
        <f>IF(ISERROR(HLOOKUP(L23,'Raw data'!$F$3:$BH$104,L$2,FALSE)),"",HLOOKUP(L23,'Raw data'!$F$3:$BH$104,L$2,FALSE))</f>
        <v>5900000</v>
      </c>
      <c r="N23" s="28">
        <v>1E-4</v>
      </c>
      <c r="O23" s="12">
        <f t="shared" si="5"/>
        <v>590</v>
      </c>
      <c r="P23" s="28">
        <v>1.47</v>
      </c>
      <c r="Q23" s="12">
        <f t="shared" si="6"/>
        <v>401.36054421768711</v>
      </c>
      <c r="R23" s="12">
        <f t="shared" si="7"/>
        <v>401.36054421768711</v>
      </c>
      <c r="S23" s="12">
        <f t="shared" si="8"/>
        <v>95.984879228040555</v>
      </c>
      <c r="T23" s="12">
        <f t="shared" si="9"/>
        <v>80.915253189238186</v>
      </c>
      <c r="U23" s="12"/>
      <c r="V23" s="57" t="s">
        <v>159</v>
      </c>
      <c r="W23" s="28">
        <f>IF(ISERROR(HLOOKUP(V23,'Raw data'!$F$3:$BH$104,V$2,FALSE)),"",HLOOKUP(V23,'Raw data'!$F$3:$BH$104,V$2,FALSE))</f>
        <v>649649</v>
      </c>
      <c r="X23" s="12">
        <v>11374022</v>
      </c>
      <c r="Y23" s="12">
        <f t="shared" si="10"/>
        <v>57.116910799011997</v>
      </c>
      <c r="Z23" s="12">
        <f t="shared" si="11"/>
        <v>108.85176195052816</v>
      </c>
      <c r="AA23" s="12">
        <f t="shared" si="12"/>
        <v>34.414272195335286</v>
      </c>
      <c r="AB23" s="12">
        <f t="shared" si="24"/>
        <v>29.011231460667645</v>
      </c>
      <c r="AC23" s="12"/>
      <c r="AD23" s="57" t="s">
        <v>159</v>
      </c>
      <c r="AE23" s="94">
        <f>IF(ISERROR(HLOOKUP(AD23,'Raw data'!$F$3:$BH$104,AD$2,FALSE)),"",HLOOKUP(AD23,'Raw data'!$F$3:$BH$104,AD$2,FALSE))</f>
        <v>40060</v>
      </c>
      <c r="AF23" s="28">
        <v>1E-4</v>
      </c>
      <c r="AG23" s="12">
        <f t="shared" si="14"/>
        <v>4.0060000000000002</v>
      </c>
      <c r="AH23" s="210">
        <v>1.47</v>
      </c>
      <c r="AI23" s="27">
        <f t="shared" si="15"/>
        <v>2.7251700680272113</v>
      </c>
      <c r="AJ23" s="12">
        <f t="shared" si="16"/>
        <v>2.7251700680272113</v>
      </c>
      <c r="AK23" s="12">
        <f t="shared" si="17"/>
        <v>99.985844215861576</v>
      </c>
      <c r="AL23" s="12">
        <f t="shared" si="22"/>
        <v>84.288066673971301</v>
      </c>
      <c r="AM23" s="12"/>
      <c r="AN23" s="57" t="s">
        <v>159</v>
      </c>
      <c r="AO23" s="28">
        <f>IF(ISERROR(HLOOKUP(AN23,'Raw data'!$F$3:$BH$104,AN$2,FALSE)),"",HLOOKUP(AN23,'Raw data'!$F$3:$BH$104,AN$2,FALSE))</f>
        <v>30400000</v>
      </c>
      <c r="AP23" s="28">
        <v>1E-4</v>
      </c>
      <c r="AQ23" s="12">
        <f t="shared" si="18"/>
        <v>3040</v>
      </c>
      <c r="AR23" s="28">
        <v>1.47</v>
      </c>
      <c r="AS23" s="12">
        <f t="shared" si="19"/>
        <v>2068.0272108843537</v>
      </c>
      <c r="AT23" s="12">
        <f t="shared" si="20"/>
        <v>2068.0272108843537</v>
      </c>
      <c r="AU23" s="12">
        <f t="shared" si="21"/>
        <v>91.038548752834458</v>
      </c>
      <c r="AV23" s="12">
        <f t="shared" si="23"/>
        <v>76.745496598639448</v>
      </c>
    </row>
    <row r="24" spans="1:48" ht="15.75" customHeight="1" x14ac:dyDescent="0.2">
      <c r="A24" s="33" t="s">
        <v>160</v>
      </c>
      <c r="B24" s="59">
        <f t="shared" si="0"/>
        <v>38.027630857374682</v>
      </c>
      <c r="C24" s="12"/>
      <c r="D24" s="40" t="s">
        <v>160</v>
      </c>
      <c r="E24" s="28">
        <f>IF(ISERROR(HLOOKUP(D24,'Raw data'!$F$3:$BH$104,D$2,FALSE)),"",HLOOKUP(D24,'Raw data'!$F$3:$BH$104,D$2,FALSE))</f>
        <v>8</v>
      </c>
      <c r="F24" s="12">
        <v>4434827</v>
      </c>
      <c r="G24" s="12">
        <f t="shared" si="1"/>
        <v>1.8039035119070035</v>
      </c>
      <c r="H24" s="12">
        <f t="shared" si="2"/>
        <v>96.780882883856407</v>
      </c>
      <c r="I24" s="12">
        <f t="shared" si="3"/>
        <v>1.1729567164719157</v>
      </c>
      <c r="J24" s="12">
        <f t="shared" si="4"/>
        <v>0.98880251198582492</v>
      </c>
      <c r="K24" s="12"/>
      <c r="L24" s="40" t="s">
        <v>160</v>
      </c>
      <c r="M24" s="72">
        <f>IF(ISERROR(HLOOKUP(L24,'Raw data'!$F$3:$BH$104,L$2,FALSE)),"",HLOOKUP(L24,'Raw data'!$F$3:$BH$104,L$2,FALSE))</f>
        <v>27146.67</v>
      </c>
      <c r="N24" s="28">
        <v>0.1038</v>
      </c>
      <c r="O24" s="12">
        <f t="shared" si="5"/>
        <v>2817.8243459999999</v>
      </c>
      <c r="P24" s="28">
        <v>1.38</v>
      </c>
      <c r="Q24" s="12">
        <f t="shared" si="6"/>
        <v>2041.9017000000001</v>
      </c>
      <c r="R24" s="12">
        <f t="shared" si="7"/>
        <v>2041.9017000000001</v>
      </c>
      <c r="S24" s="12">
        <f t="shared" si="8"/>
        <v>79.573273835500231</v>
      </c>
      <c r="T24" s="12">
        <f t="shared" si="9"/>
        <v>67.08026984332669</v>
      </c>
      <c r="U24" s="12"/>
      <c r="V24" s="40" t="s">
        <v>160</v>
      </c>
      <c r="W24" s="28">
        <f>IF(ISERROR(HLOOKUP(V24,'Raw data'!$F$3:$BH$104,V$2,FALSE)),"",HLOOKUP(V24,'Raw data'!$F$3:$BH$104,V$2,FALSE))</f>
        <v>69638</v>
      </c>
      <c r="X24" s="12">
        <v>4434827</v>
      </c>
      <c r="Y24" s="12">
        <f t="shared" si="10"/>
        <v>15.702529095272487</v>
      </c>
      <c r="Z24" s="12">
        <f t="shared" si="11"/>
        <v>150.26614365426767</v>
      </c>
      <c r="AA24" s="12">
        <f t="shared" si="12"/>
        <v>9.4611403677179879</v>
      </c>
      <c r="AB24" s="12">
        <f t="shared" si="24"/>
        <v>7.9757413299862634</v>
      </c>
      <c r="AC24" s="12"/>
      <c r="AD24" s="40" t="s">
        <v>160</v>
      </c>
      <c r="AE24" s="28">
        <f>IF(ISERROR(HLOOKUP(AD24,'Raw data'!$F$3:$BH$104,AD$2,FALSE)),"",HLOOKUP(AD24,'Raw data'!$F$3:$BH$104,AD$2,FALSE))</f>
        <v>25000</v>
      </c>
      <c r="AF24" s="28">
        <v>0.1038</v>
      </c>
      <c r="AG24" s="12">
        <f t="shared" si="14"/>
        <v>2595</v>
      </c>
      <c r="AH24" s="210">
        <v>1.38</v>
      </c>
      <c r="AI24" s="27">
        <f t="shared" si="15"/>
        <v>1880.4347826086957</v>
      </c>
      <c r="AJ24" s="12">
        <f t="shared" si="16"/>
        <v>1880.4347826086957</v>
      </c>
      <c r="AK24" s="12">
        <f t="shared" si="17"/>
        <v>90.232158652668986</v>
      </c>
      <c r="AL24" s="12">
        <f t="shared" si="22"/>
        <v>76.06570974419995</v>
      </c>
      <c r="AM24" s="12"/>
      <c r="AN24" s="40" t="s">
        <v>160</v>
      </c>
      <c r="AO24" s="28">
        <f>IF(ISERROR(HLOOKUP(AN24,'Raw data'!$F$3:$BH$104,AN$2,FALSE)),"",HLOOKUP(AN24,'Raw data'!$F$3:$BH$104,AN$2,FALSE))</f>
        <v>10774</v>
      </c>
      <c r="AP24" s="28">
        <v>0.1038</v>
      </c>
      <c r="AQ24" s="12">
        <f t="shared" si="18"/>
        <v>1118.3412000000001</v>
      </c>
      <c r="AR24" s="28">
        <v>1.38</v>
      </c>
      <c r="AS24" s="12">
        <f t="shared" si="19"/>
        <v>810.39217391304362</v>
      </c>
      <c r="AT24" s="12">
        <f t="shared" si="20"/>
        <v>810.39217391304362</v>
      </c>
      <c r="AU24" s="12">
        <f t="shared" si="21"/>
        <v>96.488300579710142</v>
      </c>
      <c r="AV24" s="12">
        <f t="shared" si="23"/>
        <v>81.33963738869565</v>
      </c>
    </row>
    <row r="25" spans="1:48" ht="15.75" customHeight="1" x14ac:dyDescent="0.2">
      <c r="A25" s="71" t="s">
        <v>244</v>
      </c>
      <c r="B25" s="59">
        <f t="shared" si="0"/>
        <v>40.541477459999669</v>
      </c>
      <c r="C25" s="12"/>
      <c r="D25" s="71" t="s">
        <v>244</v>
      </c>
      <c r="E25" s="28">
        <f>IF(ISERROR(HLOOKUP(D25,'Raw data'!$F$3:$BH$104,D$2,FALSE)),"",HLOOKUP(D25,'Raw data'!$F$3:$BH$104,D$2,FALSE))</f>
        <v>31</v>
      </c>
      <c r="F25" s="12">
        <v>23500000</v>
      </c>
      <c r="G25" s="12">
        <f t="shared" si="1"/>
        <v>1.3191489361702129</v>
      </c>
      <c r="H25" s="12">
        <f t="shared" si="2"/>
        <v>97.265637459593208</v>
      </c>
      <c r="I25" s="12">
        <f t="shared" si="3"/>
        <v>0.67795336445949772</v>
      </c>
      <c r="J25" s="12">
        <f t="shared" si="4"/>
        <v>0.57151468623935653</v>
      </c>
      <c r="K25" s="12"/>
      <c r="L25" s="71" t="s">
        <v>244</v>
      </c>
      <c r="M25" s="72">
        <f>IF(ISERROR(HLOOKUP(L25,'Raw data'!$F$3:$BH$104,L$2,FALSE)),"",HLOOKUP(L25,'Raw data'!$F$3:$BH$104,L$2,FALSE))</f>
        <v>79342.5</v>
      </c>
      <c r="N25" s="28">
        <v>9.9000000000000008E-3</v>
      </c>
      <c r="O25" s="12">
        <f t="shared" si="5"/>
        <v>785.49075000000005</v>
      </c>
      <c r="P25" s="28">
        <v>0.52</v>
      </c>
      <c r="Q25" s="12">
        <f t="shared" si="6"/>
        <v>1510.5591346153847</v>
      </c>
      <c r="R25" s="12">
        <f t="shared" si="7"/>
        <v>1510.5591346153847</v>
      </c>
      <c r="S25" s="12">
        <f t="shared" si="8"/>
        <v>84.8887055639984</v>
      </c>
      <c r="T25" s="12">
        <f t="shared" si="9"/>
        <v>71.561178790450654</v>
      </c>
      <c r="U25" s="12"/>
      <c r="V25" s="71" t="s">
        <v>244</v>
      </c>
      <c r="W25" s="28">
        <f>IF(ISERROR(HLOOKUP(V25,'Raw data'!$F$3:$BH$104,V$2,FALSE)),"",HLOOKUP(V25,'Raw data'!$F$3:$BH$104,V$2,FALSE))</f>
        <v>270270</v>
      </c>
      <c r="X25" s="12">
        <v>23500000</v>
      </c>
      <c r="Y25" s="12">
        <f t="shared" si="10"/>
        <v>11.500851063829787</v>
      </c>
      <c r="Z25" s="12">
        <f t="shared" si="11"/>
        <v>154.46782168571036</v>
      </c>
      <c r="AA25" s="12">
        <f t="shared" si="12"/>
        <v>6.9295312623156917</v>
      </c>
      <c r="AB25" s="12">
        <f t="shared" si="24"/>
        <v>5.8415948541321283</v>
      </c>
      <c r="AC25" s="12"/>
      <c r="AD25" s="71" t="s">
        <v>244</v>
      </c>
      <c r="AE25" s="94">
        <f>IF(ISERROR(HLOOKUP(AD25,'Raw data'!$F$3:$BH$104,AD$2,FALSE)),"",HLOOKUP(AD25,'Raw data'!$F$3:$BH$104,AD$2,FALSE))</f>
        <v>1300</v>
      </c>
      <c r="AF25" s="28">
        <v>9.9000000000000008E-3</v>
      </c>
      <c r="AG25" s="12">
        <f t="shared" si="14"/>
        <v>12.870000000000001</v>
      </c>
      <c r="AH25" s="210">
        <v>0.52</v>
      </c>
      <c r="AI25" s="27">
        <f t="shared" si="15"/>
        <v>24.75</v>
      </c>
      <c r="AJ25" s="12">
        <f t="shared" si="16"/>
        <v>24.75</v>
      </c>
      <c r="AK25" s="12">
        <f t="shared" si="17"/>
        <v>99.871437140185705</v>
      </c>
      <c r="AL25" s="12">
        <f t="shared" si="22"/>
        <v>84.191621509176542</v>
      </c>
      <c r="AM25" s="12"/>
      <c r="AN25" s="71" t="s">
        <v>244</v>
      </c>
      <c r="AO25" s="94">
        <f>IF(ISERROR(HLOOKUP(AN25,'Raw data'!$F$3:$BH$104,AN$2,FALSE)),"",HLOOKUP(AN25,'Raw data'!$F$3:$BH$104,AN$2,FALSE))</f>
        <v>0</v>
      </c>
      <c r="AP25" s="28">
        <v>9.9000000000000008E-3</v>
      </c>
      <c r="AQ25" s="12">
        <f t="shared" si="18"/>
        <v>0</v>
      </c>
      <c r="AR25" s="28">
        <v>0.52</v>
      </c>
      <c r="AS25" s="12">
        <f t="shared" si="19"/>
        <v>0</v>
      </c>
      <c r="AT25" s="12">
        <f t="shared" si="20"/>
        <v>0</v>
      </c>
      <c r="AU25" s="12">
        <f t="shared" si="21"/>
        <v>100</v>
      </c>
      <c r="AV25" s="12">
        <f t="shared" si="23"/>
        <v>84.3</v>
      </c>
    </row>
    <row r="26" spans="1:48" ht="15.75" customHeight="1" x14ac:dyDescent="0.2">
      <c r="A26" s="33" t="s">
        <v>162</v>
      </c>
      <c r="B26" s="59">
        <f t="shared" si="0"/>
        <v>42.729917042419075</v>
      </c>
      <c r="C26" s="12"/>
      <c r="D26" s="33" t="s">
        <v>162</v>
      </c>
      <c r="E26" s="28">
        <f>IF(ISERROR(HLOOKUP(D26,'Raw data'!$F$3:$BH$104,D$2,FALSE)),"",HLOOKUP(D26,'Raw data'!$F$3:$BH$104,D$2,FALSE))</f>
        <v>13</v>
      </c>
      <c r="F26" s="12">
        <v>13400000</v>
      </c>
      <c r="G26" s="12">
        <f t="shared" si="1"/>
        <v>0.97014925373134342</v>
      </c>
      <c r="H26" s="12">
        <f t="shared" si="2"/>
        <v>97.614637142032066</v>
      </c>
      <c r="I26" s="12">
        <f t="shared" si="3"/>
        <v>0.32157506231368416</v>
      </c>
      <c r="J26" s="12">
        <f t="shared" si="4"/>
        <v>0.27108777753043573</v>
      </c>
      <c r="K26" s="12"/>
      <c r="L26" s="33" t="s">
        <v>162</v>
      </c>
      <c r="M26" s="72">
        <f>IF(ISERROR(HLOOKUP(L26,'Raw data'!$F$3:$BH$104,L$2,FALSE)),"",HLOOKUP(L26,'Raw data'!$F$3:$BH$104,L$2,FALSE))</f>
        <v>66708</v>
      </c>
      <c r="N26" s="28">
        <v>6.3E-3</v>
      </c>
      <c r="O26" s="12">
        <f t="shared" si="5"/>
        <v>420.2604</v>
      </c>
      <c r="P26" s="28">
        <v>0.71</v>
      </c>
      <c r="Q26" s="12">
        <f t="shared" si="6"/>
        <v>591.91605633802817</v>
      </c>
      <c r="R26" s="12">
        <f t="shared" si="7"/>
        <v>591.91605633802817</v>
      </c>
      <c r="S26" s="12">
        <f t="shared" si="8"/>
        <v>94.078604667801827</v>
      </c>
      <c r="T26" s="12">
        <f t="shared" si="9"/>
        <v>79.308263734956938</v>
      </c>
      <c r="U26" s="12"/>
      <c r="V26" s="33" t="s">
        <v>162</v>
      </c>
      <c r="W26" s="28">
        <f>IF(ISERROR(HLOOKUP(V26,'Raw data'!$F$3:$BH$104,V$2,FALSE)),"",HLOOKUP(V26,'Raw data'!$F$3:$BH$104,V$2,FALSE))</f>
        <v>262616</v>
      </c>
      <c r="X26" s="12">
        <v>13400000</v>
      </c>
      <c r="Y26" s="12">
        <f t="shared" si="10"/>
        <v>19.598208955223882</v>
      </c>
      <c r="Z26" s="12">
        <f t="shared" si="11"/>
        <v>146.37046379431627</v>
      </c>
      <c r="AA26" s="12">
        <f t="shared" si="12"/>
        <v>11.808378431030263</v>
      </c>
      <c r="AB26" s="12">
        <f t="shared" si="24"/>
        <v>9.9544630173585116</v>
      </c>
      <c r="AC26" s="12"/>
      <c r="AD26" s="33" t="s">
        <v>162</v>
      </c>
      <c r="AE26" s="28">
        <f>IF(ISERROR(HLOOKUP(AD26,'Raw data'!$F$3:$BH$104,AD$2,FALSE)),"",HLOOKUP(AD26,'Raw data'!$F$3:$BH$104,AD$2,FALSE))</f>
        <v>75000</v>
      </c>
      <c r="AF26" s="28">
        <v>6.3E-3</v>
      </c>
      <c r="AG26" s="12">
        <f t="shared" si="14"/>
        <v>472.5</v>
      </c>
      <c r="AH26" s="210">
        <v>0.71</v>
      </c>
      <c r="AI26" s="27">
        <f t="shared" si="15"/>
        <v>665.49295774647885</v>
      </c>
      <c r="AJ26" s="12">
        <f t="shared" si="16"/>
        <v>665.49295774647885</v>
      </c>
      <c r="AK26" s="12">
        <f t="shared" si="17"/>
        <v>96.543124127912733</v>
      </c>
      <c r="AL26" s="12">
        <f t="shared" si="22"/>
        <v>81.38585363983043</v>
      </c>
      <c r="AM26" s="12"/>
      <c r="AN26" s="33" t="s">
        <v>162</v>
      </c>
      <c r="AO26" s="94">
        <f>IF(ISERROR(HLOOKUP(AN26,'Raw data'!$F$3:$BH$104,AN$2,FALSE)),"",HLOOKUP(AN26,'Raw data'!$F$3:$BH$104,AN$2,FALSE))</f>
        <v>0</v>
      </c>
      <c r="AP26" s="28">
        <v>6.3E-3</v>
      </c>
      <c r="AQ26" s="12">
        <f t="shared" si="18"/>
        <v>0</v>
      </c>
      <c r="AR26" s="28">
        <v>0.71</v>
      </c>
      <c r="AS26" s="12">
        <f t="shared" si="19"/>
        <v>0</v>
      </c>
      <c r="AT26" s="12">
        <f t="shared" si="20"/>
        <v>0</v>
      </c>
      <c r="AU26" s="12">
        <f t="shared" si="21"/>
        <v>100</v>
      </c>
      <c r="AV26" s="12">
        <f t="shared" si="23"/>
        <v>84.3</v>
      </c>
    </row>
    <row r="27" spans="1:48" ht="15.75" customHeight="1" x14ac:dyDescent="0.2">
      <c r="A27" s="77" t="s">
        <v>163</v>
      </c>
      <c r="B27" s="59">
        <f t="shared" si="0"/>
        <v>33.250070936493643</v>
      </c>
      <c r="C27" s="12"/>
      <c r="D27" s="82" t="s">
        <v>163</v>
      </c>
      <c r="E27" s="28">
        <f>IF(ISERROR(HLOOKUP(D27,'Raw data'!$F$3:$BH$104,D$2,FALSE)),"",HLOOKUP(D27,'Raw data'!$F$3:$BH$104,D$2,FALSE))</f>
        <v>33</v>
      </c>
      <c r="F27" s="12">
        <v>9752000</v>
      </c>
      <c r="G27" s="12">
        <f t="shared" si="1"/>
        <v>3.3839212469237077</v>
      </c>
      <c r="H27" s="12">
        <f t="shared" si="2"/>
        <v>95.200865148839711</v>
      </c>
      <c r="I27" s="12">
        <f t="shared" si="3"/>
        <v>2.7863794962023434</v>
      </c>
      <c r="J27" s="12">
        <f t="shared" si="4"/>
        <v>2.3489179152985753</v>
      </c>
      <c r="K27" s="12"/>
      <c r="L27" s="82" t="s">
        <v>163</v>
      </c>
      <c r="M27" s="72">
        <f>IF(ISERROR(HLOOKUP(L27,'Raw data'!$F$3:$BH$104,L$2,FALSE)),"",HLOOKUP(L27,'Raw data'!$F$3:$BH$104,L$2,FALSE))</f>
        <v>37120</v>
      </c>
      <c r="N27" s="28">
        <v>0.37619999999999998</v>
      </c>
      <c r="O27" s="12">
        <f t="shared" si="5"/>
        <v>13964.544</v>
      </c>
      <c r="P27" s="28">
        <v>1.47</v>
      </c>
      <c r="Q27" s="12">
        <f t="shared" si="6"/>
        <v>9499.689795918368</v>
      </c>
      <c r="R27" s="12">
        <f t="shared" si="7"/>
        <v>9499.689795918368</v>
      </c>
      <c r="S27" s="12">
        <f t="shared" si="8"/>
        <v>4.9672361265396745</v>
      </c>
      <c r="T27" s="12">
        <f t="shared" si="9"/>
        <v>4.1873800546729454</v>
      </c>
      <c r="U27" s="12"/>
      <c r="V27" s="82" t="s">
        <v>163</v>
      </c>
      <c r="W27" s="45">
        <f>IF(ISERROR(HLOOKUP(V27,'Raw data'!$F$3:$BH$104,V$2,FALSE)),"",HLOOKUP(V27,'Raw data'!$F$3:$BH$104,V$2,FALSE))</f>
        <v>0</v>
      </c>
      <c r="X27" s="12">
        <v>9752000</v>
      </c>
      <c r="Y27" s="12">
        <f t="shared" si="10"/>
        <v>0</v>
      </c>
      <c r="Z27" s="12">
        <f t="shared" si="11"/>
        <v>165.96867274954016</v>
      </c>
      <c r="AA27" s="12">
        <f t="shared" si="12"/>
        <v>0</v>
      </c>
      <c r="AB27" s="145">
        <f>AVERAGE(AB13,AB32,AB43)</f>
        <v>49.865081171832237</v>
      </c>
      <c r="AC27" s="12"/>
      <c r="AD27" s="82" t="s">
        <v>163</v>
      </c>
      <c r="AE27" s="28">
        <f>IF(ISERROR(HLOOKUP(AD27,'Raw data'!$F$3:$BH$104,AD$2,FALSE)),"",HLOOKUP(AD27,'Raw data'!$F$3:$BH$104,AD$2,FALSE))</f>
        <v>6872</v>
      </c>
      <c r="AF27" s="28">
        <v>0.37619999999999998</v>
      </c>
      <c r="AG27" s="12">
        <f t="shared" si="14"/>
        <v>2585.2464</v>
      </c>
      <c r="AH27" s="210">
        <v>1.47</v>
      </c>
      <c r="AI27" s="27">
        <f t="shared" si="15"/>
        <v>1758.6710204081633</v>
      </c>
      <c r="AJ27" s="12">
        <f t="shared" si="16"/>
        <v>1758.6710204081633</v>
      </c>
      <c r="AK27" s="12">
        <f t="shared" si="17"/>
        <v>90.864655520961833</v>
      </c>
      <c r="AL27" s="12">
        <f t="shared" si="22"/>
        <v>76.598904604170826</v>
      </c>
      <c r="AM27" s="12"/>
      <c r="AN27" s="82" t="s">
        <v>163</v>
      </c>
      <c r="AO27" s="28" t="str">
        <f>IF(ISERROR(HLOOKUP(AN27,'Raw data'!$F$3:$BH$104,AN$2,FALSE)),"",HLOOKUP(AN27,'Raw data'!$F$3:$BH$104,AN$2,FALSE))</f>
        <v>NA</v>
      </c>
      <c r="AP27" s="28">
        <v>0.37619999999999998</v>
      </c>
      <c r="AQ27" s="12" t="e">
        <f t="shared" si="18"/>
        <v>#VALUE!</v>
      </c>
      <c r="AR27" s="28">
        <v>1.47</v>
      </c>
      <c r="AS27" s="12" t="str">
        <f t="shared" si="19"/>
        <v>na</v>
      </c>
      <c r="AT27" s="12" t="str">
        <f t="shared" si="20"/>
        <v>na</v>
      </c>
      <c r="AU27" s="12" t="str">
        <f t="shared" si="21"/>
        <v>na</v>
      </c>
      <c r="AV27" s="28">
        <v>0</v>
      </c>
    </row>
    <row r="28" spans="1:48" ht="15.75" customHeight="1" x14ac:dyDescent="0.2">
      <c r="A28" s="69" t="s">
        <v>164</v>
      </c>
      <c r="B28" s="59">
        <f t="shared" si="0"/>
        <v>40.653964273732868</v>
      </c>
      <c r="C28" s="12"/>
      <c r="D28" s="52" t="s">
        <v>164</v>
      </c>
      <c r="E28" s="28">
        <f>IF(ISERROR(HLOOKUP(D28,'Raw data'!$F$3:$BH$104,D$2,FALSE)),"",HLOOKUP(D28,'Raw data'!$F$3:$BH$104,D$2,FALSE))</f>
        <v>46</v>
      </c>
      <c r="F28" s="12">
        <v>8173941</v>
      </c>
      <c r="G28" s="12">
        <f t="shared" si="1"/>
        <v>5.6276403267407975</v>
      </c>
      <c r="H28" s="12">
        <f t="shared" si="2"/>
        <v>92.957146069022613</v>
      </c>
      <c r="I28" s="12">
        <f t="shared" si="3"/>
        <v>5.0775357246825621</v>
      </c>
      <c r="J28" s="12">
        <f t="shared" si="4"/>
        <v>4.2803626159074</v>
      </c>
      <c r="K28" s="12"/>
      <c r="L28" s="52" t="s">
        <v>164</v>
      </c>
      <c r="M28" s="72">
        <f>IF(ISERROR(HLOOKUP(L28,'Raw data'!$F$3:$BH$104,L$2,FALSE)),"",HLOOKUP(L28,'Raw data'!$F$3:$BH$104,L$2,FALSE))</f>
        <v>9146.5731707317082</v>
      </c>
      <c r="N28" s="28">
        <v>1.5636000000000001</v>
      </c>
      <c r="O28" s="12">
        <f t="shared" si="5"/>
        <v>14301.5818097561</v>
      </c>
      <c r="P28" s="28">
        <v>7.85</v>
      </c>
      <c r="Q28" s="12">
        <f t="shared" si="6"/>
        <v>1821.8575553829428</v>
      </c>
      <c r="R28" s="12">
        <f t="shared" si="7"/>
        <v>1821.8575553829428</v>
      </c>
      <c r="S28" s="12">
        <f t="shared" si="8"/>
        <v>81.774546054527335</v>
      </c>
      <c r="T28" s="12">
        <f t="shared" si="9"/>
        <v>68.935942323966543</v>
      </c>
      <c r="U28" s="12"/>
      <c r="V28" s="52" t="s">
        <v>164</v>
      </c>
      <c r="W28" s="28">
        <f>IF(ISERROR(HLOOKUP(V28,'Raw data'!$F$3:$BH$104,V$2,FALSE)),"",HLOOKUP(V28,'Raw data'!$F$3:$BH$104,V$2,FALSE))</f>
        <v>157397</v>
      </c>
      <c r="X28" s="12">
        <v>8173941</v>
      </c>
      <c r="Y28" s="12">
        <f t="shared" si="10"/>
        <v>19.255950098000461</v>
      </c>
      <c r="Z28" s="12">
        <f t="shared" si="11"/>
        <v>146.71272265153971</v>
      </c>
      <c r="AA28" s="12">
        <f t="shared" si="12"/>
        <v>11.602159479252578</v>
      </c>
      <c r="AB28" s="12">
        <f t="shared" ref="AB28:AB40" si="25">AA28*$A$2</f>
        <v>9.7806204410099227</v>
      </c>
      <c r="AC28" s="12"/>
      <c r="AD28" s="52" t="s">
        <v>164</v>
      </c>
      <c r="AE28" s="28">
        <f>IF(ISERROR(HLOOKUP(AD28,'Raw data'!$F$3:$BH$104,AD$2,FALSE)),"",HLOOKUP(AD28,'Raw data'!$F$3:$BH$104,AD$2,FALSE))</f>
        <v>5366.87</v>
      </c>
      <c r="AF28" s="28">
        <v>1.5636000000000001</v>
      </c>
      <c r="AG28" s="12">
        <f t="shared" si="14"/>
        <v>8391.6379319999996</v>
      </c>
      <c r="AH28" s="210">
        <v>7.85</v>
      </c>
      <c r="AI28" s="27">
        <f t="shared" si="15"/>
        <v>1068.9984626751593</v>
      </c>
      <c r="AJ28" s="12">
        <f t="shared" si="16"/>
        <v>1068.9984626751593</v>
      </c>
      <c r="AK28" s="12">
        <f t="shared" si="17"/>
        <v>94.447131333389848</v>
      </c>
      <c r="AL28" s="12">
        <f t="shared" si="22"/>
        <v>79.618931714047633</v>
      </c>
      <c r="AM28" s="12"/>
      <c r="AN28" s="52" t="s">
        <v>164</v>
      </c>
      <c r="AO28" s="28">
        <f>IF(ISERROR(HLOOKUP(AN28,'Raw data'!$F$3:$BH$104,AN$2,FALSE)),"",HLOOKUP(AN28,'Raw data'!$F$3:$BH$104,AN$2,FALSE))</f>
        <v>22000</v>
      </c>
      <c r="AP28" s="28">
        <v>1.5636000000000001</v>
      </c>
      <c r="AQ28" s="12">
        <f t="shared" si="18"/>
        <v>34399.200000000004</v>
      </c>
      <c r="AR28" s="28">
        <v>7.85</v>
      </c>
      <c r="AS28" s="12">
        <f t="shared" si="19"/>
        <v>4382.0636942675164</v>
      </c>
      <c r="AT28" s="12">
        <f t="shared" si="20"/>
        <v>4382.0636942675164</v>
      </c>
      <c r="AU28" s="12">
        <f t="shared" si="21"/>
        <v>81.011057324840763</v>
      </c>
      <c r="AV28" s="12">
        <f t="shared" ref="AV28:AV29" si="26">IF(ISERROR(AU28*$A$2),"na",AU28*$A$2)</f>
        <v>68.292321324840756</v>
      </c>
    </row>
    <row r="29" spans="1:48" ht="15.75" customHeight="1" x14ac:dyDescent="0.2">
      <c r="A29" s="81" t="s">
        <v>165</v>
      </c>
      <c r="B29" s="59">
        <f t="shared" si="0"/>
        <v>45.168831692754644</v>
      </c>
      <c r="C29" s="12"/>
      <c r="D29" s="83" t="s">
        <v>165</v>
      </c>
      <c r="E29" s="28">
        <f>IF(ISERROR(HLOOKUP(D29,'Raw data'!$F$3:$BH$104,D$2,FALSE)),"",HLOOKUP(D29,'Raw data'!$F$3:$BH$104,D$2,FALSE))</f>
        <v>31</v>
      </c>
      <c r="F29" s="12">
        <v>3884307</v>
      </c>
      <c r="G29" s="12">
        <f t="shared" si="1"/>
        <v>7.9808315872046167</v>
      </c>
      <c r="H29" s="12">
        <f t="shared" si="2"/>
        <v>90.603954808558797</v>
      </c>
      <c r="I29" s="12">
        <f t="shared" si="3"/>
        <v>7.4804786161145813</v>
      </c>
      <c r="J29" s="12">
        <f t="shared" si="4"/>
        <v>6.3060434733845918</v>
      </c>
      <c r="K29" s="12"/>
      <c r="L29" s="83" t="s">
        <v>165</v>
      </c>
      <c r="M29" s="72">
        <f>IF(ISERROR(HLOOKUP(L29,'Raw data'!$F$3:$BH$104,L$2,FALSE)),"",HLOOKUP(L29,'Raw data'!$F$3:$BH$104,L$2,FALSE))</f>
        <v>22324.2</v>
      </c>
      <c r="N29" s="28">
        <v>1</v>
      </c>
      <c r="O29" s="12">
        <f t="shared" si="5"/>
        <v>22324.2</v>
      </c>
      <c r="P29" s="28">
        <v>9</v>
      </c>
      <c r="Q29" s="12">
        <f t="shared" si="6"/>
        <v>2480.4666666666667</v>
      </c>
      <c r="R29" s="12">
        <f t="shared" si="7"/>
        <v>2480.4666666666667</v>
      </c>
      <c r="S29" s="12">
        <f t="shared" si="8"/>
        <v>75.18596837439847</v>
      </c>
      <c r="T29" s="12">
        <f t="shared" si="9"/>
        <v>63.381771339617906</v>
      </c>
      <c r="U29" s="12"/>
      <c r="V29" s="83" t="s">
        <v>165</v>
      </c>
      <c r="W29" s="28">
        <f>IF(ISERROR(HLOOKUP(V29,'Raw data'!$F$3:$BH$104,V$2,FALSE)),"",HLOOKUP(V29,'Raw data'!$F$3:$BH$104,V$2,FALSE))</f>
        <v>234562</v>
      </c>
      <c r="X29" s="12">
        <v>3884307</v>
      </c>
      <c r="Y29" s="12">
        <f t="shared" si="10"/>
        <v>60.387090927673846</v>
      </c>
      <c r="Z29" s="12">
        <f t="shared" si="11"/>
        <v>105.58158182186631</v>
      </c>
      <c r="AA29" s="12">
        <f t="shared" si="12"/>
        <v>36.38463206776543</v>
      </c>
      <c r="AB29" s="12">
        <f t="shared" si="25"/>
        <v>30.672244833126257</v>
      </c>
      <c r="AC29" s="12"/>
      <c r="AD29" s="83" t="s">
        <v>165</v>
      </c>
      <c r="AE29" s="28">
        <f>IF(ISERROR(HLOOKUP(AD29,'Raw data'!$F$3:$BH$104,AD$2,FALSE)),"",HLOOKUP(AD29,'Raw data'!$F$3:$BH$104,AD$2,FALSE))</f>
        <v>8189.81</v>
      </c>
      <c r="AF29" s="28">
        <v>1</v>
      </c>
      <c r="AG29" s="12">
        <f t="shared" si="14"/>
        <v>8189.81</v>
      </c>
      <c r="AH29" s="210">
        <v>9</v>
      </c>
      <c r="AI29" s="27">
        <f t="shared" si="15"/>
        <v>909.97888888888895</v>
      </c>
      <c r="AJ29" s="12">
        <f t="shared" si="16"/>
        <v>909.97888888888895</v>
      </c>
      <c r="AK29" s="12">
        <f t="shared" si="17"/>
        <v>95.273151986820665</v>
      </c>
      <c r="AL29" s="12">
        <f t="shared" si="22"/>
        <v>80.315267124889814</v>
      </c>
      <c r="AM29" s="12"/>
      <c r="AN29" s="83" t="s">
        <v>165</v>
      </c>
      <c r="AO29" s="28">
        <f>IF(ISERROR(HLOOKUP(AN29,'Raw data'!$F$3:$BH$104,AN$2,FALSE)),"",HLOOKUP(AN29,'Raw data'!$F$3:$BH$104,AN$2,FALSE))</f>
        <v>17493</v>
      </c>
      <c r="AP29" s="28">
        <v>1</v>
      </c>
      <c r="AQ29" s="12">
        <f t="shared" si="18"/>
        <v>17493</v>
      </c>
      <c r="AR29" s="28">
        <v>9</v>
      </c>
      <c r="AS29" s="12">
        <f t="shared" si="19"/>
        <v>1943.6666666666667</v>
      </c>
      <c r="AT29" s="12">
        <f t="shared" si="20"/>
        <v>1943.6666666666667</v>
      </c>
      <c r="AU29" s="12">
        <f t="shared" si="21"/>
        <v>91.577444444444438</v>
      </c>
      <c r="AV29" s="12">
        <f t="shared" si="26"/>
        <v>77.199785666666656</v>
      </c>
    </row>
    <row r="30" spans="1:48" ht="15.75" customHeight="1" x14ac:dyDescent="0.2">
      <c r="A30" s="69" t="s">
        <v>166</v>
      </c>
      <c r="B30" s="59">
        <f t="shared" si="0"/>
        <v>50.030519008251957</v>
      </c>
      <c r="C30" s="12"/>
      <c r="D30" s="52" t="s">
        <v>166</v>
      </c>
      <c r="E30" s="28">
        <f>IF(ISERROR(HLOOKUP(D30,'Raw data'!$F$3:$BH$104,D$2,FALSE)),"",HLOOKUP(D30,'Raw data'!$F$3:$BH$104,D$2,FALSE))</f>
        <v>27</v>
      </c>
      <c r="F30" s="12">
        <v>3165235</v>
      </c>
      <c r="G30" s="12">
        <f t="shared" si="1"/>
        <v>8.5301723252775865</v>
      </c>
      <c r="H30" s="12">
        <f t="shared" si="2"/>
        <v>90.054614070485826</v>
      </c>
      <c r="I30" s="12">
        <f t="shared" si="3"/>
        <v>8.0414336237692794</v>
      </c>
      <c r="J30" s="12">
        <f t="shared" si="4"/>
        <v>6.7789285448375027</v>
      </c>
      <c r="K30" s="12"/>
      <c r="L30" s="52" t="s">
        <v>166</v>
      </c>
      <c r="M30" s="72">
        <f>IF(ISERROR(HLOOKUP(L30,'Raw data'!$F$3:$BH$104,L$2,FALSE)),"",HLOOKUP(L30,'Raw data'!$F$3:$BH$104,L$2,FALSE))</f>
        <v>8094.0395238095243</v>
      </c>
      <c r="N30" s="28">
        <v>1.3277000000000001</v>
      </c>
      <c r="O30" s="12">
        <f t="shared" si="5"/>
        <v>10746.456275761906</v>
      </c>
      <c r="P30" s="28">
        <v>6.24</v>
      </c>
      <c r="Q30" s="12">
        <f t="shared" si="6"/>
        <v>1722.1885057310747</v>
      </c>
      <c r="R30" s="12">
        <f t="shared" si="7"/>
        <v>1722.1885057310747</v>
      </c>
      <c r="S30" s="12">
        <f t="shared" si="8"/>
        <v>82.771612849816563</v>
      </c>
      <c r="T30" s="12">
        <f t="shared" si="9"/>
        <v>69.776469632395361</v>
      </c>
      <c r="U30" s="12"/>
      <c r="V30" s="52" t="s">
        <v>166</v>
      </c>
      <c r="W30" s="28">
        <f>IF(ISERROR(HLOOKUP(V30,'Raw data'!$F$3:$BH$104,V$2,FALSE)),"",HLOOKUP(V30,'Raw data'!$F$3:$BH$104,V$2,FALSE))</f>
        <v>247309.77600000001</v>
      </c>
      <c r="X30" s="12">
        <v>3165235</v>
      </c>
      <c r="Y30" s="12">
        <f t="shared" si="10"/>
        <v>78.133148407622187</v>
      </c>
      <c r="Z30" s="12">
        <f t="shared" si="11"/>
        <v>87.835524341917974</v>
      </c>
      <c r="AA30" s="12">
        <f t="shared" si="12"/>
        <v>47.07704599501816</v>
      </c>
      <c r="AB30" s="12">
        <f t="shared" si="25"/>
        <v>39.68594977380031</v>
      </c>
      <c r="AC30" s="12"/>
      <c r="AD30" s="52" t="s">
        <v>166</v>
      </c>
      <c r="AE30" s="28">
        <f>IF(ISERROR(HLOOKUP(AD30,'Raw data'!$F$3:$BH$104,AD$2,FALSE)),"",HLOOKUP(AD30,'Raw data'!$F$3:$BH$104,AD$2,FALSE))</f>
        <v>450</v>
      </c>
      <c r="AF30" s="28">
        <v>1.3277000000000001</v>
      </c>
      <c r="AG30" s="12">
        <f t="shared" si="14"/>
        <v>597.46500000000003</v>
      </c>
      <c r="AH30" s="210">
        <v>6.24</v>
      </c>
      <c r="AI30" s="27">
        <f t="shared" si="15"/>
        <v>95.74759615384616</v>
      </c>
      <c r="AJ30" s="12">
        <f t="shared" si="16"/>
        <v>95.74759615384616</v>
      </c>
      <c r="AK30" s="12">
        <f t="shared" si="17"/>
        <v>99.502643039115853</v>
      </c>
      <c r="AL30" s="12">
        <f t="shared" si="22"/>
        <v>83.880728081974667</v>
      </c>
      <c r="AM30" s="12"/>
      <c r="AN30" s="52" t="s">
        <v>166</v>
      </c>
      <c r="AO30" s="94" t="str">
        <f>IF(ISERROR(HLOOKUP(AN30,'Raw data'!$F$3:$BH$104,AN$2,FALSE)),"",HLOOKUP(AN30,'Raw data'!$F$3:$BH$104,AN$2,FALSE))</f>
        <v>no</v>
      </c>
      <c r="AP30" s="28">
        <v>1.3277000000000001</v>
      </c>
      <c r="AQ30" s="12" t="e">
        <f t="shared" si="18"/>
        <v>#VALUE!</v>
      </c>
      <c r="AR30" s="28">
        <v>6.24</v>
      </c>
      <c r="AS30" s="12" t="str">
        <f t="shared" si="19"/>
        <v>na</v>
      </c>
      <c r="AT30" s="12" t="str">
        <f t="shared" si="20"/>
        <v>na</v>
      </c>
      <c r="AU30" s="12" t="str">
        <f t="shared" si="21"/>
        <v>na</v>
      </c>
      <c r="AV30" s="28">
        <v>0</v>
      </c>
    </row>
    <row r="31" spans="1:48" ht="15.75" customHeight="1" x14ac:dyDescent="0.2">
      <c r="A31" s="71" t="s">
        <v>167</v>
      </c>
      <c r="B31" s="59">
        <f t="shared" si="0"/>
        <v>40.924228051368317</v>
      </c>
      <c r="C31" s="12"/>
      <c r="D31" s="57" t="s">
        <v>167</v>
      </c>
      <c r="E31" s="28">
        <f>IF(ISERROR(HLOOKUP(D31,'Raw data'!$F$3:$BH$104,D$2,FALSE)),"",HLOOKUP(D31,'Raw data'!$F$3:$BH$104,D$2,FALSE))</f>
        <v>23</v>
      </c>
      <c r="F31" s="12">
        <v>11855975</v>
      </c>
      <c r="G31" s="12">
        <f t="shared" si="1"/>
        <v>1.939950109543922</v>
      </c>
      <c r="H31" s="12">
        <f t="shared" si="2"/>
        <v>96.644836286219487</v>
      </c>
      <c r="I31" s="12">
        <f t="shared" si="3"/>
        <v>1.3118796379477971</v>
      </c>
      <c r="J31" s="12">
        <f t="shared" si="4"/>
        <v>1.1059145347899928</v>
      </c>
      <c r="K31" s="12"/>
      <c r="L31" s="57" t="s">
        <v>167</v>
      </c>
      <c r="M31" s="72">
        <f>IF(ISERROR(HLOOKUP(L31,'Raw data'!$F$3:$BH$104,L$2,FALSE)),"",HLOOKUP(L31,'Raw data'!$F$3:$BH$104,L$2,FALSE))</f>
        <v>67128.205128205125</v>
      </c>
      <c r="N31" s="28">
        <v>2.3599999999999999E-2</v>
      </c>
      <c r="O31" s="12">
        <f t="shared" si="5"/>
        <v>1584.2256410256409</v>
      </c>
      <c r="P31" s="28">
        <v>1.29</v>
      </c>
      <c r="Q31" s="12">
        <f t="shared" si="6"/>
        <v>1228.0818922679387</v>
      </c>
      <c r="R31" s="12">
        <f t="shared" si="7"/>
        <v>1228.0818922679387</v>
      </c>
      <c r="S31" s="12">
        <f t="shared" si="8"/>
        <v>87.714544475408445</v>
      </c>
      <c r="T31" s="12">
        <f t="shared" si="9"/>
        <v>73.943360992769314</v>
      </c>
      <c r="U31" s="12"/>
      <c r="V31" s="57" t="s">
        <v>167</v>
      </c>
      <c r="W31" s="28">
        <f>IF(ISERROR(HLOOKUP(V31,'Raw data'!$F$3:$BH$104,V$2,FALSE)),"",HLOOKUP(V31,'Raw data'!$F$3:$BH$104,V$2,FALSE))</f>
        <v>296703</v>
      </c>
      <c r="X31" s="12">
        <v>11855975</v>
      </c>
      <c r="Y31" s="12">
        <f t="shared" si="10"/>
        <v>25.025609450087401</v>
      </c>
      <c r="Z31" s="12">
        <f t="shared" si="11"/>
        <v>140.94306329945277</v>
      </c>
      <c r="AA31" s="12">
        <f t="shared" si="12"/>
        <v>15.078513936092634</v>
      </c>
      <c r="AB31" s="12">
        <f t="shared" si="25"/>
        <v>12.711187248126089</v>
      </c>
      <c r="AC31" s="12"/>
      <c r="AD31" s="57" t="s">
        <v>167</v>
      </c>
      <c r="AE31" s="28">
        <f>IF(ISERROR(HLOOKUP(AD31,'Raw data'!$F$3:$BH$104,AD$2,FALSE)),"",HLOOKUP(AD31,'Raw data'!$F$3:$BH$104,AD$2,FALSE))</f>
        <v>104400</v>
      </c>
      <c r="AF31" s="28">
        <v>2.3599999999999999E-2</v>
      </c>
      <c r="AG31" s="12">
        <f t="shared" si="14"/>
        <v>2463.84</v>
      </c>
      <c r="AH31" s="210">
        <v>1.29</v>
      </c>
      <c r="AI31" s="27">
        <f t="shared" si="15"/>
        <v>1909.953488372093</v>
      </c>
      <c r="AJ31" s="12">
        <f t="shared" si="16"/>
        <v>1909.953488372093</v>
      </c>
      <c r="AK31" s="12">
        <f t="shared" si="17"/>
        <v>90.078824946367604</v>
      </c>
      <c r="AL31" s="12">
        <f t="shared" si="22"/>
        <v>75.936449429787885</v>
      </c>
      <c r="AM31" s="12"/>
      <c r="AN31" s="57" t="s">
        <v>167</v>
      </c>
      <c r="AO31" s="94" t="str">
        <f>IF(ISERROR(HLOOKUP(AN31,'Raw data'!$F$3:$BH$104,AN$2,FALSE)),"",HLOOKUP(AN31,'Raw data'!$F$3:$BH$104,AN$2,FALSE))</f>
        <v>zero - no student debt</v>
      </c>
      <c r="AP31" s="28">
        <v>2.3599999999999999E-2</v>
      </c>
      <c r="AQ31" s="12" t="e">
        <f t="shared" si="18"/>
        <v>#VALUE!</v>
      </c>
      <c r="AR31" s="28">
        <v>1.29</v>
      </c>
      <c r="AS31" s="12" t="str">
        <f t="shared" si="19"/>
        <v>na</v>
      </c>
      <c r="AT31" s="12" t="str">
        <f t="shared" si="20"/>
        <v>na</v>
      </c>
      <c r="AU31" s="12" t="str">
        <f t="shared" si="21"/>
        <v>na</v>
      </c>
      <c r="AV31" s="28">
        <v>0</v>
      </c>
    </row>
    <row r="32" spans="1:48" ht="15.75" customHeight="1" x14ac:dyDescent="0.2">
      <c r="A32" s="77" t="s">
        <v>168</v>
      </c>
      <c r="B32" s="59">
        <f t="shared" si="0"/>
        <v>49.564447414407311</v>
      </c>
      <c r="C32" s="12"/>
      <c r="D32" s="82" t="s">
        <v>168</v>
      </c>
      <c r="E32" s="28">
        <f>IF(ISERROR(HLOOKUP(D32,'Raw data'!$F$3:$BH$104,D$2,FALSE)),"",HLOOKUP(D32,'Raw data'!$F$3:$BH$104,D$2,FALSE))</f>
        <v>192</v>
      </c>
      <c r="F32" s="12">
        <v>8851080</v>
      </c>
      <c r="G32" s="12">
        <f t="shared" si="1"/>
        <v>21.692268062202576</v>
      </c>
      <c r="H32" s="12">
        <f t="shared" si="2"/>
        <v>76.892518333560844</v>
      </c>
      <c r="I32" s="12">
        <f t="shared" si="3"/>
        <v>21.481804969172686</v>
      </c>
      <c r="J32" s="12">
        <f t="shared" si="4"/>
        <v>18.109161589012572</v>
      </c>
      <c r="K32" s="12"/>
      <c r="L32" s="82" t="s">
        <v>168</v>
      </c>
      <c r="M32" s="72">
        <f>IF(ISERROR(HLOOKUP(L32,'Raw data'!$F$3:$BH$104,L$2,FALSE)),"",HLOOKUP(L32,'Raw data'!$F$3:$BH$104,L$2,FALSE))</f>
        <v>60906.609756097561</v>
      </c>
      <c r="N32" s="28">
        <v>7.8399999999999997E-2</v>
      </c>
      <c r="O32" s="12">
        <f t="shared" si="5"/>
        <v>4775.0782048780484</v>
      </c>
      <c r="P32" s="28">
        <v>0.56999999999999995</v>
      </c>
      <c r="Q32" s="12">
        <f t="shared" si="6"/>
        <v>8377.330183996577</v>
      </c>
      <c r="R32" s="12">
        <f t="shared" si="7"/>
        <v>8377.330183996577</v>
      </c>
      <c r="S32" s="12">
        <f t="shared" si="8"/>
        <v>16.195069695031563</v>
      </c>
      <c r="T32" s="12">
        <f t="shared" si="9"/>
        <v>13.652443752911607</v>
      </c>
      <c r="U32" s="12"/>
      <c r="V32" s="82" t="s">
        <v>168</v>
      </c>
      <c r="W32" s="28">
        <f>IF(ISERROR(HLOOKUP(V32,'Raw data'!$F$3:$BH$104,V$2,FALSE)),"",HLOOKUP(V32,'Raw data'!$F$3:$BH$104,V$2,FALSE))</f>
        <v>1469002</v>
      </c>
      <c r="X32" s="12">
        <v>8851080</v>
      </c>
      <c r="Y32" s="12">
        <f t="shared" si="10"/>
        <v>165.96867274954016</v>
      </c>
      <c r="Z32" s="12">
        <f t="shared" si="11"/>
        <v>0</v>
      </c>
      <c r="AA32" s="12">
        <f t="shared" si="12"/>
        <v>100</v>
      </c>
      <c r="AB32" s="12">
        <f t="shared" si="25"/>
        <v>84.3</v>
      </c>
      <c r="AC32" s="12"/>
      <c r="AD32" s="82" t="s">
        <v>168</v>
      </c>
      <c r="AE32" s="28">
        <f>IF(ISERROR(HLOOKUP(AD32,'Raw data'!$F$3:$BH$104,AD$2,FALSE)),"",HLOOKUP(AD32,'Raw data'!$F$3:$BH$104,AD$2,FALSE))</f>
        <v>3493</v>
      </c>
      <c r="AF32" s="28">
        <v>7.8399999999999997E-2</v>
      </c>
      <c r="AG32" s="12">
        <f t="shared" si="14"/>
        <v>273.85120000000001</v>
      </c>
      <c r="AH32" s="210">
        <v>0.56999999999999995</v>
      </c>
      <c r="AI32" s="27">
        <f t="shared" si="15"/>
        <v>480.440701754386</v>
      </c>
      <c r="AJ32" s="12">
        <f t="shared" si="16"/>
        <v>480.440701754386</v>
      </c>
      <c r="AK32" s="12">
        <f t="shared" si="17"/>
        <v>97.50437048126345</v>
      </c>
      <c r="AL32" s="12">
        <f t="shared" si="22"/>
        <v>82.196184315705082</v>
      </c>
      <c r="AM32" s="12"/>
      <c r="AN32" s="82" t="s">
        <v>168</v>
      </c>
      <c r="AO32" s="28">
        <f>IF(ISERROR(HLOOKUP(AN32,'Raw data'!$F$3:$BH$104,AN$2,FALSE)),"",HLOOKUP(AN32,'Raw data'!$F$3:$BH$104,AN$2,FALSE))</f>
        <v>8695</v>
      </c>
      <c r="AP32" s="28">
        <v>7.8399999999999997E-2</v>
      </c>
      <c r="AQ32" s="12">
        <f t="shared" si="18"/>
        <v>681.68799999999999</v>
      </c>
      <c r="AR32" s="28">
        <v>0.56999999999999995</v>
      </c>
      <c r="AS32" s="12">
        <f t="shared" si="19"/>
        <v>1195.9438596491229</v>
      </c>
      <c r="AT32" s="12">
        <f t="shared" si="20"/>
        <v>1195.9438596491229</v>
      </c>
      <c r="AU32" s="12">
        <f t="shared" si="21"/>
        <v>94.817576608187139</v>
      </c>
      <c r="AV32" s="12">
        <f t="shared" ref="AV32:AV35" si="27">IF(ISERROR(AU32*$A$2),"na",AU32*$A$2)</f>
        <v>79.931217080701757</v>
      </c>
    </row>
    <row r="33" spans="1:48" ht="15.75" customHeight="1" x14ac:dyDescent="0.2">
      <c r="A33" s="81" t="s">
        <v>169</v>
      </c>
      <c r="B33" s="59">
        <f t="shared" si="0"/>
        <v>46.922536278848035</v>
      </c>
      <c r="C33" s="12"/>
      <c r="D33" s="83" t="s">
        <v>169</v>
      </c>
      <c r="E33" s="28">
        <f>IF(ISERROR(HLOOKUP(D33,'Raw data'!$F$3:$BH$104,D$2,FALSE)),"",HLOOKUP(D33,'Raw data'!$F$3:$BH$104,D$2,FALSE))</f>
        <v>18</v>
      </c>
      <c r="F33" s="28">
        <v>2496435</v>
      </c>
      <c r="G33" s="12">
        <f t="shared" si="1"/>
        <v>7.2102818619351199</v>
      </c>
      <c r="H33" s="12">
        <f t="shared" si="2"/>
        <v>91.374504533828301</v>
      </c>
      <c r="I33" s="12">
        <f t="shared" si="3"/>
        <v>6.6936377774883624</v>
      </c>
      <c r="J33" s="12">
        <f t="shared" si="4"/>
        <v>5.6427366464226889</v>
      </c>
      <c r="K33" s="12"/>
      <c r="L33" s="83" t="s">
        <v>169</v>
      </c>
      <c r="M33" s="72">
        <f>IF(ISERROR(HLOOKUP(L33,'Raw data'!$F$3:$BH$104,L$2,FALSE)),"",HLOOKUP(L33,'Raw data'!$F$3:$BH$104,L$2,FALSE))</f>
        <v>17166.16</v>
      </c>
      <c r="N33" s="28">
        <v>1</v>
      </c>
      <c r="O33" s="12">
        <f t="shared" si="5"/>
        <v>17166.16</v>
      </c>
      <c r="P33" s="28">
        <v>8.0500000000000007</v>
      </c>
      <c r="Q33" s="12">
        <f t="shared" si="6"/>
        <v>2132.4422360248445</v>
      </c>
      <c r="R33" s="12">
        <f t="shared" si="7"/>
        <v>2132.4422360248445</v>
      </c>
      <c r="S33" s="12">
        <f t="shared" si="8"/>
        <v>78.667526641026313</v>
      </c>
      <c r="T33" s="12">
        <f t="shared" si="9"/>
        <v>66.31672495838518</v>
      </c>
      <c r="U33" s="12"/>
      <c r="V33" s="83" t="s">
        <v>169</v>
      </c>
      <c r="W33" s="28">
        <f>IF(ISERROR(HLOOKUP(V33,'Raw data'!$F$3:$BH$104,V$2,FALSE)),"",HLOOKUP(V33,'Raw data'!$F$3:$BH$104,V$2,FALSE))</f>
        <v>171222</v>
      </c>
      <c r="X33" s="28">
        <v>2496435</v>
      </c>
      <c r="Y33" s="12">
        <f t="shared" si="10"/>
        <v>68.586604498014168</v>
      </c>
      <c r="Z33" s="12">
        <f t="shared" si="11"/>
        <v>97.382068251525993</v>
      </c>
      <c r="AA33" s="12">
        <f t="shared" si="12"/>
        <v>41.325030417949279</v>
      </c>
      <c r="AB33" s="12">
        <f t="shared" si="25"/>
        <v>34.83700064233124</v>
      </c>
      <c r="AC33" s="12"/>
      <c r="AD33" s="83" t="s">
        <v>169</v>
      </c>
      <c r="AE33" s="28">
        <f>IF(ISERROR(HLOOKUP(AD33,'Raw data'!$F$3:$BH$104,AD$2,FALSE)),"",HLOOKUP(AD33,'Raw data'!$F$3:$BH$104,AD$2,FALSE))</f>
        <v>6262</v>
      </c>
      <c r="AF33" s="28">
        <v>1</v>
      </c>
      <c r="AG33" s="12">
        <f t="shared" si="14"/>
        <v>6262</v>
      </c>
      <c r="AH33" s="210">
        <v>8.0500000000000007</v>
      </c>
      <c r="AI33" s="27">
        <f t="shared" si="15"/>
        <v>777.88819875776392</v>
      </c>
      <c r="AJ33" s="12">
        <f t="shared" si="16"/>
        <v>777.88819875776392</v>
      </c>
      <c r="AK33" s="12">
        <f t="shared" si="17"/>
        <v>95.959291658663133</v>
      </c>
      <c r="AL33" s="12">
        <f t="shared" si="22"/>
        <v>80.893682868253023</v>
      </c>
      <c r="AM33" s="12"/>
      <c r="AN33" s="83" t="s">
        <v>169</v>
      </c>
      <c r="AO33" s="28">
        <f>IF(ISERROR(HLOOKUP(AN33,'Raw data'!$F$3:$BH$104,AN$2,FALSE)),"",HLOOKUP(AN33,'Raw data'!$F$3:$BH$104,AN$2,FALSE))</f>
        <v>27907</v>
      </c>
      <c r="AP33" s="28">
        <v>1</v>
      </c>
      <c r="AQ33" s="12">
        <f t="shared" si="18"/>
        <v>27907</v>
      </c>
      <c r="AR33" s="28">
        <v>8.0500000000000007</v>
      </c>
      <c r="AS33" s="12">
        <f t="shared" si="19"/>
        <v>3466.7080745341614</v>
      </c>
      <c r="AT33" s="12">
        <f t="shared" si="20"/>
        <v>3466.7080745341614</v>
      </c>
      <c r="AU33" s="12">
        <f t="shared" si="21"/>
        <v>84.977598343685301</v>
      </c>
      <c r="AV33" s="12">
        <f t="shared" si="27"/>
        <v>71.636115403726706</v>
      </c>
    </row>
    <row r="34" spans="1:48" ht="15.75" customHeight="1" x14ac:dyDescent="0.2">
      <c r="A34" s="81" t="s">
        <v>170</v>
      </c>
      <c r="B34" s="59">
        <f t="shared" si="0"/>
        <v>46.17810505665242</v>
      </c>
      <c r="C34" s="12"/>
      <c r="D34" s="83" t="s">
        <v>170</v>
      </c>
      <c r="E34" s="28">
        <f>IF(ISERROR(HLOOKUP(D34,'Raw data'!$F$3:$BH$104,D$2,FALSE)),"",HLOOKUP(D34,'Raw data'!$F$3:$BH$104,D$2,FALSE))</f>
        <v>34</v>
      </c>
      <c r="F34" s="12">
        <v>3824220</v>
      </c>
      <c r="G34" s="12">
        <f t="shared" si="1"/>
        <v>8.8907018947654688</v>
      </c>
      <c r="H34" s="12">
        <f t="shared" si="2"/>
        <v>89.694084500997945</v>
      </c>
      <c r="I34" s="12">
        <f t="shared" si="3"/>
        <v>8.4095855800965467</v>
      </c>
      <c r="J34" s="12">
        <f t="shared" si="4"/>
        <v>7.0892806440213887</v>
      </c>
      <c r="K34" s="12"/>
      <c r="L34" s="83" t="s">
        <v>170</v>
      </c>
      <c r="M34" s="72">
        <f>IF(ISERROR(HLOOKUP(L34,'Raw data'!$F$3:$BH$104,L$2,FALSE)),"",HLOOKUP(L34,'Raw data'!$F$3:$BH$104,L$2,FALSE))</f>
        <v>4597.8</v>
      </c>
      <c r="N34" s="28">
        <v>0.97109999999999996</v>
      </c>
      <c r="O34" s="12">
        <f t="shared" si="5"/>
        <v>4464.9235799999997</v>
      </c>
      <c r="P34" s="28">
        <v>10.050000000000001</v>
      </c>
      <c r="Q34" s="12">
        <f t="shared" si="6"/>
        <v>444.27100298507457</v>
      </c>
      <c r="R34" s="12">
        <f t="shared" si="7"/>
        <v>444.27100298507457</v>
      </c>
      <c r="S34" s="12">
        <f t="shared" si="8"/>
        <v>95.555612632672876</v>
      </c>
      <c r="T34" s="12">
        <f t="shared" si="9"/>
        <v>80.553381449343235</v>
      </c>
      <c r="U34" s="12"/>
      <c r="V34" s="83" t="s">
        <v>170</v>
      </c>
      <c r="W34" s="28">
        <f>IF(ISERROR(HLOOKUP(V34,'Raw data'!$F$3:$BH$104,V$2,FALSE)),"",HLOOKUP(V34,'Raw data'!$F$3:$BH$104,V$2,FALSE))</f>
        <v>114460</v>
      </c>
      <c r="X34" s="12">
        <v>3824220</v>
      </c>
      <c r="Y34" s="12">
        <f t="shared" si="10"/>
        <v>29.930286437495752</v>
      </c>
      <c r="Z34" s="12">
        <f t="shared" si="11"/>
        <v>136.03838631204439</v>
      </c>
      <c r="AA34" s="12">
        <f t="shared" si="12"/>
        <v>18.033696324524414</v>
      </c>
      <c r="AB34" s="12">
        <f t="shared" si="25"/>
        <v>15.202406001574079</v>
      </c>
      <c r="AC34" s="12"/>
      <c r="AD34" s="83" t="s">
        <v>170</v>
      </c>
      <c r="AE34" s="28">
        <f>IF(ISERROR(HLOOKUP(AD34,'Raw data'!$F$3:$BH$104,AD$2,FALSE)),"",HLOOKUP(AD34,'Raw data'!$F$3:$BH$104,AD$2,FALSE))</f>
        <v>5749.28</v>
      </c>
      <c r="AF34" s="28">
        <v>0.97109999999999996</v>
      </c>
      <c r="AG34" s="12">
        <f t="shared" si="14"/>
        <v>5583.1258079999998</v>
      </c>
      <c r="AH34" s="210">
        <v>10.050000000000001</v>
      </c>
      <c r="AI34" s="27">
        <f t="shared" si="15"/>
        <v>555.53490626865664</v>
      </c>
      <c r="AJ34" s="12">
        <f t="shared" si="16"/>
        <v>555.53490626865664</v>
      </c>
      <c r="AK34" s="12">
        <f t="shared" si="17"/>
        <v>97.114296716098437</v>
      </c>
      <c r="AL34" s="12">
        <f t="shared" si="22"/>
        <v>81.867352131670984</v>
      </c>
      <c r="AM34" s="12"/>
      <c r="AN34" s="83" t="s">
        <v>170</v>
      </c>
      <c r="AO34" s="28" t="str">
        <f>IF(ISERROR(HLOOKUP(AN34,'Raw data'!$F$3:$BH$104,AN$2,FALSE)),"",HLOOKUP(AN34,'Raw data'!$F$3:$BH$104,AN$2,FALSE))</f>
        <v>13180</v>
      </c>
      <c r="AP34" s="28">
        <v>0.97109999999999996</v>
      </c>
      <c r="AQ34" s="12">
        <f t="shared" si="18"/>
        <v>12799.098</v>
      </c>
      <c r="AR34" s="28">
        <v>10.050000000000001</v>
      </c>
      <c r="AS34" s="12">
        <f t="shared" si="19"/>
        <v>1273.5420895522386</v>
      </c>
      <c r="AT34" s="12">
        <f t="shared" si="20"/>
        <v>1273.5420895522386</v>
      </c>
      <c r="AU34" s="12">
        <f t="shared" si="21"/>
        <v>94.481317611940298</v>
      </c>
      <c r="AV34" s="12">
        <f t="shared" si="27"/>
        <v>79.647750746865668</v>
      </c>
    </row>
    <row r="35" spans="1:48" ht="15.75" customHeight="1" x14ac:dyDescent="0.2">
      <c r="A35" s="69" t="s">
        <v>171</v>
      </c>
      <c r="B35" s="59">
        <f t="shared" si="0"/>
        <v>34.705825510112582</v>
      </c>
      <c r="C35" s="12"/>
      <c r="D35" s="52" t="s">
        <v>171</v>
      </c>
      <c r="E35" s="28">
        <f>IF(ISERROR(HLOOKUP(D35,'Raw data'!$F$3:$BH$104,D$2,FALSE)),"",HLOOKUP(D35,'Raw data'!$F$3:$BH$104,D$2,FALSE))</f>
        <v>10</v>
      </c>
      <c r="F35" s="12">
        <v>11503501</v>
      </c>
      <c r="G35" s="12">
        <f t="shared" si="1"/>
        <v>0.8693005720606275</v>
      </c>
      <c r="H35" s="12">
        <f t="shared" si="2"/>
        <v>97.715485823702792</v>
      </c>
      <c r="I35" s="12">
        <f t="shared" si="3"/>
        <v>0.21859421804384738</v>
      </c>
      <c r="J35" s="12">
        <f t="shared" si="4"/>
        <v>0.18427492581096333</v>
      </c>
      <c r="K35" s="12"/>
      <c r="L35" s="52" t="s">
        <v>171</v>
      </c>
      <c r="M35" s="72">
        <f>IF(ISERROR(HLOOKUP(L35,'Raw data'!$F$3:$BH$104,L$2,FALSE)),"",HLOOKUP(L35,'Raw data'!$F$3:$BH$104,L$2,FALSE))</f>
        <v>172169.55555555556</v>
      </c>
      <c r="N35" s="28">
        <v>3.1399999999999997E-2</v>
      </c>
      <c r="O35" s="12">
        <f t="shared" si="5"/>
        <v>5406.1240444444438</v>
      </c>
      <c r="P35" s="28">
        <v>1.21</v>
      </c>
      <c r="Q35" s="12">
        <f t="shared" si="6"/>
        <v>4467.8711111111106</v>
      </c>
      <c r="R35" s="12">
        <f t="shared" si="7"/>
        <v>4467.8711111111106</v>
      </c>
      <c r="S35" s="12">
        <f t="shared" si="8"/>
        <v>55.304420518898638</v>
      </c>
      <c r="T35" s="12">
        <f t="shared" si="9"/>
        <v>46.621626497431549</v>
      </c>
      <c r="U35" s="12"/>
      <c r="V35" s="52" t="s">
        <v>171</v>
      </c>
      <c r="W35" s="28">
        <f>IF(ISERROR(HLOOKUP(V35,'Raw data'!$F$3:$BH$104,V$2,FALSE)),"",HLOOKUP(V35,'Raw data'!$F$3:$BH$104,V$2,FALSE))</f>
        <v>185250</v>
      </c>
      <c r="X35" s="12">
        <v>11503501</v>
      </c>
      <c r="Y35" s="12">
        <f t="shared" si="10"/>
        <v>16.103793097423122</v>
      </c>
      <c r="Z35" s="12">
        <f t="shared" si="11"/>
        <v>149.86487965211705</v>
      </c>
      <c r="AA35" s="12">
        <f t="shared" si="12"/>
        <v>9.7029112968355236</v>
      </c>
      <c r="AB35" s="12">
        <f t="shared" si="25"/>
        <v>8.1795542232323459</v>
      </c>
      <c r="AC35" s="12"/>
      <c r="AD35" s="52" t="s">
        <v>171</v>
      </c>
      <c r="AE35" s="28">
        <f>IF(ISERROR(HLOOKUP(AD35,'Raw data'!$F$3:$BH$104,AD$2,FALSE)),"",HLOOKUP(AD35,'Raw data'!$F$3:$BH$104,AD$2,FALSE))</f>
        <v>4067</v>
      </c>
      <c r="AF35" s="28">
        <v>3.1399999999999997E-2</v>
      </c>
      <c r="AG35" s="12">
        <f t="shared" si="14"/>
        <v>127.70379999999999</v>
      </c>
      <c r="AH35" s="210">
        <v>1.21</v>
      </c>
      <c r="AI35" s="27">
        <f t="shared" si="15"/>
        <v>105.54033057851238</v>
      </c>
      <c r="AJ35" s="12">
        <f t="shared" si="16"/>
        <v>105.54033057851238</v>
      </c>
      <c r="AK35" s="12">
        <f t="shared" si="17"/>
        <v>99.451775081821438</v>
      </c>
      <c r="AL35" s="12">
        <f t="shared" si="22"/>
        <v>83.837846393975468</v>
      </c>
      <c r="AM35" s="12"/>
      <c r="AN35" s="52" t="s">
        <v>171</v>
      </c>
      <c r="AO35" s="94">
        <f>IF(ISERROR(HLOOKUP(AN35,'Raw data'!$F$3:$BH$104,AN$2,FALSE)),"",HLOOKUP(AN35,'Raw data'!$F$3:$BH$104,AN$2,FALSE))</f>
        <v>0</v>
      </c>
      <c r="AP35" s="28">
        <v>3.1399999999999997E-2</v>
      </c>
      <c r="AQ35" s="12">
        <f t="shared" si="18"/>
        <v>0</v>
      </c>
      <c r="AR35" s="28">
        <v>1.21</v>
      </c>
      <c r="AS35" s="12">
        <f t="shared" si="19"/>
        <v>0</v>
      </c>
      <c r="AT35" s="12">
        <f t="shared" si="20"/>
        <v>0</v>
      </c>
      <c r="AU35" s="12">
        <f t="shared" si="21"/>
        <v>100</v>
      </c>
      <c r="AV35" s="12">
        <f t="shared" si="27"/>
        <v>84.3</v>
      </c>
    </row>
    <row r="36" spans="1:48" ht="15.75" customHeight="1" x14ac:dyDescent="0.2">
      <c r="A36" s="71" t="s">
        <v>172</v>
      </c>
      <c r="B36" s="59">
        <f t="shared" si="0"/>
        <v>45.967481055128879</v>
      </c>
      <c r="C36" s="12"/>
      <c r="D36" s="57" t="s">
        <v>172</v>
      </c>
      <c r="E36" s="28">
        <f>IF(ISERROR(HLOOKUP(D36,'Raw data'!$F$3:$BH$104,D$2,FALSE)),"",HLOOKUP(D36,'Raw data'!$F$3:$BH$104,D$2,FALSE))</f>
        <v>77</v>
      </c>
      <c r="F36" s="12">
        <v>12442373</v>
      </c>
      <c r="G36" s="12">
        <f t="shared" si="1"/>
        <v>6.1885301139903133</v>
      </c>
      <c r="H36" s="12">
        <f t="shared" si="2"/>
        <v>92.396256281773105</v>
      </c>
      <c r="I36" s="12">
        <f t="shared" si="3"/>
        <v>5.6502839537756699</v>
      </c>
      <c r="J36" s="12">
        <f t="shared" si="4"/>
        <v>4.7631893730328896</v>
      </c>
      <c r="K36" s="12"/>
      <c r="L36" s="57" t="s">
        <v>172</v>
      </c>
      <c r="M36" s="72">
        <f>IF(ISERROR(HLOOKUP(L36,'Raw data'!$F$3:$BH$104,L$2,FALSE)),"",HLOOKUP(L36,'Raw data'!$F$3:$BH$104,L$2,FALSE))</f>
        <v>36425</v>
      </c>
      <c r="N36" s="28">
        <v>1.7100000000000001E-2</v>
      </c>
      <c r="O36" s="12">
        <f t="shared" si="5"/>
        <v>622.86750000000006</v>
      </c>
      <c r="P36" s="28">
        <v>0.43</v>
      </c>
      <c r="Q36" s="12">
        <f t="shared" si="6"/>
        <v>1448.529069767442</v>
      </c>
      <c r="R36" s="12">
        <f t="shared" si="7"/>
        <v>1448.529069767442</v>
      </c>
      <c r="S36" s="12">
        <f t="shared" si="8"/>
        <v>85.509240405913218</v>
      </c>
      <c r="T36" s="12">
        <f t="shared" si="9"/>
        <v>72.084289662184844</v>
      </c>
      <c r="U36" s="12"/>
      <c r="V36" s="57" t="s">
        <v>172</v>
      </c>
      <c r="W36" s="28">
        <f>IF(ISERROR(HLOOKUP(V36,'Raw data'!$F$3:$BH$104,V$2,FALSE)),"",HLOOKUP(V36,'Raw data'!$F$3:$BH$104,V$2,FALSE))</f>
        <v>618400</v>
      </c>
      <c r="X36" s="12">
        <v>12442373</v>
      </c>
      <c r="Y36" s="12">
        <f t="shared" si="10"/>
        <v>49.701130162228701</v>
      </c>
      <c r="Z36" s="12">
        <f t="shared" si="11"/>
        <v>116.26754258731145</v>
      </c>
      <c r="AA36" s="12">
        <f t="shared" si="12"/>
        <v>29.946091234477507</v>
      </c>
      <c r="AB36" s="12">
        <f t="shared" si="25"/>
        <v>25.244554910664537</v>
      </c>
      <c r="AC36" s="12"/>
      <c r="AD36" s="57" t="s">
        <v>172</v>
      </c>
      <c r="AE36" s="28">
        <f>IF(ISERROR(HLOOKUP(AD36,'Raw data'!$F$3:$BH$104,AD$2,FALSE)),"",HLOOKUP(AD36,'Raw data'!$F$3:$BH$104,AD$2,FALSE))</f>
        <v>14483.33</v>
      </c>
      <c r="AF36" s="28">
        <v>1.7100000000000001E-2</v>
      </c>
      <c r="AG36" s="12">
        <f t="shared" si="14"/>
        <v>247.66494299999999</v>
      </c>
      <c r="AH36" s="210">
        <v>0.43</v>
      </c>
      <c r="AI36" s="27">
        <f t="shared" si="15"/>
        <v>575.96498372093026</v>
      </c>
      <c r="AJ36" s="12">
        <f t="shared" si="16"/>
        <v>575.96498372093026</v>
      </c>
      <c r="AK36" s="12">
        <f t="shared" si="17"/>
        <v>97.008173516765424</v>
      </c>
      <c r="AL36" s="12">
        <f t="shared" si="22"/>
        <v>81.777890274633251</v>
      </c>
      <c r="AM36" s="12"/>
      <c r="AN36" s="57" t="s">
        <v>172</v>
      </c>
      <c r="AO36" s="94" t="str">
        <f>IF(ISERROR(HLOOKUP(AN36,'Raw data'!$F$3:$BH$104,AN$2,FALSE)),"",HLOOKUP(AN36,'Raw data'!$F$3:$BH$104,AN$2,FALSE))</f>
        <v xml:space="preserve">NA </v>
      </c>
      <c r="AP36" s="28">
        <v>1.7100000000000001E-2</v>
      </c>
      <c r="AQ36" s="12" t="e">
        <f t="shared" si="18"/>
        <v>#VALUE!</v>
      </c>
      <c r="AR36" s="28">
        <v>0.43</v>
      </c>
      <c r="AS36" s="12" t="str">
        <f t="shared" si="19"/>
        <v>na</v>
      </c>
      <c r="AT36" s="12" t="str">
        <f t="shared" si="20"/>
        <v>na</v>
      </c>
      <c r="AU36" s="12" t="str">
        <f t="shared" si="21"/>
        <v>na</v>
      </c>
      <c r="AV36" s="28">
        <v>0</v>
      </c>
    </row>
    <row r="37" spans="1:48" ht="15.75" customHeight="1" x14ac:dyDescent="0.2">
      <c r="A37" s="33" t="s">
        <v>173</v>
      </c>
      <c r="B37" s="59">
        <f t="shared" si="0"/>
        <v>42.120051234916971</v>
      </c>
      <c r="C37" s="12"/>
      <c r="D37" s="40" t="s">
        <v>173</v>
      </c>
      <c r="E37" s="28">
        <f>IF(ISERROR(HLOOKUP(D37,'Raw data'!$F$3:$BH$104,D$2,FALSE)),"",HLOOKUP(D37,'Raw data'!$F$3:$BH$104,D$2,FALSE))</f>
        <v>37</v>
      </c>
      <c r="F37" s="12">
        <v>3138369</v>
      </c>
      <c r="G37" s="12">
        <f t="shared" si="1"/>
        <v>11.789563305016076</v>
      </c>
      <c r="H37" s="12">
        <f t="shared" si="2"/>
        <v>86.795223090747342</v>
      </c>
      <c r="I37" s="12">
        <f t="shared" si="3"/>
        <v>11.369735286599919</v>
      </c>
      <c r="J37" s="12">
        <f t="shared" si="4"/>
        <v>9.5846868466037325</v>
      </c>
      <c r="K37" s="12"/>
      <c r="L37" s="40" t="s">
        <v>173</v>
      </c>
      <c r="M37" s="72">
        <f>IF(ISERROR(HLOOKUP(L37,'Raw data'!$F$3:$BH$104,L$2,FALSE)),"",HLOOKUP(L37,'Raw data'!$F$3:$BH$104,L$2,FALSE))</f>
        <v>129237.75</v>
      </c>
      <c r="N37" s="28">
        <v>1.18E-2</v>
      </c>
      <c r="O37" s="12">
        <f t="shared" si="5"/>
        <v>1525.0054499999999</v>
      </c>
      <c r="P37" s="28">
        <v>0.9</v>
      </c>
      <c r="Q37" s="12">
        <f t="shared" si="6"/>
        <v>1694.4504999999999</v>
      </c>
      <c r="R37" s="12">
        <f t="shared" si="7"/>
        <v>1694.4504999999999</v>
      </c>
      <c r="S37" s="12">
        <f t="shared" si="8"/>
        <v>83.049097631487484</v>
      </c>
      <c r="T37" s="12">
        <f t="shared" si="9"/>
        <v>70.010389303343942</v>
      </c>
      <c r="U37" s="12"/>
      <c r="V37" s="40" t="s">
        <v>173</v>
      </c>
      <c r="W37" s="28">
        <f>IF(ISERROR(HLOOKUP(V37,'Raw data'!$F$3:$BH$104,V$2,FALSE)),"",HLOOKUP(V37,'Raw data'!$F$3:$BH$104,V$2,FALSE))</f>
        <v>31088</v>
      </c>
      <c r="X37" s="12">
        <v>3138369</v>
      </c>
      <c r="Y37" s="12">
        <f t="shared" si="10"/>
        <v>9.9057822709821561</v>
      </c>
      <c r="Z37" s="12">
        <f t="shared" si="11"/>
        <v>156.06289047855802</v>
      </c>
      <c r="AA37" s="12">
        <f t="shared" si="12"/>
        <v>5.9684650764971536</v>
      </c>
      <c r="AB37" s="12">
        <f t="shared" si="25"/>
        <v>5.0314160594871007</v>
      </c>
      <c r="AC37" s="12"/>
      <c r="AD37" s="40" t="s">
        <v>173</v>
      </c>
      <c r="AE37" s="28">
        <f>IF(ISERROR(HLOOKUP(AD37,'Raw data'!$F$3:$BH$104,AD$2,FALSE)),"",HLOOKUP(AD37,'Raw data'!$F$3:$BH$104,AD$2,FALSE))</f>
        <v>7773.33</v>
      </c>
      <c r="AF37" s="28">
        <v>1.18E-2</v>
      </c>
      <c r="AG37" s="12">
        <f t="shared" si="14"/>
        <v>91.725293999999991</v>
      </c>
      <c r="AH37" s="210">
        <v>0.9</v>
      </c>
      <c r="AI37" s="27">
        <f t="shared" si="15"/>
        <v>101.91699333333332</v>
      </c>
      <c r="AJ37" s="12">
        <f t="shared" si="16"/>
        <v>101.91699333333332</v>
      </c>
      <c r="AK37" s="12">
        <f t="shared" si="17"/>
        <v>99.470596358520908</v>
      </c>
      <c r="AL37" s="12">
        <f t="shared" si="22"/>
        <v>83.853712730233127</v>
      </c>
      <c r="AM37" s="12"/>
      <c r="AN37" s="40" t="s">
        <v>173</v>
      </c>
      <c r="AO37" s="28">
        <f>IF(ISERROR(HLOOKUP(AN37,'Raw data'!$F$3:$BH$104,AN$2,FALSE)),"",HLOOKUP(AN37,'Raw data'!$F$3:$BH$104,AN$2,FALSE))</f>
        <v>160000</v>
      </c>
      <c r="AP37" s="28">
        <v>1.18E-2</v>
      </c>
      <c r="AQ37" s="12">
        <f t="shared" si="18"/>
        <v>1888</v>
      </c>
      <c r="AR37" s="28">
        <v>0.9</v>
      </c>
      <c r="AS37" s="12">
        <f t="shared" si="19"/>
        <v>2097.7777777777778</v>
      </c>
      <c r="AT37" s="12">
        <f t="shared" si="20"/>
        <v>2097.7777777777778</v>
      </c>
      <c r="AU37" s="12">
        <f t="shared" si="21"/>
        <v>90.90962962962962</v>
      </c>
      <c r="AV37" s="12">
        <f t="shared" ref="AV37:AV56" si="28">IF(ISERROR(AU37*$A$2),"na",AU37*$A$2)</f>
        <v>76.636817777777765</v>
      </c>
    </row>
    <row r="38" spans="1:48" ht="15.75" customHeight="1" x14ac:dyDescent="0.2">
      <c r="A38" s="71" t="s">
        <v>174</v>
      </c>
      <c r="B38" s="59">
        <f t="shared" si="0"/>
        <v>39.699159222951721</v>
      </c>
      <c r="C38" s="12"/>
      <c r="D38" s="57" t="s">
        <v>174</v>
      </c>
      <c r="E38" s="28">
        <f>IF(ISERROR(HLOOKUP(D38,'Raw data'!$F$3:$BH$104,D$2,FALSE)),"",HLOOKUP(D38,'Raw data'!$F$3:$BH$104,D$2,FALSE))</f>
        <v>11</v>
      </c>
      <c r="F38" s="12">
        <v>16787941</v>
      </c>
      <c r="G38" s="12">
        <f t="shared" si="1"/>
        <v>0.65523222889572941</v>
      </c>
      <c r="H38" s="12">
        <f t="shared" si="2"/>
        <v>97.929554166867689</v>
      </c>
      <c r="I38" s="12">
        <f t="shared" si="3"/>
        <v>0</v>
      </c>
      <c r="J38" s="12">
        <f t="shared" si="4"/>
        <v>0</v>
      </c>
      <c r="K38" s="12"/>
      <c r="L38" s="57" t="s">
        <v>174</v>
      </c>
      <c r="M38" s="72">
        <f>IF(ISERROR(HLOOKUP(L38,'Raw data'!$F$3:$BH$104,L$2,FALSE)),"",HLOOKUP(L38,'Raw data'!$F$3:$BH$104,L$2,FALSE))</f>
        <v>42313.1</v>
      </c>
      <c r="N38" s="28">
        <v>1.7100000000000001E-2</v>
      </c>
      <c r="O38" s="12">
        <f t="shared" si="5"/>
        <v>723.55400999999995</v>
      </c>
      <c r="P38" s="28">
        <v>0.62</v>
      </c>
      <c r="Q38" s="12">
        <f t="shared" si="6"/>
        <v>1167.0225967741935</v>
      </c>
      <c r="R38" s="12">
        <f t="shared" si="7"/>
        <v>1167.0225967741935</v>
      </c>
      <c r="S38" s="12">
        <f t="shared" si="8"/>
        <v>88.325367958658404</v>
      </c>
      <c r="T38" s="12">
        <f t="shared" si="9"/>
        <v>74.458285189149038</v>
      </c>
      <c r="U38" s="12"/>
      <c r="V38" s="57" t="s">
        <v>174</v>
      </c>
      <c r="W38" s="28">
        <f>IF(ISERROR(HLOOKUP(V38,'Raw data'!$F$3:$BH$104,V$2,FALSE)),"",HLOOKUP(V38,'Raw data'!$F$3:$BH$104,V$2,FALSE))</f>
        <v>80864</v>
      </c>
      <c r="X38" s="12">
        <v>16787941</v>
      </c>
      <c r="Y38" s="12">
        <f t="shared" si="10"/>
        <v>4.8167908143112967</v>
      </c>
      <c r="Z38" s="12">
        <f t="shared" si="11"/>
        <v>161.15188193522886</v>
      </c>
      <c r="AA38" s="12">
        <f t="shared" si="12"/>
        <v>2.9022289173693849</v>
      </c>
      <c r="AB38" s="12">
        <f t="shared" si="25"/>
        <v>2.4465789773423916</v>
      </c>
      <c r="AC38" s="12"/>
      <c r="AD38" s="57" t="s">
        <v>174</v>
      </c>
      <c r="AE38" s="28">
        <f>IF(ISERROR(HLOOKUP(AD38,'Raw data'!$F$3:$BH$104,AD$2,FALSE)),"",HLOOKUP(AD38,'Raw data'!$F$3:$BH$104,AD$2,FALSE))</f>
        <v>19940</v>
      </c>
      <c r="AF38" s="28">
        <v>1.7100000000000001E-2</v>
      </c>
      <c r="AG38" s="12">
        <f t="shared" si="14"/>
        <v>340.97399999999999</v>
      </c>
      <c r="AH38" s="210">
        <v>0.62</v>
      </c>
      <c r="AI38" s="27">
        <f t="shared" si="15"/>
        <v>549.95806451612907</v>
      </c>
      <c r="AJ38" s="12">
        <f t="shared" si="16"/>
        <v>549.95806451612907</v>
      </c>
      <c r="AK38" s="12">
        <f t="shared" si="17"/>
        <v>97.143265391833253</v>
      </c>
      <c r="AL38" s="12">
        <f t="shared" si="22"/>
        <v>81.891772725315434</v>
      </c>
      <c r="AM38" s="12"/>
      <c r="AN38" s="57" t="s">
        <v>174</v>
      </c>
      <c r="AO38" s="94">
        <f>IF(ISERROR(HLOOKUP(AN38,'Raw data'!$F$3:$BH$104,AN$2,FALSE)),"",HLOOKUP(AN38,'Raw data'!$F$3:$BH$104,AN$2,FALSE))</f>
        <v>0</v>
      </c>
      <c r="AP38" s="28">
        <v>1.7100000000000001E-2</v>
      </c>
      <c r="AQ38" s="12">
        <f t="shared" si="18"/>
        <v>0</v>
      </c>
      <c r="AR38" s="28">
        <v>0.62</v>
      </c>
      <c r="AS38" s="12">
        <f t="shared" si="19"/>
        <v>0</v>
      </c>
      <c r="AT38" s="12">
        <f t="shared" si="20"/>
        <v>0</v>
      </c>
      <c r="AU38" s="12">
        <f t="shared" si="21"/>
        <v>100</v>
      </c>
      <c r="AV38" s="12">
        <f t="shared" si="28"/>
        <v>84.3</v>
      </c>
    </row>
    <row r="39" spans="1:48" ht="15.75" customHeight="1" x14ac:dyDescent="0.2">
      <c r="A39" s="81" t="s">
        <v>175</v>
      </c>
      <c r="B39" s="59">
        <f t="shared" si="0"/>
        <v>36.745859033148761</v>
      </c>
      <c r="C39" s="12"/>
      <c r="D39" s="83" t="s">
        <v>175</v>
      </c>
      <c r="E39" s="28">
        <f>IF(ISERROR(HLOOKUP(D39,'Raw data'!$F$3:$BH$104,D$2,FALSE)),"",HLOOKUP(D39,'Raw data'!$F$3:$BH$104,D$2,FALSE))</f>
        <v>20</v>
      </c>
      <c r="F39" s="12">
        <v>8405837</v>
      </c>
      <c r="G39" s="12">
        <f t="shared" si="1"/>
        <v>2.3792990513615715</v>
      </c>
      <c r="H39" s="12">
        <f t="shared" si="2"/>
        <v>96.205487344401845</v>
      </c>
      <c r="I39" s="12">
        <f t="shared" si="3"/>
        <v>1.7605173812270181</v>
      </c>
      <c r="J39" s="12">
        <f t="shared" si="4"/>
        <v>1.4841161523743762</v>
      </c>
      <c r="K39" s="12"/>
      <c r="L39" s="83" t="s">
        <v>175</v>
      </c>
      <c r="M39" s="72">
        <f>IF(ISERROR(HLOOKUP(L39,'Raw data'!$F$3:$BH$104,L$2,FALSE)),"",HLOOKUP(L39,'Raw data'!$F$3:$BH$104,L$2,FALSE))</f>
        <v>27934.1</v>
      </c>
      <c r="N39" s="28">
        <v>1</v>
      </c>
      <c r="O39" s="12">
        <f t="shared" si="5"/>
        <v>27934.1</v>
      </c>
      <c r="P39" s="28">
        <v>8.75</v>
      </c>
      <c r="Q39" s="12">
        <f t="shared" si="6"/>
        <v>3192.4685714285711</v>
      </c>
      <c r="R39" s="12">
        <f t="shared" si="7"/>
        <v>3192.4685714285711</v>
      </c>
      <c r="S39" s="12">
        <f t="shared" si="8"/>
        <v>68.063261175920857</v>
      </c>
      <c r="T39" s="12">
        <f t="shared" si="9"/>
        <v>57.377329171301284</v>
      </c>
      <c r="U39" s="12"/>
      <c r="V39" s="83" t="s">
        <v>175</v>
      </c>
      <c r="W39" s="28">
        <f>IF(ISERROR(HLOOKUP(V39,'Raw data'!$F$3:$BH$104,V$2,FALSE)),"",HLOOKUP(V39,'Raw data'!$F$3:$BH$104,V$2,FALSE))</f>
        <v>122366</v>
      </c>
      <c r="X39" s="12">
        <v>8405837</v>
      </c>
      <c r="Y39" s="12">
        <f t="shared" si="10"/>
        <v>14.557265385945504</v>
      </c>
      <c r="Z39" s="12">
        <f t="shared" si="11"/>
        <v>151.41140736359466</v>
      </c>
      <c r="AA39" s="12">
        <f t="shared" si="12"/>
        <v>8.7710922457719249</v>
      </c>
      <c r="AB39" s="12">
        <f t="shared" si="25"/>
        <v>7.3940307631857323</v>
      </c>
      <c r="AC39" s="12"/>
      <c r="AD39" s="83" t="s">
        <v>175</v>
      </c>
      <c r="AE39" s="28">
        <f>IF(ISERROR(HLOOKUP(AD39,'Raw data'!$F$3:$BH$104,AD$2,FALSE)),"",HLOOKUP(AD39,'Raw data'!$F$3:$BH$104,AD$2,FALSE))</f>
        <v>7137.67</v>
      </c>
      <c r="AF39" s="28">
        <v>1</v>
      </c>
      <c r="AG39" s="12">
        <f t="shared" si="14"/>
        <v>7137.67</v>
      </c>
      <c r="AH39" s="210">
        <v>8.75</v>
      </c>
      <c r="AI39" s="27">
        <f t="shared" si="15"/>
        <v>815.73371428571431</v>
      </c>
      <c r="AJ39" s="12">
        <f t="shared" si="16"/>
        <v>815.73371428571431</v>
      </c>
      <c r="AK39" s="12">
        <f t="shared" si="17"/>
        <v>95.762704680585571</v>
      </c>
      <c r="AL39" s="12">
        <f t="shared" si="22"/>
        <v>80.727960045733639</v>
      </c>
      <c r="AM39" s="12"/>
      <c r="AN39" s="83" t="s">
        <v>175</v>
      </c>
      <c r="AO39" s="28">
        <f>IF(ISERROR(HLOOKUP(AN39,'Raw data'!$F$3:$BH$104,AN$2,FALSE)),"",HLOOKUP(AN39,'Raw data'!$F$3:$BH$104,AN$2,FALSE))</f>
        <v>22675.5</v>
      </c>
      <c r="AP39" s="28">
        <v>1</v>
      </c>
      <c r="AQ39" s="12">
        <f t="shared" si="18"/>
        <v>22675.5</v>
      </c>
      <c r="AR39" s="28">
        <v>8.75</v>
      </c>
      <c r="AS39" s="12">
        <f t="shared" si="19"/>
        <v>2591.4857142857145</v>
      </c>
      <c r="AT39" s="12">
        <f t="shared" si="20"/>
        <v>2591.4857142857145</v>
      </c>
      <c r="AU39" s="12">
        <f t="shared" si="21"/>
        <v>88.770228571428561</v>
      </c>
      <c r="AV39" s="12">
        <f t="shared" si="28"/>
        <v>74.833302685714273</v>
      </c>
    </row>
    <row r="40" spans="1:48" ht="15.75" customHeight="1" x14ac:dyDescent="0.2">
      <c r="A40" s="71" t="s">
        <v>176</v>
      </c>
      <c r="B40" s="59">
        <f t="shared" si="0"/>
        <v>41.224828380637661</v>
      </c>
      <c r="C40" s="12"/>
      <c r="D40" s="57" t="s">
        <v>176</v>
      </c>
      <c r="E40" s="28">
        <f>IF(ISERROR(HLOOKUP(D40,'Raw data'!$F$3:$BH$104,D$2,FALSE)),"",HLOOKUP(D40,'Raw data'!$F$3:$BH$104,D$2,FALSE))</f>
        <v>20</v>
      </c>
      <c r="F40" s="12">
        <v>2683487</v>
      </c>
      <c r="G40" s="12">
        <f t="shared" si="1"/>
        <v>7.4529893381261028</v>
      </c>
      <c r="H40" s="12">
        <f t="shared" si="2"/>
        <v>91.131797057637314</v>
      </c>
      <c r="I40" s="12">
        <f t="shared" si="3"/>
        <v>6.9414766227233997</v>
      </c>
      <c r="J40" s="12">
        <f t="shared" si="4"/>
        <v>5.8516647929558259</v>
      </c>
      <c r="K40" s="12"/>
      <c r="L40" s="57" t="s">
        <v>176</v>
      </c>
      <c r="M40" s="72">
        <f>IF(ISERROR(HLOOKUP(L40,'Raw data'!$F$3:$BH$104,L$2,FALSE)),"",HLOOKUP(L40,'Raw data'!$F$3:$BH$104,L$2,FALSE))</f>
        <v>1279429.4736842106</v>
      </c>
      <c r="N40" s="28">
        <v>1.0200000000000001E-2</v>
      </c>
      <c r="O40" s="12">
        <f t="shared" si="5"/>
        <v>13050.180631578949</v>
      </c>
      <c r="P40" s="28">
        <v>8.39</v>
      </c>
      <c r="Q40" s="12">
        <f t="shared" si="6"/>
        <v>1555.4446521548209</v>
      </c>
      <c r="R40" s="12">
        <f t="shared" si="7"/>
        <v>1555.4446521548209</v>
      </c>
      <c r="S40" s="12">
        <f t="shared" si="8"/>
        <v>84.43968092411005</v>
      </c>
      <c r="T40" s="12">
        <f t="shared" si="9"/>
        <v>71.182651019024775</v>
      </c>
      <c r="U40" s="12"/>
      <c r="V40" s="57" t="s">
        <v>176</v>
      </c>
      <c r="W40" s="28">
        <f>IF(ISERROR(HLOOKUP(V40,'Raw data'!$F$3:$BH$104,V$2,FALSE)),"",HLOOKUP(V40,'Raw data'!$F$3:$BH$104,V$2,FALSE))</f>
        <v>32335</v>
      </c>
      <c r="X40" s="12">
        <v>2683487</v>
      </c>
      <c r="Y40" s="12">
        <f t="shared" si="10"/>
        <v>12.049620512415377</v>
      </c>
      <c r="Z40" s="12">
        <f t="shared" si="11"/>
        <v>153.91905223712479</v>
      </c>
      <c r="AA40" s="12">
        <f t="shared" si="12"/>
        <v>7.260177666540244</v>
      </c>
      <c r="AB40" s="12">
        <f t="shared" si="25"/>
        <v>6.1203297728934256</v>
      </c>
      <c r="AC40" s="12"/>
      <c r="AD40" s="57" t="s">
        <v>176</v>
      </c>
      <c r="AE40" s="28">
        <f>IF(ISERROR(HLOOKUP(AD40,'Raw data'!$F$3:$BH$104,AD$2,FALSE)),"",HLOOKUP(AD40,'Raw data'!$F$3:$BH$104,AD$2,FALSE))</f>
        <v>480000</v>
      </c>
      <c r="AF40" s="28">
        <v>1.0200000000000001E-2</v>
      </c>
      <c r="AG40" s="12">
        <f t="shared" si="14"/>
        <v>4896</v>
      </c>
      <c r="AH40" s="210">
        <v>8.39</v>
      </c>
      <c r="AI40" s="27">
        <f t="shared" si="15"/>
        <v>583.55184743742552</v>
      </c>
      <c r="AJ40" s="12">
        <f t="shared" si="16"/>
        <v>583.55184743742552</v>
      </c>
      <c r="AK40" s="12">
        <f t="shared" si="17"/>
        <v>96.968763864385068</v>
      </c>
      <c r="AL40" s="12">
        <f t="shared" si="22"/>
        <v>81.74466793767661</v>
      </c>
      <c r="AM40" s="12"/>
      <c r="AN40" s="57" t="s">
        <v>176</v>
      </c>
      <c r="AO40" s="28">
        <f>IF(ISERROR(HLOOKUP(AN40,'Raw data'!$F$3:$BH$104,AN$2,FALSE)),"",HLOOKUP(AN40,'Raw data'!$F$3:$BH$104,AN$2,FALSE))</f>
        <v>591300</v>
      </c>
      <c r="AP40" s="28">
        <v>1.0200000000000001E-2</v>
      </c>
      <c r="AQ40" s="12">
        <f t="shared" si="18"/>
        <v>6031.26</v>
      </c>
      <c r="AR40" s="28">
        <v>8.39</v>
      </c>
      <c r="AS40" s="12">
        <f t="shared" si="19"/>
        <v>718.86293206197854</v>
      </c>
      <c r="AT40" s="12">
        <f t="shared" si="20"/>
        <v>718.86293206197854</v>
      </c>
      <c r="AU40" s="12">
        <f t="shared" si="21"/>
        <v>96.884927294398096</v>
      </c>
      <c r="AV40" s="12">
        <f t="shared" si="28"/>
        <v>81.673993709177594</v>
      </c>
    </row>
    <row r="41" spans="1:48" ht="15.75" customHeight="1" x14ac:dyDescent="0.2">
      <c r="A41" s="69" t="s">
        <v>177</v>
      </c>
      <c r="B41" s="59">
        <f t="shared" si="0"/>
        <v>49.268735995170303</v>
      </c>
      <c r="C41" s="12"/>
      <c r="D41" s="52" t="s">
        <v>177</v>
      </c>
      <c r="E41" s="28">
        <f>IF(ISERROR(HLOOKUP(D41,'Raw data'!$F$3:$BH$104,D$2,FALSE)),"",HLOOKUP(D41,'Raw data'!$F$3:$BH$104,D$2,FALSE))</f>
        <v>65</v>
      </c>
      <c r="F41" s="12">
        <v>6500000</v>
      </c>
      <c r="G41" s="12">
        <f t="shared" si="1"/>
        <v>10</v>
      </c>
      <c r="H41" s="12">
        <f t="shared" si="2"/>
        <v>88.584786395763416</v>
      </c>
      <c r="I41" s="12">
        <f t="shared" si="3"/>
        <v>9.5423366833480969</v>
      </c>
      <c r="J41" s="12">
        <f t="shared" si="4"/>
        <v>8.0441898240624461</v>
      </c>
      <c r="K41" s="12"/>
      <c r="L41" s="52" t="s">
        <v>177</v>
      </c>
      <c r="M41" s="72">
        <f>IF(ISERROR(HLOOKUP(L41,'Raw data'!$F$3:$BH$104,L$2,FALSE)),"",HLOOKUP(L41,'Raw data'!$F$3:$BH$104,L$2,FALSE))</f>
        <v>388.5</v>
      </c>
      <c r="N41" s="28">
        <v>1.3277000000000001</v>
      </c>
      <c r="O41" s="12">
        <f t="shared" si="5"/>
        <v>515.81145000000004</v>
      </c>
      <c r="P41" s="28">
        <v>12.52</v>
      </c>
      <c r="Q41" s="12">
        <f t="shared" si="6"/>
        <v>41.198997603833867</v>
      </c>
      <c r="R41" s="12">
        <f t="shared" si="7"/>
        <v>41.198997603833867</v>
      </c>
      <c r="S41" s="12">
        <f t="shared" si="8"/>
        <v>99.587854477859835</v>
      </c>
      <c r="T41" s="12">
        <f t="shared" si="9"/>
        <v>83.952561324835841</v>
      </c>
      <c r="U41" s="12"/>
      <c r="V41" s="52" t="s">
        <v>177</v>
      </c>
      <c r="W41" s="45">
        <f>IF(ISERROR(HLOOKUP(V41,'Raw data'!$F$3:$BH$104,V$2,FALSE)),"",HLOOKUP(V41,'Raw data'!$F$3:$BH$104,V$2,FALSE))</f>
        <v>0</v>
      </c>
      <c r="X41" s="12">
        <v>6500000</v>
      </c>
      <c r="Y41" s="12">
        <f t="shared" si="10"/>
        <v>0</v>
      </c>
      <c r="Z41" s="12">
        <f t="shared" si="11"/>
        <v>165.96867274954016</v>
      </c>
      <c r="AA41" s="12">
        <f t="shared" si="12"/>
        <v>0</v>
      </c>
      <c r="AB41" s="74">
        <f>AVERAGE(AB44,AB57,AB35,AB30,AB28,AB22,AB8,AB5)</f>
        <v>23.100039449175608</v>
      </c>
      <c r="AC41" s="12"/>
      <c r="AD41" s="52" t="s">
        <v>177</v>
      </c>
      <c r="AE41" s="28">
        <f>IF(ISERROR(HLOOKUP(AD41,'Raw data'!$F$3:$BH$104,AD$2,FALSE)),"",HLOOKUP(AD41,'Raw data'!$F$3:$BH$104,AD$2,FALSE))</f>
        <v>5000</v>
      </c>
      <c r="AF41" s="28">
        <v>1.3277000000000001</v>
      </c>
      <c r="AG41" s="12">
        <f t="shared" si="14"/>
        <v>6638.5000000000009</v>
      </c>
      <c r="AH41" s="210">
        <v>12.52</v>
      </c>
      <c r="AI41" s="27">
        <f t="shared" si="15"/>
        <v>530.23162939297129</v>
      </c>
      <c r="AJ41" s="12">
        <f t="shared" si="16"/>
        <v>530.23162939297129</v>
      </c>
      <c r="AK41" s="12">
        <f t="shared" si="17"/>
        <v>97.245733549949378</v>
      </c>
      <c r="AL41" s="12">
        <f t="shared" si="22"/>
        <v>81.978153382607317</v>
      </c>
      <c r="AM41" s="12"/>
      <c r="AN41" s="52" t="s">
        <v>177</v>
      </c>
      <c r="AO41" s="94">
        <f>IF(ISERROR(HLOOKUP(AN41,'Raw data'!$F$3:$BH$104,AN$2,FALSE)),"",HLOOKUP(AN41,'Raw data'!$F$3:$BH$104,AN$2,FALSE))</f>
        <v>0</v>
      </c>
      <c r="AP41" s="28">
        <v>1.3277000000000001</v>
      </c>
      <c r="AQ41" s="12">
        <f t="shared" si="18"/>
        <v>0</v>
      </c>
      <c r="AR41" s="28">
        <v>12.52</v>
      </c>
      <c r="AS41" s="12">
        <f t="shared" si="19"/>
        <v>0</v>
      </c>
      <c r="AT41" s="12">
        <f t="shared" si="20"/>
        <v>0</v>
      </c>
      <c r="AU41" s="12">
        <f t="shared" si="21"/>
        <v>100</v>
      </c>
      <c r="AV41" s="12">
        <f t="shared" si="28"/>
        <v>84.3</v>
      </c>
    </row>
    <row r="42" spans="1:48" ht="15.75" customHeight="1" x14ac:dyDescent="0.2">
      <c r="A42" s="77" t="s">
        <v>178</v>
      </c>
      <c r="B42" s="59">
        <f t="shared" si="0"/>
        <v>54.88119664309059</v>
      </c>
      <c r="C42" s="12"/>
      <c r="D42" s="82" t="s">
        <v>178</v>
      </c>
      <c r="E42" s="28">
        <f>IF(ISERROR(HLOOKUP(D42,'Raw data'!$F$3:$BH$104,D$2,FALSE)),"",HLOOKUP(D42,'Raw data'!$F$3:$BH$104,D$2,FALSE))</f>
        <v>21</v>
      </c>
      <c r="F42" s="12">
        <v>1607733</v>
      </c>
      <c r="G42" s="12">
        <f t="shared" si="1"/>
        <v>13.061870347874928</v>
      </c>
      <c r="H42" s="12">
        <f t="shared" si="2"/>
        <v>85.522916047888486</v>
      </c>
      <c r="I42" s="12">
        <f t="shared" si="3"/>
        <v>12.668941694392714</v>
      </c>
      <c r="J42" s="12">
        <f t="shared" si="4"/>
        <v>10.679917848373059</v>
      </c>
      <c r="K42" s="12"/>
      <c r="L42" s="82" t="s">
        <v>178</v>
      </c>
      <c r="M42" s="72">
        <f>IF(ISERROR(HLOOKUP(L42,'Raw data'!$F$3:$BH$104,L$2,FALSE)),"",HLOOKUP(L42,'Raw data'!$F$3:$BH$104,L$2,FALSE))</f>
        <v>2300</v>
      </c>
      <c r="N42" s="28">
        <v>1</v>
      </c>
      <c r="O42" s="12">
        <f t="shared" si="5"/>
        <v>2300</v>
      </c>
      <c r="P42" s="28">
        <v>2.13</v>
      </c>
      <c r="Q42" s="12">
        <f t="shared" si="6"/>
        <v>1079.81220657277</v>
      </c>
      <c r="R42" s="12">
        <f t="shared" si="7"/>
        <v>1079.81220657277</v>
      </c>
      <c r="S42" s="12">
        <f t="shared" si="8"/>
        <v>89.197801121990238</v>
      </c>
      <c r="T42" s="12">
        <f t="shared" si="9"/>
        <v>75.193746345837766</v>
      </c>
      <c r="U42" s="12"/>
      <c r="V42" s="82" t="s">
        <v>178</v>
      </c>
      <c r="W42" s="45">
        <f>IF(ISERROR(HLOOKUP(V42,'Raw data'!$F$3:$BH$104,V$2,FALSE)),"",HLOOKUP(V42,'Raw data'!$F$3:$BH$104,V$2,FALSE))</f>
        <v>98929</v>
      </c>
      <c r="X42" s="12">
        <v>1607733</v>
      </c>
      <c r="Y42" s="12">
        <f t="shared" si="10"/>
        <v>61.5332272211866</v>
      </c>
      <c r="Z42" s="12">
        <f t="shared" si="11"/>
        <v>104.43544552835357</v>
      </c>
      <c r="AA42" s="12">
        <f t="shared" si="12"/>
        <v>37.075205942054559</v>
      </c>
      <c r="AB42" s="91">
        <f>AVERAGE(AB13,AB32,AB43)</f>
        <v>49.865081171832237</v>
      </c>
      <c r="AC42" s="12"/>
      <c r="AD42" s="82" t="s">
        <v>178</v>
      </c>
      <c r="AE42" s="94">
        <f>IF(ISERROR(HLOOKUP(AD42,'Raw data'!$F$3:$BH$104,AD$2,FALSE)),"",HLOOKUP(AD42,'Raw data'!$F$3:$BH$104,AD$2,FALSE))</f>
        <v>250</v>
      </c>
      <c r="AF42" s="28">
        <v>1</v>
      </c>
      <c r="AG42" s="12">
        <f t="shared" si="14"/>
        <v>250</v>
      </c>
      <c r="AH42" s="210">
        <v>2.13</v>
      </c>
      <c r="AI42" s="27">
        <f t="shared" si="15"/>
        <v>117.37089201877934</v>
      </c>
      <c r="AJ42" s="12">
        <f t="shared" si="16"/>
        <v>117.37089201877934</v>
      </c>
      <c r="AK42" s="12">
        <f t="shared" si="17"/>
        <v>99.390321715681253</v>
      </c>
      <c r="AL42" s="12">
        <f t="shared" si="22"/>
        <v>83.786041206319297</v>
      </c>
      <c r="AM42" s="12"/>
      <c r="AN42" s="82" t="s">
        <v>178</v>
      </c>
      <c r="AO42" s="28">
        <f>IF(ISERROR(HLOOKUP(AN42,'Raw data'!$F$3:$BH$104,AN$2,FALSE)),"",HLOOKUP(AN42,'Raw data'!$F$3:$BH$104,AN$2,FALSE))</f>
        <v>7000</v>
      </c>
      <c r="AP42" s="28">
        <v>1</v>
      </c>
      <c r="AQ42" s="12">
        <f t="shared" si="18"/>
        <v>7000</v>
      </c>
      <c r="AR42" s="28">
        <v>2.13</v>
      </c>
      <c r="AS42" s="12">
        <f t="shared" si="19"/>
        <v>3286.3849765258219</v>
      </c>
      <c r="AT42" s="12">
        <f t="shared" si="20"/>
        <v>3286.3849765258219</v>
      </c>
      <c r="AU42" s="12">
        <f t="shared" si="21"/>
        <v>85.758998435054764</v>
      </c>
      <c r="AV42" s="12">
        <f t="shared" si="28"/>
        <v>72.294835680751163</v>
      </c>
    </row>
    <row r="43" spans="1:48" ht="15.75" customHeight="1" x14ac:dyDescent="0.2">
      <c r="A43" s="77" t="s">
        <v>179</v>
      </c>
      <c r="B43" s="59">
        <f t="shared" si="0"/>
        <v>44.169716666163609</v>
      </c>
      <c r="C43" s="12"/>
      <c r="D43" s="82" t="s">
        <v>179</v>
      </c>
      <c r="E43" s="28">
        <f>IF(ISERROR(HLOOKUP(D43,'Raw data'!$F$3:$BH$104,D$2,FALSE)),"",HLOOKUP(D43,'Raw data'!$F$3:$BH$104,D$2,FALSE))</f>
        <v>12</v>
      </c>
      <c r="F43" s="12">
        <v>6453682</v>
      </c>
      <c r="G43" s="12">
        <f t="shared" si="1"/>
        <v>1.8594036706487862</v>
      </c>
      <c r="H43" s="12">
        <f t="shared" si="2"/>
        <v>96.725382725114628</v>
      </c>
      <c r="I43" s="12">
        <f t="shared" si="3"/>
        <v>1.229630270450528</v>
      </c>
      <c r="J43" s="12">
        <f t="shared" si="4"/>
        <v>1.0365783179897949</v>
      </c>
      <c r="K43" s="12"/>
      <c r="L43" s="82" t="s">
        <v>179</v>
      </c>
      <c r="M43" s="72">
        <f>IF(ISERROR(HLOOKUP(L43,'Raw data'!$F$3:$BH$104,L$2,FALSE)),"",HLOOKUP(L43,'Raw data'!$F$3:$BH$104,L$2,FALSE))</f>
        <v>17712</v>
      </c>
      <c r="N43" s="28">
        <v>0.46410000000000001</v>
      </c>
      <c r="O43" s="12">
        <f t="shared" si="5"/>
        <v>8220.1391999999996</v>
      </c>
      <c r="P43" s="28">
        <v>2.31</v>
      </c>
      <c r="Q43" s="12">
        <f t="shared" si="6"/>
        <v>3558.5018181818177</v>
      </c>
      <c r="R43" s="12">
        <f t="shared" si="7"/>
        <v>3558.5018181818177</v>
      </c>
      <c r="S43" s="12">
        <f t="shared" si="8"/>
        <v>64.401546756205477</v>
      </c>
      <c r="T43" s="12">
        <f t="shared" si="9"/>
        <v>54.290503915481217</v>
      </c>
      <c r="U43" s="12"/>
      <c r="V43" s="82" t="s">
        <v>179</v>
      </c>
      <c r="W43" s="28">
        <f>IF(ISERROR(HLOOKUP(V43,'Raw data'!$F$3:$BH$104,V$2,FALSE)),"",HLOOKUP(V43,'Raw data'!$F$3:$BH$104,V$2,FALSE))</f>
        <v>470777</v>
      </c>
      <c r="X43" s="12">
        <v>6453682</v>
      </c>
      <c r="Y43" s="12">
        <f t="shared" si="10"/>
        <v>72.94704015475196</v>
      </c>
      <c r="Z43" s="12">
        <f t="shared" si="11"/>
        <v>93.021632594788201</v>
      </c>
      <c r="AA43" s="12">
        <f t="shared" si="12"/>
        <v>43.952294698912731</v>
      </c>
      <c r="AB43" s="12">
        <f t="shared" ref="AB43:AB51" si="29">AA43*$A$2</f>
        <v>37.051784431183428</v>
      </c>
      <c r="AC43" s="12"/>
      <c r="AD43" s="82" t="s">
        <v>179</v>
      </c>
      <c r="AE43" s="28">
        <f>IF(ISERROR(HLOOKUP(AD43,'Raw data'!$F$3:$BH$104,AD$2,FALSE)),"",HLOOKUP(AD43,'Raw data'!$F$3:$BH$104,AD$2,FALSE))</f>
        <v>0</v>
      </c>
      <c r="AF43" s="28">
        <v>0.46410000000000001</v>
      </c>
      <c r="AG43" s="12">
        <f t="shared" si="14"/>
        <v>0</v>
      </c>
      <c r="AH43" s="210">
        <v>2.31</v>
      </c>
      <c r="AI43" s="27">
        <f t="shared" si="15"/>
        <v>0</v>
      </c>
      <c r="AJ43" s="12">
        <f t="shared" si="16"/>
        <v>0</v>
      </c>
      <c r="AK43" s="12">
        <f t="shared" si="17"/>
        <v>100</v>
      </c>
      <c r="AL43" s="12">
        <f t="shared" si="22"/>
        <v>84.3</v>
      </c>
      <c r="AM43" s="12"/>
      <c r="AN43" s="82" t="s">
        <v>179</v>
      </c>
      <c r="AO43" s="94">
        <f>IF(ISERROR(HLOOKUP(AN43,'Raw data'!$F$3:$BH$104,AN$2,FALSE)),"",HLOOKUP(AN43,'Raw data'!$F$3:$BH$104,AN$2,FALSE))</f>
        <v>0</v>
      </c>
      <c r="AP43" s="28">
        <v>0.46410000000000001</v>
      </c>
      <c r="AQ43" s="12">
        <f t="shared" si="18"/>
        <v>0</v>
      </c>
      <c r="AR43" s="28">
        <v>2.31</v>
      </c>
      <c r="AS43" s="12">
        <f t="shared" si="19"/>
        <v>0</v>
      </c>
      <c r="AT43" s="12">
        <f t="shared" si="20"/>
        <v>0</v>
      </c>
      <c r="AU43" s="12">
        <f t="shared" si="21"/>
        <v>100</v>
      </c>
      <c r="AV43" s="12">
        <f t="shared" si="28"/>
        <v>84.3</v>
      </c>
    </row>
    <row r="44" spans="1:48" ht="15.75" customHeight="1" x14ac:dyDescent="0.2">
      <c r="A44" s="69" t="s">
        <v>180</v>
      </c>
      <c r="B44" s="59">
        <f t="shared" si="0"/>
        <v>53.007936968056441</v>
      </c>
      <c r="C44" s="12"/>
      <c r="D44" s="52" t="s">
        <v>180</v>
      </c>
      <c r="E44" s="28">
        <f>IF(ISERROR(HLOOKUP(D44,'Raw data'!$F$3:$BH$104,D$2,FALSE)),"",HLOOKUP(D44,'Raw data'!$F$3:$BH$104,D$2,FALSE))</f>
        <v>26</v>
      </c>
      <c r="F44" s="12">
        <v>2889305</v>
      </c>
      <c r="G44" s="12">
        <f t="shared" si="1"/>
        <v>8.9987038405429676</v>
      </c>
      <c r="H44" s="12">
        <f t="shared" si="2"/>
        <v>89.586082555220443</v>
      </c>
      <c r="I44" s="12">
        <f t="shared" si="3"/>
        <v>8.5198709241852839</v>
      </c>
      <c r="J44" s="12">
        <f t="shared" si="4"/>
        <v>7.1822511890881939</v>
      </c>
      <c r="K44" s="12"/>
      <c r="L44" s="52" t="s">
        <v>180</v>
      </c>
      <c r="M44" s="72">
        <f>IF(ISERROR(HLOOKUP(L44,'Raw data'!$F$3:$BH$104,L$2,FALSE)),"",HLOOKUP(L44,'Raw data'!$F$3:$BH$104,L$2,FALSE))</f>
        <v>3448.1666666666665</v>
      </c>
      <c r="N44" s="28">
        <v>1.3277000000000001</v>
      </c>
      <c r="O44" s="12">
        <f t="shared" si="5"/>
        <v>4578.1308833333333</v>
      </c>
      <c r="P44" s="28">
        <v>7.97</v>
      </c>
      <c r="Q44" s="12">
        <f t="shared" si="6"/>
        <v>574.42043705562526</v>
      </c>
      <c r="R44" s="12">
        <f t="shared" si="7"/>
        <v>574.42043705562526</v>
      </c>
      <c r="S44" s="12">
        <f t="shared" si="8"/>
        <v>94.253626915033408</v>
      </c>
      <c r="T44" s="12">
        <f t="shared" si="9"/>
        <v>79.455807489373157</v>
      </c>
      <c r="U44" s="12"/>
      <c r="V44" s="52" t="s">
        <v>180</v>
      </c>
      <c r="W44" s="28">
        <f>IF(ISERROR(HLOOKUP(V44,'Raw data'!$F$3:$BH$104,V$2,FALSE)),"",HLOOKUP(V44,'Raw data'!$F$3:$BH$104,V$2,FALSE))</f>
        <v>234360</v>
      </c>
      <c r="X44" s="12">
        <v>2889305</v>
      </c>
      <c r="Y44" s="12">
        <f t="shared" si="10"/>
        <v>81.112932002678846</v>
      </c>
      <c r="Z44" s="12">
        <f t="shared" si="11"/>
        <v>84.855740746861315</v>
      </c>
      <c r="AA44" s="12">
        <f t="shared" si="12"/>
        <v>48.872435176417099</v>
      </c>
      <c r="AB44" s="12">
        <f t="shared" si="29"/>
        <v>41.199462853719616</v>
      </c>
      <c r="AC44" s="12"/>
      <c r="AD44" s="52" t="s">
        <v>180</v>
      </c>
      <c r="AE44" s="28">
        <f>IF(ISERROR(HLOOKUP(AD44,'Raw data'!$F$3:$BH$104,AD$2,FALSE)),"",HLOOKUP(AD44,'Raw data'!$F$3:$BH$104,AD$2,FALSE))</f>
        <v>145</v>
      </c>
      <c r="AF44" s="28">
        <v>1.3277000000000001</v>
      </c>
      <c r="AG44" s="12">
        <f t="shared" si="14"/>
        <v>192.51650000000001</v>
      </c>
      <c r="AH44" s="210">
        <v>7.97</v>
      </c>
      <c r="AI44" s="27">
        <f t="shared" si="15"/>
        <v>24.155144291091595</v>
      </c>
      <c r="AJ44" s="12">
        <f t="shared" si="16"/>
        <v>24.155144291091595</v>
      </c>
      <c r="AK44" s="12">
        <f t="shared" si="17"/>
        <v>99.874527093766076</v>
      </c>
      <c r="AL44" s="12">
        <f t="shared" si="22"/>
        <v>84.194226340044793</v>
      </c>
      <c r="AM44" s="12"/>
      <c r="AN44" s="52" t="s">
        <v>180</v>
      </c>
      <c r="AO44" s="94">
        <f>IF(ISERROR(HLOOKUP(AN44,'Raw data'!$F$3:$BH$104,AN$2,FALSE)),"",HLOOKUP(AN44,'Raw data'!$F$3:$BH$104,AN$2,FALSE))</f>
        <v>0</v>
      </c>
      <c r="AP44" s="28">
        <v>1.3277000000000001</v>
      </c>
      <c r="AQ44" s="12">
        <f t="shared" si="18"/>
        <v>0</v>
      </c>
      <c r="AR44" s="28">
        <v>7.97</v>
      </c>
      <c r="AS44" s="12">
        <f t="shared" si="19"/>
        <v>0</v>
      </c>
      <c r="AT44" s="12">
        <f t="shared" si="20"/>
        <v>0</v>
      </c>
      <c r="AU44" s="12">
        <f t="shared" si="21"/>
        <v>100</v>
      </c>
      <c r="AV44" s="12">
        <f t="shared" si="28"/>
        <v>84.3</v>
      </c>
    </row>
    <row r="45" spans="1:48" ht="15.75" customHeight="1" x14ac:dyDescent="0.2">
      <c r="A45" s="81" t="s">
        <v>181</v>
      </c>
      <c r="B45" s="59">
        <f t="shared" si="0"/>
        <v>43.095754587438449</v>
      </c>
      <c r="C45" s="12"/>
      <c r="D45" s="83" t="s">
        <v>181</v>
      </c>
      <c r="E45" s="28">
        <f>IF(ISERROR(HLOOKUP(D45,'Raw data'!$F$3:$BH$104,D$2,FALSE)),"",HLOOKUP(D45,'Raw data'!$F$3:$BH$104,D$2,FALSE))</f>
        <v>10</v>
      </c>
      <c r="F45" s="28">
        <v>1258722</v>
      </c>
      <c r="G45" s="12">
        <f t="shared" si="1"/>
        <v>7.9445659963041875</v>
      </c>
      <c r="H45" s="12">
        <f t="shared" si="2"/>
        <v>90.640220399459224</v>
      </c>
      <c r="I45" s="12">
        <f t="shared" si="3"/>
        <v>7.4434462909815267</v>
      </c>
      <c r="J45" s="12">
        <f t="shared" si="4"/>
        <v>6.2748252232974266</v>
      </c>
      <c r="K45" s="12"/>
      <c r="L45" s="83" t="s">
        <v>181</v>
      </c>
      <c r="M45" s="72">
        <f>IF(ISERROR(HLOOKUP(L45,'Raw data'!$F$3:$BH$104,L$2,FALSE)),"",HLOOKUP(L45,'Raw data'!$F$3:$BH$104,L$2,FALSE))</f>
        <v>17530.125</v>
      </c>
      <c r="N45" s="28">
        <v>1</v>
      </c>
      <c r="O45" s="12">
        <f t="shared" si="5"/>
        <v>17530.125</v>
      </c>
      <c r="P45" s="28">
        <v>11.05</v>
      </c>
      <c r="Q45" s="12">
        <f t="shared" si="6"/>
        <v>1586.4366515837103</v>
      </c>
      <c r="R45" s="12">
        <f t="shared" si="7"/>
        <v>1586.4366515837103</v>
      </c>
      <c r="S45" s="12">
        <f t="shared" si="8"/>
        <v>84.129643920064126</v>
      </c>
      <c r="T45" s="12">
        <f t="shared" si="9"/>
        <v>70.92128982461405</v>
      </c>
      <c r="U45" s="12"/>
      <c r="V45" s="83" t="s">
        <v>181</v>
      </c>
      <c r="W45" s="28">
        <f>IF(ISERROR(HLOOKUP(V45,'Raw data'!$F$3:$BH$104,V$2,FALSE)),"",HLOOKUP(V45,'Raw data'!$F$3:$BH$104,V$2,FALSE))</f>
        <v>34626</v>
      </c>
      <c r="X45" s="28">
        <v>1258722</v>
      </c>
      <c r="Y45" s="12">
        <f t="shared" si="10"/>
        <v>27.508854218802881</v>
      </c>
      <c r="Z45" s="12">
        <f t="shared" si="11"/>
        <v>138.45981853073727</v>
      </c>
      <c r="AA45" s="12">
        <f t="shared" si="12"/>
        <v>16.574726882533994</v>
      </c>
      <c r="AB45" s="12">
        <f t="shared" si="29"/>
        <v>13.972494761976156</v>
      </c>
      <c r="AC45" s="12"/>
      <c r="AD45" s="83" t="s">
        <v>181</v>
      </c>
      <c r="AE45" s="28">
        <f>IF(ISERROR(HLOOKUP(AD45,'Raw data'!$F$3:$BH$104,AD$2,FALSE)),"",HLOOKUP(AD45,'Raw data'!$F$3:$BH$104,AD$2,FALSE))</f>
        <v>7786.33</v>
      </c>
      <c r="AF45" s="28">
        <v>1</v>
      </c>
      <c r="AG45" s="12">
        <f t="shared" si="14"/>
        <v>7786.33</v>
      </c>
      <c r="AH45" s="210">
        <v>11.05</v>
      </c>
      <c r="AI45" s="27">
        <f t="shared" si="15"/>
        <v>704.64524886877825</v>
      </c>
      <c r="AJ45" s="12">
        <f t="shared" si="16"/>
        <v>704.64524886877825</v>
      </c>
      <c r="AK45" s="12">
        <f t="shared" si="17"/>
        <v>96.339749157611138</v>
      </c>
      <c r="AL45" s="12">
        <f t="shared" si="22"/>
        <v>81.214408539866184</v>
      </c>
      <c r="AM45" s="12"/>
      <c r="AN45" s="83" t="s">
        <v>181</v>
      </c>
      <c r="AO45" s="28">
        <f>IF(ISERROR(HLOOKUP(AN45,'Raw data'!$F$3:$BH$104,AN$2,FALSE)),"",HLOOKUP(AN45,'Raw data'!$F$3:$BH$104,AN$2,FALSE))</f>
        <v>27014</v>
      </c>
      <c r="AP45" s="28">
        <v>1</v>
      </c>
      <c r="AQ45" s="12">
        <f t="shared" si="18"/>
        <v>27014</v>
      </c>
      <c r="AR45" s="28">
        <v>11.05</v>
      </c>
      <c r="AS45" s="12">
        <f t="shared" si="19"/>
        <v>2444.705882352941</v>
      </c>
      <c r="AT45" s="12">
        <f t="shared" si="20"/>
        <v>2444.705882352941</v>
      </c>
      <c r="AU45" s="12">
        <f t="shared" si="21"/>
        <v>89.406274509803922</v>
      </c>
      <c r="AV45" s="12">
        <f t="shared" si="28"/>
        <v>75.369489411764704</v>
      </c>
    </row>
    <row r="46" spans="1:48" ht="15.75" customHeight="1" x14ac:dyDescent="0.2">
      <c r="A46" s="77" t="s">
        <v>182</v>
      </c>
      <c r="B46" s="59">
        <f t="shared" si="0"/>
        <v>33.928593962195784</v>
      </c>
      <c r="C46" s="12"/>
      <c r="D46" s="82" t="s">
        <v>182</v>
      </c>
      <c r="E46" s="28">
        <f>IF(ISERROR(HLOOKUP(D46,'Raw data'!$F$3:$BH$104,D$2,FALSE)),"",HLOOKUP(D46,'Raw data'!$F$3:$BH$104,D$2,FALSE))</f>
        <v>21</v>
      </c>
      <c r="F46" s="12">
        <v>6434576</v>
      </c>
      <c r="G46" s="12">
        <f t="shared" si="1"/>
        <v>3.2636183021227816</v>
      </c>
      <c r="H46" s="12">
        <f t="shared" si="2"/>
        <v>95.321168093640637</v>
      </c>
      <c r="I46" s="12">
        <f t="shared" si="3"/>
        <v>2.6635330829572297</v>
      </c>
      <c r="J46" s="12">
        <f t="shared" si="4"/>
        <v>2.2453583889329445</v>
      </c>
      <c r="K46" s="12"/>
      <c r="L46" s="82" t="s">
        <v>182</v>
      </c>
      <c r="M46" s="72">
        <f>IF(ISERROR(HLOOKUP(L46,'Raw data'!$F$3:$BH$104,L$2,FALSE)),"",HLOOKUP(L46,'Raw data'!$F$3:$BH$104,L$2,FALSE))</f>
        <v>3001150</v>
      </c>
      <c r="N46" s="28">
        <v>2E-3</v>
      </c>
      <c r="O46" s="12">
        <f t="shared" si="5"/>
        <v>6002.3</v>
      </c>
      <c r="P46" s="28">
        <v>2.5299999999999998</v>
      </c>
      <c r="Q46" s="12">
        <f t="shared" si="6"/>
        <v>2372.450592885376</v>
      </c>
      <c r="R46" s="12">
        <f t="shared" si="7"/>
        <v>2372.450592885376</v>
      </c>
      <c r="S46" s="12">
        <f t="shared" si="8"/>
        <v>76.266536925026941</v>
      </c>
      <c r="T46" s="12">
        <f t="shared" si="9"/>
        <v>64.292690627797711</v>
      </c>
      <c r="U46" s="12"/>
      <c r="V46" s="82" t="s">
        <v>182</v>
      </c>
      <c r="W46" s="28">
        <f>IF(ISERROR(HLOOKUP(V46,'Raw data'!$F$3:$BH$104,V$2,FALSE)),"",HLOOKUP(V46,'Raw data'!$F$3:$BH$104,V$2,FALSE))</f>
        <v>446529</v>
      </c>
      <c r="X46" s="12">
        <v>6434576</v>
      </c>
      <c r="Y46" s="12">
        <f t="shared" si="10"/>
        <v>69.395248420408748</v>
      </c>
      <c r="Z46" s="12">
        <f t="shared" si="11"/>
        <v>96.573424329131413</v>
      </c>
      <c r="AA46" s="12">
        <f t="shared" si="12"/>
        <v>41.812257259616494</v>
      </c>
      <c r="AB46" s="12">
        <f t="shared" si="29"/>
        <v>35.247732869856705</v>
      </c>
      <c r="AC46" s="12"/>
      <c r="AD46" s="82" t="s">
        <v>182</v>
      </c>
      <c r="AE46" s="28" t="str">
        <f>IF(ISERROR(HLOOKUP(AD46,'Raw data'!$F$3:$BH$104,AD$2,FALSE)),"",HLOOKUP(AD46,'Raw data'!$F$3:$BH$104,AD$2,FALSE))</f>
        <v>n/a</v>
      </c>
      <c r="AF46" s="28">
        <v>2E-3</v>
      </c>
      <c r="AG46" s="12" t="str">
        <f t="shared" si="14"/>
        <v>na</v>
      </c>
      <c r="AH46" s="210">
        <v>2.5299999999999998</v>
      </c>
      <c r="AI46" s="27" t="str">
        <f t="shared" si="15"/>
        <v>na</v>
      </c>
      <c r="AJ46" s="12" t="str">
        <f t="shared" si="16"/>
        <v>na</v>
      </c>
      <c r="AK46" s="12" t="str">
        <f t="shared" si="17"/>
        <v>na</v>
      </c>
      <c r="AL46" s="12" t="str">
        <f t="shared" si="22"/>
        <v>na</v>
      </c>
      <c r="AM46" s="12"/>
      <c r="AN46" s="82" t="s">
        <v>182</v>
      </c>
      <c r="AO46" s="28">
        <f>IF(ISERROR(HLOOKUP(AN46,'Raw data'!$F$3:$BH$104,AN$2,FALSE)),"",HLOOKUP(AN46,'Raw data'!$F$3:$BH$104,AN$2,FALSE))</f>
        <v>4900</v>
      </c>
      <c r="AP46" s="28">
        <v>1</v>
      </c>
      <c r="AQ46" s="12">
        <f t="shared" si="18"/>
        <v>4900</v>
      </c>
      <c r="AR46" s="28">
        <v>2.5299999999999998</v>
      </c>
      <c r="AS46" s="12">
        <f t="shared" si="19"/>
        <v>1936.7588932806325</v>
      </c>
      <c r="AT46" s="12">
        <f t="shared" si="20"/>
        <v>1936.7588932806325</v>
      </c>
      <c r="AU46" s="12">
        <f t="shared" si="21"/>
        <v>91.607378129117251</v>
      </c>
      <c r="AV46" s="12">
        <f t="shared" si="28"/>
        <v>77.225019762845847</v>
      </c>
    </row>
    <row r="47" spans="1:48" ht="15.75" customHeight="1" x14ac:dyDescent="0.2">
      <c r="A47" s="77" t="s">
        <v>183</v>
      </c>
      <c r="B47" s="59">
        <f t="shared" si="0"/>
        <v>34.001858399169272</v>
      </c>
      <c r="C47" s="12"/>
      <c r="D47" s="82" t="s">
        <v>183</v>
      </c>
      <c r="E47" s="28">
        <f>IF(ISERROR(HLOOKUP(D47,'Raw data'!$F$3:$BH$104,D$2,FALSE)),"",HLOOKUP(D47,'Raw data'!$F$3:$BH$104,D$2,FALSE))</f>
        <v>18</v>
      </c>
      <c r="F47" s="12">
        <v>11895893</v>
      </c>
      <c r="G47" s="12">
        <f t="shared" si="1"/>
        <v>1.5131272616524039</v>
      </c>
      <c r="H47" s="12">
        <f t="shared" si="2"/>
        <v>97.071659134111016</v>
      </c>
      <c r="I47" s="12">
        <f t="shared" si="3"/>
        <v>0.87603281772818775</v>
      </c>
      <c r="J47" s="12">
        <f t="shared" si="4"/>
        <v>0.73849566534486222</v>
      </c>
      <c r="K47" s="12"/>
      <c r="L47" s="82" t="s">
        <v>183</v>
      </c>
      <c r="M47" s="340">
        <f>IF(ISERROR(HLOOKUP(L47,'Raw data'!$F$3:$BH$104,L$2,FALSE)),"",HLOOKUP(L47,'Raw data'!$F$3:$BH$104,L$2,FALSE))</f>
        <v>34417.189235294114</v>
      </c>
      <c r="N47" s="28">
        <v>0.46410000000000001</v>
      </c>
      <c r="O47" s="12">
        <f t="shared" si="5"/>
        <v>15973.017524099998</v>
      </c>
      <c r="P47" s="28">
        <v>2.31</v>
      </c>
      <c r="Q47" s="12">
        <f t="shared" si="6"/>
        <v>6914.72620090909</v>
      </c>
      <c r="R47" s="12">
        <f t="shared" si="7"/>
        <v>6914.72620090909</v>
      </c>
      <c r="S47" s="12">
        <f t="shared" si="8"/>
        <v>30.826631561910247</v>
      </c>
      <c r="T47" s="12">
        <f t="shared" si="9"/>
        <v>25.986850406690337</v>
      </c>
      <c r="U47" s="12"/>
      <c r="V47" s="82" t="s">
        <v>183</v>
      </c>
      <c r="W47" s="28">
        <f>IF(ISERROR(HLOOKUP(V47,'Raw data'!$F$3:$BH$104,V$2,FALSE)),"",HLOOKUP(V47,'Raw data'!$F$3:$BH$104,V$2,FALSE))</f>
        <v>585092.21699999995</v>
      </c>
      <c r="X47" s="12">
        <v>11895893</v>
      </c>
      <c r="Y47" s="12">
        <f t="shared" si="10"/>
        <v>49.184388006852444</v>
      </c>
      <c r="Z47" s="12">
        <f t="shared" si="11"/>
        <v>116.78428474268772</v>
      </c>
      <c r="AA47" s="12">
        <f t="shared" si="12"/>
        <v>29.634742022113755</v>
      </c>
      <c r="AB47" s="12">
        <f t="shared" si="29"/>
        <v>24.982087524641894</v>
      </c>
      <c r="AC47" s="12"/>
      <c r="AD47" s="82" t="s">
        <v>183</v>
      </c>
      <c r="AE47" s="28">
        <f>IF(ISERROR(HLOOKUP(AD47,'Raw data'!$F$3:$BH$104,AD$2,FALSE)),"",HLOOKUP(AD47,'Raw data'!$F$3:$BH$104,AD$2,FALSE))</f>
        <v>0</v>
      </c>
      <c r="AF47" s="28">
        <v>0.46410000000000001</v>
      </c>
      <c r="AG47" s="12">
        <f t="shared" si="14"/>
        <v>0</v>
      </c>
      <c r="AH47" s="210">
        <v>2.31</v>
      </c>
      <c r="AI47" s="27">
        <f t="shared" si="15"/>
        <v>0</v>
      </c>
      <c r="AJ47" s="12">
        <f t="shared" si="16"/>
        <v>0</v>
      </c>
      <c r="AK47" s="12">
        <f t="shared" si="17"/>
        <v>100</v>
      </c>
      <c r="AL47" s="12">
        <f t="shared" si="22"/>
        <v>84.3</v>
      </c>
      <c r="AM47" s="12"/>
      <c r="AN47" s="82" t="s">
        <v>183</v>
      </c>
      <c r="AO47" s="28">
        <f>IF(ISERROR(HLOOKUP(AN47,'Raw data'!$F$3:$BH$104,AN$2,FALSE)),"",HLOOKUP(AN47,'Raw data'!$F$3:$BH$104,AN$2,FALSE))</f>
        <v>9600</v>
      </c>
      <c r="AP47" s="28">
        <v>0.46410000000000001</v>
      </c>
      <c r="AQ47" s="12">
        <f t="shared" si="18"/>
        <v>4455.3599999999997</v>
      </c>
      <c r="AR47" s="28">
        <v>2.31</v>
      </c>
      <c r="AS47" s="12">
        <f t="shared" si="19"/>
        <v>1928.7272727272725</v>
      </c>
      <c r="AT47" s="12">
        <f t="shared" si="20"/>
        <v>1928.7272727272725</v>
      </c>
      <c r="AU47" s="12">
        <f t="shared" si="21"/>
        <v>91.642181818181825</v>
      </c>
      <c r="AV47" s="12">
        <f t="shared" si="28"/>
        <v>77.254359272727271</v>
      </c>
    </row>
    <row r="48" spans="1:48" ht="15.75" customHeight="1" x14ac:dyDescent="0.2">
      <c r="A48" s="71" t="s">
        <v>184</v>
      </c>
      <c r="B48" s="59">
        <f t="shared" si="0"/>
        <v>42.919560675940069</v>
      </c>
      <c r="C48" s="12"/>
      <c r="D48" s="57" t="s">
        <v>184</v>
      </c>
      <c r="E48" s="28">
        <f>IF(ISERROR(HLOOKUP(D48,'Raw data'!$F$3:$BH$104,D$2,FALSE)),"",HLOOKUP(D48,'Raw data'!$F$3:$BH$104,D$2,FALSE))</f>
        <v>22</v>
      </c>
      <c r="F48" s="12">
        <v>10117909</v>
      </c>
      <c r="G48" s="12">
        <f t="shared" si="1"/>
        <v>2.1743623114222514</v>
      </c>
      <c r="H48" s="12">
        <f t="shared" si="2"/>
        <v>96.410424084341159</v>
      </c>
      <c r="I48" s="12">
        <f t="shared" si="3"/>
        <v>1.5512478285543807</v>
      </c>
      <c r="J48" s="12">
        <f t="shared" si="4"/>
        <v>1.3077019194713428</v>
      </c>
      <c r="K48" s="12"/>
      <c r="L48" s="57" t="s">
        <v>184</v>
      </c>
      <c r="M48" s="72">
        <f>IF(ISERROR(HLOOKUP(L48,'Raw data'!$F$3:$BH$104,L$2,FALSE)),"",HLOOKUP(L48,'Raw data'!$F$3:$BH$104,L$2,FALSE))</f>
        <v>6741542.8571428573</v>
      </c>
      <c r="N48" s="28">
        <v>8.9999999999999998E-4</v>
      </c>
      <c r="O48" s="12">
        <f t="shared" si="5"/>
        <v>6067.3885714285716</v>
      </c>
      <c r="P48" s="28">
        <v>4.46</v>
      </c>
      <c r="Q48" s="12">
        <f t="shared" si="6"/>
        <v>1360.4010249839846</v>
      </c>
      <c r="R48" s="12">
        <f t="shared" si="7"/>
        <v>1360.4010249839846</v>
      </c>
      <c r="S48" s="12">
        <f t="shared" si="8"/>
        <v>86.390853579654362</v>
      </c>
      <c r="T48" s="12">
        <f t="shared" si="9"/>
        <v>72.827489567648627</v>
      </c>
      <c r="U48" s="12"/>
      <c r="V48" s="57" t="s">
        <v>184</v>
      </c>
      <c r="W48" s="28">
        <f>IF(ISERROR(HLOOKUP(V48,'Raw data'!$F$3:$BH$104,V$2,FALSE)),"",HLOOKUP(V48,'Raw data'!$F$3:$BH$104,V$2,FALSE))</f>
        <v>274046</v>
      </c>
      <c r="X48" s="12">
        <v>10117909</v>
      </c>
      <c r="Y48" s="12">
        <f t="shared" si="10"/>
        <v>27.085240636182832</v>
      </c>
      <c r="Z48" s="12">
        <f t="shared" si="11"/>
        <v>138.88343211335734</v>
      </c>
      <c r="AA48" s="12">
        <f t="shared" si="12"/>
        <v>16.319489809415174</v>
      </c>
      <c r="AB48" s="12">
        <f t="shared" si="29"/>
        <v>13.757329909336992</v>
      </c>
      <c r="AC48" s="12"/>
      <c r="AD48" s="57" t="s">
        <v>184</v>
      </c>
      <c r="AE48" s="28">
        <f>IF(ISERROR(HLOOKUP(AD48,'Raw data'!$F$3:$BH$104,AD$2,FALSE)),"",HLOOKUP(AD48,'Raw data'!$F$3:$BH$104,AD$2,FALSE))</f>
        <v>582000</v>
      </c>
      <c r="AF48" s="28">
        <v>8.9999999999999998E-4</v>
      </c>
      <c r="AG48" s="12">
        <f t="shared" si="14"/>
        <v>523.79999999999995</v>
      </c>
      <c r="AH48" s="210">
        <v>4.46</v>
      </c>
      <c r="AI48" s="27">
        <f t="shared" si="15"/>
        <v>117.4439461883408</v>
      </c>
      <c r="AJ48" s="12">
        <f t="shared" si="16"/>
        <v>117.4439461883408</v>
      </c>
      <c r="AK48" s="12">
        <f t="shared" si="17"/>
        <v>99.389942238793978</v>
      </c>
      <c r="AL48" s="12">
        <f t="shared" si="22"/>
        <v>83.785721307303319</v>
      </c>
      <c r="AM48" s="12"/>
      <c r="AN48" s="57" t="s">
        <v>184</v>
      </c>
      <c r="AO48" s="28">
        <f>IF(ISERROR(HLOOKUP(AN48,'Raw data'!$F$3:$BH$104,AN$2,FALSE)),"",HLOOKUP(AN48,'Raw data'!$F$3:$BH$104,AN$2,FALSE))</f>
        <v>13080000</v>
      </c>
      <c r="AP48" s="28">
        <v>8.9999999999999998E-4</v>
      </c>
      <c r="AQ48" s="12">
        <f t="shared" si="18"/>
        <v>11772</v>
      </c>
      <c r="AR48" s="28">
        <v>4.46</v>
      </c>
      <c r="AS48" s="12">
        <f t="shared" si="19"/>
        <v>2639.4618834080716</v>
      </c>
      <c r="AT48" s="12">
        <f t="shared" si="20"/>
        <v>2639.4618834080716</v>
      </c>
      <c r="AU48" s="12">
        <f t="shared" si="21"/>
        <v>88.562331838565029</v>
      </c>
      <c r="AV48" s="12">
        <f t="shared" si="28"/>
        <v>74.658045739910321</v>
      </c>
    </row>
    <row r="49" spans="1:48" ht="15.75" customHeight="1" x14ac:dyDescent="0.2">
      <c r="A49" s="71" t="s">
        <v>185</v>
      </c>
      <c r="B49" s="59">
        <f t="shared" si="0"/>
        <v>38.98631330299358</v>
      </c>
      <c r="C49" s="12"/>
      <c r="D49" s="57" t="s">
        <v>185</v>
      </c>
      <c r="E49" s="28">
        <f>IF(ISERROR(HLOOKUP(D49,'Raw data'!$F$3:$BH$104,D$2,FALSE)),"",HLOOKUP(D49,'Raw data'!$F$3:$BH$104,D$2,FALSE))</f>
        <v>29</v>
      </c>
      <c r="F49" s="12">
        <v>21766000</v>
      </c>
      <c r="G49" s="12">
        <f t="shared" si="1"/>
        <v>1.3323532114306718</v>
      </c>
      <c r="H49" s="12">
        <f t="shared" si="2"/>
        <v>97.252433184332745</v>
      </c>
      <c r="I49" s="12">
        <f t="shared" si="3"/>
        <v>0.69143680709619559</v>
      </c>
      <c r="J49" s="12">
        <f t="shared" si="4"/>
        <v>0.58288122838209289</v>
      </c>
      <c r="K49" s="12"/>
      <c r="L49" s="57" t="s">
        <v>185</v>
      </c>
      <c r="M49" s="72">
        <f>IF(ISERROR(HLOOKUP(L49,'Raw data'!$F$3:$BH$104,L$2,FALSE)),"",HLOOKUP(L49,'Raw data'!$F$3:$BH$104,L$2,FALSE))</f>
        <v>24009.25</v>
      </c>
      <c r="N49" s="28">
        <v>0.1615</v>
      </c>
      <c r="O49" s="12">
        <f t="shared" si="5"/>
        <v>3877.4938750000001</v>
      </c>
      <c r="P49" s="28">
        <v>2.75</v>
      </c>
      <c r="Q49" s="12">
        <f t="shared" si="6"/>
        <v>1409.9977727272728</v>
      </c>
      <c r="R49" s="12">
        <f t="shared" si="7"/>
        <v>1409.9977727272728</v>
      </c>
      <c r="S49" s="12">
        <f t="shared" si="8"/>
        <v>85.894698850559465</v>
      </c>
      <c r="T49" s="12">
        <f t="shared" si="9"/>
        <v>72.409231131021627</v>
      </c>
      <c r="U49" s="12"/>
      <c r="V49" s="57" t="s">
        <v>185</v>
      </c>
      <c r="W49" s="28">
        <f>IF(ISERROR(HLOOKUP(V49,'Raw data'!$F$3:$BH$104,V$2,FALSE)),"",HLOOKUP(V49,'Raw data'!$F$3:$BH$104,V$2,FALSE))</f>
        <v>259662</v>
      </c>
      <c r="X49" s="12">
        <v>21766000</v>
      </c>
      <c r="Y49" s="12">
        <f t="shared" si="10"/>
        <v>11.929706882293484</v>
      </c>
      <c r="Z49" s="12">
        <f t="shared" si="11"/>
        <v>154.03896586724667</v>
      </c>
      <c r="AA49" s="12">
        <f t="shared" si="12"/>
        <v>7.1879269049143772</v>
      </c>
      <c r="AB49" s="12">
        <f t="shared" si="29"/>
        <v>6.05942238084282</v>
      </c>
      <c r="AC49" s="12"/>
      <c r="AD49" s="57" t="s">
        <v>185</v>
      </c>
      <c r="AE49" s="28">
        <f>IF(ISERROR(HLOOKUP(AD49,'Raw data'!$F$3:$BH$104,AD$2,FALSE)),"",HLOOKUP(AD49,'Raw data'!$F$3:$BH$104,AD$2,FALSE))</f>
        <v>28800</v>
      </c>
      <c r="AF49" s="28">
        <v>0.1615</v>
      </c>
      <c r="AG49" s="12">
        <f t="shared" si="14"/>
        <v>4651.2</v>
      </c>
      <c r="AH49" s="210">
        <v>2.75</v>
      </c>
      <c r="AI49" s="27">
        <f t="shared" si="15"/>
        <v>1691.3454545454545</v>
      </c>
      <c r="AJ49" s="12">
        <f t="shared" si="16"/>
        <v>1691.3454545454545</v>
      </c>
      <c r="AK49" s="12">
        <f t="shared" si="17"/>
        <v>91.214375411302257</v>
      </c>
      <c r="AL49" s="12">
        <f t="shared" si="22"/>
        <v>76.893718471727794</v>
      </c>
      <c r="AM49" s="12"/>
      <c r="AN49" s="57" t="s">
        <v>185</v>
      </c>
      <c r="AO49" s="28">
        <f>IF(ISERROR(HLOOKUP(AN49,'Raw data'!$F$3:$BH$104,AN$2,FALSE)),"",HLOOKUP(AN49,'Raw data'!$F$3:$BH$104,AN$2,FALSE))</f>
        <v>63394</v>
      </c>
      <c r="AP49" s="28">
        <v>0.1615</v>
      </c>
      <c r="AQ49" s="12">
        <f t="shared" si="18"/>
        <v>10238.130999999999</v>
      </c>
      <c r="AR49" s="28">
        <v>2.75</v>
      </c>
      <c r="AS49" s="12">
        <f t="shared" si="19"/>
        <v>3722.9567272727272</v>
      </c>
      <c r="AT49" s="12">
        <f t="shared" si="20"/>
        <v>3722.9567272727272</v>
      </c>
      <c r="AU49" s="12">
        <f t="shared" si="21"/>
        <v>83.867187515151514</v>
      </c>
      <c r="AV49" s="12">
        <f t="shared" si="28"/>
        <v>70.700039075272727</v>
      </c>
    </row>
    <row r="50" spans="1:48" ht="15.75" customHeight="1" x14ac:dyDescent="0.2">
      <c r="A50" s="71" t="s">
        <v>186</v>
      </c>
      <c r="B50" s="59">
        <f t="shared" si="0"/>
        <v>40.607797814230004</v>
      </c>
      <c r="C50" s="12"/>
      <c r="D50" s="57" t="s">
        <v>186</v>
      </c>
      <c r="E50" s="28">
        <f>IF(ISERROR(HLOOKUP(D50,'Raw data'!$F$3:$BH$104,D$2,FALSE)),"",HLOOKUP(D50,'Raw data'!$F$3:$BH$104,D$2,FALSE))</f>
        <v>11</v>
      </c>
      <c r="F50" s="12">
        <v>5312400</v>
      </c>
      <c r="G50" s="12">
        <f t="shared" si="1"/>
        <v>2.07062721180634</v>
      </c>
      <c r="H50" s="12">
        <f t="shared" si="2"/>
        <v>96.514159183957076</v>
      </c>
      <c r="I50" s="12">
        <f t="shared" si="3"/>
        <v>1.4453195411252722</v>
      </c>
      <c r="J50" s="12">
        <f t="shared" si="4"/>
        <v>1.2184043731686045</v>
      </c>
      <c r="K50" s="12"/>
      <c r="L50" s="57" t="s">
        <v>186</v>
      </c>
      <c r="M50" s="72">
        <f>IF(ISERROR(HLOOKUP(L50,'Raw data'!$F$3:$BH$104,L$2,FALSE)),"",HLOOKUP(L50,'Raw data'!$F$3:$BH$104,L$2,FALSE))</f>
        <v>8234.4</v>
      </c>
      <c r="N50" s="28">
        <v>0.79949999999999999</v>
      </c>
      <c r="O50" s="12">
        <f t="shared" si="5"/>
        <v>6583.4027999999998</v>
      </c>
      <c r="P50" s="28">
        <v>4</v>
      </c>
      <c r="Q50" s="12">
        <f t="shared" si="6"/>
        <v>1645.8507</v>
      </c>
      <c r="R50" s="12">
        <f t="shared" si="7"/>
        <v>1645.8507</v>
      </c>
      <c r="S50" s="12">
        <f t="shared" si="8"/>
        <v>83.535279119190577</v>
      </c>
      <c r="T50" s="12">
        <f t="shared" si="9"/>
        <v>70.420240297477648</v>
      </c>
      <c r="U50" s="12"/>
      <c r="V50" s="57" t="s">
        <v>186</v>
      </c>
      <c r="W50" s="28">
        <f>IF(ISERROR(HLOOKUP(V50,'Raw data'!$F$3:$BH$104,V$2,FALSE)),"",HLOOKUP(V50,'Raw data'!$F$3:$BH$104,V$2,FALSE))</f>
        <v>97345</v>
      </c>
      <c r="X50" s="12">
        <v>5312400</v>
      </c>
      <c r="Y50" s="12">
        <f t="shared" si="10"/>
        <v>18.324109630298921</v>
      </c>
      <c r="Z50" s="12">
        <f t="shared" si="11"/>
        <v>147.64456311924124</v>
      </c>
      <c r="AA50" s="12">
        <f t="shared" si="12"/>
        <v>11.040703842918262</v>
      </c>
      <c r="AB50" s="12">
        <f t="shared" si="29"/>
        <v>9.3073133395800944</v>
      </c>
      <c r="AC50" s="12"/>
      <c r="AD50" s="57" t="s">
        <v>186</v>
      </c>
      <c r="AE50" s="28">
        <f>IF(ISERROR(HLOOKUP(AD50,'Raw data'!$F$3:$BH$104,AD$2,FALSE)),"",HLOOKUP(AD50,'Raw data'!$F$3:$BH$104,AD$2,FALSE))</f>
        <v>3216</v>
      </c>
      <c r="AF50" s="28">
        <v>0.79949999999999999</v>
      </c>
      <c r="AG50" s="12">
        <f t="shared" si="14"/>
        <v>2571.192</v>
      </c>
      <c r="AH50" s="210">
        <v>4</v>
      </c>
      <c r="AI50" s="27">
        <f t="shared" si="15"/>
        <v>642.798</v>
      </c>
      <c r="AJ50" s="12">
        <f t="shared" si="16"/>
        <v>642.798</v>
      </c>
      <c r="AK50" s="12">
        <f t="shared" si="17"/>
        <v>96.661012155034015</v>
      </c>
      <c r="AL50" s="12">
        <f t="shared" si="22"/>
        <v>81.485233246693667</v>
      </c>
      <c r="AM50" s="12"/>
      <c r="AN50" s="57" t="s">
        <v>186</v>
      </c>
      <c r="AO50" s="28">
        <f>IF(ISERROR(HLOOKUP(AN50,'Raw data'!$F$3:$BH$104,AN$2,FALSE)),"",HLOOKUP(AN50,'Raw data'!$F$3:$BH$104,AN$2,FALSE))</f>
        <v>20000</v>
      </c>
      <c r="AP50" s="28">
        <v>0.79949999999999999</v>
      </c>
      <c r="AQ50" s="12">
        <f t="shared" si="18"/>
        <v>15990</v>
      </c>
      <c r="AR50" s="28">
        <v>4</v>
      </c>
      <c r="AS50" s="12">
        <f t="shared" si="19"/>
        <v>3997.5</v>
      </c>
      <c r="AT50" s="12">
        <f t="shared" si="20"/>
        <v>3997.5</v>
      </c>
      <c r="AU50" s="12">
        <f t="shared" si="21"/>
        <v>82.677499999999995</v>
      </c>
      <c r="AV50" s="12">
        <f t="shared" si="28"/>
        <v>69.697132499999995</v>
      </c>
    </row>
    <row r="51" spans="1:48" ht="15.75" customHeight="1" x14ac:dyDescent="0.2">
      <c r="A51" s="71" t="s">
        <v>243</v>
      </c>
      <c r="B51" s="59">
        <f t="shared" si="0"/>
        <v>49.603388076136532</v>
      </c>
      <c r="C51" s="12"/>
      <c r="D51" s="78" t="s">
        <v>243</v>
      </c>
      <c r="E51" s="28">
        <f>IF(ISERROR(HLOOKUP(D51,'Raw data'!$F$3:$BH$104,D$2,FALSE)),"",HLOOKUP(D51,'Raw data'!$F$3:$BH$104,D$2,FALSE))</f>
        <v>86</v>
      </c>
      <c r="F51" s="28">
        <v>4757083</v>
      </c>
      <c r="G51" s="12">
        <f t="shared" si="1"/>
        <v>18.078305549850612</v>
      </c>
      <c r="H51" s="12">
        <f t="shared" si="2"/>
        <v>80.506480845912805</v>
      </c>
      <c r="I51" s="12">
        <f t="shared" si="3"/>
        <v>17.791435352872867</v>
      </c>
      <c r="J51" s="12">
        <f t="shared" si="4"/>
        <v>14.998180002471827</v>
      </c>
      <c r="K51" s="12"/>
      <c r="L51" s="78" t="s">
        <v>243</v>
      </c>
      <c r="M51" s="72">
        <f>IF(ISERROR(HLOOKUP(L51,'Raw data'!$F$3:$BH$104,L$2,FALSE)),"",HLOOKUP(L51,'Raw data'!$F$3:$BH$104,L$2,FALSE))</f>
        <v>13118.41</v>
      </c>
      <c r="N51" s="28">
        <v>0.96499999999999997</v>
      </c>
      <c r="O51" s="12">
        <f t="shared" si="5"/>
        <v>12659.265649999999</v>
      </c>
      <c r="P51" s="28">
        <v>16.28</v>
      </c>
      <c r="Q51" s="12">
        <f t="shared" si="6"/>
        <v>777.59617014742003</v>
      </c>
      <c r="R51" s="12">
        <f t="shared" si="7"/>
        <v>777.59617014742003</v>
      </c>
      <c r="S51" s="12">
        <f t="shared" si="8"/>
        <v>92.221102497654456</v>
      </c>
      <c r="T51" s="12">
        <f t="shared" si="9"/>
        <v>77.742389405522701</v>
      </c>
      <c r="U51" s="12"/>
      <c r="V51" s="78" t="s">
        <v>243</v>
      </c>
      <c r="W51" s="28">
        <f>IF(ISERROR(HLOOKUP(V51,'Raw data'!$F$3:$BH$104,V$2,FALSE)),"",HLOOKUP(V51,'Raw data'!$F$3:$BH$104,V$2,FALSE))</f>
        <v>221863</v>
      </c>
      <c r="X51" s="28">
        <v>4757083</v>
      </c>
      <c r="Y51" s="12">
        <f t="shared" si="10"/>
        <v>46.638454700075656</v>
      </c>
      <c r="Z51" s="12">
        <f t="shared" si="11"/>
        <v>119.33021804946451</v>
      </c>
      <c r="AA51" s="12">
        <f t="shared" si="12"/>
        <v>28.100757767977555</v>
      </c>
      <c r="AB51" s="12">
        <f t="shared" si="29"/>
        <v>23.688938798405079</v>
      </c>
      <c r="AC51" s="12"/>
      <c r="AD51" s="78" t="s">
        <v>243</v>
      </c>
      <c r="AE51" s="28">
        <f>IF(ISERROR(HLOOKUP(AD51,'Raw data'!$F$3:$BH$104,AD$2,FALSE)),"",HLOOKUP(AD51,'Raw data'!$F$3:$BH$104,AD$2,FALSE))</f>
        <v>8922.56</v>
      </c>
      <c r="AF51" s="28">
        <v>0.96499999999999997</v>
      </c>
      <c r="AG51" s="12">
        <f t="shared" si="14"/>
        <v>8610.2703999999994</v>
      </c>
      <c r="AH51" s="210">
        <v>16.28</v>
      </c>
      <c r="AI51" s="27">
        <f t="shared" si="15"/>
        <v>528.88638820638812</v>
      </c>
      <c r="AJ51" s="12">
        <f t="shared" si="16"/>
        <v>528.88638820638812</v>
      </c>
      <c r="AK51" s="12">
        <f t="shared" si="17"/>
        <v>97.252721350114513</v>
      </c>
      <c r="AL51" s="12">
        <f t="shared" si="22"/>
        <v>81.984044098146526</v>
      </c>
      <c r="AM51" s="12"/>
      <c r="AN51" s="78" t="s">
        <v>243</v>
      </c>
      <c r="AO51" s="28">
        <f>IF(ISERROR(HLOOKUP(AN51,'Raw data'!$F$3:$BH$104,AN$2,FALSE)),"",HLOOKUP(AN51,'Raw data'!$F$3:$BH$104,AN$2,FALSE))</f>
        <v>20000</v>
      </c>
      <c r="AP51" s="28">
        <v>0.96499999999999997</v>
      </c>
      <c r="AQ51" s="12">
        <f t="shared" si="18"/>
        <v>19300</v>
      </c>
      <c r="AR51" s="28">
        <v>16.28</v>
      </c>
      <c r="AS51" s="12">
        <f t="shared" si="19"/>
        <v>1185.5036855036853</v>
      </c>
      <c r="AT51" s="12">
        <f t="shared" si="20"/>
        <v>1185.5036855036853</v>
      </c>
      <c r="AU51" s="12">
        <f t="shared" si="21"/>
        <v>94.862817362817367</v>
      </c>
      <c r="AV51" s="12">
        <f t="shared" si="28"/>
        <v>79.969355036855035</v>
      </c>
    </row>
    <row r="52" spans="1:48" ht="15.75" customHeight="1" x14ac:dyDescent="0.2">
      <c r="A52" s="73" t="s">
        <v>188</v>
      </c>
      <c r="B52" s="59">
        <f t="shared" si="0"/>
        <v>47.813638289076437</v>
      </c>
      <c r="C52" s="12"/>
      <c r="D52" s="75" t="s">
        <v>188</v>
      </c>
      <c r="E52" s="28">
        <f>IF(ISERROR(HLOOKUP(D52,'Raw data'!$F$3:$BH$104,D$2,FALSE)),"",HLOOKUP(D52,'Raw data'!$F$3:$BH$104,D$2,FALSE))</f>
        <v>37</v>
      </c>
      <c r="F52" s="12">
        <v>8154051</v>
      </c>
      <c r="G52" s="12">
        <f t="shared" si="1"/>
        <v>4.5376218520095097</v>
      </c>
      <c r="H52" s="12">
        <f t="shared" si="2"/>
        <v>94.047164543753908</v>
      </c>
      <c r="I52" s="12">
        <f t="shared" si="3"/>
        <v>3.9644718656620768</v>
      </c>
      <c r="J52" s="12">
        <f t="shared" si="4"/>
        <v>3.3420497827531306</v>
      </c>
      <c r="K52" s="12"/>
      <c r="L52" s="75" t="s">
        <v>188</v>
      </c>
      <c r="M52" s="347">
        <f>IF(ISERROR(HLOOKUP(L52,'Raw data'!$F$3:$BH$104,L$2,FALSE)),"",HLOOKUP(L52,'Raw data'!$F$3:$BH$104,L$2,FALSE))</f>
        <v>422700</v>
      </c>
      <c r="N52" s="348">
        <v>1E-4</v>
      </c>
      <c r="O52" s="12">
        <f t="shared" si="5"/>
        <v>42.27</v>
      </c>
      <c r="P52" s="28">
        <v>2.2400000000000002</v>
      </c>
      <c r="Q52" s="12">
        <f t="shared" si="6"/>
        <v>18.870535714285715</v>
      </c>
      <c r="R52" s="12">
        <f t="shared" si="7"/>
        <v>18.870535714285715</v>
      </c>
      <c r="S52" s="12">
        <f t="shared" si="8"/>
        <v>99.811223397476411</v>
      </c>
      <c r="T52" s="12">
        <f t="shared" si="9"/>
        <v>84.140861324072617</v>
      </c>
      <c r="U52" s="12"/>
      <c r="V52" s="75" t="s">
        <v>188</v>
      </c>
      <c r="W52" s="45">
        <f>IF(ISERROR(HLOOKUP(V52,'Raw data'!$F$3:$BH$104,V$2,FALSE)),"",HLOOKUP(V52,'Raw data'!$F$3:$BH$104,V$2,FALSE))</f>
        <v>0</v>
      </c>
      <c r="X52" s="12">
        <v>8154051</v>
      </c>
      <c r="Y52" s="12">
        <f t="shared" si="10"/>
        <v>0</v>
      </c>
      <c r="Z52" s="12">
        <f t="shared" si="11"/>
        <v>165.96867274954016</v>
      </c>
      <c r="AA52" s="12">
        <f t="shared" si="12"/>
        <v>0</v>
      </c>
      <c r="AB52" s="74">
        <f>AVERAGE(AB53,AB19,AB12,AB7)</f>
        <v>19.494611877531497</v>
      </c>
      <c r="AC52" s="12"/>
      <c r="AD52" s="75" t="s">
        <v>188</v>
      </c>
      <c r="AE52" s="94">
        <f>IF(ISERROR(HLOOKUP(AD52,'Raw data'!$F$3:$BH$104,AD$2,FALSE)),"",HLOOKUP(AD52,'Raw data'!$F$3:$BH$104,AD$2,FALSE))</f>
        <v>117500</v>
      </c>
      <c r="AF52" s="94">
        <v>1E-4</v>
      </c>
      <c r="AG52" s="12">
        <f t="shared" si="14"/>
        <v>11.75</v>
      </c>
      <c r="AH52" s="210">
        <v>2.2400000000000002</v>
      </c>
      <c r="AI52" s="27">
        <f t="shared" si="15"/>
        <v>5.2455357142857135</v>
      </c>
      <c r="AJ52" s="12">
        <f t="shared" si="16"/>
        <v>5.2455357142857135</v>
      </c>
      <c r="AK52" s="12">
        <f t="shared" si="17"/>
        <v>99.972752279891452</v>
      </c>
      <c r="AL52" s="12">
        <f t="shared" si="22"/>
        <v>84.277030171948496</v>
      </c>
      <c r="AM52" s="12"/>
      <c r="AN52" s="75" t="s">
        <v>188</v>
      </c>
      <c r="AO52" s="94">
        <f>IF(ISERROR(HLOOKUP(AN52,'Raw data'!$F$3:$BH$104,AN$2,FALSE)),"",HLOOKUP(AN52,'Raw data'!$F$3:$BH$104,AN$2,FALSE))</f>
        <v>300</v>
      </c>
      <c r="AP52" s="28">
        <v>1E-4</v>
      </c>
      <c r="AQ52" s="12">
        <f t="shared" si="18"/>
        <v>3.0000000000000002E-2</v>
      </c>
      <c r="AR52" s="28">
        <v>2.2400000000000002</v>
      </c>
      <c r="AS52" s="12">
        <f t="shared" si="19"/>
        <v>1.3392857142857142E-2</v>
      </c>
      <c r="AT52" s="12">
        <f t="shared" si="20"/>
        <v>1.3392857142857142E-2</v>
      </c>
      <c r="AU52" s="12">
        <f t="shared" si="21"/>
        <v>99.999941964285711</v>
      </c>
      <c r="AV52" s="12">
        <f t="shared" si="28"/>
        <v>84.299951075892849</v>
      </c>
    </row>
    <row r="53" spans="1:48" ht="15.75" customHeight="1" x14ac:dyDescent="0.2">
      <c r="A53" s="73" t="s">
        <v>189</v>
      </c>
      <c r="B53" s="59">
        <f t="shared" si="0"/>
        <v>42.186683499527803</v>
      </c>
      <c r="C53" s="12"/>
      <c r="D53" s="75" t="s">
        <v>189</v>
      </c>
      <c r="E53" s="28">
        <f>IF(ISERROR(HLOOKUP(D53,'Raw data'!$F$3:$BH$104,D$2,FALSE)),"",HLOOKUP(D53,'Raw data'!$F$3:$BH$104,D$2,FALSE))</f>
        <v>5</v>
      </c>
      <c r="F53" s="28">
        <v>1331300</v>
      </c>
      <c r="G53" s="12">
        <f t="shared" si="1"/>
        <v>3.7557274844137307</v>
      </c>
      <c r="H53" s="12">
        <f t="shared" si="2"/>
        <v>94.829058911349691</v>
      </c>
      <c r="I53" s="12">
        <f t="shared" si="3"/>
        <v>3.1660465340574149</v>
      </c>
      <c r="J53" s="12">
        <f t="shared" si="4"/>
        <v>2.6689772282104007</v>
      </c>
      <c r="K53" s="12"/>
      <c r="L53" s="75" t="s">
        <v>189</v>
      </c>
      <c r="M53" s="72">
        <f>IF(ISERROR(HLOOKUP(L53,'Raw data'!$F$3:$BH$104,L$2,FALSE)),"",HLOOKUP(L53,'Raw data'!$F$3:$BH$104,L$2,FALSE))</f>
        <v>12774</v>
      </c>
      <c r="N53" s="28">
        <v>0.27729999999999999</v>
      </c>
      <c r="O53" s="12">
        <f t="shared" si="5"/>
        <v>3542.2302</v>
      </c>
      <c r="P53" s="28">
        <v>6.41</v>
      </c>
      <c r="Q53" s="12">
        <f t="shared" si="6"/>
        <v>552.61001560062402</v>
      </c>
      <c r="R53" s="12">
        <f t="shared" si="7"/>
        <v>552.61001560062402</v>
      </c>
      <c r="S53" s="12">
        <f t="shared" si="8"/>
        <v>94.471813474451835</v>
      </c>
      <c r="T53" s="12">
        <f t="shared" si="9"/>
        <v>79.639738758962892</v>
      </c>
      <c r="U53" s="12"/>
      <c r="V53" s="75" t="s">
        <v>189</v>
      </c>
      <c r="W53" s="28">
        <f>IF(ISERROR(HLOOKUP(V53,'Raw data'!$F$3:$BH$104,V$2,FALSE)),"",HLOOKUP(V53,'Raw data'!$F$3:$BH$104,V$2,FALSE))</f>
        <v>6626.666666666667</v>
      </c>
      <c r="X53" s="28">
        <v>1331300</v>
      </c>
      <c r="Y53" s="12">
        <f t="shared" si="10"/>
        <v>4.9775908260096644</v>
      </c>
      <c r="Z53" s="12">
        <f t="shared" si="11"/>
        <v>160.99108192353049</v>
      </c>
      <c r="AA53" s="12">
        <f t="shared" si="12"/>
        <v>2.9991146784196161</v>
      </c>
      <c r="AB53" s="12">
        <f t="shared" ref="AB53:AB58" si="30">AA53*$A$2</f>
        <v>2.5282536739077361</v>
      </c>
      <c r="AC53" s="12"/>
      <c r="AD53" s="75" t="s">
        <v>189</v>
      </c>
      <c r="AE53" s="28">
        <f>IF(ISERROR(HLOOKUP(AD53,'Raw data'!$F$3:$BH$104,AD$2,FALSE)),"",HLOOKUP(AD53,'Raw data'!$F$3:$BH$104,AD$2,FALSE))</f>
        <v>2060</v>
      </c>
      <c r="AF53" s="28">
        <v>0.27729999999999999</v>
      </c>
      <c r="AG53" s="12">
        <f t="shared" si="14"/>
        <v>571.23799999999994</v>
      </c>
      <c r="AH53" s="210">
        <v>6.41</v>
      </c>
      <c r="AI53" s="27">
        <f t="shared" si="15"/>
        <v>89.116692667706701</v>
      </c>
      <c r="AJ53" s="12">
        <f t="shared" si="16"/>
        <v>89.116692667706701</v>
      </c>
      <c r="AK53" s="12">
        <f t="shared" si="17"/>
        <v>99.537086995290835</v>
      </c>
      <c r="AL53" s="12">
        <f t="shared" si="22"/>
        <v>83.909764337030168</v>
      </c>
      <c r="AM53" s="12"/>
      <c r="AN53" s="75" t="s">
        <v>189</v>
      </c>
      <c r="AO53" s="28">
        <f>IF(ISERROR(HLOOKUP(AN53,'Raw data'!$F$3:$BH$104,AN$2,FALSE)),"",HLOOKUP(AN53,'Raw data'!$F$3:$BH$104,AN$2,FALSE))</f>
        <v>13000</v>
      </c>
      <c r="AP53" s="28">
        <v>0.27729999999999999</v>
      </c>
      <c r="AQ53" s="12">
        <f t="shared" si="18"/>
        <v>3604.9</v>
      </c>
      <c r="AR53" s="28">
        <v>6.41</v>
      </c>
      <c r="AS53" s="12">
        <f t="shared" si="19"/>
        <v>562.38689547581907</v>
      </c>
      <c r="AT53" s="12">
        <f t="shared" si="20"/>
        <v>562.38689547581907</v>
      </c>
      <c r="AU53" s="12">
        <f t="shared" si="21"/>
        <v>97.562990119604777</v>
      </c>
      <c r="AV53" s="12">
        <f t="shared" si="28"/>
        <v>82.245600670826818</v>
      </c>
    </row>
    <row r="54" spans="1:48" ht="15.75" customHeight="1" x14ac:dyDescent="0.2">
      <c r="A54" s="71" t="s">
        <v>190</v>
      </c>
      <c r="B54" s="59">
        <f t="shared" si="0"/>
        <v>50.112814785451285</v>
      </c>
      <c r="C54" s="12"/>
      <c r="D54" s="57" t="s">
        <v>190</v>
      </c>
      <c r="E54" s="28">
        <f>IF(ISERROR(HLOOKUP(D54,'Raw data'!$F$3:$BH$104,D$2,FALSE)),"",HLOOKUP(D54,'Raw data'!$F$3:$BH$104,D$2,FALSE))</f>
        <v>53</v>
      </c>
      <c r="F54" s="12">
        <v>13202041</v>
      </c>
      <c r="G54" s="12">
        <f t="shared" si="1"/>
        <v>4.0145307835356672</v>
      </c>
      <c r="H54" s="12">
        <f t="shared" si="2"/>
        <v>94.570255612227754</v>
      </c>
      <c r="I54" s="12">
        <f t="shared" si="3"/>
        <v>3.4303215032673648</v>
      </c>
      <c r="J54" s="12">
        <f t="shared" si="4"/>
        <v>2.8917610272543883</v>
      </c>
      <c r="K54" s="12"/>
      <c r="L54" s="57" t="s">
        <v>190</v>
      </c>
      <c r="M54" s="72">
        <f>IF(ISERROR(HLOOKUP(L54,'Raw data'!$F$3:$BH$104,L$2,FALSE)),"",HLOOKUP(L54,'Raw data'!$F$3:$BH$104,L$2,FALSE))</f>
        <v>957945.26239622652</v>
      </c>
      <c r="N54" s="28">
        <v>1.0200000000000001E-2</v>
      </c>
      <c r="O54" s="12">
        <f t="shared" si="5"/>
        <v>9771.0416764415113</v>
      </c>
      <c r="P54" s="28">
        <v>9.1</v>
      </c>
      <c r="Q54" s="12">
        <f t="shared" si="6"/>
        <v>1073.7408435650013</v>
      </c>
      <c r="R54" s="12">
        <f t="shared" si="7"/>
        <v>1073.7408435650013</v>
      </c>
      <c r="S54" s="12">
        <f t="shared" si="8"/>
        <v>89.258537674393793</v>
      </c>
      <c r="T54" s="12">
        <f t="shared" si="9"/>
        <v>75.244947259513964</v>
      </c>
      <c r="U54" s="12"/>
      <c r="V54" s="57" t="s">
        <v>190</v>
      </c>
      <c r="W54" s="28">
        <f>IF(ISERROR(HLOOKUP(V54,'Raw data'!$F$3:$BH$104,V$2,FALSE)),"",HLOOKUP(V54,'Raw data'!$F$3:$BH$104,V$2,FALSE))</f>
        <v>1038900</v>
      </c>
      <c r="X54" s="12">
        <v>13202041</v>
      </c>
      <c r="Y54" s="12">
        <f t="shared" si="10"/>
        <v>78.692377943683098</v>
      </c>
      <c r="Z54" s="12">
        <f t="shared" si="11"/>
        <v>87.276294805857063</v>
      </c>
      <c r="AA54" s="12">
        <f t="shared" si="12"/>
        <v>47.413994846145521</v>
      </c>
      <c r="AB54" s="12">
        <f t="shared" si="30"/>
        <v>39.969997655300674</v>
      </c>
      <c r="AC54" s="12"/>
      <c r="AD54" s="57" t="s">
        <v>190</v>
      </c>
      <c r="AE54" s="28">
        <f>IF(ISERROR(HLOOKUP(AD54,'Raw data'!$F$3:$BH$104,AD$2,FALSE)),"",HLOOKUP(AD54,'Raw data'!$F$3:$BH$104,AD$2,FALSE))</f>
        <v>398400</v>
      </c>
      <c r="AF54" s="28">
        <v>1.0200000000000001E-2</v>
      </c>
      <c r="AG54" s="12">
        <f t="shared" si="14"/>
        <v>4063.6800000000003</v>
      </c>
      <c r="AH54" s="210">
        <v>9.1</v>
      </c>
      <c r="AI54" s="27">
        <f t="shared" si="15"/>
        <v>446.55824175824182</v>
      </c>
      <c r="AJ54" s="12">
        <f t="shared" si="16"/>
        <v>446.55824175824182</v>
      </c>
      <c r="AK54" s="12">
        <f t="shared" si="17"/>
        <v>97.680371529936082</v>
      </c>
      <c r="AL54" s="12">
        <f t="shared" si="22"/>
        <v>82.344553199736112</v>
      </c>
      <c r="AM54" s="12"/>
      <c r="AN54" s="57" t="s">
        <v>190</v>
      </c>
      <c r="AO54" s="28">
        <f>IF(ISERROR(HLOOKUP(AN54,'Raw data'!$F$3:$BH$104,AN$2,FALSE)),"",HLOOKUP(AN54,'Raw data'!$F$3:$BH$104,AN$2,FALSE))</f>
        <v>3240000</v>
      </c>
      <c r="AP54" s="28">
        <v>1.0200000000000001E-2</v>
      </c>
      <c r="AQ54" s="12">
        <f t="shared" si="18"/>
        <v>33048</v>
      </c>
      <c r="AR54" s="28">
        <v>9.1</v>
      </c>
      <c r="AS54" s="12">
        <f t="shared" si="19"/>
        <v>3631.6483516483518</v>
      </c>
      <c r="AT54" s="12">
        <f t="shared" si="20"/>
        <v>3631.6483516483518</v>
      </c>
      <c r="AU54" s="12">
        <f t="shared" si="21"/>
        <v>84.262857142857143</v>
      </c>
      <c r="AV54" s="12">
        <f t="shared" si="28"/>
        <v>71.033588571428567</v>
      </c>
    </row>
    <row r="55" spans="1:48" ht="15.75" customHeight="1" x14ac:dyDescent="0.2">
      <c r="A55" s="81" t="s">
        <v>191</v>
      </c>
      <c r="B55" s="59">
        <f t="shared" si="0"/>
        <v>50.186538323746198</v>
      </c>
      <c r="C55" s="12"/>
      <c r="D55" s="83" t="s">
        <v>191</v>
      </c>
      <c r="E55" s="28">
        <f>IF(ISERROR(HLOOKUP(D55,'Raw data'!$F$3:$BH$104,D$2,FALSE)),"",HLOOKUP(D55,'Raw data'!$F$3:$BH$104,D$2,FALSE))</f>
        <v>16</v>
      </c>
      <c r="F55" s="12">
        <v>2615060</v>
      </c>
      <c r="G55" s="12">
        <f t="shared" si="1"/>
        <v>6.1184064610372229</v>
      </c>
      <c r="H55" s="12">
        <f t="shared" si="2"/>
        <v>92.466379934726191</v>
      </c>
      <c r="I55" s="12">
        <f t="shared" si="3"/>
        <v>5.5786777328042092</v>
      </c>
      <c r="J55" s="12">
        <f t="shared" si="4"/>
        <v>4.7028253287539483</v>
      </c>
      <c r="K55" s="12"/>
      <c r="L55" s="83" t="s">
        <v>191</v>
      </c>
      <c r="M55" s="72">
        <f>IF(ISERROR(HLOOKUP(L55,'Raw data'!$F$3:$BH$104,L$2,FALSE)),"",HLOOKUP(L55,'Raw data'!$F$3:$BH$104,L$2,FALSE))</f>
        <v>6914.2142857142853</v>
      </c>
      <c r="N55" s="28">
        <v>0.97109999999999996</v>
      </c>
      <c r="O55" s="12">
        <f t="shared" si="5"/>
        <v>6714.3934928571425</v>
      </c>
      <c r="P55" s="28">
        <v>9.9499999999999993</v>
      </c>
      <c r="Q55" s="12">
        <f t="shared" si="6"/>
        <v>674.81341636755201</v>
      </c>
      <c r="R55" s="12">
        <f t="shared" si="7"/>
        <v>674.81341636755201</v>
      </c>
      <c r="S55" s="12">
        <f t="shared" si="8"/>
        <v>93.249318089959687</v>
      </c>
      <c r="T55" s="12">
        <f t="shared" si="9"/>
        <v>78.60917514983602</v>
      </c>
      <c r="U55" s="12"/>
      <c r="V55" s="83" t="s">
        <v>191</v>
      </c>
      <c r="W55" s="28">
        <f>IF(ISERROR(HLOOKUP(V55,'Raw data'!$F$3:$BH$104,V$2,FALSE)),"",HLOOKUP(V55,'Raw data'!$F$3:$BH$104,V$2,FALSE))</f>
        <v>186418</v>
      </c>
      <c r="X55" s="12">
        <v>2615060</v>
      </c>
      <c r="Y55" s="12">
        <f t="shared" si="10"/>
        <v>71.286318478352314</v>
      </c>
      <c r="Z55" s="12">
        <f t="shared" si="11"/>
        <v>94.682354271187847</v>
      </c>
      <c r="AA55" s="12">
        <f t="shared" si="12"/>
        <v>42.951671118036238</v>
      </c>
      <c r="AB55" s="12">
        <f t="shared" si="30"/>
        <v>36.208258752504548</v>
      </c>
      <c r="AC55" s="12"/>
      <c r="AD55" s="83" t="s">
        <v>191</v>
      </c>
      <c r="AE55" s="28">
        <f>IF(ISERROR(HLOOKUP(AD55,'Raw data'!$F$3:$BH$104,AD$2,FALSE)),"",HLOOKUP(AD55,'Raw data'!$F$3:$BH$104,AD$2,FALSE))</f>
        <v>7193</v>
      </c>
      <c r="AF55" s="28">
        <v>0.97109999999999996</v>
      </c>
      <c r="AG55" s="12">
        <f t="shared" si="14"/>
        <v>6985.1223</v>
      </c>
      <c r="AH55" s="210">
        <v>9.9499999999999993</v>
      </c>
      <c r="AI55" s="27">
        <f t="shared" si="15"/>
        <v>702.02234170854274</v>
      </c>
      <c r="AJ55" s="12">
        <f t="shared" si="16"/>
        <v>702.02234170854274</v>
      </c>
      <c r="AK55" s="12">
        <f t="shared" si="17"/>
        <v>96.353373741269607</v>
      </c>
      <c r="AL55" s="12">
        <f t="shared" si="22"/>
        <v>81.22589406389028</v>
      </c>
      <c r="AM55" s="12"/>
      <c r="AN55" s="83" t="s">
        <v>191</v>
      </c>
      <c r="AO55" s="28">
        <f>IF(ISERROR(HLOOKUP(AN55,'Raw data'!$F$3:$BH$104,AN$2,FALSE)),"",HLOOKUP(AN55,'Raw data'!$F$3:$BH$104,AN$2,FALSE))</f>
        <v>28000</v>
      </c>
      <c r="AP55" s="28">
        <v>0.97109999999999996</v>
      </c>
      <c r="AQ55" s="12">
        <f t="shared" si="18"/>
        <v>27190.799999999999</v>
      </c>
      <c r="AR55" s="28">
        <v>9.9499999999999993</v>
      </c>
      <c r="AS55" s="12">
        <f t="shared" si="19"/>
        <v>2732.7437185929648</v>
      </c>
      <c r="AT55" s="12">
        <f t="shared" si="20"/>
        <v>2732.7437185929648</v>
      </c>
      <c r="AU55" s="12">
        <f t="shared" si="21"/>
        <v>88.158110552763816</v>
      </c>
      <c r="AV55" s="12">
        <f t="shared" si="28"/>
        <v>74.317287195979901</v>
      </c>
    </row>
    <row r="56" spans="1:48" ht="15.75" customHeight="1" x14ac:dyDescent="0.2">
      <c r="A56" s="81" t="s">
        <v>193</v>
      </c>
      <c r="B56" s="59">
        <f t="shared" si="0"/>
        <v>47.680502974634109</v>
      </c>
      <c r="C56" s="12"/>
      <c r="D56" s="83" t="s">
        <v>193</v>
      </c>
      <c r="E56" s="28">
        <f>IF(ISERROR(HLOOKUP(D56,'Raw data'!$F$3:$BH$104,D$2,FALSE)),"",HLOOKUP(D56,'Raw data'!$F$3:$BH$104,D$2,FALSE))</f>
        <v>12</v>
      </c>
      <c r="F56" s="12">
        <v>603502</v>
      </c>
      <c r="G56" s="12">
        <f t="shared" si="1"/>
        <v>19.883944046581455</v>
      </c>
      <c r="H56" s="12">
        <f t="shared" si="2"/>
        <v>78.700842349181954</v>
      </c>
      <c r="I56" s="12">
        <f t="shared" si="3"/>
        <v>19.635249012694203</v>
      </c>
      <c r="J56" s="12">
        <f t="shared" si="4"/>
        <v>16.552514917701213</v>
      </c>
      <c r="K56" s="12"/>
      <c r="L56" s="83" t="s">
        <v>193</v>
      </c>
      <c r="M56" s="72">
        <f>IF(ISERROR(HLOOKUP(L56,'Raw data'!$F$3:$BH$104,L$2,FALSE)),"",HLOOKUP(L56,'Raw data'!$F$3:$BH$104,L$2,FALSE))</f>
        <v>8258.4040000000005</v>
      </c>
      <c r="N56" s="28">
        <v>0.97109999999999996</v>
      </c>
      <c r="O56" s="12">
        <f t="shared" si="5"/>
        <v>8019.7361244000003</v>
      </c>
      <c r="P56" s="28">
        <v>9.9499999999999993</v>
      </c>
      <c r="Q56" s="12">
        <f t="shared" si="6"/>
        <v>806.0036305929649</v>
      </c>
      <c r="R56" s="12">
        <f t="shared" si="7"/>
        <v>806.0036305929649</v>
      </c>
      <c r="S56" s="12">
        <f t="shared" si="8"/>
        <v>91.93692064132415</v>
      </c>
      <c r="T56" s="12">
        <f t="shared" si="9"/>
        <v>77.502824100636261</v>
      </c>
      <c r="U56" s="12"/>
      <c r="V56" s="83" t="s">
        <v>193</v>
      </c>
      <c r="W56" s="28">
        <f>IF(ISERROR(HLOOKUP(V56,'Raw data'!$F$3:$BH$104,V$2,FALSE)),"",HLOOKUP(V56,'Raw data'!$F$3:$BH$104,V$2,FALSE))</f>
        <v>19016.5</v>
      </c>
      <c r="X56" s="12">
        <v>603502</v>
      </c>
      <c r="Y56" s="12">
        <f t="shared" si="10"/>
        <v>31.510251830151347</v>
      </c>
      <c r="Z56" s="12">
        <f t="shared" si="11"/>
        <v>134.4584209193888</v>
      </c>
      <c r="AA56" s="12">
        <f t="shared" si="12"/>
        <v>18.98566235912655</v>
      </c>
      <c r="AB56" s="12">
        <f t="shared" si="30"/>
        <v>16.004913368743683</v>
      </c>
      <c r="AC56" s="12"/>
      <c r="AD56" s="83" t="s">
        <v>193</v>
      </c>
      <c r="AE56" s="28" t="str">
        <f>IF(ISERROR(HLOOKUP(AD56,'Raw data'!$F$3:$BH$104,AD$2,FALSE)),"",HLOOKUP(AD56,'Raw data'!$F$3:$BH$104,AD$2,FALSE))</f>
        <v>8513</v>
      </c>
      <c r="AF56" s="28">
        <v>0.97109999999999996</v>
      </c>
      <c r="AG56" s="12">
        <f t="shared" si="14"/>
        <v>8266.9742999999999</v>
      </c>
      <c r="AH56" s="210">
        <v>9.9499999999999993</v>
      </c>
      <c r="AI56" s="27">
        <f t="shared" si="15"/>
        <v>830.85168844221107</v>
      </c>
      <c r="AJ56" s="12">
        <f t="shared" si="16"/>
        <v>830.85168844221107</v>
      </c>
      <c r="AK56" s="12">
        <f t="shared" si="17"/>
        <v>95.684174983932735</v>
      </c>
      <c r="AL56" s="12">
        <f t="shared" si="22"/>
        <v>80.661759511455287</v>
      </c>
      <c r="AM56" s="12"/>
      <c r="AN56" s="83" t="s">
        <v>193</v>
      </c>
      <c r="AO56" s="28" t="str">
        <f>IF(ISERROR(HLOOKUP(AN56,'Raw data'!$F$3:$BH$104,AN$2,FALSE)),"",HLOOKUP(AN56,'Raw data'!$F$3:$BH$104,AN$2,FALSE))</f>
        <v>35000</v>
      </c>
      <c r="AP56" s="28">
        <v>0.97109999999999996</v>
      </c>
      <c r="AQ56" s="12">
        <f t="shared" si="18"/>
        <v>33988.5</v>
      </c>
      <c r="AR56" s="28">
        <v>9.9499999999999993</v>
      </c>
      <c r="AS56" s="12">
        <f t="shared" si="19"/>
        <v>3415.9296482412065</v>
      </c>
      <c r="AT56" s="12">
        <f t="shared" si="20"/>
        <v>3415.9296482412065</v>
      </c>
      <c r="AU56" s="12">
        <f t="shared" si="21"/>
        <v>85.197638190954763</v>
      </c>
      <c r="AV56" s="12">
        <f t="shared" si="28"/>
        <v>71.821608994974866</v>
      </c>
    </row>
    <row r="57" spans="1:48" ht="15.75" customHeight="1" x14ac:dyDescent="0.2">
      <c r="A57" s="69" t="s">
        <v>194</v>
      </c>
      <c r="B57" s="59">
        <f t="shared" si="0"/>
        <v>72.305558082602758</v>
      </c>
      <c r="C57" s="12"/>
      <c r="D57" s="52" t="s">
        <v>194</v>
      </c>
      <c r="E57" s="28">
        <f>IF(ISERROR(HLOOKUP(D57,'Raw data'!$F$3:$BH$104,D$2,FALSE)),"",HLOOKUP(D57,'Raw data'!$F$3:$BH$104,D$2,FALSE))</f>
        <v>170</v>
      </c>
      <c r="F57" s="12">
        <v>1724404</v>
      </c>
      <c r="G57" s="12">
        <f t="shared" si="1"/>
        <v>98.584786395763416</v>
      </c>
      <c r="H57" s="12">
        <f t="shared" si="2"/>
        <v>0</v>
      </c>
      <c r="I57" s="12">
        <f t="shared" si="3"/>
        <v>100</v>
      </c>
      <c r="J57" s="12">
        <f t="shared" si="4"/>
        <v>84.3</v>
      </c>
      <c r="K57" s="12"/>
      <c r="L57" s="52" t="s">
        <v>194</v>
      </c>
      <c r="M57" s="72">
        <f>IF(ISERROR(HLOOKUP(L57,'Raw data'!$F$3:$BH$104,L$2,FALSE)),"",HLOOKUP(L57,'Raw data'!$F$3:$BH$104,L$2,FALSE))</f>
        <v>5060.3999999999996</v>
      </c>
      <c r="N57" s="28">
        <v>0.31690000000000002</v>
      </c>
      <c r="O57" s="12">
        <f t="shared" si="5"/>
        <v>1603.64076</v>
      </c>
      <c r="P57" s="28">
        <v>2.66</v>
      </c>
      <c r="Q57" s="12">
        <f t="shared" si="6"/>
        <v>602.87246616541347</v>
      </c>
      <c r="R57" s="12">
        <f t="shared" si="7"/>
        <v>602.87246616541347</v>
      </c>
      <c r="S57" s="12">
        <f t="shared" si="8"/>
        <v>93.96899920379245</v>
      </c>
      <c r="T57" s="12">
        <f t="shared" si="9"/>
        <v>79.215866328797034</v>
      </c>
      <c r="U57" s="12"/>
      <c r="V57" s="52" t="s">
        <v>194</v>
      </c>
      <c r="W57" s="28">
        <f>IF(ISERROR(HLOOKUP(V57,'Raw data'!$F$3:$BH$104,V$2,FALSE)),"",HLOOKUP(V57,'Raw data'!$F$3:$BH$104,V$2,FALSE))</f>
        <v>145595</v>
      </c>
      <c r="X57" s="12">
        <v>1724404</v>
      </c>
      <c r="Y57" s="12">
        <f t="shared" si="10"/>
        <v>84.432070442889255</v>
      </c>
      <c r="Z57" s="12">
        <f t="shared" si="11"/>
        <v>81.536602306650906</v>
      </c>
      <c r="AA57" s="12">
        <f t="shared" si="12"/>
        <v>50.872293574525308</v>
      </c>
      <c r="AB57" s="12">
        <f t="shared" si="30"/>
        <v>42.885343483324831</v>
      </c>
      <c r="AC57" s="12"/>
      <c r="AD57" s="52" t="s">
        <v>194</v>
      </c>
      <c r="AE57" s="28">
        <f>IF(ISERROR(HLOOKUP(AD57,'Raw data'!$F$3:$BH$104,AD$2,FALSE)),"",HLOOKUP(AD57,'Raw data'!$F$3:$BH$104,AD$2,FALSE))</f>
        <v>2835</v>
      </c>
      <c r="AF57" s="28">
        <v>0.31690000000000002</v>
      </c>
      <c r="AG57" s="12">
        <f t="shared" si="14"/>
        <v>898.41150000000005</v>
      </c>
      <c r="AH57" s="210">
        <v>2.66</v>
      </c>
      <c r="AI57" s="27">
        <f t="shared" si="15"/>
        <v>337.74868421052633</v>
      </c>
      <c r="AJ57" s="12">
        <f t="shared" si="16"/>
        <v>337.74868421052633</v>
      </c>
      <c r="AK57" s="12">
        <f t="shared" si="17"/>
        <v>98.245578313510308</v>
      </c>
      <c r="AL57" s="12">
        <f t="shared" si="22"/>
        <v>82.821022518289183</v>
      </c>
      <c r="AM57" s="12"/>
      <c r="AN57" s="52" t="s">
        <v>194</v>
      </c>
      <c r="AO57" s="28" t="str">
        <f>IF(ISERROR(HLOOKUP(AN57,'Raw data'!$F$3:$BH$104,AN$2,FALSE)),"",HLOOKUP(AN57,'Raw data'!$F$3:$BH$104,AN$2,FALSE))</f>
        <v>n/a</v>
      </c>
      <c r="AP57" s="28">
        <v>0.31690000000000002</v>
      </c>
      <c r="AQ57" s="12" t="e">
        <f t="shared" si="18"/>
        <v>#VALUE!</v>
      </c>
      <c r="AR57" s="28">
        <v>2.66</v>
      </c>
      <c r="AS57" s="12" t="str">
        <f t="shared" si="19"/>
        <v>na</v>
      </c>
      <c r="AT57" s="12" t="str">
        <f t="shared" si="20"/>
        <v>na</v>
      </c>
      <c r="AU57" s="12" t="str">
        <f t="shared" si="21"/>
        <v>na</v>
      </c>
      <c r="AV57" s="28">
        <v>0</v>
      </c>
    </row>
    <row r="58" spans="1:48" ht="15.75" customHeight="1" x14ac:dyDescent="0.2">
      <c r="A58" s="81" t="s">
        <v>195</v>
      </c>
      <c r="B58" s="59">
        <f t="shared" si="0"/>
        <v>59.989091348871085</v>
      </c>
      <c r="C58" s="12"/>
      <c r="D58" s="83" t="s">
        <v>195</v>
      </c>
      <c r="E58" s="28">
        <f>IF(ISERROR(HLOOKUP(D58,'Raw data'!$F$3:$BH$104,D$2,FALSE)),"",HLOOKUP(D58,'Raw data'!$F$3:$BH$104,D$2,FALSE))</f>
        <v>22</v>
      </c>
      <c r="F58" s="12">
        <v>658893</v>
      </c>
      <c r="G58" s="12">
        <f t="shared" si="1"/>
        <v>33.389336356585972</v>
      </c>
      <c r="H58" s="12">
        <f t="shared" si="2"/>
        <v>65.195450039177445</v>
      </c>
      <c r="I58" s="12">
        <f t="shared" si="3"/>
        <v>33.426174974627941</v>
      </c>
      <c r="J58" s="12">
        <f t="shared" si="4"/>
        <v>28.178265503611353</v>
      </c>
      <c r="K58" s="12"/>
      <c r="L58" s="83" t="s">
        <v>195</v>
      </c>
      <c r="M58" s="72">
        <f>IF(ISERROR(HLOOKUP(L58,'Raw data'!$F$3:$BH$104,L$2,FALSE)),"",HLOOKUP(L58,'Raw data'!$F$3:$BH$104,L$2,FALSE))</f>
        <v>20594</v>
      </c>
      <c r="N58" s="28">
        <v>1</v>
      </c>
      <c r="O58" s="12">
        <f t="shared" si="5"/>
        <v>20594</v>
      </c>
      <c r="P58" s="28">
        <v>8.25</v>
      </c>
      <c r="Q58" s="12">
        <f t="shared" si="6"/>
        <v>2496.242424242424</v>
      </c>
      <c r="R58" s="12">
        <f t="shared" si="7"/>
        <v>2496.242424242424</v>
      </c>
      <c r="S58" s="12">
        <f t="shared" si="8"/>
        <v>75.028151237541422</v>
      </c>
      <c r="T58" s="12">
        <f t="shared" si="9"/>
        <v>63.248731493247419</v>
      </c>
      <c r="U58" s="12"/>
      <c r="V58" s="83" t="s">
        <v>195</v>
      </c>
      <c r="W58" s="28">
        <f>IF(ISERROR(HLOOKUP(V58,'Raw data'!$F$3:$BH$104,V$2,FALSE)),"",HLOOKUP(V58,'Raw data'!$F$3:$BH$104,V$2,FALSE))</f>
        <v>88933</v>
      </c>
      <c r="X58" s="12">
        <v>658893</v>
      </c>
      <c r="Y58" s="12">
        <f t="shared" si="10"/>
        <v>134.97335682728456</v>
      </c>
      <c r="Z58" s="12">
        <f t="shared" si="11"/>
        <v>30.9953159222556</v>
      </c>
      <c r="AA58" s="12">
        <f t="shared" si="12"/>
        <v>81.324598546961937</v>
      </c>
      <c r="AB58" s="12">
        <f t="shared" si="30"/>
        <v>68.556636575088916</v>
      </c>
      <c r="AC58" s="12"/>
      <c r="AD58" s="83" t="s">
        <v>195</v>
      </c>
      <c r="AE58" s="28">
        <f>IF(ISERROR(HLOOKUP(AD58,'Raw data'!$F$3:$BH$104,AD$2,FALSE)),"",HLOOKUP(AD58,'Raw data'!$F$3:$BH$104,AD$2,FALSE))</f>
        <v>8152.67</v>
      </c>
      <c r="AF58" s="28">
        <v>1</v>
      </c>
      <c r="AG58" s="12">
        <f t="shared" si="14"/>
        <v>8152.67</v>
      </c>
      <c r="AH58" s="210">
        <v>8.25</v>
      </c>
      <c r="AI58" s="27">
        <f t="shared" si="15"/>
        <v>988.20242424242429</v>
      </c>
      <c r="AJ58" s="12">
        <f t="shared" si="16"/>
        <v>988.20242424242429</v>
      </c>
      <c r="AK58" s="12">
        <f t="shared" si="17"/>
        <v>94.866823040968754</v>
      </c>
      <c r="AL58" s="12">
        <f t="shared" si="22"/>
        <v>79.972731823536662</v>
      </c>
      <c r="AM58" s="12"/>
      <c r="AN58" s="83" t="s">
        <v>195</v>
      </c>
      <c r="AO58" s="28">
        <f>IF(ISERROR(HLOOKUP(AN58,'Raw data'!$F$3:$BH$104,AN$2,FALSE)),"",HLOOKUP(AN58,'Raw data'!$F$3:$BH$104,AN$2,FALSE))</f>
        <v>40885</v>
      </c>
      <c r="AP58" s="28">
        <v>1</v>
      </c>
      <c r="AQ58" s="12">
        <f t="shared" si="18"/>
        <v>40885</v>
      </c>
      <c r="AR58" s="28">
        <v>8.25</v>
      </c>
      <c r="AS58" s="12">
        <f t="shared" si="19"/>
        <v>4955.757575757576</v>
      </c>
      <c r="AT58" s="12">
        <f t="shared" si="20"/>
        <v>4955.757575757576</v>
      </c>
      <c r="AU58" s="12">
        <f t="shared" si="21"/>
        <v>78.525050505050501</v>
      </c>
      <c r="AV58" s="12">
        <f>IF(ISERROR(AU58*$A$2),"na",AU58*$A$2)</f>
        <v>66.196617575757571</v>
      </c>
    </row>
    <row r="59" spans="1:48" ht="15.75" customHeight="1" x14ac:dyDescent="0.2">
      <c r="A59" s="103"/>
      <c r="B59" s="104"/>
      <c r="C59" s="12"/>
      <c r="D59" s="12"/>
      <c r="E59" s="12"/>
      <c r="F59" s="12"/>
      <c r="G59" s="12"/>
      <c r="H59" s="12"/>
      <c r="I59" s="12"/>
      <c r="J59" s="12"/>
      <c r="K59" s="12"/>
      <c r="L59" s="12"/>
      <c r="M59" s="27"/>
      <c r="N59" s="12"/>
      <c r="O59" s="12"/>
      <c r="P59" s="12"/>
      <c r="Q59" s="12"/>
      <c r="R59" s="12"/>
      <c r="S59" s="12"/>
      <c r="T59" s="12"/>
      <c r="U59" s="12"/>
      <c r="V59" s="12"/>
      <c r="W59" s="12"/>
      <c r="X59" s="12"/>
      <c r="Y59" s="12"/>
      <c r="Z59" s="12"/>
      <c r="AA59" s="12"/>
      <c r="AB59" s="12"/>
      <c r="AC59" s="12"/>
      <c r="AD59" s="12"/>
      <c r="AE59" s="12"/>
      <c r="AF59" s="12"/>
      <c r="AG59" s="12"/>
      <c r="AH59" s="12"/>
      <c r="AI59" s="27"/>
      <c r="AJ59" s="12"/>
      <c r="AK59" s="12"/>
      <c r="AL59" s="12"/>
      <c r="AM59" s="12"/>
      <c r="AN59" s="12"/>
      <c r="AO59" s="12"/>
      <c r="AP59" s="12"/>
      <c r="AQ59" s="12"/>
      <c r="AR59" s="12"/>
      <c r="AS59" s="12"/>
      <c r="AT59" s="12"/>
      <c r="AU59" s="12"/>
      <c r="AV59" s="12"/>
    </row>
    <row r="60" spans="1:48" ht="15.75" customHeight="1" x14ac:dyDescent="0.2">
      <c r="A60" s="103"/>
      <c r="B60" s="104"/>
      <c r="C60" s="12"/>
      <c r="D60" s="28" t="s">
        <v>249</v>
      </c>
      <c r="E60" s="12">
        <f>MAX(G4:G59)</f>
        <v>98.584786395763416</v>
      </c>
      <c r="F60" s="12"/>
      <c r="G60" s="12"/>
      <c r="H60" s="12"/>
      <c r="I60" s="12"/>
      <c r="J60" s="12"/>
      <c r="K60" s="12"/>
      <c r="L60" s="28" t="s">
        <v>249</v>
      </c>
      <c r="M60" s="12">
        <f>MAX(Q4:Q58)</f>
        <v>9996.2259422103725</v>
      </c>
      <c r="N60" s="12"/>
      <c r="O60" s="12"/>
      <c r="P60" s="12"/>
      <c r="Q60" s="12"/>
      <c r="R60" s="12"/>
      <c r="S60" s="12"/>
      <c r="T60" s="12"/>
      <c r="U60" s="12"/>
      <c r="V60" s="28" t="s">
        <v>249</v>
      </c>
      <c r="W60" s="12">
        <f>MAX(Y4:Y58)</f>
        <v>165.96867274954016</v>
      </c>
      <c r="X60" s="12"/>
      <c r="Y60" s="12"/>
      <c r="Z60" s="12"/>
      <c r="AA60" s="12"/>
      <c r="AB60" s="12"/>
      <c r="AC60" s="12"/>
      <c r="AD60" s="28" t="s">
        <v>249</v>
      </c>
      <c r="AE60" s="12">
        <f>MAX(AI4:AI58)</f>
        <v>19251.283018867925</v>
      </c>
      <c r="AF60" s="12"/>
      <c r="AG60" s="12"/>
      <c r="AH60" s="12"/>
      <c r="AI60" s="27"/>
      <c r="AJ60" s="12"/>
      <c r="AK60" s="12"/>
      <c r="AL60" s="12"/>
      <c r="AM60" s="12"/>
      <c r="AN60" s="28" t="s">
        <v>249</v>
      </c>
      <c r="AO60" s="12">
        <f>MAX(AS4:AS58)</f>
        <v>23076.923076923074</v>
      </c>
      <c r="AP60" s="12"/>
      <c r="AQ60" s="12"/>
      <c r="AR60" s="12"/>
      <c r="AS60" s="12"/>
      <c r="AT60" s="12"/>
      <c r="AU60" s="12"/>
      <c r="AV60" s="12"/>
    </row>
    <row r="61" spans="1:48" ht="15.75" customHeight="1" x14ac:dyDescent="0.2">
      <c r="A61" s="105"/>
      <c r="B61" s="87" t="s">
        <v>69</v>
      </c>
      <c r="C61" s="12"/>
      <c r="D61" s="28" t="s">
        <v>250</v>
      </c>
      <c r="E61" s="12">
        <f>MIN(G4:G59)</f>
        <v>0.65523222889572941</v>
      </c>
      <c r="F61" s="12"/>
      <c r="G61" s="12"/>
      <c r="H61" s="12"/>
      <c r="I61" s="12"/>
      <c r="J61" s="12"/>
      <c r="K61" s="12"/>
      <c r="L61" s="28" t="s">
        <v>250</v>
      </c>
      <c r="M61" s="12">
        <f>MIN(Q4:Q58)</f>
        <v>0</v>
      </c>
      <c r="N61" s="12"/>
      <c r="O61" s="12"/>
      <c r="P61" s="12"/>
      <c r="Q61" s="12"/>
      <c r="R61" s="12"/>
      <c r="S61" s="12"/>
      <c r="T61" s="12"/>
      <c r="U61" s="12"/>
      <c r="V61" s="28" t="s">
        <v>250</v>
      </c>
      <c r="W61" s="12">
        <f>MIN(Y4:Y58)</f>
        <v>0</v>
      </c>
      <c r="X61" s="12"/>
      <c r="Y61" s="12"/>
      <c r="Z61" s="12"/>
      <c r="AA61" s="12"/>
      <c r="AB61" s="12"/>
      <c r="AC61" s="12"/>
      <c r="AD61" s="28" t="s">
        <v>250</v>
      </c>
      <c r="AE61" s="12">
        <f>MIN(AI4:AI58)</f>
        <v>0</v>
      </c>
      <c r="AF61" s="12"/>
      <c r="AG61" s="12"/>
      <c r="AH61" s="12"/>
      <c r="AI61" s="27"/>
      <c r="AJ61" s="12"/>
      <c r="AK61" s="12"/>
      <c r="AL61" s="12"/>
      <c r="AM61" s="12"/>
      <c r="AN61" s="28" t="s">
        <v>250</v>
      </c>
      <c r="AO61" s="12">
        <f>MIN(AS4:AS58)</f>
        <v>0</v>
      </c>
      <c r="AP61" s="12"/>
      <c r="AQ61" s="12"/>
      <c r="AR61" s="12"/>
      <c r="AS61" s="12"/>
      <c r="AT61" s="12"/>
      <c r="AU61" s="12"/>
      <c r="AV61" s="12"/>
    </row>
    <row r="62" spans="1:48" ht="15.75" customHeight="1" x14ac:dyDescent="0.2">
      <c r="A62" s="106"/>
      <c r="B62" s="87" t="s">
        <v>234</v>
      </c>
      <c r="C62" s="12"/>
      <c r="D62" s="28" t="s">
        <v>55</v>
      </c>
      <c r="E62" s="12">
        <f>E60-E61</f>
        <v>97.929554166867689</v>
      </c>
      <c r="F62" s="12"/>
      <c r="G62" s="12"/>
      <c r="H62" s="12"/>
      <c r="I62" s="12"/>
      <c r="J62" s="12"/>
      <c r="K62" s="12"/>
      <c r="L62" s="28" t="s">
        <v>55</v>
      </c>
      <c r="M62" s="12">
        <f>M60-M61</f>
        <v>9996.2259422103725</v>
      </c>
      <c r="N62" s="12"/>
      <c r="O62" s="12"/>
      <c r="P62" s="12"/>
      <c r="Q62" s="12"/>
      <c r="R62" s="12"/>
      <c r="S62" s="12"/>
      <c r="T62" s="12"/>
      <c r="U62" s="12"/>
      <c r="V62" s="28" t="s">
        <v>55</v>
      </c>
      <c r="W62" s="12">
        <f>W60-W61</f>
        <v>165.96867274954016</v>
      </c>
      <c r="X62" s="12"/>
      <c r="Y62" s="12"/>
      <c r="Z62" s="12"/>
      <c r="AA62" s="12"/>
      <c r="AB62" s="12"/>
      <c r="AC62" s="12"/>
      <c r="AD62" s="28" t="s">
        <v>55</v>
      </c>
      <c r="AE62" s="12">
        <f>AE60-AE61</f>
        <v>19251.283018867925</v>
      </c>
      <c r="AF62" s="12"/>
      <c r="AG62" s="12"/>
      <c r="AH62" s="12"/>
      <c r="AI62" s="27"/>
      <c r="AJ62" s="12"/>
      <c r="AK62" s="12"/>
      <c r="AL62" s="12"/>
      <c r="AM62" s="12"/>
      <c r="AN62" s="28" t="s">
        <v>55</v>
      </c>
      <c r="AO62" s="12">
        <f>AO60-AO61</f>
        <v>23076.923076923074</v>
      </c>
      <c r="AP62" s="12"/>
      <c r="AQ62" s="12"/>
      <c r="AR62" s="12"/>
      <c r="AS62" s="12"/>
      <c r="AT62" s="12"/>
      <c r="AU62" s="12"/>
      <c r="AV62" s="12"/>
    </row>
    <row r="63" spans="1:48" ht="15.75" customHeight="1" x14ac:dyDescent="0.2">
      <c r="A63" s="107"/>
      <c r="B63" s="87" t="s">
        <v>75</v>
      </c>
      <c r="C63" s="12"/>
      <c r="D63" s="28" t="s">
        <v>251</v>
      </c>
      <c r="E63" s="12">
        <f>COUNTA(D4:D59)</f>
        <v>55</v>
      </c>
      <c r="F63" s="12"/>
      <c r="G63" s="12"/>
      <c r="H63" s="12"/>
      <c r="I63" s="12"/>
      <c r="J63" s="12"/>
      <c r="K63" s="12"/>
      <c r="L63" s="28" t="s">
        <v>251</v>
      </c>
      <c r="M63" s="12">
        <f>COUNTA(L4:L58)</f>
        <v>55</v>
      </c>
      <c r="N63" s="12"/>
      <c r="O63" s="12"/>
      <c r="P63" s="12"/>
      <c r="Q63" s="12"/>
      <c r="R63" s="12"/>
      <c r="S63" s="12"/>
      <c r="T63" s="12"/>
      <c r="U63" s="12"/>
      <c r="V63" s="28" t="s">
        <v>251</v>
      </c>
      <c r="W63" s="12">
        <f>COUNTA(V4:V58)</f>
        <v>55</v>
      </c>
      <c r="X63" s="12"/>
      <c r="Y63" s="12"/>
      <c r="Z63" s="12"/>
      <c r="AA63" s="12"/>
      <c r="AB63" s="12"/>
      <c r="AC63" s="12"/>
      <c r="AD63" s="28" t="s">
        <v>251</v>
      </c>
      <c r="AE63" s="12">
        <f>COUNTA(AD4:AD58)</f>
        <v>55</v>
      </c>
      <c r="AF63" s="12"/>
      <c r="AG63" s="12"/>
      <c r="AH63" s="12"/>
      <c r="AI63" s="27"/>
      <c r="AJ63" s="12"/>
      <c r="AK63" s="12"/>
      <c r="AL63" s="12"/>
      <c r="AM63" s="12"/>
      <c r="AN63" s="28" t="s">
        <v>251</v>
      </c>
      <c r="AO63" s="12">
        <f>COUNTA(AN4:AN58)</f>
        <v>55</v>
      </c>
      <c r="AP63" s="12"/>
      <c r="AQ63" s="12"/>
      <c r="AR63" s="12"/>
      <c r="AS63" s="12"/>
      <c r="AT63" s="12"/>
      <c r="AU63" s="12"/>
      <c r="AV63" s="12"/>
    </row>
    <row r="64" spans="1:48" ht="15.75" customHeight="1" x14ac:dyDescent="0.2">
      <c r="A64" s="108"/>
      <c r="B64" s="87" t="s">
        <v>67</v>
      </c>
      <c r="C64" s="12"/>
      <c r="D64" s="28" t="s">
        <v>252</v>
      </c>
      <c r="E64" s="12">
        <f>100/E62</f>
        <v>1.0211421960484408</v>
      </c>
      <c r="F64" s="12"/>
      <c r="G64" s="12"/>
      <c r="H64" s="12"/>
      <c r="I64" s="12"/>
      <c r="J64" s="12"/>
      <c r="K64" s="12"/>
      <c r="L64" s="28" t="s">
        <v>252</v>
      </c>
      <c r="M64" s="12">
        <f>100/M62</f>
        <v>1.0003775482678608E-2</v>
      </c>
      <c r="N64" s="12"/>
      <c r="O64" s="12"/>
      <c r="P64" s="12"/>
      <c r="Q64" s="12"/>
      <c r="R64" s="12"/>
      <c r="S64" s="12"/>
      <c r="T64" s="12"/>
      <c r="U64" s="12"/>
      <c r="V64" s="28" t="s">
        <v>252</v>
      </c>
      <c r="W64" s="12">
        <f>100/W62</f>
        <v>0.60252334578169398</v>
      </c>
      <c r="X64" s="12"/>
      <c r="Y64" s="12"/>
      <c r="Z64" s="12"/>
      <c r="AA64" s="12"/>
      <c r="AB64" s="12"/>
      <c r="AC64" s="12"/>
      <c r="AD64" s="28" t="s">
        <v>252</v>
      </c>
      <c r="AE64" s="12">
        <f>100/AE62</f>
        <v>5.1944589823956847E-3</v>
      </c>
      <c r="AF64" s="12"/>
      <c r="AG64" s="12"/>
      <c r="AH64" s="12"/>
      <c r="AI64" s="27"/>
      <c r="AJ64" s="12"/>
      <c r="AK64" s="12"/>
      <c r="AL64" s="12"/>
      <c r="AM64" s="12"/>
      <c r="AN64" s="28" t="s">
        <v>252</v>
      </c>
      <c r="AO64" s="12">
        <f>100/AO62</f>
        <v>4.333333333333334E-3</v>
      </c>
      <c r="AP64" s="12"/>
      <c r="AQ64" s="12"/>
      <c r="AR64" s="12"/>
      <c r="AS64" s="12"/>
      <c r="AT64" s="12"/>
      <c r="AU64" s="12"/>
      <c r="AV64" s="12"/>
    </row>
    <row r="65" spans="1:48" ht="15.75" customHeight="1" x14ac:dyDescent="0.2">
      <c r="A65" s="109"/>
      <c r="B65" s="87" t="s">
        <v>233</v>
      </c>
      <c r="C65" s="12"/>
      <c r="D65" s="12"/>
      <c r="E65" s="12"/>
      <c r="F65" s="12"/>
      <c r="G65" s="12"/>
      <c r="H65" s="12"/>
      <c r="I65" s="12"/>
      <c r="J65" s="12"/>
      <c r="K65" s="12"/>
      <c r="L65" s="12"/>
      <c r="M65" s="27"/>
      <c r="N65" s="12"/>
      <c r="O65" s="12"/>
      <c r="P65" s="12"/>
      <c r="Q65" s="12"/>
      <c r="R65" s="12"/>
      <c r="S65" s="12"/>
      <c r="T65" s="12"/>
      <c r="U65" s="12"/>
      <c r="V65" s="12"/>
      <c r="W65" s="12"/>
      <c r="X65" s="12"/>
      <c r="Y65" s="12"/>
      <c r="Z65" s="12"/>
      <c r="AA65" s="12"/>
      <c r="AB65" s="12"/>
      <c r="AC65" s="12"/>
      <c r="AD65" s="12"/>
      <c r="AE65" s="12"/>
      <c r="AF65" s="12"/>
      <c r="AG65" s="12"/>
      <c r="AH65" s="12"/>
      <c r="AI65" s="27"/>
      <c r="AJ65" s="12"/>
      <c r="AK65" s="12"/>
      <c r="AL65" s="12"/>
      <c r="AM65" s="12"/>
      <c r="AN65" s="12"/>
      <c r="AO65" s="12"/>
      <c r="AP65" s="12"/>
      <c r="AQ65" s="12"/>
      <c r="AR65" s="12"/>
      <c r="AS65" s="12"/>
      <c r="AT65" s="12"/>
      <c r="AU65" s="12"/>
      <c r="AV65" s="12"/>
    </row>
    <row r="66" spans="1:48" ht="15.75" customHeight="1" x14ac:dyDescent="0.2">
      <c r="A66" s="110"/>
      <c r="B66" s="87" t="s">
        <v>248</v>
      </c>
      <c r="C66" s="12"/>
      <c r="D66" s="12"/>
      <c r="E66" s="12"/>
      <c r="F66" s="12"/>
      <c r="G66" s="12"/>
      <c r="H66" s="12"/>
      <c r="I66" s="12"/>
      <c r="J66" s="12"/>
      <c r="K66" s="12"/>
      <c r="L66" s="12"/>
      <c r="M66" s="27"/>
      <c r="N66" s="12"/>
      <c r="O66" s="12"/>
      <c r="P66" s="12"/>
      <c r="Q66" s="12"/>
      <c r="R66" s="12"/>
      <c r="S66" s="12"/>
      <c r="T66" s="12"/>
      <c r="U66" s="12"/>
      <c r="V66" s="12"/>
      <c r="W66" s="12"/>
      <c r="X66" s="12"/>
      <c r="Y66" s="12"/>
      <c r="Z66" s="12"/>
      <c r="AA66" s="12"/>
      <c r="AB66" s="12"/>
      <c r="AC66" s="12"/>
      <c r="AD66" s="12"/>
      <c r="AE66" s="12"/>
      <c r="AF66" s="12"/>
      <c r="AG66" s="12"/>
      <c r="AH66" s="12"/>
      <c r="AI66" s="27"/>
      <c r="AJ66" s="12"/>
      <c r="AK66" s="12"/>
      <c r="AL66" s="12"/>
      <c r="AM66" s="12"/>
      <c r="AN66" s="12"/>
      <c r="AO66" s="12"/>
      <c r="AP66" s="12"/>
      <c r="AQ66" s="12"/>
      <c r="AR66" s="12"/>
      <c r="AS66" s="12"/>
      <c r="AT66" s="12"/>
      <c r="AU66" s="12"/>
      <c r="AV66" s="12"/>
    </row>
    <row r="67" spans="1:48" ht="15.75" customHeight="1" x14ac:dyDescent="0.2">
      <c r="A67" s="12"/>
      <c r="B67" s="12"/>
      <c r="C67" s="12"/>
      <c r="D67" s="12"/>
      <c r="E67" s="12"/>
      <c r="F67" s="12"/>
      <c r="G67" s="12"/>
      <c r="H67" s="12"/>
      <c r="I67" s="12"/>
      <c r="J67" s="12"/>
      <c r="K67" s="12"/>
      <c r="L67" s="12"/>
      <c r="M67" s="27"/>
      <c r="N67" s="12"/>
      <c r="O67" s="12"/>
      <c r="P67" s="12"/>
      <c r="Q67" s="12"/>
      <c r="R67" s="12"/>
      <c r="S67" s="12"/>
      <c r="T67" s="12"/>
      <c r="U67" s="12"/>
      <c r="V67" s="12"/>
      <c r="W67" s="12"/>
      <c r="X67" s="12"/>
      <c r="Y67" s="12"/>
      <c r="Z67" s="12"/>
      <c r="AA67" s="12"/>
      <c r="AB67" s="12"/>
      <c r="AC67" s="12"/>
      <c r="AD67" s="12"/>
      <c r="AE67" s="12"/>
      <c r="AF67" s="12"/>
      <c r="AG67" s="12"/>
      <c r="AH67" s="12"/>
      <c r="AI67" s="27"/>
      <c r="AJ67" s="12"/>
      <c r="AK67" s="12"/>
      <c r="AL67" s="12"/>
      <c r="AM67" s="12"/>
      <c r="AN67" s="12"/>
      <c r="AO67" s="12"/>
      <c r="AP67" s="12"/>
      <c r="AQ67" s="12"/>
      <c r="AR67" s="12"/>
      <c r="AS67" s="12"/>
      <c r="AT67" s="12"/>
      <c r="AU67" s="12"/>
      <c r="AV67" s="12"/>
    </row>
    <row r="68" spans="1:48" ht="15.75" customHeight="1" x14ac:dyDescent="0.2">
      <c r="A68" s="12"/>
      <c r="B68" s="12"/>
      <c r="C68" s="12"/>
      <c r="D68" s="12"/>
      <c r="E68" s="12"/>
      <c r="F68" s="12"/>
      <c r="G68" s="12"/>
      <c r="H68" s="12"/>
      <c r="I68" s="12"/>
      <c r="J68" s="12"/>
      <c r="K68" s="12"/>
      <c r="L68" s="12"/>
      <c r="M68" s="27"/>
      <c r="N68" s="12"/>
      <c r="O68" s="12"/>
      <c r="P68" s="12"/>
      <c r="Q68" s="12"/>
      <c r="R68" s="12"/>
      <c r="S68" s="12"/>
      <c r="T68" s="12"/>
      <c r="U68" s="12"/>
      <c r="V68" s="12"/>
      <c r="W68" s="12"/>
      <c r="X68" s="12"/>
      <c r="Y68" s="12"/>
      <c r="Z68" s="12"/>
      <c r="AA68" s="12"/>
      <c r="AB68" s="12"/>
      <c r="AC68" s="12"/>
      <c r="AD68" s="12"/>
      <c r="AE68" s="12"/>
      <c r="AF68" s="12"/>
      <c r="AG68" s="12"/>
      <c r="AH68" s="12"/>
      <c r="AI68" s="27"/>
      <c r="AJ68" s="12"/>
      <c r="AK68" s="12"/>
      <c r="AL68" s="12"/>
      <c r="AM68" s="12"/>
      <c r="AN68" s="12"/>
      <c r="AO68" s="12"/>
      <c r="AP68" s="12"/>
      <c r="AQ68" s="12"/>
      <c r="AR68" s="12"/>
      <c r="AS68" s="12"/>
      <c r="AT68" s="12"/>
      <c r="AU68" s="12"/>
      <c r="AV68" s="12"/>
    </row>
    <row r="69" spans="1:48" ht="15.75" customHeight="1" x14ac:dyDescent="0.2">
      <c r="A69" s="69" t="s">
        <v>194</v>
      </c>
      <c r="B69" s="59">
        <v>72.305558082602758</v>
      </c>
      <c r="C69" s="12"/>
      <c r="D69" s="52" t="s">
        <v>194</v>
      </c>
      <c r="E69" s="28">
        <v>170</v>
      </c>
      <c r="F69" s="12">
        <v>1724404</v>
      </c>
      <c r="G69" s="12">
        <v>98.584786395763416</v>
      </c>
      <c r="H69" s="12">
        <v>0</v>
      </c>
      <c r="I69" s="12">
        <v>100</v>
      </c>
      <c r="J69" s="12">
        <v>84.3</v>
      </c>
      <c r="K69" s="12"/>
      <c r="L69" s="82" t="s">
        <v>147</v>
      </c>
      <c r="M69" s="72">
        <v>0</v>
      </c>
      <c r="N69" s="28">
        <v>0.1832</v>
      </c>
      <c r="O69" s="12">
        <v>0</v>
      </c>
      <c r="P69" s="28">
        <v>3.44</v>
      </c>
      <c r="Q69" s="12">
        <v>0</v>
      </c>
      <c r="R69" s="12">
        <v>0</v>
      </c>
      <c r="S69" s="12">
        <v>100</v>
      </c>
      <c r="T69" s="12">
        <v>84.3</v>
      </c>
      <c r="U69" s="12"/>
      <c r="V69" s="82" t="s">
        <v>168</v>
      </c>
      <c r="W69" s="28">
        <v>1469002</v>
      </c>
      <c r="X69" s="12">
        <v>8851080</v>
      </c>
      <c r="Y69" s="12">
        <v>165.96867274954016</v>
      </c>
      <c r="Z69" s="12">
        <v>0</v>
      </c>
      <c r="AA69" s="12">
        <v>100</v>
      </c>
      <c r="AB69" s="12">
        <v>84.3</v>
      </c>
      <c r="AC69" s="12"/>
      <c r="AD69" s="82" t="s">
        <v>182</v>
      </c>
      <c r="AE69" s="28" t="s">
        <v>261</v>
      </c>
      <c r="AF69" s="28">
        <v>2E-3</v>
      </c>
      <c r="AG69" s="12" t="s">
        <v>235</v>
      </c>
      <c r="AH69" s="210">
        <v>2.5299999999999998</v>
      </c>
      <c r="AI69" s="27" t="s">
        <v>235</v>
      </c>
      <c r="AJ69" s="12" t="s">
        <v>235</v>
      </c>
      <c r="AK69" s="12" t="s">
        <v>235</v>
      </c>
      <c r="AL69" s="12" t="s">
        <v>235</v>
      </c>
      <c r="AM69" s="12"/>
      <c r="AN69" s="75" t="s">
        <v>148</v>
      </c>
      <c r="AO69" s="94"/>
      <c r="AP69" s="28">
        <v>0.14630000000000001</v>
      </c>
      <c r="AQ69" s="12">
        <v>0</v>
      </c>
      <c r="AR69" s="28">
        <v>0.91</v>
      </c>
      <c r="AS69" s="12">
        <v>0</v>
      </c>
      <c r="AT69" s="12">
        <v>0</v>
      </c>
      <c r="AU69" s="12">
        <v>100</v>
      </c>
      <c r="AV69" s="12">
        <v>84.3</v>
      </c>
    </row>
    <row r="70" spans="1:48" ht="15.75" customHeight="1" x14ac:dyDescent="0.2">
      <c r="A70" s="81" t="s">
        <v>195</v>
      </c>
      <c r="B70" s="59">
        <v>59.989091348871085</v>
      </c>
      <c r="C70" s="12"/>
      <c r="D70" s="83" t="s">
        <v>146</v>
      </c>
      <c r="E70" s="28">
        <v>30</v>
      </c>
      <c r="F70" s="12">
        <v>645966</v>
      </c>
      <c r="G70" s="12">
        <v>46.44207280259333</v>
      </c>
      <c r="H70" s="12">
        <v>52.142713593170086</v>
      </c>
      <c r="I70" s="12">
        <v>46.754874933545409</v>
      </c>
      <c r="J70" s="12">
        <v>39.414359568978782</v>
      </c>
      <c r="K70" s="12"/>
      <c r="L70" s="82" t="s">
        <v>145</v>
      </c>
      <c r="M70" s="72">
        <v>5390</v>
      </c>
      <c r="N70" s="28">
        <v>5.0000000000000001E-4</v>
      </c>
      <c r="O70" s="12">
        <v>2.6949999999999998</v>
      </c>
      <c r="P70" s="28">
        <v>1.72</v>
      </c>
      <c r="Q70" s="12">
        <v>1.566860465116279</v>
      </c>
      <c r="R70" s="12">
        <v>1.566860465116279</v>
      </c>
      <c r="S70" s="12">
        <v>99.984325479694292</v>
      </c>
      <c r="T70" s="12">
        <v>84.286786379382292</v>
      </c>
      <c r="U70" s="12"/>
      <c r="V70" s="83" t="s">
        <v>195</v>
      </c>
      <c r="W70" s="28">
        <v>88933</v>
      </c>
      <c r="X70" s="12">
        <v>658893</v>
      </c>
      <c r="Y70" s="12">
        <v>134.97335682728456</v>
      </c>
      <c r="Z70" s="12">
        <v>30.9953159222556</v>
      </c>
      <c r="AA70" s="12">
        <v>81.324598546961937</v>
      </c>
      <c r="AB70" s="12">
        <v>68.556636575088916</v>
      </c>
      <c r="AC70" s="12"/>
      <c r="AD70" s="40" t="s">
        <v>150</v>
      </c>
      <c r="AE70" s="28"/>
      <c r="AF70" s="28">
        <v>0.1201</v>
      </c>
      <c r="AG70" s="12">
        <v>0</v>
      </c>
      <c r="AH70" s="210">
        <v>1.47</v>
      </c>
      <c r="AI70" s="27">
        <v>0</v>
      </c>
      <c r="AJ70" s="12">
        <v>0</v>
      </c>
      <c r="AK70" s="12">
        <v>100</v>
      </c>
      <c r="AL70" s="12">
        <v>84.3</v>
      </c>
      <c r="AM70" s="12"/>
      <c r="AN70" s="82" t="s">
        <v>149</v>
      </c>
      <c r="AO70" s="94">
        <v>0</v>
      </c>
      <c r="AP70" s="28">
        <v>0.1651</v>
      </c>
      <c r="AQ70" s="12">
        <v>0</v>
      </c>
      <c r="AR70" s="28">
        <v>0.53</v>
      </c>
      <c r="AS70" s="12">
        <v>0</v>
      </c>
      <c r="AT70" s="12">
        <v>0</v>
      </c>
      <c r="AU70" s="12">
        <v>100</v>
      </c>
      <c r="AV70" s="12">
        <v>84.3</v>
      </c>
    </row>
    <row r="71" spans="1:48" ht="15.75" customHeight="1" x14ac:dyDescent="0.2">
      <c r="A71" s="81" t="s">
        <v>146</v>
      </c>
      <c r="B71" s="59">
        <v>59.475212543587261</v>
      </c>
      <c r="C71" s="12"/>
      <c r="D71" s="52" t="s">
        <v>118</v>
      </c>
      <c r="E71" s="28">
        <v>29</v>
      </c>
      <c r="F71" s="28">
        <v>813562</v>
      </c>
      <c r="G71" s="12">
        <v>35.645715999518167</v>
      </c>
      <c r="H71" s="12">
        <v>62.939070396245249</v>
      </c>
      <c r="I71" s="12">
        <v>35.730259438330719</v>
      </c>
      <c r="J71" s="12">
        <v>30.120608706512794</v>
      </c>
      <c r="K71" s="12"/>
      <c r="L71" s="75" t="s">
        <v>188</v>
      </c>
      <c r="M71" s="347">
        <v>422700</v>
      </c>
      <c r="N71" s="348">
        <v>1E-4</v>
      </c>
      <c r="O71" s="12">
        <v>42.27</v>
      </c>
      <c r="P71" s="28">
        <v>2.2400000000000002</v>
      </c>
      <c r="Q71" s="12">
        <v>18.870535714285715</v>
      </c>
      <c r="R71" s="12">
        <v>18.870535714285715</v>
      </c>
      <c r="S71" s="12">
        <v>99.811223397476411</v>
      </c>
      <c r="T71" s="12">
        <v>84.140861324072617</v>
      </c>
      <c r="U71" s="12"/>
      <c r="V71" s="83" t="s">
        <v>146</v>
      </c>
      <c r="W71" s="28">
        <v>80835</v>
      </c>
      <c r="X71" s="12">
        <v>645966</v>
      </c>
      <c r="Y71" s="12">
        <v>125.13816516658771</v>
      </c>
      <c r="Z71" s="12">
        <v>40.83050758295245</v>
      </c>
      <c r="AA71" s="12">
        <v>75.398665961154663</v>
      </c>
      <c r="AB71" s="12">
        <v>63.561075405253376</v>
      </c>
      <c r="AC71" s="12"/>
      <c r="AD71" s="82" t="s">
        <v>179</v>
      </c>
      <c r="AE71" s="28"/>
      <c r="AF71" s="28">
        <v>0.46410000000000001</v>
      </c>
      <c r="AG71" s="12">
        <v>0</v>
      </c>
      <c r="AH71" s="210">
        <v>2.31</v>
      </c>
      <c r="AI71" s="27">
        <v>0</v>
      </c>
      <c r="AJ71" s="12">
        <v>0</v>
      </c>
      <c r="AK71" s="12">
        <v>100</v>
      </c>
      <c r="AL71" s="12">
        <v>84.3</v>
      </c>
      <c r="AM71" s="12"/>
      <c r="AN71" s="40" t="s">
        <v>150</v>
      </c>
      <c r="AO71" s="94"/>
      <c r="AP71" s="28">
        <v>0.1201</v>
      </c>
      <c r="AQ71" s="12">
        <v>0</v>
      </c>
      <c r="AR71" s="28">
        <v>1.47</v>
      </c>
      <c r="AS71" s="12">
        <v>0</v>
      </c>
      <c r="AT71" s="12">
        <v>0</v>
      </c>
      <c r="AU71" s="12">
        <v>100</v>
      </c>
      <c r="AV71" s="12">
        <v>84.3</v>
      </c>
    </row>
    <row r="72" spans="1:48" ht="15.75" customHeight="1" x14ac:dyDescent="0.2">
      <c r="A72" s="77" t="s">
        <v>147</v>
      </c>
      <c r="B72" s="59">
        <v>57.469283615568393</v>
      </c>
      <c r="C72" s="12"/>
      <c r="D72" s="83" t="s">
        <v>195</v>
      </c>
      <c r="E72" s="28">
        <v>22</v>
      </c>
      <c r="F72" s="12">
        <v>658893</v>
      </c>
      <c r="G72" s="12">
        <v>33.389336356585972</v>
      </c>
      <c r="H72" s="12">
        <v>65.195450039177445</v>
      </c>
      <c r="I72" s="12">
        <v>33.426174974627941</v>
      </c>
      <c r="J72" s="12">
        <v>28.178265503611353</v>
      </c>
      <c r="K72" s="12"/>
      <c r="L72" s="52" t="s">
        <v>177</v>
      </c>
      <c r="M72" s="72">
        <v>388.5</v>
      </c>
      <c r="N72" s="28">
        <v>1.3277000000000001</v>
      </c>
      <c r="O72" s="12">
        <v>515.81145000000004</v>
      </c>
      <c r="P72" s="28">
        <v>12.52</v>
      </c>
      <c r="Q72" s="12">
        <v>41.198997603833867</v>
      </c>
      <c r="R72" s="12">
        <v>41.198997603833867</v>
      </c>
      <c r="S72" s="12">
        <v>99.587854477859835</v>
      </c>
      <c r="T72" s="12">
        <v>83.952561324835841</v>
      </c>
      <c r="U72" s="12"/>
      <c r="V72" s="82" t="s">
        <v>145</v>
      </c>
      <c r="W72" s="45">
        <v>0</v>
      </c>
      <c r="X72" s="12">
        <v>7776845</v>
      </c>
      <c r="Y72" s="12">
        <v>0</v>
      </c>
      <c r="Z72" s="12">
        <v>165.96867274954016</v>
      </c>
      <c r="AA72" s="12">
        <v>0</v>
      </c>
      <c r="AB72" s="74">
        <v>49.865081171832237</v>
      </c>
      <c r="AC72" s="12"/>
      <c r="AD72" s="82" t="s">
        <v>183</v>
      </c>
      <c r="AE72" s="28"/>
      <c r="AF72" s="28">
        <v>0.46410000000000001</v>
      </c>
      <c r="AG72" s="12">
        <v>0</v>
      </c>
      <c r="AH72" s="210">
        <v>2.31</v>
      </c>
      <c r="AI72" s="27">
        <v>0</v>
      </c>
      <c r="AJ72" s="12">
        <v>0</v>
      </c>
      <c r="AK72" s="12">
        <v>100</v>
      </c>
      <c r="AL72" s="12">
        <v>84.3</v>
      </c>
      <c r="AM72" s="12"/>
      <c r="AN72" s="75" t="s">
        <v>155</v>
      </c>
      <c r="AO72" s="94">
        <v>0</v>
      </c>
      <c r="AP72" s="28">
        <v>0.27229999999999999</v>
      </c>
      <c r="AQ72" s="12">
        <v>0</v>
      </c>
      <c r="AR72" s="28">
        <v>1.56</v>
      </c>
      <c r="AS72" s="12">
        <v>0</v>
      </c>
      <c r="AT72" s="12">
        <v>0</v>
      </c>
      <c r="AU72" s="12">
        <v>100</v>
      </c>
      <c r="AV72" s="12">
        <v>84.3</v>
      </c>
    </row>
    <row r="73" spans="1:48" ht="15.75" customHeight="1" x14ac:dyDescent="0.2">
      <c r="A73" s="77" t="s">
        <v>145</v>
      </c>
      <c r="B73" s="59">
        <v>57.257219989989252</v>
      </c>
      <c r="C73" s="12"/>
      <c r="D73" s="82" t="s">
        <v>149</v>
      </c>
      <c r="E73" s="28">
        <v>69</v>
      </c>
      <c r="F73" s="12">
        <v>2906376</v>
      </c>
      <c r="G73" s="12">
        <v>23.740906200711812</v>
      </c>
      <c r="H73" s="12">
        <v>74.843880195051611</v>
      </c>
      <c r="I73" s="12">
        <v>23.573755816838599</v>
      </c>
      <c r="J73" s="12">
        <v>19.872676153594938</v>
      </c>
      <c r="K73" s="12"/>
      <c r="L73" s="52" t="s">
        <v>144</v>
      </c>
      <c r="M73" s="72">
        <v>599</v>
      </c>
      <c r="N73" s="28">
        <v>1.3277000000000001</v>
      </c>
      <c r="O73" s="12">
        <v>795.29230000000007</v>
      </c>
      <c r="P73" s="28">
        <v>11.29</v>
      </c>
      <c r="Q73" s="12">
        <v>70.442187776793631</v>
      </c>
      <c r="R73" s="12">
        <v>70.442187776793631</v>
      </c>
      <c r="S73" s="12">
        <v>99.295312168972274</v>
      </c>
      <c r="T73" s="12">
        <v>83.705948158443618</v>
      </c>
      <c r="U73" s="12"/>
      <c r="V73" s="82" t="s">
        <v>147</v>
      </c>
      <c r="W73" s="45">
        <v>0</v>
      </c>
      <c r="X73" s="12">
        <v>2890151</v>
      </c>
      <c r="Y73" s="12">
        <v>0</v>
      </c>
      <c r="Z73" s="12">
        <v>165.96867274954016</v>
      </c>
      <c r="AA73" s="12">
        <v>0</v>
      </c>
      <c r="AB73" s="145">
        <v>49.865081171832237</v>
      </c>
      <c r="AC73" s="12"/>
      <c r="AD73" s="57" t="s">
        <v>159</v>
      </c>
      <c r="AE73" s="94">
        <v>40060</v>
      </c>
      <c r="AF73" s="28">
        <v>1E-4</v>
      </c>
      <c r="AG73" s="12">
        <v>4.0060000000000002</v>
      </c>
      <c r="AH73" s="210">
        <v>1.47</v>
      </c>
      <c r="AI73" s="27">
        <v>2.7251700680272113</v>
      </c>
      <c r="AJ73" s="12">
        <v>2.7251700680272113</v>
      </c>
      <c r="AK73" s="12">
        <v>99.985844215861576</v>
      </c>
      <c r="AL73" s="12">
        <v>84.288066673971301</v>
      </c>
      <c r="AM73" s="12"/>
      <c r="AN73" s="71" t="s">
        <v>244</v>
      </c>
      <c r="AO73" s="94">
        <v>0</v>
      </c>
      <c r="AP73" s="28">
        <v>9.9000000000000008E-3</v>
      </c>
      <c r="AQ73" s="12">
        <v>0</v>
      </c>
      <c r="AR73" s="28">
        <v>0.52</v>
      </c>
      <c r="AS73" s="12">
        <v>0</v>
      </c>
      <c r="AT73" s="12">
        <v>0</v>
      </c>
      <c r="AU73" s="12">
        <v>100</v>
      </c>
      <c r="AV73" s="12">
        <v>84.3</v>
      </c>
    </row>
    <row r="74" spans="1:48" ht="15.75" customHeight="1" x14ac:dyDescent="0.2">
      <c r="A74" s="77" t="s">
        <v>178</v>
      </c>
      <c r="B74" s="59">
        <v>54.88119664309059</v>
      </c>
      <c r="C74" s="12"/>
      <c r="D74" s="82" t="s">
        <v>168</v>
      </c>
      <c r="E74" s="28">
        <v>192</v>
      </c>
      <c r="F74" s="12">
        <v>8851080</v>
      </c>
      <c r="G74" s="12">
        <v>21.692268062202576</v>
      </c>
      <c r="H74" s="12">
        <v>76.892518333560844</v>
      </c>
      <c r="I74" s="12">
        <v>21.481804969172686</v>
      </c>
      <c r="J74" s="12">
        <v>18.109161589012572</v>
      </c>
      <c r="K74" s="12"/>
      <c r="L74" s="75" t="s">
        <v>148</v>
      </c>
      <c r="M74" s="72">
        <v>500</v>
      </c>
      <c r="N74" s="28">
        <v>0.14630000000000001</v>
      </c>
      <c r="O74" s="12">
        <v>73.150000000000006</v>
      </c>
      <c r="P74" s="28">
        <v>0.91</v>
      </c>
      <c r="Q74" s="12">
        <v>80.384615384615387</v>
      </c>
      <c r="R74" s="12">
        <v>80.384615384615387</v>
      </c>
      <c r="S74" s="12">
        <v>99.195850355430835</v>
      </c>
      <c r="T74" s="12">
        <v>83.622101849628194</v>
      </c>
      <c r="U74" s="12"/>
      <c r="V74" s="82" t="s">
        <v>163</v>
      </c>
      <c r="W74" s="45"/>
      <c r="X74" s="12">
        <v>9752000</v>
      </c>
      <c r="Y74" s="12">
        <v>0</v>
      </c>
      <c r="Z74" s="12">
        <v>165.96867274954016</v>
      </c>
      <c r="AA74" s="12">
        <v>0</v>
      </c>
      <c r="AB74" s="145">
        <v>49.865081171832237</v>
      </c>
      <c r="AC74" s="12"/>
      <c r="AD74" s="75" t="s">
        <v>188</v>
      </c>
      <c r="AE74" s="94">
        <v>117500</v>
      </c>
      <c r="AF74" s="94">
        <v>1E-4</v>
      </c>
      <c r="AG74" s="12">
        <v>11.75</v>
      </c>
      <c r="AH74" s="210">
        <v>2.2400000000000002</v>
      </c>
      <c r="AI74" s="27">
        <v>5.2455357142857135</v>
      </c>
      <c r="AJ74" s="12">
        <v>5.2455357142857135</v>
      </c>
      <c r="AK74" s="12">
        <v>99.972752279891452</v>
      </c>
      <c r="AL74" s="12">
        <v>84.277030171948496</v>
      </c>
      <c r="AM74" s="12"/>
      <c r="AN74" s="33" t="s">
        <v>162</v>
      </c>
      <c r="AO74" s="94">
        <v>0</v>
      </c>
      <c r="AP74" s="28">
        <v>6.3E-3</v>
      </c>
      <c r="AQ74" s="12">
        <v>0</v>
      </c>
      <c r="AR74" s="28">
        <v>0.71</v>
      </c>
      <c r="AS74" s="12">
        <v>0</v>
      </c>
      <c r="AT74" s="12">
        <v>0</v>
      </c>
      <c r="AU74" s="12">
        <v>100</v>
      </c>
      <c r="AV74" s="12">
        <v>84.3</v>
      </c>
    </row>
    <row r="75" spans="1:48" ht="15.75" customHeight="1" x14ac:dyDescent="0.2">
      <c r="A75" s="69" t="s">
        <v>180</v>
      </c>
      <c r="B75" s="59">
        <v>53.007936968056441</v>
      </c>
      <c r="C75" s="12"/>
      <c r="D75" s="82" t="s">
        <v>147</v>
      </c>
      <c r="E75" s="28">
        <v>59</v>
      </c>
      <c r="F75" s="12">
        <v>2890151</v>
      </c>
      <c r="G75" s="12">
        <v>20.414158291383391</v>
      </c>
      <c r="H75" s="12">
        <v>78.170628104380029</v>
      </c>
      <c r="I75" s="12">
        <v>20.176673151007407</v>
      </c>
      <c r="J75" s="12">
        <v>17.008935466299242</v>
      </c>
      <c r="K75" s="12"/>
      <c r="L75" s="57" t="s">
        <v>142</v>
      </c>
      <c r="M75" s="72">
        <v>6234</v>
      </c>
      <c r="N75" s="28">
        <v>3.2599999999999997E-2</v>
      </c>
      <c r="O75" s="12">
        <v>203.22839999999999</v>
      </c>
      <c r="P75" s="28">
        <v>1.22</v>
      </c>
      <c r="Q75" s="12">
        <v>166.58065573770492</v>
      </c>
      <c r="R75" s="12">
        <v>166.58065573770492</v>
      </c>
      <c r="S75" s="12">
        <v>98.333564520242618</v>
      </c>
      <c r="T75" s="12">
        <v>82.895194890564525</v>
      </c>
      <c r="U75" s="12"/>
      <c r="V75" s="82" t="s">
        <v>178</v>
      </c>
      <c r="W75" s="45">
        <v>98929</v>
      </c>
      <c r="X75" s="12">
        <v>1607733</v>
      </c>
      <c r="Y75" s="12">
        <v>61.5332272211866</v>
      </c>
      <c r="Z75" s="12">
        <v>104.43544552835357</v>
      </c>
      <c r="AA75" s="12">
        <v>37.075205942054559</v>
      </c>
      <c r="AB75" s="91">
        <v>49.865081171832237</v>
      </c>
      <c r="AC75" s="12"/>
      <c r="AD75" s="52" t="s">
        <v>180</v>
      </c>
      <c r="AE75" s="28">
        <v>145</v>
      </c>
      <c r="AF75" s="28">
        <v>1.3277000000000001</v>
      </c>
      <c r="AG75" s="12">
        <v>192.51650000000001</v>
      </c>
      <c r="AH75" s="210">
        <v>7.97</v>
      </c>
      <c r="AI75" s="27">
        <v>24.155144291091595</v>
      </c>
      <c r="AJ75" s="12">
        <v>24.155144291091595</v>
      </c>
      <c r="AK75" s="12">
        <v>99.874527093766076</v>
      </c>
      <c r="AL75" s="12">
        <v>84.194226340044793</v>
      </c>
      <c r="AM75" s="12"/>
      <c r="AN75" s="52" t="s">
        <v>171</v>
      </c>
      <c r="AO75" s="94">
        <v>0</v>
      </c>
      <c r="AP75" s="28">
        <v>3.1399999999999997E-2</v>
      </c>
      <c r="AQ75" s="12">
        <v>0</v>
      </c>
      <c r="AR75" s="28">
        <v>1.21</v>
      </c>
      <c r="AS75" s="12">
        <v>0</v>
      </c>
      <c r="AT75" s="12">
        <v>0</v>
      </c>
      <c r="AU75" s="12">
        <v>100</v>
      </c>
      <c r="AV75" s="12">
        <v>84.3</v>
      </c>
    </row>
    <row r="76" spans="1:48" ht="15.75" customHeight="1" x14ac:dyDescent="0.2">
      <c r="A76" s="71" t="s">
        <v>142</v>
      </c>
      <c r="B76" s="59">
        <v>51.403861609875484</v>
      </c>
      <c r="C76" s="12"/>
      <c r="D76" s="83" t="s">
        <v>193</v>
      </c>
      <c r="E76" s="28">
        <v>12</v>
      </c>
      <c r="F76" s="12">
        <v>603502</v>
      </c>
      <c r="G76" s="12">
        <v>19.883944046581455</v>
      </c>
      <c r="H76" s="12">
        <v>78.700842349181954</v>
      </c>
      <c r="I76" s="12">
        <v>19.635249012694203</v>
      </c>
      <c r="J76" s="12">
        <v>16.552514917701213</v>
      </c>
      <c r="K76" s="12"/>
      <c r="L76" s="57" t="s">
        <v>159</v>
      </c>
      <c r="M76" s="72">
        <v>5900000</v>
      </c>
      <c r="N76" s="28">
        <v>1E-4</v>
      </c>
      <c r="O76" s="12">
        <v>590</v>
      </c>
      <c r="P76" s="28">
        <v>1.47</v>
      </c>
      <c r="Q76" s="12">
        <v>401.36054421768711</v>
      </c>
      <c r="R76" s="12">
        <v>401.36054421768711</v>
      </c>
      <c r="S76" s="12">
        <v>95.984879228040555</v>
      </c>
      <c r="T76" s="12">
        <v>80.915253189238186</v>
      </c>
      <c r="U76" s="12"/>
      <c r="V76" s="57" t="s">
        <v>142</v>
      </c>
      <c r="W76" s="28">
        <v>750716</v>
      </c>
      <c r="X76" s="12">
        <v>8280925</v>
      </c>
      <c r="Y76" s="12">
        <v>90.656055935780117</v>
      </c>
      <c r="Z76" s="12">
        <v>75.312616813760044</v>
      </c>
      <c r="AA76" s="12">
        <v>54.622390137798639</v>
      </c>
      <c r="AB76" s="12">
        <v>46.046674886164254</v>
      </c>
      <c r="AC76" s="12"/>
      <c r="AD76" s="71" t="s">
        <v>244</v>
      </c>
      <c r="AE76" s="94">
        <v>1300</v>
      </c>
      <c r="AF76" s="28">
        <v>9.9000000000000008E-3</v>
      </c>
      <c r="AG76" s="12">
        <v>12.870000000000001</v>
      </c>
      <c r="AH76" s="210">
        <v>0.52</v>
      </c>
      <c r="AI76" s="27">
        <v>24.75</v>
      </c>
      <c r="AJ76" s="12">
        <v>24.75</v>
      </c>
      <c r="AK76" s="12">
        <v>99.871437140185705</v>
      </c>
      <c r="AL76" s="12">
        <v>84.191621509176542</v>
      </c>
      <c r="AM76" s="12"/>
      <c r="AN76" s="57" t="s">
        <v>174</v>
      </c>
      <c r="AO76" s="94">
        <v>0</v>
      </c>
      <c r="AP76" s="28">
        <v>1.7100000000000001E-2</v>
      </c>
      <c r="AQ76" s="12">
        <v>0</v>
      </c>
      <c r="AR76" s="28">
        <v>0.62</v>
      </c>
      <c r="AS76" s="12">
        <v>0</v>
      </c>
      <c r="AT76" s="12">
        <v>0</v>
      </c>
      <c r="AU76" s="12">
        <v>100</v>
      </c>
      <c r="AV76" s="12">
        <v>84.3</v>
      </c>
    </row>
    <row r="77" spans="1:48" ht="15.75" customHeight="1" x14ac:dyDescent="0.2">
      <c r="A77" s="69" t="s">
        <v>118</v>
      </c>
      <c r="B77" s="59">
        <v>50.624820556530295</v>
      </c>
      <c r="C77" s="12"/>
      <c r="D77" s="75" t="s">
        <v>155</v>
      </c>
      <c r="E77" s="28">
        <v>41</v>
      </c>
      <c r="F77" s="12">
        <v>2213845</v>
      </c>
      <c r="G77" s="12">
        <v>18.519815072870955</v>
      </c>
      <c r="H77" s="12">
        <v>80.064971322892461</v>
      </c>
      <c r="I77" s="12">
        <v>18.242279356786156</v>
      </c>
      <c r="J77" s="12">
        <v>15.378241497770729</v>
      </c>
      <c r="K77" s="12"/>
      <c r="L77" s="83" t="s">
        <v>170</v>
      </c>
      <c r="M77" s="72">
        <v>4597.8</v>
      </c>
      <c r="N77" s="28">
        <v>0.97109999999999996</v>
      </c>
      <c r="O77" s="12">
        <v>4464.9235799999997</v>
      </c>
      <c r="P77" s="28">
        <v>10.050000000000001</v>
      </c>
      <c r="Q77" s="12">
        <v>444.27100298507457</v>
      </c>
      <c r="R77" s="12">
        <v>444.27100298507457</v>
      </c>
      <c r="S77" s="12">
        <v>95.555612632672876</v>
      </c>
      <c r="T77" s="12">
        <v>80.553381449343235</v>
      </c>
      <c r="U77" s="12"/>
      <c r="V77" s="52" t="s">
        <v>194</v>
      </c>
      <c r="W77" s="28">
        <v>145595</v>
      </c>
      <c r="X77" s="12">
        <v>1724404</v>
      </c>
      <c r="Y77" s="12">
        <v>84.432070442889255</v>
      </c>
      <c r="Z77" s="12">
        <v>81.536602306650906</v>
      </c>
      <c r="AA77" s="12">
        <v>50.872293574525308</v>
      </c>
      <c r="AB77" s="12">
        <v>42.885343483324831</v>
      </c>
      <c r="AC77" s="12"/>
      <c r="AD77" s="52" t="s">
        <v>144</v>
      </c>
      <c r="AE77" s="28">
        <v>258</v>
      </c>
      <c r="AF77" s="28">
        <v>1.3277000000000001</v>
      </c>
      <c r="AG77" s="12">
        <v>342.54660000000001</v>
      </c>
      <c r="AH77" s="210">
        <v>11.29</v>
      </c>
      <c r="AI77" s="27">
        <v>30.340708591674051</v>
      </c>
      <c r="AJ77" s="12">
        <v>30.340708591674051</v>
      </c>
      <c r="AK77" s="12">
        <v>99.842396433723735</v>
      </c>
      <c r="AL77" s="12">
        <v>84.167140193629109</v>
      </c>
      <c r="AM77" s="12"/>
      <c r="AN77" s="52" t="s">
        <v>177</v>
      </c>
      <c r="AO77" s="94">
        <v>0</v>
      </c>
      <c r="AP77" s="28">
        <v>1.3277000000000001</v>
      </c>
      <c r="AQ77" s="12">
        <v>0</v>
      </c>
      <c r="AR77" s="28">
        <v>12.52</v>
      </c>
      <c r="AS77" s="12">
        <v>0</v>
      </c>
      <c r="AT77" s="12">
        <v>0</v>
      </c>
      <c r="AU77" s="12">
        <v>100</v>
      </c>
      <c r="AV77" s="12">
        <v>84.3</v>
      </c>
    </row>
    <row r="78" spans="1:48" ht="15.75" customHeight="1" x14ac:dyDescent="0.2">
      <c r="A78" s="69" t="s">
        <v>144</v>
      </c>
      <c r="B78" s="59">
        <v>50.49679985215559</v>
      </c>
      <c r="C78" s="12"/>
      <c r="D78" s="83" t="s">
        <v>154</v>
      </c>
      <c r="E78" s="28">
        <v>13</v>
      </c>
      <c r="F78" s="12">
        <v>713777</v>
      </c>
      <c r="G78" s="12">
        <v>18.212971278144295</v>
      </c>
      <c r="H78" s="12">
        <v>80.371815117619121</v>
      </c>
      <c r="I78" s="12">
        <v>17.928948210395134</v>
      </c>
      <c r="J78" s="12">
        <v>15.114103341363098</v>
      </c>
      <c r="K78" s="12"/>
      <c r="L78" s="75" t="s">
        <v>189</v>
      </c>
      <c r="M78" s="72">
        <v>12774</v>
      </c>
      <c r="N78" s="28">
        <v>0.27729999999999999</v>
      </c>
      <c r="O78" s="12">
        <v>3542.2302</v>
      </c>
      <c r="P78" s="28">
        <v>6.41</v>
      </c>
      <c r="Q78" s="12">
        <v>552.61001560062402</v>
      </c>
      <c r="R78" s="12">
        <v>552.61001560062402</v>
      </c>
      <c r="S78" s="12">
        <v>94.471813474451835</v>
      </c>
      <c r="T78" s="12">
        <v>79.639738758962892</v>
      </c>
      <c r="U78" s="12"/>
      <c r="V78" s="52" t="s">
        <v>180</v>
      </c>
      <c r="W78" s="28">
        <v>234360</v>
      </c>
      <c r="X78" s="12">
        <v>2889305</v>
      </c>
      <c r="Y78" s="12">
        <v>81.112932002678846</v>
      </c>
      <c r="Z78" s="12">
        <v>84.855740746861315</v>
      </c>
      <c r="AA78" s="12">
        <v>48.872435176417099</v>
      </c>
      <c r="AB78" s="12">
        <v>41.199462853719616</v>
      </c>
      <c r="AC78" s="12"/>
      <c r="AD78" s="40" t="s">
        <v>153</v>
      </c>
      <c r="AE78" s="28">
        <v>24000</v>
      </c>
      <c r="AF78" s="28">
        <v>5.9999999999999995E-4</v>
      </c>
      <c r="AG78" s="12">
        <v>14.399999999999999</v>
      </c>
      <c r="AH78" s="210">
        <v>0.26</v>
      </c>
      <c r="AI78" s="27">
        <v>55.38461538461538</v>
      </c>
      <c r="AJ78" s="12">
        <v>55.38461538461538</v>
      </c>
      <c r="AK78" s="12">
        <v>99.712306887128861</v>
      </c>
      <c r="AL78" s="12">
        <v>84.057474705849629</v>
      </c>
      <c r="AM78" s="12"/>
      <c r="AN78" s="82" t="s">
        <v>179</v>
      </c>
      <c r="AO78" s="94"/>
      <c r="AP78" s="28">
        <v>0.46410000000000001</v>
      </c>
      <c r="AQ78" s="12">
        <v>0</v>
      </c>
      <c r="AR78" s="28">
        <v>2.31</v>
      </c>
      <c r="AS78" s="12">
        <v>0</v>
      </c>
      <c r="AT78" s="12">
        <v>0</v>
      </c>
      <c r="AU78" s="12">
        <v>100</v>
      </c>
      <c r="AV78" s="12">
        <v>84.3</v>
      </c>
    </row>
    <row r="79" spans="1:48" ht="15.75" customHeight="1" x14ac:dyDescent="0.2">
      <c r="A79" s="81" t="s">
        <v>191</v>
      </c>
      <c r="B79" s="59">
        <v>50.186538323746198</v>
      </c>
      <c r="C79" s="12"/>
      <c r="D79" s="78" t="s">
        <v>243</v>
      </c>
      <c r="E79" s="28">
        <v>86</v>
      </c>
      <c r="F79" s="28">
        <v>4757083</v>
      </c>
      <c r="G79" s="12">
        <v>18.078305549850612</v>
      </c>
      <c r="H79" s="12">
        <v>80.506480845912805</v>
      </c>
      <c r="I79" s="12">
        <v>17.791435352872867</v>
      </c>
      <c r="J79" s="12">
        <v>14.998180002471827</v>
      </c>
      <c r="K79" s="12"/>
      <c r="L79" s="52" t="s">
        <v>180</v>
      </c>
      <c r="M79" s="72">
        <v>3448.1666666666665</v>
      </c>
      <c r="N79" s="28">
        <v>1.3277000000000001</v>
      </c>
      <c r="O79" s="12">
        <v>4578.1308833333333</v>
      </c>
      <c r="P79" s="28">
        <v>7.97</v>
      </c>
      <c r="Q79" s="12">
        <v>574.42043705562526</v>
      </c>
      <c r="R79" s="12">
        <v>574.42043705562526</v>
      </c>
      <c r="S79" s="12">
        <v>94.253626915033408</v>
      </c>
      <c r="T79" s="12">
        <v>79.455807489373157</v>
      </c>
      <c r="U79" s="12"/>
      <c r="V79" s="57" t="s">
        <v>190</v>
      </c>
      <c r="W79" s="28">
        <v>1038900</v>
      </c>
      <c r="X79" s="12">
        <v>13202041</v>
      </c>
      <c r="Y79" s="12">
        <v>78.692377943683098</v>
      </c>
      <c r="Z79" s="12">
        <v>87.276294805857063</v>
      </c>
      <c r="AA79" s="12">
        <v>47.413994846145521</v>
      </c>
      <c r="AB79" s="12">
        <v>39.969997655300674</v>
      </c>
      <c r="AC79" s="12"/>
      <c r="AD79" s="52" t="s">
        <v>118</v>
      </c>
      <c r="AE79" s="28">
        <v>493</v>
      </c>
      <c r="AF79" s="28">
        <v>1.3277000000000001</v>
      </c>
      <c r="AG79" s="12">
        <v>654.55610000000001</v>
      </c>
      <c r="AH79" s="210">
        <v>9.2799999999999994</v>
      </c>
      <c r="AI79" s="27">
        <v>70.534062500000005</v>
      </c>
      <c r="AJ79" s="12">
        <v>70.534062500000005</v>
      </c>
      <c r="AK79" s="12">
        <v>99.63361370548202</v>
      </c>
      <c r="AL79" s="12">
        <v>83.991136353721345</v>
      </c>
      <c r="AM79" s="12"/>
      <c r="AN79" s="52" t="s">
        <v>180</v>
      </c>
      <c r="AO79" s="94">
        <v>0</v>
      </c>
      <c r="AP79" s="28">
        <v>1.3277000000000001</v>
      </c>
      <c r="AQ79" s="12">
        <v>0</v>
      </c>
      <c r="AR79" s="28">
        <v>7.97</v>
      </c>
      <c r="AS79" s="12">
        <v>0</v>
      </c>
      <c r="AT79" s="12">
        <v>0</v>
      </c>
      <c r="AU79" s="12">
        <v>100</v>
      </c>
      <c r="AV79" s="12">
        <v>84.3</v>
      </c>
    </row>
    <row r="80" spans="1:48" ht="15.75" customHeight="1" x14ac:dyDescent="0.2">
      <c r="A80" s="73" t="s">
        <v>148</v>
      </c>
      <c r="B80" s="59">
        <v>50.144291351125204</v>
      </c>
      <c r="C80" s="12"/>
      <c r="D80" s="83" t="s">
        <v>152</v>
      </c>
      <c r="E80" s="28">
        <v>21</v>
      </c>
      <c r="F80" s="12">
        <v>1258000</v>
      </c>
      <c r="G80" s="12">
        <v>16.693163751987282</v>
      </c>
      <c r="H80" s="12">
        <v>81.891622643776131</v>
      </c>
      <c r="I80" s="12">
        <v>16.377008615564222</v>
      </c>
      <c r="J80" s="12">
        <v>13.805818262920639</v>
      </c>
      <c r="K80" s="12"/>
      <c r="L80" s="33" t="s">
        <v>162</v>
      </c>
      <c r="M80" s="72">
        <v>66708</v>
      </c>
      <c r="N80" s="28">
        <v>6.3E-3</v>
      </c>
      <c r="O80" s="12">
        <v>420.2604</v>
      </c>
      <c r="P80" s="28">
        <v>0.71</v>
      </c>
      <c r="Q80" s="12">
        <v>591.91605633802817</v>
      </c>
      <c r="R80" s="12">
        <v>591.91605633802817</v>
      </c>
      <c r="S80" s="12">
        <v>94.078604667801827</v>
      </c>
      <c r="T80" s="12">
        <v>79.308263734956938</v>
      </c>
      <c r="U80" s="12"/>
      <c r="V80" s="52" t="s">
        <v>166</v>
      </c>
      <c r="W80" s="28">
        <v>247309.77600000001</v>
      </c>
      <c r="X80" s="12">
        <v>3165235</v>
      </c>
      <c r="Y80" s="12">
        <v>78.133148407622187</v>
      </c>
      <c r="Z80" s="12">
        <v>87.835524341917974</v>
      </c>
      <c r="AA80" s="12">
        <v>47.07704599501816</v>
      </c>
      <c r="AB80" s="12">
        <v>39.68594977380031</v>
      </c>
      <c r="AC80" s="12"/>
      <c r="AD80" s="75" t="s">
        <v>189</v>
      </c>
      <c r="AE80" s="28">
        <v>2060</v>
      </c>
      <c r="AF80" s="28">
        <v>0.27729999999999999</v>
      </c>
      <c r="AG80" s="12">
        <v>571.23799999999994</v>
      </c>
      <c r="AH80" s="210">
        <v>6.41</v>
      </c>
      <c r="AI80" s="27">
        <v>89.116692667706701</v>
      </c>
      <c r="AJ80" s="12">
        <v>89.116692667706701</v>
      </c>
      <c r="AK80" s="12">
        <v>99.537086995290835</v>
      </c>
      <c r="AL80" s="12">
        <v>83.909764337030168</v>
      </c>
      <c r="AM80" s="12"/>
      <c r="AN80" s="75" t="s">
        <v>188</v>
      </c>
      <c r="AO80" s="94">
        <v>300</v>
      </c>
      <c r="AP80" s="28">
        <v>1E-4</v>
      </c>
      <c r="AQ80" s="12">
        <v>3.0000000000000002E-2</v>
      </c>
      <c r="AR80" s="28">
        <v>2.2400000000000002</v>
      </c>
      <c r="AS80" s="12">
        <v>1.3392857142857142E-2</v>
      </c>
      <c r="AT80" s="12">
        <v>1.3392857142857142E-2</v>
      </c>
      <c r="AU80" s="12">
        <v>99.999941964285711</v>
      </c>
      <c r="AV80" s="12">
        <v>84.299951075892849</v>
      </c>
    </row>
    <row r="81" spans="1:48" ht="15.75" customHeight="1" x14ac:dyDescent="0.2">
      <c r="A81" s="71" t="s">
        <v>190</v>
      </c>
      <c r="B81" s="59">
        <v>50.112814785451285</v>
      </c>
      <c r="C81" s="12"/>
      <c r="D81" s="82" t="s">
        <v>145</v>
      </c>
      <c r="E81" s="28">
        <v>110</v>
      </c>
      <c r="F81" s="12">
        <v>7776845</v>
      </c>
      <c r="G81" s="12">
        <v>14.144553478949369</v>
      </c>
      <c r="H81" s="12">
        <v>84.44023291681404</v>
      </c>
      <c r="I81" s="12">
        <v>13.774515124482676</v>
      </c>
      <c r="J81" s="12">
        <v>11.611916249938895</v>
      </c>
      <c r="K81" s="12"/>
      <c r="L81" s="52" t="s">
        <v>194</v>
      </c>
      <c r="M81" s="72">
        <v>5060.3999999999996</v>
      </c>
      <c r="N81" s="28">
        <v>0.31690000000000002</v>
      </c>
      <c r="O81" s="12">
        <v>1603.64076</v>
      </c>
      <c r="P81" s="28">
        <v>2.66</v>
      </c>
      <c r="Q81" s="12">
        <v>602.87246616541347</v>
      </c>
      <c r="R81" s="12">
        <v>602.87246616541347</v>
      </c>
      <c r="S81" s="12">
        <v>93.96899920379245</v>
      </c>
      <c r="T81" s="12">
        <v>79.215866328797034</v>
      </c>
      <c r="U81" s="12"/>
      <c r="V81" s="83" t="s">
        <v>151</v>
      </c>
      <c r="W81" s="28">
        <v>203657</v>
      </c>
      <c r="X81" s="12">
        <v>2718782</v>
      </c>
      <c r="Y81" s="12">
        <v>74.907440169899616</v>
      </c>
      <c r="Z81" s="12">
        <v>91.061232579640546</v>
      </c>
      <c r="AA81" s="12">
        <v>45.133481475109981</v>
      </c>
      <c r="AB81" s="12">
        <v>38.04752488351771</v>
      </c>
      <c r="AC81" s="12"/>
      <c r="AD81" s="52" t="s">
        <v>166</v>
      </c>
      <c r="AE81" s="28">
        <v>450</v>
      </c>
      <c r="AF81" s="28">
        <v>1.3277000000000001</v>
      </c>
      <c r="AG81" s="12">
        <v>597.46500000000003</v>
      </c>
      <c r="AH81" s="210">
        <v>6.24</v>
      </c>
      <c r="AI81" s="27">
        <v>95.74759615384616</v>
      </c>
      <c r="AJ81" s="12">
        <v>95.74759615384616</v>
      </c>
      <c r="AK81" s="12">
        <v>99.502643039115853</v>
      </c>
      <c r="AL81" s="12">
        <v>83.880728081974667</v>
      </c>
      <c r="AM81" s="12"/>
      <c r="AN81" s="82" t="s">
        <v>147</v>
      </c>
      <c r="AO81" s="94">
        <v>1</v>
      </c>
      <c r="AP81" s="28">
        <v>0.1832</v>
      </c>
      <c r="AQ81" s="12">
        <v>0.1832</v>
      </c>
      <c r="AR81" s="28">
        <v>3.44</v>
      </c>
      <c r="AS81" s="12">
        <v>5.3255813953488371E-2</v>
      </c>
      <c r="AT81" s="12">
        <v>5.3255813953488371E-2</v>
      </c>
      <c r="AU81" s="12">
        <v>99.999769224806201</v>
      </c>
      <c r="AV81" s="12">
        <v>84.299805456511621</v>
      </c>
    </row>
    <row r="82" spans="1:48" ht="15.75" customHeight="1" x14ac:dyDescent="0.2">
      <c r="A82" s="69" t="s">
        <v>166</v>
      </c>
      <c r="B82" s="59">
        <v>50.030519008251957</v>
      </c>
      <c r="C82" s="12"/>
      <c r="D82" s="52" t="s">
        <v>144</v>
      </c>
      <c r="E82" s="28">
        <v>47</v>
      </c>
      <c r="F82" s="12">
        <v>3421829</v>
      </c>
      <c r="G82" s="12">
        <v>13.735344460520967</v>
      </c>
      <c r="H82" s="12">
        <v>84.849441935242453</v>
      </c>
      <c r="I82" s="12">
        <v>13.356654528761851</v>
      </c>
      <c r="J82" s="12">
        <v>11.259659767746241</v>
      </c>
      <c r="K82" s="12"/>
      <c r="L82" s="83" t="s">
        <v>191</v>
      </c>
      <c r="M82" s="72">
        <v>6914.2142857142853</v>
      </c>
      <c r="N82" s="28">
        <v>0.97109999999999996</v>
      </c>
      <c r="O82" s="12">
        <v>6714.3934928571425</v>
      </c>
      <c r="P82" s="28">
        <v>9.9499999999999993</v>
      </c>
      <c r="Q82" s="12">
        <v>674.81341636755201</v>
      </c>
      <c r="R82" s="12">
        <v>674.81341636755201</v>
      </c>
      <c r="S82" s="12">
        <v>93.249318089959687</v>
      </c>
      <c r="T82" s="12">
        <v>78.60917514983602</v>
      </c>
      <c r="U82" s="12"/>
      <c r="V82" s="82" t="s">
        <v>179</v>
      </c>
      <c r="W82" s="28">
        <v>470777</v>
      </c>
      <c r="X82" s="12">
        <v>6453682</v>
      </c>
      <c r="Y82" s="12">
        <v>72.94704015475196</v>
      </c>
      <c r="Z82" s="12">
        <v>93.021632594788201</v>
      </c>
      <c r="AA82" s="12">
        <v>43.952294698912731</v>
      </c>
      <c r="AB82" s="12">
        <v>37.051784431183428</v>
      </c>
      <c r="AC82" s="12"/>
      <c r="AD82" s="40" t="s">
        <v>173</v>
      </c>
      <c r="AE82" s="28">
        <v>7773.33</v>
      </c>
      <c r="AF82" s="28">
        <v>1.18E-2</v>
      </c>
      <c r="AG82" s="12">
        <v>91.725293999999991</v>
      </c>
      <c r="AH82" s="210">
        <v>0.9</v>
      </c>
      <c r="AI82" s="27">
        <v>101.91699333333332</v>
      </c>
      <c r="AJ82" s="12">
        <v>101.91699333333332</v>
      </c>
      <c r="AK82" s="12">
        <v>99.470596358520908</v>
      </c>
      <c r="AL82" s="12">
        <v>83.853712730233127</v>
      </c>
      <c r="AM82" s="12"/>
      <c r="AN82" s="75" t="s">
        <v>189</v>
      </c>
      <c r="AO82" s="28">
        <v>13000</v>
      </c>
      <c r="AP82" s="28">
        <v>0.27729999999999999</v>
      </c>
      <c r="AQ82" s="12">
        <v>3604.9</v>
      </c>
      <c r="AR82" s="28">
        <v>6.41</v>
      </c>
      <c r="AS82" s="12">
        <v>562.38689547581907</v>
      </c>
      <c r="AT82" s="12">
        <v>562.38689547581907</v>
      </c>
      <c r="AU82" s="12">
        <v>97.562990119604777</v>
      </c>
      <c r="AV82" s="12">
        <v>82.245600670826818</v>
      </c>
    </row>
    <row r="83" spans="1:48" ht="15.75" customHeight="1" x14ac:dyDescent="0.2">
      <c r="A83" s="81" t="s">
        <v>151</v>
      </c>
      <c r="B83" s="59">
        <v>49.714441595472636</v>
      </c>
      <c r="C83" s="12"/>
      <c r="D83" s="40" t="s">
        <v>150</v>
      </c>
      <c r="E83" s="28">
        <v>54</v>
      </c>
      <c r="F83" s="12">
        <v>4055807</v>
      </c>
      <c r="G83" s="12">
        <v>13.314243010084059</v>
      </c>
      <c r="H83" s="12">
        <v>85.27054338567936</v>
      </c>
      <c r="I83" s="12">
        <v>12.926650068903527</v>
      </c>
      <c r="J83" s="12">
        <v>10.897166008085673</v>
      </c>
      <c r="K83" s="12"/>
      <c r="L83" s="78" t="s">
        <v>243</v>
      </c>
      <c r="M83" s="72">
        <v>13118.41</v>
      </c>
      <c r="N83" s="28">
        <v>0.96499999999999997</v>
      </c>
      <c r="O83" s="12">
        <v>12659.265649999999</v>
      </c>
      <c r="P83" s="28">
        <v>16.28</v>
      </c>
      <c r="Q83" s="12">
        <v>777.59617014742003</v>
      </c>
      <c r="R83" s="12">
        <v>777.59617014742003</v>
      </c>
      <c r="S83" s="12">
        <v>92.221102497654456</v>
      </c>
      <c r="T83" s="12">
        <v>77.742389405522701</v>
      </c>
      <c r="U83" s="12"/>
      <c r="V83" s="83" t="s">
        <v>191</v>
      </c>
      <c r="W83" s="28">
        <v>186418</v>
      </c>
      <c r="X83" s="12">
        <v>2615060</v>
      </c>
      <c r="Y83" s="12">
        <v>71.286318478352314</v>
      </c>
      <c r="Z83" s="12">
        <v>94.682354271187847</v>
      </c>
      <c r="AA83" s="12">
        <v>42.951671118036238</v>
      </c>
      <c r="AB83" s="12">
        <v>36.208258752504548</v>
      </c>
      <c r="AC83" s="12"/>
      <c r="AD83" s="52" t="s">
        <v>171</v>
      </c>
      <c r="AE83" s="28">
        <v>4067</v>
      </c>
      <c r="AF83" s="28">
        <v>3.1399999999999997E-2</v>
      </c>
      <c r="AG83" s="12">
        <v>127.70379999999999</v>
      </c>
      <c r="AH83" s="210">
        <v>1.21</v>
      </c>
      <c r="AI83" s="27">
        <v>105.54033057851238</v>
      </c>
      <c r="AJ83" s="12">
        <v>105.54033057851238</v>
      </c>
      <c r="AK83" s="12">
        <v>99.451775081821438</v>
      </c>
      <c r="AL83" s="12">
        <v>83.837846393975468</v>
      </c>
      <c r="AM83" s="12"/>
      <c r="AN83" s="57" t="s">
        <v>176</v>
      </c>
      <c r="AO83" s="28">
        <v>591300</v>
      </c>
      <c r="AP83" s="28">
        <v>1.0200000000000001E-2</v>
      </c>
      <c r="AQ83" s="12">
        <v>6031.26</v>
      </c>
      <c r="AR83" s="28">
        <v>8.39</v>
      </c>
      <c r="AS83" s="12">
        <v>718.86293206197854</v>
      </c>
      <c r="AT83" s="12">
        <v>718.86293206197854</v>
      </c>
      <c r="AU83" s="12">
        <v>96.884927294398096</v>
      </c>
      <c r="AV83" s="12">
        <v>81.673993709177594</v>
      </c>
    </row>
    <row r="84" spans="1:48" ht="15.75" customHeight="1" x14ac:dyDescent="0.2">
      <c r="A84" s="81" t="s">
        <v>152</v>
      </c>
      <c r="B84" s="59">
        <v>49.688078352145368</v>
      </c>
      <c r="C84" s="12"/>
      <c r="D84" s="83" t="s">
        <v>151</v>
      </c>
      <c r="E84" s="28">
        <v>36</v>
      </c>
      <c r="F84" s="12">
        <v>2718782</v>
      </c>
      <c r="G84" s="12">
        <v>13.241223459622727</v>
      </c>
      <c r="H84" s="12">
        <v>85.343562936140685</v>
      </c>
      <c r="I84" s="12">
        <v>12.852086724790979</v>
      </c>
      <c r="J84" s="12">
        <v>10.834309108998795</v>
      </c>
      <c r="K84" s="12"/>
      <c r="L84" s="83" t="s">
        <v>193</v>
      </c>
      <c r="M84" s="72">
        <v>8258.4040000000005</v>
      </c>
      <c r="N84" s="28">
        <v>0.97109999999999996</v>
      </c>
      <c r="O84" s="12">
        <v>8019.7361244000003</v>
      </c>
      <c r="P84" s="28">
        <v>9.9499999999999993</v>
      </c>
      <c r="Q84" s="12">
        <v>806.0036305929649</v>
      </c>
      <c r="R84" s="12">
        <v>806.0036305929649</v>
      </c>
      <c r="S84" s="12">
        <v>91.93692064132415</v>
      </c>
      <c r="T84" s="12">
        <v>77.502824100636261</v>
      </c>
      <c r="U84" s="12"/>
      <c r="V84" s="83" t="s">
        <v>152</v>
      </c>
      <c r="W84" s="28">
        <v>88429</v>
      </c>
      <c r="X84" s="12">
        <v>1258000</v>
      </c>
      <c r="Y84" s="12">
        <v>70.293322734499199</v>
      </c>
      <c r="Z84" s="12">
        <v>95.675350015040962</v>
      </c>
      <c r="AA84" s="12">
        <v>42.353368000102876</v>
      </c>
      <c r="AB84" s="12">
        <v>35.703889224086723</v>
      </c>
      <c r="AC84" s="12"/>
      <c r="AD84" s="82" t="s">
        <v>178</v>
      </c>
      <c r="AE84" s="94">
        <v>250</v>
      </c>
      <c r="AF84" s="28">
        <v>1</v>
      </c>
      <c r="AG84" s="12">
        <v>250</v>
      </c>
      <c r="AH84" s="210">
        <v>2.13</v>
      </c>
      <c r="AI84" s="27">
        <v>117.37089201877934</v>
      </c>
      <c r="AJ84" s="12">
        <v>117.37089201877934</v>
      </c>
      <c r="AK84" s="12">
        <v>99.390321715681253</v>
      </c>
      <c r="AL84" s="12">
        <v>83.786041206319297</v>
      </c>
      <c r="AM84" s="12"/>
      <c r="AN84" s="40" t="s">
        <v>160</v>
      </c>
      <c r="AO84" s="28">
        <v>10774</v>
      </c>
      <c r="AP84" s="28">
        <v>0.1038</v>
      </c>
      <c r="AQ84" s="12">
        <v>1118.3412000000001</v>
      </c>
      <c r="AR84" s="28">
        <v>1.38</v>
      </c>
      <c r="AS84" s="12">
        <v>810.39217391304362</v>
      </c>
      <c r="AT84" s="12">
        <v>810.39217391304362</v>
      </c>
      <c r="AU84" s="12">
        <v>96.488300579710142</v>
      </c>
      <c r="AV84" s="12">
        <v>81.33963738869565</v>
      </c>
    </row>
    <row r="85" spans="1:48" ht="15.75" customHeight="1" x14ac:dyDescent="0.2">
      <c r="A85" s="71" t="s">
        <v>243</v>
      </c>
      <c r="B85" s="59">
        <v>49.603388076136532</v>
      </c>
      <c r="C85" s="12"/>
      <c r="D85" s="82" t="s">
        <v>178</v>
      </c>
      <c r="E85" s="28">
        <v>21</v>
      </c>
      <c r="F85" s="12">
        <v>1607733</v>
      </c>
      <c r="G85" s="12">
        <v>13.061870347874928</v>
      </c>
      <c r="H85" s="12">
        <v>85.522916047888486</v>
      </c>
      <c r="I85" s="12">
        <v>12.668941694392714</v>
      </c>
      <c r="J85" s="12">
        <v>10.679917848373059</v>
      </c>
      <c r="K85" s="12"/>
      <c r="L85" s="52" t="s">
        <v>118</v>
      </c>
      <c r="M85" s="72">
        <v>5990.333333333333</v>
      </c>
      <c r="N85" s="28">
        <v>1.3277000000000001</v>
      </c>
      <c r="O85" s="12">
        <v>7953.3655666666673</v>
      </c>
      <c r="P85" s="28">
        <v>9.2799999999999994</v>
      </c>
      <c r="Q85" s="12">
        <v>857.04370330459778</v>
      </c>
      <c r="R85" s="12">
        <v>857.04370330459778</v>
      </c>
      <c r="S85" s="12">
        <v>91.426327213297384</v>
      </c>
      <c r="T85" s="12">
        <v>77.072393840809696</v>
      </c>
      <c r="U85" s="12"/>
      <c r="V85" s="75" t="s">
        <v>148</v>
      </c>
      <c r="W85" s="28">
        <v>716870</v>
      </c>
      <c r="X85" s="12">
        <v>10230350</v>
      </c>
      <c r="Y85" s="12">
        <v>70.072871407136617</v>
      </c>
      <c r="Z85" s="12">
        <v>95.895801342403544</v>
      </c>
      <c r="AA85" s="12">
        <v>42.220540928758354</v>
      </c>
      <c r="AB85" s="12">
        <v>35.591916002943293</v>
      </c>
      <c r="AC85" s="12"/>
      <c r="AD85" s="57" t="s">
        <v>184</v>
      </c>
      <c r="AE85" s="28">
        <v>582000</v>
      </c>
      <c r="AF85" s="28">
        <v>8.9999999999999998E-4</v>
      </c>
      <c r="AG85" s="12">
        <v>523.79999999999995</v>
      </c>
      <c r="AH85" s="210">
        <v>4.46</v>
      </c>
      <c r="AI85" s="27">
        <v>117.4439461883408</v>
      </c>
      <c r="AJ85" s="12">
        <v>117.4439461883408</v>
      </c>
      <c r="AK85" s="12">
        <v>99.389942238793978</v>
      </c>
      <c r="AL85" s="12">
        <v>83.785721307303319</v>
      </c>
      <c r="AM85" s="12"/>
      <c r="AN85" s="52" t="s">
        <v>144</v>
      </c>
      <c r="AO85" s="28">
        <v>8510</v>
      </c>
      <c r="AP85" s="28">
        <v>1.3277000000000001</v>
      </c>
      <c r="AQ85" s="12">
        <v>11298.727000000001</v>
      </c>
      <c r="AR85" s="28">
        <v>11.29</v>
      </c>
      <c r="AS85" s="12">
        <v>1000.7729849424271</v>
      </c>
      <c r="AT85" s="12">
        <v>1000.7729849424271</v>
      </c>
      <c r="AU85" s="12">
        <v>95.663317065249487</v>
      </c>
      <c r="AV85" s="12">
        <v>80.644176286005319</v>
      </c>
    </row>
    <row r="86" spans="1:48" ht="15.75" customHeight="1" x14ac:dyDescent="0.2">
      <c r="A86" s="77" t="s">
        <v>168</v>
      </c>
      <c r="B86" s="59">
        <v>49.564447414407311</v>
      </c>
      <c r="C86" s="12"/>
      <c r="D86" s="75" t="s">
        <v>143</v>
      </c>
      <c r="E86" s="28">
        <v>23</v>
      </c>
      <c r="F86" s="12">
        <v>1900000</v>
      </c>
      <c r="G86" s="12">
        <v>12.105263157894736</v>
      </c>
      <c r="H86" s="12">
        <v>86.479523237868676</v>
      </c>
      <c r="I86" s="12">
        <v>11.692109727660608</v>
      </c>
      <c r="J86" s="12">
        <v>9.8564485004178923</v>
      </c>
      <c r="K86" s="12"/>
      <c r="L86" s="57" t="s">
        <v>190</v>
      </c>
      <c r="M86" s="72">
        <v>957945.26239622652</v>
      </c>
      <c r="N86" s="28">
        <v>1.0200000000000001E-2</v>
      </c>
      <c r="O86" s="12">
        <v>9771.0416764415113</v>
      </c>
      <c r="P86" s="28">
        <v>9.1</v>
      </c>
      <c r="Q86" s="12">
        <v>1073.7408435650013</v>
      </c>
      <c r="R86" s="12">
        <v>1073.7408435650013</v>
      </c>
      <c r="S86" s="12">
        <v>89.258537674393793</v>
      </c>
      <c r="T86" s="12">
        <v>75.244947259513964</v>
      </c>
      <c r="U86" s="12"/>
      <c r="V86" s="82" t="s">
        <v>182</v>
      </c>
      <c r="W86" s="28">
        <v>446529</v>
      </c>
      <c r="X86" s="12">
        <v>6434576</v>
      </c>
      <c r="Y86" s="12">
        <v>69.395248420408748</v>
      </c>
      <c r="Z86" s="12">
        <v>96.573424329131413</v>
      </c>
      <c r="AA86" s="12">
        <v>41.812257259616494</v>
      </c>
      <c r="AB86" s="12">
        <v>35.247732869856705</v>
      </c>
      <c r="AC86" s="12"/>
      <c r="AD86" s="82" t="s">
        <v>145</v>
      </c>
      <c r="AE86" s="28">
        <v>813000</v>
      </c>
      <c r="AF86" s="28">
        <v>5.0000000000000001E-4</v>
      </c>
      <c r="AG86" s="12">
        <v>406.5</v>
      </c>
      <c r="AH86" s="210">
        <v>1.72</v>
      </c>
      <c r="AI86" s="27">
        <v>236.33720930232559</v>
      </c>
      <c r="AJ86" s="12">
        <v>236.33720930232559</v>
      </c>
      <c r="AK86" s="12">
        <v>98.77235606026521</v>
      </c>
      <c r="AL86" s="12">
        <v>83.265096158803573</v>
      </c>
      <c r="AM86" s="12"/>
      <c r="AN86" s="52" t="s">
        <v>158</v>
      </c>
      <c r="AO86" s="28">
        <v>5200</v>
      </c>
      <c r="AP86" s="28">
        <v>0.52529999999999999</v>
      </c>
      <c r="AQ86" s="12">
        <v>2731.56</v>
      </c>
      <c r="AR86" s="28">
        <v>2.4700000000000002</v>
      </c>
      <c r="AS86" s="12">
        <v>1105.8947368421052</v>
      </c>
      <c r="AT86" s="12">
        <v>1105.8947368421052</v>
      </c>
      <c r="AU86" s="12">
        <v>95.207789473684215</v>
      </c>
      <c r="AV86" s="12">
        <v>80.260166526315786</v>
      </c>
    </row>
    <row r="87" spans="1:48" ht="15.75" customHeight="1" x14ac:dyDescent="0.2">
      <c r="A87" s="69" t="s">
        <v>177</v>
      </c>
      <c r="B87" s="59">
        <v>49.268735995170303</v>
      </c>
      <c r="C87" s="12"/>
      <c r="D87" s="40" t="s">
        <v>173</v>
      </c>
      <c r="E87" s="28">
        <v>37</v>
      </c>
      <c r="F87" s="12">
        <v>3138369</v>
      </c>
      <c r="G87" s="12">
        <v>11.789563305016076</v>
      </c>
      <c r="H87" s="12">
        <v>86.795223090747342</v>
      </c>
      <c r="I87" s="12">
        <v>11.369735286599919</v>
      </c>
      <c r="J87" s="12">
        <v>9.5846868466037325</v>
      </c>
      <c r="K87" s="12"/>
      <c r="L87" s="82" t="s">
        <v>178</v>
      </c>
      <c r="M87" s="72">
        <v>2300</v>
      </c>
      <c r="N87" s="28">
        <v>1</v>
      </c>
      <c r="O87" s="12">
        <v>2300</v>
      </c>
      <c r="P87" s="28">
        <v>2.13</v>
      </c>
      <c r="Q87" s="12">
        <v>1079.81220657277</v>
      </c>
      <c r="R87" s="12">
        <v>1079.81220657277</v>
      </c>
      <c r="S87" s="12">
        <v>89.197801121990238</v>
      </c>
      <c r="T87" s="12">
        <v>75.193746345837766</v>
      </c>
      <c r="U87" s="12"/>
      <c r="V87" s="75" t="s">
        <v>143</v>
      </c>
      <c r="W87" s="28">
        <v>131000</v>
      </c>
      <c r="X87" s="12">
        <v>1900000</v>
      </c>
      <c r="Y87" s="12">
        <v>68.94736842105263</v>
      </c>
      <c r="Z87" s="12">
        <v>97.021304328487531</v>
      </c>
      <c r="AA87" s="12">
        <v>41.542399103895747</v>
      </c>
      <c r="AB87" s="12">
        <v>35.020242444584113</v>
      </c>
      <c r="AC87" s="12"/>
      <c r="AD87" s="52" t="s">
        <v>194</v>
      </c>
      <c r="AE87" s="28">
        <v>2835</v>
      </c>
      <c r="AF87" s="28">
        <v>0.31690000000000002</v>
      </c>
      <c r="AG87" s="12">
        <v>898.41150000000005</v>
      </c>
      <c r="AH87" s="210">
        <v>2.66</v>
      </c>
      <c r="AI87" s="27">
        <v>337.74868421052633</v>
      </c>
      <c r="AJ87" s="12">
        <v>337.74868421052633</v>
      </c>
      <c r="AK87" s="12">
        <v>98.245578313510308</v>
      </c>
      <c r="AL87" s="12">
        <v>82.821022518289183</v>
      </c>
      <c r="AM87" s="12"/>
      <c r="AN87" s="78" t="s">
        <v>243</v>
      </c>
      <c r="AO87" s="28">
        <v>20000</v>
      </c>
      <c r="AP87" s="28">
        <v>0.96499999999999997</v>
      </c>
      <c r="AQ87" s="12">
        <v>19300</v>
      </c>
      <c r="AR87" s="28">
        <v>16.28</v>
      </c>
      <c r="AS87" s="12">
        <v>1185.5036855036853</v>
      </c>
      <c r="AT87" s="12">
        <v>1185.5036855036853</v>
      </c>
      <c r="AU87" s="12">
        <v>94.862817362817367</v>
      </c>
      <c r="AV87" s="12">
        <v>79.969355036855035</v>
      </c>
    </row>
    <row r="88" spans="1:48" ht="15.75" customHeight="1" x14ac:dyDescent="0.2">
      <c r="A88" s="71" t="s">
        <v>159</v>
      </c>
      <c r="B88" s="59">
        <v>48.75320270245345</v>
      </c>
      <c r="C88" s="12"/>
      <c r="D88" s="52" t="s">
        <v>177</v>
      </c>
      <c r="E88" s="28">
        <v>65</v>
      </c>
      <c r="F88" s="12">
        <v>6500000</v>
      </c>
      <c r="G88" s="12">
        <v>10</v>
      </c>
      <c r="H88" s="12">
        <v>88.584786395763416</v>
      </c>
      <c r="I88" s="12">
        <v>9.5423366833480969</v>
      </c>
      <c r="J88" s="12">
        <v>8.0441898240624461</v>
      </c>
      <c r="K88" s="12"/>
      <c r="L88" s="57" t="s">
        <v>174</v>
      </c>
      <c r="M88" s="72">
        <v>42313.1</v>
      </c>
      <c r="N88" s="28">
        <v>1.7100000000000001E-2</v>
      </c>
      <c r="O88" s="12">
        <v>723.55400999999995</v>
      </c>
      <c r="P88" s="28">
        <v>0.62</v>
      </c>
      <c r="Q88" s="12">
        <v>1167.0225967741935</v>
      </c>
      <c r="R88" s="12">
        <v>1167.0225967741935</v>
      </c>
      <c r="S88" s="12">
        <v>88.325367958658404</v>
      </c>
      <c r="T88" s="12">
        <v>74.458285189149038</v>
      </c>
      <c r="U88" s="12"/>
      <c r="V88" s="83" t="s">
        <v>169</v>
      </c>
      <c r="W88" s="28">
        <v>171222</v>
      </c>
      <c r="X88" s="28">
        <v>2496435</v>
      </c>
      <c r="Y88" s="12">
        <v>68.586604498014168</v>
      </c>
      <c r="Z88" s="12">
        <v>97.382068251525993</v>
      </c>
      <c r="AA88" s="12">
        <v>41.325030417949279</v>
      </c>
      <c r="AB88" s="12">
        <v>34.83700064233124</v>
      </c>
      <c r="AC88" s="12"/>
      <c r="AD88" s="57" t="s">
        <v>157</v>
      </c>
      <c r="AE88" s="28">
        <v>12498</v>
      </c>
      <c r="AF88" s="28">
        <v>0.12889999999999999</v>
      </c>
      <c r="AG88" s="12">
        <v>1610.9921999999999</v>
      </c>
      <c r="AH88" s="210">
        <v>3.87</v>
      </c>
      <c r="AI88" s="27">
        <v>416.27705426356584</v>
      </c>
      <c r="AJ88" s="12">
        <v>416.27705426356584</v>
      </c>
      <c r="AK88" s="12">
        <v>97.837665916315402</v>
      </c>
      <c r="AL88" s="12">
        <v>82.477152367453883</v>
      </c>
      <c r="AM88" s="12"/>
      <c r="AN88" s="82" t="s">
        <v>168</v>
      </c>
      <c r="AO88" s="28">
        <v>8695</v>
      </c>
      <c r="AP88" s="28">
        <v>7.8399999999999997E-2</v>
      </c>
      <c r="AQ88" s="12">
        <v>681.68799999999999</v>
      </c>
      <c r="AR88" s="28">
        <v>0.56999999999999995</v>
      </c>
      <c r="AS88" s="12">
        <v>1195.9438596491229</v>
      </c>
      <c r="AT88" s="12">
        <v>1195.9438596491229</v>
      </c>
      <c r="AU88" s="12">
        <v>94.817576608187139</v>
      </c>
      <c r="AV88" s="12">
        <v>79.931217080701757</v>
      </c>
    </row>
    <row r="89" spans="1:48" ht="15.75" customHeight="1" x14ac:dyDescent="0.2">
      <c r="A89" s="81" t="s">
        <v>154</v>
      </c>
      <c r="B89" s="59">
        <v>48.066307104021838</v>
      </c>
      <c r="C89" s="12"/>
      <c r="D89" s="52" t="s">
        <v>180</v>
      </c>
      <c r="E89" s="28">
        <v>26</v>
      </c>
      <c r="F89" s="12">
        <v>2889305</v>
      </c>
      <c r="G89" s="12">
        <v>8.9987038405429676</v>
      </c>
      <c r="H89" s="12">
        <v>89.586082555220443</v>
      </c>
      <c r="I89" s="12">
        <v>8.5198709241852839</v>
      </c>
      <c r="J89" s="12">
        <v>7.1822511890881939</v>
      </c>
      <c r="K89" s="12"/>
      <c r="L89" s="57" t="s">
        <v>167</v>
      </c>
      <c r="M89" s="72">
        <v>67128.205128205125</v>
      </c>
      <c r="N89" s="28">
        <v>2.3599999999999999E-2</v>
      </c>
      <c r="O89" s="12">
        <v>1584.2256410256409</v>
      </c>
      <c r="P89" s="28">
        <v>1.29</v>
      </c>
      <c r="Q89" s="12">
        <v>1228.0818922679387</v>
      </c>
      <c r="R89" s="12">
        <v>1228.0818922679387</v>
      </c>
      <c r="S89" s="12">
        <v>87.714544475408445</v>
      </c>
      <c r="T89" s="12">
        <v>73.943360992769314</v>
      </c>
      <c r="U89" s="12"/>
      <c r="V89" s="83" t="s">
        <v>154</v>
      </c>
      <c r="W89" s="28">
        <v>46179</v>
      </c>
      <c r="X89" s="12">
        <v>713777</v>
      </c>
      <c r="Y89" s="12">
        <v>64.696676973340416</v>
      </c>
      <c r="Z89" s="12">
        <v>101.27199577619974</v>
      </c>
      <c r="AA89" s="12">
        <v>38.981258270934546</v>
      </c>
      <c r="AB89" s="12">
        <v>32.861200722397818</v>
      </c>
      <c r="AC89" s="12"/>
      <c r="AD89" s="57" t="s">
        <v>190</v>
      </c>
      <c r="AE89" s="28">
        <v>398400</v>
      </c>
      <c r="AF89" s="28">
        <v>1.0200000000000001E-2</v>
      </c>
      <c r="AG89" s="12">
        <v>4063.6800000000003</v>
      </c>
      <c r="AH89" s="210">
        <v>9.1</v>
      </c>
      <c r="AI89" s="27">
        <v>446.55824175824182</v>
      </c>
      <c r="AJ89" s="12">
        <v>446.55824175824182</v>
      </c>
      <c r="AK89" s="12">
        <v>97.680371529936082</v>
      </c>
      <c r="AL89" s="12">
        <v>82.344553199736112</v>
      </c>
      <c r="AM89" s="12"/>
      <c r="AN89" s="83" t="s">
        <v>170</v>
      </c>
      <c r="AO89" s="28" t="s">
        <v>566</v>
      </c>
      <c r="AP89" s="28">
        <v>0.97109999999999996</v>
      </c>
      <c r="AQ89" s="12">
        <v>12799.098</v>
      </c>
      <c r="AR89" s="28">
        <v>10.050000000000001</v>
      </c>
      <c r="AS89" s="12">
        <v>1273.5420895522386</v>
      </c>
      <c r="AT89" s="12">
        <v>1273.5420895522386</v>
      </c>
      <c r="AU89" s="12">
        <v>94.481317611940298</v>
      </c>
      <c r="AV89" s="12">
        <v>79.647750746865668</v>
      </c>
    </row>
    <row r="90" spans="1:48" ht="15.75" customHeight="1" x14ac:dyDescent="0.2">
      <c r="A90" s="73" t="s">
        <v>188</v>
      </c>
      <c r="B90" s="59">
        <v>47.813638289076437</v>
      </c>
      <c r="C90" s="12"/>
      <c r="D90" s="83" t="s">
        <v>170</v>
      </c>
      <c r="E90" s="28">
        <v>34</v>
      </c>
      <c r="F90" s="12">
        <v>3824220</v>
      </c>
      <c r="G90" s="12">
        <v>8.8907018947654688</v>
      </c>
      <c r="H90" s="12">
        <v>89.694084500997945</v>
      </c>
      <c r="I90" s="12">
        <v>8.4095855800965467</v>
      </c>
      <c r="J90" s="12">
        <v>7.0892806440213887</v>
      </c>
      <c r="K90" s="12"/>
      <c r="L90" s="57" t="s">
        <v>184</v>
      </c>
      <c r="M90" s="72">
        <v>6741542.8571428573</v>
      </c>
      <c r="N90" s="28">
        <v>8.9999999999999998E-4</v>
      </c>
      <c r="O90" s="12">
        <v>6067.3885714285716</v>
      </c>
      <c r="P90" s="28">
        <v>4.46</v>
      </c>
      <c r="Q90" s="12">
        <v>1360.4010249839846</v>
      </c>
      <c r="R90" s="12">
        <v>1360.4010249839846</v>
      </c>
      <c r="S90" s="12">
        <v>86.390853579654362</v>
      </c>
      <c r="T90" s="12">
        <v>72.827489567648627</v>
      </c>
      <c r="U90" s="12"/>
      <c r="V90" s="83" t="s">
        <v>165</v>
      </c>
      <c r="W90" s="28">
        <v>234562</v>
      </c>
      <c r="X90" s="12">
        <v>3884307</v>
      </c>
      <c r="Y90" s="12">
        <v>60.387090927673846</v>
      </c>
      <c r="Z90" s="12">
        <v>105.58158182186631</v>
      </c>
      <c r="AA90" s="12">
        <v>36.38463206776543</v>
      </c>
      <c r="AB90" s="12">
        <v>30.672244833126257</v>
      </c>
      <c r="AC90" s="12"/>
      <c r="AD90" s="52" t="s">
        <v>158</v>
      </c>
      <c r="AE90" s="28">
        <v>2169</v>
      </c>
      <c r="AF90" s="28">
        <v>0.52529999999999999</v>
      </c>
      <c r="AG90" s="12">
        <v>1139.3757000000001</v>
      </c>
      <c r="AH90" s="210">
        <v>2.4700000000000002</v>
      </c>
      <c r="AI90" s="27">
        <v>461.28570850202425</v>
      </c>
      <c r="AJ90" s="12">
        <v>461.28570850202425</v>
      </c>
      <c r="AK90" s="12">
        <v>97.603870308020902</v>
      </c>
      <c r="AL90" s="12">
        <v>82.280062669661618</v>
      </c>
      <c r="AM90" s="12"/>
      <c r="AN90" s="82" t="s">
        <v>183</v>
      </c>
      <c r="AO90" s="28">
        <v>9600</v>
      </c>
      <c r="AP90" s="28">
        <v>0.46410000000000001</v>
      </c>
      <c r="AQ90" s="12">
        <v>4455.3599999999997</v>
      </c>
      <c r="AR90" s="28">
        <v>2.31</v>
      </c>
      <c r="AS90" s="12">
        <v>1928.7272727272725</v>
      </c>
      <c r="AT90" s="12">
        <v>1928.7272727272725</v>
      </c>
      <c r="AU90" s="12">
        <v>91.642181818181825</v>
      </c>
      <c r="AV90" s="12">
        <v>77.254359272727271</v>
      </c>
    </row>
    <row r="91" spans="1:48" ht="15.75" customHeight="1" x14ac:dyDescent="0.2">
      <c r="A91" s="81" t="s">
        <v>193</v>
      </c>
      <c r="B91" s="59">
        <v>47.680502974634109</v>
      </c>
      <c r="C91" s="12"/>
      <c r="D91" s="52" t="s">
        <v>166</v>
      </c>
      <c r="E91" s="28">
        <v>27</v>
      </c>
      <c r="F91" s="12">
        <v>3165235</v>
      </c>
      <c r="G91" s="12">
        <v>8.5301723252775865</v>
      </c>
      <c r="H91" s="12">
        <v>90.054614070485826</v>
      </c>
      <c r="I91" s="12">
        <v>8.0414336237692794</v>
      </c>
      <c r="J91" s="12">
        <v>6.7789285448375027</v>
      </c>
      <c r="K91" s="12"/>
      <c r="L91" s="57" t="s">
        <v>185</v>
      </c>
      <c r="M91" s="72">
        <v>24009.25</v>
      </c>
      <c r="N91" s="28">
        <v>0.1615</v>
      </c>
      <c r="O91" s="12">
        <v>3877.4938750000001</v>
      </c>
      <c r="P91" s="28">
        <v>2.75</v>
      </c>
      <c r="Q91" s="12">
        <v>1409.9977727272728</v>
      </c>
      <c r="R91" s="12">
        <v>1409.9977727272728</v>
      </c>
      <c r="S91" s="12">
        <v>85.894698850559465</v>
      </c>
      <c r="T91" s="12">
        <v>72.409231131021627</v>
      </c>
      <c r="U91" s="12"/>
      <c r="V91" s="57" t="s">
        <v>159</v>
      </c>
      <c r="W91" s="28">
        <v>649649</v>
      </c>
      <c r="X91" s="12">
        <v>11374022</v>
      </c>
      <c r="Y91" s="12">
        <v>57.116910799011997</v>
      </c>
      <c r="Z91" s="12">
        <v>108.85176195052816</v>
      </c>
      <c r="AA91" s="12">
        <v>34.414272195335286</v>
      </c>
      <c r="AB91" s="12">
        <v>29.011231460667645</v>
      </c>
      <c r="AC91" s="12"/>
      <c r="AD91" s="82" t="s">
        <v>168</v>
      </c>
      <c r="AE91" s="28">
        <v>3493</v>
      </c>
      <c r="AF91" s="28">
        <v>7.8399999999999997E-2</v>
      </c>
      <c r="AG91" s="12">
        <v>273.85120000000001</v>
      </c>
      <c r="AH91" s="210">
        <v>0.56999999999999995</v>
      </c>
      <c r="AI91" s="27">
        <v>480.440701754386</v>
      </c>
      <c r="AJ91" s="12">
        <v>480.440701754386</v>
      </c>
      <c r="AK91" s="12">
        <v>97.50437048126345</v>
      </c>
      <c r="AL91" s="12">
        <v>82.196184315705082</v>
      </c>
      <c r="AM91" s="12"/>
      <c r="AN91" s="82" t="s">
        <v>182</v>
      </c>
      <c r="AO91" s="28">
        <v>4900</v>
      </c>
      <c r="AP91" s="28">
        <v>1</v>
      </c>
      <c r="AQ91" s="12">
        <v>4900</v>
      </c>
      <c r="AR91" s="28">
        <v>2.5299999999999998</v>
      </c>
      <c r="AS91" s="12">
        <v>1936.7588932806325</v>
      </c>
      <c r="AT91" s="12">
        <v>1936.7588932806325</v>
      </c>
      <c r="AU91" s="12">
        <v>91.607378129117251</v>
      </c>
      <c r="AV91" s="12">
        <v>77.225019762845847</v>
      </c>
    </row>
    <row r="92" spans="1:48" ht="15.75" customHeight="1" x14ac:dyDescent="0.2">
      <c r="A92" s="81" t="s">
        <v>169</v>
      </c>
      <c r="B92" s="59">
        <v>46.922536278848035</v>
      </c>
      <c r="C92" s="12"/>
      <c r="D92" s="40" t="s">
        <v>18</v>
      </c>
      <c r="E92" s="28">
        <v>19</v>
      </c>
      <c r="F92" s="12">
        <v>2269000</v>
      </c>
      <c r="G92" s="12">
        <v>8.3737329219920671</v>
      </c>
      <c r="H92" s="12">
        <v>90.211053473771344</v>
      </c>
      <c r="I92" s="12">
        <v>7.8816867479498001</v>
      </c>
      <c r="J92" s="12">
        <v>6.6442619285216811</v>
      </c>
      <c r="K92" s="12"/>
      <c r="L92" s="57" t="s">
        <v>172</v>
      </c>
      <c r="M92" s="72">
        <v>36425</v>
      </c>
      <c r="N92" s="28">
        <v>1.7100000000000001E-2</v>
      </c>
      <c r="O92" s="12">
        <v>622.86750000000006</v>
      </c>
      <c r="P92" s="28">
        <v>0.43</v>
      </c>
      <c r="Q92" s="12">
        <v>1448.529069767442</v>
      </c>
      <c r="R92" s="12">
        <v>1448.529069767442</v>
      </c>
      <c r="S92" s="12">
        <v>85.509240405913218</v>
      </c>
      <c r="T92" s="12">
        <v>72.084289662184844</v>
      </c>
      <c r="U92" s="12"/>
      <c r="V92" s="82" t="s">
        <v>149</v>
      </c>
      <c r="W92" s="28">
        <v>161610</v>
      </c>
      <c r="X92" s="12">
        <v>2906376</v>
      </c>
      <c r="Y92" s="12">
        <v>55.605331175319364</v>
      </c>
      <c r="Z92" s="12">
        <v>110.3633415742208</v>
      </c>
      <c r="AA92" s="12">
        <v>33.503510183052555</v>
      </c>
      <c r="AB92" s="12">
        <v>28.243459084313304</v>
      </c>
      <c r="AC92" s="12"/>
      <c r="AD92" s="78" t="s">
        <v>243</v>
      </c>
      <c r="AE92" s="28">
        <v>8922.56</v>
      </c>
      <c r="AF92" s="28">
        <v>0.96499999999999997</v>
      </c>
      <c r="AG92" s="12">
        <v>8610.2703999999994</v>
      </c>
      <c r="AH92" s="210">
        <v>16.28</v>
      </c>
      <c r="AI92" s="27">
        <v>528.88638820638812</v>
      </c>
      <c r="AJ92" s="12">
        <v>528.88638820638812</v>
      </c>
      <c r="AK92" s="12">
        <v>97.252721350114513</v>
      </c>
      <c r="AL92" s="12">
        <v>81.984044098146526</v>
      </c>
      <c r="AM92" s="12"/>
      <c r="AN92" s="83" t="s">
        <v>165</v>
      </c>
      <c r="AO92" s="28">
        <v>17493</v>
      </c>
      <c r="AP92" s="28">
        <v>1</v>
      </c>
      <c r="AQ92" s="12">
        <v>17493</v>
      </c>
      <c r="AR92" s="28">
        <v>9</v>
      </c>
      <c r="AS92" s="12">
        <v>1943.6666666666667</v>
      </c>
      <c r="AT92" s="12">
        <v>1943.6666666666667</v>
      </c>
      <c r="AU92" s="12">
        <v>91.577444444444438</v>
      </c>
      <c r="AV92" s="12">
        <v>77.199785666666656</v>
      </c>
    </row>
    <row r="93" spans="1:48" ht="15.75" customHeight="1" x14ac:dyDescent="0.2">
      <c r="A93" s="81" t="s">
        <v>170</v>
      </c>
      <c r="B93" s="59">
        <v>46.17810505665242</v>
      </c>
      <c r="C93" s="12"/>
      <c r="D93" s="83" t="s">
        <v>165</v>
      </c>
      <c r="E93" s="28">
        <v>31</v>
      </c>
      <c r="F93" s="12">
        <v>3884307</v>
      </c>
      <c r="G93" s="12">
        <v>7.9808315872046167</v>
      </c>
      <c r="H93" s="12">
        <v>90.603954808558797</v>
      </c>
      <c r="I93" s="12">
        <v>7.4804786161145813</v>
      </c>
      <c r="J93" s="12">
        <v>6.3060434733845918</v>
      </c>
      <c r="K93" s="12"/>
      <c r="L93" s="71" t="s">
        <v>244</v>
      </c>
      <c r="M93" s="72">
        <v>79342.5</v>
      </c>
      <c r="N93" s="28">
        <v>9.9000000000000008E-3</v>
      </c>
      <c r="O93" s="12">
        <v>785.49075000000005</v>
      </c>
      <c r="P93" s="28">
        <v>0.52</v>
      </c>
      <c r="Q93" s="12">
        <v>1510.5591346153847</v>
      </c>
      <c r="R93" s="12">
        <v>1510.5591346153847</v>
      </c>
      <c r="S93" s="12">
        <v>84.8887055639984</v>
      </c>
      <c r="T93" s="12">
        <v>71.561178790450654</v>
      </c>
      <c r="U93" s="12"/>
      <c r="V93" s="57" t="s">
        <v>172</v>
      </c>
      <c r="W93" s="28">
        <v>618400</v>
      </c>
      <c r="X93" s="12">
        <v>12442373</v>
      </c>
      <c r="Y93" s="12">
        <v>49.701130162228701</v>
      </c>
      <c r="Z93" s="12">
        <v>116.26754258731145</v>
      </c>
      <c r="AA93" s="12">
        <v>29.946091234477507</v>
      </c>
      <c r="AB93" s="12">
        <v>25.244554910664537</v>
      </c>
      <c r="AC93" s="12"/>
      <c r="AD93" s="52" t="s">
        <v>177</v>
      </c>
      <c r="AE93" s="28">
        <v>5000</v>
      </c>
      <c r="AF93" s="28">
        <v>1.3277000000000001</v>
      </c>
      <c r="AG93" s="12">
        <v>6638.5000000000009</v>
      </c>
      <c r="AH93" s="210">
        <v>12.52</v>
      </c>
      <c r="AI93" s="27">
        <v>530.23162939297129</v>
      </c>
      <c r="AJ93" s="12">
        <v>530.23162939297129</v>
      </c>
      <c r="AK93" s="12">
        <v>97.245733549949378</v>
      </c>
      <c r="AL93" s="12">
        <v>81.978153382607317</v>
      </c>
      <c r="AM93" s="12"/>
      <c r="AN93" s="52" t="s">
        <v>118</v>
      </c>
      <c r="AO93" s="28">
        <v>14450</v>
      </c>
      <c r="AP93" s="28">
        <v>1.3277000000000001</v>
      </c>
      <c r="AQ93" s="12">
        <v>19185.265000000003</v>
      </c>
      <c r="AR93" s="28">
        <v>9.2799999999999994</v>
      </c>
      <c r="AS93" s="12">
        <v>2067.3776939655177</v>
      </c>
      <c r="AT93" s="12">
        <v>2067.3776939655177</v>
      </c>
      <c r="AU93" s="12">
        <v>91.041363326149423</v>
      </c>
      <c r="AV93" s="12">
        <v>76.747869283943956</v>
      </c>
    </row>
    <row r="94" spans="1:48" ht="15.75" customHeight="1" x14ac:dyDescent="0.2">
      <c r="A94" s="71" t="s">
        <v>172</v>
      </c>
      <c r="B94" s="59">
        <v>45.967481055128879</v>
      </c>
      <c r="C94" s="12"/>
      <c r="D94" s="83" t="s">
        <v>181</v>
      </c>
      <c r="E94" s="28">
        <v>10</v>
      </c>
      <c r="F94" s="28">
        <v>1258722</v>
      </c>
      <c r="G94" s="12">
        <v>7.9445659963041875</v>
      </c>
      <c r="H94" s="12">
        <v>90.640220399459224</v>
      </c>
      <c r="I94" s="12">
        <v>7.4434462909815267</v>
      </c>
      <c r="J94" s="12">
        <v>6.2748252232974266</v>
      </c>
      <c r="K94" s="12"/>
      <c r="L94" s="57" t="s">
        <v>176</v>
      </c>
      <c r="M94" s="72">
        <v>1279429.4736842106</v>
      </c>
      <c r="N94" s="28">
        <v>1.0200000000000001E-2</v>
      </c>
      <c r="O94" s="12">
        <v>13050.180631578949</v>
      </c>
      <c r="P94" s="28">
        <v>8.39</v>
      </c>
      <c r="Q94" s="12">
        <v>1555.4446521548209</v>
      </c>
      <c r="R94" s="12">
        <v>1555.4446521548209</v>
      </c>
      <c r="S94" s="12">
        <v>84.43968092411005</v>
      </c>
      <c r="T94" s="12">
        <v>71.182651019024775</v>
      </c>
      <c r="U94" s="12"/>
      <c r="V94" s="82" t="s">
        <v>183</v>
      </c>
      <c r="W94" s="28">
        <v>585092.21699999995</v>
      </c>
      <c r="X94" s="12">
        <v>11895893</v>
      </c>
      <c r="Y94" s="12">
        <v>49.184388006852444</v>
      </c>
      <c r="Z94" s="12">
        <v>116.78428474268772</v>
      </c>
      <c r="AA94" s="12">
        <v>29.634742022113755</v>
      </c>
      <c r="AB94" s="12">
        <v>24.982087524641894</v>
      </c>
      <c r="AC94" s="12"/>
      <c r="AD94" s="83" t="s">
        <v>146</v>
      </c>
      <c r="AE94" s="28" t="s">
        <v>591</v>
      </c>
      <c r="AF94" s="28">
        <v>1</v>
      </c>
      <c r="AG94" s="12">
        <v>4263.33</v>
      </c>
      <c r="AH94" s="210">
        <v>8</v>
      </c>
      <c r="AI94" s="27">
        <v>532.91624999999999</v>
      </c>
      <c r="AJ94" s="12">
        <v>532.91624999999999</v>
      </c>
      <c r="AK94" s="12">
        <v>97.231788398322877</v>
      </c>
      <c r="AL94" s="12">
        <v>81.966397619786179</v>
      </c>
      <c r="AM94" s="12"/>
      <c r="AN94" s="57" t="s">
        <v>159</v>
      </c>
      <c r="AO94" s="28">
        <v>30400000</v>
      </c>
      <c r="AP94" s="28">
        <v>1E-4</v>
      </c>
      <c r="AQ94" s="12">
        <v>3040</v>
      </c>
      <c r="AR94" s="28">
        <v>1.47</v>
      </c>
      <c r="AS94" s="12">
        <v>2068.0272108843537</v>
      </c>
      <c r="AT94" s="12">
        <v>2068.0272108843537</v>
      </c>
      <c r="AU94" s="12">
        <v>91.038548752834458</v>
      </c>
      <c r="AV94" s="12">
        <v>76.745496598639448</v>
      </c>
    </row>
    <row r="95" spans="1:48" ht="15.75" customHeight="1" x14ac:dyDescent="0.2">
      <c r="A95" s="81" t="s">
        <v>165</v>
      </c>
      <c r="B95" s="59">
        <v>45.168831692754644</v>
      </c>
      <c r="C95" s="12"/>
      <c r="D95" s="57" t="s">
        <v>176</v>
      </c>
      <c r="E95" s="28">
        <v>20</v>
      </c>
      <c r="F95" s="12">
        <v>2683487</v>
      </c>
      <c r="G95" s="12">
        <v>7.4529893381261028</v>
      </c>
      <c r="H95" s="12">
        <v>91.131797057637314</v>
      </c>
      <c r="I95" s="12">
        <v>6.9414766227233997</v>
      </c>
      <c r="J95" s="12">
        <v>5.8516647929558259</v>
      </c>
      <c r="K95" s="12"/>
      <c r="L95" s="83" t="s">
        <v>181</v>
      </c>
      <c r="M95" s="72">
        <v>17530.125</v>
      </c>
      <c r="N95" s="28">
        <v>1</v>
      </c>
      <c r="O95" s="12">
        <v>17530.125</v>
      </c>
      <c r="P95" s="28">
        <v>11.05</v>
      </c>
      <c r="Q95" s="12">
        <v>1586.4366515837103</v>
      </c>
      <c r="R95" s="12">
        <v>1586.4366515837103</v>
      </c>
      <c r="S95" s="12">
        <v>84.129643920064126</v>
      </c>
      <c r="T95" s="12">
        <v>70.92128982461405</v>
      </c>
      <c r="U95" s="12"/>
      <c r="V95" s="78" t="s">
        <v>243</v>
      </c>
      <c r="W95" s="28">
        <v>221863</v>
      </c>
      <c r="X95" s="28">
        <v>4757083</v>
      </c>
      <c r="Y95" s="12">
        <v>46.638454700075656</v>
      </c>
      <c r="Z95" s="12">
        <v>119.33021804946451</v>
      </c>
      <c r="AA95" s="12">
        <v>28.100757767977555</v>
      </c>
      <c r="AB95" s="12">
        <v>23.688938798405079</v>
      </c>
      <c r="AC95" s="12"/>
      <c r="AD95" s="57" t="s">
        <v>174</v>
      </c>
      <c r="AE95" s="28">
        <v>19940</v>
      </c>
      <c r="AF95" s="28">
        <v>1.7100000000000001E-2</v>
      </c>
      <c r="AG95" s="12">
        <v>340.97399999999999</v>
      </c>
      <c r="AH95" s="210">
        <v>0.62</v>
      </c>
      <c r="AI95" s="27">
        <v>549.95806451612907</v>
      </c>
      <c r="AJ95" s="12">
        <v>549.95806451612907</v>
      </c>
      <c r="AK95" s="12">
        <v>97.143265391833253</v>
      </c>
      <c r="AL95" s="12">
        <v>81.891772725315434</v>
      </c>
      <c r="AM95" s="12"/>
      <c r="AN95" s="40" t="s">
        <v>173</v>
      </c>
      <c r="AO95" s="28">
        <v>160000</v>
      </c>
      <c r="AP95" s="28">
        <v>1.18E-2</v>
      </c>
      <c r="AQ95" s="12">
        <v>1888</v>
      </c>
      <c r="AR95" s="28">
        <v>0.9</v>
      </c>
      <c r="AS95" s="12">
        <v>2097.7777777777778</v>
      </c>
      <c r="AT95" s="12">
        <v>2097.7777777777778</v>
      </c>
      <c r="AU95" s="12">
        <v>90.90962962962962</v>
      </c>
      <c r="AV95" s="12">
        <v>76.636817777777765</v>
      </c>
    </row>
    <row r="96" spans="1:48" ht="15.75" customHeight="1" x14ac:dyDescent="0.2">
      <c r="A96" s="77" t="s">
        <v>179</v>
      </c>
      <c r="B96" s="59">
        <v>44.169716666163609</v>
      </c>
      <c r="C96" s="12"/>
      <c r="D96" s="83" t="s">
        <v>169</v>
      </c>
      <c r="E96" s="28">
        <v>18</v>
      </c>
      <c r="F96" s="28">
        <v>2496435</v>
      </c>
      <c r="G96" s="12">
        <v>7.2102818619351199</v>
      </c>
      <c r="H96" s="12">
        <v>91.374504533828301</v>
      </c>
      <c r="I96" s="12">
        <v>6.6936377774883624</v>
      </c>
      <c r="J96" s="12">
        <v>5.6427366464226889</v>
      </c>
      <c r="K96" s="12"/>
      <c r="L96" s="57" t="s">
        <v>157</v>
      </c>
      <c r="M96" s="72">
        <v>48028.888888888891</v>
      </c>
      <c r="N96" s="28">
        <v>0.12889999999999999</v>
      </c>
      <c r="O96" s="12">
        <v>6190.9237777777771</v>
      </c>
      <c r="P96" s="28">
        <v>3.87</v>
      </c>
      <c r="Q96" s="12">
        <v>1599.7219064025264</v>
      </c>
      <c r="R96" s="12">
        <v>1599.7219064025264</v>
      </c>
      <c r="S96" s="12">
        <v>83.996741213626521</v>
      </c>
      <c r="T96" s="12">
        <v>70.809252843087151</v>
      </c>
      <c r="U96" s="12"/>
      <c r="V96" s="52" t="s">
        <v>177</v>
      </c>
      <c r="W96" s="45">
        <v>0</v>
      </c>
      <c r="X96" s="12">
        <v>6500000</v>
      </c>
      <c r="Y96" s="12">
        <v>0</v>
      </c>
      <c r="Z96" s="12">
        <v>165.96867274954016</v>
      </c>
      <c r="AA96" s="12">
        <v>0</v>
      </c>
      <c r="AB96" s="74">
        <v>23.100039449175608</v>
      </c>
      <c r="AC96" s="12"/>
      <c r="AD96" s="83" t="s">
        <v>170</v>
      </c>
      <c r="AE96" s="28">
        <v>5749.28</v>
      </c>
      <c r="AF96" s="28">
        <v>0.97109999999999996</v>
      </c>
      <c r="AG96" s="12">
        <v>5583.1258079999998</v>
      </c>
      <c r="AH96" s="210">
        <v>10.050000000000001</v>
      </c>
      <c r="AI96" s="27">
        <v>555.53490626865664</v>
      </c>
      <c r="AJ96" s="12">
        <v>555.53490626865664</v>
      </c>
      <c r="AK96" s="12">
        <v>97.114296716098437</v>
      </c>
      <c r="AL96" s="12">
        <v>81.867352131670984</v>
      </c>
      <c r="AM96" s="12"/>
      <c r="AN96" s="83" t="s">
        <v>181</v>
      </c>
      <c r="AO96" s="28">
        <v>27014</v>
      </c>
      <c r="AP96" s="28">
        <v>1</v>
      </c>
      <c r="AQ96" s="12">
        <v>27014</v>
      </c>
      <c r="AR96" s="28">
        <v>11.05</v>
      </c>
      <c r="AS96" s="12">
        <v>2444.705882352941</v>
      </c>
      <c r="AT96" s="12">
        <v>2444.705882352941</v>
      </c>
      <c r="AU96" s="12">
        <v>89.406274509803922</v>
      </c>
      <c r="AV96" s="12">
        <v>75.369489411764704</v>
      </c>
    </row>
    <row r="97" spans="1:48" ht="15.75" customHeight="1" x14ac:dyDescent="0.2">
      <c r="A97" s="81" t="s">
        <v>181</v>
      </c>
      <c r="B97" s="59">
        <v>43.095754587438449</v>
      </c>
      <c r="C97" s="12"/>
      <c r="D97" s="40" t="s">
        <v>156</v>
      </c>
      <c r="E97" s="28">
        <v>21</v>
      </c>
      <c r="F97" s="12">
        <v>3161844</v>
      </c>
      <c r="G97" s="12">
        <v>6.6416938976116473</v>
      </c>
      <c r="H97" s="12">
        <v>91.943092498151771</v>
      </c>
      <c r="I97" s="12">
        <v>6.113028614952384</v>
      </c>
      <c r="J97" s="12">
        <v>5.1532831224048596</v>
      </c>
      <c r="K97" s="12"/>
      <c r="L97" s="57" t="s">
        <v>186</v>
      </c>
      <c r="M97" s="72">
        <v>8234.4</v>
      </c>
      <c r="N97" s="28">
        <v>0.79949999999999999</v>
      </c>
      <c r="O97" s="12">
        <v>6583.4027999999998</v>
      </c>
      <c r="P97" s="28">
        <v>4</v>
      </c>
      <c r="Q97" s="12">
        <v>1645.8507</v>
      </c>
      <c r="R97" s="12">
        <v>1645.8507</v>
      </c>
      <c r="S97" s="12">
        <v>83.535279119190577</v>
      </c>
      <c r="T97" s="12">
        <v>70.420240297477648</v>
      </c>
      <c r="U97" s="12"/>
      <c r="V97" s="52" t="s">
        <v>144</v>
      </c>
      <c r="W97" s="28">
        <v>153967</v>
      </c>
      <c r="X97" s="12">
        <v>3421829</v>
      </c>
      <c r="Y97" s="12">
        <v>44.995527245809186</v>
      </c>
      <c r="Z97" s="12">
        <v>120.97314550373098</v>
      </c>
      <c r="AA97" s="12">
        <v>27.110855621356322</v>
      </c>
      <c r="AB97" s="12">
        <v>22.854451288803379</v>
      </c>
      <c r="AC97" s="12"/>
      <c r="AD97" s="57" t="s">
        <v>172</v>
      </c>
      <c r="AE97" s="28">
        <v>14483.33</v>
      </c>
      <c r="AF97" s="28">
        <v>1.7100000000000001E-2</v>
      </c>
      <c r="AG97" s="12">
        <v>247.66494299999999</v>
      </c>
      <c r="AH97" s="210">
        <v>0.43</v>
      </c>
      <c r="AI97" s="27">
        <v>575.96498372093026</v>
      </c>
      <c r="AJ97" s="12">
        <v>575.96498372093026</v>
      </c>
      <c r="AK97" s="12">
        <v>97.008173516765424</v>
      </c>
      <c r="AL97" s="12">
        <v>81.777890274633251</v>
      </c>
      <c r="AM97" s="12"/>
      <c r="AN97" s="83" t="s">
        <v>175</v>
      </c>
      <c r="AO97" s="28">
        <v>22675.5</v>
      </c>
      <c r="AP97" s="28">
        <v>1</v>
      </c>
      <c r="AQ97" s="12">
        <v>22675.5</v>
      </c>
      <c r="AR97" s="28">
        <v>8.75</v>
      </c>
      <c r="AS97" s="12">
        <v>2591.4857142857145</v>
      </c>
      <c r="AT97" s="12">
        <v>2591.4857142857145</v>
      </c>
      <c r="AU97" s="12">
        <v>88.770228571428561</v>
      </c>
      <c r="AV97" s="12">
        <v>74.833302685714273</v>
      </c>
    </row>
    <row r="98" spans="1:48" ht="15.75" customHeight="1" x14ac:dyDescent="0.2">
      <c r="A98" s="71" t="s">
        <v>184</v>
      </c>
      <c r="B98" s="59">
        <v>42.919560675940069</v>
      </c>
      <c r="C98" s="12"/>
      <c r="D98" s="57" t="s">
        <v>172</v>
      </c>
      <c r="E98" s="28">
        <v>77</v>
      </c>
      <c r="F98" s="12">
        <v>12442373</v>
      </c>
      <c r="G98" s="12">
        <v>6.1885301139903133</v>
      </c>
      <c r="H98" s="12">
        <v>92.396256281773105</v>
      </c>
      <c r="I98" s="12">
        <v>5.6502839537756699</v>
      </c>
      <c r="J98" s="12">
        <v>4.7631893730328896</v>
      </c>
      <c r="K98" s="12"/>
      <c r="L98" s="40" t="s">
        <v>173</v>
      </c>
      <c r="M98" s="72">
        <v>129237.75</v>
      </c>
      <c r="N98" s="28">
        <v>1.18E-2</v>
      </c>
      <c r="O98" s="12">
        <v>1525.0054499999999</v>
      </c>
      <c r="P98" s="28">
        <v>0.9</v>
      </c>
      <c r="Q98" s="12">
        <v>1694.4504999999999</v>
      </c>
      <c r="R98" s="12">
        <v>1694.4504999999999</v>
      </c>
      <c r="S98" s="12">
        <v>83.049097631487484</v>
      </c>
      <c r="T98" s="12">
        <v>70.010389303343942</v>
      </c>
      <c r="U98" s="12"/>
      <c r="V98" s="75" t="s">
        <v>188</v>
      </c>
      <c r="W98" s="45" t="s">
        <v>670</v>
      </c>
      <c r="X98" s="12">
        <v>8154051</v>
      </c>
      <c r="Y98" s="12">
        <v>0</v>
      </c>
      <c r="Z98" s="12">
        <v>165.96867274954016</v>
      </c>
      <c r="AA98" s="12">
        <v>0</v>
      </c>
      <c r="AB98" s="74">
        <v>19.494611877531497</v>
      </c>
      <c r="AC98" s="12"/>
      <c r="AD98" s="57" t="s">
        <v>176</v>
      </c>
      <c r="AE98" s="28">
        <v>480000</v>
      </c>
      <c r="AF98" s="28">
        <v>1.0200000000000001E-2</v>
      </c>
      <c r="AG98" s="12">
        <v>4896</v>
      </c>
      <c r="AH98" s="210">
        <v>8.39</v>
      </c>
      <c r="AI98" s="27">
        <v>583.55184743742552</v>
      </c>
      <c r="AJ98" s="12">
        <v>583.55184743742552</v>
      </c>
      <c r="AK98" s="12">
        <v>96.968763864385068</v>
      </c>
      <c r="AL98" s="12">
        <v>81.74466793767661</v>
      </c>
      <c r="AM98" s="12"/>
      <c r="AN98" s="57" t="s">
        <v>184</v>
      </c>
      <c r="AO98" s="28">
        <v>13080000</v>
      </c>
      <c r="AP98" s="28">
        <v>8.9999999999999998E-4</v>
      </c>
      <c r="AQ98" s="12">
        <v>11772</v>
      </c>
      <c r="AR98" s="28">
        <v>4.46</v>
      </c>
      <c r="AS98" s="12">
        <v>2639.4618834080716</v>
      </c>
      <c r="AT98" s="12">
        <v>2639.4618834080716</v>
      </c>
      <c r="AU98" s="12">
        <v>88.562331838565029</v>
      </c>
      <c r="AV98" s="12">
        <v>74.658045739910321</v>
      </c>
    </row>
    <row r="99" spans="1:48" ht="15.75" customHeight="1" x14ac:dyDescent="0.2">
      <c r="A99" s="33" t="s">
        <v>162</v>
      </c>
      <c r="B99" s="59">
        <v>42.729917042419075</v>
      </c>
      <c r="C99" s="12"/>
      <c r="D99" s="83" t="s">
        <v>191</v>
      </c>
      <c r="E99" s="28">
        <v>16</v>
      </c>
      <c r="F99" s="12">
        <v>2615060</v>
      </c>
      <c r="G99" s="12">
        <v>6.1184064610372229</v>
      </c>
      <c r="H99" s="12">
        <v>92.466379934726191</v>
      </c>
      <c r="I99" s="12">
        <v>5.5786777328042092</v>
      </c>
      <c r="J99" s="12">
        <v>4.7028253287539483</v>
      </c>
      <c r="K99" s="12"/>
      <c r="L99" s="40" t="s">
        <v>150</v>
      </c>
      <c r="M99" s="72">
        <v>20831.57894736842</v>
      </c>
      <c r="N99" s="28">
        <v>0.1201</v>
      </c>
      <c r="O99" s="12">
        <v>2501.8726315789472</v>
      </c>
      <c r="P99" s="28">
        <v>1.47</v>
      </c>
      <c r="Q99" s="12">
        <v>1701.9541711421409</v>
      </c>
      <c r="R99" s="12">
        <v>1701.9541711421409</v>
      </c>
      <c r="S99" s="12">
        <v>82.974032590085656</v>
      </c>
      <c r="T99" s="12">
        <v>69.947109473442211</v>
      </c>
      <c r="U99" s="12"/>
      <c r="V99" s="83" t="s">
        <v>193</v>
      </c>
      <c r="W99" s="28">
        <v>19016.5</v>
      </c>
      <c r="X99" s="12">
        <v>603502</v>
      </c>
      <c r="Y99" s="12">
        <v>31.510251830151347</v>
      </c>
      <c r="Z99" s="12">
        <v>134.4584209193888</v>
      </c>
      <c r="AA99" s="12">
        <v>18.98566235912655</v>
      </c>
      <c r="AB99" s="12">
        <v>16.004913368743683</v>
      </c>
      <c r="AC99" s="12"/>
      <c r="AD99" s="57" t="s">
        <v>186</v>
      </c>
      <c r="AE99" s="28">
        <v>3216</v>
      </c>
      <c r="AF99" s="28">
        <v>0.79949999999999999</v>
      </c>
      <c r="AG99" s="12">
        <v>2571.192</v>
      </c>
      <c r="AH99" s="210">
        <v>4</v>
      </c>
      <c r="AI99" s="27">
        <v>642.798</v>
      </c>
      <c r="AJ99" s="12">
        <v>642.798</v>
      </c>
      <c r="AK99" s="12">
        <v>96.661012155034015</v>
      </c>
      <c r="AL99" s="12">
        <v>81.485233246693667</v>
      </c>
      <c r="AM99" s="12"/>
      <c r="AN99" s="83" t="s">
        <v>191</v>
      </c>
      <c r="AO99" s="28">
        <v>28000</v>
      </c>
      <c r="AP99" s="28">
        <v>0.97109999999999996</v>
      </c>
      <c r="AQ99" s="12">
        <v>27190.799999999999</v>
      </c>
      <c r="AR99" s="28">
        <v>9.9499999999999993</v>
      </c>
      <c r="AS99" s="12">
        <v>2732.7437185929648</v>
      </c>
      <c r="AT99" s="12">
        <v>2732.7437185929648</v>
      </c>
      <c r="AU99" s="12">
        <v>88.158110552763816</v>
      </c>
      <c r="AV99" s="12">
        <v>74.317287195979901</v>
      </c>
    </row>
    <row r="100" spans="1:48" ht="15.75" customHeight="1" x14ac:dyDescent="0.2">
      <c r="A100" s="73" t="s">
        <v>189</v>
      </c>
      <c r="B100" s="59">
        <v>42.186683499527803</v>
      </c>
      <c r="C100" s="12"/>
      <c r="D100" s="57" t="s">
        <v>142</v>
      </c>
      <c r="E100" s="28">
        <v>48</v>
      </c>
      <c r="F100" s="12">
        <v>8280925</v>
      </c>
      <c r="G100" s="12">
        <v>5.7964538985680942</v>
      </c>
      <c r="H100" s="12">
        <v>92.788332497195327</v>
      </c>
      <c r="I100" s="12">
        <v>5.2499183861410614</v>
      </c>
      <c r="J100" s="12">
        <v>4.425681199516915</v>
      </c>
      <c r="K100" s="12"/>
      <c r="L100" s="52" t="s">
        <v>166</v>
      </c>
      <c r="M100" s="72">
        <v>8094.0395238095243</v>
      </c>
      <c r="N100" s="28">
        <v>1.3277000000000001</v>
      </c>
      <c r="O100" s="12">
        <v>10746.456275761906</v>
      </c>
      <c r="P100" s="28">
        <v>6.24</v>
      </c>
      <c r="Q100" s="12">
        <v>1722.1885057310747</v>
      </c>
      <c r="R100" s="12">
        <v>1722.1885057310747</v>
      </c>
      <c r="S100" s="12">
        <v>82.771612849816563</v>
      </c>
      <c r="T100" s="12">
        <v>69.776469632395361</v>
      </c>
      <c r="U100" s="12"/>
      <c r="V100" s="83" t="s">
        <v>170</v>
      </c>
      <c r="W100" s="28">
        <v>114460</v>
      </c>
      <c r="X100" s="12">
        <v>3824220</v>
      </c>
      <c r="Y100" s="12">
        <v>29.930286437495752</v>
      </c>
      <c r="Z100" s="12">
        <v>136.03838631204439</v>
      </c>
      <c r="AA100" s="12">
        <v>18.033696324524414</v>
      </c>
      <c r="AB100" s="12">
        <v>15.202406001574079</v>
      </c>
      <c r="AC100" s="12"/>
      <c r="AD100" s="33" t="s">
        <v>162</v>
      </c>
      <c r="AE100" s="28">
        <v>75000</v>
      </c>
      <c r="AF100" s="28">
        <v>6.3E-3</v>
      </c>
      <c r="AG100" s="12">
        <v>472.5</v>
      </c>
      <c r="AH100" s="210">
        <v>0.71</v>
      </c>
      <c r="AI100" s="27">
        <v>665.49295774647885</v>
      </c>
      <c r="AJ100" s="12">
        <v>665.49295774647885</v>
      </c>
      <c r="AK100" s="12">
        <v>96.543124127912733</v>
      </c>
      <c r="AL100" s="12">
        <v>81.38585363983043</v>
      </c>
      <c r="AM100" s="12"/>
      <c r="AN100" s="83" t="s">
        <v>151</v>
      </c>
      <c r="AO100" s="28">
        <v>23841</v>
      </c>
      <c r="AP100" s="28">
        <v>1</v>
      </c>
      <c r="AQ100" s="12">
        <v>23841</v>
      </c>
      <c r="AR100" s="28">
        <v>8.25</v>
      </c>
      <c r="AS100" s="12">
        <v>2889.818181818182</v>
      </c>
      <c r="AT100" s="12">
        <v>2889.818181818182</v>
      </c>
      <c r="AU100" s="12">
        <v>87.477454545454549</v>
      </c>
      <c r="AV100" s="12">
        <v>73.743494181818178</v>
      </c>
    </row>
    <row r="101" spans="1:48" ht="15.75" customHeight="1" x14ac:dyDescent="0.2">
      <c r="A101" s="33" t="s">
        <v>173</v>
      </c>
      <c r="B101" s="59">
        <v>42.120051234916971</v>
      </c>
      <c r="C101" s="12"/>
      <c r="D101" s="52" t="s">
        <v>164</v>
      </c>
      <c r="E101" s="28">
        <v>46</v>
      </c>
      <c r="F101" s="12">
        <v>8173941</v>
      </c>
      <c r="G101" s="12">
        <v>5.6276403267407975</v>
      </c>
      <c r="H101" s="12">
        <v>92.957146069022613</v>
      </c>
      <c r="I101" s="12">
        <v>5.0775357246825621</v>
      </c>
      <c r="J101" s="12">
        <v>4.2803626159074</v>
      </c>
      <c r="K101" s="12"/>
      <c r="L101" s="83" t="s">
        <v>151</v>
      </c>
      <c r="M101" s="72">
        <v>14379.15</v>
      </c>
      <c r="N101" s="28">
        <v>1</v>
      </c>
      <c r="O101" s="12">
        <v>14379.15</v>
      </c>
      <c r="P101" s="28">
        <v>8.25</v>
      </c>
      <c r="Q101" s="12">
        <v>1742.9272727272728</v>
      </c>
      <c r="R101" s="12">
        <v>1742.9272727272728</v>
      </c>
      <c r="S101" s="12">
        <v>82.564146880999019</v>
      </c>
      <c r="T101" s="12">
        <v>69.601575820682172</v>
      </c>
      <c r="U101" s="12"/>
      <c r="V101" s="83" t="s">
        <v>181</v>
      </c>
      <c r="W101" s="28">
        <v>34626</v>
      </c>
      <c r="X101" s="28">
        <v>1258722</v>
      </c>
      <c r="Y101" s="12">
        <v>27.508854218802881</v>
      </c>
      <c r="Z101" s="12">
        <v>138.45981853073727</v>
      </c>
      <c r="AA101" s="12">
        <v>16.574726882533994</v>
      </c>
      <c r="AB101" s="12">
        <v>13.972494761976156</v>
      </c>
      <c r="AC101" s="12"/>
      <c r="AD101" s="83" t="s">
        <v>191</v>
      </c>
      <c r="AE101" s="28">
        <v>7193</v>
      </c>
      <c r="AF101" s="28">
        <v>0.97109999999999996</v>
      </c>
      <c r="AG101" s="12">
        <v>6985.1223</v>
      </c>
      <c r="AH101" s="210">
        <v>9.9499999999999993</v>
      </c>
      <c r="AI101" s="27">
        <v>702.02234170854274</v>
      </c>
      <c r="AJ101" s="12">
        <v>702.02234170854274</v>
      </c>
      <c r="AK101" s="12">
        <v>96.353373741269607</v>
      </c>
      <c r="AL101" s="12">
        <v>81.22589406389028</v>
      </c>
      <c r="AM101" s="12"/>
      <c r="AN101" s="82" t="s">
        <v>145</v>
      </c>
      <c r="AO101" s="28">
        <v>10090658</v>
      </c>
      <c r="AP101" s="28">
        <v>5.0000000000000001E-4</v>
      </c>
      <c r="AQ101" s="12">
        <v>5045.3289999999997</v>
      </c>
      <c r="AR101" s="28">
        <v>1.72</v>
      </c>
      <c r="AS101" s="12">
        <v>2933.3308139534884</v>
      </c>
      <c r="AT101" s="12">
        <v>2933.3308139534884</v>
      </c>
      <c r="AU101" s="12">
        <v>87.288899806201556</v>
      </c>
      <c r="AV101" s="12">
        <v>73.584542536627907</v>
      </c>
    </row>
    <row r="102" spans="1:48" ht="15.75" customHeight="1" x14ac:dyDescent="0.2">
      <c r="A102" s="33" t="s">
        <v>150</v>
      </c>
      <c r="B102" s="59">
        <v>42.035065428832439</v>
      </c>
      <c r="C102" s="12"/>
      <c r="D102" s="75" t="s">
        <v>188</v>
      </c>
      <c r="E102" s="28">
        <v>37</v>
      </c>
      <c r="F102" s="12">
        <v>8154051</v>
      </c>
      <c r="G102" s="12">
        <v>4.5376218520095097</v>
      </c>
      <c r="H102" s="12">
        <v>94.047164543753908</v>
      </c>
      <c r="I102" s="12">
        <v>3.9644718656620768</v>
      </c>
      <c r="J102" s="12">
        <v>3.3420497827531306</v>
      </c>
      <c r="K102" s="12"/>
      <c r="L102" s="83" t="s">
        <v>152</v>
      </c>
      <c r="M102" s="72">
        <v>12754.95</v>
      </c>
      <c r="N102" s="28">
        <v>1</v>
      </c>
      <c r="O102" s="12">
        <v>12754.95</v>
      </c>
      <c r="P102" s="28">
        <v>7.25</v>
      </c>
      <c r="Q102" s="12">
        <v>1759.3034482758621</v>
      </c>
      <c r="R102" s="12">
        <v>1759.3034482758621</v>
      </c>
      <c r="S102" s="12">
        <v>82.400323297545995</v>
      </c>
      <c r="T102" s="12">
        <v>69.463472539831272</v>
      </c>
      <c r="U102" s="12"/>
      <c r="V102" s="57" t="s">
        <v>184</v>
      </c>
      <c r="W102" s="28">
        <v>274046</v>
      </c>
      <c r="X102" s="12">
        <v>10117909</v>
      </c>
      <c r="Y102" s="12">
        <v>27.085240636182832</v>
      </c>
      <c r="Z102" s="12">
        <v>138.88343211335734</v>
      </c>
      <c r="AA102" s="12">
        <v>16.319489809415174</v>
      </c>
      <c r="AB102" s="12">
        <v>13.757329909336992</v>
      </c>
      <c r="AC102" s="12"/>
      <c r="AD102" s="83" t="s">
        <v>181</v>
      </c>
      <c r="AE102" s="28">
        <v>7786.33</v>
      </c>
      <c r="AF102" s="28">
        <v>1</v>
      </c>
      <c r="AG102" s="12">
        <v>7786.33</v>
      </c>
      <c r="AH102" s="210">
        <v>11.05</v>
      </c>
      <c r="AI102" s="27">
        <v>704.64524886877825</v>
      </c>
      <c r="AJ102" s="12">
        <v>704.64524886877825</v>
      </c>
      <c r="AK102" s="12">
        <v>96.339749157611138</v>
      </c>
      <c r="AL102" s="12">
        <v>81.214408539866184</v>
      </c>
      <c r="AM102" s="12"/>
      <c r="AN102" s="83" t="s">
        <v>146</v>
      </c>
      <c r="AO102" s="28">
        <v>25621</v>
      </c>
      <c r="AP102" s="28">
        <v>1</v>
      </c>
      <c r="AQ102" s="12">
        <v>25621</v>
      </c>
      <c r="AR102" s="28">
        <v>8</v>
      </c>
      <c r="AS102" s="12">
        <v>3202.625</v>
      </c>
      <c r="AT102" s="12">
        <v>3202.625</v>
      </c>
      <c r="AU102" s="12">
        <v>86.121958333333339</v>
      </c>
      <c r="AV102" s="12">
        <v>72.600810875000008</v>
      </c>
    </row>
    <row r="103" spans="1:48" ht="15.75" customHeight="1" x14ac:dyDescent="0.2">
      <c r="A103" s="71" t="s">
        <v>176</v>
      </c>
      <c r="B103" s="59">
        <v>41.224828380637661</v>
      </c>
      <c r="C103" s="12"/>
      <c r="D103" s="57" t="s">
        <v>190</v>
      </c>
      <c r="E103" s="28">
        <v>53</v>
      </c>
      <c r="F103" s="12">
        <v>13202041</v>
      </c>
      <c r="G103" s="12">
        <v>4.0145307835356672</v>
      </c>
      <c r="H103" s="12">
        <v>94.570255612227754</v>
      </c>
      <c r="I103" s="12">
        <v>3.4303215032673648</v>
      </c>
      <c r="J103" s="12">
        <v>2.8917610272543883</v>
      </c>
      <c r="K103" s="12"/>
      <c r="L103" s="52" t="s">
        <v>164</v>
      </c>
      <c r="M103" s="72">
        <v>9146.5731707317082</v>
      </c>
      <c r="N103" s="28">
        <v>1.5636000000000001</v>
      </c>
      <c r="O103" s="12">
        <v>14301.5818097561</v>
      </c>
      <c r="P103" s="28">
        <v>7.85</v>
      </c>
      <c r="Q103" s="12">
        <v>1821.8575553829428</v>
      </c>
      <c r="R103" s="12">
        <v>1821.8575553829428</v>
      </c>
      <c r="S103" s="12">
        <v>81.774546054527335</v>
      </c>
      <c r="T103" s="12">
        <v>68.935942323966543</v>
      </c>
      <c r="U103" s="12"/>
      <c r="V103" s="57" t="s">
        <v>167</v>
      </c>
      <c r="W103" s="28">
        <v>296703</v>
      </c>
      <c r="X103" s="12">
        <v>11855975</v>
      </c>
      <c r="Y103" s="12">
        <v>25.025609450087401</v>
      </c>
      <c r="Z103" s="12">
        <v>140.94306329945277</v>
      </c>
      <c r="AA103" s="12">
        <v>15.078513936092634</v>
      </c>
      <c r="AB103" s="12">
        <v>12.711187248126089</v>
      </c>
      <c r="AC103" s="12"/>
      <c r="AD103" s="83" t="s">
        <v>154</v>
      </c>
      <c r="AE103" s="28" t="s">
        <v>594</v>
      </c>
      <c r="AF103" s="28">
        <v>1</v>
      </c>
      <c r="AG103" s="12">
        <v>5798</v>
      </c>
      <c r="AH103" s="210">
        <v>8.15</v>
      </c>
      <c r="AI103" s="27">
        <v>711.41104294478521</v>
      </c>
      <c r="AJ103" s="12">
        <v>711.41104294478521</v>
      </c>
      <c r="AK103" s="12">
        <v>96.304604517799973</v>
      </c>
      <c r="AL103" s="12">
        <v>81.184781608505375</v>
      </c>
      <c r="AM103" s="12"/>
      <c r="AN103" s="83" t="s">
        <v>154</v>
      </c>
      <c r="AO103" s="28">
        <v>26479</v>
      </c>
      <c r="AP103" s="28">
        <v>1</v>
      </c>
      <c r="AQ103" s="12">
        <v>26479</v>
      </c>
      <c r="AR103" s="28">
        <v>8.15</v>
      </c>
      <c r="AS103" s="12">
        <v>3248.9570552147238</v>
      </c>
      <c r="AT103" s="12">
        <v>3248.9570552147238</v>
      </c>
      <c r="AU103" s="12">
        <v>85.921186094069526</v>
      </c>
      <c r="AV103" s="12">
        <v>72.431559877300614</v>
      </c>
    </row>
    <row r="104" spans="1:48" ht="15.75" customHeight="1" x14ac:dyDescent="0.2">
      <c r="A104" s="71" t="s">
        <v>167</v>
      </c>
      <c r="B104" s="59">
        <v>40.924228051368317</v>
      </c>
      <c r="C104" s="12"/>
      <c r="D104" s="75" t="s">
        <v>189</v>
      </c>
      <c r="E104" s="28">
        <v>5</v>
      </c>
      <c r="F104" s="28">
        <v>1331300</v>
      </c>
      <c r="G104" s="12">
        <v>3.7557274844137307</v>
      </c>
      <c r="H104" s="12">
        <v>94.829058911349691</v>
      </c>
      <c r="I104" s="12">
        <v>3.1660465340574149</v>
      </c>
      <c r="J104" s="12">
        <v>2.6689772282104007</v>
      </c>
      <c r="K104" s="12"/>
      <c r="L104" s="40" t="s">
        <v>160</v>
      </c>
      <c r="M104" s="72">
        <v>27146.67</v>
      </c>
      <c r="N104" s="28">
        <v>0.1038</v>
      </c>
      <c r="O104" s="12">
        <v>2817.8243459999999</v>
      </c>
      <c r="P104" s="28">
        <v>1.38</v>
      </c>
      <c r="Q104" s="12">
        <v>2041.9017000000001</v>
      </c>
      <c r="R104" s="12">
        <v>2041.9017000000001</v>
      </c>
      <c r="S104" s="12">
        <v>79.573273835500231</v>
      </c>
      <c r="T104" s="12">
        <v>67.08026984332669</v>
      </c>
      <c r="U104" s="12"/>
      <c r="V104" s="52" t="s">
        <v>118</v>
      </c>
      <c r="W104" s="28">
        <v>18123.8</v>
      </c>
      <c r="X104" s="28">
        <v>813562</v>
      </c>
      <c r="Y104" s="12">
        <v>22.277097504554046</v>
      </c>
      <c r="Z104" s="12">
        <v>143.69157524498613</v>
      </c>
      <c r="AA104" s="12">
        <v>13.422471322748933</v>
      </c>
      <c r="AB104" s="12">
        <v>11.315143325077351</v>
      </c>
      <c r="AC104" s="12"/>
      <c r="AD104" s="83" t="s">
        <v>169</v>
      </c>
      <c r="AE104" s="28">
        <v>6262</v>
      </c>
      <c r="AF104" s="28">
        <v>1</v>
      </c>
      <c r="AG104" s="12">
        <v>6262</v>
      </c>
      <c r="AH104" s="210">
        <v>8.0500000000000007</v>
      </c>
      <c r="AI104" s="27">
        <v>777.88819875776392</v>
      </c>
      <c r="AJ104" s="12">
        <v>777.88819875776392</v>
      </c>
      <c r="AK104" s="12">
        <v>95.959291658663133</v>
      </c>
      <c r="AL104" s="12">
        <v>80.893682868253023</v>
      </c>
      <c r="AM104" s="12"/>
      <c r="AN104" s="82" t="s">
        <v>178</v>
      </c>
      <c r="AO104" s="28">
        <v>7000</v>
      </c>
      <c r="AP104" s="28">
        <v>1</v>
      </c>
      <c r="AQ104" s="12">
        <v>7000</v>
      </c>
      <c r="AR104" s="28">
        <v>2.13</v>
      </c>
      <c r="AS104" s="12">
        <v>3286.3849765258219</v>
      </c>
      <c r="AT104" s="12">
        <v>3286.3849765258219</v>
      </c>
      <c r="AU104" s="12">
        <v>85.758998435054764</v>
      </c>
      <c r="AV104" s="12">
        <v>72.294835680751163</v>
      </c>
    </row>
    <row r="105" spans="1:48" ht="15.75" customHeight="1" x14ac:dyDescent="0.2">
      <c r="A105" s="71" t="s">
        <v>157</v>
      </c>
      <c r="B105" s="59">
        <v>40.689133925435343</v>
      </c>
      <c r="C105" s="12"/>
      <c r="D105" s="57" t="s">
        <v>157</v>
      </c>
      <c r="E105" s="28">
        <v>25</v>
      </c>
      <c r="F105" s="12">
        <v>7071600</v>
      </c>
      <c r="G105" s="12">
        <v>3.5352678318909443</v>
      </c>
      <c r="H105" s="12">
        <v>95.049518563872468</v>
      </c>
      <c r="I105" s="12">
        <v>2.9409258803402309</v>
      </c>
      <c r="J105" s="12">
        <v>2.4792005171268148</v>
      </c>
      <c r="K105" s="12"/>
      <c r="L105" s="83" t="s">
        <v>169</v>
      </c>
      <c r="M105" s="72">
        <v>17166.16</v>
      </c>
      <c r="N105" s="28">
        <v>1</v>
      </c>
      <c r="O105" s="12">
        <v>17166.16</v>
      </c>
      <c r="P105" s="28">
        <v>8.0500000000000007</v>
      </c>
      <c r="Q105" s="12">
        <v>2132.4422360248445</v>
      </c>
      <c r="R105" s="12">
        <v>2132.4422360248445</v>
      </c>
      <c r="S105" s="12">
        <v>78.667526641026313</v>
      </c>
      <c r="T105" s="12">
        <v>66.31672495838518</v>
      </c>
      <c r="U105" s="12"/>
      <c r="V105" s="33" t="s">
        <v>162</v>
      </c>
      <c r="W105" s="28">
        <v>262616</v>
      </c>
      <c r="X105" s="12">
        <v>13400000</v>
      </c>
      <c r="Y105" s="12">
        <v>19.598208955223882</v>
      </c>
      <c r="Z105" s="12">
        <v>146.37046379431627</v>
      </c>
      <c r="AA105" s="12">
        <v>11.808378431030263</v>
      </c>
      <c r="AB105" s="12">
        <v>9.9544630173585116</v>
      </c>
      <c r="AC105" s="12"/>
      <c r="AD105" s="83" t="s">
        <v>175</v>
      </c>
      <c r="AE105" s="28">
        <v>7137.67</v>
      </c>
      <c r="AF105" s="28">
        <v>1</v>
      </c>
      <c r="AG105" s="12">
        <v>7137.67</v>
      </c>
      <c r="AH105" s="210">
        <v>8.75</v>
      </c>
      <c r="AI105" s="27">
        <v>815.73371428571431</v>
      </c>
      <c r="AJ105" s="12">
        <v>815.73371428571431</v>
      </c>
      <c r="AK105" s="12">
        <v>95.762704680585571</v>
      </c>
      <c r="AL105" s="12">
        <v>80.727960045733639</v>
      </c>
      <c r="AM105" s="12"/>
      <c r="AN105" s="83" t="s">
        <v>152</v>
      </c>
      <c r="AO105" s="28">
        <v>24311</v>
      </c>
      <c r="AP105" s="28">
        <v>1</v>
      </c>
      <c r="AQ105" s="12">
        <v>24311</v>
      </c>
      <c r="AR105" s="28">
        <v>7.25</v>
      </c>
      <c r="AS105" s="12">
        <v>3353.2413793103447</v>
      </c>
      <c r="AT105" s="12">
        <v>3353.2413793103447</v>
      </c>
      <c r="AU105" s="12">
        <v>85.469287356321843</v>
      </c>
      <c r="AV105" s="12">
        <v>72.050609241379306</v>
      </c>
    </row>
    <row r="106" spans="1:48" ht="15.75" customHeight="1" x14ac:dyDescent="0.2">
      <c r="A106" s="69" t="s">
        <v>164</v>
      </c>
      <c r="B106" s="59">
        <v>40.653964273732868</v>
      </c>
      <c r="C106" s="12"/>
      <c r="D106" s="82" t="s">
        <v>163</v>
      </c>
      <c r="E106" s="28">
        <v>33</v>
      </c>
      <c r="F106" s="12">
        <v>9752000</v>
      </c>
      <c r="G106" s="12">
        <v>3.3839212469237077</v>
      </c>
      <c r="H106" s="12">
        <v>95.200865148839711</v>
      </c>
      <c r="I106" s="12">
        <v>2.7863794962023434</v>
      </c>
      <c r="J106" s="12">
        <v>2.3489179152985753</v>
      </c>
      <c r="K106" s="12"/>
      <c r="L106" s="82" t="s">
        <v>182</v>
      </c>
      <c r="M106" s="72">
        <v>3001150</v>
      </c>
      <c r="N106" s="28">
        <v>2E-3</v>
      </c>
      <c r="O106" s="12">
        <v>6002.3</v>
      </c>
      <c r="P106" s="28">
        <v>2.5299999999999998</v>
      </c>
      <c r="Q106" s="12">
        <v>2372.450592885376</v>
      </c>
      <c r="R106" s="12">
        <v>2372.450592885376</v>
      </c>
      <c r="S106" s="12">
        <v>76.266536925026941</v>
      </c>
      <c r="T106" s="12">
        <v>64.292690627797711</v>
      </c>
      <c r="U106" s="12"/>
      <c r="V106" s="40" t="s">
        <v>18</v>
      </c>
      <c r="W106" s="28">
        <v>43706</v>
      </c>
      <c r="X106" s="12">
        <v>2269000</v>
      </c>
      <c r="Y106" s="12">
        <v>19.262230057293962</v>
      </c>
      <c r="Z106" s="12">
        <v>146.70644269224618</v>
      </c>
      <c r="AA106" s="12">
        <v>11.605943301337476</v>
      </c>
      <c r="AB106" s="12">
        <v>9.7838102030274925</v>
      </c>
      <c r="AC106" s="12"/>
      <c r="AD106" s="83" t="s">
        <v>193</v>
      </c>
      <c r="AE106" s="28" t="s">
        <v>595</v>
      </c>
      <c r="AF106" s="28">
        <v>0.97109999999999996</v>
      </c>
      <c r="AG106" s="12">
        <v>8266.9742999999999</v>
      </c>
      <c r="AH106" s="210">
        <v>9.9499999999999993</v>
      </c>
      <c r="AI106" s="27">
        <v>830.85168844221107</v>
      </c>
      <c r="AJ106" s="12">
        <v>830.85168844221107</v>
      </c>
      <c r="AK106" s="12">
        <v>95.684174983932735</v>
      </c>
      <c r="AL106" s="12">
        <v>80.661759511455287</v>
      </c>
      <c r="AM106" s="12"/>
      <c r="AN106" s="83" t="s">
        <v>193</v>
      </c>
      <c r="AO106" s="28" t="s">
        <v>568</v>
      </c>
      <c r="AP106" s="28">
        <v>0.97109999999999996</v>
      </c>
      <c r="AQ106" s="12">
        <v>33988.5</v>
      </c>
      <c r="AR106" s="28">
        <v>9.9499999999999993</v>
      </c>
      <c r="AS106" s="12">
        <v>3415.9296482412065</v>
      </c>
      <c r="AT106" s="12">
        <v>3415.9296482412065</v>
      </c>
      <c r="AU106" s="12">
        <v>85.197638190954763</v>
      </c>
      <c r="AV106" s="12">
        <v>71.821608994974866</v>
      </c>
    </row>
    <row r="107" spans="1:48" ht="15.75" customHeight="1" x14ac:dyDescent="0.2">
      <c r="A107" s="71" t="s">
        <v>186</v>
      </c>
      <c r="B107" s="59">
        <v>40.607797814230004</v>
      </c>
      <c r="C107" s="12"/>
      <c r="D107" s="82" t="s">
        <v>182</v>
      </c>
      <c r="E107" s="28">
        <v>21</v>
      </c>
      <c r="F107" s="12">
        <v>6434576</v>
      </c>
      <c r="G107" s="12">
        <v>3.2636183021227816</v>
      </c>
      <c r="H107" s="12">
        <v>95.321168093640637</v>
      </c>
      <c r="I107" s="12">
        <v>2.6635330829572297</v>
      </c>
      <c r="J107" s="12">
        <v>2.2453583889329445</v>
      </c>
      <c r="K107" s="12"/>
      <c r="L107" s="83" t="s">
        <v>165</v>
      </c>
      <c r="M107" s="72">
        <v>22324.2</v>
      </c>
      <c r="N107" s="28">
        <v>1</v>
      </c>
      <c r="O107" s="12">
        <v>22324.2</v>
      </c>
      <c r="P107" s="28">
        <v>9</v>
      </c>
      <c r="Q107" s="12">
        <v>2480.4666666666667</v>
      </c>
      <c r="R107" s="12">
        <v>2480.4666666666667</v>
      </c>
      <c r="S107" s="12">
        <v>75.18596837439847</v>
      </c>
      <c r="T107" s="12">
        <v>63.381771339617906</v>
      </c>
      <c r="U107" s="12"/>
      <c r="V107" s="52" t="s">
        <v>164</v>
      </c>
      <c r="W107" s="28">
        <v>157397</v>
      </c>
      <c r="X107" s="12">
        <v>8173941</v>
      </c>
      <c r="Y107" s="12">
        <v>19.255950098000461</v>
      </c>
      <c r="Z107" s="12">
        <v>146.71272265153971</v>
      </c>
      <c r="AA107" s="12">
        <v>11.602159479252578</v>
      </c>
      <c r="AB107" s="12">
        <v>9.7806204410099227</v>
      </c>
      <c r="AC107" s="12"/>
      <c r="AD107" s="83" t="s">
        <v>151</v>
      </c>
      <c r="AE107" s="28" t="s">
        <v>592</v>
      </c>
      <c r="AF107" s="28">
        <v>1</v>
      </c>
      <c r="AG107" s="12">
        <v>7396</v>
      </c>
      <c r="AH107" s="210">
        <v>8.25</v>
      </c>
      <c r="AI107" s="27">
        <v>896.4848484848485</v>
      </c>
      <c r="AJ107" s="12">
        <v>896.4848484848485</v>
      </c>
      <c r="AK107" s="12">
        <v>95.343246226206247</v>
      </c>
      <c r="AL107" s="12">
        <v>80.374356568691866</v>
      </c>
      <c r="AM107" s="12"/>
      <c r="AN107" s="83" t="s">
        <v>169</v>
      </c>
      <c r="AO107" s="28">
        <v>27907</v>
      </c>
      <c r="AP107" s="28">
        <v>1</v>
      </c>
      <c r="AQ107" s="12">
        <v>27907</v>
      </c>
      <c r="AR107" s="28">
        <v>8.0500000000000007</v>
      </c>
      <c r="AS107" s="12">
        <v>3466.7080745341614</v>
      </c>
      <c r="AT107" s="12">
        <v>3466.7080745341614</v>
      </c>
      <c r="AU107" s="12">
        <v>84.977598343685301</v>
      </c>
      <c r="AV107" s="12">
        <v>71.636115403726706</v>
      </c>
    </row>
    <row r="108" spans="1:48" ht="15.75" customHeight="1" x14ac:dyDescent="0.2">
      <c r="A108" s="71" t="s">
        <v>244</v>
      </c>
      <c r="B108" s="59">
        <v>40.541477459999669</v>
      </c>
      <c r="C108" s="12"/>
      <c r="D108" s="40" t="s">
        <v>153</v>
      </c>
      <c r="E108" s="28">
        <v>14</v>
      </c>
      <c r="F108" s="12">
        <v>4364541</v>
      </c>
      <c r="G108" s="12">
        <v>3.207668343589853</v>
      </c>
      <c r="H108" s="12">
        <v>95.377118052173557</v>
      </c>
      <c r="I108" s="12">
        <v>2.6064002194321034</v>
      </c>
      <c r="J108" s="12">
        <v>2.1971953849812631</v>
      </c>
      <c r="K108" s="12"/>
      <c r="L108" s="83" t="s">
        <v>195</v>
      </c>
      <c r="M108" s="72">
        <v>20594</v>
      </c>
      <c r="N108" s="28">
        <v>1</v>
      </c>
      <c r="O108" s="12">
        <v>20594</v>
      </c>
      <c r="P108" s="28">
        <v>8.25</v>
      </c>
      <c r="Q108" s="12">
        <v>2496.242424242424</v>
      </c>
      <c r="R108" s="12">
        <v>2496.242424242424</v>
      </c>
      <c r="S108" s="12">
        <v>75.028151237541422</v>
      </c>
      <c r="T108" s="12">
        <v>63.248731493247419</v>
      </c>
      <c r="U108" s="12"/>
      <c r="V108" s="57" t="s">
        <v>186</v>
      </c>
      <c r="W108" s="28">
        <v>97345</v>
      </c>
      <c r="X108" s="12">
        <v>5312400</v>
      </c>
      <c r="Y108" s="12">
        <v>18.324109630298921</v>
      </c>
      <c r="Z108" s="12">
        <v>147.64456311924124</v>
      </c>
      <c r="AA108" s="12">
        <v>11.040703842918262</v>
      </c>
      <c r="AB108" s="12">
        <v>9.3073133395800944</v>
      </c>
      <c r="AC108" s="12"/>
      <c r="AD108" s="83" t="s">
        <v>165</v>
      </c>
      <c r="AE108" s="28">
        <v>8189.81</v>
      </c>
      <c r="AF108" s="28">
        <v>1</v>
      </c>
      <c r="AG108" s="12">
        <v>8189.81</v>
      </c>
      <c r="AH108" s="210">
        <v>9</v>
      </c>
      <c r="AI108" s="27">
        <v>909.97888888888895</v>
      </c>
      <c r="AJ108" s="12">
        <v>909.97888888888895</v>
      </c>
      <c r="AK108" s="12">
        <v>95.273151986820665</v>
      </c>
      <c r="AL108" s="12">
        <v>80.315267124889814</v>
      </c>
      <c r="AM108" s="12"/>
      <c r="AN108" s="57" t="s">
        <v>190</v>
      </c>
      <c r="AO108" s="28">
        <v>3240000</v>
      </c>
      <c r="AP108" s="28">
        <v>1.0200000000000001E-2</v>
      </c>
      <c r="AQ108" s="12">
        <v>33048</v>
      </c>
      <c r="AR108" s="28">
        <v>9.1</v>
      </c>
      <c r="AS108" s="12">
        <v>3631.6483516483518</v>
      </c>
      <c r="AT108" s="12">
        <v>3631.6483516483518</v>
      </c>
      <c r="AU108" s="12">
        <v>84.262857142857143</v>
      </c>
      <c r="AV108" s="12">
        <v>71.033588571428567</v>
      </c>
    </row>
    <row r="109" spans="1:48" ht="15.75" customHeight="1" x14ac:dyDescent="0.2">
      <c r="A109" s="71" t="s">
        <v>174</v>
      </c>
      <c r="B109" s="59">
        <v>39.699159222951714</v>
      </c>
      <c r="C109" s="12"/>
      <c r="D109" s="52" t="s">
        <v>158</v>
      </c>
      <c r="E109" s="28">
        <v>41</v>
      </c>
      <c r="F109" s="12">
        <v>14377018</v>
      </c>
      <c r="G109" s="12">
        <v>2.8517735736298024</v>
      </c>
      <c r="H109" s="12">
        <v>95.733012822133617</v>
      </c>
      <c r="I109" s="12">
        <v>2.2429810524729419</v>
      </c>
      <c r="J109" s="12">
        <v>1.89083302723469</v>
      </c>
      <c r="K109" s="12"/>
      <c r="L109" s="83" t="s">
        <v>154</v>
      </c>
      <c r="M109" s="72">
        <v>20483.142857142859</v>
      </c>
      <c r="N109" s="28">
        <v>1</v>
      </c>
      <c r="O109" s="12">
        <v>20483.142857142859</v>
      </c>
      <c r="P109" s="28">
        <v>8.15</v>
      </c>
      <c r="Q109" s="12">
        <v>2513.2690622261175</v>
      </c>
      <c r="R109" s="12">
        <v>2513.2690622261175</v>
      </c>
      <c r="S109" s="12">
        <v>74.857820573927711</v>
      </c>
      <c r="T109" s="12">
        <v>63.105142743821055</v>
      </c>
      <c r="U109" s="12"/>
      <c r="V109" s="52" t="s">
        <v>158</v>
      </c>
      <c r="W109" s="28">
        <v>251911</v>
      </c>
      <c r="X109" s="12">
        <v>14377018</v>
      </c>
      <c r="Y109" s="12">
        <v>17.521783724552616</v>
      </c>
      <c r="Z109" s="12">
        <v>148.44688902498754</v>
      </c>
      <c r="AA109" s="12">
        <v>10.557283753780681</v>
      </c>
      <c r="AB109" s="12">
        <v>8.8997902044371138</v>
      </c>
      <c r="AC109" s="12"/>
      <c r="AD109" s="75" t="s">
        <v>148</v>
      </c>
      <c r="AE109" s="28">
        <v>6000</v>
      </c>
      <c r="AF109" s="28">
        <v>0.14630000000000001</v>
      </c>
      <c r="AG109" s="12">
        <v>877.80000000000007</v>
      </c>
      <c r="AH109" s="210">
        <v>0.91</v>
      </c>
      <c r="AI109" s="27">
        <v>964.61538461538464</v>
      </c>
      <c r="AJ109" s="12">
        <v>964.61538461538464</v>
      </c>
      <c r="AK109" s="12">
        <v>94.989344950827544</v>
      </c>
      <c r="AL109" s="12">
        <v>80.076017793547621</v>
      </c>
      <c r="AM109" s="12"/>
      <c r="AN109" s="57" t="s">
        <v>185</v>
      </c>
      <c r="AO109" s="28">
        <v>63394</v>
      </c>
      <c r="AP109" s="28">
        <v>0.1615</v>
      </c>
      <c r="AQ109" s="12">
        <v>10238.130999999999</v>
      </c>
      <c r="AR109" s="28">
        <v>2.75</v>
      </c>
      <c r="AS109" s="12">
        <v>3722.9567272727272</v>
      </c>
      <c r="AT109" s="12">
        <v>3722.9567272727272</v>
      </c>
      <c r="AU109" s="12">
        <v>83.867187515151514</v>
      </c>
      <c r="AV109" s="12">
        <v>70.700039075272727</v>
      </c>
    </row>
    <row r="110" spans="1:48" ht="15.75" customHeight="1" x14ac:dyDescent="0.2">
      <c r="A110" s="73" t="s">
        <v>143</v>
      </c>
      <c r="B110" s="59">
        <v>39.400774782135741</v>
      </c>
      <c r="C110" s="12"/>
      <c r="D110" s="83" t="s">
        <v>175</v>
      </c>
      <c r="E110" s="28">
        <v>20</v>
      </c>
      <c r="F110" s="12">
        <v>8405837</v>
      </c>
      <c r="G110" s="12">
        <v>2.3792990513615715</v>
      </c>
      <c r="H110" s="12">
        <v>96.205487344401845</v>
      </c>
      <c r="I110" s="12">
        <v>1.7605173812270181</v>
      </c>
      <c r="J110" s="12">
        <v>1.4841161523743762</v>
      </c>
      <c r="K110" s="12"/>
      <c r="L110" s="40" t="s">
        <v>156</v>
      </c>
      <c r="M110" s="72">
        <v>34032.33</v>
      </c>
      <c r="N110" s="28">
        <v>0.1038</v>
      </c>
      <c r="O110" s="12">
        <v>3532.5558540000002</v>
      </c>
      <c r="P110" s="28">
        <v>1.38</v>
      </c>
      <c r="Q110" s="12">
        <v>2559.823082608696</v>
      </c>
      <c r="R110" s="12">
        <v>2559.823082608696</v>
      </c>
      <c r="S110" s="12">
        <v>74.392104606204356</v>
      </c>
      <c r="T110" s="12">
        <v>62.712544183030268</v>
      </c>
      <c r="U110" s="12"/>
      <c r="V110" s="52" t="s">
        <v>171</v>
      </c>
      <c r="W110" s="28">
        <v>185250</v>
      </c>
      <c r="X110" s="12">
        <v>11503501</v>
      </c>
      <c r="Y110" s="12">
        <v>16.103793097423122</v>
      </c>
      <c r="Z110" s="12">
        <v>149.86487965211705</v>
      </c>
      <c r="AA110" s="12">
        <v>9.7029112968355236</v>
      </c>
      <c r="AB110" s="12">
        <v>8.1795542232323459</v>
      </c>
      <c r="AC110" s="12"/>
      <c r="AD110" s="83" t="s">
        <v>195</v>
      </c>
      <c r="AE110" s="28">
        <v>8152.67</v>
      </c>
      <c r="AF110" s="28">
        <v>1</v>
      </c>
      <c r="AG110" s="12">
        <v>8152.67</v>
      </c>
      <c r="AH110" s="210">
        <v>8.25</v>
      </c>
      <c r="AI110" s="27">
        <v>988.20242424242429</v>
      </c>
      <c r="AJ110" s="12">
        <v>988.20242424242429</v>
      </c>
      <c r="AK110" s="12">
        <v>94.866823040968754</v>
      </c>
      <c r="AL110" s="12">
        <v>79.972731823536662</v>
      </c>
      <c r="AM110" s="12"/>
      <c r="AN110" s="57" t="s">
        <v>186</v>
      </c>
      <c r="AO110" s="28">
        <v>20000</v>
      </c>
      <c r="AP110" s="28">
        <v>0.79949999999999999</v>
      </c>
      <c r="AQ110" s="12">
        <v>15990</v>
      </c>
      <c r="AR110" s="28">
        <v>4</v>
      </c>
      <c r="AS110" s="12">
        <v>3997.5</v>
      </c>
      <c r="AT110" s="12">
        <v>3997.5</v>
      </c>
      <c r="AU110" s="12">
        <v>82.677499999999995</v>
      </c>
      <c r="AV110" s="12">
        <v>69.697132499999995</v>
      </c>
    </row>
    <row r="111" spans="1:48" ht="15.75" customHeight="1" x14ac:dyDescent="0.2">
      <c r="A111" s="71" t="s">
        <v>185</v>
      </c>
      <c r="B111" s="59">
        <v>38.98631330299358</v>
      </c>
      <c r="C111" s="12"/>
      <c r="D111" s="57" t="s">
        <v>184</v>
      </c>
      <c r="E111" s="28">
        <v>22</v>
      </c>
      <c r="F111" s="12">
        <v>10117909</v>
      </c>
      <c r="G111" s="12">
        <v>2.1743623114222514</v>
      </c>
      <c r="H111" s="12">
        <v>96.410424084341159</v>
      </c>
      <c r="I111" s="12">
        <v>1.5512478285543807</v>
      </c>
      <c r="J111" s="12">
        <v>1.3077019194713428</v>
      </c>
      <c r="K111" s="12"/>
      <c r="L111" s="82" t="s">
        <v>149</v>
      </c>
      <c r="M111" s="72">
        <v>8476.0736842105252</v>
      </c>
      <c r="N111" s="28">
        <v>0.1651</v>
      </c>
      <c r="O111" s="12">
        <v>1399.3997652631576</v>
      </c>
      <c r="P111" s="28">
        <v>0.53</v>
      </c>
      <c r="Q111" s="12">
        <v>2640.3769155908635</v>
      </c>
      <c r="R111" s="12">
        <v>2640.3769155908635</v>
      </c>
      <c r="S111" s="12">
        <v>73.58626214678155</v>
      </c>
      <c r="T111" s="12">
        <v>62.033218989736845</v>
      </c>
      <c r="U111" s="12"/>
      <c r="V111" s="40" t="s">
        <v>160</v>
      </c>
      <c r="W111" s="28">
        <v>69638</v>
      </c>
      <c r="X111" s="12">
        <v>4434827</v>
      </c>
      <c r="Y111" s="12">
        <v>15.702529095272487</v>
      </c>
      <c r="Z111" s="12">
        <v>150.26614365426767</v>
      </c>
      <c r="AA111" s="12">
        <v>9.4611403677179879</v>
      </c>
      <c r="AB111" s="12">
        <v>7.9757413299862634</v>
      </c>
      <c r="AC111" s="12"/>
      <c r="AD111" s="83" t="s">
        <v>152</v>
      </c>
      <c r="AE111" s="28" t="s">
        <v>593</v>
      </c>
      <c r="AF111" s="28">
        <v>1</v>
      </c>
      <c r="AG111" s="12">
        <v>7485</v>
      </c>
      <c r="AH111" s="210">
        <v>7.25</v>
      </c>
      <c r="AI111" s="27">
        <v>1032.4137931034484</v>
      </c>
      <c r="AJ111" s="12">
        <v>1032.4137931034484</v>
      </c>
      <c r="AK111" s="12">
        <v>94.637168898864587</v>
      </c>
      <c r="AL111" s="12">
        <v>79.779133381742838</v>
      </c>
      <c r="AM111" s="12"/>
      <c r="AN111" s="52" t="s">
        <v>164</v>
      </c>
      <c r="AO111" s="28">
        <v>22000</v>
      </c>
      <c r="AP111" s="28">
        <v>1.5636000000000001</v>
      </c>
      <c r="AQ111" s="12">
        <v>34399.200000000004</v>
      </c>
      <c r="AR111" s="28">
        <v>7.85</v>
      </c>
      <c r="AS111" s="12">
        <v>4382.0636942675164</v>
      </c>
      <c r="AT111" s="12">
        <v>4382.0636942675164</v>
      </c>
      <c r="AU111" s="12">
        <v>81.011057324840763</v>
      </c>
      <c r="AV111" s="12">
        <v>68.292321324840756</v>
      </c>
    </row>
    <row r="112" spans="1:48" ht="15.75" customHeight="1" x14ac:dyDescent="0.2">
      <c r="A112" s="33" t="s">
        <v>156</v>
      </c>
      <c r="B112" s="59">
        <v>38.537783235244547</v>
      </c>
      <c r="C112" s="12"/>
      <c r="D112" s="75" t="s">
        <v>148</v>
      </c>
      <c r="E112" s="28">
        <v>22</v>
      </c>
      <c r="F112" s="12">
        <v>10230350</v>
      </c>
      <c r="G112" s="12">
        <v>2.1504640603693912</v>
      </c>
      <c r="H112" s="12">
        <v>96.434322335394029</v>
      </c>
      <c r="I112" s="12">
        <v>1.526844315992534</v>
      </c>
      <c r="J112" s="12">
        <v>1.2871297583817061</v>
      </c>
      <c r="K112" s="12"/>
      <c r="L112" s="83" t="s">
        <v>175</v>
      </c>
      <c r="M112" s="72">
        <v>27934.1</v>
      </c>
      <c r="N112" s="28">
        <v>1</v>
      </c>
      <c r="O112" s="12">
        <v>27934.1</v>
      </c>
      <c r="P112" s="28">
        <v>8.75</v>
      </c>
      <c r="Q112" s="12">
        <v>3192.4685714285711</v>
      </c>
      <c r="R112" s="12">
        <v>3192.4685714285711</v>
      </c>
      <c r="S112" s="12">
        <v>68.063261175920857</v>
      </c>
      <c r="T112" s="12">
        <v>57.377329171301284</v>
      </c>
      <c r="U112" s="12"/>
      <c r="V112" s="40" t="s">
        <v>156</v>
      </c>
      <c r="W112" s="28">
        <v>47897</v>
      </c>
      <c r="X112" s="12">
        <v>3161844</v>
      </c>
      <c r="Y112" s="12">
        <v>15.148438695900241</v>
      </c>
      <c r="Z112" s="12">
        <v>150.82023405363992</v>
      </c>
      <c r="AA112" s="12">
        <v>9.1272879664226991</v>
      </c>
      <c r="AB112" s="12">
        <v>7.6943037556943352</v>
      </c>
      <c r="AC112" s="12"/>
      <c r="AD112" s="52" t="s">
        <v>164</v>
      </c>
      <c r="AE112" s="28">
        <v>5366.87</v>
      </c>
      <c r="AF112" s="28">
        <v>1.5636000000000001</v>
      </c>
      <c r="AG112" s="12">
        <v>8391.6379319999996</v>
      </c>
      <c r="AH112" s="210">
        <v>7.85</v>
      </c>
      <c r="AI112" s="27">
        <v>1068.9984626751593</v>
      </c>
      <c r="AJ112" s="12">
        <v>1068.9984626751593</v>
      </c>
      <c r="AK112" s="12">
        <v>94.447131333389848</v>
      </c>
      <c r="AL112" s="12">
        <v>79.618931714047633</v>
      </c>
      <c r="AM112" s="12"/>
      <c r="AN112" s="83" t="s">
        <v>195</v>
      </c>
      <c r="AO112" s="28">
        <v>40885</v>
      </c>
      <c r="AP112" s="28">
        <v>1</v>
      </c>
      <c r="AQ112" s="12">
        <v>40885</v>
      </c>
      <c r="AR112" s="28">
        <v>8.25</v>
      </c>
      <c r="AS112" s="12">
        <v>4955.757575757576</v>
      </c>
      <c r="AT112" s="12">
        <v>4955.757575757576</v>
      </c>
      <c r="AU112" s="12">
        <v>78.525050505050501</v>
      </c>
      <c r="AV112" s="12">
        <v>66.196617575757571</v>
      </c>
    </row>
    <row r="113" spans="1:48" ht="15.75" customHeight="1" x14ac:dyDescent="0.2">
      <c r="A113" s="33" t="s">
        <v>160</v>
      </c>
      <c r="B113" s="59">
        <v>38.027630857374682</v>
      </c>
      <c r="C113" s="12"/>
      <c r="D113" s="57" t="s">
        <v>186</v>
      </c>
      <c r="E113" s="28">
        <v>11</v>
      </c>
      <c r="F113" s="12">
        <v>5312400</v>
      </c>
      <c r="G113" s="12">
        <v>2.07062721180634</v>
      </c>
      <c r="H113" s="12">
        <v>96.514159183957076</v>
      </c>
      <c r="I113" s="12">
        <v>1.4453195411252722</v>
      </c>
      <c r="J113" s="12">
        <v>1.2184043731686045</v>
      </c>
      <c r="K113" s="12"/>
      <c r="L113" s="82" t="s">
        <v>179</v>
      </c>
      <c r="M113" s="72">
        <v>17712</v>
      </c>
      <c r="N113" s="28">
        <v>0.46410000000000001</v>
      </c>
      <c r="O113" s="12">
        <v>8220.1391999999996</v>
      </c>
      <c r="P113" s="28">
        <v>2.31</v>
      </c>
      <c r="Q113" s="12">
        <v>3558.5018181818177</v>
      </c>
      <c r="R113" s="12">
        <v>3558.5018181818177</v>
      </c>
      <c r="S113" s="12">
        <v>64.401546756205477</v>
      </c>
      <c r="T113" s="12">
        <v>54.290503915481217</v>
      </c>
      <c r="U113" s="12"/>
      <c r="V113" s="83" t="s">
        <v>175</v>
      </c>
      <c r="W113" s="28">
        <v>122366</v>
      </c>
      <c r="X113" s="12">
        <v>8405837</v>
      </c>
      <c r="Y113" s="12">
        <v>14.557265385945504</v>
      </c>
      <c r="Z113" s="12">
        <v>151.41140736359466</v>
      </c>
      <c r="AA113" s="12">
        <v>8.7710922457719249</v>
      </c>
      <c r="AB113" s="12">
        <v>7.3940307631857323</v>
      </c>
      <c r="AC113" s="12"/>
      <c r="AD113" s="82" t="s">
        <v>147</v>
      </c>
      <c r="AE113" s="28">
        <v>24000</v>
      </c>
      <c r="AF113" s="28">
        <v>0.1832</v>
      </c>
      <c r="AG113" s="12">
        <v>4396.8</v>
      </c>
      <c r="AH113" s="210">
        <v>3.44</v>
      </c>
      <c r="AI113" s="27">
        <v>1278.1395348837209</v>
      </c>
      <c r="AJ113" s="12">
        <v>1278.1395348837209</v>
      </c>
      <c r="AK113" s="12">
        <v>93.360756612268219</v>
      </c>
      <c r="AL113" s="12">
        <v>78.703117824142112</v>
      </c>
      <c r="AM113" s="12"/>
      <c r="AN113" s="57" t="s">
        <v>157</v>
      </c>
      <c r="AO113" s="28">
        <v>150500</v>
      </c>
      <c r="AP113" s="28">
        <v>0.12889999999999999</v>
      </c>
      <c r="AQ113" s="12">
        <v>19399.449999999997</v>
      </c>
      <c r="AR113" s="28">
        <v>3.87</v>
      </c>
      <c r="AS113" s="12">
        <v>5012.7777777777765</v>
      </c>
      <c r="AT113" s="12">
        <v>5012.7777777777765</v>
      </c>
      <c r="AU113" s="12">
        <v>78.27796296296296</v>
      </c>
      <c r="AV113" s="12">
        <v>65.988322777777768</v>
      </c>
    </row>
    <row r="114" spans="1:48" ht="15.75" customHeight="1" x14ac:dyDescent="0.2">
      <c r="A114" s="81" t="s">
        <v>175</v>
      </c>
      <c r="B114" s="59">
        <v>36.745859033148761</v>
      </c>
      <c r="C114" s="12"/>
      <c r="D114" s="57" t="s">
        <v>167</v>
      </c>
      <c r="E114" s="28">
        <v>23</v>
      </c>
      <c r="F114" s="12">
        <v>11855975</v>
      </c>
      <c r="G114" s="12">
        <v>1.939950109543922</v>
      </c>
      <c r="H114" s="12">
        <v>96.644836286219487</v>
      </c>
      <c r="I114" s="12">
        <v>1.3118796379477971</v>
      </c>
      <c r="J114" s="12">
        <v>1.1059145347899928</v>
      </c>
      <c r="K114" s="12"/>
      <c r="L114" s="40" t="s">
        <v>18</v>
      </c>
      <c r="M114" s="72">
        <v>2765.5</v>
      </c>
      <c r="N114" s="28">
        <v>0.48759999999999998</v>
      </c>
      <c r="O114" s="12">
        <v>1348.4577999999999</v>
      </c>
      <c r="P114" s="28">
        <v>0.37</v>
      </c>
      <c r="Q114" s="12">
        <v>3644.4805405405405</v>
      </c>
      <c r="R114" s="12">
        <v>3644.4805405405405</v>
      </c>
      <c r="S114" s="12">
        <v>63.541434921441258</v>
      </c>
      <c r="T114" s="12">
        <v>53.56542963877498</v>
      </c>
      <c r="U114" s="12"/>
      <c r="V114" s="57" t="s">
        <v>157</v>
      </c>
      <c r="W114" s="28">
        <v>97331</v>
      </c>
      <c r="X114" s="12">
        <v>7071600</v>
      </c>
      <c r="Y114" s="12">
        <v>13.7636461338311</v>
      </c>
      <c r="Z114" s="12">
        <v>152.20502661570907</v>
      </c>
      <c r="AA114" s="12">
        <v>8.2929181187111851</v>
      </c>
      <c r="AB114" s="12">
        <v>6.9909299740735289</v>
      </c>
      <c r="AC114" s="12"/>
      <c r="AD114" s="40" t="s">
        <v>156</v>
      </c>
      <c r="AE114" s="28">
        <v>17333</v>
      </c>
      <c r="AF114" s="28">
        <v>0.1038</v>
      </c>
      <c r="AG114" s="12">
        <v>1799.1654000000001</v>
      </c>
      <c r="AH114" s="210">
        <v>1.38</v>
      </c>
      <c r="AI114" s="27">
        <v>1303.7430434782611</v>
      </c>
      <c r="AJ114" s="12">
        <v>1303.7430434782611</v>
      </c>
      <c r="AK114" s="12">
        <v>93.227760237068452</v>
      </c>
      <c r="AL114" s="12">
        <v>78.591001879848704</v>
      </c>
      <c r="AM114" s="12"/>
      <c r="AN114" s="57" t="s">
        <v>142</v>
      </c>
      <c r="AO114" s="28">
        <v>200000</v>
      </c>
      <c r="AP114" s="28">
        <v>3.2599999999999997E-2</v>
      </c>
      <c r="AQ114" s="12">
        <v>6519.9999999999991</v>
      </c>
      <c r="AR114" s="28">
        <v>1.22</v>
      </c>
      <c r="AS114" s="12">
        <v>5344.2622950819668</v>
      </c>
      <c r="AT114" s="12">
        <v>5344.2622950819668</v>
      </c>
      <c r="AU114" s="12">
        <v>76.841530054644807</v>
      </c>
      <c r="AV114" s="12">
        <v>64.777409836065573</v>
      </c>
    </row>
    <row r="115" spans="1:48" ht="15.75" customHeight="1" x14ac:dyDescent="0.2">
      <c r="A115" s="69" t="s">
        <v>158</v>
      </c>
      <c r="B115" s="59">
        <v>35.869440270755263</v>
      </c>
      <c r="C115" s="12"/>
      <c r="D115" s="82" t="s">
        <v>179</v>
      </c>
      <c r="E115" s="28">
        <v>12</v>
      </c>
      <c r="F115" s="12">
        <v>6453682</v>
      </c>
      <c r="G115" s="12">
        <v>1.8594036706487862</v>
      </c>
      <c r="H115" s="12">
        <v>96.725382725114628</v>
      </c>
      <c r="I115" s="12">
        <v>1.229630270450528</v>
      </c>
      <c r="J115" s="12">
        <v>1.0365783179897949</v>
      </c>
      <c r="K115" s="12"/>
      <c r="L115" s="83" t="s">
        <v>146</v>
      </c>
      <c r="M115" s="72">
        <v>29731.107142857141</v>
      </c>
      <c r="N115" s="28">
        <v>1</v>
      </c>
      <c r="O115" s="12">
        <v>29731.107142857141</v>
      </c>
      <c r="P115" s="28">
        <v>8</v>
      </c>
      <c r="Q115" s="12">
        <v>3716.3883928571427</v>
      </c>
      <c r="R115" s="12">
        <v>3716.3883928571427</v>
      </c>
      <c r="S115" s="12">
        <v>62.822084911424362</v>
      </c>
      <c r="T115" s="12">
        <v>52.959017580330737</v>
      </c>
      <c r="U115" s="12"/>
      <c r="V115" s="57" t="s">
        <v>176</v>
      </c>
      <c r="W115" s="28">
        <v>32335</v>
      </c>
      <c r="X115" s="12">
        <v>2683487</v>
      </c>
      <c r="Y115" s="12">
        <v>12.049620512415377</v>
      </c>
      <c r="Z115" s="12">
        <v>153.91905223712479</v>
      </c>
      <c r="AA115" s="12">
        <v>7.260177666540244</v>
      </c>
      <c r="AB115" s="12">
        <v>6.1203297728934256</v>
      </c>
      <c r="AC115" s="12"/>
      <c r="AD115" s="57" t="s">
        <v>185</v>
      </c>
      <c r="AE115" s="28">
        <v>28800</v>
      </c>
      <c r="AF115" s="28">
        <v>0.1615</v>
      </c>
      <c r="AG115" s="12">
        <v>4651.2</v>
      </c>
      <c r="AH115" s="210">
        <v>2.75</v>
      </c>
      <c r="AI115" s="27">
        <v>1691.3454545454545</v>
      </c>
      <c r="AJ115" s="12">
        <v>1691.3454545454545</v>
      </c>
      <c r="AK115" s="12">
        <v>91.214375411302257</v>
      </c>
      <c r="AL115" s="12">
        <v>76.893718471727794</v>
      </c>
      <c r="AM115" s="12"/>
      <c r="AN115" s="75" t="s">
        <v>143</v>
      </c>
      <c r="AO115" s="28">
        <v>12270000</v>
      </c>
      <c r="AP115" s="28">
        <v>6.9999999999999999E-4</v>
      </c>
      <c r="AQ115" s="12">
        <v>8589</v>
      </c>
      <c r="AR115" s="28">
        <v>1.4</v>
      </c>
      <c r="AS115" s="12">
        <v>6135</v>
      </c>
      <c r="AT115" s="12">
        <v>6135</v>
      </c>
      <c r="AU115" s="12">
        <v>73.414999999999992</v>
      </c>
      <c r="AV115" s="12">
        <v>61.888844999999989</v>
      </c>
    </row>
    <row r="116" spans="1:48" ht="15.75" customHeight="1" x14ac:dyDescent="0.2">
      <c r="A116" s="69" t="s">
        <v>171</v>
      </c>
      <c r="B116" s="59">
        <v>34.705825510112582</v>
      </c>
      <c r="C116" s="12"/>
      <c r="D116" s="40" t="s">
        <v>160</v>
      </c>
      <c r="E116" s="28">
        <v>8</v>
      </c>
      <c r="F116" s="12">
        <v>4434827</v>
      </c>
      <c r="G116" s="12">
        <v>1.8039035119070035</v>
      </c>
      <c r="H116" s="12">
        <v>96.780882883856407</v>
      </c>
      <c r="I116" s="12">
        <v>1.1729567164719157</v>
      </c>
      <c r="J116" s="12">
        <v>0.98880251198582492</v>
      </c>
      <c r="K116" s="12"/>
      <c r="L116" s="52" t="s">
        <v>158</v>
      </c>
      <c r="M116" s="72">
        <v>18897.619047619046</v>
      </c>
      <c r="N116" s="28">
        <v>0.52529999999999999</v>
      </c>
      <c r="O116" s="12">
        <v>9926.9192857142843</v>
      </c>
      <c r="P116" s="28">
        <v>2.4700000000000002</v>
      </c>
      <c r="Q116" s="12">
        <v>4018.9956622325035</v>
      </c>
      <c r="R116" s="12">
        <v>4018.9956622325035</v>
      </c>
      <c r="S116" s="12">
        <v>59.794869729166805</v>
      </c>
      <c r="T116" s="12">
        <v>50.407075181687617</v>
      </c>
      <c r="U116" s="12"/>
      <c r="V116" s="57" t="s">
        <v>185</v>
      </c>
      <c r="W116" s="28">
        <v>259662</v>
      </c>
      <c r="X116" s="12">
        <v>21766000</v>
      </c>
      <c r="Y116" s="12">
        <v>11.929706882293484</v>
      </c>
      <c r="Z116" s="12">
        <v>154.03896586724667</v>
      </c>
      <c r="AA116" s="12">
        <v>7.1879269049143772</v>
      </c>
      <c r="AB116" s="12">
        <v>6.05942238084282</v>
      </c>
      <c r="AC116" s="12"/>
      <c r="AD116" s="82" t="s">
        <v>163</v>
      </c>
      <c r="AE116" s="28">
        <v>6872</v>
      </c>
      <c r="AF116" s="28">
        <v>0.37619999999999998</v>
      </c>
      <c r="AG116" s="12">
        <v>2585.2464</v>
      </c>
      <c r="AH116" s="210">
        <v>1.47</v>
      </c>
      <c r="AI116" s="27">
        <v>1758.6710204081633</v>
      </c>
      <c r="AJ116" s="12">
        <v>1758.6710204081633</v>
      </c>
      <c r="AK116" s="12">
        <v>90.864655520961833</v>
      </c>
      <c r="AL116" s="12">
        <v>76.598904604170826</v>
      </c>
      <c r="AM116" s="12"/>
      <c r="AN116" s="40" t="s">
        <v>156</v>
      </c>
      <c r="AO116" s="28">
        <v>132000</v>
      </c>
      <c r="AP116" s="28">
        <v>0.1038</v>
      </c>
      <c r="AQ116" s="12">
        <v>13701.6</v>
      </c>
      <c r="AR116" s="28">
        <v>1.38</v>
      </c>
      <c r="AS116" s="12">
        <v>9928.6956521739139</v>
      </c>
      <c r="AT116" s="12">
        <v>9928.6956521739139</v>
      </c>
      <c r="AU116" s="12">
        <v>56.975652173913033</v>
      </c>
      <c r="AV116" s="12">
        <v>48.030474782608685</v>
      </c>
    </row>
    <row r="117" spans="1:48" ht="15.75" customHeight="1" x14ac:dyDescent="0.2">
      <c r="A117" s="77" t="s">
        <v>183</v>
      </c>
      <c r="B117" s="59">
        <v>34.001858399169272</v>
      </c>
      <c r="C117" s="12"/>
      <c r="D117" s="57" t="s">
        <v>159</v>
      </c>
      <c r="E117" s="28">
        <v>18</v>
      </c>
      <c r="F117" s="12">
        <v>11374022</v>
      </c>
      <c r="G117" s="12">
        <v>1.5825536472498469</v>
      </c>
      <c r="H117" s="12">
        <v>97.002232748513563</v>
      </c>
      <c r="I117" s="12">
        <v>0.94692702958087693</v>
      </c>
      <c r="J117" s="12">
        <v>0.79825948593667928</v>
      </c>
      <c r="K117" s="12"/>
      <c r="L117" s="52" t="s">
        <v>171</v>
      </c>
      <c r="M117" s="72">
        <v>172169.55555555556</v>
      </c>
      <c r="N117" s="28">
        <v>3.1399999999999997E-2</v>
      </c>
      <c r="O117" s="12">
        <v>5406.1240444444438</v>
      </c>
      <c r="P117" s="28">
        <v>1.21</v>
      </c>
      <c r="Q117" s="12">
        <v>4467.8711111111106</v>
      </c>
      <c r="R117" s="12">
        <v>4467.8711111111106</v>
      </c>
      <c r="S117" s="12">
        <v>55.304420518898638</v>
      </c>
      <c r="T117" s="12">
        <v>46.621626497431549</v>
      </c>
      <c r="U117" s="12"/>
      <c r="V117" s="71" t="s">
        <v>244</v>
      </c>
      <c r="W117" s="28">
        <v>270270</v>
      </c>
      <c r="X117" s="12">
        <v>23500000</v>
      </c>
      <c r="Y117" s="12">
        <v>11.500851063829787</v>
      </c>
      <c r="Z117" s="12">
        <v>154.46782168571036</v>
      </c>
      <c r="AA117" s="12">
        <v>6.9295312623156917</v>
      </c>
      <c r="AB117" s="12">
        <v>5.8415948541321283</v>
      </c>
      <c r="AC117" s="12"/>
      <c r="AD117" s="40" t="s">
        <v>160</v>
      </c>
      <c r="AE117" s="28">
        <v>25000</v>
      </c>
      <c r="AF117" s="28">
        <v>0.1038</v>
      </c>
      <c r="AG117" s="12">
        <v>2595</v>
      </c>
      <c r="AH117" s="210">
        <v>1.38</v>
      </c>
      <c r="AI117" s="27">
        <v>1880.4347826086957</v>
      </c>
      <c r="AJ117" s="12">
        <v>1880.4347826086957</v>
      </c>
      <c r="AK117" s="12">
        <v>90.232158652668986</v>
      </c>
      <c r="AL117" s="12">
        <v>76.06570974419995</v>
      </c>
      <c r="AM117" s="12"/>
      <c r="AN117" s="40" t="s">
        <v>18</v>
      </c>
      <c r="AO117" s="28" t="s">
        <v>261</v>
      </c>
      <c r="AP117" s="28">
        <v>0.48759999999999998</v>
      </c>
      <c r="AQ117" s="12" t="e">
        <v>#VALUE!</v>
      </c>
      <c r="AR117" s="28">
        <v>0.37</v>
      </c>
      <c r="AS117" s="12" t="s">
        <v>235</v>
      </c>
      <c r="AT117" s="12" t="s">
        <v>235</v>
      </c>
      <c r="AU117" s="12" t="s">
        <v>235</v>
      </c>
      <c r="AV117" s="28">
        <v>0</v>
      </c>
    </row>
    <row r="118" spans="1:48" ht="15.75" customHeight="1" x14ac:dyDescent="0.2">
      <c r="A118" s="77" t="s">
        <v>182</v>
      </c>
      <c r="B118" s="59">
        <v>33.928593962195784</v>
      </c>
      <c r="C118" s="12"/>
      <c r="D118" s="82" t="s">
        <v>183</v>
      </c>
      <c r="E118" s="28">
        <v>18</v>
      </c>
      <c r="F118" s="12">
        <v>11895893</v>
      </c>
      <c r="G118" s="12">
        <v>1.5131272616524039</v>
      </c>
      <c r="H118" s="12">
        <v>97.071659134111016</v>
      </c>
      <c r="I118" s="12">
        <v>0.87603281772818775</v>
      </c>
      <c r="J118" s="12">
        <v>0.73849566534486222</v>
      </c>
      <c r="K118" s="12"/>
      <c r="L118" s="75" t="s">
        <v>143</v>
      </c>
      <c r="M118" s="72">
        <v>10335562.5</v>
      </c>
      <c r="N118" s="28">
        <v>6.9999999999999999E-4</v>
      </c>
      <c r="O118" s="12">
        <v>7234.8937500000002</v>
      </c>
      <c r="P118" s="28">
        <v>1.4</v>
      </c>
      <c r="Q118" s="12">
        <v>5167.7812500000009</v>
      </c>
      <c r="R118" s="12">
        <v>5167.7812500000009</v>
      </c>
      <c r="S118" s="12">
        <v>48.302676631403777</v>
      </c>
      <c r="T118" s="12">
        <v>40.719156400273384</v>
      </c>
      <c r="U118" s="12"/>
      <c r="V118" s="40" t="s">
        <v>173</v>
      </c>
      <c r="W118" s="28">
        <v>31088</v>
      </c>
      <c r="X118" s="12">
        <v>3138369</v>
      </c>
      <c r="Y118" s="12">
        <v>9.9057822709821561</v>
      </c>
      <c r="Z118" s="12">
        <v>156.06289047855802</v>
      </c>
      <c r="AA118" s="12">
        <v>5.9684650764971536</v>
      </c>
      <c r="AB118" s="12">
        <v>5.0314160594871007</v>
      </c>
      <c r="AC118" s="12"/>
      <c r="AD118" s="57" t="s">
        <v>167</v>
      </c>
      <c r="AE118" s="28">
        <v>104400</v>
      </c>
      <c r="AF118" s="28">
        <v>2.3599999999999999E-2</v>
      </c>
      <c r="AG118" s="12">
        <v>2463.84</v>
      </c>
      <c r="AH118" s="210">
        <v>1.29</v>
      </c>
      <c r="AI118" s="27">
        <v>1909.953488372093</v>
      </c>
      <c r="AJ118" s="12">
        <v>1909.953488372093</v>
      </c>
      <c r="AK118" s="12">
        <v>90.078824946367604</v>
      </c>
      <c r="AL118" s="12">
        <v>75.936449429787885</v>
      </c>
      <c r="AM118" s="12"/>
      <c r="AN118" s="40" t="s">
        <v>153</v>
      </c>
      <c r="AO118" s="94">
        <v>10000000</v>
      </c>
      <c r="AP118" s="28">
        <v>5.9999999999999995E-4</v>
      </c>
      <c r="AQ118" s="12">
        <v>5999.9999999999991</v>
      </c>
      <c r="AR118" s="28">
        <v>0.26</v>
      </c>
      <c r="AS118" s="12">
        <v>23076.923076923074</v>
      </c>
      <c r="AT118" s="12">
        <v>23076.923076923074</v>
      </c>
      <c r="AU118" s="12">
        <v>0</v>
      </c>
      <c r="AV118" s="12">
        <v>0</v>
      </c>
    </row>
    <row r="119" spans="1:48" ht="15.75" customHeight="1" x14ac:dyDescent="0.2">
      <c r="A119" s="77" t="s">
        <v>163</v>
      </c>
      <c r="B119" s="59">
        <v>33.250070936493643</v>
      </c>
      <c r="C119" s="12"/>
      <c r="D119" s="57" t="s">
        <v>185</v>
      </c>
      <c r="E119" s="28">
        <v>29</v>
      </c>
      <c r="F119" s="12">
        <v>21766000</v>
      </c>
      <c r="G119" s="12">
        <v>1.3323532114306718</v>
      </c>
      <c r="H119" s="12">
        <v>97.252433184332745</v>
      </c>
      <c r="I119" s="12">
        <v>0.69143680709619559</v>
      </c>
      <c r="J119" s="12">
        <v>0.58288122838209289</v>
      </c>
      <c r="K119" s="12"/>
      <c r="L119" s="40" t="s">
        <v>153</v>
      </c>
      <c r="M119" s="72">
        <v>2818181.8181818184</v>
      </c>
      <c r="N119" s="28">
        <v>5.9999999999999995E-4</v>
      </c>
      <c r="O119" s="12">
        <v>1690.9090909090908</v>
      </c>
      <c r="P119" s="28">
        <v>0.26</v>
      </c>
      <c r="Q119" s="12">
        <v>6503.4965034965026</v>
      </c>
      <c r="R119" s="12">
        <v>6503.4965034965026</v>
      </c>
      <c r="S119" s="12">
        <v>34.940481126635632</v>
      </c>
      <c r="T119" s="12">
        <v>29.454825589753838</v>
      </c>
      <c r="U119" s="12"/>
      <c r="V119" s="75" t="s">
        <v>155</v>
      </c>
      <c r="W119" s="28">
        <v>21087</v>
      </c>
      <c r="X119" s="12">
        <v>2213845</v>
      </c>
      <c r="Y119" s="12">
        <v>9.5250570839421922</v>
      </c>
      <c r="Z119" s="12">
        <v>156.44361566559797</v>
      </c>
      <c r="AA119" s="12">
        <v>5.7390692629784752</v>
      </c>
      <c r="AB119" s="12">
        <v>4.8380353886908543</v>
      </c>
      <c r="AC119" s="12"/>
      <c r="AD119" s="57" t="s">
        <v>142</v>
      </c>
      <c r="AE119" s="28">
        <v>103000</v>
      </c>
      <c r="AF119" s="28">
        <v>3.2599999999999997E-2</v>
      </c>
      <c r="AG119" s="12">
        <v>3357.7999999999997</v>
      </c>
      <c r="AH119" s="210">
        <v>1.22</v>
      </c>
      <c r="AI119" s="27">
        <v>2752.2950819672128</v>
      </c>
      <c r="AJ119" s="12">
        <v>2752.2950819672128</v>
      </c>
      <c r="AK119" s="12">
        <v>85.703316089271937</v>
      </c>
      <c r="AL119" s="12">
        <v>72.247895463256242</v>
      </c>
      <c r="AM119" s="12"/>
      <c r="AN119" s="82" t="s">
        <v>163</v>
      </c>
      <c r="AO119" s="28" t="s">
        <v>564</v>
      </c>
      <c r="AP119" s="28">
        <v>0.37619999999999998</v>
      </c>
      <c r="AQ119" s="12" t="e">
        <v>#VALUE!</v>
      </c>
      <c r="AR119" s="28">
        <v>1.47</v>
      </c>
      <c r="AS119" s="12" t="s">
        <v>235</v>
      </c>
      <c r="AT119" s="12" t="s">
        <v>235</v>
      </c>
      <c r="AU119" s="12" t="s">
        <v>235</v>
      </c>
      <c r="AV119" s="28">
        <v>0</v>
      </c>
    </row>
    <row r="120" spans="1:48" ht="15.75" customHeight="1" x14ac:dyDescent="0.2">
      <c r="A120" s="33" t="s">
        <v>153</v>
      </c>
      <c r="B120" s="59">
        <v>29.634299037337342</v>
      </c>
      <c r="C120" s="12"/>
      <c r="D120" s="71" t="s">
        <v>244</v>
      </c>
      <c r="E120" s="28">
        <v>31</v>
      </c>
      <c r="F120" s="12">
        <v>23500000</v>
      </c>
      <c r="G120" s="12">
        <v>1.3191489361702129</v>
      </c>
      <c r="H120" s="12">
        <v>97.265637459593208</v>
      </c>
      <c r="I120" s="12">
        <v>0.67795336445949772</v>
      </c>
      <c r="J120" s="12">
        <v>0.57151468623935653</v>
      </c>
      <c r="K120" s="12"/>
      <c r="L120" s="82" t="s">
        <v>183</v>
      </c>
      <c r="M120" s="340">
        <v>34417.189235294114</v>
      </c>
      <c r="N120" s="28">
        <v>0.46410000000000001</v>
      </c>
      <c r="O120" s="12">
        <v>15973.017524099998</v>
      </c>
      <c r="P120" s="28">
        <v>2.31</v>
      </c>
      <c r="Q120" s="12">
        <v>6914.72620090909</v>
      </c>
      <c r="R120" s="12">
        <v>6914.72620090909</v>
      </c>
      <c r="S120" s="12">
        <v>30.826631561910247</v>
      </c>
      <c r="T120" s="12">
        <v>25.986850406690337</v>
      </c>
      <c r="U120" s="12"/>
      <c r="V120" s="40" t="s">
        <v>150</v>
      </c>
      <c r="W120" s="28">
        <v>23923</v>
      </c>
      <c r="X120" s="12">
        <v>4055807</v>
      </c>
      <c r="Y120" s="12">
        <v>5.8984562135229801</v>
      </c>
      <c r="Z120" s="12">
        <v>160.07021653601717</v>
      </c>
      <c r="AA120" s="12">
        <v>3.5539575727187014</v>
      </c>
      <c r="AB120" s="12">
        <v>2.9959862338018652</v>
      </c>
      <c r="AC120" s="12"/>
      <c r="AD120" s="75" t="s">
        <v>143</v>
      </c>
      <c r="AE120" s="28">
        <v>5614500</v>
      </c>
      <c r="AF120" s="28">
        <v>6.9999999999999999E-4</v>
      </c>
      <c r="AG120" s="12">
        <v>3930.15</v>
      </c>
      <c r="AH120" s="210">
        <v>1.4</v>
      </c>
      <c r="AI120" s="27">
        <v>2807.2500000000005</v>
      </c>
      <c r="AJ120" s="12">
        <v>2807.2500000000005</v>
      </c>
      <c r="AK120" s="12">
        <v>85.417855021669709</v>
      </c>
      <c r="AL120" s="12">
        <v>72.007251783267563</v>
      </c>
      <c r="AM120" s="12"/>
      <c r="AN120" s="52" t="s">
        <v>166</v>
      </c>
      <c r="AO120" s="94" t="s">
        <v>550</v>
      </c>
      <c r="AP120" s="28">
        <v>1.3277000000000001</v>
      </c>
      <c r="AQ120" s="12" t="e">
        <v>#VALUE!</v>
      </c>
      <c r="AR120" s="28">
        <v>6.24</v>
      </c>
      <c r="AS120" s="12" t="s">
        <v>235</v>
      </c>
      <c r="AT120" s="12" t="s">
        <v>235</v>
      </c>
      <c r="AU120" s="12" t="s">
        <v>235</v>
      </c>
      <c r="AV120" s="28">
        <v>0</v>
      </c>
    </row>
    <row r="121" spans="1:48" ht="15.75" customHeight="1" x14ac:dyDescent="0.2">
      <c r="A121" s="77" t="s">
        <v>149</v>
      </c>
      <c r="B121" s="59">
        <v>27.537338556911266</v>
      </c>
      <c r="C121" s="12"/>
      <c r="D121" s="33" t="s">
        <v>162</v>
      </c>
      <c r="E121" s="28">
        <v>13</v>
      </c>
      <c r="F121" s="12">
        <v>13400000</v>
      </c>
      <c r="G121" s="12">
        <v>0.97014925373134342</v>
      </c>
      <c r="H121" s="12">
        <v>97.614637142032066</v>
      </c>
      <c r="I121" s="12">
        <v>0.32157506231368416</v>
      </c>
      <c r="J121" s="12">
        <v>0.27108777753043573</v>
      </c>
      <c r="K121" s="12"/>
      <c r="L121" s="82" t="s">
        <v>168</v>
      </c>
      <c r="M121" s="72">
        <v>60906.609756097561</v>
      </c>
      <c r="N121" s="28">
        <v>7.8399999999999997E-2</v>
      </c>
      <c r="O121" s="12">
        <v>4775.0782048780484</v>
      </c>
      <c r="P121" s="28">
        <v>0.56999999999999995</v>
      </c>
      <c r="Q121" s="12">
        <v>8377.330183996577</v>
      </c>
      <c r="R121" s="12">
        <v>8377.330183996577</v>
      </c>
      <c r="S121" s="12">
        <v>16.195069695031563</v>
      </c>
      <c r="T121" s="12">
        <v>13.652443752911607</v>
      </c>
      <c r="U121" s="12"/>
      <c r="V121" s="40" t="s">
        <v>153</v>
      </c>
      <c r="W121" s="28">
        <v>24298</v>
      </c>
      <c r="X121" s="12">
        <v>4364541</v>
      </c>
      <c r="Y121" s="12">
        <v>5.5671375294675896</v>
      </c>
      <c r="Z121" s="12">
        <v>160.40153522007256</v>
      </c>
      <c r="AA121" s="12">
        <v>3.3543303306816625</v>
      </c>
      <c r="AB121" s="12">
        <v>2.8277004687646414</v>
      </c>
      <c r="AC121" s="12"/>
      <c r="AD121" s="75" t="s">
        <v>155</v>
      </c>
      <c r="AE121" s="28">
        <v>24453.333299999998</v>
      </c>
      <c r="AF121" s="28">
        <v>0.27229999999999999</v>
      </c>
      <c r="AG121" s="12">
        <v>6658.6426575899995</v>
      </c>
      <c r="AH121" s="210">
        <v>1.56</v>
      </c>
      <c r="AI121" s="27">
        <v>4268.3606779423071</v>
      </c>
      <c r="AJ121" s="12">
        <v>4268.3606779423071</v>
      </c>
      <c r="AK121" s="12">
        <v>77.828175536358046</v>
      </c>
      <c r="AL121" s="12">
        <v>65.609151977149835</v>
      </c>
      <c r="AM121" s="12"/>
      <c r="AN121" s="57" t="s">
        <v>167</v>
      </c>
      <c r="AO121" s="94" t="s">
        <v>565</v>
      </c>
      <c r="AP121" s="28">
        <v>2.3599999999999999E-2</v>
      </c>
      <c r="AQ121" s="12" t="e">
        <v>#VALUE!</v>
      </c>
      <c r="AR121" s="28">
        <v>1.29</v>
      </c>
      <c r="AS121" s="12" t="s">
        <v>235</v>
      </c>
      <c r="AT121" s="12" t="s">
        <v>235</v>
      </c>
      <c r="AU121" s="12" t="s">
        <v>235</v>
      </c>
      <c r="AV121" s="28">
        <v>0</v>
      </c>
    </row>
    <row r="122" spans="1:48" ht="15.75" customHeight="1" x14ac:dyDescent="0.2">
      <c r="A122" s="73" t="s">
        <v>155</v>
      </c>
      <c r="B122" s="59">
        <v>21.456357215902855</v>
      </c>
      <c r="C122" s="12"/>
      <c r="D122" s="52" t="s">
        <v>171</v>
      </c>
      <c r="E122" s="28">
        <v>10</v>
      </c>
      <c r="F122" s="12">
        <v>11503501</v>
      </c>
      <c r="G122" s="12">
        <v>0.8693005720606275</v>
      </c>
      <c r="H122" s="12">
        <v>97.715485823702792</v>
      </c>
      <c r="I122" s="12">
        <v>0.21859421804384738</v>
      </c>
      <c r="J122" s="12">
        <v>0.18427492581096333</v>
      </c>
      <c r="K122" s="12"/>
      <c r="L122" s="82" t="s">
        <v>163</v>
      </c>
      <c r="M122" s="72">
        <v>37120</v>
      </c>
      <c r="N122" s="28">
        <v>0.37619999999999998</v>
      </c>
      <c r="O122" s="12">
        <v>13964.544</v>
      </c>
      <c r="P122" s="28">
        <v>1.47</v>
      </c>
      <c r="Q122" s="12">
        <v>9499.689795918368</v>
      </c>
      <c r="R122" s="12">
        <v>9499.689795918368</v>
      </c>
      <c r="S122" s="12">
        <v>4.9672361265396745</v>
      </c>
      <c r="T122" s="12">
        <v>4.1873800546729454</v>
      </c>
      <c r="U122" s="12"/>
      <c r="V122" s="75" t="s">
        <v>189</v>
      </c>
      <c r="W122" s="28">
        <v>6626.666666666667</v>
      </c>
      <c r="X122" s="28">
        <v>1331300</v>
      </c>
      <c r="Y122" s="12">
        <v>4.9775908260096644</v>
      </c>
      <c r="Z122" s="12">
        <v>160.99108192353049</v>
      </c>
      <c r="AA122" s="12">
        <v>2.9991146784196161</v>
      </c>
      <c r="AB122" s="12">
        <v>2.5282536739077361</v>
      </c>
      <c r="AC122" s="12"/>
      <c r="AD122" s="40" t="s">
        <v>18</v>
      </c>
      <c r="AE122" s="28" t="s">
        <v>261</v>
      </c>
      <c r="AF122" s="28">
        <v>0.48759999999999998</v>
      </c>
      <c r="AG122" s="12" t="s">
        <v>235</v>
      </c>
      <c r="AH122" s="210">
        <v>0.37</v>
      </c>
      <c r="AI122" s="27" t="s">
        <v>235</v>
      </c>
      <c r="AJ122" s="12" t="s">
        <v>235</v>
      </c>
      <c r="AK122" s="12" t="s">
        <v>235</v>
      </c>
      <c r="AL122" s="45">
        <v>0</v>
      </c>
      <c r="AM122" s="12"/>
      <c r="AN122" s="57" t="s">
        <v>172</v>
      </c>
      <c r="AO122" s="94" t="s">
        <v>567</v>
      </c>
      <c r="AP122" s="28">
        <v>1.7100000000000001E-2</v>
      </c>
      <c r="AQ122" s="12" t="e">
        <v>#VALUE!</v>
      </c>
      <c r="AR122" s="28">
        <v>0.43</v>
      </c>
      <c r="AS122" s="12" t="s">
        <v>235</v>
      </c>
      <c r="AT122" s="12" t="s">
        <v>235</v>
      </c>
      <c r="AU122" s="12" t="s">
        <v>235</v>
      </c>
      <c r="AV122" s="28">
        <v>0</v>
      </c>
    </row>
    <row r="123" spans="1:48" ht="15.75" customHeight="1" x14ac:dyDescent="0.2">
      <c r="A123" s="33" t="s">
        <v>18</v>
      </c>
      <c r="B123" s="59">
        <v>17.498375442581036</v>
      </c>
      <c r="C123" s="12"/>
      <c r="D123" s="57" t="s">
        <v>174</v>
      </c>
      <c r="E123" s="28">
        <v>11</v>
      </c>
      <c r="F123" s="12">
        <v>16787941</v>
      </c>
      <c r="G123" s="12">
        <v>0.65523222889572941</v>
      </c>
      <c r="H123" s="12">
        <v>97.929554166867689</v>
      </c>
      <c r="I123" s="12">
        <v>-1.4210854715202004E-14</v>
      </c>
      <c r="J123" s="12">
        <v>-1.1979750524915289E-14</v>
      </c>
      <c r="K123" s="12"/>
      <c r="L123" s="75" t="s">
        <v>155</v>
      </c>
      <c r="M123" s="72">
        <v>57268.132463636364</v>
      </c>
      <c r="N123" s="28">
        <v>0.27229999999999999</v>
      </c>
      <c r="O123" s="12">
        <v>15594.112469848182</v>
      </c>
      <c r="P123" s="28">
        <v>1.56</v>
      </c>
      <c r="Q123" s="12">
        <v>9996.2259422103725</v>
      </c>
      <c r="R123" s="12">
        <v>9996.2259422103725</v>
      </c>
      <c r="S123" s="12">
        <v>0</v>
      </c>
      <c r="T123" s="12">
        <v>0</v>
      </c>
      <c r="U123" s="12"/>
      <c r="V123" s="57" t="s">
        <v>174</v>
      </c>
      <c r="W123" s="28">
        <v>80864</v>
      </c>
      <c r="X123" s="12">
        <v>16787941</v>
      </c>
      <c r="Y123" s="12">
        <v>4.8167908143112967</v>
      </c>
      <c r="Z123" s="12">
        <v>161.15188193522886</v>
      </c>
      <c r="AA123" s="12">
        <v>2.9022289173693849</v>
      </c>
      <c r="AB123" s="12">
        <v>2.4465789773423916</v>
      </c>
      <c r="AC123" s="12"/>
      <c r="AD123" s="82" t="s">
        <v>149</v>
      </c>
      <c r="AE123" s="94">
        <v>61800</v>
      </c>
      <c r="AF123" s="28">
        <v>0.1651</v>
      </c>
      <c r="AG123" s="12">
        <v>10203.18</v>
      </c>
      <c r="AH123" s="210">
        <v>0.53</v>
      </c>
      <c r="AI123" s="27">
        <v>19251.283018867925</v>
      </c>
      <c r="AJ123" s="12">
        <v>19251.283018867925</v>
      </c>
      <c r="AK123" s="12">
        <v>-1.4210854715202004E-14</v>
      </c>
      <c r="AL123" s="12">
        <v>-1.1979750524915289E-14</v>
      </c>
      <c r="AM123" s="12"/>
      <c r="AN123" s="52" t="s">
        <v>194</v>
      </c>
      <c r="AO123" s="28" t="s">
        <v>261</v>
      </c>
      <c r="AP123" s="28">
        <v>0.31690000000000002</v>
      </c>
      <c r="AQ123" s="12" t="e">
        <v>#VALUE!</v>
      </c>
      <c r="AR123" s="28">
        <v>2.66</v>
      </c>
      <c r="AS123" s="12" t="s">
        <v>235</v>
      </c>
      <c r="AT123" s="12" t="s">
        <v>235</v>
      </c>
      <c r="AU123" s="12" t="s">
        <v>235</v>
      </c>
      <c r="AV123" s="28">
        <v>0</v>
      </c>
    </row>
    <row r="124" spans="1:48" ht="15.75" customHeight="1" x14ac:dyDescent="0.2">
      <c r="A124" s="12"/>
      <c r="B124" s="12"/>
      <c r="C124" s="12"/>
      <c r="D124" s="12"/>
      <c r="E124" s="12"/>
      <c r="F124" s="12"/>
      <c r="G124" s="12"/>
      <c r="H124" s="12"/>
      <c r="I124" s="12"/>
      <c r="J124" s="12"/>
      <c r="K124" s="12"/>
      <c r="L124" s="12"/>
      <c r="M124" s="27"/>
      <c r="N124" s="12"/>
      <c r="O124" s="12"/>
      <c r="P124" s="12"/>
      <c r="Q124" s="12"/>
      <c r="R124" s="12"/>
      <c r="S124" s="12"/>
      <c r="T124" s="12"/>
      <c r="U124" s="12"/>
      <c r="V124" s="12"/>
      <c r="W124" s="12"/>
      <c r="X124" s="12"/>
      <c r="Y124" s="12"/>
      <c r="Z124" s="12"/>
      <c r="AA124" s="12"/>
      <c r="AB124" s="12"/>
      <c r="AC124" s="12"/>
      <c r="AD124" s="12"/>
      <c r="AE124" s="12"/>
      <c r="AF124" s="12"/>
      <c r="AG124" s="12"/>
      <c r="AH124" s="12"/>
      <c r="AI124" s="27"/>
      <c r="AJ124" s="12"/>
      <c r="AK124" s="12"/>
      <c r="AL124" s="12"/>
      <c r="AM124" s="12"/>
      <c r="AN124" s="12"/>
      <c r="AO124" s="12"/>
      <c r="AP124" s="12"/>
      <c r="AQ124" s="12"/>
      <c r="AR124" s="12"/>
      <c r="AS124" s="12"/>
      <c r="AT124" s="12"/>
      <c r="AU124" s="12"/>
      <c r="AV124" s="12"/>
    </row>
    <row r="125" spans="1:48" ht="15.75" customHeight="1" x14ac:dyDescent="0.2">
      <c r="A125" s="12"/>
      <c r="B125" s="12"/>
      <c r="C125" s="12"/>
      <c r="D125" s="12"/>
      <c r="E125" s="12"/>
      <c r="F125" s="12"/>
      <c r="G125" s="12"/>
      <c r="H125" s="12"/>
      <c r="I125" s="12"/>
      <c r="J125" s="12"/>
      <c r="K125" s="12"/>
      <c r="L125" s="12"/>
      <c r="M125" s="27"/>
      <c r="N125" s="12"/>
      <c r="O125" s="12"/>
      <c r="P125" s="12"/>
      <c r="Q125" s="12"/>
      <c r="R125" s="12"/>
      <c r="S125" s="12"/>
      <c r="T125" s="12"/>
      <c r="U125" s="12"/>
      <c r="V125" s="12"/>
      <c r="W125" s="12"/>
      <c r="X125" s="12"/>
      <c r="Y125" s="12"/>
      <c r="Z125" s="12"/>
      <c r="AA125" s="12"/>
      <c r="AB125" s="12"/>
      <c r="AC125" s="12"/>
      <c r="AD125" s="12"/>
      <c r="AE125" s="12"/>
      <c r="AF125" s="12"/>
      <c r="AG125" s="12"/>
      <c r="AH125" s="12"/>
      <c r="AI125" s="27"/>
      <c r="AJ125" s="12"/>
      <c r="AK125" s="12"/>
      <c r="AL125" s="12"/>
      <c r="AM125" s="12"/>
      <c r="AN125" s="12"/>
      <c r="AO125" s="12"/>
      <c r="AP125" s="12"/>
      <c r="AQ125" s="12"/>
      <c r="AR125" s="12"/>
      <c r="AS125" s="12"/>
      <c r="AT125" s="12"/>
      <c r="AU125" s="12"/>
      <c r="AV125" s="12"/>
    </row>
    <row r="126" spans="1:48" ht="15.75" customHeight="1" x14ac:dyDescent="0.2">
      <c r="A126" s="12"/>
      <c r="B126" s="12"/>
      <c r="C126" s="12"/>
      <c r="D126" s="12"/>
      <c r="E126" s="12"/>
      <c r="F126" s="12"/>
      <c r="G126" s="12"/>
      <c r="H126" s="12"/>
      <c r="I126" s="12"/>
      <c r="J126" s="12"/>
      <c r="K126" s="12"/>
      <c r="L126" s="12"/>
      <c r="M126" s="27"/>
      <c r="N126" s="12"/>
      <c r="O126" s="12"/>
      <c r="P126" s="12"/>
      <c r="Q126" s="12"/>
      <c r="R126" s="12"/>
      <c r="S126" s="12"/>
      <c r="T126" s="12"/>
      <c r="U126" s="12"/>
      <c r="V126" s="12"/>
      <c r="W126" s="12"/>
      <c r="X126" s="12"/>
      <c r="Y126" s="12"/>
      <c r="Z126" s="12"/>
      <c r="AA126" s="12"/>
      <c r="AB126" s="12"/>
      <c r="AC126" s="12"/>
      <c r="AD126" s="12"/>
      <c r="AE126" s="12"/>
      <c r="AF126" s="12"/>
      <c r="AG126" s="12"/>
      <c r="AH126" s="12"/>
      <c r="AI126" s="27"/>
      <c r="AJ126" s="12"/>
      <c r="AK126" s="12"/>
      <c r="AL126" s="12"/>
      <c r="AM126" s="12"/>
      <c r="AN126" s="12"/>
      <c r="AO126" s="12"/>
      <c r="AP126" s="12"/>
      <c r="AQ126" s="12"/>
      <c r="AR126" s="12"/>
      <c r="AS126" s="12"/>
      <c r="AT126" s="12"/>
      <c r="AU126" s="12"/>
      <c r="AV126" s="12"/>
    </row>
    <row r="127" spans="1:48" ht="15.75" customHeight="1" x14ac:dyDescent="0.2">
      <c r="A127" s="12"/>
      <c r="B127" s="12"/>
      <c r="C127" s="12"/>
      <c r="D127" s="12"/>
      <c r="E127" s="12"/>
      <c r="F127" s="12"/>
      <c r="G127" s="12"/>
      <c r="H127" s="12"/>
      <c r="I127" s="12"/>
      <c r="J127" s="12"/>
      <c r="K127" s="12"/>
      <c r="L127" s="12"/>
      <c r="M127" s="27"/>
      <c r="N127" s="12"/>
      <c r="O127" s="12"/>
      <c r="P127" s="12"/>
      <c r="Q127" s="12"/>
      <c r="R127" s="12"/>
      <c r="S127" s="12"/>
      <c r="T127" s="12"/>
      <c r="U127" s="12"/>
      <c r="V127" s="12"/>
      <c r="W127" s="12"/>
      <c r="X127" s="12"/>
      <c r="Y127" s="12"/>
      <c r="Z127" s="12"/>
      <c r="AA127" s="12"/>
      <c r="AB127" s="12"/>
      <c r="AC127" s="12"/>
      <c r="AD127" s="12"/>
      <c r="AE127" s="12"/>
      <c r="AF127" s="12"/>
      <c r="AG127" s="12"/>
      <c r="AH127" s="12"/>
      <c r="AI127" s="27"/>
      <c r="AJ127" s="12"/>
      <c r="AK127" s="12"/>
      <c r="AL127" s="12"/>
      <c r="AM127" s="12"/>
      <c r="AN127" s="12"/>
      <c r="AO127" s="12"/>
      <c r="AP127" s="12"/>
      <c r="AQ127" s="12"/>
      <c r="AR127" s="12"/>
      <c r="AS127" s="12"/>
      <c r="AT127" s="12"/>
      <c r="AU127" s="12"/>
      <c r="AV127" s="12"/>
    </row>
    <row r="128" spans="1:48" ht="15.75" customHeight="1" x14ac:dyDescent="0.2">
      <c r="A128" s="12"/>
      <c r="B128" s="12"/>
      <c r="C128" s="12"/>
      <c r="D128" s="12"/>
      <c r="E128" s="12"/>
      <c r="F128" s="12"/>
      <c r="G128" s="12"/>
      <c r="H128" s="12"/>
      <c r="I128" s="12"/>
      <c r="J128" s="12"/>
      <c r="K128" s="12"/>
      <c r="L128" s="12"/>
      <c r="M128" s="27"/>
      <c r="N128" s="12"/>
      <c r="O128" s="12"/>
      <c r="P128" s="12"/>
      <c r="Q128" s="12"/>
      <c r="R128" s="12"/>
      <c r="S128" s="12"/>
      <c r="T128" s="12"/>
      <c r="U128" s="12"/>
      <c r="V128" s="12"/>
      <c r="W128" s="12"/>
      <c r="X128" s="12"/>
      <c r="Y128" s="12"/>
      <c r="Z128" s="12"/>
      <c r="AA128" s="12"/>
      <c r="AB128" s="12"/>
      <c r="AC128" s="12"/>
      <c r="AD128" s="12"/>
      <c r="AE128" s="12"/>
      <c r="AF128" s="12"/>
      <c r="AG128" s="12"/>
      <c r="AH128" s="12"/>
      <c r="AI128" s="27"/>
      <c r="AJ128" s="12"/>
      <c r="AK128" s="12"/>
      <c r="AL128" s="12"/>
      <c r="AM128" s="12"/>
      <c r="AN128" s="12"/>
      <c r="AO128" s="12"/>
      <c r="AP128" s="12"/>
      <c r="AQ128" s="12"/>
      <c r="AR128" s="12"/>
      <c r="AS128" s="12"/>
      <c r="AT128" s="12"/>
      <c r="AU128" s="12"/>
      <c r="AV128" s="12"/>
    </row>
    <row r="129" spans="1:48" ht="15.75" customHeight="1" x14ac:dyDescent="0.2">
      <c r="A129" s="12"/>
      <c r="B129" s="12"/>
      <c r="C129" s="12"/>
      <c r="D129" s="12"/>
      <c r="E129" s="12"/>
      <c r="F129" s="12"/>
      <c r="G129" s="12"/>
      <c r="H129" s="12"/>
      <c r="I129" s="12"/>
      <c r="J129" s="12"/>
      <c r="K129" s="12"/>
      <c r="L129" s="12"/>
      <c r="M129" s="27"/>
      <c r="N129" s="12"/>
      <c r="O129" s="12"/>
      <c r="P129" s="12"/>
      <c r="Q129" s="12"/>
      <c r="R129" s="12"/>
      <c r="S129" s="12"/>
      <c r="T129" s="12"/>
      <c r="U129" s="12"/>
      <c r="V129" s="12"/>
      <c r="W129" s="12"/>
      <c r="X129" s="12"/>
      <c r="Y129" s="12"/>
      <c r="Z129" s="12"/>
      <c r="AA129" s="12"/>
      <c r="AB129" s="12"/>
      <c r="AC129" s="12"/>
      <c r="AD129" s="12"/>
      <c r="AE129" s="12"/>
      <c r="AF129" s="12"/>
      <c r="AG129" s="12"/>
      <c r="AH129" s="12"/>
      <c r="AI129" s="27"/>
      <c r="AJ129" s="12"/>
      <c r="AK129" s="12"/>
      <c r="AL129" s="12"/>
      <c r="AM129" s="12"/>
      <c r="AN129" s="12"/>
      <c r="AO129" s="12"/>
      <c r="AP129" s="12"/>
      <c r="AQ129" s="12"/>
      <c r="AR129" s="12"/>
      <c r="AS129" s="12"/>
      <c r="AT129" s="12"/>
      <c r="AU129" s="12"/>
      <c r="AV129" s="12"/>
    </row>
    <row r="130" spans="1:48" ht="15.75" customHeight="1" x14ac:dyDescent="0.2">
      <c r="A130" s="12"/>
      <c r="B130" s="12"/>
      <c r="C130" s="12"/>
      <c r="D130" s="12"/>
      <c r="E130" s="12"/>
      <c r="F130" s="12"/>
      <c r="G130" s="12"/>
      <c r="H130" s="12"/>
      <c r="I130" s="12"/>
      <c r="J130" s="12"/>
      <c r="K130" s="12"/>
      <c r="L130" s="12"/>
      <c r="M130" s="27"/>
      <c r="N130" s="12"/>
      <c r="O130" s="12"/>
      <c r="P130" s="12"/>
      <c r="Q130" s="12"/>
      <c r="R130" s="12"/>
      <c r="S130" s="12"/>
      <c r="T130" s="12"/>
      <c r="U130" s="12"/>
      <c r="V130" s="12"/>
      <c r="W130" s="12"/>
      <c r="X130" s="12"/>
      <c r="Y130" s="12"/>
      <c r="Z130" s="12"/>
      <c r="AA130" s="12"/>
      <c r="AB130" s="12"/>
      <c r="AC130" s="12"/>
      <c r="AD130" s="12"/>
      <c r="AE130" s="12"/>
      <c r="AF130" s="12"/>
      <c r="AG130" s="12"/>
      <c r="AH130" s="12"/>
      <c r="AI130" s="27"/>
      <c r="AJ130" s="12"/>
      <c r="AK130" s="12"/>
      <c r="AL130" s="12"/>
      <c r="AM130" s="12"/>
      <c r="AN130" s="12"/>
      <c r="AO130" s="12"/>
      <c r="AP130" s="12"/>
      <c r="AQ130" s="12"/>
      <c r="AR130" s="12"/>
      <c r="AS130" s="12"/>
      <c r="AT130" s="12"/>
      <c r="AU130" s="12"/>
      <c r="AV130" s="12"/>
    </row>
    <row r="131" spans="1:48" ht="15.75" customHeight="1" x14ac:dyDescent="0.2">
      <c r="A131" s="12"/>
      <c r="B131" s="12"/>
      <c r="C131" s="12"/>
      <c r="D131" s="12"/>
      <c r="E131" s="12"/>
      <c r="F131" s="12"/>
      <c r="G131" s="12"/>
      <c r="H131" s="12"/>
      <c r="I131" s="12"/>
      <c r="J131" s="12"/>
      <c r="K131" s="12"/>
      <c r="L131" s="12"/>
      <c r="M131" s="27"/>
      <c r="N131" s="12"/>
      <c r="O131" s="12"/>
      <c r="P131" s="12"/>
      <c r="Q131" s="12"/>
      <c r="R131" s="12"/>
      <c r="S131" s="12"/>
      <c r="T131" s="12"/>
      <c r="U131" s="12"/>
      <c r="V131" s="12"/>
      <c r="W131" s="12"/>
      <c r="X131" s="12"/>
      <c r="Y131" s="12"/>
      <c r="Z131" s="12"/>
      <c r="AA131" s="12"/>
      <c r="AB131" s="12"/>
      <c r="AC131" s="12"/>
      <c r="AD131" s="12"/>
      <c r="AE131" s="12"/>
      <c r="AF131" s="12"/>
      <c r="AG131" s="12"/>
      <c r="AH131" s="12"/>
      <c r="AI131" s="27"/>
      <c r="AJ131" s="12"/>
      <c r="AK131" s="12"/>
      <c r="AL131" s="12"/>
      <c r="AM131" s="12"/>
      <c r="AN131" s="12"/>
      <c r="AO131" s="12"/>
      <c r="AP131" s="12"/>
      <c r="AQ131" s="12"/>
      <c r="AR131" s="12"/>
      <c r="AS131" s="12"/>
      <c r="AT131" s="12"/>
      <c r="AU131" s="12"/>
      <c r="AV131" s="12"/>
    </row>
    <row r="132" spans="1:48" ht="15.75" customHeight="1" x14ac:dyDescent="0.2">
      <c r="A132" s="12"/>
      <c r="B132" s="12"/>
      <c r="C132" s="12"/>
      <c r="D132" s="12"/>
      <c r="E132" s="12"/>
      <c r="F132" s="12"/>
      <c r="G132" s="12"/>
      <c r="H132" s="12"/>
      <c r="I132" s="12"/>
      <c r="J132" s="12"/>
      <c r="K132" s="12"/>
      <c r="L132" s="12"/>
      <c r="M132" s="27"/>
      <c r="N132" s="12"/>
      <c r="O132" s="12"/>
      <c r="P132" s="12"/>
      <c r="Q132" s="12"/>
      <c r="R132" s="12"/>
      <c r="S132" s="12"/>
      <c r="T132" s="12"/>
      <c r="U132" s="12"/>
      <c r="V132" s="12"/>
      <c r="W132" s="12"/>
      <c r="X132" s="12"/>
      <c r="Y132" s="12"/>
      <c r="Z132" s="12"/>
      <c r="AA132" s="12"/>
      <c r="AB132" s="12"/>
      <c r="AC132" s="12"/>
      <c r="AD132" s="12"/>
      <c r="AE132" s="12"/>
      <c r="AF132" s="12"/>
      <c r="AG132" s="12"/>
      <c r="AH132" s="12"/>
      <c r="AI132" s="27"/>
      <c r="AJ132" s="12"/>
      <c r="AK132" s="12"/>
      <c r="AL132" s="12"/>
      <c r="AM132" s="12"/>
      <c r="AN132" s="12"/>
      <c r="AO132" s="12"/>
      <c r="AP132" s="12"/>
      <c r="AQ132" s="12"/>
      <c r="AR132" s="12"/>
      <c r="AS132" s="12"/>
      <c r="AT132" s="12"/>
      <c r="AU132" s="12"/>
      <c r="AV132" s="12"/>
    </row>
    <row r="133" spans="1:48" ht="15.75" customHeight="1" x14ac:dyDescent="0.2">
      <c r="A133" s="12"/>
      <c r="B133" s="12"/>
      <c r="C133" s="12"/>
      <c r="D133" s="12"/>
      <c r="E133" s="12"/>
      <c r="F133" s="12"/>
      <c r="G133" s="12"/>
      <c r="H133" s="12"/>
      <c r="I133" s="12"/>
      <c r="J133" s="12"/>
      <c r="K133" s="12"/>
      <c r="L133" s="12"/>
      <c r="M133" s="27"/>
      <c r="N133" s="12"/>
      <c r="O133" s="12"/>
      <c r="P133" s="12"/>
      <c r="Q133" s="12"/>
      <c r="R133" s="12"/>
      <c r="S133" s="12"/>
      <c r="T133" s="12"/>
      <c r="U133" s="12"/>
      <c r="V133" s="12"/>
      <c r="W133" s="12"/>
      <c r="X133" s="12"/>
      <c r="Y133" s="12"/>
      <c r="Z133" s="12"/>
      <c r="AA133" s="12"/>
      <c r="AB133" s="12"/>
      <c r="AC133" s="12"/>
      <c r="AD133" s="12"/>
      <c r="AE133" s="12"/>
      <c r="AF133" s="12"/>
      <c r="AG133" s="12"/>
      <c r="AH133" s="12"/>
      <c r="AI133" s="27"/>
      <c r="AJ133" s="12"/>
      <c r="AK133" s="12"/>
      <c r="AL133" s="12"/>
      <c r="AM133" s="12"/>
      <c r="AN133" s="12"/>
      <c r="AO133" s="12"/>
      <c r="AP133" s="12"/>
      <c r="AQ133" s="12"/>
      <c r="AR133" s="12"/>
      <c r="AS133" s="12"/>
      <c r="AT133" s="12"/>
      <c r="AU133" s="12"/>
      <c r="AV133" s="12"/>
    </row>
    <row r="134" spans="1:48" ht="15.75" customHeight="1" x14ac:dyDescent="0.2">
      <c r="A134" s="12"/>
      <c r="B134" s="12"/>
      <c r="C134" s="12"/>
      <c r="D134" s="12"/>
      <c r="E134" s="12"/>
      <c r="F134" s="12"/>
      <c r="G134" s="12"/>
      <c r="H134" s="12"/>
      <c r="I134" s="12"/>
      <c r="J134" s="12"/>
      <c r="K134" s="12"/>
      <c r="L134" s="12"/>
      <c r="M134" s="27"/>
      <c r="N134" s="12"/>
      <c r="O134" s="12"/>
      <c r="P134" s="12"/>
      <c r="Q134" s="12"/>
      <c r="R134" s="12"/>
      <c r="S134" s="12"/>
      <c r="T134" s="12"/>
      <c r="U134" s="12"/>
      <c r="V134" s="12"/>
      <c r="W134" s="12"/>
      <c r="X134" s="12"/>
      <c r="Y134" s="12"/>
      <c r="Z134" s="12"/>
      <c r="AA134" s="12"/>
      <c r="AB134" s="12"/>
      <c r="AC134" s="12"/>
      <c r="AD134" s="12"/>
      <c r="AE134" s="12"/>
      <c r="AF134" s="12"/>
      <c r="AG134" s="12"/>
      <c r="AH134" s="12"/>
      <c r="AI134" s="27"/>
      <c r="AJ134" s="12"/>
      <c r="AK134" s="12"/>
      <c r="AL134" s="12"/>
      <c r="AM134" s="12"/>
      <c r="AN134" s="12"/>
      <c r="AO134" s="12"/>
      <c r="AP134" s="12"/>
      <c r="AQ134" s="12"/>
      <c r="AR134" s="12"/>
      <c r="AS134" s="12"/>
      <c r="AT134" s="12"/>
      <c r="AU134" s="12"/>
      <c r="AV134" s="12"/>
    </row>
    <row r="135" spans="1:48" ht="15.75" customHeight="1" x14ac:dyDescent="0.2">
      <c r="A135" s="12"/>
      <c r="B135" s="12"/>
      <c r="C135" s="12"/>
      <c r="D135" s="12"/>
      <c r="E135" s="12"/>
      <c r="F135" s="12"/>
      <c r="G135" s="12"/>
      <c r="H135" s="12"/>
      <c r="I135" s="12"/>
      <c r="J135" s="12"/>
      <c r="K135" s="12"/>
      <c r="L135" s="12"/>
      <c r="M135" s="27"/>
      <c r="N135" s="12"/>
      <c r="O135" s="12"/>
      <c r="P135" s="12"/>
      <c r="Q135" s="12"/>
      <c r="R135" s="12"/>
      <c r="S135" s="12"/>
      <c r="T135" s="12"/>
      <c r="U135" s="12"/>
      <c r="V135" s="12"/>
      <c r="W135" s="12"/>
      <c r="X135" s="12"/>
      <c r="Y135" s="12"/>
      <c r="Z135" s="12"/>
      <c r="AA135" s="12"/>
      <c r="AB135" s="12"/>
      <c r="AC135" s="12"/>
      <c r="AD135" s="12"/>
      <c r="AE135" s="12"/>
      <c r="AF135" s="12"/>
      <c r="AG135" s="12"/>
      <c r="AH135" s="12"/>
      <c r="AI135" s="27"/>
      <c r="AJ135" s="12"/>
      <c r="AK135" s="12"/>
      <c r="AL135" s="12"/>
      <c r="AM135" s="12"/>
      <c r="AN135" s="12"/>
      <c r="AO135" s="12"/>
      <c r="AP135" s="12"/>
      <c r="AQ135" s="12"/>
      <c r="AR135" s="12"/>
      <c r="AS135" s="12"/>
      <c r="AT135" s="12"/>
      <c r="AU135" s="12"/>
      <c r="AV135" s="12"/>
    </row>
    <row r="136" spans="1:48" ht="15.75" customHeight="1" x14ac:dyDescent="0.2">
      <c r="A136" s="12"/>
      <c r="B136" s="12"/>
      <c r="C136" s="12"/>
      <c r="D136" s="12"/>
      <c r="E136" s="12"/>
      <c r="F136" s="12"/>
      <c r="G136" s="12"/>
      <c r="H136" s="12"/>
      <c r="I136" s="12"/>
      <c r="J136" s="12"/>
      <c r="K136" s="12"/>
      <c r="L136" s="12"/>
      <c r="M136" s="27"/>
      <c r="N136" s="12"/>
      <c r="O136" s="12"/>
      <c r="P136" s="12"/>
      <c r="Q136" s="12"/>
      <c r="R136" s="12"/>
      <c r="S136" s="12"/>
      <c r="T136" s="12"/>
      <c r="U136" s="12"/>
      <c r="V136" s="12"/>
      <c r="W136" s="12"/>
      <c r="X136" s="12"/>
      <c r="Y136" s="12"/>
      <c r="Z136" s="12"/>
      <c r="AA136" s="12"/>
      <c r="AB136" s="12"/>
      <c r="AC136" s="12"/>
      <c r="AD136" s="12"/>
      <c r="AE136" s="12"/>
      <c r="AF136" s="12"/>
      <c r="AG136" s="12"/>
      <c r="AH136" s="12"/>
      <c r="AI136" s="27"/>
      <c r="AJ136" s="12"/>
      <c r="AK136" s="12"/>
      <c r="AL136" s="12"/>
      <c r="AM136" s="12"/>
      <c r="AN136" s="12"/>
      <c r="AO136" s="12"/>
      <c r="AP136" s="12"/>
      <c r="AQ136" s="12"/>
      <c r="AR136" s="12"/>
      <c r="AS136" s="12"/>
      <c r="AT136" s="12"/>
      <c r="AU136" s="12"/>
      <c r="AV136" s="12"/>
    </row>
    <row r="137" spans="1:48" ht="15.75" customHeight="1" x14ac:dyDescent="0.2">
      <c r="A137" s="12"/>
      <c r="B137" s="12"/>
      <c r="C137" s="12"/>
      <c r="D137" s="12"/>
      <c r="E137" s="12"/>
      <c r="F137" s="12"/>
      <c r="G137" s="12"/>
      <c r="H137" s="12"/>
      <c r="I137" s="12"/>
      <c r="J137" s="12"/>
      <c r="K137" s="12"/>
      <c r="L137" s="12"/>
      <c r="M137" s="27"/>
      <c r="N137" s="12"/>
      <c r="O137" s="12"/>
      <c r="P137" s="12"/>
      <c r="Q137" s="12"/>
      <c r="R137" s="12"/>
      <c r="S137" s="12"/>
      <c r="T137" s="12"/>
      <c r="U137" s="12"/>
      <c r="V137" s="12"/>
      <c r="W137" s="12"/>
      <c r="X137" s="12"/>
      <c r="Y137" s="12"/>
      <c r="Z137" s="12"/>
      <c r="AA137" s="12"/>
      <c r="AB137" s="12"/>
      <c r="AC137" s="12"/>
      <c r="AD137" s="12"/>
      <c r="AE137" s="12"/>
      <c r="AF137" s="12"/>
      <c r="AG137" s="12"/>
      <c r="AH137" s="12"/>
      <c r="AI137" s="27"/>
      <c r="AJ137" s="12"/>
      <c r="AK137" s="12"/>
      <c r="AL137" s="12"/>
      <c r="AM137" s="12"/>
      <c r="AN137" s="12"/>
      <c r="AO137" s="12"/>
      <c r="AP137" s="12"/>
      <c r="AQ137" s="12"/>
      <c r="AR137" s="12"/>
      <c r="AS137" s="12"/>
      <c r="AT137" s="12"/>
      <c r="AU137" s="12"/>
      <c r="AV137" s="12"/>
    </row>
    <row r="138" spans="1:48" ht="15.75" customHeight="1" x14ac:dyDescent="0.2">
      <c r="A138" s="12"/>
      <c r="B138" s="12"/>
      <c r="C138" s="12"/>
      <c r="D138" s="12"/>
      <c r="E138" s="12"/>
      <c r="F138" s="12"/>
      <c r="G138" s="12"/>
      <c r="H138" s="12"/>
      <c r="I138" s="12"/>
      <c r="J138" s="12"/>
      <c r="K138" s="12"/>
      <c r="L138" s="12"/>
      <c r="M138" s="27"/>
      <c r="N138" s="12"/>
      <c r="O138" s="12"/>
      <c r="P138" s="12"/>
      <c r="Q138" s="12"/>
      <c r="R138" s="12"/>
      <c r="S138" s="12"/>
      <c r="T138" s="12"/>
      <c r="U138" s="12"/>
      <c r="V138" s="12"/>
      <c r="W138" s="12"/>
      <c r="X138" s="12"/>
      <c r="Y138" s="12"/>
      <c r="Z138" s="12"/>
      <c r="AA138" s="12"/>
      <c r="AB138" s="12"/>
      <c r="AC138" s="12"/>
      <c r="AD138" s="12"/>
      <c r="AE138" s="12"/>
      <c r="AF138" s="12"/>
      <c r="AG138" s="12"/>
      <c r="AH138" s="12"/>
      <c r="AI138" s="27"/>
      <c r="AJ138" s="12"/>
      <c r="AK138" s="12"/>
      <c r="AL138" s="12"/>
      <c r="AM138" s="12"/>
      <c r="AN138" s="12"/>
      <c r="AO138" s="12"/>
      <c r="AP138" s="12"/>
      <c r="AQ138" s="12"/>
      <c r="AR138" s="12"/>
      <c r="AS138" s="12"/>
      <c r="AT138" s="12"/>
      <c r="AU138" s="12"/>
      <c r="AV138" s="12"/>
    </row>
    <row r="139" spans="1:48" ht="15.75" customHeight="1" x14ac:dyDescent="0.2">
      <c r="A139" s="12"/>
      <c r="B139" s="12"/>
      <c r="C139" s="12"/>
      <c r="D139" s="12"/>
      <c r="E139" s="12"/>
      <c r="F139" s="12"/>
      <c r="G139" s="12"/>
      <c r="H139" s="12"/>
      <c r="I139" s="12"/>
      <c r="J139" s="12"/>
      <c r="K139" s="12"/>
      <c r="L139" s="12"/>
      <c r="M139" s="27"/>
      <c r="N139" s="12"/>
      <c r="O139" s="12"/>
      <c r="P139" s="12"/>
      <c r="Q139" s="12"/>
      <c r="R139" s="12"/>
      <c r="S139" s="12"/>
      <c r="T139" s="12"/>
      <c r="U139" s="12"/>
      <c r="V139" s="12"/>
      <c r="W139" s="12"/>
      <c r="X139" s="12"/>
      <c r="Y139" s="12"/>
      <c r="Z139" s="12"/>
      <c r="AA139" s="12"/>
      <c r="AB139" s="12"/>
      <c r="AC139" s="12"/>
      <c r="AD139" s="12"/>
      <c r="AE139" s="12"/>
      <c r="AF139" s="12"/>
      <c r="AG139" s="12"/>
      <c r="AH139" s="12"/>
      <c r="AI139" s="27"/>
      <c r="AJ139" s="12"/>
      <c r="AK139" s="12"/>
      <c r="AL139" s="12"/>
      <c r="AM139" s="12"/>
      <c r="AN139" s="12"/>
      <c r="AO139" s="12"/>
      <c r="AP139" s="12"/>
      <c r="AQ139" s="12"/>
      <c r="AR139" s="12"/>
      <c r="AS139" s="12"/>
      <c r="AT139" s="12"/>
      <c r="AU139" s="12"/>
      <c r="AV139" s="12"/>
    </row>
    <row r="140" spans="1:48" ht="15.75" customHeight="1" x14ac:dyDescent="0.2">
      <c r="A140" s="12"/>
      <c r="B140" s="12"/>
      <c r="C140" s="12"/>
      <c r="D140" s="12"/>
      <c r="E140" s="12"/>
      <c r="F140" s="12"/>
      <c r="G140" s="12"/>
      <c r="H140" s="12"/>
      <c r="I140" s="12"/>
      <c r="J140" s="12"/>
      <c r="K140" s="12"/>
      <c r="L140" s="12"/>
      <c r="M140" s="27"/>
      <c r="N140" s="12"/>
      <c r="O140" s="12"/>
      <c r="P140" s="12"/>
      <c r="Q140" s="12"/>
      <c r="R140" s="12"/>
      <c r="S140" s="12"/>
      <c r="T140" s="12"/>
      <c r="U140" s="12"/>
      <c r="V140" s="12"/>
      <c r="W140" s="12"/>
      <c r="X140" s="12"/>
      <c r="Y140" s="12"/>
      <c r="Z140" s="12"/>
      <c r="AA140" s="12"/>
      <c r="AB140" s="12"/>
      <c r="AC140" s="12"/>
      <c r="AD140" s="12"/>
      <c r="AE140" s="12"/>
      <c r="AF140" s="12"/>
      <c r="AG140" s="12"/>
      <c r="AH140" s="12"/>
      <c r="AI140" s="27"/>
      <c r="AJ140" s="12"/>
      <c r="AK140" s="12"/>
      <c r="AL140" s="12"/>
      <c r="AM140" s="12"/>
      <c r="AN140" s="12"/>
      <c r="AO140" s="12"/>
      <c r="AP140" s="12"/>
      <c r="AQ140" s="12"/>
      <c r="AR140" s="12"/>
      <c r="AS140" s="12"/>
      <c r="AT140" s="12"/>
      <c r="AU140" s="12"/>
      <c r="AV140" s="12"/>
    </row>
    <row r="141" spans="1:48" ht="15.75" customHeight="1" x14ac:dyDescent="0.2">
      <c r="A141" s="12"/>
      <c r="B141" s="12"/>
      <c r="C141" s="12"/>
      <c r="D141" s="12"/>
      <c r="E141" s="12"/>
      <c r="F141" s="12"/>
      <c r="G141" s="12"/>
      <c r="H141" s="12"/>
      <c r="I141" s="12"/>
      <c r="J141" s="12"/>
      <c r="K141" s="12"/>
      <c r="L141" s="12"/>
      <c r="M141" s="27"/>
      <c r="N141" s="12"/>
      <c r="O141" s="12"/>
      <c r="P141" s="12"/>
      <c r="Q141" s="12"/>
      <c r="R141" s="12"/>
      <c r="S141" s="12"/>
      <c r="T141" s="12"/>
      <c r="U141" s="12"/>
      <c r="V141" s="12"/>
      <c r="W141" s="12"/>
      <c r="X141" s="12"/>
      <c r="Y141" s="12"/>
      <c r="Z141" s="12"/>
      <c r="AA141" s="12"/>
      <c r="AB141" s="12"/>
      <c r="AC141" s="12"/>
      <c r="AD141" s="12"/>
      <c r="AE141" s="12"/>
      <c r="AF141" s="12"/>
      <c r="AG141" s="12"/>
      <c r="AH141" s="12"/>
      <c r="AI141" s="27"/>
      <c r="AJ141" s="12"/>
      <c r="AK141" s="12"/>
      <c r="AL141" s="12"/>
      <c r="AM141" s="12"/>
      <c r="AN141" s="12"/>
      <c r="AO141" s="12"/>
      <c r="AP141" s="12"/>
      <c r="AQ141" s="12"/>
      <c r="AR141" s="12"/>
      <c r="AS141" s="12"/>
      <c r="AT141" s="12"/>
      <c r="AU141" s="12"/>
      <c r="AV141" s="12"/>
    </row>
    <row r="142" spans="1:48" ht="15.75" customHeight="1" x14ac:dyDescent="0.2">
      <c r="A142" s="12"/>
      <c r="B142" s="12"/>
      <c r="C142" s="12"/>
      <c r="D142" s="12"/>
      <c r="E142" s="12"/>
      <c r="F142" s="12"/>
      <c r="G142" s="12"/>
      <c r="H142" s="12"/>
      <c r="I142" s="12"/>
      <c r="J142" s="12"/>
      <c r="K142" s="12"/>
      <c r="L142" s="12"/>
      <c r="M142" s="27"/>
      <c r="N142" s="12"/>
      <c r="O142" s="12"/>
      <c r="P142" s="12"/>
      <c r="Q142" s="12"/>
      <c r="R142" s="12"/>
      <c r="S142" s="12"/>
      <c r="T142" s="12"/>
      <c r="U142" s="12"/>
      <c r="V142" s="12"/>
      <c r="W142" s="12"/>
      <c r="X142" s="12"/>
      <c r="Y142" s="12"/>
      <c r="Z142" s="12"/>
      <c r="AA142" s="12"/>
      <c r="AB142" s="12"/>
      <c r="AC142" s="12"/>
      <c r="AD142" s="12"/>
      <c r="AE142" s="12"/>
      <c r="AF142" s="12"/>
      <c r="AG142" s="12"/>
      <c r="AH142" s="12"/>
      <c r="AI142" s="27"/>
      <c r="AJ142" s="12"/>
      <c r="AK142" s="12"/>
      <c r="AL142" s="12"/>
      <c r="AM142" s="12"/>
      <c r="AN142" s="12"/>
      <c r="AO142" s="12"/>
      <c r="AP142" s="12"/>
      <c r="AQ142" s="12"/>
      <c r="AR142" s="12"/>
      <c r="AS142" s="12"/>
      <c r="AT142" s="12"/>
      <c r="AU142" s="12"/>
      <c r="AV142" s="12"/>
    </row>
    <row r="143" spans="1:48" ht="15.75" customHeight="1" x14ac:dyDescent="0.2">
      <c r="A143" s="12"/>
      <c r="B143" s="12"/>
      <c r="C143" s="12"/>
      <c r="D143" s="12"/>
      <c r="E143" s="12"/>
      <c r="F143" s="12"/>
      <c r="G143" s="12"/>
      <c r="H143" s="12"/>
      <c r="I143" s="12"/>
      <c r="J143" s="12"/>
      <c r="K143" s="12"/>
      <c r="L143" s="12"/>
      <c r="M143" s="27"/>
      <c r="N143" s="12"/>
      <c r="O143" s="12"/>
      <c r="P143" s="12"/>
      <c r="Q143" s="12"/>
      <c r="R143" s="12"/>
      <c r="S143" s="12"/>
      <c r="T143" s="12"/>
      <c r="U143" s="12"/>
      <c r="V143" s="12"/>
      <c r="W143" s="12"/>
      <c r="X143" s="12"/>
      <c r="Y143" s="12"/>
      <c r="Z143" s="12"/>
      <c r="AA143" s="12"/>
      <c r="AB143" s="12"/>
      <c r="AC143" s="12"/>
      <c r="AD143" s="12"/>
      <c r="AE143" s="12"/>
      <c r="AF143" s="12"/>
      <c r="AG143" s="12"/>
      <c r="AH143" s="12"/>
      <c r="AI143" s="27"/>
      <c r="AJ143" s="12"/>
      <c r="AK143" s="12"/>
      <c r="AL143" s="12"/>
      <c r="AM143" s="12"/>
      <c r="AN143" s="12"/>
      <c r="AO143" s="12"/>
      <c r="AP143" s="12"/>
      <c r="AQ143" s="12"/>
      <c r="AR143" s="12"/>
      <c r="AS143" s="12"/>
      <c r="AT143" s="12"/>
      <c r="AU143" s="12"/>
      <c r="AV143" s="12"/>
    </row>
    <row r="144" spans="1:48" ht="15.75" customHeight="1" x14ac:dyDescent="0.2">
      <c r="A144" s="12"/>
      <c r="B144" s="12"/>
      <c r="C144" s="12"/>
      <c r="D144" s="12"/>
      <c r="E144" s="12"/>
      <c r="F144" s="12"/>
      <c r="G144" s="12"/>
      <c r="H144" s="12"/>
      <c r="I144" s="12"/>
      <c r="J144" s="12"/>
      <c r="K144" s="12"/>
      <c r="L144" s="12"/>
      <c r="M144" s="27"/>
      <c r="N144" s="12"/>
      <c r="O144" s="12"/>
      <c r="P144" s="12"/>
      <c r="Q144" s="12"/>
      <c r="R144" s="12"/>
      <c r="S144" s="12"/>
      <c r="T144" s="12"/>
      <c r="U144" s="12"/>
      <c r="V144" s="12"/>
      <c r="W144" s="12"/>
      <c r="X144" s="12"/>
      <c r="Y144" s="12"/>
      <c r="Z144" s="12"/>
      <c r="AA144" s="12"/>
      <c r="AB144" s="12"/>
      <c r="AC144" s="12"/>
      <c r="AD144" s="12"/>
      <c r="AE144" s="12"/>
      <c r="AF144" s="12"/>
      <c r="AG144" s="12"/>
      <c r="AH144" s="12"/>
      <c r="AI144" s="27"/>
      <c r="AJ144" s="12"/>
      <c r="AK144" s="12"/>
      <c r="AL144" s="12"/>
      <c r="AM144" s="12"/>
      <c r="AN144" s="12"/>
      <c r="AO144" s="12"/>
      <c r="AP144" s="12"/>
      <c r="AQ144" s="12"/>
      <c r="AR144" s="12"/>
      <c r="AS144" s="12"/>
      <c r="AT144" s="12"/>
      <c r="AU144" s="12"/>
      <c r="AV144" s="12"/>
    </row>
    <row r="145" spans="1:48" ht="15.75" customHeight="1" x14ac:dyDescent="0.2">
      <c r="A145" s="12"/>
      <c r="B145" s="12"/>
      <c r="C145" s="12"/>
      <c r="D145" s="12"/>
      <c r="E145" s="12"/>
      <c r="F145" s="12"/>
      <c r="G145" s="12"/>
      <c r="H145" s="12"/>
      <c r="I145" s="12"/>
      <c r="J145" s="12"/>
      <c r="K145" s="12"/>
      <c r="L145" s="12"/>
      <c r="M145" s="27"/>
      <c r="N145" s="12"/>
      <c r="O145" s="12"/>
      <c r="P145" s="12"/>
      <c r="Q145" s="12"/>
      <c r="R145" s="12"/>
      <c r="S145" s="12"/>
      <c r="T145" s="12"/>
      <c r="U145" s="12"/>
      <c r="V145" s="12"/>
      <c r="W145" s="12"/>
      <c r="X145" s="12"/>
      <c r="Y145" s="12"/>
      <c r="Z145" s="12"/>
      <c r="AA145" s="12"/>
      <c r="AB145" s="12"/>
      <c r="AC145" s="12"/>
      <c r="AD145" s="12"/>
      <c r="AE145" s="12"/>
      <c r="AF145" s="12"/>
      <c r="AG145" s="12"/>
      <c r="AH145" s="12"/>
      <c r="AI145" s="27"/>
      <c r="AJ145" s="12"/>
      <c r="AK145" s="12"/>
      <c r="AL145" s="12"/>
      <c r="AM145" s="12"/>
      <c r="AN145" s="12"/>
      <c r="AO145" s="12"/>
      <c r="AP145" s="12"/>
      <c r="AQ145" s="12"/>
      <c r="AR145" s="12"/>
      <c r="AS145" s="12"/>
      <c r="AT145" s="12"/>
      <c r="AU145" s="12"/>
      <c r="AV145" s="12"/>
    </row>
    <row r="146" spans="1:48" ht="15.75" customHeight="1" x14ac:dyDescent="0.2">
      <c r="A146" s="12"/>
      <c r="B146" s="12"/>
      <c r="C146" s="12"/>
      <c r="D146" s="12"/>
      <c r="E146" s="12"/>
      <c r="F146" s="12"/>
      <c r="G146" s="12"/>
      <c r="H146" s="12"/>
      <c r="I146" s="12"/>
      <c r="J146" s="12"/>
      <c r="K146" s="12"/>
      <c r="L146" s="12"/>
      <c r="M146" s="27"/>
      <c r="N146" s="12"/>
      <c r="O146" s="12"/>
      <c r="P146" s="12"/>
      <c r="Q146" s="12"/>
      <c r="R146" s="12"/>
      <c r="S146" s="12"/>
      <c r="T146" s="12"/>
      <c r="U146" s="12"/>
      <c r="V146" s="12"/>
      <c r="W146" s="12"/>
      <c r="X146" s="12"/>
      <c r="Y146" s="12"/>
      <c r="Z146" s="12"/>
      <c r="AA146" s="12"/>
      <c r="AB146" s="12"/>
      <c r="AC146" s="12"/>
      <c r="AD146" s="12"/>
      <c r="AE146" s="12"/>
      <c r="AF146" s="12"/>
      <c r="AG146" s="12"/>
      <c r="AH146" s="12"/>
      <c r="AI146" s="27"/>
      <c r="AJ146" s="12"/>
      <c r="AK146" s="12"/>
      <c r="AL146" s="12"/>
      <c r="AM146" s="12"/>
      <c r="AN146" s="12"/>
      <c r="AO146" s="12"/>
      <c r="AP146" s="12"/>
      <c r="AQ146" s="12"/>
      <c r="AR146" s="12"/>
      <c r="AS146" s="12"/>
      <c r="AT146" s="12"/>
      <c r="AU146" s="12"/>
      <c r="AV146" s="12"/>
    </row>
    <row r="147" spans="1:48" ht="15.75" customHeight="1" x14ac:dyDescent="0.2">
      <c r="A147" s="12"/>
      <c r="B147" s="12"/>
      <c r="C147" s="12"/>
      <c r="D147" s="12"/>
      <c r="E147" s="12"/>
      <c r="F147" s="12"/>
      <c r="G147" s="12"/>
      <c r="H147" s="12"/>
      <c r="I147" s="12"/>
      <c r="J147" s="12"/>
      <c r="K147" s="12"/>
      <c r="L147" s="12"/>
      <c r="M147" s="27"/>
      <c r="N147" s="12"/>
      <c r="O147" s="12"/>
      <c r="P147" s="12"/>
      <c r="Q147" s="12"/>
      <c r="R147" s="12"/>
      <c r="S147" s="12"/>
      <c r="T147" s="12"/>
      <c r="U147" s="12"/>
      <c r="V147" s="12"/>
      <c r="W147" s="12"/>
      <c r="X147" s="12"/>
      <c r="Y147" s="12"/>
      <c r="Z147" s="12"/>
      <c r="AA147" s="12"/>
      <c r="AB147" s="12"/>
      <c r="AC147" s="12"/>
      <c r="AD147" s="12"/>
      <c r="AE147" s="12"/>
      <c r="AF147" s="12"/>
      <c r="AG147" s="12"/>
      <c r="AH147" s="12"/>
      <c r="AI147" s="27"/>
      <c r="AJ147" s="12"/>
      <c r="AK147" s="12"/>
      <c r="AL147" s="12"/>
      <c r="AM147" s="12"/>
      <c r="AN147" s="12"/>
      <c r="AO147" s="12"/>
      <c r="AP147" s="12"/>
      <c r="AQ147" s="12"/>
      <c r="AR147" s="12"/>
      <c r="AS147" s="12"/>
      <c r="AT147" s="12"/>
      <c r="AU147" s="12"/>
      <c r="AV147" s="12"/>
    </row>
    <row r="148" spans="1:48" ht="15.75" customHeight="1" x14ac:dyDescent="0.2">
      <c r="A148" s="12"/>
      <c r="B148" s="12"/>
      <c r="C148" s="12"/>
      <c r="D148" s="12"/>
      <c r="E148" s="12"/>
      <c r="F148" s="12"/>
      <c r="G148" s="12"/>
      <c r="H148" s="12"/>
      <c r="I148" s="12"/>
      <c r="J148" s="12"/>
      <c r="K148" s="12"/>
      <c r="L148" s="12"/>
      <c r="M148" s="27"/>
      <c r="N148" s="12"/>
      <c r="O148" s="12"/>
      <c r="P148" s="12"/>
      <c r="Q148" s="12"/>
      <c r="R148" s="12"/>
      <c r="S148" s="12"/>
      <c r="T148" s="12"/>
      <c r="U148" s="12"/>
      <c r="V148" s="12"/>
      <c r="W148" s="12"/>
      <c r="X148" s="12"/>
      <c r="Y148" s="12"/>
      <c r="Z148" s="12"/>
      <c r="AA148" s="12"/>
      <c r="AB148" s="12"/>
      <c r="AC148" s="12"/>
      <c r="AD148" s="12"/>
      <c r="AE148" s="12"/>
      <c r="AF148" s="12"/>
      <c r="AG148" s="12"/>
      <c r="AH148" s="12"/>
      <c r="AI148" s="27"/>
      <c r="AJ148" s="12"/>
      <c r="AK148" s="12"/>
      <c r="AL148" s="12"/>
      <c r="AM148" s="12"/>
      <c r="AN148" s="12"/>
      <c r="AO148" s="12"/>
      <c r="AP148" s="12"/>
      <c r="AQ148" s="12"/>
      <c r="AR148" s="12"/>
      <c r="AS148" s="12"/>
      <c r="AT148" s="12"/>
      <c r="AU148" s="12"/>
      <c r="AV148" s="12"/>
    </row>
    <row r="149" spans="1:48" ht="15.75" customHeight="1" x14ac:dyDescent="0.2">
      <c r="A149" s="12"/>
      <c r="B149" s="12"/>
      <c r="C149" s="12"/>
      <c r="D149" s="12"/>
      <c r="E149" s="12"/>
      <c r="F149" s="12"/>
      <c r="G149" s="12"/>
      <c r="H149" s="12"/>
      <c r="I149" s="12"/>
      <c r="J149" s="12"/>
      <c r="K149" s="12"/>
      <c r="L149" s="12"/>
      <c r="M149" s="27"/>
      <c r="N149" s="12"/>
      <c r="O149" s="12"/>
      <c r="P149" s="12"/>
      <c r="Q149" s="12"/>
      <c r="R149" s="12"/>
      <c r="S149" s="12"/>
      <c r="T149" s="12"/>
      <c r="U149" s="12"/>
      <c r="V149" s="12"/>
      <c r="W149" s="12"/>
      <c r="X149" s="12"/>
      <c r="Y149" s="12"/>
      <c r="Z149" s="12"/>
      <c r="AA149" s="12"/>
      <c r="AB149" s="12"/>
      <c r="AC149" s="12"/>
      <c r="AD149" s="12"/>
      <c r="AE149" s="12"/>
      <c r="AF149" s="12"/>
      <c r="AG149" s="12"/>
      <c r="AH149" s="12"/>
      <c r="AI149" s="27"/>
      <c r="AJ149" s="12"/>
      <c r="AK149" s="12"/>
      <c r="AL149" s="12"/>
      <c r="AM149" s="12"/>
      <c r="AN149" s="12"/>
      <c r="AO149" s="12"/>
      <c r="AP149" s="12"/>
      <c r="AQ149" s="12"/>
      <c r="AR149" s="12"/>
      <c r="AS149" s="12"/>
      <c r="AT149" s="12"/>
      <c r="AU149" s="12"/>
      <c r="AV149" s="12"/>
    </row>
    <row r="150" spans="1:48" ht="15.75" customHeight="1" x14ac:dyDescent="0.2">
      <c r="A150" s="12"/>
      <c r="B150" s="12"/>
      <c r="C150" s="12"/>
      <c r="D150" s="12"/>
      <c r="E150" s="12"/>
      <c r="F150" s="12"/>
      <c r="G150" s="12"/>
      <c r="H150" s="12"/>
      <c r="I150" s="12"/>
      <c r="J150" s="12"/>
      <c r="K150" s="12"/>
      <c r="L150" s="12"/>
      <c r="M150" s="27"/>
      <c r="N150" s="12"/>
      <c r="O150" s="12"/>
      <c r="P150" s="12"/>
      <c r="Q150" s="12"/>
      <c r="R150" s="12"/>
      <c r="S150" s="12"/>
      <c r="T150" s="12"/>
      <c r="U150" s="12"/>
      <c r="V150" s="12"/>
      <c r="W150" s="12"/>
      <c r="X150" s="12"/>
      <c r="Y150" s="12"/>
      <c r="Z150" s="12"/>
      <c r="AA150" s="12"/>
      <c r="AB150" s="12"/>
      <c r="AC150" s="12"/>
      <c r="AD150" s="12"/>
      <c r="AE150" s="12"/>
      <c r="AF150" s="12"/>
      <c r="AG150" s="12"/>
      <c r="AH150" s="12"/>
      <c r="AI150" s="27"/>
      <c r="AJ150" s="12"/>
      <c r="AK150" s="12"/>
      <c r="AL150" s="12"/>
      <c r="AM150" s="12"/>
      <c r="AN150" s="12"/>
      <c r="AO150" s="12"/>
      <c r="AP150" s="12"/>
      <c r="AQ150" s="12"/>
      <c r="AR150" s="12"/>
      <c r="AS150" s="12"/>
      <c r="AT150" s="12"/>
      <c r="AU150" s="12"/>
      <c r="AV150" s="12"/>
    </row>
    <row r="151" spans="1:48" ht="15.75" customHeight="1" x14ac:dyDescent="0.2">
      <c r="A151" s="12"/>
      <c r="B151" s="12"/>
      <c r="C151" s="12"/>
      <c r="D151" s="12"/>
      <c r="E151" s="12"/>
      <c r="F151" s="12"/>
      <c r="G151" s="12"/>
      <c r="H151" s="12"/>
      <c r="I151" s="12"/>
      <c r="J151" s="12"/>
      <c r="K151" s="12"/>
      <c r="L151" s="12"/>
      <c r="M151" s="27"/>
      <c r="N151" s="12"/>
      <c r="O151" s="12"/>
      <c r="P151" s="12"/>
      <c r="Q151" s="12"/>
      <c r="R151" s="12"/>
      <c r="S151" s="12"/>
      <c r="T151" s="12"/>
      <c r="U151" s="12"/>
      <c r="V151" s="12"/>
      <c r="W151" s="12"/>
      <c r="X151" s="12"/>
      <c r="Y151" s="12"/>
      <c r="Z151" s="12"/>
      <c r="AA151" s="12"/>
      <c r="AB151" s="12"/>
      <c r="AC151" s="12"/>
      <c r="AD151" s="12"/>
      <c r="AE151" s="12"/>
      <c r="AF151" s="12"/>
      <c r="AG151" s="12"/>
      <c r="AH151" s="12"/>
      <c r="AI151" s="27"/>
      <c r="AJ151" s="12"/>
      <c r="AK151" s="12"/>
      <c r="AL151" s="12"/>
      <c r="AM151" s="12"/>
      <c r="AN151" s="12"/>
      <c r="AO151" s="12"/>
      <c r="AP151" s="12"/>
      <c r="AQ151" s="12"/>
      <c r="AR151" s="12"/>
      <c r="AS151" s="12"/>
      <c r="AT151" s="12"/>
      <c r="AU151" s="12"/>
      <c r="AV151" s="12"/>
    </row>
    <row r="152" spans="1:48" ht="15.75" customHeight="1" x14ac:dyDescent="0.2">
      <c r="A152" s="12"/>
      <c r="B152" s="12"/>
      <c r="C152" s="12"/>
      <c r="D152" s="12"/>
      <c r="E152" s="12"/>
      <c r="F152" s="12"/>
      <c r="G152" s="12"/>
      <c r="H152" s="12"/>
      <c r="I152" s="12"/>
      <c r="J152" s="12"/>
      <c r="K152" s="12"/>
      <c r="L152" s="12"/>
      <c r="M152" s="27"/>
      <c r="N152" s="12"/>
      <c r="O152" s="12"/>
      <c r="P152" s="12"/>
      <c r="Q152" s="12"/>
      <c r="R152" s="12"/>
      <c r="S152" s="12"/>
      <c r="T152" s="12"/>
      <c r="U152" s="12"/>
      <c r="V152" s="12"/>
      <c r="W152" s="12"/>
      <c r="X152" s="12"/>
      <c r="Y152" s="12"/>
      <c r="Z152" s="12"/>
      <c r="AA152" s="12"/>
      <c r="AB152" s="12"/>
      <c r="AC152" s="12"/>
      <c r="AD152" s="12"/>
      <c r="AE152" s="12"/>
      <c r="AF152" s="12"/>
      <c r="AG152" s="12"/>
      <c r="AH152" s="12"/>
      <c r="AI152" s="27"/>
      <c r="AJ152" s="12"/>
      <c r="AK152" s="12"/>
      <c r="AL152" s="12"/>
      <c r="AM152" s="12"/>
      <c r="AN152" s="12"/>
      <c r="AO152" s="12"/>
      <c r="AP152" s="12"/>
      <c r="AQ152" s="12"/>
      <c r="AR152" s="12"/>
      <c r="AS152" s="12"/>
      <c r="AT152" s="12"/>
      <c r="AU152" s="12"/>
      <c r="AV152" s="12"/>
    </row>
    <row r="153" spans="1:48" ht="15.75" customHeight="1" x14ac:dyDescent="0.2">
      <c r="A153" s="12"/>
      <c r="B153" s="12"/>
      <c r="C153" s="12"/>
      <c r="D153" s="12"/>
      <c r="E153" s="12"/>
      <c r="F153" s="12"/>
      <c r="G153" s="12"/>
      <c r="H153" s="12"/>
      <c r="I153" s="12"/>
      <c r="J153" s="12"/>
      <c r="K153" s="12"/>
      <c r="L153" s="12"/>
      <c r="M153" s="27"/>
      <c r="N153" s="12"/>
      <c r="O153" s="12"/>
      <c r="P153" s="12"/>
      <c r="Q153" s="12"/>
      <c r="R153" s="12"/>
      <c r="S153" s="12"/>
      <c r="T153" s="12"/>
      <c r="U153" s="12"/>
      <c r="V153" s="12"/>
      <c r="W153" s="12"/>
      <c r="X153" s="12"/>
      <c r="Y153" s="12"/>
      <c r="Z153" s="12"/>
      <c r="AA153" s="12"/>
      <c r="AB153" s="12"/>
      <c r="AC153" s="12"/>
      <c r="AD153" s="12"/>
      <c r="AE153" s="12"/>
      <c r="AF153" s="12"/>
      <c r="AG153" s="12"/>
      <c r="AH153" s="12"/>
      <c r="AI153" s="27"/>
      <c r="AJ153" s="12"/>
      <c r="AK153" s="12"/>
      <c r="AL153" s="12"/>
      <c r="AM153" s="12"/>
      <c r="AN153" s="12"/>
      <c r="AO153" s="12"/>
      <c r="AP153" s="12"/>
      <c r="AQ153" s="12"/>
      <c r="AR153" s="12"/>
      <c r="AS153" s="12"/>
      <c r="AT153" s="12"/>
      <c r="AU153" s="12"/>
      <c r="AV153" s="12"/>
    </row>
    <row r="154" spans="1:48" ht="15.75" customHeight="1" x14ac:dyDescent="0.2">
      <c r="A154" s="12"/>
      <c r="B154" s="12"/>
      <c r="C154" s="12"/>
      <c r="D154" s="12"/>
      <c r="E154" s="12"/>
      <c r="F154" s="12"/>
      <c r="G154" s="12"/>
      <c r="H154" s="12"/>
      <c r="I154" s="12"/>
      <c r="J154" s="12"/>
      <c r="K154" s="12"/>
      <c r="L154" s="12"/>
      <c r="M154" s="27"/>
      <c r="N154" s="12"/>
      <c r="O154" s="12"/>
      <c r="P154" s="12"/>
      <c r="Q154" s="12"/>
      <c r="R154" s="12"/>
      <c r="S154" s="12"/>
      <c r="T154" s="12"/>
      <c r="U154" s="12"/>
      <c r="V154" s="12"/>
      <c r="W154" s="12"/>
      <c r="X154" s="12"/>
      <c r="Y154" s="12"/>
      <c r="Z154" s="12"/>
      <c r="AA154" s="12"/>
      <c r="AB154" s="12"/>
      <c r="AC154" s="12"/>
      <c r="AD154" s="12"/>
      <c r="AE154" s="12"/>
      <c r="AF154" s="12"/>
      <c r="AG154" s="12"/>
      <c r="AH154" s="12"/>
      <c r="AI154" s="27"/>
      <c r="AJ154" s="12"/>
      <c r="AK154" s="12"/>
      <c r="AL154" s="12"/>
      <c r="AM154" s="12"/>
      <c r="AN154" s="12"/>
      <c r="AO154" s="12"/>
      <c r="AP154" s="12"/>
      <c r="AQ154" s="12"/>
      <c r="AR154" s="12"/>
      <c r="AS154" s="12"/>
      <c r="AT154" s="12"/>
      <c r="AU154" s="12"/>
      <c r="AV154" s="12"/>
    </row>
    <row r="155" spans="1:48" ht="15.75" customHeight="1" x14ac:dyDescent="0.2">
      <c r="A155" s="12"/>
      <c r="B155" s="12"/>
      <c r="C155" s="12"/>
      <c r="D155" s="12"/>
      <c r="E155" s="12"/>
      <c r="F155" s="12"/>
      <c r="G155" s="12"/>
      <c r="H155" s="12"/>
      <c r="I155" s="12"/>
      <c r="J155" s="12"/>
      <c r="K155" s="12"/>
      <c r="L155" s="12"/>
      <c r="M155" s="27"/>
      <c r="N155" s="12"/>
      <c r="O155" s="12"/>
      <c r="P155" s="12"/>
      <c r="Q155" s="12"/>
      <c r="R155" s="12"/>
      <c r="S155" s="12"/>
      <c r="T155" s="12"/>
      <c r="U155" s="12"/>
      <c r="V155" s="12"/>
      <c r="W155" s="12"/>
      <c r="X155" s="12"/>
      <c r="Y155" s="12"/>
      <c r="Z155" s="12"/>
      <c r="AA155" s="12"/>
      <c r="AB155" s="12"/>
      <c r="AC155" s="12"/>
      <c r="AD155" s="12"/>
      <c r="AE155" s="12"/>
      <c r="AF155" s="12"/>
      <c r="AG155" s="12"/>
      <c r="AH155" s="12"/>
      <c r="AI155" s="27"/>
      <c r="AJ155" s="12"/>
      <c r="AK155" s="12"/>
      <c r="AL155" s="12"/>
      <c r="AM155" s="12"/>
      <c r="AN155" s="12"/>
      <c r="AO155" s="12"/>
      <c r="AP155" s="12"/>
      <c r="AQ155" s="12"/>
      <c r="AR155" s="12"/>
      <c r="AS155" s="12"/>
      <c r="AT155" s="12"/>
      <c r="AU155" s="12"/>
      <c r="AV155" s="12"/>
    </row>
    <row r="156" spans="1:48" ht="15.75" customHeight="1" x14ac:dyDescent="0.2">
      <c r="A156" s="12"/>
      <c r="B156" s="12"/>
      <c r="C156" s="12"/>
      <c r="D156" s="12"/>
      <c r="E156" s="12"/>
      <c r="F156" s="12"/>
      <c r="G156" s="12"/>
      <c r="H156" s="12"/>
      <c r="I156" s="12"/>
      <c r="J156" s="12"/>
      <c r="K156" s="12"/>
      <c r="L156" s="12"/>
      <c r="M156" s="27"/>
      <c r="N156" s="12"/>
      <c r="O156" s="12"/>
      <c r="P156" s="12"/>
      <c r="Q156" s="12"/>
      <c r="R156" s="12"/>
      <c r="S156" s="12"/>
      <c r="T156" s="12"/>
      <c r="U156" s="12"/>
      <c r="V156" s="12"/>
      <c r="W156" s="12"/>
      <c r="X156" s="12"/>
      <c r="Y156" s="12"/>
      <c r="Z156" s="12"/>
      <c r="AA156" s="12"/>
      <c r="AB156" s="12"/>
      <c r="AC156" s="12"/>
      <c r="AD156" s="12"/>
      <c r="AE156" s="12"/>
      <c r="AF156" s="12"/>
      <c r="AG156" s="12"/>
      <c r="AH156" s="12"/>
      <c r="AI156" s="27"/>
      <c r="AJ156" s="12"/>
      <c r="AK156" s="12"/>
      <c r="AL156" s="12"/>
      <c r="AM156" s="12"/>
      <c r="AN156" s="12"/>
      <c r="AO156" s="12"/>
      <c r="AP156" s="12"/>
      <c r="AQ156" s="12"/>
      <c r="AR156" s="12"/>
      <c r="AS156" s="12"/>
      <c r="AT156" s="12"/>
      <c r="AU156" s="12"/>
      <c r="AV156" s="12"/>
    </row>
    <row r="157" spans="1:48" ht="15.75" customHeight="1" x14ac:dyDescent="0.2">
      <c r="A157" s="12"/>
      <c r="B157" s="12"/>
      <c r="C157" s="12"/>
      <c r="D157" s="12"/>
      <c r="E157" s="12"/>
      <c r="F157" s="12"/>
      <c r="G157" s="12"/>
      <c r="H157" s="12"/>
      <c r="I157" s="12"/>
      <c r="J157" s="12"/>
      <c r="K157" s="12"/>
      <c r="L157" s="12"/>
      <c r="M157" s="27"/>
      <c r="N157" s="12"/>
      <c r="O157" s="12"/>
      <c r="P157" s="12"/>
      <c r="Q157" s="12"/>
      <c r="R157" s="12"/>
      <c r="S157" s="12"/>
      <c r="T157" s="12"/>
      <c r="U157" s="12"/>
      <c r="V157" s="12"/>
      <c r="W157" s="12"/>
      <c r="X157" s="12"/>
      <c r="Y157" s="12"/>
      <c r="Z157" s="12"/>
      <c r="AA157" s="12"/>
      <c r="AB157" s="12"/>
      <c r="AC157" s="12"/>
      <c r="AD157" s="12"/>
      <c r="AE157" s="12"/>
      <c r="AF157" s="12"/>
      <c r="AG157" s="12"/>
      <c r="AH157" s="12"/>
      <c r="AI157" s="27"/>
      <c r="AJ157" s="12"/>
      <c r="AK157" s="12"/>
      <c r="AL157" s="12"/>
      <c r="AM157" s="12"/>
      <c r="AN157" s="12"/>
      <c r="AO157" s="12"/>
      <c r="AP157" s="12"/>
      <c r="AQ157" s="12"/>
      <c r="AR157" s="12"/>
      <c r="AS157" s="12"/>
      <c r="AT157" s="12"/>
      <c r="AU157" s="12"/>
      <c r="AV157" s="12"/>
    </row>
    <row r="158" spans="1:48" ht="15.75" customHeight="1" x14ac:dyDescent="0.2">
      <c r="A158" s="12"/>
      <c r="B158" s="12"/>
      <c r="C158" s="12"/>
      <c r="D158" s="12"/>
      <c r="E158" s="12"/>
      <c r="F158" s="12"/>
      <c r="G158" s="12"/>
      <c r="H158" s="12"/>
      <c r="I158" s="12"/>
      <c r="J158" s="12"/>
      <c r="K158" s="12"/>
      <c r="L158" s="12"/>
      <c r="M158" s="27"/>
      <c r="N158" s="12"/>
      <c r="O158" s="12"/>
      <c r="P158" s="12"/>
      <c r="Q158" s="12"/>
      <c r="R158" s="12"/>
      <c r="S158" s="12"/>
      <c r="T158" s="12"/>
      <c r="U158" s="12"/>
      <c r="V158" s="12"/>
      <c r="W158" s="12"/>
      <c r="X158" s="12"/>
      <c r="Y158" s="12"/>
      <c r="Z158" s="12"/>
      <c r="AA158" s="12"/>
      <c r="AB158" s="12"/>
      <c r="AC158" s="12"/>
      <c r="AD158" s="12"/>
      <c r="AE158" s="12"/>
      <c r="AF158" s="12"/>
      <c r="AG158" s="12"/>
      <c r="AH158" s="12"/>
      <c r="AI158" s="27"/>
      <c r="AJ158" s="12"/>
      <c r="AK158" s="12"/>
      <c r="AL158" s="12"/>
      <c r="AM158" s="12"/>
      <c r="AN158" s="12"/>
      <c r="AO158" s="12"/>
      <c r="AP158" s="12"/>
      <c r="AQ158" s="12"/>
      <c r="AR158" s="12"/>
      <c r="AS158" s="12"/>
      <c r="AT158" s="12"/>
      <c r="AU158" s="12"/>
      <c r="AV158" s="12"/>
    </row>
    <row r="159" spans="1:48" ht="15.75" customHeight="1" x14ac:dyDescent="0.2">
      <c r="A159" s="12"/>
      <c r="B159" s="12"/>
      <c r="C159" s="12"/>
      <c r="D159" s="12"/>
      <c r="E159" s="12"/>
      <c r="F159" s="12"/>
      <c r="G159" s="12"/>
      <c r="H159" s="12"/>
      <c r="I159" s="12"/>
      <c r="J159" s="12"/>
      <c r="K159" s="12"/>
      <c r="L159" s="12"/>
      <c r="M159" s="27"/>
      <c r="N159" s="12"/>
      <c r="O159" s="12"/>
      <c r="P159" s="12"/>
      <c r="Q159" s="12"/>
      <c r="R159" s="12"/>
      <c r="S159" s="12"/>
      <c r="T159" s="12"/>
      <c r="U159" s="12"/>
      <c r="V159" s="12"/>
      <c r="W159" s="12"/>
      <c r="X159" s="12"/>
      <c r="Y159" s="12"/>
      <c r="Z159" s="12"/>
      <c r="AA159" s="12"/>
      <c r="AB159" s="12"/>
      <c r="AC159" s="12"/>
      <c r="AD159" s="12"/>
      <c r="AE159" s="12"/>
      <c r="AF159" s="12"/>
      <c r="AG159" s="12"/>
      <c r="AH159" s="12"/>
      <c r="AI159" s="27"/>
      <c r="AJ159" s="12"/>
      <c r="AK159" s="12"/>
      <c r="AL159" s="12"/>
      <c r="AM159" s="12"/>
      <c r="AN159" s="12"/>
      <c r="AO159" s="12"/>
      <c r="AP159" s="12"/>
      <c r="AQ159" s="12"/>
      <c r="AR159" s="12"/>
      <c r="AS159" s="12"/>
      <c r="AT159" s="12"/>
      <c r="AU159" s="12"/>
      <c r="AV159" s="12"/>
    </row>
    <row r="160" spans="1:48" ht="15.75" customHeight="1" x14ac:dyDescent="0.2">
      <c r="A160" s="12"/>
      <c r="B160" s="12"/>
      <c r="C160" s="12"/>
      <c r="D160" s="12"/>
      <c r="E160" s="12"/>
      <c r="F160" s="12"/>
      <c r="G160" s="12"/>
      <c r="H160" s="12"/>
      <c r="I160" s="12"/>
      <c r="J160" s="12"/>
      <c r="K160" s="12"/>
      <c r="L160" s="12"/>
      <c r="M160" s="27"/>
      <c r="N160" s="12"/>
      <c r="O160" s="12"/>
      <c r="P160" s="12"/>
      <c r="Q160" s="12"/>
      <c r="R160" s="12"/>
      <c r="S160" s="12"/>
      <c r="T160" s="12"/>
      <c r="U160" s="12"/>
      <c r="V160" s="12"/>
      <c r="W160" s="12"/>
      <c r="X160" s="12"/>
      <c r="Y160" s="12"/>
      <c r="Z160" s="12"/>
      <c r="AA160" s="12"/>
      <c r="AB160" s="12"/>
      <c r="AC160" s="12"/>
      <c r="AD160" s="12"/>
      <c r="AE160" s="12"/>
      <c r="AF160" s="12"/>
      <c r="AG160" s="12"/>
      <c r="AH160" s="12"/>
      <c r="AI160" s="27"/>
      <c r="AJ160" s="12"/>
      <c r="AK160" s="12"/>
      <c r="AL160" s="12"/>
      <c r="AM160" s="12"/>
      <c r="AN160" s="12"/>
      <c r="AO160" s="12"/>
      <c r="AP160" s="12"/>
      <c r="AQ160" s="12"/>
      <c r="AR160" s="12"/>
      <c r="AS160" s="12"/>
      <c r="AT160" s="12"/>
      <c r="AU160" s="12"/>
      <c r="AV160" s="12"/>
    </row>
    <row r="161" spans="1:48" ht="15.75" customHeight="1" x14ac:dyDescent="0.2">
      <c r="A161" s="12"/>
      <c r="B161" s="12"/>
      <c r="C161" s="12"/>
      <c r="D161" s="12"/>
      <c r="E161" s="12"/>
      <c r="F161" s="12"/>
      <c r="G161" s="12"/>
      <c r="H161" s="12"/>
      <c r="I161" s="12"/>
      <c r="J161" s="12"/>
      <c r="K161" s="12"/>
      <c r="L161" s="12"/>
      <c r="M161" s="27"/>
      <c r="N161" s="12"/>
      <c r="O161" s="12"/>
      <c r="P161" s="12"/>
      <c r="Q161" s="12"/>
      <c r="R161" s="12"/>
      <c r="S161" s="12"/>
      <c r="T161" s="12"/>
      <c r="U161" s="12"/>
      <c r="V161" s="12"/>
      <c r="W161" s="12"/>
      <c r="X161" s="12"/>
      <c r="Y161" s="12"/>
      <c r="Z161" s="12"/>
      <c r="AA161" s="12"/>
      <c r="AB161" s="12"/>
      <c r="AC161" s="12"/>
      <c r="AD161" s="12"/>
      <c r="AE161" s="12"/>
      <c r="AF161" s="12"/>
      <c r="AG161" s="12"/>
      <c r="AH161" s="12"/>
      <c r="AI161" s="27"/>
      <c r="AJ161" s="12"/>
      <c r="AK161" s="12"/>
      <c r="AL161" s="12"/>
      <c r="AM161" s="12"/>
      <c r="AN161" s="12"/>
      <c r="AO161" s="12"/>
      <c r="AP161" s="12"/>
      <c r="AQ161" s="12"/>
      <c r="AR161" s="12"/>
      <c r="AS161" s="12"/>
      <c r="AT161" s="12"/>
      <c r="AU161" s="12"/>
      <c r="AV161" s="12"/>
    </row>
    <row r="162" spans="1:48" ht="15.75" customHeight="1" x14ac:dyDescent="0.2">
      <c r="A162" s="12"/>
      <c r="B162" s="12"/>
      <c r="C162" s="12"/>
      <c r="D162" s="12"/>
      <c r="E162" s="12"/>
      <c r="F162" s="12"/>
      <c r="G162" s="12"/>
      <c r="H162" s="12"/>
      <c r="I162" s="12"/>
      <c r="J162" s="12"/>
      <c r="K162" s="12"/>
      <c r="L162" s="12"/>
      <c r="M162" s="27"/>
      <c r="N162" s="12"/>
      <c r="O162" s="12"/>
      <c r="P162" s="12"/>
      <c r="Q162" s="12"/>
      <c r="R162" s="12"/>
      <c r="S162" s="12"/>
      <c r="T162" s="12"/>
      <c r="U162" s="12"/>
      <c r="V162" s="12"/>
      <c r="W162" s="12"/>
      <c r="X162" s="12"/>
      <c r="Y162" s="12"/>
      <c r="Z162" s="12"/>
      <c r="AA162" s="12"/>
      <c r="AB162" s="12"/>
      <c r="AC162" s="12"/>
      <c r="AD162" s="12"/>
      <c r="AE162" s="12"/>
      <c r="AF162" s="12"/>
      <c r="AG162" s="12"/>
      <c r="AH162" s="12"/>
      <c r="AI162" s="27"/>
      <c r="AJ162" s="12"/>
      <c r="AK162" s="12"/>
      <c r="AL162" s="12"/>
      <c r="AM162" s="12"/>
      <c r="AN162" s="12"/>
      <c r="AO162" s="12"/>
      <c r="AP162" s="12"/>
      <c r="AQ162" s="12"/>
      <c r="AR162" s="12"/>
      <c r="AS162" s="12"/>
      <c r="AT162" s="12"/>
      <c r="AU162" s="12"/>
      <c r="AV162" s="12"/>
    </row>
    <row r="163" spans="1:48" ht="15.75" customHeight="1" x14ac:dyDescent="0.2">
      <c r="A163" s="12"/>
      <c r="B163" s="12"/>
      <c r="C163" s="12"/>
      <c r="D163" s="12"/>
      <c r="E163" s="12"/>
      <c r="F163" s="12"/>
      <c r="G163" s="12"/>
      <c r="H163" s="12"/>
      <c r="I163" s="12"/>
      <c r="J163" s="12"/>
      <c r="K163" s="12"/>
      <c r="L163" s="12"/>
      <c r="M163" s="27"/>
      <c r="N163" s="12"/>
      <c r="O163" s="12"/>
      <c r="P163" s="12"/>
      <c r="Q163" s="12"/>
      <c r="R163" s="12"/>
      <c r="S163" s="12"/>
      <c r="T163" s="12"/>
      <c r="U163" s="12"/>
      <c r="V163" s="12"/>
      <c r="W163" s="12"/>
      <c r="X163" s="12"/>
      <c r="Y163" s="12"/>
      <c r="Z163" s="12"/>
      <c r="AA163" s="12"/>
      <c r="AB163" s="12"/>
      <c r="AC163" s="12"/>
      <c r="AD163" s="12"/>
      <c r="AE163" s="12"/>
      <c r="AF163" s="12"/>
      <c r="AG163" s="12"/>
      <c r="AH163" s="12"/>
      <c r="AI163" s="27"/>
      <c r="AJ163" s="12"/>
      <c r="AK163" s="12"/>
      <c r="AL163" s="12"/>
      <c r="AM163" s="12"/>
      <c r="AN163" s="12"/>
      <c r="AO163" s="12"/>
      <c r="AP163" s="12"/>
      <c r="AQ163" s="12"/>
      <c r="AR163" s="12"/>
      <c r="AS163" s="12"/>
      <c r="AT163" s="12"/>
      <c r="AU163" s="12"/>
      <c r="AV163" s="12"/>
    </row>
    <row r="164" spans="1:48" ht="15.75" customHeight="1" x14ac:dyDescent="0.2">
      <c r="A164" s="12"/>
      <c r="B164" s="12"/>
      <c r="C164" s="12"/>
      <c r="D164" s="12"/>
      <c r="E164" s="12"/>
      <c r="F164" s="12"/>
      <c r="G164" s="12"/>
      <c r="H164" s="12"/>
      <c r="I164" s="12"/>
      <c r="J164" s="12"/>
      <c r="K164" s="12"/>
      <c r="L164" s="12"/>
      <c r="M164" s="27"/>
      <c r="N164" s="12"/>
      <c r="O164" s="12"/>
      <c r="P164" s="12"/>
      <c r="Q164" s="12"/>
      <c r="R164" s="12"/>
      <c r="S164" s="12"/>
      <c r="T164" s="12"/>
      <c r="U164" s="12"/>
      <c r="V164" s="12"/>
      <c r="W164" s="12"/>
      <c r="X164" s="12"/>
      <c r="Y164" s="12"/>
      <c r="Z164" s="12"/>
      <c r="AA164" s="12"/>
      <c r="AB164" s="12"/>
      <c r="AC164" s="12"/>
      <c r="AD164" s="12"/>
      <c r="AE164" s="12"/>
      <c r="AF164" s="12"/>
      <c r="AG164" s="12"/>
      <c r="AH164" s="12"/>
      <c r="AI164" s="27"/>
      <c r="AJ164" s="12"/>
      <c r="AK164" s="12"/>
      <c r="AL164" s="12"/>
      <c r="AM164" s="12"/>
      <c r="AN164" s="12"/>
      <c r="AO164" s="12"/>
      <c r="AP164" s="12"/>
      <c r="AQ164" s="12"/>
      <c r="AR164" s="12"/>
      <c r="AS164" s="12"/>
      <c r="AT164" s="12"/>
      <c r="AU164" s="12"/>
      <c r="AV164" s="12"/>
    </row>
    <row r="165" spans="1:48" ht="15.75" customHeight="1" x14ac:dyDescent="0.2">
      <c r="A165" s="12"/>
      <c r="B165" s="12"/>
      <c r="C165" s="12"/>
      <c r="D165" s="12"/>
      <c r="E165" s="12"/>
      <c r="F165" s="12"/>
      <c r="G165" s="12"/>
      <c r="H165" s="12"/>
      <c r="I165" s="12"/>
      <c r="J165" s="12"/>
      <c r="K165" s="12"/>
      <c r="L165" s="12"/>
      <c r="M165" s="27"/>
      <c r="N165" s="12"/>
      <c r="O165" s="12"/>
      <c r="P165" s="12"/>
      <c r="Q165" s="12"/>
      <c r="R165" s="12"/>
      <c r="S165" s="12"/>
      <c r="T165" s="12"/>
      <c r="U165" s="12"/>
      <c r="V165" s="12"/>
      <c r="W165" s="12"/>
      <c r="X165" s="12"/>
      <c r="Y165" s="12"/>
      <c r="Z165" s="12"/>
      <c r="AA165" s="12"/>
      <c r="AB165" s="12"/>
      <c r="AC165" s="12"/>
      <c r="AD165" s="12"/>
      <c r="AE165" s="12"/>
      <c r="AF165" s="12"/>
      <c r="AG165" s="12"/>
      <c r="AH165" s="12"/>
      <c r="AI165" s="27"/>
      <c r="AJ165" s="12"/>
      <c r="AK165" s="12"/>
      <c r="AL165" s="12"/>
      <c r="AM165" s="12"/>
      <c r="AN165" s="12"/>
      <c r="AO165" s="12"/>
      <c r="AP165" s="12"/>
      <c r="AQ165" s="12"/>
      <c r="AR165" s="12"/>
      <c r="AS165" s="12"/>
      <c r="AT165" s="12"/>
      <c r="AU165" s="12"/>
      <c r="AV165" s="12"/>
    </row>
    <row r="166" spans="1:48" ht="15.75" customHeight="1" x14ac:dyDescent="0.2">
      <c r="A166" s="12"/>
      <c r="B166" s="12"/>
      <c r="C166" s="12"/>
      <c r="D166" s="12"/>
      <c r="E166" s="12"/>
      <c r="F166" s="12"/>
      <c r="G166" s="12"/>
      <c r="H166" s="12"/>
      <c r="I166" s="12"/>
      <c r="J166" s="12"/>
      <c r="K166" s="12"/>
      <c r="L166" s="12"/>
      <c r="M166" s="27"/>
      <c r="N166" s="12"/>
      <c r="O166" s="12"/>
      <c r="P166" s="12"/>
      <c r="Q166" s="12"/>
      <c r="R166" s="12"/>
      <c r="S166" s="12"/>
      <c r="T166" s="12"/>
      <c r="U166" s="12"/>
      <c r="V166" s="12"/>
      <c r="W166" s="12"/>
      <c r="X166" s="12"/>
      <c r="Y166" s="12"/>
      <c r="Z166" s="12"/>
      <c r="AA166" s="12"/>
      <c r="AB166" s="12"/>
      <c r="AC166" s="12"/>
      <c r="AD166" s="12"/>
      <c r="AE166" s="12"/>
      <c r="AF166" s="12"/>
      <c r="AG166" s="12"/>
      <c r="AH166" s="12"/>
      <c r="AI166" s="27"/>
      <c r="AJ166" s="12"/>
      <c r="AK166" s="12"/>
      <c r="AL166" s="12"/>
      <c r="AM166" s="12"/>
      <c r="AN166" s="12"/>
      <c r="AO166" s="12"/>
      <c r="AP166" s="12"/>
      <c r="AQ166" s="12"/>
      <c r="AR166" s="12"/>
      <c r="AS166" s="12"/>
      <c r="AT166" s="12"/>
      <c r="AU166" s="12"/>
      <c r="AV166" s="12"/>
    </row>
    <row r="167" spans="1:48" ht="15.75" customHeight="1" x14ac:dyDescent="0.2">
      <c r="A167" s="12"/>
      <c r="B167" s="12"/>
      <c r="C167" s="12"/>
      <c r="D167" s="12"/>
      <c r="E167" s="12"/>
      <c r="F167" s="12"/>
      <c r="G167" s="12"/>
      <c r="H167" s="12"/>
      <c r="I167" s="12"/>
      <c r="J167" s="12"/>
      <c r="K167" s="12"/>
      <c r="L167" s="12"/>
      <c r="M167" s="27"/>
      <c r="N167" s="12"/>
      <c r="O167" s="12"/>
      <c r="P167" s="12"/>
      <c r="Q167" s="12"/>
      <c r="R167" s="12"/>
      <c r="S167" s="12"/>
      <c r="T167" s="12"/>
      <c r="U167" s="12"/>
      <c r="V167" s="12"/>
      <c r="W167" s="12"/>
      <c r="X167" s="12"/>
      <c r="Y167" s="12"/>
      <c r="Z167" s="12"/>
      <c r="AA167" s="12"/>
      <c r="AB167" s="12"/>
      <c r="AC167" s="12"/>
      <c r="AD167" s="12"/>
      <c r="AE167" s="12"/>
      <c r="AF167" s="12"/>
      <c r="AG167" s="12"/>
      <c r="AH167" s="12"/>
      <c r="AI167" s="27"/>
      <c r="AJ167" s="12"/>
      <c r="AK167" s="12"/>
      <c r="AL167" s="12"/>
      <c r="AM167" s="12"/>
      <c r="AN167" s="12"/>
      <c r="AO167" s="12"/>
      <c r="AP167" s="12"/>
      <c r="AQ167" s="12"/>
      <c r="AR167" s="12"/>
      <c r="AS167" s="12"/>
      <c r="AT167" s="12"/>
      <c r="AU167" s="12"/>
      <c r="AV167" s="12"/>
    </row>
    <row r="168" spans="1:48" ht="15.75" customHeight="1" x14ac:dyDescent="0.2">
      <c r="A168" s="12"/>
      <c r="B168" s="12"/>
      <c r="C168" s="12"/>
      <c r="D168" s="12"/>
      <c r="E168" s="12"/>
      <c r="F168" s="12"/>
      <c r="G168" s="12"/>
      <c r="H168" s="12"/>
      <c r="I168" s="12"/>
      <c r="J168" s="12"/>
      <c r="K168" s="12"/>
      <c r="L168" s="12"/>
      <c r="M168" s="27"/>
      <c r="N168" s="12"/>
      <c r="O168" s="12"/>
      <c r="P168" s="12"/>
      <c r="Q168" s="12"/>
      <c r="R168" s="12"/>
      <c r="S168" s="12"/>
      <c r="T168" s="12"/>
      <c r="U168" s="12"/>
      <c r="V168" s="12"/>
      <c r="W168" s="12"/>
      <c r="X168" s="12"/>
      <c r="Y168" s="12"/>
      <c r="Z168" s="12"/>
      <c r="AA168" s="12"/>
      <c r="AB168" s="12"/>
      <c r="AC168" s="12"/>
      <c r="AD168" s="12"/>
      <c r="AE168" s="12"/>
      <c r="AF168" s="12"/>
      <c r="AG168" s="12"/>
      <c r="AH168" s="12"/>
      <c r="AI168" s="27"/>
      <c r="AJ168" s="12"/>
      <c r="AK168" s="12"/>
      <c r="AL168" s="12"/>
      <c r="AM168" s="12"/>
      <c r="AN168" s="12"/>
      <c r="AO168" s="12"/>
      <c r="AP168" s="12"/>
      <c r="AQ168" s="12"/>
      <c r="AR168" s="12"/>
      <c r="AS168" s="12"/>
      <c r="AT168" s="12"/>
      <c r="AU168" s="12"/>
      <c r="AV168" s="12"/>
    </row>
    <row r="169" spans="1:48" ht="15.75" customHeight="1" x14ac:dyDescent="0.2">
      <c r="A169" s="12"/>
      <c r="B169" s="12"/>
      <c r="C169" s="12"/>
      <c r="D169" s="12"/>
      <c r="E169" s="12"/>
      <c r="F169" s="12"/>
      <c r="G169" s="12"/>
      <c r="H169" s="12"/>
      <c r="I169" s="12"/>
      <c r="J169" s="12"/>
      <c r="K169" s="12"/>
      <c r="L169" s="12"/>
      <c r="M169" s="27"/>
      <c r="N169" s="12"/>
      <c r="O169" s="12"/>
      <c r="P169" s="12"/>
      <c r="Q169" s="12"/>
      <c r="R169" s="12"/>
      <c r="S169" s="12"/>
      <c r="T169" s="12"/>
      <c r="U169" s="12"/>
      <c r="V169" s="12"/>
      <c r="W169" s="12"/>
      <c r="X169" s="12"/>
      <c r="Y169" s="12"/>
      <c r="Z169" s="12"/>
      <c r="AA169" s="12"/>
      <c r="AB169" s="12"/>
      <c r="AC169" s="12"/>
      <c r="AD169" s="12"/>
      <c r="AE169" s="12"/>
      <c r="AF169" s="12"/>
      <c r="AG169" s="12"/>
      <c r="AH169" s="12"/>
      <c r="AI169" s="27"/>
      <c r="AJ169" s="12"/>
      <c r="AK169" s="12"/>
      <c r="AL169" s="12"/>
      <c r="AM169" s="12"/>
      <c r="AN169" s="12"/>
      <c r="AO169" s="12"/>
      <c r="AP169" s="12"/>
      <c r="AQ169" s="12"/>
      <c r="AR169" s="12"/>
      <c r="AS169" s="12"/>
      <c r="AT169" s="12"/>
      <c r="AU169" s="12"/>
      <c r="AV169" s="12"/>
    </row>
    <row r="170" spans="1:48" ht="15.75" customHeight="1" x14ac:dyDescent="0.2">
      <c r="A170" s="12"/>
      <c r="B170" s="12"/>
      <c r="C170" s="12"/>
      <c r="D170" s="12"/>
      <c r="E170" s="12"/>
      <c r="F170" s="12"/>
      <c r="G170" s="12"/>
      <c r="H170" s="12"/>
      <c r="I170" s="12"/>
      <c r="J170" s="12"/>
      <c r="K170" s="12"/>
      <c r="L170" s="12"/>
      <c r="M170" s="27"/>
      <c r="N170" s="12"/>
      <c r="O170" s="12"/>
      <c r="P170" s="12"/>
      <c r="Q170" s="12"/>
      <c r="R170" s="12"/>
      <c r="S170" s="12"/>
      <c r="T170" s="12"/>
      <c r="U170" s="12"/>
      <c r="V170" s="12"/>
      <c r="W170" s="12"/>
      <c r="X170" s="12"/>
      <c r="Y170" s="12"/>
      <c r="Z170" s="12"/>
      <c r="AA170" s="12"/>
      <c r="AB170" s="12"/>
      <c r="AC170" s="12"/>
      <c r="AD170" s="12"/>
      <c r="AE170" s="12"/>
      <c r="AF170" s="12"/>
      <c r="AG170" s="12"/>
      <c r="AH170" s="12"/>
      <c r="AI170" s="27"/>
      <c r="AJ170" s="12"/>
      <c r="AK170" s="12"/>
      <c r="AL170" s="12"/>
      <c r="AM170" s="12"/>
      <c r="AN170" s="12"/>
      <c r="AO170" s="12"/>
      <c r="AP170" s="12"/>
      <c r="AQ170" s="12"/>
      <c r="AR170" s="12"/>
      <c r="AS170" s="12"/>
      <c r="AT170" s="12"/>
      <c r="AU170" s="12"/>
      <c r="AV170" s="12"/>
    </row>
    <row r="171" spans="1:48" ht="15.75" customHeight="1" x14ac:dyDescent="0.2">
      <c r="A171" s="12"/>
      <c r="B171" s="12"/>
      <c r="C171" s="12"/>
      <c r="D171" s="12"/>
      <c r="E171" s="12"/>
      <c r="F171" s="12"/>
      <c r="G171" s="12"/>
      <c r="H171" s="12"/>
      <c r="I171" s="12"/>
      <c r="J171" s="12"/>
      <c r="K171" s="12"/>
      <c r="L171" s="12"/>
      <c r="M171" s="27"/>
      <c r="N171" s="12"/>
      <c r="O171" s="12"/>
      <c r="P171" s="12"/>
      <c r="Q171" s="12"/>
      <c r="R171" s="12"/>
      <c r="S171" s="12"/>
      <c r="T171" s="12"/>
      <c r="U171" s="12"/>
      <c r="V171" s="12"/>
      <c r="W171" s="12"/>
      <c r="X171" s="12"/>
      <c r="Y171" s="12"/>
      <c r="Z171" s="12"/>
      <c r="AA171" s="12"/>
      <c r="AB171" s="12"/>
      <c r="AC171" s="12"/>
      <c r="AD171" s="12"/>
      <c r="AE171" s="12"/>
      <c r="AF171" s="12"/>
      <c r="AG171" s="12"/>
      <c r="AH171" s="12"/>
      <c r="AI171" s="27"/>
      <c r="AJ171" s="12"/>
      <c r="AK171" s="12"/>
      <c r="AL171" s="12"/>
      <c r="AM171" s="12"/>
      <c r="AN171" s="12"/>
      <c r="AO171" s="12"/>
      <c r="AP171" s="12"/>
      <c r="AQ171" s="12"/>
      <c r="AR171" s="12"/>
      <c r="AS171" s="12"/>
      <c r="AT171" s="12"/>
      <c r="AU171" s="12"/>
      <c r="AV171" s="12"/>
    </row>
    <row r="172" spans="1:48" ht="15.75" customHeight="1" x14ac:dyDescent="0.2">
      <c r="A172" s="12"/>
      <c r="B172" s="12"/>
      <c r="C172" s="12"/>
      <c r="D172" s="12"/>
      <c r="E172" s="12"/>
      <c r="F172" s="12"/>
      <c r="G172" s="12"/>
      <c r="H172" s="12"/>
      <c r="I172" s="12"/>
      <c r="J172" s="12"/>
      <c r="K172" s="12"/>
      <c r="L172" s="12"/>
      <c r="M172" s="27"/>
      <c r="N172" s="12"/>
      <c r="O172" s="12"/>
      <c r="P172" s="12"/>
      <c r="Q172" s="12"/>
      <c r="R172" s="12"/>
      <c r="S172" s="12"/>
      <c r="T172" s="12"/>
      <c r="U172" s="12"/>
      <c r="V172" s="12"/>
      <c r="W172" s="12"/>
      <c r="X172" s="12"/>
      <c r="Y172" s="12"/>
      <c r="Z172" s="12"/>
      <c r="AA172" s="12"/>
      <c r="AB172" s="12"/>
      <c r="AC172" s="12"/>
      <c r="AD172" s="12"/>
      <c r="AE172" s="12"/>
      <c r="AF172" s="12"/>
      <c r="AG172" s="12"/>
      <c r="AH172" s="12"/>
      <c r="AI172" s="27"/>
      <c r="AJ172" s="12"/>
      <c r="AK172" s="12"/>
      <c r="AL172" s="12"/>
      <c r="AM172" s="12"/>
      <c r="AN172" s="12"/>
      <c r="AO172" s="12"/>
      <c r="AP172" s="12"/>
      <c r="AQ172" s="12"/>
      <c r="AR172" s="12"/>
      <c r="AS172" s="12"/>
      <c r="AT172" s="12"/>
      <c r="AU172" s="12"/>
      <c r="AV172" s="12"/>
    </row>
    <row r="173" spans="1:48" ht="15.75" customHeight="1" x14ac:dyDescent="0.2">
      <c r="A173" s="12"/>
      <c r="B173" s="12"/>
      <c r="C173" s="12"/>
      <c r="D173" s="12"/>
      <c r="E173" s="12"/>
      <c r="F173" s="12"/>
      <c r="G173" s="12"/>
      <c r="H173" s="12"/>
      <c r="I173" s="12"/>
      <c r="J173" s="12"/>
      <c r="K173" s="12"/>
      <c r="L173" s="12"/>
      <c r="M173" s="27"/>
      <c r="N173" s="12"/>
      <c r="O173" s="12"/>
      <c r="P173" s="12"/>
      <c r="Q173" s="12"/>
      <c r="R173" s="12"/>
      <c r="S173" s="12"/>
      <c r="T173" s="12"/>
      <c r="U173" s="12"/>
      <c r="V173" s="12"/>
      <c r="W173" s="12"/>
      <c r="X173" s="12"/>
      <c r="Y173" s="12"/>
      <c r="Z173" s="12"/>
      <c r="AA173" s="12"/>
      <c r="AB173" s="12"/>
      <c r="AC173" s="12"/>
      <c r="AD173" s="12"/>
      <c r="AE173" s="12"/>
      <c r="AF173" s="12"/>
      <c r="AG173" s="12"/>
      <c r="AH173" s="12"/>
      <c r="AI173" s="27"/>
      <c r="AJ173" s="12"/>
      <c r="AK173" s="12"/>
      <c r="AL173" s="12"/>
      <c r="AM173" s="12"/>
      <c r="AN173" s="12"/>
      <c r="AO173" s="12"/>
      <c r="AP173" s="12"/>
      <c r="AQ173" s="12"/>
      <c r="AR173" s="12"/>
      <c r="AS173" s="12"/>
      <c r="AT173" s="12"/>
      <c r="AU173" s="12"/>
      <c r="AV173" s="12"/>
    </row>
    <row r="174" spans="1:48" ht="15.75" customHeight="1" x14ac:dyDescent="0.2">
      <c r="A174" s="12"/>
      <c r="B174" s="12"/>
      <c r="C174" s="12"/>
      <c r="D174" s="12"/>
      <c r="E174" s="12"/>
      <c r="F174" s="12"/>
      <c r="G174" s="12"/>
      <c r="H174" s="12"/>
      <c r="I174" s="12"/>
      <c r="J174" s="12"/>
      <c r="K174" s="12"/>
      <c r="L174" s="12"/>
      <c r="M174" s="27"/>
      <c r="N174" s="12"/>
      <c r="O174" s="12"/>
      <c r="P174" s="12"/>
      <c r="Q174" s="12"/>
      <c r="R174" s="12"/>
      <c r="S174" s="12"/>
      <c r="T174" s="12"/>
      <c r="U174" s="12"/>
      <c r="V174" s="12"/>
      <c r="W174" s="12"/>
      <c r="X174" s="12"/>
      <c r="Y174" s="12"/>
      <c r="Z174" s="12"/>
      <c r="AA174" s="12"/>
      <c r="AB174" s="12"/>
      <c r="AC174" s="12"/>
      <c r="AD174" s="12"/>
      <c r="AE174" s="12"/>
      <c r="AF174" s="12"/>
      <c r="AG174" s="12"/>
      <c r="AH174" s="12"/>
      <c r="AI174" s="27"/>
      <c r="AJ174" s="12"/>
      <c r="AK174" s="12"/>
      <c r="AL174" s="12"/>
      <c r="AM174" s="12"/>
      <c r="AN174" s="12"/>
      <c r="AO174" s="12"/>
      <c r="AP174" s="12"/>
      <c r="AQ174" s="12"/>
      <c r="AR174" s="12"/>
      <c r="AS174" s="12"/>
      <c r="AT174" s="12"/>
      <c r="AU174" s="12"/>
      <c r="AV174" s="12"/>
    </row>
    <row r="175" spans="1:48" ht="15.75" customHeight="1" x14ac:dyDescent="0.2">
      <c r="A175" s="12"/>
      <c r="B175" s="12"/>
      <c r="C175" s="12"/>
      <c r="D175" s="12"/>
      <c r="E175" s="12"/>
      <c r="F175" s="12"/>
      <c r="G175" s="12"/>
      <c r="H175" s="12"/>
      <c r="I175" s="12"/>
      <c r="J175" s="12"/>
      <c r="K175" s="12"/>
      <c r="L175" s="12"/>
      <c r="M175" s="27"/>
      <c r="N175" s="12"/>
      <c r="O175" s="12"/>
      <c r="P175" s="12"/>
      <c r="Q175" s="12"/>
      <c r="R175" s="12"/>
      <c r="S175" s="12"/>
      <c r="T175" s="12"/>
      <c r="U175" s="12"/>
      <c r="V175" s="12"/>
      <c r="W175" s="12"/>
      <c r="X175" s="12"/>
      <c r="Y175" s="12"/>
      <c r="Z175" s="12"/>
      <c r="AA175" s="12"/>
      <c r="AB175" s="12"/>
      <c r="AC175" s="12"/>
      <c r="AD175" s="12"/>
      <c r="AE175" s="12"/>
      <c r="AF175" s="12"/>
      <c r="AG175" s="12"/>
      <c r="AH175" s="12"/>
      <c r="AI175" s="27"/>
      <c r="AJ175" s="12"/>
      <c r="AK175" s="12"/>
      <c r="AL175" s="12"/>
      <c r="AM175" s="12"/>
      <c r="AN175" s="12"/>
      <c r="AO175" s="12"/>
      <c r="AP175" s="12"/>
      <c r="AQ175" s="12"/>
      <c r="AR175" s="12"/>
      <c r="AS175" s="12"/>
      <c r="AT175" s="12"/>
      <c r="AU175" s="12"/>
      <c r="AV175" s="12"/>
    </row>
    <row r="176" spans="1:48" ht="15.75" customHeight="1" x14ac:dyDescent="0.2">
      <c r="A176" s="12"/>
      <c r="B176" s="12"/>
      <c r="C176" s="12"/>
      <c r="D176" s="12"/>
      <c r="E176" s="12"/>
      <c r="F176" s="12"/>
      <c r="G176" s="12"/>
      <c r="H176" s="12"/>
      <c r="I176" s="12"/>
      <c r="J176" s="12"/>
      <c r="K176" s="12"/>
      <c r="L176" s="12"/>
      <c r="M176" s="27"/>
      <c r="N176" s="12"/>
      <c r="O176" s="12"/>
      <c r="P176" s="12"/>
      <c r="Q176" s="12"/>
      <c r="R176" s="12"/>
      <c r="S176" s="12"/>
      <c r="T176" s="12"/>
      <c r="U176" s="12"/>
      <c r="V176" s="12"/>
      <c r="W176" s="12"/>
      <c r="X176" s="12"/>
      <c r="Y176" s="12"/>
      <c r="Z176" s="12"/>
      <c r="AA176" s="12"/>
      <c r="AB176" s="12"/>
      <c r="AC176" s="12"/>
      <c r="AD176" s="12"/>
      <c r="AE176" s="12"/>
      <c r="AF176" s="12"/>
      <c r="AG176" s="12"/>
      <c r="AH176" s="12"/>
      <c r="AI176" s="27"/>
      <c r="AJ176" s="12"/>
      <c r="AK176" s="12"/>
      <c r="AL176" s="12"/>
      <c r="AM176" s="12"/>
      <c r="AN176" s="12"/>
      <c r="AO176" s="12"/>
      <c r="AP176" s="12"/>
      <c r="AQ176" s="12"/>
      <c r="AR176" s="12"/>
      <c r="AS176" s="12"/>
      <c r="AT176" s="12"/>
      <c r="AU176" s="12"/>
      <c r="AV176" s="12"/>
    </row>
    <row r="177" spans="1:48" ht="15.75" customHeight="1" x14ac:dyDescent="0.2">
      <c r="A177" s="12"/>
      <c r="B177" s="12"/>
      <c r="C177" s="12"/>
      <c r="D177" s="12"/>
      <c r="E177" s="12"/>
      <c r="F177" s="12"/>
      <c r="G177" s="12"/>
      <c r="H177" s="12"/>
      <c r="I177" s="12"/>
      <c r="J177" s="12"/>
      <c r="K177" s="12"/>
      <c r="L177" s="12"/>
      <c r="M177" s="27"/>
      <c r="N177" s="12"/>
      <c r="O177" s="12"/>
      <c r="P177" s="12"/>
      <c r="Q177" s="12"/>
      <c r="R177" s="12"/>
      <c r="S177" s="12"/>
      <c r="T177" s="12"/>
      <c r="U177" s="12"/>
      <c r="V177" s="12"/>
      <c r="W177" s="12"/>
      <c r="X177" s="12"/>
      <c r="Y177" s="12"/>
      <c r="Z177" s="12"/>
      <c r="AA177" s="12"/>
      <c r="AB177" s="12"/>
      <c r="AC177" s="12"/>
      <c r="AD177" s="12"/>
      <c r="AE177" s="12"/>
      <c r="AF177" s="12"/>
      <c r="AG177" s="12"/>
      <c r="AH177" s="12"/>
      <c r="AI177" s="27"/>
      <c r="AJ177" s="12"/>
      <c r="AK177" s="12"/>
      <c r="AL177" s="12"/>
      <c r="AM177" s="12"/>
      <c r="AN177" s="12"/>
      <c r="AO177" s="12"/>
      <c r="AP177" s="12"/>
      <c r="AQ177" s="12"/>
      <c r="AR177" s="12"/>
      <c r="AS177" s="12"/>
      <c r="AT177" s="12"/>
      <c r="AU177" s="12"/>
      <c r="AV177" s="12"/>
    </row>
    <row r="178" spans="1:48" ht="15.75" customHeight="1" x14ac:dyDescent="0.2">
      <c r="A178" s="12"/>
      <c r="B178" s="12"/>
      <c r="C178" s="12"/>
      <c r="D178" s="12"/>
      <c r="E178" s="12"/>
      <c r="F178" s="12"/>
      <c r="G178" s="12"/>
      <c r="H178" s="12"/>
      <c r="I178" s="12"/>
      <c r="J178" s="12"/>
      <c r="K178" s="12"/>
      <c r="L178" s="12"/>
      <c r="M178" s="27"/>
      <c r="N178" s="12"/>
      <c r="O178" s="12"/>
      <c r="P178" s="12"/>
      <c r="Q178" s="12"/>
      <c r="R178" s="12"/>
      <c r="S178" s="12"/>
      <c r="T178" s="12"/>
      <c r="U178" s="12"/>
      <c r="V178" s="12"/>
      <c r="W178" s="12"/>
      <c r="X178" s="12"/>
      <c r="Y178" s="12"/>
      <c r="Z178" s="12"/>
      <c r="AA178" s="12"/>
      <c r="AB178" s="12"/>
      <c r="AC178" s="12"/>
      <c r="AD178" s="12"/>
      <c r="AE178" s="12"/>
      <c r="AF178" s="12"/>
      <c r="AG178" s="12"/>
      <c r="AH178" s="12"/>
      <c r="AI178" s="27"/>
      <c r="AJ178" s="12"/>
      <c r="AK178" s="12"/>
      <c r="AL178" s="12"/>
      <c r="AM178" s="12"/>
      <c r="AN178" s="12"/>
      <c r="AO178" s="12"/>
      <c r="AP178" s="12"/>
      <c r="AQ178" s="12"/>
      <c r="AR178" s="12"/>
      <c r="AS178" s="12"/>
      <c r="AT178" s="12"/>
      <c r="AU178" s="12"/>
      <c r="AV178" s="12"/>
    </row>
    <row r="179" spans="1:48" ht="15.75" customHeight="1" x14ac:dyDescent="0.2">
      <c r="A179" s="12"/>
      <c r="B179" s="12"/>
      <c r="C179" s="12"/>
      <c r="D179" s="12"/>
      <c r="E179" s="12"/>
      <c r="F179" s="12"/>
      <c r="G179" s="12"/>
      <c r="H179" s="12"/>
      <c r="I179" s="12"/>
      <c r="J179" s="12"/>
      <c r="K179" s="12"/>
      <c r="L179" s="12"/>
      <c r="M179" s="27"/>
      <c r="N179" s="12"/>
      <c r="O179" s="12"/>
      <c r="P179" s="12"/>
      <c r="Q179" s="12"/>
      <c r="R179" s="12"/>
      <c r="S179" s="12"/>
      <c r="T179" s="12"/>
      <c r="U179" s="12"/>
      <c r="V179" s="12"/>
      <c r="W179" s="12"/>
      <c r="X179" s="12"/>
      <c r="Y179" s="12"/>
      <c r="Z179" s="12"/>
      <c r="AA179" s="12"/>
      <c r="AB179" s="12"/>
      <c r="AC179" s="12"/>
      <c r="AD179" s="12"/>
      <c r="AE179" s="12"/>
      <c r="AF179" s="12"/>
      <c r="AG179" s="12"/>
      <c r="AH179" s="12"/>
      <c r="AI179" s="27"/>
      <c r="AJ179" s="12"/>
      <c r="AK179" s="12"/>
      <c r="AL179" s="12"/>
      <c r="AM179" s="12"/>
      <c r="AN179" s="12"/>
      <c r="AO179" s="12"/>
      <c r="AP179" s="12"/>
      <c r="AQ179" s="12"/>
      <c r="AR179" s="12"/>
      <c r="AS179" s="12"/>
      <c r="AT179" s="12"/>
      <c r="AU179" s="12"/>
      <c r="AV179" s="12"/>
    </row>
    <row r="180" spans="1:48" ht="15.75" customHeight="1" x14ac:dyDescent="0.2">
      <c r="A180" s="12"/>
      <c r="B180" s="12"/>
      <c r="C180" s="12"/>
      <c r="D180" s="12"/>
      <c r="E180" s="12"/>
      <c r="F180" s="12"/>
      <c r="G180" s="12"/>
      <c r="H180" s="12"/>
      <c r="I180" s="12"/>
      <c r="J180" s="12"/>
      <c r="K180" s="12"/>
      <c r="L180" s="12"/>
      <c r="M180" s="27"/>
      <c r="N180" s="12"/>
      <c r="O180" s="12"/>
      <c r="P180" s="12"/>
      <c r="Q180" s="12"/>
      <c r="R180" s="12"/>
      <c r="S180" s="12"/>
      <c r="T180" s="12"/>
      <c r="U180" s="12"/>
      <c r="V180" s="12"/>
      <c r="W180" s="12"/>
      <c r="X180" s="12"/>
      <c r="Y180" s="12"/>
      <c r="Z180" s="12"/>
      <c r="AA180" s="12"/>
      <c r="AB180" s="12"/>
      <c r="AC180" s="12"/>
      <c r="AD180" s="12"/>
      <c r="AE180" s="12"/>
      <c r="AF180" s="12"/>
      <c r="AG180" s="12"/>
      <c r="AH180" s="12"/>
      <c r="AI180" s="27"/>
      <c r="AJ180" s="12"/>
      <c r="AK180" s="12"/>
      <c r="AL180" s="12"/>
      <c r="AM180" s="12"/>
      <c r="AN180" s="12"/>
      <c r="AO180" s="12"/>
      <c r="AP180" s="12"/>
      <c r="AQ180" s="12"/>
      <c r="AR180" s="12"/>
      <c r="AS180" s="12"/>
      <c r="AT180" s="12"/>
      <c r="AU180" s="12"/>
      <c r="AV180" s="12"/>
    </row>
    <row r="181" spans="1:48" ht="15.75" customHeight="1" x14ac:dyDescent="0.2">
      <c r="A181" s="12"/>
      <c r="B181" s="12"/>
      <c r="C181" s="12"/>
      <c r="D181" s="12"/>
      <c r="E181" s="12"/>
      <c r="F181" s="12"/>
      <c r="G181" s="12"/>
      <c r="H181" s="12"/>
      <c r="I181" s="12"/>
      <c r="J181" s="12"/>
      <c r="K181" s="12"/>
      <c r="L181" s="12"/>
      <c r="M181" s="27"/>
      <c r="N181" s="12"/>
      <c r="O181" s="12"/>
      <c r="P181" s="12"/>
      <c r="Q181" s="12"/>
      <c r="R181" s="12"/>
      <c r="S181" s="12"/>
      <c r="T181" s="12"/>
      <c r="U181" s="12"/>
      <c r="V181" s="12"/>
      <c r="W181" s="12"/>
      <c r="X181" s="12"/>
      <c r="Y181" s="12"/>
      <c r="Z181" s="12"/>
      <c r="AA181" s="12"/>
      <c r="AB181" s="12"/>
      <c r="AC181" s="12"/>
      <c r="AD181" s="12"/>
      <c r="AE181" s="12"/>
      <c r="AF181" s="12"/>
      <c r="AG181" s="12"/>
      <c r="AH181" s="12"/>
      <c r="AI181" s="27"/>
      <c r="AJ181" s="12"/>
      <c r="AK181" s="12"/>
      <c r="AL181" s="12"/>
      <c r="AM181" s="12"/>
      <c r="AN181" s="12"/>
      <c r="AO181" s="12"/>
      <c r="AP181" s="12"/>
      <c r="AQ181" s="12"/>
      <c r="AR181" s="12"/>
      <c r="AS181" s="12"/>
      <c r="AT181" s="12"/>
      <c r="AU181" s="12"/>
      <c r="AV181" s="12"/>
    </row>
    <row r="182" spans="1:48" ht="15.75" customHeight="1" x14ac:dyDescent="0.2">
      <c r="A182" s="12"/>
      <c r="B182" s="12"/>
      <c r="C182" s="12"/>
      <c r="D182" s="12"/>
      <c r="E182" s="12"/>
      <c r="F182" s="12"/>
      <c r="G182" s="12"/>
      <c r="H182" s="12"/>
      <c r="I182" s="12"/>
      <c r="J182" s="12"/>
      <c r="K182" s="12"/>
      <c r="L182" s="12"/>
      <c r="M182" s="27"/>
      <c r="N182" s="12"/>
      <c r="O182" s="12"/>
      <c r="P182" s="12"/>
      <c r="Q182" s="12"/>
      <c r="R182" s="12"/>
      <c r="S182" s="12"/>
      <c r="T182" s="12"/>
      <c r="U182" s="12"/>
      <c r="V182" s="12"/>
      <c r="W182" s="12"/>
      <c r="X182" s="12"/>
      <c r="Y182" s="12"/>
      <c r="Z182" s="12"/>
      <c r="AA182" s="12"/>
      <c r="AB182" s="12"/>
      <c r="AC182" s="12"/>
      <c r="AD182" s="12"/>
      <c r="AE182" s="12"/>
      <c r="AF182" s="12"/>
      <c r="AG182" s="12"/>
      <c r="AH182" s="12"/>
      <c r="AI182" s="27"/>
      <c r="AJ182" s="12"/>
      <c r="AK182" s="12"/>
      <c r="AL182" s="12"/>
      <c r="AM182" s="12"/>
      <c r="AN182" s="12"/>
      <c r="AO182" s="12"/>
      <c r="AP182" s="12"/>
      <c r="AQ182" s="12"/>
      <c r="AR182" s="12"/>
      <c r="AS182" s="12"/>
      <c r="AT182" s="12"/>
      <c r="AU182" s="12"/>
      <c r="AV182" s="12"/>
    </row>
    <row r="183" spans="1:48" ht="15.75" customHeight="1" x14ac:dyDescent="0.2">
      <c r="A183" s="12"/>
      <c r="B183" s="12"/>
      <c r="C183" s="12"/>
      <c r="D183" s="12"/>
      <c r="E183" s="12"/>
      <c r="F183" s="12"/>
      <c r="G183" s="12"/>
      <c r="H183" s="12"/>
      <c r="I183" s="12"/>
      <c r="J183" s="12"/>
      <c r="K183" s="12"/>
      <c r="L183" s="12"/>
      <c r="M183" s="27"/>
      <c r="N183" s="12"/>
      <c r="O183" s="12"/>
      <c r="P183" s="12"/>
      <c r="Q183" s="12"/>
      <c r="R183" s="12"/>
      <c r="S183" s="12"/>
      <c r="T183" s="12"/>
      <c r="U183" s="12"/>
      <c r="V183" s="12"/>
      <c r="W183" s="12"/>
      <c r="X183" s="12"/>
      <c r="Y183" s="12"/>
      <c r="Z183" s="12"/>
      <c r="AA183" s="12"/>
      <c r="AB183" s="12"/>
      <c r="AC183" s="12"/>
      <c r="AD183" s="12"/>
      <c r="AE183" s="12"/>
      <c r="AF183" s="12"/>
      <c r="AG183" s="12"/>
      <c r="AH183" s="12"/>
      <c r="AI183" s="27"/>
      <c r="AJ183" s="12"/>
      <c r="AK183" s="12"/>
      <c r="AL183" s="12"/>
      <c r="AM183" s="12"/>
      <c r="AN183" s="12"/>
      <c r="AO183" s="12"/>
      <c r="AP183" s="12"/>
      <c r="AQ183" s="12"/>
      <c r="AR183" s="12"/>
      <c r="AS183" s="12"/>
      <c r="AT183" s="12"/>
      <c r="AU183" s="12"/>
      <c r="AV183" s="12"/>
    </row>
    <row r="184" spans="1:48" ht="15.75" customHeight="1" x14ac:dyDescent="0.2">
      <c r="A184" s="12"/>
      <c r="B184" s="12"/>
      <c r="C184" s="12"/>
      <c r="D184" s="12"/>
      <c r="E184" s="12"/>
      <c r="F184" s="12"/>
      <c r="G184" s="12"/>
      <c r="H184" s="12"/>
      <c r="I184" s="12"/>
      <c r="J184" s="12"/>
      <c r="K184" s="12"/>
      <c r="L184" s="12"/>
      <c r="M184" s="27"/>
      <c r="N184" s="12"/>
      <c r="O184" s="12"/>
      <c r="P184" s="12"/>
      <c r="Q184" s="12"/>
      <c r="R184" s="12"/>
      <c r="S184" s="12"/>
      <c r="T184" s="12"/>
      <c r="U184" s="12"/>
      <c r="V184" s="12"/>
      <c r="W184" s="12"/>
      <c r="X184" s="12"/>
      <c r="Y184" s="12"/>
      <c r="Z184" s="12"/>
      <c r="AA184" s="12"/>
      <c r="AB184" s="12"/>
      <c r="AC184" s="12"/>
      <c r="AD184" s="12"/>
      <c r="AE184" s="12"/>
      <c r="AF184" s="12"/>
      <c r="AG184" s="12"/>
      <c r="AH184" s="12"/>
      <c r="AI184" s="27"/>
      <c r="AJ184" s="12"/>
      <c r="AK184" s="12"/>
      <c r="AL184" s="12"/>
      <c r="AM184" s="12"/>
      <c r="AN184" s="12"/>
      <c r="AO184" s="12"/>
      <c r="AP184" s="12"/>
      <c r="AQ184" s="12"/>
      <c r="AR184" s="12"/>
      <c r="AS184" s="12"/>
      <c r="AT184" s="12"/>
      <c r="AU184" s="12"/>
      <c r="AV184" s="12"/>
    </row>
    <row r="185" spans="1:48" ht="15.75" customHeight="1" x14ac:dyDescent="0.2">
      <c r="A185" s="12"/>
      <c r="B185" s="12"/>
      <c r="C185" s="12"/>
      <c r="D185" s="12"/>
      <c r="E185" s="12"/>
      <c r="F185" s="12"/>
      <c r="G185" s="12"/>
      <c r="H185" s="12"/>
      <c r="I185" s="12"/>
      <c r="J185" s="12"/>
      <c r="K185" s="12"/>
      <c r="L185" s="12"/>
      <c r="M185" s="27"/>
      <c r="N185" s="12"/>
      <c r="O185" s="12"/>
      <c r="P185" s="12"/>
      <c r="Q185" s="12"/>
      <c r="R185" s="12"/>
      <c r="S185" s="12"/>
      <c r="T185" s="12"/>
      <c r="U185" s="12"/>
      <c r="V185" s="12"/>
      <c r="W185" s="12"/>
      <c r="X185" s="12"/>
      <c r="Y185" s="12"/>
      <c r="Z185" s="12"/>
      <c r="AA185" s="12"/>
      <c r="AB185" s="12"/>
      <c r="AC185" s="12"/>
      <c r="AD185" s="12"/>
      <c r="AE185" s="12"/>
      <c r="AF185" s="12"/>
      <c r="AG185" s="12"/>
      <c r="AH185" s="12"/>
      <c r="AI185" s="27"/>
      <c r="AJ185" s="12"/>
      <c r="AK185" s="12"/>
      <c r="AL185" s="12"/>
      <c r="AM185" s="12"/>
      <c r="AN185" s="12"/>
      <c r="AO185" s="12"/>
      <c r="AP185" s="12"/>
      <c r="AQ185" s="12"/>
      <c r="AR185" s="12"/>
      <c r="AS185" s="12"/>
      <c r="AT185" s="12"/>
      <c r="AU185" s="12"/>
      <c r="AV185" s="12"/>
    </row>
    <row r="186" spans="1:48" ht="15.75" customHeight="1" x14ac:dyDescent="0.2">
      <c r="A186" s="12"/>
      <c r="B186" s="12"/>
      <c r="C186" s="12"/>
      <c r="D186" s="12"/>
      <c r="E186" s="12"/>
      <c r="F186" s="12"/>
      <c r="G186" s="12"/>
      <c r="H186" s="12"/>
      <c r="I186" s="12"/>
      <c r="J186" s="12"/>
      <c r="K186" s="12"/>
      <c r="L186" s="12"/>
      <c r="M186" s="27"/>
      <c r="N186" s="12"/>
      <c r="O186" s="12"/>
      <c r="P186" s="12"/>
      <c r="Q186" s="12"/>
      <c r="R186" s="12"/>
      <c r="S186" s="12"/>
      <c r="T186" s="12"/>
      <c r="U186" s="12"/>
      <c r="V186" s="12"/>
      <c r="W186" s="12"/>
      <c r="X186" s="12"/>
      <c r="Y186" s="12"/>
      <c r="Z186" s="12"/>
      <c r="AA186" s="12"/>
      <c r="AB186" s="12"/>
      <c r="AC186" s="12"/>
      <c r="AD186" s="12"/>
      <c r="AE186" s="12"/>
      <c r="AF186" s="12"/>
      <c r="AG186" s="12"/>
      <c r="AH186" s="12"/>
      <c r="AI186" s="27"/>
      <c r="AJ186" s="12"/>
      <c r="AK186" s="12"/>
      <c r="AL186" s="12"/>
      <c r="AM186" s="12"/>
      <c r="AN186" s="12"/>
      <c r="AO186" s="12"/>
      <c r="AP186" s="12"/>
      <c r="AQ186" s="12"/>
      <c r="AR186" s="12"/>
      <c r="AS186" s="12"/>
      <c r="AT186" s="12"/>
      <c r="AU186" s="12"/>
      <c r="AV186" s="12"/>
    </row>
    <row r="187" spans="1:48" ht="15.75" customHeight="1" x14ac:dyDescent="0.2">
      <c r="A187" s="12"/>
      <c r="B187" s="12"/>
      <c r="C187" s="12"/>
      <c r="D187" s="12"/>
      <c r="E187" s="12"/>
      <c r="F187" s="12"/>
      <c r="G187" s="12"/>
      <c r="H187" s="12"/>
      <c r="I187" s="12"/>
      <c r="J187" s="12"/>
      <c r="K187" s="12"/>
      <c r="L187" s="12"/>
      <c r="M187" s="27"/>
      <c r="N187" s="12"/>
      <c r="O187" s="12"/>
      <c r="P187" s="12"/>
      <c r="Q187" s="12"/>
      <c r="R187" s="12"/>
      <c r="S187" s="12"/>
      <c r="T187" s="12"/>
      <c r="U187" s="12"/>
      <c r="V187" s="12"/>
      <c r="W187" s="12"/>
      <c r="X187" s="12"/>
      <c r="Y187" s="12"/>
      <c r="Z187" s="12"/>
      <c r="AA187" s="12"/>
      <c r="AB187" s="12"/>
      <c r="AC187" s="12"/>
      <c r="AD187" s="12"/>
      <c r="AE187" s="12"/>
      <c r="AF187" s="12"/>
      <c r="AG187" s="12"/>
      <c r="AH187" s="12"/>
      <c r="AI187" s="27"/>
      <c r="AJ187" s="12"/>
      <c r="AK187" s="12"/>
      <c r="AL187" s="12"/>
      <c r="AM187" s="12"/>
      <c r="AN187" s="12"/>
      <c r="AO187" s="12"/>
      <c r="AP187" s="12"/>
      <c r="AQ187" s="12"/>
      <c r="AR187" s="12"/>
      <c r="AS187" s="12"/>
      <c r="AT187" s="12"/>
      <c r="AU187" s="12"/>
      <c r="AV187" s="12"/>
    </row>
    <row r="188" spans="1:48" ht="15.75" customHeight="1" x14ac:dyDescent="0.2">
      <c r="A188" s="12"/>
      <c r="B188" s="12"/>
      <c r="C188" s="12"/>
      <c r="D188" s="12"/>
      <c r="E188" s="12"/>
      <c r="F188" s="12"/>
      <c r="G188" s="12"/>
      <c r="H188" s="12"/>
      <c r="I188" s="12"/>
      <c r="J188" s="12"/>
      <c r="K188" s="12"/>
      <c r="L188" s="12"/>
      <c r="M188" s="27"/>
      <c r="N188" s="12"/>
      <c r="O188" s="12"/>
      <c r="P188" s="12"/>
      <c r="Q188" s="12"/>
      <c r="R188" s="12"/>
      <c r="S188" s="12"/>
      <c r="T188" s="12"/>
      <c r="U188" s="12"/>
      <c r="V188" s="12"/>
      <c r="W188" s="12"/>
      <c r="X188" s="12"/>
      <c r="Y188" s="12"/>
      <c r="Z188" s="12"/>
      <c r="AA188" s="12"/>
      <c r="AB188" s="12"/>
      <c r="AC188" s="12"/>
      <c r="AD188" s="12"/>
      <c r="AE188" s="12"/>
      <c r="AF188" s="12"/>
      <c r="AG188" s="12"/>
      <c r="AH188" s="12"/>
      <c r="AI188" s="27"/>
      <c r="AJ188" s="12"/>
      <c r="AK188" s="12"/>
      <c r="AL188" s="12"/>
      <c r="AM188" s="12"/>
      <c r="AN188" s="12"/>
      <c r="AO188" s="12"/>
      <c r="AP188" s="12"/>
      <c r="AQ188" s="12"/>
      <c r="AR188" s="12"/>
      <c r="AS188" s="12"/>
      <c r="AT188" s="12"/>
      <c r="AU188" s="12"/>
      <c r="AV188" s="12"/>
    </row>
    <row r="189" spans="1:48" ht="15.75" customHeight="1" x14ac:dyDescent="0.2">
      <c r="A189" s="12"/>
      <c r="B189" s="12"/>
      <c r="C189" s="12"/>
      <c r="D189" s="12"/>
      <c r="E189" s="12"/>
      <c r="F189" s="12"/>
      <c r="G189" s="12"/>
      <c r="H189" s="12"/>
      <c r="I189" s="12"/>
      <c r="J189" s="12"/>
      <c r="K189" s="12"/>
      <c r="L189" s="12"/>
      <c r="M189" s="27"/>
      <c r="N189" s="12"/>
      <c r="O189" s="12"/>
      <c r="P189" s="12"/>
      <c r="Q189" s="12"/>
      <c r="R189" s="12"/>
      <c r="S189" s="12"/>
      <c r="T189" s="12"/>
      <c r="U189" s="12"/>
      <c r="V189" s="12"/>
      <c r="W189" s="12"/>
      <c r="X189" s="12"/>
      <c r="Y189" s="12"/>
      <c r="Z189" s="12"/>
      <c r="AA189" s="12"/>
      <c r="AB189" s="12"/>
      <c r="AC189" s="12"/>
      <c r="AD189" s="12"/>
      <c r="AE189" s="12"/>
      <c r="AF189" s="12"/>
      <c r="AG189" s="12"/>
      <c r="AH189" s="12"/>
      <c r="AI189" s="27"/>
      <c r="AJ189" s="12"/>
      <c r="AK189" s="12"/>
      <c r="AL189" s="12"/>
      <c r="AM189" s="12"/>
      <c r="AN189" s="12"/>
      <c r="AO189" s="12"/>
      <c r="AP189" s="12"/>
      <c r="AQ189" s="12"/>
      <c r="AR189" s="12"/>
      <c r="AS189" s="12"/>
      <c r="AT189" s="12"/>
      <c r="AU189" s="12"/>
      <c r="AV189" s="12"/>
    </row>
    <row r="190" spans="1:48" ht="15.75" customHeight="1" x14ac:dyDescent="0.2">
      <c r="A190" s="12"/>
      <c r="B190" s="12"/>
      <c r="C190" s="12"/>
      <c r="D190" s="12"/>
      <c r="E190" s="12"/>
      <c r="F190" s="12"/>
      <c r="G190" s="12"/>
      <c r="H190" s="12"/>
      <c r="I190" s="12"/>
      <c r="J190" s="12"/>
      <c r="K190" s="12"/>
      <c r="L190" s="12"/>
      <c r="M190" s="27"/>
      <c r="N190" s="12"/>
      <c r="O190" s="12"/>
      <c r="P190" s="12"/>
      <c r="Q190" s="12"/>
      <c r="R190" s="12"/>
      <c r="S190" s="12"/>
      <c r="T190" s="12"/>
      <c r="U190" s="12"/>
      <c r="V190" s="12"/>
      <c r="W190" s="12"/>
      <c r="X190" s="12"/>
      <c r="Y190" s="12"/>
      <c r="Z190" s="12"/>
      <c r="AA190" s="12"/>
      <c r="AB190" s="12"/>
      <c r="AC190" s="12"/>
      <c r="AD190" s="12"/>
      <c r="AE190" s="12"/>
      <c r="AF190" s="12"/>
      <c r="AG190" s="12"/>
      <c r="AH190" s="12"/>
      <c r="AI190" s="27"/>
      <c r="AJ190" s="12"/>
      <c r="AK190" s="12"/>
      <c r="AL190" s="12"/>
      <c r="AM190" s="12"/>
      <c r="AN190" s="12"/>
      <c r="AO190" s="12"/>
      <c r="AP190" s="12"/>
      <c r="AQ190" s="12"/>
      <c r="AR190" s="12"/>
      <c r="AS190" s="12"/>
      <c r="AT190" s="12"/>
      <c r="AU190" s="12"/>
      <c r="AV190" s="12"/>
    </row>
    <row r="191" spans="1:48" ht="15.75" customHeight="1" x14ac:dyDescent="0.2">
      <c r="A191" s="12"/>
      <c r="B191" s="12"/>
      <c r="C191" s="12"/>
      <c r="D191" s="12"/>
      <c r="E191" s="12"/>
      <c r="F191" s="12"/>
      <c r="G191" s="12"/>
      <c r="H191" s="12"/>
      <c r="I191" s="12"/>
      <c r="J191" s="12"/>
      <c r="K191" s="12"/>
      <c r="L191" s="12"/>
      <c r="M191" s="27"/>
      <c r="N191" s="12"/>
      <c r="O191" s="12"/>
      <c r="P191" s="12"/>
      <c r="Q191" s="12"/>
      <c r="R191" s="12"/>
      <c r="S191" s="12"/>
      <c r="T191" s="12"/>
      <c r="U191" s="12"/>
      <c r="V191" s="12"/>
      <c r="W191" s="12"/>
      <c r="X191" s="12"/>
      <c r="Y191" s="12"/>
      <c r="Z191" s="12"/>
      <c r="AA191" s="12"/>
      <c r="AB191" s="12"/>
      <c r="AC191" s="12"/>
      <c r="AD191" s="12"/>
      <c r="AE191" s="12"/>
      <c r="AF191" s="12"/>
      <c r="AG191" s="12"/>
      <c r="AH191" s="12"/>
      <c r="AI191" s="27"/>
      <c r="AJ191" s="12"/>
      <c r="AK191" s="12"/>
      <c r="AL191" s="12"/>
      <c r="AM191" s="12"/>
      <c r="AN191" s="12"/>
      <c r="AO191" s="12"/>
      <c r="AP191" s="12"/>
      <c r="AQ191" s="12"/>
      <c r="AR191" s="12"/>
      <c r="AS191" s="12"/>
      <c r="AT191" s="12"/>
      <c r="AU191" s="12"/>
      <c r="AV191" s="12"/>
    </row>
    <row r="192" spans="1:48" ht="15.75" customHeight="1" x14ac:dyDescent="0.2">
      <c r="A192" s="12"/>
      <c r="B192" s="12"/>
      <c r="C192" s="12"/>
      <c r="D192" s="12"/>
      <c r="E192" s="12"/>
      <c r="F192" s="12"/>
      <c r="G192" s="12"/>
      <c r="H192" s="12"/>
      <c r="I192" s="12"/>
      <c r="J192" s="12"/>
      <c r="K192" s="12"/>
      <c r="L192" s="12"/>
      <c r="M192" s="27"/>
      <c r="N192" s="12"/>
      <c r="O192" s="12"/>
      <c r="P192" s="12"/>
      <c r="Q192" s="12"/>
      <c r="R192" s="12"/>
      <c r="S192" s="12"/>
      <c r="T192" s="12"/>
      <c r="U192" s="12"/>
      <c r="V192" s="12"/>
      <c r="W192" s="12"/>
      <c r="X192" s="12"/>
      <c r="Y192" s="12"/>
      <c r="Z192" s="12"/>
      <c r="AA192" s="12"/>
      <c r="AB192" s="12"/>
      <c r="AC192" s="12"/>
      <c r="AD192" s="12"/>
      <c r="AE192" s="12"/>
      <c r="AF192" s="12"/>
      <c r="AG192" s="12"/>
      <c r="AH192" s="12"/>
      <c r="AI192" s="27"/>
      <c r="AJ192" s="12"/>
      <c r="AK192" s="12"/>
      <c r="AL192" s="12"/>
      <c r="AM192" s="12"/>
      <c r="AN192" s="12"/>
      <c r="AO192" s="12"/>
      <c r="AP192" s="12"/>
      <c r="AQ192" s="12"/>
      <c r="AR192" s="12"/>
      <c r="AS192" s="12"/>
      <c r="AT192" s="12"/>
      <c r="AU192" s="12"/>
      <c r="AV192" s="12"/>
    </row>
    <row r="193" spans="1:48" ht="15.75" customHeight="1" x14ac:dyDescent="0.2">
      <c r="A193" s="12"/>
      <c r="B193" s="12"/>
      <c r="C193" s="12"/>
      <c r="D193" s="12"/>
      <c r="E193" s="12"/>
      <c r="F193" s="12"/>
      <c r="G193" s="12"/>
      <c r="H193" s="12"/>
      <c r="I193" s="12"/>
      <c r="J193" s="12"/>
      <c r="K193" s="12"/>
      <c r="L193" s="12"/>
      <c r="M193" s="27"/>
      <c r="N193" s="12"/>
      <c r="O193" s="12"/>
      <c r="P193" s="12"/>
      <c r="Q193" s="12"/>
      <c r="R193" s="12"/>
      <c r="S193" s="12"/>
      <c r="T193" s="12"/>
      <c r="U193" s="12"/>
      <c r="V193" s="12"/>
      <c r="W193" s="12"/>
      <c r="X193" s="12"/>
      <c r="Y193" s="12"/>
      <c r="Z193" s="12"/>
      <c r="AA193" s="12"/>
      <c r="AB193" s="12"/>
      <c r="AC193" s="12"/>
      <c r="AD193" s="12"/>
      <c r="AE193" s="12"/>
      <c r="AF193" s="12"/>
      <c r="AG193" s="12"/>
      <c r="AH193" s="12"/>
      <c r="AI193" s="27"/>
      <c r="AJ193" s="12"/>
      <c r="AK193" s="12"/>
      <c r="AL193" s="12"/>
      <c r="AM193" s="12"/>
      <c r="AN193" s="12"/>
      <c r="AO193" s="12"/>
      <c r="AP193" s="12"/>
      <c r="AQ193" s="12"/>
      <c r="AR193" s="12"/>
      <c r="AS193" s="12"/>
      <c r="AT193" s="12"/>
      <c r="AU193" s="12"/>
      <c r="AV193" s="12"/>
    </row>
    <row r="194" spans="1:48" ht="15.75" customHeight="1" x14ac:dyDescent="0.2">
      <c r="A194" s="12"/>
      <c r="B194" s="12"/>
      <c r="C194" s="12"/>
      <c r="D194" s="12"/>
      <c r="E194" s="12"/>
      <c r="F194" s="12"/>
      <c r="G194" s="12"/>
      <c r="H194" s="12"/>
      <c r="I194" s="12"/>
      <c r="J194" s="12"/>
      <c r="K194" s="12"/>
      <c r="L194" s="12"/>
      <c r="M194" s="27"/>
      <c r="N194" s="12"/>
      <c r="O194" s="12"/>
      <c r="P194" s="12"/>
      <c r="Q194" s="12"/>
      <c r="R194" s="12"/>
      <c r="S194" s="12"/>
      <c r="T194" s="12"/>
      <c r="U194" s="12"/>
      <c r="V194" s="12"/>
      <c r="W194" s="12"/>
      <c r="X194" s="12"/>
      <c r="Y194" s="12"/>
      <c r="Z194" s="12"/>
      <c r="AA194" s="12"/>
      <c r="AB194" s="12"/>
      <c r="AC194" s="12"/>
      <c r="AD194" s="12"/>
      <c r="AE194" s="12"/>
      <c r="AF194" s="12"/>
      <c r="AG194" s="12"/>
      <c r="AH194" s="12"/>
      <c r="AI194" s="27"/>
      <c r="AJ194" s="12"/>
      <c r="AK194" s="12"/>
      <c r="AL194" s="12"/>
      <c r="AM194" s="12"/>
      <c r="AN194" s="12"/>
      <c r="AO194" s="12"/>
      <c r="AP194" s="12"/>
      <c r="AQ194" s="12"/>
      <c r="AR194" s="12"/>
      <c r="AS194" s="12"/>
      <c r="AT194" s="12"/>
      <c r="AU194" s="12"/>
      <c r="AV194" s="12"/>
    </row>
    <row r="195" spans="1:48" ht="15.75" customHeight="1" x14ac:dyDescent="0.2">
      <c r="A195" s="12"/>
      <c r="B195" s="12"/>
      <c r="C195" s="12"/>
      <c r="D195" s="12"/>
      <c r="E195" s="12"/>
      <c r="F195" s="12"/>
      <c r="G195" s="12"/>
      <c r="H195" s="12"/>
      <c r="I195" s="12"/>
      <c r="J195" s="12"/>
      <c r="K195" s="12"/>
      <c r="L195" s="12"/>
      <c r="M195" s="27"/>
      <c r="N195" s="12"/>
      <c r="O195" s="12"/>
      <c r="P195" s="12"/>
      <c r="Q195" s="12"/>
      <c r="R195" s="12"/>
      <c r="S195" s="12"/>
      <c r="T195" s="12"/>
      <c r="U195" s="12"/>
      <c r="V195" s="12"/>
      <c r="W195" s="12"/>
      <c r="X195" s="12"/>
      <c r="Y195" s="12"/>
      <c r="Z195" s="12"/>
      <c r="AA195" s="12"/>
      <c r="AB195" s="12"/>
      <c r="AC195" s="12"/>
      <c r="AD195" s="12"/>
      <c r="AE195" s="12"/>
      <c r="AF195" s="12"/>
      <c r="AG195" s="12"/>
      <c r="AH195" s="12"/>
      <c r="AI195" s="27"/>
      <c r="AJ195" s="12"/>
      <c r="AK195" s="12"/>
      <c r="AL195" s="12"/>
      <c r="AM195" s="12"/>
      <c r="AN195" s="12"/>
      <c r="AO195" s="12"/>
      <c r="AP195" s="12"/>
      <c r="AQ195" s="12"/>
      <c r="AR195" s="12"/>
      <c r="AS195" s="12"/>
      <c r="AT195" s="12"/>
      <c r="AU195" s="12"/>
      <c r="AV195" s="12"/>
    </row>
    <row r="196" spans="1:48" ht="15.75" customHeight="1" x14ac:dyDescent="0.2">
      <c r="A196" s="12"/>
      <c r="B196" s="12"/>
      <c r="C196" s="12"/>
      <c r="D196" s="12"/>
      <c r="E196" s="12"/>
      <c r="F196" s="12"/>
      <c r="G196" s="12"/>
      <c r="H196" s="12"/>
      <c r="I196" s="12"/>
      <c r="J196" s="12"/>
      <c r="K196" s="12"/>
      <c r="L196" s="12"/>
      <c r="M196" s="27"/>
      <c r="N196" s="12"/>
      <c r="O196" s="12"/>
      <c r="P196" s="12"/>
      <c r="Q196" s="12"/>
      <c r="R196" s="12"/>
      <c r="S196" s="12"/>
      <c r="T196" s="12"/>
      <c r="U196" s="12"/>
      <c r="V196" s="12"/>
      <c r="W196" s="12"/>
      <c r="X196" s="12"/>
      <c r="Y196" s="12"/>
      <c r="Z196" s="12"/>
      <c r="AA196" s="12"/>
      <c r="AB196" s="12"/>
      <c r="AC196" s="12"/>
      <c r="AD196" s="12"/>
      <c r="AE196" s="12"/>
      <c r="AF196" s="12"/>
      <c r="AG196" s="12"/>
      <c r="AH196" s="12"/>
      <c r="AI196" s="27"/>
      <c r="AJ196" s="12"/>
      <c r="AK196" s="12"/>
      <c r="AL196" s="12"/>
      <c r="AM196" s="12"/>
      <c r="AN196" s="12"/>
      <c r="AO196" s="12"/>
      <c r="AP196" s="12"/>
      <c r="AQ196" s="12"/>
      <c r="AR196" s="12"/>
      <c r="AS196" s="12"/>
      <c r="AT196" s="12"/>
      <c r="AU196" s="12"/>
      <c r="AV196" s="12"/>
    </row>
    <row r="197" spans="1:48" ht="15.75" customHeight="1" x14ac:dyDescent="0.2">
      <c r="A197" s="12"/>
      <c r="B197" s="12"/>
      <c r="C197" s="12"/>
      <c r="D197" s="12"/>
      <c r="E197" s="12"/>
      <c r="F197" s="12"/>
      <c r="G197" s="12"/>
      <c r="H197" s="12"/>
      <c r="I197" s="12"/>
      <c r="J197" s="12"/>
      <c r="K197" s="12"/>
      <c r="L197" s="12"/>
      <c r="M197" s="27"/>
      <c r="N197" s="12"/>
      <c r="O197" s="12"/>
      <c r="P197" s="12"/>
      <c r="Q197" s="12"/>
      <c r="R197" s="12"/>
      <c r="S197" s="12"/>
      <c r="T197" s="12"/>
      <c r="U197" s="12"/>
      <c r="V197" s="12"/>
      <c r="W197" s="12"/>
      <c r="X197" s="12"/>
      <c r="Y197" s="12"/>
      <c r="Z197" s="12"/>
      <c r="AA197" s="12"/>
      <c r="AB197" s="12"/>
      <c r="AC197" s="12"/>
      <c r="AD197" s="12"/>
      <c r="AE197" s="12"/>
      <c r="AF197" s="12"/>
      <c r="AG197" s="12"/>
      <c r="AH197" s="12"/>
      <c r="AI197" s="27"/>
      <c r="AJ197" s="12"/>
      <c r="AK197" s="12"/>
      <c r="AL197" s="12"/>
      <c r="AM197" s="12"/>
      <c r="AN197" s="12"/>
      <c r="AO197" s="12"/>
      <c r="AP197" s="12"/>
      <c r="AQ197" s="12"/>
      <c r="AR197" s="12"/>
      <c r="AS197" s="12"/>
      <c r="AT197" s="12"/>
      <c r="AU197" s="12"/>
      <c r="AV197" s="12"/>
    </row>
    <row r="198" spans="1:48" ht="15.75" customHeight="1" x14ac:dyDescent="0.2">
      <c r="A198" s="12"/>
      <c r="B198" s="12"/>
      <c r="C198" s="12"/>
      <c r="D198" s="12"/>
      <c r="E198" s="12"/>
      <c r="F198" s="12"/>
      <c r="G198" s="12"/>
      <c r="H198" s="12"/>
      <c r="I198" s="12"/>
      <c r="J198" s="12"/>
      <c r="K198" s="12"/>
      <c r="L198" s="12"/>
      <c r="M198" s="27"/>
      <c r="N198" s="12"/>
      <c r="O198" s="12"/>
      <c r="P198" s="12"/>
      <c r="Q198" s="12"/>
      <c r="R198" s="12"/>
      <c r="S198" s="12"/>
      <c r="T198" s="12"/>
      <c r="U198" s="12"/>
      <c r="V198" s="12"/>
      <c r="W198" s="12"/>
      <c r="X198" s="12"/>
      <c r="Y198" s="12"/>
      <c r="Z198" s="12"/>
      <c r="AA198" s="12"/>
      <c r="AB198" s="12"/>
      <c r="AC198" s="12"/>
      <c r="AD198" s="12"/>
      <c r="AE198" s="12"/>
      <c r="AF198" s="12"/>
      <c r="AG198" s="12"/>
      <c r="AH198" s="12"/>
      <c r="AI198" s="27"/>
      <c r="AJ198" s="12"/>
      <c r="AK198" s="12"/>
      <c r="AL198" s="12"/>
      <c r="AM198" s="12"/>
      <c r="AN198" s="12"/>
      <c r="AO198" s="12"/>
      <c r="AP198" s="12"/>
      <c r="AQ198" s="12"/>
      <c r="AR198" s="12"/>
      <c r="AS198" s="12"/>
      <c r="AT198" s="12"/>
      <c r="AU198" s="12"/>
      <c r="AV198" s="12"/>
    </row>
    <row r="199" spans="1:48" ht="15.75" customHeight="1" x14ac:dyDescent="0.2">
      <c r="A199" s="12"/>
      <c r="B199" s="12"/>
      <c r="C199" s="12"/>
      <c r="D199" s="12"/>
      <c r="E199" s="12"/>
      <c r="F199" s="12"/>
      <c r="G199" s="12"/>
      <c r="H199" s="12"/>
      <c r="I199" s="12"/>
      <c r="J199" s="12"/>
      <c r="K199" s="12"/>
      <c r="L199" s="12"/>
      <c r="M199" s="27"/>
      <c r="N199" s="12"/>
      <c r="O199" s="12"/>
      <c r="P199" s="12"/>
      <c r="Q199" s="12"/>
      <c r="R199" s="12"/>
      <c r="S199" s="12"/>
      <c r="T199" s="12"/>
      <c r="U199" s="12"/>
      <c r="V199" s="12"/>
      <c r="W199" s="12"/>
      <c r="X199" s="12"/>
      <c r="Y199" s="12"/>
      <c r="Z199" s="12"/>
      <c r="AA199" s="12"/>
      <c r="AB199" s="12"/>
      <c r="AC199" s="12"/>
      <c r="AD199" s="12"/>
      <c r="AE199" s="12"/>
      <c r="AF199" s="12"/>
      <c r="AG199" s="12"/>
      <c r="AH199" s="12"/>
      <c r="AI199" s="27"/>
      <c r="AJ199" s="12"/>
      <c r="AK199" s="12"/>
      <c r="AL199" s="12"/>
      <c r="AM199" s="12"/>
      <c r="AN199" s="12"/>
      <c r="AO199" s="12"/>
      <c r="AP199" s="12"/>
      <c r="AQ199" s="12"/>
      <c r="AR199" s="12"/>
      <c r="AS199" s="12"/>
      <c r="AT199" s="12"/>
      <c r="AU199" s="12"/>
      <c r="AV199" s="12"/>
    </row>
    <row r="200" spans="1:48" ht="15.75" customHeight="1" x14ac:dyDescent="0.2">
      <c r="A200" s="12"/>
      <c r="B200" s="12"/>
      <c r="C200" s="12"/>
      <c r="D200" s="12"/>
      <c r="E200" s="12"/>
      <c r="F200" s="12"/>
      <c r="G200" s="12"/>
      <c r="H200" s="12"/>
      <c r="I200" s="12"/>
      <c r="J200" s="12"/>
      <c r="K200" s="12"/>
      <c r="L200" s="12"/>
      <c r="M200" s="27"/>
      <c r="N200" s="12"/>
      <c r="O200" s="12"/>
      <c r="P200" s="12"/>
      <c r="Q200" s="12"/>
      <c r="R200" s="12"/>
      <c r="S200" s="12"/>
      <c r="T200" s="12"/>
      <c r="U200" s="12"/>
      <c r="V200" s="12"/>
      <c r="W200" s="12"/>
      <c r="X200" s="12"/>
      <c r="Y200" s="12"/>
      <c r="Z200" s="12"/>
      <c r="AA200" s="12"/>
      <c r="AB200" s="12"/>
      <c r="AC200" s="12"/>
      <c r="AD200" s="12"/>
      <c r="AE200" s="12"/>
      <c r="AF200" s="12"/>
      <c r="AG200" s="12"/>
      <c r="AH200" s="12"/>
      <c r="AI200" s="27"/>
      <c r="AJ200" s="12"/>
      <c r="AK200" s="12"/>
      <c r="AL200" s="12"/>
      <c r="AM200" s="12"/>
      <c r="AN200" s="12"/>
      <c r="AO200" s="12"/>
      <c r="AP200" s="12"/>
      <c r="AQ200" s="12"/>
      <c r="AR200" s="12"/>
      <c r="AS200" s="12"/>
      <c r="AT200" s="12"/>
      <c r="AU200" s="12"/>
      <c r="AV200" s="12"/>
    </row>
    <row r="201" spans="1:48" ht="15.75" customHeight="1" x14ac:dyDescent="0.2">
      <c r="A201" s="12"/>
      <c r="B201" s="12"/>
      <c r="C201" s="12"/>
      <c r="D201" s="12"/>
      <c r="E201" s="12"/>
      <c r="F201" s="12"/>
      <c r="G201" s="12"/>
      <c r="H201" s="12"/>
      <c r="I201" s="12"/>
      <c r="J201" s="12"/>
      <c r="K201" s="12"/>
      <c r="L201" s="12"/>
      <c r="M201" s="27"/>
      <c r="N201" s="12"/>
      <c r="O201" s="12"/>
      <c r="P201" s="12"/>
      <c r="Q201" s="12"/>
      <c r="R201" s="12"/>
      <c r="S201" s="12"/>
      <c r="T201" s="12"/>
      <c r="U201" s="12"/>
      <c r="V201" s="12"/>
      <c r="W201" s="12"/>
      <c r="X201" s="12"/>
      <c r="Y201" s="12"/>
      <c r="Z201" s="12"/>
      <c r="AA201" s="12"/>
      <c r="AB201" s="12"/>
      <c r="AC201" s="12"/>
      <c r="AD201" s="12"/>
      <c r="AE201" s="12"/>
      <c r="AF201" s="12"/>
      <c r="AG201" s="12"/>
      <c r="AH201" s="12"/>
      <c r="AI201" s="27"/>
      <c r="AJ201" s="12"/>
      <c r="AK201" s="12"/>
      <c r="AL201" s="12"/>
      <c r="AM201" s="12"/>
      <c r="AN201" s="12"/>
      <c r="AO201" s="12"/>
      <c r="AP201" s="12"/>
      <c r="AQ201" s="12"/>
      <c r="AR201" s="12"/>
      <c r="AS201" s="12"/>
      <c r="AT201" s="12"/>
      <c r="AU201" s="12"/>
      <c r="AV201" s="12"/>
    </row>
    <row r="202" spans="1:48" ht="15.75" customHeight="1" x14ac:dyDescent="0.2">
      <c r="A202" s="12"/>
      <c r="B202" s="12"/>
      <c r="C202" s="12"/>
      <c r="D202" s="12"/>
      <c r="E202" s="12"/>
      <c r="F202" s="12"/>
      <c r="G202" s="12"/>
      <c r="H202" s="12"/>
      <c r="I202" s="12"/>
      <c r="J202" s="12"/>
      <c r="K202" s="12"/>
      <c r="L202" s="12"/>
      <c r="M202" s="27"/>
      <c r="N202" s="12"/>
      <c r="O202" s="12"/>
      <c r="P202" s="12"/>
      <c r="Q202" s="12"/>
      <c r="R202" s="12"/>
      <c r="S202" s="12"/>
      <c r="T202" s="12"/>
      <c r="U202" s="12"/>
      <c r="V202" s="12"/>
      <c r="W202" s="12"/>
      <c r="X202" s="12"/>
      <c r="Y202" s="12"/>
      <c r="Z202" s="12"/>
      <c r="AA202" s="12"/>
      <c r="AB202" s="12"/>
      <c r="AC202" s="12"/>
      <c r="AD202" s="12"/>
      <c r="AE202" s="12"/>
      <c r="AF202" s="12"/>
      <c r="AG202" s="12"/>
      <c r="AH202" s="12"/>
      <c r="AI202" s="27"/>
      <c r="AJ202" s="12"/>
      <c r="AK202" s="12"/>
      <c r="AL202" s="12"/>
      <c r="AM202" s="12"/>
      <c r="AN202" s="12"/>
      <c r="AO202" s="12"/>
      <c r="AP202" s="12"/>
      <c r="AQ202" s="12"/>
      <c r="AR202" s="12"/>
      <c r="AS202" s="12"/>
      <c r="AT202" s="12"/>
      <c r="AU202" s="12"/>
      <c r="AV202" s="12"/>
    </row>
    <row r="203" spans="1:48" ht="15.75" customHeight="1" x14ac:dyDescent="0.2">
      <c r="A203" s="12"/>
      <c r="B203" s="12"/>
      <c r="C203" s="12"/>
      <c r="D203" s="12"/>
      <c r="E203" s="12"/>
      <c r="F203" s="12"/>
      <c r="G203" s="12"/>
      <c r="H203" s="12"/>
      <c r="I203" s="12"/>
      <c r="J203" s="12"/>
      <c r="K203" s="12"/>
      <c r="L203" s="12"/>
      <c r="M203" s="27"/>
      <c r="N203" s="12"/>
      <c r="O203" s="12"/>
      <c r="P203" s="12"/>
      <c r="Q203" s="12"/>
      <c r="R203" s="12"/>
      <c r="S203" s="12"/>
      <c r="T203" s="12"/>
      <c r="U203" s="12"/>
      <c r="V203" s="12"/>
      <c r="W203" s="12"/>
      <c r="X203" s="12"/>
      <c r="Y203" s="12"/>
      <c r="Z203" s="12"/>
      <c r="AA203" s="12"/>
      <c r="AB203" s="12"/>
      <c r="AC203" s="12"/>
      <c r="AD203" s="12"/>
      <c r="AE203" s="12"/>
      <c r="AF203" s="12"/>
      <c r="AG203" s="12"/>
      <c r="AH203" s="12"/>
      <c r="AI203" s="27"/>
      <c r="AJ203" s="12"/>
      <c r="AK203" s="12"/>
      <c r="AL203" s="12"/>
      <c r="AM203" s="12"/>
      <c r="AN203" s="12"/>
      <c r="AO203" s="12"/>
      <c r="AP203" s="12"/>
      <c r="AQ203" s="12"/>
      <c r="AR203" s="12"/>
      <c r="AS203" s="12"/>
      <c r="AT203" s="12"/>
      <c r="AU203" s="12"/>
      <c r="AV203" s="12"/>
    </row>
    <row r="204" spans="1:48" ht="15.75" customHeight="1" x14ac:dyDescent="0.2">
      <c r="A204" s="12"/>
      <c r="B204" s="12"/>
      <c r="C204" s="12"/>
      <c r="D204" s="12"/>
      <c r="E204" s="12"/>
      <c r="F204" s="12"/>
      <c r="G204" s="12"/>
      <c r="H204" s="12"/>
      <c r="I204" s="12"/>
      <c r="J204" s="12"/>
      <c r="K204" s="12"/>
      <c r="L204" s="12"/>
      <c r="M204" s="27"/>
      <c r="N204" s="12"/>
      <c r="O204" s="12"/>
      <c r="P204" s="12"/>
      <c r="Q204" s="12"/>
      <c r="R204" s="12"/>
      <c r="S204" s="12"/>
      <c r="T204" s="12"/>
      <c r="U204" s="12"/>
      <c r="V204" s="12"/>
      <c r="W204" s="12"/>
      <c r="X204" s="12"/>
      <c r="Y204" s="12"/>
      <c r="Z204" s="12"/>
      <c r="AA204" s="12"/>
      <c r="AB204" s="12"/>
      <c r="AC204" s="12"/>
      <c r="AD204" s="12"/>
      <c r="AE204" s="12"/>
      <c r="AF204" s="12"/>
      <c r="AG204" s="12"/>
      <c r="AH204" s="12"/>
      <c r="AI204" s="27"/>
      <c r="AJ204" s="12"/>
      <c r="AK204" s="12"/>
      <c r="AL204" s="12"/>
      <c r="AM204" s="12"/>
      <c r="AN204" s="12"/>
      <c r="AO204" s="12"/>
      <c r="AP204" s="12"/>
      <c r="AQ204" s="12"/>
      <c r="AR204" s="12"/>
      <c r="AS204" s="12"/>
      <c r="AT204" s="12"/>
      <c r="AU204" s="12"/>
      <c r="AV204" s="12"/>
    </row>
    <row r="205" spans="1:48" ht="15.75" customHeight="1" x14ac:dyDescent="0.2">
      <c r="A205" s="12"/>
      <c r="B205" s="12"/>
      <c r="C205" s="12"/>
      <c r="D205" s="12"/>
      <c r="E205" s="12"/>
      <c r="F205" s="12"/>
      <c r="G205" s="12"/>
      <c r="H205" s="12"/>
      <c r="I205" s="12"/>
      <c r="J205" s="12"/>
      <c r="K205" s="12"/>
      <c r="L205" s="12"/>
      <c r="M205" s="27"/>
      <c r="N205" s="12"/>
      <c r="O205" s="12"/>
      <c r="P205" s="12"/>
      <c r="Q205" s="12"/>
      <c r="R205" s="12"/>
      <c r="S205" s="12"/>
      <c r="T205" s="12"/>
      <c r="U205" s="12"/>
      <c r="V205" s="12"/>
      <c r="W205" s="12"/>
      <c r="X205" s="12"/>
      <c r="Y205" s="12"/>
      <c r="Z205" s="12"/>
      <c r="AA205" s="12"/>
      <c r="AB205" s="12"/>
      <c r="AC205" s="12"/>
      <c r="AD205" s="12"/>
      <c r="AE205" s="12"/>
      <c r="AF205" s="12"/>
      <c r="AG205" s="12"/>
      <c r="AH205" s="12"/>
      <c r="AI205" s="27"/>
      <c r="AJ205" s="12"/>
      <c r="AK205" s="12"/>
      <c r="AL205" s="12"/>
      <c r="AM205" s="12"/>
      <c r="AN205" s="12"/>
      <c r="AO205" s="12"/>
      <c r="AP205" s="12"/>
      <c r="AQ205" s="12"/>
      <c r="AR205" s="12"/>
      <c r="AS205" s="12"/>
      <c r="AT205" s="12"/>
      <c r="AU205" s="12"/>
      <c r="AV205" s="12"/>
    </row>
    <row r="206" spans="1:48" ht="15.75" customHeight="1" x14ac:dyDescent="0.2">
      <c r="A206" s="12"/>
      <c r="B206" s="12"/>
      <c r="C206" s="12"/>
      <c r="D206" s="12"/>
      <c r="E206" s="12"/>
      <c r="F206" s="12"/>
      <c r="G206" s="12"/>
      <c r="H206" s="12"/>
      <c r="I206" s="12"/>
      <c r="J206" s="12"/>
      <c r="K206" s="12"/>
      <c r="L206" s="12"/>
      <c r="M206" s="27"/>
      <c r="N206" s="12"/>
      <c r="O206" s="12"/>
      <c r="P206" s="12"/>
      <c r="Q206" s="12"/>
      <c r="R206" s="12"/>
      <c r="S206" s="12"/>
      <c r="T206" s="12"/>
      <c r="U206" s="12"/>
      <c r="V206" s="12"/>
      <c r="W206" s="12"/>
      <c r="X206" s="12"/>
      <c r="Y206" s="12"/>
      <c r="Z206" s="12"/>
      <c r="AA206" s="12"/>
      <c r="AB206" s="12"/>
      <c r="AC206" s="12"/>
      <c r="AD206" s="12"/>
      <c r="AE206" s="12"/>
      <c r="AF206" s="12"/>
      <c r="AG206" s="12"/>
      <c r="AH206" s="12"/>
      <c r="AI206" s="27"/>
      <c r="AJ206" s="12"/>
      <c r="AK206" s="12"/>
      <c r="AL206" s="12"/>
      <c r="AM206" s="12"/>
      <c r="AN206" s="12"/>
      <c r="AO206" s="12"/>
      <c r="AP206" s="12"/>
      <c r="AQ206" s="12"/>
      <c r="AR206" s="12"/>
      <c r="AS206" s="12"/>
      <c r="AT206" s="12"/>
      <c r="AU206" s="12"/>
      <c r="AV206" s="12"/>
    </row>
    <row r="207" spans="1:48" ht="15.75" customHeight="1" x14ac:dyDescent="0.2">
      <c r="A207" s="12"/>
      <c r="B207" s="12"/>
      <c r="C207" s="12"/>
      <c r="D207" s="12"/>
      <c r="E207" s="12"/>
      <c r="F207" s="12"/>
      <c r="G207" s="12"/>
      <c r="H207" s="12"/>
      <c r="I207" s="12"/>
      <c r="J207" s="12"/>
      <c r="K207" s="12"/>
      <c r="L207" s="12"/>
      <c r="M207" s="27"/>
      <c r="N207" s="12"/>
      <c r="O207" s="12"/>
      <c r="P207" s="12"/>
      <c r="Q207" s="12"/>
      <c r="R207" s="12"/>
      <c r="S207" s="12"/>
      <c r="T207" s="12"/>
      <c r="U207" s="12"/>
      <c r="V207" s="12"/>
      <c r="W207" s="12"/>
      <c r="X207" s="12"/>
      <c r="Y207" s="12"/>
      <c r="Z207" s="12"/>
      <c r="AA207" s="12"/>
      <c r="AB207" s="12"/>
      <c r="AC207" s="12"/>
      <c r="AD207" s="12"/>
      <c r="AE207" s="12"/>
      <c r="AF207" s="12"/>
      <c r="AG207" s="12"/>
      <c r="AH207" s="12"/>
      <c r="AI207" s="27"/>
      <c r="AJ207" s="12"/>
      <c r="AK207" s="12"/>
      <c r="AL207" s="12"/>
      <c r="AM207" s="12"/>
      <c r="AN207" s="12"/>
      <c r="AO207" s="12"/>
      <c r="AP207" s="12"/>
      <c r="AQ207" s="12"/>
      <c r="AR207" s="12"/>
      <c r="AS207" s="12"/>
      <c r="AT207" s="12"/>
      <c r="AU207" s="12"/>
      <c r="AV207" s="12"/>
    </row>
    <row r="208" spans="1:48" ht="15.75" customHeight="1" x14ac:dyDescent="0.2">
      <c r="A208" s="12"/>
      <c r="B208" s="12"/>
      <c r="C208" s="12"/>
      <c r="D208" s="12"/>
      <c r="E208" s="12"/>
      <c r="F208" s="12"/>
      <c r="G208" s="12"/>
      <c r="H208" s="12"/>
      <c r="I208" s="12"/>
      <c r="J208" s="12"/>
      <c r="K208" s="12"/>
      <c r="L208" s="12"/>
      <c r="M208" s="27"/>
      <c r="N208" s="12"/>
      <c r="O208" s="12"/>
      <c r="P208" s="12"/>
      <c r="Q208" s="12"/>
      <c r="R208" s="12"/>
      <c r="S208" s="12"/>
      <c r="T208" s="12"/>
      <c r="U208" s="12"/>
      <c r="V208" s="12"/>
      <c r="W208" s="12"/>
      <c r="X208" s="12"/>
      <c r="Y208" s="12"/>
      <c r="Z208" s="12"/>
      <c r="AA208" s="12"/>
      <c r="AB208" s="12"/>
      <c r="AC208" s="12"/>
      <c r="AD208" s="12"/>
      <c r="AE208" s="12"/>
      <c r="AF208" s="12"/>
      <c r="AG208" s="12"/>
      <c r="AH208" s="12"/>
      <c r="AI208" s="27"/>
      <c r="AJ208" s="12"/>
      <c r="AK208" s="12"/>
      <c r="AL208" s="12"/>
      <c r="AM208" s="12"/>
      <c r="AN208" s="12"/>
      <c r="AO208" s="12"/>
      <c r="AP208" s="12"/>
      <c r="AQ208" s="12"/>
      <c r="AR208" s="12"/>
      <c r="AS208" s="12"/>
      <c r="AT208" s="12"/>
      <c r="AU208" s="12"/>
      <c r="AV208" s="12"/>
    </row>
    <row r="209" spans="1:48" ht="15.75" customHeight="1" x14ac:dyDescent="0.2">
      <c r="A209" s="12"/>
      <c r="B209" s="12"/>
      <c r="C209" s="12"/>
      <c r="D209" s="12"/>
      <c r="E209" s="12"/>
      <c r="F209" s="12"/>
      <c r="G209" s="12"/>
      <c r="H209" s="12"/>
      <c r="I209" s="12"/>
      <c r="J209" s="12"/>
      <c r="K209" s="12"/>
      <c r="L209" s="12"/>
      <c r="M209" s="27"/>
      <c r="N209" s="12"/>
      <c r="O209" s="12"/>
      <c r="P209" s="12"/>
      <c r="Q209" s="12"/>
      <c r="R209" s="12"/>
      <c r="S209" s="12"/>
      <c r="T209" s="12"/>
      <c r="U209" s="12"/>
      <c r="V209" s="12"/>
      <c r="W209" s="12"/>
      <c r="X209" s="12"/>
      <c r="Y209" s="12"/>
      <c r="Z209" s="12"/>
      <c r="AA209" s="12"/>
      <c r="AB209" s="12"/>
      <c r="AC209" s="12"/>
      <c r="AD209" s="12"/>
      <c r="AE209" s="12"/>
      <c r="AF209" s="12"/>
      <c r="AG209" s="12"/>
      <c r="AH209" s="12"/>
      <c r="AI209" s="27"/>
      <c r="AJ209" s="12"/>
      <c r="AK209" s="12"/>
      <c r="AL209" s="12"/>
      <c r="AM209" s="12"/>
      <c r="AN209" s="12"/>
      <c r="AO209" s="12"/>
      <c r="AP209" s="12"/>
      <c r="AQ209" s="12"/>
      <c r="AR209" s="12"/>
      <c r="AS209" s="12"/>
      <c r="AT209" s="12"/>
      <c r="AU209" s="12"/>
      <c r="AV209" s="12"/>
    </row>
    <row r="210" spans="1:48" ht="15.75" customHeight="1" x14ac:dyDescent="0.2">
      <c r="A210" s="12"/>
      <c r="B210" s="12"/>
      <c r="C210" s="12"/>
      <c r="D210" s="12"/>
      <c r="E210" s="12"/>
      <c r="F210" s="12"/>
      <c r="G210" s="12"/>
      <c r="H210" s="12"/>
      <c r="I210" s="12"/>
      <c r="J210" s="12"/>
      <c r="K210" s="12"/>
      <c r="L210" s="12"/>
      <c r="M210" s="27"/>
      <c r="N210" s="12"/>
      <c r="O210" s="12"/>
      <c r="P210" s="12"/>
      <c r="Q210" s="12"/>
      <c r="R210" s="12"/>
      <c r="S210" s="12"/>
      <c r="T210" s="12"/>
      <c r="U210" s="12"/>
      <c r="V210" s="12"/>
      <c r="W210" s="12"/>
      <c r="X210" s="12"/>
      <c r="Y210" s="12"/>
      <c r="Z210" s="12"/>
      <c r="AA210" s="12"/>
      <c r="AB210" s="12"/>
      <c r="AC210" s="12"/>
      <c r="AD210" s="12"/>
      <c r="AE210" s="12"/>
      <c r="AF210" s="12"/>
      <c r="AG210" s="12"/>
      <c r="AH210" s="12"/>
      <c r="AI210" s="27"/>
      <c r="AJ210" s="12"/>
      <c r="AK210" s="12"/>
      <c r="AL210" s="12"/>
      <c r="AM210" s="12"/>
      <c r="AN210" s="12"/>
      <c r="AO210" s="12"/>
      <c r="AP210" s="12"/>
      <c r="AQ210" s="12"/>
      <c r="AR210" s="12"/>
      <c r="AS210" s="12"/>
      <c r="AT210" s="12"/>
      <c r="AU210" s="12"/>
      <c r="AV210" s="12"/>
    </row>
    <row r="211" spans="1:48" ht="15.75" customHeight="1" x14ac:dyDescent="0.2">
      <c r="A211" s="12"/>
      <c r="B211" s="12"/>
      <c r="C211" s="12"/>
      <c r="D211" s="12"/>
      <c r="E211" s="12"/>
      <c r="F211" s="12"/>
      <c r="G211" s="12"/>
      <c r="H211" s="12"/>
      <c r="I211" s="12"/>
      <c r="J211" s="12"/>
      <c r="K211" s="12"/>
      <c r="L211" s="12"/>
      <c r="M211" s="27"/>
      <c r="N211" s="12"/>
      <c r="O211" s="12"/>
      <c r="P211" s="12"/>
      <c r="Q211" s="12"/>
      <c r="R211" s="12"/>
      <c r="S211" s="12"/>
      <c r="T211" s="12"/>
      <c r="U211" s="12"/>
      <c r="V211" s="12"/>
      <c r="W211" s="12"/>
      <c r="X211" s="12"/>
      <c r="Y211" s="12"/>
      <c r="Z211" s="12"/>
      <c r="AA211" s="12"/>
      <c r="AB211" s="12"/>
      <c r="AC211" s="12"/>
      <c r="AD211" s="12"/>
      <c r="AE211" s="12"/>
      <c r="AF211" s="12"/>
      <c r="AG211" s="12"/>
      <c r="AH211" s="12"/>
      <c r="AI211" s="27"/>
      <c r="AJ211" s="12"/>
      <c r="AK211" s="12"/>
      <c r="AL211" s="12"/>
      <c r="AM211" s="12"/>
      <c r="AN211" s="12"/>
      <c r="AO211" s="12"/>
      <c r="AP211" s="12"/>
      <c r="AQ211" s="12"/>
      <c r="AR211" s="12"/>
      <c r="AS211" s="12"/>
      <c r="AT211" s="12"/>
      <c r="AU211" s="12"/>
      <c r="AV211" s="12"/>
    </row>
    <row r="212" spans="1:48" ht="15.75" customHeight="1" x14ac:dyDescent="0.2">
      <c r="A212" s="12"/>
      <c r="B212" s="12"/>
      <c r="C212" s="12"/>
      <c r="D212" s="12"/>
      <c r="E212" s="12"/>
      <c r="F212" s="12"/>
      <c r="G212" s="12"/>
      <c r="H212" s="12"/>
      <c r="I212" s="12"/>
      <c r="J212" s="12"/>
      <c r="K212" s="12"/>
      <c r="L212" s="12"/>
      <c r="M212" s="27"/>
      <c r="N212" s="12"/>
      <c r="O212" s="12"/>
      <c r="P212" s="12"/>
      <c r="Q212" s="12"/>
      <c r="R212" s="12"/>
      <c r="S212" s="12"/>
      <c r="T212" s="12"/>
      <c r="U212" s="12"/>
      <c r="V212" s="12"/>
      <c r="W212" s="12"/>
      <c r="X212" s="12"/>
      <c r="Y212" s="12"/>
      <c r="Z212" s="12"/>
      <c r="AA212" s="12"/>
      <c r="AB212" s="12"/>
      <c r="AC212" s="12"/>
      <c r="AD212" s="12"/>
      <c r="AE212" s="12"/>
      <c r="AF212" s="12"/>
      <c r="AG212" s="12"/>
      <c r="AH212" s="12"/>
      <c r="AI212" s="27"/>
      <c r="AJ212" s="12"/>
      <c r="AK212" s="12"/>
      <c r="AL212" s="12"/>
      <c r="AM212" s="12"/>
      <c r="AN212" s="12"/>
      <c r="AO212" s="12"/>
      <c r="AP212" s="12"/>
      <c r="AQ212" s="12"/>
      <c r="AR212" s="12"/>
      <c r="AS212" s="12"/>
      <c r="AT212" s="12"/>
      <c r="AU212" s="12"/>
      <c r="AV212" s="12"/>
    </row>
    <row r="213" spans="1:48" ht="15.75" customHeight="1" x14ac:dyDescent="0.2">
      <c r="A213" s="12"/>
      <c r="B213" s="12"/>
      <c r="C213" s="12"/>
      <c r="D213" s="12"/>
      <c r="E213" s="12"/>
      <c r="F213" s="12"/>
      <c r="G213" s="12"/>
      <c r="H213" s="12"/>
      <c r="I213" s="12"/>
      <c r="J213" s="12"/>
      <c r="K213" s="12"/>
      <c r="L213" s="12"/>
      <c r="M213" s="27"/>
      <c r="N213" s="12"/>
      <c r="O213" s="12"/>
      <c r="P213" s="12"/>
      <c r="Q213" s="12"/>
      <c r="R213" s="12"/>
      <c r="S213" s="12"/>
      <c r="T213" s="12"/>
      <c r="U213" s="12"/>
      <c r="V213" s="12"/>
      <c r="W213" s="12"/>
      <c r="X213" s="12"/>
      <c r="Y213" s="12"/>
      <c r="Z213" s="12"/>
      <c r="AA213" s="12"/>
      <c r="AB213" s="12"/>
      <c r="AC213" s="12"/>
      <c r="AD213" s="12"/>
      <c r="AE213" s="12"/>
      <c r="AF213" s="12"/>
      <c r="AG213" s="12"/>
      <c r="AH213" s="12"/>
      <c r="AI213" s="27"/>
      <c r="AJ213" s="12"/>
      <c r="AK213" s="12"/>
      <c r="AL213" s="12"/>
      <c r="AM213" s="12"/>
      <c r="AN213" s="12"/>
      <c r="AO213" s="12"/>
      <c r="AP213" s="12"/>
      <c r="AQ213" s="12"/>
      <c r="AR213" s="12"/>
      <c r="AS213" s="12"/>
      <c r="AT213" s="12"/>
      <c r="AU213" s="12"/>
      <c r="AV213" s="12"/>
    </row>
    <row r="214" spans="1:48" ht="15.75" customHeight="1" x14ac:dyDescent="0.2">
      <c r="A214" s="12"/>
      <c r="B214" s="12"/>
      <c r="C214" s="12"/>
      <c r="D214" s="12"/>
      <c r="E214" s="12"/>
      <c r="F214" s="12"/>
      <c r="G214" s="12"/>
      <c r="H214" s="12"/>
      <c r="I214" s="12"/>
      <c r="J214" s="12"/>
      <c r="K214" s="12"/>
      <c r="L214" s="12"/>
      <c r="M214" s="27"/>
      <c r="N214" s="12"/>
      <c r="O214" s="12"/>
      <c r="P214" s="12"/>
      <c r="Q214" s="12"/>
      <c r="R214" s="12"/>
      <c r="S214" s="12"/>
      <c r="T214" s="12"/>
      <c r="U214" s="12"/>
      <c r="V214" s="12"/>
      <c r="W214" s="12"/>
      <c r="X214" s="12"/>
      <c r="Y214" s="12"/>
      <c r="Z214" s="12"/>
      <c r="AA214" s="12"/>
      <c r="AB214" s="12"/>
      <c r="AC214" s="12"/>
      <c r="AD214" s="12"/>
      <c r="AE214" s="12"/>
      <c r="AF214" s="12"/>
      <c r="AG214" s="12"/>
      <c r="AH214" s="12"/>
      <c r="AI214" s="27"/>
      <c r="AJ214" s="12"/>
      <c r="AK214" s="12"/>
      <c r="AL214" s="12"/>
      <c r="AM214" s="12"/>
      <c r="AN214" s="12"/>
      <c r="AO214" s="12"/>
      <c r="AP214" s="12"/>
      <c r="AQ214" s="12"/>
      <c r="AR214" s="12"/>
      <c r="AS214" s="12"/>
      <c r="AT214" s="12"/>
      <c r="AU214" s="12"/>
      <c r="AV214" s="12"/>
    </row>
    <row r="215" spans="1:48" ht="15.75" customHeight="1" x14ac:dyDescent="0.2">
      <c r="A215" s="12"/>
      <c r="B215" s="12"/>
      <c r="C215" s="12"/>
      <c r="D215" s="12"/>
      <c r="E215" s="12"/>
      <c r="F215" s="12"/>
      <c r="G215" s="12"/>
      <c r="H215" s="12"/>
      <c r="I215" s="12"/>
      <c r="J215" s="12"/>
      <c r="K215" s="12"/>
      <c r="L215" s="12"/>
      <c r="M215" s="27"/>
      <c r="N215" s="12"/>
      <c r="O215" s="12"/>
      <c r="P215" s="12"/>
      <c r="Q215" s="12"/>
      <c r="R215" s="12"/>
      <c r="S215" s="12"/>
      <c r="T215" s="12"/>
      <c r="U215" s="12"/>
      <c r="V215" s="12"/>
      <c r="W215" s="12"/>
      <c r="X215" s="12"/>
      <c r="Y215" s="12"/>
      <c r="Z215" s="12"/>
      <c r="AA215" s="12"/>
      <c r="AB215" s="12"/>
      <c r="AC215" s="12"/>
      <c r="AD215" s="12"/>
      <c r="AE215" s="12"/>
      <c r="AF215" s="12"/>
      <c r="AG215" s="12"/>
      <c r="AH215" s="12"/>
      <c r="AI215" s="27"/>
      <c r="AJ215" s="12"/>
      <c r="AK215" s="12"/>
      <c r="AL215" s="12"/>
      <c r="AM215" s="12"/>
      <c r="AN215" s="12"/>
      <c r="AO215" s="12"/>
      <c r="AP215" s="12"/>
      <c r="AQ215" s="12"/>
      <c r="AR215" s="12"/>
      <c r="AS215" s="12"/>
      <c r="AT215" s="12"/>
      <c r="AU215" s="12"/>
      <c r="AV215" s="12"/>
    </row>
    <row r="216" spans="1:48" ht="15.75" customHeight="1" x14ac:dyDescent="0.2">
      <c r="A216" s="12"/>
      <c r="B216" s="12"/>
      <c r="C216" s="12"/>
      <c r="D216" s="12"/>
      <c r="E216" s="12"/>
      <c r="F216" s="12"/>
      <c r="G216" s="12"/>
      <c r="H216" s="12"/>
      <c r="I216" s="12"/>
      <c r="J216" s="12"/>
      <c r="K216" s="12"/>
      <c r="L216" s="12"/>
      <c r="M216" s="27"/>
      <c r="N216" s="12"/>
      <c r="O216" s="12"/>
      <c r="P216" s="12"/>
      <c r="Q216" s="12"/>
      <c r="R216" s="12"/>
      <c r="S216" s="12"/>
      <c r="T216" s="12"/>
      <c r="U216" s="12"/>
      <c r="V216" s="12"/>
      <c r="W216" s="12"/>
      <c r="X216" s="12"/>
      <c r="Y216" s="12"/>
      <c r="Z216" s="12"/>
      <c r="AA216" s="12"/>
      <c r="AB216" s="12"/>
      <c r="AC216" s="12"/>
      <c r="AD216" s="12"/>
      <c r="AE216" s="12"/>
      <c r="AF216" s="12"/>
      <c r="AG216" s="12"/>
      <c r="AH216" s="12"/>
      <c r="AI216" s="27"/>
      <c r="AJ216" s="12"/>
      <c r="AK216" s="12"/>
      <c r="AL216" s="12"/>
      <c r="AM216" s="12"/>
      <c r="AN216" s="12"/>
      <c r="AO216" s="12"/>
      <c r="AP216" s="12"/>
      <c r="AQ216" s="12"/>
      <c r="AR216" s="12"/>
      <c r="AS216" s="12"/>
      <c r="AT216" s="12"/>
      <c r="AU216" s="12"/>
      <c r="AV216" s="12"/>
    </row>
    <row r="217" spans="1:48" ht="15.75" customHeight="1" x14ac:dyDescent="0.2">
      <c r="A217" s="12"/>
      <c r="B217" s="12"/>
      <c r="C217" s="12"/>
      <c r="D217" s="12"/>
      <c r="E217" s="12"/>
      <c r="F217" s="12"/>
      <c r="G217" s="12"/>
      <c r="H217" s="12"/>
      <c r="I217" s="12"/>
      <c r="J217" s="12"/>
      <c r="K217" s="12"/>
      <c r="L217" s="12"/>
      <c r="M217" s="27"/>
      <c r="N217" s="12"/>
      <c r="O217" s="12"/>
      <c r="P217" s="12"/>
      <c r="Q217" s="12"/>
      <c r="R217" s="12"/>
      <c r="S217" s="12"/>
      <c r="T217" s="12"/>
      <c r="U217" s="12"/>
      <c r="V217" s="12"/>
      <c r="W217" s="12"/>
      <c r="X217" s="12"/>
      <c r="Y217" s="12"/>
      <c r="Z217" s="12"/>
      <c r="AA217" s="12"/>
      <c r="AB217" s="12"/>
      <c r="AC217" s="12"/>
      <c r="AD217" s="12"/>
      <c r="AE217" s="12"/>
      <c r="AF217" s="12"/>
      <c r="AG217" s="12"/>
      <c r="AH217" s="12"/>
      <c r="AI217" s="27"/>
      <c r="AJ217" s="12"/>
      <c r="AK217" s="12"/>
      <c r="AL217" s="12"/>
      <c r="AM217" s="12"/>
      <c r="AN217" s="12"/>
      <c r="AO217" s="12"/>
      <c r="AP217" s="12"/>
      <c r="AQ217" s="12"/>
      <c r="AR217" s="12"/>
      <c r="AS217" s="12"/>
      <c r="AT217" s="12"/>
      <c r="AU217" s="12"/>
      <c r="AV217" s="12"/>
    </row>
    <row r="218" spans="1:48" ht="15.75" customHeight="1" x14ac:dyDescent="0.2">
      <c r="A218" s="12"/>
      <c r="B218" s="12"/>
      <c r="C218" s="12"/>
      <c r="D218" s="12"/>
      <c r="E218" s="12"/>
      <c r="F218" s="12"/>
      <c r="G218" s="12"/>
      <c r="H218" s="12"/>
      <c r="I218" s="12"/>
      <c r="J218" s="12"/>
      <c r="K218" s="12"/>
      <c r="L218" s="12"/>
      <c r="M218" s="27"/>
      <c r="N218" s="12"/>
      <c r="O218" s="12"/>
      <c r="P218" s="12"/>
      <c r="Q218" s="12"/>
      <c r="R218" s="12"/>
      <c r="S218" s="12"/>
      <c r="T218" s="12"/>
      <c r="U218" s="12"/>
      <c r="V218" s="12"/>
      <c r="W218" s="12"/>
      <c r="X218" s="12"/>
      <c r="Y218" s="12"/>
      <c r="Z218" s="12"/>
      <c r="AA218" s="12"/>
      <c r="AB218" s="12"/>
      <c r="AC218" s="12"/>
      <c r="AD218" s="12"/>
      <c r="AE218" s="12"/>
      <c r="AF218" s="12"/>
      <c r="AG218" s="12"/>
      <c r="AH218" s="12"/>
      <c r="AI218" s="27"/>
      <c r="AJ218" s="12"/>
      <c r="AK218" s="12"/>
      <c r="AL218" s="12"/>
      <c r="AM218" s="12"/>
      <c r="AN218" s="12"/>
      <c r="AO218" s="12"/>
      <c r="AP218" s="12"/>
      <c r="AQ218" s="12"/>
      <c r="AR218" s="12"/>
      <c r="AS218" s="12"/>
      <c r="AT218" s="12"/>
      <c r="AU218" s="12"/>
      <c r="AV218" s="12"/>
    </row>
    <row r="219" spans="1:48" ht="15.75" customHeight="1" x14ac:dyDescent="0.2">
      <c r="A219" s="12"/>
      <c r="B219" s="12"/>
      <c r="C219" s="12"/>
      <c r="D219" s="12"/>
      <c r="E219" s="12"/>
      <c r="F219" s="12"/>
      <c r="G219" s="12"/>
      <c r="H219" s="12"/>
      <c r="I219" s="12"/>
      <c r="J219" s="12"/>
      <c r="K219" s="12"/>
      <c r="L219" s="12"/>
      <c r="M219" s="27"/>
      <c r="N219" s="12"/>
      <c r="O219" s="12"/>
      <c r="P219" s="12"/>
      <c r="Q219" s="12"/>
      <c r="R219" s="12"/>
      <c r="S219" s="12"/>
      <c r="T219" s="12"/>
      <c r="U219" s="12"/>
      <c r="V219" s="12"/>
      <c r="W219" s="12"/>
      <c r="X219" s="12"/>
      <c r="Y219" s="12"/>
      <c r="Z219" s="12"/>
      <c r="AA219" s="12"/>
      <c r="AB219" s="12"/>
      <c r="AC219" s="12"/>
      <c r="AD219" s="12"/>
      <c r="AE219" s="12"/>
      <c r="AF219" s="12"/>
      <c r="AG219" s="12"/>
      <c r="AH219" s="12"/>
      <c r="AI219" s="27"/>
      <c r="AJ219" s="12"/>
      <c r="AK219" s="12"/>
      <c r="AL219" s="12"/>
      <c r="AM219" s="12"/>
      <c r="AN219" s="12"/>
      <c r="AO219" s="12"/>
      <c r="AP219" s="12"/>
      <c r="AQ219" s="12"/>
      <c r="AR219" s="12"/>
      <c r="AS219" s="12"/>
      <c r="AT219" s="12"/>
      <c r="AU219" s="12"/>
      <c r="AV219" s="12"/>
    </row>
    <row r="220" spans="1:48" ht="15.75" customHeight="1" x14ac:dyDescent="0.2">
      <c r="A220" s="12"/>
      <c r="B220" s="12"/>
      <c r="C220" s="12"/>
      <c r="D220" s="12"/>
      <c r="E220" s="12"/>
      <c r="F220" s="12"/>
      <c r="G220" s="12"/>
      <c r="H220" s="12"/>
      <c r="I220" s="12"/>
      <c r="J220" s="12"/>
      <c r="K220" s="12"/>
      <c r="L220" s="12"/>
      <c r="M220" s="27"/>
      <c r="N220" s="12"/>
      <c r="O220" s="12"/>
      <c r="P220" s="12"/>
      <c r="Q220" s="12"/>
      <c r="R220" s="12"/>
      <c r="S220" s="12"/>
      <c r="T220" s="12"/>
      <c r="U220" s="12"/>
      <c r="V220" s="12"/>
      <c r="W220" s="12"/>
      <c r="X220" s="12"/>
      <c r="Y220" s="12"/>
      <c r="Z220" s="12"/>
      <c r="AA220" s="12"/>
      <c r="AB220" s="12"/>
      <c r="AC220" s="12"/>
      <c r="AD220" s="12"/>
      <c r="AE220" s="12"/>
      <c r="AF220" s="12"/>
      <c r="AG220" s="12"/>
      <c r="AH220" s="12"/>
      <c r="AI220" s="27"/>
      <c r="AJ220" s="12"/>
      <c r="AK220" s="12"/>
      <c r="AL220" s="12"/>
      <c r="AM220" s="12"/>
      <c r="AN220" s="12"/>
      <c r="AO220" s="12"/>
      <c r="AP220" s="12"/>
      <c r="AQ220" s="12"/>
      <c r="AR220" s="12"/>
      <c r="AS220" s="12"/>
      <c r="AT220" s="12"/>
      <c r="AU220" s="12"/>
      <c r="AV220" s="12"/>
    </row>
    <row r="221" spans="1:48" ht="15.75" customHeight="1" x14ac:dyDescent="0.2">
      <c r="A221" s="12"/>
      <c r="B221" s="12"/>
      <c r="C221" s="12"/>
      <c r="D221" s="12"/>
      <c r="E221" s="12"/>
      <c r="F221" s="12"/>
      <c r="G221" s="12"/>
      <c r="H221" s="12"/>
      <c r="I221" s="12"/>
      <c r="J221" s="12"/>
      <c r="K221" s="12"/>
      <c r="L221" s="12"/>
      <c r="M221" s="27"/>
      <c r="N221" s="12"/>
      <c r="O221" s="12"/>
      <c r="P221" s="12"/>
      <c r="Q221" s="12"/>
      <c r="R221" s="12"/>
      <c r="S221" s="12"/>
      <c r="T221" s="12"/>
      <c r="U221" s="12"/>
      <c r="V221" s="12"/>
      <c r="W221" s="12"/>
      <c r="X221" s="12"/>
      <c r="Y221" s="12"/>
      <c r="Z221" s="12"/>
      <c r="AA221" s="12"/>
      <c r="AB221" s="12"/>
      <c r="AC221" s="12"/>
      <c r="AD221" s="12"/>
      <c r="AE221" s="12"/>
      <c r="AF221" s="12"/>
      <c r="AG221" s="12"/>
      <c r="AH221" s="12"/>
      <c r="AI221" s="27"/>
      <c r="AJ221" s="12"/>
      <c r="AK221" s="12"/>
      <c r="AL221" s="12"/>
      <c r="AM221" s="12"/>
      <c r="AN221" s="12"/>
      <c r="AO221" s="12"/>
      <c r="AP221" s="12"/>
      <c r="AQ221" s="12"/>
      <c r="AR221" s="12"/>
      <c r="AS221" s="12"/>
      <c r="AT221" s="12"/>
      <c r="AU221" s="12"/>
      <c r="AV221" s="12"/>
    </row>
    <row r="222" spans="1:48" ht="15.75" customHeight="1" x14ac:dyDescent="0.2">
      <c r="A222" s="12"/>
      <c r="B222" s="12"/>
      <c r="C222" s="12"/>
      <c r="D222" s="12"/>
      <c r="E222" s="12"/>
      <c r="F222" s="12"/>
      <c r="G222" s="12"/>
      <c r="H222" s="12"/>
      <c r="I222" s="12"/>
      <c r="J222" s="12"/>
      <c r="K222" s="12"/>
      <c r="L222" s="12"/>
      <c r="M222" s="27"/>
      <c r="N222" s="12"/>
      <c r="O222" s="12"/>
      <c r="P222" s="12"/>
      <c r="Q222" s="12"/>
      <c r="R222" s="12"/>
      <c r="S222" s="12"/>
      <c r="T222" s="12"/>
      <c r="U222" s="12"/>
      <c r="V222" s="12"/>
      <c r="W222" s="12"/>
      <c r="X222" s="12"/>
      <c r="Y222" s="12"/>
      <c r="Z222" s="12"/>
      <c r="AA222" s="12"/>
      <c r="AB222" s="12"/>
      <c r="AC222" s="12"/>
      <c r="AD222" s="12"/>
      <c r="AE222" s="12"/>
      <c r="AF222" s="12"/>
      <c r="AG222" s="12"/>
      <c r="AH222" s="12"/>
      <c r="AI222" s="27"/>
      <c r="AJ222" s="12"/>
      <c r="AK222" s="12"/>
      <c r="AL222" s="12"/>
      <c r="AM222" s="12"/>
      <c r="AN222" s="12"/>
      <c r="AO222" s="12"/>
      <c r="AP222" s="12"/>
      <c r="AQ222" s="12"/>
      <c r="AR222" s="12"/>
      <c r="AS222" s="12"/>
      <c r="AT222" s="12"/>
      <c r="AU222" s="12"/>
      <c r="AV222" s="12"/>
    </row>
    <row r="223" spans="1:48" ht="15.75" customHeight="1" x14ac:dyDescent="0.2">
      <c r="A223" s="12"/>
      <c r="B223" s="12"/>
      <c r="C223" s="12"/>
      <c r="D223" s="12"/>
      <c r="E223" s="12"/>
      <c r="F223" s="12"/>
      <c r="G223" s="12"/>
      <c r="H223" s="12"/>
      <c r="I223" s="12"/>
      <c r="J223" s="12"/>
      <c r="K223" s="12"/>
      <c r="L223" s="12"/>
      <c r="M223" s="27"/>
      <c r="N223" s="12"/>
      <c r="O223" s="12"/>
      <c r="P223" s="12"/>
      <c r="Q223" s="12"/>
      <c r="R223" s="12"/>
      <c r="S223" s="12"/>
      <c r="T223" s="12"/>
      <c r="U223" s="12"/>
      <c r="V223" s="12"/>
      <c r="W223" s="12"/>
      <c r="X223" s="12"/>
      <c r="Y223" s="12"/>
      <c r="Z223" s="12"/>
      <c r="AA223" s="12"/>
      <c r="AB223" s="12"/>
      <c r="AC223" s="12"/>
      <c r="AD223" s="12"/>
      <c r="AE223" s="12"/>
      <c r="AF223" s="12"/>
      <c r="AG223" s="12"/>
      <c r="AH223" s="12"/>
      <c r="AI223" s="27"/>
      <c r="AJ223" s="12"/>
      <c r="AK223" s="12"/>
      <c r="AL223" s="12"/>
      <c r="AM223" s="12"/>
      <c r="AN223" s="12"/>
      <c r="AO223" s="12"/>
      <c r="AP223" s="12"/>
      <c r="AQ223" s="12"/>
      <c r="AR223" s="12"/>
      <c r="AS223" s="12"/>
      <c r="AT223" s="12"/>
      <c r="AU223" s="12"/>
      <c r="AV223" s="12"/>
    </row>
    <row r="224" spans="1:48" ht="15.75" customHeight="1" x14ac:dyDescent="0.2">
      <c r="A224" s="12"/>
      <c r="B224" s="12"/>
      <c r="C224" s="12"/>
      <c r="D224" s="12"/>
      <c r="E224" s="12"/>
      <c r="F224" s="12"/>
      <c r="G224" s="12"/>
      <c r="H224" s="12"/>
      <c r="I224" s="12"/>
      <c r="J224" s="12"/>
      <c r="K224" s="12"/>
      <c r="L224" s="12"/>
      <c r="M224" s="27"/>
      <c r="N224" s="12"/>
      <c r="O224" s="12"/>
      <c r="P224" s="12"/>
      <c r="Q224" s="12"/>
      <c r="R224" s="12"/>
      <c r="S224" s="12"/>
      <c r="T224" s="12"/>
      <c r="U224" s="12"/>
      <c r="V224" s="12"/>
      <c r="W224" s="12"/>
      <c r="X224" s="12"/>
      <c r="Y224" s="12"/>
      <c r="Z224" s="12"/>
      <c r="AA224" s="12"/>
      <c r="AB224" s="12"/>
      <c r="AC224" s="12"/>
      <c r="AD224" s="12"/>
      <c r="AE224" s="12"/>
      <c r="AF224" s="12"/>
      <c r="AG224" s="12"/>
      <c r="AH224" s="12"/>
      <c r="AI224" s="27"/>
      <c r="AJ224" s="12"/>
      <c r="AK224" s="12"/>
      <c r="AL224" s="12"/>
      <c r="AM224" s="12"/>
      <c r="AN224" s="12"/>
      <c r="AO224" s="12"/>
      <c r="AP224" s="12"/>
      <c r="AQ224" s="12"/>
      <c r="AR224" s="12"/>
      <c r="AS224" s="12"/>
      <c r="AT224" s="12"/>
      <c r="AU224" s="12"/>
      <c r="AV224" s="12"/>
    </row>
    <row r="225" spans="1:48" ht="15.75" customHeight="1" x14ac:dyDescent="0.2">
      <c r="A225" s="12"/>
      <c r="B225" s="12"/>
      <c r="C225" s="12"/>
      <c r="D225" s="12"/>
      <c r="E225" s="12"/>
      <c r="F225" s="12"/>
      <c r="G225" s="12"/>
      <c r="H225" s="12"/>
      <c r="I225" s="12"/>
      <c r="J225" s="12"/>
      <c r="K225" s="12"/>
      <c r="L225" s="12"/>
      <c r="M225" s="27"/>
      <c r="N225" s="12"/>
      <c r="O225" s="12"/>
      <c r="P225" s="12"/>
      <c r="Q225" s="12"/>
      <c r="R225" s="12"/>
      <c r="S225" s="12"/>
      <c r="T225" s="12"/>
      <c r="U225" s="12"/>
      <c r="V225" s="12"/>
      <c r="W225" s="12"/>
      <c r="X225" s="12"/>
      <c r="Y225" s="12"/>
      <c r="Z225" s="12"/>
      <c r="AA225" s="12"/>
      <c r="AB225" s="12"/>
      <c r="AC225" s="12"/>
      <c r="AD225" s="12"/>
      <c r="AE225" s="12"/>
      <c r="AF225" s="12"/>
      <c r="AG225" s="12"/>
      <c r="AH225" s="12"/>
      <c r="AI225" s="27"/>
      <c r="AJ225" s="12"/>
      <c r="AK225" s="12"/>
      <c r="AL225" s="12"/>
      <c r="AM225" s="12"/>
      <c r="AN225" s="12"/>
      <c r="AO225" s="12"/>
      <c r="AP225" s="12"/>
      <c r="AQ225" s="12"/>
      <c r="AR225" s="12"/>
      <c r="AS225" s="12"/>
      <c r="AT225" s="12"/>
      <c r="AU225" s="12"/>
      <c r="AV225" s="12"/>
    </row>
    <row r="226" spans="1:48" ht="15.75" customHeight="1" x14ac:dyDescent="0.2">
      <c r="A226" s="12"/>
      <c r="B226" s="12"/>
      <c r="C226" s="12"/>
      <c r="D226" s="12"/>
      <c r="E226" s="12"/>
      <c r="F226" s="12"/>
      <c r="G226" s="12"/>
      <c r="H226" s="12"/>
      <c r="I226" s="12"/>
      <c r="J226" s="12"/>
      <c r="K226" s="12"/>
      <c r="L226" s="12"/>
      <c r="M226" s="27"/>
      <c r="N226" s="12"/>
      <c r="O226" s="12"/>
      <c r="P226" s="12"/>
      <c r="Q226" s="12"/>
      <c r="R226" s="12"/>
      <c r="S226" s="12"/>
      <c r="T226" s="12"/>
      <c r="U226" s="12"/>
      <c r="V226" s="12"/>
      <c r="W226" s="12"/>
      <c r="X226" s="12"/>
      <c r="Y226" s="12"/>
      <c r="Z226" s="12"/>
      <c r="AA226" s="12"/>
      <c r="AB226" s="12"/>
      <c r="AC226" s="12"/>
      <c r="AD226" s="12"/>
      <c r="AE226" s="12"/>
      <c r="AF226" s="12"/>
      <c r="AG226" s="12"/>
      <c r="AH226" s="12"/>
      <c r="AI226" s="27"/>
      <c r="AJ226" s="12"/>
      <c r="AK226" s="12"/>
      <c r="AL226" s="12"/>
      <c r="AM226" s="12"/>
      <c r="AN226" s="12"/>
      <c r="AO226" s="12"/>
      <c r="AP226" s="12"/>
      <c r="AQ226" s="12"/>
      <c r="AR226" s="12"/>
      <c r="AS226" s="12"/>
      <c r="AT226" s="12"/>
      <c r="AU226" s="12"/>
      <c r="AV226" s="12"/>
    </row>
    <row r="227" spans="1:48" ht="15.75" customHeight="1" x14ac:dyDescent="0.2">
      <c r="A227" s="12"/>
      <c r="B227" s="12"/>
      <c r="C227" s="12"/>
      <c r="D227" s="12"/>
      <c r="E227" s="12"/>
      <c r="F227" s="12"/>
      <c r="G227" s="12"/>
      <c r="H227" s="12"/>
      <c r="I227" s="12"/>
      <c r="J227" s="12"/>
      <c r="K227" s="12"/>
      <c r="L227" s="12"/>
      <c r="M227" s="27"/>
      <c r="N227" s="12"/>
      <c r="O227" s="12"/>
      <c r="P227" s="12"/>
      <c r="Q227" s="12"/>
      <c r="R227" s="12"/>
      <c r="S227" s="12"/>
      <c r="T227" s="12"/>
      <c r="U227" s="12"/>
      <c r="V227" s="12"/>
      <c r="W227" s="12"/>
      <c r="X227" s="12"/>
      <c r="Y227" s="12"/>
      <c r="Z227" s="12"/>
      <c r="AA227" s="12"/>
      <c r="AB227" s="12"/>
      <c r="AC227" s="12"/>
      <c r="AD227" s="12"/>
      <c r="AE227" s="12"/>
      <c r="AF227" s="12"/>
      <c r="AG227" s="12"/>
      <c r="AH227" s="12"/>
      <c r="AI227" s="27"/>
      <c r="AJ227" s="12"/>
      <c r="AK227" s="12"/>
      <c r="AL227" s="12"/>
      <c r="AM227" s="12"/>
      <c r="AN227" s="12"/>
      <c r="AO227" s="12"/>
      <c r="AP227" s="12"/>
      <c r="AQ227" s="12"/>
      <c r="AR227" s="12"/>
      <c r="AS227" s="12"/>
      <c r="AT227" s="12"/>
      <c r="AU227" s="12"/>
      <c r="AV227" s="12"/>
    </row>
    <row r="228" spans="1:48" ht="15.75" customHeight="1" x14ac:dyDescent="0.2">
      <c r="A228" s="12"/>
      <c r="B228" s="12"/>
      <c r="C228" s="12"/>
      <c r="D228" s="12"/>
      <c r="E228" s="12"/>
      <c r="F228" s="12"/>
      <c r="G228" s="12"/>
      <c r="H228" s="12"/>
      <c r="I228" s="12"/>
      <c r="J228" s="12"/>
      <c r="K228" s="12"/>
      <c r="L228" s="12"/>
      <c r="M228" s="27"/>
      <c r="N228" s="12"/>
      <c r="O228" s="12"/>
      <c r="P228" s="12"/>
      <c r="Q228" s="12"/>
      <c r="R228" s="12"/>
      <c r="S228" s="12"/>
      <c r="T228" s="12"/>
      <c r="U228" s="12"/>
      <c r="V228" s="12"/>
      <c r="W228" s="12"/>
      <c r="X228" s="12"/>
      <c r="Y228" s="12"/>
      <c r="Z228" s="12"/>
      <c r="AA228" s="12"/>
      <c r="AB228" s="12"/>
      <c r="AC228" s="12"/>
      <c r="AD228" s="12"/>
      <c r="AE228" s="12"/>
      <c r="AF228" s="12"/>
      <c r="AG228" s="12"/>
      <c r="AH228" s="12"/>
      <c r="AI228" s="27"/>
      <c r="AJ228" s="12"/>
      <c r="AK228" s="12"/>
      <c r="AL228" s="12"/>
      <c r="AM228" s="12"/>
      <c r="AN228" s="12"/>
      <c r="AO228" s="12"/>
      <c r="AP228" s="12"/>
      <c r="AQ228" s="12"/>
      <c r="AR228" s="12"/>
      <c r="AS228" s="12"/>
      <c r="AT228" s="12"/>
      <c r="AU228" s="12"/>
      <c r="AV228" s="12"/>
    </row>
    <row r="229" spans="1:48" ht="15.75" customHeight="1" x14ac:dyDescent="0.2">
      <c r="A229" s="12"/>
      <c r="B229" s="12"/>
      <c r="C229" s="12"/>
      <c r="D229" s="12"/>
      <c r="E229" s="12"/>
      <c r="F229" s="12"/>
      <c r="G229" s="12"/>
      <c r="H229" s="12"/>
      <c r="I229" s="12"/>
      <c r="J229" s="12"/>
      <c r="K229" s="12"/>
      <c r="L229" s="12"/>
      <c r="M229" s="27"/>
      <c r="N229" s="12"/>
      <c r="O229" s="12"/>
      <c r="P229" s="12"/>
      <c r="Q229" s="12"/>
      <c r="R229" s="12"/>
      <c r="S229" s="12"/>
      <c r="T229" s="12"/>
      <c r="U229" s="12"/>
      <c r="V229" s="12"/>
      <c r="W229" s="12"/>
      <c r="X229" s="12"/>
      <c r="Y229" s="12"/>
      <c r="Z229" s="12"/>
      <c r="AA229" s="12"/>
      <c r="AB229" s="12"/>
      <c r="AC229" s="12"/>
      <c r="AD229" s="12"/>
      <c r="AE229" s="12"/>
      <c r="AF229" s="12"/>
      <c r="AG229" s="12"/>
      <c r="AH229" s="12"/>
      <c r="AI229" s="27"/>
      <c r="AJ229" s="12"/>
      <c r="AK229" s="12"/>
      <c r="AL229" s="12"/>
      <c r="AM229" s="12"/>
      <c r="AN229" s="12"/>
      <c r="AO229" s="12"/>
      <c r="AP229" s="12"/>
      <c r="AQ229" s="12"/>
      <c r="AR229" s="12"/>
      <c r="AS229" s="12"/>
      <c r="AT229" s="12"/>
      <c r="AU229" s="12"/>
      <c r="AV229" s="12"/>
    </row>
    <row r="230" spans="1:48" ht="15.75" customHeight="1" x14ac:dyDescent="0.2">
      <c r="A230" s="12"/>
      <c r="B230" s="12"/>
      <c r="C230" s="12"/>
      <c r="D230" s="12"/>
      <c r="E230" s="12"/>
      <c r="F230" s="12"/>
      <c r="G230" s="12"/>
      <c r="H230" s="12"/>
      <c r="I230" s="12"/>
      <c r="J230" s="12"/>
      <c r="K230" s="12"/>
      <c r="L230" s="12"/>
      <c r="M230" s="27"/>
      <c r="N230" s="12"/>
      <c r="O230" s="12"/>
      <c r="P230" s="12"/>
      <c r="Q230" s="12"/>
      <c r="R230" s="12"/>
      <c r="S230" s="12"/>
      <c r="T230" s="12"/>
      <c r="U230" s="12"/>
      <c r="V230" s="12"/>
      <c r="W230" s="12"/>
      <c r="X230" s="12"/>
      <c r="Y230" s="12"/>
      <c r="Z230" s="12"/>
      <c r="AA230" s="12"/>
      <c r="AB230" s="12"/>
      <c r="AC230" s="12"/>
      <c r="AD230" s="12"/>
      <c r="AE230" s="12"/>
      <c r="AF230" s="12"/>
      <c r="AG230" s="12"/>
      <c r="AH230" s="12"/>
      <c r="AI230" s="27"/>
      <c r="AJ230" s="12"/>
      <c r="AK230" s="12"/>
      <c r="AL230" s="12"/>
      <c r="AM230" s="12"/>
      <c r="AN230" s="12"/>
      <c r="AO230" s="12"/>
      <c r="AP230" s="12"/>
      <c r="AQ230" s="12"/>
      <c r="AR230" s="12"/>
      <c r="AS230" s="12"/>
      <c r="AT230" s="12"/>
      <c r="AU230" s="12"/>
      <c r="AV230" s="12"/>
    </row>
    <row r="231" spans="1:48" ht="15.75" customHeight="1" x14ac:dyDescent="0.2">
      <c r="A231" s="12"/>
      <c r="B231" s="12"/>
      <c r="C231" s="12"/>
      <c r="D231" s="12"/>
      <c r="E231" s="12"/>
      <c r="F231" s="12"/>
      <c r="G231" s="12"/>
      <c r="H231" s="12"/>
      <c r="I231" s="12"/>
      <c r="J231" s="12"/>
      <c r="K231" s="12"/>
      <c r="L231" s="12"/>
      <c r="M231" s="27"/>
      <c r="N231" s="12"/>
      <c r="O231" s="12"/>
      <c r="P231" s="12"/>
      <c r="Q231" s="12"/>
      <c r="R231" s="12"/>
      <c r="S231" s="12"/>
      <c r="T231" s="12"/>
      <c r="U231" s="12"/>
      <c r="V231" s="12"/>
      <c r="W231" s="12"/>
      <c r="X231" s="12"/>
      <c r="Y231" s="12"/>
      <c r="Z231" s="12"/>
      <c r="AA231" s="12"/>
      <c r="AB231" s="12"/>
      <c r="AC231" s="12"/>
      <c r="AD231" s="12"/>
      <c r="AE231" s="12"/>
      <c r="AF231" s="12"/>
      <c r="AG231" s="12"/>
      <c r="AH231" s="12"/>
      <c r="AI231" s="27"/>
      <c r="AJ231" s="12"/>
      <c r="AK231" s="12"/>
      <c r="AL231" s="12"/>
      <c r="AM231" s="12"/>
      <c r="AN231" s="12"/>
      <c r="AO231" s="12"/>
      <c r="AP231" s="12"/>
      <c r="AQ231" s="12"/>
      <c r="AR231" s="12"/>
      <c r="AS231" s="12"/>
      <c r="AT231" s="12"/>
      <c r="AU231" s="12"/>
      <c r="AV231" s="12"/>
    </row>
    <row r="232" spans="1:48" ht="15.75" customHeight="1" x14ac:dyDescent="0.2">
      <c r="A232" s="12"/>
      <c r="B232" s="12"/>
      <c r="C232" s="12"/>
      <c r="D232" s="12"/>
      <c r="E232" s="12"/>
      <c r="F232" s="12"/>
      <c r="G232" s="12"/>
      <c r="H232" s="12"/>
      <c r="I232" s="12"/>
      <c r="J232" s="12"/>
      <c r="K232" s="12"/>
      <c r="L232" s="12"/>
      <c r="M232" s="27"/>
      <c r="N232" s="12"/>
      <c r="O232" s="12"/>
      <c r="P232" s="12"/>
      <c r="Q232" s="12"/>
      <c r="R232" s="12"/>
      <c r="S232" s="12"/>
      <c r="T232" s="12"/>
      <c r="U232" s="12"/>
      <c r="V232" s="12"/>
      <c r="W232" s="12"/>
      <c r="X232" s="12"/>
      <c r="Y232" s="12"/>
      <c r="Z232" s="12"/>
      <c r="AA232" s="12"/>
      <c r="AB232" s="12"/>
      <c r="AC232" s="12"/>
      <c r="AD232" s="12"/>
      <c r="AE232" s="12"/>
      <c r="AF232" s="12"/>
      <c r="AG232" s="12"/>
      <c r="AH232" s="12"/>
      <c r="AI232" s="27"/>
      <c r="AJ232" s="12"/>
      <c r="AK232" s="12"/>
      <c r="AL232" s="12"/>
      <c r="AM232" s="12"/>
      <c r="AN232" s="12"/>
      <c r="AO232" s="12"/>
      <c r="AP232" s="12"/>
      <c r="AQ232" s="12"/>
      <c r="AR232" s="12"/>
      <c r="AS232" s="12"/>
      <c r="AT232" s="12"/>
      <c r="AU232" s="12"/>
      <c r="AV232" s="12"/>
    </row>
    <row r="233" spans="1:48" ht="15.75" customHeight="1" x14ac:dyDescent="0.2">
      <c r="A233" s="12"/>
      <c r="B233" s="12"/>
      <c r="C233" s="12"/>
      <c r="D233" s="12"/>
      <c r="E233" s="12"/>
      <c r="F233" s="12"/>
      <c r="G233" s="12"/>
      <c r="H233" s="12"/>
      <c r="I233" s="12"/>
      <c r="J233" s="12"/>
      <c r="K233" s="12"/>
      <c r="L233" s="12"/>
      <c r="M233" s="27"/>
      <c r="N233" s="12"/>
      <c r="O233" s="12"/>
      <c r="P233" s="12"/>
      <c r="Q233" s="12"/>
      <c r="R233" s="12"/>
      <c r="S233" s="12"/>
      <c r="T233" s="12"/>
      <c r="U233" s="12"/>
      <c r="V233" s="12"/>
      <c r="W233" s="12"/>
      <c r="X233" s="12"/>
      <c r="Y233" s="12"/>
      <c r="Z233" s="12"/>
      <c r="AA233" s="12"/>
      <c r="AB233" s="12"/>
      <c r="AC233" s="12"/>
      <c r="AD233" s="12"/>
      <c r="AE233" s="12"/>
      <c r="AF233" s="12"/>
      <c r="AG233" s="12"/>
      <c r="AH233" s="12"/>
      <c r="AI233" s="27"/>
      <c r="AJ233" s="12"/>
      <c r="AK233" s="12"/>
      <c r="AL233" s="12"/>
      <c r="AM233" s="12"/>
      <c r="AN233" s="12"/>
      <c r="AO233" s="12"/>
      <c r="AP233" s="12"/>
      <c r="AQ233" s="12"/>
      <c r="AR233" s="12"/>
      <c r="AS233" s="12"/>
      <c r="AT233" s="12"/>
      <c r="AU233" s="12"/>
      <c r="AV233" s="12"/>
    </row>
    <row r="234" spans="1:48" ht="15.75" customHeight="1" x14ac:dyDescent="0.2">
      <c r="A234" s="12"/>
      <c r="B234" s="12"/>
      <c r="C234" s="12"/>
      <c r="D234" s="12"/>
      <c r="E234" s="12"/>
      <c r="F234" s="12"/>
      <c r="G234" s="12"/>
      <c r="H234" s="12"/>
      <c r="I234" s="12"/>
      <c r="J234" s="12"/>
      <c r="K234" s="12"/>
      <c r="L234" s="12"/>
      <c r="M234" s="27"/>
      <c r="N234" s="12"/>
      <c r="O234" s="12"/>
      <c r="P234" s="12"/>
      <c r="Q234" s="12"/>
      <c r="R234" s="12"/>
      <c r="S234" s="12"/>
      <c r="T234" s="12"/>
      <c r="U234" s="12"/>
      <c r="V234" s="12"/>
      <c r="W234" s="12"/>
      <c r="X234" s="12"/>
      <c r="Y234" s="12"/>
      <c r="Z234" s="12"/>
      <c r="AA234" s="12"/>
      <c r="AB234" s="12"/>
      <c r="AC234" s="12"/>
      <c r="AD234" s="12"/>
      <c r="AE234" s="12"/>
      <c r="AF234" s="12"/>
      <c r="AG234" s="12"/>
      <c r="AH234" s="12"/>
      <c r="AI234" s="27"/>
      <c r="AJ234" s="12"/>
      <c r="AK234" s="12"/>
      <c r="AL234" s="12"/>
      <c r="AM234" s="12"/>
      <c r="AN234" s="12"/>
      <c r="AO234" s="12"/>
      <c r="AP234" s="12"/>
      <c r="AQ234" s="12"/>
      <c r="AR234" s="12"/>
      <c r="AS234" s="12"/>
      <c r="AT234" s="12"/>
      <c r="AU234" s="12"/>
      <c r="AV234" s="12"/>
    </row>
    <row r="235" spans="1:48" ht="15.75" customHeight="1" x14ac:dyDescent="0.2">
      <c r="A235" s="12"/>
      <c r="B235" s="12"/>
      <c r="C235" s="12"/>
      <c r="D235" s="12"/>
      <c r="E235" s="12"/>
      <c r="F235" s="12"/>
      <c r="G235" s="12"/>
      <c r="H235" s="12"/>
      <c r="I235" s="12"/>
      <c r="J235" s="12"/>
      <c r="K235" s="12"/>
      <c r="L235" s="12"/>
      <c r="M235" s="27"/>
      <c r="N235" s="12"/>
      <c r="O235" s="12"/>
      <c r="P235" s="12"/>
      <c r="Q235" s="12"/>
      <c r="R235" s="12"/>
      <c r="S235" s="12"/>
      <c r="T235" s="12"/>
      <c r="U235" s="12"/>
      <c r="V235" s="12"/>
      <c r="W235" s="12"/>
      <c r="X235" s="12"/>
      <c r="Y235" s="12"/>
      <c r="Z235" s="12"/>
      <c r="AA235" s="12"/>
      <c r="AB235" s="12"/>
      <c r="AC235" s="12"/>
      <c r="AD235" s="12"/>
      <c r="AE235" s="12"/>
      <c r="AF235" s="12"/>
      <c r="AG235" s="12"/>
      <c r="AH235" s="12"/>
      <c r="AI235" s="27"/>
      <c r="AJ235" s="12"/>
      <c r="AK235" s="12"/>
      <c r="AL235" s="12"/>
      <c r="AM235" s="12"/>
      <c r="AN235" s="12"/>
      <c r="AO235" s="12"/>
      <c r="AP235" s="12"/>
      <c r="AQ235" s="12"/>
      <c r="AR235" s="12"/>
      <c r="AS235" s="12"/>
      <c r="AT235" s="12"/>
      <c r="AU235" s="12"/>
      <c r="AV235" s="12"/>
    </row>
    <row r="236" spans="1:48" ht="15.75" customHeight="1" x14ac:dyDescent="0.2">
      <c r="A236" s="12"/>
      <c r="B236" s="12"/>
      <c r="C236" s="12"/>
      <c r="D236" s="12"/>
      <c r="E236" s="12"/>
      <c r="F236" s="12"/>
      <c r="G236" s="12"/>
      <c r="H236" s="12"/>
      <c r="I236" s="12"/>
      <c r="J236" s="12"/>
      <c r="K236" s="12"/>
      <c r="L236" s="12"/>
      <c r="M236" s="27"/>
      <c r="N236" s="12"/>
      <c r="O236" s="12"/>
      <c r="P236" s="12"/>
      <c r="Q236" s="12"/>
      <c r="R236" s="12"/>
      <c r="S236" s="12"/>
      <c r="T236" s="12"/>
      <c r="U236" s="12"/>
      <c r="V236" s="12"/>
      <c r="W236" s="12"/>
      <c r="X236" s="12"/>
      <c r="Y236" s="12"/>
      <c r="Z236" s="12"/>
      <c r="AA236" s="12"/>
      <c r="AB236" s="12"/>
      <c r="AC236" s="12"/>
      <c r="AD236" s="12"/>
      <c r="AE236" s="12"/>
      <c r="AF236" s="12"/>
      <c r="AG236" s="12"/>
      <c r="AH236" s="12"/>
      <c r="AI236" s="27"/>
      <c r="AJ236" s="12"/>
      <c r="AK236" s="12"/>
      <c r="AL236" s="12"/>
      <c r="AM236" s="12"/>
      <c r="AN236" s="12"/>
      <c r="AO236" s="12"/>
      <c r="AP236" s="12"/>
      <c r="AQ236" s="12"/>
      <c r="AR236" s="12"/>
      <c r="AS236" s="12"/>
      <c r="AT236" s="12"/>
      <c r="AU236" s="12"/>
      <c r="AV236" s="12"/>
    </row>
    <row r="237" spans="1:48" ht="15.75" customHeight="1" x14ac:dyDescent="0.2">
      <c r="A237" s="12"/>
      <c r="B237" s="12"/>
      <c r="C237" s="12"/>
      <c r="D237" s="12"/>
      <c r="E237" s="12"/>
      <c r="F237" s="12"/>
      <c r="G237" s="12"/>
      <c r="H237" s="12"/>
      <c r="I237" s="12"/>
      <c r="J237" s="12"/>
      <c r="K237" s="12"/>
      <c r="L237" s="12"/>
      <c r="M237" s="27"/>
      <c r="N237" s="12"/>
      <c r="O237" s="12"/>
      <c r="P237" s="12"/>
      <c r="Q237" s="12"/>
      <c r="R237" s="12"/>
      <c r="S237" s="12"/>
      <c r="T237" s="12"/>
      <c r="U237" s="12"/>
      <c r="V237" s="12"/>
      <c r="W237" s="12"/>
      <c r="X237" s="12"/>
      <c r="Y237" s="12"/>
      <c r="Z237" s="12"/>
      <c r="AA237" s="12"/>
      <c r="AB237" s="12"/>
      <c r="AC237" s="12"/>
      <c r="AD237" s="12"/>
      <c r="AE237" s="12"/>
      <c r="AF237" s="12"/>
      <c r="AG237" s="12"/>
      <c r="AH237" s="12"/>
      <c r="AI237" s="27"/>
      <c r="AJ237" s="12"/>
      <c r="AK237" s="12"/>
      <c r="AL237" s="12"/>
      <c r="AM237" s="12"/>
      <c r="AN237" s="12"/>
      <c r="AO237" s="12"/>
      <c r="AP237" s="12"/>
      <c r="AQ237" s="12"/>
      <c r="AR237" s="12"/>
      <c r="AS237" s="12"/>
      <c r="AT237" s="12"/>
      <c r="AU237" s="12"/>
      <c r="AV237" s="12"/>
    </row>
    <row r="238" spans="1:48" ht="15.75" customHeight="1" x14ac:dyDescent="0.2">
      <c r="A238" s="12"/>
      <c r="B238" s="12"/>
      <c r="C238" s="12"/>
      <c r="D238" s="12"/>
      <c r="E238" s="12"/>
      <c r="F238" s="12"/>
      <c r="G238" s="12"/>
      <c r="H238" s="12"/>
      <c r="I238" s="12"/>
      <c r="J238" s="12"/>
      <c r="K238" s="12"/>
      <c r="L238" s="12"/>
      <c r="M238" s="27"/>
      <c r="N238" s="12"/>
      <c r="O238" s="12"/>
      <c r="P238" s="12"/>
      <c r="Q238" s="12"/>
      <c r="R238" s="12"/>
      <c r="S238" s="12"/>
      <c r="T238" s="12"/>
      <c r="U238" s="12"/>
      <c r="V238" s="12"/>
      <c r="W238" s="12"/>
      <c r="X238" s="12"/>
      <c r="Y238" s="12"/>
      <c r="Z238" s="12"/>
      <c r="AA238" s="12"/>
      <c r="AB238" s="12"/>
      <c r="AC238" s="12"/>
      <c r="AD238" s="12"/>
      <c r="AE238" s="12"/>
      <c r="AF238" s="12"/>
      <c r="AG238" s="12"/>
      <c r="AH238" s="12"/>
      <c r="AI238" s="27"/>
      <c r="AJ238" s="12"/>
      <c r="AK238" s="12"/>
      <c r="AL238" s="12"/>
      <c r="AM238" s="12"/>
      <c r="AN238" s="12"/>
      <c r="AO238" s="12"/>
      <c r="AP238" s="12"/>
      <c r="AQ238" s="12"/>
      <c r="AR238" s="12"/>
      <c r="AS238" s="12"/>
      <c r="AT238" s="12"/>
      <c r="AU238" s="12"/>
      <c r="AV238" s="12"/>
    </row>
    <row r="239" spans="1:48" ht="15.75" customHeight="1" x14ac:dyDescent="0.2">
      <c r="A239" s="12"/>
      <c r="B239" s="12"/>
      <c r="C239" s="12"/>
      <c r="D239" s="12"/>
      <c r="E239" s="12"/>
      <c r="F239" s="12"/>
      <c r="G239" s="12"/>
      <c r="H239" s="12"/>
      <c r="I239" s="12"/>
      <c r="J239" s="12"/>
      <c r="K239" s="12"/>
      <c r="L239" s="12"/>
      <c r="M239" s="27"/>
      <c r="N239" s="12"/>
      <c r="O239" s="12"/>
      <c r="P239" s="12"/>
      <c r="Q239" s="12"/>
      <c r="R239" s="12"/>
      <c r="S239" s="12"/>
      <c r="T239" s="12"/>
      <c r="U239" s="12"/>
      <c r="V239" s="12"/>
      <c r="W239" s="12"/>
      <c r="X239" s="12"/>
      <c r="Y239" s="12"/>
      <c r="Z239" s="12"/>
      <c r="AA239" s="12"/>
      <c r="AB239" s="12"/>
      <c r="AC239" s="12"/>
      <c r="AD239" s="12"/>
      <c r="AE239" s="12"/>
      <c r="AF239" s="12"/>
      <c r="AG239" s="12"/>
      <c r="AH239" s="12"/>
      <c r="AI239" s="27"/>
      <c r="AJ239" s="12"/>
      <c r="AK239" s="12"/>
      <c r="AL239" s="12"/>
      <c r="AM239" s="12"/>
      <c r="AN239" s="12"/>
      <c r="AO239" s="12"/>
      <c r="AP239" s="12"/>
      <c r="AQ239" s="12"/>
      <c r="AR239" s="12"/>
      <c r="AS239" s="12"/>
      <c r="AT239" s="12"/>
      <c r="AU239" s="12"/>
      <c r="AV239" s="12"/>
    </row>
    <row r="240" spans="1:48" ht="15.75" customHeight="1" x14ac:dyDescent="0.2">
      <c r="A240" s="12"/>
      <c r="B240" s="12"/>
      <c r="C240" s="12"/>
      <c r="D240" s="12"/>
      <c r="E240" s="12"/>
      <c r="F240" s="12"/>
      <c r="G240" s="12"/>
      <c r="H240" s="12"/>
      <c r="I240" s="12"/>
      <c r="J240" s="12"/>
      <c r="K240" s="12"/>
      <c r="L240" s="12"/>
      <c r="M240" s="27"/>
      <c r="N240" s="12"/>
      <c r="O240" s="12"/>
      <c r="P240" s="12"/>
      <c r="Q240" s="12"/>
      <c r="R240" s="12"/>
      <c r="S240" s="12"/>
      <c r="T240" s="12"/>
      <c r="U240" s="12"/>
      <c r="V240" s="12"/>
      <c r="W240" s="12"/>
      <c r="X240" s="12"/>
      <c r="Y240" s="12"/>
      <c r="Z240" s="12"/>
      <c r="AA240" s="12"/>
      <c r="AB240" s="12"/>
      <c r="AC240" s="12"/>
      <c r="AD240" s="12"/>
      <c r="AE240" s="12"/>
      <c r="AF240" s="12"/>
      <c r="AG240" s="12"/>
      <c r="AH240" s="12"/>
      <c r="AI240" s="27"/>
      <c r="AJ240" s="12"/>
      <c r="AK240" s="12"/>
      <c r="AL240" s="12"/>
      <c r="AM240" s="12"/>
      <c r="AN240" s="12"/>
      <c r="AO240" s="12"/>
      <c r="AP240" s="12"/>
      <c r="AQ240" s="12"/>
      <c r="AR240" s="12"/>
      <c r="AS240" s="12"/>
      <c r="AT240" s="12"/>
      <c r="AU240" s="12"/>
      <c r="AV240" s="12"/>
    </row>
    <row r="241" spans="1:48" ht="15.75" customHeight="1" x14ac:dyDescent="0.2">
      <c r="A241" s="12"/>
      <c r="B241" s="12"/>
      <c r="C241" s="12"/>
      <c r="D241" s="12"/>
      <c r="E241" s="12"/>
      <c r="F241" s="12"/>
      <c r="G241" s="12"/>
      <c r="H241" s="12"/>
      <c r="I241" s="12"/>
      <c r="J241" s="12"/>
      <c r="K241" s="12"/>
      <c r="L241" s="12"/>
      <c r="M241" s="27"/>
      <c r="N241" s="12"/>
      <c r="O241" s="12"/>
      <c r="P241" s="12"/>
      <c r="Q241" s="12"/>
      <c r="R241" s="12"/>
      <c r="S241" s="12"/>
      <c r="T241" s="12"/>
      <c r="U241" s="12"/>
      <c r="V241" s="12"/>
      <c r="W241" s="12"/>
      <c r="X241" s="12"/>
      <c r="Y241" s="12"/>
      <c r="Z241" s="12"/>
      <c r="AA241" s="12"/>
      <c r="AB241" s="12"/>
      <c r="AC241" s="12"/>
      <c r="AD241" s="12"/>
      <c r="AE241" s="12"/>
      <c r="AF241" s="12"/>
      <c r="AG241" s="12"/>
      <c r="AH241" s="12"/>
      <c r="AI241" s="27"/>
      <c r="AJ241" s="12"/>
      <c r="AK241" s="12"/>
      <c r="AL241" s="12"/>
      <c r="AM241" s="12"/>
      <c r="AN241" s="12"/>
      <c r="AO241" s="12"/>
      <c r="AP241" s="12"/>
      <c r="AQ241" s="12"/>
      <c r="AR241" s="12"/>
      <c r="AS241" s="12"/>
      <c r="AT241" s="12"/>
      <c r="AU241" s="12"/>
      <c r="AV241" s="12"/>
    </row>
    <row r="242" spans="1:48" ht="15.75" customHeight="1" x14ac:dyDescent="0.2">
      <c r="A242" s="12"/>
      <c r="B242" s="12"/>
      <c r="C242" s="12"/>
      <c r="D242" s="12"/>
      <c r="E242" s="12"/>
      <c r="F242" s="12"/>
      <c r="G242" s="12"/>
      <c r="H242" s="12"/>
      <c r="I242" s="12"/>
      <c r="J242" s="12"/>
      <c r="K242" s="12"/>
      <c r="L242" s="12"/>
      <c r="M242" s="27"/>
      <c r="N242" s="12"/>
      <c r="O242" s="12"/>
      <c r="P242" s="12"/>
      <c r="Q242" s="12"/>
      <c r="R242" s="12"/>
      <c r="S242" s="12"/>
      <c r="T242" s="12"/>
      <c r="U242" s="12"/>
      <c r="V242" s="12"/>
      <c r="W242" s="12"/>
      <c r="X242" s="12"/>
      <c r="Y242" s="12"/>
      <c r="Z242" s="12"/>
      <c r="AA242" s="12"/>
      <c r="AB242" s="12"/>
      <c r="AC242" s="12"/>
      <c r="AD242" s="12"/>
      <c r="AE242" s="12"/>
      <c r="AF242" s="12"/>
      <c r="AG242" s="12"/>
      <c r="AH242" s="12"/>
      <c r="AI242" s="27"/>
      <c r="AJ242" s="12"/>
      <c r="AK242" s="12"/>
      <c r="AL242" s="12"/>
      <c r="AM242" s="12"/>
      <c r="AN242" s="12"/>
      <c r="AO242" s="12"/>
      <c r="AP242" s="12"/>
      <c r="AQ242" s="12"/>
      <c r="AR242" s="12"/>
      <c r="AS242" s="12"/>
      <c r="AT242" s="12"/>
      <c r="AU242" s="12"/>
      <c r="AV242" s="12"/>
    </row>
    <row r="243" spans="1:48" ht="15.75" customHeight="1" x14ac:dyDescent="0.2">
      <c r="A243" s="12"/>
      <c r="B243" s="12"/>
      <c r="C243" s="12"/>
      <c r="D243" s="12"/>
      <c r="E243" s="12"/>
      <c r="F243" s="12"/>
      <c r="G243" s="12"/>
      <c r="H243" s="12"/>
      <c r="I243" s="12"/>
      <c r="J243" s="12"/>
      <c r="K243" s="12"/>
      <c r="L243" s="12"/>
      <c r="M243" s="27"/>
      <c r="N243" s="12"/>
      <c r="O243" s="12"/>
      <c r="P243" s="12"/>
      <c r="Q243" s="12"/>
      <c r="R243" s="12"/>
      <c r="S243" s="12"/>
      <c r="T243" s="12"/>
      <c r="U243" s="12"/>
      <c r="V243" s="12"/>
      <c r="W243" s="12"/>
      <c r="X243" s="12"/>
      <c r="Y243" s="12"/>
      <c r="Z243" s="12"/>
      <c r="AA243" s="12"/>
      <c r="AB243" s="12"/>
      <c r="AC243" s="12"/>
      <c r="AD243" s="12"/>
      <c r="AE243" s="12"/>
      <c r="AF243" s="12"/>
      <c r="AG243" s="12"/>
      <c r="AH243" s="12"/>
      <c r="AI243" s="27"/>
      <c r="AJ243" s="12"/>
      <c r="AK243" s="12"/>
      <c r="AL243" s="12"/>
      <c r="AM243" s="12"/>
      <c r="AN243" s="12"/>
      <c r="AO243" s="12"/>
      <c r="AP243" s="12"/>
      <c r="AQ243" s="12"/>
      <c r="AR243" s="12"/>
      <c r="AS243" s="12"/>
      <c r="AT243" s="12"/>
      <c r="AU243" s="12"/>
      <c r="AV243" s="12"/>
    </row>
    <row r="244" spans="1:48" ht="15.75" customHeight="1" x14ac:dyDescent="0.2">
      <c r="A244" s="12"/>
      <c r="B244" s="12"/>
      <c r="C244" s="12"/>
      <c r="D244" s="12"/>
      <c r="E244" s="12"/>
      <c r="F244" s="12"/>
      <c r="G244" s="12"/>
      <c r="H244" s="12"/>
      <c r="I244" s="12"/>
      <c r="J244" s="12"/>
      <c r="K244" s="12"/>
      <c r="L244" s="12"/>
      <c r="M244" s="27"/>
      <c r="N244" s="12"/>
      <c r="O244" s="12"/>
      <c r="P244" s="12"/>
      <c r="Q244" s="12"/>
      <c r="R244" s="12"/>
      <c r="S244" s="12"/>
      <c r="T244" s="12"/>
      <c r="U244" s="12"/>
      <c r="V244" s="12"/>
      <c r="W244" s="12"/>
      <c r="X244" s="12"/>
      <c r="Y244" s="12"/>
      <c r="Z244" s="12"/>
      <c r="AA244" s="12"/>
      <c r="AB244" s="12"/>
      <c r="AC244" s="12"/>
      <c r="AD244" s="12"/>
      <c r="AE244" s="12"/>
      <c r="AF244" s="12"/>
      <c r="AG244" s="12"/>
      <c r="AH244" s="12"/>
      <c r="AI244" s="27"/>
      <c r="AJ244" s="12"/>
      <c r="AK244" s="12"/>
      <c r="AL244" s="12"/>
      <c r="AM244" s="12"/>
      <c r="AN244" s="12"/>
      <c r="AO244" s="12"/>
      <c r="AP244" s="12"/>
      <c r="AQ244" s="12"/>
      <c r="AR244" s="12"/>
      <c r="AS244" s="12"/>
      <c r="AT244" s="12"/>
      <c r="AU244" s="12"/>
      <c r="AV244" s="12"/>
    </row>
    <row r="245" spans="1:48" ht="15.75" customHeight="1" x14ac:dyDescent="0.2">
      <c r="A245" s="12"/>
      <c r="B245" s="12"/>
      <c r="C245" s="12"/>
      <c r="D245" s="12"/>
      <c r="E245" s="12"/>
      <c r="F245" s="12"/>
      <c r="G245" s="12"/>
      <c r="H245" s="12"/>
      <c r="I245" s="12"/>
      <c r="J245" s="12"/>
      <c r="K245" s="12"/>
      <c r="L245" s="12"/>
      <c r="M245" s="27"/>
      <c r="N245" s="12"/>
      <c r="O245" s="12"/>
      <c r="P245" s="12"/>
      <c r="Q245" s="12"/>
      <c r="R245" s="12"/>
      <c r="S245" s="12"/>
      <c r="T245" s="12"/>
      <c r="U245" s="12"/>
      <c r="V245" s="12"/>
      <c r="W245" s="12"/>
      <c r="X245" s="12"/>
      <c r="Y245" s="12"/>
      <c r="Z245" s="12"/>
      <c r="AA245" s="12"/>
      <c r="AB245" s="12"/>
      <c r="AC245" s="12"/>
      <c r="AD245" s="12"/>
      <c r="AE245" s="12"/>
      <c r="AF245" s="12"/>
      <c r="AG245" s="12"/>
      <c r="AH245" s="12"/>
      <c r="AI245" s="27"/>
      <c r="AJ245" s="12"/>
      <c r="AK245" s="12"/>
      <c r="AL245" s="12"/>
      <c r="AM245" s="12"/>
      <c r="AN245" s="12"/>
      <c r="AO245" s="12"/>
      <c r="AP245" s="12"/>
      <c r="AQ245" s="12"/>
      <c r="AR245" s="12"/>
      <c r="AS245" s="12"/>
      <c r="AT245" s="12"/>
      <c r="AU245" s="12"/>
      <c r="AV245" s="12"/>
    </row>
    <row r="246" spans="1:48" ht="15.75" customHeight="1" x14ac:dyDescent="0.2">
      <c r="A246" s="12"/>
      <c r="B246" s="12"/>
      <c r="C246" s="12"/>
      <c r="D246" s="12"/>
      <c r="E246" s="12"/>
      <c r="F246" s="12"/>
      <c r="G246" s="12"/>
      <c r="H246" s="12"/>
      <c r="I246" s="12"/>
      <c r="J246" s="12"/>
      <c r="K246" s="12"/>
      <c r="L246" s="12"/>
      <c r="M246" s="27"/>
      <c r="N246" s="12"/>
      <c r="O246" s="12"/>
      <c r="P246" s="12"/>
      <c r="Q246" s="12"/>
      <c r="R246" s="12"/>
      <c r="S246" s="12"/>
      <c r="T246" s="12"/>
      <c r="U246" s="12"/>
      <c r="V246" s="12"/>
      <c r="W246" s="12"/>
      <c r="X246" s="12"/>
      <c r="Y246" s="12"/>
      <c r="Z246" s="12"/>
      <c r="AA246" s="12"/>
      <c r="AB246" s="12"/>
      <c r="AC246" s="12"/>
      <c r="AD246" s="12"/>
      <c r="AE246" s="12"/>
      <c r="AF246" s="12"/>
      <c r="AG246" s="12"/>
      <c r="AH246" s="12"/>
      <c r="AI246" s="27"/>
      <c r="AJ246" s="12"/>
      <c r="AK246" s="12"/>
      <c r="AL246" s="12"/>
      <c r="AM246" s="12"/>
      <c r="AN246" s="12"/>
      <c r="AO246" s="12"/>
      <c r="AP246" s="12"/>
      <c r="AQ246" s="12"/>
      <c r="AR246" s="12"/>
      <c r="AS246" s="12"/>
      <c r="AT246" s="12"/>
      <c r="AU246" s="12"/>
      <c r="AV246" s="12"/>
    </row>
    <row r="247" spans="1:48" ht="15.75" customHeight="1" x14ac:dyDescent="0.2">
      <c r="A247" s="12"/>
      <c r="B247" s="12"/>
      <c r="C247" s="12"/>
      <c r="D247" s="12"/>
      <c r="E247" s="12"/>
      <c r="F247" s="12"/>
      <c r="G247" s="12"/>
      <c r="H247" s="12"/>
      <c r="I247" s="12"/>
      <c r="J247" s="12"/>
      <c r="K247" s="12"/>
      <c r="L247" s="12"/>
      <c r="M247" s="27"/>
      <c r="N247" s="12"/>
      <c r="O247" s="12"/>
      <c r="P247" s="12"/>
      <c r="Q247" s="12"/>
      <c r="R247" s="12"/>
      <c r="S247" s="12"/>
      <c r="T247" s="12"/>
      <c r="U247" s="12"/>
      <c r="V247" s="12"/>
      <c r="W247" s="12"/>
      <c r="X247" s="12"/>
      <c r="Y247" s="12"/>
      <c r="Z247" s="12"/>
      <c r="AA247" s="12"/>
      <c r="AB247" s="12"/>
      <c r="AC247" s="12"/>
      <c r="AD247" s="12"/>
      <c r="AE247" s="12"/>
      <c r="AF247" s="12"/>
      <c r="AG247" s="12"/>
      <c r="AH247" s="12"/>
      <c r="AI247" s="27"/>
      <c r="AJ247" s="12"/>
      <c r="AK247" s="12"/>
      <c r="AL247" s="12"/>
      <c r="AM247" s="12"/>
      <c r="AN247" s="12"/>
      <c r="AO247" s="12"/>
      <c r="AP247" s="12"/>
      <c r="AQ247" s="12"/>
      <c r="AR247" s="12"/>
      <c r="AS247" s="12"/>
      <c r="AT247" s="12"/>
      <c r="AU247" s="12"/>
      <c r="AV247" s="12"/>
    </row>
    <row r="248" spans="1:48" ht="15.75" customHeight="1" x14ac:dyDescent="0.2">
      <c r="A248" s="12"/>
      <c r="B248" s="12"/>
      <c r="C248" s="12"/>
      <c r="D248" s="12"/>
      <c r="E248" s="12"/>
      <c r="F248" s="12"/>
      <c r="G248" s="12"/>
      <c r="H248" s="12"/>
      <c r="I248" s="12"/>
      <c r="J248" s="12"/>
      <c r="K248" s="12"/>
      <c r="L248" s="12"/>
      <c r="M248" s="27"/>
      <c r="N248" s="12"/>
      <c r="O248" s="12"/>
      <c r="P248" s="12"/>
      <c r="Q248" s="12"/>
      <c r="R248" s="12"/>
      <c r="S248" s="12"/>
      <c r="T248" s="12"/>
      <c r="U248" s="12"/>
      <c r="V248" s="12"/>
      <c r="W248" s="12"/>
      <c r="X248" s="12"/>
      <c r="Y248" s="12"/>
      <c r="Z248" s="12"/>
      <c r="AA248" s="12"/>
      <c r="AB248" s="12"/>
      <c r="AC248" s="12"/>
      <c r="AD248" s="12"/>
      <c r="AE248" s="12"/>
      <c r="AF248" s="12"/>
      <c r="AG248" s="12"/>
      <c r="AH248" s="12"/>
      <c r="AI248" s="27"/>
      <c r="AJ248" s="12"/>
      <c r="AK248" s="12"/>
      <c r="AL248" s="12"/>
      <c r="AM248" s="12"/>
      <c r="AN248" s="12"/>
      <c r="AO248" s="12"/>
      <c r="AP248" s="12"/>
      <c r="AQ248" s="12"/>
      <c r="AR248" s="12"/>
      <c r="AS248" s="12"/>
      <c r="AT248" s="12"/>
      <c r="AU248" s="12"/>
      <c r="AV248" s="12"/>
    </row>
    <row r="249" spans="1:48" ht="15.75" customHeight="1" x14ac:dyDescent="0.2">
      <c r="A249" s="12"/>
      <c r="B249" s="12"/>
      <c r="C249" s="12"/>
      <c r="D249" s="12"/>
      <c r="E249" s="12"/>
      <c r="F249" s="12"/>
      <c r="G249" s="12"/>
      <c r="H249" s="12"/>
      <c r="I249" s="12"/>
      <c r="J249" s="12"/>
      <c r="K249" s="12"/>
      <c r="L249" s="12"/>
      <c r="M249" s="27"/>
      <c r="N249" s="12"/>
      <c r="O249" s="12"/>
      <c r="P249" s="12"/>
      <c r="Q249" s="12"/>
      <c r="R249" s="12"/>
      <c r="S249" s="12"/>
      <c r="T249" s="12"/>
      <c r="U249" s="12"/>
      <c r="V249" s="12"/>
      <c r="W249" s="12"/>
      <c r="X249" s="12"/>
      <c r="Y249" s="12"/>
      <c r="Z249" s="12"/>
      <c r="AA249" s="12"/>
      <c r="AB249" s="12"/>
      <c r="AC249" s="12"/>
      <c r="AD249" s="12"/>
      <c r="AE249" s="12"/>
      <c r="AF249" s="12"/>
      <c r="AG249" s="12"/>
      <c r="AH249" s="12"/>
      <c r="AI249" s="27"/>
      <c r="AJ249" s="12"/>
      <c r="AK249" s="12"/>
      <c r="AL249" s="12"/>
      <c r="AM249" s="12"/>
      <c r="AN249" s="12"/>
      <c r="AO249" s="12"/>
      <c r="AP249" s="12"/>
      <c r="AQ249" s="12"/>
      <c r="AR249" s="12"/>
      <c r="AS249" s="12"/>
      <c r="AT249" s="12"/>
      <c r="AU249" s="12"/>
      <c r="AV249" s="12"/>
    </row>
    <row r="250" spans="1:48" ht="15.75" customHeight="1" x14ac:dyDescent="0.2">
      <c r="A250" s="12"/>
      <c r="B250" s="12"/>
      <c r="C250" s="12"/>
      <c r="D250" s="12"/>
      <c r="E250" s="12"/>
      <c r="F250" s="12"/>
      <c r="G250" s="12"/>
      <c r="H250" s="12"/>
      <c r="I250" s="12"/>
      <c r="J250" s="12"/>
      <c r="K250" s="12"/>
      <c r="L250" s="12"/>
      <c r="M250" s="27"/>
      <c r="N250" s="12"/>
      <c r="O250" s="12"/>
      <c r="P250" s="12"/>
      <c r="Q250" s="12"/>
      <c r="R250" s="12"/>
      <c r="S250" s="12"/>
      <c r="T250" s="12"/>
      <c r="U250" s="12"/>
      <c r="V250" s="12"/>
      <c r="W250" s="12"/>
      <c r="X250" s="12"/>
      <c r="Y250" s="12"/>
      <c r="Z250" s="12"/>
      <c r="AA250" s="12"/>
      <c r="AB250" s="12"/>
      <c r="AC250" s="12"/>
      <c r="AD250" s="12"/>
      <c r="AE250" s="12"/>
      <c r="AF250" s="12"/>
      <c r="AG250" s="12"/>
      <c r="AH250" s="12"/>
      <c r="AI250" s="27"/>
      <c r="AJ250" s="12"/>
      <c r="AK250" s="12"/>
      <c r="AL250" s="12"/>
      <c r="AM250" s="12"/>
      <c r="AN250" s="12"/>
      <c r="AO250" s="12"/>
      <c r="AP250" s="12"/>
      <c r="AQ250" s="12"/>
      <c r="AR250" s="12"/>
      <c r="AS250" s="12"/>
      <c r="AT250" s="12"/>
      <c r="AU250" s="12"/>
      <c r="AV250" s="12"/>
    </row>
    <row r="251" spans="1:48" ht="15.75" customHeight="1" x14ac:dyDescent="0.2">
      <c r="A251" s="12"/>
      <c r="B251" s="12"/>
      <c r="C251" s="12"/>
      <c r="D251" s="12"/>
      <c r="E251" s="12"/>
      <c r="F251" s="12"/>
      <c r="G251" s="12"/>
      <c r="H251" s="12"/>
      <c r="I251" s="12"/>
      <c r="J251" s="12"/>
      <c r="K251" s="12"/>
      <c r="L251" s="12"/>
      <c r="M251" s="27"/>
      <c r="N251" s="12"/>
      <c r="O251" s="12"/>
      <c r="P251" s="12"/>
      <c r="Q251" s="12"/>
      <c r="R251" s="12"/>
      <c r="S251" s="12"/>
      <c r="T251" s="12"/>
      <c r="U251" s="12"/>
      <c r="V251" s="12"/>
      <c r="W251" s="12"/>
      <c r="X251" s="12"/>
      <c r="Y251" s="12"/>
      <c r="Z251" s="12"/>
      <c r="AA251" s="12"/>
      <c r="AB251" s="12"/>
      <c r="AC251" s="12"/>
      <c r="AD251" s="12"/>
      <c r="AE251" s="12"/>
      <c r="AF251" s="12"/>
      <c r="AG251" s="12"/>
      <c r="AH251" s="12"/>
      <c r="AI251" s="27"/>
      <c r="AJ251" s="12"/>
      <c r="AK251" s="12"/>
      <c r="AL251" s="12"/>
      <c r="AM251" s="12"/>
      <c r="AN251" s="12"/>
      <c r="AO251" s="12"/>
      <c r="AP251" s="12"/>
      <c r="AQ251" s="12"/>
      <c r="AR251" s="12"/>
      <c r="AS251" s="12"/>
      <c r="AT251" s="12"/>
      <c r="AU251" s="12"/>
      <c r="AV251" s="12"/>
    </row>
    <row r="252" spans="1:48" ht="15.75" customHeight="1" x14ac:dyDescent="0.2">
      <c r="A252" s="12"/>
      <c r="B252" s="12"/>
      <c r="C252" s="12"/>
      <c r="D252" s="12"/>
      <c r="E252" s="12"/>
      <c r="F252" s="12"/>
      <c r="G252" s="12"/>
      <c r="H252" s="12"/>
      <c r="I252" s="12"/>
      <c r="J252" s="12"/>
      <c r="K252" s="12"/>
      <c r="L252" s="12"/>
      <c r="M252" s="27"/>
      <c r="N252" s="12"/>
      <c r="O252" s="12"/>
      <c r="P252" s="12"/>
      <c r="Q252" s="12"/>
      <c r="R252" s="12"/>
      <c r="S252" s="12"/>
      <c r="T252" s="12"/>
      <c r="U252" s="12"/>
      <c r="V252" s="12"/>
      <c r="W252" s="12"/>
      <c r="X252" s="12"/>
      <c r="Y252" s="12"/>
      <c r="Z252" s="12"/>
      <c r="AA252" s="12"/>
      <c r="AB252" s="12"/>
      <c r="AC252" s="12"/>
      <c r="AD252" s="12"/>
      <c r="AE252" s="12"/>
      <c r="AF252" s="12"/>
      <c r="AG252" s="12"/>
      <c r="AH252" s="12"/>
      <c r="AI252" s="27"/>
      <c r="AJ252" s="12"/>
      <c r="AK252" s="12"/>
      <c r="AL252" s="12"/>
      <c r="AM252" s="12"/>
      <c r="AN252" s="12"/>
      <c r="AO252" s="12"/>
      <c r="AP252" s="12"/>
      <c r="AQ252" s="12"/>
      <c r="AR252" s="12"/>
      <c r="AS252" s="12"/>
      <c r="AT252" s="12"/>
      <c r="AU252" s="12"/>
      <c r="AV252" s="12"/>
    </row>
    <row r="253" spans="1:48" ht="15.75" customHeight="1" x14ac:dyDescent="0.2">
      <c r="A253" s="12"/>
      <c r="B253" s="12"/>
      <c r="C253" s="12"/>
      <c r="D253" s="12"/>
      <c r="E253" s="12"/>
      <c r="F253" s="12"/>
      <c r="G253" s="12"/>
      <c r="H253" s="12"/>
      <c r="I253" s="12"/>
      <c r="J253" s="12"/>
      <c r="K253" s="12"/>
      <c r="L253" s="12"/>
      <c r="M253" s="27"/>
      <c r="N253" s="12"/>
      <c r="O253" s="12"/>
      <c r="P253" s="12"/>
      <c r="Q253" s="12"/>
      <c r="R253" s="12"/>
      <c r="S253" s="12"/>
      <c r="T253" s="12"/>
      <c r="U253" s="12"/>
      <c r="V253" s="12"/>
      <c r="W253" s="12"/>
      <c r="X253" s="12"/>
      <c r="Y253" s="12"/>
      <c r="Z253" s="12"/>
      <c r="AA253" s="12"/>
      <c r="AB253" s="12"/>
      <c r="AC253" s="12"/>
      <c r="AD253" s="12"/>
      <c r="AE253" s="12"/>
      <c r="AF253" s="12"/>
      <c r="AG253" s="12"/>
      <c r="AH253" s="12"/>
      <c r="AI253" s="27"/>
      <c r="AJ253" s="12"/>
      <c r="AK253" s="12"/>
      <c r="AL253" s="12"/>
      <c r="AM253" s="12"/>
      <c r="AN253" s="12"/>
      <c r="AO253" s="12"/>
      <c r="AP253" s="12"/>
      <c r="AQ253" s="12"/>
      <c r="AR253" s="12"/>
      <c r="AS253" s="12"/>
      <c r="AT253" s="12"/>
      <c r="AU253" s="12"/>
      <c r="AV253" s="12"/>
    </row>
    <row r="254" spans="1:48" ht="15.75" customHeight="1" x14ac:dyDescent="0.2">
      <c r="A254" s="12"/>
      <c r="B254" s="12"/>
      <c r="C254" s="12"/>
      <c r="D254" s="12"/>
      <c r="E254" s="12"/>
      <c r="F254" s="12"/>
      <c r="G254" s="12"/>
      <c r="H254" s="12"/>
      <c r="I254" s="12"/>
      <c r="J254" s="12"/>
      <c r="K254" s="12"/>
      <c r="L254" s="12"/>
      <c r="M254" s="27"/>
      <c r="N254" s="12"/>
      <c r="O254" s="12"/>
      <c r="P254" s="12"/>
      <c r="Q254" s="12"/>
      <c r="R254" s="12"/>
      <c r="S254" s="12"/>
      <c r="T254" s="12"/>
      <c r="U254" s="12"/>
      <c r="V254" s="12"/>
      <c r="W254" s="12"/>
      <c r="X254" s="12"/>
      <c r="Y254" s="12"/>
      <c r="Z254" s="12"/>
      <c r="AA254" s="12"/>
      <c r="AB254" s="12"/>
      <c r="AC254" s="12"/>
      <c r="AD254" s="12"/>
      <c r="AE254" s="12"/>
      <c r="AF254" s="12"/>
      <c r="AG254" s="12"/>
      <c r="AH254" s="12"/>
      <c r="AI254" s="27"/>
      <c r="AJ254" s="12"/>
      <c r="AK254" s="12"/>
      <c r="AL254" s="12"/>
      <c r="AM254" s="12"/>
      <c r="AN254" s="12"/>
      <c r="AO254" s="12"/>
      <c r="AP254" s="12"/>
      <c r="AQ254" s="12"/>
      <c r="AR254" s="12"/>
      <c r="AS254" s="12"/>
      <c r="AT254" s="12"/>
      <c r="AU254" s="12"/>
      <c r="AV254" s="12"/>
    </row>
    <row r="255" spans="1:48" ht="15.75" customHeight="1" x14ac:dyDescent="0.2">
      <c r="A255" s="12"/>
      <c r="B255" s="12"/>
      <c r="C255" s="12"/>
      <c r="D255" s="12"/>
      <c r="E255" s="12"/>
      <c r="F255" s="12"/>
      <c r="G255" s="12"/>
      <c r="H255" s="12"/>
      <c r="I255" s="12"/>
      <c r="J255" s="12"/>
      <c r="K255" s="12"/>
      <c r="L255" s="12"/>
      <c r="M255" s="27"/>
      <c r="N255" s="12"/>
      <c r="O255" s="12"/>
      <c r="P255" s="12"/>
      <c r="Q255" s="12"/>
      <c r="R255" s="12"/>
      <c r="S255" s="12"/>
      <c r="T255" s="12"/>
      <c r="U255" s="12"/>
      <c r="V255" s="12"/>
      <c r="W255" s="12"/>
      <c r="X255" s="12"/>
      <c r="Y255" s="12"/>
      <c r="Z255" s="12"/>
      <c r="AA255" s="12"/>
      <c r="AB255" s="12"/>
      <c r="AC255" s="12"/>
      <c r="AD255" s="12"/>
      <c r="AE255" s="12"/>
      <c r="AF255" s="12"/>
      <c r="AG255" s="12"/>
      <c r="AH255" s="12"/>
      <c r="AI255" s="27"/>
      <c r="AJ255" s="12"/>
      <c r="AK255" s="12"/>
      <c r="AL255" s="12"/>
      <c r="AM255" s="12"/>
      <c r="AN255" s="12"/>
      <c r="AO255" s="12"/>
      <c r="AP255" s="12"/>
      <c r="AQ255" s="12"/>
      <c r="AR255" s="12"/>
      <c r="AS255" s="12"/>
      <c r="AT255" s="12"/>
      <c r="AU255" s="12"/>
      <c r="AV255" s="12"/>
    </row>
    <row r="256" spans="1:48" ht="15.75" customHeight="1" x14ac:dyDescent="0.2">
      <c r="A256" s="12"/>
      <c r="B256" s="12"/>
      <c r="C256" s="12"/>
      <c r="D256" s="12"/>
      <c r="E256" s="12"/>
      <c r="F256" s="12"/>
      <c r="G256" s="12"/>
      <c r="H256" s="12"/>
      <c r="I256" s="12"/>
      <c r="J256" s="12"/>
      <c r="K256" s="12"/>
      <c r="L256" s="12"/>
      <c r="M256" s="27"/>
      <c r="N256" s="12"/>
      <c r="O256" s="12"/>
      <c r="P256" s="12"/>
      <c r="Q256" s="12"/>
      <c r="R256" s="12"/>
      <c r="S256" s="12"/>
      <c r="T256" s="12"/>
      <c r="U256" s="12"/>
      <c r="V256" s="12"/>
      <c r="W256" s="12"/>
      <c r="X256" s="12"/>
      <c r="Y256" s="12"/>
      <c r="Z256" s="12"/>
      <c r="AA256" s="12"/>
      <c r="AB256" s="12"/>
      <c r="AC256" s="12"/>
      <c r="AD256" s="12"/>
      <c r="AE256" s="12"/>
      <c r="AF256" s="12"/>
      <c r="AG256" s="12"/>
      <c r="AH256" s="12"/>
      <c r="AI256" s="27"/>
      <c r="AJ256" s="12"/>
      <c r="AK256" s="12"/>
      <c r="AL256" s="12"/>
      <c r="AM256" s="12"/>
      <c r="AN256" s="12"/>
      <c r="AO256" s="12"/>
      <c r="AP256" s="12"/>
      <c r="AQ256" s="12"/>
      <c r="AR256" s="12"/>
      <c r="AS256" s="12"/>
      <c r="AT256" s="12"/>
      <c r="AU256" s="12"/>
      <c r="AV256" s="12"/>
    </row>
    <row r="257" spans="1:48" ht="15.75" customHeight="1" x14ac:dyDescent="0.2">
      <c r="A257" s="12"/>
      <c r="B257" s="12"/>
      <c r="C257" s="12"/>
      <c r="D257" s="12"/>
      <c r="E257" s="12"/>
      <c r="F257" s="12"/>
      <c r="G257" s="12"/>
      <c r="H257" s="12"/>
      <c r="I257" s="12"/>
      <c r="J257" s="12"/>
      <c r="K257" s="12"/>
      <c r="L257" s="12"/>
      <c r="M257" s="27"/>
      <c r="N257" s="12"/>
      <c r="O257" s="12"/>
      <c r="P257" s="12"/>
      <c r="Q257" s="12"/>
      <c r="R257" s="12"/>
      <c r="S257" s="12"/>
      <c r="T257" s="12"/>
      <c r="U257" s="12"/>
      <c r="V257" s="12"/>
      <c r="W257" s="12"/>
      <c r="X257" s="12"/>
      <c r="Y257" s="12"/>
      <c r="Z257" s="12"/>
      <c r="AA257" s="12"/>
      <c r="AB257" s="12"/>
      <c r="AC257" s="12"/>
      <c r="AD257" s="12"/>
      <c r="AE257" s="12"/>
      <c r="AF257" s="12"/>
      <c r="AG257" s="12"/>
      <c r="AH257" s="12"/>
      <c r="AI257" s="27"/>
      <c r="AJ257" s="12"/>
      <c r="AK257" s="12"/>
      <c r="AL257" s="12"/>
      <c r="AM257" s="12"/>
      <c r="AN257" s="12"/>
      <c r="AO257" s="12"/>
      <c r="AP257" s="12"/>
      <c r="AQ257" s="12"/>
      <c r="AR257" s="12"/>
      <c r="AS257" s="12"/>
      <c r="AT257" s="12"/>
      <c r="AU257" s="12"/>
      <c r="AV257" s="12"/>
    </row>
    <row r="258" spans="1:48" ht="15.75" customHeight="1" x14ac:dyDescent="0.2">
      <c r="A258" s="12"/>
      <c r="B258" s="12"/>
      <c r="C258" s="12"/>
      <c r="D258" s="12"/>
      <c r="E258" s="12"/>
      <c r="F258" s="12"/>
      <c r="G258" s="12"/>
      <c r="H258" s="12"/>
      <c r="I258" s="12"/>
      <c r="J258" s="12"/>
      <c r="K258" s="12"/>
      <c r="L258" s="12"/>
      <c r="M258" s="27"/>
      <c r="N258" s="12"/>
      <c r="O258" s="12"/>
      <c r="P258" s="12"/>
      <c r="Q258" s="12"/>
      <c r="R258" s="12"/>
      <c r="S258" s="12"/>
      <c r="T258" s="12"/>
      <c r="U258" s="12"/>
      <c r="V258" s="12"/>
      <c r="W258" s="12"/>
      <c r="X258" s="12"/>
      <c r="Y258" s="12"/>
      <c r="Z258" s="12"/>
      <c r="AA258" s="12"/>
      <c r="AB258" s="12"/>
      <c r="AC258" s="12"/>
      <c r="AD258" s="12"/>
      <c r="AE258" s="12"/>
      <c r="AF258" s="12"/>
      <c r="AG258" s="12"/>
      <c r="AH258" s="12"/>
      <c r="AI258" s="27"/>
      <c r="AJ258" s="12"/>
      <c r="AK258" s="12"/>
      <c r="AL258" s="12"/>
      <c r="AM258" s="12"/>
      <c r="AN258" s="12"/>
      <c r="AO258" s="12"/>
      <c r="AP258" s="12"/>
      <c r="AQ258" s="12"/>
      <c r="AR258" s="12"/>
      <c r="AS258" s="12"/>
      <c r="AT258" s="12"/>
      <c r="AU258" s="12"/>
      <c r="AV258" s="12"/>
    </row>
    <row r="259" spans="1:48" ht="15.75" customHeight="1" x14ac:dyDescent="0.2">
      <c r="A259" s="12"/>
      <c r="B259" s="12"/>
      <c r="C259" s="12"/>
      <c r="D259" s="12"/>
      <c r="E259" s="12"/>
      <c r="F259" s="12"/>
      <c r="G259" s="12"/>
      <c r="H259" s="12"/>
      <c r="I259" s="12"/>
      <c r="J259" s="12"/>
      <c r="K259" s="12"/>
      <c r="L259" s="12"/>
      <c r="M259" s="27"/>
      <c r="N259" s="12"/>
      <c r="O259" s="12"/>
      <c r="P259" s="12"/>
      <c r="Q259" s="12"/>
      <c r="R259" s="12"/>
      <c r="S259" s="12"/>
      <c r="T259" s="12"/>
      <c r="U259" s="12"/>
      <c r="V259" s="12"/>
      <c r="W259" s="12"/>
      <c r="X259" s="12"/>
      <c r="Y259" s="12"/>
      <c r="Z259" s="12"/>
      <c r="AA259" s="12"/>
      <c r="AB259" s="12"/>
      <c r="AC259" s="12"/>
      <c r="AD259" s="12"/>
      <c r="AE259" s="12"/>
      <c r="AF259" s="12"/>
      <c r="AG259" s="12"/>
      <c r="AH259" s="12"/>
      <c r="AI259" s="27"/>
      <c r="AJ259" s="12"/>
      <c r="AK259" s="12"/>
      <c r="AL259" s="12"/>
      <c r="AM259" s="12"/>
      <c r="AN259" s="12"/>
      <c r="AO259" s="12"/>
      <c r="AP259" s="12"/>
      <c r="AQ259" s="12"/>
      <c r="AR259" s="12"/>
      <c r="AS259" s="12"/>
      <c r="AT259" s="12"/>
      <c r="AU259" s="12"/>
      <c r="AV259" s="12"/>
    </row>
    <row r="260" spans="1:48" ht="15.75" customHeight="1" x14ac:dyDescent="0.2">
      <c r="A260" s="12"/>
      <c r="B260" s="12"/>
      <c r="C260" s="12"/>
      <c r="D260" s="12"/>
      <c r="E260" s="12"/>
      <c r="F260" s="12"/>
      <c r="G260" s="12"/>
      <c r="H260" s="12"/>
      <c r="I260" s="12"/>
      <c r="J260" s="12"/>
      <c r="K260" s="12"/>
      <c r="L260" s="12"/>
      <c r="M260" s="27"/>
      <c r="N260" s="12"/>
      <c r="O260" s="12"/>
      <c r="P260" s="12"/>
      <c r="Q260" s="12"/>
      <c r="R260" s="12"/>
      <c r="S260" s="12"/>
      <c r="T260" s="12"/>
      <c r="U260" s="12"/>
      <c r="V260" s="12"/>
      <c r="W260" s="12"/>
      <c r="X260" s="12"/>
      <c r="Y260" s="12"/>
      <c r="Z260" s="12"/>
      <c r="AA260" s="12"/>
      <c r="AB260" s="12"/>
      <c r="AC260" s="12"/>
      <c r="AD260" s="12"/>
      <c r="AE260" s="12"/>
      <c r="AF260" s="12"/>
      <c r="AG260" s="12"/>
      <c r="AH260" s="12"/>
      <c r="AI260" s="27"/>
      <c r="AJ260" s="12"/>
      <c r="AK260" s="12"/>
      <c r="AL260" s="12"/>
      <c r="AM260" s="12"/>
      <c r="AN260" s="12"/>
      <c r="AO260" s="12"/>
      <c r="AP260" s="12"/>
      <c r="AQ260" s="12"/>
      <c r="AR260" s="12"/>
      <c r="AS260" s="12"/>
      <c r="AT260" s="12"/>
      <c r="AU260" s="12"/>
      <c r="AV260" s="12"/>
    </row>
    <row r="261" spans="1:48" ht="15.75" customHeight="1" x14ac:dyDescent="0.2">
      <c r="A261" s="12"/>
      <c r="B261" s="12"/>
      <c r="C261" s="12"/>
      <c r="D261" s="12"/>
      <c r="E261" s="12"/>
      <c r="F261" s="12"/>
      <c r="G261" s="12"/>
      <c r="H261" s="12"/>
      <c r="I261" s="12"/>
      <c r="J261" s="12"/>
      <c r="K261" s="12"/>
      <c r="L261" s="12"/>
      <c r="M261" s="27"/>
      <c r="N261" s="12"/>
      <c r="O261" s="12"/>
      <c r="P261" s="12"/>
      <c r="Q261" s="12"/>
      <c r="R261" s="12"/>
      <c r="S261" s="12"/>
      <c r="T261" s="12"/>
      <c r="U261" s="12"/>
      <c r="V261" s="12"/>
      <c r="W261" s="12"/>
      <c r="X261" s="12"/>
      <c r="Y261" s="12"/>
      <c r="Z261" s="12"/>
      <c r="AA261" s="12"/>
      <c r="AB261" s="12"/>
      <c r="AC261" s="12"/>
      <c r="AD261" s="12"/>
      <c r="AE261" s="12"/>
      <c r="AF261" s="12"/>
      <c r="AG261" s="12"/>
      <c r="AH261" s="12"/>
      <c r="AI261" s="27"/>
      <c r="AJ261" s="12"/>
      <c r="AK261" s="12"/>
      <c r="AL261" s="12"/>
      <c r="AM261" s="12"/>
      <c r="AN261" s="12"/>
      <c r="AO261" s="12"/>
      <c r="AP261" s="12"/>
      <c r="AQ261" s="12"/>
      <c r="AR261" s="12"/>
      <c r="AS261" s="12"/>
      <c r="AT261" s="12"/>
      <c r="AU261" s="12"/>
      <c r="AV261" s="12"/>
    </row>
    <row r="262" spans="1:48" ht="15.75" customHeight="1" x14ac:dyDescent="0.2">
      <c r="A262" s="12"/>
      <c r="B262" s="12"/>
      <c r="C262" s="12"/>
      <c r="D262" s="12"/>
      <c r="E262" s="12"/>
      <c r="F262" s="12"/>
      <c r="G262" s="12"/>
      <c r="H262" s="12"/>
      <c r="I262" s="12"/>
      <c r="J262" s="12"/>
      <c r="K262" s="12"/>
      <c r="L262" s="12"/>
      <c r="M262" s="27"/>
      <c r="N262" s="12"/>
      <c r="O262" s="12"/>
      <c r="P262" s="12"/>
      <c r="Q262" s="12"/>
      <c r="R262" s="12"/>
      <c r="S262" s="12"/>
      <c r="T262" s="12"/>
      <c r="U262" s="12"/>
      <c r="V262" s="12"/>
      <c r="W262" s="12"/>
      <c r="X262" s="12"/>
      <c r="Y262" s="12"/>
      <c r="Z262" s="12"/>
      <c r="AA262" s="12"/>
      <c r="AB262" s="12"/>
      <c r="AC262" s="12"/>
      <c r="AD262" s="12"/>
      <c r="AE262" s="12"/>
      <c r="AF262" s="12"/>
      <c r="AG262" s="12"/>
      <c r="AH262" s="12"/>
      <c r="AI262" s="27"/>
      <c r="AJ262" s="12"/>
      <c r="AK262" s="12"/>
      <c r="AL262" s="12"/>
      <c r="AM262" s="12"/>
      <c r="AN262" s="12"/>
      <c r="AO262" s="12"/>
      <c r="AP262" s="12"/>
      <c r="AQ262" s="12"/>
      <c r="AR262" s="12"/>
      <c r="AS262" s="12"/>
      <c r="AT262" s="12"/>
      <c r="AU262" s="12"/>
      <c r="AV262" s="12"/>
    </row>
    <row r="263" spans="1:48" ht="15.75" customHeight="1" x14ac:dyDescent="0.2">
      <c r="A263" s="12"/>
      <c r="B263" s="12"/>
      <c r="C263" s="12"/>
      <c r="D263" s="12"/>
      <c r="E263" s="12"/>
      <c r="F263" s="12"/>
      <c r="G263" s="12"/>
      <c r="H263" s="12"/>
      <c r="I263" s="12"/>
      <c r="J263" s="12"/>
      <c r="K263" s="12"/>
      <c r="L263" s="12"/>
      <c r="M263" s="27"/>
      <c r="N263" s="12"/>
      <c r="O263" s="12"/>
      <c r="P263" s="12"/>
      <c r="Q263" s="12"/>
      <c r="R263" s="12"/>
      <c r="S263" s="12"/>
      <c r="T263" s="12"/>
      <c r="U263" s="12"/>
      <c r="V263" s="12"/>
      <c r="W263" s="12"/>
      <c r="X263" s="12"/>
      <c r="Y263" s="12"/>
      <c r="Z263" s="12"/>
      <c r="AA263" s="12"/>
      <c r="AB263" s="12"/>
      <c r="AC263" s="12"/>
      <c r="AD263" s="12"/>
      <c r="AE263" s="12"/>
      <c r="AF263" s="12"/>
      <c r="AG263" s="12"/>
      <c r="AH263" s="12"/>
      <c r="AI263" s="27"/>
      <c r="AJ263" s="12"/>
      <c r="AK263" s="12"/>
      <c r="AL263" s="12"/>
      <c r="AM263" s="12"/>
      <c r="AN263" s="12"/>
      <c r="AO263" s="12"/>
      <c r="AP263" s="12"/>
      <c r="AQ263" s="12"/>
      <c r="AR263" s="12"/>
      <c r="AS263" s="12"/>
      <c r="AT263" s="12"/>
      <c r="AU263" s="12"/>
      <c r="AV263" s="12"/>
    </row>
    <row r="264" spans="1:48" ht="15.75" customHeight="1" x14ac:dyDescent="0.2">
      <c r="A264" s="12"/>
      <c r="B264" s="12"/>
      <c r="C264" s="12"/>
      <c r="D264" s="12"/>
      <c r="E264" s="12"/>
      <c r="F264" s="12"/>
      <c r="G264" s="12"/>
      <c r="H264" s="12"/>
      <c r="I264" s="12"/>
      <c r="J264" s="12"/>
      <c r="K264" s="12"/>
      <c r="L264" s="12"/>
      <c r="M264" s="27"/>
      <c r="N264" s="12"/>
      <c r="O264" s="12"/>
      <c r="P264" s="12"/>
      <c r="Q264" s="12"/>
      <c r="R264" s="12"/>
      <c r="S264" s="12"/>
      <c r="T264" s="12"/>
      <c r="U264" s="12"/>
      <c r="V264" s="12"/>
      <c r="W264" s="12"/>
      <c r="X264" s="12"/>
      <c r="Y264" s="12"/>
      <c r="Z264" s="12"/>
      <c r="AA264" s="12"/>
      <c r="AB264" s="12"/>
      <c r="AC264" s="12"/>
      <c r="AD264" s="12"/>
      <c r="AE264" s="12"/>
      <c r="AF264" s="12"/>
      <c r="AG264" s="12"/>
      <c r="AH264" s="12"/>
      <c r="AI264" s="27"/>
      <c r="AJ264" s="12"/>
      <c r="AK264" s="12"/>
      <c r="AL264" s="12"/>
      <c r="AM264" s="12"/>
      <c r="AN264" s="12"/>
      <c r="AO264" s="12"/>
      <c r="AP264" s="12"/>
      <c r="AQ264" s="12"/>
      <c r="AR264" s="12"/>
      <c r="AS264" s="12"/>
      <c r="AT264" s="12"/>
      <c r="AU264" s="12"/>
      <c r="AV264" s="12"/>
    </row>
    <row r="265" spans="1:48" ht="15.75" customHeight="1" x14ac:dyDescent="0.2">
      <c r="A265" s="12"/>
      <c r="B265" s="12"/>
      <c r="C265" s="12"/>
      <c r="D265" s="12"/>
      <c r="E265" s="12"/>
      <c r="F265" s="12"/>
      <c r="G265" s="12"/>
      <c r="H265" s="12"/>
      <c r="I265" s="12"/>
      <c r="J265" s="12"/>
      <c r="K265" s="12"/>
      <c r="L265" s="12"/>
      <c r="M265" s="27"/>
      <c r="N265" s="12"/>
      <c r="O265" s="12"/>
      <c r="P265" s="12"/>
      <c r="Q265" s="12"/>
      <c r="R265" s="12"/>
      <c r="S265" s="12"/>
      <c r="T265" s="12"/>
      <c r="U265" s="12"/>
      <c r="V265" s="12"/>
      <c r="W265" s="12"/>
      <c r="X265" s="12"/>
      <c r="Y265" s="12"/>
      <c r="Z265" s="12"/>
      <c r="AA265" s="12"/>
      <c r="AB265" s="12"/>
      <c r="AC265" s="12"/>
      <c r="AD265" s="12"/>
      <c r="AE265" s="12"/>
      <c r="AF265" s="12"/>
      <c r="AG265" s="12"/>
      <c r="AH265" s="12"/>
      <c r="AI265" s="27"/>
      <c r="AJ265" s="12"/>
      <c r="AK265" s="12"/>
      <c r="AL265" s="12"/>
      <c r="AM265" s="12"/>
      <c r="AN265" s="12"/>
      <c r="AO265" s="12"/>
      <c r="AP265" s="12"/>
      <c r="AQ265" s="12"/>
      <c r="AR265" s="12"/>
      <c r="AS265" s="12"/>
      <c r="AT265" s="12"/>
      <c r="AU265" s="12"/>
      <c r="AV265" s="12"/>
    </row>
    <row r="266" spans="1:48" ht="15.75" customHeight="1" x14ac:dyDescent="0.2">
      <c r="A266" s="12"/>
      <c r="B266" s="12"/>
      <c r="C266" s="12"/>
      <c r="D266" s="12"/>
      <c r="E266" s="12"/>
      <c r="F266" s="12"/>
      <c r="G266" s="12"/>
      <c r="H266" s="12"/>
      <c r="I266" s="12"/>
      <c r="J266" s="12"/>
      <c r="K266" s="12"/>
      <c r="L266" s="12"/>
      <c r="M266" s="27"/>
      <c r="N266" s="12"/>
      <c r="O266" s="12"/>
      <c r="P266" s="12"/>
      <c r="Q266" s="12"/>
      <c r="R266" s="12"/>
      <c r="S266" s="12"/>
      <c r="T266" s="12"/>
      <c r="U266" s="12"/>
      <c r="V266" s="12"/>
      <c r="W266" s="12"/>
      <c r="X266" s="12"/>
      <c r="Y266" s="12"/>
      <c r="Z266" s="12"/>
      <c r="AA266" s="12"/>
      <c r="AB266" s="12"/>
      <c r="AC266" s="12"/>
      <c r="AD266" s="12"/>
      <c r="AE266" s="12"/>
      <c r="AF266" s="12"/>
      <c r="AG266" s="12"/>
      <c r="AH266" s="12"/>
      <c r="AI266" s="27"/>
      <c r="AJ266" s="12"/>
      <c r="AK266" s="12"/>
      <c r="AL266" s="12"/>
      <c r="AM266" s="12"/>
      <c r="AN266" s="12"/>
      <c r="AO266" s="12"/>
      <c r="AP266" s="12"/>
      <c r="AQ266" s="12"/>
      <c r="AR266" s="12"/>
      <c r="AS266" s="12"/>
      <c r="AT266" s="12"/>
      <c r="AU266" s="12"/>
      <c r="AV266" s="12"/>
    </row>
    <row r="267" spans="1:48" ht="15.75" customHeight="1" x14ac:dyDescent="0.2">
      <c r="A267" s="12"/>
      <c r="B267" s="12"/>
      <c r="C267" s="12"/>
      <c r="D267" s="12"/>
      <c r="E267" s="12"/>
      <c r="F267" s="12"/>
      <c r="G267" s="12"/>
      <c r="H267" s="12"/>
      <c r="I267" s="12"/>
      <c r="J267" s="12"/>
      <c r="K267" s="12"/>
      <c r="L267" s="12"/>
      <c r="M267" s="27"/>
      <c r="N267" s="12"/>
      <c r="O267" s="12"/>
      <c r="P267" s="12"/>
      <c r="Q267" s="12"/>
      <c r="R267" s="12"/>
      <c r="S267" s="12"/>
      <c r="T267" s="12"/>
      <c r="U267" s="12"/>
      <c r="V267" s="12"/>
      <c r="W267" s="12"/>
      <c r="X267" s="12"/>
      <c r="Y267" s="12"/>
      <c r="Z267" s="12"/>
      <c r="AA267" s="12"/>
      <c r="AB267" s="12"/>
      <c r="AC267" s="12"/>
      <c r="AD267" s="12"/>
      <c r="AE267" s="12"/>
      <c r="AF267" s="12"/>
      <c r="AG267" s="12"/>
      <c r="AH267" s="12"/>
      <c r="AI267" s="27"/>
      <c r="AJ267" s="12"/>
      <c r="AK267" s="12"/>
      <c r="AL267" s="12"/>
      <c r="AM267" s="12"/>
      <c r="AN267" s="12"/>
      <c r="AO267" s="12"/>
      <c r="AP267" s="12"/>
      <c r="AQ267" s="12"/>
      <c r="AR267" s="12"/>
      <c r="AS267" s="12"/>
      <c r="AT267" s="12"/>
      <c r="AU267" s="12"/>
      <c r="AV267" s="12"/>
    </row>
    <row r="268" spans="1:48" ht="15.75" customHeight="1" x14ac:dyDescent="0.2">
      <c r="A268" s="12"/>
      <c r="B268" s="12"/>
      <c r="C268" s="12"/>
      <c r="D268" s="12"/>
      <c r="E268" s="12"/>
      <c r="F268" s="12"/>
      <c r="G268" s="12"/>
      <c r="H268" s="12"/>
      <c r="I268" s="12"/>
      <c r="J268" s="12"/>
      <c r="K268" s="12"/>
      <c r="L268" s="12"/>
      <c r="M268" s="27"/>
      <c r="N268" s="12"/>
      <c r="O268" s="12"/>
      <c r="P268" s="12"/>
      <c r="Q268" s="12"/>
      <c r="R268" s="12"/>
      <c r="S268" s="12"/>
      <c r="T268" s="12"/>
      <c r="U268" s="12"/>
      <c r="V268" s="12"/>
      <c r="W268" s="12"/>
      <c r="X268" s="12"/>
      <c r="Y268" s="12"/>
      <c r="Z268" s="12"/>
      <c r="AA268" s="12"/>
      <c r="AB268" s="12"/>
      <c r="AC268" s="12"/>
      <c r="AD268" s="12"/>
      <c r="AE268" s="12"/>
      <c r="AF268" s="12"/>
      <c r="AG268" s="12"/>
      <c r="AH268" s="12"/>
      <c r="AI268" s="27"/>
      <c r="AJ268" s="12"/>
      <c r="AK268" s="12"/>
      <c r="AL268" s="12"/>
      <c r="AM268" s="12"/>
      <c r="AN268" s="12"/>
      <c r="AO268" s="12"/>
      <c r="AP268" s="12"/>
      <c r="AQ268" s="12"/>
      <c r="AR268" s="12"/>
      <c r="AS268" s="12"/>
      <c r="AT268" s="12"/>
      <c r="AU268" s="12"/>
      <c r="AV268" s="12"/>
    </row>
    <row r="269" spans="1:48" ht="15.75" customHeight="1" x14ac:dyDescent="0.2">
      <c r="A269" s="12"/>
      <c r="B269" s="12"/>
      <c r="C269" s="12"/>
      <c r="D269" s="12"/>
      <c r="E269" s="12"/>
      <c r="F269" s="12"/>
      <c r="G269" s="12"/>
      <c r="H269" s="12"/>
      <c r="I269" s="12"/>
      <c r="J269" s="12"/>
      <c r="K269" s="12"/>
      <c r="L269" s="12"/>
      <c r="M269" s="27"/>
      <c r="N269" s="12"/>
      <c r="O269" s="12"/>
      <c r="P269" s="12"/>
      <c r="Q269" s="12"/>
      <c r="R269" s="12"/>
      <c r="S269" s="12"/>
      <c r="T269" s="12"/>
      <c r="U269" s="12"/>
      <c r="V269" s="12"/>
      <c r="W269" s="12"/>
      <c r="X269" s="12"/>
      <c r="Y269" s="12"/>
      <c r="Z269" s="12"/>
      <c r="AA269" s="12"/>
      <c r="AB269" s="12"/>
      <c r="AC269" s="12"/>
      <c r="AD269" s="12"/>
      <c r="AE269" s="12"/>
      <c r="AF269" s="12"/>
      <c r="AG269" s="12"/>
      <c r="AH269" s="12"/>
      <c r="AI269" s="27"/>
      <c r="AJ269" s="12"/>
      <c r="AK269" s="12"/>
      <c r="AL269" s="12"/>
      <c r="AM269" s="12"/>
      <c r="AN269" s="12"/>
      <c r="AO269" s="12"/>
      <c r="AP269" s="12"/>
      <c r="AQ269" s="12"/>
      <c r="AR269" s="12"/>
      <c r="AS269" s="12"/>
      <c r="AT269" s="12"/>
      <c r="AU269" s="12"/>
      <c r="AV269" s="12"/>
    </row>
    <row r="270" spans="1:48" ht="15.75" customHeight="1" x14ac:dyDescent="0.2">
      <c r="A270" s="12"/>
      <c r="B270" s="12"/>
      <c r="C270" s="12"/>
      <c r="D270" s="12"/>
      <c r="E270" s="12"/>
      <c r="F270" s="12"/>
      <c r="G270" s="12"/>
      <c r="H270" s="12"/>
      <c r="I270" s="12"/>
      <c r="J270" s="12"/>
      <c r="K270" s="12"/>
      <c r="L270" s="12"/>
      <c r="M270" s="27"/>
      <c r="N270" s="12"/>
      <c r="O270" s="12"/>
      <c r="P270" s="12"/>
      <c r="Q270" s="12"/>
      <c r="R270" s="12"/>
      <c r="S270" s="12"/>
      <c r="T270" s="12"/>
      <c r="U270" s="12"/>
      <c r="V270" s="12"/>
      <c r="W270" s="12"/>
      <c r="X270" s="12"/>
      <c r="Y270" s="12"/>
      <c r="Z270" s="12"/>
      <c r="AA270" s="12"/>
      <c r="AB270" s="12"/>
      <c r="AC270" s="12"/>
      <c r="AD270" s="12"/>
      <c r="AE270" s="12"/>
      <c r="AF270" s="12"/>
      <c r="AG270" s="12"/>
      <c r="AH270" s="12"/>
      <c r="AI270" s="27"/>
      <c r="AJ270" s="12"/>
      <c r="AK270" s="12"/>
      <c r="AL270" s="12"/>
      <c r="AM270" s="12"/>
      <c r="AN270" s="12"/>
      <c r="AO270" s="12"/>
      <c r="AP270" s="12"/>
      <c r="AQ270" s="12"/>
      <c r="AR270" s="12"/>
      <c r="AS270" s="12"/>
      <c r="AT270" s="12"/>
      <c r="AU270" s="12"/>
      <c r="AV270" s="12"/>
    </row>
    <row r="271" spans="1:48" ht="15.75" customHeight="1" x14ac:dyDescent="0.2">
      <c r="A271" s="12"/>
      <c r="B271" s="12"/>
      <c r="C271" s="12"/>
      <c r="D271" s="12"/>
      <c r="E271" s="12"/>
      <c r="F271" s="12"/>
      <c r="G271" s="12"/>
      <c r="H271" s="12"/>
      <c r="I271" s="12"/>
      <c r="J271" s="12"/>
      <c r="K271" s="12"/>
      <c r="L271" s="12"/>
      <c r="M271" s="27"/>
      <c r="N271" s="12"/>
      <c r="O271" s="12"/>
      <c r="P271" s="12"/>
      <c r="Q271" s="12"/>
      <c r="R271" s="12"/>
      <c r="S271" s="12"/>
      <c r="T271" s="12"/>
      <c r="U271" s="12"/>
      <c r="V271" s="12"/>
      <c r="W271" s="12"/>
      <c r="X271" s="12"/>
      <c r="Y271" s="12"/>
      <c r="Z271" s="12"/>
      <c r="AA271" s="12"/>
      <c r="AB271" s="12"/>
      <c r="AC271" s="12"/>
      <c r="AD271" s="12"/>
      <c r="AE271" s="12"/>
      <c r="AF271" s="12"/>
      <c r="AG271" s="12"/>
      <c r="AH271" s="12"/>
      <c r="AI271" s="27"/>
      <c r="AJ271" s="12"/>
      <c r="AK271" s="12"/>
      <c r="AL271" s="12"/>
      <c r="AM271" s="12"/>
      <c r="AN271" s="12"/>
      <c r="AO271" s="12"/>
      <c r="AP271" s="12"/>
      <c r="AQ271" s="12"/>
      <c r="AR271" s="12"/>
      <c r="AS271" s="12"/>
      <c r="AT271" s="12"/>
      <c r="AU271" s="12"/>
      <c r="AV271" s="12"/>
    </row>
    <row r="272" spans="1:48" ht="15.75" customHeight="1" x14ac:dyDescent="0.2">
      <c r="A272" s="12"/>
      <c r="B272" s="12"/>
      <c r="C272" s="12"/>
      <c r="D272" s="12"/>
      <c r="E272" s="12"/>
      <c r="F272" s="12"/>
      <c r="G272" s="12"/>
      <c r="H272" s="12"/>
      <c r="I272" s="12"/>
      <c r="J272" s="12"/>
      <c r="K272" s="12"/>
      <c r="L272" s="12"/>
      <c r="M272" s="27"/>
      <c r="N272" s="12"/>
      <c r="O272" s="12"/>
      <c r="P272" s="12"/>
      <c r="Q272" s="12"/>
      <c r="R272" s="12"/>
      <c r="S272" s="12"/>
      <c r="T272" s="12"/>
      <c r="U272" s="12"/>
      <c r="V272" s="12"/>
      <c r="W272" s="12"/>
      <c r="X272" s="12"/>
      <c r="Y272" s="12"/>
      <c r="Z272" s="12"/>
      <c r="AA272" s="12"/>
      <c r="AB272" s="12"/>
      <c r="AC272" s="12"/>
      <c r="AD272" s="12"/>
      <c r="AE272" s="12"/>
      <c r="AF272" s="12"/>
      <c r="AG272" s="12"/>
      <c r="AH272" s="12"/>
      <c r="AI272" s="27"/>
      <c r="AJ272" s="12"/>
      <c r="AK272" s="12"/>
      <c r="AL272" s="12"/>
      <c r="AM272" s="12"/>
      <c r="AN272" s="12"/>
      <c r="AO272" s="12"/>
      <c r="AP272" s="12"/>
      <c r="AQ272" s="12"/>
      <c r="AR272" s="12"/>
      <c r="AS272" s="12"/>
      <c r="AT272" s="12"/>
      <c r="AU272" s="12"/>
      <c r="AV272" s="12"/>
    </row>
    <row r="273" spans="1:48" ht="15.75" customHeight="1" x14ac:dyDescent="0.2">
      <c r="A273" s="12"/>
      <c r="B273" s="12"/>
      <c r="C273" s="12"/>
      <c r="D273" s="12"/>
      <c r="E273" s="12"/>
      <c r="F273" s="12"/>
      <c r="G273" s="12"/>
      <c r="H273" s="12"/>
      <c r="I273" s="12"/>
      <c r="J273" s="12"/>
      <c r="K273" s="12"/>
      <c r="L273" s="12"/>
      <c r="M273" s="27"/>
      <c r="N273" s="12"/>
      <c r="O273" s="12"/>
      <c r="P273" s="12"/>
      <c r="Q273" s="12"/>
      <c r="R273" s="12"/>
      <c r="S273" s="12"/>
      <c r="T273" s="12"/>
      <c r="U273" s="12"/>
      <c r="V273" s="12"/>
      <c r="W273" s="12"/>
      <c r="X273" s="12"/>
      <c r="Y273" s="12"/>
      <c r="Z273" s="12"/>
      <c r="AA273" s="12"/>
      <c r="AB273" s="12"/>
      <c r="AC273" s="12"/>
      <c r="AD273" s="12"/>
      <c r="AE273" s="12"/>
      <c r="AF273" s="12"/>
      <c r="AG273" s="12"/>
      <c r="AH273" s="12"/>
      <c r="AI273" s="27"/>
      <c r="AJ273" s="12"/>
      <c r="AK273" s="12"/>
      <c r="AL273" s="12"/>
      <c r="AM273" s="12"/>
      <c r="AN273" s="12"/>
      <c r="AO273" s="12"/>
      <c r="AP273" s="12"/>
      <c r="AQ273" s="12"/>
      <c r="AR273" s="12"/>
      <c r="AS273" s="12"/>
      <c r="AT273" s="12"/>
      <c r="AU273" s="12"/>
      <c r="AV273" s="12"/>
    </row>
    <row r="274" spans="1:48" ht="15.75" customHeight="1" x14ac:dyDescent="0.2">
      <c r="A274" s="12"/>
      <c r="B274" s="12"/>
      <c r="C274" s="12"/>
      <c r="D274" s="12"/>
      <c r="E274" s="12"/>
      <c r="F274" s="12"/>
      <c r="G274" s="12"/>
      <c r="H274" s="12"/>
      <c r="I274" s="12"/>
      <c r="J274" s="12"/>
      <c r="K274" s="12"/>
      <c r="L274" s="12"/>
      <c r="M274" s="27"/>
      <c r="N274" s="12"/>
      <c r="O274" s="12"/>
      <c r="P274" s="12"/>
      <c r="Q274" s="12"/>
      <c r="R274" s="12"/>
      <c r="S274" s="12"/>
      <c r="T274" s="12"/>
      <c r="U274" s="12"/>
      <c r="V274" s="12"/>
      <c r="W274" s="12"/>
      <c r="X274" s="12"/>
      <c r="Y274" s="12"/>
      <c r="Z274" s="12"/>
      <c r="AA274" s="12"/>
      <c r="AB274" s="12"/>
      <c r="AC274" s="12"/>
      <c r="AD274" s="12"/>
      <c r="AE274" s="12"/>
      <c r="AF274" s="12"/>
      <c r="AG274" s="12"/>
      <c r="AH274" s="12"/>
      <c r="AI274" s="27"/>
      <c r="AJ274" s="12"/>
      <c r="AK274" s="12"/>
      <c r="AL274" s="12"/>
      <c r="AM274" s="12"/>
      <c r="AN274" s="12"/>
      <c r="AO274" s="12"/>
      <c r="AP274" s="12"/>
      <c r="AQ274" s="12"/>
      <c r="AR274" s="12"/>
      <c r="AS274" s="12"/>
      <c r="AT274" s="12"/>
      <c r="AU274" s="12"/>
      <c r="AV274" s="12"/>
    </row>
    <row r="275" spans="1:48" ht="15.75" customHeight="1" x14ac:dyDescent="0.2">
      <c r="A275" s="12"/>
      <c r="B275" s="12"/>
      <c r="C275" s="12"/>
      <c r="D275" s="12"/>
      <c r="E275" s="12"/>
      <c r="F275" s="12"/>
      <c r="G275" s="12"/>
      <c r="H275" s="12"/>
      <c r="I275" s="12"/>
      <c r="J275" s="12"/>
      <c r="K275" s="12"/>
      <c r="L275" s="12"/>
      <c r="M275" s="27"/>
      <c r="N275" s="12"/>
      <c r="O275" s="12"/>
      <c r="P275" s="12"/>
      <c r="Q275" s="12"/>
      <c r="R275" s="12"/>
      <c r="S275" s="12"/>
      <c r="T275" s="12"/>
      <c r="U275" s="12"/>
      <c r="V275" s="12"/>
      <c r="W275" s="12"/>
      <c r="X275" s="12"/>
      <c r="Y275" s="12"/>
      <c r="Z275" s="12"/>
      <c r="AA275" s="12"/>
      <c r="AB275" s="12"/>
      <c r="AC275" s="12"/>
      <c r="AD275" s="12"/>
      <c r="AE275" s="12"/>
      <c r="AF275" s="12"/>
      <c r="AG275" s="12"/>
      <c r="AH275" s="12"/>
      <c r="AI275" s="27"/>
      <c r="AJ275" s="12"/>
      <c r="AK275" s="12"/>
      <c r="AL275" s="12"/>
      <c r="AM275" s="12"/>
      <c r="AN275" s="12"/>
      <c r="AO275" s="12"/>
      <c r="AP275" s="12"/>
      <c r="AQ275" s="12"/>
      <c r="AR275" s="12"/>
      <c r="AS275" s="12"/>
      <c r="AT275" s="12"/>
      <c r="AU275" s="12"/>
      <c r="AV275" s="12"/>
    </row>
    <row r="276" spans="1:48" ht="15.75" customHeight="1" x14ac:dyDescent="0.2">
      <c r="A276" s="12"/>
      <c r="B276" s="12"/>
      <c r="C276" s="12"/>
      <c r="D276" s="12"/>
      <c r="E276" s="12"/>
      <c r="F276" s="12"/>
      <c r="G276" s="12"/>
      <c r="H276" s="12"/>
      <c r="I276" s="12"/>
      <c r="J276" s="12"/>
      <c r="K276" s="12"/>
      <c r="L276" s="12"/>
      <c r="M276" s="27"/>
      <c r="N276" s="12"/>
      <c r="O276" s="12"/>
      <c r="P276" s="12"/>
      <c r="Q276" s="12"/>
      <c r="R276" s="12"/>
      <c r="S276" s="12"/>
      <c r="T276" s="12"/>
      <c r="U276" s="12"/>
      <c r="V276" s="12"/>
      <c r="W276" s="12"/>
      <c r="X276" s="12"/>
      <c r="Y276" s="12"/>
      <c r="Z276" s="12"/>
      <c r="AA276" s="12"/>
      <c r="AB276" s="12"/>
      <c r="AC276" s="12"/>
      <c r="AD276" s="12"/>
      <c r="AE276" s="12"/>
      <c r="AF276" s="12"/>
      <c r="AG276" s="12"/>
      <c r="AH276" s="12"/>
      <c r="AI276" s="27"/>
      <c r="AJ276" s="12"/>
      <c r="AK276" s="12"/>
      <c r="AL276" s="12"/>
      <c r="AM276" s="12"/>
      <c r="AN276" s="12"/>
      <c r="AO276" s="12"/>
      <c r="AP276" s="12"/>
      <c r="AQ276" s="12"/>
      <c r="AR276" s="12"/>
      <c r="AS276" s="12"/>
      <c r="AT276" s="12"/>
      <c r="AU276" s="12"/>
      <c r="AV276" s="12"/>
    </row>
    <row r="277" spans="1:48" ht="15.75" customHeight="1" x14ac:dyDescent="0.2">
      <c r="A277" s="12"/>
      <c r="B277" s="12"/>
      <c r="C277" s="12"/>
      <c r="D277" s="12"/>
      <c r="E277" s="12"/>
      <c r="F277" s="12"/>
      <c r="G277" s="12"/>
      <c r="H277" s="12"/>
      <c r="I277" s="12"/>
      <c r="J277" s="12"/>
      <c r="K277" s="12"/>
      <c r="L277" s="12"/>
      <c r="M277" s="27"/>
      <c r="N277" s="12"/>
      <c r="O277" s="12"/>
      <c r="P277" s="12"/>
      <c r="Q277" s="12"/>
      <c r="R277" s="12"/>
      <c r="S277" s="12"/>
      <c r="T277" s="12"/>
      <c r="U277" s="12"/>
      <c r="V277" s="12"/>
      <c r="W277" s="12"/>
      <c r="X277" s="12"/>
      <c r="Y277" s="12"/>
      <c r="Z277" s="12"/>
      <c r="AA277" s="12"/>
      <c r="AB277" s="12"/>
      <c r="AC277" s="12"/>
      <c r="AD277" s="12"/>
      <c r="AE277" s="12"/>
      <c r="AF277" s="12"/>
      <c r="AG277" s="12"/>
      <c r="AH277" s="12"/>
      <c r="AI277" s="27"/>
      <c r="AJ277" s="12"/>
      <c r="AK277" s="12"/>
      <c r="AL277" s="12"/>
      <c r="AM277" s="12"/>
      <c r="AN277" s="12"/>
      <c r="AO277" s="12"/>
      <c r="AP277" s="12"/>
      <c r="AQ277" s="12"/>
      <c r="AR277" s="12"/>
      <c r="AS277" s="12"/>
      <c r="AT277" s="12"/>
      <c r="AU277" s="12"/>
      <c r="AV277" s="12"/>
    </row>
    <row r="278" spans="1:48" ht="15.75" customHeight="1" x14ac:dyDescent="0.2">
      <c r="A278" s="12"/>
      <c r="B278" s="12"/>
      <c r="C278" s="12"/>
      <c r="D278" s="12"/>
      <c r="E278" s="12"/>
      <c r="F278" s="12"/>
      <c r="G278" s="12"/>
      <c r="H278" s="12"/>
      <c r="I278" s="12"/>
      <c r="J278" s="12"/>
      <c r="K278" s="12"/>
      <c r="L278" s="12"/>
      <c r="M278" s="27"/>
      <c r="N278" s="12"/>
      <c r="O278" s="12"/>
      <c r="P278" s="12"/>
      <c r="Q278" s="12"/>
      <c r="R278" s="12"/>
      <c r="S278" s="12"/>
      <c r="T278" s="12"/>
      <c r="U278" s="12"/>
      <c r="V278" s="12"/>
      <c r="W278" s="12"/>
      <c r="X278" s="12"/>
      <c r="Y278" s="12"/>
      <c r="Z278" s="12"/>
      <c r="AA278" s="12"/>
      <c r="AB278" s="12"/>
      <c r="AC278" s="12"/>
      <c r="AD278" s="12"/>
      <c r="AE278" s="12"/>
      <c r="AF278" s="12"/>
      <c r="AG278" s="12"/>
      <c r="AH278" s="12"/>
      <c r="AI278" s="27"/>
      <c r="AJ278" s="12"/>
      <c r="AK278" s="12"/>
      <c r="AL278" s="12"/>
      <c r="AM278" s="12"/>
      <c r="AN278" s="12"/>
      <c r="AO278" s="12"/>
      <c r="AP278" s="12"/>
      <c r="AQ278" s="12"/>
      <c r="AR278" s="12"/>
      <c r="AS278" s="12"/>
      <c r="AT278" s="12"/>
      <c r="AU278" s="12"/>
      <c r="AV278" s="12"/>
    </row>
    <row r="279" spans="1:48" ht="15.75" customHeight="1" x14ac:dyDescent="0.2">
      <c r="A279" s="12"/>
      <c r="B279" s="12"/>
      <c r="C279" s="12"/>
      <c r="D279" s="12"/>
      <c r="E279" s="12"/>
      <c r="F279" s="12"/>
      <c r="G279" s="12"/>
      <c r="H279" s="12"/>
      <c r="I279" s="12"/>
      <c r="J279" s="12"/>
      <c r="K279" s="12"/>
      <c r="L279" s="12"/>
      <c r="M279" s="27"/>
      <c r="N279" s="12"/>
      <c r="O279" s="12"/>
      <c r="P279" s="12"/>
      <c r="Q279" s="12"/>
      <c r="R279" s="12"/>
      <c r="S279" s="12"/>
      <c r="T279" s="12"/>
      <c r="U279" s="12"/>
      <c r="V279" s="12"/>
      <c r="W279" s="12"/>
      <c r="X279" s="12"/>
      <c r="Y279" s="12"/>
      <c r="Z279" s="12"/>
      <c r="AA279" s="12"/>
      <c r="AB279" s="12"/>
      <c r="AC279" s="12"/>
      <c r="AD279" s="12"/>
      <c r="AE279" s="12"/>
      <c r="AF279" s="12"/>
      <c r="AG279" s="12"/>
      <c r="AH279" s="12"/>
      <c r="AI279" s="27"/>
      <c r="AJ279" s="12"/>
      <c r="AK279" s="12"/>
      <c r="AL279" s="12"/>
      <c r="AM279" s="12"/>
      <c r="AN279" s="12"/>
      <c r="AO279" s="12"/>
      <c r="AP279" s="12"/>
      <c r="AQ279" s="12"/>
      <c r="AR279" s="12"/>
      <c r="AS279" s="12"/>
      <c r="AT279" s="12"/>
      <c r="AU279" s="12"/>
      <c r="AV279" s="12"/>
    </row>
    <row r="280" spans="1:48" ht="15.75" customHeight="1" x14ac:dyDescent="0.2">
      <c r="A280" s="12"/>
      <c r="B280" s="12"/>
      <c r="C280" s="12"/>
      <c r="D280" s="12"/>
      <c r="E280" s="12"/>
      <c r="F280" s="12"/>
      <c r="G280" s="12"/>
      <c r="H280" s="12"/>
      <c r="I280" s="12"/>
      <c r="J280" s="12"/>
      <c r="K280" s="12"/>
      <c r="L280" s="12"/>
      <c r="M280" s="27"/>
      <c r="N280" s="12"/>
      <c r="O280" s="12"/>
      <c r="P280" s="12"/>
      <c r="Q280" s="12"/>
      <c r="R280" s="12"/>
      <c r="S280" s="12"/>
      <c r="T280" s="12"/>
      <c r="U280" s="12"/>
      <c r="V280" s="12"/>
      <c r="W280" s="12"/>
      <c r="X280" s="12"/>
      <c r="Y280" s="12"/>
      <c r="Z280" s="12"/>
      <c r="AA280" s="12"/>
      <c r="AB280" s="12"/>
      <c r="AC280" s="12"/>
      <c r="AD280" s="12"/>
      <c r="AE280" s="12"/>
      <c r="AF280" s="12"/>
      <c r="AG280" s="12"/>
      <c r="AH280" s="12"/>
      <c r="AI280" s="27"/>
      <c r="AJ280" s="12"/>
      <c r="AK280" s="12"/>
      <c r="AL280" s="12"/>
      <c r="AM280" s="12"/>
      <c r="AN280" s="12"/>
      <c r="AO280" s="12"/>
      <c r="AP280" s="12"/>
      <c r="AQ280" s="12"/>
      <c r="AR280" s="12"/>
      <c r="AS280" s="12"/>
      <c r="AT280" s="12"/>
      <c r="AU280" s="12"/>
      <c r="AV280" s="12"/>
    </row>
    <row r="281" spans="1:48" ht="15.75" customHeight="1" x14ac:dyDescent="0.2">
      <c r="A281" s="12"/>
      <c r="B281" s="12"/>
      <c r="C281" s="12"/>
      <c r="D281" s="12"/>
      <c r="E281" s="12"/>
      <c r="F281" s="12"/>
      <c r="G281" s="12"/>
      <c r="H281" s="12"/>
      <c r="I281" s="12"/>
      <c r="J281" s="12"/>
      <c r="K281" s="12"/>
      <c r="L281" s="12"/>
      <c r="M281" s="27"/>
      <c r="N281" s="12"/>
      <c r="O281" s="12"/>
      <c r="P281" s="12"/>
      <c r="Q281" s="12"/>
      <c r="R281" s="12"/>
      <c r="S281" s="12"/>
      <c r="T281" s="12"/>
      <c r="U281" s="12"/>
      <c r="V281" s="12"/>
      <c r="W281" s="12"/>
      <c r="X281" s="12"/>
      <c r="Y281" s="12"/>
      <c r="Z281" s="12"/>
      <c r="AA281" s="12"/>
      <c r="AB281" s="12"/>
      <c r="AC281" s="12"/>
      <c r="AD281" s="12"/>
      <c r="AE281" s="12"/>
      <c r="AF281" s="12"/>
      <c r="AG281" s="12"/>
      <c r="AH281" s="12"/>
      <c r="AI281" s="27"/>
      <c r="AJ281" s="12"/>
      <c r="AK281" s="12"/>
      <c r="AL281" s="12"/>
      <c r="AM281" s="12"/>
      <c r="AN281" s="12"/>
      <c r="AO281" s="12"/>
      <c r="AP281" s="12"/>
      <c r="AQ281" s="12"/>
      <c r="AR281" s="12"/>
      <c r="AS281" s="12"/>
      <c r="AT281" s="12"/>
      <c r="AU281" s="12"/>
      <c r="AV281" s="12"/>
    </row>
    <row r="282" spans="1:48" ht="15.75" customHeight="1" x14ac:dyDescent="0.2">
      <c r="A282" s="12"/>
      <c r="B282" s="12"/>
      <c r="C282" s="12"/>
      <c r="D282" s="12"/>
      <c r="E282" s="12"/>
      <c r="F282" s="12"/>
      <c r="G282" s="12"/>
      <c r="H282" s="12"/>
      <c r="I282" s="12"/>
      <c r="J282" s="12"/>
      <c r="K282" s="12"/>
      <c r="L282" s="12"/>
      <c r="M282" s="27"/>
      <c r="N282" s="12"/>
      <c r="O282" s="12"/>
      <c r="P282" s="12"/>
      <c r="Q282" s="12"/>
      <c r="R282" s="12"/>
      <c r="S282" s="12"/>
      <c r="T282" s="12"/>
      <c r="U282" s="12"/>
      <c r="V282" s="12"/>
      <c r="W282" s="12"/>
      <c r="X282" s="12"/>
      <c r="Y282" s="12"/>
      <c r="Z282" s="12"/>
      <c r="AA282" s="12"/>
      <c r="AB282" s="12"/>
      <c r="AC282" s="12"/>
      <c r="AD282" s="12"/>
      <c r="AE282" s="12"/>
      <c r="AF282" s="12"/>
      <c r="AG282" s="12"/>
      <c r="AH282" s="12"/>
      <c r="AI282" s="27"/>
      <c r="AJ282" s="12"/>
      <c r="AK282" s="12"/>
      <c r="AL282" s="12"/>
      <c r="AM282" s="12"/>
      <c r="AN282" s="12"/>
      <c r="AO282" s="12"/>
      <c r="AP282" s="12"/>
      <c r="AQ282" s="12"/>
      <c r="AR282" s="12"/>
      <c r="AS282" s="12"/>
      <c r="AT282" s="12"/>
      <c r="AU282" s="12"/>
      <c r="AV282" s="12"/>
    </row>
    <row r="283" spans="1:48" ht="15.75" customHeight="1" x14ac:dyDescent="0.2">
      <c r="A283" s="12"/>
      <c r="B283" s="12"/>
      <c r="C283" s="12"/>
      <c r="D283" s="12"/>
      <c r="E283" s="12"/>
      <c r="F283" s="12"/>
      <c r="G283" s="12"/>
      <c r="H283" s="12"/>
      <c r="I283" s="12"/>
      <c r="J283" s="12"/>
      <c r="K283" s="12"/>
      <c r="L283" s="12"/>
      <c r="M283" s="27"/>
      <c r="N283" s="12"/>
      <c r="O283" s="12"/>
      <c r="P283" s="12"/>
      <c r="Q283" s="12"/>
      <c r="R283" s="12"/>
      <c r="S283" s="12"/>
      <c r="T283" s="12"/>
      <c r="U283" s="12"/>
      <c r="V283" s="12"/>
      <c r="W283" s="12"/>
      <c r="X283" s="12"/>
      <c r="Y283" s="12"/>
      <c r="Z283" s="12"/>
      <c r="AA283" s="12"/>
      <c r="AB283" s="12"/>
      <c r="AC283" s="12"/>
      <c r="AD283" s="12"/>
      <c r="AE283" s="12"/>
      <c r="AF283" s="12"/>
      <c r="AG283" s="12"/>
      <c r="AH283" s="12"/>
      <c r="AI283" s="27"/>
      <c r="AJ283" s="12"/>
      <c r="AK283" s="12"/>
      <c r="AL283" s="12"/>
      <c r="AM283" s="12"/>
      <c r="AN283" s="12"/>
      <c r="AO283" s="12"/>
      <c r="AP283" s="12"/>
      <c r="AQ283" s="12"/>
      <c r="AR283" s="12"/>
      <c r="AS283" s="12"/>
      <c r="AT283" s="12"/>
      <c r="AU283" s="12"/>
      <c r="AV283" s="12"/>
    </row>
    <row r="284" spans="1:48" ht="15.75" customHeight="1" x14ac:dyDescent="0.2">
      <c r="A284" s="12"/>
      <c r="B284" s="12"/>
      <c r="C284" s="12"/>
      <c r="D284" s="12"/>
      <c r="E284" s="12"/>
      <c r="F284" s="12"/>
      <c r="G284" s="12"/>
      <c r="H284" s="12"/>
      <c r="I284" s="12"/>
      <c r="J284" s="12"/>
      <c r="K284" s="12"/>
      <c r="L284" s="12"/>
      <c r="M284" s="27"/>
      <c r="N284" s="12"/>
      <c r="O284" s="12"/>
      <c r="P284" s="12"/>
      <c r="Q284" s="12"/>
      <c r="R284" s="12"/>
      <c r="S284" s="12"/>
      <c r="T284" s="12"/>
      <c r="U284" s="12"/>
      <c r="V284" s="12"/>
      <c r="W284" s="12"/>
      <c r="X284" s="12"/>
      <c r="Y284" s="12"/>
      <c r="Z284" s="12"/>
      <c r="AA284" s="12"/>
      <c r="AB284" s="12"/>
      <c r="AC284" s="12"/>
      <c r="AD284" s="12"/>
      <c r="AE284" s="12"/>
      <c r="AF284" s="12"/>
      <c r="AG284" s="12"/>
      <c r="AH284" s="12"/>
      <c r="AI284" s="27"/>
      <c r="AJ284" s="12"/>
      <c r="AK284" s="12"/>
      <c r="AL284" s="12"/>
      <c r="AM284" s="12"/>
      <c r="AN284" s="12"/>
      <c r="AO284" s="12"/>
      <c r="AP284" s="12"/>
      <c r="AQ284" s="12"/>
      <c r="AR284" s="12"/>
      <c r="AS284" s="12"/>
      <c r="AT284" s="12"/>
      <c r="AU284" s="12"/>
      <c r="AV284" s="12"/>
    </row>
    <row r="285" spans="1:48" ht="15.75" customHeight="1" x14ac:dyDescent="0.2">
      <c r="A285" s="12"/>
      <c r="B285" s="12"/>
      <c r="C285" s="12"/>
      <c r="D285" s="12"/>
      <c r="E285" s="12"/>
      <c r="F285" s="12"/>
      <c r="G285" s="12"/>
      <c r="H285" s="12"/>
      <c r="I285" s="12"/>
      <c r="J285" s="12"/>
      <c r="K285" s="12"/>
      <c r="L285" s="12"/>
      <c r="M285" s="27"/>
      <c r="N285" s="12"/>
      <c r="O285" s="12"/>
      <c r="P285" s="12"/>
      <c r="Q285" s="12"/>
      <c r="R285" s="12"/>
      <c r="S285" s="12"/>
      <c r="T285" s="12"/>
      <c r="U285" s="12"/>
      <c r="V285" s="12"/>
      <c r="W285" s="12"/>
      <c r="X285" s="12"/>
      <c r="Y285" s="12"/>
      <c r="Z285" s="12"/>
      <c r="AA285" s="12"/>
      <c r="AB285" s="12"/>
      <c r="AC285" s="12"/>
      <c r="AD285" s="12"/>
      <c r="AE285" s="12"/>
      <c r="AF285" s="12"/>
      <c r="AG285" s="12"/>
      <c r="AH285" s="12"/>
      <c r="AI285" s="27"/>
      <c r="AJ285" s="12"/>
      <c r="AK285" s="12"/>
      <c r="AL285" s="12"/>
      <c r="AM285" s="12"/>
      <c r="AN285" s="12"/>
      <c r="AO285" s="12"/>
      <c r="AP285" s="12"/>
      <c r="AQ285" s="12"/>
      <c r="AR285" s="12"/>
      <c r="AS285" s="12"/>
      <c r="AT285" s="12"/>
      <c r="AU285" s="12"/>
      <c r="AV285" s="12"/>
    </row>
    <row r="286" spans="1:48" ht="15.75" customHeight="1" x14ac:dyDescent="0.2">
      <c r="A286" s="12"/>
      <c r="B286" s="12"/>
      <c r="C286" s="12"/>
      <c r="D286" s="12"/>
      <c r="E286" s="12"/>
      <c r="F286" s="12"/>
      <c r="G286" s="12"/>
      <c r="H286" s="12"/>
      <c r="I286" s="12"/>
      <c r="J286" s="12"/>
      <c r="K286" s="12"/>
      <c r="L286" s="12"/>
      <c r="M286" s="27"/>
      <c r="N286" s="12"/>
      <c r="O286" s="12"/>
      <c r="P286" s="12"/>
      <c r="Q286" s="12"/>
      <c r="R286" s="12"/>
      <c r="S286" s="12"/>
      <c r="T286" s="12"/>
      <c r="U286" s="12"/>
      <c r="V286" s="12"/>
      <c r="W286" s="12"/>
      <c r="X286" s="12"/>
      <c r="Y286" s="12"/>
      <c r="Z286" s="12"/>
      <c r="AA286" s="12"/>
      <c r="AB286" s="12"/>
      <c r="AC286" s="12"/>
      <c r="AD286" s="12"/>
      <c r="AE286" s="12"/>
      <c r="AF286" s="12"/>
      <c r="AG286" s="12"/>
      <c r="AH286" s="12"/>
      <c r="AI286" s="27"/>
      <c r="AJ286" s="12"/>
      <c r="AK286" s="12"/>
      <c r="AL286" s="12"/>
      <c r="AM286" s="12"/>
      <c r="AN286" s="12"/>
      <c r="AO286" s="12"/>
      <c r="AP286" s="12"/>
      <c r="AQ286" s="12"/>
      <c r="AR286" s="12"/>
      <c r="AS286" s="12"/>
      <c r="AT286" s="12"/>
      <c r="AU286" s="12"/>
      <c r="AV286" s="12"/>
    </row>
    <row r="287" spans="1:48" ht="15.75" customHeight="1" x14ac:dyDescent="0.2">
      <c r="A287" s="12"/>
      <c r="B287" s="12"/>
      <c r="C287" s="12"/>
      <c r="D287" s="12"/>
      <c r="E287" s="12"/>
      <c r="F287" s="12"/>
      <c r="G287" s="12"/>
      <c r="H287" s="12"/>
      <c r="I287" s="12"/>
      <c r="J287" s="12"/>
      <c r="K287" s="12"/>
      <c r="L287" s="12"/>
      <c r="M287" s="27"/>
      <c r="N287" s="12"/>
      <c r="O287" s="12"/>
      <c r="P287" s="12"/>
      <c r="Q287" s="12"/>
      <c r="R287" s="12"/>
      <c r="S287" s="12"/>
      <c r="T287" s="12"/>
      <c r="U287" s="12"/>
      <c r="V287" s="12"/>
      <c r="W287" s="12"/>
      <c r="X287" s="12"/>
      <c r="Y287" s="12"/>
      <c r="Z287" s="12"/>
      <c r="AA287" s="12"/>
      <c r="AB287" s="12"/>
      <c r="AC287" s="12"/>
      <c r="AD287" s="12"/>
      <c r="AE287" s="12"/>
      <c r="AF287" s="12"/>
      <c r="AG287" s="12"/>
      <c r="AH287" s="12"/>
      <c r="AI287" s="27"/>
      <c r="AJ287" s="12"/>
      <c r="AK287" s="12"/>
      <c r="AL287" s="12"/>
      <c r="AM287" s="12"/>
      <c r="AN287" s="12"/>
      <c r="AO287" s="12"/>
      <c r="AP287" s="12"/>
      <c r="AQ287" s="12"/>
      <c r="AR287" s="12"/>
      <c r="AS287" s="12"/>
      <c r="AT287" s="12"/>
      <c r="AU287" s="12"/>
      <c r="AV287" s="12"/>
    </row>
    <row r="288" spans="1:48" ht="15.75" customHeight="1" x14ac:dyDescent="0.2">
      <c r="A288" s="12"/>
      <c r="B288" s="12"/>
      <c r="C288" s="12"/>
      <c r="D288" s="12"/>
      <c r="E288" s="12"/>
      <c r="F288" s="12"/>
      <c r="G288" s="12"/>
      <c r="H288" s="12"/>
      <c r="I288" s="12"/>
      <c r="J288" s="12"/>
      <c r="K288" s="12"/>
      <c r="L288" s="12"/>
      <c r="M288" s="27"/>
      <c r="N288" s="12"/>
      <c r="O288" s="12"/>
      <c r="P288" s="12"/>
      <c r="Q288" s="12"/>
      <c r="R288" s="12"/>
      <c r="S288" s="12"/>
      <c r="T288" s="12"/>
      <c r="U288" s="12"/>
      <c r="V288" s="12"/>
      <c r="W288" s="12"/>
      <c r="X288" s="12"/>
      <c r="Y288" s="12"/>
      <c r="Z288" s="12"/>
      <c r="AA288" s="12"/>
      <c r="AB288" s="12"/>
      <c r="AC288" s="12"/>
      <c r="AD288" s="12"/>
      <c r="AE288" s="12"/>
      <c r="AF288" s="12"/>
      <c r="AG288" s="12"/>
      <c r="AH288" s="12"/>
      <c r="AI288" s="27"/>
      <c r="AJ288" s="12"/>
      <c r="AK288" s="12"/>
      <c r="AL288" s="12"/>
      <c r="AM288" s="12"/>
      <c r="AN288" s="12"/>
      <c r="AO288" s="12"/>
      <c r="AP288" s="12"/>
      <c r="AQ288" s="12"/>
      <c r="AR288" s="12"/>
      <c r="AS288" s="12"/>
      <c r="AT288" s="12"/>
      <c r="AU288" s="12"/>
      <c r="AV288" s="12"/>
    </row>
    <row r="289" spans="1:48" ht="15.75" customHeight="1" x14ac:dyDescent="0.2">
      <c r="A289" s="12"/>
      <c r="B289" s="12"/>
      <c r="C289" s="12"/>
      <c r="D289" s="12"/>
      <c r="E289" s="12"/>
      <c r="F289" s="12"/>
      <c r="G289" s="12"/>
      <c r="H289" s="12"/>
      <c r="I289" s="12"/>
      <c r="J289" s="12"/>
      <c r="K289" s="12"/>
      <c r="L289" s="12"/>
      <c r="M289" s="27"/>
      <c r="N289" s="12"/>
      <c r="O289" s="12"/>
      <c r="P289" s="12"/>
      <c r="Q289" s="12"/>
      <c r="R289" s="12"/>
      <c r="S289" s="12"/>
      <c r="T289" s="12"/>
      <c r="U289" s="12"/>
      <c r="V289" s="12"/>
      <c r="W289" s="12"/>
      <c r="X289" s="12"/>
      <c r="Y289" s="12"/>
      <c r="Z289" s="12"/>
      <c r="AA289" s="12"/>
      <c r="AB289" s="12"/>
      <c r="AC289" s="12"/>
      <c r="AD289" s="12"/>
      <c r="AE289" s="12"/>
      <c r="AF289" s="12"/>
      <c r="AG289" s="12"/>
      <c r="AH289" s="12"/>
      <c r="AI289" s="27"/>
      <c r="AJ289" s="12"/>
      <c r="AK289" s="12"/>
      <c r="AL289" s="12"/>
      <c r="AM289" s="12"/>
      <c r="AN289" s="12"/>
      <c r="AO289" s="12"/>
      <c r="AP289" s="12"/>
      <c r="AQ289" s="12"/>
      <c r="AR289" s="12"/>
      <c r="AS289" s="12"/>
      <c r="AT289" s="12"/>
      <c r="AU289" s="12"/>
      <c r="AV289" s="12"/>
    </row>
    <row r="290" spans="1:48" ht="15.75" customHeight="1" x14ac:dyDescent="0.2">
      <c r="A290" s="12"/>
      <c r="B290" s="12"/>
      <c r="C290" s="12"/>
      <c r="D290" s="12"/>
      <c r="E290" s="12"/>
      <c r="F290" s="12"/>
      <c r="G290" s="12"/>
      <c r="H290" s="12"/>
      <c r="I290" s="12"/>
      <c r="J290" s="12"/>
      <c r="K290" s="12"/>
      <c r="L290" s="12"/>
      <c r="M290" s="27"/>
      <c r="N290" s="12"/>
      <c r="O290" s="12"/>
      <c r="P290" s="12"/>
      <c r="Q290" s="12"/>
      <c r="R290" s="12"/>
      <c r="S290" s="12"/>
      <c r="T290" s="12"/>
      <c r="U290" s="12"/>
      <c r="V290" s="12"/>
      <c r="W290" s="12"/>
      <c r="X290" s="12"/>
      <c r="Y290" s="12"/>
      <c r="Z290" s="12"/>
      <c r="AA290" s="12"/>
      <c r="AB290" s="12"/>
      <c r="AC290" s="12"/>
      <c r="AD290" s="12"/>
      <c r="AE290" s="12"/>
      <c r="AF290" s="12"/>
      <c r="AG290" s="12"/>
      <c r="AH290" s="12"/>
      <c r="AI290" s="27"/>
      <c r="AJ290" s="12"/>
      <c r="AK290" s="12"/>
      <c r="AL290" s="12"/>
      <c r="AM290" s="12"/>
      <c r="AN290" s="12"/>
      <c r="AO290" s="12"/>
      <c r="AP290" s="12"/>
      <c r="AQ290" s="12"/>
      <c r="AR290" s="12"/>
      <c r="AS290" s="12"/>
      <c r="AT290" s="12"/>
      <c r="AU290" s="12"/>
      <c r="AV290" s="12"/>
    </row>
    <row r="291" spans="1:48" ht="15.75" customHeight="1" x14ac:dyDescent="0.2">
      <c r="A291" s="12"/>
      <c r="B291" s="12"/>
      <c r="C291" s="12"/>
      <c r="D291" s="12"/>
      <c r="E291" s="12"/>
      <c r="F291" s="12"/>
      <c r="G291" s="12"/>
      <c r="H291" s="12"/>
      <c r="I291" s="12"/>
      <c r="J291" s="12"/>
      <c r="K291" s="12"/>
      <c r="L291" s="12"/>
      <c r="M291" s="27"/>
      <c r="N291" s="12"/>
      <c r="O291" s="12"/>
      <c r="P291" s="12"/>
      <c r="Q291" s="12"/>
      <c r="R291" s="12"/>
      <c r="S291" s="12"/>
      <c r="T291" s="12"/>
      <c r="U291" s="12"/>
      <c r="V291" s="12"/>
      <c r="W291" s="12"/>
      <c r="X291" s="12"/>
      <c r="Y291" s="12"/>
      <c r="Z291" s="12"/>
      <c r="AA291" s="12"/>
      <c r="AB291" s="12"/>
      <c r="AC291" s="12"/>
      <c r="AD291" s="12"/>
      <c r="AE291" s="12"/>
      <c r="AF291" s="12"/>
      <c r="AG291" s="12"/>
      <c r="AH291" s="12"/>
      <c r="AI291" s="27"/>
      <c r="AJ291" s="12"/>
      <c r="AK291" s="12"/>
      <c r="AL291" s="12"/>
      <c r="AM291" s="12"/>
      <c r="AN291" s="12"/>
      <c r="AO291" s="12"/>
      <c r="AP291" s="12"/>
      <c r="AQ291" s="12"/>
      <c r="AR291" s="12"/>
      <c r="AS291" s="12"/>
      <c r="AT291" s="12"/>
      <c r="AU291" s="12"/>
      <c r="AV291" s="12"/>
    </row>
    <row r="292" spans="1:48" ht="15.75" customHeight="1" x14ac:dyDescent="0.2">
      <c r="A292" s="12"/>
      <c r="B292" s="12"/>
      <c r="C292" s="12"/>
      <c r="D292" s="12"/>
      <c r="E292" s="12"/>
      <c r="F292" s="12"/>
      <c r="G292" s="12"/>
      <c r="H292" s="12"/>
      <c r="I292" s="12"/>
      <c r="J292" s="12"/>
      <c r="K292" s="12"/>
      <c r="L292" s="12"/>
      <c r="M292" s="27"/>
      <c r="N292" s="12"/>
      <c r="O292" s="12"/>
      <c r="P292" s="12"/>
      <c r="Q292" s="12"/>
      <c r="R292" s="12"/>
      <c r="S292" s="12"/>
      <c r="T292" s="12"/>
      <c r="U292" s="12"/>
      <c r="V292" s="12"/>
      <c r="W292" s="12"/>
      <c r="X292" s="12"/>
      <c r="Y292" s="12"/>
      <c r="Z292" s="12"/>
      <c r="AA292" s="12"/>
      <c r="AB292" s="12"/>
      <c r="AC292" s="12"/>
      <c r="AD292" s="12"/>
      <c r="AE292" s="12"/>
      <c r="AF292" s="12"/>
      <c r="AG292" s="12"/>
      <c r="AH292" s="12"/>
      <c r="AI292" s="27"/>
      <c r="AJ292" s="12"/>
      <c r="AK292" s="12"/>
      <c r="AL292" s="12"/>
      <c r="AM292" s="12"/>
      <c r="AN292" s="12"/>
      <c r="AO292" s="12"/>
      <c r="AP292" s="12"/>
      <c r="AQ292" s="12"/>
      <c r="AR292" s="12"/>
      <c r="AS292" s="12"/>
      <c r="AT292" s="12"/>
      <c r="AU292" s="12"/>
      <c r="AV292" s="12"/>
    </row>
    <row r="293" spans="1:48" ht="15.75" customHeight="1" x14ac:dyDescent="0.2">
      <c r="A293" s="12"/>
      <c r="B293" s="12"/>
      <c r="C293" s="12"/>
      <c r="D293" s="12"/>
      <c r="E293" s="12"/>
      <c r="F293" s="12"/>
      <c r="G293" s="12"/>
      <c r="H293" s="12"/>
      <c r="I293" s="12"/>
      <c r="J293" s="12"/>
      <c r="K293" s="12"/>
      <c r="L293" s="12"/>
      <c r="M293" s="27"/>
      <c r="N293" s="12"/>
      <c r="O293" s="12"/>
      <c r="P293" s="12"/>
      <c r="Q293" s="12"/>
      <c r="R293" s="12"/>
      <c r="S293" s="12"/>
      <c r="T293" s="12"/>
      <c r="U293" s="12"/>
      <c r="V293" s="12"/>
      <c r="W293" s="12"/>
      <c r="X293" s="12"/>
      <c r="Y293" s="12"/>
      <c r="Z293" s="12"/>
      <c r="AA293" s="12"/>
      <c r="AB293" s="12"/>
      <c r="AC293" s="12"/>
      <c r="AD293" s="12"/>
      <c r="AE293" s="12"/>
      <c r="AF293" s="12"/>
      <c r="AG293" s="12"/>
      <c r="AH293" s="12"/>
      <c r="AI293" s="27"/>
      <c r="AJ293" s="12"/>
      <c r="AK293" s="12"/>
      <c r="AL293" s="12"/>
      <c r="AM293" s="12"/>
      <c r="AN293" s="12"/>
      <c r="AO293" s="12"/>
      <c r="AP293" s="12"/>
      <c r="AQ293" s="12"/>
      <c r="AR293" s="12"/>
      <c r="AS293" s="12"/>
      <c r="AT293" s="12"/>
      <c r="AU293" s="12"/>
      <c r="AV293" s="12"/>
    </row>
    <row r="294" spans="1:48" ht="15.75" customHeight="1" x14ac:dyDescent="0.2">
      <c r="A294" s="12"/>
      <c r="B294" s="12"/>
      <c r="C294" s="12"/>
      <c r="D294" s="12"/>
      <c r="E294" s="12"/>
      <c r="F294" s="12"/>
      <c r="G294" s="12"/>
      <c r="H294" s="12"/>
      <c r="I294" s="12"/>
      <c r="J294" s="12"/>
      <c r="K294" s="12"/>
      <c r="L294" s="12"/>
      <c r="M294" s="27"/>
      <c r="N294" s="12"/>
      <c r="O294" s="12"/>
      <c r="P294" s="12"/>
      <c r="Q294" s="12"/>
      <c r="R294" s="12"/>
      <c r="S294" s="12"/>
      <c r="T294" s="12"/>
      <c r="U294" s="12"/>
      <c r="V294" s="12"/>
      <c r="W294" s="12"/>
      <c r="X294" s="12"/>
      <c r="Y294" s="12"/>
      <c r="Z294" s="12"/>
      <c r="AA294" s="12"/>
      <c r="AB294" s="12"/>
      <c r="AC294" s="12"/>
      <c r="AD294" s="12"/>
      <c r="AE294" s="12"/>
      <c r="AF294" s="12"/>
      <c r="AG294" s="12"/>
      <c r="AH294" s="12"/>
      <c r="AI294" s="27"/>
      <c r="AJ294" s="12"/>
      <c r="AK294" s="12"/>
      <c r="AL294" s="12"/>
      <c r="AM294" s="12"/>
      <c r="AN294" s="12"/>
      <c r="AO294" s="12"/>
      <c r="AP294" s="12"/>
      <c r="AQ294" s="12"/>
      <c r="AR294" s="12"/>
      <c r="AS294" s="12"/>
      <c r="AT294" s="12"/>
      <c r="AU294" s="12"/>
      <c r="AV294" s="12"/>
    </row>
    <row r="295" spans="1:48" ht="15.75" customHeight="1" x14ac:dyDescent="0.2">
      <c r="A295" s="12"/>
      <c r="B295" s="12"/>
      <c r="C295" s="12"/>
      <c r="D295" s="12"/>
      <c r="E295" s="12"/>
      <c r="F295" s="12"/>
      <c r="G295" s="12"/>
      <c r="H295" s="12"/>
      <c r="I295" s="12"/>
      <c r="J295" s="12"/>
      <c r="K295" s="12"/>
      <c r="L295" s="12"/>
      <c r="M295" s="27"/>
      <c r="N295" s="12"/>
      <c r="O295" s="12"/>
      <c r="P295" s="12"/>
      <c r="Q295" s="12"/>
      <c r="R295" s="12"/>
      <c r="S295" s="12"/>
      <c r="T295" s="12"/>
      <c r="U295" s="12"/>
      <c r="V295" s="12"/>
      <c r="W295" s="12"/>
      <c r="X295" s="12"/>
      <c r="Y295" s="12"/>
      <c r="Z295" s="12"/>
      <c r="AA295" s="12"/>
      <c r="AB295" s="12"/>
      <c r="AC295" s="12"/>
      <c r="AD295" s="12"/>
      <c r="AE295" s="12"/>
      <c r="AF295" s="12"/>
      <c r="AG295" s="12"/>
      <c r="AH295" s="12"/>
      <c r="AI295" s="27"/>
      <c r="AJ295" s="12"/>
      <c r="AK295" s="12"/>
      <c r="AL295" s="12"/>
      <c r="AM295" s="12"/>
      <c r="AN295" s="12"/>
      <c r="AO295" s="12"/>
      <c r="AP295" s="12"/>
      <c r="AQ295" s="12"/>
      <c r="AR295" s="12"/>
      <c r="AS295" s="12"/>
      <c r="AT295" s="12"/>
      <c r="AU295" s="12"/>
      <c r="AV295" s="12"/>
    </row>
    <row r="296" spans="1:48" ht="15.75" customHeight="1" x14ac:dyDescent="0.2">
      <c r="A296" s="12"/>
      <c r="B296" s="12"/>
      <c r="C296" s="12"/>
      <c r="D296" s="12"/>
      <c r="E296" s="12"/>
      <c r="F296" s="12"/>
      <c r="G296" s="12"/>
      <c r="H296" s="12"/>
      <c r="I296" s="12"/>
      <c r="J296" s="12"/>
      <c r="K296" s="12"/>
      <c r="L296" s="12"/>
      <c r="M296" s="27"/>
      <c r="N296" s="12"/>
      <c r="O296" s="12"/>
      <c r="P296" s="12"/>
      <c r="Q296" s="12"/>
      <c r="R296" s="12"/>
      <c r="S296" s="12"/>
      <c r="T296" s="12"/>
      <c r="U296" s="12"/>
      <c r="V296" s="12"/>
      <c r="W296" s="12"/>
      <c r="X296" s="12"/>
      <c r="Y296" s="12"/>
      <c r="Z296" s="12"/>
      <c r="AA296" s="12"/>
      <c r="AB296" s="12"/>
      <c r="AC296" s="12"/>
      <c r="AD296" s="12"/>
      <c r="AE296" s="12"/>
      <c r="AF296" s="12"/>
      <c r="AG296" s="12"/>
      <c r="AH296" s="12"/>
      <c r="AI296" s="27"/>
      <c r="AJ296" s="12"/>
      <c r="AK296" s="12"/>
      <c r="AL296" s="12"/>
      <c r="AM296" s="12"/>
      <c r="AN296" s="12"/>
      <c r="AO296" s="12"/>
      <c r="AP296" s="12"/>
      <c r="AQ296" s="12"/>
      <c r="AR296" s="12"/>
      <c r="AS296" s="12"/>
      <c r="AT296" s="12"/>
      <c r="AU296" s="12"/>
      <c r="AV296" s="12"/>
    </row>
    <row r="297" spans="1:48" ht="15.75" customHeight="1" x14ac:dyDescent="0.2">
      <c r="A297" s="12"/>
      <c r="B297" s="12"/>
      <c r="C297" s="12"/>
      <c r="D297" s="12"/>
      <c r="E297" s="12"/>
      <c r="F297" s="12"/>
      <c r="G297" s="12"/>
      <c r="H297" s="12"/>
      <c r="I297" s="12"/>
      <c r="J297" s="12"/>
      <c r="K297" s="12"/>
      <c r="L297" s="12"/>
      <c r="M297" s="27"/>
      <c r="N297" s="12"/>
      <c r="O297" s="12"/>
      <c r="P297" s="12"/>
      <c r="Q297" s="12"/>
      <c r="R297" s="12"/>
      <c r="S297" s="12"/>
      <c r="T297" s="12"/>
      <c r="U297" s="12"/>
      <c r="V297" s="12"/>
      <c r="W297" s="12"/>
      <c r="X297" s="12"/>
      <c r="Y297" s="12"/>
      <c r="Z297" s="12"/>
      <c r="AA297" s="12"/>
      <c r="AB297" s="12"/>
      <c r="AC297" s="12"/>
      <c r="AD297" s="12"/>
      <c r="AE297" s="12"/>
      <c r="AF297" s="12"/>
      <c r="AG297" s="12"/>
      <c r="AH297" s="12"/>
      <c r="AI297" s="27"/>
      <c r="AJ297" s="12"/>
      <c r="AK297" s="12"/>
      <c r="AL297" s="12"/>
      <c r="AM297" s="12"/>
      <c r="AN297" s="12"/>
      <c r="AO297" s="12"/>
      <c r="AP297" s="12"/>
      <c r="AQ297" s="12"/>
      <c r="AR297" s="12"/>
      <c r="AS297" s="12"/>
      <c r="AT297" s="12"/>
      <c r="AU297" s="12"/>
      <c r="AV297" s="12"/>
    </row>
    <row r="298" spans="1:48" ht="15.75" customHeight="1" x14ac:dyDescent="0.2">
      <c r="A298" s="12"/>
      <c r="B298" s="12"/>
      <c r="C298" s="12"/>
      <c r="D298" s="12"/>
      <c r="E298" s="12"/>
      <c r="F298" s="12"/>
      <c r="G298" s="12"/>
      <c r="H298" s="12"/>
      <c r="I298" s="12"/>
      <c r="J298" s="12"/>
      <c r="K298" s="12"/>
      <c r="L298" s="12"/>
      <c r="M298" s="27"/>
      <c r="N298" s="12"/>
      <c r="O298" s="12"/>
      <c r="P298" s="12"/>
      <c r="Q298" s="12"/>
      <c r="R298" s="12"/>
      <c r="S298" s="12"/>
      <c r="T298" s="12"/>
      <c r="U298" s="12"/>
      <c r="V298" s="12"/>
      <c r="W298" s="12"/>
      <c r="X298" s="12"/>
      <c r="Y298" s="12"/>
      <c r="Z298" s="12"/>
      <c r="AA298" s="12"/>
      <c r="AB298" s="12"/>
      <c r="AC298" s="12"/>
      <c r="AD298" s="12"/>
      <c r="AE298" s="12"/>
      <c r="AF298" s="12"/>
      <c r="AG298" s="12"/>
      <c r="AH298" s="12"/>
      <c r="AI298" s="27"/>
      <c r="AJ298" s="12"/>
      <c r="AK298" s="12"/>
      <c r="AL298" s="12"/>
      <c r="AM298" s="12"/>
      <c r="AN298" s="12"/>
      <c r="AO298" s="12"/>
      <c r="AP298" s="12"/>
      <c r="AQ298" s="12"/>
      <c r="AR298" s="12"/>
      <c r="AS298" s="12"/>
      <c r="AT298" s="12"/>
      <c r="AU298" s="12"/>
      <c r="AV298" s="12"/>
    </row>
    <row r="299" spans="1:48" ht="15.75" customHeight="1" x14ac:dyDescent="0.2">
      <c r="A299" s="12"/>
      <c r="B299" s="12"/>
      <c r="C299" s="12"/>
      <c r="D299" s="12"/>
      <c r="E299" s="12"/>
      <c r="F299" s="12"/>
      <c r="G299" s="12"/>
      <c r="H299" s="12"/>
      <c r="I299" s="12"/>
      <c r="J299" s="12"/>
      <c r="K299" s="12"/>
      <c r="L299" s="12"/>
      <c r="M299" s="27"/>
      <c r="N299" s="12"/>
      <c r="O299" s="12"/>
      <c r="P299" s="12"/>
      <c r="Q299" s="12"/>
      <c r="R299" s="12"/>
      <c r="S299" s="12"/>
      <c r="T299" s="12"/>
      <c r="U299" s="12"/>
      <c r="V299" s="12"/>
      <c r="W299" s="12"/>
      <c r="X299" s="12"/>
      <c r="Y299" s="12"/>
      <c r="Z299" s="12"/>
      <c r="AA299" s="12"/>
      <c r="AB299" s="12"/>
      <c r="AC299" s="12"/>
      <c r="AD299" s="12"/>
      <c r="AE299" s="12"/>
      <c r="AF299" s="12"/>
      <c r="AG299" s="12"/>
      <c r="AH299" s="12"/>
      <c r="AI299" s="27"/>
      <c r="AJ299" s="12"/>
      <c r="AK299" s="12"/>
      <c r="AL299" s="12"/>
      <c r="AM299" s="12"/>
      <c r="AN299" s="12"/>
      <c r="AO299" s="12"/>
      <c r="AP299" s="12"/>
      <c r="AQ299" s="12"/>
      <c r="AR299" s="12"/>
      <c r="AS299" s="12"/>
      <c r="AT299" s="12"/>
      <c r="AU299" s="12"/>
      <c r="AV299" s="12"/>
    </row>
    <row r="300" spans="1:48" ht="15.75" customHeight="1" x14ac:dyDescent="0.2">
      <c r="A300" s="12"/>
      <c r="B300" s="12"/>
      <c r="C300" s="12"/>
      <c r="D300" s="12"/>
      <c r="E300" s="12"/>
      <c r="F300" s="12"/>
      <c r="G300" s="12"/>
      <c r="H300" s="12"/>
      <c r="I300" s="12"/>
      <c r="J300" s="12"/>
      <c r="K300" s="12"/>
      <c r="L300" s="12"/>
      <c r="M300" s="27"/>
      <c r="N300" s="12"/>
      <c r="O300" s="12"/>
      <c r="P300" s="12"/>
      <c r="Q300" s="12"/>
      <c r="R300" s="12"/>
      <c r="S300" s="12"/>
      <c r="T300" s="12"/>
      <c r="U300" s="12"/>
      <c r="V300" s="12"/>
      <c r="W300" s="12"/>
      <c r="X300" s="12"/>
      <c r="Y300" s="12"/>
      <c r="Z300" s="12"/>
      <c r="AA300" s="12"/>
      <c r="AB300" s="12"/>
      <c r="AC300" s="12"/>
      <c r="AD300" s="12"/>
      <c r="AE300" s="12"/>
      <c r="AF300" s="12"/>
      <c r="AG300" s="12"/>
      <c r="AH300" s="12"/>
      <c r="AI300" s="27"/>
      <c r="AJ300" s="12"/>
      <c r="AK300" s="12"/>
      <c r="AL300" s="12"/>
      <c r="AM300" s="12"/>
      <c r="AN300" s="12"/>
      <c r="AO300" s="12"/>
      <c r="AP300" s="12"/>
      <c r="AQ300" s="12"/>
      <c r="AR300" s="12"/>
      <c r="AS300" s="12"/>
      <c r="AT300" s="12"/>
      <c r="AU300" s="12"/>
      <c r="AV300" s="12"/>
    </row>
    <row r="301" spans="1:48" ht="15.75" customHeight="1" x14ac:dyDescent="0.2">
      <c r="A301" s="12"/>
      <c r="B301" s="12"/>
      <c r="C301" s="12"/>
      <c r="D301" s="12"/>
      <c r="E301" s="12"/>
      <c r="F301" s="12"/>
      <c r="G301" s="12"/>
      <c r="H301" s="12"/>
      <c r="I301" s="12"/>
      <c r="J301" s="12"/>
      <c r="K301" s="12"/>
      <c r="L301" s="12"/>
      <c r="M301" s="27"/>
      <c r="N301" s="12"/>
      <c r="O301" s="12"/>
      <c r="P301" s="12"/>
      <c r="Q301" s="12"/>
      <c r="R301" s="12"/>
      <c r="S301" s="12"/>
      <c r="T301" s="12"/>
      <c r="U301" s="12"/>
      <c r="V301" s="12"/>
      <c r="W301" s="12"/>
      <c r="X301" s="12"/>
      <c r="Y301" s="12"/>
      <c r="Z301" s="12"/>
      <c r="AA301" s="12"/>
      <c r="AB301" s="12"/>
      <c r="AC301" s="12"/>
      <c r="AD301" s="12"/>
      <c r="AE301" s="12"/>
      <c r="AF301" s="12"/>
      <c r="AG301" s="12"/>
      <c r="AH301" s="12"/>
      <c r="AI301" s="27"/>
      <c r="AJ301" s="12"/>
      <c r="AK301" s="12"/>
      <c r="AL301" s="12"/>
      <c r="AM301" s="12"/>
      <c r="AN301" s="12"/>
      <c r="AO301" s="12"/>
      <c r="AP301" s="12"/>
      <c r="AQ301" s="12"/>
      <c r="AR301" s="12"/>
      <c r="AS301" s="12"/>
      <c r="AT301" s="12"/>
      <c r="AU301" s="12"/>
      <c r="AV301" s="12"/>
    </row>
    <row r="302" spans="1:48" ht="15.75" customHeight="1" x14ac:dyDescent="0.2">
      <c r="A302" s="12"/>
      <c r="B302" s="12"/>
      <c r="C302" s="12"/>
      <c r="D302" s="12"/>
      <c r="E302" s="12"/>
      <c r="F302" s="12"/>
      <c r="G302" s="12"/>
      <c r="H302" s="12"/>
      <c r="I302" s="12"/>
      <c r="J302" s="12"/>
      <c r="K302" s="12"/>
      <c r="L302" s="12"/>
      <c r="M302" s="27"/>
      <c r="N302" s="12"/>
      <c r="O302" s="12"/>
      <c r="P302" s="12"/>
      <c r="Q302" s="12"/>
      <c r="R302" s="12"/>
      <c r="S302" s="12"/>
      <c r="T302" s="12"/>
      <c r="U302" s="12"/>
      <c r="V302" s="12"/>
      <c r="W302" s="12"/>
      <c r="X302" s="12"/>
      <c r="Y302" s="12"/>
      <c r="Z302" s="12"/>
      <c r="AA302" s="12"/>
      <c r="AB302" s="12"/>
      <c r="AC302" s="12"/>
      <c r="AD302" s="12"/>
      <c r="AE302" s="12"/>
      <c r="AF302" s="12"/>
      <c r="AG302" s="12"/>
      <c r="AH302" s="12"/>
      <c r="AI302" s="27"/>
      <c r="AJ302" s="12"/>
      <c r="AK302" s="12"/>
      <c r="AL302" s="12"/>
      <c r="AM302" s="12"/>
      <c r="AN302" s="12"/>
      <c r="AO302" s="12"/>
      <c r="AP302" s="12"/>
      <c r="AQ302" s="12"/>
      <c r="AR302" s="12"/>
      <c r="AS302" s="12"/>
      <c r="AT302" s="12"/>
      <c r="AU302" s="12"/>
      <c r="AV302" s="12"/>
    </row>
    <row r="303" spans="1:48" ht="15.75" customHeight="1" x14ac:dyDescent="0.2">
      <c r="A303" s="12"/>
      <c r="B303" s="12"/>
      <c r="C303" s="12"/>
      <c r="D303" s="12"/>
      <c r="E303" s="12"/>
      <c r="F303" s="12"/>
      <c r="G303" s="12"/>
      <c r="H303" s="12"/>
      <c r="I303" s="12"/>
      <c r="J303" s="12"/>
      <c r="K303" s="12"/>
      <c r="L303" s="12"/>
      <c r="M303" s="27"/>
      <c r="N303" s="12"/>
      <c r="O303" s="12"/>
      <c r="P303" s="12"/>
      <c r="Q303" s="12"/>
      <c r="R303" s="12"/>
      <c r="S303" s="12"/>
      <c r="T303" s="12"/>
      <c r="U303" s="12"/>
      <c r="V303" s="12"/>
      <c r="W303" s="12"/>
      <c r="X303" s="12"/>
      <c r="Y303" s="12"/>
      <c r="Z303" s="12"/>
      <c r="AA303" s="12"/>
      <c r="AB303" s="12"/>
      <c r="AC303" s="12"/>
      <c r="AD303" s="12"/>
      <c r="AE303" s="12"/>
      <c r="AF303" s="12"/>
      <c r="AG303" s="12"/>
      <c r="AH303" s="12"/>
      <c r="AI303" s="27"/>
      <c r="AJ303" s="12"/>
      <c r="AK303" s="12"/>
      <c r="AL303" s="12"/>
      <c r="AM303" s="12"/>
      <c r="AN303" s="12"/>
      <c r="AO303" s="12"/>
      <c r="AP303" s="12"/>
      <c r="AQ303" s="12"/>
      <c r="AR303" s="12"/>
      <c r="AS303" s="12"/>
      <c r="AT303" s="12"/>
      <c r="AU303" s="12"/>
      <c r="AV303" s="12"/>
    </row>
    <row r="304" spans="1:48" ht="15.75" customHeight="1" x14ac:dyDescent="0.2">
      <c r="A304" s="12"/>
      <c r="B304" s="12"/>
      <c r="C304" s="12"/>
      <c r="D304" s="12"/>
      <c r="E304" s="12"/>
      <c r="F304" s="12"/>
      <c r="G304" s="12"/>
      <c r="H304" s="12"/>
      <c r="I304" s="12"/>
      <c r="J304" s="12"/>
      <c r="K304" s="12"/>
      <c r="L304" s="12"/>
      <c r="M304" s="27"/>
      <c r="N304" s="12"/>
      <c r="O304" s="12"/>
      <c r="P304" s="12"/>
      <c r="Q304" s="12"/>
      <c r="R304" s="12"/>
      <c r="S304" s="12"/>
      <c r="T304" s="12"/>
      <c r="U304" s="12"/>
      <c r="V304" s="12"/>
      <c r="W304" s="12"/>
      <c r="X304" s="12"/>
      <c r="Y304" s="12"/>
      <c r="Z304" s="12"/>
      <c r="AA304" s="12"/>
      <c r="AB304" s="12"/>
      <c r="AC304" s="12"/>
      <c r="AD304" s="12"/>
      <c r="AE304" s="12"/>
      <c r="AF304" s="12"/>
      <c r="AG304" s="12"/>
      <c r="AH304" s="12"/>
      <c r="AI304" s="27"/>
      <c r="AJ304" s="12"/>
      <c r="AK304" s="12"/>
      <c r="AL304" s="12"/>
      <c r="AM304" s="12"/>
      <c r="AN304" s="12"/>
      <c r="AO304" s="12"/>
      <c r="AP304" s="12"/>
      <c r="AQ304" s="12"/>
      <c r="AR304" s="12"/>
      <c r="AS304" s="12"/>
      <c r="AT304" s="12"/>
      <c r="AU304" s="12"/>
      <c r="AV304" s="12"/>
    </row>
    <row r="305" spans="1:48" ht="15.75" customHeight="1" x14ac:dyDescent="0.2">
      <c r="A305" s="12"/>
      <c r="B305" s="12"/>
      <c r="C305" s="12"/>
      <c r="D305" s="12"/>
      <c r="E305" s="12"/>
      <c r="F305" s="12"/>
      <c r="G305" s="12"/>
      <c r="H305" s="12"/>
      <c r="I305" s="12"/>
      <c r="J305" s="12"/>
      <c r="K305" s="12"/>
      <c r="L305" s="12"/>
      <c r="M305" s="27"/>
      <c r="N305" s="12"/>
      <c r="O305" s="12"/>
      <c r="P305" s="12"/>
      <c r="Q305" s="12"/>
      <c r="R305" s="12"/>
      <c r="S305" s="12"/>
      <c r="T305" s="12"/>
      <c r="U305" s="12"/>
      <c r="V305" s="12"/>
      <c r="W305" s="12"/>
      <c r="X305" s="12"/>
      <c r="Y305" s="12"/>
      <c r="Z305" s="12"/>
      <c r="AA305" s="12"/>
      <c r="AB305" s="12"/>
      <c r="AC305" s="12"/>
      <c r="AD305" s="12"/>
      <c r="AE305" s="12"/>
      <c r="AF305" s="12"/>
      <c r="AG305" s="12"/>
      <c r="AH305" s="12"/>
      <c r="AI305" s="27"/>
      <c r="AJ305" s="12"/>
      <c r="AK305" s="12"/>
      <c r="AL305" s="12"/>
      <c r="AM305" s="12"/>
      <c r="AN305" s="12"/>
      <c r="AO305" s="12"/>
      <c r="AP305" s="12"/>
      <c r="AQ305" s="12"/>
      <c r="AR305" s="12"/>
      <c r="AS305" s="12"/>
      <c r="AT305" s="12"/>
      <c r="AU305" s="12"/>
      <c r="AV305" s="12"/>
    </row>
    <row r="306" spans="1:48" ht="15.75" customHeight="1" x14ac:dyDescent="0.2">
      <c r="A306" s="12"/>
      <c r="B306" s="12"/>
      <c r="C306" s="12"/>
      <c r="D306" s="12"/>
      <c r="E306" s="12"/>
      <c r="F306" s="12"/>
      <c r="G306" s="12"/>
      <c r="H306" s="12"/>
      <c r="I306" s="12"/>
      <c r="J306" s="12"/>
      <c r="K306" s="12"/>
      <c r="L306" s="12"/>
      <c r="M306" s="27"/>
      <c r="N306" s="12"/>
      <c r="O306" s="12"/>
      <c r="P306" s="12"/>
      <c r="Q306" s="12"/>
      <c r="R306" s="12"/>
      <c r="S306" s="12"/>
      <c r="T306" s="12"/>
      <c r="U306" s="12"/>
      <c r="V306" s="12"/>
      <c r="W306" s="12"/>
      <c r="X306" s="12"/>
      <c r="Y306" s="12"/>
      <c r="Z306" s="12"/>
      <c r="AA306" s="12"/>
      <c r="AB306" s="12"/>
      <c r="AC306" s="12"/>
      <c r="AD306" s="12"/>
      <c r="AE306" s="12"/>
      <c r="AF306" s="12"/>
      <c r="AG306" s="12"/>
      <c r="AH306" s="12"/>
      <c r="AI306" s="27"/>
      <c r="AJ306" s="12"/>
      <c r="AK306" s="12"/>
      <c r="AL306" s="12"/>
      <c r="AM306" s="12"/>
      <c r="AN306" s="12"/>
      <c r="AO306" s="12"/>
      <c r="AP306" s="12"/>
      <c r="AQ306" s="12"/>
      <c r="AR306" s="12"/>
      <c r="AS306" s="12"/>
      <c r="AT306" s="12"/>
      <c r="AU306" s="12"/>
      <c r="AV306" s="12"/>
    </row>
    <row r="307" spans="1:48" ht="15.75" customHeight="1" x14ac:dyDescent="0.2">
      <c r="A307" s="12"/>
      <c r="B307" s="12"/>
      <c r="C307" s="12"/>
      <c r="D307" s="12"/>
      <c r="E307" s="12"/>
      <c r="F307" s="12"/>
      <c r="G307" s="12"/>
      <c r="H307" s="12"/>
      <c r="I307" s="12"/>
      <c r="J307" s="12"/>
      <c r="K307" s="12"/>
      <c r="L307" s="12"/>
      <c r="M307" s="27"/>
      <c r="N307" s="12"/>
      <c r="O307" s="12"/>
      <c r="P307" s="12"/>
      <c r="Q307" s="12"/>
      <c r="R307" s="12"/>
      <c r="S307" s="12"/>
      <c r="T307" s="12"/>
      <c r="U307" s="12"/>
      <c r="V307" s="12"/>
      <c r="W307" s="12"/>
      <c r="X307" s="12"/>
      <c r="Y307" s="12"/>
      <c r="Z307" s="12"/>
      <c r="AA307" s="12"/>
      <c r="AB307" s="12"/>
      <c r="AC307" s="12"/>
      <c r="AD307" s="12"/>
      <c r="AE307" s="12"/>
      <c r="AF307" s="12"/>
      <c r="AG307" s="12"/>
      <c r="AH307" s="12"/>
      <c r="AI307" s="27"/>
      <c r="AJ307" s="12"/>
      <c r="AK307" s="12"/>
      <c r="AL307" s="12"/>
      <c r="AM307" s="12"/>
      <c r="AN307" s="12"/>
      <c r="AO307" s="12"/>
      <c r="AP307" s="12"/>
      <c r="AQ307" s="12"/>
      <c r="AR307" s="12"/>
      <c r="AS307" s="12"/>
      <c r="AT307" s="12"/>
      <c r="AU307" s="12"/>
      <c r="AV307" s="12"/>
    </row>
    <row r="308" spans="1:48" ht="15.75" customHeight="1" x14ac:dyDescent="0.2">
      <c r="A308" s="12"/>
      <c r="B308" s="12"/>
      <c r="C308" s="12"/>
      <c r="D308" s="12"/>
      <c r="E308" s="12"/>
      <c r="F308" s="12"/>
      <c r="G308" s="12"/>
      <c r="H308" s="12"/>
      <c r="I308" s="12"/>
      <c r="J308" s="12"/>
      <c r="K308" s="12"/>
      <c r="L308" s="12"/>
      <c r="M308" s="27"/>
      <c r="N308" s="12"/>
      <c r="O308" s="12"/>
      <c r="P308" s="12"/>
      <c r="Q308" s="12"/>
      <c r="R308" s="12"/>
      <c r="S308" s="12"/>
      <c r="T308" s="12"/>
      <c r="U308" s="12"/>
      <c r="V308" s="12"/>
      <c r="W308" s="12"/>
      <c r="X308" s="12"/>
      <c r="Y308" s="12"/>
      <c r="Z308" s="12"/>
      <c r="AA308" s="12"/>
      <c r="AB308" s="12"/>
      <c r="AC308" s="12"/>
      <c r="AD308" s="12"/>
      <c r="AE308" s="12"/>
      <c r="AF308" s="12"/>
      <c r="AG308" s="12"/>
      <c r="AH308" s="12"/>
      <c r="AI308" s="27"/>
      <c r="AJ308" s="12"/>
      <c r="AK308" s="12"/>
      <c r="AL308" s="12"/>
      <c r="AM308" s="12"/>
      <c r="AN308" s="12"/>
      <c r="AO308" s="12"/>
      <c r="AP308" s="12"/>
      <c r="AQ308" s="12"/>
      <c r="AR308" s="12"/>
      <c r="AS308" s="12"/>
      <c r="AT308" s="12"/>
      <c r="AU308" s="12"/>
      <c r="AV308" s="12"/>
    </row>
    <row r="309" spans="1:48" ht="15.75" customHeight="1" x14ac:dyDescent="0.2">
      <c r="A309" s="12"/>
      <c r="B309" s="12"/>
      <c r="C309" s="12"/>
      <c r="D309" s="12"/>
      <c r="E309" s="12"/>
      <c r="F309" s="12"/>
      <c r="G309" s="12"/>
      <c r="H309" s="12"/>
      <c r="I309" s="12"/>
      <c r="J309" s="12"/>
      <c r="K309" s="12"/>
      <c r="L309" s="12"/>
      <c r="M309" s="27"/>
      <c r="N309" s="12"/>
      <c r="O309" s="12"/>
      <c r="P309" s="12"/>
      <c r="Q309" s="12"/>
      <c r="R309" s="12"/>
      <c r="S309" s="12"/>
      <c r="T309" s="12"/>
      <c r="U309" s="12"/>
      <c r="V309" s="12"/>
      <c r="W309" s="12"/>
      <c r="X309" s="12"/>
      <c r="Y309" s="12"/>
      <c r="Z309" s="12"/>
      <c r="AA309" s="12"/>
      <c r="AB309" s="12"/>
      <c r="AC309" s="12"/>
      <c r="AD309" s="12"/>
      <c r="AE309" s="12"/>
      <c r="AF309" s="12"/>
      <c r="AG309" s="12"/>
      <c r="AH309" s="12"/>
      <c r="AI309" s="27"/>
      <c r="AJ309" s="12"/>
      <c r="AK309" s="12"/>
      <c r="AL309" s="12"/>
      <c r="AM309" s="12"/>
      <c r="AN309" s="12"/>
      <c r="AO309" s="12"/>
      <c r="AP309" s="12"/>
      <c r="AQ309" s="12"/>
      <c r="AR309" s="12"/>
      <c r="AS309" s="12"/>
      <c r="AT309" s="12"/>
      <c r="AU309" s="12"/>
      <c r="AV309" s="12"/>
    </row>
    <row r="310" spans="1:48" ht="15.75" customHeight="1" x14ac:dyDescent="0.2">
      <c r="A310" s="12"/>
      <c r="B310" s="12"/>
      <c r="C310" s="12"/>
      <c r="D310" s="12"/>
      <c r="E310" s="12"/>
      <c r="F310" s="12"/>
      <c r="G310" s="12"/>
      <c r="H310" s="12"/>
      <c r="I310" s="12"/>
      <c r="J310" s="12"/>
      <c r="K310" s="12"/>
      <c r="L310" s="12"/>
      <c r="M310" s="27"/>
      <c r="N310" s="12"/>
      <c r="O310" s="12"/>
      <c r="P310" s="12"/>
      <c r="Q310" s="12"/>
      <c r="R310" s="12"/>
      <c r="S310" s="12"/>
      <c r="T310" s="12"/>
      <c r="U310" s="12"/>
      <c r="V310" s="12"/>
      <c r="W310" s="12"/>
      <c r="X310" s="12"/>
      <c r="Y310" s="12"/>
      <c r="Z310" s="12"/>
      <c r="AA310" s="12"/>
      <c r="AB310" s="12"/>
      <c r="AC310" s="12"/>
      <c r="AD310" s="12"/>
      <c r="AE310" s="12"/>
      <c r="AF310" s="12"/>
      <c r="AG310" s="12"/>
      <c r="AH310" s="12"/>
      <c r="AI310" s="27"/>
      <c r="AJ310" s="12"/>
      <c r="AK310" s="12"/>
      <c r="AL310" s="12"/>
      <c r="AM310" s="12"/>
      <c r="AN310" s="12"/>
      <c r="AO310" s="12"/>
      <c r="AP310" s="12"/>
      <c r="AQ310" s="12"/>
      <c r="AR310" s="12"/>
      <c r="AS310" s="12"/>
      <c r="AT310" s="12"/>
      <c r="AU310" s="12"/>
      <c r="AV310" s="12"/>
    </row>
    <row r="311" spans="1:48" ht="15.75" customHeight="1" x14ac:dyDescent="0.2">
      <c r="A311" s="12"/>
      <c r="B311" s="12"/>
      <c r="C311" s="12"/>
      <c r="D311" s="12"/>
      <c r="E311" s="12"/>
      <c r="F311" s="12"/>
      <c r="G311" s="12"/>
      <c r="H311" s="12"/>
      <c r="I311" s="12"/>
      <c r="J311" s="12"/>
      <c r="K311" s="12"/>
      <c r="L311" s="12"/>
      <c r="M311" s="27"/>
      <c r="N311" s="12"/>
      <c r="O311" s="12"/>
      <c r="P311" s="12"/>
      <c r="Q311" s="12"/>
      <c r="R311" s="12"/>
      <c r="S311" s="12"/>
      <c r="T311" s="12"/>
      <c r="U311" s="12"/>
      <c r="V311" s="12"/>
      <c r="W311" s="12"/>
      <c r="X311" s="12"/>
      <c r="Y311" s="12"/>
      <c r="Z311" s="12"/>
      <c r="AA311" s="12"/>
      <c r="AB311" s="12"/>
      <c r="AC311" s="12"/>
      <c r="AD311" s="12"/>
      <c r="AE311" s="12"/>
      <c r="AF311" s="12"/>
      <c r="AG311" s="12"/>
      <c r="AH311" s="12"/>
      <c r="AI311" s="27"/>
      <c r="AJ311" s="12"/>
      <c r="AK311" s="12"/>
      <c r="AL311" s="12"/>
      <c r="AM311" s="12"/>
      <c r="AN311" s="12"/>
      <c r="AO311" s="12"/>
      <c r="AP311" s="12"/>
      <c r="AQ311" s="12"/>
      <c r="AR311" s="12"/>
      <c r="AS311" s="12"/>
      <c r="AT311" s="12"/>
      <c r="AU311" s="12"/>
      <c r="AV311" s="12"/>
    </row>
    <row r="312" spans="1:48" ht="15.75" customHeight="1" x14ac:dyDescent="0.2">
      <c r="A312" s="12"/>
      <c r="B312" s="12"/>
      <c r="C312" s="12"/>
      <c r="D312" s="12"/>
      <c r="E312" s="12"/>
      <c r="F312" s="12"/>
      <c r="G312" s="12"/>
      <c r="H312" s="12"/>
      <c r="I312" s="12"/>
      <c r="J312" s="12"/>
      <c r="K312" s="12"/>
      <c r="L312" s="12"/>
      <c r="M312" s="27"/>
      <c r="N312" s="12"/>
      <c r="O312" s="12"/>
      <c r="P312" s="12"/>
      <c r="Q312" s="12"/>
      <c r="R312" s="12"/>
      <c r="S312" s="12"/>
      <c r="T312" s="12"/>
      <c r="U312" s="12"/>
      <c r="V312" s="12"/>
      <c r="W312" s="12"/>
      <c r="X312" s="12"/>
      <c r="Y312" s="12"/>
      <c r="Z312" s="12"/>
      <c r="AA312" s="12"/>
      <c r="AB312" s="12"/>
      <c r="AC312" s="12"/>
      <c r="AD312" s="12"/>
      <c r="AE312" s="12"/>
      <c r="AF312" s="12"/>
      <c r="AG312" s="12"/>
      <c r="AH312" s="12"/>
      <c r="AI312" s="27"/>
      <c r="AJ312" s="12"/>
      <c r="AK312" s="12"/>
      <c r="AL312" s="12"/>
      <c r="AM312" s="12"/>
      <c r="AN312" s="12"/>
      <c r="AO312" s="12"/>
      <c r="AP312" s="12"/>
      <c r="AQ312" s="12"/>
      <c r="AR312" s="12"/>
      <c r="AS312" s="12"/>
      <c r="AT312" s="12"/>
      <c r="AU312" s="12"/>
      <c r="AV312" s="12"/>
    </row>
    <row r="313" spans="1:48" ht="15.75" customHeight="1" x14ac:dyDescent="0.2">
      <c r="A313" s="12"/>
      <c r="B313" s="12"/>
      <c r="C313" s="12"/>
      <c r="D313" s="12"/>
      <c r="E313" s="12"/>
      <c r="F313" s="12"/>
      <c r="G313" s="12"/>
      <c r="H313" s="12"/>
      <c r="I313" s="12"/>
      <c r="J313" s="12"/>
      <c r="K313" s="12"/>
      <c r="L313" s="12"/>
      <c r="M313" s="27"/>
      <c r="N313" s="12"/>
      <c r="O313" s="12"/>
      <c r="P313" s="12"/>
      <c r="Q313" s="12"/>
      <c r="R313" s="12"/>
      <c r="S313" s="12"/>
      <c r="T313" s="12"/>
      <c r="U313" s="12"/>
      <c r="V313" s="12"/>
      <c r="W313" s="12"/>
      <c r="X313" s="12"/>
      <c r="Y313" s="12"/>
      <c r="Z313" s="12"/>
      <c r="AA313" s="12"/>
      <c r="AB313" s="12"/>
      <c r="AC313" s="12"/>
      <c r="AD313" s="12"/>
      <c r="AE313" s="12"/>
      <c r="AF313" s="12"/>
      <c r="AG313" s="12"/>
      <c r="AH313" s="12"/>
      <c r="AI313" s="27"/>
      <c r="AJ313" s="12"/>
      <c r="AK313" s="12"/>
      <c r="AL313" s="12"/>
      <c r="AM313" s="12"/>
      <c r="AN313" s="12"/>
      <c r="AO313" s="12"/>
      <c r="AP313" s="12"/>
      <c r="AQ313" s="12"/>
      <c r="AR313" s="12"/>
      <c r="AS313" s="12"/>
      <c r="AT313" s="12"/>
      <c r="AU313" s="12"/>
      <c r="AV313" s="12"/>
    </row>
    <row r="314" spans="1:48" ht="15.75" customHeight="1" x14ac:dyDescent="0.2">
      <c r="A314" s="12"/>
      <c r="B314" s="12"/>
      <c r="C314" s="12"/>
      <c r="D314" s="12"/>
      <c r="E314" s="12"/>
      <c r="F314" s="12"/>
      <c r="G314" s="12"/>
      <c r="H314" s="12"/>
      <c r="I314" s="12"/>
      <c r="J314" s="12"/>
      <c r="K314" s="12"/>
      <c r="L314" s="12"/>
      <c r="M314" s="27"/>
      <c r="N314" s="12"/>
      <c r="O314" s="12"/>
      <c r="P314" s="12"/>
      <c r="Q314" s="12"/>
      <c r="R314" s="12"/>
      <c r="S314" s="12"/>
      <c r="T314" s="12"/>
      <c r="U314" s="12"/>
      <c r="V314" s="12"/>
      <c r="W314" s="12"/>
      <c r="X314" s="12"/>
      <c r="Y314" s="12"/>
      <c r="Z314" s="12"/>
      <c r="AA314" s="12"/>
      <c r="AB314" s="12"/>
      <c r="AC314" s="12"/>
      <c r="AD314" s="12"/>
      <c r="AE314" s="12"/>
      <c r="AF314" s="12"/>
      <c r="AG314" s="12"/>
      <c r="AH314" s="12"/>
      <c r="AI314" s="27"/>
      <c r="AJ314" s="12"/>
      <c r="AK314" s="12"/>
      <c r="AL314" s="12"/>
      <c r="AM314" s="12"/>
      <c r="AN314" s="12"/>
      <c r="AO314" s="12"/>
      <c r="AP314" s="12"/>
      <c r="AQ314" s="12"/>
      <c r="AR314" s="12"/>
      <c r="AS314" s="12"/>
      <c r="AT314" s="12"/>
      <c r="AU314" s="12"/>
      <c r="AV314" s="12"/>
    </row>
    <row r="315" spans="1:48" ht="15.75" customHeight="1" x14ac:dyDescent="0.2">
      <c r="A315" s="12"/>
      <c r="B315" s="12"/>
      <c r="C315" s="12"/>
      <c r="D315" s="12"/>
      <c r="E315" s="12"/>
      <c r="F315" s="12"/>
      <c r="G315" s="12"/>
      <c r="H315" s="12"/>
      <c r="I315" s="12"/>
      <c r="J315" s="12"/>
      <c r="K315" s="12"/>
      <c r="L315" s="12"/>
      <c r="M315" s="27"/>
      <c r="N315" s="12"/>
      <c r="O315" s="12"/>
      <c r="P315" s="12"/>
      <c r="Q315" s="12"/>
      <c r="R315" s="12"/>
      <c r="S315" s="12"/>
      <c r="T315" s="12"/>
      <c r="U315" s="12"/>
      <c r="V315" s="12"/>
      <c r="W315" s="12"/>
      <c r="X315" s="12"/>
      <c r="Y315" s="12"/>
      <c r="Z315" s="12"/>
      <c r="AA315" s="12"/>
      <c r="AB315" s="12"/>
      <c r="AC315" s="12"/>
      <c r="AD315" s="12"/>
      <c r="AE315" s="12"/>
      <c r="AF315" s="12"/>
      <c r="AG315" s="12"/>
      <c r="AH315" s="12"/>
      <c r="AI315" s="27"/>
      <c r="AJ315" s="12"/>
      <c r="AK315" s="12"/>
      <c r="AL315" s="12"/>
      <c r="AM315" s="12"/>
      <c r="AN315" s="12"/>
      <c r="AO315" s="12"/>
      <c r="AP315" s="12"/>
      <c r="AQ315" s="12"/>
      <c r="AR315" s="12"/>
      <c r="AS315" s="12"/>
      <c r="AT315" s="12"/>
      <c r="AU315" s="12"/>
      <c r="AV315" s="12"/>
    </row>
    <row r="316" spans="1:48" ht="15.75" customHeight="1" x14ac:dyDescent="0.2">
      <c r="A316" s="12"/>
      <c r="B316" s="12"/>
      <c r="C316" s="12"/>
      <c r="D316" s="12"/>
      <c r="E316" s="12"/>
      <c r="F316" s="12"/>
      <c r="G316" s="12"/>
      <c r="H316" s="12"/>
      <c r="I316" s="12"/>
      <c r="J316" s="12"/>
      <c r="K316" s="12"/>
      <c r="L316" s="12"/>
      <c r="M316" s="27"/>
      <c r="N316" s="12"/>
      <c r="O316" s="12"/>
      <c r="P316" s="12"/>
      <c r="Q316" s="12"/>
      <c r="R316" s="12"/>
      <c r="S316" s="12"/>
      <c r="T316" s="12"/>
      <c r="U316" s="12"/>
      <c r="V316" s="12"/>
      <c r="W316" s="12"/>
      <c r="X316" s="12"/>
      <c r="Y316" s="12"/>
      <c r="Z316" s="12"/>
      <c r="AA316" s="12"/>
      <c r="AB316" s="12"/>
      <c r="AC316" s="12"/>
      <c r="AD316" s="12"/>
      <c r="AE316" s="12"/>
      <c r="AF316" s="12"/>
      <c r="AG316" s="12"/>
      <c r="AH316" s="12"/>
      <c r="AI316" s="27"/>
      <c r="AJ316" s="12"/>
      <c r="AK316" s="12"/>
      <c r="AL316" s="12"/>
      <c r="AM316" s="12"/>
      <c r="AN316" s="12"/>
      <c r="AO316" s="12"/>
      <c r="AP316" s="12"/>
      <c r="AQ316" s="12"/>
      <c r="AR316" s="12"/>
      <c r="AS316" s="12"/>
      <c r="AT316" s="12"/>
      <c r="AU316" s="12"/>
      <c r="AV316" s="12"/>
    </row>
    <row r="317" spans="1:48" ht="15.75" customHeight="1" x14ac:dyDescent="0.2">
      <c r="A317" s="12"/>
      <c r="B317" s="12"/>
      <c r="C317" s="12"/>
      <c r="D317" s="12"/>
      <c r="E317" s="12"/>
      <c r="F317" s="12"/>
      <c r="G317" s="12"/>
      <c r="H317" s="12"/>
      <c r="I317" s="12"/>
      <c r="J317" s="12"/>
      <c r="K317" s="12"/>
      <c r="L317" s="12"/>
      <c r="M317" s="27"/>
      <c r="N317" s="12"/>
      <c r="O317" s="12"/>
      <c r="P317" s="12"/>
      <c r="Q317" s="12"/>
      <c r="R317" s="12"/>
      <c r="S317" s="12"/>
      <c r="T317" s="12"/>
      <c r="U317" s="12"/>
      <c r="V317" s="12"/>
      <c r="W317" s="12"/>
      <c r="X317" s="12"/>
      <c r="Y317" s="12"/>
      <c r="Z317" s="12"/>
      <c r="AA317" s="12"/>
      <c r="AB317" s="12"/>
      <c r="AC317" s="12"/>
      <c r="AD317" s="12"/>
      <c r="AE317" s="12"/>
      <c r="AF317" s="12"/>
      <c r="AG317" s="12"/>
      <c r="AH317" s="12"/>
      <c r="AI317" s="27"/>
      <c r="AJ317" s="12"/>
      <c r="AK317" s="12"/>
      <c r="AL317" s="12"/>
      <c r="AM317" s="12"/>
      <c r="AN317" s="12"/>
      <c r="AO317" s="12"/>
      <c r="AP317" s="12"/>
      <c r="AQ317" s="12"/>
      <c r="AR317" s="12"/>
      <c r="AS317" s="12"/>
      <c r="AT317" s="12"/>
      <c r="AU317" s="12"/>
      <c r="AV317" s="12"/>
    </row>
    <row r="318" spans="1:48" ht="15.75" customHeight="1" x14ac:dyDescent="0.2">
      <c r="A318" s="12"/>
      <c r="B318" s="12"/>
      <c r="C318" s="12"/>
      <c r="D318" s="12"/>
      <c r="E318" s="12"/>
      <c r="F318" s="12"/>
      <c r="G318" s="12"/>
      <c r="H318" s="12"/>
      <c r="I318" s="12"/>
      <c r="J318" s="12"/>
      <c r="K318" s="12"/>
      <c r="L318" s="12"/>
      <c r="M318" s="27"/>
      <c r="N318" s="12"/>
      <c r="O318" s="12"/>
      <c r="P318" s="12"/>
      <c r="Q318" s="12"/>
      <c r="R318" s="12"/>
      <c r="S318" s="12"/>
      <c r="T318" s="12"/>
      <c r="U318" s="12"/>
      <c r="V318" s="12"/>
      <c r="W318" s="12"/>
      <c r="X318" s="12"/>
      <c r="Y318" s="12"/>
      <c r="Z318" s="12"/>
      <c r="AA318" s="12"/>
      <c r="AB318" s="12"/>
      <c r="AC318" s="12"/>
      <c r="AD318" s="12"/>
      <c r="AE318" s="12"/>
      <c r="AF318" s="12"/>
      <c r="AG318" s="12"/>
      <c r="AH318" s="12"/>
      <c r="AI318" s="27"/>
      <c r="AJ318" s="12"/>
      <c r="AK318" s="12"/>
      <c r="AL318" s="12"/>
      <c r="AM318" s="12"/>
      <c r="AN318" s="12"/>
      <c r="AO318" s="12"/>
      <c r="AP318" s="12"/>
      <c r="AQ318" s="12"/>
      <c r="AR318" s="12"/>
      <c r="AS318" s="12"/>
      <c r="AT318" s="12"/>
      <c r="AU318" s="12"/>
      <c r="AV318" s="12"/>
    </row>
    <row r="319" spans="1:48" ht="15.75" customHeight="1" x14ac:dyDescent="0.2">
      <c r="A319" s="12"/>
      <c r="B319" s="12"/>
      <c r="C319" s="12"/>
      <c r="D319" s="12"/>
      <c r="E319" s="12"/>
      <c r="F319" s="12"/>
      <c r="G319" s="12"/>
      <c r="H319" s="12"/>
      <c r="I319" s="12"/>
      <c r="J319" s="12"/>
      <c r="K319" s="12"/>
      <c r="L319" s="12"/>
      <c r="M319" s="27"/>
      <c r="N319" s="12"/>
      <c r="O319" s="12"/>
      <c r="P319" s="12"/>
      <c r="Q319" s="12"/>
      <c r="R319" s="12"/>
      <c r="S319" s="12"/>
      <c r="T319" s="12"/>
      <c r="U319" s="12"/>
      <c r="V319" s="12"/>
      <c r="W319" s="12"/>
      <c r="X319" s="12"/>
      <c r="Y319" s="12"/>
      <c r="Z319" s="12"/>
      <c r="AA319" s="12"/>
      <c r="AB319" s="12"/>
      <c r="AC319" s="12"/>
      <c r="AD319" s="12"/>
      <c r="AE319" s="12"/>
      <c r="AF319" s="12"/>
      <c r="AG319" s="12"/>
      <c r="AH319" s="12"/>
      <c r="AI319" s="27"/>
      <c r="AJ319" s="12"/>
      <c r="AK319" s="12"/>
      <c r="AL319" s="12"/>
      <c r="AM319" s="12"/>
      <c r="AN319" s="12"/>
      <c r="AO319" s="12"/>
      <c r="AP319" s="12"/>
      <c r="AQ319" s="12"/>
      <c r="AR319" s="12"/>
      <c r="AS319" s="12"/>
      <c r="AT319" s="12"/>
      <c r="AU319" s="12"/>
      <c r="AV319" s="12"/>
    </row>
    <row r="320" spans="1:48" ht="15.75" customHeight="1" x14ac:dyDescent="0.2">
      <c r="A320" s="12"/>
      <c r="B320" s="12"/>
      <c r="C320" s="12"/>
      <c r="D320" s="12"/>
      <c r="E320" s="12"/>
      <c r="F320" s="12"/>
      <c r="G320" s="12"/>
      <c r="H320" s="12"/>
      <c r="I320" s="12"/>
      <c r="J320" s="12"/>
      <c r="K320" s="12"/>
      <c r="L320" s="12"/>
      <c r="M320" s="27"/>
      <c r="N320" s="12"/>
      <c r="O320" s="12"/>
      <c r="P320" s="12"/>
      <c r="Q320" s="12"/>
      <c r="R320" s="12"/>
      <c r="S320" s="12"/>
      <c r="T320" s="12"/>
      <c r="U320" s="12"/>
      <c r="V320" s="12"/>
      <c r="W320" s="12"/>
      <c r="X320" s="12"/>
      <c r="Y320" s="12"/>
      <c r="Z320" s="12"/>
      <c r="AA320" s="12"/>
      <c r="AB320" s="12"/>
      <c r="AC320" s="12"/>
      <c r="AD320" s="12"/>
      <c r="AE320" s="12"/>
      <c r="AF320" s="12"/>
      <c r="AG320" s="12"/>
      <c r="AH320" s="12"/>
      <c r="AI320" s="27"/>
      <c r="AJ320" s="12"/>
      <c r="AK320" s="12"/>
      <c r="AL320" s="12"/>
      <c r="AM320" s="12"/>
      <c r="AN320" s="12"/>
      <c r="AO320" s="12"/>
      <c r="AP320" s="12"/>
      <c r="AQ320" s="12"/>
      <c r="AR320" s="12"/>
      <c r="AS320" s="12"/>
      <c r="AT320" s="12"/>
      <c r="AU320" s="12"/>
      <c r="AV320" s="12"/>
    </row>
    <row r="321" spans="1:48" ht="15.75" customHeight="1" x14ac:dyDescent="0.2">
      <c r="A321" s="12"/>
      <c r="B321" s="12"/>
      <c r="C321" s="12"/>
      <c r="D321" s="12"/>
      <c r="E321" s="12"/>
      <c r="F321" s="12"/>
      <c r="G321" s="12"/>
      <c r="H321" s="12"/>
      <c r="I321" s="12"/>
      <c r="J321" s="12"/>
      <c r="K321" s="12"/>
      <c r="L321" s="12"/>
      <c r="M321" s="27"/>
      <c r="N321" s="12"/>
      <c r="O321" s="12"/>
      <c r="P321" s="12"/>
      <c r="Q321" s="12"/>
      <c r="R321" s="12"/>
      <c r="S321" s="12"/>
      <c r="T321" s="12"/>
      <c r="U321" s="12"/>
      <c r="V321" s="12"/>
      <c r="W321" s="12"/>
      <c r="X321" s="12"/>
      <c r="Y321" s="12"/>
      <c r="Z321" s="12"/>
      <c r="AA321" s="12"/>
      <c r="AB321" s="12"/>
      <c r="AC321" s="12"/>
      <c r="AD321" s="12"/>
      <c r="AE321" s="12"/>
      <c r="AF321" s="12"/>
      <c r="AG321" s="12"/>
      <c r="AH321" s="12"/>
      <c r="AI321" s="27"/>
      <c r="AJ321" s="12"/>
      <c r="AK321" s="12"/>
      <c r="AL321" s="12"/>
      <c r="AM321" s="12"/>
      <c r="AN321" s="12"/>
      <c r="AO321" s="12"/>
      <c r="AP321" s="12"/>
      <c r="AQ321" s="12"/>
      <c r="AR321" s="12"/>
      <c r="AS321" s="12"/>
      <c r="AT321" s="12"/>
      <c r="AU321" s="12"/>
      <c r="AV321" s="12"/>
    </row>
    <row r="322" spans="1:48" ht="15.75" customHeight="1" x14ac:dyDescent="0.2">
      <c r="A322" s="12"/>
      <c r="B322" s="12"/>
      <c r="C322" s="12"/>
      <c r="D322" s="12"/>
      <c r="E322" s="12"/>
      <c r="F322" s="12"/>
      <c r="G322" s="12"/>
      <c r="H322" s="12"/>
      <c r="I322" s="12"/>
      <c r="J322" s="12"/>
      <c r="K322" s="12"/>
      <c r="L322" s="12"/>
      <c r="M322" s="27"/>
      <c r="N322" s="12"/>
      <c r="O322" s="12"/>
      <c r="P322" s="12"/>
      <c r="Q322" s="12"/>
      <c r="R322" s="12"/>
      <c r="S322" s="12"/>
      <c r="T322" s="12"/>
      <c r="U322" s="12"/>
      <c r="V322" s="12"/>
      <c r="W322" s="12"/>
      <c r="X322" s="12"/>
      <c r="Y322" s="12"/>
      <c r="Z322" s="12"/>
      <c r="AA322" s="12"/>
      <c r="AB322" s="12"/>
      <c r="AC322" s="12"/>
      <c r="AD322" s="12"/>
      <c r="AE322" s="12"/>
      <c r="AF322" s="12"/>
      <c r="AG322" s="12"/>
      <c r="AH322" s="12"/>
      <c r="AI322" s="27"/>
      <c r="AJ322" s="12"/>
      <c r="AK322" s="12"/>
      <c r="AL322" s="12"/>
      <c r="AM322" s="12"/>
      <c r="AN322" s="12"/>
      <c r="AO322" s="12"/>
      <c r="AP322" s="12"/>
      <c r="AQ322" s="12"/>
      <c r="AR322" s="12"/>
      <c r="AS322" s="12"/>
      <c r="AT322" s="12"/>
      <c r="AU322" s="12"/>
      <c r="AV322" s="12"/>
    </row>
    <row r="323" spans="1:48" ht="15.75" customHeight="1" x14ac:dyDescent="0.2">
      <c r="A323" s="12"/>
      <c r="B323" s="12"/>
      <c r="C323" s="12"/>
      <c r="D323" s="12"/>
      <c r="E323" s="12"/>
      <c r="F323" s="12"/>
      <c r="G323" s="12"/>
      <c r="H323" s="12"/>
      <c r="I323" s="12"/>
      <c r="J323" s="12"/>
      <c r="K323" s="12"/>
      <c r="L323" s="12"/>
      <c r="M323" s="27"/>
      <c r="N323" s="12"/>
      <c r="O323" s="12"/>
      <c r="P323" s="12"/>
      <c r="Q323" s="12"/>
      <c r="R323" s="12"/>
      <c r="S323" s="12"/>
      <c r="T323" s="12"/>
      <c r="U323" s="12"/>
      <c r="V323" s="12"/>
      <c r="W323" s="12"/>
      <c r="X323" s="12"/>
      <c r="Y323" s="12"/>
      <c r="Z323" s="12"/>
      <c r="AA323" s="12"/>
      <c r="AB323" s="12"/>
      <c r="AC323" s="12"/>
      <c r="AD323" s="12"/>
      <c r="AE323" s="12"/>
      <c r="AF323" s="12"/>
      <c r="AG323" s="12"/>
      <c r="AH323" s="12"/>
      <c r="AI323" s="27"/>
      <c r="AJ323" s="12"/>
      <c r="AK323" s="12"/>
      <c r="AL323" s="12"/>
      <c r="AM323" s="12"/>
      <c r="AN323" s="12"/>
      <c r="AO323" s="12"/>
      <c r="AP323" s="12"/>
      <c r="AQ323" s="12"/>
      <c r="AR323" s="12"/>
      <c r="AS323" s="12"/>
      <c r="AT323" s="12"/>
      <c r="AU323" s="12"/>
      <c r="AV323" s="12"/>
    </row>
    <row r="324" spans="1:48" ht="15.75" customHeight="1" x14ac:dyDescent="0.2">
      <c r="A324" s="12"/>
      <c r="B324" s="12"/>
      <c r="C324" s="12"/>
      <c r="D324" s="12"/>
      <c r="E324" s="12"/>
      <c r="F324" s="12"/>
      <c r="G324" s="12"/>
      <c r="H324" s="12"/>
      <c r="I324" s="12"/>
      <c r="J324" s="12"/>
      <c r="K324" s="12"/>
      <c r="L324" s="12"/>
      <c r="M324" s="27"/>
      <c r="N324" s="12"/>
      <c r="O324" s="12"/>
      <c r="P324" s="12"/>
      <c r="Q324" s="12"/>
      <c r="R324" s="12"/>
      <c r="S324" s="12"/>
      <c r="T324" s="12"/>
      <c r="U324" s="12"/>
      <c r="V324" s="12"/>
      <c r="W324" s="12"/>
      <c r="X324" s="12"/>
      <c r="Y324" s="12"/>
      <c r="Z324" s="12"/>
      <c r="AA324" s="12"/>
      <c r="AB324" s="12"/>
      <c r="AC324" s="12"/>
      <c r="AD324" s="12"/>
      <c r="AE324" s="12"/>
      <c r="AF324" s="12"/>
      <c r="AG324" s="12"/>
      <c r="AH324" s="12"/>
      <c r="AI324" s="27"/>
      <c r="AJ324" s="12"/>
      <c r="AK324" s="12"/>
      <c r="AL324" s="12"/>
      <c r="AM324" s="12"/>
      <c r="AN324" s="12"/>
      <c r="AO324" s="12"/>
      <c r="AP324" s="12"/>
      <c r="AQ324" s="12"/>
      <c r="AR324" s="12"/>
      <c r="AS324" s="12"/>
      <c r="AT324" s="12"/>
      <c r="AU324" s="12"/>
      <c r="AV324" s="12"/>
    </row>
    <row r="325" spans="1:48" ht="15.75" customHeight="1" x14ac:dyDescent="0.2">
      <c r="A325" s="12"/>
      <c r="B325" s="12"/>
      <c r="C325" s="12"/>
      <c r="D325" s="12"/>
      <c r="E325" s="12"/>
      <c r="F325" s="12"/>
      <c r="G325" s="12"/>
      <c r="H325" s="12"/>
      <c r="I325" s="12"/>
      <c r="J325" s="12"/>
      <c r="K325" s="12"/>
      <c r="L325" s="12"/>
      <c r="M325" s="27"/>
      <c r="N325" s="12"/>
      <c r="O325" s="12"/>
      <c r="P325" s="12"/>
      <c r="Q325" s="12"/>
      <c r="R325" s="12"/>
      <c r="S325" s="12"/>
      <c r="T325" s="12"/>
      <c r="U325" s="12"/>
      <c r="V325" s="12"/>
      <c r="W325" s="12"/>
      <c r="X325" s="12"/>
      <c r="Y325" s="12"/>
      <c r="Z325" s="12"/>
      <c r="AA325" s="12"/>
      <c r="AB325" s="12"/>
      <c r="AC325" s="12"/>
      <c r="AD325" s="12"/>
      <c r="AE325" s="12"/>
      <c r="AF325" s="12"/>
      <c r="AG325" s="12"/>
      <c r="AH325" s="12"/>
      <c r="AI325" s="27"/>
      <c r="AJ325" s="12"/>
      <c r="AK325" s="12"/>
      <c r="AL325" s="12"/>
      <c r="AM325" s="12"/>
      <c r="AN325" s="12"/>
      <c r="AO325" s="12"/>
      <c r="AP325" s="12"/>
      <c r="AQ325" s="12"/>
      <c r="AR325" s="12"/>
      <c r="AS325" s="12"/>
      <c r="AT325" s="12"/>
      <c r="AU325" s="12"/>
      <c r="AV325" s="12"/>
    </row>
    <row r="326" spans="1:48" ht="15.75" customHeight="1" x14ac:dyDescent="0.2">
      <c r="A326" s="12"/>
      <c r="B326" s="12"/>
      <c r="C326" s="12"/>
      <c r="D326" s="12"/>
      <c r="E326" s="12"/>
      <c r="F326" s="12"/>
      <c r="G326" s="12"/>
      <c r="H326" s="12"/>
      <c r="I326" s="12"/>
      <c r="J326" s="12"/>
      <c r="K326" s="12"/>
      <c r="L326" s="12"/>
      <c r="M326" s="27"/>
      <c r="N326" s="12"/>
      <c r="O326" s="12"/>
      <c r="P326" s="12"/>
      <c r="Q326" s="12"/>
      <c r="R326" s="12"/>
      <c r="S326" s="12"/>
      <c r="T326" s="12"/>
      <c r="U326" s="12"/>
      <c r="V326" s="12"/>
      <c r="W326" s="12"/>
      <c r="X326" s="12"/>
      <c r="Y326" s="12"/>
      <c r="Z326" s="12"/>
      <c r="AA326" s="12"/>
      <c r="AB326" s="12"/>
      <c r="AC326" s="12"/>
      <c r="AD326" s="12"/>
      <c r="AE326" s="12"/>
      <c r="AF326" s="12"/>
      <c r="AG326" s="12"/>
      <c r="AH326" s="12"/>
      <c r="AI326" s="27"/>
      <c r="AJ326" s="12"/>
      <c r="AK326" s="12"/>
      <c r="AL326" s="12"/>
      <c r="AM326" s="12"/>
      <c r="AN326" s="12"/>
      <c r="AO326" s="12"/>
      <c r="AP326" s="12"/>
      <c r="AQ326" s="12"/>
      <c r="AR326" s="12"/>
      <c r="AS326" s="12"/>
      <c r="AT326" s="12"/>
      <c r="AU326" s="12"/>
      <c r="AV326" s="12"/>
    </row>
    <row r="327" spans="1:48" ht="15.75" customHeight="1" x14ac:dyDescent="0.2">
      <c r="A327" s="12"/>
      <c r="B327" s="12"/>
      <c r="C327" s="12"/>
      <c r="D327" s="12"/>
      <c r="E327" s="12"/>
      <c r="F327" s="12"/>
      <c r="G327" s="12"/>
      <c r="H327" s="12"/>
      <c r="I327" s="12"/>
      <c r="J327" s="12"/>
      <c r="K327" s="12"/>
      <c r="L327" s="12"/>
      <c r="M327" s="27"/>
      <c r="N327" s="12"/>
      <c r="O327" s="12"/>
      <c r="P327" s="12"/>
      <c r="Q327" s="12"/>
      <c r="R327" s="12"/>
      <c r="S327" s="12"/>
      <c r="T327" s="12"/>
      <c r="U327" s="12"/>
      <c r="V327" s="12"/>
      <c r="W327" s="12"/>
      <c r="X327" s="12"/>
      <c r="Y327" s="12"/>
      <c r="Z327" s="12"/>
      <c r="AA327" s="12"/>
      <c r="AB327" s="12"/>
      <c r="AC327" s="12"/>
      <c r="AD327" s="12"/>
      <c r="AE327" s="12"/>
      <c r="AF327" s="12"/>
      <c r="AG327" s="12"/>
      <c r="AH327" s="12"/>
      <c r="AI327" s="27"/>
      <c r="AJ327" s="12"/>
      <c r="AK327" s="12"/>
      <c r="AL327" s="12"/>
      <c r="AM327" s="12"/>
      <c r="AN327" s="12"/>
      <c r="AO327" s="12"/>
      <c r="AP327" s="12"/>
      <c r="AQ327" s="12"/>
      <c r="AR327" s="12"/>
      <c r="AS327" s="12"/>
      <c r="AT327" s="12"/>
      <c r="AU327" s="12"/>
      <c r="AV327" s="12"/>
    </row>
    <row r="328" spans="1:48" ht="15.75" customHeight="1" x14ac:dyDescent="0.2">
      <c r="A328" s="12"/>
      <c r="B328" s="12"/>
      <c r="C328" s="12"/>
      <c r="D328" s="12"/>
      <c r="E328" s="12"/>
      <c r="F328" s="12"/>
      <c r="G328" s="12"/>
      <c r="H328" s="12"/>
      <c r="I328" s="12"/>
      <c r="J328" s="12"/>
      <c r="K328" s="12"/>
      <c r="L328" s="12"/>
      <c r="M328" s="27"/>
      <c r="N328" s="12"/>
      <c r="O328" s="12"/>
      <c r="P328" s="12"/>
      <c r="Q328" s="12"/>
      <c r="R328" s="12"/>
      <c r="S328" s="12"/>
      <c r="T328" s="12"/>
      <c r="U328" s="12"/>
      <c r="V328" s="12"/>
      <c r="W328" s="12"/>
      <c r="X328" s="12"/>
      <c r="Y328" s="12"/>
      <c r="Z328" s="12"/>
      <c r="AA328" s="12"/>
      <c r="AB328" s="12"/>
      <c r="AC328" s="12"/>
      <c r="AD328" s="12"/>
      <c r="AE328" s="12"/>
      <c r="AF328" s="12"/>
      <c r="AG328" s="12"/>
      <c r="AH328" s="12"/>
      <c r="AI328" s="27"/>
      <c r="AJ328" s="12"/>
      <c r="AK328" s="12"/>
      <c r="AL328" s="12"/>
      <c r="AM328" s="12"/>
      <c r="AN328" s="12"/>
      <c r="AO328" s="12"/>
      <c r="AP328" s="12"/>
      <c r="AQ328" s="12"/>
      <c r="AR328" s="12"/>
      <c r="AS328" s="12"/>
      <c r="AT328" s="12"/>
      <c r="AU328" s="12"/>
      <c r="AV328" s="12"/>
    </row>
    <row r="329" spans="1:48" ht="15.75" customHeight="1" x14ac:dyDescent="0.2">
      <c r="A329" s="12"/>
      <c r="B329" s="12"/>
      <c r="C329" s="12"/>
      <c r="D329" s="12"/>
      <c r="E329" s="12"/>
      <c r="F329" s="12"/>
      <c r="G329" s="12"/>
      <c r="H329" s="12"/>
      <c r="I329" s="12"/>
      <c r="J329" s="12"/>
      <c r="K329" s="12"/>
      <c r="L329" s="12"/>
      <c r="M329" s="27"/>
      <c r="N329" s="12"/>
      <c r="O329" s="12"/>
      <c r="P329" s="12"/>
      <c r="Q329" s="12"/>
      <c r="R329" s="12"/>
      <c r="S329" s="12"/>
      <c r="T329" s="12"/>
      <c r="U329" s="12"/>
      <c r="V329" s="12"/>
      <c r="W329" s="12"/>
      <c r="X329" s="12"/>
      <c r="Y329" s="12"/>
      <c r="Z329" s="12"/>
      <c r="AA329" s="12"/>
      <c r="AB329" s="12"/>
      <c r="AC329" s="12"/>
      <c r="AD329" s="12"/>
      <c r="AE329" s="12"/>
      <c r="AF329" s="12"/>
      <c r="AG329" s="12"/>
      <c r="AH329" s="12"/>
      <c r="AI329" s="27"/>
      <c r="AJ329" s="12"/>
      <c r="AK329" s="12"/>
      <c r="AL329" s="12"/>
      <c r="AM329" s="12"/>
      <c r="AN329" s="12"/>
      <c r="AO329" s="12"/>
      <c r="AP329" s="12"/>
      <c r="AQ329" s="12"/>
      <c r="AR329" s="12"/>
      <c r="AS329" s="12"/>
      <c r="AT329" s="12"/>
      <c r="AU329" s="12"/>
      <c r="AV329" s="12"/>
    </row>
    <row r="330" spans="1:48" ht="15.75" customHeight="1" x14ac:dyDescent="0.2">
      <c r="A330" s="12"/>
      <c r="B330" s="12"/>
      <c r="C330" s="12"/>
      <c r="D330" s="12"/>
      <c r="E330" s="12"/>
      <c r="F330" s="12"/>
      <c r="G330" s="12"/>
      <c r="H330" s="12"/>
      <c r="I330" s="12"/>
      <c r="J330" s="12"/>
      <c r="K330" s="12"/>
      <c r="L330" s="12"/>
      <c r="M330" s="27"/>
      <c r="N330" s="12"/>
      <c r="O330" s="12"/>
      <c r="P330" s="12"/>
      <c r="Q330" s="12"/>
      <c r="R330" s="12"/>
      <c r="S330" s="12"/>
      <c r="T330" s="12"/>
      <c r="U330" s="12"/>
      <c r="V330" s="12"/>
      <c r="W330" s="12"/>
      <c r="X330" s="12"/>
      <c r="Y330" s="12"/>
      <c r="Z330" s="12"/>
      <c r="AA330" s="12"/>
      <c r="AB330" s="12"/>
      <c r="AC330" s="12"/>
      <c r="AD330" s="12"/>
      <c r="AE330" s="12"/>
      <c r="AF330" s="12"/>
      <c r="AG330" s="12"/>
      <c r="AH330" s="12"/>
      <c r="AI330" s="27"/>
      <c r="AJ330" s="12"/>
      <c r="AK330" s="12"/>
      <c r="AL330" s="12"/>
      <c r="AM330" s="12"/>
      <c r="AN330" s="12"/>
      <c r="AO330" s="12"/>
      <c r="AP330" s="12"/>
      <c r="AQ330" s="12"/>
      <c r="AR330" s="12"/>
      <c r="AS330" s="12"/>
      <c r="AT330" s="12"/>
      <c r="AU330" s="12"/>
      <c r="AV330" s="12"/>
    </row>
    <row r="331" spans="1:48" ht="15.75" customHeight="1" x14ac:dyDescent="0.2">
      <c r="A331" s="12"/>
      <c r="B331" s="12"/>
      <c r="C331" s="12"/>
      <c r="D331" s="12"/>
      <c r="E331" s="12"/>
      <c r="F331" s="12"/>
      <c r="G331" s="12"/>
      <c r="H331" s="12"/>
      <c r="I331" s="12"/>
      <c r="J331" s="12"/>
      <c r="K331" s="12"/>
      <c r="L331" s="12"/>
      <c r="M331" s="27"/>
      <c r="N331" s="12"/>
      <c r="O331" s="12"/>
      <c r="P331" s="12"/>
      <c r="Q331" s="12"/>
      <c r="R331" s="12"/>
      <c r="S331" s="12"/>
      <c r="T331" s="12"/>
      <c r="U331" s="12"/>
      <c r="V331" s="12"/>
      <c r="W331" s="12"/>
      <c r="X331" s="12"/>
      <c r="Y331" s="12"/>
      <c r="Z331" s="12"/>
      <c r="AA331" s="12"/>
      <c r="AB331" s="12"/>
      <c r="AC331" s="12"/>
      <c r="AD331" s="12"/>
      <c r="AE331" s="12"/>
      <c r="AF331" s="12"/>
      <c r="AG331" s="12"/>
      <c r="AH331" s="12"/>
      <c r="AI331" s="27"/>
      <c r="AJ331" s="12"/>
      <c r="AK331" s="12"/>
      <c r="AL331" s="12"/>
      <c r="AM331" s="12"/>
      <c r="AN331" s="12"/>
      <c r="AO331" s="12"/>
      <c r="AP331" s="12"/>
      <c r="AQ331" s="12"/>
      <c r="AR331" s="12"/>
      <c r="AS331" s="12"/>
      <c r="AT331" s="12"/>
      <c r="AU331" s="12"/>
      <c r="AV331" s="12"/>
    </row>
    <row r="332" spans="1:48" ht="15.75" customHeight="1" x14ac:dyDescent="0.2">
      <c r="A332" s="12"/>
      <c r="B332" s="12"/>
      <c r="C332" s="12"/>
      <c r="D332" s="12"/>
      <c r="E332" s="12"/>
      <c r="F332" s="12"/>
      <c r="G332" s="12"/>
      <c r="H332" s="12"/>
      <c r="I332" s="12"/>
      <c r="J332" s="12"/>
      <c r="K332" s="12"/>
      <c r="L332" s="12"/>
      <c r="M332" s="27"/>
      <c r="N332" s="12"/>
      <c r="O332" s="12"/>
      <c r="P332" s="12"/>
      <c r="Q332" s="12"/>
      <c r="R332" s="12"/>
      <c r="S332" s="12"/>
      <c r="T332" s="12"/>
      <c r="U332" s="12"/>
      <c r="V332" s="12"/>
      <c r="W332" s="12"/>
      <c r="X332" s="12"/>
      <c r="Y332" s="12"/>
      <c r="Z332" s="12"/>
      <c r="AA332" s="12"/>
      <c r="AB332" s="12"/>
      <c r="AC332" s="12"/>
      <c r="AD332" s="12"/>
      <c r="AE332" s="12"/>
      <c r="AF332" s="12"/>
      <c r="AG332" s="12"/>
      <c r="AH332" s="12"/>
      <c r="AI332" s="27"/>
      <c r="AJ332" s="12"/>
      <c r="AK332" s="12"/>
      <c r="AL332" s="12"/>
      <c r="AM332" s="12"/>
      <c r="AN332" s="12"/>
      <c r="AO332" s="12"/>
      <c r="AP332" s="12"/>
      <c r="AQ332" s="12"/>
      <c r="AR332" s="12"/>
      <c r="AS332" s="12"/>
      <c r="AT332" s="12"/>
      <c r="AU332" s="12"/>
      <c r="AV332" s="12"/>
    </row>
    <row r="333" spans="1:48" ht="15.75" customHeight="1" x14ac:dyDescent="0.2">
      <c r="A333" s="12"/>
      <c r="B333" s="12"/>
      <c r="C333" s="12"/>
      <c r="D333" s="12"/>
      <c r="E333" s="12"/>
      <c r="F333" s="12"/>
      <c r="G333" s="12"/>
      <c r="H333" s="12"/>
      <c r="I333" s="12"/>
      <c r="J333" s="12"/>
      <c r="K333" s="12"/>
      <c r="L333" s="12"/>
      <c r="M333" s="27"/>
      <c r="N333" s="12"/>
      <c r="O333" s="12"/>
      <c r="P333" s="12"/>
      <c r="Q333" s="12"/>
      <c r="R333" s="12"/>
      <c r="S333" s="12"/>
      <c r="T333" s="12"/>
      <c r="U333" s="12"/>
      <c r="V333" s="12"/>
      <c r="W333" s="12"/>
      <c r="X333" s="12"/>
      <c r="Y333" s="12"/>
      <c r="Z333" s="12"/>
      <c r="AA333" s="12"/>
      <c r="AB333" s="12"/>
      <c r="AC333" s="12"/>
      <c r="AD333" s="12"/>
      <c r="AE333" s="12"/>
      <c r="AF333" s="12"/>
      <c r="AG333" s="12"/>
      <c r="AH333" s="12"/>
      <c r="AI333" s="27"/>
      <c r="AJ333" s="12"/>
      <c r="AK333" s="12"/>
      <c r="AL333" s="12"/>
      <c r="AM333" s="12"/>
      <c r="AN333" s="12"/>
      <c r="AO333" s="12"/>
      <c r="AP333" s="12"/>
      <c r="AQ333" s="12"/>
      <c r="AR333" s="12"/>
      <c r="AS333" s="12"/>
      <c r="AT333" s="12"/>
      <c r="AU333" s="12"/>
      <c r="AV333" s="12"/>
    </row>
    <row r="334" spans="1:48" ht="15.75" customHeight="1" x14ac:dyDescent="0.2">
      <c r="A334" s="12"/>
      <c r="B334" s="12"/>
      <c r="C334" s="12"/>
      <c r="D334" s="12"/>
      <c r="E334" s="12"/>
      <c r="F334" s="12"/>
      <c r="G334" s="12"/>
      <c r="H334" s="12"/>
      <c r="I334" s="12"/>
      <c r="J334" s="12"/>
      <c r="K334" s="12"/>
      <c r="L334" s="12"/>
      <c r="M334" s="27"/>
      <c r="N334" s="12"/>
      <c r="O334" s="12"/>
      <c r="P334" s="12"/>
      <c r="Q334" s="12"/>
      <c r="R334" s="12"/>
      <c r="S334" s="12"/>
      <c r="T334" s="12"/>
      <c r="U334" s="12"/>
      <c r="V334" s="12"/>
      <c r="W334" s="12"/>
      <c r="X334" s="12"/>
      <c r="Y334" s="12"/>
      <c r="Z334" s="12"/>
      <c r="AA334" s="12"/>
      <c r="AB334" s="12"/>
      <c r="AC334" s="12"/>
      <c r="AD334" s="12"/>
      <c r="AE334" s="12"/>
      <c r="AF334" s="12"/>
      <c r="AG334" s="12"/>
      <c r="AH334" s="12"/>
      <c r="AI334" s="27"/>
      <c r="AJ334" s="12"/>
      <c r="AK334" s="12"/>
      <c r="AL334" s="12"/>
      <c r="AM334" s="12"/>
      <c r="AN334" s="12"/>
      <c r="AO334" s="12"/>
      <c r="AP334" s="12"/>
      <c r="AQ334" s="12"/>
      <c r="AR334" s="12"/>
      <c r="AS334" s="12"/>
      <c r="AT334" s="12"/>
      <c r="AU334" s="12"/>
      <c r="AV334" s="12"/>
    </row>
    <row r="335" spans="1:48" ht="15.75" customHeight="1" x14ac:dyDescent="0.2">
      <c r="A335" s="12"/>
      <c r="B335" s="12"/>
      <c r="C335" s="12"/>
      <c r="D335" s="12"/>
      <c r="E335" s="12"/>
      <c r="F335" s="12"/>
      <c r="G335" s="12"/>
      <c r="H335" s="12"/>
      <c r="I335" s="12"/>
      <c r="J335" s="12"/>
      <c r="K335" s="12"/>
      <c r="L335" s="12"/>
      <c r="M335" s="27"/>
      <c r="N335" s="12"/>
      <c r="O335" s="12"/>
      <c r="P335" s="12"/>
      <c r="Q335" s="12"/>
      <c r="R335" s="12"/>
      <c r="S335" s="12"/>
      <c r="T335" s="12"/>
      <c r="U335" s="12"/>
      <c r="V335" s="12"/>
      <c r="W335" s="12"/>
      <c r="X335" s="12"/>
      <c r="Y335" s="12"/>
      <c r="Z335" s="12"/>
      <c r="AA335" s="12"/>
      <c r="AB335" s="12"/>
      <c r="AC335" s="12"/>
      <c r="AD335" s="12"/>
      <c r="AE335" s="12"/>
      <c r="AF335" s="12"/>
      <c r="AG335" s="12"/>
      <c r="AH335" s="12"/>
      <c r="AI335" s="27"/>
      <c r="AJ335" s="12"/>
      <c r="AK335" s="12"/>
      <c r="AL335" s="12"/>
      <c r="AM335" s="12"/>
      <c r="AN335" s="12"/>
      <c r="AO335" s="12"/>
      <c r="AP335" s="12"/>
      <c r="AQ335" s="12"/>
      <c r="AR335" s="12"/>
      <c r="AS335" s="12"/>
      <c r="AT335" s="12"/>
      <c r="AU335" s="12"/>
      <c r="AV335" s="12"/>
    </row>
    <row r="336" spans="1:48" ht="15.75" customHeight="1" x14ac:dyDescent="0.2">
      <c r="A336" s="12"/>
      <c r="B336" s="12"/>
      <c r="C336" s="12"/>
      <c r="D336" s="12"/>
      <c r="E336" s="12"/>
      <c r="F336" s="12"/>
      <c r="G336" s="12"/>
      <c r="H336" s="12"/>
      <c r="I336" s="12"/>
      <c r="J336" s="12"/>
      <c r="K336" s="12"/>
      <c r="L336" s="12"/>
      <c r="M336" s="27"/>
      <c r="N336" s="12"/>
      <c r="O336" s="12"/>
      <c r="P336" s="12"/>
      <c r="Q336" s="12"/>
      <c r="R336" s="12"/>
      <c r="S336" s="12"/>
      <c r="T336" s="12"/>
      <c r="U336" s="12"/>
      <c r="V336" s="12"/>
      <c r="W336" s="12"/>
      <c r="X336" s="12"/>
      <c r="Y336" s="12"/>
      <c r="Z336" s="12"/>
      <c r="AA336" s="12"/>
      <c r="AB336" s="12"/>
      <c r="AC336" s="12"/>
      <c r="AD336" s="12"/>
      <c r="AE336" s="12"/>
      <c r="AF336" s="12"/>
      <c r="AG336" s="12"/>
      <c r="AH336" s="12"/>
      <c r="AI336" s="27"/>
      <c r="AJ336" s="12"/>
      <c r="AK336" s="12"/>
      <c r="AL336" s="12"/>
      <c r="AM336" s="12"/>
      <c r="AN336" s="12"/>
      <c r="AO336" s="12"/>
      <c r="AP336" s="12"/>
      <c r="AQ336" s="12"/>
      <c r="AR336" s="12"/>
      <c r="AS336" s="12"/>
      <c r="AT336" s="12"/>
      <c r="AU336" s="12"/>
      <c r="AV336" s="12"/>
    </row>
    <row r="337" spans="1:48" ht="15.75" customHeight="1" x14ac:dyDescent="0.2">
      <c r="A337" s="12"/>
      <c r="B337" s="12"/>
      <c r="C337" s="12"/>
      <c r="D337" s="12"/>
      <c r="E337" s="12"/>
      <c r="F337" s="12"/>
      <c r="G337" s="12"/>
      <c r="H337" s="12"/>
      <c r="I337" s="12"/>
      <c r="J337" s="12"/>
      <c r="K337" s="12"/>
      <c r="L337" s="12"/>
      <c r="M337" s="27"/>
      <c r="N337" s="12"/>
      <c r="O337" s="12"/>
      <c r="P337" s="12"/>
      <c r="Q337" s="12"/>
      <c r="R337" s="12"/>
      <c r="S337" s="12"/>
      <c r="T337" s="12"/>
      <c r="U337" s="12"/>
      <c r="V337" s="12"/>
      <c r="W337" s="12"/>
      <c r="X337" s="12"/>
      <c r="Y337" s="12"/>
      <c r="Z337" s="12"/>
      <c r="AA337" s="12"/>
      <c r="AB337" s="12"/>
      <c r="AC337" s="12"/>
      <c r="AD337" s="12"/>
      <c r="AE337" s="12"/>
      <c r="AF337" s="12"/>
      <c r="AG337" s="12"/>
      <c r="AH337" s="12"/>
      <c r="AI337" s="27"/>
      <c r="AJ337" s="12"/>
      <c r="AK337" s="12"/>
      <c r="AL337" s="12"/>
      <c r="AM337" s="12"/>
      <c r="AN337" s="12"/>
      <c r="AO337" s="12"/>
      <c r="AP337" s="12"/>
      <c r="AQ337" s="12"/>
      <c r="AR337" s="12"/>
      <c r="AS337" s="12"/>
      <c r="AT337" s="12"/>
      <c r="AU337" s="12"/>
      <c r="AV337" s="12"/>
    </row>
    <row r="338" spans="1:48" ht="15.75" customHeight="1" x14ac:dyDescent="0.2">
      <c r="A338" s="12"/>
      <c r="B338" s="12"/>
      <c r="C338" s="12"/>
      <c r="D338" s="12"/>
      <c r="E338" s="12"/>
      <c r="F338" s="12"/>
      <c r="G338" s="12"/>
      <c r="H338" s="12"/>
      <c r="I338" s="12"/>
      <c r="J338" s="12"/>
      <c r="K338" s="12"/>
      <c r="L338" s="12"/>
      <c r="M338" s="27"/>
      <c r="N338" s="12"/>
      <c r="O338" s="12"/>
      <c r="P338" s="12"/>
      <c r="Q338" s="12"/>
      <c r="R338" s="12"/>
      <c r="S338" s="12"/>
      <c r="T338" s="12"/>
      <c r="U338" s="12"/>
      <c r="V338" s="12"/>
      <c r="W338" s="12"/>
      <c r="X338" s="12"/>
      <c r="Y338" s="12"/>
      <c r="Z338" s="12"/>
      <c r="AA338" s="12"/>
      <c r="AB338" s="12"/>
      <c r="AC338" s="12"/>
      <c r="AD338" s="12"/>
      <c r="AE338" s="12"/>
      <c r="AF338" s="12"/>
      <c r="AG338" s="12"/>
      <c r="AH338" s="12"/>
      <c r="AI338" s="27"/>
      <c r="AJ338" s="12"/>
      <c r="AK338" s="12"/>
      <c r="AL338" s="12"/>
      <c r="AM338" s="12"/>
      <c r="AN338" s="12"/>
      <c r="AO338" s="12"/>
      <c r="AP338" s="12"/>
      <c r="AQ338" s="12"/>
      <c r="AR338" s="12"/>
      <c r="AS338" s="12"/>
      <c r="AT338" s="12"/>
      <c r="AU338" s="12"/>
      <c r="AV338" s="12"/>
    </row>
    <row r="339" spans="1:48" ht="15.75" customHeight="1" x14ac:dyDescent="0.2">
      <c r="A339" s="12"/>
      <c r="B339" s="12"/>
      <c r="C339" s="12"/>
      <c r="D339" s="12"/>
      <c r="E339" s="12"/>
      <c r="F339" s="12"/>
      <c r="G339" s="12"/>
      <c r="H339" s="12"/>
      <c r="I339" s="12"/>
      <c r="J339" s="12"/>
      <c r="K339" s="12"/>
      <c r="L339" s="12"/>
      <c r="M339" s="27"/>
      <c r="N339" s="12"/>
      <c r="O339" s="12"/>
      <c r="P339" s="12"/>
      <c r="Q339" s="12"/>
      <c r="R339" s="12"/>
      <c r="S339" s="12"/>
      <c r="T339" s="12"/>
      <c r="U339" s="12"/>
      <c r="V339" s="12"/>
      <c r="W339" s="12"/>
      <c r="X339" s="12"/>
      <c r="Y339" s="12"/>
      <c r="Z339" s="12"/>
      <c r="AA339" s="12"/>
      <c r="AB339" s="12"/>
      <c r="AC339" s="12"/>
      <c r="AD339" s="12"/>
      <c r="AE339" s="12"/>
      <c r="AF339" s="12"/>
      <c r="AG339" s="12"/>
      <c r="AH339" s="12"/>
      <c r="AI339" s="27"/>
      <c r="AJ339" s="12"/>
      <c r="AK339" s="12"/>
      <c r="AL339" s="12"/>
      <c r="AM339" s="12"/>
      <c r="AN339" s="12"/>
      <c r="AO339" s="12"/>
      <c r="AP339" s="12"/>
      <c r="AQ339" s="12"/>
      <c r="AR339" s="12"/>
      <c r="AS339" s="12"/>
      <c r="AT339" s="12"/>
      <c r="AU339" s="12"/>
      <c r="AV339" s="12"/>
    </row>
    <row r="340" spans="1:48" ht="15.75" customHeight="1" x14ac:dyDescent="0.2">
      <c r="A340" s="12"/>
      <c r="B340" s="12"/>
      <c r="C340" s="12"/>
      <c r="D340" s="12"/>
      <c r="E340" s="12"/>
      <c r="F340" s="12"/>
      <c r="G340" s="12"/>
      <c r="H340" s="12"/>
      <c r="I340" s="12"/>
      <c r="J340" s="12"/>
      <c r="K340" s="12"/>
      <c r="L340" s="12"/>
      <c r="M340" s="27"/>
      <c r="N340" s="12"/>
      <c r="O340" s="12"/>
      <c r="P340" s="12"/>
      <c r="Q340" s="12"/>
      <c r="R340" s="12"/>
      <c r="S340" s="12"/>
      <c r="T340" s="12"/>
      <c r="U340" s="12"/>
      <c r="V340" s="12"/>
      <c r="W340" s="12"/>
      <c r="X340" s="12"/>
      <c r="Y340" s="12"/>
      <c r="Z340" s="12"/>
      <c r="AA340" s="12"/>
      <c r="AB340" s="12"/>
      <c r="AC340" s="12"/>
      <c r="AD340" s="12"/>
      <c r="AE340" s="12"/>
      <c r="AF340" s="12"/>
      <c r="AG340" s="12"/>
      <c r="AH340" s="12"/>
      <c r="AI340" s="27"/>
      <c r="AJ340" s="12"/>
      <c r="AK340" s="12"/>
      <c r="AL340" s="12"/>
      <c r="AM340" s="12"/>
      <c r="AN340" s="12"/>
      <c r="AO340" s="12"/>
      <c r="AP340" s="12"/>
      <c r="AQ340" s="12"/>
      <c r="AR340" s="12"/>
      <c r="AS340" s="12"/>
      <c r="AT340" s="12"/>
      <c r="AU340" s="12"/>
      <c r="AV340" s="12"/>
    </row>
    <row r="341" spans="1:48" ht="15.75" customHeight="1" x14ac:dyDescent="0.2">
      <c r="A341" s="12"/>
      <c r="B341" s="12"/>
      <c r="C341" s="12"/>
      <c r="D341" s="12"/>
      <c r="E341" s="12"/>
      <c r="F341" s="12"/>
      <c r="G341" s="12"/>
      <c r="H341" s="12"/>
      <c r="I341" s="12"/>
      <c r="J341" s="12"/>
      <c r="K341" s="12"/>
      <c r="L341" s="12"/>
      <c r="M341" s="27"/>
      <c r="N341" s="12"/>
      <c r="O341" s="12"/>
      <c r="P341" s="12"/>
      <c r="Q341" s="12"/>
      <c r="R341" s="12"/>
      <c r="S341" s="12"/>
      <c r="T341" s="12"/>
      <c r="U341" s="12"/>
      <c r="V341" s="12"/>
      <c r="W341" s="12"/>
      <c r="X341" s="12"/>
      <c r="Y341" s="12"/>
      <c r="Z341" s="12"/>
      <c r="AA341" s="12"/>
      <c r="AB341" s="12"/>
      <c r="AC341" s="12"/>
      <c r="AD341" s="12"/>
      <c r="AE341" s="12"/>
      <c r="AF341" s="12"/>
      <c r="AG341" s="12"/>
      <c r="AH341" s="12"/>
      <c r="AI341" s="27"/>
      <c r="AJ341" s="12"/>
      <c r="AK341" s="12"/>
      <c r="AL341" s="12"/>
      <c r="AM341" s="12"/>
      <c r="AN341" s="12"/>
      <c r="AO341" s="12"/>
      <c r="AP341" s="12"/>
      <c r="AQ341" s="12"/>
      <c r="AR341" s="12"/>
      <c r="AS341" s="12"/>
      <c r="AT341" s="12"/>
      <c r="AU341" s="12"/>
      <c r="AV341" s="12"/>
    </row>
    <row r="342" spans="1:48" ht="15.75" customHeight="1" x14ac:dyDescent="0.2">
      <c r="A342" s="12"/>
      <c r="B342" s="12"/>
      <c r="C342" s="12"/>
      <c r="D342" s="12"/>
      <c r="E342" s="12"/>
      <c r="F342" s="12"/>
      <c r="G342" s="12"/>
      <c r="H342" s="12"/>
      <c r="I342" s="12"/>
      <c r="J342" s="12"/>
      <c r="K342" s="12"/>
      <c r="L342" s="12"/>
      <c r="M342" s="27"/>
      <c r="N342" s="12"/>
      <c r="O342" s="12"/>
      <c r="P342" s="12"/>
      <c r="Q342" s="12"/>
      <c r="R342" s="12"/>
      <c r="S342" s="12"/>
      <c r="T342" s="12"/>
      <c r="U342" s="12"/>
      <c r="V342" s="12"/>
      <c r="W342" s="12"/>
      <c r="X342" s="12"/>
      <c r="Y342" s="12"/>
      <c r="Z342" s="12"/>
      <c r="AA342" s="12"/>
      <c r="AB342" s="12"/>
      <c r="AC342" s="12"/>
      <c r="AD342" s="12"/>
      <c r="AE342" s="12"/>
      <c r="AF342" s="12"/>
      <c r="AG342" s="12"/>
      <c r="AH342" s="12"/>
      <c r="AI342" s="27"/>
      <c r="AJ342" s="12"/>
      <c r="AK342" s="12"/>
      <c r="AL342" s="12"/>
      <c r="AM342" s="12"/>
      <c r="AN342" s="12"/>
      <c r="AO342" s="12"/>
      <c r="AP342" s="12"/>
      <c r="AQ342" s="12"/>
      <c r="AR342" s="12"/>
      <c r="AS342" s="12"/>
      <c r="AT342" s="12"/>
      <c r="AU342" s="12"/>
      <c r="AV342" s="12"/>
    </row>
    <row r="343" spans="1:48" ht="15.75" customHeight="1" x14ac:dyDescent="0.2">
      <c r="A343" s="12"/>
      <c r="B343" s="12"/>
      <c r="C343" s="12"/>
      <c r="D343" s="12"/>
      <c r="E343" s="12"/>
      <c r="F343" s="12"/>
      <c r="G343" s="12"/>
      <c r="H343" s="12"/>
      <c r="I343" s="12"/>
      <c r="J343" s="12"/>
      <c r="K343" s="12"/>
      <c r="L343" s="12"/>
      <c r="M343" s="27"/>
      <c r="N343" s="12"/>
      <c r="O343" s="12"/>
      <c r="P343" s="12"/>
      <c r="Q343" s="12"/>
      <c r="R343" s="12"/>
      <c r="S343" s="12"/>
      <c r="T343" s="12"/>
      <c r="U343" s="12"/>
      <c r="V343" s="12"/>
      <c r="W343" s="12"/>
      <c r="X343" s="12"/>
      <c r="Y343" s="12"/>
      <c r="Z343" s="12"/>
      <c r="AA343" s="12"/>
      <c r="AB343" s="12"/>
      <c r="AC343" s="12"/>
      <c r="AD343" s="12"/>
      <c r="AE343" s="12"/>
      <c r="AF343" s="12"/>
      <c r="AG343" s="12"/>
      <c r="AH343" s="12"/>
      <c r="AI343" s="27"/>
      <c r="AJ343" s="12"/>
      <c r="AK343" s="12"/>
      <c r="AL343" s="12"/>
      <c r="AM343" s="12"/>
      <c r="AN343" s="12"/>
      <c r="AO343" s="12"/>
      <c r="AP343" s="12"/>
      <c r="AQ343" s="12"/>
      <c r="AR343" s="12"/>
      <c r="AS343" s="12"/>
      <c r="AT343" s="12"/>
      <c r="AU343" s="12"/>
      <c r="AV343" s="12"/>
    </row>
    <row r="344" spans="1:48" ht="15.75" customHeight="1" x14ac:dyDescent="0.2">
      <c r="A344" s="12"/>
      <c r="B344" s="12"/>
      <c r="C344" s="12"/>
      <c r="D344" s="12"/>
      <c r="E344" s="12"/>
      <c r="F344" s="12"/>
      <c r="G344" s="12"/>
      <c r="H344" s="12"/>
      <c r="I344" s="12"/>
      <c r="J344" s="12"/>
      <c r="K344" s="12"/>
      <c r="L344" s="12"/>
      <c r="M344" s="27"/>
      <c r="N344" s="12"/>
      <c r="O344" s="12"/>
      <c r="P344" s="12"/>
      <c r="Q344" s="12"/>
      <c r="R344" s="12"/>
      <c r="S344" s="12"/>
      <c r="T344" s="12"/>
      <c r="U344" s="12"/>
      <c r="V344" s="12"/>
      <c r="W344" s="12"/>
      <c r="X344" s="12"/>
      <c r="Y344" s="12"/>
      <c r="Z344" s="12"/>
      <c r="AA344" s="12"/>
      <c r="AB344" s="12"/>
      <c r="AC344" s="12"/>
      <c r="AD344" s="12"/>
      <c r="AE344" s="12"/>
      <c r="AF344" s="12"/>
      <c r="AG344" s="12"/>
      <c r="AH344" s="12"/>
      <c r="AI344" s="27"/>
      <c r="AJ344" s="12"/>
      <c r="AK344" s="12"/>
      <c r="AL344" s="12"/>
      <c r="AM344" s="12"/>
      <c r="AN344" s="12"/>
      <c r="AO344" s="12"/>
      <c r="AP344" s="12"/>
      <c r="AQ344" s="12"/>
      <c r="AR344" s="12"/>
      <c r="AS344" s="12"/>
      <c r="AT344" s="12"/>
      <c r="AU344" s="12"/>
      <c r="AV344" s="12"/>
    </row>
    <row r="345" spans="1:48" ht="15.75" customHeight="1" x14ac:dyDescent="0.2">
      <c r="A345" s="12"/>
      <c r="B345" s="12"/>
      <c r="C345" s="12"/>
      <c r="D345" s="12"/>
      <c r="E345" s="12"/>
      <c r="F345" s="12"/>
      <c r="G345" s="12"/>
      <c r="H345" s="12"/>
      <c r="I345" s="12"/>
      <c r="J345" s="12"/>
      <c r="K345" s="12"/>
      <c r="L345" s="12"/>
      <c r="M345" s="27"/>
      <c r="N345" s="12"/>
      <c r="O345" s="12"/>
      <c r="P345" s="12"/>
      <c r="Q345" s="12"/>
      <c r="R345" s="12"/>
      <c r="S345" s="12"/>
      <c r="T345" s="12"/>
      <c r="U345" s="12"/>
      <c r="V345" s="12"/>
      <c r="W345" s="12"/>
      <c r="X345" s="12"/>
      <c r="Y345" s="12"/>
      <c r="Z345" s="12"/>
      <c r="AA345" s="12"/>
      <c r="AB345" s="12"/>
      <c r="AC345" s="12"/>
      <c r="AD345" s="12"/>
      <c r="AE345" s="12"/>
      <c r="AF345" s="12"/>
      <c r="AG345" s="12"/>
      <c r="AH345" s="12"/>
      <c r="AI345" s="27"/>
      <c r="AJ345" s="12"/>
      <c r="AK345" s="12"/>
      <c r="AL345" s="12"/>
      <c r="AM345" s="12"/>
      <c r="AN345" s="12"/>
      <c r="AO345" s="12"/>
      <c r="AP345" s="12"/>
      <c r="AQ345" s="12"/>
      <c r="AR345" s="12"/>
      <c r="AS345" s="12"/>
      <c r="AT345" s="12"/>
      <c r="AU345" s="12"/>
      <c r="AV345" s="12"/>
    </row>
    <row r="346" spans="1:48" ht="15.75" customHeight="1" x14ac:dyDescent="0.2">
      <c r="A346" s="12"/>
      <c r="B346" s="12"/>
      <c r="C346" s="12"/>
      <c r="D346" s="12"/>
      <c r="E346" s="12"/>
      <c r="F346" s="12"/>
      <c r="G346" s="12"/>
      <c r="H346" s="12"/>
      <c r="I346" s="12"/>
      <c r="J346" s="12"/>
      <c r="K346" s="12"/>
      <c r="L346" s="12"/>
      <c r="M346" s="27"/>
      <c r="N346" s="12"/>
      <c r="O346" s="12"/>
      <c r="P346" s="12"/>
      <c r="Q346" s="12"/>
      <c r="R346" s="12"/>
      <c r="S346" s="12"/>
      <c r="T346" s="12"/>
      <c r="U346" s="12"/>
      <c r="V346" s="12"/>
      <c r="W346" s="12"/>
      <c r="X346" s="12"/>
      <c r="Y346" s="12"/>
      <c r="Z346" s="12"/>
      <c r="AA346" s="12"/>
      <c r="AB346" s="12"/>
      <c r="AC346" s="12"/>
      <c r="AD346" s="12"/>
      <c r="AE346" s="12"/>
      <c r="AF346" s="12"/>
      <c r="AG346" s="12"/>
      <c r="AH346" s="12"/>
      <c r="AI346" s="27"/>
      <c r="AJ346" s="12"/>
      <c r="AK346" s="12"/>
      <c r="AL346" s="12"/>
      <c r="AM346" s="12"/>
      <c r="AN346" s="12"/>
      <c r="AO346" s="12"/>
      <c r="AP346" s="12"/>
      <c r="AQ346" s="12"/>
      <c r="AR346" s="12"/>
      <c r="AS346" s="12"/>
      <c r="AT346" s="12"/>
      <c r="AU346" s="12"/>
      <c r="AV346" s="12"/>
    </row>
    <row r="347" spans="1:48" ht="15.75" customHeight="1" x14ac:dyDescent="0.2">
      <c r="A347" s="12"/>
      <c r="B347" s="12"/>
      <c r="C347" s="12"/>
      <c r="D347" s="12"/>
      <c r="E347" s="12"/>
      <c r="F347" s="12"/>
      <c r="G347" s="12"/>
      <c r="H347" s="12"/>
      <c r="I347" s="12"/>
      <c r="J347" s="12"/>
      <c r="K347" s="12"/>
      <c r="L347" s="12"/>
      <c r="M347" s="27"/>
      <c r="N347" s="12"/>
      <c r="O347" s="12"/>
      <c r="P347" s="12"/>
      <c r="Q347" s="12"/>
      <c r="R347" s="12"/>
      <c r="S347" s="12"/>
      <c r="T347" s="12"/>
      <c r="U347" s="12"/>
      <c r="V347" s="12"/>
      <c r="W347" s="12"/>
      <c r="X347" s="12"/>
      <c r="Y347" s="12"/>
      <c r="Z347" s="12"/>
      <c r="AA347" s="12"/>
      <c r="AB347" s="12"/>
      <c r="AC347" s="12"/>
      <c r="AD347" s="12"/>
      <c r="AE347" s="12"/>
      <c r="AF347" s="12"/>
      <c r="AG347" s="12"/>
      <c r="AH347" s="12"/>
      <c r="AI347" s="27"/>
      <c r="AJ347" s="12"/>
      <c r="AK347" s="12"/>
      <c r="AL347" s="12"/>
      <c r="AM347" s="12"/>
      <c r="AN347" s="12"/>
      <c r="AO347" s="12"/>
      <c r="AP347" s="12"/>
      <c r="AQ347" s="12"/>
      <c r="AR347" s="12"/>
      <c r="AS347" s="12"/>
      <c r="AT347" s="12"/>
      <c r="AU347" s="12"/>
      <c r="AV347" s="12"/>
    </row>
    <row r="348" spans="1:48" ht="15.75" customHeight="1" x14ac:dyDescent="0.2">
      <c r="A348" s="12"/>
      <c r="B348" s="12"/>
      <c r="C348" s="12"/>
      <c r="D348" s="12"/>
      <c r="E348" s="12"/>
      <c r="F348" s="12"/>
      <c r="G348" s="12"/>
      <c r="H348" s="12"/>
      <c r="I348" s="12"/>
      <c r="J348" s="12"/>
      <c r="K348" s="12"/>
      <c r="L348" s="12"/>
      <c r="M348" s="27"/>
      <c r="N348" s="12"/>
      <c r="O348" s="12"/>
      <c r="P348" s="12"/>
      <c r="Q348" s="12"/>
      <c r="R348" s="12"/>
      <c r="S348" s="12"/>
      <c r="T348" s="12"/>
      <c r="U348" s="12"/>
      <c r="V348" s="12"/>
      <c r="W348" s="12"/>
      <c r="X348" s="12"/>
      <c r="Y348" s="12"/>
      <c r="Z348" s="12"/>
      <c r="AA348" s="12"/>
      <c r="AB348" s="12"/>
      <c r="AC348" s="12"/>
      <c r="AD348" s="12"/>
      <c r="AE348" s="12"/>
      <c r="AF348" s="12"/>
      <c r="AG348" s="12"/>
      <c r="AH348" s="12"/>
      <c r="AI348" s="27"/>
      <c r="AJ348" s="12"/>
      <c r="AK348" s="12"/>
      <c r="AL348" s="12"/>
      <c r="AM348" s="12"/>
      <c r="AN348" s="12"/>
      <c r="AO348" s="12"/>
      <c r="AP348" s="12"/>
      <c r="AQ348" s="12"/>
      <c r="AR348" s="12"/>
      <c r="AS348" s="12"/>
      <c r="AT348" s="12"/>
      <c r="AU348" s="12"/>
      <c r="AV348" s="12"/>
    </row>
    <row r="349" spans="1:48" ht="15.75" customHeight="1" x14ac:dyDescent="0.2">
      <c r="A349" s="12"/>
      <c r="B349" s="12"/>
      <c r="C349" s="12"/>
      <c r="D349" s="12"/>
      <c r="E349" s="12"/>
      <c r="F349" s="12"/>
      <c r="G349" s="12"/>
      <c r="H349" s="12"/>
      <c r="I349" s="12"/>
      <c r="J349" s="12"/>
      <c r="K349" s="12"/>
      <c r="L349" s="12"/>
      <c r="M349" s="27"/>
      <c r="N349" s="12"/>
      <c r="O349" s="12"/>
      <c r="P349" s="12"/>
      <c r="Q349" s="12"/>
      <c r="R349" s="12"/>
      <c r="S349" s="12"/>
      <c r="T349" s="12"/>
      <c r="U349" s="12"/>
      <c r="V349" s="12"/>
      <c r="W349" s="12"/>
      <c r="X349" s="12"/>
      <c r="Y349" s="12"/>
      <c r="Z349" s="12"/>
      <c r="AA349" s="12"/>
      <c r="AB349" s="12"/>
      <c r="AC349" s="12"/>
      <c r="AD349" s="12"/>
      <c r="AE349" s="12"/>
      <c r="AF349" s="12"/>
      <c r="AG349" s="12"/>
      <c r="AH349" s="12"/>
      <c r="AI349" s="27"/>
      <c r="AJ349" s="12"/>
      <c r="AK349" s="12"/>
      <c r="AL349" s="12"/>
      <c r="AM349" s="12"/>
      <c r="AN349" s="12"/>
      <c r="AO349" s="12"/>
      <c r="AP349" s="12"/>
      <c r="AQ349" s="12"/>
      <c r="AR349" s="12"/>
      <c r="AS349" s="12"/>
      <c r="AT349" s="12"/>
      <c r="AU349" s="12"/>
      <c r="AV349" s="12"/>
    </row>
    <row r="350" spans="1:48" ht="15.75" customHeight="1" x14ac:dyDescent="0.2">
      <c r="A350" s="12"/>
      <c r="B350" s="12"/>
      <c r="C350" s="12"/>
      <c r="D350" s="12"/>
      <c r="E350" s="12"/>
      <c r="F350" s="12"/>
      <c r="G350" s="12"/>
      <c r="H350" s="12"/>
      <c r="I350" s="12"/>
      <c r="J350" s="12"/>
      <c r="K350" s="12"/>
      <c r="L350" s="12"/>
      <c r="M350" s="27"/>
      <c r="N350" s="12"/>
      <c r="O350" s="12"/>
      <c r="P350" s="12"/>
      <c r="Q350" s="12"/>
      <c r="R350" s="12"/>
      <c r="S350" s="12"/>
      <c r="T350" s="12"/>
      <c r="U350" s="12"/>
      <c r="V350" s="12"/>
      <c r="W350" s="12"/>
      <c r="X350" s="12"/>
      <c r="Y350" s="12"/>
      <c r="Z350" s="12"/>
      <c r="AA350" s="12"/>
      <c r="AB350" s="12"/>
      <c r="AC350" s="12"/>
      <c r="AD350" s="12"/>
      <c r="AE350" s="12"/>
      <c r="AF350" s="12"/>
      <c r="AG350" s="12"/>
      <c r="AH350" s="12"/>
      <c r="AI350" s="27"/>
      <c r="AJ350" s="12"/>
      <c r="AK350" s="12"/>
      <c r="AL350" s="12"/>
      <c r="AM350" s="12"/>
      <c r="AN350" s="12"/>
      <c r="AO350" s="12"/>
      <c r="AP350" s="12"/>
      <c r="AQ350" s="12"/>
      <c r="AR350" s="12"/>
      <c r="AS350" s="12"/>
      <c r="AT350" s="12"/>
      <c r="AU350" s="12"/>
      <c r="AV350" s="12"/>
    </row>
    <row r="351" spans="1:48" ht="15.75" customHeight="1" x14ac:dyDescent="0.2">
      <c r="A351" s="12"/>
      <c r="B351" s="12"/>
      <c r="C351" s="12"/>
      <c r="D351" s="12"/>
      <c r="E351" s="12"/>
      <c r="F351" s="12"/>
      <c r="G351" s="12"/>
      <c r="H351" s="12"/>
      <c r="I351" s="12"/>
      <c r="J351" s="12"/>
      <c r="K351" s="12"/>
      <c r="L351" s="12"/>
      <c r="M351" s="27"/>
      <c r="N351" s="12"/>
      <c r="O351" s="12"/>
      <c r="P351" s="12"/>
      <c r="Q351" s="12"/>
      <c r="R351" s="12"/>
      <c r="S351" s="12"/>
      <c r="T351" s="12"/>
      <c r="U351" s="12"/>
      <c r="V351" s="12"/>
      <c r="W351" s="12"/>
      <c r="X351" s="12"/>
      <c r="Y351" s="12"/>
      <c r="Z351" s="12"/>
      <c r="AA351" s="12"/>
      <c r="AB351" s="12"/>
      <c r="AC351" s="12"/>
      <c r="AD351" s="12"/>
      <c r="AE351" s="12"/>
      <c r="AF351" s="12"/>
      <c r="AG351" s="12"/>
      <c r="AH351" s="12"/>
      <c r="AI351" s="27"/>
      <c r="AJ351" s="12"/>
      <c r="AK351" s="12"/>
      <c r="AL351" s="12"/>
      <c r="AM351" s="12"/>
      <c r="AN351" s="12"/>
      <c r="AO351" s="12"/>
      <c r="AP351" s="12"/>
      <c r="AQ351" s="12"/>
      <c r="AR351" s="12"/>
      <c r="AS351" s="12"/>
      <c r="AT351" s="12"/>
      <c r="AU351" s="12"/>
      <c r="AV351" s="12"/>
    </row>
    <row r="352" spans="1:48" ht="15.75" customHeight="1" x14ac:dyDescent="0.2">
      <c r="A352" s="12"/>
      <c r="B352" s="12"/>
      <c r="C352" s="12"/>
      <c r="D352" s="12"/>
      <c r="E352" s="12"/>
      <c r="F352" s="12"/>
      <c r="G352" s="12"/>
      <c r="H352" s="12"/>
      <c r="I352" s="12"/>
      <c r="J352" s="12"/>
      <c r="K352" s="12"/>
      <c r="L352" s="12"/>
      <c r="M352" s="27"/>
      <c r="N352" s="12"/>
      <c r="O352" s="12"/>
      <c r="P352" s="12"/>
      <c r="Q352" s="12"/>
      <c r="R352" s="12"/>
      <c r="S352" s="12"/>
      <c r="T352" s="12"/>
      <c r="U352" s="12"/>
      <c r="V352" s="12"/>
      <c r="W352" s="12"/>
      <c r="X352" s="12"/>
      <c r="Y352" s="12"/>
      <c r="Z352" s="12"/>
      <c r="AA352" s="12"/>
      <c r="AB352" s="12"/>
      <c r="AC352" s="12"/>
      <c r="AD352" s="12"/>
      <c r="AE352" s="12"/>
      <c r="AF352" s="12"/>
      <c r="AG352" s="12"/>
      <c r="AH352" s="12"/>
      <c r="AI352" s="27"/>
      <c r="AJ352" s="12"/>
      <c r="AK352" s="12"/>
      <c r="AL352" s="12"/>
      <c r="AM352" s="12"/>
      <c r="AN352" s="12"/>
      <c r="AO352" s="12"/>
      <c r="AP352" s="12"/>
      <c r="AQ352" s="12"/>
      <c r="AR352" s="12"/>
      <c r="AS352" s="12"/>
      <c r="AT352" s="12"/>
      <c r="AU352" s="12"/>
      <c r="AV352" s="12"/>
    </row>
    <row r="353" spans="1:48" ht="15.75" customHeight="1" x14ac:dyDescent="0.2">
      <c r="A353" s="12"/>
      <c r="B353" s="12"/>
      <c r="C353" s="12"/>
      <c r="D353" s="12"/>
      <c r="E353" s="12"/>
      <c r="F353" s="12"/>
      <c r="G353" s="12"/>
      <c r="H353" s="12"/>
      <c r="I353" s="12"/>
      <c r="J353" s="12"/>
      <c r="K353" s="12"/>
      <c r="L353" s="12"/>
      <c r="M353" s="27"/>
      <c r="N353" s="12"/>
      <c r="O353" s="12"/>
      <c r="P353" s="12"/>
      <c r="Q353" s="12"/>
      <c r="R353" s="12"/>
      <c r="S353" s="12"/>
      <c r="T353" s="12"/>
      <c r="U353" s="12"/>
      <c r="V353" s="12"/>
      <c r="W353" s="12"/>
      <c r="X353" s="12"/>
      <c r="Y353" s="12"/>
      <c r="Z353" s="12"/>
      <c r="AA353" s="12"/>
      <c r="AB353" s="12"/>
      <c r="AC353" s="12"/>
      <c r="AD353" s="12"/>
      <c r="AE353" s="12"/>
      <c r="AF353" s="12"/>
      <c r="AG353" s="12"/>
      <c r="AH353" s="12"/>
      <c r="AI353" s="27"/>
      <c r="AJ353" s="12"/>
      <c r="AK353" s="12"/>
      <c r="AL353" s="12"/>
      <c r="AM353" s="12"/>
      <c r="AN353" s="12"/>
      <c r="AO353" s="12"/>
      <c r="AP353" s="12"/>
      <c r="AQ353" s="12"/>
      <c r="AR353" s="12"/>
      <c r="AS353" s="12"/>
      <c r="AT353" s="12"/>
      <c r="AU353" s="12"/>
      <c r="AV353" s="12"/>
    </row>
    <row r="354" spans="1:48" ht="15.75" customHeight="1" x14ac:dyDescent="0.2">
      <c r="A354" s="12"/>
      <c r="B354" s="12"/>
      <c r="C354" s="12"/>
      <c r="D354" s="12"/>
      <c r="E354" s="12"/>
      <c r="F354" s="12"/>
      <c r="G354" s="12"/>
      <c r="H354" s="12"/>
      <c r="I354" s="12"/>
      <c r="J354" s="12"/>
      <c r="K354" s="12"/>
      <c r="L354" s="12"/>
      <c r="M354" s="27"/>
      <c r="N354" s="12"/>
      <c r="O354" s="12"/>
      <c r="P354" s="12"/>
      <c r="Q354" s="12"/>
      <c r="R354" s="12"/>
      <c r="S354" s="12"/>
      <c r="T354" s="12"/>
      <c r="U354" s="12"/>
      <c r="V354" s="12"/>
      <c r="W354" s="12"/>
      <c r="X354" s="12"/>
      <c r="Y354" s="12"/>
      <c r="Z354" s="12"/>
      <c r="AA354" s="12"/>
      <c r="AB354" s="12"/>
      <c r="AC354" s="12"/>
      <c r="AD354" s="12"/>
      <c r="AE354" s="12"/>
      <c r="AF354" s="12"/>
      <c r="AG354" s="12"/>
      <c r="AH354" s="12"/>
      <c r="AI354" s="27"/>
      <c r="AJ354" s="12"/>
      <c r="AK354" s="12"/>
      <c r="AL354" s="12"/>
      <c r="AM354" s="12"/>
      <c r="AN354" s="12"/>
      <c r="AO354" s="12"/>
      <c r="AP354" s="12"/>
      <c r="AQ354" s="12"/>
      <c r="AR354" s="12"/>
      <c r="AS354" s="12"/>
      <c r="AT354" s="12"/>
      <c r="AU354" s="12"/>
      <c r="AV354" s="12"/>
    </row>
    <row r="355" spans="1:48" ht="15.75" customHeight="1" x14ac:dyDescent="0.2">
      <c r="A355" s="12"/>
      <c r="B355" s="12"/>
      <c r="C355" s="12"/>
      <c r="D355" s="12"/>
      <c r="E355" s="12"/>
      <c r="F355" s="12"/>
      <c r="G355" s="12"/>
      <c r="H355" s="12"/>
      <c r="I355" s="12"/>
      <c r="J355" s="12"/>
      <c r="K355" s="12"/>
      <c r="L355" s="12"/>
      <c r="M355" s="27"/>
      <c r="N355" s="12"/>
      <c r="O355" s="12"/>
      <c r="P355" s="12"/>
      <c r="Q355" s="12"/>
      <c r="R355" s="12"/>
      <c r="S355" s="12"/>
      <c r="T355" s="12"/>
      <c r="U355" s="12"/>
      <c r="V355" s="12"/>
      <c r="W355" s="12"/>
      <c r="X355" s="12"/>
      <c r="Y355" s="12"/>
      <c r="Z355" s="12"/>
      <c r="AA355" s="12"/>
      <c r="AB355" s="12"/>
      <c r="AC355" s="12"/>
      <c r="AD355" s="12"/>
      <c r="AE355" s="12"/>
      <c r="AF355" s="12"/>
      <c r="AG355" s="12"/>
      <c r="AH355" s="12"/>
      <c r="AI355" s="27"/>
      <c r="AJ355" s="12"/>
      <c r="AK355" s="12"/>
      <c r="AL355" s="12"/>
      <c r="AM355" s="12"/>
      <c r="AN355" s="12"/>
      <c r="AO355" s="12"/>
      <c r="AP355" s="12"/>
      <c r="AQ355" s="12"/>
      <c r="AR355" s="12"/>
      <c r="AS355" s="12"/>
      <c r="AT355" s="12"/>
      <c r="AU355" s="12"/>
      <c r="AV355" s="12"/>
    </row>
    <row r="356" spans="1:48" ht="15.75" customHeight="1" x14ac:dyDescent="0.2">
      <c r="A356" s="12"/>
      <c r="B356" s="12"/>
      <c r="C356" s="12"/>
      <c r="D356" s="12"/>
      <c r="E356" s="12"/>
      <c r="F356" s="12"/>
      <c r="G356" s="12"/>
      <c r="H356" s="12"/>
      <c r="I356" s="12"/>
      <c r="J356" s="12"/>
      <c r="K356" s="12"/>
      <c r="L356" s="12"/>
      <c r="M356" s="27"/>
      <c r="N356" s="12"/>
      <c r="O356" s="12"/>
      <c r="P356" s="12"/>
      <c r="Q356" s="12"/>
      <c r="R356" s="12"/>
      <c r="S356" s="12"/>
      <c r="T356" s="12"/>
      <c r="U356" s="12"/>
      <c r="V356" s="12"/>
      <c r="W356" s="12"/>
      <c r="X356" s="12"/>
      <c r="Y356" s="12"/>
      <c r="Z356" s="12"/>
      <c r="AA356" s="12"/>
      <c r="AB356" s="12"/>
      <c r="AC356" s="12"/>
      <c r="AD356" s="12"/>
      <c r="AE356" s="12"/>
      <c r="AF356" s="12"/>
      <c r="AG356" s="12"/>
      <c r="AH356" s="12"/>
      <c r="AI356" s="27"/>
      <c r="AJ356" s="12"/>
      <c r="AK356" s="12"/>
      <c r="AL356" s="12"/>
      <c r="AM356" s="12"/>
      <c r="AN356" s="12"/>
      <c r="AO356" s="12"/>
      <c r="AP356" s="12"/>
      <c r="AQ356" s="12"/>
      <c r="AR356" s="12"/>
      <c r="AS356" s="12"/>
      <c r="AT356" s="12"/>
      <c r="AU356" s="12"/>
      <c r="AV356" s="12"/>
    </row>
    <row r="357" spans="1:48" ht="15.75" customHeight="1" x14ac:dyDescent="0.2">
      <c r="A357" s="12"/>
      <c r="B357" s="12"/>
      <c r="C357" s="12"/>
      <c r="D357" s="12"/>
      <c r="E357" s="12"/>
      <c r="F357" s="12"/>
      <c r="G357" s="12"/>
      <c r="H357" s="12"/>
      <c r="I357" s="12"/>
      <c r="J357" s="12"/>
      <c r="K357" s="12"/>
      <c r="L357" s="12"/>
      <c r="M357" s="27"/>
      <c r="N357" s="12"/>
      <c r="O357" s="12"/>
      <c r="P357" s="12"/>
      <c r="Q357" s="12"/>
      <c r="R357" s="12"/>
      <c r="S357" s="12"/>
      <c r="T357" s="12"/>
      <c r="U357" s="12"/>
      <c r="V357" s="12"/>
      <c r="W357" s="12"/>
      <c r="X357" s="12"/>
      <c r="Y357" s="12"/>
      <c r="Z357" s="12"/>
      <c r="AA357" s="12"/>
      <c r="AB357" s="12"/>
      <c r="AC357" s="12"/>
      <c r="AD357" s="12"/>
      <c r="AE357" s="12"/>
      <c r="AF357" s="12"/>
      <c r="AG357" s="12"/>
      <c r="AH357" s="12"/>
      <c r="AI357" s="27"/>
      <c r="AJ357" s="12"/>
      <c r="AK357" s="12"/>
      <c r="AL357" s="12"/>
      <c r="AM357" s="12"/>
      <c r="AN357" s="12"/>
      <c r="AO357" s="12"/>
      <c r="AP357" s="12"/>
      <c r="AQ357" s="12"/>
      <c r="AR357" s="12"/>
      <c r="AS357" s="12"/>
      <c r="AT357" s="12"/>
      <c r="AU357" s="12"/>
      <c r="AV357" s="12"/>
    </row>
    <row r="358" spans="1:48" ht="15.75" customHeight="1" x14ac:dyDescent="0.2">
      <c r="A358" s="12"/>
      <c r="B358" s="12"/>
      <c r="C358" s="12"/>
      <c r="D358" s="12"/>
      <c r="E358" s="12"/>
      <c r="F358" s="12"/>
      <c r="G358" s="12"/>
      <c r="H358" s="12"/>
      <c r="I358" s="12"/>
      <c r="J358" s="12"/>
      <c r="K358" s="12"/>
      <c r="L358" s="12"/>
      <c r="M358" s="27"/>
      <c r="N358" s="12"/>
      <c r="O358" s="12"/>
      <c r="P358" s="12"/>
      <c r="Q358" s="12"/>
      <c r="R358" s="12"/>
      <c r="S358" s="12"/>
      <c r="T358" s="12"/>
      <c r="U358" s="12"/>
      <c r="V358" s="12"/>
      <c r="W358" s="12"/>
      <c r="X358" s="12"/>
      <c r="Y358" s="12"/>
      <c r="Z358" s="12"/>
      <c r="AA358" s="12"/>
      <c r="AB358" s="12"/>
      <c r="AC358" s="12"/>
      <c r="AD358" s="12"/>
      <c r="AE358" s="12"/>
      <c r="AF358" s="12"/>
      <c r="AG358" s="12"/>
      <c r="AH358" s="12"/>
      <c r="AI358" s="27"/>
      <c r="AJ358" s="12"/>
      <c r="AK358" s="12"/>
      <c r="AL358" s="12"/>
      <c r="AM358" s="12"/>
      <c r="AN358" s="12"/>
      <c r="AO358" s="12"/>
      <c r="AP358" s="12"/>
      <c r="AQ358" s="12"/>
      <c r="AR358" s="12"/>
      <c r="AS358" s="12"/>
      <c r="AT358" s="12"/>
      <c r="AU358" s="12"/>
      <c r="AV358" s="12"/>
    </row>
    <row r="359" spans="1:48" ht="15.75" customHeight="1" x14ac:dyDescent="0.2">
      <c r="A359" s="12"/>
      <c r="B359" s="12"/>
      <c r="C359" s="12"/>
      <c r="D359" s="12"/>
      <c r="E359" s="12"/>
      <c r="F359" s="12"/>
      <c r="G359" s="12"/>
      <c r="H359" s="12"/>
      <c r="I359" s="12"/>
      <c r="J359" s="12"/>
      <c r="K359" s="12"/>
      <c r="L359" s="12"/>
      <c r="M359" s="27"/>
      <c r="N359" s="12"/>
      <c r="O359" s="12"/>
      <c r="P359" s="12"/>
      <c r="Q359" s="12"/>
      <c r="R359" s="12"/>
      <c r="S359" s="12"/>
      <c r="T359" s="12"/>
      <c r="U359" s="12"/>
      <c r="V359" s="12"/>
      <c r="W359" s="12"/>
      <c r="X359" s="12"/>
      <c r="Y359" s="12"/>
      <c r="Z359" s="12"/>
      <c r="AA359" s="12"/>
      <c r="AB359" s="12"/>
      <c r="AC359" s="12"/>
      <c r="AD359" s="12"/>
      <c r="AE359" s="12"/>
      <c r="AF359" s="12"/>
      <c r="AG359" s="12"/>
      <c r="AH359" s="12"/>
      <c r="AI359" s="27"/>
      <c r="AJ359" s="12"/>
      <c r="AK359" s="12"/>
      <c r="AL359" s="12"/>
      <c r="AM359" s="12"/>
      <c r="AN359" s="12"/>
      <c r="AO359" s="12"/>
      <c r="AP359" s="12"/>
      <c r="AQ359" s="12"/>
      <c r="AR359" s="12"/>
      <c r="AS359" s="12"/>
      <c r="AT359" s="12"/>
      <c r="AU359" s="12"/>
      <c r="AV359" s="12"/>
    </row>
    <row r="360" spans="1:48" ht="15.75" customHeight="1" x14ac:dyDescent="0.2">
      <c r="A360" s="12"/>
      <c r="B360" s="12"/>
      <c r="C360" s="12"/>
      <c r="D360" s="12"/>
      <c r="E360" s="12"/>
      <c r="F360" s="12"/>
      <c r="G360" s="12"/>
      <c r="H360" s="12"/>
      <c r="I360" s="12"/>
      <c r="J360" s="12"/>
      <c r="K360" s="12"/>
      <c r="L360" s="12"/>
      <c r="M360" s="27"/>
      <c r="N360" s="12"/>
      <c r="O360" s="12"/>
      <c r="P360" s="12"/>
      <c r="Q360" s="12"/>
      <c r="R360" s="12"/>
      <c r="S360" s="12"/>
      <c r="T360" s="12"/>
      <c r="U360" s="12"/>
      <c r="V360" s="12"/>
      <c r="W360" s="12"/>
      <c r="X360" s="12"/>
      <c r="Y360" s="12"/>
      <c r="Z360" s="12"/>
      <c r="AA360" s="12"/>
      <c r="AB360" s="12"/>
      <c r="AC360" s="12"/>
      <c r="AD360" s="12"/>
      <c r="AE360" s="12"/>
      <c r="AF360" s="12"/>
      <c r="AG360" s="12"/>
      <c r="AH360" s="12"/>
      <c r="AI360" s="27"/>
      <c r="AJ360" s="12"/>
      <c r="AK360" s="12"/>
      <c r="AL360" s="12"/>
      <c r="AM360" s="12"/>
      <c r="AN360" s="12"/>
      <c r="AO360" s="12"/>
      <c r="AP360" s="12"/>
      <c r="AQ360" s="12"/>
      <c r="AR360" s="12"/>
      <c r="AS360" s="12"/>
      <c r="AT360" s="12"/>
      <c r="AU360" s="12"/>
      <c r="AV360" s="12"/>
    </row>
    <row r="361" spans="1:48" ht="15.75" customHeight="1" x14ac:dyDescent="0.2">
      <c r="A361" s="12"/>
      <c r="B361" s="12"/>
      <c r="C361" s="12"/>
      <c r="D361" s="12"/>
      <c r="E361" s="12"/>
      <c r="F361" s="12"/>
      <c r="G361" s="12"/>
      <c r="H361" s="12"/>
      <c r="I361" s="12"/>
      <c r="J361" s="12"/>
      <c r="K361" s="12"/>
      <c r="L361" s="12"/>
      <c r="M361" s="27"/>
      <c r="N361" s="12"/>
      <c r="O361" s="12"/>
      <c r="P361" s="12"/>
      <c r="Q361" s="12"/>
      <c r="R361" s="12"/>
      <c r="S361" s="12"/>
      <c r="T361" s="12"/>
      <c r="U361" s="12"/>
      <c r="V361" s="12"/>
      <c r="W361" s="12"/>
      <c r="X361" s="12"/>
      <c r="Y361" s="12"/>
      <c r="Z361" s="12"/>
      <c r="AA361" s="12"/>
      <c r="AB361" s="12"/>
      <c r="AC361" s="12"/>
      <c r="AD361" s="12"/>
      <c r="AE361" s="12"/>
      <c r="AF361" s="12"/>
      <c r="AG361" s="12"/>
      <c r="AH361" s="12"/>
      <c r="AI361" s="27"/>
      <c r="AJ361" s="12"/>
      <c r="AK361" s="12"/>
      <c r="AL361" s="12"/>
      <c r="AM361" s="12"/>
      <c r="AN361" s="12"/>
      <c r="AO361" s="12"/>
      <c r="AP361" s="12"/>
      <c r="AQ361" s="12"/>
      <c r="AR361" s="12"/>
      <c r="AS361" s="12"/>
      <c r="AT361" s="12"/>
      <c r="AU361" s="12"/>
      <c r="AV361" s="12"/>
    </row>
    <row r="362" spans="1:48" ht="15.75" customHeight="1" x14ac:dyDescent="0.2">
      <c r="A362" s="12"/>
      <c r="B362" s="12"/>
      <c r="C362" s="12"/>
      <c r="D362" s="12"/>
      <c r="E362" s="12"/>
      <c r="F362" s="12"/>
      <c r="G362" s="12"/>
      <c r="H362" s="12"/>
      <c r="I362" s="12"/>
      <c r="J362" s="12"/>
      <c r="K362" s="12"/>
      <c r="L362" s="12"/>
      <c r="M362" s="27"/>
      <c r="N362" s="12"/>
      <c r="O362" s="12"/>
      <c r="P362" s="12"/>
      <c r="Q362" s="12"/>
      <c r="R362" s="12"/>
      <c r="S362" s="12"/>
      <c r="T362" s="12"/>
      <c r="U362" s="12"/>
      <c r="V362" s="12"/>
      <c r="W362" s="12"/>
      <c r="X362" s="12"/>
      <c r="Y362" s="12"/>
      <c r="Z362" s="12"/>
      <c r="AA362" s="12"/>
      <c r="AB362" s="12"/>
      <c r="AC362" s="12"/>
      <c r="AD362" s="12"/>
      <c r="AE362" s="12"/>
      <c r="AF362" s="12"/>
      <c r="AG362" s="12"/>
      <c r="AH362" s="12"/>
      <c r="AI362" s="27"/>
      <c r="AJ362" s="12"/>
      <c r="AK362" s="12"/>
      <c r="AL362" s="12"/>
      <c r="AM362" s="12"/>
      <c r="AN362" s="12"/>
      <c r="AO362" s="12"/>
      <c r="AP362" s="12"/>
      <c r="AQ362" s="12"/>
      <c r="AR362" s="12"/>
      <c r="AS362" s="12"/>
      <c r="AT362" s="12"/>
      <c r="AU362" s="12"/>
      <c r="AV362" s="12"/>
    </row>
    <row r="363" spans="1:48" ht="15.75" customHeight="1" x14ac:dyDescent="0.2">
      <c r="A363" s="12"/>
      <c r="B363" s="12"/>
      <c r="C363" s="12"/>
      <c r="D363" s="12"/>
      <c r="E363" s="12"/>
      <c r="F363" s="12"/>
      <c r="G363" s="12"/>
      <c r="H363" s="12"/>
      <c r="I363" s="12"/>
      <c r="J363" s="12"/>
      <c r="K363" s="12"/>
      <c r="L363" s="12"/>
      <c r="M363" s="27"/>
      <c r="N363" s="12"/>
      <c r="O363" s="12"/>
      <c r="P363" s="12"/>
      <c r="Q363" s="12"/>
      <c r="R363" s="12"/>
      <c r="S363" s="12"/>
      <c r="T363" s="12"/>
      <c r="U363" s="12"/>
      <c r="V363" s="12"/>
      <c r="W363" s="12"/>
      <c r="X363" s="12"/>
      <c r="Y363" s="12"/>
      <c r="Z363" s="12"/>
      <c r="AA363" s="12"/>
      <c r="AB363" s="12"/>
      <c r="AC363" s="12"/>
      <c r="AD363" s="12"/>
      <c r="AE363" s="12"/>
      <c r="AF363" s="12"/>
      <c r="AG363" s="12"/>
      <c r="AH363" s="12"/>
      <c r="AI363" s="27"/>
      <c r="AJ363" s="12"/>
      <c r="AK363" s="12"/>
      <c r="AL363" s="12"/>
      <c r="AM363" s="12"/>
      <c r="AN363" s="12"/>
      <c r="AO363" s="12"/>
      <c r="AP363" s="12"/>
      <c r="AQ363" s="12"/>
      <c r="AR363" s="12"/>
      <c r="AS363" s="12"/>
      <c r="AT363" s="12"/>
      <c r="AU363" s="12"/>
      <c r="AV363" s="12"/>
    </row>
    <row r="364" spans="1:48" ht="15.75" customHeight="1" x14ac:dyDescent="0.2">
      <c r="A364" s="12"/>
      <c r="B364" s="12"/>
      <c r="C364" s="12"/>
      <c r="D364" s="12"/>
      <c r="E364" s="12"/>
      <c r="F364" s="12"/>
      <c r="G364" s="12"/>
      <c r="H364" s="12"/>
      <c r="I364" s="12"/>
      <c r="J364" s="12"/>
      <c r="K364" s="12"/>
      <c r="L364" s="12"/>
      <c r="M364" s="27"/>
      <c r="N364" s="12"/>
      <c r="O364" s="12"/>
      <c r="P364" s="12"/>
      <c r="Q364" s="12"/>
      <c r="R364" s="12"/>
      <c r="S364" s="12"/>
      <c r="T364" s="12"/>
      <c r="U364" s="12"/>
      <c r="V364" s="12"/>
      <c r="W364" s="12"/>
      <c r="X364" s="12"/>
      <c r="Y364" s="12"/>
      <c r="Z364" s="12"/>
      <c r="AA364" s="12"/>
      <c r="AB364" s="12"/>
      <c r="AC364" s="12"/>
      <c r="AD364" s="12"/>
      <c r="AE364" s="12"/>
      <c r="AF364" s="12"/>
      <c r="AG364" s="12"/>
      <c r="AH364" s="12"/>
      <c r="AI364" s="27"/>
      <c r="AJ364" s="12"/>
      <c r="AK364" s="12"/>
      <c r="AL364" s="12"/>
      <c r="AM364" s="12"/>
      <c r="AN364" s="12"/>
      <c r="AO364" s="12"/>
      <c r="AP364" s="12"/>
      <c r="AQ364" s="12"/>
      <c r="AR364" s="12"/>
      <c r="AS364" s="12"/>
      <c r="AT364" s="12"/>
      <c r="AU364" s="12"/>
      <c r="AV364" s="12"/>
    </row>
    <row r="365" spans="1:48" ht="15.75" customHeight="1" x14ac:dyDescent="0.2">
      <c r="A365" s="12"/>
      <c r="B365" s="12"/>
      <c r="C365" s="12"/>
      <c r="D365" s="12"/>
      <c r="E365" s="12"/>
      <c r="F365" s="12"/>
      <c r="G365" s="12"/>
      <c r="H365" s="12"/>
      <c r="I365" s="12"/>
      <c r="J365" s="12"/>
      <c r="K365" s="12"/>
      <c r="L365" s="12"/>
      <c r="M365" s="27"/>
      <c r="N365" s="12"/>
      <c r="O365" s="12"/>
      <c r="P365" s="12"/>
      <c r="Q365" s="12"/>
      <c r="R365" s="12"/>
      <c r="S365" s="12"/>
      <c r="T365" s="12"/>
      <c r="U365" s="12"/>
      <c r="V365" s="12"/>
      <c r="W365" s="12"/>
      <c r="X365" s="12"/>
      <c r="Y365" s="12"/>
      <c r="Z365" s="12"/>
      <c r="AA365" s="12"/>
      <c r="AB365" s="12"/>
      <c r="AC365" s="12"/>
      <c r="AD365" s="12"/>
      <c r="AE365" s="12"/>
      <c r="AF365" s="12"/>
      <c r="AG365" s="12"/>
      <c r="AH365" s="12"/>
      <c r="AI365" s="27"/>
      <c r="AJ365" s="12"/>
      <c r="AK365" s="12"/>
      <c r="AL365" s="12"/>
      <c r="AM365" s="12"/>
      <c r="AN365" s="12"/>
      <c r="AO365" s="12"/>
      <c r="AP365" s="12"/>
      <c r="AQ365" s="12"/>
      <c r="AR365" s="12"/>
      <c r="AS365" s="12"/>
      <c r="AT365" s="12"/>
      <c r="AU365" s="12"/>
      <c r="AV365" s="12"/>
    </row>
    <row r="366" spans="1:48" ht="15.75" customHeight="1" x14ac:dyDescent="0.2">
      <c r="A366" s="12"/>
      <c r="B366" s="12"/>
      <c r="C366" s="12"/>
      <c r="D366" s="12"/>
      <c r="E366" s="12"/>
      <c r="F366" s="12"/>
      <c r="G366" s="12"/>
      <c r="H366" s="12"/>
      <c r="I366" s="12"/>
      <c r="J366" s="12"/>
      <c r="K366" s="12"/>
      <c r="L366" s="12"/>
      <c r="M366" s="27"/>
      <c r="N366" s="12"/>
      <c r="O366" s="12"/>
      <c r="P366" s="12"/>
      <c r="Q366" s="12"/>
      <c r="R366" s="12"/>
      <c r="S366" s="12"/>
      <c r="T366" s="12"/>
      <c r="U366" s="12"/>
      <c r="V366" s="12"/>
      <c r="W366" s="12"/>
      <c r="X366" s="12"/>
      <c r="Y366" s="12"/>
      <c r="Z366" s="12"/>
      <c r="AA366" s="12"/>
      <c r="AB366" s="12"/>
      <c r="AC366" s="12"/>
      <c r="AD366" s="12"/>
      <c r="AE366" s="12"/>
      <c r="AF366" s="12"/>
      <c r="AG366" s="12"/>
      <c r="AH366" s="12"/>
      <c r="AI366" s="27"/>
      <c r="AJ366" s="12"/>
      <c r="AK366" s="12"/>
      <c r="AL366" s="12"/>
      <c r="AM366" s="12"/>
      <c r="AN366" s="12"/>
      <c r="AO366" s="12"/>
      <c r="AP366" s="12"/>
      <c r="AQ366" s="12"/>
      <c r="AR366" s="12"/>
      <c r="AS366" s="12"/>
      <c r="AT366" s="12"/>
      <c r="AU366" s="12"/>
      <c r="AV366" s="12"/>
    </row>
    <row r="367" spans="1:48" ht="15.75" customHeight="1" x14ac:dyDescent="0.2">
      <c r="A367" s="12"/>
      <c r="B367" s="12"/>
      <c r="C367" s="12"/>
      <c r="D367" s="12"/>
      <c r="E367" s="12"/>
      <c r="F367" s="12"/>
      <c r="G367" s="12"/>
      <c r="H367" s="12"/>
      <c r="I367" s="12"/>
      <c r="J367" s="12"/>
      <c r="K367" s="12"/>
      <c r="L367" s="12"/>
      <c r="M367" s="27"/>
      <c r="N367" s="12"/>
      <c r="O367" s="12"/>
      <c r="P367" s="12"/>
      <c r="Q367" s="12"/>
      <c r="R367" s="12"/>
      <c r="S367" s="12"/>
      <c r="T367" s="12"/>
      <c r="U367" s="12"/>
      <c r="V367" s="12"/>
      <c r="W367" s="12"/>
      <c r="X367" s="12"/>
      <c r="Y367" s="12"/>
      <c r="Z367" s="12"/>
      <c r="AA367" s="12"/>
      <c r="AB367" s="12"/>
      <c r="AC367" s="12"/>
      <c r="AD367" s="12"/>
      <c r="AE367" s="12"/>
      <c r="AF367" s="12"/>
      <c r="AG367" s="12"/>
      <c r="AH367" s="12"/>
      <c r="AI367" s="27"/>
      <c r="AJ367" s="12"/>
      <c r="AK367" s="12"/>
      <c r="AL367" s="12"/>
      <c r="AM367" s="12"/>
      <c r="AN367" s="12"/>
      <c r="AO367" s="12"/>
      <c r="AP367" s="12"/>
      <c r="AQ367" s="12"/>
      <c r="AR367" s="12"/>
      <c r="AS367" s="12"/>
      <c r="AT367" s="12"/>
      <c r="AU367" s="12"/>
      <c r="AV367" s="12"/>
    </row>
    <row r="368" spans="1:48" ht="15.75" customHeight="1" x14ac:dyDescent="0.2">
      <c r="A368" s="12"/>
      <c r="B368" s="12"/>
      <c r="C368" s="12"/>
      <c r="D368" s="12"/>
      <c r="E368" s="12"/>
      <c r="F368" s="12"/>
      <c r="G368" s="12"/>
      <c r="H368" s="12"/>
      <c r="I368" s="12"/>
      <c r="J368" s="12"/>
      <c r="K368" s="12"/>
      <c r="L368" s="12"/>
      <c r="M368" s="27"/>
      <c r="N368" s="12"/>
      <c r="O368" s="12"/>
      <c r="P368" s="12"/>
      <c r="Q368" s="12"/>
      <c r="R368" s="12"/>
      <c r="S368" s="12"/>
      <c r="T368" s="12"/>
      <c r="U368" s="12"/>
      <c r="V368" s="12"/>
      <c r="W368" s="12"/>
      <c r="X368" s="12"/>
      <c r="Y368" s="12"/>
      <c r="Z368" s="12"/>
      <c r="AA368" s="12"/>
      <c r="AB368" s="12"/>
      <c r="AC368" s="12"/>
      <c r="AD368" s="12"/>
      <c r="AE368" s="12"/>
      <c r="AF368" s="12"/>
      <c r="AG368" s="12"/>
      <c r="AH368" s="12"/>
      <c r="AI368" s="27"/>
      <c r="AJ368" s="12"/>
      <c r="AK368" s="12"/>
      <c r="AL368" s="12"/>
      <c r="AM368" s="12"/>
      <c r="AN368" s="12"/>
      <c r="AO368" s="12"/>
      <c r="AP368" s="12"/>
      <c r="AQ368" s="12"/>
      <c r="AR368" s="12"/>
      <c r="AS368" s="12"/>
      <c r="AT368" s="12"/>
      <c r="AU368" s="12"/>
      <c r="AV368" s="12"/>
    </row>
    <row r="369" spans="1:48" ht="15.75" customHeight="1" x14ac:dyDescent="0.2">
      <c r="A369" s="12"/>
      <c r="B369" s="12"/>
      <c r="C369" s="12"/>
      <c r="D369" s="12"/>
      <c r="E369" s="12"/>
      <c r="F369" s="12"/>
      <c r="G369" s="12"/>
      <c r="H369" s="12"/>
      <c r="I369" s="12"/>
      <c r="J369" s="12"/>
      <c r="K369" s="12"/>
      <c r="L369" s="12"/>
      <c r="M369" s="27"/>
      <c r="N369" s="12"/>
      <c r="O369" s="12"/>
      <c r="P369" s="12"/>
      <c r="Q369" s="12"/>
      <c r="R369" s="12"/>
      <c r="S369" s="12"/>
      <c r="T369" s="12"/>
      <c r="U369" s="12"/>
      <c r="V369" s="12"/>
      <c r="W369" s="12"/>
      <c r="X369" s="12"/>
      <c r="Y369" s="12"/>
      <c r="Z369" s="12"/>
      <c r="AA369" s="12"/>
      <c r="AB369" s="12"/>
      <c r="AC369" s="12"/>
      <c r="AD369" s="12"/>
      <c r="AE369" s="12"/>
      <c r="AF369" s="12"/>
      <c r="AG369" s="12"/>
      <c r="AH369" s="12"/>
      <c r="AI369" s="27"/>
      <c r="AJ369" s="12"/>
      <c r="AK369" s="12"/>
      <c r="AL369" s="12"/>
      <c r="AM369" s="12"/>
      <c r="AN369" s="12"/>
      <c r="AO369" s="12"/>
      <c r="AP369" s="12"/>
      <c r="AQ369" s="12"/>
      <c r="AR369" s="12"/>
      <c r="AS369" s="12"/>
      <c r="AT369" s="12"/>
      <c r="AU369" s="12"/>
      <c r="AV369" s="12"/>
    </row>
    <row r="370" spans="1:48" ht="15.75" customHeight="1" x14ac:dyDescent="0.2">
      <c r="A370" s="12"/>
      <c r="B370" s="12"/>
      <c r="C370" s="12"/>
      <c r="D370" s="12"/>
      <c r="E370" s="12"/>
      <c r="F370" s="12"/>
      <c r="G370" s="12"/>
      <c r="H370" s="12"/>
      <c r="I370" s="12"/>
      <c r="J370" s="12"/>
      <c r="K370" s="12"/>
      <c r="L370" s="12"/>
      <c r="M370" s="27"/>
      <c r="N370" s="12"/>
      <c r="O370" s="12"/>
      <c r="P370" s="12"/>
      <c r="Q370" s="12"/>
      <c r="R370" s="12"/>
      <c r="S370" s="12"/>
      <c r="T370" s="12"/>
      <c r="U370" s="12"/>
      <c r="V370" s="12"/>
      <c r="W370" s="12"/>
      <c r="X370" s="12"/>
      <c r="Y370" s="12"/>
      <c r="Z370" s="12"/>
      <c r="AA370" s="12"/>
      <c r="AB370" s="12"/>
      <c r="AC370" s="12"/>
      <c r="AD370" s="12"/>
      <c r="AE370" s="12"/>
      <c r="AF370" s="12"/>
      <c r="AG370" s="12"/>
      <c r="AH370" s="12"/>
      <c r="AI370" s="27"/>
      <c r="AJ370" s="12"/>
      <c r="AK370" s="12"/>
      <c r="AL370" s="12"/>
      <c r="AM370" s="12"/>
      <c r="AN370" s="12"/>
      <c r="AO370" s="12"/>
      <c r="AP370" s="12"/>
      <c r="AQ370" s="12"/>
      <c r="AR370" s="12"/>
      <c r="AS370" s="12"/>
      <c r="AT370" s="12"/>
      <c r="AU370" s="12"/>
      <c r="AV370" s="12"/>
    </row>
    <row r="371" spans="1:48" ht="15.75" customHeight="1" x14ac:dyDescent="0.2">
      <c r="A371" s="12"/>
      <c r="B371" s="12"/>
      <c r="C371" s="12"/>
      <c r="D371" s="12"/>
      <c r="E371" s="12"/>
      <c r="F371" s="12"/>
      <c r="G371" s="12"/>
      <c r="H371" s="12"/>
      <c r="I371" s="12"/>
      <c r="J371" s="12"/>
      <c r="K371" s="12"/>
      <c r="L371" s="12"/>
      <c r="M371" s="27"/>
      <c r="N371" s="12"/>
      <c r="O371" s="12"/>
      <c r="P371" s="12"/>
      <c r="Q371" s="12"/>
      <c r="R371" s="12"/>
      <c r="S371" s="12"/>
      <c r="T371" s="12"/>
      <c r="U371" s="12"/>
      <c r="V371" s="12"/>
      <c r="W371" s="12"/>
      <c r="X371" s="12"/>
      <c r="Y371" s="12"/>
      <c r="Z371" s="12"/>
      <c r="AA371" s="12"/>
      <c r="AB371" s="12"/>
      <c r="AC371" s="12"/>
      <c r="AD371" s="12"/>
      <c r="AE371" s="12"/>
      <c r="AF371" s="12"/>
      <c r="AG371" s="12"/>
      <c r="AH371" s="12"/>
      <c r="AI371" s="27"/>
      <c r="AJ371" s="12"/>
      <c r="AK371" s="12"/>
      <c r="AL371" s="12"/>
      <c r="AM371" s="12"/>
      <c r="AN371" s="12"/>
      <c r="AO371" s="12"/>
      <c r="AP371" s="12"/>
      <c r="AQ371" s="12"/>
      <c r="AR371" s="12"/>
      <c r="AS371" s="12"/>
      <c r="AT371" s="12"/>
      <c r="AU371" s="12"/>
      <c r="AV371" s="12"/>
    </row>
    <row r="372" spans="1:48" ht="15.75" customHeight="1" x14ac:dyDescent="0.2">
      <c r="A372" s="12"/>
      <c r="B372" s="12"/>
      <c r="C372" s="12"/>
      <c r="D372" s="12"/>
      <c r="E372" s="12"/>
      <c r="F372" s="12"/>
      <c r="G372" s="12"/>
      <c r="H372" s="12"/>
      <c r="I372" s="12"/>
      <c r="J372" s="12"/>
      <c r="K372" s="12"/>
      <c r="L372" s="12"/>
      <c r="M372" s="27"/>
      <c r="N372" s="12"/>
      <c r="O372" s="12"/>
      <c r="P372" s="12"/>
      <c r="Q372" s="12"/>
      <c r="R372" s="12"/>
      <c r="S372" s="12"/>
      <c r="T372" s="12"/>
      <c r="U372" s="12"/>
      <c r="V372" s="12"/>
      <c r="W372" s="12"/>
      <c r="X372" s="12"/>
      <c r="Y372" s="12"/>
      <c r="Z372" s="12"/>
      <c r="AA372" s="12"/>
      <c r="AB372" s="12"/>
      <c r="AC372" s="12"/>
      <c r="AD372" s="12"/>
      <c r="AE372" s="12"/>
      <c r="AF372" s="12"/>
      <c r="AG372" s="12"/>
      <c r="AH372" s="12"/>
      <c r="AI372" s="27"/>
      <c r="AJ372" s="12"/>
      <c r="AK372" s="12"/>
      <c r="AL372" s="12"/>
      <c r="AM372" s="12"/>
      <c r="AN372" s="12"/>
      <c r="AO372" s="12"/>
      <c r="AP372" s="12"/>
      <c r="AQ372" s="12"/>
      <c r="AR372" s="12"/>
      <c r="AS372" s="12"/>
      <c r="AT372" s="12"/>
      <c r="AU372" s="12"/>
      <c r="AV372" s="12"/>
    </row>
    <row r="373" spans="1:48" ht="15.75" customHeight="1" x14ac:dyDescent="0.2">
      <c r="A373" s="12"/>
      <c r="B373" s="12"/>
      <c r="C373" s="12"/>
      <c r="D373" s="12"/>
      <c r="E373" s="12"/>
      <c r="F373" s="12"/>
      <c r="G373" s="12"/>
      <c r="H373" s="12"/>
      <c r="I373" s="12"/>
      <c r="J373" s="12"/>
      <c r="K373" s="12"/>
      <c r="L373" s="12"/>
      <c r="M373" s="27"/>
      <c r="N373" s="12"/>
      <c r="O373" s="12"/>
      <c r="P373" s="12"/>
      <c r="Q373" s="12"/>
      <c r="R373" s="12"/>
      <c r="S373" s="12"/>
      <c r="T373" s="12"/>
      <c r="U373" s="12"/>
      <c r="V373" s="12"/>
      <c r="W373" s="12"/>
      <c r="X373" s="12"/>
      <c r="Y373" s="12"/>
      <c r="Z373" s="12"/>
      <c r="AA373" s="12"/>
      <c r="AB373" s="12"/>
      <c r="AC373" s="12"/>
      <c r="AD373" s="12"/>
      <c r="AE373" s="12"/>
      <c r="AF373" s="12"/>
      <c r="AG373" s="12"/>
      <c r="AH373" s="12"/>
      <c r="AI373" s="27"/>
      <c r="AJ373" s="12"/>
      <c r="AK373" s="12"/>
      <c r="AL373" s="12"/>
      <c r="AM373" s="12"/>
      <c r="AN373" s="12"/>
      <c r="AO373" s="12"/>
      <c r="AP373" s="12"/>
      <c r="AQ373" s="12"/>
      <c r="AR373" s="12"/>
      <c r="AS373" s="12"/>
      <c r="AT373" s="12"/>
      <c r="AU373" s="12"/>
      <c r="AV373" s="12"/>
    </row>
    <row r="374" spans="1:48" ht="15.75" customHeight="1" x14ac:dyDescent="0.2">
      <c r="A374" s="12"/>
      <c r="B374" s="12"/>
      <c r="C374" s="12"/>
      <c r="D374" s="12"/>
      <c r="E374" s="12"/>
      <c r="F374" s="12"/>
      <c r="G374" s="12"/>
      <c r="H374" s="12"/>
      <c r="I374" s="12"/>
      <c r="J374" s="12"/>
      <c r="K374" s="12"/>
      <c r="L374" s="12"/>
      <c r="M374" s="27"/>
      <c r="N374" s="12"/>
      <c r="O374" s="12"/>
      <c r="P374" s="12"/>
      <c r="Q374" s="12"/>
      <c r="R374" s="12"/>
      <c r="S374" s="12"/>
      <c r="T374" s="12"/>
      <c r="U374" s="12"/>
      <c r="V374" s="12"/>
      <c r="W374" s="12"/>
      <c r="X374" s="12"/>
      <c r="Y374" s="12"/>
      <c r="Z374" s="12"/>
      <c r="AA374" s="12"/>
      <c r="AB374" s="12"/>
      <c r="AC374" s="12"/>
      <c r="AD374" s="12"/>
      <c r="AE374" s="12"/>
      <c r="AF374" s="12"/>
      <c r="AG374" s="12"/>
      <c r="AH374" s="12"/>
      <c r="AI374" s="27"/>
      <c r="AJ374" s="12"/>
      <c r="AK374" s="12"/>
      <c r="AL374" s="12"/>
      <c r="AM374" s="12"/>
      <c r="AN374" s="12"/>
      <c r="AO374" s="12"/>
      <c r="AP374" s="12"/>
      <c r="AQ374" s="12"/>
      <c r="AR374" s="12"/>
      <c r="AS374" s="12"/>
      <c r="AT374" s="12"/>
      <c r="AU374" s="12"/>
      <c r="AV374" s="12"/>
    </row>
    <row r="375" spans="1:48" ht="15.75" customHeight="1" x14ac:dyDescent="0.2">
      <c r="A375" s="12"/>
      <c r="B375" s="12"/>
      <c r="C375" s="12"/>
      <c r="D375" s="12"/>
      <c r="E375" s="12"/>
      <c r="F375" s="12"/>
      <c r="G375" s="12"/>
      <c r="H375" s="12"/>
      <c r="I375" s="12"/>
      <c r="J375" s="12"/>
      <c r="K375" s="12"/>
      <c r="L375" s="12"/>
      <c r="M375" s="27"/>
      <c r="N375" s="12"/>
      <c r="O375" s="12"/>
      <c r="P375" s="12"/>
      <c r="Q375" s="12"/>
      <c r="R375" s="12"/>
      <c r="S375" s="12"/>
      <c r="T375" s="12"/>
      <c r="U375" s="12"/>
      <c r="V375" s="12"/>
      <c r="W375" s="12"/>
      <c r="X375" s="12"/>
      <c r="Y375" s="12"/>
      <c r="Z375" s="12"/>
      <c r="AA375" s="12"/>
      <c r="AB375" s="12"/>
      <c r="AC375" s="12"/>
      <c r="AD375" s="12"/>
      <c r="AE375" s="12"/>
      <c r="AF375" s="12"/>
      <c r="AG375" s="12"/>
      <c r="AH375" s="12"/>
      <c r="AI375" s="27"/>
      <c r="AJ375" s="12"/>
      <c r="AK375" s="12"/>
      <c r="AL375" s="12"/>
      <c r="AM375" s="12"/>
      <c r="AN375" s="12"/>
      <c r="AO375" s="12"/>
      <c r="AP375" s="12"/>
      <c r="AQ375" s="12"/>
      <c r="AR375" s="12"/>
      <c r="AS375" s="12"/>
      <c r="AT375" s="12"/>
      <c r="AU375" s="12"/>
      <c r="AV375" s="12"/>
    </row>
    <row r="376" spans="1:48" ht="15.75" customHeight="1" x14ac:dyDescent="0.2">
      <c r="A376" s="12"/>
      <c r="B376" s="12"/>
      <c r="C376" s="12"/>
      <c r="D376" s="12"/>
      <c r="E376" s="12"/>
      <c r="F376" s="12"/>
      <c r="G376" s="12"/>
      <c r="H376" s="12"/>
      <c r="I376" s="12"/>
      <c r="J376" s="12"/>
      <c r="K376" s="12"/>
      <c r="L376" s="12"/>
      <c r="M376" s="27"/>
      <c r="N376" s="12"/>
      <c r="O376" s="12"/>
      <c r="P376" s="12"/>
      <c r="Q376" s="12"/>
      <c r="R376" s="12"/>
      <c r="S376" s="12"/>
      <c r="T376" s="12"/>
      <c r="U376" s="12"/>
      <c r="V376" s="12"/>
      <c r="W376" s="12"/>
      <c r="X376" s="12"/>
      <c r="Y376" s="12"/>
      <c r="Z376" s="12"/>
      <c r="AA376" s="12"/>
      <c r="AB376" s="12"/>
      <c r="AC376" s="12"/>
      <c r="AD376" s="12"/>
      <c r="AE376" s="12"/>
      <c r="AF376" s="12"/>
      <c r="AG376" s="12"/>
      <c r="AH376" s="12"/>
      <c r="AI376" s="27"/>
      <c r="AJ376" s="12"/>
      <c r="AK376" s="12"/>
      <c r="AL376" s="12"/>
      <c r="AM376" s="12"/>
      <c r="AN376" s="12"/>
      <c r="AO376" s="12"/>
      <c r="AP376" s="12"/>
      <c r="AQ376" s="12"/>
      <c r="AR376" s="12"/>
      <c r="AS376" s="12"/>
      <c r="AT376" s="12"/>
      <c r="AU376" s="12"/>
      <c r="AV376" s="12"/>
    </row>
    <row r="377" spans="1:48" ht="15.75" customHeight="1" x14ac:dyDescent="0.2">
      <c r="A377" s="12"/>
      <c r="B377" s="12"/>
      <c r="C377" s="12"/>
      <c r="D377" s="12"/>
      <c r="E377" s="12"/>
      <c r="F377" s="12"/>
      <c r="G377" s="12"/>
      <c r="H377" s="12"/>
      <c r="I377" s="12"/>
      <c r="J377" s="12"/>
      <c r="K377" s="12"/>
      <c r="L377" s="12"/>
      <c r="M377" s="27"/>
      <c r="N377" s="12"/>
      <c r="O377" s="12"/>
      <c r="P377" s="12"/>
      <c r="Q377" s="12"/>
      <c r="R377" s="12"/>
      <c r="S377" s="12"/>
      <c r="T377" s="12"/>
      <c r="U377" s="12"/>
      <c r="V377" s="12"/>
      <c r="W377" s="12"/>
      <c r="X377" s="12"/>
      <c r="Y377" s="12"/>
      <c r="Z377" s="12"/>
      <c r="AA377" s="12"/>
      <c r="AB377" s="12"/>
      <c r="AC377" s="12"/>
      <c r="AD377" s="12"/>
      <c r="AE377" s="12"/>
      <c r="AF377" s="12"/>
      <c r="AG377" s="12"/>
      <c r="AH377" s="12"/>
      <c r="AI377" s="27"/>
      <c r="AJ377" s="12"/>
      <c r="AK377" s="12"/>
      <c r="AL377" s="12"/>
      <c r="AM377" s="12"/>
      <c r="AN377" s="12"/>
      <c r="AO377" s="12"/>
      <c r="AP377" s="12"/>
      <c r="AQ377" s="12"/>
      <c r="AR377" s="12"/>
      <c r="AS377" s="12"/>
      <c r="AT377" s="12"/>
      <c r="AU377" s="12"/>
      <c r="AV377" s="12"/>
    </row>
    <row r="378" spans="1:48" ht="15.75" customHeight="1" x14ac:dyDescent="0.2">
      <c r="A378" s="12"/>
      <c r="B378" s="12"/>
      <c r="C378" s="12"/>
      <c r="D378" s="12"/>
      <c r="E378" s="12"/>
      <c r="F378" s="12"/>
      <c r="G378" s="12"/>
      <c r="H378" s="12"/>
      <c r="I378" s="12"/>
      <c r="J378" s="12"/>
      <c r="K378" s="12"/>
      <c r="L378" s="12"/>
      <c r="M378" s="27"/>
      <c r="N378" s="12"/>
      <c r="O378" s="12"/>
      <c r="P378" s="12"/>
      <c r="Q378" s="12"/>
      <c r="R378" s="12"/>
      <c r="S378" s="12"/>
      <c r="T378" s="12"/>
      <c r="U378" s="12"/>
      <c r="V378" s="12"/>
      <c r="W378" s="12"/>
      <c r="X378" s="12"/>
      <c r="Y378" s="12"/>
      <c r="Z378" s="12"/>
      <c r="AA378" s="12"/>
      <c r="AB378" s="12"/>
      <c r="AC378" s="12"/>
      <c r="AD378" s="12"/>
      <c r="AE378" s="12"/>
      <c r="AF378" s="12"/>
      <c r="AG378" s="12"/>
      <c r="AH378" s="12"/>
      <c r="AI378" s="27"/>
      <c r="AJ378" s="12"/>
      <c r="AK378" s="12"/>
      <c r="AL378" s="12"/>
      <c r="AM378" s="12"/>
      <c r="AN378" s="12"/>
      <c r="AO378" s="12"/>
      <c r="AP378" s="12"/>
      <c r="AQ378" s="12"/>
      <c r="AR378" s="12"/>
      <c r="AS378" s="12"/>
      <c r="AT378" s="12"/>
      <c r="AU378" s="12"/>
      <c r="AV378" s="12"/>
    </row>
    <row r="379" spans="1:48" ht="15.75" customHeight="1" x14ac:dyDescent="0.2">
      <c r="A379" s="12"/>
      <c r="B379" s="12"/>
      <c r="C379" s="12"/>
      <c r="D379" s="12"/>
      <c r="E379" s="12"/>
      <c r="F379" s="12"/>
      <c r="G379" s="12"/>
      <c r="H379" s="12"/>
      <c r="I379" s="12"/>
      <c r="J379" s="12"/>
      <c r="K379" s="12"/>
      <c r="L379" s="12"/>
      <c r="M379" s="27"/>
      <c r="N379" s="12"/>
      <c r="O379" s="12"/>
      <c r="P379" s="12"/>
      <c r="Q379" s="12"/>
      <c r="R379" s="12"/>
      <c r="S379" s="12"/>
      <c r="T379" s="12"/>
      <c r="U379" s="12"/>
      <c r="V379" s="12"/>
      <c r="W379" s="12"/>
      <c r="X379" s="12"/>
      <c r="Y379" s="12"/>
      <c r="Z379" s="12"/>
      <c r="AA379" s="12"/>
      <c r="AB379" s="12"/>
      <c r="AC379" s="12"/>
      <c r="AD379" s="12"/>
      <c r="AE379" s="12"/>
      <c r="AF379" s="12"/>
      <c r="AG379" s="12"/>
      <c r="AH379" s="12"/>
      <c r="AI379" s="27"/>
      <c r="AJ379" s="12"/>
      <c r="AK379" s="12"/>
      <c r="AL379" s="12"/>
      <c r="AM379" s="12"/>
      <c r="AN379" s="12"/>
      <c r="AO379" s="12"/>
      <c r="AP379" s="12"/>
      <c r="AQ379" s="12"/>
      <c r="AR379" s="12"/>
      <c r="AS379" s="12"/>
      <c r="AT379" s="12"/>
      <c r="AU379" s="12"/>
      <c r="AV379" s="12"/>
    </row>
    <row r="380" spans="1:48" ht="15.75" customHeight="1" x14ac:dyDescent="0.2">
      <c r="A380" s="12"/>
      <c r="B380" s="12"/>
      <c r="C380" s="12"/>
      <c r="D380" s="12"/>
      <c r="E380" s="12"/>
      <c r="F380" s="12"/>
      <c r="G380" s="12"/>
      <c r="H380" s="12"/>
      <c r="I380" s="12"/>
      <c r="J380" s="12"/>
      <c r="K380" s="12"/>
      <c r="L380" s="12"/>
      <c r="M380" s="27"/>
      <c r="N380" s="12"/>
      <c r="O380" s="12"/>
      <c r="P380" s="12"/>
      <c r="Q380" s="12"/>
      <c r="R380" s="12"/>
      <c r="S380" s="12"/>
      <c r="T380" s="12"/>
      <c r="U380" s="12"/>
      <c r="V380" s="12"/>
      <c r="W380" s="12"/>
      <c r="X380" s="12"/>
      <c r="Y380" s="12"/>
      <c r="Z380" s="12"/>
      <c r="AA380" s="12"/>
      <c r="AB380" s="12"/>
      <c r="AC380" s="12"/>
      <c r="AD380" s="12"/>
      <c r="AE380" s="12"/>
      <c r="AF380" s="12"/>
      <c r="AG380" s="12"/>
      <c r="AH380" s="12"/>
      <c r="AI380" s="27"/>
      <c r="AJ380" s="12"/>
      <c r="AK380" s="12"/>
      <c r="AL380" s="12"/>
      <c r="AM380" s="12"/>
      <c r="AN380" s="12"/>
      <c r="AO380" s="12"/>
      <c r="AP380" s="12"/>
      <c r="AQ380" s="12"/>
      <c r="AR380" s="12"/>
      <c r="AS380" s="12"/>
      <c r="AT380" s="12"/>
      <c r="AU380" s="12"/>
      <c r="AV380" s="12"/>
    </row>
    <row r="381" spans="1:48" ht="15.75" customHeight="1" x14ac:dyDescent="0.2">
      <c r="A381" s="12"/>
      <c r="B381" s="12"/>
      <c r="C381" s="12"/>
      <c r="D381" s="12"/>
      <c r="E381" s="12"/>
      <c r="F381" s="12"/>
      <c r="G381" s="12"/>
      <c r="H381" s="12"/>
      <c r="I381" s="12"/>
      <c r="J381" s="12"/>
      <c r="K381" s="12"/>
      <c r="L381" s="12"/>
      <c r="M381" s="27"/>
      <c r="N381" s="12"/>
      <c r="O381" s="12"/>
      <c r="P381" s="12"/>
      <c r="Q381" s="12"/>
      <c r="R381" s="12"/>
      <c r="S381" s="12"/>
      <c r="T381" s="12"/>
      <c r="U381" s="12"/>
      <c r="V381" s="12"/>
      <c r="W381" s="12"/>
      <c r="X381" s="12"/>
      <c r="Y381" s="12"/>
      <c r="Z381" s="12"/>
      <c r="AA381" s="12"/>
      <c r="AB381" s="12"/>
      <c r="AC381" s="12"/>
      <c r="AD381" s="12"/>
      <c r="AE381" s="12"/>
      <c r="AF381" s="12"/>
      <c r="AG381" s="12"/>
      <c r="AH381" s="12"/>
      <c r="AI381" s="27"/>
      <c r="AJ381" s="12"/>
      <c r="AK381" s="12"/>
      <c r="AL381" s="12"/>
      <c r="AM381" s="12"/>
      <c r="AN381" s="12"/>
      <c r="AO381" s="12"/>
      <c r="AP381" s="12"/>
      <c r="AQ381" s="12"/>
      <c r="AR381" s="12"/>
      <c r="AS381" s="12"/>
      <c r="AT381" s="12"/>
      <c r="AU381" s="12"/>
      <c r="AV381" s="12"/>
    </row>
    <row r="382" spans="1:48" ht="15.75" customHeight="1" x14ac:dyDescent="0.2">
      <c r="A382" s="12"/>
      <c r="B382" s="12"/>
      <c r="C382" s="12"/>
      <c r="D382" s="12"/>
      <c r="E382" s="12"/>
      <c r="F382" s="12"/>
      <c r="G382" s="12"/>
      <c r="H382" s="12"/>
      <c r="I382" s="12"/>
      <c r="J382" s="12"/>
      <c r="K382" s="12"/>
      <c r="L382" s="12"/>
      <c r="M382" s="27"/>
      <c r="N382" s="12"/>
      <c r="O382" s="12"/>
      <c r="P382" s="12"/>
      <c r="Q382" s="12"/>
      <c r="R382" s="12"/>
      <c r="S382" s="12"/>
      <c r="T382" s="12"/>
      <c r="U382" s="12"/>
      <c r="V382" s="12"/>
      <c r="W382" s="12"/>
      <c r="X382" s="12"/>
      <c r="Y382" s="12"/>
      <c r="Z382" s="12"/>
      <c r="AA382" s="12"/>
      <c r="AB382" s="12"/>
      <c r="AC382" s="12"/>
      <c r="AD382" s="12"/>
      <c r="AE382" s="12"/>
      <c r="AF382" s="12"/>
      <c r="AG382" s="12"/>
      <c r="AH382" s="12"/>
      <c r="AI382" s="27"/>
      <c r="AJ382" s="12"/>
      <c r="AK382" s="12"/>
      <c r="AL382" s="12"/>
      <c r="AM382" s="12"/>
      <c r="AN382" s="12"/>
      <c r="AO382" s="12"/>
      <c r="AP382" s="12"/>
      <c r="AQ382" s="12"/>
      <c r="AR382" s="12"/>
      <c r="AS382" s="12"/>
      <c r="AT382" s="12"/>
      <c r="AU382" s="12"/>
      <c r="AV382" s="12"/>
    </row>
    <row r="383" spans="1:48" ht="15.75" customHeight="1" x14ac:dyDescent="0.2">
      <c r="A383" s="12"/>
      <c r="B383" s="12"/>
      <c r="C383" s="12"/>
      <c r="D383" s="12"/>
      <c r="E383" s="12"/>
      <c r="F383" s="12"/>
      <c r="G383" s="12"/>
      <c r="H383" s="12"/>
      <c r="I383" s="12"/>
      <c r="J383" s="12"/>
      <c r="K383" s="12"/>
      <c r="L383" s="12"/>
      <c r="M383" s="27"/>
      <c r="N383" s="12"/>
      <c r="O383" s="12"/>
      <c r="P383" s="12"/>
      <c r="Q383" s="12"/>
      <c r="R383" s="12"/>
      <c r="S383" s="12"/>
      <c r="T383" s="12"/>
      <c r="U383" s="12"/>
      <c r="V383" s="12"/>
      <c r="W383" s="12"/>
      <c r="X383" s="12"/>
      <c r="Y383" s="12"/>
      <c r="Z383" s="12"/>
      <c r="AA383" s="12"/>
      <c r="AB383" s="12"/>
      <c r="AC383" s="12"/>
      <c r="AD383" s="12"/>
      <c r="AE383" s="12"/>
      <c r="AF383" s="12"/>
      <c r="AG383" s="12"/>
      <c r="AH383" s="12"/>
      <c r="AI383" s="27"/>
      <c r="AJ383" s="12"/>
      <c r="AK383" s="12"/>
      <c r="AL383" s="12"/>
      <c r="AM383" s="12"/>
      <c r="AN383" s="12"/>
      <c r="AO383" s="12"/>
      <c r="AP383" s="12"/>
      <c r="AQ383" s="12"/>
      <c r="AR383" s="12"/>
      <c r="AS383" s="12"/>
      <c r="AT383" s="12"/>
      <c r="AU383" s="12"/>
      <c r="AV383" s="12"/>
    </row>
    <row r="384" spans="1:48" ht="15.75" customHeight="1" x14ac:dyDescent="0.2">
      <c r="A384" s="12"/>
      <c r="B384" s="12"/>
      <c r="C384" s="12"/>
      <c r="D384" s="12"/>
      <c r="E384" s="12"/>
      <c r="F384" s="12"/>
      <c r="G384" s="12"/>
      <c r="H384" s="12"/>
      <c r="I384" s="12"/>
      <c r="J384" s="12"/>
      <c r="K384" s="12"/>
      <c r="L384" s="12"/>
      <c r="M384" s="27"/>
      <c r="N384" s="12"/>
      <c r="O384" s="12"/>
      <c r="P384" s="12"/>
      <c r="Q384" s="12"/>
      <c r="R384" s="12"/>
      <c r="S384" s="12"/>
      <c r="T384" s="12"/>
      <c r="U384" s="12"/>
      <c r="V384" s="12"/>
      <c r="W384" s="12"/>
      <c r="X384" s="12"/>
      <c r="Y384" s="12"/>
      <c r="Z384" s="12"/>
      <c r="AA384" s="12"/>
      <c r="AB384" s="12"/>
      <c r="AC384" s="12"/>
      <c r="AD384" s="12"/>
      <c r="AE384" s="12"/>
      <c r="AF384" s="12"/>
      <c r="AG384" s="12"/>
      <c r="AH384" s="12"/>
      <c r="AI384" s="27"/>
      <c r="AJ384" s="12"/>
      <c r="AK384" s="12"/>
      <c r="AL384" s="12"/>
      <c r="AM384" s="12"/>
      <c r="AN384" s="12"/>
      <c r="AO384" s="12"/>
      <c r="AP384" s="12"/>
      <c r="AQ384" s="12"/>
      <c r="AR384" s="12"/>
      <c r="AS384" s="12"/>
      <c r="AT384" s="12"/>
      <c r="AU384" s="12"/>
      <c r="AV384" s="12"/>
    </row>
    <row r="385" spans="1:48" ht="15.75" customHeight="1" x14ac:dyDescent="0.2">
      <c r="A385" s="12"/>
      <c r="B385" s="12"/>
      <c r="C385" s="12"/>
      <c r="D385" s="12"/>
      <c r="E385" s="12"/>
      <c r="F385" s="12"/>
      <c r="G385" s="12"/>
      <c r="H385" s="12"/>
      <c r="I385" s="12"/>
      <c r="J385" s="12"/>
      <c r="K385" s="12"/>
      <c r="L385" s="12"/>
      <c r="M385" s="27"/>
      <c r="N385" s="12"/>
      <c r="O385" s="12"/>
      <c r="P385" s="12"/>
      <c r="Q385" s="12"/>
      <c r="R385" s="12"/>
      <c r="S385" s="12"/>
      <c r="T385" s="12"/>
      <c r="U385" s="12"/>
      <c r="V385" s="12"/>
      <c r="W385" s="12"/>
      <c r="X385" s="12"/>
      <c r="Y385" s="12"/>
      <c r="Z385" s="12"/>
      <c r="AA385" s="12"/>
      <c r="AB385" s="12"/>
      <c r="AC385" s="12"/>
      <c r="AD385" s="12"/>
      <c r="AE385" s="12"/>
      <c r="AF385" s="12"/>
      <c r="AG385" s="12"/>
      <c r="AH385" s="12"/>
      <c r="AI385" s="27"/>
      <c r="AJ385" s="12"/>
      <c r="AK385" s="12"/>
      <c r="AL385" s="12"/>
      <c r="AM385" s="12"/>
      <c r="AN385" s="12"/>
      <c r="AO385" s="12"/>
      <c r="AP385" s="12"/>
      <c r="AQ385" s="12"/>
      <c r="AR385" s="12"/>
      <c r="AS385" s="12"/>
      <c r="AT385" s="12"/>
      <c r="AU385" s="12"/>
      <c r="AV385" s="12"/>
    </row>
    <row r="386" spans="1:48" ht="15.75" customHeight="1" x14ac:dyDescent="0.2">
      <c r="A386" s="12"/>
      <c r="B386" s="12"/>
      <c r="C386" s="12"/>
      <c r="D386" s="12"/>
      <c r="E386" s="12"/>
      <c r="F386" s="12"/>
      <c r="G386" s="12"/>
      <c r="H386" s="12"/>
      <c r="I386" s="12"/>
      <c r="J386" s="12"/>
      <c r="K386" s="12"/>
      <c r="L386" s="12"/>
      <c r="M386" s="27"/>
      <c r="N386" s="12"/>
      <c r="O386" s="12"/>
      <c r="P386" s="12"/>
      <c r="Q386" s="12"/>
      <c r="R386" s="12"/>
      <c r="S386" s="12"/>
      <c r="T386" s="12"/>
      <c r="U386" s="12"/>
      <c r="V386" s="12"/>
      <c r="W386" s="12"/>
      <c r="X386" s="12"/>
      <c r="Y386" s="12"/>
      <c r="Z386" s="12"/>
      <c r="AA386" s="12"/>
      <c r="AB386" s="12"/>
      <c r="AC386" s="12"/>
      <c r="AD386" s="12"/>
      <c r="AE386" s="12"/>
      <c r="AF386" s="12"/>
      <c r="AG386" s="12"/>
      <c r="AH386" s="12"/>
      <c r="AI386" s="27"/>
      <c r="AJ386" s="12"/>
      <c r="AK386" s="12"/>
      <c r="AL386" s="12"/>
      <c r="AM386" s="12"/>
      <c r="AN386" s="12"/>
      <c r="AO386" s="12"/>
      <c r="AP386" s="12"/>
      <c r="AQ386" s="12"/>
      <c r="AR386" s="12"/>
      <c r="AS386" s="12"/>
      <c r="AT386" s="12"/>
      <c r="AU386" s="12"/>
      <c r="AV386" s="12"/>
    </row>
    <row r="387" spans="1:48" ht="15.75" customHeight="1" x14ac:dyDescent="0.2">
      <c r="A387" s="12"/>
      <c r="B387" s="12"/>
      <c r="C387" s="12"/>
      <c r="D387" s="12"/>
      <c r="E387" s="12"/>
      <c r="F387" s="12"/>
      <c r="G387" s="12"/>
      <c r="H387" s="12"/>
      <c r="I387" s="12"/>
      <c r="J387" s="12"/>
      <c r="K387" s="12"/>
      <c r="L387" s="12"/>
      <c r="M387" s="27"/>
      <c r="N387" s="12"/>
      <c r="O387" s="12"/>
      <c r="P387" s="12"/>
      <c r="Q387" s="12"/>
      <c r="R387" s="12"/>
      <c r="S387" s="12"/>
      <c r="T387" s="12"/>
      <c r="U387" s="12"/>
      <c r="V387" s="12"/>
      <c r="W387" s="12"/>
      <c r="X387" s="12"/>
      <c r="Y387" s="12"/>
      <c r="Z387" s="12"/>
      <c r="AA387" s="12"/>
      <c r="AB387" s="12"/>
      <c r="AC387" s="12"/>
      <c r="AD387" s="12"/>
      <c r="AE387" s="12"/>
      <c r="AF387" s="12"/>
      <c r="AG387" s="12"/>
      <c r="AH387" s="12"/>
      <c r="AI387" s="27"/>
      <c r="AJ387" s="12"/>
      <c r="AK387" s="12"/>
      <c r="AL387" s="12"/>
      <c r="AM387" s="12"/>
      <c r="AN387" s="12"/>
      <c r="AO387" s="12"/>
      <c r="AP387" s="12"/>
      <c r="AQ387" s="12"/>
      <c r="AR387" s="12"/>
      <c r="AS387" s="12"/>
      <c r="AT387" s="12"/>
      <c r="AU387" s="12"/>
      <c r="AV387" s="12"/>
    </row>
    <row r="388" spans="1:48" ht="15.75" customHeight="1" x14ac:dyDescent="0.2">
      <c r="A388" s="12"/>
      <c r="B388" s="12"/>
      <c r="C388" s="12"/>
      <c r="D388" s="12"/>
      <c r="E388" s="12"/>
      <c r="F388" s="12"/>
      <c r="G388" s="12"/>
      <c r="H388" s="12"/>
      <c r="I388" s="12"/>
      <c r="J388" s="12"/>
      <c r="K388" s="12"/>
      <c r="L388" s="12"/>
      <c r="M388" s="27"/>
      <c r="N388" s="12"/>
      <c r="O388" s="12"/>
      <c r="P388" s="12"/>
      <c r="Q388" s="12"/>
      <c r="R388" s="12"/>
      <c r="S388" s="12"/>
      <c r="T388" s="12"/>
      <c r="U388" s="12"/>
      <c r="V388" s="12"/>
      <c r="W388" s="12"/>
      <c r="X388" s="12"/>
      <c r="Y388" s="12"/>
      <c r="Z388" s="12"/>
      <c r="AA388" s="12"/>
      <c r="AB388" s="12"/>
      <c r="AC388" s="12"/>
      <c r="AD388" s="12"/>
      <c r="AE388" s="12"/>
      <c r="AF388" s="12"/>
      <c r="AG388" s="12"/>
      <c r="AH388" s="12"/>
      <c r="AI388" s="27"/>
      <c r="AJ388" s="12"/>
      <c r="AK388" s="12"/>
      <c r="AL388" s="12"/>
      <c r="AM388" s="12"/>
      <c r="AN388" s="12"/>
      <c r="AO388" s="12"/>
      <c r="AP388" s="12"/>
      <c r="AQ388" s="12"/>
      <c r="AR388" s="12"/>
      <c r="AS388" s="12"/>
      <c r="AT388" s="12"/>
      <c r="AU388" s="12"/>
      <c r="AV388" s="12"/>
    </row>
    <row r="389" spans="1:48" ht="15.75" customHeight="1" x14ac:dyDescent="0.2">
      <c r="A389" s="12"/>
      <c r="B389" s="12"/>
      <c r="C389" s="12"/>
      <c r="D389" s="12"/>
      <c r="E389" s="12"/>
      <c r="F389" s="12"/>
      <c r="G389" s="12"/>
      <c r="H389" s="12"/>
      <c r="I389" s="12"/>
      <c r="J389" s="12"/>
      <c r="K389" s="12"/>
      <c r="L389" s="12"/>
      <c r="M389" s="27"/>
      <c r="N389" s="12"/>
      <c r="O389" s="12"/>
      <c r="P389" s="12"/>
      <c r="Q389" s="12"/>
      <c r="R389" s="12"/>
      <c r="S389" s="12"/>
      <c r="T389" s="12"/>
      <c r="U389" s="12"/>
      <c r="V389" s="12"/>
      <c r="W389" s="12"/>
      <c r="X389" s="12"/>
      <c r="Y389" s="12"/>
      <c r="Z389" s="12"/>
      <c r="AA389" s="12"/>
      <c r="AB389" s="12"/>
      <c r="AC389" s="12"/>
      <c r="AD389" s="12"/>
      <c r="AE389" s="12"/>
      <c r="AF389" s="12"/>
      <c r="AG389" s="12"/>
      <c r="AH389" s="12"/>
      <c r="AI389" s="27"/>
      <c r="AJ389" s="12"/>
      <c r="AK389" s="12"/>
      <c r="AL389" s="12"/>
      <c r="AM389" s="12"/>
      <c r="AN389" s="12"/>
      <c r="AO389" s="12"/>
      <c r="AP389" s="12"/>
      <c r="AQ389" s="12"/>
      <c r="AR389" s="12"/>
      <c r="AS389" s="12"/>
      <c r="AT389" s="12"/>
      <c r="AU389" s="12"/>
      <c r="AV389" s="12"/>
    </row>
    <row r="390" spans="1:48" ht="15.75" customHeight="1" x14ac:dyDescent="0.2">
      <c r="A390" s="12"/>
      <c r="B390" s="12"/>
      <c r="C390" s="12"/>
      <c r="D390" s="12"/>
      <c r="E390" s="12"/>
      <c r="F390" s="12"/>
      <c r="G390" s="12"/>
      <c r="H390" s="12"/>
      <c r="I390" s="12"/>
      <c r="J390" s="12"/>
      <c r="K390" s="12"/>
      <c r="L390" s="12"/>
      <c r="M390" s="27"/>
      <c r="N390" s="12"/>
      <c r="O390" s="12"/>
      <c r="P390" s="12"/>
      <c r="Q390" s="12"/>
      <c r="R390" s="12"/>
      <c r="S390" s="12"/>
      <c r="T390" s="12"/>
      <c r="U390" s="12"/>
      <c r="V390" s="12"/>
      <c r="W390" s="12"/>
      <c r="X390" s="12"/>
      <c r="Y390" s="12"/>
      <c r="Z390" s="12"/>
      <c r="AA390" s="12"/>
      <c r="AB390" s="12"/>
      <c r="AC390" s="12"/>
      <c r="AD390" s="12"/>
      <c r="AE390" s="12"/>
      <c r="AF390" s="12"/>
      <c r="AG390" s="12"/>
      <c r="AH390" s="12"/>
      <c r="AI390" s="27"/>
      <c r="AJ390" s="12"/>
      <c r="AK390" s="12"/>
      <c r="AL390" s="12"/>
      <c r="AM390" s="12"/>
      <c r="AN390" s="12"/>
      <c r="AO390" s="12"/>
      <c r="AP390" s="12"/>
      <c r="AQ390" s="12"/>
      <c r="AR390" s="12"/>
      <c r="AS390" s="12"/>
      <c r="AT390" s="12"/>
      <c r="AU390" s="12"/>
      <c r="AV390" s="12"/>
    </row>
    <row r="391" spans="1:48" ht="15.75" customHeight="1" x14ac:dyDescent="0.2">
      <c r="A391" s="12"/>
      <c r="B391" s="12"/>
      <c r="C391" s="12"/>
      <c r="D391" s="12"/>
      <c r="E391" s="12"/>
      <c r="F391" s="12"/>
      <c r="G391" s="12"/>
      <c r="H391" s="12"/>
      <c r="I391" s="12"/>
      <c r="J391" s="12"/>
      <c r="K391" s="12"/>
      <c r="L391" s="12"/>
      <c r="M391" s="27"/>
      <c r="N391" s="12"/>
      <c r="O391" s="12"/>
      <c r="P391" s="12"/>
      <c r="Q391" s="12"/>
      <c r="R391" s="12"/>
      <c r="S391" s="12"/>
      <c r="T391" s="12"/>
      <c r="U391" s="12"/>
      <c r="V391" s="12"/>
      <c r="W391" s="12"/>
      <c r="X391" s="12"/>
      <c r="Y391" s="12"/>
      <c r="Z391" s="12"/>
      <c r="AA391" s="12"/>
      <c r="AB391" s="12"/>
      <c r="AC391" s="12"/>
      <c r="AD391" s="12"/>
      <c r="AE391" s="12"/>
      <c r="AF391" s="12"/>
      <c r="AG391" s="12"/>
      <c r="AH391" s="12"/>
      <c r="AI391" s="27"/>
      <c r="AJ391" s="12"/>
      <c r="AK391" s="12"/>
      <c r="AL391" s="12"/>
      <c r="AM391" s="12"/>
      <c r="AN391" s="12"/>
      <c r="AO391" s="12"/>
      <c r="AP391" s="12"/>
      <c r="AQ391" s="12"/>
      <c r="AR391" s="12"/>
      <c r="AS391" s="12"/>
      <c r="AT391" s="12"/>
      <c r="AU391" s="12"/>
      <c r="AV391" s="12"/>
    </row>
    <row r="392" spans="1:48" ht="15.75" customHeight="1" x14ac:dyDescent="0.2">
      <c r="A392" s="12"/>
      <c r="B392" s="12"/>
      <c r="C392" s="12"/>
      <c r="D392" s="12"/>
      <c r="E392" s="12"/>
      <c r="F392" s="12"/>
      <c r="G392" s="12"/>
      <c r="H392" s="12"/>
      <c r="I392" s="12"/>
      <c r="J392" s="12"/>
      <c r="K392" s="12"/>
      <c r="L392" s="12"/>
      <c r="M392" s="27"/>
      <c r="N392" s="12"/>
      <c r="O392" s="12"/>
      <c r="P392" s="12"/>
      <c r="Q392" s="12"/>
      <c r="R392" s="12"/>
      <c r="S392" s="12"/>
      <c r="T392" s="12"/>
      <c r="U392" s="12"/>
      <c r="V392" s="12"/>
      <c r="W392" s="12"/>
      <c r="X392" s="12"/>
      <c r="Y392" s="12"/>
      <c r="Z392" s="12"/>
      <c r="AA392" s="12"/>
      <c r="AB392" s="12"/>
      <c r="AC392" s="12"/>
      <c r="AD392" s="12"/>
      <c r="AE392" s="12"/>
      <c r="AF392" s="12"/>
      <c r="AG392" s="12"/>
      <c r="AH392" s="12"/>
      <c r="AI392" s="27"/>
      <c r="AJ392" s="12"/>
      <c r="AK392" s="12"/>
      <c r="AL392" s="12"/>
      <c r="AM392" s="12"/>
      <c r="AN392" s="12"/>
      <c r="AO392" s="12"/>
      <c r="AP392" s="12"/>
      <c r="AQ392" s="12"/>
      <c r="AR392" s="12"/>
      <c r="AS392" s="12"/>
      <c r="AT392" s="12"/>
      <c r="AU392" s="12"/>
      <c r="AV392" s="12"/>
    </row>
    <row r="393" spans="1:48" ht="15.75" customHeight="1" x14ac:dyDescent="0.2">
      <c r="A393" s="12"/>
      <c r="B393" s="12"/>
      <c r="C393" s="12"/>
      <c r="D393" s="12"/>
      <c r="E393" s="12"/>
      <c r="F393" s="12"/>
      <c r="G393" s="12"/>
      <c r="H393" s="12"/>
      <c r="I393" s="12"/>
      <c r="J393" s="12"/>
      <c r="K393" s="12"/>
      <c r="L393" s="12"/>
      <c r="M393" s="27"/>
      <c r="N393" s="12"/>
      <c r="O393" s="12"/>
      <c r="P393" s="12"/>
      <c r="Q393" s="12"/>
      <c r="R393" s="12"/>
      <c r="S393" s="12"/>
      <c r="T393" s="12"/>
      <c r="U393" s="12"/>
      <c r="V393" s="12"/>
      <c r="W393" s="12"/>
      <c r="X393" s="12"/>
      <c r="Y393" s="12"/>
      <c r="Z393" s="12"/>
      <c r="AA393" s="12"/>
      <c r="AB393" s="12"/>
      <c r="AC393" s="12"/>
      <c r="AD393" s="12"/>
      <c r="AE393" s="12"/>
      <c r="AF393" s="12"/>
      <c r="AG393" s="12"/>
      <c r="AH393" s="12"/>
      <c r="AI393" s="27"/>
      <c r="AJ393" s="12"/>
      <c r="AK393" s="12"/>
      <c r="AL393" s="12"/>
      <c r="AM393" s="12"/>
      <c r="AN393" s="12"/>
      <c r="AO393" s="12"/>
      <c r="AP393" s="12"/>
      <c r="AQ393" s="12"/>
      <c r="AR393" s="12"/>
      <c r="AS393" s="12"/>
      <c r="AT393" s="12"/>
      <c r="AU393" s="12"/>
      <c r="AV393" s="12"/>
    </row>
    <row r="394" spans="1:48" ht="15.75" customHeight="1" x14ac:dyDescent="0.2">
      <c r="A394" s="12"/>
      <c r="B394" s="12"/>
      <c r="C394" s="12"/>
      <c r="D394" s="12"/>
      <c r="E394" s="12"/>
      <c r="F394" s="12"/>
      <c r="G394" s="12"/>
      <c r="H394" s="12"/>
      <c r="I394" s="12"/>
      <c r="J394" s="12"/>
      <c r="K394" s="12"/>
      <c r="L394" s="12"/>
      <c r="M394" s="27"/>
      <c r="N394" s="12"/>
      <c r="O394" s="12"/>
      <c r="P394" s="12"/>
      <c r="Q394" s="12"/>
      <c r="R394" s="12"/>
      <c r="S394" s="12"/>
      <c r="T394" s="12"/>
      <c r="U394" s="12"/>
      <c r="V394" s="12"/>
      <c r="W394" s="12"/>
      <c r="X394" s="12"/>
      <c r="Y394" s="12"/>
      <c r="Z394" s="12"/>
      <c r="AA394" s="12"/>
      <c r="AB394" s="12"/>
      <c r="AC394" s="12"/>
      <c r="AD394" s="12"/>
      <c r="AE394" s="12"/>
      <c r="AF394" s="12"/>
      <c r="AG394" s="12"/>
      <c r="AH394" s="12"/>
      <c r="AI394" s="27"/>
      <c r="AJ394" s="12"/>
      <c r="AK394" s="12"/>
      <c r="AL394" s="12"/>
      <c r="AM394" s="12"/>
      <c r="AN394" s="12"/>
      <c r="AO394" s="12"/>
      <c r="AP394" s="12"/>
      <c r="AQ394" s="12"/>
      <c r="AR394" s="12"/>
      <c r="AS394" s="12"/>
      <c r="AT394" s="12"/>
      <c r="AU394" s="12"/>
      <c r="AV394" s="12"/>
    </row>
    <row r="395" spans="1:48" ht="15.75" customHeight="1" x14ac:dyDescent="0.2">
      <c r="A395" s="12"/>
      <c r="B395" s="12"/>
      <c r="C395" s="12"/>
      <c r="D395" s="12"/>
      <c r="E395" s="12"/>
      <c r="F395" s="12"/>
      <c r="G395" s="12"/>
      <c r="H395" s="12"/>
      <c r="I395" s="12"/>
      <c r="J395" s="12"/>
      <c r="K395" s="12"/>
      <c r="L395" s="12"/>
      <c r="M395" s="27"/>
      <c r="N395" s="12"/>
      <c r="O395" s="12"/>
      <c r="P395" s="12"/>
      <c r="Q395" s="12"/>
      <c r="R395" s="12"/>
      <c r="S395" s="12"/>
      <c r="T395" s="12"/>
      <c r="U395" s="12"/>
      <c r="V395" s="12"/>
      <c r="W395" s="12"/>
      <c r="X395" s="12"/>
      <c r="Y395" s="12"/>
      <c r="Z395" s="12"/>
      <c r="AA395" s="12"/>
      <c r="AB395" s="12"/>
      <c r="AC395" s="12"/>
      <c r="AD395" s="12"/>
      <c r="AE395" s="12"/>
      <c r="AF395" s="12"/>
      <c r="AG395" s="12"/>
      <c r="AH395" s="12"/>
      <c r="AI395" s="27"/>
      <c r="AJ395" s="12"/>
      <c r="AK395" s="12"/>
      <c r="AL395" s="12"/>
      <c r="AM395" s="12"/>
      <c r="AN395" s="12"/>
      <c r="AO395" s="12"/>
      <c r="AP395" s="12"/>
      <c r="AQ395" s="12"/>
      <c r="AR395" s="12"/>
      <c r="AS395" s="12"/>
      <c r="AT395" s="12"/>
      <c r="AU395" s="12"/>
      <c r="AV395" s="12"/>
    </row>
    <row r="396" spans="1:48" ht="15.75" customHeight="1" x14ac:dyDescent="0.2">
      <c r="A396" s="12"/>
      <c r="B396" s="12"/>
      <c r="C396" s="12"/>
      <c r="D396" s="12"/>
      <c r="E396" s="12"/>
      <c r="F396" s="12"/>
      <c r="G396" s="12"/>
      <c r="H396" s="12"/>
      <c r="I396" s="12"/>
      <c r="J396" s="12"/>
      <c r="K396" s="12"/>
      <c r="L396" s="12"/>
      <c r="M396" s="27"/>
      <c r="N396" s="12"/>
      <c r="O396" s="12"/>
      <c r="P396" s="12"/>
      <c r="Q396" s="12"/>
      <c r="R396" s="12"/>
      <c r="S396" s="12"/>
      <c r="T396" s="12"/>
      <c r="U396" s="12"/>
      <c r="V396" s="12"/>
      <c r="W396" s="12"/>
      <c r="X396" s="12"/>
      <c r="Y396" s="12"/>
      <c r="Z396" s="12"/>
      <c r="AA396" s="12"/>
      <c r="AB396" s="12"/>
      <c r="AC396" s="12"/>
      <c r="AD396" s="12"/>
      <c r="AE396" s="12"/>
      <c r="AF396" s="12"/>
      <c r="AG396" s="12"/>
      <c r="AH396" s="12"/>
      <c r="AI396" s="27"/>
      <c r="AJ396" s="12"/>
      <c r="AK396" s="12"/>
      <c r="AL396" s="12"/>
      <c r="AM396" s="12"/>
      <c r="AN396" s="12"/>
      <c r="AO396" s="12"/>
      <c r="AP396" s="12"/>
      <c r="AQ396" s="12"/>
      <c r="AR396" s="12"/>
      <c r="AS396" s="12"/>
      <c r="AT396" s="12"/>
      <c r="AU396" s="12"/>
      <c r="AV396" s="12"/>
    </row>
    <row r="397" spans="1:48" ht="15.75" customHeight="1" x14ac:dyDescent="0.2">
      <c r="A397" s="12"/>
      <c r="B397" s="12"/>
      <c r="C397" s="12"/>
      <c r="D397" s="12"/>
      <c r="E397" s="12"/>
      <c r="F397" s="12"/>
      <c r="G397" s="12"/>
      <c r="H397" s="12"/>
      <c r="I397" s="12"/>
      <c r="J397" s="12"/>
      <c r="K397" s="12"/>
      <c r="L397" s="12"/>
      <c r="M397" s="27"/>
      <c r="N397" s="12"/>
      <c r="O397" s="12"/>
      <c r="P397" s="12"/>
      <c r="Q397" s="12"/>
      <c r="R397" s="12"/>
      <c r="S397" s="12"/>
      <c r="T397" s="12"/>
      <c r="U397" s="12"/>
      <c r="V397" s="12"/>
      <c r="W397" s="12"/>
      <c r="X397" s="12"/>
      <c r="Y397" s="12"/>
      <c r="Z397" s="12"/>
      <c r="AA397" s="12"/>
      <c r="AB397" s="12"/>
      <c r="AC397" s="12"/>
      <c r="AD397" s="12"/>
      <c r="AE397" s="12"/>
      <c r="AF397" s="12"/>
      <c r="AG397" s="12"/>
      <c r="AH397" s="12"/>
      <c r="AI397" s="27"/>
      <c r="AJ397" s="12"/>
      <c r="AK397" s="12"/>
      <c r="AL397" s="12"/>
      <c r="AM397" s="12"/>
      <c r="AN397" s="12"/>
      <c r="AO397" s="12"/>
      <c r="AP397" s="12"/>
      <c r="AQ397" s="12"/>
      <c r="AR397" s="12"/>
      <c r="AS397" s="12"/>
      <c r="AT397" s="12"/>
      <c r="AU397" s="12"/>
      <c r="AV397" s="12"/>
    </row>
    <row r="398" spans="1:48" ht="15.75" customHeight="1" x14ac:dyDescent="0.2">
      <c r="A398" s="12"/>
      <c r="B398" s="12"/>
      <c r="C398" s="12"/>
      <c r="D398" s="12"/>
      <c r="E398" s="12"/>
      <c r="F398" s="12"/>
      <c r="G398" s="12"/>
      <c r="H398" s="12"/>
      <c r="I398" s="12"/>
      <c r="J398" s="12"/>
      <c r="K398" s="12"/>
      <c r="L398" s="12"/>
      <c r="M398" s="27"/>
      <c r="N398" s="12"/>
      <c r="O398" s="12"/>
      <c r="P398" s="12"/>
      <c r="Q398" s="12"/>
      <c r="R398" s="12"/>
      <c r="S398" s="12"/>
      <c r="T398" s="12"/>
      <c r="U398" s="12"/>
      <c r="V398" s="12"/>
      <c r="W398" s="12"/>
      <c r="X398" s="12"/>
      <c r="Y398" s="12"/>
      <c r="Z398" s="12"/>
      <c r="AA398" s="12"/>
      <c r="AB398" s="12"/>
      <c r="AC398" s="12"/>
      <c r="AD398" s="12"/>
      <c r="AE398" s="12"/>
      <c r="AF398" s="12"/>
      <c r="AG398" s="12"/>
      <c r="AH398" s="12"/>
      <c r="AI398" s="27"/>
      <c r="AJ398" s="12"/>
      <c r="AK398" s="12"/>
      <c r="AL398" s="12"/>
      <c r="AM398" s="12"/>
      <c r="AN398" s="12"/>
      <c r="AO398" s="12"/>
      <c r="AP398" s="12"/>
      <c r="AQ398" s="12"/>
      <c r="AR398" s="12"/>
      <c r="AS398" s="12"/>
      <c r="AT398" s="12"/>
      <c r="AU398" s="12"/>
      <c r="AV398" s="12"/>
    </row>
    <row r="399" spans="1:48" ht="15.75" customHeight="1" x14ac:dyDescent="0.2">
      <c r="A399" s="12"/>
      <c r="B399" s="12"/>
      <c r="C399" s="12"/>
      <c r="D399" s="12"/>
      <c r="E399" s="12"/>
      <c r="F399" s="12"/>
      <c r="G399" s="12"/>
      <c r="H399" s="12"/>
      <c r="I399" s="12"/>
      <c r="J399" s="12"/>
      <c r="K399" s="12"/>
      <c r="L399" s="12"/>
      <c r="M399" s="27"/>
      <c r="N399" s="12"/>
      <c r="O399" s="12"/>
      <c r="P399" s="12"/>
      <c r="Q399" s="12"/>
      <c r="R399" s="12"/>
      <c r="S399" s="12"/>
      <c r="T399" s="12"/>
      <c r="U399" s="12"/>
      <c r="V399" s="12"/>
      <c r="W399" s="12"/>
      <c r="X399" s="12"/>
      <c r="Y399" s="12"/>
      <c r="Z399" s="12"/>
      <c r="AA399" s="12"/>
      <c r="AB399" s="12"/>
      <c r="AC399" s="12"/>
      <c r="AD399" s="12"/>
      <c r="AE399" s="12"/>
      <c r="AF399" s="12"/>
      <c r="AG399" s="12"/>
      <c r="AH399" s="12"/>
      <c r="AI399" s="27"/>
      <c r="AJ399" s="12"/>
      <c r="AK399" s="12"/>
      <c r="AL399" s="12"/>
      <c r="AM399" s="12"/>
      <c r="AN399" s="12"/>
      <c r="AO399" s="12"/>
      <c r="AP399" s="12"/>
      <c r="AQ399" s="12"/>
      <c r="AR399" s="12"/>
      <c r="AS399" s="12"/>
      <c r="AT399" s="12"/>
      <c r="AU399" s="12"/>
      <c r="AV399" s="12"/>
    </row>
    <row r="400" spans="1:48" ht="15.75" customHeight="1" x14ac:dyDescent="0.2">
      <c r="A400" s="12"/>
      <c r="B400" s="12"/>
      <c r="C400" s="12"/>
      <c r="D400" s="12"/>
      <c r="E400" s="12"/>
      <c r="F400" s="12"/>
      <c r="G400" s="12"/>
      <c r="H400" s="12"/>
      <c r="I400" s="12"/>
      <c r="J400" s="12"/>
      <c r="K400" s="12"/>
      <c r="L400" s="12"/>
      <c r="M400" s="27"/>
      <c r="N400" s="12"/>
      <c r="O400" s="12"/>
      <c r="P400" s="12"/>
      <c r="Q400" s="12"/>
      <c r="R400" s="12"/>
      <c r="S400" s="12"/>
      <c r="T400" s="12"/>
      <c r="U400" s="12"/>
      <c r="V400" s="12"/>
      <c r="W400" s="12"/>
      <c r="X400" s="12"/>
      <c r="Y400" s="12"/>
      <c r="Z400" s="12"/>
      <c r="AA400" s="12"/>
      <c r="AB400" s="12"/>
      <c r="AC400" s="12"/>
      <c r="AD400" s="12"/>
      <c r="AE400" s="12"/>
      <c r="AF400" s="12"/>
      <c r="AG400" s="12"/>
      <c r="AH400" s="12"/>
      <c r="AI400" s="27"/>
      <c r="AJ400" s="12"/>
      <c r="AK400" s="12"/>
      <c r="AL400" s="12"/>
      <c r="AM400" s="12"/>
      <c r="AN400" s="12"/>
      <c r="AO400" s="12"/>
      <c r="AP400" s="12"/>
      <c r="AQ400" s="12"/>
      <c r="AR400" s="12"/>
      <c r="AS400" s="12"/>
      <c r="AT400" s="12"/>
      <c r="AU400" s="12"/>
      <c r="AV400" s="12"/>
    </row>
    <row r="401" spans="1:48" ht="15.75" customHeight="1" x14ac:dyDescent="0.2">
      <c r="A401" s="12"/>
      <c r="B401" s="12"/>
      <c r="C401" s="12"/>
      <c r="D401" s="12"/>
      <c r="E401" s="12"/>
      <c r="F401" s="12"/>
      <c r="G401" s="12"/>
      <c r="H401" s="12"/>
      <c r="I401" s="12"/>
      <c r="J401" s="12"/>
      <c r="K401" s="12"/>
      <c r="L401" s="12"/>
      <c r="M401" s="27"/>
      <c r="N401" s="12"/>
      <c r="O401" s="12"/>
      <c r="P401" s="12"/>
      <c r="Q401" s="12"/>
      <c r="R401" s="12"/>
      <c r="S401" s="12"/>
      <c r="T401" s="12"/>
      <c r="U401" s="12"/>
      <c r="V401" s="12"/>
      <c r="W401" s="12"/>
      <c r="X401" s="12"/>
      <c r="Y401" s="12"/>
      <c r="Z401" s="12"/>
      <c r="AA401" s="12"/>
      <c r="AB401" s="12"/>
      <c r="AC401" s="12"/>
      <c r="AD401" s="12"/>
      <c r="AE401" s="12"/>
      <c r="AF401" s="12"/>
      <c r="AG401" s="12"/>
      <c r="AH401" s="12"/>
      <c r="AI401" s="27"/>
      <c r="AJ401" s="12"/>
      <c r="AK401" s="12"/>
      <c r="AL401" s="12"/>
      <c r="AM401" s="12"/>
      <c r="AN401" s="12"/>
      <c r="AO401" s="12"/>
      <c r="AP401" s="12"/>
      <c r="AQ401" s="12"/>
      <c r="AR401" s="12"/>
      <c r="AS401" s="12"/>
      <c r="AT401" s="12"/>
      <c r="AU401" s="12"/>
      <c r="AV401" s="12"/>
    </row>
    <row r="402" spans="1:48" ht="15.75" customHeight="1" x14ac:dyDescent="0.2">
      <c r="A402" s="12"/>
      <c r="B402" s="12"/>
      <c r="C402" s="12"/>
      <c r="D402" s="12"/>
      <c r="E402" s="12"/>
      <c r="F402" s="12"/>
      <c r="G402" s="12"/>
      <c r="H402" s="12"/>
      <c r="I402" s="12"/>
      <c r="J402" s="12"/>
      <c r="K402" s="12"/>
      <c r="L402" s="12"/>
      <c r="M402" s="27"/>
      <c r="N402" s="12"/>
      <c r="O402" s="12"/>
      <c r="P402" s="12"/>
      <c r="Q402" s="12"/>
      <c r="R402" s="12"/>
      <c r="S402" s="12"/>
      <c r="T402" s="12"/>
      <c r="U402" s="12"/>
      <c r="V402" s="12"/>
      <c r="W402" s="12"/>
      <c r="X402" s="12"/>
      <c r="Y402" s="12"/>
      <c r="Z402" s="12"/>
      <c r="AA402" s="12"/>
      <c r="AB402" s="12"/>
      <c r="AC402" s="12"/>
      <c r="AD402" s="12"/>
      <c r="AE402" s="12"/>
      <c r="AF402" s="12"/>
      <c r="AG402" s="12"/>
      <c r="AH402" s="12"/>
      <c r="AI402" s="27"/>
      <c r="AJ402" s="12"/>
      <c r="AK402" s="12"/>
      <c r="AL402" s="12"/>
      <c r="AM402" s="12"/>
      <c r="AN402" s="12"/>
      <c r="AO402" s="12"/>
      <c r="AP402" s="12"/>
      <c r="AQ402" s="12"/>
      <c r="AR402" s="12"/>
      <c r="AS402" s="12"/>
      <c r="AT402" s="12"/>
      <c r="AU402" s="12"/>
      <c r="AV402" s="12"/>
    </row>
    <row r="403" spans="1:48" ht="15.75" customHeight="1" x14ac:dyDescent="0.2">
      <c r="A403" s="12"/>
      <c r="B403" s="12"/>
      <c r="C403" s="12"/>
      <c r="D403" s="12"/>
      <c r="E403" s="12"/>
      <c r="F403" s="12"/>
      <c r="G403" s="12"/>
      <c r="H403" s="12"/>
      <c r="I403" s="12"/>
      <c r="J403" s="12"/>
      <c r="K403" s="12"/>
      <c r="L403" s="12"/>
      <c r="M403" s="27"/>
      <c r="N403" s="12"/>
      <c r="O403" s="12"/>
      <c r="P403" s="12"/>
      <c r="Q403" s="12"/>
      <c r="R403" s="12"/>
      <c r="S403" s="12"/>
      <c r="T403" s="12"/>
      <c r="U403" s="12"/>
      <c r="V403" s="12"/>
      <c r="W403" s="12"/>
      <c r="X403" s="12"/>
      <c r="Y403" s="12"/>
      <c r="Z403" s="12"/>
      <c r="AA403" s="12"/>
      <c r="AB403" s="12"/>
      <c r="AC403" s="12"/>
      <c r="AD403" s="12"/>
      <c r="AE403" s="12"/>
      <c r="AF403" s="12"/>
      <c r="AG403" s="12"/>
      <c r="AH403" s="12"/>
      <c r="AI403" s="27"/>
      <c r="AJ403" s="12"/>
      <c r="AK403" s="12"/>
      <c r="AL403" s="12"/>
      <c r="AM403" s="12"/>
      <c r="AN403" s="12"/>
      <c r="AO403" s="12"/>
      <c r="AP403" s="12"/>
      <c r="AQ403" s="12"/>
      <c r="AR403" s="12"/>
      <c r="AS403" s="12"/>
      <c r="AT403" s="12"/>
      <c r="AU403" s="12"/>
      <c r="AV403" s="12"/>
    </row>
    <row r="404" spans="1:48" ht="15.75" customHeight="1" x14ac:dyDescent="0.2">
      <c r="A404" s="12"/>
      <c r="B404" s="12"/>
      <c r="C404" s="12"/>
      <c r="D404" s="12"/>
      <c r="E404" s="12"/>
      <c r="F404" s="12"/>
      <c r="G404" s="12"/>
      <c r="H404" s="12"/>
      <c r="I404" s="12"/>
      <c r="J404" s="12"/>
      <c r="K404" s="12"/>
      <c r="L404" s="12"/>
      <c r="M404" s="27"/>
      <c r="N404" s="12"/>
      <c r="O404" s="12"/>
      <c r="P404" s="12"/>
      <c r="Q404" s="12"/>
      <c r="R404" s="12"/>
      <c r="S404" s="12"/>
      <c r="T404" s="12"/>
      <c r="U404" s="12"/>
      <c r="V404" s="12"/>
      <c r="W404" s="12"/>
      <c r="X404" s="12"/>
      <c r="Y404" s="12"/>
      <c r="Z404" s="12"/>
      <c r="AA404" s="12"/>
      <c r="AB404" s="12"/>
      <c r="AC404" s="12"/>
      <c r="AD404" s="12"/>
      <c r="AE404" s="12"/>
      <c r="AF404" s="12"/>
      <c r="AG404" s="12"/>
      <c r="AH404" s="12"/>
      <c r="AI404" s="27"/>
      <c r="AJ404" s="12"/>
      <c r="AK404" s="12"/>
      <c r="AL404" s="12"/>
      <c r="AM404" s="12"/>
      <c r="AN404" s="12"/>
      <c r="AO404" s="12"/>
      <c r="AP404" s="12"/>
      <c r="AQ404" s="12"/>
      <c r="AR404" s="12"/>
      <c r="AS404" s="12"/>
      <c r="AT404" s="12"/>
      <c r="AU404" s="12"/>
      <c r="AV404" s="12"/>
    </row>
    <row r="405" spans="1:48" ht="15.75" customHeight="1" x14ac:dyDescent="0.2">
      <c r="A405" s="12"/>
      <c r="B405" s="12"/>
      <c r="C405" s="12"/>
      <c r="D405" s="12"/>
      <c r="E405" s="12"/>
      <c r="F405" s="12"/>
      <c r="G405" s="12"/>
      <c r="H405" s="12"/>
      <c r="I405" s="12"/>
      <c r="J405" s="12"/>
      <c r="K405" s="12"/>
      <c r="L405" s="12"/>
      <c r="M405" s="27"/>
      <c r="N405" s="12"/>
      <c r="O405" s="12"/>
      <c r="P405" s="12"/>
      <c r="Q405" s="12"/>
      <c r="R405" s="12"/>
      <c r="S405" s="12"/>
      <c r="T405" s="12"/>
      <c r="U405" s="12"/>
      <c r="V405" s="12"/>
      <c r="W405" s="12"/>
      <c r="X405" s="12"/>
      <c r="Y405" s="12"/>
      <c r="Z405" s="12"/>
      <c r="AA405" s="12"/>
      <c r="AB405" s="12"/>
      <c r="AC405" s="12"/>
      <c r="AD405" s="12"/>
      <c r="AE405" s="12"/>
      <c r="AF405" s="12"/>
      <c r="AG405" s="12"/>
      <c r="AH405" s="12"/>
      <c r="AI405" s="27"/>
      <c r="AJ405" s="12"/>
      <c r="AK405" s="12"/>
      <c r="AL405" s="12"/>
      <c r="AM405" s="12"/>
      <c r="AN405" s="12"/>
      <c r="AO405" s="12"/>
      <c r="AP405" s="12"/>
      <c r="AQ405" s="12"/>
      <c r="AR405" s="12"/>
      <c r="AS405" s="12"/>
      <c r="AT405" s="12"/>
      <c r="AU405" s="12"/>
      <c r="AV405" s="12"/>
    </row>
    <row r="406" spans="1:48" ht="15.75" customHeight="1" x14ac:dyDescent="0.2">
      <c r="A406" s="12"/>
      <c r="B406" s="12"/>
      <c r="C406" s="12"/>
      <c r="D406" s="12"/>
      <c r="E406" s="12"/>
      <c r="F406" s="12"/>
      <c r="G406" s="12"/>
      <c r="H406" s="12"/>
      <c r="I406" s="12"/>
      <c r="J406" s="12"/>
      <c r="K406" s="12"/>
      <c r="L406" s="12"/>
      <c r="M406" s="27"/>
      <c r="N406" s="12"/>
      <c r="O406" s="12"/>
      <c r="P406" s="12"/>
      <c r="Q406" s="12"/>
      <c r="R406" s="12"/>
      <c r="S406" s="12"/>
      <c r="T406" s="12"/>
      <c r="U406" s="12"/>
      <c r="V406" s="12"/>
      <c r="W406" s="12"/>
      <c r="X406" s="12"/>
      <c r="Y406" s="12"/>
      <c r="Z406" s="12"/>
      <c r="AA406" s="12"/>
      <c r="AB406" s="12"/>
      <c r="AC406" s="12"/>
      <c r="AD406" s="12"/>
      <c r="AE406" s="12"/>
      <c r="AF406" s="12"/>
      <c r="AG406" s="12"/>
      <c r="AH406" s="12"/>
      <c r="AI406" s="27"/>
      <c r="AJ406" s="12"/>
      <c r="AK406" s="12"/>
      <c r="AL406" s="12"/>
      <c r="AM406" s="12"/>
      <c r="AN406" s="12"/>
      <c r="AO406" s="12"/>
      <c r="AP406" s="12"/>
      <c r="AQ406" s="12"/>
      <c r="AR406" s="12"/>
      <c r="AS406" s="12"/>
      <c r="AT406" s="12"/>
      <c r="AU406" s="12"/>
      <c r="AV406" s="12"/>
    </row>
    <row r="407" spans="1:48" ht="15.75" customHeight="1" x14ac:dyDescent="0.2">
      <c r="A407" s="12"/>
      <c r="B407" s="12"/>
      <c r="C407" s="12"/>
      <c r="D407" s="12"/>
      <c r="E407" s="12"/>
      <c r="F407" s="12"/>
      <c r="G407" s="12"/>
      <c r="H407" s="12"/>
      <c r="I407" s="12"/>
      <c r="J407" s="12"/>
      <c r="K407" s="12"/>
      <c r="L407" s="12"/>
      <c r="M407" s="27"/>
      <c r="N407" s="12"/>
      <c r="O407" s="12"/>
      <c r="P407" s="12"/>
      <c r="Q407" s="12"/>
      <c r="R407" s="12"/>
      <c r="S407" s="12"/>
      <c r="T407" s="12"/>
      <c r="U407" s="12"/>
      <c r="V407" s="12"/>
      <c r="W407" s="12"/>
      <c r="X407" s="12"/>
      <c r="Y407" s="12"/>
      <c r="Z407" s="12"/>
      <c r="AA407" s="12"/>
      <c r="AB407" s="12"/>
      <c r="AC407" s="12"/>
      <c r="AD407" s="12"/>
      <c r="AE407" s="12"/>
      <c r="AF407" s="12"/>
      <c r="AG407" s="12"/>
      <c r="AH407" s="12"/>
      <c r="AI407" s="27"/>
      <c r="AJ407" s="12"/>
      <c r="AK407" s="12"/>
      <c r="AL407" s="12"/>
      <c r="AM407" s="12"/>
      <c r="AN407" s="12"/>
      <c r="AO407" s="12"/>
      <c r="AP407" s="12"/>
      <c r="AQ407" s="12"/>
      <c r="AR407" s="12"/>
      <c r="AS407" s="12"/>
      <c r="AT407" s="12"/>
      <c r="AU407" s="12"/>
      <c r="AV407" s="12"/>
    </row>
    <row r="408" spans="1:48" ht="15.75" customHeight="1" x14ac:dyDescent="0.2">
      <c r="A408" s="12"/>
      <c r="B408" s="12"/>
      <c r="C408" s="12"/>
      <c r="D408" s="12"/>
      <c r="E408" s="12"/>
      <c r="F408" s="12"/>
      <c r="G408" s="12"/>
      <c r="H408" s="12"/>
      <c r="I408" s="12"/>
      <c r="J408" s="12"/>
      <c r="K408" s="12"/>
      <c r="L408" s="12"/>
      <c r="M408" s="27"/>
      <c r="N408" s="12"/>
      <c r="O408" s="12"/>
      <c r="P408" s="12"/>
      <c r="Q408" s="12"/>
      <c r="R408" s="12"/>
      <c r="S408" s="12"/>
      <c r="T408" s="12"/>
      <c r="U408" s="12"/>
      <c r="V408" s="12"/>
      <c r="W408" s="12"/>
      <c r="X408" s="12"/>
      <c r="Y408" s="12"/>
      <c r="Z408" s="12"/>
      <c r="AA408" s="12"/>
      <c r="AB408" s="12"/>
      <c r="AC408" s="12"/>
      <c r="AD408" s="12"/>
      <c r="AE408" s="12"/>
      <c r="AF408" s="12"/>
      <c r="AG408" s="12"/>
      <c r="AH408" s="12"/>
      <c r="AI408" s="27"/>
      <c r="AJ408" s="12"/>
      <c r="AK408" s="12"/>
      <c r="AL408" s="12"/>
      <c r="AM408" s="12"/>
      <c r="AN408" s="12"/>
      <c r="AO408" s="12"/>
      <c r="AP408" s="12"/>
      <c r="AQ408" s="12"/>
      <c r="AR408" s="12"/>
      <c r="AS408" s="12"/>
      <c r="AT408" s="12"/>
      <c r="AU408" s="12"/>
      <c r="AV408" s="12"/>
    </row>
    <row r="409" spans="1:48" ht="15.75" customHeight="1" x14ac:dyDescent="0.2">
      <c r="A409" s="12"/>
      <c r="B409" s="12"/>
      <c r="C409" s="12"/>
      <c r="D409" s="12"/>
      <c r="E409" s="12"/>
      <c r="F409" s="12"/>
      <c r="G409" s="12"/>
      <c r="H409" s="12"/>
      <c r="I409" s="12"/>
      <c r="J409" s="12"/>
      <c r="K409" s="12"/>
      <c r="L409" s="12"/>
      <c r="M409" s="27"/>
      <c r="N409" s="12"/>
      <c r="O409" s="12"/>
      <c r="P409" s="12"/>
      <c r="Q409" s="12"/>
      <c r="R409" s="12"/>
      <c r="S409" s="12"/>
      <c r="T409" s="12"/>
      <c r="U409" s="12"/>
      <c r="V409" s="12"/>
      <c r="W409" s="12"/>
      <c r="X409" s="12"/>
      <c r="Y409" s="12"/>
      <c r="Z409" s="12"/>
      <c r="AA409" s="12"/>
      <c r="AB409" s="12"/>
      <c r="AC409" s="12"/>
      <c r="AD409" s="12"/>
      <c r="AE409" s="12"/>
      <c r="AF409" s="12"/>
      <c r="AG409" s="12"/>
      <c r="AH409" s="12"/>
      <c r="AI409" s="27"/>
      <c r="AJ409" s="12"/>
      <c r="AK409" s="12"/>
      <c r="AL409" s="12"/>
      <c r="AM409" s="12"/>
      <c r="AN409" s="12"/>
      <c r="AO409" s="12"/>
      <c r="AP409" s="12"/>
      <c r="AQ409" s="12"/>
      <c r="AR409" s="12"/>
      <c r="AS409" s="12"/>
      <c r="AT409" s="12"/>
      <c r="AU409" s="12"/>
      <c r="AV409" s="12"/>
    </row>
    <row r="410" spans="1:48" ht="15.75" customHeight="1" x14ac:dyDescent="0.2">
      <c r="A410" s="12"/>
      <c r="B410" s="12"/>
      <c r="C410" s="12"/>
      <c r="D410" s="12"/>
      <c r="E410" s="12"/>
      <c r="F410" s="12"/>
      <c r="G410" s="12"/>
      <c r="H410" s="12"/>
      <c r="I410" s="12"/>
      <c r="J410" s="12"/>
      <c r="K410" s="12"/>
      <c r="L410" s="12"/>
      <c r="M410" s="27"/>
      <c r="N410" s="12"/>
      <c r="O410" s="12"/>
      <c r="P410" s="12"/>
      <c r="Q410" s="12"/>
      <c r="R410" s="12"/>
      <c r="S410" s="12"/>
      <c r="T410" s="12"/>
      <c r="U410" s="12"/>
      <c r="V410" s="12"/>
      <c r="W410" s="12"/>
      <c r="X410" s="12"/>
      <c r="Y410" s="12"/>
      <c r="Z410" s="12"/>
      <c r="AA410" s="12"/>
      <c r="AB410" s="12"/>
      <c r="AC410" s="12"/>
      <c r="AD410" s="12"/>
      <c r="AE410" s="12"/>
      <c r="AF410" s="12"/>
      <c r="AG410" s="12"/>
      <c r="AH410" s="12"/>
      <c r="AI410" s="27"/>
      <c r="AJ410" s="12"/>
      <c r="AK410" s="12"/>
      <c r="AL410" s="12"/>
      <c r="AM410" s="12"/>
      <c r="AN410" s="12"/>
      <c r="AO410" s="12"/>
      <c r="AP410" s="12"/>
      <c r="AQ410" s="12"/>
      <c r="AR410" s="12"/>
      <c r="AS410" s="12"/>
      <c r="AT410" s="12"/>
      <c r="AU410" s="12"/>
      <c r="AV410" s="12"/>
    </row>
    <row r="411" spans="1:48" ht="15.75" customHeight="1" x14ac:dyDescent="0.2">
      <c r="A411" s="12"/>
      <c r="B411" s="12"/>
      <c r="C411" s="12"/>
      <c r="D411" s="12"/>
      <c r="E411" s="12"/>
      <c r="F411" s="12"/>
      <c r="G411" s="12"/>
      <c r="H411" s="12"/>
      <c r="I411" s="12"/>
      <c r="J411" s="12"/>
      <c r="K411" s="12"/>
      <c r="L411" s="12"/>
      <c r="M411" s="27"/>
      <c r="N411" s="12"/>
      <c r="O411" s="12"/>
      <c r="P411" s="12"/>
      <c r="Q411" s="12"/>
      <c r="R411" s="12"/>
      <c r="S411" s="12"/>
      <c r="T411" s="12"/>
      <c r="U411" s="12"/>
      <c r="V411" s="12"/>
      <c r="W411" s="12"/>
      <c r="X411" s="12"/>
      <c r="Y411" s="12"/>
      <c r="Z411" s="12"/>
      <c r="AA411" s="12"/>
      <c r="AB411" s="12"/>
      <c r="AC411" s="12"/>
      <c r="AD411" s="12"/>
      <c r="AE411" s="12"/>
      <c r="AF411" s="12"/>
      <c r="AG411" s="12"/>
      <c r="AH411" s="12"/>
      <c r="AI411" s="27"/>
      <c r="AJ411" s="12"/>
      <c r="AK411" s="12"/>
      <c r="AL411" s="12"/>
      <c r="AM411" s="12"/>
      <c r="AN411" s="12"/>
      <c r="AO411" s="12"/>
      <c r="AP411" s="12"/>
      <c r="AQ411" s="12"/>
      <c r="AR411" s="12"/>
      <c r="AS411" s="12"/>
      <c r="AT411" s="12"/>
      <c r="AU411" s="12"/>
      <c r="AV411" s="12"/>
    </row>
    <row r="412" spans="1:48" ht="15.75" customHeight="1" x14ac:dyDescent="0.2">
      <c r="A412" s="12"/>
      <c r="B412" s="12"/>
      <c r="C412" s="12"/>
      <c r="D412" s="12"/>
      <c r="E412" s="12"/>
      <c r="F412" s="12"/>
      <c r="G412" s="12"/>
      <c r="H412" s="12"/>
      <c r="I412" s="12"/>
      <c r="J412" s="12"/>
      <c r="K412" s="12"/>
      <c r="L412" s="12"/>
      <c r="M412" s="27"/>
      <c r="N412" s="12"/>
      <c r="O412" s="12"/>
      <c r="P412" s="12"/>
      <c r="Q412" s="12"/>
      <c r="R412" s="12"/>
      <c r="S412" s="12"/>
      <c r="T412" s="12"/>
      <c r="U412" s="12"/>
      <c r="V412" s="12"/>
      <c r="W412" s="12"/>
      <c r="X412" s="12"/>
      <c r="Y412" s="12"/>
      <c r="Z412" s="12"/>
      <c r="AA412" s="12"/>
      <c r="AB412" s="12"/>
      <c r="AC412" s="12"/>
      <c r="AD412" s="12"/>
      <c r="AE412" s="12"/>
      <c r="AF412" s="12"/>
      <c r="AG412" s="12"/>
      <c r="AH412" s="12"/>
      <c r="AI412" s="27"/>
      <c r="AJ412" s="12"/>
      <c r="AK412" s="12"/>
      <c r="AL412" s="12"/>
      <c r="AM412" s="12"/>
      <c r="AN412" s="12"/>
      <c r="AO412" s="12"/>
      <c r="AP412" s="12"/>
      <c r="AQ412" s="12"/>
      <c r="AR412" s="12"/>
      <c r="AS412" s="12"/>
      <c r="AT412" s="12"/>
      <c r="AU412" s="12"/>
      <c r="AV412" s="12"/>
    </row>
    <row r="413" spans="1:48" ht="15.75" customHeight="1" x14ac:dyDescent="0.2">
      <c r="A413" s="12"/>
      <c r="B413" s="12"/>
      <c r="C413" s="12"/>
      <c r="D413" s="12"/>
      <c r="E413" s="12"/>
      <c r="F413" s="12"/>
      <c r="G413" s="12"/>
      <c r="H413" s="12"/>
      <c r="I413" s="12"/>
      <c r="J413" s="12"/>
      <c r="K413" s="12"/>
      <c r="L413" s="12"/>
      <c r="M413" s="27"/>
      <c r="N413" s="12"/>
      <c r="O413" s="12"/>
      <c r="P413" s="12"/>
      <c r="Q413" s="12"/>
      <c r="R413" s="12"/>
      <c r="S413" s="12"/>
      <c r="T413" s="12"/>
      <c r="U413" s="12"/>
      <c r="V413" s="12"/>
      <c r="W413" s="12"/>
      <c r="X413" s="12"/>
      <c r="Y413" s="12"/>
      <c r="Z413" s="12"/>
      <c r="AA413" s="12"/>
      <c r="AB413" s="12"/>
      <c r="AC413" s="12"/>
      <c r="AD413" s="12"/>
      <c r="AE413" s="12"/>
      <c r="AF413" s="12"/>
      <c r="AG413" s="12"/>
      <c r="AH413" s="12"/>
      <c r="AI413" s="27"/>
      <c r="AJ413" s="12"/>
      <c r="AK413" s="12"/>
      <c r="AL413" s="12"/>
      <c r="AM413" s="12"/>
      <c r="AN413" s="12"/>
      <c r="AO413" s="12"/>
      <c r="AP413" s="12"/>
      <c r="AQ413" s="12"/>
      <c r="AR413" s="12"/>
      <c r="AS413" s="12"/>
      <c r="AT413" s="12"/>
      <c r="AU413" s="12"/>
      <c r="AV413" s="12"/>
    </row>
    <row r="414" spans="1:48" ht="15.75" customHeight="1" x14ac:dyDescent="0.2">
      <c r="A414" s="12"/>
      <c r="B414" s="12"/>
      <c r="C414" s="12"/>
      <c r="D414" s="12"/>
      <c r="E414" s="12"/>
      <c r="F414" s="12"/>
      <c r="G414" s="12"/>
      <c r="H414" s="12"/>
      <c r="I414" s="12"/>
      <c r="J414" s="12"/>
      <c r="K414" s="12"/>
      <c r="L414" s="12"/>
      <c r="M414" s="27"/>
      <c r="N414" s="12"/>
      <c r="O414" s="12"/>
      <c r="P414" s="12"/>
      <c r="Q414" s="12"/>
      <c r="R414" s="12"/>
      <c r="S414" s="12"/>
      <c r="T414" s="12"/>
      <c r="U414" s="12"/>
      <c r="V414" s="12"/>
      <c r="W414" s="12"/>
      <c r="X414" s="12"/>
      <c r="Y414" s="12"/>
      <c r="Z414" s="12"/>
      <c r="AA414" s="12"/>
      <c r="AB414" s="12"/>
      <c r="AC414" s="12"/>
      <c r="AD414" s="12"/>
      <c r="AE414" s="12"/>
      <c r="AF414" s="12"/>
      <c r="AG414" s="12"/>
      <c r="AH414" s="12"/>
      <c r="AI414" s="27"/>
      <c r="AJ414" s="12"/>
      <c r="AK414" s="12"/>
      <c r="AL414" s="12"/>
      <c r="AM414" s="12"/>
      <c r="AN414" s="12"/>
      <c r="AO414" s="12"/>
      <c r="AP414" s="12"/>
      <c r="AQ414" s="12"/>
      <c r="AR414" s="12"/>
      <c r="AS414" s="12"/>
      <c r="AT414" s="12"/>
      <c r="AU414" s="12"/>
      <c r="AV414" s="12"/>
    </row>
    <row r="415" spans="1:48" ht="15.75" customHeight="1" x14ac:dyDescent="0.2">
      <c r="A415" s="12"/>
      <c r="B415" s="12"/>
      <c r="C415" s="12"/>
      <c r="D415" s="12"/>
      <c r="E415" s="12"/>
      <c r="F415" s="12"/>
      <c r="G415" s="12"/>
      <c r="H415" s="12"/>
      <c r="I415" s="12"/>
      <c r="J415" s="12"/>
      <c r="K415" s="12"/>
      <c r="L415" s="12"/>
      <c r="M415" s="27"/>
      <c r="N415" s="12"/>
      <c r="O415" s="12"/>
      <c r="P415" s="12"/>
      <c r="Q415" s="12"/>
      <c r="R415" s="12"/>
      <c r="S415" s="12"/>
      <c r="T415" s="12"/>
      <c r="U415" s="12"/>
      <c r="V415" s="12"/>
      <c r="W415" s="12"/>
      <c r="X415" s="12"/>
      <c r="Y415" s="12"/>
      <c r="Z415" s="12"/>
      <c r="AA415" s="12"/>
      <c r="AB415" s="12"/>
      <c r="AC415" s="12"/>
      <c r="AD415" s="12"/>
      <c r="AE415" s="12"/>
      <c r="AF415" s="12"/>
      <c r="AG415" s="12"/>
      <c r="AH415" s="12"/>
      <c r="AI415" s="27"/>
      <c r="AJ415" s="12"/>
      <c r="AK415" s="12"/>
      <c r="AL415" s="12"/>
      <c r="AM415" s="12"/>
      <c r="AN415" s="12"/>
      <c r="AO415" s="12"/>
      <c r="AP415" s="12"/>
      <c r="AQ415" s="12"/>
      <c r="AR415" s="12"/>
      <c r="AS415" s="12"/>
      <c r="AT415" s="12"/>
      <c r="AU415" s="12"/>
      <c r="AV415" s="12"/>
    </row>
    <row r="416" spans="1:48" ht="15.75" customHeight="1" x14ac:dyDescent="0.2">
      <c r="A416" s="12"/>
      <c r="B416" s="12"/>
      <c r="C416" s="12"/>
      <c r="D416" s="12"/>
      <c r="E416" s="12"/>
      <c r="F416" s="12"/>
      <c r="G416" s="12"/>
      <c r="H416" s="12"/>
      <c r="I416" s="12"/>
      <c r="J416" s="12"/>
      <c r="K416" s="12"/>
      <c r="L416" s="12"/>
      <c r="M416" s="27"/>
      <c r="N416" s="12"/>
      <c r="O416" s="12"/>
      <c r="P416" s="12"/>
      <c r="Q416" s="12"/>
      <c r="R416" s="12"/>
      <c r="S416" s="12"/>
      <c r="T416" s="12"/>
      <c r="U416" s="12"/>
      <c r="V416" s="12"/>
      <c r="W416" s="12"/>
      <c r="X416" s="12"/>
      <c r="Y416" s="12"/>
      <c r="Z416" s="12"/>
      <c r="AA416" s="12"/>
      <c r="AB416" s="12"/>
      <c r="AC416" s="12"/>
      <c r="AD416" s="12"/>
      <c r="AE416" s="12"/>
      <c r="AF416" s="12"/>
      <c r="AG416" s="12"/>
      <c r="AH416" s="12"/>
      <c r="AI416" s="27"/>
      <c r="AJ416" s="12"/>
      <c r="AK416" s="12"/>
      <c r="AL416" s="12"/>
      <c r="AM416" s="12"/>
      <c r="AN416" s="12"/>
      <c r="AO416" s="12"/>
      <c r="AP416" s="12"/>
      <c r="AQ416" s="12"/>
      <c r="AR416" s="12"/>
      <c r="AS416" s="12"/>
      <c r="AT416" s="12"/>
      <c r="AU416" s="12"/>
      <c r="AV416" s="12"/>
    </row>
    <row r="417" spans="1:48" ht="15.75" customHeight="1" x14ac:dyDescent="0.2">
      <c r="A417" s="12"/>
      <c r="B417" s="12"/>
      <c r="C417" s="12"/>
      <c r="D417" s="12"/>
      <c r="E417" s="12"/>
      <c r="F417" s="12"/>
      <c r="G417" s="12"/>
      <c r="H417" s="12"/>
      <c r="I417" s="12"/>
      <c r="J417" s="12"/>
      <c r="K417" s="12"/>
      <c r="L417" s="12"/>
      <c r="M417" s="27"/>
      <c r="N417" s="12"/>
      <c r="O417" s="12"/>
      <c r="P417" s="12"/>
      <c r="Q417" s="12"/>
      <c r="R417" s="12"/>
      <c r="S417" s="12"/>
      <c r="T417" s="12"/>
      <c r="U417" s="12"/>
      <c r="V417" s="12"/>
      <c r="W417" s="12"/>
      <c r="X417" s="12"/>
      <c r="Y417" s="12"/>
      <c r="Z417" s="12"/>
      <c r="AA417" s="12"/>
      <c r="AB417" s="12"/>
      <c r="AC417" s="12"/>
      <c r="AD417" s="12"/>
      <c r="AE417" s="12"/>
      <c r="AF417" s="12"/>
      <c r="AG417" s="12"/>
      <c r="AH417" s="12"/>
      <c r="AI417" s="27"/>
      <c r="AJ417" s="12"/>
      <c r="AK417" s="12"/>
      <c r="AL417" s="12"/>
      <c r="AM417" s="12"/>
      <c r="AN417" s="12"/>
      <c r="AO417" s="12"/>
      <c r="AP417" s="12"/>
      <c r="AQ417" s="12"/>
      <c r="AR417" s="12"/>
      <c r="AS417" s="12"/>
      <c r="AT417" s="12"/>
      <c r="AU417" s="12"/>
      <c r="AV417" s="12"/>
    </row>
    <row r="418" spans="1:48" ht="15.75" customHeight="1" x14ac:dyDescent="0.2">
      <c r="A418" s="12"/>
      <c r="B418" s="12"/>
      <c r="C418" s="12"/>
      <c r="D418" s="12"/>
      <c r="E418" s="12"/>
      <c r="F418" s="12"/>
      <c r="G418" s="12"/>
      <c r="H418" s="12"/>
      <c r="I418" s="12"/>
      <c r="J418" s="12"/>
      <c r="K418" s="12"/>
      <c r="L418" s="12"/>
      <c r="M418" s="27"/>
      <c r="N418" s="12"/>
      <c r="O418" s="12"/>
      <c r="P418" s="12"/>
      <c r="Q418" s="12"/>
      <c r="R418" s="12"/>
      <c r="S418" s="12"/>
      <c r="T418" s="12"/>
      <c r="U418" s="12"/>
      <c r="V418" s="12"/>
      <c r="W418" s="12"/>
      <c r="X418" s="12"/>
      <c r="Y418" s="12"/>
      <c r="Z418" s="12"/>
      <c r="AA418" s="12"/>
      <c r="AB418" s="12"/>
      <c r="AC418" s="12"/>
      <c r="AD418" s="12"/>
      <c r="AE418" s="12"/>
      <c r="AF418" s="12"/>
      <c r="AG418" s="12"/>
      <c r="AH418" s="12"/>
      <c r="AI418" s="27"/>
      <c r="AJ418" s="12"/>
      <c r="AK418" s="12"/>
      <c r="AL418" s="12"/>
      <c r="AM418" s="12"/>
      <c r="AN418" s="12"/>
      <c r="AO418" s="12"/>
      <c r="AP418" s="12"/>
      <c r="AQ418" s="12"/>
      <c r="AR418" s="12"/>
      <c r="AS418" s="12"/>
      <c r="AT418" s="12"/>
      <c r="AU418" s="12"/>
      <c r="AV418" s="12"/>
    </row>
    <row r="419" spans="1:48" ht="15.75" customHeight="1" x14ac:dyDescent="0.2">
      <c r="A419" s="12"/>
      <c r="B419" s="12"/>
      <c r="C419" s="12"/>
      <c r="D419" s="12"/>
      <c r="E419" s="12"/>
      <c r="F419" s="12"/>
      <c r="G419" s="12"/>
      <c r="H419" s="12"/>
      <c r="I419" s="12"/>
      <c r="J419" s="12"/>
      <c r="K419" s="12"/>
      <c r="L419" s="12"/>
      <c r="M419" s="27"/>
      <c r="N419" s="12"/>
      <c r="O419" s="12"/>
      <c r="P419" s="12"/>
      <c r="Q419" s="12"/>
      <c r="R419" s="12"/>
      <c r="S419" s="12"/>
      <c r="T419" s="12"/>
      <c r="U419" s="12"/>
      <c r="V419" s="12"/>
      <c r="W419" s="12"/>
      <c r="X419" s="12"/>
      <c r="Y419" s="12"/>
      <c r="Z419" s="12"/>
      <c r="AA419" s="12"/>
      <c r="AB419" s="12"/>
      <c r="AC419" s="12"/>
      <c r="AD419" s="12"/>
      <c r="AE419" s="12"/>
      <c r="AF419" s="12"/>
      <c r="AG419" s="12"/>
      <c r="AH419" s="12"/>
      <c r="AI419" s="27"/>
      <c r="AJ419" s="12"/>
      <c r="AK419" s="12"/>
      <c r="AL419" s="12"/>
      <c r="AM419" s="12"/>
      <c r="AN419" s="12"/>
      <c r="AO419" s="12"/>
      <c r="AP419" s="12"/>
      <c r="AQ419" s="12"/>
      <c r="AR419" s="12"/>
      <c r="AS419" s="12"/>
      <c r="AT419" s="12"/>
      <c r="AU419" s="12"/>
      <c r="AV419" s="12"/>
    </row>
    <row r="420" spans="1:48" ht="15.75" customHeight="1" x14ac:dyDescent="0.2">
      <c r="A420" s="12"/>
      <c r="B420" s="12"/>
      <c r="C420" s="12"/>
      <c r="D420" s="12"/>
      <c r="E420" s="12"/>
      <c r="F420" s="12"/>
      <c r="G420" s="12"/>
      <c r="H420" s="12"/>
      <c r="I420" s="12"/>
      <c r="J420" s="12"/>
      <c r="K420" s="12"/>
      <c r="L420" s="12"/>
      <c r="M420" s="27"/>
      <c r="N420" s="12"/>
      <c r="O420" s="12"/>
      <c r="P420" s="12"/>
      <c r="Q420" s="12"/>
      <c r="R420" s="12"/>
      <c r="S420" s="12"/>
      <c r="T420" s="12"/>
      <c r="U420" s="12"/>
      <c r="V420" s="12"/>
      <c r="W420" s="12"/>
      <c r="X420" s="12"/>
      <c r="Y420" s="12"/>
      <c r="Z420" s="12"/>
      <c r="AA420" s="12"/>
      <c r="AB420" s="12"/>
      <c r="AC420" s="12"/>
      <c r="AD420" s="12"/>
      <c r="AE420" s="12"/>
      <c r="AF420" s="12"/>
      <c r="AG420" s="12"/>
      <c r="AH420" s="12"/>
      <c r="AI420" s="27"/>
      <c r="AJ420" s="12"/>
      <c r="AK420" s="12"/>
      <c r="AL420" s="12"/>
      <c r="AM420" s="12"/>
      <c r="AN420" s="12"/>
      <c r="AO420" s="12"/>
      <c r="AP420" s="12"/>
      <c r="AQ420" s="12"/>
      <c r="AR420" s="12"/>
      <c r="AS420" s="12"/>
      <c r="AT420" s="12"/>
      <c r="AU420" s="12"/>
      <c r="AV420" s="12"/>
    </row>
    <row r="421" spans="1:48" ht="15.75" customHeight="1" x14ac:dyDescent="0.2">
      <c r="A421" s="12"/>
      <c r="B421" s="12"/>
      <c r="C421" s="12"/>
      <c r="D421" s="12"/>
      <c r="E421" s="12"/>
      <c r="F421" s="12"/>
      <c r="G421" s="12"/>
      <c r="H421" s="12"/>
      <c r="I421" s="12"/>
      <c r="J421" s="12"/>
      <c r="K421" s="12"/>
      <c r="L421" s="12"/>
      <c r="M421" s="27"/>
      <c r="N421" s="12"/>
      <c r="O421" s="12"/>
      <c r="P421" s="12"/>
      <c r="Q421" s="12"/>
      <c r="R421" s="12"/>
      <c r="S421" s="12"/>
      <c r="T421" s="12"/>
      <c r="U421" s="12"/>
      <c r="V421" s="12"/>
      <c r="W421" s="12"/>
      <c r="X421" s="12"/>
      <c r="Y421" s="12"/>
      <c r="Z421" s="12"/>
      <c r="AA421" s="12"/>
      <c r="AB421" s="12"/>
      <c r="AC421" s="12"/>
      <c r="AD421" s="12"/>
      <c r="AE421" s="12"/>
      <c r="AF421" s="12"/>
      <c r="AG421" s="12"/>
      <c r="AH421" s="12"/>
      <c r="AI421" s="27"/>
      <c r="AJ421" s="12"/>
      <c r="AK421" s="12"/>
      <c r="AL421" s="12"/>
      <c r="AM421" s="12"/>
      <c r="AN421" s="12"/>
      <c r="AO421" s="12"/>
      <c r="AP421" s="12"/>
      <c r="AQ421" s="12"/>
      <c r="AR421" s="12"/>
      <c r="AS421" s="12"/>
      <c r="AT421" s="12"/>
      <c r="AU421" s="12"/>
      <c r="AV421" s="12"/>
    </row>
    <row r="422" spans="1:48" ht="15.75" customHeight="1" x14ac:dyDescent="0.2">
      <c r="A422" s="12"/>
      <c r="B422" s="12"/>
      <c r="C422" s="12"/>
      <c r="D422" s="12"/>
      <c r="E422" s="12"/>
      <c r="F422" s="12"/>
      <c r="G422" s="12"/>
      <c r="H422" s="12"/>
      <c r="I422" s="12"/>
      <c r="J422" s="12"/>
      <c r="K422" s="12"/>
      <c r="L422" s="12"/>
      <c r="M422" s="27"/>
      <c r="N422" s="12"/>
      <c r="O422" s="12"/>
      <c r="P422" s="12"/>
      <c r="Q422" s="12"/>
      <c r="R422" s="12"/>
      <c r="S422" s="12"/>
      <c r="T422" s="12"/>
      <c r="U422" s="12"/>
      <c r="V422" s="12"/>
      <c r="W422" s="12"/>
      <c r="X422" s="12"/>
      <c r="Y422" s="12"/>
      <c r="Z422" s="12"/>
      <c r="AA422" s="12"/>
      <c r="AB422" s="12"/>
      <c r="AC422" s="12"/>
      <c r="AD422" s="12"/>
      <c r="AE422" s="12"/>
      <c r="AF422" s="12"/>
      <c r="AG422" s="12"/>
      <c r="AH422" s="12"/>
      <c r="AI422" s="27"/>
      <c r="AJ422" s="12"/>
      <c r="AK422" s="12"/>
      <c r="AL422" s="12"/>
      <c r="AM422" s="12"/>
      <c r="AN422" s="12"/>
      <c r="AO422" s="12"/>
      <c r="AP422" s="12"/>
      <c r="AQ422" s="12"/>
      <c r="AR422" s="12"/>
      <c r="AS422" s="12"/>
      <c r="AT422" s="12"/>
      <c r="AU422" s="12"/>
      <c r="AV422" s="12"/>
    </row>
    <row r="423" spans="1:48" ht="15.75" customHeight="1" x14ac:dyDescent="0.2">
      <c r="A423" s="12"/>
      <c r="B423" s="12"/>
      <c r="C423" s="12"/>
      <c r="D423" s="12"/>
      <c r="E423" s="12"/>
      <c r="F423" s="12"/>
      <c r="G423" s="12"/>
      <c r="H423" s="12"/>
      <c r="I423" s="12"/>
      <c r="J423" s="12"/>
      <c r="K423" s="12"/>
      <c r="L423" s="12"/>
      <c r="M423" s="27"/>
      <c r="N423" s="12"/>
      <c r="O423" s="12"/>
      <c r="P423" s="12"/>
      <c r="Q423" s="12"/>
      <c r="R423" s="12"/>
      <c r="S423" s="12"/>
      <c r="T423" s="12"/>
      <c r="U423" s="12"/>
      <c r="V423" s="12"/>
      <c r="W423" s="12"/>
      <c r="X423" s="12"/>
      <c r="Y423" s="12"/>
      <c r="Z423" s="12"/>
      <c r="AA423" s="12"/>
      <c r="AB423" s="12"/>
      <c r="AC423" s="12"/>
      <c r="AD423" s="12"/>
      <c r="AE423" s="12"/>
      <c r="AF423" s="12"/>
      <c r="AG423" s="12"/>
      <c r="AH423" s="12"/>
      <c r="AI423" s="27"/>
      <c r="AJ423" s="12"/>
      <c r="AK423" s="12"/>
      <c r="AL423" s="12"/>
      <c r="AM423" s="12"/>
      <c r="AN423" s="12"/>
      <c r="AO423" s="12"/>
      <c r="AP423" s="12"/>
      <c r="AQ423" s="12"/>
      <c r="AR423" s="12"/>
      <c r="AS423" s="12"/>
      <c r="AT423" s="12"/>
      <c r="AU423" s="12"/>
      <c r="AV423" s="12"/>
    </row>
    <row r="424" spans="1:48" ht="15.75" customHeight="1" x14ac:dyDescent="0.2">
      <c r="A424" s="12"/>
      <c r="B424" s="12"/>
      <c r="C424" s="12"/>
      <c r="D424" s="12"/>
      <c r="E424" s="12"/>
      <c r="F424" s="12"/>
      <c r="G424" s="12"/>
      <c r="H424" s="12"/>
      <c r="I424" s="12"/>
      <c r="J424" s="12"/>
      <c r="K424" s="12"/>
      <c r="L424" s="12"/>
      <c r="M424" s="27"/>
      <c r="N424" s="12"/>
      <c r="O424" s="12"/>
      <c r="P424" s="12"/>
      <c r="Q424" s="12"/>
      <c r="R424" s="12"/>
      <c r="S424" s="12"/>
      <c r="T424" s="12"/>
      <c r="U424" s="12"/>
      <c r="V424" s="12"/>
      <c r="W424" s="12"/>
      <c r="X424" s="12"/>
      <c r="Y424" s="12"/>
      <c r="Z424" s="12"/>
      <c r="AA424" s="12"/>
      <c r="AB424" s="12"/>
      <c r="AC424" s="12"/>
      <c r="AD424" s="12"/>
      <c r="AE424" s="12"/>
      <c r="AF424" s="12"/>
      <c r="AG424" s="12"/>
      <c r="AH424" s="12"/>
      <c r="AI424" s="27"/>
      <c r="AJ424" s="12"/>
      <c r="AK424" s="12"/>
      <c r="AL424" s="12"/>
      <c r="AM424" s="12"/>
      <c r="AN424" s="12"/>
      <c r="AO424" s="12"/>
      <c r="AP424" s="12"/>
      <c r="AQ424" s="12"/>
      <c r="AR424" s="12"/>
      <c r="AS424" s="12"/>
      <c r="AT424" s="12"/>
      <c r="AU424" s="12"/>
      <c r="AV424" s="12"/>
    </row>
    <row r="425" spans="1:48" ht="15.75" customHeight="1" x14ac:dyDescent="0.2">
      <c r="A425" s="12"/>
      <c r="B425" s="12"/>
      <c r="C425" s="12"/>
      <c r="D425" s="12"/>
      <c r="E425" s="12"/>
      <c r="F425" s="12"/>
      <c r="G425" s="12"/>
      <c r="H425" s="12"/>
      <c r="I425" s="12"/>
      <c r="J425" s="12"/>
      <c r="K425" s="12"/>
      <c r="L425" s="12"/>
      <c r="M425" s="27"/>
      <c r="N425" s="12"/>
      <c r="O425" s="12"/>
      <c r="P425" s="12"/>
      <c r="Q425" s="12"/>
      <c r="R425" s="12"/>
      <c r="S425" s="12"/>
      <c r="T425" s="12"/>
      <c r="U425" s="12"/>
      <c r="V425" s="12"/>
      <c r="W425" s="12"/>
      <c r="X425" s="12"/>
      <c r="Y425" s="12"/>
      <c r="Z425" s="12"/>
      <c r="AA425" s="12"/>
      <c r="AB425" s="12"/>
      <c r="AC425" s="12"/>
      <c r="AD425" s="12"/>
      <c r="AE425" s="12"/>
      <c r="AF425" s="12"/>
      <c r="AG425" s="12"/>
      <c r="AH425" s="12"/>
      <c r="AI425" s="27"/>
      <c r="AJ425" s="12"/>
      <c r="AK425" s="12"/>
      <c r="AL425" s="12"/>
      <c r="AM425" s="12"/>
      <c r="AN425" s="12"/>
      <c r="AO425" s="12"/>
      <c r="AP425" s="12"/>
      <c r="AQ425" s="12"/>
      <c r="AR425" s="12"/>
      <c r="AS425" s="12"/>
      <c r="AT425" s="12"/>
      <c r="AU425" s="12"/>
      <c r="AV425" s="12"/>
    </row>
    <row r="426" spans="1:48" ht="15.75" customHeight="1" x14ac:dyDescent="0.2">
      <c r="A426" s="12"/>
      <c r="B426" s="12"/>
      <c r="C426" s="12"/>
      <c r="D426" s="12"/>
      <c r="E426" s="12"/>
      <c r="F426" s="12"/>
      <c r="G426" s="12"/>
      <c r="H426" s="12"/>
      <c r="I426" s="12"/>
      <c r="J426" s="12"/>
      <c r="K426" s="12"/>
      <c r="L426" s="12"/>
      <c r="M426" s="27"/>
      <c r="N426" s="12"/>
      <c r="O426" s="12"/>
      <c r="P426" s="12"/>
      <c r="Q426" s="12"/>
      <c r="R426" s="12"/>
      <c r="S426" s="12"/>
      <c r="T426" s="12"/>
      <c r="U426" s="12"/>
      <c r="V426" s="12"/>
      <c r="W426" s="12"/>
      <c r="X426" s="12"/>
      <c r="Y426" s="12"/>
      <c r="Z426" s="12"/>
      <c r="AA426" s="12"/>
      <c r="AB426" s="12"/>
      <c r="AC426" s="12"/>
      <c r="AD426" s="12"/>
      <c r="AE426" s="12"/>
      <c r="AF426" s="12"/>
      <c r="AG426" s="12"/>
      <c r="AH426" s="12"/>
      <c r="AI426" s="27"/>
      <c r="AJ426" s="12"/>
      <c r="AK426" s="12"/>
      <c r="AL426" s="12"/>
      <c r="AM426" s="12"/>
      <c r="AN426" s="12"/>
      <c r="AO426" s="12"/>
      <c r="AP426" s="12"/>
      <c r="AQ426" s="12"/>
      <c r="AR426" s="12"/>
      <c r="AS426" s="12"/>
      <c r="AT426" s="12"/>
      <c r="AU426" s="12"/>
      <c r="AV426" s="12"/>
    </row>
    <row r="427" spans="1:48" ht="15.75" customHeight="1" x14ac:dyDescent="0.2">
      <c r="A427" s="12"/>
      <c r="B427" s="12"/>
      <c r="C427" s="12"/>
      <c r="D427" s="12"/>
      <c r="E427" s="12"/>
      <c r="F427" s="12"/>
      <c r="G427" s="12"/>
      <c r="H427" s="12"/>
      <c r="I427" s="12"/>
      <c r="J427" s="12"/>
      <c r="K427" s="12"/>
      <c r="L427" s="12"/>
      <c r="M427" s="27"/>
      <c r="N427" s="12"/>
      <c r="O427" s="12"/>
      <c r="P427" s="12"/>
      <c r="Q427" s="12"/>
      <c r="R427" s="12"/>
      <c r="S427" s="12"/>
      <c r="T427" s="12"/>
      <c r="U427" s="12"/>
      <c r="V427" s="12"/>
      <c r="W427" s="12"/>
      <c r="X427" s="12"/>
      <c r="Y427" s="12"/>
      <c r="Z427" s="12"/>
      <c r="AA427" s="12"/>
      <c r="AB427" s="12"/>
      <c r="AC427" s="12"/>
      <c r="AD427" s="12"/>
      <c r="AE427" s="12"/>
      <c r="AF427" s="12"/>
      <c r="AG427" s="12"/>
      <c r="AH427" s="12"/>
      <c r="AI427" s="27"/>
      <c r="AJ427" s="12"/>
      <c r="AK427" s="12"/>
      <c r="AL427" s="12"/>
      <c r="AM427" s="12"/>
      <c r="AN427" s="12"/>
      <c r="AO427" s="12"/>
      <c r="AP427" s="12"/>
      <c r="AQ427" s="12"/>
      <c r="AR427" s="12"/>
      <c r="AS427" s="12"/>
      <c r="AT427" s="12"/>
      <c r="AU427" s="12"/>
      <c r="AV427" s="12"/>
    </row>
    <row r="428" spans="1:48" ht="15.75" customHeight="1" x14ac:dyDescent="0.2">
      <c r="A428" s="12"/>
      <c r="B428" s="12"/>
      <c r="C428" s="12"/>
      <c r="D428" s="12"/>
      <c r="E428" s="12"/>
      <c r="F428" s="12"/>
      <c r="G428" s="12"/>
      <c r="H428" s="12"/>
      <c r="I428" s="12"/>
      <c r="J428" s="12"/>
      <c r="K428" s="12"/>
      <c r="L428" s="12"/>
      <c r="M428" s="27"/>
      <c r="N428" s="12"/>
      <c r="O428" s="12"/>
      <c r="P428" s="12"/>
      <c r="Q428" s="12"/>
      <c r="R428" s="12"/>
      <c r="S428" s="12"/>
      <c r="T428" s="12"/>
      <c r="U428" s="12"/>
      <c r="V428" s="12"/>
      <c r="W428" s="12"/>
      <c r="X428" s="12"/>
      <c r="Y428" s="12"/>
      <c r="Z428" s="12"/>
      <c r="AA428" s="12"/>
      <c r="AB428" s="12"/>
      <c r="AC428" s="12"/>
      <c r="AD428" s="12"/>
      <c r="AE428" s="12"/>
      <c r="AF428" s="12"/>
      <c r="AG428" s="12"/>
      <c r="AH428" s="12"/>
      <c r="AI428" s="27"/>
      <c r="AJ428" s="12"/>
      <c r="AK428" s="12"/>
      <c r="AL428" s="12"/>
      <c r="AM428" s="12"/>
      <c r="AN428" s="12"/>
      <c r="AO428" s="12"/>
      <c r="AP428" s="12"/>
      <c r="AQ428" s="12"/>
      <c r="AR428" s="12"/>
      <c r="AS428" s="12"/>
      <c r="AT428" s="12"/>
      <c r="AU428" s="12"/>
      <c r="AV428" s="12"/>
    </row>
    <row r="429" spans="1:48" ht="15.75" customHeight="1" x14ac:dyDescent="0.2">
      <c r="A429" s="12"/>
      <c r="B429" s="12"/>
      <c r="C429" s="12"/>
      <c r="D429" s="12"/>
      <c r="E429" s="12"/>
      <c r="F429" s="12"/>
      <c r="G429" s="12"/>
      <c r="H429" s="12"/>
      <c r="I429" s="12"/>
      <c r="J429" s="12"/>
      <c r="K429" s="12"/>
      <c r="L429" s="12"/>
      <c r="M429" s="27"/>
      <c r="N429" s="12"/>
      <c r="O429" s="12"/>
      <c r="P429" s="12"/>
      <c r="Q429" s="12"/>
      <c r="R429" s="12"/>
      <c r="S429" s="12"/>
      <c r="T429" s="12"/>
      <c r="U429" s="12"/>
      <c r="V429" s="12"/>
      <c r="W429" s="12"/>
      <c r="X429" s="12"/>
      <c r="Y429" s="12"/>
      <c r="Z429" s="12"/>
      <c r="AA429" s="12"/>
      <c r="AB429" s="12"/>
      <c r="AC429" s="12"/>
      <c r="AD429" s="12"/>
      <c r="AE429" s="12"/>
      <c r="AF429" s="12"/>
      <c r="AG429" s="12"/>
      <c r="AH429" s="12"/>
      <c r="AI429" s="27"/>
      <c r="AJ429" s="12"/>
      <c r="AK429" s="12"/>
      <c r="AL429" s="12"/>
      <c r="AM429" s="12"/>
      <c r="AN429" s="12"/>
      <c r="AO429" s="12"/>
      <c r="AP429" s="12"/>
      <c r="AQ429" s="12"/>
      <c r="AR429" s="12"/>
      <c r="AS429" s="12"/>
      <c r="AT429" s="12"/>
      <c r="AU429" s="12"/>
      <c r="AV429" s="12"/>
    </row>
    <row r="430" spans="1:48" ht="15.75" customHeight="1" x14ac:dyDescent="0.2">
      <c r="A430" s="12"/>
      <c r="B430" s="12"/>
      <c r="C430" s="12"/>
      <c r="D430" s="12"/>
      <c r="E430" s="12"/>
      <c r="F430" s="12"/>
      <c r="G430" s="12"/>
      <c r="H430" s="12"/>
      <c r="I430" s="12"/>
      <c r="J430" s="12"/>
      <c r="K430" s="12"/>
      <c r="L430" s="12"/>
      <c r="M430" s="27"/>
      <c r="N430" s="12"/>
      <c r="O430" s="12"/>
      <c r="P430" s="12"/>
      <c r="Q430" s="12"/>
      <c r="R430" s="12"/>
      <c r="S430" s="12"/>
      <c r="T430" s="12"/>
      <c r="U430" s="12"/>
      <c r="V430" s="12"/>
      <c r="W430" s="12"/>
      <c r="X430" s="12"/>
      <c r="Y430" s="12"/>
      <c r="Z430" s="12"/>
      <c r="AA430" s="12"/>
      <c r="AB430" s="12"/>
      <c r="AC430" s="12"/>
      <c r="AD430" s="12"/>
      <c r="AE430" s="12"/>
      <c r="AF430" s="12"/>
      <c r="AG430" s="12"/>
      <c r="AH430" s="12"/>
      <c r="AI430" s="27"/>
      <c r="AJ430" s="12"/>
      <c r="AK430" s="12"/>
      <c r="AL430" s="12"/>
      <c r="AM430" s="12"/>
      <c r="AN430" s="12"/>
      <c r="AO430" s="12"/>
      <c r="AP430" s="12"/>
      <c r="AQ430" s="12"/>
      <c r="AR430" s="12"/>
      <c r="AS430" s="12"/>
      <c r="AT430" s="12"/>
      <c r="AU430" s="12"/>
      <c r="AV430" s="12"/>
    </row>
    <row r="431" spans="1:48" ht="15.75" customHeight="1" x14ac:dyDescent="0.2">
      <c r="A431" s="12"/>
      <c r="B431" s="12"/>
      <c r="C431" s="12"/>
      <c r="D431" s="12"/>
      <c r="E431" s="12"/>
      <c r="F431" s="12"/>
      <c r="G431" s="12"/>
      <c r="H431" s="12"/>
      <c r="I431" s="12"/>
      <c r="J431" s="12"/>
      <c r="K431" s="12"/>
      <c r="L431" s="12"/>
      <c r="M431" s="27"/>
      <c r="N431" s="12"/>
      <c r="O431" s="12"/>
      <c r="P431" s="12"/>
      <c r="Q431" s="12"/>
      <c r="R431" s="12"/>
      <c r="S431" s="12"/>
      <c r="T431" s="12"/>
      <c r="U431" s="12"/>
      <c r="V431" s="12"/>
      <c r="W431" s="12"/>
      <c r="X431" s="12"/>
      <c r="Y431" s="12"/>
      <c r="Z431" s="12"/>
      <c r="AA431" s="12"/>
      <c r="AB431" s="12"/>
      <c r="AC431" s="12"/>
      <c r="AD431" s="12"/>
      <c r="AE431" s="12"/>
      <c r="AF431" s="12"/>
      <c r="AG431" s="12"/>
      <c r="AH431" s="12"/>
      <c r="AI431" s="27"/>
      <c r="AJ431" s="12"/>
      <c r="AK431" s="12"/>
      <c r="AL431" s="12"/>
      <c r="AM431" s="12"/>
      <c r="AN431" s="12"/>
      <c r="AO431" s="12"/>
      <c r="AP431" s="12"/>
      <c r="AQ431" s="12"/>
      <c r="AR431" s="12"/>
      <c r="AS431" s="12"/>
      <c r="AT431" s="12"/>
      <c r="AU431" s="12"/>
      <c r="AV431" s="12"/>
    </row>
    <row r="432" spans="1:48" ht="15.75" customHeight="1" x14ac:dyDescent="0.2">
      <c r="A432" s="12"/>
      <c r="B432" s="12"/>
      <c r="C432" s="12"/>
      <c r="D432" s="12"/>
      <c r="E432" s="12"/>
      <c r="F432" s="12"/>
      <c r="G432" s="12"/>
      <c r="H432" s="12"/>
      <c r="I432" s="12"/>
      <c r="J432" s="12"/>
      <c r="K432" s="12"/>
      <c r="L432" s="12"/>
      <c r="M432" s="27"/>
      <c r="N432" s="12"/>
      <c r="O432" s="12"/>
      <c r="P432" s="12"/>
      <c r="Q432" s="12"/>
      <c r="R432" s="12"/>
      <c r="S432" s="12"/>
      <c r="T432" s="12"/>
      <c r="U432" s="12"/>
      <c r="V432" s="12"/>
      <c r="W432" s="12"/>
      <c r="X432" s="12"/>
      <c r="Y432" s="12"/>
      <c r="Z432" s="12"/>
      <c r="AA432" s="12"/>
      <c r="AB432" s="12"/>
      <c r="AC432" s="12"/>
      <c r="AD432" s="12"/>
      <c r="AE432" s="12"/>
      <c r="AF432" s="12"/>
      <c r="AG432" s="12"/>
      <c r="AH432" s="12"/>
      <c r="AI432" s="27"/>
      <c r="AJ432" s="12"/>
      <c r="AK432" s="12"/>
      <c r="AL432" s="12"/>
      <c r="AM432" s="12"/>
      <c r="AN432" s="12"/>
      <c r="AO432" s="12"/>
      <c r="AP432" s="12"/>
      <c r="AQ432" s="12"/>
      <c r="AR432" s="12"/>
      <c r="AS432" s="12"/>
      <c r="AT432" s="12"/>
      <c r="AU432" s="12"/>
      <c r="AV432" s="12"/>
    </row>
    <row r="433" spans="1:48" ht="15.75" customHeight="1" x14ac:dyDescent="0.2">
      <c r="A433" s="12"/>
      <c r="B433" s="12"/>
      <c r="C433" s="12"/>
      <c r="D433" s="12"/>
      <c r="E433" s="12"/>
      <c r="F433" s="12"/>
      <c r="G433" s="12"/>
      <c r="H433" s="12"/>
      <c r="I433" s="12"/>
      <c r="J433" s="12"/>
      <c r="K433" s="12"/>
      <c r="L433" s="12"/>
      <c r="M433" s="27"/>
      <c r="N433" s="12"/>
      <c r="O433" s="12"/>
      <c r="P433" s="12"/>
      <c r="Q433" s="12"/>
      <c r="R433" s="12"/>
      <c r="S433" s="12"/>
      <c r="T433" s="12"/>
      <c r="U433" s="12"/>
      <c r="V433" s="12"/>
      <c r="W433" s="12"/>
      <c r="X433" s="12"/>
      <c r="Y433" s="12"/>
      <c r="Z433" s="12"/>
      <c r="AA433" s="12"/>
      <c r="AB433" s="12"/>
      <c r="AC433" s="12"/>
      <c r="AD433" s="12"/>
      <c r="AE433" s="12"/>
      <c r="AF433" s="12"/>
      <c r="AG433" s="12"/>
      <c r="AH433" s="12"/>
      <c r="AI433" s="27"/>
      <c r="AJ433" s="12"/>
      <c r="AK433" s="12"/>
      <c r="AL433" s="12"/>
      <c r="AM433" s="12"/>
      <c r="AN433" s="12"/>
      <c r="AO433" s="12"/>
      <c r="AP433" s="12"/>
      <c r="AQ433" s="12"/>
      <c r="AR433" s="12"/>
      <c r="AS433" s="12"/>
      <c r="AT433" s="12"/>
      <c r="AU433" s="12"/>
      <c r="AV433" s="12"/>
    </row>
    <row r="434" spans="1:48" ht="15.75" customHeight="1" x14ac:dyDescent="0.2">
      <c r="A434" s="12"/>
      <c r="B434" s="12"/>
      <c r="C434" s="12"/>
      <c r="D434" s="12"/>
      <c r="E434" s="12"/>
      <c r="F434" s="12"/>
      <c r="G434" s="12"/>
      <c r="H434" s="12"/>
      <c r="I434" s="12"/>
      <c r="J434" s="12"/>
      <c r="K434" s="12"/>
      <c r="L434" s="12"/>
      <c r="M434" s="27"/>
      <c r="N434" s="12"/>
      <c r="O434" s="12"/>
      <c r="P434" s="12"/>
      <c r="Q434" s="12"/>
      <c r="R434" s="12"/>
      <c r="S434" s="12"/>
      <c r="T434" s="12"/>
      <c r="U434" s="12"/>
      <c r="V434" s="12"/>
      <c r="W434" s="12"/>
      <c r="X434" s="12"/>
      <c r="Y434" s="12"/>
      <c r="Z434" s="12"/>
      <c r="AA434" s="12"/>
      <c r="AB434" s="12"/>
      <c r="AC434" s="12"/>
      <c r="AD434" s="12"/>
      <c r="AE434" s="12"/>
      <c r="AF434" s="12"/>
      <c r="AG434" s="12"/>
      <c r="AH434" s="12"/>
      <c r="AI434" s="27"/>
      <c r="AJ434" s="12"/>
      <c r="AK434" s="12"/>
      <c r="AL434" s="12"/>
      <c r="AM434" s="12"/>
      <c r="AN434" s="12"/>
      <c r="AO434" s="12"/>
      <c r="AP434" s="12"/>
      <c r="AQ434" s="12"/>
      <c r="AR434" s="12"/>
      <c r="AS434" s="12"/>
      <c r="AT434" s="12"/>
      <c r="AU434" s="12"/>
      <c r="AV434" s="12"/>
    </row>
    <row r="435" spans="1:48" ht="15.75" customHeight="1" x14ac:dyDescent="0.2">
      <c r="A435" s="12"/>
      <c r="B435" s="12"/>
      <c r="C435" s="12"/>
      <c r="D435" s="12"/>
      <c r="E435" s="12"/>
      <c r="F435" s="12"/>
      <c r="G435" s="12"/>
      <c r="H435" s="12"/>
      <c r="I435" s="12"/>
      <c r="J435" s="12"/>
      <c r="K435" s="12"/>
      <c r="L435" s="12"/>
      <c r="M435" s="27"/>
      <c r="N435" s="12"/>
      <c r="O435" s="12"/>
      <c r="P435" s="12"/>
      <c r="Q435" s="12"/>
      <c r="R435" s="12"/>
      <c r="S435" s="12"/>
      <c r="T435" s="12"/>
      <c r="U435" s="12"/>
      <c r="V435" s="12"/>
      <c r="W435" s="12"/>
      <c r="X435" s="12"/>
      <c r="Y435" s="12"/>
      <c r="Z435" s="12"/>
      <c r="AA435" s="12"/>
      <c r="AB435" s="12"/>
      <c r="AC435" s="12"/>
      <c r="AD435" s="12"/>
      <c r="AE435" s="12"/>
      <c r="AF435" s="12"/>
      <c r="AG435" s="12"/>
      <c r="AH435" s="12"/>
      <c r="AI435" s="27"/>
      <c r="AJ435" s="12"/>
      <c r="AK435" s="12"/>
      <c r="AL435" s="12"/>
      <c r="AM435" s="12"/>
      <c r="AN435" s="12"/>
      <c r="AO435" s="12"/>
      <c r="AP435" s="12"/>
      <c r="AQ435" s="12"/>
      <c r="AR435" s="12"/>
      <c r="AS435" s="12"/>
      <c r="AT435" s="12"/>
      <c r="AU435" s="12"/>
      <c r="AV435" s="12"/>
    </row>
    <row r="436" spans="1:48" ht="15.75" customHeight="1" x14ac:dyDescent="0.2">
      <c r="A436" s="12"/>
      <c r="B436" s="12"/>
      <c r="C436" s="12"/>
      <c r="D436" s="12"/>
      <c r="E436" s="12"/>
      <c r="F436" s="12"/>
      <c r="G436" s="12"/>
      <c r="H436" s="12"/>
      <c r="I436" s="12"/>
      <c r="J436" s="12"/>
      <c r="K436" s="12"/>
      <c r="L436" s="12"/>
      <c r="M436" s="27"/>
      <c r="N436" s="12"/>
      <c r="O436" s="12"/>
      <c r="P436" s="12"/>
      <c r="Q436" s="12"/>
      <c r="R436" s="12"/>
      <c r="S436" s="12"/>
      <c r="T436" s="12"/>
      <c r="U436" s="12"/>
      <c r="V436" s="12"/>
      <c r="W436" s="12"/>
      <c r="X436" s="12"/>
      <c r="Y436" s="12"/>
      <c r="Z436" s="12"/>
      <c r="AA436" s="12"/>
      <c r="AB436" s="12"/>
      <c r="AC436" s="12"/>
      <c r="AD436" s="12"/>
      <c r="AE436" s="12"/>
      <c r="AF436" s="12"/>
      <c r="AG436" s="12"/>
      <c r="AH436" s="12"/>
      <c r="AI436" s="27"/>
      <c r="AJ436" s="12"/>
      <c r="AK436" s="12"/>
      <c r="AL436" s="12"/>
      <c r="AM436" s="12"/>
      <c r="AN436" s="12"/>
      <c r="AO436" s="12"/>
      <c r="AP436" s="12"/>
      <c r="AQ436" s="12"/>
      <c r="AR436" s="12"/>
      <c r="AS436" s="12"/>
      <c r="AT436" s="12"/>
      <c r="AU436" s="12"/>
      <c r="AV436" s="12"/>
    </row>
    <row r="437" spans="1:48" ht="15.75" customHeight="1" x14ac:dyDescent="0.2">
      <c r="A437" s="12"/>
      <c r="B437" s="12"/>
      <c r="C437" s="12"/>
      <c r="D437" s="12"/>
      <c r="E437" s="12"/>
      <c r="F437" s="12"/>
      <c r="G437" s="12"/>
      <c r="H437" s="12"/>
      <c r="I437" s="12"/>
      <c r="J437" s="12"/>
      <c r="K437" s="12"/>
      <c r="L437" s="12"/>
      <c r="M437" s="27"/>
      <c r="N437" s="12"/>
      <c r="O437" s="12"/>
      <c r="P437" s="12"/>
      <c r="Q437" s="12"/>
      <c r="R437" s="12"/>
      <c r="S437" s="12"/>
      <c r="T437" s="12"/>
      <c r="U437" s="12"/>
      <c r="V437" s="12"/>
      <c r="W437" s="12"/>
      <c r="X437" s="12"/>
      <c r="Y437" s="12"/>
      <c r="Z437" s="12"/>
      <c r="AA437" s="12"/>
      <c r="AB437" s="12"/>
      <c r="AC437" s="12"/>
      <c r="AD437" s="12"/>
      <c r="AE437" s="12"/>
      <c r="AF437" s="12"/>
      <c r="AG437" s="12"/>
      <c r="AH437" s="12"/>
      <c r="AI437" s="27"/>
      <c r="AJ437" s="12"/>
      <c r="AK437" s="12"/>
      <c r="AL437" s="12"/>
      <c r="AM437" s="12"/>
      <c r="AN437" s="12"/>
      <c r="AO437" s="12"/>
      <c r="AP437" s="12"/>
      <c r="AQ437" s="12"/>
      <c r="AR437" s="12"/>
      <c r="AS437" s="12"/>
      <c r="AT437" s="12"/>
      <c r="AU437" s="12"/>
      <c r="AV437" s="12"/>
    </row>
    <row r="438" spans="1:48" ht="15.75" customHeight="1" x14ac:dyDescent="0.2">
      <c r="A438" s="12"/>
      <c r="B438" s="12"/>
      <c r="C438" s="12"/>
      <c r="D438" s="12"/>
      <c r="E438" s="12"/>
      <c r="F438" s="12"/>
      <c r="G438" s="12"/>
      <c r="H438" s="12"/>
      <c r="I438" s="12"/>
      <c r="J438" s="12"/>
      <c r="K438" s="12"/>
      <c r="L438" s="12"/>
      <c r="M438" s="27"/>
      <c r="N438" s="12"/>
      <c r="O438" s="12"/>
      <c r="P438" s="12"/>
      <c r="Q438" s="12"/>
      <c r="R438" s="12"/>
      <c r="S438" s="12"/>
      <c r="T438" s="12"/>
      <c r="U438" s="12"/>
      <c r="V438" s="12"/>
      <c r="W438" s="12"/>
      <c r="X438" s="12"/>
      <c r="Y438" s="12"/>
      <c r="Z438" s="12"/>
      <c r="AA438" s="12"/>
      <c r="AB438" s="12"/>
      <c r="AC438" s="12"/>
      <c r="AD438" s="12"/>
      <c r="AE438" s="12"/>
      <c r="AF438" s="12"/>
      <c r="AG438" s="12"/>
      <c r="AH438" s="12"/>
      <c r="AI438" s="27"/>
      <c r="AJ438" s="12"/>
      <c r="AK438" s="12"/>
      <c r="AL438" s="12"/>
      <c r="AM438" s="12"/>
      <c r="AN438" s="12"/>
      <c r="AO438" s="12"/>
      <c r="AP438" s="12"/>
      <c r="AQ438" s="12"/>
      <c r="AR438" s="12"/>
      <c r="AS438" s="12"/>
      <c r="AT438" s="12"/>
      <c r="AU438" s="12"/>
      <c r="AV438" s="12"/>
    </row>
    <row r="439" spans="1:48" ht="15.75" customHeight="1" x14ac:dyDescent="0.2">
      <c r="A439" s="12"/>
      <c r="B439" s="12"/>
      <c r="C439" s="12"/>
      <c r="D439" s="12"/>
      <c r="E439" s="12"/>
      <c r="F439" s="12"/>
      <c r="G439" s="12"/>
      <c r="H439" s="12"/>
      <c r="I439" s="12"/>
      <c r="J439" s="12"/>
      <c r="K439" s="12"/>
      <c r="L439" s="12"/>
      <c r="M439" s="27"/>
      <c r="N439" s="12"/>
      <c r="O439" s="12"/>
      <c r="P439" s="12"/>
      <c r="Q439" s="12"/>
      <c r="R439" s="12"/>
      <c r="S439" s="12"/>
      <c r="T439" s="12"/>
      <c r="U439" s="12"/>
      <c r="V439" s="12"/>
      <c r="W439" s="12"/>
      <c r="X439" s="12"/>
      <c r="Y439" s="12"/>
      <c r="Z439" s="12"/>
      <c r="AA439" s="12"/>
      <c r="AB439" s="12"/>
      <c r="AC439" s="12"/>
      <c r="AD439" s="12"/>
      <c r="AE439" s="12"/>
      <c r="AF439" s="12"/>
      <c r="AG439" s="12"/>
      <c r="AH439" s="12"/>
      <c r="AI439" s="27"/>
      <c r="AJ439" s="12"/>
      <c r="AK439" s="12"/>
      <c r="AL439" s="12"/>
      <c r="AM439" s="12"/>
      <c r="AN439" s="12"/>
      <c r="AO439" s="12"/>
      <c r="AP439" s="12"/>
      <c r="AQ439" s="12"/>
      <c r="AR439" s="12"/>
      <c r="AS439" s="12"/>
      <c r="AT439" s="12"/>
      <c r="AU439" s="12"/>
      <c r="AV439" s="12"/>
    </row>
    <row r="440" spans="1:48" ht="15.75" customHeight="1" x14ac:dyDescent="0.2">
      <c r="A440" s="12"/>
      <c r="B440" s="12"/>
      <c r="C440" s="12"/>
      <c r="D440" s="12"/>
      <c r="E440" s="12"/>
      <c r="F440" s="12"/>
      <c r="G440" s="12"/>
      <c r="H440" s="12"/>
      <c r="I440" s="12"/>
      <c r="J440" s="12"/>
      <c r="K440" s="12"/>
      <c r="L440" s="12"/>
      <c r="M440" s="27"/>
      <c r="N440" s="12"/>
      <c r="O440" s="12"/>
      <c r="P440" s="12"/>
      <c r="Q440" s="12"/>
      <c r="R440" s="12"/>
      <c r="S440" s="12"/>
      <c r="T440" s="12"/>
      <c r="U440" s="12"/>
      <c r="V440" s="12"/>
      <c r="W440" s="12"/>
      <c r="X440" s="12"/>
      <c r="Y440" s="12"/>
      <c r="Z440" s="12"/>
      <c r="AA440" s="12"/>
      <c r="AB440" s="12"/>
      <c r="AC440" s="12"/>
      <c r="AD440" s="12"/>
      <c r="AE440" s="12"/>
      <c r="AF440" s="12"/>
      <c r="AG440" s="12"/>
      <c r="AH440" s="12"/>
      <c r="AI440" s="27"/>
      <c r="AJ440" s="12"/>
      <c r="AK440" s="12"/>
      <c r="AL440" s="12"/>
      <c r="AM440" s="12"/>
      <c r="AN440" s="12"/>
      <c r="AO440" s="12"/>
      <c r="AP440" s="12"/>
      <c r="AQ440" s="12"/>
      <c r="AR440" s="12"/>
      <c r="AS440" s="12"/>
      <c r="AT440" s="12"/>
      <c r="AU440" s="12"/>
      <c r="AV440" s="12"/>
    </row>
    <row r="441" spans="1:48" ht="15.75" customHeight="1" x14ac:dyDescent="0.2">
      <c r="A441" s="12"/>
      <c r="B441" s="12"/>
      <c r="C441" s="12"/>
      <c r="D441" s="12"/>
      <c r="E441" s="12"/>
      <c r="F441" s="12"/>
      <c r="G441" s="12"/>
      <c r="H441" s="12"/>
      <c r="I441" s="12"/>
      <c r="J441" s="12"/>
      <c r="K441" s="12"/>
      <c r="L441" s="12"/>
      <c r="M441" s="27"/>
      <c r="N441" s="12"/>
      <c r="O441" s="12"/>
      <c r="P441" s="12"/>
      <c r="Q441" s="12"/>
      <c r="R441" s="12"/>
      <c r="S441" s="12"/>
      <c r="T441" s="12"/>
      <c r="U441" s="12"/>
      <c r="V441" s="12"/>
      <c r="W441" s="12"/>
      <c r="X441" s="12"/>
      <c r="Y441" s="12"/>
      <c r="Z441" s="12"/>
      <c r="AA441" s="12"/>
      <c r="AB441" s="12"/>
      <c r="AC441" s="12"/>
      <c r="AD441" s="12"/>
      <c r="AE441" s="12"/>
      <c r="AF441" s="12"/>
      <c r="AG441" s="12"/>
      <c r="AH441" s="12"/>
      <c r="AI441" s="27"/>
      <c r="AJ441" s="12"/>
      <c r="AK441" s="12"/>
      <c r="AL441" s="12"/>
      <c r="AM441" s="12"/>
      <c r="AN441" s="12"/>
      <c r="AO441" s="12"/>
      <c r="AP441" s="12"/>
      <c r="AQ441" s="12"/>
      <c r="AR441" s="12"/>
      <c r="AS441" s="12"/>
      <c r="AT441" s="12"/>
      <c r="AU441" s="12"/>
      <c r="AV441" s="12"/>
    </row>
    <row r="442" spans="1:48" ht="15.75" customHeight="1" x14ac:dyDescent="0.2">
      <c r="A442" s="12"/>
      <c r="B442" s="12"/>
      <c r="C442" s="12"/>
      <c r="D442" s="12"/>
      <c r="E442" s="12"/>
      <c r="F442" s="12"/>
      <c r="G442" s="12"/>
      <c r="H442" s="12"/>
      <c r="I442" s="12"/>
      <c r="J442" s="12"/>
      <c r="K442" s="12"/>
      <c r="L442" s="12"/>
      <c r="M442" s="27"/>
      <c r="N442" s="12"/>
      <c r="O442" s="12"/>
      <c r="P442" s="12"/>
      <c r="Q442" s="12"/>
      <c r="R442" s="12"/>
      <c r="S442" s="12"/>
      <c r="T442" s="12"/>
      <c r="U442" s="12"/>
      <c r="V442" s="12"/>
      <c r="W442" s="12"/>
      <c r="X442" s="12"/>
      <c r="Y442" s="12"/>
      <c r="Z442" s="12"/>
      <c r="AA442" s="12"/>
      <c r="AB442" s="12"/>
      <c r="AC442" s="12"/>
      <c r="AD442" s="12"/>
      <c r="AE442" s="12"/>
      <c r="AF442" s="12"/>
      <c r="AG442" s="12"/>
      <c r="AH442" s="12"/>
      <c r="AI442" s="27"/>
      <c r="AJ442" s="12"/>
      <c r="AK442" s="12"/>
      <c r="AL442" s="12"/>
      <c r="AM442" s="12"/>
      <c r="AN442" s="12"/>
      <c r="AO442" s="12"/>
      <c r="AP442" s="12"/>
      <c r="AQ442" s="12"/>
      <c r="AR442" s="12"/>
      <c r="AS442" s="12"/>
      <c r="AT442" s="12"/>
      <c r="AU442" s="12"/>
      <c r="AV442" s="12"/>
    </row>
    <row r="443" spans="1:48" ht="15.75" customHeight="1" x14ac:dyDescent="0.2">
      <c r="A443" s="12"/>
      <c r="B443" s="12"/>
      <c r="C443" s="12"/>
      <c r="D443" s="12"/>
      <c r="E443" s="12"/>
      <c r="F443" s="12"/>
      <c r="G443" s="12"/>
      <c r="H443" s="12"/>
      <c r="I443" s="12"/>
      <c r="J443" s="12"/>
      <c r="K443" s="12"/>
      <c r="L443" s="12"/>
      <c r="M443" s="27"/>
      <c r="N443" s="12"/>
      <c r="O443" s="12"/>
      <c r="P443" s="12"/>
      <c r="Q443" s="12"/>
      <c r="R443" s="12"/>
      <c r="S443" s="12"/>
      <c r="T443" s="12"/>
      <c r="U443" s="12"/>
      <c r="V443" s="12"/>
      <c r="W443" s="12"/>
      <c r="X443" s="12"/>
      <c r="Y443" s="12"/>
      <c r="Z443" s="12"/>
      <c r="AA443" s="12"/>
      <c r="AB443" s="12"/>
      <c r="AC443" s="12"/>
      <c r="AD443" s="12"/>
      <c r="AE443" s="12"/>
      <c r="AF443" s="12"/>
      <c r="AG443" s="12"/>
      <c r="AH443" s="12"/>
      <c r="AI443" s="27"/>
      <c r="AJ443" s="12"/>
      <c r="AK443" s="12"/>
      <c r="AL443" s="12"/>
      <c r="AM443" s="12"/>
      <c r="AN443" s="12"/>
      <c r="AO443" s="12"/>
      <c r="AP443" s="12"/>
      <c r="AQ443" s="12"/>
      <c r="AR443" s="12"/>
      <c r="AS443" s="12"/>
      <c r="AT443" s="12"/>
      <c r="AU443" s="12"/>
      <c r="AV443" s="12"/>
    </row>
    <row r="444" spans="1:48" ht="15.75" customHeight="1" x14ac:dyDescent="0.2">
      <c r="A444" s="12"/>
      <c r="B444" s="12"/>
      <c r="C444" s="12"/>
      <c r="D444" s="12"/>
      <c r="E444" s="12"/>
      <c r="F444" s="12"/>
      <c r="G444" s="12"/>
      <c r="H444" s="12"/>
      <c r="I444" s="12"/>
      <c r="J444" s="12"/>
      <c r="K444" s="12"/>
      <c r="L444" s="12"/>
      <c r="M444" s="27"/>
      <c r="N444" s="12"/>
      <c r="O444" s="12"/>
      <c r="P444" s="12"/>
      <c r="Q444" s="12"/>
      <c r="R444" s="12"/>
      <c r="S444" s="12"/>
      <c r="T444" s="12"/>
      <c r="U444" s="12"/>
      <c r="V444" s="12"/>
      <c r="W444" s="12"/>
      <c r="X444" s="12"/>
      <c r="Y444" s="12"/>
      <c r="Z444" s="12"/>
      <c r="AA444" s="12"/>
      <c r="AB444" s="12"/>
      <c r="AC444" s="12"/>
      <c r="AD444" s="12"/>
      <c r="AE444" s="12"/>
      <c r="AF444" s="12"/>
      <c r="AG444" s="12"/>
      <c r="AH444" s="12"/>
      <c r="AI444" s="27"/>
      <c r="AJ444" s="12"/>
      <c r="AK444" s="12"/>
      <c r="AL444" s="12"/>
      <c r="AM444" s="12"/>
      <c r="AN444" s="12"/>
      <c r="AO444" s="12"/>
      <c r="AP444" s="12"/>
      <c r="AQ444" s="12"/>
      <c r="AR444" s="12"/>
      <c r="AS444" s="12"/>
      <c r="AT444" s="12"/>
      <c r="AU444" s="12"/>
      <c r="AV444" s="12"/>
    </row>
    <row r="445" spans="1:48" ht="15.75" customHeight="1" x14ac:dyDescent="0.2">
      <c r="A445" s="12"/>
      <c r="B445" s="12"/>
      <c r="C445" s="12"/>
      <c r="D445" s="12"/>
      <c r="E445" s="12"/>
      <c r="F445" s="12"/>
      <c r="G445" s="12"/>
      <c r="H445" s="12"/>
      <c r="I445" s="12"/>
      <c r="J445" s="12"/>
      <c r="K445" s="12"/>
      <c r="L445" s="12"/>
      <c r="M445" s="27"/>
      <c r="N445" s="12"/>
      <c r="O445" s="12"/>
      <c r="P445" s="12"/>
      <c r="Q445" s="12"/>
      <c r="R445" s="12"/>
      <c r="S445" s="12"/>
      <c r="T445" s="12"/>
      <c r="U445" s="12"/>
      <c r="V445" s="12"/>
      <c r="W445" s="12"/>
      <c r="X445" s="12"/>
      <c r="Y445" s="12"/>
      <c r="Z445" s="12"/>
      <c r="AA445" s="12"/>
      <c r="AB445" s="12"/>
      <c r="AC445" s="12"/>
      <c r="AD445" s="12"/>
      <c r="AE445" s="12"/>
      <c r="AF445" s="12"/>
      <c r="AG445" s="12"/>
      <c r="AH445" s="12"/>
      <c r="AI445" s="27"/>
      <c r="AJ445" s="12"/>
      <c r="AK445" s="12"/>
      <c r="AL445" s="12"/>
      <c r="AM445" s="12"/>
      <c r="AN445" s="12"/>
      <c r="AO445" s="12"/>
      <c r="AP445" s="12"/>
      <c r="AQ445" s="12"/>
      <c r="AR445" s="12"/>
      <c r="AS445" s="12"/>
      <c r="AT445" s="12"/>
      <c r="AU445" s="12"/>
      <c r="AV445" s="12"/>
    </row>
    <row r="446" spans="1:48" ht="15.75" customHeight="1" x14ac:dyDescent="0.2">
      <c r="A446" s="12"/>
      <c r="B446" s="12"/>
      <c r="C446" s="12"/>
      <c r="D446" s="12"/>
      <c r="E446" s="12"/>
      <c r="F446" s="12"/>
      <c r="G446" s="12"/>
      <c r="H446" s="12"/>
      <c r="I446" s="12"/>
      <c r="J446" s="12"/>
      <c r="K446" s="12"/>
      <c r="L446" s="12"/>
      <c r="M446" s="27"/>
      <c r="N446" s="12"/>
      <c r="O446" s="12"/>
      <c r="P446" s="12"/>
      <c r="Q446" s="12"/>
      <c r="R446" s="12"/>
      <c r="S446" s="12"/>
      <c r="T446" s="12"/>
      <c r="U446" s="12"/>
      <c r="V446" s="12"/>
      <c r="W446" s="12"/>
      <c r="X446" s="12"/>
      <c r="Y446" s="12"/>
      <c r="Z446" s="12"/>
      <c r="AA446" s="12"/>
      <c r="AB446" s="12"/>
      <c r="AC446" s="12"/>
      <c r="AD446" s="12"/>
      <c r="AE446" s="12"/>
      <c r="AF446" s="12"/>
      <c r="AG446" s="12"/>
      <c r="AH446" s="12"/>
      <c r="AI446" s="27"/>
      <c r="AJ446" s="12"/>
      <c r="AK446" s="12"/>
      <c r="AL446" s="12"/>
      <c r="AM446" s="12"/>
      <c r="AN446" s="12"/>
      <c r="AO446" s="12"/>
      <c r="AP446" s="12"/>
      <c r="AQ446" s="12"/>
      <c r="AR446" s="12"/>
      <c r="AS446" s="12"/>
      <c r="AT446" s="12"/>
      <c r="AU446" s="12"/>
      <c r="AV446" s="12"/>
    </row>
    <row r="447" spans="1:48" ht="15.75" customHeight="1" x14ac:dyDescent="0.2">
      <c r="A447" s="12"/>
      <c r="B447" s="12"/>
      <c r="C447" s="12"/>
      <c r="D447" s="12"/>
      <c r="E447" s="12"/>
      <c r="F447" s="12"/>
      <c r="G447" s="12"/>
      <c r="H447" s="12"/>
      <c r="I447" s="12"/>
      <c r="J447" s="12"/>
      <c r="K447" s="12"/>
      <c r="L447" s="12"/>
      <c r="M447" s="27"/>
      <c r="N447" s="12"/>
      <c r="O447" s="12"/>
      <c r="P447" s="12"/>
      <c r="Q447" s="12"/>
      <c r="R447" s="12"/>
      <c r="S447" s="12"/>
      <c r="T447" s="12"/>
      <c r="U447" s="12"/>
      <c r="V447" s="12"/>
      <c r="W447" s="12"/>
      <c r="X447" s="12"/>
      <c r="Y447" s="12"/>
      <c r="Z447" s="12"/>
      <c r="AA447" s="12"/>
      <c r="AB447" s="12"/>
      <c r="AC447" s="12"/>
      <c r="AD447" s="12"/>
      <c r="AE447" s="12"/>
      <c r="AF447" s="12"/>
      <c r="AG447" s="12"/>
      <c r="AH447" s="12"/>
      <c r="AI447" s="27"/>
      <c r="AJ447" s="12"/>
      <c r="AK447" s="12"/>
      <c r="AL447" s="12"/>
      <c r="AM447" s="12"/>
      <c r="AN447" s="12"/>
      <c r="AO447" s="12"/>
      <c r="AP447" s="12"/>
      <c r="AQ447" s="12"/>
      <c r="AR447" s="12"/>
      <c r="AS447" s="12"/>
      <c r="AT447" s="12"/>
      <c r="AU447" s="12"/>
      <c r="AV447" s="12"/>
    </row>
    <row r="448" spans="1:48" ht="15.75" customHeight="1" x14ac:dyDescent="0.2">
      <c r="A448" s="12"/>
      <c r="B448" s="12"/>
      <c r="C448" s="12"/>
      <c r="D448" s="12"/>
      <c r="E448" s="12"/>
      <c r="F448" s="12"/>
      <c r="G448" s="12"/>
      <c r="H448" s="12"/>
      <c r="I448" s="12"/>
      <c r="J448" s="12"/>
      <c r="K448" s="12"/>
      <c r="L448" s="12"/>
      <c r="M448" s="27"/>
      <c r="N448" s="12"/>
      <c r="O448" s="12"/>
      <c r="P448" s="12"/>
      <c r="Q448" s="12"/>
      <c r="R448" s="12"/>
      <c r="S448" s="12"/>
      <c r="T448" s="12"/>
      <c r="U448" s="12"/>
      <c r="V448" s="12"/>
      <c r="W448" s="12"/>
      <c r="X448" s="12"/>
      <c r="Y448" s="12"/>
      <c r="Z448" s="12"/>
      <c r="AA448" s="12"/>
      <c r="AB448" s="12"/>
      <c r="AC448" s="12"/>
      <c r="AD448" s="12"/>
      <c r="AE448" s="12"/>
      <c r="AF448" s="12"/>
      <c r="AG448" s="12"/>
      <c r="AH448" s="12"/>
      <c r="AI448" s="27"/>
      <c r="AJ448" s="12"/>
      <c r="AK448" s="12"/>
      <c r="AL448" s="12"/>
      <c r="AM448" s="12"/>
      <c r="AN448" s="12"/>
      <c r="AO448" s="12"/>
      <c r="AP448" s="12"/>
      <c r="AQ448" s="12"/>
      <c r="AR448" s="12"/>
      <c r="AS448" s="12"/>
      <c r="AT448" s="12"/>
      <c r="AU448" s="12"/>
      <c r="AV448" s="12"/>
    </row>
    <row r="449" spans="1:48" ht="15.75" customHeight="1" x14ac:dyDescent="0.2">
      <c r="A449" s="12"/>
      <c r="B449" s="12"/>
      <c r="C449" s="12"/>
      <c r="D449" s="12"/>
      <c r="E449" s="12"/>
      <c r="F449" s="12"/>
      <c r="G449" s="12"/>
      <c r="H449" s="12"/>
      <c r="I449" s="12"/>
      <c r="J449" s="12"/>
      <c r="K449" s="12"/>
      <c r="L449" s="12"/>
      <c r="M449" s="27"/>
      <c r="N449" s="12"/>
      <c r="O449" s="12"/>
      <c r="P449" s="12"/>
      <c r="Q449" s="12"/>
      <c r="R449" s="12"/>
      <c r="S449" s="12"/>
      <c r="T449" s="12"/>
      <c r="U449" s="12"/>
      <c r="V449" s="12"/>
      <c r="W449" s="12"/>
      <c r="X449" s="12"/>
      <c r="Y449" s="12"/>
      <c r="Z449" s="12"/>
      <c r="AA449" s="12"/>
      <c r="AB449" s="12"/>
      <c r="AC449" s="12"/>
      <c r="AD449" s="12"/>
      <c r="AE449" s="12"/>
      <c r="AF449" s="12"/>
      <c r="AG449" s="12"/>
      <c r="AH449" s="12"/>
      <c r="AI449" s="27"/>
      <c r="AJ449" s="12"/>
      <c r="AK449" s="12"/>
      <c r="AL449" s="12"/>
      <c r="AM449" s="12"/>
      <c r="AN449" s="12"/>
      <c r="AO449" s="12"/>
      <c r="AP449" s="12"/>
      <c r="AQ449" s="12"/>
      <c r="AR449" s="12"/>
      <c r="AS449" s="12"/>
      <c r="AT449" s="12"/>
      <c r="AU449" s="12"/>
      <c r="AV449" s="12"/>
    </row>
    <row r="450" spans="1:48" ht="15.75" customHeight="1" x14ac:dyDescent="0.2">
      <c r="A450" s="12"/>
      <c r="B450" s="12"/>
      <c r="C450" s="12"/>
      <c r="D450" s="12"/>
      <c r="E450" s="12"/>
      <c r="F450" s="12"/>
      <c r="G450" s="12"/>
      <c r="H450" s="12"/>
      <c r="I450" s="12"/>
      <c r="J450" s="12"/>
      <c r="K450" s="12"/>
      <c r="L450" s="12"/>
      <c r="M450" s="27"/>
      <c r="N450" s="12"/>
      <c r="O450" s="12"/>
      <c r="P450" s="12"/>
      <c r="Q450" s="12"/>
      <c r="R450" s="12"/>
      <c r="S450" s="12"/>
      <c r="T450" s="12"/>
      <c r="U450" s="12"/>
      <c r="V450" s="12"/>
      <c r="W450" s="12"/>
      <c r="X450" s="12"/>
      <c r="Y450" s="12"/>
      <c r="Z450" s="12"/>
      <c r="AA450" s="12"/>
      <c r="AB450" s="12"/>
      <c r="AC450" s="12"/>
      <c r="AD450" s="12"/>
      <c r="AE450" s="12"/>
      <c r="AF450" s="12"/>
      <c r="AG450" s="12"/>
      <c r="AH450" s="12"/>
      <c r="AI450" s="27"/>
      <c r="AJ450" s="12"/>
      <c r="AK450" s="12"/>
      <c r="AL450" s="12"/>
      <c r="AM450" s="12"/>
      <c r="AN450" s="12"/>
      <c r="AO450" s="12"/>
      <c r="AP450" s="12"/>
      <c r="AQ450" s="12"/>
      <c r="AR450" s="12"/>
      <c r="AS450" s="12"/>
      <c r="AT450" s="12"/>
      <c r="AU450" s="12"/>
      <c r="AV450" s="12"/>
    </row>
    <row r="451" spans="1:48" ht="15.75" customHeight="1" x14ac:dyDescent="0.2">
      <c r="A451" s="12"/>
      <c r="B451" s="12"/>
      <c r="C451" s="12"/>
      <c r="D451" s="12"/>
      <c r="E451" s="12"/>
      <c r="F451" s="12"/>
      <c r="G451" s="12"/>
      <c r="H451" s="12"/>
      <c r="I451" s="12"/>
      <c r="J451" s="12"/>
      <c r="K451" s="12"/>
      <c r="L451" s="12"/>
      <c r="M451" s="27"/>
      <c r="N451" s="12"/>
      <c r="O451" s="12"/>
      <c r="P451" s="12"/>
      <c r="Q451" s="12"/>
      <c r="R451" s="12"/>
      <c r="S451" s="12"/>
      <c r="T451" s="12"/>
      <c r="U451" s="12"/>
      <c r="V451" s="12"/>
      <c r="W451" s="12"/>
      <c r="X451" s="12"/>
      <c r="Y451" s="12"/>
      <c r="Z451" s="12"/>
      <c r="AA451" s="12"/>
      <c r="AB451" s="12"/>
      <c r="AC451" s="12"/>
      <c r="AD451" s="12"/>
      <c r="AE451" s="12"/>
      <c r="AF451" s="12"/>
      <c r="AG451" s="12"/>
      <c r="AH451" s="12"/>
      <c r="AI451" s="27"/>
      <c r="AJ451" s="12"/>
      <c r="AK451" s="12"/>
      <c r="AL451" s="12"/>
      <c r="AM451" s="12"/>
      <c r="AN451" s="12"/>
      <c r="AO451" s="12"/>
      <c r="AP451" s="12"/>
      <c r="AQ451" s="12"/>
      <c r="AR451" s="12"/>
      <c r="AS451" s="12"/>
      <c r="AT451" s="12"/>
      <c r="AU451" s="12"/>
      <c r="AV451" s="12"/>
    </row>
    <row r="452" spans="1:48" ht="15.75" customHeight="1" x14ac:dyDescent="0.2">
      <c r="A452" s="12"/>
      <c r="B452" s="12"/>
      <c r="C452" s="12"/>
      <c r="D452" s="12"/>
      <c r="E452" s="12"/>
      <c r="F452" s="12"/>
      <c r="G452" s="12"/>
      <c r="H452" s="12"/>
      <c r="I452" s="12"/>
      <c r="J452" s="12"/>
      <c r="K452" s="12"/>
      <c r="L452" s="12"/>
      <c r="M452" s="27"/>
      <c r="N452" s="12"/>
      <c r="O452" s="12"/>
      <c r="P452" s="12"/>
      <c r="Q452" s="12"/>
      <c r="R452" s="12"/>
      <c r="S452" s="12"/>
      <c r="T452" s="12"/>
      <c r="U452" s="12"/>
      <c r="V452" s="12"/>
      <c r="W452" s="12"/>
      <c r="X452" s="12"/>
      <c r="Y452" s="12"/>
      <c r="Z452" s="12"/>
      <c r="AA452" s="12"/>
      <c r="AB452" s="12"/>
      <c r="AC452" s="12"/>
      <c r="AD452" s="12"/>
      <c r="AE452" s="12"/>
      <c r="AF452" s="12"/>
      <c r="AG452" s="12"/>
      <c r="AH452" s="12"/>
      <c r="AI452" s="27"/>
      <c r="AJ452" s="12"/>
      <c r="AK452" s="12"/>
      <c r="AL452" s="12"/>
      <c r="AM452" s="12"/>
      <c r="AN452" s="12"/>
      <c r="AO452" s="12"/>
      <c r="AP452" s="12"/>
      <c r="AQ452" s="12"/>
      <c r="AR452" s="12"/>
      <c r="AS452" s="12"/>
      <c r="AT452" s="12"/>
      <c r="AU452" s="12"/>
      <c r="AV452" s="12"/>
    </row>
    <row r="453" spans="1:48" ht="15.75" customHeight="1" x14ac:dyDescent="0.2">
      <c r="A453" s="12"/>
      <c r="B453" s="12"/>
      <c r="C453" s="12"/>
      <c r="D453" s="12"/>
      <c r="E453" s="12"/>
      <c r="F453" s="12"/>
      <c r="G453" s="12"/>
      <c r="H453" s="12"/>
      <c r="I453" s="12"/>
      <c r="J453" s="12"/>
      <c r="K453" s="12"/>
      <c r="L453" s="12"/>
      <c r="M453" s="27"/>
      <c r="N453" s="12"/>
      <c r="O453" s="12"/>
      <c r="P453" s="12"/>
      <c r="Q453" s="12"/>
      <c r="R453" s="12"/>
      <c r="S453" s="12"/>
      <c r="T453" s="12"/>
      <c r="U453" s="12"/>
      <c r="V453" s="12"/>
      <c r="W453" s="12"/>
      <c r="X453" s="12"/>
      <c r="Y453" s="12"/>
      <c r="Z453" s="12"/>
      <c r="AA453" s="12"/>
      <c r="AB453" s="12"/>
      <c r="AC453" s="12"/>
      <c r="AD453" s="12"/>
      <c r="AE453" s="12"/>
      <c r="AF453" s="12"/>
      <c r="AG453" s="12"/>
      <c r="AH453" s="12"/>
      <c r="AI453" s="27"/>
      <c r="AJ453" s="12"/>
      <c r="AK453" s="12"/>
      <c r="AL453" s="12"/>
      <c r="AM453" s="12"/>
      <c r="AN453" s="12"/>
      <c r="AO453" s="12"/>
      <c r="AP453" s="12"/>
      <c r="AQ453" s="12"/>
      <c r="AR453" s="12"/>
      <c r="AS453" s="12"/>
      <c r="AT453" s="12"/>
      <c r="AU453" s="12"/>
      <c r="AV453" s="12"/>
    </row>
    <row r="454" spans="1:48" ht="15.75" customHeight="1" x14ac:dyDescent="0.2">
      <c r="A454" s="12"/>
      <c r="B454" s="12"/>
      <c r="C454" s="12"/>
      <c r="D454" s="12"/>
      <c r="E454" s="12"/>
      <c r="F454" s="12"/>
      <c r="G454" s="12"/>
      <c r="H454" s="12"/>
      <c r="I454" s="12"/>
      <c r="J454" s="12"/>
      <c r="K454" s="12"/>
      <c r="L454" s="12"/>
      <c r="M454" s="27"/>
      <c r="N454" s="12"/>
      <c r="O454" s="12"/>
      <c r="P454" s="12"/>
      <c r="Q454" s="12"/>
      <c r="R454" s="12"/>
      <c r="S454" s="12"/>
      <c r="T454" s="12"/>
      <c r="U454" s="12"/>
      <c r="V454" s="12"/>
      <c r="W454" s="12"/>
      <c r="X454" s="12"/>
      <c r="Y454" s="12"/>
      <c r="Z454" s="12"/>
      <c r="AA454" s="12"/>
      <c r="AB454" s="12"/>
      <c r="AC454" s="12"/>
      <c r="AD454" s="12"/>
      <c r="AE454" s="12"/>
      <c r="AF454" s="12"/>
      <c r="AG454" s="12"/>
      <c r="AH454" s="12"/>
      <c r="AI454" s="27"/>
      <c r="AJ454" s="12"/>
      <c r="AK454" s="12"/>
      <c r="AL454" s="12"/>
      <c r="AM454" s="12"/>
      <c r="AN454" s="12"/>
      <c r="AO454" s="12"/>
      <c r="AP454" s="12"/>
      <c r="AQ454" s="12"/>
      <c r="AR454" s="12"/>
      <c r="AS454" s="12"/>
      <c r="AT454" s="12"/>
      <c r="AU454" s="12"/>
      <c r="AV454" s="12"/>
    </row>
    <row r="455" spans="1:48" ht="15.75" customHeight="1" x14ac:dyDescent="0.2">
      <c r="A455" s="12"/>
      <c r="B455" s="12"/>
      <c r="C455" s="12"/>
      <c r="D455" s="12"/>
      <c r="E455" s="12"/>
      <c r="F455" s="12"/>
      <c r="G455" s="12"/>
      <c r="H455" s="12"/>
      <c r="I455" s="12"/>
      <c r="J455" s="12"/>
      <c r="K455" s="12"/>
      <c r="L455" s="12"/>
      <c r="M455" s="27"/>
      <c r="N455" s="12"/>
      <c r="O455" s="12"/>
      <c r="P455" s="12"/>
      <c r="Q455" s="12"/>
      <c r="R455" s="12"/>
      <c r="S455" s="12"/>
      <c r="T455" s="12"/>
      <c r="U455" s="12"/>
      <c r="V455" s="12"/>
      <c r="W455" s="12"/>
      <c r="X455" s="12"/>
      <c r="Y455" s="12"/>
      <c r="Z455" s="12"/>
      <c r="AA455" s="12"/>
      <c r="AB455" s="12"/>
      <c r="AC455" s="12"/>
      <c r="AD455" s="12"/>
      <c r="AE455" s="12"/>
      <c r="AF455" s="12"/>
      <c r="AG455" s="12"/>
      <c r="AH455" s="12"/>
      <c r="AI455" s="27"/>
      <c r="AJ455" s="12"/>
      <c r="AK455" s="12"/>
      <c r="AL455" s="12"/>
      <c r="AM455" s="12"/>
      <c r="AN455" s="12"/>
      <c r="AO455" s="12"/>
      <c r="AP455" s="12"/>
      <c r="AQ455" s="12"/>
      <c r="AR455" s="12"/>
      <c r="AS455" s="12"/>
      <c r="AT455" s="12"/>
      <c r="AU455" s="12"/>
      <c r="AV455" s="12"/>
    </row>
    <row r="456" spans="1:48" ht="15.75" customHeight="1" x14ac:dyDescent="0.2">
      <c r="A456" s="12"/>
      <c r="B456" s="12"/>
      <c r="C456" s="12"/>
      <c r="D456" s="12"/>
      <c r="E456" s="12"/>
      <c r="F456" s="12"/>
      <c r="G456" s="12"/>
      <c r="H456" s="12"/>
      <c r="I456" s="12"/>
      <c r="J456" s="12"/>
      <c r="K456" s="12"/>
      <c r="L456" s="12"/>
      <c r="M456" s="27"/>
      <c r="N456" s="12"/>
      <c r="O456" s="12"/>
      <c r="P456" s="12"/>
      <c r="Q456" s="12"/>
      <c r="R456" s="12"/>
      <c r="S456" s="12"/>
      <c r="T456" s="12"/>
      <c r="U456" s="12"/>
      <c r="V456" s="12"/>
      <c r="W456" s="12"/>
      <c r="X456" s="12"/>
      <c r="Y456" s="12"/>
      <c r="Z456" s="12"/>
      <c r="AA456" s="12"/>
      <c r="AB456" s="12"/>
      <c r="AC456" s="12"/>
      <c r="AD456" s="12"/>
      <c r="AE456" s="12"/>
      <c r="AF456" s="12"/>
      <c r="AG456" s="12"/>
      <c r="AH456" s="12"/>
      <c r="AI456" s="27"/>
      <c r="AJ456" s="12"/>
      <c r="AK456" s="12"/>
      <c r="AL456" s="12"/>
      <c r="AM456" s="12"/>
      <c r="AN456" s="12"/>
      <c r="AO456" s="12"/>
      <c r="AP456" s="12"/>
      <c r="AQ456" s="12"/>
      <c r="AR456" s="12"/>
      <c r="AS456" s="12"/>
      <c r="AT456" s="12"/>
      <c r="AU456" s="12"/>
      <c r="AV456" s="12"/>
    </row>
    <row r="457" spans="1:48" ht="15.75" customHeight="1" x14ac:dyDescent="0.2">
      <c r="A457" s="12"/>
      <c r="B457" s="12"/>
      <c r="C457" s="12"/>
      <c r="D457" s="12"/>
      <c r="E457" s="12"/>
      <c r="F457" s="12"/>
      <c r="G457" s="12"/>
      <c r="H457" s="12"/>
      <c r="I457" s="12"/>
      <c r="J457" s="12"/>
      <c r="K457" s="12"/>
      <c r="L457" s="12"/>
      <c r="M457" s="27"/>
      <c r="N457" s="12"/>
      <c r="O457" s="12"/>
      <c r="P457" s="12"/>
      <c r="Q457" s="12"/>
      <c r="R457" s="12"/>
      <c r="S457" s="12"/>
      <c r="T457" s="12"/>
      <c r="U457" s="12"/>
      <c r="V457" s="12"/>
      <c r="W457" s="12"/>
      <c r="X457" s="12"/>
      <c r="Y457" s="12"/>
      <c r="Z457" s="12"/>
      <c r="AA457" s="12"/>
      <c r="AB457" s="12"/>
      <c r="AC457" s="12"/>
      <c r="AD457" s="12"/>
      <c r="AE457" s="12"/>
      <c r="AF457" s="12"/>
      <c r="AG457" s="12"/>
      <c r="AH457" s="12"/>
      <c r="AI457" s="27"/>
      <c r="AJ457" s="12"/>
      <c r="AK457" s="12"/>
      <c r="AL457" s="12"/>
      <c r="AM457" s="12"/>
      <c r="AN457" s="12"/>
      <c r="AO457" s="12"/>
      <c r="AP457" s="12"/>
      <c r="AQ457" s="12"/>
      <c r="AR457" s="12"/>
      <c r="AS457" s="12"/>
      <c r="AT457" s="12"/>
      <c r="AU457" s="12"/>
      <c r="AV457" s="12"/>
    </row>
    <row r="458" spans="1:48" ht="15.75" customHeight="1" x14ac:dyDescent="0.2">
      <c r="A458" s="12"/>
      <c r="B458" s="12"/>
      <c r="C458" s="12"/>
      <c r="D458" s="12"/>
      <c r="E458" s="12"/>
      <c r="F458" s="12"/>
      <c r="G458" s="12"/>
      <c r="H458" s="12"/>
      <c r="I458" s="12"/>
      <c r="J458" s="12"/>
      <c r="K458" s="12"/>
      <c r="L458" s="12"/>
      <c r="M458" s="27"/>
      <c r="N458" s="12"/>
      <c r="O458" s="12"/>
      <c r="P458" s="12"/>
      <c r="Q458" s="12"/>
      <c r="R458" s="12"/>
      <c r="S458" s="12"/>
      <c r="T458" s="12"/>
      <c r="U458" s="12"/>
      <c r="V458" s="12"/>
      <c r="W458" s="12"/>
      <c r="X458" s="12"/>
      <c r="Y458" s="12"/>
      <c r="Z458" s="12"/>
      <c r="AA458" s="12"/>
      <c r="AB458" s="12"/>
      <c r="AC458" s="12"/>
      <c r="AD458" s="12"/>
      <c r="AE458" s="12"/>
      <c r="AF458" s="12"/>
      <c r="AG458" s="12"/>
      <c r="AH458" s="12"/>
      <c r="AI458" s="27"/>
      <c r="AJ458" s="12"/>
      <c r="AK458" s="12"/>
      <c r="AL458" s="12"/>
      <c r="AM458" s="12"/>
      <c r="AN458" s="12"/>
      <c r="AO458" s="12"/>
      <c r="AP458" s="12"/>
      <c r="AQ458" s="12"/>
      <c r="AR458" s="12"/>
      <c r="AS458" s="12"/>
      <c r="AT458" s="12"/>
      <c r="AU458" s="12"/>
      <c r="AV458" s="12"/>
    </row>
    <row r="459" spans="1:48" ht="15.75" customHeight="1" x14ac:dyDescent="0.2">
      <c r="A459" s="12"/>
      <c r="B459" s="12"/>
      <c r="C459" s="12"/>
      <c r="D459" s="12"/>
      <c r="E459" s="12"/>
      <c r="F459" s="12"/>
      <c r="G459" s="12"/>
      <c r="H459" s="12"/>
      <c r="I459" s="12"/>
      <c r="J459" s="12"/>
      <c r="K459" s="12"/>
      <c r="L459" s="12"/>
      <c r="M459" s="27"/>
      <c r="N459" s="12"/>
      <c r="O459" s="12"/>
      <c r="P459" s="12"/>
      <c r="Q459" s="12"/>
      <c r="R459" s="12"/>
      <c r="S459" s="12"/>
      <c r="T459" s="12"/>
      <c r="U459" s="12"/>
      <c r="V459" s="12"/>
      <c r="W459" s="12"/>
      <c r="X459" s="12"/>
      <c r="Y459" s="12"/>
      <c r="Z459" s="12"/>
      <c r="AA459" s="12"/>
      <c r="AB459" s="12"/>
      <c r="AC459" s="12"/>
      <c r="AD459" s="12"/>
      <c r="AE459" s="12"/>
      <c r="AF459" s="12"/>
      <c r="AG459" s="12"/>
      <c r="AH459" s="12"/>
      <c r="AI459" s="27"/>
      <c r="AJ459" s="12"/>
      <c r="AK459" s="12"/>
      <c r="AL459" s="12"/>
      <c r="AM459" s="12"/>
      <c r="AN459" s="12"/>
      <c r="AO459" s="12"/>
      <c r="AP459" s="12"/>
      <c r="AQ459" s="12"/>
      <c r="AR459" s="12"/>
      <c r="AS459" s="12"/>
      <c r="AT459" s="12"/>
      <c r="AU459" s="12"/>
      <c r="AV459" s="12"/>
    </row>
    <row r="460" spans="1:48" ht="15.75" customHeight="1" x14ac:dyDescent="0.2">
      <c r="A460" s="12"/>
      <c r="B460" s="12"/>
      <c r="C460" s="12"/>
      <c r="D460" s="12"/>
      <c r="E460" s="12"/>
      <c r="F460" s="12"/>
      <c r="G460" s="12"/>
      <c r="H460" s="12"/>
      <c r="I460" s="12"/>
      <c r="J460" s="12"/>
      <c r="K460" s="12"/>
      <c r="L460" s="12"/>
      <c r="M460" s="27"/>
      <c r="N460" s="12"/>
      <c r="O460" s="12"/>
      <c r="P460" s="12"/>
      <c r="Q460" s="12"/>
      <c r="R460" s="12"/>
      <c r="S460" s="12"/>
      <c r="T460" s="12"/>
      <c r="U460" s="12"/>
      <c r="V460" s="12"/>
      <c r="W460" s="12"/>
      <c r="X460" s="12"/>
      <c r="Y460" s="12"/>
      <c r="Z460" s="12"/>
      <c r="AA460" s="12"/>
      <c r="AB460" s="12"/>
      <c r="AC460" s="12"/>
      <c r="AD460" s="12"/>
      <c r="AE460" s="12"/>
      <c r="AF460" s="12"/>
      <c r="AG460" s="12"/>
      <c r="AH460" s="12"/>
      <c r="AI460" s="27"/>
      <c r="AJ460" s="12"/>
      <c r="AK460" s="12"/>
      <c r="AL460" s="12"/>
      <c r="AM460" s="12"/>
      <c r="AN460" s="12"/>
      <c r="AO460" s="12"/>
      <c r="AP460" s="12"/>
      <c r="AQ460" s="12"/>
      <c r="AR460" s="12"/>
      <c r="AS460" s="12"/>
      <c r="AT460" s="12"/>
      <c r="AU460" s="12"/>
      <c r="AV460" s="12"/>
    </row>
    <row r="461" spans="1:48" ht="15.75" customHeight="1" x14ac:dyDescent="0.2">
      <c r="A461" s="12"/>
      <c r="B461" s="12"/>
      <c r="C461" s="12"/>
      <c r="D461" s="12"/>
      <c r="E461" s="12"/>
      <c r="F461" s="12"/>
      <c r="G461" s="12"/>
      <c r="H461" s="12"/>
      <c r="I461" s="12"/>
      <c r="J461" s="12"/>
      <c r="K461" s="12"/>
      <c r="L461" s="12"/>
      <c r="M461" s="27"/>
      <c r="N461" s="12"/>
      <c r="O461" s="12"/>
      <c r="P461" s="12"/>
      <c r="Q461" s="12"/>
      <c r="R461" s="12"/>
      <c r="S461" s="12"/>
      <c r="T461" s="12"/>
      <c r="U461" s="12"/>
      <c r="V461" s="12"/>
      <c r="W461" s="12"/>
      <c r="X461" s="12"/>
      <c r="Y461" s="12"/>
      <c r="Z461" s="12"/>
      <c r="AA461" s="12"/>
      <c r="AB461" s="12"/>
      <c r="AC461" s="12"/>
      <c r="AD461" s="12"/>
      <c r="AE461" s="12"/>
      <c r="AF461" s="12"/>
      <c r="AG461" s="12"/>
      <c r="AH461" s="12"/>
      <c r="AI461" s="27"/>
      <c r="AJ461" s="12"/>
      <c r="AK461" s="12"/>
      <c r="AL461" s="12"/>
      <c r="AM461" s="12"/>
      <c r="AN461" s="12"/>
      <c r="AO461" s="12"/>
      <c r="AP461" s="12"/>
      <c r="AQ461" s="12"/>
      <c r="AR461" s="12"/>
      <c r="AS461" s="12"/>
      <c r="AT461" s="12"/>
      <c r="AU461" s="12"/>
      <c r="AV461" s="12"/>
    </row>
    <row r="462" spans="1:48" ht="15.75" customHeight="1" x14ac:dyDescent="0.2">
      <c r="A462" s="12"/>
      <c r="B462" s="12"/>
      <c r="C462" s="12"/>
      <c r="D462" s="12"/>
      <c r="E462" s="12"/>
      <c r="F462" s="12"/>
      <c r="G462" s="12"/>
      <c r="H462" s="12"/>
      <c r="I462" s="12"/>
      <c r="J462" s="12"/>
      <c r="K462" s="12"/>
      <c r="L462" s="12"/>
      <c r="M462" s="27"/>
      <c r="N462" s="12"/>
      <c r="O462" s="12"/>
      <c r="P462" s="12"/>
      <c r="Q462" s="12"/>
      <c r="R462" s="12"/>
      <c r="S462" s="12"/>
      <c r="T462" s="12"/>
      <c r="U462" s="12"/>
      <c r="V462" s="12"/>
      <c r="W462" s="12"/>
      <c r="X462" s="12"/>
      <c r="Y462" s="12"/>
      <c r="Z462" s="12"/>
      <c r="AA462" s="12"/>
      <c r="AB462" s="12"/>
      <c r="AC462" s="12"/>
      <c r="AD462" s="12"/>
      <c r="AE462" s="12"/>
      <c r="AF462" s="12"/>
      <c r="AG462" s="12"/>
      <c r="AH462" s="12"/>
      <c r="AI462" s="27"/>
      <c r="AJ462" s="12"/>
      <c r="AK462" s="12"/>
      <c r="AL462" s="12"/>
      <c r="AM462" s="12"/>
      <c r="AN462" s="12"/>
      <c r="AO462" s="12"/>
      <c r="AP462" s="12"/>
      <c r="AQ462" s="12"/>
      <c r="AR462" s="12"/>
      <c r="AS462" s="12"/>
      <c r="AT462" s="12"/>
      <c r="AU462" s="12"/>
      <c r="AV462" s="12"/>
    </row>
    <row r="463" spans="1:48" ht="15.75" customHeight="1" x14ac:dyDescent="0.2">
      <c r="A463" s="12"/>
      <c r="B463" s="12"/>
      <c r="C463" s="12"/>
      <c r="D463" s="12"/>
      <c r="E463" s="12"/>
      <c r="F463" s="12"/>
      <c r="G463" s="12"/>
      <c r="H463" s="12"/>
      <c r="I463" s="12"/>
      <c r="J463" s="12"/>
      <c r="K463" s="12"/>
      <c r="L463" s="12"/>
      <c r="M463" s="27"/>
      <c r="N463" s="12"/>
      <c r="O463" s="12"/>
      <c r="P463" s="12"/>
      <c r="Q463" s="12"/>
      <c r="R463" s="12"/>
      <c r="S463" s="12"/>
      <c r="T463" s="12"/>
      <c r="U463" s="12"/>
      <c r="V463" s="12"/>
      <c r="W463" s="12"/>
      <c r="X463" s="12"/>
      <c r="Y463" s="12"/>
      <c r="Z463" s="12"/>
      <c r="AA463" s="12"/>
      <c r="AB463" s="12"/>
      <c r="AC463" s="12"/>
      <c r="AD463" s="12"/>
      <c r="AE463" s="12"/>
      <c r="AF463" s="12"/>
      <c r="AG463" s="12"/>
      <c r="AH463" s="12"/>
      <c r="AI463" s="27"/>
      <c r="AJ463" s="12"/>
      <c r="AK463" s="12"/>
      <c r="AL463" s="12"/>
      <c r="AM463" s="12"/>
      <c r="AN463" s="12"/>
      <c r="AO463" s="12"/>
      <c r="AP463" s="12"/>
      <c r="AQ463" s="12"/>
      <c r="AR463" s="12"/>
      <c r="AS463" s="12"/>
      <c r="AT463" s="12"/>
      <c r="AU463" s="12"/>
      <c r="AV463" s="12"/>
    </row>
    <row r="464" spans="1:48" ht="15.75" customHeight="1" x14ac:dyDescent="0.2">
      <c r="A464" s="12"/>
      <c r="B464" s="12"/>
      <c r="C464" s="12"/>
      <c r="D464" s="12"/>
      <c r="E464" s="12"/>
      <c r="F464" s="12"/>
      <c r="G464" s="12"/>
      <c r="H464" s="12"/>
      <c r="I464" s="12"/>
      <c r="J464" s="12"/>
      <c r="K464" s="12"/>
      <c r="L464" s="12"/>
      <c r="M464" s="27"/>
      <c r="N464" s="12"/>
      <c r="O464" s="12"/>
      <c r="P464" s="12"/>
      <c r="Q464" s="12"/>
      <c r="R464" s="12"/>
      <c r="S464" s="12"/>
      <c r="T464" s="12"/>
      <c r="U464" s="12"/>
      <c r="V464" s="12"/>
      <c r="W464" s="12"/>
      <c r="X464" s="12"/>
      <c r="Y464" s="12"/>
      <c r="Z464" s="12"/>
      <c r="AA464" s="12"/>
      <c r="AB464" s="12"/>
      <c r="AC464" s="12"/>
      <c r="AD464" s="12"/>
      <c r="AE464" s="12"/>
      <c r="AF464" s="12"/>
      <c r="AG464" s="12"/>
      <c r="AH464" s="12"/>
      <c r="AI464" s="27"/>
      <c r="AJ464" s="12"/>
      <c r="AK464" s="12"/>
      <c r="AL464" s="12"/>
      <c r="AM464" s="12"/>
      <c r="AN464" s="12"/>
      <c r="AO464" s="12"/>
      <c r="AP464" s="12"/>
      <c r="AQ464" s="12"/>
      <c r="AR464" s="12"/>
      <c r="AS464" s="12"/>
      <c r="AT464" s="12"/>
      <c r="AU464" s="12"/>
      <c r="AV464" s="12"/>
    </row>
    <row r="465" spans="1:48" ht="15.75" customHeight="1" x14ac:dyDescent="0.2">
      <c r="A465" s="12"/>
      <c r="B465" s="12"/>
      <c r="C465" s="12"/>
      <c r="D465" s="12"/>
      <c r="E465" s="12"/>
      <c r="F465" s="12"/>
      <c r="G465" s="12"/>
      <c r="H465" s="12"/>
      <c r="I465" s="12"/>
      <c r="J465" s="12"/>
      <c r="K465" s="12"/>
      <c r="L465" s="12"/>
      <c r="M465" s="27"/>
      <c r="N465" s="12"/>
      <c r="O465" s="12"/>
      <c r="P465" s="12"/>
      <c r="Q465" s="12"/>
      <c r="R465" s="12"/>
      <c r="S465" s="12"/>
      <c r="T465" s="12"/>
      <c r="U465" s="12"/>
      <c r="V465" s="12"/>
      <c r="W465" s="12"/>
      <c r="X465" s="12"/>
      <c r="Y465" s="12"/>
      <c r="Z465" s="12"/>
      <c r="AA465" s="12"/>
      <c r="AB465" s="12"/>
      <c r="AC465" s="12"/>
      <c r="AD465" s="12"/>
      <c r="AE465" s="12"/>
      <c r="AF465" s="12"/>
      <c r="AG465" s="12"/>
      <c r="AH465" s="12"/>
      <c r="AI465" s="27"/>
      <c r="AJ465" s="12"/>
      <c r="AK465" s="12"/>
      <c r="AL465" s="12"/>
      <c r="AM465" s="12"/>
      <c r="AN465" s="12"/>
      <c r="AO465" s="12"/>
      <c r="AP465" s="12"/>
      <c r="AQ465" s="12"/>
      <c r="AR465" s="12"/>
      <c r="AS465" s="12"/>
      <c r="AT465" s="12"/>
      <c r="AU465" s="12"/>
      <c r="AV465" s="12"/>
    </row>
    <row r="466" spans="1:48" ht="15.75" customHeight="1" x14ac:dyDescent="0.2">
      <c r="A466" s="12"/>
      <c r="B466" s="12"/>
      <c r="C466" s="12"/>
      <c r="D466" s="12"/>
      <c r="E466" s="12"/>
      <c r="F466" s="12"/>
      <c r="G466" s="12"/>
      <c r="H466" s="12"/>
      <c r="I466" s="12"/>
      <c r="J466" s="12"/>
      <c r="K466" s="12"/>
      <c r="L466" s="12"/>
      <c r="M466" s="27"/>
      <c r="N466" s="12"/>
      <c r="O466" s="12"/>
      <c r="P466" s="12"/>
      <c r="Q466" s="12"/>
      <c r="R466" s="12"/>
      <c r="S466" s="12"/>
      <c r="T466" s="12"/>
      <c r="U466" s="12"/>
      <c r="V466" s="12"/>
      <c r="W466" s="12"/>
      <c r="X466" s="12"/>
      <c r="Y466" s="12"/>
      <c r="Z466" s="12"/>
      <c r="AA466" s="12"/>
      <c r="AB466" s="12"/>
      <c r="AC466" s="12"/>
      <c r="AD466" s="12"/>
      <c r="AE466" s="12"/>
      <c r="AF466" s="12"/>
      <c r="AG466" s="12"/>
      <c r="AH466" s="12"/>
      <c r="AI466" s="27"/>
      <c r="AJ466" s="12"/>
      <c r="AK466" s="12"/>
      <c r="AL466" s="12"/>
      <c r="AM466" s="12"/>
      <c r="AN466" s="12"/>
      <c r="AO466" s="12"/>
      <c r="AP466" s="12"/>
      <c r="AQ466" s="12"/>
      <c r="AR466" s="12"/>
      <c r="AS466" s="12"/>
      <c r="AT466" s="12"/>
      <c r="AU466" s="12"/>
      <c r="AV466" s="12"/>
    </row>
    <row r="467" spans="1:48" ht="15.75" customHeight="1" x14ac:dyDescent="0.2">
      <c r="A467" s="12"/>
      <c r="B467" s="12"/>
      <c r="C467" s="12"/>
      <c r="D467" s="12"/>
      <c r="E467" s="12"/>
      <c r="F467" s="12"/>
      <c r="G467" s="12"/>
      <c r="H467" s="12"/>
      <c r="I467" s="12"/>
      <c r="J467" s="12"/>
      <c r="K467" s="12"/>
      <c r="L467" s="12"/>
      <c r="M467" s="27"/>
      <c r="N467" s="12"/>
      <c r="O467" s="12"/>
      <c r="P467" s="12"/>
      <c r="Q467" s="12"/>
      <c r="R467" s="12"/>
      <c r="S467" s="12"/>
      <c r="T467" s="12"/>
      <c r="U467" s="12"/>
      <c r="V467" s="12"/>
      <c r="W467" s="12"/>
      <c r="X467" s="12"/>
      <c r="Y467" s="12"/>
      <c r="Z467" s="12"/>
      <c r="AA467" s="12"/>
      <c r="AB467" s="12"/>
      <c r="AC467" s="12"/>
      <c r="AD467" s="12"/>
      <c r="AE467" s="12"/>
      <c r="AF467" s="12"/>
      <c r="AG467" s="12"/>
      <c r="AH467" s="12"/>
      <c r="AI467" s="27"/>
      <c r="AJ467" s="12"/>
      <c r="AK467" s="12"/>
      <c r="AL467" s="12"/>
      <c r="AM467" s="12"/>
      <c r="AN467" s="12"/>
      <c r="AO467" s="12"/>
      <c r="AP467" s="12"/>
      <c r="AQ467" s="12"/>
      <c r="AR467" s="12"/>
      <c r="AS467" s="12"/>
      <c r="AT467" s="12"/>
      <c r="AU467" s="12"/>
      <c r="AV467" s="12"/>
    </row>
    <row r="468" spans="1:48" ht="15.75" customHeight="1" x14ac:dyDescent="0.2">
      <c r="A468" s="12"/>
      <c r="B468" s="12"/>
      <c r="C468" s="12"/>
      <c r="D468" s="12"/>
      <c r="E468" s="12"/>
      <c r="F468" s="12"/>
      <c r="G468" s="12"/>
      <c r="H468" s="12"/>
      <c r="I468" s="12"/>
      <c r="J468" s="12"/>
      <c r="K468" s="12"/>
      <c r="L468" s="12"/>
      <c r="M468" s="27"/>
      <c r="N468" s="12"/>
      <c r="O468" s="12"/>
      <c r="P468" s="12"/>
      <c r="Q468" s="12"/>
      <c r="R468" s="12"/>
      <c r="S468" s="12"/>
      <c r="T468" s="12"/>
      <c r="U468" s="12"/>
      <c r="V468" s="12"/>
      <c r="W468" s="12"/>
      <c r="X468" s="12"/>
      <c r="Y468" s="12"/>
      <c r="Z468" s="12"/>
      <c r="AA468" s="12"/>
      <c r="AB468" s="12"/>
      <c r="AC468" s="12"/>
      <c r="AD468" s="12"/>
      <c r="AE468" s="12"/>
      <c r="AF468" s="12"/>
      <c r="AG468" s="12"/>
      <c r="AH468" s="12"/>
      <c r="AI468" s="27"/>
      <c r="AJ468" s="12"/>
      <c r="AK468" s="12"/>
      <c r="AL468" s="12"/>
      <c r="AM468" s="12"/>
      <c r="AN468" s="12"/>
      <c r="AO468" s="12"/>
      <c r="AP468" s="12"/>
      <c r="AQ468" s="12"/>
      <c r="AR468" s="12"/>
      <c r="AS468" s="12"/>
      <c r="AT468" s="12"/>
      <c r="AU468" s="12"/>
      <c r="AV468" s="12"/>
    </row>
    <row r="469" spans="1:48" ht="15.75" customHeight="1" x14ac:dyDescent="0.2">
      <c r="A469" s="12"/>
      <c r="B469" s="12"/>
      <c r="C469" s="12"/>
      <c r="D469" s="12"/>
      <c r="E469" s="12"/>
      <c r="F469" s="12"/>
      <c r="G469" s="12"/>
      <c r="H469" s="12"/>
      <c r="I469" s="12"/>
      <c r="J469" s="12"/>
      <c r="K469" s="12"/>
      <c r="L469" s="12"/>
      <c r="M469" s="27"/>
      <c r="N469" s="12"/>
      <c r="O469" s="12"/>
      <c r="P469" s="12"/>
      <c r="Q469" s="12"/>
      <c r="R469" s="12"/>
      <c r="S469" s="12"/>
      <c r="T469" s="12"/>
      <c r="U469" s="12"/>
      <c r="V469" s="12"/>
      <c r="W469" s="12"/>
      <c r="X469" s="12"/>
      <c r="Y469" s="12"/>
      <c r="Z469" s="12"/>
      <c r="AA469" s="12"/>
      <c r="AB469" s="12"/>
      <c r="AC469" s="12"/>
      <c r="AD469" s="12"/>
      <c r="AE469" s="12"/>
      <c r="AF469" s="12"/>
      <c r="AG469" s="12"/>
      <c r="AH469" s="12"/>
      <c r="AI469" s="27"/>
      <c r="AJ469" s="12"/>
      <c r="AK469" s="12"/>
      <c r="AL469" s="12"/>
      <c r="AM469" s="12"/>
      <c r="AN469" s="12"/>
      <c r="AO469" s="12"/>
      <c r="AP469" s="12"/>
      <c r="AQ469" s="12"/>
      <c r="AR469" s="12"/>
      <c r="AS469" s="12"/>
      <c r="AT469" s="12"/>
      <c r="AU469" s="12"/>
      <c r="AV469" s="12"/>
    </row>
    <row r="470" spans="1:48" ht="15.75" customHeight="1" x14ac:dyDescent="0.2">
      <c r="A470" s="12"/>
      <c r="B470" s="12"/>
      <c r="C470" s="12"/>
      <c r="D470" s="12"/>
      <c r="E470" s="12"/>
      <c r="F470" s="12"/>
      <c r="G470" s="12"/>
      <c r="H470" s="12"/>
      <c r="I470" s="12"/>
      <c r="J470" s="12"/>
      <c r="K470" s="12"/>
      <c r="L470" s="12"/>
      <c r="M470" s="27"/>
      <c r="N470" s="12"/>
      <c r="O470" s="12"/>
      <c r="P470" s="12"/>
      <c r="Q470" s="12"/>
      <c r="R470" s="12"/>
      <c r="S470" s="12"/>
      <c r="T470" s="12"/>
      <c r="U470" s="12"/>
      <c r="V470" s="12"/>
      <c r="W470" s="12"/>
      <c r="X470" s="12"/>
      <c r="Y470" s="12"/>
      <c r="Z470" s="12"/>
      <c r="AA470" s="12"/>
      <c r="AB470" s="12"/>
      <c r="AC470" s="12"/>
      <c r="AD470" s="12"/>
      <c r="AE470" s="12"/>
      <c r="AF470" s="12"/>
      <c r="AG470" s="12"/>
      <c r="AH470" s="12"/>
      <c r="AI470" s="27"/>
      <c r="AJ470" s="12"/>
      <c r="AK470" s="12"/>
      <c r="AL470" s="12"/>
      <c r="AM470" s="12"/>
      <c r="AN470" s="12"/>
      <c r="AO470" s="12"/>
      <c r="AP470" s="12"/>
      <c r="AQ470" s="12"/>
      <c r="AR470" s="12"/>
      <c r="AS470" s="12"/>
      <c r="AT470" s="12"/>
      <c r="AU470" s="12"/>
      <c r="AV470" s="12"/>
    </row>
    <row r="471" spans="1:48" ht="15.75" customHeight="1" x14ac:dyDescent="0.2">
      <c r="A471" s="12"/>
      <c r="B471" s="12"/>
      <c r="C471" s="12"/>
      <c r="D471" s="12"/>
      <c r="E471" s="12"/>
      <c r="F471" s="12"/>
      <c r="G471" s="12"/>
      <c r="H471" s="12"/>
      <c r="I471" s="12"/>
      <c r="J471" s="12"/>
      <c r="K471" s="12"/>
      <c r="L471" s="12"/>
      <c r="M471" s="27"/>
      <c r="N471" s="12"/>
      <c r="O471" s="12"/>
      <c r="P471" s="12"/>
      <c r="Q471" s="12"/>
      <c r="R471" s="12"/>
      <c r="S471" s="12"/>
      <c r="T471" s="12"/>
      <c r="U471" s="12"/>
      <c r="V471" s="12"/>
      <c r="W471" s="12"/>
      <c r="X471" s="12"/>
      <c r="Y471" s="12"/>
      <c r="Z471" s="12"/>
      <c r="AA471" s="12"/>
      <c r="AB471" s="12"/>
      <c r="AC471" s="12"/>
      <c r="AD471" s="12"/>
      <c r="AE471" s="12"/>
      <c r="AF471" s="12"/>
      <c r="AG471" s="12"/>
      <c r="AH471" s="12"/>
      <c r="AI471" s="27"/>
      <c r="AJ471" s="12"/>
      <c r="AK471" s="12"/>
      <c r="AL471" s="12"/>
      <c r="AM471" s="12"/>
      <c r="AN471" s="12"/>
      <c r="AO471" s="12"/>
      <c r="AP471" s="12"/>
      <c r="AQ471" s="12"/>
      <c r="AR471" s="12"/>
      <c r="AS471" s="12"/>
      <c r="AT471" s="12"/>
      <c r="AU471" s="12"/>
      <c r="AV471" s="12"/>
    </row>
    <row r="472" spans="1:48" ht="15.75" customHeight="1" x14ac:dyDescent="0.2">
      <c r="A472" s="12"/>
      <c r="B472" s="12"/>
      <c r="C472" s="12"/>
      <c r="D472" s="12"/>
      <c r="E472" s="12"/>
      <c r="F472" s="12"/>
      <c r="G472" s="12"/>
      <c r="H472" s="12"/>
      <c r="I472" s="12"/>
      <c r="J472" s="12"/>
      <c r="K472" s="12"/>
      <c r="L472" s="12"/>
      <c r="M472" s="27"/>
      <c r="N472" s="12"/>
      <c r="O472" s="12"/>
      <c r="P472" s="12"/>
      <c r="Q472" s="12"/>
      <c r="R472" s="12"/>
      <c r="S472" s="12"/>
      <c r="T472" s="12"/>
      <c r="U472" s="12"/>
      <c r="V472" s="12"/>
      <c r="W472" s="12"/>
      <c r="X472" s="12"/>
      <c r="Y472" s="12"/>
      <c r="Z472" s="12"/>
      <c r="AA472" s="12"/>
      <c r="AB472" s="12"/>
      <c r="AC472" s="12"/>
      <c r="AD472" s="12"/>
      <c r="AE472" s="12"/>
      <c r="AF472" s="12"/>
      <c r="AG472" s="12"/>
      <c r="AH472" s="12"/>
      <c r="AI472" s="27"/>
      <c r="AJ472" s="12"/>
      <c r="AK472" s="12"/>
      <c r="AL472" s="12"/>
      <c r="AM472" s="12"/>
      <c r="AN472" s="12"/>
      <c r="AO472" s="12"/>
      <c r="AP472" s="12"/>
      <c r="AQ472" s="12"/>
      <c r="AR472" s="12"/>
      <c r="AS472" s="12"/>
      <c r="AT472" s="12"/>
      <c r="AU472" s="12"/>
      <c r="AV472" s="12"/>
    </row>
    <row r="473" spans="1:48" ht="15.75" customHeight="1" x14ac:dyDescent="0.2">
      <c r="A473" s="12"/>
      <c r="B473" s="12"/>
      <c r="C473" s="12"/>
      <c r="D473" s="12"/>
      <c r="E473" s="12"/>
      <c r="F473" s="12"/>
      <c r="G473" s="12"/>
      <c r="H473" s="12"/>
      <c r="I473" s="12"/>
      <c r="J473" s="12"/>
      <c r="K473" s="12"/>
      <c r="L473" s="12"/>
      <c r="M473" s="27"/>
      <c r="N473" s="12"/>
      <c r="O473" s="12"/>
      <c r="P473" s="12"/>
      <c r="Q473" s="12"/>
      <c r="R473" s="12"/>
      <c r="S473" s="12"/>
      <c r="T473" s="12"/>
      <c r="U473" s="12"/>
      <c r="V473" s="12"/>
      <c r="W473" s="12"/>
      <c r="X473" s="12"/>
      <c r="Y473" s="12"/>
      <c r="Z473" s="12"/>
      <c r="AA473" s="12"/>
      <c r="AB473" s="12"/>
      <c r="AC473" s="12"/>
      <c r="AD473" s="12"/>
      <c r="AE473" s="12"/>
      <c r="AF473" s="12"/>
      <c r="AG473" s="12"/>
      <c r="AH473" s="12"/>
      <c r="AI473" s="27"/>
      <c r="AJ473" s="12"/>
      <c r="AK473" s="12"/>
      <c r="AL473" s="12"/>
      <c r="AM473" s="12"/>
      <c r="AN473" s="12"/>
      <c r="AO473" s="12"/>
      <c r="AP473" s="12"/>
      <c r="AQ473" s="12"/>
      <c r="AR473" s="12"/>
      <c r="AS473" s="12"/>
      <c r="AT473" s="12"/>
      <c r="AU473" s="12"/>
      <c r="AV473" s="12"/>
    </row>
    <row r="474" spans="1:48" ht="15.75" customHeight="1" x14ac:dyDescent="0.2">
      <c r="A474" s="12"/>
      <c r="B474" s="12"/>
      <c r="C474" s="12"/>
      <c r="D474" s="12"/>
      <c r="E474" s="12"/>
      <c r="F474" s="12"/>
      <c r="G474" s="12"/>
      <c r="H474" s="12"/>
      <c r="I474" s="12"/>
      <c r="J474" s="12"/>
      <c r="K474" s="12"/>
      <c r="L474" s="12"/>
      <c r="M474" s="27"/>
      <c r="N474" s="12"/>
      <c r="O474" s="12"/>
      <c r="P474" s="12"/>
      <c r="Q474" s="12"/>
      <c r="R474" s="12"/>
      <c r="S474" s="12"/>
      <c r="T474" s="12"/>
      <c r="U474" s="12"/>
      <c r="V474" s="12"/>
      <c r="W474" s="12"/>
      <c r="X474" s="12"/>
      <c r="Y474" s="12"/>
      <c r="Z474" s="12"/>
      <c r="AA474" s="12"/>
      <c r="AB474" s="12"/>
      <c r="AC474" s="12"/>
      <c r="AD474" s="12"/>
      <c r="AE474" s="12"/>
      <c r="AF474" s="12"/>
      <c r="AG474" s="12"/>
      <c r="AH474" s="12"/>
      <c r="AI474" s="27"/>
      <c r="AJ474" s="12"/>
      <c r="AK474" s="12"/>
      <c r="AL474" s="12"/>
      <c r="AM474" s="12"/>
      <c r="AN474" s="12"/>
      <c r="AO474" s="12"/>
      <c r="AP474" s="12"/>
      <c r="AQ474" s="12"/>
      <c r="AR474" s="12"/>
      <c r="AS474" s="12"/>
      <c r="AT474" s="12"/>
      <c r="AU474" s="12"/>
      <c r="AV474" s="12"/>
    </row>
    <row r="475" spans="1:48" ht="15.75" customHeight="1" x14ac:dyDescent="0.2">
      <c r="A475" s="12"/>
      <c r="B475" s="12"/>
      <c r="C475" s="12"/>
      <c r="D475" s="12"/>
      <c r="E475" s="12"/>
      <c r="F475" s="12"/>
      <c r="G475" s="12"/>
      <c r="H475" s="12"/>
      <c r="I475" s="12"/>
      <c r="J475" s="12"/>
      <c r="K475" s="12"/>
      <c r="L475" s="12"/>
      <c r="M475" s="27"/>
      <c r="N475" s="12"/>
      <c r="O475" s="12"/>
      <c r="P475" s="12"/>
      <c r="Q475" s="12"/>
      <c r="R475" s="12"/>
      <c r="S475" s="12"/>
      <c r="T475" s="12"/>
      <c r="U475" s="12"/>
      <c r="V475" s="12"/>
      <c r="W475" s="12"/>
      <c r="X475" s="12"/>
      <c r="Y475" s="12"/>
      <c r="Z475" s="12"/>
      <c r="AA475" s="12"/>
      <c r="AB475" s="12"/>
      <c r="AC475" s="12"/>
      <c r="AD475" s="12"/>
      <c r="AE475" s="12"/>
      <c r="AF475" s="12"/>
      <c r="AG475" s="12"/>
      <c r="AH475" s="12"/>
      <c r="AI475" s="27"/>
      <c r="AJ475" s="12"/>
      <c r="AK475" s="12"/>
      <c r="AL475" s="12"/>
      <c r="AM475" s="12"/>
      <c r="AN475" s="12"/>
      <c r="AO475" s="12"/>
      <c r="AP475" s="12"/>
      <c r="AQ475" s="12"/>
      <c r="AR475" s="12"/>
      <c r="AS475" s="12"/>
      <c r="AT475" s="12"/>
      <c r="AU475" s="12"/>
      <c r="AV475" s="12"/>
    </row>
    <row r="476" spans="1:48" ht="15.75" customHeight="1" x14ac:dyDescent="0.2">
      <c r="A476" s="12"/>
      <c r="B476" s="12"/>
      <c r="C476" s="12"/>
      <c r="D476" s="12"/>
      <c r="E476" s="12"/>
      <c r="F476" s="12"/>
      <c r="G476" s="12"/>
      <c r="H476" s="12"/>
      <c r="I476" s="12"/>
      <c r="J476" s="12"/>
      <c r="K476" s="12"/>
      <c r="L476" s="12"/>
      <c r="M476" s="27"/>
      <c r="N476" s="12"/>
      <c r="O476" s="12"/>
      <c r="P476" s="12"/>
      <c r="Q476" s="12"/>
      <c r="R476" s="12"/>
      <c r="S476" s="12"/>
      <c r="T476" s="12"/>
      <c r="U476" s="12"/>
      <c r="V476" s="12"/>
      <c r="W476" s="12"/>
      <c r="X476" s="12"/>
      <c r="Y476" s="12"/>
      <c r="Z476" s="12"/>
      <c r="AA476" s="12"/>
      <c r="AB476" s="12"/>
      <c r="AC476" s="12"/>
      <c r="AD476" s="12"/>
      <c r="AE476" s="12"/>
      <c r="AF476" s="12"/>
      <c r="AG476" s="12"/>
      <c r="AH476" s="12"/>
      <c r="AI476" s="27"/>
      <c r="AJ476" s="12"/>
      <c r="AK476" s="12"/>
      <c r="AL476" s="12"/>
      <c r="AM476" s="12"/>
      <c r="AN476" s="12"/>
      <c r="AO476" s="12"/>
      <c r="AP476" s="12"/>
      <c r="AQ476" s="12"/>
      <c r="AR476" s="12"/>
      <c r="AS476" s="12"/>
      <c r="AT476" s="12"/>
      <c r="AU476" s="12"/>
      <c r="AV476" s="12"/>
    </row>
    <row r="477" spans="1:48" ht="15.75" customHeight="1" x14ac:dyDescent="0.2">
      <c r="A477" s="12"/>
      <c r="B477" s="12"/>
      <c r="C477" s="12"/>
      <c r="D477" s="12"/>
      <c r="E477" s="12"/>
      <c r="F477" s="12"/>
      <c r="G477" s="12"/>
      <c r="H477" s="12"/>
      <c r="I477" s="12"/>
      <c r="J477" s="12"/>
      <c r="K477" s="12"/>
      <c r="L477" s="12"/>
      <c r="M477" s="27"/>
      <c r="N477" s="12"/>
      <c r="O477" s="12"/>
      <c r="P477" s="12"/>
      <c r="Q477" s="12"/>
      <c r="R477" s="12"/>
      <c r="S477" s="12"/>
      <c r="T477" s="12"/>
      <c r="U477" s="12"/>
      <c r="V477" s="12"/>
      <c r="W477" s="12"/>
      <c r="X477" s="12"/>
      <c r="Y477" s="12"/>
      <c r="Z477" s="12"/>
      <c r="AA477" s="12"/>
      <c r="AB477" s="12"/>
      <c r="AC477" s="12"/>
      <c r="AD477" s="12"/>
      <c r="AE477" s="12"/>
      <c r="AF477" s="12"/>
      <c r="AG477" s="12"/>
      <c r="AH477" s="12"/>
      <c r="AI477" s="27"/>
      <c r="AJ477" s="12"/>
      <c r="AK477" s="12"/>
      <c r="AL477" s="12"/>
      <c r="AM477" s="12"/>
      <c r="AN477" s="12"/>
      <c r="AO477" s="12"/>
      <c r="AP477" s="12"/>
      <c r="AQ477" s="12"/>
      <c r="AR477" s="12"/>
      <c r="AS477" s="12"/>
      <c r="AT477" s="12"/>
      <c r="AU477" s="12"/>
      <c r="AV477" s="12"/>
    </row>
    <row r="478" spans="1:48" ht="15.75" customHeight="1" x14ac:dyDescent="0.2">
      <c r="A478" s="12"/>
      <c r="B478" s="12"/>
      <c r="C478" s="12"/>
      <c r="D478" s="12"/>
      <c r="E478" s="12"/>
      <c r="F478" s="12"/>
      <c r="G478" s="12"/>
      <c r="H478" s="12"/>
      <c r="I478" s="12"/>
      <c r="J478" s="12"/>
      <c r="K478" s="12"/>
      <c r="L478" s="12"/>
      <c r="M478" s="27"/>
      <c r="N478" s="12"/>
      <c r="O478" s="12"/>
      <c r="P478" s="12"/>
      <c r="Q478" s="12"/>
      <c r="R478" s="12"/>
      <c r="S478" s="12"/>
      <c r="T478" s="12"/>
      <c r="U478" s="12"/>
      <c r="V478" s="12"/>
      <c r="W478" s="12"/>
      <c r="X478" s="12"/>
      <c r="Y478" s="12"/>
      <c r="Z478" s="12"/>
      <c r="AA478" s="12"/>
      <c r="AB478" s="12"/>
      <c r="AC478" s="12"/>
      <c r="AD478" s="12"/>
      <c r="AE478" s="12"/>
      <c r="AF478" s="12"/>
      <c r="AG478" s="12"/>
      <c r="AH478" s="12"/>
      <c r="AI478" s="27"/>
      <c r="AJ478" s="12"/>
      <c r="AK478" s="12"/>
      <c r="AL478" s="12"/>
      <c r="AM478" s="12"/>
      <c r="AN478" s="12"/>
      <c r="AO478" s="12"/>
      <c r="AP478" s="12"/>
      <c r="AQ478" s="12"/>
      <c r="AR478" s="12"/>
      <c r="AS478" s="12"/>
      <c r="AT478" s="12"/>
      <c r="AU478" s="12"/>
      <c r="AV478" s="12"/>
    </row>
    <row r="479" spans="1:48" ht="15.75" customHeight="1" x14ac:dyDescent="0.2">
      <c r="A479" s="12"/>
      <c r="B479" s="12"/>
      <c r="C479" s="12"/>
      <c r="D479" s="12"/>
      <c r="E479" s="12"/>
      <c r="F479" s="12"/>
      <c r="G479" s="12"/>
      <c r="H479" s="12"/>
      <c r="I479" s="12"/>
      <c r="J479" s="12"/>
      <c r="K479" s="12"/>
      <c r="L479" s="12"/>
      <c r="M479" s="27"/>
      <c r="N479" s="12"/>
      <c r="O479" s="12"/>
      <c r="P479" s="12"/>
      <c r="Q479" s="12"/>
      <c r="R479" s="12"/>
      <c r="S479" s="12"/>
      <c r="T479" s="12"/>
      <c r="U479" s="12"/>
      <c r="V479" s="12"/>
      <c r="W479" s="12"/>
      <c r="X479" s="12"/>
      <c r="Y479" s="12"/>
      <c r="Z479" s="12"/>
      <c r="AA479" s="12"/>
      <c r="AB479" s="12"/>
      <c r="AC479" s="12"/>
      <c r="AD479" s="12"/>
      <c r="AE479" s="12"/>
      <c r="AF479" s="12"/>
      <c r="AG479" s="12"/>
      <c r="AH479" s="12"/>
      <c r="AI479" s="27"/>
      <c r="AJ479" s="12"/>
      <c r="AK479" s="12"/>
      <c r="AL479" s="12"/>
      <c r="AM479" s="12"/>
      <c r="AN479" s="12"/>
      <c r="AO479" s="12"/>
      <c r="AP479" s="12"/>
      <c r="AQ479" s="12"/>
      <c r="AR479" s="12"/>
      <c r="AS479" s="12"/>
      <c r="AT479" s="12"/>
      <c r="AU479" s="12"/>
      <c r="AV479" s="12"/>
    </row>
    <row r="480" spans="1:48" ht="15.75" customHeight="1" x14ac:dyDescent="0.2">
      <c r="A480" s="12"/>
      <c r="B480" s="12"/>
      <c r="C480" s="12"/>
      <c r="D480" s="12"/>
      <c r="E480" s="12"/>
      <c r="F480" s="12"/>
      <c r="G480" s="12"/>
      <c r="H480" s="12"/>
      <c r="I480" s="12"/>
      <c r="J480" s="12"/>
      <c r="K480" s="12"/>
      <c r="L480" s="12"/>
      <c r="M480" s="27"/>
      <c r="N480" s="12"/>
      <c r="O480" s="12"/>
      <c r="P480" s="12"/>
      <c r="Q480" s="12"/>
      <c r="R480" s="12"/>
      <c r="S480" s="12"/>
      <c r="T480" s="12"/>
      <c r="U480" s="12"/>
      <c r="V480" s="12"/>
      <c r="W480" s="12"/>
      <c r="X480" s="12"/>
      <c r="Y480" s="12"/>
      <c r="Z480" s="12"/>
      <c r="AA480" s="12"/>
      <c r="AB480" s="12"/>
      <c r="AC480" s="12"/>
      <c r="AD480" s="12"/>
      <c r="AE480" s="12"/>
      <c r="AF480" s="12"/>
      <c r="AG480" s="12"/>
      <c r="AH480" s="12"/>
      <c r="AI480" s="27"/>
      <c r="AJ480" s="12"/>
      <c r="AK480" s="12"/>
      <c r="AL480" s="12"/>
      <c r="AM480" s="12"/>
      <c r="AN480" s="12"/>
      <c r="AO480" s="12"/>
      <c r="AP480" s="12"/>
      <c r="AQ480" s="12"/>
      <c r="AR480" s="12"/>
      <c r="AS480" s="12"/>
      <c r="AT480" s="12"/>
      <c r="AU480" s="12"/>
      <c r="AV480" s="12"/>
    </row>
    <row r="481" spans="1:48" ht="15.75" customHeight="1" x14ac:dyDescent="0.2">
      <c r="A481" s="12"/>
      <c r="B481" s="12"/>
      <c r="C481" s="12"/>
      <c r="D481" s="12"/>
      <c r="E481" s="12"/>
      <c r="F481" s="12"/>
      <c r="G481" s="12"/>
      <c r="H481" s="12"/>
      <c r="I481" s="12"/>
      <c r="J481" s="12"/>
      <c r="K481" s="12"/>
      <c r="L481" s="12"/>
      <c r="M481" s="27"/>
      <c r="N481" s="12"/>
      <c r="O481" s="12"/>
      <c r="P481" s="12"/>
      <c r="Q481" s="12"/>
      <c r="R481" s="12"/>
      <c r="S481" s="12"/>
      <c r="T481" s="12"/>
      <c r="U481" s="12"/>
      <c r="V481" s="12"/>
      <c r="W481" s="12"/>
      <c r="X481" s="12"/>
      <c r="Y481" s="12"/>
      <c r="Z481" s="12"/>
      <c r="AA481" s="12"/>
      <c r="AB481" s="12"/>
      <c r="AC481" s="12"/>
      <c r="AD481" s="12"/>
      <c r="AE481" s="12"/>
      <c r="AF481" s="12"/>
      <c r="AG481" s="12"/>
      <c r="AH481" s="12"/>
      <c r="AI481" s="27"/>
      <c r="AJ481" s="12"/>
      <c r="AK481" s="12"/>
      <c r="AL481" s="12"/>
      <c r="AM481" s="12"/>
      <c r="AN481" s="12"/>
      <c r="AO481" s="12"/>
      <c r="AP481" s="12"/>
      <c r="AQ481" s="12"/>
      <c r="AR481" s="12"/>
      <c r="AS481" s="12"/>
      <c r="AT481" s="12"/>
      <c r="AU481" s="12"/>
      <c r="AV481" s="12"/>
    </row>
    <row r="482" spans="1:48" ht="15.75" customHeight="1" x14ac:dyDescent="0.2">
      <c r="A482" s="12"/>
      <c r="B482" s="12"/>
      <c r="C482" s="12"/>
      <c r="D482" s="12"/>
      <c r="E482" s="12"/>
      <c r="F482" s="12"/>
      <c r="G482" s="12"/>
      <c r="H482" s="12"/>
      <c r="I482" s="12"/>
      <c r="J482" s="12"/>
      <c r="K482" s="12"/>
      <c r="L482" s="12"/>
      <c r="M482" s="27"/>
      <c r="N482" s="12"/>
      <c r="O482" s="12"/>
      <c r="P482" s="12"/>
      <c r="Q482" s="12"/>
      <c r="R482" s="12"/>
      <c r="S482" s="12"/>
      <c r="T482" s="12"/>
      <c r="U482" s="12"/>
      <c r="V482" s="12"/>
      <c r="W482" s="12"/>
      <c r="X482" s="12"/>
      <c r="Y482" s="12"/>
      <c r="Z482" s="12"/>
      <c r="AA482" s="12"/>
      <c r="AB482" s="12"/>
      <c r="AC482" s="12"/>
      <c r="AD482" s="12"/>
      <c r="AE482" s="12"/>
      <c r="AF482" s="12"/>
      <c r="AG482" s="12"/>
      <c r="AH482" s="12"/>
      <c r="AI482" s="27"/>
      <c r="AJ482" s="12"/>
      <c r="AK482" s="12"/>
      <c r="AL482" s="12"/>
      <c r="AM482" s="12"/>
      <c r="AN482" s="12"/>
      <c r="AO482" s="12"/>
      <c r="AP482" s="12"/>
      <c r="AQ482" s="12"/>
      <c r="AR482" s="12"/>
      <c r="AS482" s="12"/>
      <c r="AT482" s="12"/>
      <c r="AU482" s="12"/>
      <c r="AV482" s="12"/>
    </row>
    <row r="483" spans="1:48" ht="15.75" customHeight="1" x14ac:dyDescent="0.2">
      <c r="A483" s="12"/>
      <c r="B483" s="12"/>
      <c r="C483" s="12"/>
      <c r="D483" s="12"/>
      <c r="E483" s="12"/>
      <c r="F483" s="12"/>
      <c r="G483" s="12"/>
      <c r="H483" s="12"/>
      <c r="I483" s="12"/>
      <c r="J483" s="12"/>
      <c r="K483" s="12"/>
      <c r="L483" s="12"/>
      <c r="M483" s="27"/>
      <c r="N483" s="12"/>
      <c r="O483" s="12"/>
      <c r="P483" s="12"/>
      <c r="Q483" s="12"/>
      <c r="R483" s="12"/>
      <c r="S483" s="12"/>
      <c r="T483" s="12"/>
      <c r="U483" s="12"/>
      <c r="V483" s="12"/>
      <c r="W483" s="12"/>
      <c r="X483" s="12"/>
      <c r="Y483" s="12"/>
      <c r="Z483" s="12"/>
      <c r="AA483" s="12"/>
      <c r="AB483" s="12"/>
      <c r="AC483" s="12"/>
      <c r="AD483" s="12"/>
      <c r="AE483" s="12"/>
      <c r="AF483" s="12"/>
      <c r="AG483" s="12"/>
      <c r="AH483" s="12"/>
      <c r="AI483" s="27"/>
      <c r="AJ483" s="12"/>
      <c r="AK483" s="12"/>
      <c r="AL483" s="12"/>
      <c r="AM483" s="12"/>
      <c r="AN483" s="12"/>
      <c r="AO483" s="12"/>
      <c r="AP483" s="12"/>
      <c r="AQ483" s="12"/>
      <c r="AR483" s="12"/>
      <c r="AS483" s="12"/>
      <c r="AT483" s="12"/>
      <c r="AU483" s="12"/>
      <c r="AV483" s="12"/>
    </row>
    <row r="484" spans="1:48" ht="15.75" customHeight="1" x14ac:dyDescent="0.2">
      <c r="A484" s="12"/>
      <c r="B484" s="12"/>
      <c r="C484" s="12"/>
      <c r="D484" s="12"/>
      <c r="E484" s="12"/>
      <c r="F484" s="12"/>
      <c r="G484" s="12"/>
      <c r="H484" s="12"/>
      <c r="I484" s="12"/>
      <c r="J484" s="12"/>
      <c r="K484" s="12"/>
      <c r="L484" s="12"/>
      <c r="M484" s="27"/>
      <c r="N484" s="12"/>
      <c r="O484" s="12"/>
      <c r="P484" s="12"/>
      <c r="Q484" s="12"/>
      <c r="R484" s="12"/>
      <c r="S484" s="12"/>
      <c r="T484" s="12"/>
      <c r="U484" s="12"/>
      <c r="V484" s="12"/>
      <c r="W484" s="12"/>
      <c r="X484" s="12"/>
      <c r="Y484" s="12"/>
      <c r="Z484" s="12"/>
      <c r="AA484" s="12"/>
      <c r="AB484" s="12"/>
      <c r="AC484" s="12"/>
      <c r="AD484" s="12"/>
      <c r="AE484" s="12"/>
      <c r="AF484" s="12"/>
      <c r="AG484" s="12"/>
      <c r="AH484" s="12"/>
      <c r="AI484" s="27"/>
      <c r="AJ484" s="12"/>
      <c r="AK484" s="12"/>
      <c r="AL484" s="12"/>
      <c r="AM484" s="12"/>
      <c r="AN484" s="12"/>
      <c r="AO484" s="12"/>
      <c r="AP484" s="12"/>
      <c r="AQ484" s="12"/>
      <c r="AR484" s="12"/>
      <c r="AS484" s="12"/>
      <c r="AT484" s="12"/>
      <c r="AU484" s="12"/>
      <c r="AV484" s="12"/>
    </row>
    <row r="485" spans="1:48" ht="15.75" customHeight="1" x14ac:dyDescent="0.2">
      <c r="A485" s="12"/>
      <c r="B485" s="12"/>
      <c r="C485" s="12"/>
      <c r="D485" s="12"/>
      <c r="E485" s="12"/>
      <c r="F485" s="12"/>
      <c r="G485" s="12"/>
      <c r="H485" s="12"/>
      <c r="I485" s="12"/>
      <c r="J485" s="12"/>
      <c r="K485" s="12"/>
      <c r="L485" s="12"/>
      <c r="M485" s="27"/>
      <c r="N485" s="12"/>
      <c r="O485" s="12"/>
      <c r="P485" s="12"/>
      <c r="Q485" s="12"/>
      <c r="R485" s="12"/>
      <c r="S485" s="12"/>
      <c r="T485" s="12"/>
      <c r="U485" s="12"/>
      <c r="V485" s="12"/>
      <c r="W485" s="12"/>
      <c r="X485" s="12"/>
      <c r="Y485" s="12"/>
      <c r="Z485" s="12"/>
      <c r="AA485" s="12"/>
      <c r="AB485" s="12"/>
      <c r="AC485" s="12"/>
      <c r="AD485" s="12"/>
      <c r="AE485" s="12"/>
      <c r="AF485" s="12"/>
      <c r="AG485" s="12"/>
      <c r="AH485" s="12"/>
      <c r="AI485" s="27"/>
      <c r="AJ485" s="12"/>
      <c r="AK485" s="12"/>
      <c r="AL485" s="12"/>
      <c r="AM485" s="12"/>
      <c r="AN485" s="12"/>
      <c r="AO485" s="12"/>
      <c r="AP485" s="12"/>
      <c r="AQ485" s="12"/>
      <c r="AR485" s="12"/>
      <c r="AS485" s="12"/>
      <c r="AT485" s="12"/>
      <c r="AU485" s="12"/>
      <c r="AV485" s="12"/>
    </row>
    <row r="486" spans="1:48" ht="15.75" customHeight="1" x14ac:dyDescent="0.2">
      <c r="A486" s="12"/>
      <c r="B486" s="12"/>
      <c r="C486" s="12"/>
      <c r="D486" s="12"/>
      <c r="E486" s="12"/>
      <c r="F486" s="12"/>
      <c r="G486" s="12"/>
      <c r="H486" s="12"/>
      <c r="I486" s="12"/>
      <c r="J486" s="12"/>
      <c r="K486" s="12"/>
      <c r="L486" s="12"/>
      <c r="M486" s="27"/>
      <c r="N486" s="12"/>
      <c r="O486" s="12"/>
      <c r="P486" s="12"/>
      <c r="Q486" s="12"/>
      <c r="R486" s="12"/>
      <c r="S486" s="12"/>
      <c r="T486" s="12"/>
      <c r="U486" s="12"/>
      <c r="V486" s="12"/>
      <c r="W486" s="12"/>
      <c r="X486" s="12"/>
      <c r="Y486" s="12"/>
      <c r="Z486" s="12"/>
      <c r="AA486" s="12"/>
      <c r="AB486" s="12"/>
      <c r="AC486" s="12"/>
      <c r="AD486" s="12"/>
      <c r="AE486" s="12"/>
      <c r="AF486" s="12"/>
      <c r="AG486" s="12"/>
      <c r="AH486" s="12"/>
      <c r="AI486" s="27"/>
      <c r="AJ486" s="12"/>
      <c r="AK486" s="12"/>
      <c r="AL486" s="12"/>
      <c r="AM486" s="12"/>
      <c r="AN486" s="12"/>
      <c r="AO486" s="12"/>
      <c r="AP486" s="12"/>
      <c r="AQ486" s="12"/>
      <c r="AR486" s="12"/>
      <c r="AS486" s="12"/>
      <c r="AT486" s="12"/>
      <c r="AU486" s="12"/>
      <c r="AV486" s="12"/>
    </row>
    <row r="487" spans="1:48" ht="15.75" customHeight="1" x14ac:dyDescent="0.2">
      <c r="A487" s="12"/>
      <c r="B487" s="12"/>
      <c r="C487" s="12"/>
      <c r="D487" s="12"/>
      <c r="E487" s="12"/>
      <c r="F487" s="12"/>
      <c r="G487" s="12"/>
      <c r="H487" s="12"/>
      <c r="I487" s="12"/>
      <c r="J487" s="12"/>
      <c r="K487" s="12"/>
      <c r="L487" s="12"/>
      <c r="M487" s="27"/>
      <c r="N487" s="12"/>
      <c r="O487" s="12"/>
      <c r="P487" s="12"/>
      <c r="Q487" s="12"/>
      <c r="R487" s="12"/>
      <c r="S487" s="12"/>
      <c r="T487" s="12"/>
      <c r="U487" s="12"/>
      <c r="V487" s="12"/>
      <c r="W487" s="12"/>
      <c r="X487" s="12"/>
      <c r="Y487" s="12"/>
      <c r="Z487" s="12"/>
      <c r="AA487" s="12"/>
      <c r="AB487" s="12"/>
      <c r="AC487" s="12"/>
      <c r="AD487" s="12"/>
      <c r="AE487" s="12"/>
      <c r="AF487" s="12"/>
      <c r="AG487" s="12"/>
      <c r="AH487" s="12"/>
      <c r="AI487" s="27"/>
      <c r="AJ487" s="12"/>
      <c r="AK487" s="12"/>
      <c r="AL487" s="12"/>
      <c r="AM487" s="12"/>
      <c r="AN487" s="12"/>
      <c r="AO487" s="12"/>
      <c r="AP487" s="12"/>
      <c r="AQ487" s="12"/>
      <c r="AR487" s="12"/>
      <c r="AS487" s="12"/>
      <c r="AT487" s="12"/>
      <c r="AU487" s="12"/>
      <c r="AV487" s="12"/>
    </row>
    <row r="488" spans="1:48" ht="15.75" customHeight="1" x14ac:dyDescent="0.2">
      <c r="A488" s="12"/>
      <c r="B488" s="12"/>
      <c r="C488" s="12"/>
      <c r="D488" s="12"/>
      <c r="E488" s="12"/>
      <c r="F488" s="12"/>
      <c r="G488" s="12"/>
      <c r="H488" s="12"/>
      <c r="I488" s="12"/>
      <c r="J488" s="12"/>
      <c r="K488" s="12"/>
      <c r="L488" s="12"/>
      <c r="M488" s="27"/>
      <c r="N488" s="12"/>
      <c r="O488" s="12"/>
      <c r="P488" s="12"/>
      <c r="Q488" s="12"/>
      <c r="R488" s="12"/>
      <c r="S488" s="12"/>
      <c r="T488" s="12"/>
      <c r="U488" s="12"/>
      <c r="V488" s="12"/>
      <c r="W488" s="12"/>
      <c r="X488" s="12"/>
      <c r="Y488" s="12"/>
      <c r="Z488" s="12"/>
      <c r="AA488" s="12"/>
      <c r="AB488" s="12"/>
      <c r="AC488" s="12"/>
      <c r="AD488" s="12"/>
      <c r="AE488" s="12"/>
      <c r="AF488" s="12"/>
      <c r="AG488" s="12"/>
      <c r="AH488" s="12"/>
      <c r="AI488" s="27"/>
      <c r="AJ488" s="12"/>
      <c r="AK488" s="12"/>
      <c r="AL488" s="12"/>
      <c r="AM488" s="12"/>
      <c r="AN488" s="12"/>
      <c r="AO488" s="12"/>
      <c r="AP488" s="12"/>
      <c r="AQ488" s="12"/>
      <c r="AR488" s="12"/>
      <c r="AS488" s="12"/>
      <c r="AT488" s="12"/>
      <c r="AU488" s="12"/>
      <c r="AV488" s="12"/>
    </row>
    <row r="489" spans="1:48" ht="15.75" customHeight="1" x14ac:dyDescent="0.2">
      <c r="A489" s="12"/>
      <c r="B489" s="12"/>
      <c r="C489" s="12"/>
      <c r="D489" s="12"/>
      <c r="E489" s="12"/>
      <c r="F489" s="12"/>
      <c r="G489" s="12"/>
      <c r="H489" s="12"/>
      <c r="I489" s="12"/>
      <c r="J489" s="12"/>
      <c r="K489" s="12"/>
      <c r="L489" s="12"/>
      <c r="M489" s="27"/>
      <c r="N489" s="12"/>
      <c r="O489" s="12"/>
      <c r="P489" s="12"/>
      <c r="Q489" s="12"/>
      <c r="R489" s="12"/>
      <c r="S489" s="12"/>
      <c r="T489" s="12"/>
      <c r="U489" s="12"/>
      <c r="V489" s="12"/>
      <c r="W489" s="12"/>
      <c r="X489" s="12"/>
      <c r="Y489" s="12"/>
      <c r="Z489" s="12"/>
      <c r="AA489" s="12"/>
      <c r="AB489" s="12"/>
      <c r="AC489" s="12"/>
      <c r="AD489" s="12"/>
      <c r="AE489" s="12"/>
      <c r="AF489" s="12"/>
      <c r="AG489" s="12"/>
      <c r="AH489" s="12"/>
      <c r="AI489" s="27"/>
      <c r="AJ489" s="12"/>
      <c r="AK489" s="12"/>
      <c r="AL489" s="12"/>
      <c r="AM489" s="12"/>
      <c r="AN489" s="12"/>
      <c r="AO489" s="12"/>
      <c r="AP489" s="12"/>
      <c r="AQ489" s="12"/>
      <c r="AR489" s="12"/>
      <c r="AS489" s="12"/>
      <c r="AT489" s="12"/>
      <c r="AU489" s="12"/>
      <c r="AV489" s="12"/>
    </row>
    <row r="490" spans="1:48" ht="15.75" customHeight="1" x14ac:dyDescent="0.2">
      <c r="A490" s="12"/>
      <c r="B490" s="12"/>
      <c r="C490" s="12"/>
      <c r="D490" s="12"/>
      <c r="E490" s="12"/>
      <c r="F490" s="12"/>
      <c r="G490" s="12"/>
      <c r="H490" s="12"/>
      <c r="I490" s="12"/>
      <c r="J490" s="12"/>
      <c r="K490" s="12"/>
      <c r="L490" s="12"/>
      <c r="M490" s="27"/>
      <c r="N490" s="12"/>
      <c r="O490" s="12"/>
      <c r="P490" s="12"/>
      <c r="Q490" s="12"/>
      <c r="R490" s="12"/>
      <c r="S490" s="12"/>
      <c r="T490" s="12"/>
      <c r="U490" s="12"/>
      <c r="V490" s="12"/>
      <c r="W490" s="12"/>
      <c r="X490" s="12"/>
      <c r="Y490" s="12"/>
      <c r="Z490" s="12"/>
      <c r="AA490" s="12"/>
      <c r="AB490" s="12"/>
      <c r="AC490" s="12"/>
      <c r="AD490" s="12"/>
      <c r="AE490" s="12"/>
      <c r="AF490" s="12"/>
      <c r="AG490" s="12"/>
      <c r="AH490" s="12"/>
      <c r="AI490" s="27"/>
      <c r="AJ490" s="12"/>
      <c r="AK490" s="12"/>
      <c r="AL490" s="12"/>
      <c r="AM490" s="12"/>
      <c r="AN490" s="12"/>
      <c r="AO490" s="12"/>
      <c r="AP490" s="12"/>
      <c r="AQ490" s="12"/>
      <c r="AR490" s="12"/>
      <c r="AS490" s="12"/>
      <c r="AT490" s="12"/>
      <c r="AU490" s="12"/>
      <c r="AV490" s="12"/>
    </row>
    <row r="491" spans="1:48" ht="15.75" customHeight="1" x14ac:dyDescent="0.2">
      <c r="A491" s="12"/>
      <c r="B491" s="12"/>
      <c r="C491" s="12"/>
      <c r="D491" s="12"/>
      <c r="E491" s="12"/>
      <c r="F491" s="12"/>
      <c r="G491" s="12"/>
      <c r="H491" s="12"/>
      <c r="I491" s="12"/>
      <c r="J491" s="12"/>
      <c r="K491" s="12"/>
      <c r="L491" s="12"/>
      <c r="M491" s="27"/>
      <c r="N491" s="12"/>
      <c r="O491" s="12"/>
      <c r="P491" s="12"/>
      <c r="Q491" s="12"/>
      <c r="R491" s="12"/>
      <c r="S491" s="12"/>
      <c r="T491" s="12"/>
      <c r="U491" s="12"/>
      <c r="V491" s="12"/>
      <c r="W491" s="12"/>
      <c r="X491" s="12"/>
      <c r="Y491" s="12"/>
      <c r="Z491" s="12"/>
      <c r="AA491" s="12"/>
      <c r="AB491" s="12"/>
      <c r="AC491" s="12"/>
      <c r="AD491" s="12"/>
      <c r="AE491" s="12"/>
      <c r="AF491" s="12"/>
      <c r="AG491" s="12"/>
      <c r="AH491" s="12"/>
      <c r="AI491" s="27"/>
      <c r="AJ491" s="12"/>
      <c r="AK491" s="12"/>
      <c r="AL491" s="12"/>
      <c r="AM491" s="12"/>
      <c r="AN491" s="12"/>
      <c r="AO491" s="12"/>
      <c r="AP491" s="12"/>
      <c r="AQ491" s="12"/>
      <c r="AR491" s="12"/>
      <c r="AS491" s="12"/>
      <c r="AT491" s="12"/>
      <c r="AU491" s="12"/>
      <c r="AV491" s="12"/>
    </row>
    <row r="492" spans="1:48" ht="15.75" customHeight="1" x14ac:dyDescent="0.2">
      <c r="A492" s="12"/>
      <c r="B492" s="12"/>
      <c r="C492" s="12"/>
      <c r="D492" s="12"/>
      <c r="E492" s="12"/>
      <c r="F492" s="12"/>
      <c r="G492" s="12"/>
      <c r="H492" s="12"/>
      <c r="I492" s="12"/>
      <c r="J492" s="12"/>
      <c r="K492" s="12"/>
      <c r="L492" s="12"/>
      <c r="M492" s="27"/>
      <c r="N492" s="12"/>
      <c r="O492" s="12"/>
      <c r="P492" s="12"/>
      <c r="Q492" s="12"/>
      <c r="R492" s="12"/>
      <c r="S492" s="12"/>
      <c r="T492" s="12"/>
      <c r="U492" s="12"/>
      <c r="V492" s="12"/>
      <c r="W492" s="12"/>
      <c r="X492" s="12"/>
      <c r="Y492" s="12"/>
      <c r="Z492" s="12"/>
      <c r="AA492" s="12"/>
      <c r="AB492" s="12"/>
      <c r="AC492" s="12"/>
      <c r="AD492" s="12"/>
      <c r="AE492" s="12"/>
      <c r="AF492" s="12"/>
      <c r="AG492" s="12"/>
      <c r="AH492" s="12"/>
      <c r="AI492" s="27"/>
      <c r="AJ492" s="12"/>
      <c r="AK492" s="12"/>
      <c r="AL492" s="12"/>
      <c r="AM492" s="12"/>
      <c r="AN492" s="12"/>
      <c r="AO492" s="12"/>
      <c r="AP492" s="12"/>
      <c r="AQ492" s="12"/>
      <c r="AR492" s="12"/>
      <c r="AS492" s="12"/>
      <c r="AT492" s="12"/>
      <c r="AU492" s="12"/>
      <c r="AV492" s="12"/>
    </row>
    <row r="493" spans="1:48" ht="15.75" customHeight="1" x14ac:dyDescent="0.2">
      <c r="A493" s="12"/>
      <c r="B493" s="12"/>
      <c r="C493" s="12"/>
      <c r="D493" s="12"/>
      <c r="E493" s="12"/>
      <c r="F493" s="12"/>
      <c r="G493" s="12"/>
      <c r="H493" s="12"/>
      <c r="I493" s="12"/>
      <c r="J493" s="12"/>
      <c r="K493" s="12"/>
      <c r="L493" s="12"/>
      <c r="M493" s="27"/>
      <c r="N493" s="12"/>
      <c r="O493" s="12"/>
      <c r="P493" s="12"/>
      <c r="Q493" s="12"/>
      <c r="R493" s="12"/>
      <c r="S493" s="12"/>
      <c r="T493" s="12"/>
      <c r="U493" s="12"/>
      <c r="V493" s="12"/>
      <c r="W493" s="12"/>
      <c r="X493" s="12"/>
      <c r="Y493" s="12"/>
      <c r="Z493" s="12"/>
      <c r="AA493" s="12"/>
      <c r="AB493" s="12"/>
      <c r="AC493" s="12"/>
      <c r="AD493" s="12"/>
      <c r="AE493" s="12"/>
      <c r="AF493" s="12"/>
      <c r="AG493" s="12"/>
      <c r="AH493" s="12"/>
      <c r="AI493" s="27"/>
      <c r="AJ493" s="12"/>
      <c r="AK493" s="12"/>
      <c r="AL493" s="12"/>
      <c r="AM493" s="12"/>
      <c r="AN493" s="12"/>
      <c r="AO493" s="12"/>
      <c r="AP493" s="12"/>
      <c r="AQ493" s="12"/>
      <c r="AR493" s="12"/>
      <c r="AS493" s="12"/>
      <c r="AT493" s="12"/>
      <c r="AU493" s="12"/>
      <c r="AV493" s="12"/>
    </row>
    <row r="494" spans="1:48" ht="15.75" customHeight="1" x14ac:dyDescent="0.2">
      <c r="A494" s="12"/>
      <c r="B494" s="12"/>
      <c r="C494" s="12"/>
      <c r="D494" s="12"/>
      <c r="E494" s="12"/>
      <c r="F494" s="12"/>
      <c r="G494" s="12"/>
      <c r="H494" s="12"/>
      <c r="I494" s="12"/>
      <c r="J494" s="12"/>
      <c r="K494" s="12"/>
      <c r="L494" s="12"/>
      <c r="M494" s="27"/>
      <c r="N494" s="12"/>
      <c r="O494" s="12"/>
      <c r="P494" s="12"/>
      <c r="Q494" s="12"/>
      <c r="R494" s="12"/>
      <c r="S494" s="12"/>
      <c r="T494" s="12"/>
      <c r="U494" s="12"/>
      <c r="V494" s="12"/>
      <c r="W494" s="12"/>
      <c r="X494" s="12"/>
      <c r="Y494" s="12"/>
      <c r="Z494" s="12"/>
      <c r="AA494" s="12"/>
      <c r="AB494" s="12"/>
      <c r="AC494" s="12"/>
      <c r="AD494" s="12"/>
      <c r="AE494" s="12"/>
      <c r="AF494" s="12"/>
      <c r="AG494" s="12"/>
      <c r="AH494" s="12"/>
      <c r="AI494" s="27"/>
      <c r="AJ494" s="12"/>
      <c r="AK494" s="12"/>
      <c r="AL494" s="12"/>
      <c r="AM494" s="12"/>
      <c r="AN494" s="12"/>
      <c r="AO494" s="12"/>
      <c r="AP494" s="12"/>
      <c r="AQ494" s="12"/>
      <c r="AR494" s="12"/>
      <c r="AS494" s="12"/>
      <c r="AT494" s="12"/>
      <c r="AU494" s="12"/>
      <c r="AV494" s="12"/>
    </row>
    <row r="495" spans="1:48" ht="15.75" customHeight="1" x14ac:dyDescent="0.2">
      <c r="A495" s="12"/>
      <c r="B495" s="12"/>
      <c r="C495" s="12"/>
      <c r="D495" s="12"/>
      <c r="E495" s="12"/>
      <c r="F495" s="12"/>
      <c r="G495" s="12"/>
      <c r="H495" s="12"/>
      <c r="I495" s="12"/>
      <c r="J495" s="12"/>
      <c r="K495" s="12"/>
      <c r="L495" s="12"/>
      <c r="M495" s="27"/>
      <c r="N495" s="12"/>
      <c r="O495" s="12"/>
      <c r="P495" s="12"/>
      <c r="Q495" s="12"/>
      <c r="R495" s="12"/>
      <c r="S495" s="12"/>
      <c r="T495" s="12"/>
      <c r="U495" s="12"/>
      <c r="V495" s="12"/>
      <c r="W495" s="12"/>
      <c r="X495" s="12"/>
      <c r="Y495" s="12"/>
      <c r="Z495" s="12"/>
      <c r="AA495" s="12"/>
      <c r="AB495" s="12"/>
      <c r="AC495" s="12"/>
      <c r="AD495" s="12"/>
      <c r="AE495" s="12"/>
      <c r="AF495" s="12"/>
      <c r="AG495" s="12"/>
      <c r="AH495" s="12"/>
      <c r="AI495" s="27"/>
      <c r="AJ495" s="12"/>
      <c r="AK495" s="12"/>
      <c r="AL495" s="12"/>
      <c r="AM495" s="12"/>
      <c r="AN495" s="12"/>
      <c r="AO495" s="12"/>
      <c r="AP495" s="12"/>
      <c r="AQ495" s="12"/>
      <c r="AR495" s="12"/>
      <c r="AS495" s="12"/>
      <c r="AT495" s="12"/>
      <c r="AU495" s="12"/>
      <c r="AV495" s="12"/>
    </row>
    <row r="496" spans="1:48" ht="15.75" customHeight="1" x14ac:dyDescent="0.2">
      <c r="A496" s="12"/>
      <c r="B496" s="12"/>
      <c r="C496" s="12"/>
      <c r="D496" s="12"/>
      <c r="E496" s="12"/>
      <c r="F496" s="12"/>
      <c r="G496" s="12"/>
      <c r="H496" s="12"/>
      <c r="I496" s="12"/>
      <c r="J496" s="12"/>
      <c r="K496" s="12"/>
      <c r="L496" s="12"/>
      <c r="M496" s="27"/>
      <c r="N496" s="12"/>
      <c r="O496" s="12"/>
      <c r="P496" s="12"/>
      <c r="Q496" s="12"/>
      <c r="R496" s="12"/>
      <c r="S496" s="12"/>
      <c r="T496" s="12"/>
      <c r="U496" s="12"/>
      <c r="V496" s="12"/>
      <c r="W496" s="12"/>
      <c r="X496" s="12"/>
      <c r="Y496" s="12"/>
      <c r="Z496" s="12"/>
      <c r="AA496" s="12"/>
      <c r="AB496" s="12"/>
      <c r="AC496" s="12"/>
      <c r="AD496" s="12"/>
      <c r="AE496" s="12"/>
      <c r="AF496" s="12"/>
      <c r="AG496" s="12"/>
      <c r="AH496" s="12"/>
      <c r="AI496" s="27"/>
      <c r="AJ496" s="12"/>
      <c r="AK496" s="12"/>
      <c r="AL496" s="12"/>
      <c r="AM496" s="12"/>
      <c r="AN496" s="12"/>
      <c r="AO496" s="12"/>
      <c r="AP496" s="12"/>
      <c r="AQ496" s="12"/>
      <c r="AR496" s="12"/>
      <c r="AS496" s="12"/>
      <c r="AT496" s="12"/>
      <c r="AU496" s="12"/>
      <c r="AV496" s="12"/>
    </row>
    <row r="497" spans="1:48" ht="15.75" customHeight="1" x14ac:dyDescent="0.2">
      <c r="A497" s="12"/>
      <c r="B497" s="12"/>
      <c r="C497" s="12"/>
      <c r="D497" s="12"/>
      <c r="E497" s="12"/>
      <c r="F497" s="12"/>
      <c r="G497" s="12"/>
      <c r="H497" s="12"/>
      <c r="I497" s="12"/>
      <c r="J497" s="12"/>
      <c r="K497" s="12"/>
      <c r="L497" s="12"/>
      <c r="M497" s="27"/>
      <c r="N497" s="12"/>
      <c r="O497" s="12"/>
      <c r="P497" s="12"/>
      <c r="Q497" s="12"/>
      <c r="R497" s="12"/>
      <c r="S497" s="12"/>
      <c r="T497" s="12"/>
      <c r="U497" s="12"/>
      <c r="V497" s="12"/>
      <c r="W497" s="12"/>
      <c r="X497" s="12"/>
      <c r="Y497" s="12"/>
      <c r="Z497" s="12"/>
      <c r="AA497" s="12"/>
      <c r="AB497" s="12"/>
      <c r="AC497" s="12"/>
      <c r="AD497" s="12"/>
      <c r="AE497" s="12"/>
      <c r="AF497" s="12"/>
      <c r="AG497" s="12"/>
      <c r="AH497" s="12"/>
      <c r="AI497" s="27"/>
      <c r="AJ497" s="12"/>
      <c r="AK497" s="12"/>
      <c r="AL497" s="12"/>
      <c r="AM497" s="12"/>
      <c r="AN497" s="12"/>
      <c r="AO497" s="12"/>
      <c r="AP497" s="12"/>
      <c r="AQ497" s="12"/>
      <c r="AR497" s="12"/>
      <c r="AS497" s="12"/>
      <c r="AT497" s="12"/>
      <c r="AU497" s="12"/>
      <c r="AV497" s="12"/>
    </row>
    <row r="498" spans="1:48" ht="15.75" customHeight="1" x14ac:dyDescent="0.2">
      <c r="A498" s="12"/>
      <c r="B498" s="12"/>
      <c r="C498" s="12"/>
      <c r="D498" s="12"/>
      <c r="E498" s="12"/>
      <c r="F498" s="12"/>
      <c r="G498" s="12"/>
      <c r="H498" s="12"/>
      <c r="I498" s="12"/>
      <c r="J498" s="12"/>
      <c r="K498" s="12"/>
      <c r="L498" s="12"/>
      <c r="M498" s="27"/>
      <c r="N498" s="12"/>
      <c r="O498" s="12"/>
      <c r="P498" s="12"/>
      <c r="Q498" s="12"/>
      <c r="R498" s="12"/>
      <c r="S498" s="12"/>
      <c r="T498" s="12"/>
      <c r="U498" s="12"/>
      <c r="V498" s="12"/>
      <c r="W498" s="12"/>
      <c r="X498" s="12"/>
      <c r="Y498" s="12"/>
      <c r="Z498" s="12"/>
      <c r="AA498" s="12"/>
      <c r="AB498" s="12"/>
      <c r="AC498" s="12"/>
      <c r="AD498" s="12"/>
      <c r="AE498" s="12"/>
      <c r="AF498" s="12"/>
      <c r="AG498" s="12"/>
      <c r="AH498" s="12"/>
      <c r="AI498" s="27"/>
      <c r="AJ498" s="12"/>
      <c r="AK498" s="12"/>
      <c r="AL498" s="12"/>
      <c r="AM498" s="12"/>
      <c r="AN498" s="12"/>
      <c r="AO498" s="12"/>
      <c r="AP498" s="12"/>
      <c r="AQ498" s="12"/>
      <c r="AR498" s="12"/>
      <c r="AS498" s="12"/>
      <c r="AT498" s="12"/>
      <c r="AU498" s="12"/>
      <c r="AV498" s="12"/>
    </row>
    <row r="499" spans="1:48" ht="15.75" customHeight="1" x14ac:dyDescent="0.2">
      <c r="A499" s="12"/>
      <c r="B499" s="12"/>
      <c r="C499" s="12"/>
      <c r="D499" s="12"/>
      <c r="E499" s="12"/>
      <c r="F499" s="12"/>
      <c r="G499" s="12"/>
      <c r="H499" s="12"/>
      <c r="I499" s="12"/>
      <c r="J499" s="12"/>
      <c r="K499" s="12"/>
      <c r="L499" s="12"/>
      <c r="M499" s="27"/>
      <c r="N499" s="12"/>
      <c r="O499" s="12"/>
      <c r="P499" s="12"/>
      <c r="Q499" s="12"/>
      <c r="R499" s="12"/>
      <c r="S499" s="12"/>
      <c r="T499" s="12"/>
      <c r="U499" s="12"/>
      <c r="V499" s="12"/>
      <c r="W499" s="12"/>
      <c r="X499" s="12"/>
      <c r="Y499" s="12"/>
      <c r="Z499" s="12"/>
      <c r="AA499" s="12"/>
      <c r="AB499" s="12"/>
      <c r="AC499" s="12"/>
      <c r="AD499" s="12"/>
      <c r="AE499" s="12"/>
      <c r="AF499" s="12"/>
      <c r="AG499" s="12"/>
      <c r="AH499" s="12"/>
      <c r="AI499" s="27"/>
      <c r="AJ499" s="12"/>
      <c r="AK499" s="12"/>
      <c r="AL499" s="12"/>
      <c r="AM499" s="12"/>
      <c r="AN499" s="12"/>
      <c r="AO499" s="12"/>
      <c r="AP499" s="12"/>
      <c r="AQ499" s="12"/>
      <c r="AR499" s="12"/>
      <c r="AS499" s="12"/>
      <c r="AT499" s="12"/>
      <c r="AU499" s="12"/>
      <c r="AV499" s="12"/>
    </row>
    <row r="500" spans="1:48" ht="15.75" customHeight="1" x14ac:dyDescent="0.2">
      <c r="A500" s="12"/>
      <c r="B500" s="12"/>
      <c r="C500" s="12"/>
      <c r="D500" s="12"/>
      <c r="E500" s="12"/>
      <c r="F500" s="12"/>
      <c r="G500" s="12"/>
      <c r="H500" s="12"/>
      <c r="I500" s="12"/>
      <c r="J500" s="12"/>
      <c r="K500" s="12"/>
      <c r="L500" s="12"/>
      <c r="M500" s="27"/>
      <c r="N500" s="12"/>
      <c r="O500" s="12"/>
      <c r="P500" s="12"/>
      <c r="Q500" s="12"/>
      <c r="R500" s="12"/>
      <c r="S500" s="12"/>
      <c r="T500" s="12"/>
      <c r="U500" s="12"/>
      <c r="V500" s="12"/>
      <c r="W500" s="12"/>
      <c r="X500" s="12"/>
      <c r="Y500" s="12"/>
      <c r="Z500" s="12"/>
      <c r="AA500" s="12"/>
      <c r="AB500" s="12"/>
      <c r="AC500" s="12"/>
      <c r="AD500" s="12"/>
      <c r="AE500" s="12"/>
      <c r="AF500" s="12"/>
      <c r="AG500" s="12"/>
      <c r="AH500" s="12"/>
      <c r="AI500" s="27"/>
      <c r="AJ500" s="12"/>
      <c r="AK500" s="12"/>
      <c r="AL500" s="12"/>
      <c r="AM500" s="12"/>
      <c r="AN500" s="12"/>
      <c r="AO500" s="12"/>
      <c r="AP500" s="12"/>
      <c r="AQ500" s="12"/>
      <c r="AR500" s="12"/>
      <c r="AS500" s="12"/>
      <c r="AT500" s="12"/>
      <c r="AU500" s="12"/>
      <c r="AV500" s="12"/>
    </row>
    <row r="501" spans="1:48" ht="15.75" customHeight="1" x14ac:dyDescent="0.2">
      <c r="A501" s="12"/>
      <c r="B501" s="12"/>
      <c r="C501" s="12"/>
      <c r="D501" s="12"/>
      <c r="E501" s="12"/>
      <c r="F501" s="12"/>
      <c r="G501" s="12"/>
      <c r="H501" s="12"/>
      <c r="I501" s="12"/>
      <c r="J501" s="12"/>
      <c r="K501" s="12"/>
      <c r="L501" s="12"/>
      <c r="M501" s="27"/>
      <c r="N501" s="12"/>
      <c r="O501" s="12"/>
      <c r="P501" s="12"/>
      <c r="Q501" s="12"/>
      <c r="R501" s="12"/>
      <c r="S501" s="12"/>
      <c r="T501" s="12"/>
      <c r="U501" s="12"/>
      <c r="V501" s="12"/>
      <c r="W501" s="12"/>
      <c r="X501" s="12"/>
      <c r="Y501" s="12"/>
      <c r="Z501" s="12"/>
      <c r="AA501" s="12"/>
      <c r="AB501" s="12"/>
      <c r="AC501" s="12"/>
      <c r="AD501" s="12"/>
      <c r="AE501" s="12"/>
      <c r="AF501" s="12"/>
      <c r="AG501" s="12"/>
      <c r="AH501" s="12"/>
      <c r="AI501" s="27"/>
      <c r="AJ501" s="12"/>
      <c r="AK501" s="12"/>
      <c r="AL501" s="12"/>
      <c r="AM501" s="12"/>
      <c r="AN501" s="12"/>
      <c r="AO501" s="12"/>
      <c r="AP501" s="12"/>
      <c r="AQ501" s="12"/>
      <c r="AR501" s="12"/>
      <c r="AS501" s="12"/>
      <c r="AT501" s="12"/>
      <c r="AU501" s="12"/>
      <c r="AV501" s="12"/>
    </row>
    <row r="502" spans="1:48" ht="15.75" customHeight="1" x14ac:dyDescent="0.2">
      <c r="A502" s="12"/>
      <c r="B502" s="12"/>
      <c r="C502" s="12"/>
      <c r="D502" s="12"/>
      <c r="E502" s="12"/>
      <c r="F502" s="12"/>
      <c r="G502" s="12"/>
      <c r="H502" s="12"/>
      <c r="I502" s="12"/>
      <c r="J502" s="12"/>
      <c r="K502" s="12"/>
      <c r="L502" s="12"/>
      <c r="M502" s="27"/>
      <c r="N502" s="12"/>
      <c r="O502" s="12"/>
      <c r="P502" s="12"/>
      <c r="Q502" s="12"/>
      <c r="R502" s="12"/>
      <c r="S502" s="12"/>
      <c r="T502" s="12"/>
      <c r="U502" s="12"/>
      <c r="V502" s="12"/>
      <c r="W502" s="12"/>
      <c r="X502" s="12"/>
      <c r="Y502" s="12"/>
      <c r="Z502" s="12"/>
      <c r="AA502" s="12"/>
      <c r="AB502" s="12"/>
      <c r="AC502" s="12"/>
      <c r="AD502" s="12"/>
      <c r="AE502" s="12"/>
      <c r="AF502" s="12"/>
      <c r="AG502" s="12"/>
      <c r="AH502" s="12"/>
      <c r="AI502" s="27"/>
      <c r="AJ502" s="12"/>
      <c r="AK502" s="12"/>
      <c r="AL502" s="12"/>
      <c r="AM502" s="12"/>
      <c r="AN502" s="12"/>
      <c r="AO502" s="12"/>
      <c r="AP502" s="12"/>
      <c r="AQ502" s="12"/>
      <c r="AR502" s="12"/>
      <c r="AS502" s="12"/>
      <c r="AT502" s="12"/>
      <c r="AU502" s="12"/>
      <c r="AV502" s="12"/>
    </row>
    <row r="503" spans="1:48" ht="15.75" customHeight="1" x14ac:dyDescent="0.2">
      <c r="A503" s="12"/>
      <c r="B503" s="12"/>
      <c r="C503" s="12"/>
      <c r="D503" s="12"/>
      <c r="E503" s="12"/>
      <c r="F503" s="12"/>
      <c r="G503" s="12"/>
      <c r="H503" s="12"/>
      <c r="I503" s="12"/>
      <c r="J503" s="12"/>
      <c r="K503" s="12"/>
      <c r="L503" s="12"/>
      <c r="M503" s="27"/>
      <c r="N503" s="12"/>
      <c r="O503" s="12"/>
      <c r="P503" s="12"/>
      <c r="Q503" s="12"/>
      <c r="R503" s="12"/>
      <c r="S503" s="12"/>
      <c r="T503" s="12"/>
      <c r="U503" s="12"/>
      <c r="V503" s="12"/>
      <c r="W503" s="12"/>
      <c r="X503" s="12"/>
      <c r="Y503" s="12"/>
      <c r="Z503" s="12"/>
      <c r="AA503" s="12"/>
      <c r="AB503" s="12"/>
      <c r="AC503" s="12"/>
      <c r="AD503" s="12"/>
      <c r="AE503" s="12"/>
      <c r="AF503" s="12"/>
      <c r="AG503" s="12"/>
      <c r="AH503" s="12"/>
      <c r="AI503" s="27"/>
      <c r="AJ503" s="12"/>
      <c r="AK503" s="12"/>
      <c r="AL503" s="12"/>
      <c r="AM503" s="12"/>
      <c r="AN503" s="12"/>
      <c r="AO503" s="12"/>
      <c r="AP503" s="12"/>
      <c r="AQ503" s="12"/>
      <c r="AR503" s="12"/>
      <c r="AS503" s="12"/>
      <c r="AT503" s="12"/>
      <c r="AU503" s="12"/>
      <c r="AV503" s="12"/>
    </row>
    <row r="504" spans="1:48" ht="15.75" customHeight="1" x14ac:dyDescent="0.2">
      <c r="A504" s="12"/>
      <c r="B504" s="12"/>
      <c r="C504" s="12"/>
      <c r="D504" s="12"/>
      <c r="E504" s="12"/>
      <c r="F504" s="12"/>
      <c r="G504" s="12"/>
      <c r="H504" s="12"/>
      <c r="I504" s="12"/>
      <c r="J504" s="12"/>
      <c r="K504" s="12"/>
      <c r="L504" s="12"/>
      <c r="M504" s="27"/>
      <c r="N504" s="12"/>
      <c r="O504" s="12"/>
      <c r="P504" s="12"/>
      <c r="Q504" s="12"/>
      <c r="R504" s="12"/>
      <c r="S504" s="12"/>
      <c r="T504" s="12"/>
      <c r="U504" s="12"/>
      <c r="V504" s="12"/>
      <c r="W504" s="12"/>
      <c r="X504" s="12"/>
      <c r="Y504" s="12"/>
      <c r="Z504" s="12"/>
      <c r="AA504" s="12"/>
      <c r="AB504" s="12"/>
      <c r="AC504" s="12"/>
      <c r="AD504" s="12"/>
      <c r="AE504" s="12"/>
      <c r="AF504" s="12"/>
      <c r="AG504" s="12"/>
      <c r="AH504" s="12"/>
      <c r="AI504" s="27"/>
      <c r="AJ504" s="12"/>
      <c r="AK504" s="12"/>
      <c r="AL504" s="12"/>
      <c r="AM504" s="12"/>
      <c r="AN504" s="12"/>
      <c r="AO504" s="12"/>
      <c r="AP504" s="12"/>
      <c r="AQ504" s="12"/>
      <c r="AR504" s="12"/>
      <c r="AS504" s="12"/>
      <c r="AT504" s="12"/>
      <c r="AU504" s="12"/>
      <c r="AV504" s="12"/>
    </row>
    <row r="505" spans="1:48" ht="15.75" customHeight="1" x14ac:dyDescent="0.2">
      <c r="A505" s="12"/>
      <c r="B505" s="12"/>
      <c r="C505" s="12"/>
      <c r="D505" s="12"/>
      <c r="E505" s="12"/>
      <c r="F505" s="12"/>
      <c r="G505" s="12"/>
      <c r="H505" s="12"/>
      <c r="I505" s="12"/>
      <c r="J505" s="12"/>
      <c r="K505" s="12"/>
      <c r="L505" s="12"/>
      <c r="M505" s="27"/>
      <c r="N505" s="12"/>
      <c r="O505" s="12"/>
      <c r="P505" s="12"/>
      <c r="Q505" s="12"/>
      <c r="R505" s="12"/>
      <c r="S505" s="12"/>
      <c r="T505" s="12"/>
      <c r="U505" s="12"/>
      <c r="V505" s="12"/>
      <c r="W505" s="12"/>
      <c r="X505" s="12"/>
      <c r="Y505" s="12"/>
      <c r="Z505" s="12"/>
      <c r="AA505" s="12"/>
      <c r="AB505" s="12"/>
      <c r="AC505" s="12"/>
      <c r="AD505" s="12"/>
      <c r="AE505" s="12"/>
      <c r="AF505" s="12"/>
      <c r="AG505" s="12"/>
      <c r="AH505" s="12"/>
      <c r="AI505" s="27"/>
      <c r="AJ505" s="12"/>
      <c r="AK505" s="12"/>
      <c r="AL505" s="12"/>
      <c r="AM505" s="12"/>
      <c r="AN505" s="12"/>
      <c r="AO505" s="12"/>
      <c r="AP505" s="12"/>
      <c r="AQ505" s="12"/>
      <c r="AR505" s="12"/>
      <c r="AS505" s="12"/>
      <c r="AT505" s="12"/>
      <c r="AU505" s="12"/>
      <c r="AV505" s="12"/>
    </row>
    <row r="506" spans="1:48" ht="15.75" customHeight="1" x14ac:dyDescent="0.2">
      <c r="A506" s="12"/>
      <c r="B506" s="12"/>
      <c r="C506" s="12"/>
      <c r="D506" s="12"/>
      <c r="E506" s="12"/>
      <c r="F506" s="12"/>
      <c r="G506" s="12"/>
      <c r="H506" s="12"/>
      <c r="I506" s="12"/>
      <c r="J506" s="12"/>
      <c r="K506" s="12"/>
      <c r="L506" s="12"/>
      <c r="M506" s="27"/>
      <c r="N506" s="12"/>
      <c r="O506" s="12"/>
      <c r="P506" s="12"/>
      <c r="Q506" s="12"/>
      <c r="R506" s="12"/>
      <c r="S506" s="12"/>
      <c r="T506" s="12"/>
      <c r="U506" s="12"/>
      <c r="V506" s="12"/>
      <c r="W506" s="12"/>
      <c r="X506" s="12"/>
      <c r="Y506" s="12"/>
      <c r="Z506" s="12"/>
      <c r="AA506" s="12"/>
      <c r="AB506" s="12"/>
      <c r="AC506" s="12"/>
      <c r="AD506" s="12"/>
      <c r="AE506" s="12"/>
      <c r="AF506" s="12"/>
      <c r="AG506" s="12"/>
      <c r="AH506" s="12"/>
      <c r="AI506" s="27"/>
      <c r="AJ506" s="12"/>
      <c r="AK506" s="12"/>
      <c r="AL506" s="12"/>
      <c r="AM506" s="12"/>
      <c r="AN506" s="12"/>
      <c r="AO506" s="12"/>
      <c r="AP506" s="12"/>
      <c r="AQ506" s="12"/>
      <c r="AR506" s="12"/>
      <c r="AS506" s="12"/>
      <c r="AT506" s="12"/>
      <c r="AU506" s="12"/>
      <c r="AV506" s="12"/>
    </row>
    <row r="507" spans="1:48" ht="15.75" customHeight="1" x14ac:dyDescent="0.2">
      <c r="A507" s="12"/>
      <c r="B507" s="12"/>
      <c r="C507" s="12"/>
      <c r="D507" s="12"/>
      <c r="E507" s="12"/>
      <c r="F507" s="12"/>
      <c r="G507" s="12"/>
      <c r="H507" s="12"/>
      <c r="I507" s="12"/>
      <c r="J507" s="12"/>
      <c r="K507" s="12"/>
      <c r="L507" s="12"/>
      <c r="M507" s="27"/>
      <c r="N507" s="12"/>
      <c r="O507" s="12"/>
      <c r="P507" s="12"/>
      <c r="Q507" s="12"/>
      <c r="R507" s="12"/>
      <c r="S507" s="12"/>
      <c r="T507" s="12"/>
      <c r="U507" s="12"/>
      <c r="V507" s="12"/>
      <c r="W507" s="12"/>
      <c r="X507" s="12"/>
      <c r="Y507" s="12"/>
      <c r="Z507" s="12"/>
      <c r="AA507" s="12"/>
      <c r="AB507" s="12"/>
      <c r="AC507" s="12"/>
      <c r="AD507" s="12"/>
      <c r="AE507" s="12"/>
      <c r="AF507" s="12"/>
      <c r="AG507" s="12"/>
      <c r="AH507" s="12"/>
      <c r="AI507" s="27"/>
      <c r="AJ507" s="12"/>
      <c r="AK507" s="12"/>
      <c r="AL507" s="12"/>
      <c r="AM507" s="12"/>
      <c r="AN507" s="12"/>
      <c r="AO507" s="12"/>
      <c r="AP507" s="12"/>
      <c r="AQ507" s="12"/>
      <c r="AR507" s="12"/>
      <c r="AS507" s="12"/>
      <c r="AT507" s="12"/>
      <c r="AU507" s="12"/>
      <c r="AV507" s="12"/>
    </row>
    <row r="508" spans="1:48" ht="15.75" customHeight="1" x14ac:dyDescent="0.2">
      <c r="A508" s="12"/>
      <c r="B508" s="12"/>
      <c r="C508" s="12"/>
      <c r="D508" s="12"/>
      <c r="E508" s="12"/>
      <c r="F508" s="12"/>
      <c r="G508" s="12"/>
      <c r="H508" s="12"/>
      <c r="I508" s="12"/>
      <c r="J508" s="12"/>
      <c r="K508" s="12"/>
      <c r="L508" s="12"/>
      <c r="M508" s="27"/>
      <c r="N508" s="12"/>
      <c r="O508" s="12"/>
      <c r="P508" s="12"/>
      <c r="Q508" s="12"/>
      <c r="R508" s="12"/>
      <c r="S508" s="12"/>
      <c r="T508" s="12"/>
      <c r="U508" s="12"/>
      <c r="V508" s="12"/>
      <c r="W508" s="12"/>
      <c r="X508" s="12"/>
      <c r="Y508" s="12"/>
      <c r="Z508" s="12"/>
      <c r="AA508" s="12"/>
      <c r="AB508" s="12"/>
      <c r="AC508" s="12"/>
      <c r="AD508" s="12"/>
      <c r="AE508" s="12"/>
      <c r="AF508" s="12"/>
      <c r="AG508" s="12"/>
      <c r="AH508" s="12"/>
      <c r="AI508" s="27"/>
      <c r="AJ508" s="12"/>
      <c r="AK508" s="12"/>
      <c r="AL508" s="12"/>
      <c r="AM508" s="12"/>
      <c r="AN508" s="12"/>
      <c r="AO508" s="12"/>
      <c r="AP508" s="12"/>
      <c r="AQ508" s="12"/>
      <c r="AR508" s="12"/>
      <c r="AS508" s="12"/>
      <c r="AT508" s="12"/>
      <c r="AU508" s="12"/>
      <c r="AV508" s="12"/>
    </row>
    <row r="509" spans="1:48" ht="15.75" customHeight="1" x14ac:dyDescent="0.2">
      <c r="A509" s="12"/>
      <c r="B509" s="12"/>
      <c r="C509" s="12"/>
      <c r="D509" s="12"/>
      <c r="E509" s="12"/>
      <c r="F509" s="12"/>
      <c r="G509" s="12"/>
      <c r="H509" s="12"/>
      <c r="I509" s="12"/>
      <c r="J509" s="12"/>
      <c r="K509" s="12"/>
      <c r="L509" s="12"/>
      <c r="M509" s="27"/>
      <c r="N509" s="12"/>
      <c r="O509" s="12"/>
      <c r="P509" s="12"/>
      <c r="Q509" s="12"/>
      <c r="R509" s="12"/>
      <c r="S509" s="12"/>
      <c r="T509" s="12"/>
      <c r="U509" s="12"/>
      <c r="V509" s="12"/>
      <c r="W509" s="12"/>
      <c r="X509" s="12"/>
      <c r="Y509" s="12"/>
      <c r="Z509" s="12"/>
      <c r="AA509" s="12"/>
      <c r="AB509" s="12"/>
      <c r="AC509" s="12"/>
      <c r="AD509" s="12"/>
      <c r="AE509" s="12"/>
      <c r="AF509" s="12"/>
      <c r="AG509" s="12"/>
      <c r="AH509" s="12"/>
      <c r="AI509" s="27"/>
      <c r="AJ509" s="12"/>
      <c r="AK509" s="12"/>
      <c r="AL509" s="12"/>
      <c r="AM509" s="12"/>
      <c r="AN509" s="12"/>
      <c r="AO509" s="12"/>
      <c r="AP509" s="12"/>
      <c r="AQ509" s="12"/>
      <c r="AR509" s="12"/>
      <c r="AS509" s="12"/>
      <c r="AT509" s="12"/>
      <c r="AU509" s="12"/>
      <c r="AV509" s="12"/>
    </row>
    <row r="510" spans="1:48" ht="15.75" customHeight="1" x14ac:dyDescent="0.2">
      <c r="A510" s="12"/>
      <c r="B510" s="12"/>
      <c r="C510" s="12"/>
      <c r="D510" s="12"/>
      <c r="E510" s="12"/>
      <c r="F510" s="12"/>
      <c r="G510" s="12"/>
      <c r="H510" s="12"/>
      <c r="I510" s="12"/>
      <c r="J510" s="12"/>
      <c r="K510" s="12"/>
      <c r="L510" s="12"/>
      <c r="M510" s="27"/>
      <c r="N510" s="12"/>
      <c r="O510" s="12"/>
      <c r="P510" s="12"/>
      <c r="Q510" s="12"/>
      <c r="R510" s="12"/>
      <c r="S510" s="12"/>
      <c r="T510" s="12"/>
      <c r="U510" s="12"/>
      <c r="V510" s="12"/>
      <c r="W510" s="12"/>
      <c r="X510" s="12"/>
      <c r="Y510" s="12"/>
      <c r="Z510" s="12"/>
      <c r="AA510" s="12"/>
      <c r="AB510" s="12"/>
      <c r="AC510" s="12"/>
      <c r="AD510" s="12"/>
      <c r="AE510" s="12"/>
      <c r="AF510" s="12"/>
      <c r="AG510" s="12"/>
      <c r="AH510" s="12"/>
      <c r="AI510" s="27"/>
      <c r="AJ510" s="12"/>
      <c r="AK510" s="12"/>
      <c r="AL510" s="12"/>
      <c r="AM510" s="12"/>
      <c r="AN510" s="12"/>
      <c r="AO510" s="12"/>
      <c r="AP510" s="12"/>
      <c r="AQ510" s="12"/>
      <c r="AR510" s="12"/>
      <c r="AS510" s="12"/>
      <c r="AT510" s="12"/>
      <c r="AU510" s="12"/>
      <c r="AV510" s="12"/>
    </row>
    <row r="511" spans="1:48" ht="15.75" customHeight="1" x14ac:dyDescent="0.2">
      <c r="A511" s="12"/>
      <c r="B511" s="12"/>
      <c r="C511" s="12"/>
      <c r="D511" s="12"/>
      <c r="E511" s="12"/>
      <c r="F511" s="12"/>
      <c r="G511" s="12"/>
      <c r="H511" s="12"/>
      <c r="I511" s="12"/>
      <c r="J511" s="12"/>
      <c r="K511" s="12"/>
      <c r="L511" s="12"/>
      <c r="M511" s="27"/>
      <c r="N511" s="12"/>
      <c r="O511" s="12"/>
      <c r="P511" s="12"/>
      <c r="Q511" s="12"/>
      <c r="R511" s="12"/>
      <c r="S511" s="12"/>
      <c r="T511" s="12"/>
      <c r="U511" s="12"/>
      <c r="V511" s="12"/>
      <c r="W511" s="12"/>
      <c r="X511" s="12"/>
      <c r="Y511" s="12"/>
      <c r="Z511" s="12"/>
      <c r="AA511" s="12"/>
      <c r="AB511" s="12"/>
      <c r="AC511" s="12"/>
      <c r="AD511" s="12"/>
      <c r="AE511" s="12"/>
      <c r="AF511" s="12"/>
      <c r="AG511" s="12"/>
      <c r="AH511" s="12"/>
      <c r="AI511" s="27"/>
      <c r="AJ511" s="12"/>
      <c r="AK511" s="12"/>
      <c r="AL511" s="12"/>
      <c r="AM511" s="12"/>
      <c r="AN511" s="12"/>
      <c r="AO511" s="12"/>
      <c r="AP511" s="12"/>
      <c r="AQ511" s="12"/>
      <c r="AR511" s="12"/>
      <c r="AS511" s="12"/>
      <c r="AT511" s="12"/>
      <c r="AU511" s="12"/>
      <c r="AV511" s="12"/>
    </row>
    <row r="512" spans="1:48" ht="15.75" customHeight="1" x14ac:dyDescent="0.2">
      <c r="A512" s="12"/>
      <c r="B512" s="12"/>
      <c r="C512" s="12"/>
      <c r="D512" s="12"/>
      <c r="E512" s="12"/>
      <c r="F512" s="12"/>
      <c r="G512" s="12"/>
      <c r="H512" s="12"/>
      <c r="I512" s="12"/>
      <c r="J512" s="12"/>
      <c r="K512" s="12"/>
      <c r="L512" s="12"/>
      <c r="M512" s="27"/>
      <c r="N512" s="12"/>
      <c r="O512" s="12"/>
      <c r="P512" s="12"/>
      <c r="Q512" s="12"/>
      <c r="R512" s="12"/>
      <c r="S512" s="12"/>
      <c r="T512" s="12"/>
      <c r="U512" s="12"/>
      <c r="V512" s="12"/>
      <c r="W512" s="12"/>
      <c r="X512" s="12"/>
      <c r="Y512" s="12"/>
      <c r="Z512" s="12"/>
      <c r="AA512" s="12"/>
      <c r="AB512" s="12"/>
      <c r="AC512" s="12"/>
      <c r="AD512" s="12"/>
      <c r="AE512" s="12"/>
      <c r="AF512" s="12"/>
      <c r="AG512" s="12"/>
      <c r="AH512" s="12"/>
      <c r="AI512" s="27"/>
      <c r="AJ512" s="12"/>
      <c r="AK512" s="12"/>
      <c r="AL512" s="12"/>
      <c r="AM512" s="12"/>
      <c r="AN512" s="12"/>
      <c r="AO512" s="12"/>
      <c r="AP512" s="12"/>
      <c r="AQ512" s="12"/>
      <c r="AR512" s="12"/>
      <c r="AS512" s="12"/>
      <c r="AT512" s="12"/>
      <c r="AU512" s="12"/>
      <c r="AV512" s="12"/>
    </row>
    <row r="513" spans="1:48" ht="15.75" customHeight="1" x14ac:dyDescent="0.2">
      <c r="A513" s="12"/>
      <c r="B513" s="12"/>
      <c r="C513" s="12"/>
      <c r="D513" s="12"/>
      <c r="E513" s="12"/>
      <c r="F513" s="12"/>
      <c r="G513" s="12"/>
      <c r="H513" s="12"/>
      <c r="I513" s="12"/>
      <c r="J513" s="12"/>
      <c r="K513" s="12"/>
      <c r="L513" s="12"/>
      <c r="M513" s="27"/>
      <c r="N513" s="12"/>
      <c r="O513" s="12"/>
      <c r="P513" s="12"/>
      <c r="Q513" s="12"/>
      <c r="R513" s="12"/>
      <c r="S513" s="12"/>
      <c r="T513" s="12"/>
      <c r="U513" s="12"/>
      <c r="V513" s="12"/>
      <c r="W513" s="12"/>
      <c r="X513" s="12"/>
      <c r="Y513" s="12"/>
      <c r="Z513" s="12"/>
      <c r="AA513" s="12"/>
      <c r="AB513" s="12"/>
      <c r="AC513" s="12"/>
      <c r="AD513" s="12"/>
      <c r="AE513" s="12"/>
      <c r="AF513" s="12"/>
      <c r="AG513" s="12"/>
      <c r="AH513" s="12"/>
      <c r="AI513" s="27"/>
      <c r="AJ513" s="12"/>
      <c r="AK513" s="12"/>
      <c r="AL513" s="12"/>
      <c r="AM513" s="12"/>
      <c r="AN513" s="12"/>
      <c r="AO513" s="12"/>
      <c r="AP513" s="12"/>
      <c r="AQ513" s="12"/>
      <c r="AR513" s="12"/>
      <c r="AS513" s="12"/>
      <c r="AT513" s="12"/>
      <c r="AU513" s="12"/>
      <c r="AV513" s="12"/>
    </row>
    <row r="514" spans="1:48" ht="15.75" customHeight="1" x14ac:dyDescent="0.2">
      <c r="A514" s="12"/>
      <c r="B514" s="12"/>
      <c r="C514" s="12"/>
      <c r="D514" s="12"/>
      <c r="E514" s="12"/>
      <c r="F514" s="12"/>
      <c r="G514" s="12"/>
      <c r="H514" s="12"/>
      <c r="I514" s="12"/>
      <c r="J514" s="12"/>
      <c r="K514" s="12"/>
      <c r="L514" s="12"/>
      <c r="M514" s="27"/>
      <c r="N514" s="12"/>
      <c r="O514" s="12"/>
      <c r="P514" s="12"/>
      <c r="Q514" s="12"/>
      <c r="R514" s="12"/>
      <c r="S514" s="12"/>
      <c r="T514" s="12"/>
      <c r="U514" s="12"/>
      <c r="V514" s="12"/>
      <c r="W514" s="12"/>
      <c r="X514" s="12"/>
      <c r="Y514" s="12"/>
      <c r="Z514" s="12"/>
      <c r="AA514" s="12"/>
      <c r="AB514" s="12"/>
      <c r="AC514" s="12"/>
      <c r="AD514" s="12"/>
      <c r="AE514" s="12"/>
      <c r="AF514" s="12"/>
      <c r="AG514" s="12"/>
      <c r="AH514" s="12"/>
      <c r="AI514" s="27"/>
      <c r="AJ514" s="12"/>
      <c r="AK514" s="12"/>
      <c r="AL514" s="12"/>
      <c r="AM514" s="12"/>
      <c r="AN514" s="12"/>
      <c r="AO514" s="12"/>
      <c r="AP514" s="12"/>
      <c r="AQ514" s="12"/>
      <c r="AR514" s="12"/>
      <c r="AS514" s="12"/>
      <c r="AT514" s="12"/>
      <c r="AU514" s="12"/>
      <c r="AV514" s="12"/>
    </row>
    <row r="515" spans="1:48" ht="15.75" customHeight="1" x14ac:dyDescent="0.2">
      <c r="A515" s="12"/>
      <c r="B515" s="12"/>
      <c r="C515" s="12"/>
      <c r="D515" s="12"/>
      <c r="E515" s="12"/>
      <c r="F515" s="12"/>
      <c r="G515" s="12"/>
      <c r="H515" s="12"/>
      <c r="I515" s="12"/>
      <c r="J515" s="12"/>
      <c r="K515" s="12"/>
      <c r="L515" s="12"/>
      <c r="M515" s="27"/>
      <c r="N515" s="12"/>
      <c r="O515" s="12"/>
      <c r="P515" s="12"/>
      <c r="Q515" s="12"/>
      <c r="R515" s="12"/>
      <c r="S515" s="12"/>
      <c r="T515" s="12"/>
      <c r="U515" s="12"/>
      <c r="V515" s="12"/>
      <c r="W515" s="12"/>
      <c r="X515" s="12"/>
      <c r="Y515" s="12"/>
      <c r="Z515" s="12"/>
      <c r="AA515" s="12"/>
      <c r="AB515" s="12"/>
      <c r="AC515" s="12"/>
      <c r="AD515" s="12"/>
      <c r="AE515" s="12"/>
      <c r="AF515" s="12"/>
      <c r="AG515" s="12"/>
      <c r="AH515" s="12"/>
      <c r="AI515" s="27"/>
      <c r="AJ515" s="12"/>
      <c r="AK515" s="12"/>
      <c r="AL515" s="12"/>
      <c r="AM515" s="12"/>
      <c r="AN515" s="12"/>
      <c r="AO515" s="12"/>
      <c r="AP515" s="12"/>
      <c r="AQ515" s="12"/>
      <c r="AR515" s="12"/>
      <c r="AS515" s="12"/>
      <c r="AT515" s="12"/>
      <c r="AU515" s="12"/>
      <c r="AV515" s="12"/>
    </row>
    <row r="516" spans="1:48" ht="15.75" customHeight="1" x14ac:dyDescent="0.2">
      <c r="A516" s="12"/>
      <c r="B516" s="12"/>
      <c r="C516" s="12"/>
      <c r="D516" s="12"/>
      <c r="E516" s="12"/>
      <c r="F516" s="12"/>
      <c r="G516" s="12"/>
      <c r="H516" s="12"/>
      <c r="I516" s="12"/>
      <c r="J516" s="12"/>
      <c r="K516" s="12"/>
      <c r="L516" s="12"/>
      <c r="M516" s="27"/>
      <c r="N516" s="12"/>
      <c r="O516" s="12"/>
      <c r="P516" s="12"/>
      <c r="Q516" s="12"/>
      <c r="R516" s="12"/>
      <c r="S516" s="12"/>
      <c r="T516" s="12"/>
      <c r="U516" s="12"/>
      <c r="V516" s="12"/>
      <c r="W516" s="12"/>
      <c r="X516" s="12"/>
      <c r="Y516" s="12"/>
      <c r="Z516" s="12"/>
      <c r="AA516" s="12"/>
      <c r="AB516" s="12"/>
      <c r="AC516" s="12"/>
      <c r="AD516" s="12"/>
      <c r="AE516" s="12"/>
      <c r="AF516" s="12"/>
      <c r="AG516" s="12"/>
      <c r="AH516" s="12"/>
      <c r="AI516" s="27"/>
      <c r="AJ516" s="12"/>
      <c r="AK516" s="12"/>
      <c r="AL516" s="12"/>
      <c r="AM516" s="12"/>
      <c r="AN516" s="12"/>
      <c r="AO516" s="12"/>
      <c r="AP516" s="12"/>
      <c r="AQ516" s="12"/>
      <c r="AR516" s="12"/>
      <c r="AS516" s="12"/>
      <c r="AT516" s="12"/>
      <c r="AU516" s="12"/>
      <c r="AV516" s="12"/>
    </row>
    <row r="517" spans="1:48" ht="15.75" customHeight="1" x14ac:dyDescent="0.2">
      <c r="A517" s="12"/>
      <c r="B517" s="12"/>
      <c r="C517" s="12"/>
      <c r="D517" s="12"/>
      <c r="E517" s="12"/>
      <c r="F517" s="12"/>
      <c r="G517" s="12"/>
      <c r="H517" s="12"/>
      <c r="I517" s="12"/>
      <c r="J517" s="12"/>
      <c r="K517" s="12"/>
      <c r="L517" s="12"/>
      <c r="M517" s="27"/>
      <c r="N517" s="12"/>
      <c r="O517" s="12"/>
      <c r="P517" s="12"/>
      <c r="Q517" s="12"/>
      <c r="R517" s="12"/>
      <c r="S517" s="12"/>
      <c r="T517" s="12"/>
      <c r="U517" s="12"/>
      <c r="V517" s="12"/>
      <c r="W517" s="12"/>
      <c r="X517" s="12"/>
      <c r="Y517" s="12"/>
      <c r="Z517" s="12"/>
      <c r="AA517" s="12"/>
      <c r="AB517" s="12"/>
      <c r="AC517" s="12"/>
      <c r="AD517" s="12"/>
      <c r="AE517" s="12"/>
      <c r="AF517" s="12"/>
      <c r="AG517" s="12"/>
      <c r="AH517" s="12"/>
      <c r="AI517" s="27"/>
      <c r="AJ517" s="12"/>
      <c r="AK517" s="12"/>
      <c r="AL517" s="12"/>
      <c r="AM517" s="12"/>
      <c r="AN517" s="12"/>
      <c r="AO517" s="12"/>
      <c r="AP517" s="12"/>
      <c r="AQ517" s="12"/>
      <c r="AR517" s="12"/>
      <c r="AS517" s="12"/>
      <c r="AT517" s="12"/>
      <c r="AU517" s="12"/>
      <c r="AV517" s="12"/>
    </row>
    <row r="518" spans="1:48" ht="15.75" customHeight="1" x14ac:dyDescent="0.2">
      <c r="A518" s="12"/>
      <c r="B518" s="12"/>
      <c r="C518" s="12"/>
      <c r="D518" s="12"/>
      <c r="E518" s="12"/>
      <c r="F518" s="12"/>
      <c r="G518" s="12"/>
      <c r="H518" s="12"/>
      <c r="I518" s="12"/>
      <c r="J518" s="12"/>
      <c r="K518" s="12"/>
      <c r="L518" s="12"/>
      <c r="M518" s="27"/>
      <c r="N518" s="12"/>
      <c r="O518" s="12"/>
      <c r="P518" s="12"/>
      <c r="Q518" s="12"/>
      <c r="R518" s="12"/>
      <c r="S518" s="12"/>
      <c r="T518" s="12"/>
      <c r="U518" s="12"/>
      <c r="V518" s="12"/>
      <c r="W518" s="12"/>
      <c r="X518" s="12"/>
      <c r="Y518" s="12"/>
      <c r="Z518" s="12"/>
      <c r="AA518" s="12"/>
      <c r="AB518" s="12"/>
      <c r="AC518" s="12"/>
      <c r="AD518" s="12"/>
      <c r="AE518" s="12"/>
      <c r="AF518" s="12"/>
      <c r="AG518" s="12"/>
      <c r="AH518" s="12"/>
      <c r="AI518" s="27"/>
      <c r="AJ518" s="12"/>
      <c r="AK518" s="12"/>
      <c r="AL518" s="12"/>
      <c r="AM518" s="12"/>
      <c r="AN518" s="12"/>
      <c r="AO518" s="12"/>
      <c r="AP518" s="12"/>
      <c r="AQ518" s="12"/>
      <c r="AR518" s="12"/>
      <c r="AS518" s="12"/>
      <c r="AT518" s="12"/>
      <c r="AU518" s="12"/>
      <c r="AV518" s="12"/>
    </row>
    <row r="519" spans="1:48" ht="15.75" customHeight="1" x14ac:dyDescent="0.2">
      <c r="A519" s="12"/>
      <c r="B519" s="12"/>
      <c r="C519" s="12"/>
      <c r="D519" s="12"/>
      <c r="E519" s="12"/>
      <c r="F519" s="12"/>
      <c r="G519" s="12"/>
      <c r="H519" s="12"/>
      <c r="I519" s="12"/>
      <c r="J519" s="12"/>
      <c r="K519" s="12"/>
      <c r="L519" s="12"/>
      <c r="M519" s="27"/>
      <c r="N519" s="12"/>
      <c r="O519" s="12"/>
      <c r="P519" s="12"/>
      <c r="Q519" s="12"/>
      <c r="R519" s="12"/>
      <c r="S519" s="12"/>
      <c r="T519" s="12"/>
      <c r="U519" s="12"/>
      <c r="V519" s="12"/>
      <c r="W519" s="12"/>
      <c r="X519" s="12"/>
      <c r="Y519" s="12"/>
      <c r="Z519" s="12"/>
      <c r="AA519" s="12"/>
      <c r="AB519" s="12"/>
      <c r="AC519" s="12"/>
      <c r="AD519" s="12"/>
      <c r="AE519" s="12"/>
      <c r="AF519" s="12"/>
      <c r="AG519" s="12"/>
      <c r="AH519" s="12"/>
      <c r="AI519" s="27"/>
      <c r="AJ519" s="12"/>
      <c r="AK519" s="12"/>
      <c r="AL519" s="12"/>
      <c r="AM519" s="12"/>
      <c r="AN519" s="12"/>
      <c r="AO519" s="12"/>
      <c r="AP519" s="12"/>
      <c r="AQ519" s="12"/>
      <c r="AR519" s="12"/>
      <c r="AS519" s="12"/>
      <c r="AT519" s="12"/>
      <c r="AU519" s="12"/>
      <c r="AV519" s="12"/>
    </row>
    <row r="520" spans="1:48" ht="15.75" customHeight="1" x14ac:dyDescent="0.2">
      <c r="A520" s="12"/>
      <c r="B520" s="12"/>
      <c r="C520" s="12"/>
      <c r="D520" s="12"/>
      <c r="E520" s="12"/>
      <c r="F520" s="12"/>
      <c r="G520" s="12"/>
      <c r="H520" s="12"/>
      <c r="I520" s="12"/>
      <c r="J520" s="12"/>
      <c r="K520" s="12"/>
      <c r="L520" s="12"/>
      <c r="M520" s="27"/>
      <c r="N520" s="12"/>
      <c r="O520" s="12"/>
      <c r="P520" s="12"/>
      <c r="Q520" s="12"/>
      <c r="R520" s="12"/>
      <c r="S520" s="12"/>
      <c r="T520" s="12"/>
      <c r="U520" s="12"/>
      <c r="V520" s="12"/>
      <c r="W520" s="12"/>
      <c r="X520" s="12"/>
      <c r="Y520" s="12"/>
      <c r="Z520" s="12"/>
      <c r="AA520" s="12"/>
      <c r="AB520" s="12"/>
      <c r="AC520" s="12"/>
      <c r="AD520" s="12"/>
      <c r="AE520" s="12"/>
      <c r="AF520" s="12"/>
      <c r="AG520" s="12"/>
      <c r="AH520" s="12"/>
      <c r="AI520" s="27"/>
      <c r="AJ520" s="12"/>
      <c r="AK520" s="12"/>
      <c r="AL520" s="12"/>
      <c r="AM520" s="12"/>
      <c r="AN520" s="12"/>
      <c r="AO520" s="12"/>
      <c r="AP520" s="12"/>
      <c r="AQ520" s="12"/>
      <c r="AR520" s="12"/>
      <c r="AS520" s="12"/>
      <c r="AT520" s="12"/>
      <c r="AU520" s="12"/>
      <c r="AV520" s="12"/>
    </row>
    <row r="521" spans="1:48" ht="15.75" customHeight="1" x14ac:dyDescent="0.2">
      <c r="A521" s="12"/>
      <c r="B521" s="12"/>
      <c r="C521" s="12"/>
      <c r="D521" s="12"/>
      <c r="E521" s="12"/>
      <c r="F521" s="12"/>
      <c r="G521" s="12"/>
      <c r="H521" s="12"/>
      <c r="I521" s="12"/>
      <c r="J521" s="12"/>
      <c r="K521" s="12"/>
      <c r="L521" s="12"/>
      <c r="M521" s="27"/>
      <c r="N521" s="12"/>
      <c r="O521" s="12"/>
      <c r="P521" s="12"/>
      <c r="Q521" s="12"/>
      <c r="R521" s="12"/>
      <c r="S521" s="12"/>
      <c r="T521" s="12"/>
      <c r="U521" s="12"/>
      <c r="V521" s="12"/>
      <c r="W521" s="12"/>
      <c r="X521" s="12"/>
      <c r="Y521" s="12"/>
      <c r="Z521" s="12"/>
      <c r="AA521" s="12"/>
      <c r="AB521" s="12"/>
      <c r="AC521" s="12"/>
      <c r="AD521" s="12"/>
      <c r="AE521" s="12"/>
      <c r="AF521" s="12"/>
      <c r="AG521" s="12"/>
      <c r="AH521" s="12"/>
      <c r="AI521" s="27"/>
      <c r="AJ521" s="12"/>
      <c r="AK521" s="12"/>
      <c r="AL521" s="12"/>
      <c r="AM521" s="12"/>
      <c r="AN521" s="12"/>
      <c r="AO521" s="12"/>
      <c r="AP521" s="12"/>
      <c r="AQ521" s="12"/>
      <c r="AR521" s="12"/>
      <c r="AS521" s="12"/>
      <c r="AT521" s="12"/>
      <c r="AU521" s="12"/>
      <c r="AV521" s="12"/>
    </row>
    <row r="522" spans="1:48" ht="15.75" customHeight="1" x14ac:dyDescent="0.2">
      <c r="A522" s="12"/>
      <c r="B522" s="12"/>
      <c r="C522" s="12"/>
      <c r="D522" s="12"/>
      <c r="E522" s="12"/>
      <c r="F522" s="12"/>
      <c r="G522" s="12"/>
      <c r="H522" s="12"/>
      <c r="I522" s="12"/>
      <c r="J522" s="12"/>
      <c r="K522" s="12"/>
      <c r="L522" s="12"/>
      <c r="M522" s="27"/>
      <c r="N522" s="12"/>
      <c r="O522" s="12"/>
      <c r="P522" s="12"/>
      <c r="Q522" s="12"/>
      <c r="R522" s="12"/>
      <c r="S522" s="12"/>
      <c r="T522" s="12"/>
      <c r="U522" s="12"/>
      <c r="V522" s="12"/>
      <c r="W522" s="12"/>
      <c r="X522" s="12"/>
      <c r="Y522" s="12"/>
      <c r="Z522" s="12"/>
      <c r="AA522" s="12"/>
      <c r="AB522" s="12"/>
      <c r="AC522" s="12"/>
      <c r="AD522" s="12"/>
      <c r="AE522" s="12"/>
      <c r="AF522" s="12"/>
      <c r="AG522" s="12"/>
      <c r="AH522" s="12"/>
      <c r="AI522" s="27"/>
      <c r="AJ522" s="12"/>
      <c r="AK522" s="12"/>
      <c r="AL522" s="12"/>
      <c r="AM522" s="12"/>
      <c r="AN522" s="12"/>
      <c r="AO522" s="12"/>
      <c r="AP522" s="12"/>
      <c r="AQ522" s="12"/>
      <c r="AR522" s="12"/>
      <c r="AS522" s="12"/>
      <c r="AT522" s="12"/>
      <c r="AU522" s="12"/>
      <c r="AV522" s="12"/>
    </row>
    <row r="523" spans="1:48" ht="15.75" customHeight="1" x14ac:dyDescent="0.2">
      <c r="A523" s="12"/>
      <c r="B523" s="12"/>
      <c r="C523" s="12"/>
      <c r="D523" s="12"/>
      <c r="E523" s="12"/>
      <c r="F523" s="12"/>
      <c r="G523" s="12"/>
      <c r="H523" s="12"/>
      <c r="I523" s="12"/>
      <c r="J523" s="12"/>
      <c r="K523" s="12"/>
      <c r="L523" s="12"/>
      <c r="M523" s="27"/>
      <c r="N523" s="12"/>
      <c r="O523" s="12"/>
      <c r="P523" s="12"/>
      <c r="Q523" s="12"/>
      <c r="R523" s="12"/>
      <c r="S523" s="12"/>
      <c r="T523" s="12"/>
      <c r="U523" s="12"/>
      <c r="V523" s="12"/>
      <c r="W523" s="12"/>
      <c r="X523" s="12"/>
      <c r="Y523" s="12"/>
      <c r="Z523" s="12"/>
      <c r="AA523" s="12"/>
      <c r="AB523" s="12"/>
      <c r="AC523" s="12"/>
      <c r="AD523" s="12"/>
      <c r="AE523" s="12"/>
      <c r="AF523" s="12"/>
      <c r="AG523" s="12"/>
      <c r="AH523" s="12"/>
      <c r="AI523" s="27"/>
      <c r="AJ523" s="12"/>
      <c r="AK523" s="12"/>
      <c r="AL523" s="12"/>
      <c r="AM523" s="12"/>
      <c r="AN523" s="12"/>
      <c r="AO523" s="12"/>
      <c r="AP523" s="12"/>
      <c r="AQ523" s="12"/>
      <c r="AR523" s="12"/>
      <c r="AS523" s="12"/>
      <c r="AT523" s="12"/>
      <c r="AU523" s="12"/>
      <c r="AV523" s="12"/>
    </row>
    <row r="524" spans="1:48" ht="15.75" customHeight="1" x14ac:dyDescent="0.2">
      <c r="A524" s="12"/>
      <c r="B524" s="12"/>
      <c r="C524" s="12"/>
      <c r="D524" s="12"/>
      <c r="E524" s="12"/>
      <c r="F524" s="12"/>
      <c r="G524" s="12"/>
      <c r="H524" s="12"/>
      <c r="I524" s="12"/>
      <c r="J524" s="12"/>
      <c r="K524" s="12"/>
      <c r="L524" s="12"/>
      <c r="M524" s="27"/>
      <c r="N524" s="12"/>
      <c r="O524" s="12"/>
      <c r="P524" s="12"/>
      <c r="Q524" s="12"/>
      <c r="R524" s="12"/>
      <c r="S524" s="12"/>
      <c r="T524" s="12"/>
      <c r="U524" s="12"/>
      <c r="V524" s="12"/>
      <c r="W524" s="12"/>
      <c r="X524" s="12"/>
      <c r="Y524" s="12"/>
      <c r="Z524" s="12"/>
      <c r="AA524" s="12"/>
      <c r="AB524" s="12"/>
      <c r="AC524" s="12"/>
      <c r="AD524" s="12"/>
      <c r="AE524" s="12"/>
      <c r="AF524" s="12"/>
      <c r="AG524" s="12"/>
      <c r="AH524" s="12"/>
      <c r="AI524" s="27"/>
      <c r="AJ524" s="12"/>
      <c r="AK524" s="12"/>
      <c r="AL524" s="12"/>
      <c r="AM524" s="12"/>
      <c r="AN524" s="12"/>
      <c r="AO524" s="12"/>
      <c r="AP524" s="12"/>
      <c r="AQ524" s="12"/>
      <c r="AR524" s="12"/>
      <c r="AS524" s="12"/>
      <c r="AT524" s="12"/>
      <c r="AU524" s="12"/>
      <c r="AV524" s="12"/>
    </row>
    <row r="525" spans="1:48" ht="15.75" customHeight="1" x14ac:dyDescent="0.2">
      <c r="A525" s="12"/>
      <c r="B525" s="12"/>
      <c r="C525" s="12"/>
      <c r="D525" s="12"/>
      <c r="E525" s="12"/>
      <c r="F525" s="12"/>
      <c r="G525" s="12"/>
      <c r="H525" s="12"/>
      <c r="I525" s="12"/>
      <c r="J525" s="12"/>
      <c r="K525" s="12"/>
      <c r="L525" s="12"/>
      <c r="M525" s="27"/>
      <c r="N525" s="12"/>
      <c r="O525" s="12"/>
      <c r="P525" s="12"/>
      <c r="Q525" s="12"/>
      <c r="R525" s="12"/>
      <c r="S525" s="12"/>
      <c r="T525" s="12"/>
      <c r="U525" s="12"/>
      <c r="V525" s="12"/>
      <c r="W525" s="12"/>
      <c r="X525" s="12"/>
      <c r="Y525" s="12"/>
      <c r="Z525" s="12"/>
      <c r="AA525" s="12"/>
      <c r="AB525" s="12"/>
      <c r="AC525" s="12"/>
      <c r="AD525" s="12"/>
      <c r="AE525" s="12"/>
      <c r="AF525" s="12"/>
      <c r="AG525" s="12"/>
      <c r="AH525" s="12"/>
      <c r="AI525" s="27"/>
      <c r="AJ525" s="12"/>
      <c r="AK525" s="12"/>
      <c r="AL525" s="12"/>
      <c r="AM525" s="12"/>
      <c r="AN525" s="12"/>
      <c r="AO525" s="12"/>
      <c r="AP525" s="12"/>
      <c r="AQ525" s="12"/>
      <c r="AR525" s="12"/>
      <c r="AS525" s="12"/>
      <c r="AT525" s="12"/>
      <c r="AU525" s="12"/>
      <c r="AV525" s="12"/>
    </row>
    <row r="526" spans="1:48" ht="15.75" customHeight="1" x14ac:dyDescent="0.2">
      <c r="A526" s="12"/>
      <c r="B526" s="12"/>
      <c r="C526" s="12"/>
      <c r="D526" s="12"/>
      <c r="E526" s="12"/>
      <c r="F526" s="12"/>
      <c r="G526" s="12"/>
      <c r="H526" s="12"/>
      <c r="I526" s="12"/>
      <c r="J526" s="12"/>
      <c r="K526" s="12"/>
      <c r="L526" s="12"/>
      <c r="M526" s="27"/>
      <c r="N526" s="12"/>
      <c r="O526" s="12"/>
      <c r="P526" s="12"/>
      <c r="Q526" s="12"/>
      <c r="R526" s="12"/>
      <c r="S526" s="12"/>
      <c r="T526" s="12"/>
      <c r="U526" s="12"/>
      <c r="V526" s="12"/>
      <c r="W526" s="12"/>
      <c r="X526" s="12"/>
      <c r="Y526" s="12"/>
      <c r="Z526" s="12"/>
      <c r="AA526" s="12"/>
      <c r="AB526" s="12"/>
      <c r="AC526" s="12"/>
      <c r="AD526" s="12"/>
      <c r="AE526" s="12"/>
      <c r="AF526" s="12"/>
      <c r="AG526" s="12"/>
      <c r="AH526" s="12"/>
      <c r="AI526" s="27"/>
      <c r="AJ526" s="12"/>
      <c r="AK526" s="12"/>
      <c r="AL526" s="12"/>
      <c r="AM526" s="12"/>
      <c r="AN526" s="12"/>
      <c r="AO526" s="12"/>
      <c r="AP526" s="12"/>
      <c r="AQ526" s="12"/>
      <c r="AR526" s="12"/>
      <c r="AS526" s="12"/>
      <c r="AT526" s="12"/>
      <c r="AU526" s="12"/>
      <c r="AV526" s="12"/>
    </row>
    <row r="527" spans="1:48" ht="15.75" customHeight="1" x14ac:dyDescent="0.2">
      <c r="A527" s="12"/>
      <c r="B527" s="12"/>
      <c r="C527" s="12"/>
      <c r="D527" s="12"/>
      <c r="E527" s="12"/>
      <c r="F527" s="12"/>
      <c r="G527" s="12"/>
      <c r="H527" s="12"/>
      <c r="I527" s="12"/>
      <c r="J527" s="12"/>
      <c r="K527" s="12"/>
      <c r="L527" s="12"/>
      <c r="M527" s="27"/>
      <c r="N527" s="12"/>
      <c r="O527" s="12"/>
      <c r="P527" s="12"/>
      <c r="Q527" s="12"/>
      <c r="R527" s="12"/>
      <c r="S527" s="12"/>
      <c r="T527" s="12"/>
      <c r="U527" s="12"/>
      <c r="V527" s="12"/>
      <c r="W527" s="12"/>
      <c r="X527" s="12"/>
      <c r="Y527" s="12"/>
      <c r="Z527" s="12"/>
      <c r="AA527" s="12"/>
      <c r="AB527" s="12"/>
      <c r="AC527" s="12"/>
      <c r="AD527" s="12"/>
      <c r="AE527" s="12"/>
      <c r="AF527" s="12"/>
      <c r="AG527" s="12"/>
      <c r="AH527" s="12"/>
      <c r="AI527" s="27"/>
      <c r="AJ527" s="12"/>
      <c r="AK527" s="12"/>
      <c r="AL527" s="12"/>
      <c r="AM527" s="12"/>
      <c r="AN527" s="12"/>
      <c r="AO527" s="12"/>
      <c r="AP527" s="12"/>
      <c r="AQ527" s="12"/>
      <c r="AR527" s="12"/>
      <c r="AS527" s="12"/>
      <c r="AT527" s="12"/>
      <c r="AU527" s="12"/>
      <c r="AV527" s="12"/>
    </row>
    <row r="528" spans="1:48" ht="15.75" customHeight="1" x14ac:dyDescent="0.2">
      <c r="A528" s="12"/>
      <c r="B528" s="12"/>
      <c r="C528" s="12"/>
      <c r="D528" s="12"/>
      <c r="E528" s="12"/>
      <c r="F528" s="12"/>
      <c r="G528" s="12"/>
      <c r="H528" s="12"/>
      <c r="I528" s="12"/>
      <c r="J528" s="12"/>
      <c r="K528" s="12"/>
      <c r="L528" s="12"/>
      <c r="M528" s="27"/>
      <c r="N528" s="12"/>
      <c r="O528" s="12"/>
      <c r="P528" s="12"/>
      <c r="Q528" s="12"/>
      <c r="R528" s="12"/>
      <c r="S528" s="12"/>
      <c r="T528" s="12"/>
      <c r="U528" s="12"/>
      <c r="V528" s="12"/>
      <c r="W528" s="12"/>
      <c r="X528" s="12"/>
      <c r="Y528" s="12"/>
      <c r="Z528" s="12"/>
      <c r="AA528" s="12"/>
      <c r="AB528" s="12"/>
      <c r="AC528" s="12"/>
      <c r="AD528" s="12"/>
      <c r="AE528" s="12"/>
      <c r="AF528" s="12"/>
      <c r="AG528" s="12"/>
      <c r="AH528" s="12"/>
      <c r="AI528" s="27"/>
      <c r="AJ528" s="12"/>
      <c r="AK528" s="12"/>
      <c r="AL528" s="12"/>
      <c r="AM528" s="12"/>
      <c r="AN528" s="12"/>
      <c r="AO528" s="12"/>
      <c r="AP528" s="12"/>
      <c r="AQ528" s="12"/>
      <c r="AR528" s="12"/>
      <c r="AS528" s="12"/>
      <c r="AT528" s="12"/>
      <c r="AU528" s="12"/>
      <c r="AV528" s="12"/>
    </row>
    <row r="529" spans="1:48" ht="15.75" customHeight="1" x14ac:dyDescent="0.2">
      <c r="A529" s="12"/>
      <c r="B529" s="12"/>
      <c r="C529" s="12"/>
      <c r="D529" s="12"/>
      <c r="E529" s="12"/>
      <c r="F529" s="12"/>
      <c r="G529" s="12"/>
      <c r="H529" s="12"/>
      <c r="I529" s="12"/>
      <c r="J529" s="12"/>
      <c r="K529" s="12"/>
      <c r="L529" s="12"/>
      <c r="M529" s="27"/>
      <c r="N529" s="12"/>
      <c r="O529" s="12"/>
      <c r="P529" s="12"/>
      <c r="Q529" s="12"/>
      <c r="R529" s="12"/>
      <c r="S529" s="12"/>
      <c r="T529" s="12"/>
      <c r="U529" s="12"/>
      <c r="V529" s="12"/>
      <c r="W529" s="12"/>
      <c r="X529" s="12"/>
      <c r="Y529" s="12"/>
      <c r="Z529" s="12"/>
      <c r="AA529" s="12"/>
      <c r="AB529" s="12"/>
      <c r="AC529" s="12"/>
      <c r="AD529" s="12"/>
      <c r="AE529" s="12"/>
      <c r="AF529" s="12"/>
      <c r="AG529" s="12"/>
      <c r="AH529" s="12"/>
      <c r="AI529" s="27"/>
      <c r="AJ529" s="12"/>
      <c r="AK529" s="12"/>
      <c r="AL529" s="12"/>
      <c r="AM529" s="12"/>
      <c r="AN529" s="12"/>
      <c r="AO529" s="12"/>
      <c r="AP529" s="12"/>
      <c r="AQ529" s="12"/>
      <c r="AR529" s="12"/>
      <c r="AS529" s="12"/>
      <c r="AT529" s="12"/>
      <c r="AU529" s="12"/>
      <c r="AV529" s="12"/>
    </row>
    <row r="530" spans="1:48" ht="15.75" customHeight="1" x14ac:dyDescent="0.2">
      <c r="A530" s="12"/>
      <c r="B530" s="12"/>
      <c r="C530" s="12"/>
      <c r="D530" s="12"/>
      <c r="E530" s="12"/>
      <c r="F530" s="12"/>
      <c r="G530" s="12"/>
      <c r="H530" s="12"/>
      <c r="I530" s="12"/>
      <c r="J530" s="12"/>
      <c r="K530" s="12"/>
      <c r="L530" s="12"/>
      <c r="M530" s="27"/>
      <c r="N530" s="12"/>
      <c r="O530" s="12"/>
      <c r="P530" s="12"/>
      <c r="Q530" s="12"/>
      <c r="R530" s="12"/>
      <c r="S530" s="12"/>
      <c r="T530" s="12"/>
      <c r="U530" s="12"/>
      <c r="V530" s="12"/>
      <c r="W530" s="12"/>
      <c r="X530" s="12"/>
      <c r="Y530" s="12"/>
      <c r="Z530" s="12"/>
      <c r="AA530" s="12"/>
      <c r="AB530" s="12"/>
      <c r="AC530" s="12"/>
      <c r="AD530" s="12"/>
      <c r="AE530" s="12"/>
      <c r="AF530" s="12"/>
      <c r="AG530" s="12"/>
      <c r="AH530" s="12"/>
      <c r="AI530" s="27"/>
      <c r="AJ530" s="12"/>
      <c r="AK530" s="12"/>
      <c r="AL530" s="12"/>
      <c r="AM530" s="12"/>
      <c r="AN530" s="12"/>
      <c r="AO530" s="12"/>
      <c r="AP530" s="12"/>
      <c r="AQ530" s="12"/>
      <c r="AR530" s="12"/>
      <c r="AS530" s="12"/>
      <c r="AT530" s="12"/>
      <c r="AU530" s="12"/>
      <c r="AV530" s="12"/>
    </row>
    <row r="531" spans="1:48" ht="15.75" customHeight="1" x14ac:dyDescent="0.2">
      <c r="A531" s="12"/>
      <c r="B531" s="12"/>
      <c r="C531" s="12"/>
      <c r="D531" s="12"/>
      <c r="E531" s="12"/>
      <c r="F531" s="12"/>
      <c r="G531" s="12"/>
      <c r="H531" s="12"/>
      <c r="I531" s="12"/>
      <c r="J531" s="12"/>
      <c r="K531" s="12"/>
      <c r="L531" s="12"/>
      <c r="M531" s="27"/>
      <c r="N531" s="12"/>
      <c r="O531" s="12"/>
      <c r="P531" s="12"/>
      <c r="Q531" s="12"/>
      <c r="R531" s="12"/>
      <c r="S531" s="12"/>
      <c r="T531" s="12"/>
      <c r="U531" s="12"/>
      <c r="V531" s="12"/>
      <c r="W531" s="12"/>
      <c r="X531" s="12"/>
      <c r="Y531" s="12"/>
      <c r="Z531" s="12"/>
      <c r="AA531" s="12"/>
      <c r="AB531" s="12"/>
      <c r="AC531" s="12"/>
      <c r="AD531" s="12"/>
      <c r="AE531" s="12"/>
      <c r="AF531" s="12"/>
      <c r="AG531" s="12"/>
      <c r="AH531" s="12"/>
      <c r="AI531" s="27"/>
      <c r="AJ531" s="12"/>
      <c r="AK531" s="12"/>
      <c r="AL531" s="12"/>
      <c r="AM531" s="12"/>
      <c r="AN531" s="12"/>
      <c r="AO531" s="12"/>
      <c r="AP531" s="12"/>
      <c r="AQ531" s="12"/>
      <c r="AR531" s="12"/>
      <c r="AS531" s="12"/>
      <c r="AT531" s="12"/>
      <c r="AU531" s="12"/>
      <c r="AV531" s="12"/>
    </row>
    <row r="532" spans="1:48" ht="15.75" customHeight="1" x14ac:dyDescent="0.2">
      <c r="A532" s="12"/>
      <c r="B532" s="12"/>
      <c r="C532" s="12"/>
      <c r="D532" s="12"/>
      <c r="E532" s="12"/>
      <c r="F532" s="12"/>
      <c r="G532" s="12"/>
      <c r="H532" s="12"/>
      <c r="I532" s="12"/>
      <c r="J532" s="12"/>
      <c r="K532" s="12"/>
      <c r="L532" s="12"/>
      <c r="M532" s="27"/>
      <c r="N532" s="12"/>
      <c r="O532" s="12"/>
      <c r="P532" s="12"/>
      <c r="Q532" s="12"/>
      <c r="R532" s="12"/>
      <c r="S532" s="12"/>
      <c r="T532" s="12"/>
      <c r="U532" s="12"/>
      <c r="V532" s="12"/>
      <c r="W532" s="12"/>
      <c r="X532" s="12"/>
      <c r="Y532" s="12"/>
      <c r="Z532" s="12"/>
      <c r="AA532" s="12"/>
      <c r="AB532" s="12"/>
      <c r="AC532" s="12"/>
      <c r="AD532" s="12"/>
      <c r="AE532" s="12"/>
      <c r="AF532" s="12"/>
      <c r="AG532" s="12"/>
      <c r="AH532" s="12"/>
      <c r="AI532" s="27"/>
      <c r="AJ532" s="12"/>
      <c r="AK532" s="12"/>
      <c r="AL532" s="12"/>
      <c r="AM532" s="12"/>
      <c r="AN532" s="12"/>
      <c r="AO532" s="12"/>
      <c r="AP532" s="12"/>
      <c r="AQ532" s="12"/>
      <c r="AR532" s="12"/>
      <c r="AS532" s="12"/>
      <c r="AT532" s="12"/>
      <c r="AU532" s="12"/>
      <c r="AV532" s="12"/>
    </row>
    <row r="533" spans="1:48" ht="15.75" customHeight="1" x14ac:dyDescent="0.2">
      <c r="A533" s="12"/>
      <c r="B533" s="12"/>
      <c r="C533" s="12"/>
      <c r="D533" s="12"/>
      <c r="E533" s="12"/>
      <c r="F533" s="12"/>
      <c r="G533" s="12"/>
      <c r="H533" s="12"/>
      <c r="I533" s="12"/>
      <c r="J533" s="12"/>
      <c r="K533" s="12"/>
      <c r="L533" s="12"/>
      <c r="M533" s="27"/>
      <c r="N533" s="12"/>
      <c r="O533" s="12"/>
      <c r="P533" s="12"/>
      <c r="Q533" s="12"/>
      <c r="R533" s="12"/>
      <c r="S533" s="12"/>
      <c r="T533" s="12"/>
      <c r="U533" s="12"/>
      <c r="V533" s="12"/>
      <c r="W533" s="12"/>
      <c r="X533" s="12"/>
      <c r="Y533" s="12"/>
      <c r="Z533" s="12"/>
      <c r="AA533" s="12"/>
      <c r="AB533" s="12"/>
      <c r="AC533" s="12"/>
      <c r="AD533" s="12"/>
      <c r="AE533" s="12"/>
      <c r="AF533" s="12"/>
      <c r="AG533" s="12"/>
      <c r="AH533" s="12"/>
      <c r="AI533" s="27"/>
      <c r="AJ533" s="12"/>
      <c r="AK533" s="12"/>
      <c r="AL533" s="12"/>
      <c r="AM533" s="12"/>
      <c r="AN533" s="12"/>
      <c r="AO533" s="12"/>
      <c r="AP533" s="12"/>
      <c r="AQ533" s="12"/>
      <c r="AR533" s="12"/>
      <c r="AS533" s="12"/>
      <c r="AT533" s="12"/>
      <c r="AU533" s="12"/>
      <c r="AV533" s="12"/>
    </row>
    <row r="534" spans="1:48" ht="15.75" customHeight="1" x14ac:dyDescent="0.2">
      <c r="A534" s="12"/>
      <c r="B534" s="12"/>
      <c r="C534" s="12"/>
      <c r="D534" s="12"/>
      <c r="E534" s="12"/>
      <c r="F534" s="12"/>
      <c r="G534" s="12"/>
      <c r="H534" s="12"/>
      <c r="I534" s="12"/>
      <c r="J534" s="12"/>
      <c r="K534" s="12"/>
      <c r="L534" s="12"/>
      <c r="M534" s="27"/>
      <c r="N534" s="12"/>
      <c r="O534" s="12"/>
      <c r="P534" s="12"/>
      <c r="Q534" s="12"/>
      <c r="R534" s="12"/>
      <c r="S534" s="12"/>
      <c r="T534" s="12"/>
      <c r="U534" s="12"/>
      <c r="V534" s="12"/>
      <c r="W534" s="12"/>
      <c r="X534" s="12"/>
      <c r="Y534" s="12"/>
      <c r="Z534" s="12"/>
      <c r="AA534" s="12"/>
      <c r="AB534" s="12"/>
      <c r="AC534" s="12"/>
      <c r="AD534" s="12"/>
      <c r="AE534" s="12"/>
      <c r="AF534" s="12"/>
      <c r="AG534" s="12"/>
      <c r="AH534" s="12"/>
      <c r="AI534" s="27"/>
      <c r="AJ534" s="12"/>
      <c r="AK534" s="12"/>
      <c r="AL534" s="12"/>
      <c r="AM534" s="12"/>
      <c r="AN534" s="12"/>
      <c r="AO534" s="12"/>
      <c r="AP534" s="12"/>
      <c r="AQ534" s="12"/>
      <c r="AR534" s="12"/>
      <c r="AS534" s="12"/>
      <c r="AT534" s="12"/>
      <c r="AU534" s="12"/>
      <c r="AV534" s="12"/>
    </row>
    <row r="535" spans="1:48" ht="15.75" customHeight="1" x14ac:dyDescent="0.2">
      <c r="A535" s="12"/>
      <c r="B535" s="12"/>
      <c r="C535" s="12"/>
      <c r="D535" s="12"/>
      <c r="E535" s="12"/>
      <c r="F535" s="12"/>
      <c r="G535" s="12"/>
      <c r="H535" s="12"/>
      <c r="I535" s="12"/>
      <c r="J535" s="12"/>
      <c r="K535" s="12"/>
      <c r="L535" s="12"/>
      <c r="M535" s="27"/>
      <c r="N535" s="12"/>
      <c r="O535" s="12"/>
      <c r="P535" s="12"/>
      <c r="Q535" s="12"/>
      <c r="R535" s="12"/>
      <c r="S535" s="12"/>
      <c r="T535" s="12"/>
      <c r="U535" s="12"/>
      <c r="V535" s="12"/>
      <c r="W535" s="12"/>
      <c r="X535" s="12"/>
      <c r="Y535" s="12"/>
      <c r="Z535" s="12"/>
      <c r="AA535" s="12"/>
      <c r="AB535" s="12"/>
      <c r="AC535" s="12"/>
      <c r="AD535" s="12"/>
      <c r="AE535" s="12"/>
      <c r="AF535" s="12"/>
      <c r="AG535" s="12"/>
      <c r="AH535" s="12"/>
      <c r="AI535" s="27"/>
      <c r="AJ535" s="12"/>
      <c r="AK535" s="12"/>
      <c r="AL535" s="12"/>
      <c r="AM535" s="12"/>
      <c r="AN535" s="12"/>
      <c r="AO535" s="12"/>
      <c r="AP535" s="12"/>
      <c r="AQ535" s="12"/>
      <c r="AR535" s="12"/>
      <c r="AS535" s="12"/>
      <c r="AT535" s="12"/>
      <c r="AU535" s="12"/>
      <c r="AV535" s="12"/>
    </row>
    <row r="536" spans="1:48" ht="15.75" customHeight="1" x14ac:dyDescent="0.2">
      <c r="A536" s="12"/>
      <c r="B536" s="12"/>
      <c r="C536" s="12"/>
      <c r="D536" s="12"/>
      <c r="E536" s="12"/>
      <c r="F536" s="12"/>
      <c r="G536" s="12"/>
      <c r="H536" s="12"/>
      <c r="I536" s="12"/>
      <c r="J536" s="12"/>
      <c r="K536" s="12"/>
      <c r="L536" s="12"/>
      <c r="M536" s="27"/>
      <c r="N536" s="12"/>
      <c r="O536" s="12"/>
      <c r="P536" s="12"/>
      <c r="Q536" s="12"/>
      <c r="R536" s="12"/>
      <c r="S536" s="12"/>
      <c r="T536" s="12"/>
      <c r="U536" s="12"/>
      <c r="V536" s="12"/>
      <c r="W536" s="12"/>
      <c r="X536" s="12"/>
      <c r="Y536" s="12"/>
      <c r="Z536" s="12"/>
      <c r="AA536" s="12"/>
      <c r="AB536" s="12"/>
      <c r="AC536" s="12"/>
      <c r="AD536" s="12"/>
      <c r="AE536" s="12"/>
      <c r="AF536" s="12"/>
      <c r="AG536" s="12"/>
      <c r="AH536" s="12"/>
      <c r="AI536" s="27"/>
      <c r="AJ536" s="12"/>
      <c r="AK536" s="12"/>
      <c r="AL536" s="12"/>
      <c r="AM536" s="12"/>
      <c r="AN536" s="12"/>
      <c r="AO536" s="12"/>
      <c r="AP536" s="12"/>
      <c r="AQ536" s="12"/>
      <c r="AR536" s="12"/>
      <c r="AS536" s="12"/>
      <c r="AT536" s="12"/>
      <c r="AU536" s="12"/>
      <c r="AV536" s="12"/>
    </row>
    <row r="537" spans="1:48" ht="15.75" customHeight="1" x14ac:dyDescent="0.2">
      <c r="A537" s="12"/>
      <c r="B537" s="12"/>
      <c r="C537" s="12"/>
      <c r="D537" s="12"/>
      <c r="E537" s="12"/>
      <c r="F537" s="12"/>
      <c r="G537" s="12"/>
      <c r="H537" s="12"/>
      <c r="I537" s="12"/>
      <c r="J537" s="12"/>
      <c r="K537" s="12"/>
      <c r="L537" s="12"/>
      <c r="M537" s="27"/>
      <c r="N537" s="12"/>
      <c r="O537" s="12"/>
      <c r="P537" s="12"/>
      <c r="Q537" s="12"/>
      <c r="R537" s="12"/>
      <c r="S537" s="12"/>
      <c r="T537" s="12"/>
      <c r="U537" s="12"/>
      <c r="V537" s="12"/>
      <c r="W537" s="12"/>
      <c r="X537" s="12"/>
      <c r="Y537" s="12"/>
      <c r="Z537" s="12"/>
      <c r="AA537" s="12"/>
      <c r="AB537" s="12"/>
      <c r="AC537" s="12"/>
      <c r="AD537" s="12"/>
      <c r="AE537" s="12"/>
      <c r="AF537" s="12"/>
      <c r="AG537" s="12"/>
      <c r="AH537" s="12"/>
      <c r="AI537" s="27"/>
      <c r="AJ537" s="12"/>
      <c r="AK537" s="12"/>
      <c r="AL537" s="12"/>
      <c r="AM537" s="12"/>
      <c r="AN537" s="12"/>
      <c r="AO537" s="12"/>
      <c r="AP537" s="12"/>
      <c r="AQ537" s="12"/>
      <c r="AR537" s="12"/>
      <c r="AS537" s="12"/>
      <c r="AT537" s="12"/>
      <c r="AU537" s="12"/>
      <c r="AV537" s="12"/>
    </row>
    <row r="538" spans="1:48" ht="15.75" customHeight="1" x14ac:dyDescent="0.2">
      <c r="A538" s="12"/>
      <c r="B538" s="12"/>
      <c r="C538" s="12"/>
      <c r="D538" s="12"/>
      <c r="E538" s="12"/>
      <c r="F538" s="12"/>
      <c r="G538" s="12"/>
      <c r="H538" s="12"/>
      <c r="I538" s="12"/>
      <c r="J538" s="12"/>
      <c r="K538" s="12"/>
      <c r="L538" s="12"/>
      <c r="M538" s="27"/>
      <c r="N538" s="12"/>
      <c r="O538" s="12"/>
      <c r="P538" s="12"/>
      <c r="Q538" s="12"/>
      <c r="R538" s="12"/>
      <c r="S538" s="12"/>
      <c r="T538" s="12"/>
      <c r="U538" s="12"/>
      <c r="V538" s="12"/>
      <c r="W538" s="12"/>
      <c r="X538" s="12"/>
      <c r="Y538" s="12"/>
      <c r="Z538" s="12"/>
      <c r="AA538" s="12"/>
      <c r="AB538" s="12"/>
      <c r="AC538" s="12"/>
      <c r="AD538" s="12"/>
      <c r="AE538" s="12"/>
      <c r="AF538" s="12"/>
      <c r="AG538" s="12"/>
      <c r="AH538" s="12"/>
      <c r="AI538" s="27"/>
      <c r="AJ538" s="12"/>
      <c r="AK538" s="12"/>
      <c r="AL538" s="12"/>
      <c r="AM538" s="12"/>
      <c r="AN538" s="12"/>
      <c r="AO538" s="12"/>
      <c r="AP538" s="12"/>
      <c r="AQ538" s="12"/>
      <c r="AR538" s="12"/>
      <c r="AS538" s="12"/>
      <c r="AT538" s="12"/>
      <c r="AU538" s="12"/>
      <c r="AV538" s="12"/>
    </row>
    <row r="539" spans="1:48" ht="15.75" customHeight="1" x14ac:dyDescent="0.2">
      <c r="A539" s="12"/>
      <c r="B539" s="12"/>
      <c r="C539" s="12"/>
      <c r="D539" s="12"/>
      <c r="E539" s="12"/>
      <c r="F539" s="12"/>
      <c r="G539" s="12"/>
      <c r="H539" s="12"/>
      <c r="I539" s="12"/>
      <c r="J539" s="12"/>
      <c r="K539" s="12"/>
      <c r="L539" s="12"/>
      <c r="M539" s="27"/>
      <c r="N539" s="12"/>
      <c r="O539" s="12"/>
      <c r="P539" s="12"/>
      <c r="Q539" s="12"/>
      <c r="R539" s="12"/>
      <c r="S539" s="12"/>
      <c r="T539" s="12"/>
      <c r="U539" s="12"/>
      <c r="V539" s="12"/>
      <c r="W539" s="12"/>
      <c r="X539" s="12"/>
      <c r="Y539" s="12"/>
      <c r="Z539" s="12"/>
      <c r="AA539" s="12"/>
      <c r="AB539" s="12"/>
      <c r="AC539" s="12"/>
      <c r="AD539" s="12"/>
      <c r="AE539" s="12"/>
      <c r="AF539" s="12"/>
      <c r="AG539" s="12"/>
      <c r="AH539" s="12"/>
      <c r="AI539" s="27"/>
      <c r="AJ539" s="12"/>
      <c r="AK539" s="12"/>
      <c r="AL539" s="12"/>
      <c r="AM539" s="12"/>
      <c r="AN539" s="12"/>
      <c r="AO539" s="12"/>
      <c r="AP539" s="12"/>
      <c r="AQ539" s="12"/>
      <c r="AR539" s="12"/>
      <c r="AS539" s="12"/>
      <c r="AT539" s="12"/>
      <c r="AU539" s="12"/>
      <c r="AV539" s="12"/>
    </row>
    <row r="540" spans="1:48" ht="15.75" customHeight="1" x14ac:dyDescent="0.2">
      <c r="A540" s="12"/>
      <c r="B540" s="12"/>
      <c r="C540" s="12"/>
      <c r="D540" s="12"/>
      <c r="E540" s="12"/>
      <c r="F540" s="12"/>
      <c r="G540" s="12"/>
      <c r="H540" s="12"/>
      <c r="I540" s="12"/>
      <c r="J540" s="12"/>
      <c r="K540" s="12"/>
      <c r="L540" s="12"/>
      <c r="M540" s="27"/>
      <c r="N540" s="12"/>
      <c r="O540" s="12"/>
      <c r="P540" s="12"/>
      <c r="Q540" s="12"/>
      <c r="R540" s="12"/>
      <c r="S540" s="12"/>
      <c r="T540" s="12"/>
      <c r="U540" s="12"/>
      <c r="V540" s="12"/>
      <c r="W540" s="12"/>
      <c r="X540" s="12"/>
      <c r="Y540" s="12"/>
      <c r="Z540" s="12"/>
      <c r="AA540" s="12"/>
      <c r="AB540" s="12"/>
      <c r="AC540" s="12"/>
      <c r="AD540" s="12"/>
      <c r="AE540" s="12"/>
      <c r="AF540" s="12"/>
      <c r="AG540" s="12"/>
      <c r="AH540" s="12"/>
      <c r="AI540" s="27"/>
      <c r="AJ540" s="12"/>
      <c r="AK540" s="12"/>
      <c r="AL540" s="12"/>
      <c r="AM540" s="12"/>
      <c r="AN540" s="12"/>
      <c r="AO540" s="12"/>
      <c r="AP540" s="12"/>
      <c r="AQ540" s="12"/>
      <c r="AR540" s="12"/>
      <c r="AS540" s="12"/>
      <c r="AT540" s="12"/>
      <c r="AU540" s="12"/>
      <c r="AV540" s="12"/>
    </row>
    <row r="541" spans="1:48" ht="15.75" customHeight="1" x14ac:dyDescent="0.2">
      <c r="A541" s="12"/>
      <c r="B541" s="12"/>
      <c r="C541" s="12"/>
      <c r="D541" s="12"/>
      <c r="E541" s="12"/>
      <c r="F541" s="12"/>
      <c r="G541" s="12"/>
      <c r="H541" s="12"/>
      <c r="I541" s="12"/>
      <c r="J541" s="12"/>
      <c r="K541" s="12"/>
      <c r="L541" s="12"/>
      <c r="M541" s="27"/>
      <c r="N541" s="12"/>
      <c r="O541" s="12"/>
      <c r="P541" s="12"/>
      <c r="Q541" s="12"/>
      <c r="R541" s="12"/>
      <c r="S541" s="12"/>
      <c r="T541" s="12"/>
      <c r="U541" s="12"/>
      <c r="V541" s="12"/>
      <c r="W541" s="12"/>
      <c r="X541" s="12"/>
      <c r="Y541" s="12"/>
      <c r="Z541" s="12"/>
      <c r="AA541" s="12"/>
      <c r="AB541" s="12"/>
      <c r="AC541" s="12"/>
      <c r="AD541" s="12"/>
      <c r="AE541" s="12"/>
      <c r="AF541" s="12"/>
      <c r="AG541" s="12"/>
      <c r="AH541" s="12"/>
      <c r="AI541" s="27"/>
      <c r="AJ541" s="12"/>
      <c r="AK541" s="12"/>
      <c r="AL541" s="12"/>
      <c r="AM541" s="12"/>
      <c r="AN541" s="12"/>
      <c r="AO541" s="12"/>
      <c r="AP541" s="12"/>
      <c r="AQ541" s="12"/>
      <c r="AR541" s="12"/>
      <c r="AS541" s="12"/>
      <c r="AT541" s="12"/>
      <c r="AU541" s="12"/>
      <c r="AV541" s="12"/>
    </row>
    <row r="542" spans="1:48" ht="15.75" customHeight="1" x14ac:dyDescent="0.2">
      <c r="A542" s="12"/>
      <c r="B542" s="12"/>
      <c r="C542" s="12"/>
      <c r="D542" s="12"/>
      <c r="E542" s="12"/>
      <c r="F542" s="12"/>
      <c r="G542" s="12"/>
      <c r="H542" s="12"/>
      <c r="I542" s="12"/>
      <c r="J542" s="12"/>
      <c r="K542" s="12"/>
      <c r="L542" s="12"/>
      <c r="M542" s="27"/>
      <c r="N542" s="12"/>
      <c r="O542" s="12"/>
      <c r="P542" s="12"/>
      <c r="Q542" s="12"/>
      <c r="R542" s="12"/>
      <c r="S542" s="12"/>
      <c r="T542" s="12"/>
      <c r="U542" s="12"/>
      <c r="V542" s="12"/>
      <c r="W542" s="12"/>
      <c r="X542" s="12"/>
      <c r="Y542" s="12"/>
      <c r="Z542" s="12"/>
      <c r="AA542" s="12"/>
      <c r="AB542" s="12"/>
      <c r="AC542" s="12"/>
      <c r="AD542" s="12"/>
      <c r="AE542" s="12"/>
      <c r="AF542" s="12"/>
      <c r="AG542" s="12"/>
      <c r="AH542" s="12"/>
      <c r="AI542" s="27"/>
      <c r="AJ542" s="12"/>
      <c r="AK542" s="12"/>
      <c r="AL542" s="12"/>
      <c r="AM542" s="12"/>
      <c r="AN542" s="12"/>
      <c r="AO542" s="12"/>
      <c r="AP542" s="12"/>
      <c r="AQ542" s="12"/>
      <c r="AR542" s="12"/>
      <c r="AS542" s="12"/>
      <c r="AT542" s="12"/>
      <c r="AU542" s="12"/>
      <c r="AV542" s="12"/>
    </row>
    <row r="543" spans="1:48" ht="15.75" customHeight="1" x14ac:dyDescent="0.2">
      <c r="A543" s="12"/>
      <c r="B543" s="12"/>
      <c r="C543" s="12"/>
      <c r="D543" s="12"/>
      <c r="E543" s="12"/>
      <c r="F543" s="12"/>
      <c r="G543" s="12"/>
      <c r="H543" s="12"/>
      <c r="I543" s="12"/>
      <c r="J543" s="12"/>
      <c r="K543" s="12"/>
      <c r="L543" s="12"/>
      <c r="M543" s="27"/>
      <c r="N543" s="12"/>
      <c r="O543" s="12"/>
      <c r="P543" s="12"/>
      <c r="Q543" s="12"/>
      <c r="R543" s="12"/>
      <c r="S543" s="12"/>
      <c r="T543" s="12"/>
      <c r="U543" s="12"/>
      <c r="V543" s="12"/>
      <c r="W543" s="12"/>
      <c r="X543" s="12"/>
      <c r="Y543" s="12"/>
      <c r="Z543" s="12"/>
      <c r="AA543" s="12"/>
      <c r="AB543" s="12"/>
      <c r="AC543" s="12"/>
      <c r="AD543" s="12"/>
      <c r="AE543" s="12"/>
      <c r="AF543" s="12"/>
      <c r="AG543" s="12"/>
      <c r="AH543" s="12"/>
      <c r="AI543" s="27"/>
      <c r="AJ543" s="12"/>
      <c r="AK543" s="12"/>
      <c r="AL543" s="12"/>
      <c r="AM543" s="12"/>
      <c r="AN543" s="12"/>
      <c r="AO543" s="12"/>
      <c r="AP543" s="12"/>
      <c r="AQ543" s="12"/>
      <c r="AR543" s="12"/>
      <c r="AS543" s="12"/>
      <c r="AT543" s="12"/>
      <c r="AU543" s="12"/>
      <c r="AV543" s="12"/>
    </row>
    <row r="544" spans="1:48" ht="15.75" customHeight="1" x14ac:dyDescent="0.2">
      <c r="A544" s="12"/>
      <c r="B544" s="12"/>
      <c r="C544" s="12"/>
      <c r="D544" s="12"/>
      <c r="E544" s="12"/>
      <c r="F544" s="12"/>
      <c r="G544" s="12"/>
      <c r="H544" s="12"/>
      <c r="I544" s="12"/>
      <c r="J544" s="12"/>
      <c r="K544" s="12"/>
      <c r="L544" s="12"/>
      <c r="M544" s="27"/>
      <c r="N544" s="12"/>
      <c r="O544" s="12"/>
      <c r="P544" s="12"/>
      <c r="Q544" s="12"/>
      <c r="R544" s="12"/>
      <c r="S544" s="12"/>
      <c r="T544" s="12"/>
      <c r="U544" s="12"/>
      <c r="V544" s="12"/>
      <c r="W544" s="12"/>
      <c r="X544" s="12"/>
      <c r="Y544" s="12"/>
      <c r="Z544" s="12"/>
      <c r="AA544" s="12"/>
      <c r="AB544" s="12"/>
      <c r="AC544" s="12"/>
      <c r="AD544" s="12"/>
      <c r="AE544" s="12"/>
      <c r="AF544" s="12"/>
      <c r="AG544" s="12"/>
      <c r="AH544" s="12"/>
      <c r="AI544" s="27"/>
      <c r="AJ544" s="12"/>
      <c r="AK544" s="12"/>
      <c r="AL544" s="12"/>
      <c r="AM544" s="12"/>
      <c r="AN544" s="12"/>
      <c r="AO544" s="12"/>
      <c r="AP544" s="12"/>
      <c r="AQ544" s="12"/>
      <c r="AR544" s="12"/>
      <c r="AS544" s="12"/>
      <c r="AT544" s="12"/>
      <c r="AU544" s="12"/>
      <c r="AV544" s="12"/>
    </row>
    <row r="545" spans="1:48" ht="15.75" customHeight="1" x14ac:dyDescent="0.2">
      <c r="A545" s="12"/>
      <c r="B545" s="12"/>
      <c r="C545" s="12"/>
      <c r="D545" s="12"/>
      <c r="E545" s="12"/>
      <c r="F545" s="12"/>
      <c r="G545" s="12"/>
      <c r="H545" s="12"/>
      <c r="I545" s="12"/>
      <c r="J545" s="12"/>
      <c r="K545" s="12"/>
      <c r="L545" s="12"/>
      <c r="M545" s="27"/>
      <c r="N545" s="12"/>
      <c r="O545" s="12"/>
      <c r="P545" s="12"/>
      <c r="Q545" s="12"/>
      <c r="R545" s="12"/>
      <c r="S545" s="12"/>
      <c r="T545" s="12"/>
      <c r="U545" s="12"/>
      <c r="V545" s="12"/>
      <c r="W545" s="12"/>
      <c r="X545" s="12"/>
      <c r="Y545" s="12"/>
      <c r="Z545" s="12"/>
      <c r="AA545" s="12"/>
      <c r="AB545" s="12"/>
      <c r="AC545" s="12"/>
      <c r="AD545" s="12"/>
      <c r="AE545" s="12"/>
      <c r="AF545" s="12"/>
      <c r="AG545" s="12"/>
      <c r="AH545" s="12"/>
      <c r="AI545" s="27"/>
      <c r="AJ545" s="12"/>
      <c r="AK545" s="12"/>
      <c r="AL545" s="12"/>
      <c r="AM545" s="12"/>
      <c r="AN545" s="12"/>
      <c r="AO545" s="12"/>
      <c r="AP545" s="12"/>
      <c r="AQ545" s="12"/>
      <c r="AR545" s="12"/>
      <c r="AS545" s="12"/>
      <c r="AT545" s="12"/>
      <c r="AU545" s="12"/>
      <c r="AV545" s="12"/>
    </row>
    <row r="546" spans="1:48" ht="15.75" customHeight="1" x14ac:dyDescent="0.2">
      <c r="A546" s="12"/>
      <c r="B546" s="12"/>
      <c r="C546" s="12"/>
      <c r="D546" s="12"/>
      <c r="E546" s="12"/>
      <c r="F546" s="12"/>
      <c r="G546" s="12"/>
      <c r="H546" s="12"/>
      <c r="I546" s="12"/>
      <c r="J546" s="12"/>
      <c r="K546" s="12"/>
      <c r="L546" s="12"/>
      <c r="M546" s="27"/>
      <c r="N546" s="12"/>
      <c r="O546" s="12"/>
      <c r="P546" s="12"/>
      <c r="Q546" s="12"/>
      <c r="R546" s="12"/>
      <c r="S546" s="12"/>
      <c r="T546" s="12"/>
      <c r="U546" s="12"/>
      <c r="V546" s="12"/>
      <c r="W546" s="12"/>
      <c r="X546" s="12"/>
      <c r="Y546" s="12"/>
      <c r="Z546" s="12"/>
      <c r="AA546" s="12"/>
      <c r="AB546" s="12"/>
      <c r="AC546" s="12"/>
      <c r="AD546" s="12"/>
      <c r="AE546" s="12"/>
      <c r="AF546" s="12"/>
      <c r="AG546" s="12"/>
      <c r="AH546" s="12"/>
      <c r="AI546" s="27"/>
      <c r="AJ546" s="12"/>
      <c r="AK546" s="12"/>
      <c r="AL546" s="12"/>
      <c r="AM546" s="12"/>
      <c r="AN546" s="12"/>
      <c r="AO546" s="12"/>
      <c r="AP546" s="12"/>
      <c r="AQ546" s="12"/>
      <c r="AR546" s="12"/>
      <c r="AS546" s="12"/>
      <c r="AT546" s="12"/>
      <c r="AU546" s="12"/>
      <c r="AV546" s="12"/>
    </row>
    <row r="547" spans="1:48" ht="15.75" customHeight="1" x14ac:dyDescent="0.2">
      <c r="A547" s="12"/>
      <c r="B547" s="12"/>
      <c r="C547" s="12"/>
      <c r="D547" s="12"/>
      <c r="E547" s="12"/>
      <c r="F547" s="12"/>
      <c r="G547" s="12"/>
      <c r="H547" s="12"/>
      <c r="I547" s="12"/>
      <c r="J547" s="12"/>
      <c r="K547" s="12"/>
      <c r="L547" s="12"/>
      <c r="M547" s="27"/>
      <c r="N547" s="12"/>
      <c r="O547" s="12"/>
      <c r="P547" s="12"/>
      <c r="Q547" s="12"/>
      <c r="R547" s="12"/>
      <c r="S547" s="12"/>
      <c r="T547" s="12"/>
      <c r="U547" s="12"/>
      <c r="V547" s="12"/>
      <c r="W547" s="12"/>
      <c r="X547" s="12"/>
      <c r="Y547" s="12"/>
      <c r="Z547" s="12"/>
      <c r="AA547" s="12"/>
      <c r="AB547" s="12"/>
      <c r="AC547" s="12"/>
      <c r="AD547" s="12"/>
      <c r="AE547" s="12"/>
      <c r="AF547" s="12"/>
      <c r="AG547" s="12"/>
      <c r="AH547" s="12"/>
      <c r="AI547" s="27"/>
      <c r="AJ547" s="12"/>
      <c r="AK547" s="12"/>
      <c r="AL547" s="12"/>
      <c r="AM547" s="12"/>
      <c r="AN547" s="12"/>
      <c r="AO547" s="12"/>
      <c r="AP547" s="12"/>
      <c r="AQ547" s="12"/>
      <c r="AR547" s="12"/>
      <c r="AS547" s="12"/>
      <c r="AT547" s="12"/>
      <c r="AU547" s="12"/>
      <c r="AV547" s="12"/>
    </row>
    <row r="548" spans="1:48" ht="15.75" customHeight="1" x14ac:dyDescent="0.2">
      <c r="A548" s="12"/>
      <c r="B548" s="12"/>
      <c r="C548" s="12"/>
      <c r="D548" s="12"/>
      <c r="E548" s="12"/>
      <c r="F548" s="12"/>
      <c r="G548" s="12"/>
      <c r="H548" s="12"/>
      <c r="I548" s="12"/>
      <c r="J548" s="12"/>
      <c r="K548" s="12"/>
      <c r="L548" s="12"/>
      <c r="M548" s="27"/>
      <c r="N548" s="12"/>
      <c r="O548" s="12"/>
      <c r="P548" s="12"/>
      <c r="Q548" s="12"/>
      <c r="R548" s="12"/>
      <c r="S548" s="12"/>
      <c r="T548" s="12"/>
      <c r="U548" s="12"/>
      <c r="V548" s="12"/>
      <c r="W548" s="12"/>
      <c r="X548" s="12"/>
      <c r="Y548" s="12"/>
      <c r="Z548" s="12"/>
      <c r="AA548" s="12"/>
      <c r="AB548" s="12"/>
      <c r="AC548" s="12"/>
      <c r="AD548" s="12"/>
      <c r="AE548" s="12"/>
      <c r="AF548" s="12"/>
      <c r="AG548" s="12"/>
      <c r="AH548" s="12"/>
      <c r="AI548" s="27"/>
      <c r="AJ548" s="12"/>
      <c r="AK548" s="12"/>
      <c r="AL548" s="12"/>
      <c r="AM548" s="12"/>
      <c r="AN548" s="12"/>
      <c r="AO548" s="12"/>
      <c r="AP548" s="12"/>
      <c r="AQ548" s="12"/>
      <c r="AR548" s="12"/>
      <c r="AS548" s="12"/>
      <c r="AT548" s="12"/>
      <c r="AU548" s="12"/>
      <c r="AV548" s="12"/>
    </row>
    <row r="549" spans="1:48" ht="15.75" customHeight="1" x14ac:dyDescent="0.2">
      <c r="A549" s="12"/>
      <c r="B549" s="12"/>
      <c r="C549" s="12"/>
      <c r="D549" s="12"/>
      <c r="E549" s="12"/>
      <c r="F549" s="12"/>
      <c r="G549" s="12"/>
      <c r="H549" s="12"/>
      <c r="I549" s="12"/>
      <c r="J549" s="12"/>
      <c r="K549" s="12"/>
      <c r="L549" s="12"/>
      <c r="M549" s="27"/>
      <c r="N549" s="12"/>
      <c r="O549" s="12"/>
      <c r="P549" s="12"/>
      <c r="Q549" s="12"/>
      <c r="R549" s="12"/>
      <c r="S549" s="12"/>
      <c r="T549" s="12"/>
      <c r="U549" s="12"/>
      <c r="V549" s="12"/>
      <c r="W549" s="12"/>
      <c r="X549" s="12"/>
      <c r="Y549" s="12"/>
      <c r="Z549" s="12"/>
      <c r="AA549" s="12"/>
      <c r="AB549" s="12"/>
      <c r="AC549" s="12"/>
      <c r="AD549" s="12"/>
      <c r="AE549" s="12"/>
      <c r="AF549" s="12"/>
      <c r="AG549" s="12"/>
      <c r="AH549" s="12"/>
      <c r="AI549" s="27"/>
      <c r="AJ549" s="12"/>
      <c r="AK549" s="12"/>
      <c r="AL549" s="12"/>
      <c r="AM549" s="12"/>
      <c r="AN549" s="12"/>
      <c r="AO549" s="12"/>
      <c r="AP549" s="12"/>
      <c r="AQ549" s="12"/>
      <c r="AR549" s="12"/>
      <c r="AS549" s="12"/>
      <c r="AT549" s="12"/>
      <c r="AU549" s="12"/>
      <c r="AV549" s="12"/>
    </row>
    <row r="550" spans="1:48" ht="15.75" customHeight="1" x14ac:dyDescent="0.2">
      <c r="A550" s="12"/>
      <c r="B550" s="12"/>
      <c r="C550" s="12"/>
      <c r="D550" s="12"/>
      <c r="E550" s="12"/>
      <c r="F550" s="12"/>
      <c r="G550" s="12"/>
      <c r="H550" s="12"/>
      <c r="I550" s="12"/>
      <c r="J550" s="12"/>
      <c r="K550" s="12"/>
      <c r="L550" s="12"/>
      <c r="M550" s="27"/>
      <c r="N550" s="12"/>
      <c r="O550" s="12"/>
      <c r="P550" s="12"/>
      <c r="Q550" s="12"/>
      <c r="R550" s="12"/>
      <c r="S550" s="12"/>
      <c r="T550" s="12"/>
      <c r="U550" s="12"/>
      <c r="V550" s="12"/>
      <c r="W550" s="12"/>
      <c r="X550" s="12"/>
      <c r="Y550" s="12"/>
      <c r="Z550" s="12"/>
      <c r="AA550" s="12"/>
      <c r="AB550" s="12"/>
      <c r="AC550" s="12"/>
      <c r="AD550" s="12"/>
      <c r="AE550" s="12"/>
      <c r="AF550" s="12"/>
      <c r="AG550" s="12"/>
      <c r="AH550" s="12"/>
      <c r="AI550" s="27"/>
      <c r="AJ550" s="12"/>
      <c r="AK550" s="12"/>
      <c r="AL550" s="12"/>
      <c r="AM550" s="12"/>
      <c r="AN550" s="12"/>
      <c r="AO550" s="12"/>
      <c r="AP550" s="12"/>
      <c r="AQ550" s="12"/>
      <c r="AR550" s="12"/>
      <c r="AS550" s="12"/>
      <c r="AT550" s="12"/>
      <c r="AU550" s="12"/>
      <c r="AV550" s="12"/>
    </row>
    <row r="551" spans="1:48" ht="15.75" customHeight="1" x14ac:dyDescent="0.2">
      <c r="A551" s="12"/>
      <c r="B551" s="12"/>
      <c r="C551" s="12"/>
      <c r="D551" s="12"/>
      <c r="E551" s="12"/>
      <c r="F551" s="12"/>
      <c r="G551" s="12"/>
      <c r="H551" s="12"/>
      <c r="I551" s="12"/>
      <c r="J551" s="12"/>
      <c r="K551" s="12"/>
      <c r="L551" s="12"/>
      <c r="M551" s="27"/>
      <c r="N551" s="12"/>
      <c r="O551" s="12"/>
      <c r="P551" s="12"/>
      <c r="Q551" s="12"/>
      <c r="R551" s="12"/>
      <c r="S551" s="12"/>
      <c r="T551" s="12"/>
      <c r="U551" s="12"/>
      <c r="V551" s="12"/>
      <c r="W551" s="12"/>
      <c r="X551" s="12"/>
      <c r="Y551" s="12"/>
      <c r="Z551" s="12"/>
      <c r="AA551" s="12"/>
      <c r="AB551" s="12"/>
      <c r="AC551" s="12"/>
      <c r="AD551" s="12"/>
      <c r="AE551" s="12"/>
      <c r="AF551" s="12"/>
      <c r="AG551" s="12"/>
      <c r="AH551" s="12"/>
      <c r="AI551" s="27"/>
      <c r="AJ551" s="12"/>
      <c r="AK551" s="12"/>
      <c r="AL551" s="12"/>
      <c r="AM551" s="12"/>
      <c r="AN551" s="12"/>
      <c r="AO551" s="12"/>
      <c r="AP551" s="12"/>
      <c r="AQ551" s="12"/>
      <c r="AR551" s="12"/>
      <c r="AS551" s="12"/>
      <c r="AT551" s="12"/>
      <c r="AU551" s="12"/>
      <c r="AV551" s="12"/>
    </row>
    <row r="552" spans="1:48" ht="15.75" customHeight="1" x14ac:dyDescent="0.2">
      <c r="A552" s="12"/>
      <c r="B552" s="12"/>
      <c r="C552" s="12"/>
      <c r="D552" s="12"/>
      <c r="E552" s="12"/>
      <c r="F552" s="12"/>
      <c r="G552" s="12"/>
      <c r="H552" s="12"/>
      <c r="I552" s="12"/>
      <c r="J552" s="12"/>
      <c r="K552" s="12"/>
      <c r="L552" s="12"/>
      <c r="M552" s="27"/>
      <c r="N552" s="12"/>
      <c r="O552" s="12"/>
      <c r="P552" s="12"/>
      <c r="Q552" s="12"/>
      <c r="R552" s="12"/>
      <c r="S552" s="12"/>
      <c r="T552" s="12"/>
      <c r="U552" s="12"/>
      <c r="V552" s="12"/>
      <c r="W552" s="12"/>
      <c r="X552" s="12"/>
      <c r="Y552" s="12"/>
      <c r="Z552" s="12"/>
      <c r="AA552" s="12"/>
      <c r="AB552" s="12"/>
      <c r="AC552" s="12"/>
      <c r="AD552" s="12"/>
      <c r="AE552" s="12"/>
      <c r="AF552" s="12"/>
      <c r="AG552" s="12"/>
      <c r="AH552" s="12"/>
      <c r="AI552" s="27"/>
      <c r="AJ552" s="12"/>
      <c r="AK552" s="12"/>
      <c r="AL552" s="12"/>
      <c r="AM552" s="12"/>
      <c r="AN552" s="12"/>
      <c r="AO552" s="12"/>
      <c r="AP552" s="12"/>
      <c r="AQ552" s="12"/>
      <c r="AR552" s="12"/>
      <c r="AS552" s="12"/>
      <c r="AT552" s="12"/>
      <c r="AU552" s="12"/>
      <c r="AV552" s="12"/>
    </row>
    <row r="553" spans="1:48" ht="15.75" customHeight="1" x14ac:dyDescent="0.2">
      <c r="A553" s="12"/>
      <c r="B553" s="12"/>
      <c r="C553" s="12"/>
      <c r="D553" s="12"/>
      <c r="E553" s="12"/>
      <c r="F553" s="12"/>
      <c r="G553" s="12"/>
      <c r="H553" s="12"/>
      <c r="I553" s="12"/>
      <c r="J553" s="12"/>
      <c r="K553" s="12"/>
      <c r="L553" s="12"/>
      <c r="M553" s="27"/>
      <c r="N553" s="12"/>
      <c r="O553" s="12"/>
      <c r="P553" s="12"/>
      <c r="Q553" s="12"/>
      <c r="R553" s="12"/>
      <c r="S553" s="12"/>
      <c r="T553" s="12"/>
      <c r="U553" s="12"/>
      <c r="V553" s="12"/>
      <c r="W553" s="12"/>
      <c r="X553" s="12"/>
      <c r="Y553" s="12"/>
      <c r="Z553" s="12"/>
      <c r="AA553" s="12"/>
      <c r="AB553" s="12"/>
      <c r="AC553" s="12"/>
      <c r="AD553" s="12"/>
      <c r="AE553" s="12"/>
      <c r="AF553" s="12"/>
      <c r="AG553" s="12"/>
      <c r="AH553" s="12"/>
      <c r="AI553" s="27"/>
      <c r="AJ553" s="12"/>
      <c r="AK553" s="12"/>
      <c r="AL553" s="12"/>
      <c r="AM553" s="12"/>
      <c r="AN553" s="12"/>
      <c r="AO553" s="12"/>
      <c r="AP553" s="12"/>
      <c r="AQ553" s="12"/>
      <c r="AR553" s="12"/>
      <c r="AS553" s="12"/>
      <c r="AT553" s="12"/>
      <c r="AU553" s="12"/>
      <c r="AV553" s="12"/>
    </row>
    <row r="554" spans="1:48" ht="15.75" customHeight="1" x14ac:dyDescent="0.2">
      <c r="A554" s="12"/>
      <c r="B554" s="12"/>
      <c r="C554" s="12"/>
      <c r="D554" s="12"/>
      <c r="E554" s="12"/>
      <c r="F554" s="12"/>
      <c r="G554" s="12"/>
      <c r="H554" s="12"/>
      <c r="I554" s="12"/>
      <c r="J554" s="12"/>
      <c r="K554" s="12"/>
      <c r="L554" s="12"/>
      <c r="M554" s="27"/>
      <c r="N554" s="12"/>
      <c r="O554" s="12"/>
      <c r="P554" s="12"/>
      <c r="Q554" s="12"/>
      <c r="R554" s="12"/>
      <c r="S554" s="12"/>
      <c r="T554" s="12"/>
      <c r="U554" s="12"/>
      <c r="V554" s="12"/>
      <c r="W554" s="12"/>
      <c r="X554" s="12"/>
      <c r="Y554" s="12"/>
      <c r="Z554" s="12"/>
      <c r="AA554" s="12"/>
      <c r="AB554" s="12"/>
      <c r="AC554" s="12"/>
      <c r="AD554" s="12"/>
      <c r="AE554" s="12"/>
      <c r="AF554" s="12"/>
      <c r="AG554" s="12"/>
      <c r="AH554" s="12"/>
      <c r="AI554" s="27"/>
      <c r="AJ554" s="12"/>
      <c r="AK554" s="12"/>
      <c r="AL554" s="12"/>
      <c r="AM554" s="12"/>
      <c r="AN554" s="12"/>
      <c r="AO554" s="12"/>
      <c r="AP554" s="12"/>
      <c r="AQ554" s="12"/>
      <c r="AR554" s="12"/>
      <c r="AS554" s="12"/>
      <c r="AT554" s="12"/>
      <c r="AU554" s="12"/>
      <c r="AV554" s="12"/>
    </row>
    <row r="555" spans="1:48" ht="15.75" customHeight="1" x14ac:dyDescent="0.2">
      <c r="A555" s="12"/>
      <c r="B555" s="12"/>
      <c r="C555" s="12"/>
      <c r="D555" s="12"/>
      <c r="E555" s="12"/>
      <c r="F555" s="12"/>
      <c r="G555" s="12"/>
      <c r="H555" s="12"/>
      <c r="I555" s="12"/>
      <c r="J555" s="12"/>
      <c r="K555" s="12"/>
      <c r="L555" s="12"/>
      <c r="M555" s="27"/>
      <c r="N555" s="12"/>
      <c r="O555" s="12"/>
      <c r="P555" s="12"/>
      <c r="Q555" s="12"/>
      <c r="R555" s="12"/>
      <c r="S555" s="12"/>
      <c r="T555" s="12"/>
      <c r="U555" s="12"/>
      <c r="V555" s="12"/>
      <c r="W555" s="12"/>
      <c r="X555" s="12"/>
      <c r="Y555" s="12"/>
      <c r="Z555" s="12"/>
      <c r="AA555" s="12"/>
      <c r="AB555" s="12"/>
      <c r="AC555" s="12"/>
      <c r="AD555" s="12"/>
      <c r="AE555" s="12"/>
      <c r="AF555" s="12"/>
      <c r="AG555" s="12"/>
      <c r="AH555" s="12"/>
      <c r="AI555" s="27"/>
      <c r="AJ555" s="12"/>
      <c r="AK555" s="12"/>
      <c r="AL555" s="12"/>
      <c r="AM555" s="12"/>
      <c r="AN555" s="12"/>
      <c r="AO555" s="12"/>
      <c r="AP555" s="12"/>
      <c r="AQ555" s="12"/>
      <c r="AR555" s="12"/>
      <c r="AS555" s="12"/>
      <c r="AT555" s="12"/>
      <c r="AU555" s="12"/>
      <c r="AV555" s="12"/>
    </row>
    <row r="556" spans="1:48" ht="15.75" customHeight="1" x14ac:dyDescent="0.2">
      <c r="A556" s="12"/>
      <c r="B556" s="12"/>
      <c r="C556" s="12"/>
      <c r="D556" s="12"/>
      <c r="E556" s="12"/>
      <c r="F556" s="12"/>
      <c r="G556" s="12"/>
      <c r="H556" s="12"/>
      <c r="I556" s="12"/>
      <c r="J556" s="12"/>
      <c r="K556" s="12"/>
      <c r="L556" s="12"/>
      <c r="M556" s="27"/>
      <c r="N556" s="12"/>
      <c r="O556" s="12"/>
      <c r="P556" s="12"/>
      <c r="Q556" s="12"/>
      <c r="R556" s="12"/>
      <c r="S556" s="12"/>
      <c r="T556" s="12"/>
      <c r="U556" s="12"/>
      <c r="V556" s="12"/>
      <c r="W556" s="12"/>
      <c r="X556" s="12"/>
      <c r="Y556" s="12"/>
      <c r="Z556" s="12"/>
      <c r="AA556" s="12"/>
      <c r="AB556" s="12"/>
      <c r="AC556" s="12"/>
      <c r="AD556" s="12"/>
      <c r="AE556" s="12"/>
      <c r="AF556" s="12"/>
      <c r="AG556" s="12"/>
      <c r="AH556" s="12"/>
      <c r="AI556" s="27"/>
      <c r="AJ556" s="12"/>
      <c r="AK556" s="12"/>
      <c r="AL556" s="12"/>
      <c r="AM556" s="12"/>
      <c r="AN556" s="12"/>
      <c r="AO556" s="12"/>
      <c r="AP556" s="12"/>
      <c r="AQ556" s="12"/>
      <c r="AR556" s="12"/>
      <c r="AS556" s="12"/>
      <c r="AT556" s="12"/>
      <c r="AU556" s="12"/>
      <c r="AV556" s="12"/>
    </row>
    <row r="557" spans="1:48" ht="15.75" customHeight="1" x14ac:dyDescent="0.2">
      <c r="A557" s="12"/>
      <c r="B557" s="12"/>
      <c r="C557" s="12"/>
      <c r="D557" s="12"/>
      <c r="E557" s="12"/>
      <c r="F557" s="12"/>
      <c r="G557" s="12"/>
      <c r="H557" s="12"/>
      <c r="I557" s="12"/>
      <c r="J557" s="12"/>
      <c r="K557" s="12"/>
      <c r="L557" s="12"/>
      <c r="M557" s="27"/>
      <c r="N557" s="12"/>
      <c r="O557" s="12"/>
      <c r="P557" s="12"/>
      <c r="Q557" s="12"/>
      <c r="R557" s="12"/>
      <c r="S557" s="12"/>
      <c r="T557" s="12"/>
      <c r="U557" s="12"/>
      <c r="V557" s="12"/>
      <c r="W557" s="12"/>
      <c r="X557" s="12"/>
      <c r="Y557" s="12"/>
      <c r="Z557" s="12"/>
      <c r="AA557" s="12"/>
      <c r="AB557" s="12"/>
      <c r="AC557" s="12"/>
      <c r="AD557" s="12"/>
      <c r="AE557" s="12"/>
      <c r="AF557" s="12"/>
      <c r="AG557" s="12"/>
      <c r="AH557" s="12"/>
      <c r="AI557" s="27"/>
      <c r="AJ557" s="12"/>
      <c r="AK557" s="12"/>
      <c r="AL557" s="12"/>
      <c r="AM557" s="12"/>
      <c r="AN557" s="12"/>
      <c r="AO557" s="12"/>
      <c r="AP557" s="12"/>
      <c r="AQ557" s="12"/>
      <c r="AR557" s="12"/>
      <c r="AS557" s="12"/>
      <c r="AT557" s="12"/>
      <c r="AU557" s="12"/>
      <c r="AV557" s="12"/>
    </row>
    <row r="558" spans="1:48" ht="15.75" customHeight="1" x14ac:dyDescent="0.2">
      <c r="A558" s="12"/>
      <c r="B558" s="12"/>
      <c r="C558" s="12"/>
      <c r="D558" s="12"/>
      <c r="E558" s="12"/>
      <c r="F558" s="12"/>
      <c r="G558" s="12"/>
      <c r="H558" s="12"/>
      <c r="I558" s="12"/>
      <c r="J558" s="12"/>
      <c r="K558" s="12"/>
      <c r="L558" s="12"/>
      <c r="M558" s="27"/>
      <c r="N558" s="12"/>
      <c r="O558" s="12"/>
      <c r="P558" s="12"/>
      <c r="Q558" s="12"/>
      <c r="R558" s="12"/>
      <c r="S558" s="12"/>
      <c r="T558" s="12"/>
      <c r="U558" s="12"/>
      <c r="V558" s="12"/>
      <c r="W558" s="12"/>
      <c r="X558" s="12"/>
      <c r="Y558" s="12"/>
      <c r="Z558" s="12"/>
      <c r="AA558" s="12"/>
      <c r="AB558" s="12"/>
      <c r="AC558" s="12"/>
      <c r="AD558" s="12"/>
      <c r="AE558" s="12"/>
      <c r="AF558" s="12"/>
      <c r="AG558" s="12"/>
      <c r="AH558" s="12"/>
      <c r="AI558" s="27"/>
      <c r="AJ558" s="12"/>
      <c r="AK558" s="12"/>
      <c r="AL558" s="12"/>
      <c r="AM558" s="12"/>
      <c r="AN558" s="12"/>
      <c r="AO558" s="12"/>
      <c r="AP558" s="12"/>
      <c r="AQ558" s="12"/>
      <c r="AR558" s="12"/>
      <c r="AS558" s="12"/>
      <c r="AT558" s="12"/>
      <c r="AU558" s="12"/>
      <c r="AV558" s="12"/>
    </row>
    <row r="559" spans="1:48" ht="15.75" customHeight="1" x14ac:dyDescent="0.2">
      <c r="A559" s="12"/>
      <c r="B559" s="12"/>
      <c r="C559" s="12"/>
      <c r="D559" s="12"/>
      <c r="E559" s="12"/>
      <c r="F559" s="12"/>
      <c r="G559" s="12"/>
      <c r="H559" s="12"/>
      <c r="I559" s="12"/>
      <c r="J559" s="12"/>
      <c r="K559" s="12"/>
      <c r="L559" s="12"/>
      <c r="M559" s="27"/>
      <c r="N559" s="12"/>
      <c r="O559" s="12"/>
      <c r="P559" s="12"/>
      <c r="Q559" s="12"/>
      <c r="R559" s="12"/>
      <c r="S559" s="12"/>
      <c r="T559" s="12"/>
      <c r="U559" s="12"/>
      <c r="V559" s="12"/>
      <c r="W559" s="12"/>
      <c r="X559" s="12"/>
      <c r="Y559" s="12"/>
      <c r="Z559" s="12"/>
      <c r="AA559" s="12"/>
      <c r="AB559" s="12"/>
      <c r="AC559" s="12"/>
      <c r="AD559" s="12"/>
      <c r="AE559" s="12"/>
      <c r="AF559" s="12"/>
      <c r="AG559" s="12"/>
      <c r="AH559" s="12"/>
      <c r="AI559" s="27"/>
      <c r="AJ559" s="12"/>
      <c r="AK559" s="12"/>
      <c r="AL559" s="12"/>
      <c r="AM559" s="12"/>
      <c r="AN559" s="12"/>
      <c r="AO559" s="12"/>
      <c r="AP559" s="12"/>
      <c r="AQ559" s="12"/>
      <c r="AR559" s="12"/>
      <c r="AS559" s="12"/>
      <c r="AT559" s="12"/>
      <c r="AU559" s="12"/>
      <c r="AV559" s="12"/>
    </row>
    <row r="560" spans="1:48" ht="15.75" customHeight="1" x14ac:dyDescent="0.2">
      <c r="A560" s="12"/>
      <c r="B560" s="12"/>
      <c r="C560" s="12"/>
      <c r="D560" s="12"/>
      <c r="E560" s="12"/>
      <c r="F560" s="12"/>
      <c r="G560" s="12"/>
      <c r="H560" s="12"/>
      <c r="I560" s="12"/>
      <c r="J560" s="12"/>
      <c r="K560" s="12"/>
      <c r="L560" s="12"/>
      <c r="M560" s="27"/>
      <c r="N560" s="12"/>
      <c r="O560" s="12"/>
      <c r="P560" s="12"/>
      <c r="Q560" s="12"/>
      <c r="R560" s="12"/>
      <c r="S560" s="12"/>
      <c r="T560" s="12"/>
      <c r="U560" s="12"/>
      <c r="V560" s="12"/>
      <c r="W560" s="12"/>
      <c r="X560" s="12"/>
      <c r="Y560" s="12"/>
      <c r="Z560" s="12"/>
      <c r="AA560" s="12"/>
      <c r="AB560" s="12"/>
      <c r="AC560" s="12"/>
      <c r="AD560" s="12"/>
      <c r="AE560" s="12"/>
      <c r="AF560" s="12"/>
      <c r="AG560" s="12"/>
      <c r="AH560" s="12"/>
      <c r="AI560" s="27"/>
      <c r="AJ560" s="12"/>
      <c r="AK560" s="12"/>
      <c r="AL560" s="12"/>
      <c r="AM560" s="12"/>
      <c r="AN560" s="12"/>
      <c r="AO560" s="12"/>
      <c r="AP560" s="12"/>
      <c r="AQ560" s="12"/>
      <c r="AR560" s="12"/>
      <c r="AS560" s="12"/>
      <c r="AT560" s="12"/>
      <c r="AU560" s="12"/>
      <c r="AV560" s="12"/>
    </row>
    <row r="561" spans="1:48" ht="15.75" customHeight="1" x14ac:dyDescent="0.2">
      <c r="A561" s="12"/>
      <c r="B561" s="12"/>
      <c r="C561" s="12"/>
      <c r="D561" s="12"/>
      <c r="E561" s="12"/>
      <c r="F561" s="12"/>
      <c r="G561" s="12"/>
      <c r="H561" s="12"/>
      <c r="I561" s="12"/>
      <c r="J561" s="12"/>
      <c r="K561" s="12"/>
      <c r="L561" s="12"/>
      <c r="M561" s="27"/>
      <c r="N561" s="12"/>
      <c r="O561" s="12"/>
      <c r="P561" s="12"/>
      <c r="Q561" s="12"/>
      <c r="R561" s="12"/>
      <c r="S561" s="12"/>
      <c r="T561" s="12"/>
      <c r="U561" s="12"/>
      <c r="V561" s="12"/>
      <c r="W561" s="12"/>
      <c r="X561" s="12"/>
      <c r="Y561" s="12"/>
      <c r="Z561" s="12"/>
      <c r="AA561" s="12"/>
      <c r="AB561" s="12"/>
      <c r="AC561" s="12"/>
      <c r="AD561" s="12"/>
      <c r="AE561" s="12"/>
      <c r="AF561" s="12"/>
      <c r="AG561" s="12"/>
      <c r="AH561" s="12"/>
      <c r="AI561" s="27"/>
      <c r="AJ561" s="12"/>
      <c r="AK561" s="12"/>
      <c r="AL561" s="12"/>
      <c r="AM561" s="12"/>
      <c r="AN561" s="12"/>
      <c r="AO561" s="12"/>
      <c r="AP561" s="12"/>
      <c r="AQ561" s="12"/>
      <c r="AR561" s="12"/>
      <c r="AS561" s="12"/>
      <c r="AT561" s="12"/>
      <c r="AU561" s="12"/>
      <c r="AV561" s="12"/>
    </row>
    <row r="562" spans="1:48" ht="15.75" customHeight="1" x14ac:dyDescent="0.2">
      <c r="A562" s="12"/>
      <c r="B562" s="12"/>
      <c r="C562" s="12"/>
      <c r="D562" s="12"/>
      <c r="E562" s="12"/>
      <c r="F562" s="12"/>
      <c r="G562" s="12"/>
      <c r="H562" s="12"/>
      <c r="I562" s="12"/>
      <c r="J562" s="12"/>
      <c r="K562" s="12"/>
      <c r="L562" s="12"/>
      <c r="M562" s="27"/>
      <c r="N562" s="12"/>
      <c r="O562" s="12"/>
      <c r="P562" s="12"/>
      <c r="Q562" s="12"/>
      <c r="R562" s="12"/>
      <c r="S562" s="12"/>
      <c r="T562" s="12"/>
      <c r="U562" s="12"/>
      <c r="V562" s="12"/>
      <c r="W562" s="12"/>
      <c r="X562" s="12"/>
      <c r="Y562" s="12"/>
      <c r="Z562" s="12"/>
      <c r="AA562" s="12"/>
      <c r="AB562" s="12"/>
      <c r="AC562" s="12"/>
      <c r="AD562" s="12"/>
      <c r="AE562" s="12"/>
      <c r="AF562" s="12"/>
      <c r="AG562" s="12"/>
      <c r="AH562" s="12"/>
      <c r="AI562" s="27"/>
      <c r="AJ562" s="12"/>
      <c r="AK562" s="12"/>
      <c r="AL562" s="12"/>
      <c r="AM562" s="12"/>
      <c r="AN562" s="12"/>
      <c r="AO562" s="12"/>
      <c r="AP562" s="12"/>
      <c r="AQ562" s="12"/>
      <c r="AR562" s="12"/>
      <c r="AS562" s="12"/>
      <c r="AT562" s="12"/>
      <c r="AU562" s="12"/>
      <c r="AV562" s="12"/>
    </row>
    <row r="563" spans="1:48" ht="15.75" customHeight="1" x14ac:dyDescent="0.2">
      <c r="A563" s="12"/>
      <c r="B563" s="12"/>
      <c r="C563" s="12"/>
      <c r="D563" s="12"/>
      <c r="E563" s="12"/>
      <c r="F563" s="12"/>
      <c r="G563" s="12"/>
      <c r="H563" s="12"/>
      <c r="I563" s="12"/>
      <c r="J563" s="12"/>
      <c r="K563" s="12"/>
      <c r="L563" s="12"/>
      <c r="M563" s="27"/>
      <c r="N563" s="12"/>
      <c r="O563" s="12"/>
      <c r="P563" s="12"/>
      <c r="Q563" s="12"/>
      <c r="R563" s="12"/>
      <c r="S563" s="12"/>
      <c r="T563" s="12"/>
      <c r="U563" s="12"/>
      <c r="V563" s="12"/>
      <c r="W563" s="12"/>
      <c r="X563" s="12"/>
      <c r="Y563" s="12"/>
      <c r="Z563" s="12"/>
      <c r="AA563" s="12"/>
      <c r="AB563" s="12"/>
      <c r="AC563" s="12"/>
      <c r="AD563" s="12"/>
      <c r="AE563" s="12"/>
      <c r="AF563" s="12"/>
      <c r="AG563" s="12"/>
      <c r="AH563" s="12"/>
      <c r="AI563" s="27"/>
      <c r="AJ563" s="12"/>
      <c r="AK563" s="12"/>
      <c r="AL563" s="12"/>
      <c r="AM563" s="12"/>
      <c r="AN563" s="12"/>
      <c r="AO563" s="12"/>
      <c r="AP563" s="12"/>
      <c r="AQ563" s="12"/>
      <c r="AR563" s="12"/>
      <c r="AS563" s="12"/>
      <c r="AT563" s="12"/>
      <c r="AU563" s="12"/>
      <c r="AV563" s="12"/>
    </row>
    <row r="564" spans="1:48" ht="15.75" customHeight="1" x14ac:dyDescent="0.2">
      <c r="A564" s="12"/>
      <c r="B564" s="12"/>
      <c r="C564" s="12"/>
      <c r="D564" s="12"/>
      <c r="E564" s="12"/>
      <c r="F564" s="12"/>
      <c r="G564" s="12"/>
      <c r="H564" s="12"/>
      <c r="I564" s="12"/>
      <c r="J564" s="12"/>
      <c r="K564" s="12"/>
      <c r="L564" s="12"/>
      <c r="M564" s="27"/>
      <c r="N564" s="12"/>
      <c r="O564" s="12"/>
      <c r="P564" s="12"/>
      <c r="Q564" s="12"/>
      <c r="R564" s="12"/>
      <c r="S564" s="12"/>
      <c r="T564" s="12"/>
      <c r="U564" s="12"/>
      <c r="V564" s="12"/>
      <c r="W564" s="12"/>
      <c r="X564" s="12"/>
      <c r="Y564" s="12"/>
      <c r="Z564" s="12"/>
      <c r="AA564" s="12"/>
      <c r="AB564" s="12"/>
      <c r="AC564" s="12"/>
      <c r="AD564" s="12"/>
      <c r="AE564" s="12"/>
      <c r="AF564" s="12"/>
      <c r="AG564" s="12"/>
      <c r="AH564" s="12"/>
      <c r="AI564" s="27"/>
      <c r="AJ564" s="12"/>
      <c r="AK564" s="12"/>
      <c r="AL564" s="12"/>
      <c r="AM564" s="12"/>
      <c r="AN564" s="12"/>
      <c r="AO564" s="12"/>
      <c r="AP564" s="12"/>
      <c r="AQ564" s="12"/>
      <c r="AR564" s="12"/>
      <c r="AS564" s="12"/>
      <c r="AT564" s="12"/>
      <c r="AU564" s="12"/>
      <c r="AV564" s="12"/>
    </row>
    <row r="565" spans="1:48" ht="15.75" customHeight="1" x14ac:dyDescent="0.2">
      <c r="A565" s="12"/>
      <c r="B565" s="12"/>
      <c r="C565" s="12"/>
      <c r="D565" s="12"/>
      <c r="E565" s="12"/>
      <c r="F565" s="12"/>
      <c r="G565" s="12"/>
      <c r="H565" s="12"/>
      <c r="I565" s="12"/>
      <c r="J565" s="12"/>
      <c r="K565" s="12"/>
      <c r="L565" s="12"/>
      <c r="M565" s="27"/>
      <c r="N565" s="12"/>
      <c r="O565" s="12"/>
      <c r="P565" s="12"/>
      <c r="Q565" s="12"/>
      <c r="R565" s="12"/>
      <c r="S565" s="12"/>
      <c r="T565" s="12"/>
      <c r="U565" s="12"/>
      <c r="V565" s="12"/>
      <c r="W565" s="12"/>
      <c r="X565" s="12"/>
      <c r="Y565" s="12"/>
      <c r="Z565" s="12"/>
      <c r="AA565" s="12"/>
      <c r="AB565" s="12"/>
      <c r="AC565" s="12"/>
      <c r="AD565" s="12"/>
      <c r="AE565" s="12"/>
      <c r="AF565" s="12"/>
      <c r="AG565" s="12"/>
      <c r="AH565" s="12"/>
      <c r="AI565" s="27"/>
      <c r="AJ565" s="12"/>
      <c r="AK565" s="12"/>
      <c r="AL565" s="12"/>
      <c r="AM565" s="12"/>
      <c r="AN565" s="12"/>
      <c r="AO565" s="12"/>
      <c r="AP565" s="12"/>
      <c r="AQ565" s="12"/>
      <c r="AR565" s="12"/>
      <c r="AS565" s="12"/>
      <c r="AT565" s="12"/>
      <c r="AU565" s="12"/>
      <c r="AV565" s="12"/>
    </row>
    <row r="566" spans="1:48" ht="15.75" customHeight="1" x14ac:dyDescent="0.2">
      <c r="A566" s="12"/>
      <c r="B566" s="12"/>
      <c r="C566" s="12"/>
      <c r="D566" s="12"/>
      <c r="E566" s="12"/>
      <c r="F566" s="12"/>
      <c r="G566" s="12"/>
      <c r="H566" s="12"/>
      <c r="I566" s="12"/>
      <c r="J566" s="12"/>
      <c r="K566" s="12"/>
      <c r="L566" s="12"/>
      <c r="M566" s="27"/>
      <c r="N566" s="12"/>
      <c r="O566" s="12"/>
      <c r="P566" s="12"/>
      <c r="Q566" s="12"/>
      <c r="R566" s="12"/>
      <c r="S566" s="12"/>
      <c r="T566" s="12"/>
      <c r="U566" s="12"/>
      <c r="V566" s="12"/>
      <c r="W566" s="12"/>
      <c r="X566" s="12"/>
      <c r="Y566" s="12"/>
      <c r="Z566" s="12"/>
      <c r="AA566" s="12"/>
      <c r="AB566" s="12"/>
      <c r="AC566" s="12"/>
      <c r="AD566" s="12"/>
      <c r="AE566" s="12"/>
      <c r="AF566" s="12"/>
      <c r="AG566" s="12"/>
      <c r="AH566" s="12"/>
      <c r="AI566" s="27"/>
      <c r="AJ566" s="12"/>
      <c r="AK566" s="12"/>
      <c r="AL566" s="12"/>
      <c r="AM566" s="12"/>
      <c r="AN566" s="12"/>
      <c r="AO566" s="12"/>
      <c r="AP566" s="12"/>
      <c r="AQ566" s="12"/>
      <c r="AR566" s="12"/>
      <c r="AS566" s="12"/>
      <c r="AT566" s="12"/>
      <c r="AU566" s="12"/>
      <c r="AV566" s="12"/>
    </row>
    <row r="567" spans="1:48" ht="15.75" customHeight="1" x14ac:dyDescent="0.2">
      <c r="A567" s="12"/>
      <c r="B567" s="12"/>
      <c r="C567" s="12"/>
      <c r="D567" s="12"/>
      <c r="E567" s="12"/>
      <c r="F567" s="12"/>
      <c r="G567" s="12"/>
      <c r="H567" s="12"/>
      <c r="I567" s="12"/>
      <c r="J567" s="12"/>
      <c r="K567" s="12"/>
      <c r="L567" s="12"/>
      <c r="M567" s="27"/>
      <c r="N567" s="12"/>
      <c r="O567" s="12"/>
      <c r="P567" s="12"/>
      <c r="Q567" s="12"/>
      <c r="R567" s="12"/>
      <c r="S567" s="12"/>
      <c r="T567" s="12"/>
      <c r="U567" s="12"/>
      <c r="V567" s="12"/>
      <c r="W567" s="12"/>
      <c r="X567" s="12"/>
      <c r="Y567" s="12"/>
      <c r="Z567" s="12"/>
      <c r="AA567" s="12"/>
      <c r="AB567" s="12"/>
      <c r="AC567" s="12"/>
      <c r="AD567" s="12"/>
      <c r="AE567" s="12"/>
      <c r="AF567" s="12"/>
      <c r="AG567" s="12"/>
      <c r="AH567" s="12"/>
      <c r="AI567" s="27"/>
      <c r="AJ567" s="12"/>
      <c r="AK567" s="12"/>
      <c r="AL567" s="12"/>
      <c r="AM567" s="12"/>
      <c r="AN567" s="12"/>
      <c r="AO567" s="12"/>
      <c r="AP567" s="12"/>
      <c r="AQ567" s="12"/>
      <c r="AR567" s="12"/>
      <c r="AS567" s="12"/>
      <c r="AT567" s="12"/>
      <c r="AU567" s="12"/>
      <c r="AV567" s="12"/>
    </row>
    <row r="568" spans="1:48" ht="15.75" customHeight="1" x14ac:dyDescent="0.2">
      <c r="A568" s="12"/>
      <c r="B568" s="12"/>
      <c r="C568" s="12"/>
      <c r="D568" s="12"/>
      <c r="E568" s="12"/>
      <c r="F568" s="12"/>
      <c r="G568" s="12"/>
      <c r="H568" s="12"/>
      <c r="I568" s="12"/>
      <c r="J568" s="12"/>
      <c r="K568" s="12"/>
      <c r="L568" s="12"/>
      <c r="M568" s="27"/>
      <c r="N568" s="12"/>
      <c r="O568" s="12"/>
      <c r="P568" s="12"/>
      <c r="Q568" s="12"/>
      <c r="R568" s="12"/>
      <c r="S568" s="12"/>
      <c r="T568" s="12"/>
      <c r="U568" s="12"/>
      <c r="V568" s="12"/>
      <c r="W568" s="12"/>
      <c r="X568" s="12"/>
      <c r="Y568" s="12"/>
      <c r="Z568" s="12"/>
      <c r="AA568" s="12"/>
      <c r="AB568" s="12"/>
      <c r="AC568" s="12"/>
      <c r="AD568" s="12"/>
      <c r="AE568" s="12"/>
      <c r="AF568" s="12"/>
      <c r="AG568" s="12"/>
      <c r="AH568" s="12"/>
      <c r="AI568" s="27"/>
      <c r="AJ568" s="12"/>
      <c r="AK568" s="12"/>
      <c r="AL568" s="12"/>
      <c r="AM568" s="12"/>
      <c r="AN568" s="12"/>
      <c r="AO568" s="12"/>
      <c r="AP568" s="12"/>
      <c r="AQ568" s="12"/>
      <c r="AR568" s="12"/>
      <c r="AS568" s="12"/>
      <c r="AT568" s="12"/>
      <c r="AU568" s="12"/>
      <c r="AV568" s="12"/>
    </row>
    <row r="569" spans="1:48" ht="15.75" customHeight="1" x14ac:dyDescent="0.2">
      <c r="A569" s="12"/>
      <c r="B569" s="12"/>
      <c r="C569" s="12"/>
      <c r="D569" s="12"/>
      <c r="E569" s="12"/>
      <c r="F569" s="12"/>
      <c r="G569" s="12"/>
      <c r="H569" s="12"/>
      <c r="I569" s="12"/>
      <c r="J569" s="12"/>
      <c r="K569" s="12"/>
      <c r="L569" s="12"/>
      <c r="M569" s="27"/>
      <c r="N569" s="12"/>
      <c r="O569" s="12"/>
      <c r="P569" s="12"/>
      <c r="Q569" s="12"/>
      <c r="R569" s="12"/>
      <c r="S569" s="12"/>
      <c r="T569" s="12"/>
      <c r="U569" s="12"/>
      <c r="V569" s="12"/>
      <c r="W569" s="12"/>
      <c r="X569" s="12"/>
      <c r="Y569" s="12"/>
      <c r="Z569" s="12"/>
      <c r="AA569" s="12"/>
      <c r="AB569" s="12"/>
      <c r="AC569" s="12"/>
      <c r="AD569" s="12"/>
      <c r="AE569" s="12"/>
      <c r="AF569" s="12"/>
      <c r="AG569" s="12"/>
      <c r="AH569" s="12"/>
      <c r="AI569" s="27"/>
      <c r="AJ569" s="12"/>
      <c r="AK569" s="12"/>
      <c r="AL569" s="12"/>
      <c r="AM569" s="12"/>
      <c r="AN569" s="12"/>
      <c r="AO569" s="12"/>
      <c r="AP569" s="12"/>
      <c r="AQ569" s="12"/>
      <c r="AR569" s="12"/>
      <c r="AS569" s="12"/>
      <c r="AT569" s="12"/>
      <c r="AU569" s="12"/>
      <c r="AV569" s="12"/>
    </row>
    <row r="570" spans="1:48" ht="15.75" customHeight="1" x14ac:dyDescent="0.2">
      <c r="A570" s="12"/>
      <c r="B570" s="12"/>
      <c r="C570" s="12"/>
      <c r="D570" s="12"/>
      <c r="E570" s="12"/>
      <c r="F570" s="12"/>
      <c r="G570" s="12"/>
      <c r="H570" s="12"/>
      <c r="I570" s="12"/>
      <c r="J570" s="12"/>
      <c r="K570" s="12"/>
      <c r="L570" s="12"/>
      <c r="M570" s="27"/>
      <c r="N570" s="12"/>
      <c r="O570" s="12"/>
      <c r="P570" s="12"/>
      <c r="Q570" s="12"/>
      <c r="R570" s="12"/>
      <c r="S570" s="12"/>
      <c r="T570" s="12"/>
      <c r="U570" s="12"/>
      <c r="V570" s="12"/>
      <c r="W570" s="12"/>
      <c r="X570" s="12"/>
      <c r="Y570" s="12"/>
      <c r="Z570" s="12"/>
      <c r="AA570" s="12"/>
      <c r="AB570" s="12"/>
      <c r="AC570" s="12"/>
      <c r="AD570" s="12"/>
      <c r="AE570" s="12"/>
      <c r="AF570" s="12"/>
      <c r="AG570" s="12"/>
      <c r="AH570" s="12"/>
      <c r="AI570" s="27"/>
      <c r="AJ570" s="12"/>
      <c r="AK570" s="12"/>
      <c r="AL570" s="12"/>
      <c r="AM570" s="12"/>
      <c r="AN570" s="12"/>
      <c r="AO570" s="12"/>
      <c r="AP570" s="12"/>
      <c r="AQ570" s="12"/>
      <c r="AR570" s="12"/>
      <c r="AS570" s="12"/>
      <c r="AT570" s="12"/>
      <c r="AU570" s="12"/>
      <c r="AV570" s="12"/>
    </row>
    <row r="571" spans="1:48" ht="15.75" customHeight="1" x14ac:dyDescent="0.2">
      <c r="A571" s="12"/>
      <c r="B571" s="12"/>
      <c r="C571" s="12"/>
      <c r="D571" s="12"/>
      <c r="E571" s="12"/>
      <c r="F571" s="12"/>
      <c r="G571" s="12"/>
      <c r="H571" s="12"/>
      <c r="I571" s="12"/>
      <c r="J571" s="12"/>
      <c r="K571" s="12"/>
      <c r="L571" s="12"/>
      <c r="M571" s="27"/>
      <c r="N571" s="12"/>
      <c r="O571" s="12"/>
      <c r="P571" s="12"/>
      <c r="Q571" s="12"/>
      <c r="R571" s="12"/>
      <c r="S571" s="12"/>
      <c r="T571" s="12"/>
      <c r="U571" s="12"/>
      <c r="V571" s="12"/>
      <c r="W571" s="12"/>
      <c r="X571" s="12"/>
      <c r="Y571" s="12"/>
      <c r="Z571" s="12"/>
      <c r="AA571" s="12"/>
      <c r="AB571" s="12"/>
      <c r="AC571" s="12"/>
      <c r="AD571" s="12"/>
      <c r="AE571" s="12"/>
      <c r="AF571" s="12"/>
      <c r="AG571" s="12"/>
      <c r="AH571" s="12"/>
      <c r="AI571" s="27"/>
      <c r="AJ571" s="12"/>
      <c r="AK571" s="12"/>
      <c r="AL571" s="12"/>
      <c r="AM571" s="12"/>
      <c r="AN571" s="12"/>
      <c r="AO571" s="12"/>
      <c r="AP571" s="12"/>
      <c r="AQ571" s="12"/>
      <c r="AR571" s="12"/>
      <c r="AS571" s="12"/>
      <c r="AT571" s="12"/>
      <c r="AU571" s="12"/>
      <c r="AV571" s="12"/>
    </row>
    <row r="572" spans="1:48" ht="15.75" customHeight="1" x14ac:dyDescent="0.2">
      <c r="A572" s="12"/>
      <c r="B572" s="12"/>
      <c r="C572" s="12"/>
      <c r="D572" s="12"/>
      <c r="E572" s="12"/>
      <c r="F572" s="12"/>
      <c r="G572" s="12"/>
      <c r="H572" s="12"/>
      <c r="I572" s="12"/>
      <c r="J572" s="12"/>
      <c r="K572" s="12"/>
      <c r="L572" s="12"/>
      <c r="M572" s="27"/>
      <c r="N572" s="12"/>
      <c r="O572" s="12"/>
      <c r="P572" s="12"/>
      <c r="Q572" s="12"/>
      <c r="R572" s="12"/>
      <c r="S572" s="12"/>
      <c r="T572" s="12"/>
      <c r="U572" s="12"/>
      <c r="V572" s="12"/>
      <c r="W572" s="12"/>
      <c r="X572" s="12"/>
      <c r="Y572" s="12"/>
      <c r="Z572" s="12"/>
      <c r="AA572" s="12"/>
      <c r="AB572" s="12"/>
      <c r="AC572" s="12"/>
      <c r="AD572" s="12"/>
      <c r="AE572" s="12"/>
      <c r="AF572" s="12"/>
      <c r="AG572" s="12"/>
      <c r="AH572" s="12"/>
      <c r="AI572" s="27"/>
      <c r="AJ572" s="12"/>
      <c r="AK572" s="12"/>
      <c r="AL572" s="12"/>
      <c r="AM572" s="12"/>
      <c r="AN572" s="12"/>
      <c r="AO572" s="12"/>
      <c r="AP572" s="12"/>
      <c r="AQ572" s="12"/>
      <c r="AR572" s="12"/>
      <c r="AS572" s="12"/>
      <c r="AT572" s="12"/>
      <c r="AU572" s="12"/>
      <c r="AV572" s="12"/>
    </row>
    <row r="573" spans="1:48" ht="15.75" customHeight="1" x14ac:dyDescent="0.2">
      <c r="A573" s="12"/>
      <c r="B573" s="12"/>
      <c r="C573" s="12"/>
      <c r="D573" s="12"/>
      <c r="E573" s="12"/>
      <c r="F573" s="12"/>
      <c r="G573" s="12"/>
      <c r="H573" s="12"/>
      <c r="I573" s="12"/>
      <c r="J573" s="12"/>
      <c r="K573" s="12"/>
      <c r="L573" s="12"/>
      <c r="M573" s="27"/>
      <c r="N573" s="12"/>
      <c r="O573" s="12"/>
      <c r="P573" s="12"/>
      <c r="Q573" s="12"/>
      <c r="R573" s="12"/>
      <c r="S573" s="12"/>
      <c r="T573" s="12"/>
      <c r="U573" s="12"/>
      <c r="V573" s="12"/>
      <c r="W573" s="12"/>
      <c r="X573" s="12"/>
      <c r="Y573" s="12"/>
      <c r="Z573" s="12"/>
      <c r="AA573" s="12"/>
      <c r="AB573" s="12"/>
      <c r="AC573" s="12"/>
      <c r="AD573" s="12"/>
      <c r="AE573" s="12"/>
      <c r="AF573" s="12"/>
      <c r="AG573" s="12"/>
      <c r="AH573" s="12"/>
      <c r="AI573" s="27"/>
      <c r="AJ573" s="12"/>
      <c r="AK573" s="12"/>
      <c r="AL573" s="12"/>
      <c r="AM573" s="12"/>
      <c r="AN573" s="12"/>
      <c r="AO573" s="12"/>
      <c r="AP573" s="12"/>
      <c r="AQ573" s="12"/>
      <c r="AR573" s="12"/>
      <c r="AS573" s="12"/>
      <c r="AT573" s="12"/>
      <c r="AU573" s="12"/>
      <c r="AV573" s="12"/>
    </row>
    <row r="574" spans="1:48" ht="15.75" customHeight="1" x14ac:dyDescent="0.2">
      <c r="A574" s="12"/>
      <c r="B574" s="12"/>
      <c r="C574" s="12"/>
      <c r="D574" s="12"/>
      <c r="E574" s="12"/>
      <c r="F574" s="12"/>
      <c r="G574" s="12"/>
      <c r="H574" s="12"/>
      <c r="I574" s="12"/>
      <c r="J574" s="12"/>
      <c r="K574" s="12"/>
      <c r="L574" s="12"/>
      <c r="M574" s="27"/>
      <c r="N574" s="12"/>
      <c r="O574" s="12"/>
      <c r="P574" s="12"/>
      <c r="Q574" s="12"/>
      <c r="R574" s="12"/>
      <c r="S574" s="12"/>
      <c r="T574" s="12"/>
      <c r="U574" s="12"/>
      <c r="V574" s="12"/>
      <c r="W574" s="12"/>
      <c r="X574" s="12"/>
      <c r="Y574" s="12"/>
      <c r="Z574" s="12"/>
      <c r="AA574" s="12"/>
      <c r="AB574" s="12"/>
      <c r="AC574" s="12"/>
      <c r="AD574" s="12"/>
      <c r="AE574" s="12"/>
      <c r="AF574" s="12"/>
      <c r="AG574" s="12"/>
      <c r="AH574" s="12"/>
      <c r="AI574" s="27"/>
      <c r="AJ574" s="12"/>
      <c r="AK574" s="12"/>
      <c r="AL574" s="12"/>
      <c r="AM574" s="12"/>
      <c r="AN574" s="12"/>
      <c r="AO574" s="12"/>
      <c r="AP574" s="12"/>
      <c r="AQ574" s="12"/>
      <c r="AR574" s="12"/>
      <c r="AS574" s="12"/>
      <c r="AT574" s="12"/>
      <c r="AU574" s="12"/>
      <c r="AV574" s="12"/>
    </row>
    <row r="575" spans="1:48" ht="15.75" customHeight="1" x14ac:dyDescent="0.2">
      <c r="A575" s="12"/>
      <c r="B575" s="12"/>
      <c r="C575" s="12"/>
      <c r="D575" s="12"/>
      <c r="E575" s="12"/>
      <c r="F575" s="12"/>
      <c r="G575" s="12"/>
      <c r="H575" s="12"/>
      <c r="I575" s="12"/>
      <c r="J575" s="12"/>
      <c r="K575" s="12"/>
      <c r="L575" s="12"/>
      <c r="M575" s="27"/>
      <c r="N575" s="12"/>
      <c r="O575" s="12"/>
      <c r="P575" s="12"/>
      <c r="Q575" s="12"/>
      <c r="R575" s="12"/>
      <c r="S575" s="12"/>
      <c r="T575" s="12"/>
      <c r="U575" s="12"/>
      <c r="V575" s="12"/>
      <c r="W575" s="12"/>
      <c r="X575" s="12"/>
      <c r="Y575" s="12"/>
      <c r="Z575" s="12"/>
      <c r="AA575" s="12"/>
      <c r="AB575" s="12"/>
      <c r="AC575" s="12"/>
      <c r="AD575" s="12"/>
      <c r="AE575" s="12"/>
      <c r="AF575" s="12"/>
      <c r="AG575" s="12"/>
      <c r="AH575" s="12"/>
      <c r="AI575" s="27"/>
      <c r="AJ575" s="12"/>
      <c r="AK575" s="12"/>
      <c r="AL575" s="12"/>
      <c r="AM575" s="12"/>
      <c r="AN575" s="12"/>
      <c r="AO575" s="12"/>
      <c r="AP575" s="12"/>
      <c r="AQ575" s="12"/>
      <c r="AR575" s="12"/>
      <c r="AS575" s="12"/>
      <c r="AT575" s="12"/>
      <c r="AU575" s="12"/>
      <c r="AV575" s="12"/>
    </row>
    <row r="576" spans="1:48" ht="15.75" customHeight="1" x14ac:dyDescent="0.2">
      <c r="A576" s="12"/>
      <c r="B576" s="12"/>
      <c r="C576" s="12"/>
      <c r="D576" s="12"/>
      <c r="E576" s="12"/>
      <c r="F576" s="12"/>
      <c r="G576" s="12"/>
      <c r="H576" s="12"/>
      <c r="I576" s="12"/>
      <c r="J576" s="12"/>
      <c r="K576" s="12"/>
      <c r="L576" s="12"/>
      <c r="M576" s="27"/>
      <c r="N576" s="12"/>
      <c r="O576" s="12"/>
      <c r="P576" s="12"/>
      <c r="Q576" s="12"/>
      <c r="R576" s="12"/>
      <c r="S576" s="12"/>
      <c r="T576" s="12"/>
      <c r="U576" s="12"/>
      <c r="V576" s="12"/>
      <c r="W576" s="12"/>
      <c r="X576" s="12"/>
      <c r="Y576" s="12"/>
      <c r="Z576" s="12"/>
      <c r="AA576" s="12"/>
      <c r="AB576" s="12"/>
      <c r="AC576" s="12"/>
      <c r="AD576" s="12"/>
      <c r="AE576" s="12"/>
      <c r="AF576" s="12"/>
      <c r="AG576" s="12"/>
      <c r="AH576" s="12"/>
      <c r="AI576" s="27"/>
      <c r="AJ576" s="12"/>
      <c r="AK576" s="12"/>
      <c r="AL576" s="12"/>
      <c r="AM576" s="12"/>
      <c r="AN576" s="12"/>
      <c r="AO576" s="12"/>
      <c r="AP576" s="12"/>
      <c r="AQ576" s="12"/>
      <c r="AR576" s="12"/>
      <c r="AS576" s="12"/>
      <c r="AT576" s="12"/>
      <c r="AU576" s="12"/>
      <c r="AV576" s="12"/>
    </row>
    <row r="577" spans="1:48" ht="15.75" customHeight="1" x14ac:dyDescent="0.2">
      <c r="A577" s="12"/>
      <c r="B577" s="12"/>
      <c r="C577" s="12"/>
      <c r="D577" s="12"/>
      <c r="E577" s="12"/>
      <c r="F577" s="12"/>
      <c r="G577" s="12"/>
      <c r="H577" s="12"/>
      <c r="I577" s="12"/>
      <c r="J577" s="12"/>
      <c r="K577" s="12"/>
      <c r="L577" s="12"/>
      <c r="M577" s="27"/>
      <c r="N577" s="12"/>
      <c r="O577" s="12"/>
      <c r="P577" s="12"/>
      <c r="Q577" s="12"/>
      <c r="R577" s="12"/>
      <c r="S577" s="12"/>
      <c r="T577" s="12"/>
      <c r="U577" s="12"/>
      <c r="V577" s="12"/>
      <c r="W577" s="12"/>
      <c r="X577" s="12"/>
      <c r="Y577" s="12"/>
      <c r="Z577" s="12"/>
      <c r="AA577" s="12"/>
      <c r="AB577" s="12"/>
      <c r="AC577" s="12"/>
      <c r="AD577" s="12"/>
      <c r="AE577" s="12"/>
      <c r="AF577" s="12"/>
      <c r="AG577" s="12"/>
      <c r="AH577" s="12"/>
      <c r="AI577" s="27"/>
      <c r="AJ577" s="12"/>
      <c r="AK577" s="12"/>
      <c r="AL577" s="12"/>
      <c r="AM577" s="12"/>
      <c r="AN577" s="12"/>
      <c r="AO577" s="12"/>
      <c r="AP577" s="12"/>
      <c r="AQ577" s="12"/>
      <c r="AR577" s="12"/>
      <c r="AS577" s="12"/>
      <c r="AT577" s="12"/>
      <c r="AU577" s="12"/>
      <c r="AV577" s="12"/>
    </row>
    <row r="578" spans="1:48" ht="15.75" customHeight="1" x14ac:dyDescent="0.2">
      <c r="A578" s="12"/>
      <c r="B578" s="12"/>
      <c r="C578" s="12"/>
      <c r="D578" s="12"/>
      <c r="E578" s="12"/>
      <c r="F578" s="12"/>
      <c r="G578" s="12"/>
      <c r="H578" s="12"/>
      <c r="I578" s="12"/>
      <c r="J578" s="12"/>
      <c r="K578" s="12"/>
      <c r="L578" s="12"/>
      <c r="M578" s="27"/>
      <c r="N578" s="12"/>
      <c r="O578" s="12"/>
      <c r="P578" s="12"/>
      <c r="Q578" s="12"/>
      <c r="R578" s="12"/>
      <c r="S578" s="12"/>
      <c r="T578" s="12"/>
      <c r="U578" s="12"/>
      <c r="V578" s="12"/>
      <c r="W578" s="12"/>
      <c r="X578" s="12"/>
      <c r="Y578" s="12"/>
      <c r="Z578" s="12"/>
      <c r="AA578" s="12"/>
      <c r="AB578" s="12"/>
      <c r="AC578" s="12"/>
      <c r="AD578" s="12"/>
      <c r="AE578" s="12"/>
      <c r="AF578" s="12"/>
      <c r="AG578" s="12"/>
      <c r="AH578" s="12"/>
      <c r="AI578" s="27"/>
      <c r="AJ578" s="12"/>
      <c r="AK578" s="12"/>
      <c r="AL578" s="12"/>
      <c r="AM578" s="12"/>
      <c r="AN578" s="12"/>
      <c r="AO578" s="12"/>
      <c r="AP578" s="12"/>
      <c r="AQ578" s="12"/>
      <c r="AR578" s="12"/>
      <c r="AS578" s="12"/>
      <c r="AT578" s="12"/>
      <c r="AU578" s="12"/>
      <c r="AV578" s="12"/>
    </row>
    <row r="579" spans="1:48" ht="15.75" customHeight="1" x14ac:dyDescent="0.2">
      <c r="A579" s="12"/>
      <c r="B579" s="12"/>
      <c r="C579" s="12"/>
      <c r="D579" s="12"/>
      <c r="E579" s="12"/>
      <c r="F579" s="12"/>
      <c r="G579" s="12"/>
      <c r="H579" s="12"/>
      <c r="I579" s="12"/>
      <c r="J579" s="12"/>
      <c r="K579" s="12"/>
      <c r="L579" s="12"/>
      <c r="M579" s="27"/>
      <c r="N579" s="12"/>
      <c r="O579" s="12"/>
      <c r="P579" s="12"/>
      <c r="Q579" s="12"/>
      <c r="R579" s="12"/>
      <c r="S579" s="12"/>
      <c r="T579" s="12"/>
      <c r="U579" s="12"/>
      <c r="V579" s="12"/>
      <c r="W579" s="12"/>
      <c r="X579" s="12"/>
      <c r="Y579" s="12"/>
      <c r="Z579" s="12"/>
      <c r="AA579" s="12"/>
      <c r="AB579" s="12"/>
      <c r="AC579" s="12"/>
      <c r="AD579" s="12"/>
      <c r="AE579" s="12"/>
      <c r="AF579" s="12"/>
      <c r="AG579" s="12"/>
      <c r="AH579" s="12"/>
      <c r="AI579" s="27"/>
      <c r="AJ579" s="12"/>
      <c r="AK579" s="12"/>
      <c r="AL579" s="12"/>
      <c r="AM579" s="12"/>
      <c r="AN579" s="12"/>
      <c r="AO579" s="12"/>
      <c r="AP579" s="12"/>
      <c r="AQ579" s="12"/>
      <c r="AR579" s="12"/>
      <c r="AS579" s="12"/>
      <c r="AT579" s="12"/>
      <c r="AU579" s="12"/>
      <c r="AV579" s="12"/>
    </row>
    <row r="580" spans="1:48" ht="15.75" customHeight="1" x14ac:dyDescent="0.2">
      <c r="A580" s="12"/>
      <c r="B580" s="12"/>
      <c r="C580" s="12"/>
      <c r="D580" s="12"/>
      <c r="E580" s="12"/>
      <c r="F580" s="12"/>
      <c r="G580" s="12"/>
      <c r="H580" s="12"/>
      <c r="I580" s="12"/>
      <c r="J580" s="12"/>
      <c r="K580" s="12"/>
      <c r="L580" s="12"/>
      <c r="M580" s="27"/>
      <c r="N580" s="12"/>
      <c r="O580" s="12"/>
      <c r="P580" s="12"/>
      <c r="Q580" s="12"/>
      <c r="R580" s="12"/>
      <c r="S580" s="12"/>
      <c r="T580" s="12"/>
      <c r="U580" s="12"/>
      <c r="V580" s="12"/>
      <c r="W580" s="12"/>
      <c r="X580" s="12"/>
      <c r="Y580" s="12"/>
      <c r="Z580" s="12"/>
      <c r="AA580" s="12"/>
      <c r="AB580" s="12"/>
      <c r="AC580" s="12"/>
      <c r="AD580" s="12"/>
      <c r="AE580" s="12"/>
      <c r="AF580" s="12"/>
      <c r="AG580" s="12"/>
      <c r="AH580" s="12"/>
      <c r="AI580" s="27"/>
      <c r="AJ580" s="12"/>
      <c r="AK580" s="12"/>
      <c r="AL580" s="12"/>
      <c r="AM580" s="12"/>
      <c r="AN580" s="12"/>
      <c r="AO580" s="12"/>
      <c r="AP580" s="12"/>
      <c r="AQ580" s="12"/>
      <c r="AR580" s="12"/>
      <c r="AS580" s="12"/>
      <c r="AT580" s="12"/>
      <c r="AU580" s="12"/>
      <c r="AV580" s="12"/>
    </row>
    <row r="581" spans="1:48" ht="15.75" customHeight="1" x14ac:dyDescent="0.2">
      <c r="A581" s="12"/>
      <c r="B581" s="12"/>
      <c r="C581" s="12"/>
      <c r="D581" s="12"/>
      <c r="E581" s="12"/>
      <c r="F581" s="12"/>
      <c r="G581" s="12"/>
      <c r="H581" s="12"/>
      <c r="I581" s="12"/>
      <c r="J581" s="12"/>
      <c r="K581" s="12"/>
      <c r="L581" s="12"/>
      <c r="M581" s="27"/>
      <c r="N581" s="12"/>
      <c r="O581" s="12"/>
      <c r="P581" s="12"/>
      <c r="Q581" s="12"/>
      <c r="R581" s="12"/>
      <c r="S581" s="12"/>
      <c r="T581" s="12"/>
      <c r="U581" s="12"/>
      <c r="V581" s="12"/>
      <c r="W581" s="12"/>
      <c r="X581" s="12"/>
      <c r="Y581" s="12"/>
      <c r="Z581" s="12"/>
      <c r="AA581" s="12"/>
      <c r="AB581" s="12"/>
      <c r="AC581" s="12"/>
      <c r="AD581" s="12"/>
      <c r="AE581" s="12"/>
      <c r="AF581" s="12"/>
      <c r="AG581" s="12"/>
      <c r="AH581" s="12"/>
      <c r="AI581" s="27"/>
      <c r="AJ581" s="12"/>
      <c r="AK581" s="12"/>
      <c r="AL581" s="12"/>
      <c r="AM581" s="12"/>
      <c r="AN581" s="12"/>
      <c r="AO581" s="12"/>
      <c r="AP581" s="12"/>
      <c r="AQ581" s="12"/>
      <c r="AR581" s="12"/>
      <c r="AS581" s="12"/>
      <c r="AT581" s="12"/>
      <c r="AU581" s="12"/>
      <c r="AV581" s="12"/>
    </row>
    <row r="582" spans="1:48" ht="15.75" customHeight="1" x14ac:dyDescent="0.2">
      <c r="A582" s="12"/>
      <c r="B582" s="12"/>
      <c r="C582" s="12"/>
      <c r="D582" s="12"/>
      <c r="E582" s="12"/>
      <c r="F582" s="12"/>
      <c r="G582" s="12"/>
      <c r="H582" s="12"/>
      <c r="I582" s="12"/>
      <c r="J582" s="12"/>
      <c r="K582" s="12"/>
      <c r="L582" s="12"/>
      <c r="M582" s="27"/>
      <c r="N582" s="12"/>
      <c r="O582" s="12"/>
      <c r="P582" s="12"/>
      <c r="Q582" s="12"/>
      <c r="R582" s="12"/>
      <c r="S582" s="12"/>
      <c r="T582" s="12"/>
      <c r="U582" s="12"/>
      <c r="V582" s="12"/>
      <c r="W582" s="12"/>
      <c r="X582" s="12"/>
      <c r="Y582" s="12"/>
      <c r="Z582" s="12"/>
      <c r="AA582" s="12"/>
      <c r="AB582" s="12"/>
      <c r="AC582" s="12"/>
      <c r="AD582" s="12"/>
      <c r="AE582" s="12"/>
      <c r="AF582" s="12"/>
      <c r="AG582" s="12"/>
      <c r="AH582" s="12"/>
      <c r="AI582" s="27"/>
      <c r="AJ582" s="12"/>
      <c r="AK582" s="12"/>
      <c r="AL582" s="12"/>
      <c r="AM582" s="12"/>
      <c r="AN582" s="12"/>
      <c r="AO582" s="12"/>
      <c r="AP582" s="12"/>
      <c r="AQ582" s="12"/>
      <c r="AR582" s="12"/>
      <c r="AS582" s="12"/>
      <c r="AT582" s="12"/>
      <c r="AU582" s="12"/>
      <c r="AV582" s="12"/>
    </row>
    <row r="583" spans="1:48" ht="15.75" customHeight="1" x14ac:dyDescent="0.2">
      <c r="A583" s="12"/>
      <c r="B583" s="12"/>
      <c r="C583" s="12"/>
      <c r="D583" s="12"/>
      <c r="E583" s="12"/>
      <c r="F583" s="12"/>
      <c r="G583" s="12"/>
      <c r="H583" s="12"/>
      <c r="I583" s="12"/>
      <c r="J583" s="12"/>
      <c r="K583" s="12"/>
      <c r="L583" s="12"/>
      <c r="M583" s="27"/>
      <c r="N583" s="12"/>
      <c r="O583" s="12"/>
      <c r="P583" s="12"/>
      <c r="Q583" s="12"/>
      <c r="R583" s="12"/>
      <c r="S583" s="12"/>
      <c r="T583" s="12"/>
      <c r="U583" s="12"/>
      <c r="V583" s="12"/>
      <c r="W583" s="12"/>
      <c r="X583" s="12"/>
      <c r="Y583" s="12"/>
      <c r="Z583" s="12"/>
      <c r="AA583" s="12"/>
      <c r="AB583" s="12"/>
      <c r="AC583" s="12"/>
      <c r="AD583" s="12"/>
      <c r="AE583" s="12"/>
      <c r="AF583" s="12"/>
      <c r="AG583" s="12"/>
      <c r="AH583" s="12"/>
      <c r="AI583" s="27"/>
      <c r="AJ583" s="12"/>
      <c r="AK583" s="12"/>
      <c r="AL583" s="12"/>
      <c r="AM583" s="12"/>
      <c r="AN583" s="12"/>
      <c r="AO583" s="12"/>
      <c r="AP583" s="12"/>
      <c r="AQ583" s="12"/>
      <c r="AR583" s="12"/>
      <c r="AS583" s="12"/>
      <c r="AT583" s="12"/>
      <c r="AU583" s="12"/>
      <c r="AV583" s="12"/>
    </row>
    <row r="584" spans="1:48" ht="15.75" customHeight="1" x14ac:dyDescent="0.2">
      <c r="A584" s="12"/>
      <c r="B584" s="12"/>
      <c r="C584" s="12"/>
      <c r="D584" s="12"/>
      <c r="E584" s="12"/>
      <c r="F584" s="12"/>
      <c r="G584" s="12"/>
      <c r="H584" s="12"/>
      <c r="I584" s="12"/>
      <c r="J584" s="12"/>
      <c r="K584" s="12"/>
      <c r="L584" s="12"/>
      <c r="M584" s="27"/>
      <c r="N584" s="12"/>
      <c r="O584" s="12"/>
      <c r="P584" s="12"/>
      <c r="Q584" s="12"/>
      <c r="R584" s="12"/>
      <c r="S584" s="12"/>
      <c r="T584" s="12"/>
      <c r="U584" s="12"/>
      <c r="V584" s="12"/>
      <c r="W584" s="12"/>
      <c r="X584" s="12"/>
      <c r="Y584" s="12"/>
      <c r="Z584" s="12"/>
      <c r="AA584" s="12"/>
      <c r="AB584" s="12"/>
      <c r="AC584" s="12"/>
      <c r="AD584" s="12"/>
      <c r="AE584" s="12"/>
      <c r="AF584" s="12"/>
      <c r="AG584" s="12"/>
      <c r="AH584" s="12"/>
      <c r="AI584" s="27"/>
      <c r="AJ584" s="12"/>
      <c r="AK584" s="12"/>
      <c r="AL584" s="12"/>
      <c r="AM584" s="12"/>
      <c r="AN584" s="12"/>
      <c r="AO584" s="12"/>
      <c r="AP584" s="12"/>
      <c r="AQ584" s="12"/>
      <c r="AR584" s="12"/>
      <c r="AS584" s="12"/>
      <c r="AT584" s="12"/>
      <c r="AU584" s="12"/>
      <c r="AV584" s="12"/>
    </row>
    <row r="585" spans="1:48" ht="15.75" customHeight="1" x14ac:dyDescent="0.2">
      <c r="A585" s="12"/>
      <c r="B585" s="12"/>
      <c r="C585" s="12"/>
      <c r="D585" s="12"/>
      <c r="E585" s="12"/>
      <c r="F585" s="12"/>
      <c r="G585" s="12"/>
      <c r="H585" s="12"/>
      <c r="I585" s="12"/>
      <c r="J585" s="12"/>
      <c r="K585" s="12"/>
      <c r="L585" s="12"/>
      <c r="M585" s="27"/>
      <c r="N585" s="12"/>
      <c r="O585" s="12"/>
      <c r="P585" s="12"/>
      <c r="Q585" s="12"/>
      <c r="R585" s="12"/>
      <c r="S585" s="12"/>
      <c r="T585" s="12"/>
      <c r="U585" s="12"/>
      <c r="V585" s="12"/>
      <c r="W585" s="12"/>
      <c r="X585" s="12"/>
      <c r="Y585" s="12"/>
      <c r="Z585" s="12"/>
      <c r="AA585" s="12"/>
      <c r="AB585" s="12"/>
      <c r="AC585" s="12"/>
      <c r="AD585" s="12"/>
      <c r="AE585" s="12"/>
      <c r="AF585" s="12"/>
      <c r="AG585" s="12"/>
      <c r="AH585" s="12"/>
      <c r="AI585" s="27"/>
      <c r="AJ585" s="12"/>
      <c r="AK585" s="12"/>
      <c r="AL585" s="12"/>
      <c r="AM585" s="12"/>
      <c r="AN585" s="12"/>
      <c r="AO585" s="12"/>
      <c r="AP585" s="12"/>
      <c r="AQ585" s="12"/>
      <c r="AR585" s="12"/>
      <c r="AS585" s="12"/>
      <c r="AT585" s="12"/>
      <c r="AU585" s="12"/>
      <c r="AV585" s="12"/>
    </row>
    <row r="586" spans="1:48" ht="15.75" customHeight="1" x14ac:dyDescent="0.2">
      <c r="A586" s="12"/>
      <c r="B586" s="12"/>
      <c r="C586" s="12"/>
      <c r="D586" s="12"/>
      <c r="E586" s="12"/>
      <c r="F586" s="12"/>
      <c r="G586" s="12"/>
      <c r="H586" s="12"/>
      <c r="I586" s="12"/>
      <c r="J586" s="12"/>
      <c r="K586" s="12"/>
      <c r="L586" s="12"/>
      <c r="M586" s="27"/>
      <c r="N586" s="12"/>
      <c r="O586" s="12"/>
      <c r="P586" s="12"/>
      <c r="Q586" s="12"/>
      <c r="R586" s="12"/>
      <c r="S586" s="12"/>
      <c r="T586" s="12"/>
      <c r="U586" s="12"/>
      <c r="V586" s="12"/>
      <c r="W586" s="12"/>
      <c r="X586" s="12"/>
      <c r="Y586" s="12"/>
      <c r="Z586" s="12"/>
      <c r="AA586" s="12"/>
      <c r="AB586" s="12"/>
      <c r="AC586" s="12"/>
      <c r="AD586" s="12"/>
      <c r="AE586" s="12"/>
      <c r="AF586" s="12"/>
      <c r="AG586" s="12"/>
      <c r="AH586" s="12"/>
      <c r="AI586" s="27"/>
      <c r="AJ586" s="12"/>
      <c r="AK586" s="12"/>
      <c r="AL586" s="12"/>
      <c r="AM586" s="12"/>
      <c r="AN586" s="12"/>
      <c r="AO586" s="12"/>
      <c r="AP586" s="12"/>
      <c r="AQ586" s="12"/>
      <c r="AR586" s="12"/>
      <c r="AS586" s="12"/>
      <c r="AT586" s="12"/>
      <c r="AU586" s="12"/>
      <c r="AV586" s="12"/>
    </row>
    <row r="587" spans="1:48" ht="15.75" customHeight="1" x14ac:dyDescent="0.2">
      <c r="A587" s="12"/>
      <c r="B587" s="12"/>
      <c r="C587" s="12"/>
      <c r="D587" s="12"/>
      <c r="E587" s="12"/>
      <c r="F587" s="12"/>
      <c r="G587" s="12"/>
      <c r="H587" s="12"/>
      <c r="I587" s="12"/>
      <c r="J587" s="12"/>
      <c r="K587" s="12"/>
      <c r="L587" s="12"/>
      <c r="M587" s="27"/>
      <c r="N587" s="12"/>
      <c r="O587" s="12"/>
      <c r="P587" s="12"/>
      <c r="Q587" s="12"/>
      <c r="R587" s="12"/>
      <c r="S587" s="12"/>
      <c r="T587" s="12"/>
      <c r="U587" s="12"/>
      <c r="V587" s="12"/>
      <c r="W587" s="12"/>
      <c r="X587" s="12"/>
      <c r="Y587" s="12"/>
      <c r="Z587" s="12"/>
      <c r="AA587" s="12"/>
      <c r="AB587" s="12"/>
      <c r="AC587" s="12"/>
      <c r="AD587" s="12"/>
      <c r="AE587" s="12"/>
      <c r="AF587" s="12"/>
      <c r="AG587" s="12"/>
      <c r="AH587" s="12"/>
      <c r="AI587" s="27"/>
      <c r="AJ587" s="12"/>
      <c r="AK587" s="12"/>
      <c r="AL587" s="12"/>
      <c r="AM587" s="12"/>
      <c r="AN587" s="12"/>
      <c r="AO587" s="12"/>
      <c r="AP587" s="12"/>
      <c r="AQ587" s="12"/>
      <c r="AR587" s="12"/>
      <c r="AS587" s="12"/>
      <c r="AT587" s="12"/>
      <c r="AU587" s="12"/>
      <c r="AV587" s="12"/>
    </row>
    <row r="588" spans="1:48" ht="15.75" customHeight="1" x14ac:dyDescent="0.2">
      <c r="A588" s="12"/>
      <c r="B588" s="12"/>
      <c r="C588" s="12"/>
      <c r="D588" s="12"/>
      <c r="E588" s="12"/>
      <c r="F588" s="12"/>
      <c r="G588" s="12"/>
      <c r="H588" s="12"/>
      <c r="I588" s="12"/>
      <c r="J588" s="12"/>
      <c r="K588" s="12"/>
      <c r="L588" s="12"/>
      <c r="M588" s="27"/>
      <c r="N588" s="12"/>
      <c r="O588" s="12"/>
      <c r="P588" s="12"/>
      <c r="Q588" s="12"/>
      <c r="R588" s="12"/>
      <c r="S588" s="12"/>
      <c r="T588" s="12"/>
      <c r="U588" s="12"/>
      <c r="V588" s="12"/>
      <c r="W588" s="12"/>
      <c r="X588" s="12"/>
      <c r="Y588" s="12"/>
      <c r="Z588" s="12"/>
      <c r="AA588" s="12"/>
      <c r="AB588" s="12"/>
      <c r="AC588" s="12"/>
      <c r="AD588" s="12"/>
      <c r="AE588" s="12"/>
      <c r="AF588" s="12"/>
      <c r="AG588" s="12"/>
      <c r="AH588" s="12"/>
      <c r="AI588" s="27"/>
      <c r="AJ588" s="12"/>
      <c r="AK588" s="12"/>
      <c r="AL588" s="12"/>
      <c r="AM588" s="12"/>
      <c r="AN588" s="12"/>
      <c r="AO588" s="12"/>
      <c r="AP588" s="12"/>
      <c r="AQ588" s="12"/>
      <c r="AR588" s="12"/>
      <c r="AS588" s="12"/>
      <c r="AT588" s="12"/>
      <c r="AU588" s="12"/>
      <c r="AV588" s="12"/>
    </row>
    <row r="589" spans="1:48" ht="15.75" customHeight="1" x14ac:dyDescent="0.2">
      <c r="A589" s="12"/>
      <c r="B589" s="12"/>
      <c r="C589" s="12"/>
      <c r="D589" s="12"/>
      <c r="E589" s="12"/>
      <c r="F589" s="12"/>
      <c r="G589" s="12"/>
      <c r="H589" s="12"/>
      <c r="I589" s="12"/>
      <c r="J589" s="12"/>
      <c r="K589" s="12"/>
      <c r="L589" s="12"/>
      <c r="M589" s="27"/>
      <c r="N589" s="12"/>
      <c r="O589" s="12"/>
      <c r="P589" s="12"/>
      <c r="Q589" s="12"/>
      <c r="R589" s="12"/>
      <c r="S589" s="12"/>
      <c r="T589" s="12"/>
      <c r="U589" s="12"/>
      <c r="V589" s="12"/>
      <c r="W589" s="12"/>
      <c r="X589" s="12"/>
      <c r="Y589" s="12"/>
      <c r="Z589" s="12"/>
      <c r="AA589" s="12"/>
      <c r="AB589" s="12"/>
      <c r="AC589" s="12"/>
      <c r="AD589" s="12"/>
      <c r="AE589" s="12"/>
      <c r="AF589" s="12"/>
      <c r="AG589" s="12"/>
      <c r="AH589" s="12"/>
      <c r="AI589" s="27"/>
      <c r="AJ589" s="12"/>
      <c r="AK589" s="12"/>
      <c r="AL589" s="12"/>
      <c r="AM589" s="12"/>
      <c r="AN589" s="12"/>
      <c r="AO589" s="12"/>
      <c r="AP589" s="12"/>
      <c r="AQ589" s="12"/>
      <c r="AR589" s="12"/>
      <c r="AS589" s="12"/>
      <c r="AT589" s="12"/>
      <c r="AU589" s="12"/>
      <c r="AV589" s="12"/>
    </row>
    <row r="590" spans="1:48" ht="15.75" customHeight="1" x14ac:dyDescent="0.2">
      <c r="A590" s="12"/>
      <c r="B590" s="12"/>
      <c r="C590" s="12"/>
      <c r="D590" s="12"/>
      <c r="E590" s="12"/>
      <c r="F590" s="12"/>
      <c r="G590" s="12"/>
      <c r="H590" s="12"/>
      <c r="I590" s="12"/>
      <c r="J590" s="12"/>
      <c r="K590" s="12"/>
      <c r="L590" s="12"/>
      <c r="M590" s="27"/>
      <c r="N590" s="12"/>
      <c r="O590" s="12"/>
      <c r="P590" s="12"/>
      <c r="Q590" s="12"/>
      <c r="R590" s="12"/>
      <c r="S590" s="12"/>
      <c r="T590" s="12"/>
      <c r="U590" s="12"/>
      <c r="V590" s="12"/>
      <c r="W590" s="12"/>
      <c r="X590" s="12"/>
      <c r="Y590" s="12"/>
      <c r="Z590" s="12"/>
      <c r="AA590" s="12"/>
      <c r="AB590" s="12"/>
      <c r="AC590" s="12"/>
      <c r="AD590" s="12"/>
      <c r="AE590" s="12"/>
      <c r="AF590" s="12"/>
      <c r="AG590" s="12"/>
      <c r="AH590" s="12"/>
      <c r="AI590" s="27"/>
      <c r="AJ590" s="12"/>
      <c r="AK590" s="12"/>
      <c r="AL590" s="12"/>
      <c r="AM590" s="12"/>
      <c r="AN590" s="12"/>
      <c r="AO590" s="12"/>
      <c r="AP590" s="12"/>
      <c r="AQ590" s="12"/>
      <c r="AR590" s="12"/>
      <c r="AS590" s="12"/>
      <c r="AT590" s="12"/>
      <c r="AU590" s="12"/>
      <c r="AV590" s="12"/>
    </row>
    <row r="591" spans="1:48" ht="15.75" customHeight="1" x14ac:dyDescent="0.2">
      <c r="A591" s="12"/>
      <c r="B591" s="12"/>
      <c r="C591" s="12"/>
      <c r="D591" s="12"/>
      <c r="E591" s="12"/>
      <c r="F591" s="12"/>
      <c r="G591" s="12"/>
      <c r="H591" s="12"/>
      <c r="I591" s="12"/>
      <c r="J591" s="12"/>
      <c r="K591" s="12"/>
      <c r="L591" s="12"/>
      <c r="M591" s="27"/>
      <c r="N591" s="12"/>
      <c r="O591" s="12"/>
      <c r="P591" s="12"/>
      <c r="Q591" s="12"/>
      <c r="R591" s="12"/>
      <c r="S591" s="12"/>
      <c r="T591" s="12"/>
      <c r="U591" s="12"/>
      <c r="V591" s="12"/>
      <c r="W591" s="12"/>
      <c r="X591" s="12"/>
      <c r="Y591" s="12"/>
      <c r="Z591" s="12"/>
      <c r="AA591" s="12"/>
      <c r="AB591" s="12"/>
      <c r="AC591" s="12"/>
      <c r="AD591" s="12"/>
      <c r="AE591" s="12"/>
      <c r="AF591" s="12"/>
      <c r="AG591" s="12"/>
      <c r="AH591" s="12"/>
      <c r="AI591" s="27"/>
      <c r="AJ591" s="12"/>
      <c r="AK591" s="12"/>
      <c r="AL591" s="12"/>
      <c r="AM591" s="12"/>
      <c r="AN591" s="12"/>
      <c r="AO591" s="12"/>
      <c r="AP591" s="12"/>
      <c r="AQ591" s="12"/>
      <c r="AR591" s="12"/>
      <c r="AS591" s="12"/>
      <c r="AT591" s="12"/>
      <c r="AU591" s="12"/>
      <c r="AV591" s="12"/>
    </row>
    <row r="592" spans="1:48" ht="15.75" customHeight="1" x14ac:dyDescent="0.2">
      <c r="A592" s="12"/>
      <c r="B592" s="12"/>
      <c r="C592" s="12"/>
      <c r="D592" s="12"/>
      <c r="E592" s="12"/>
      <c r="F592" s="12"/>
      <c r="G592" s="12"/>
      <c r="H592" s="12"/>
      <c r="I592" s="12"/>
      <c r="J592" s="12"/>
      <c r="K592" s="12"/>
      <c r="L592" s="12"/>
      <c r="M592" s="27"/>
      <c r="N592" s="12"/>
      <c r="O592" s="12"/>
      <c r="P592" s="12"/>
      <c r="Q592" s="12"/>
      <c r="R592" s="12"/>
      <c r="S592" s="12"/>
      <c r="T592" s="12"/>
      <c r="U592" s="12"/>
      <c r="V592" s="12"/>
      <c r="W592" s="12"/>
      <c r="X592" s="12"/>
      <c r="Y592" s="12"/>
      <c r="Z592" s="12"/>
      <c r="AA592" s="12"/>
      <c r="AB592" s="12"/>
      <c r="AC592" s="12"/>
      <c r="AD592" s="12"/>
      <c r="AE592" s="12"/>
      <c r="AF592" s="12"/>
      <c r="AG592" s="12"/>
      <c r="AH592" s="12"/>
      <c r="AI592" s="27"/>
      <c r="AJ592" s="12"/>
      <c r="AK592" s="12"/>
      <c r="AL592" s="12"/>
      <c r="AM592" s="12"/>
      <c r="AN592" s="12"/>
      <c r="AO592" s="12"/>
      <c r="AP592" s="12"/>
      <c r="AQ592" s="12"/>
      <c r="AR592" s="12"/>
      <c r="AS592" s="12"/>
      <c r="AT592" s="12"/>
      <c r="AU592" s="12"/>
      <c r="AV592" s="12"/>
    </row>
    <row r="593" spans="1:48" ht="15.75" customHeight="1" x14ac:dyDescent="0.2">
      <c r="A593" s="12"/>
      <c r="B593" s="12"/>
      <c r="C593" s="12"/>
      <c r="D593" s="12"/>
      <c r="E593" s="12"/>
      <c r="F593" s="12"/>
      <c r="G593" s="12"/>
      <c r="H593" s="12"/>
      <c r="I593" s="12"/>
      <c r="J593" s="12"/>
      <c r="K593" s="12"/>
      <c r="L593" s="12"/>
      <c r="M593" s="27"/>
      <c r="N593" s="12"/>
      <c r="O593" s="12"/>
      <c r="P593" s="12"/>
      <c r="Q593" s="12"/>
      <c r="R593" s="12"/>
      <c r="S593" s="12"/>
      <c r="T593" s="12"/>
      <c r="U593" s="12"/>
      <c r="V593" s="12"/>
      <c r="W593" s="12"/>
      <c r="X593" s="12"/>
      <c r="Y593" s="12"/>
      <c r="Z593" s="12"/>
      <c r="AA593" s="12"/>
      <c r="AB593" s="12"/>
      <c r="AC593" s="12"/>
      <c r="AD593" s="12"/>
      <c r="AE593" s="12"/>
      <c r="AF593" s="12"/>
      <c r="AG593" s="12"/>
      <c r="AH593" s="12"/>
      <c r="AI593" s="27"/>
      <c r="AJ593" s="12"/>
      <c r="AK593" s="12"/>
      <c r="AL593" s="12"/>
      <c r="AM593" s="12"/>
      <c r="AN593" s="12"/>
      <c r="AO593" s="12"/>
      <c r="AP593" s="12"/>
      <c r="AQ593" s="12"/>
      <c r="AR593" s="12"/>
      <c r="AS593" s="12"/>
      <c r="AT593" s="12"/>
      <c r="AU593" s="12"/>
      <c r="AV593" s="12"/>
    </row>
    <row r="594" spans="1:48" ht="15.75" customHeight="1" x14ac:dyDescent="0.2">
      <c r="A594" s="12"/>
      <c r="B594" s="12"/>
      <c r="C594" s="12"/>
      <c r="D594" s="12"/>
      <c r="E594" s="12"/>
      <c r="F594" s="12"/>
      <c r="G594" s="12"/>
      <c r="H594" s="12"/>
      <c r="I594" s="12"/>
      <c r="J594" s="12"/>
      <c r="K594" s="12"/>
      <c r="L594" s="12"/>
      <c r="M594" s="27"/>
      <c r="N594" s="12"/>
      <c r="O594" s="12"/>
      <c r="P594" s="12"/>
      <c r="Q594" s="12"/>
      <c r="R594" s="12"/>
      <c r="S594" s="12"/>
      <c r="T594" s="12"/>
      <c r="U594" s="12"/>
      <c r="V594" s="12"/>
      <c r="W594" s="12"/>
      <c r="X594" s="12"/>
      <c r="Y594" s="12"/>
      <c r="Z594" s="12"/>
      <c r="AA594" s="12"/>
      <c r="AB594" s="12"/>
      <c r="AC594" s="12"/>
      <c r="AD594" s="12"/>
      <c r="AE594" s="12"/>
      <c r="AF594" s="12"/>
      <c r="AG594" s="12"/>
      <c r="AH594" s="12"/>
      <c r="AI594" s="27"/>
      <c r="AJ594" s="12"/>
      <c r="AK594" s="12"/>
      <c r="AL594" s="12"/>
      <c r="AM594" s="12"/>
      <c r="AN594" s="12"/>
      <c r="AO594" s="12"/>
      <c r="AP594" s="12"/>
      <c r="AQ594" s="12"/>
      <c r="AR594" s="12"/>
      <c r="AS594" s="12"/>
      <c r="AT594" s="12"/>
      <c r="AU594" s="12"/>
      <c r="AV594" s="12"/>
    </row>
    <row r="595" spans="1:48" ht="15.75" customHeight="1" x14ac:dyDescent="0.2">
      <c r="A595" s="12"/>
      <c r="B595" s="12"/>
      <c r="C595" s="12"/>
      <c r="D595" s="12"/>
      <c r="E595" s="12"/>
      <c r="F595" s="12"/>
      <c r="G595" s="12"/>
      <c r="H595" s="12"/>
      <c r="I595" s="12"/>
      <c r="J595" s="12"/>
      <c r="K595" s="12"/>
      <c r="L595" s="12"/>
      <c r="M595" s="27"/>
      <c r="N595" s="12"/>
      <c r="O595" s="12"/>
      <c r="P595" s="12"/>
      <c r="Q595" s="12"/>
      <c r="R595" s="12"/>
      <c r="S595" s="12"/>
      <c r="T595" s="12"/>
      <c r="U595" s="12"/>
      <c r="V595" s="12"/>
      <c r="W595" s="12"/>
      <c r="X595" s="12"/>
      <c r="Y595" s="12"/>
      <c r="Z595" s="12"/>
      <c r="AA595" s="12"/>
      <c r="AB595" s="12"/>
      <c r="AC595" s="12"/>
      <c r="AD595" s="12"/>
      <c r="AE595" s="12"/>
      <c r="AF595" s="12"/>
      <c r="AG595" s="12"/>
      <c r="AH595" s="12"/>
      <c r="AI595" s="27"/>
      <c r="AJ595" s="12"/>
      <c r="AK595" s="12"/>
      <c r="AL595" s="12"/>
      <c r="AM595" s="12"/>
      <c r="AN595" s="12"/>
      <c r="AO595" s="12"/>
      <c r="AP595" s="12"/>
      <c r="AQ595" s="12"/>
      <c r="AR595" s="12"/>
      <c r="AS595" s="12"/>
      <c r="AT595" s="12"/>
      <c r="AU595" s="12"/>
      <c r="AV595" s="12"/>
    </row>
    <row r="596" spans="1:48" ht="15.75" customHeight="1" x14ac:dyDescent="0.2">
      <c r="A596" s="12"/>
      <c r="B596" s="12"/>
      <c r="C596" s="12"/>
      <c r="D596" s="12"/>
      <c r="E596" s="12"/>
      <c r="F596" s="12"/>
      <c r="G596" s="12"/>
      <c r="H596" s="12"/>
      <c r="I596" s="12"/>
      <c r="J596" s="12"/>
      <c r="K596" s="12"/>
      <c r="L596" s="12"/>
      <c r="M596" s="27"/>
      <c r="N596" s="12"/>
      <c r="O596" s="12"/>
      <c r="P596" s="12"/>
      <c r="Q596" s="12"/>
      <c r="R596" s="12"/>
      <c r="S596" s="12"/>
      <c r="T596" s="12"/>
      <c r="U596" s="12"/>
      <c r="V596" s="12"/>
      <c r="W596" s="12"/>
      <c r="X596" s="12"/>
      <c r="Y596" s="12"/>
      <c r="Z596" s="12"/>
      <c r="AA596" s="12"/>
      <c r="AB596" s="12"/>
      <c r="AC596" s="12"/>
      <c r="AD596" s="12"/>
      <c r="AE596" s="12"/>
      <c r="AF596" s="12"/>
      <c r="AG596" s="12"/>
      <c r="AH596" s="12"/>
      <c r="AI596" s="27"/>
      <c r="AJ596" s="12"/>
      <c r="AK596" s="12"/>
      <c r="AL596" s="12"/>
      <c r="AM596" s="12"/>
      <c r="AN596" s="12"/>
      <c r="AO596" s="12"/>
      <c r="AP596" s="12"/>
      <c r="AQ596" s="12"/>
      <c r="AR596" s="12"/>
      <c r="AS596" s="12"/>
      <c r="AT596" s="12"/>
      <c r="AU596" s="12"/>
      <c r="AV596" s="12"/>
    </row>
    <row r="597" spans="1:48" ht="15.75" customHeight="1" x14ac:dyDescent="0.2">
      <c r="A597" s="12"/>
      <c r="B597" s="12"/>
      <c r="C597" s="12"/>
      <c r="D597" s="12"/>
      <c r="E597" s="12"/>
      <c r="F597" s="12"/>
      <c r="G597" s="12"/>
      <c r="H597" s="12"/>
      <c r="I597" s="12"/>
      <c r="J597" s="12"/>
      <c r="K597" s="12"/>
      <c r="L597" s="12"/>
      <c r="M597" s="27"/>
      <c r="N597" s="12"/>
      <c r="O597" s="12"/>
      <c r="P597" s="12"/>
      <c r="Q597" s="12"/>
      <c r="R597" s="12"/>
      <c r="S597" s="12"/>
      <c r="T597" s="12"/>
      <c r="U597" s="12"/>
      <c r="V597" s="12"/>
      <c r="W597" s="12"/>
      <c r="X597" s="12"/>
      <c r="Y597" s="12"/>
      <c r="Z597" s="12"/>
      <c r="AA597" s="12"/>
      <c r="AB597" s="12"/>
      <c r="AC597" s="12"/>
      <c r="AD597" s="12"/>
      <c r="AE597" s="12"/>
      <c r="AF597" s="12"/>
      <c r="AG597" s="12"/>
      <c r="AH597" s="12"/>
      <c r="AI597" s="27"/>
      <c r="AJ597" s="12"/>
      <c r="AK597" s="12"/>
      <c r="AL597" s="12"/>
      <c r="AM597" s="12"/>
      <c r="AN597" s="12"/>
      <c r="AO597" s="12"/>
      <c r="AP597" s="12"/>
      <c r="AQ597" s="12"/>
      <c r="AR597" s="12"/>
      <c r="AS597" s="12"/>
      <c r="AT597" s="12"/>
      <c r="AU597" s="12"/>
      <c r="AV597" s="12"/>
    </row>
    <row r="598" spans="1:48" ht="15.75" customHeight="1" x14ac:dyDescent="0.2">
      <c r="A598" s="12"/>
      <c r="B598" s="12"/>
      <c r="C598" s="12"/>
      <c r="D598" s="12"/>
      <c r="E598" s="12"/>
      <c r="F598" s="12"/>
      <c r="G598" s="12"/>
      <c r="H598" s="12"/>
      <c r="I598" s="12"/>
      <c r="J598" s="12"/>
      <c r="K598" s="12"/>
      <c r="L598" s="12"/>
      <c r="M598" s="27"/>
      <c r="N598" s="12"/>
      <c r="O598" s="12"/>
      <c r="P598" s="12"/>
      <c r="Q598" s="12"/>
      <c r="R598" s="12"/>
      <c r="S598" s="12"/>
      <c r="T598" s="12"/>
      <c r="U598" s="12"/>
      <c r="V598" s="12"/>
      <c r="W598" s="12"/>
      <c r="X598" s="12"/>
      <c r="Y598" s="12"/>
      <c r="Z598" s="12"/>
      <c r="AA598" s="12"/>
      <c r="AB598" s="12"/>
      <c r="AC598" s="12"/>
      <c r="AD598" s="12"/>
      <c r="AE598" s="12"/>
      <c r="AF598" s="12"/>
      <c r="AG598" s="12"/>
      <c r="AH598" s="12"/>
      <c r="AI598" s="27"/>
      <c r="AJ598" s="12"/>
      <c r="AK598" s="12"/>
      <c r="AL598" s="12"/>
      <c r="AM598" s="12"/>
      <c r="AN598" s="12"/>
      <c r="AO598" s="12"/>
      <c r="AP598" s="12"/>
      <c r="AQ598" s="12"/>
      <c r="AR598" s="12"/>
      <c r="AS598" s="12"/>
      <c r="AT598" s="12"/>
      <c r="AU598" s="12"/>
      <c r="AV598" s="12"/>
    </row>
    <row r="599" spans="1:48" ht="15.75" customHeight="1" x14ac:dyDescent="0.2">
      <c r="A599" s="12"/>
      <c r="B599" s="12"/>
      <c r="C599" s="12"/>
      <c r="D599" s="12"/>
      <c r="E599" s="12"/>
      <c r="F599" s="12"/>
      <c r="G599" s="12"/>
      <c r="H599" s="12"/>
      <c r="I599" s="12"/>
      <c r="J599" s="12"/>
      <c r="K599" s="12"/>
      <c r="L599" s="12"/>
      <c r="M599" s="27"/>
      <c r="N599" s="12"/>
      <c r="O599" s="12"/>
      <c r="P599" s="12"/>
      <c r="Q599" s="12"/>
      <c r="R599" s="12"/>
      <c r="S599" s="12"/>
      <c r="T599" s="12"/>
      <c r="U599" s="12"/>
      <c r="V599" s="12"/>
      <c r="W599" s="12"/>
      <c r="X599" s="12"/>
      <c r="Y599" s="12"/>
      <c r="Z599" s="12"/>
      <c r="AA599" s="12"/>
      <c r="AB599" s="12"/>
      <c r="AC599" s="12"/>
      <c r="AD599" s="12"/>
      <c r="AE599" s="12"/>
      <c r="AF599" s="12"/>
      <c r="AG599" s="12"/>
      <c r="AH599" s="12"/>
      <c r="AI599" s="27"/>
      <c r="AJ599" s="12"/>
      <c r="AK599" s="12"/>
      <c r="AL599" s="12"/>
      <c r="AM599" s="12"/>
      <c r="AN599" s="12"/>
      <c r="AO599" s="12"/>
      <c r="AP599" s="12"/>
      <c r="AQ599" s="12"/>
      <c r="AR599" s="12"/>
      <c r="AS599" s="12"/>
      <c r="AT599" s="12"/>
      <c r="AU599" s="12"/>
      <c r="AV599" s="12"/>
    </row>
    <row r="600" spans="1:48" ht="15.75" customHeight="1" x14ac:dyDescent="0.2">
      <c r="A600" s="12"/>
      <c r="B600" s="12"/>
      <c r="C600" s="12"/>
      <c r="D600" s="12"/>
      <c r="E600" s="12"/>
      <c r="F600" s="12"/>
      <c r="G600" s="12"/>
      <c r="H600" s="12"/>
      <c r="I600" s="12"/>
      <c r="J600" s="12"/>
      <c r="K600" s="12"/>
      <c r="L600" s="12"/>
      <c r="M600" s="27"/>
      <c r="N600" s="12"/>
      <c r="O600" s="12"/>
      <c r="P600" s="12"/>
      <c r="Q600" s="12"/>
      <c r="R600" s="12"/>
      <c r="S600" s="12"/>
      <c r="T600" s="12"/>
      <c r="U600" s="12"/>
      <c r="V600" s="12"/>
      <c r="W600" s="12"/>
      <c r="X600" s="12"/>
      <c r="Y600" s="12"/>
      <c r="Z600" s="12"/>
      <c r="AA600" s="12"/>
      <c r="AB600" s="12"/>
      <c r="AC600" s="12"/>
      <c r="AD600" s="12"/>
      <c r="AE600" s="12"/>
      <c r="AF600" s="12"/>
      <c r="AG600" s="12"/>
      <c r="AH600" s="12"/>
      <c r="AI600" s="27"/>
      <c r="AJ600" s="12"/>
      <c r="AK600" s="12"/>
      <c r="AL600" s="12"/>
      <c r="AM600" s="12"/>
      <c r="AN600" s="12"/>
      <c r="AO600" s="12"/>
      <c r="AP600" s="12"/>
      <c r="AQ600" s="12"/>
      <c r="AR600" s="12"/>
      <c r="AS600" s="12"/>
      <c r="AT600" s="12"/>
      <c r="AU600" s="12"/>
      <c r="AV600" s="12"/>
    </row>
    <row r="601" spans="1:48" ht="15.75" customHeight="1" x14ac:dyDescent="0.2">
      <c r="A601" s="12"/>
      <c r="B601" s="12"/>
      <c r="C601" s="12"/>
      <c r="D601" s="12"/>
      <c r="E601" s="12"/>
      <c r="F601" s="12"/>
      <c r="G601" s="12"/>
      <c r="H601" s="12"/>
      <c r="I601" s="12"/>
      <c r="J601" s="12"/>
      <c r="K601" s="12"/>
      <c r="L601" s="12"/>
      <c r="M601" s="27"/>
      <c r="N601" s="12"/>
      <c r="O601" s="12"/>
      <c r="P601" s="12"/>
      <c r="Q601" s="12"/>
      <c r="R601" s="12"/>
      <c r="S601" s="12"/>
      <c r="T601" s="12"/>
      <c r="U601" s="12"/>
      <c r="V601" s="12"/>
      <c r="W601" s="12"/>
      <c r="X601" s="12"/>
      <c r="Y601" s="12"/>
      <c r="Z601" s="12"/>
      <c r="AA601" s="12"/>
      <c r="AB601" s="12"/>
      <c r="AC601" s="12"/>
      <c r="AD601" s="12"/>
      <c r="AE601" s="12"/>
      <c r="AF601" s="12"/>
      <c r="AG601" s="12"/>
      <c r="AH601" s="12"/>
      <c r="AI601" s="27"/>
      <c r="AJ601" s="12"/>
      <c r="AK601" s="12"/>
      <c r="AL601" s="12"/>
      <c r="AM601" s="12"/>
      <c r="AN601" s="12"/>
      <c r="AO601" s="12"/>
      <c r="AP601" s="12"/>
      <c r="AQ601" s="12"/>
      <c r="AR601" s="12"/>
      <c r="AS601" s="12"/>
      <c r="AT601" s="12"/>
      <c r="AU601" s="12"/>
      <c r="AV601" s="12"/>
    </row>
    <row r="602" spans="1:48" ht="15.75" customHeight="1" x14ac:dyDescent="0.2">
      <c r="A602" s="12"/>
      <c r="B602" s="12"/>
      <c r="C602" s="12"/>
      <c r="D602" s="12"/>
      <c r="E602" s="12"/>
      <c r="F602" s="12"/>
      <c r="G602" s="12"/>
      <c r="H602" s="12"/>
      <c r="I602" s="12"/>
      <c r="J602" s="12"/>
      <c r="K602" s="12"/>
      <c r="L602" s="12"/>
      <c r="M602" s="27"/>
      <c r="N602" s="12"/>
      <c r="O602" s="12"/>
      <c r="P602" s="12"/>
      <c r="Q602" s="12"/>
      <c r="R602" s="12"/>
      <c r="S602" s="12"/>
      <c r="T602" s="12"/>
      <c r="U602" s="12"/>
      <c r="V602" s="12"/>
      <c r="W602" s="12"/>
      <c r="X602" s="12"/>
      <c r="Y602" s="12"/>
      <c r="Z602" s="12"/>
      <c r="AA602" s="12"/>
      <c r="AB602" s="12"/>
      <c r="AC602" s="12"/>
      <c r="AD602" s="12"/>
      <c r="AE602" s="12"/>
      <c r="AF602" s="12"/>
      <c r="AG602" s="12"/>
      <c r="AH602" s="12"/>
      <c r="AI602" s="27"/>
      <c r="AJ602" s="12"/>
      <c r="AK602" s="12"/>
      <c r="AL602" s="12"/>
      <c r="AM602" s="12"/>
      <c r="AN602" s="12"/>
      <c r="AO602" s="12"/>
      <c r="AP602" s="12"/>
      <c r="AQ602" s="12"/>
      <c r="AR602" s="12"/>
      <c r="AS602" s="12"/>
      <c r="AT602" s="12"/>
      <c r="AU602" s="12"/>
      <c r="AV602" s="12"/>
    </row>
    <row r="603" spans="1:48" ht="15.75" customHeight="1" x14ac:dyDescent="0.2">
      <c r="A603" s="12"/>
      <c r="B603" s="12"/>
      <c r="C603" s="12"/>
      <c r="D603" s="12"/>
      <c r="E603" s="12"/>
      <c r="F603" s="12"/>
      <c r="G603" s="12"/>
      <c r="H603" s="12"/>
      <c r="I603" s="12"/>
      <c r="J603" s="12"/>
      <c r="K603" s="12"/>
      <c r="L603" s="12"/>
      <c r="M603" s="27"/>
      <c r="N603" s="12"/>
      <c r="O603" s="12"/>
      <c r="P603" s="12"/>
      <c r="Q603" s="12"/>
      <c r="R603" s="12"/>
      <c r="S603" s="12"/>
      <c r="T603" s="12"/>
      <c r="U603" s="12"/>
      <c r="V603" s="12"/>
      <c r="W603" s="12"/>
      <c r="X603" s="12"/>
      <c r="Y603" s="12"/>
      <c r="Z603" s="12"/>
      <c r="AA603" s="12"/>
      <c r="AB603" s="12"/>
      <c r="AC603" s="12"/>
      <c r="AD603" s="12"/>
      <c r="AE603" s="12"/>
      <c r="AF603" s="12"/>
      <c r="AG603" s="12"/>
      <c r="AH603" s="12"/>
      <c r="AI603" s="27"/>
      <c r="AJ603" s="12"/>
      <c r="AK603" s="12"/>
      <c r="AL603" s="12"/>
      <c r="AM603" s="12"/>
      <c r="AN603" s="12"/>
      <c r="AO603" s="12"/>
      <c r="AP603" s="12"/>
      <c r="AQ603" s="12"/>
      <c r="AR603" s="12"/>
      <c r="AS603" s="12"/>
      <c r="AT603" s="12"/>
      <c r="AU603" s="12"/>
      <c r="AV603" s="12"/>
    </row>
    <row r="604" spans="1:48" ht="15.75" customHeight="1" x14ac:dyDescent="0.2">
      <c r="A604" s="12"/>
      <c r="B604" s="12"/>
      <c r="C604" s="12"/>
      <c r="D604" s="12"/>
      <c r="E604" s="12"/>
      <c r="F604" s="12"/>
      <c r="G604" s="12"/>
      <c r="H604" s="12"/>
      <c r="I604" s="12"/>
      <c r="J604" s="12"/>
      <c r="K604" s="12"/>
      <c r="L604" s="12"/>
      <c r="M604" s="27"/>
      <c r="N604" s="12"/>
      <c r="O604" s="12"/>
      <c r="P604" s="12"/>
      <c r="Q604" s="12"/>
      <c r="R604" s="12"/>
      <c r="S604" s="12"/>
      <c r="T604" s="12"/>
      <c r="U604" s="12"/>
      <c r="V604" s="12"/>
      <c r="W604" s="12"/>
      <c r="X604" s="12"/>
      <c r="Y604" s="12"/>
      <c r="Z604" s="12"/>
      <c r="AA604" s="12"/>
      <c r="AB604" s="12"/>
      <c r="AC604" s="12"/>
      <c r="AD604" s="12"/>
      <c r="AE604" s="12"/>
      <c r="AF604" s="12"/>
      <c r="AG604" s="12"/>
      <c r="AH604" s="12"/>
      <c r="AI604" s="27"/>
      <c r="AJ604" s="12"/>
      <c r="AK604" s="12"/>
      <c r="AL604" s="12"/>
      <c r="AM604" s="12"/>
      <c r="AN604" s="12"/>
      <c r="AO604" s="12"/>
      <c r="AP604" s="12"/>
      <c r="AQ604" s="12"/>
      <c r="AR604" s="12"/>
      <c r="AS604" s="12"/>
      <c r="AT604" s="12"/>
      <c r="AU604" s="12"/>
      <c r="AV604" s="12"/>
    </row>
    <row r="605" spans="1:48" ht="15.75" customHeight="1" x14ac:dyDescent="0.2">
      <c r="A605" s="12"/>
      <c r="B605" s="12"/>
      <c r="C605" s="12"/>
      <c r="D605" s="12"/>
      <c r="E605" s="12"/>
      <c r="F605" s="12"/>
      <c r="G605" s="12"/>
      <c r="H605" s="12"/>
      <c r="I605" s="12"/>
      <c r="J605" s="12"/>
      <c r="K605" s="12"/>
      <c r="L605" s="12"/>
      <c r="M605" s="27"/>
      <c r="N605" s="12"/>
      <c r="O605" s="12"/>
      <c r="P605" s="12"/>
      <c r="Q605" s="12"/>
      <c r="R605" s="12"/>
      <c r="S605" s="12"/>
      <c r="T605" s="12"/>
      <c r="U605" s="12"/>
      <c r="V605" s="12"/>
      <c r="W605" s="12"/>
      <c r="X605" s="12"/>
      <c r="Y605" s="12"/>
      <c r="Z605" s="12"/>
      <c r="AA605" s="12"/>
      <c r="AB605" s="12"/>
      <c r="AC605" s="12"/>
      <c r="AD605" s="12"/>
      <c r="AE605" s="12"/>
      <c r="AF605" s="12"/>
      <c r="AG605" s="12"/>
      <c r="AH605" s="12"/>
      <c r="AI605" s="27"/>
      <c r="AJ605" s="12"/>
      <c r="AK605" s="12"/>
      <c r="AL605" s="12"/>
      <c r="AM605" s="12"/>
      <c r="AN605" s="12"/>
      <c r="AO605" s="12"/>
      <c r="AP605" s="12"/>
      <c r="AQ605" s="12"/>
      <c r="AR605" s="12"/>
      <c r="AS605" s="12"/>
      <c r="AT605" s="12"/>
      <c r="AU605" s="12"/>
      <c r="AV605" s="12"/>
    </row>
    <row r="606" spans="1:48" ht="15.75" customHeight="1" x14ac:dyDescent="0.2">
      <c r="A606" s="12"/>
      <c r="B606" s="12"/>
      <c r="C606" s="12"/>
      <c r="D606" s="12"/>
      <c r="E606" s="12"/>
      <c r="F606" s="12"/>
      <c r="G606" s="12"/>
      <c r="H606" s="12"/>
      <c r="I606" s="12"/>
      <c r="J606" s="12"/>
      <c r="K606" s="12"/>
      <c r="L606" s="12"/>
      <c r="M606" s="27"/>
      <c r="N606" s="12"/>
      <c r="O606" s="12"/>
      <c r="P606" s="12"/>
      <c r="Q606" s="12"/>
      <c r="R606" s="12"/>
      <c r="S606" s="12"/>
      <c r="T606" s="12"/>
      <c r="U606" s="12"/>
      <c r="V606" s="12"/>
      <c r="W606" s="12"/>
      <c r="X606" s="12"/>
      <c r="Y606" s="12"/>
      <c r="Z606" s="12"/>
      <c r="AA606" s="12"/>
      <c r="AB606" s="12"/>
      <c r="AC606" s="12"/>
      <c r="AD606" s="12"/>
      <c r="AE606" s="12"/>
      <c r="AF606" s="12"/>
      <c r="AG606" s="12"/>
      <c r="AH606" s="12"/>
      <c r="AI606" s="27"/>
      <c r="AJ606" s="12"/>
      <c r="AK606" s="12"/>
      <c r="AL606" s="12"/>
      <c r="AM606" s="12"/>
      <c r="AN606" s="12"/>
      <c r="AO606" s="12"/>
      <c r="AP606" s="12"/>
      <c r="AQ606" s="12"/>
      <c r="AR606" s="12"/>
      <c r="AS606" s="12"/>
      <c r="AT606" s="12"/>
      <c r="AU606" s="12"/>
      <c r="AV606" s="12"/>
    </row>
    <row r="607" spans="1:48" ht="15.75" customHeight="1" x14ac:dyDescent="0.2">
      <c r="A607" s="12"/>
      <c r="B607" s="12"/>
      <c r="C607" s="12"/>
      <c r="D607" s="12"/>
      <c r="E607" s="12"/>
      <c r="F607" s="12"/>
      <c r="G607" s="12"/>
      <c r="H607" s="12"/>
      <c r="I607" s="12"/>
      <c r="J607" s="12"/>
      <c r="K607" s="12"/>
      <c r="L607" s="12"/>
      <c r="M607" s="27"/>
      <c r="N607" s="12"/>
      <c r="O607" s="12"/>
      <c r="P607" s="12"/>
      <c r="Q607" s="12"/>
      <c r="R607" s="12"/>
      <c r="S607" s="12"/>
      <c r="T607" s="12"/>
      <c r="U607" s="12"/>
      <c r="V607" s="12"/>
      <c r="W607" s="12"/>
      <c r="X607" s="12"/>
      <c r="Y607" s="12"/>
      <c r="Z607" s="12"/>
      <c r="AA607" s="12"/>
      <c r="AB607" s="12"/>
      <c r="AC607" s="12"/>
      <c r="AD607" s="12"/>
      <c r="AE607" s="12"/>
      <c r="AF607" s="12"/>
      <c r="AG607" s="12"/>
      <c r="AH607" s="12"/>
      <c r="AI607" s="27"/>
      <c r="AJ607" s="12"/>
      <c r="AK607" s="12"/>
      <c r="AL607" s="12"/>
      <c r="AM607" s="12"/>
      <c r="AN607" s="12"/>
      <c r="AO607" s="12"/>
      <c r="AP607" s="12"/>
      <c r="AQ607" s="12"/>
      <c r="AR607" s="12"/>
      <c r="AS607" s="12"/>
      <c r="AT607" s="12"/>
      <c r="AU607" s="12"/>
      <c r="AV607" s="12"/>
    </row>
    <row r="608" spans="1:48" ht="15.75" customHeight="1" x14ac:dyDescent="0.2">
      <c r="A608" s="12"/>
      <c r="B608" s="12"/>
      <c r="C608" s="12"/>
      <c r="D608" s="12"/>
      <c r="E608" s="12"/>
      <c r="F608" s="12"/>
      <c r="G608" s="12"/>
      <c r="H608" s="12"/>
      <c r="I608" s="12"/>
      <c r="J608" s="12"/>
      <c r="K608" s="12"/>
      <c r="L608" s="12"/>
      <c r="M608" s="27"/>
      <c r="N608" s="12"/>
      <c r="O608" s="12"/>
      <c r="P608" s="12"/>
      <c r="Q608" s="12"/>
      <c r="R608" s="12"/>
      <c r="S608" s="12"/>
      <c r="T608" s="12"/>
      <c r="U608" s="12"/>
      <c r="V608" s="12"/>
      <c r="W608" s="12"/>
      <c r="X608" s="12"/>
      <c r="Y608" s="12"/>
      <c r="Z608" s="12"/>
      <c r="AA608" s="12"/>
      <c r="AB608" s="12"/>
      <c r="AC608" s="12"/>
      <c r="AD608" s="12"/>
      <c r="AE608" s="12"/>
      <c r="AF608" s="12"/>
      <c r="AG608" s="12"/>
      <c r="AH608" s="12"/>
      <c r="AI608" s="27"/>
      <c r="AJ608" s="12"/>
      <c r="AK608" s="12"/>
      <c r="AL608" s="12"/>
      <c r="AM608" s="12"/>
      <c r="AN608" s="12"/>
      <c r="AO608" s="12"/>
      <c r="AP608" s="12"/>
      <c r="AQ608" s="12"/>
      <c r="AR608" s="12"/>
      <c r="AS608" s="12"/>
      <c r="AT608" s="12"/>
      <c r="AU608" s="12"/>
      <c r="AV608" s="12"/>
    </row>
    <row r="609" spans="1:48" ht="15.75" customHeight="1" x14ac:dyDescent="0.2">
      <c r="A609" s="12"/>
      <c r="B609" s="12"/>
      <c r="C609" s="12"/>
      <c r="D609" s="12"/>
      <c r="E609" s="12"/>
      <c r="F609" s="12"/>
      <c r="G609" s="12"/>
      <c r="H609" s="12"/>
      <c r="I609" s="12"/>
      <c r="J609" s="12"/>
      <c r="K609" s="12"/>
      <c r="L609" s="12"/>
      <c r="M609" s="27"/>
      <c r="N609" s="12"/>
      <c r="O609" s="12"/>
      <c r="P609" s="12"/>
      <c r="Q609" s="12"/>
      <c r="R609" s="12"/>
      <c r="S609" s="12"/>
      <c r="T609" s="12"/>
      <c r="U609" s="12"/>
      <c r="V609" s="12"/>
      <c r="W609" s="12"/>
      <c r="X609" s="12"/>
      <c r="Y609" s="12"/>
      <c r="Z609" s="12"/>
      <c r="AA609" s="12"/>
      <c r="AB609" s="12"/>
      <c r="AC609" s="12"/>
      <c r="AD609" s="12"/>
      <c r="AE609" s="12"/>
      <c r="AF609" s="12"/>
      <c r="AG609" s="12"/>
      <c r="AH609" s="12"/>
      <c r="AI609" s="27"/>
      <c r="AJ609" s="12"/>
      <c r="AK609" s="12"/>
      <c r="AL609" s="12"/>
      <c r="AM609" s="12"/>
      <c r="AN609" s="12"/>
      <c r="AO609" s="12"/>
      <c r="AP609" s="12"/>
      <c r="AQ609" s="12"/>
      <c r="AR609" s="12"/>
      <c r="AS609" s="12"/>
      <c r="AT609" s="12"/>
      <c r="AU609" s="12"/>
      <c r="AV609" s="12"/>
    </row>
    <row r="610" spans="1:48" ht="15.75" customHeight="1" x14ac:dyDescent="0.2">
      <c r="A610" s="12"/>
      <c r="B610" s="12"/>
      <c r="C610" s="12"/>
      <c r="D610" s="12"/>
      <c r="E610" s="12"/>
      <c r="F610" s="12"/>
      <c r="G610" s="12"/>
      <c r="H610" s="12"/>
      <c r="I610" s="12"/>
      <c r="J610" s="12"/>
      <c r="K610" s="12"/>
      <c r="L610" s="12"/>
      <c r="M610" s="27"/>
      <c r="N610" s="12"/>
      <c r="O610" s="12"/>
      <c r="P610" s="12"/>
      <c r="Q610" s="12"/>
      <c r="R610" s="12"/>
      <c r="S610" s="12"/>
      <c r="T610" s="12"/>
      <c r="U610" s="12"/>
      <c r="V610" s="12"/>
      <c r="W610" s="12"/>
      <c r="X610" s="12"/>
      <c r="Y610" s="12"/>
      <c r="Z610" s="12"/>
      <c r="AA610" s="12"/>
      <c r="AB610" s="12"/>
      <c r="AC610" s="12"/>
      <c r="AD610" s="12"/>
      <c r="AE610" s="12"/>
      <c r="AF610" s="12"/>
      <c r="AG610" s="12"/>
      <c r="AH610" s="12"/>
      <c r="AI610" s="27"/>
      <c r="AJ610" s="12"/>
      <c r="AK610" s="12"/>
      <c r="AL610" s="12"/>
      <c r="AM610" s="12"/>
      <c r="AN610" s="12"/>
      <c r="AO610" s="12"/>
      <c r="AP610" s="12"/>
      <c r="AQ610" s="12"/>
      <c r="AR610" s="12"/>
      <c r="AS610" s="12"/>
      <c r="AT610" s="12"/>
      <c r="AU610" s="12"/>
      <c r="AV610" s="12"/>
    </row>
    <row r="611" spans="1:48" ht="15.75" customHeight="1" x14ac:dyDescent="0.2">
      <c r="A611" s="12"/>
      <c r="B611" s="12"/>
      <c r="C611" s="12"/>
      <c r="D611" s="12"/>
      <c r="E611" s="12"/>
      <c r="F611" s="12"/>
      <c r="G611" s="12"/>
      <c r="H611" s="12"/>
      <c r="I611" s="12"/>
      <c r="J611" s="12"/>
      <c r="K611" s="12"/>
      <c r="L611" s="12"/>
      <c r="M611" s="27"/>
      <c r="N611" s="12"/>
      <c r="O611" s="12"/>
      <c r="P611" s="12"/>
      <c r="Q611" s="12"/>
      <c r="R611" s="12"/>
      <c r="S611" s="12"/>
      <c r="T611" s="12"/>
      <c r="U611" s="12"/>
      <c r="V611" s="12"/>
      <c r="W611" s="12"/>
      <c r="X611" s="12"/>
      <c r="Y611" s="12"/>
      <c r="Z611" s="12"/>
      <c r="AA611" s="12"/>
      <c r="AB611" s="12"/>
      <c r="AC611" s="12"/>
      <c r="AD611" s="12"/>
      <c r="AE611" s="12"/>
      <c r="AF611" s="12"/>
      <c r="AG611" s="12"/>
      <c r="AH611" s="12"/>
      <c r="AI611" s="27"/>
      <c r="AJ611" s="12"/>
      <c r="AK611" s="12"/>
      <c r="AL611" s="12"/>
      <c r="AM611" s="12"/>
      <c r="AN611" s="12"/>
      <c r="AO611" s="12"/>
      <c r="AP611" s="12"/>
      <c r="AQ611" s="12"/>
      <c r="AR611" s="12"/>
      <c r="AS611" s="12"/>
      <c r="AT611" s="12"/>
      <c r="AU611" s="12"/>
      <c r="AV611" s="12"/>
    </row>
    <row r="612" spans="1:48" ht="15.75" customHeight="1" x14ac:dyDescent="0.2">
      <c r="A612" s="12"/>
      <c r="B612" s="12"/>
      <c r="C612" s="12"/>
      <c r="D612" s="12"/>
      <c r="E612" s="12"/>
      <c r="F612" s="12"/>
      <c r="G612" s="12"/>
      <c r="H612" s="12"/>
      <c r="I612" s="12"/>
      <c r="J612" s="12"/>
      <c r="K612" s="12"/>
      <c r="L612" s="12"/>
      <c r="M612" s="27"/>
      <c r="N612" s="12"/>
      <c r="O612" s="12"/>
      <c r="P612" s="12"/>
      <c r="Q612" s="12"/>
      <c r="R612" s="12"/>
      <c r="S612" s="12"/>
      <c r="T612" s="12"/>
      <c r="U612" s="12"/>
      <c r="V612" s="12"/>
      <c r="W612" s="12"/>
      <c r="X612" s="12"/>
      <c r="Y612" s="12"/>
      <c r="Z612" s="12"/>
      <c r="AA612" s="12"/>
      <c r="AB612" s="12"/>
      <c r="AC612" s="12"/>
      <c r="AD612" s="12"/>
      <c r="AE612" s="12"/>
      <c r="AF612" s="12"/>
      <c r="AG612" s="12"/>
      <c r="AH612" s="12"/>
      <c r="AI612" s="27"/>
      <c r="AJ612" s="12"/>
      <c r="AK612" s="12"/>
      <c r="AL612" s="12"/>
      <c r="AM612" s="12"/>
      <c r="AN612" s="12"/>
      <c r="AO612" s="12"/>
      <c r="AP612" s="12"/>
      <c r="AQ612" s="12"/>
      <c r="AR612" s="12"/>
      <c r="AS612" s="12"/>
      <c r="AT612" s="12"/>
      <c r="AU612" s="12"/>
      <c r="AV612" s="12"/>
    </row>
    <row r="613" spans="1:48" ht="15.75" customHeight="1" x14ac:dyDescent="0.2">
      <c r="A613" s="12"/>
      <c r="B613" s="12"/>
      <c r="C613" s="12"/>
      <c r="D613" s="12"/>
      <c r="E613" s="12"/>
      <c r="F613" s="12"/>
      <c r="G613" s="12"/>
      <c r="H613" s="12"/>
      <c r="I613" s="12"/>
      <c r="J613" s="12"/>
      <c r="K613" s="12"/>
      <c r="L613" s="12"/>
      <c r="M613" s="27"/>
      <c r="N613" s="12"/>
      <c r="O613" s="12"/>
      <c r="P613" s="12"/>
      <c r="Q613" s="12"/>
      <c r="R613" s="12"/>
      <c r="S613" s="12"/>
      <c r="T613" s="12"/>
      <c r="U613" s="12"/>
      <c r="V613" s="12"/>
      <c r="W613" s="12"/>
      <c r="X613" s="12"/>
      <c r="Y613" s="12"/>
      <c r="Z613" s="12"/>
      <c r="AA613" s="12"/>
      <c r="AB613" s="12"/>
      <c r="AC613" s="12"/>
      <c r="AD613" s="12"/>
      <c r="AE613" s="12"/>
      <c r="AF613" s="12"/>
      <c r="AG613" s="12"/>
      <c r="AH613" s="12"/>
      <c r="AI613" s="27"/>
      <c r="AJ613" s="12"/>
      <c r="AK613" s="12"/>
      <c r="AL613" s="12"/>
      <c r="AM613" s="12"/>
      <c r="AN613" s="12"/>
      <c r="AO613" s="12"/>
      <c r="AP613" s="12"/>
      <c r="AQ613" s="12"/>
      <c r="AR613" s="12"/>
      <c r="AS613" s="12"/>
      <c r="AT613" s="12"/>
      <c r="AU613" s="12"/>
      <c r="AV613" s="12"/>
    </row>
    <row r="614" spans="1:48" ht="15.75" customHeight="1" x14ac:dyDescent="0.2">
      <c r="A614" s="12"/>
      <c r="B614" s="12"/>
      <c r="C614" s="12"/>
      <c r="D614" s="12"/>
      <c r="E614" s="12"/>
      <c r="F614" s="12"/>
      <c r="G614" s="12"/>
      <c r="H614" s="12"/>
      <c r="I614" s="12"/>
      <c r="J614" s="12"/>
      <c r="K614" s="12"/>
      <c r="L614" s="12"/>
      <c r="M614" s="27"/>
      <c r="N614" s="12"/>
      <c r="O614" s="12"/>
      <c r="P614" s="12"/>
      <c r="Q614" s="12"/>
      <c r="R614" s="12"/>
      <c r="S614" s="12"/>
      <c r="T614" s="12"/>
      <c r="U614" s="12"/>
      <c r="V614" s="12"/>
      <c r="W614" s="12"/>
      <c r="X614" s="12"/>
      <c r="Y614" s="12"/>
      <c r="Z614" s="12"/>
      <c r="AA614" s="12"/>
      <c r="AB614" s="12"/>
      <c r="AC614" s="12"/>
      <c r="AD614" s="12"/>
      <c r="AE614" s="12"/>
      <c r="AF614" s="12"/>
      <c r="AG614" s="12"/>
      <c r="AH614" s="12"/>
      <c r="AI614" s="27"/>
      <c r="AJ614" s="12"/>
      <c r="AK614" s="12"/>
      <c r="AL614" s="12"/>
      <c r="AM614" s="12"/>
      <c r="AN614" s="12"/>
      <c r="AO614" s="12"/>
      <c r="AP614" s="12"/>
      <c r="AQ614" s="12"/>
      <c r="AR614" s="12"/>
      <c r="AS614" s="12"/>
      <c r="AT614" s="12"/>
      <c r="AU614" s="12"/>
      <c r="AV614" s="12"/>
    </row>
    <row r="615" spans="1:48" ht="15.75" customHeight="1" x14ac:dyDescent="0.2">
      <c r="A615" s="12"/>
      <c r="B615" s="12"/>
      <c r="C615" s="12"/>
      <c r="D615" s="12"/>
      <c r="E615" s="12"/>
      <c r="F615" s="12"/>
      <c r="G615" s="12"/>
      <c r="H615" s="12"/>
      <c r="I615" s="12"/>
      <c r="J615" s="12"/>
      <c r="K615" s="12"/>
      <c r="L615" s="12"/>
      <c r="M615" s="27"/>
      <c r="N615" s="12"/>
      <c r="O615" s="12"/>
      <c r="P615" s="12"/>
      <c r="Q615" s="12"/>
      <c r="R615" s="12"/>
      <c r="S615" s="12"/>
      <c r="T615" s="12"/>
      <c r="U615" s="12"/>
      <c r="V615" s="12"/>
      <c r="W615" s="12"/>
      <c r="X615" s="12"/>
      <c r="Y615" s="12"/>
      <c r="Z615" s="12"/>
      <c r="AA615" s="12"/>
      <c r="AB615" s="12"/>
      <c r="AC615" s="12"/>
      <c r="AD615" s="12"/>
      <c r="AE615" s="12"/>
      <c r="AF615" s="12"/>
      <c r="AG615" s="12"/>
      <c r="AH615" s="12"/>
      <c r="AI615" s="27"/>
      <c r="AJ615" s="12"/>
      <c r="AK615" s="12"/>
      <c r="AL615" s="12"/>
      <c r="AM615" s="12"/>
      <c r="AN615" s="12"/>
      <c r="AO615" s="12"/>
      <c r="AP615" s="12"/>
      <c r="AQ615" s="12"/>
      <c r="AR615" s="12"/>
      <c r="AS615" s="12"/>
      <c r="AT615" s="12"/>
      <c r="AU615" s="12"/>
      <c r="AV615" s="12"/>
    </row>
    <row r="616" spans="1:48" ht="15.75" customHeight="1" x14ac:dyDescent="0.2">
      <c r="A616" s="12"/>
      <c r="B616" s="12"/>
      <c r="C616" s="12"/>
      <c r="D616" s="12"/>
      <c r="E616" s="12"/>
      <c r="F616" s="12"/>
      <c r="G616" s="12"/>
      <c r="H616" s="12"/>
      <c r="I616" s="12"/>
      <c r="J616" s="12"/>
      <c r="K616" s="12"/>
      <c r="L616" s="12"/>
      <c r="M616" s="27"/>
      <c r="N616" s="12"/>
      <c r="O616" s="12"/>
      <c r="P616" s="12"/>
      <c r="Q616" s="12"/>
      <c r="R616" s="12"/>
      <c r="S616" s="12"/>
      <c r="T616" s="12"/>
      <c r="U616" s="12"/>
      <c r="V616" s="12"/>
      <c r="W616" s="12"/>
      <c r="X616" s="12"/>
      <c r="Y616" s="12"/>
      <c r="Z616" s="12"/>
      <c r="AA616" s="12"/>
      <c r="AB616" s="12"/>
      <c r="AC616" s="12"/>
      <c r="AD616" s="12"/>
      <c r="AE616" s="12"/>
      <c r="AF616" s="12"/>
      <c r="AG616" s="12"/>
      <c r="AH616" s="12"/>
      <c r="AI616" s="27"/>
      <c r="AJ616" s="12"/>
      <c r="AK616" s="12"/>
      <c r="AL616" s="12"/>
      <c r="AM616" s="12"/>
      <c r="AN616" s="12"/>
      <c r="AO616" s="12"/>
      <c r="AP616" s="12"/>
      <c r="AQ616" s="12"/>
      <c r="AR616" s="12"/>
      <c r="AS616" s="12"/>
      <c r="AT616" s="12"/>
      <c r="AU616" s="12"/>
      <c r="AV616" s="12"/>
    </row>
    <row r="617" spans="1:48" ht="15.75" customHeight="1" x14ac:dyDescent="0.2">
      <c r="A617" s="12"/>
      <c r="B617" s="12"/>
      <c r="C617" s="12"/>
      <c r="D617" s="12"/>
      <c r="E617" s="12"/>
      <c r="F617" s="12"/>
      <c r="G617" s="12"/>
      <c r="H617" s="12"/>
      <c r="I617" s="12"/>
      <c r="J617" s="12"/>
      <c r="K617" s="12"/>
      <c r="L617" s="12"/>
      <c r="M617" s="27"/>
      <c r="N617" s="12"/>
      <c r="O617" s="12"/>
      <c r="P617" s="12"/>
      <c r="Q617" s="12"/>
      <c r="R617" s="12"/>
      <c r="S617" s="12"/>
      <c r="T617" s="12"/>
      <c r="U617" s="12"/>
      <c r="V617" s="12"/>
      <c r="W617" s="12"/>
      <c r="X617" s="12"/>
      <c r="Y617" s="12"/>
      <c r="Z617" s="12"/>
      <c r="AA617" s="12"/>
      <c r="AB617" s="12"/>
      <c r="AC617" s="12"/>
      <c r="AD617" s="12"/>
      <c r="AE617" s="12"/>
      <c r="AF617" s="12"/>
      <c r="AG617" s="12"/>
      <c r="AH617" s="12"/>
      <c r="AI617" s="27"/>
      <c r="AJ617" s="12"/>
      <c r="AK617" s="12"/>
      <c r="AL617" s="12"/>
      <c r="AM617" s="12"/>
      <c r="AN617" s="12"/>
      <c r="AO617" s="12"/>
      <c r="AP617" s="12"/>
      <c r="AQ617" s="12"/>
      <c r="AR617" s="12"/>
      <c r="AS617" s="12"/>
      <c r="AT617" s="12"/>
      <c r="AU617" s="12"/>
      <c r="AV617" s="12"/>
    </row>
    <row r="618" spans="1:48" ht="15.75" customHeight="1" x14ac:dyDescent="0.2">
      <c r="A618" s="12"/>
      <c r="B618" s="12"/>
      <c r="C618" s="12"/>
      <c r="D618" s="12"/>
      <c r="E618" s="12"/>
      <c r="F618" s="12"/>
      <c r="G618" s="12"/>
      <c r="H618" s="12"/>
      <c r="I618" s="12"/>
      <c r="J618" s="12"/>
      <c r="K618" s="12"/>
      <c r="L618" s="12"/>
      <c r="M618" s="27"/>
      <c r="N618" s="12"/>
      <c r="O618" s="12"/>
      <c r="P618" s="12"/>
      <c r="Q618" s="12"/>
      <c r="R618" s="12"/>
      <c r="S618" s="12"/>
      <c r="T618" s="12"/>
      <c r="U618" s="12"/>
      <c r="V618" s="12"/>
      <c r="W618" s="12"/>
      <c r="X618" s="12"/>
      <c r="Y618" s="12"/>
      <c r="Z618" s="12"/>
      <c r="AA618" s="12"/>
      <c r="AB618" s="12"/>
      <c r="AC618" s="12"/>
      <c r="AD618" s="12"/>
      <c r="AE618" s="12"/>
      <c r="AF618" s="12"/>
      <c r="AG618" s="12"/>
      <c r="AH618" s="12"/>
      <c r="AI618" s="27"/>
      <c r="AJ618" s="12"/>
      <c r="AK618" s="12"/>
      <c r="AL618" s="12"/>
      <c r="AM618" s="12"/>
      <c r="AN618" s="12"/>
      <c r="AO618" s="12"/>
      <c r="AP618" s="12"/>
      <c r="AQ618" s="12"/>
      <c r="AR618" s="12"/>
      <c r="AS618" s="12"/>
      <c r="AT618" s="12"/>
      <c r="AU618" s="12"/>
      <c r="AV618" s="12"/>
    </row>
    <row r="619" spans="1:48" ht="15.75" customHeight="1" x14ac:dyDescent="0.2">
      <c r="A619" s="12"/>
      <c r="B619" s="12"/>
      <c r="C619" s="12"/>
      <c r="D619" s="12"/>
      <c r="E619" s="12"/>
      <c r="F619" s="12"/>
      <c r="G619" s="12"/>
      <c r="H619" s="12"/>
      <c r="I619" s="12"/>
      <c r="J619" s="12"/>
      <c r="K619" s="12"/>
      <c r="L619" s="12"/>
      <c r="M619" s="27"/>
      <c r="N619" s="12"/>
      <c r="O619" s="12"/>
      <c r="P619" s="12"/>
      <c r="Q619" s="12"/>
      <c r="R619" s="12"/>
      <c r="S619" s="12"/>
      <c r="T619" s="12"/>
      <c r="U619" s="12"/>
      <c r="V619" s="12"/>
      <c r="W619" s="12"/>
      <c r="X619" s="12"/>
      <c r="Y619" s="12"/>
      <c r="Z619" s="12"/>
      <c r="AA619" s="12"/>
      <c r="AB619" s="12"/>
      <c r="AC619" s="12"/>
      <c r="AD619" s="12"/>
      <c r="AE619" s="12"/>
      <c r="AF619" s="12"/>
      <c r="AG619" s="12"/>
      <c r="AH619" s="12"/>
      <c r="AI619" s="27"/>
      <c r="AJ619" s="12"/>
      <c r="AK619" s="12"/>
      <c r="AL619" s="12"/>
      <c r="AM619" s="12"/>
      <c r="AN619" s="12"/>
      <c r="AO619" s="12"/>
      <c r="AP619" s="12"/>
      <c r="AQ619" s="12"/>
      <c r="AR619" s="12"/>
      <c r="AS619" s="12"/>
      <c r="AT619" s="12"/>
      <c r="AU619" s="12"/>
      <c r="AV619" s="12"/>
    </row>
    <row r="620" spans="1:48" ht="15.75" customHeight="1" x14ac:dyDescent="0.2">
      <c r="A620" s="12"/>
      <c r="B620" s="12"/>
      <c r="C620" s="12"/>
      <c r="D620" s="12"/>
      <c r="E620" s="12"/>
      <c r="F620" s="12"/>
      <c r="G620" s="12"/>
      <c r="H620" s="12"/>
      <c r="I620" s="12"/>
      <c r="J620" s="12"/>
      <c r="K620" s="12"/>
      <c r="L620" s="12"/>
      <c r="M620" s="27"/>
      <c r="N620" s="12"/>
      <c r="O620" s="12"/>
      <c r="P620" s="12"/>
      <c r="Q620" s="12"/>
      <c r="R620" s="12"/>
      <c r="S620" s="12"/>
      <c r="T620" s="12"/>
      <c r="U620" s="12"/>
      <c r="V620" s="12"/>
      <c r="W620" s="12"/>
      <c r="X620" s="12"/>
      <c r="Y620" s="12"/>
      <c r="Z620" s="12"/>
      <c r="AA620" s="12"/>
      <c r="AB620" s="12"/>
      <c r="AC620" s="12"/>
      <c r="AD620" s="12"/>
      <c r="AE620" s="12"/>
      <c r="AF620" s="12"/>
      <c r="AG620" s="12"/>
      <c r="AH620" s="12"/>
      <c r="AI620" s="27"/>
      <c r="AJ620" s="12"/>
      <c r="AK620" s="12"/>
      <c r="AL620" s="12"/>
      <c r="AM620" s="12"/>
      <c r="AN620" s="12"/>
      <c r="AO620" s="12"/>
      <c r="AP620" s="12"/>
      <c r="AQ620" s="12"/>
      <c r="AR620" s="12"/>
      <c r="AS620" s="12"/>
      <c r="AT620" s="12"/>
      <c r="AU620" s="12"/>
      <c r="AV620" s="12"/>
    </row>
    <row r="621" spans="1:48" ht="15.75" customHeight="1" x14ac:dyDescent="0.2">
      <c r="A621" s="12"/>
      <c r="B621" s="12"/>
      <c r="C621" s="12"/>
      <c r="D621" s="12"/>
      <c r="E621" s="12"/>
      <c r="F621" s="12"/>
      <c r="G621" s="12"/>
      <c r="H621" s="12"/>
      <c r="I621" s="12"/>
      <c r="J621" s="12"/>
      <c r="K621" s="12"/>
      <c r="L621" s="12"/>
      <c r="M621" s="27"/>
      <c r="N621" s="12"/>
      <c r="O621" s="12"/>
      <c r="P621" s="12"/>
      <c r="Q621" s="12"/>
      <c r="R621" s="12"/>
      <c r="S621" s="12"/>
      <c r="T621" s="12"/>
      <c r="U621" s="12"/>
      <c r="V621" s="12"/>
      <c r="W621" s="12"/>
      <c r="X621" s="12"/>
      <c r="Y621" s="12"/>
      <c r="Z621" s="12"/>
      <c r="AA621" s="12"/>
      <c r="AB621" s="12"/>
      <c r="AC621" s="12"/>
      <c r="AD621" s="12"/>
      <c r="AE621" s="12"/>
      <c r="AF621" s="12"/>
      <c r="AG621" s="12"/>
      <c r="AH621" s="12"/>
      <c r="AI621" s="27"/>
      <c r="AJ621" s="12"/>
      <c r="AK621" s="12"/>
      <c r="AL621" s="12"/>
      <c r="AM621" s="12"/>
      <c r="AN621" s="12"/>
      <c r="AO621" s="12"/>
      <c r="AP621" s="12"/>
      <c r="AQ621" s="12"/>
      <c r="AR621" s="12"/>
      <c r="AS621" s="12"/>
      <c r="AT621" s="12"/>
      <c r="AU621" s="12"/>
      <c r="AV621" s="12"/>
    </row>
    <row r="622" spans="1:48" ht="15.75" customHeight="1" x14ac:dyDescent="0.2">
      <c r="A622" s="12"/>
      <c r="B622" s="12"/>
      <c r="C622" s="12"/>
      <c r="D622" s="12"/>
      <c r="E622" s="12"/>
      <c r="F622" s="12"/>
      <c r="G622" s="12"/>
      <c r="H622" s="12"/>
      <c r="I622" s="12"/>
      <c r="J622" s="12"/>
      <c r="K622" s="12"/>
      <c r="L622" s="12"/>
      <c r="M622" s="27"/>
      <c r="N622" s="12"/>
      <c r="O622" s="12"/>
      <c r="P622" s="12"/>
      <c r="Q622" s="12"/>
      <c r="R622" s="12"/>
      <c r="S622" s="12"/>
      <c r="T622" s="12"/>
      <c r="U622" s="12"/>
      <c r="V622" s="12"/>
      <c r="W622" s="12"/>
      <c r="X622" s="12"/>
      <c r="Y622" s="12"/>
      <c r="Z622" s="12"/>
      <c r="AA622" s="12"/>
      <c r="AB622" s="12"/>
      <c r="AC622" s="12"/>
      <c r="AD622" s="12"/>
      <c r="AE622" s="12"/>
      <c r="AF622" s="12"/>
      <c r="AG622" s="12"/>
      <c r="AH622" s="12"/>
      <c r="AI622" s="27"/>
      <c r="AJ622" s="12"/>
      <c r="AK622" s="12"/>
      <c r="AL622" s="12"/>
      <c r="AM622" s="12"/>
      <c r="AN622" s="12"/>
      <c r="AO622" s="12"/>
      <c r="AP622" s="12"/>
      <c r="AQ622" s="12"/>
      <c r="AR622" s="12"/>
      <c r="AS622" s="12"/>
      <c r="AT622" s="12"/>
      <c r="AU622" s="12"/>
      <c r="AV622" s="12"/>
    </row>
    <row r="623" spans="1:48" ht="15.75" customHeight="1" x14ac:dyDescent="0.2">
      <c r="A623" s="12"/>
      <c r="B623" s="12"/>
      <c r="C623" s="12"/>
      <c r="D623" s="12"/>
      <c r="E623" s="12"/>
      <c r="F623" s="12"/>
      <c r="G623" s="12"/>
      <c r="H623" s="12"/>
      <c r="I623" s="12"/>
      <c r="J623" s="12"/>
      <c r="K623" s="12"/>
      <c r="L623" s="12"/>
      <c r="M623" s="27"/>
      <c r="N623" s="12"/>
      <c r="O623" s="12"/>
      <c r="P623" s="12"/>
      <c r="Q623" s="12"/>
      <c r="R623" s="12"/>
      <c r="S623" s="12"/>
      <c r="T623" s="12"/>
      <c r="U623" s="12"/>
      <c r="V623" s="12"/>
      <c r="W623" s="12"/>
      <c r="X623" s="12"/>
      <c r="Y623" s="12"/>
      <c r="Z623" s="12"/>
      <c r="AA623" s="12"/>
      <c r="AB623" s="12"/>
      <c r="AC623" s="12"/>
      <c r="AD623" s="12"/>
      <c r="AE623" s="12"/>
      <c r="AF623" s="12"/>
      <c r="AG623" s="12"/>
      <c r="AH623" s="12"/>
      <c r="AI623" s="27"/>
      <c r="AJ623" s="12"/>
      <c r="AK623" s="12"/>
      <c r="AL623" s="12"/>
      <c r="AM623" s="12"/>
      <c r="AN623" s="12"/>
      <c r="AO623" s="12"/>
      <c r="AP623" s="12"/>
      <c r="AQ623" s="12"/>
      <c r="AR623" s="12"/>
      <c r="AS623" s="12"/>
      <c r="AT623" s="12"/>
      <c r="AU623" s="12"/>
      <c r="AV623" s="12"/>
    </row>
    <row r="624" spans="1:48" ht="15.75" customHeight="1" x14ac:dyDescent="0.2">
      <c r="A624" s="12"/>
      <c r="B624" s="12"/>
      <c r="C624" s="12"/>
      <c r="D624" s="12"/>
      <c r="E624" s="12"/>
      <c r="F624" s="12"/>
      <c r="G624" s="12"/>
      <c r="H624" s="12"/>
      <c r="I624" s="12"/>
      <c r="J624" s="12"/>
      <c r="K624" s="12"/>
      <c r="L624" s="12"/>
      <c r="M624" s="27"/>
      <c r="N624" s="12"/>
      <c r="O624" s="12"/>
      <c r="P624" s="12"/>
      <c r="Q624" s="12"/>
      <c r="R624" s="12"/>
      <c r="S624" s="12"/>
      <c r="T624" s="12"/>
      <c r="U624" s="12"/>
      <c r="V624" s="12"/>
      <c r="W624" s="12"/>
      <c r="X624" s="12"/>
      <c r="Y624" s="12"/>
      <c r="Z624" s="12"/>
      <c r="AA624" s="12"/>
      <c r="AB624" s="12"/>
      <c r="AC624" s="12"/>
      <c r="AD624" s="12"/>
      <c r="AE624" s="12"/>
      <c r="AF624" s="12"/>
      <c r="AG624" s="12"/>
      <c r="AH624" s="12"/>
      <c r="AI624" s="27"/>
      <c r="AJ624" s="12"/>
      <c r="AK624" s="12"/>
      <c r="AL624" s="12"/>
      <c r="AM624" s="12"/>
      <c r="AN624" s="12"/>
      <c r="AO624" s="12"/>
      <c r="AP624" s="12"/>
      <c r="AQ624" s="12"/>
      <c r="AR624" s="12"/>
      <c r="AS624" s="12"/>
      <c r="AT624" s="12"/>
      <c r="AU624" s="12"/>
      <c r="AV624" s="12"/>
    </row>
    <row r="625" spans="1:48" ht="15.75" customHeight="1" x14ac:dyDescent="0.2">
      <c r="A625" s="12"/>
      <c r="B625" s="12"/>
      <c r="C625" s="12"/>
      <c r="D625" s="12"/>
      <c r="E625" s="12"/>
      <c r="F625" s="12"/>
      <c r="G625" s="12"/>
      <c r="H625" s="12"/>
      <c r="I625" s="12"/>
      <c r="J625" s="12"/>
      <c r="K625" s="12"/>
      <c r="L625" s="12"/>
      <c r="M625" s="27"/>
      <c r="N625" s="12"/>
      <c r="O625" s="12"/>
      <c r="P625" s="12"/>
      <c r="Q625" s="12"/>
      <c r="R625" s="12"/>
      <c r="S625" s="12"/>
      <c r="T625" s="12"/>
      <c r="U625" s="12"/>
      <c r="V625" s="12"/>
      <c r="W625" s="12"/>
      <c r="X625" s="12"/>
      <c r="Y625" s="12"/>
      <c r="Z625" s="12"/>
      <c r="AA625" s="12"/>
      <c r="AB625" s="12"/>
      <c r="AC625" s="12"/>
      <c r="AD625" s="12"/>
      <c r="AE625" s="12"/>
      <c r="AF625" s="12"/>
      <c r="AG625" s="12"/>
      <c r="AH625" s="12"/>
      <c r="AI625" s="27"/>
      <c r="AJ625" s="12"/>
      <c r="AK625" s="12"/>
      <c r="AL625" s="12"/>
      <c r="AM625" s="12"/>
      <c r="AN625" s="12"/>
      <c r="AO625" s="12"/>
      <c r="AP625" s="12"/>
      <c r="AQ625" s="12"/>
      <c r="AR625" s="12"/>
      <c r="AS625" s="12"/>
      <c r="AT625" s="12"/>
      <c r="AU625" s="12"/>
      <c r="AV625" s="12"/>
    </row>
    <row r="626" spans="1:48" ht="15.75" customHeight="1" x14ac:dyDescent="0.2">
      <c r="A626" s="12"/>
      <c r="B626" s="12"/>
      <c r="C626" s="12"/>
      <c r="D626" s="12"/>
      <c r="E626" s="12"/>
      <c r="F626" s="12"/>
      <c r="G626" s="12"/>
      <c r="H626" s="12"/>
      <c r="I626" s="12"/>
      <c r="J626" s="12"/>
      <c r="K626" s="12"/>
      <c r="L626" s="12"/>
      <c r="M626" s="27"/>
      <c r="N626" s="12"/>
      <c r="O626" s="12"/>
      <c r="P626" s="12"/>
      <c r="Q626" s="12"/>
      <c r="R626" s="12"/>
      <c r="S626" s="12"/>
      <c r="T626" s="12"/>
      <c r="U626" s="12"/>
      <c r="V626" s="12"/>
      <c r="W626" s="12"/>
      <c r="X626" s="12"/>
      <c r="Y626" s="12"/>
      <c r="Z626" s="12"/>
      <c r="AA626" s="12"/>
      <c r="AB626" s="12"/>
      <c r="AC626" s="12"/>
      <c r="AD626" s="12"/>
      <c r="AE626" s="12"/>
      <c r="AF626" s="12"/>
      <c r="AG626" s="12"/>
      <c r="AH626" s="12"/>
      <c r="AI626" s="27"/>
      <c r="AJ626" s="12"/>
      <c r="AK626" s="12"/>
      <c r="AL626" s="12"/>
      <c r="AM626" s="12"/>
      <c r="AN626" s="12"/>
      <c r="AO626" s="12"/>
      <c r="AP626" s="12"/>
      <c r="AQ626" s="12"/>
      <c r="AR626" s="12"/>
      <c r="AS626" s="12"/>
      <c r="AT626" s="12"/>
      <c r="AU626" s="12"/>
      <c r="AV626" s="12"/>
    </row>
    <row r="627" spans="1:48" ht="15.75" customHeight="1" x14ac:dyDescent="0.2">
      <c r="A627" s="12"/>
      <c r="B627" s="12"/>
      <c r="C627" s="12"/>
      <c r="D627" s="12"/>
      <c r="E627" s="12"/>
      <c r="F627" s="12"/>
      <c r="G627" s="12"/>
      <c r="H627" s="12"/>
      <c r="I627" s="12"/>
      <c r="J627" s="12"/>
      <c r="K627" s="12"/>
      <c r="L627" s="12"/>
      <c r="M627" s="27"/>
      <c r="N627" s="12"/>
      <c r="O627" s="12"/>
      <c r="P627" s="12"/>
      <c r="Q627" s="12"/>
      <c r="R627" s="12"/>
      <c r="S627" s="12"/>
      <c r="T627" s="12"/>
      <c r="U627" s="12"/>
      <c r="V627" s="12"/>
      <c r="W627" s="12"/>
      <c r="X627" s="12"/>
      <c r="Y627" s="12"/>
      <c r="Z627" s="12"/>
      <c r="AA627" s="12"/>
      <c r="AB627" s="12"/>
      <c r="AC627" s="12"/>
      <c r="AD627" s="12"/>
      <c r="AE627" s="12"/>
      <c r="AF627" s="12"/>
      <c r="AG627" s="12"/>
      <c r="AH627" s="12"/>
      <c r="AI627" s="27"/>
      <c r="AJ627" s="12"/>
      <c r="AK627" s="12"/>
      <c r="AL627" s="12"/>
      <c r="AM627" s="12"/>
      <c r="AN627" s="12"/>
      <c r="AO627" s="12"/>
      <c r="AP627" s="12"/>
      <c r="AQ627" s="12"/>
      <c r="AR627" s="12"/>
      <c r="AS627" s="12"/>
      <c r="AT627" s="12"/>
      <c r="AU627" s="12"/>
      <c r="AV627" s="12"/>
    </row>
    <row r="628" spans="1:48" ht="15.75" customHeight="1" x14ac:dyDescent="0.2">
      <c r="A628" s="12"/>
      <c r="B628" s="12"/>
      <c r="C628" s="12"/>
      <c r="D628" s="12"/>
      <c r="E628" s="12"/>
      <c r="F628" s="12"/>
      <c r="G628" s="12"/>
      <c r="H628" s="12"/>
      <c r="I628" s="12"/>
      <c r="J628" s="12"/>
      <c r="K628" s="12"/>
      <c r="L628" s="12"/>
      <c r="M628" s="27"/>
      <c r="N628" s="12"/>
      <c r="O628" s="12"/>
      <c r="P628" s="12"/>
      <c r="Q628" s="12"/>
      <c r="R628" s="12"/>
      <c r="S628" s="12"/>
      <c r="T628" s="12"/>
      <c r="U628" s="12"/>
      <c r="V628" s="12"/>
      <c r="W628" s="12"/>
      <c r="X628" s="12"/>
      <c r="Y628" s="12"/>
      <c r="Z628" s="12"/>
      <c r="AA628" s="12"/>
      <c r="AB628" s="12"/>
      <c r="AC628" s="12"/>
      <c r="AD628" s="12"/>
      <c r="AE628" s="12"/>
      <c r="AF628" s="12"/>
      <c r="AG628" s="12"/>
      <c r="AH628" s="12"/>
      <c r="AI628" s="27"/>
      <c r="AJ628" s="12"/>
      <c r="AK628" s="12"/>
      <c r="AL628" s="12"/>
      <c r="AM628" s="12"/>
      <c r="AN628" s="12"/>
      <c r="AO628" s="12"/>
      <c r="AP628" s="12"/>
      <c r="AQ628" s="12"/>
      <c r="AR628" s="12"/>
      <c r="AS628" s="12"/>
      <c r="AT628" s="12"/>
      <c r="AU628" s="12"/>
      <c r="AV628" s="12"/>
    </row>
    <row r="629" spans="1:48" ht="15.75" customHeight="1" x14ac:dyDescent="0.2">
      <c r="A629" s="12"/>
      <c r="B629" s="12"/>
      <c r="C629" s="12"/>
      <c r="D629" s="12"/>
      <c r="E629" s="12"/>
      <c r="F629" s="12"/>
      <c r="G629" s="12"/>
      <c r="H629" s="12"/>
      <c r="I629" s="12"/>
      <c r="J629" s="12"/>
      <c r="K629" s="12"/>
      <c r="L629" s="12"/>
      <c r="M629" s="27"/>
      <c r="N629" s="12"/>
      <c r="O629" s="12"/>
      <c r="P629" s="12"/>
      <c r="Q629" s="12"/>
      <c r="R629" s="12"/>
      <c r="S629" s="12"/>
      <c r="T629" s="12"/>
      <c r="U629" s="12"/>
      <c r="V629" s="12"/>
      <c r="W629" s="12"/>
      <c r="X629" s="12"/>
      <c r="Y629" s="12"/>
      <c r="Z629" s="12"/>
      <c r="AA629" s="12"/>
      <c r="AB629" s="12"/>
      <c r="AC629" s="12"/>
      <c r="AD629" s="12"/>
      <c r="AE629" s="12"/>
      <c r="AF629" s="12"/>
      <c r="AG629" s="12"/>
      <c r="AH629" s="12"/>
      <c r="AI629" s="27"/>
      <c r="AJ629" s="12"/>
      <c r="AK629" s="12"/>
      <c r="AL629" s="12"/>
      <c r="AM629" s="12"/>
      <c r="AN629" s="12"/>
      <c r="AO629" s="12"/>
      <c r="AP629" s="12"/>
      <c r="AQ629" s="12"/>
      <c r="AR629" s="12"/>
      <c r="AS629" s="12"/>
      <c r="AT629" s="12"/>
      <c r="AU629" s="12"/>
      <c r="AV629" s="12"/>
    </row>
    <row r="630" spans="1:48" ht="15.75" customHeight="1" x14ac:dyDescent="0.2">
      <c r="A630" s="12"/>
      <c r="B630" s="12"/>
      <c r="C630" s="12"/>
      <c r="D630" s="12"/>
      <c r="E630" s="12"/>
      <c r="F630" s="12"/>
      <c r="G630" s="12"/>
      <c r="H630" s="12"/>
      <c r="I630" s="12"/>
      <c r="J630" s="12"/>
      <c r="K630" s="12"/>
      <c r="L630" s="12"/>
      <c r="M630" s="27"/>
      <c r="N630" s="12"/>
      <c r="O630" s="12"/>
      <c r="P630" s="12"/>
      <c r="Q630" s="12"/>
      <c r="R630" s="12"/>
      <c r="S630" s="12"/>
      <c r="T630" s="12"/>
      <c r="U630" s="12"/>
      <c r="V630" s="12"/>
      <c r="W630" s="12"/>
      <c r="X630" s="12"/>
      <c r="Y630" s="12"/>
      <c r="Z630" s="12"/>
      <c r="AA630" s="12"/>
      <c r="AB630" s="12"/>
      <c r="AC630" s="12"/>
      <c r="AD630" s="12"/>
      <c r="AE630" s="12"/>
      <c r="AF630" s="12"/>
      <c r="AG630" s="12"/>
      <c r="AH630" s="12"/>
      <c r="AI630" s="27"/>
      <c r="AJ630" s="12"/>
      <c r="AK630" s="12"/>
      <c r="AL630" s="12"/>
      <c r="AM630" s="12"/>
      <c r="AN630" s="12"/>
      <c r="AO630" s="12"/>
      <c r="AP630" s="12"/>
      <c r="AQ630" s="12"/>
      <c r="AR630" s="12"/>
      <c r="AS630" s="12"/>
      <c r="AT630" s="12"/>
      <c r="AU630" s="12"/>
      <c r="AV630" s="12"/>
    </row>
    <row r="631" spans="1:48" ht="15.75" customHeight="1" x14ac:dyDescent="0.2">
      <c r="A631" s="12"/>
      <c r="B631" s="12"/>
      <c r="C631" s="12"/>
      <c r="D631" s="12"/>
      <c r="E631" s="12"/>
      <c r="F631" s="12"/>
      <c r="G631" s="12"/>
      <c r="H631" s="12"/>
      <c r="I631" s="12"/>
      <c r="J631" s="12"/>
      <c r="K631" s="12"/>
      <c r="L631" s="12"/>
      <c r="M631" s="27"/>
      <c r="N631" s="12"/>
      <c r="O631" s="12"/>
      <c r="P631" s="12"/>
      <c r="Q631" s="12"/>
      <c r="R631" s="12"/>
      <c r="S631" s="12"/>
      <c r="T631" s="12"/>
      <c r="U631" s="12"/>
      <c r="V631" s="12"/>
      <c r="W631" s="12"/>
      <c r="X631" s="12"/>
      <c r="Y631" s="12"/>
      <c r="Z631" s="12"/>
      <c r="AA631" s="12"/>
      <c r="AB631" s="12"/>
      <c r="AC631" s="12"/>
      <c r="AD631" s="12"/>
      <c r="AE631" s="12"/>
      <c r="AF631" s="12"/>
      <c r="AG631" s="12"/>
      <c r="AH631" s="12"/>
      <c r="AI631" s="27"/>
      <c r="AJ631" s="12"/>
      <c r="AK631" s="12"/>
      <c r="AL631" s="12"/>
      <c r="AM631" s="12"/>
      <c r="AN631" s="12"/>
      <c r="AO631" s="12"/>
      <c r="AP631" s="12"/>
      <c r="AQ631" s="12"/>
      <c r="AR631" s="12"/>
      <c r="AS631" s="12"/>
      <c r="AT631" s="12"/>
      <c r="AU631" s="12"/>
      <c r="AV631" s="12"/>
    </row>
    <row r="632" spans="1:48" ht="15.75" customHeight="1" x14ac:dyDescent="0.2">
      <c r="A632" s="12"/>
      <c r="B632" s="12"/>
      <c r="C632" s="12"/>
      <c r="D632" s="12"/>
      <c r="E632" s="12"/>
      <c r="F632" s="12"/>
      <c r="G632" s="12"/>
      <c r="H632" s="12"/>
      <c r="I632" s="12"/>
      <c r="J632" s="12"/>
      <c r="K632" s="12"/>
      <c r="L632" s="12"/>
      <c r="M632" s="27"/>
      <c r="N632" s="12"/>
      <c r="O632" s="12"/>
      <c r="P632" s="12"/>
      <c r="Q632" s="12"/>
      <c r="R632" s="12"/>
      <c r="S632" s="12"/>
      <c r="T632" s="12"/>
      <c r="U632" s="12"/>
      <c r="V632" s="12"/>
      <c r="W632" s="12"/>
      <c r="X632" s="12"/>
      <c r="Y632" s="12"/>
      <c r="Z632" s="12"/>
      <c r="AA632" s="12"/>
      <c r="AB632" s="12"/>
      <c r="AC632" s="12"/>
      <c r="AD632" s="12"/>
      <c r="AE632" s="12"/>
      <c r="AF632" s="12"/>
      <c r="AG632" s="12"/>
      <c r="AH632" s="12"/>
      <c r="AI632" s="27"/>
      <c r="AJ632" s="12"/>
      <c r="AK632" s="12"/>
      <c r="AL632" s="12"/>
      <c r="AM632" s="12"/>
      <c r="AN632" s="12"/>
      <c r="AO632" s="12"/>
      <c r="AP632" s="12"/>
      <c r="AQ632" s="12"/>
      <c r="AR632" s="12"/>
      <c r="AS632" s="12"/>
      <c r="AT632" s="12"/>
      <c r="AU632" s="12"/>
      <c r="AV632" s="12"/>
    </row>
    <row r="633" spans="1:48" ht="15.75" customHeight="1" x14ac:dyDescent="0.2">
      <c r="A633" s="12"/>
      <c r="B633" s="12"/>
      <c r="C633" s="12"/>
      <c r="D633" s="12"/>
      <c r="E633" s="12"/>
      <c r="F633" s="12"/>
      <c r="G633" s="12"/>
      <c r="H633" s="12"/>
      <c r="I633" s="12"/>
      <c r="J633" s="12"/>
      <c r="K633" s="12"/>
      <c r="L633" s="12"/>
      <c r="M633" s="27"/>
      <c r="N633" s="12"/>
      <c r="O633" s="12"/>
      <c r="P633" s="12"/>
      <c r="Q633" s="12"/>
      <c r="R633" s="12"/>
      <c r="S633" s="12"/>
      <c r="T633" s="12"/>
      <c r="U633" s="12"/>
      <c r="V633" s="12"/>
      <c r="W633" s="12"/>
      <c r="X633" s="12"/>
      <c r="Y633" s="12"/>
      <c r="Z633" s="12"/>
      <c r="AA633" s="12"/>
      <c r="AB633" s="12"/>
      <c r="AC633" s="12"/>
      <c r="AD633" s="12"/>
      <c r="AE633" s="12"/>
      <c r="AF633" s="12"/>
      <c r="AG633" s="12"/>
      <c r="AH633" s="12"/>
      <c r="AI633" s="27"/>
      <c r="AJ633" s="12"/>
      <c r="AK633" s="12"/>
      <c r="AL633" s="12"/>
      <c r="AM633" s="12"/>
      <c r="AN633" s="12"/>
      <c r="AO633" s="12"/>
      <c r="AP633" s="12"/>
      <c r="AQ633" s="12"/>
      <c r="AR633" s="12"/>
      <c r="AS633" s="12"/>
      <c r="AT633" s="12"/>
      <c r="AU633" s="12"/>
      <c r="AV633" s="12"/>
    </row>
    <row r="634" spans="1:48" ht="15.75" customHeight="1" x14ac:dyDescent="0.2">
      <c r="A634" s="12"/>
      <c r="B634" s="12"/>
      <c r="C634" s="12"/>
      <c r="D634" s="12"/>
      <c r="E634" s="12"/>
      <c r="F634" s="12"/>
      <c r="G634" s="12"/>
      <c r="H634" s="12"/>
      <c r="I634" s="12"/>
      <c r="J634" s="12"/>
      <c r="K634" s="12"/>
      <c r="L634" s="12"/>
      <c r="M634" s="27"/>
      <c r="N634" s="12"/>
      <c r="O634" s="12"/>
      <c r="P634" s="12"/>
      <c r="Q634" s="12"/>
      <c r="R634" s="12"/>
      <c r="S634" s="12"/>
      <c r="T634" s="12"/>
      <c r="U634" s="12"/>
      <c r="V634" s="12"/>
      <c r="W634" s="12"/>
      <c r="X634" s="12"/>
      <c r="Y634" s="12"/>
      <c r="Z634" s="12"/>
      <c r="AA634" s="12"/>
      <c r="AB634" s="12"/>
      <c r="AC634" s="12"/>
      <c r="AD634" s="12"/>
      <c r="AE634" s="12"/>
      <c r="AF634" s="12"/>
      <c r="AG634" s="12"/>
      <c r="AH634" s="12"/>
      <c r="AI634" s="27"/>
      <c r="AJ634" s="12"/>
      <c r="AK634" s="12"/>
      <c r="AL634" s="12"/>
      <c r="AM634" s="12"/>
      <c r="AN634" s="12"/>
      <c r="AO634" s="12"/>
      <c r="AP634" s="12"/>
      <c r="AQ634" s="12"/>
      <c r="AR634" s="12"/>
      <c r="AS634" s="12"/>
      <c r="AT634" s="12"/>
      <c r="AU634" s="12"/>
      <c r="AV634" s="12"/>
    </row>
    <row r="635" spans="1:48" ht="15.75" customHeight="1" x14ac:dyDescent="0.2">
      <c r="A635" s="12"/>
      <c r="B635" s="12"/>
      <c r="C635" s="12"/>
      <c r="D635" s="12"/>
      <c r="E635" s="12"/>
      <c r="F635" s="12"/>
      <c r="G635" s="12"/>
      <c r="H635" s="12"/>
      <c r="I635" s="12"/>
      <c r="J635" s="12"/>
      <c r="K635" s="12"/>
      <c r="L635" s="12"/>
      <c r="M635" s="27"/>
      <c r="N635" s="12"/>
      <c r="O635" s="12"/>
      <c r="P635" s="12"/>
      <c r="Q635" s="12"/>
      <c r="R635" s="12"/>
      <c r="S635" s="12"/>
      <c r="T635" s="12"/>
      <c r="U635" s="12"/>
      <c r="V635" s="12"/>
      <c r="W635" s="12"/>
      <c r="X635" s="12"/>
      <c r="Y635" s="12"/>
      <c r="Z635" s="12"/>
      <c r="AA635" s="12"/>
      <c r="AB635" s="12"/>
      <c r="AC635" s="12"/>
      <c r="AD635" s="12"/>
      <c r="AE635" s="12"/>
      <c r="AF635" s="12"/>
      <c r="AG635" s="12"/>
      <c r="AH635" s="12"/>
      <c r="AI635" s="27"/>
      <c r="AJ635" s="12"/>
      <c r="AK635" s="12"/>
      <c r="AL635" s="12"/>
      <c r="AM635" s="12"/>
      <c r="AN635" s="12"/>
      <c r="AO635" s="12"/>
      <c r="AP635" s="12"/>
      <c r="AQ635" s="12"/>
      <c r="AR635" s="12"/>
      <c r="AS635" s="12"/>
      <c r="AT635" s="12"/>
      <c r="AU635" s="12"/>
      <c r="AV635" s="12"/>
    </row>
    <row r="636" spans="1:48" ht="15.75" customHeight="1" x14ac:dyDescent="0.2">
      <c r="A636" s="12"/>
      <c r="B636" s="12"/>
      <c r="C636" s="12"/>
      <c r="D636" s="12"/>
      <c r="E636" s="12"/>
      <c r="F636" s="12"/>
      <c r="G636" s="12"/>
      <c r="H636" s="12"/>
      <c r="I636" s="12"/>
      <c r="J636" s="12"/>
      <c r="K636" s="12"/>
      <c r="L636" s="12"/>
      <c r="M636" s="27"/>
      <c r="N636" s="12"/>
      <c r="O636" s="12"/>
      <c r="P636" s="12"/>
      <c r="Q636" s="12"/>
      <c r="R636" s="12"/>
      <c r="S636" s="12"/>
      <c r="T636" s="12"/>
      <c r="U636" s="12"/>
      <c r="V636" s="12"/>
      <c r="W636" s="12"/>
      <c r="X636" s="12"/>
      <c r="Y636" s="12"/>
      <c r="Z636" s="12"/>
      <c r="AA636" s="12"/>
      <c r="AB636" s="12"/>
      <c r="AC636" s="12"/>
      <c r="AD636" s="12"/>
      <c r="AE636" s="12"/>
      <c r="AF636" s="12"/>
      <c r="AG636" s="12"/>
      <c r="AH636" s="12"/>
      <c r="AI636" s="27"/>
      <c r="AJ636" s="12"/>
      <c r="AK636" s="12"/>
      <c r="AL636" s="12"/>
      <c r="AM636" s="12"/>
      <c r="AN636" s="12"/>
      <c r="AO636" s="12"/>
      <c r="AP636" s="12"/>
      <c r="AQ636" s="12"/>
      <c r="AR636" s="12"/>
      <c r="AS636" s="12"/>
      <c r="AT636" s="12"/>
      <c r="AU636" s="12"/>
      <c r="AV636" s="12"/>
    </row>
    <row r="637" spans="1:48" ht="15.75" customHeight="1" x14ac:dyDescent="0.2">
      <c r="A637" s="12"/>
      <c r="B637" s="12"/>
      <c r="C637" s="12"/>
      <c r="D637" s="12"/>
      <c r="E637" s="12"/>
      <c r="F637" s="12"/>
      <c r="G637" s="12"/>
      <c r="H637" s="12"/>
      <c r="I637" s="12"/>
      <c r="J637" s="12"/>
      <c r="K637" s="12"/>
      <c r="L637" s="12"/>
      <c r="M637" s="27"/>
      <c r="N637" s="12"/>
      <c r="O637" s="12"/>
      <c r="P637" s="12"/>
      <c r="Q637" s="12"/>
      <c r="R637" s="12"/>
      <c r="S637" s="12"/>
      <c r="T637" s="12"/>
      <c r="U637" s="12"/>
      <c r="V637" s="12"/>
      <c r="W637" s="12"/>
      <c r="X637" s="12"/>
      <c r="Y637" s="12"/>
      <c r="Z637" s="12"/>
      <c r="AA637" s="12"/>
      <c r="AB637" s="12"/>
      <c r="AC637" s="12"/>
      <c r="AD637" s="12"/>
      <c r="AE637" s="12"/>
      <c r="AF637" s="12"/>
      <c r="AG637" s="12"/>
      <c r="AH637" s="12"/>
      <c r="AI637" s="27"/>
      <c r="AJ637" s="12"/>
      <c r="AK637" s="12"/>
      <c r="AL637" s="12"/>
      <c r="AM637" s="12"/>
      <c r="AN637" s="12"/>
      <c r="AO637" s="12"/>
      <c r="AP637" s="12"/>
      <c r="AQ637" s="12"/>
      <c r="AR637" s="12"/>
      <c r="AS637" s="12"/>
      <c r="AT637" s="12"/>
      <c r="AU637" s="12"/>
      <c r="AV637" s="12"/>
    </row>
    <row r="638" spans="1:48" ht="15.75" customHeight="1" x14ac:dyDescent="0.2">
      <c r="A638" s="12"/>
      <c r="B638" s="12"/>
      <c r="C638" s="12"/>
      <c r="D638" s="12"/>
      <c r="E638" s="12"/>
      <c r="F638" s="12"/>
      <c r="G638" s="12"/>
      <c r="H638" s="12"/>
      <c r="I638" s="12"/>
      <c r="J638" s="12"/>
      <c r="K638" s="12"/>
      <c r="L638" s="12"/>
      <c r="M638" s="27"/>
      <c r="N638" s="12"/>
      <c r="O638" s="12"/>
      <c r="P638" s="12"/>
      <c r="Q638" s="12"/>
      <c r="R638" s="12"/>
      <c r="S638" s="12"/>
      <c r="T638" s="12"/>
      <c r="U638" s="12"/>
      <c r="V638" s="12"/>
      <c r="W638" s="12"/>
      <c r="X638" s="12"/>
      <c r="Y638" s="12"/>
      <c r="Z638" s="12"/>
      <c r="AA638" s="12"/>
      <c r="AB638" s="12"/>
      <c r="AC638" s="12"/>
      <c r="AD638" s="12"/>
      <c r="AE638" s="12"/>
      <c r="AF638" s="12"/>
      <c r="AG638" s="12"/>
      <c r="AH638" s="12"/>
      <c r="AI638" s="27"/>
      <c r="AJ638" s="12"/>
      <c r="AK638" s="12"/>
      <c r="AL638" s="12"/>
      <c r="AM638" s="12"/>
      <c r="AN638" s="12"/>
      <c r="AO638" s="12"/>
      <c r="AP638" s="12"/>
      <c r="AQ638" s="12"/>
      <c r="AR638" s="12"/>
      <c r="AS638" s="12"/>
      <c r="AT638" s="12"/>
      <c r="AU638" s="12"/>
      <c r="AV638" s="12"/>
    </row>
    <row r="639" spans="1:48" ht="15.75" customHeight="1" x14ac:dyDescent="0.2">
      <c r="A639" s="12"/>
      <c r="B639" s="12"/>
      <c r="C639" s="12"/>
      <c r="D639" s="12"/>
      <c r="E639" s="12"/>
      <c r="F639" s="12"/>
      <c r="G639" s="12"/>
      <c r="H639" s="12"/>
      <c r="I639" s="12"/>
      <c r="J639" s="12"/>
      <c r="K639" s="12"/>
      <c r="L639" s="12"/>
      <c r="M639" s="27"/>
      <c r="N639" s="12"/>
      <c r="O639" s="12"/>
      <c r="P639" s="12"/>
      <c r="Q639" s="12"/>
      <c r="R639" s="12"/>
      <c r="S639" s="12"/>
      <c r="T639" s="12"/>
      <c r="U639" s="12"/>
      <c r="V639" s="12"/>
      <c r="W639" s="12"/>
      <c r="X639" s="12"/>
      <c r="Y639" s="12"/>
      <c r="Z639" s="12"/>
      <c r="AA639" s="12"/>
      <c r="AB639" s="12"/>
      <c r="AC639" s="12"/>
      <c r="AD639" s="12"/>
      <c r="AE639" s="12"/>
      <c r="AF639" s="12"/>
      <c r="AG639" s="12"/>
      <c r="AH639" s="12"/>
      <c r="AI639" s="27"/>
      <c r="AJ639" s="12"/>
      <c r="AK639" s="12"/>
      <c r="AL639" s="12"/>
      <c r="AM639" s="12"/>
      <c r="AN639" s="12"/>
      <c r="AO639" s="12"/>
      <c r="AP639" s="12"/>
      <c r="AQ639" s="12"/>
      <c r="AR639" s="12"/>
      <c r="AS639" s="12"/>
      <c r="AT639" s="12"/>
      <c r="AU639" s="12"/>
      <c r="AV639" s="12"/>
    </row>
    <row r="640" spans="1:48" ht="15.75" customHeight="1" x14ac:dyDescent="0.2">
      <c r="A640" s="12"/>
      <c r="B640" s="12"/>
      <c r="C640" s="12"/>
      <c r="D640" s="12"/>
      <c r="E640" s="12"/>
      <c r="F640" s="12"/>
      <c r="G640" s="12"/>
      <c r="H640" s="12"/>
      <c r="I640" s="12"/>
      <c r="J640" s="12"/>
      <c r="K640" s="12"/>
      <c r="L640" s="12"/>
      <c r="M640" s="27"/>
      <c r="N640" s="12"/>
      <c r="O640" s="12"/>
      <c r="P640" s="12"/>
      <c r="Q640" s="12"/>
      <c r="R640" s="12"/>
      <c r="S640" s="12"/>
      <c r="T640" s="12"/>
      <c r="U640" s="12"/>
      <c r="V640" s="12"/>
      <c r="W640" s="12"/>
      <c r="X640" s="12"/>
      <c r="Y640" s="12"/>
      <c r="Z640" s="12"/>
      <c r="AA640" s="12"/>
      <c r="AB640" s="12"/>
      <c r="AC640" s="12"/>
      <c r="AD640" s="12"/>
      <c r="AE640" s="12"/>
      <c r="AF640" s="12"/>
      <c r="AG640" s="12"/>
      <c r="AH640" s="12"/>
      <c r="AI640" s="27"/>
      <c r="AJ640" s="12"/>
      <c r="AK640" s="12"/>
      <c r="AL640" s="12"/>
      <c r="AM640" s="12"/>
      <c r="AN640" s="12"/>
      <c r="AO640" s="12"/>
      <c r="AP640" s="12"/>
      <c r="AQ640" s="12"/>
      <c r="AR640" s="12"/>
      <c r="AS640" s="12"/>
      <c r="AT640" s="12"/>
      <c r="AU640" s="12"/>
      <c r="AV640" s="12"/>
    </row>
    <row r="641" spans="1:48" ht="15.75" customHeight="1" x14ac:dyDescent="0.2">
      <c r="A641" s="12"/>
      <c r="B641" s="12"/>
      <c r="C641" s="12"/>
      <c r="D641" s="12"/>
      <c r="E641" s="12"/>
      <c r="F641" s="12"/>
      <c r="G641" s="12"/>
      <c r="H641" s="12"/>
      <c r="I641" s="12"/>
      <c r="J641" s="12"/>
      <c r="K641" s="12"/>
      <c r="L641" s="12"/>
      <c r="M641" s="27"/>
      <c r="N641" s="12"/>
      <c r="O641" s="12"/>
      <c r="P641" s="12"/>
      <c r="Q641" s="12"/>
      <c r="R641" s="12"/>
      <c r="S641" s="12"/>
      <c r="T641" s="12"/>
      <c r="U641" s="12"/>
      <c r="V641" s="12"/>
      <c r="W641" s="12"/>
      <c r="X641" s="12"/>
      <c r="Y641" s="12"/>
      <c r="Z641" s="12"/>
      <c r="AA641" s="12"/>
      <c r="AB641" s="12"/>
      <c r="AC641" s="12"/>
      <c r="AD641" s="12"/>
      <c r="AE641" s="12"/>
      <c r="AF641" s="12"/>
      <c r="AG641" s="12"/>
      <c r="AH641" s="12"/>
      <c r="AI641" s="27"/>
      <c r="AJ641" s="12"/>
      <c r="AK641" s="12"/>
      <c r="AL641" s="12"/>
      <c r="AM641" s="12"/>
      <c r="AN641" s="12"/>
      <c r="AO641" s="12"/>
      <c r="AP641" s="12"/>
      <c r="AQ641" s="12"/>
      <c r="AR641" s="12"/>
      <c r="AS641" s="12"/>
      <c r="AT641" s="12"/>
      <c r="AU641" s="12"/>
      <c r="AV641" s="12"/>
    </row>
    <row r="642" spans="1:48" ht="15.75" customHeight="1" x14ac:dyDescent="0.2">
      <c r="A642" s="12"/>
      <c r="B642" s="12"/>
      <c r="C642" s="12"/>
      <c r="D642" s="12"/>
      <c r="E642" s="12"/>
      <c r="F642" s="12"/>
      <c r="G642" s="12"/>
      <c r="H642" s="12"/>
      <c r="I642" s="12"/>
      <c r="J642" s="12"/>
      <c r="K642" s="12"/>
      <c r="L642" s="12"/>
      <c r="M642" s="27"/>
      <c r="N642" s="12"/>
      <c r="O642" s="12"/>
      <c r="P642" s="12"/>
      <c r="Q642" s="12"/>
      <c r="R642" s="12"/>
      <c r="S642" s="12"/>
      <c r="T642" s="12"/>
      <c r="U642" s="12"/>
      <c r="V642" s="12"/>
      <c r="W642" s="12"/>
      <c r="X642" s="12"/>
      <c r="Y642" s="12"/>
      <c r="Z642" s="12"/>
      <c r="AA642" s="12"/>
      <c r="AB642" s="12"/>
      <c r="AC642" s="12"/>
      <c r="AD642" s="12"/>
      <c r="AE642" s="12"/>
      <c r="AF642" s="12"/>
      <c r="AG642" s="12"/>
      <c r="AH642" s="12"/>
      <c r="AI642" s="27"/>
      <c r="AJ642" s="12"/>
      <c r="AK642" s="12"/>
      <c r="AL642" s="12"/>
      <c r="AM642" s="12"/>
      <c r="AN642" s="12"/>
      <c r="AO642" s="12"/>
      <c r="AP642" s="12"/>
      <c r="AQ642" s="12"/>
      <c r="AR642" s="12"/>
      <c r="AS642" s="12"/>
      <c r="AT642" s="12"/>
      <c r="AU642" s="12"/>
      <c r="AV642" s="12"/>
    </row>
    <row r="643" spans="1:48" ht="15.75" customHeight="1" x14ac:dyDescent="0.2">
      <c r="A643" s="12"/>
      <c r="B643" s="12"/>
      <c r="C643" s="12"/>
      <c r="D643" s="12"/>
      <c r="E643" s="12"/>
      <c r="F643" s="12"/>
      <c r="G643" s="12"/>
      <c r="H643" s="12"/>
      <c r="I643" s="12"/>
      <c r="J643" s="12"/>
      <c r="K643" s="12"/>
      <c r="L643" s="12"/>
      <c r="M643" s="27"/>
      <c r="N643" s="12"/>
      <c r="O643" s="12"/>
      <c r="P643" s="12"/>
      <c r="Q643" s="12"/>
      <c r="R643" s="12"/>
      <c r="S643" s="12"/>
      <c r="T643" s="12"/>
      <c r="U643" s="12"/>
      <c r="V643" s="12"/>
      <c r="W643" s="12"/>
      <c r="X643" s="12"/>
      <c r="Y643" s="12"/>
      <c r="Z643" s="12"/>
      <c r="AA643" s="12"/>
      <c r="AB643" s="12"/>
      <c r="AC643" s="12"/>
      <c r="AD643" s="12"/>
      <c r="AE643" s="12"/>
      <c r="AF643" s="12"/>
      <c r="AG643" s="12"/>
      <c r="AH643" s="12"/>
      <c r="AI643" s="27"/>
      <c r="AJ643" s="12"/>
      <c r="AK643" s="12"/>
      <c r="AL643" s="12"/>
      <c r="AM643" s="12"/>
      <c r="AN643" s="12"/>
      <c r="AO643" s="12"/>
      <c r="AP643" s="12"/>
      <c r="AQ643" s="12"/>
      <c r="AR643" s="12"/>
      <c r="AS643" s="12"/>
      <c r="AT643" s="12"/>
      <c r="AU643" s="12"/>
      <c r="AV643" s="12"/>
    </row>
    <row r="644" spans="1:48" ht="15.75" customHeight="1" x14ac:dyDescent="0.2">
      <c r="A644" s="12"/>
      <c r="B644" s="12"/>
      <c r="C644" s="12"/>
      <c r="D644" s="12"/>
      <c r="E644" s="12"/>
      <c r="F644" s="12"/>
      <c r="G644" s="12"/>
      <c r="H644" s="12"/>
      <c r="I644" s="12"/>
      <c r="J644" s="12"/>
      <c r="K644" s="12"/>
      <c r="L644" s="12"/>
      <c r="M644" s="27"/>
      <c r="N644" s="12"/>
      <c r="O644" s="12"/>
      <c r="P644" s="12"/>
      <c r="Q644" s="12"/>
      <c r="R644" s="12"/>
      <c r="S644" s="12"/>
      <c r="T644" s="12"/>
      <c r="U644" s="12"/>
      <c r="V644" s="12"/>
      <c r="W644" s="12"/>
      <c r="X644" s="12"/>
      <c r="Y644" s="12"/>
      <c r="Z644" s="12"/>
      <c r="AA644" s="12"/>
      <c r="AB644" s="12"/>
      <c r="AC644" s="12"/>
      <c r="AD644" s="12"/>
      <c r="AE644" s="12"/>
      <c r="AF644" s="12"/>
      <c r="AG644" s="12"/>
      <c r="AH644" s="12"/>
      <c r="AI644" s="27"/>
      <c r="AJ644" s="12"/>
      <c r="AK644" s="12"/>
      <c r="AL644" s="12"/>
      <c r="AM644" s="12"/>
      <c r="AN644" s="12"/>
      <c r="AO644" s="12"/>
      <c r="AP644" s="12"/>
      <c r="AQ644" s="12"/>
      <c r="AR644" s="12"/>
      <c r="AS644" s="12"/>
      <c r="AT644" s="12"/>
      <c r="AU644" s="12"/>
      <c r="AV644" s="12"/>
    </row>
    <row r="645" spans="1:48" ht="15.75" customHeight="1" x14ac:dyDescent="0.2">
      <c r="A645" s="12"/>
      <c r="B645" s="12"/>
      <c r="C645" s="12"/>
      <c r="D645" s="12"/>
      <c r="E645" s="12"/>
      <c r="F645" s="12"/>
      <c r="G645" s="12"/>
      <c r="H645" s="12"/>
      <c r="I645" s="12"/>
      <c r="J645" s="12"/>
      <c r="K645" s="12"/>
      <c r="L645" s="12"/>
      <c r="M645" s="27"/>
      <c r="N645" s="12"/>
      <c r="O645" s="12"/>
      <c r="P645" s="12"/>
      <c r="Q645" s="12"/>
      <c r="R645" s="12"/>
      <c r="S645" s="12"/>
      <c r="T645" s="12"/>
      <c r="U645" s="12"/>
      <c r="V645" s="12"/>
      <c r="W645" s="12"/>
      <c r="X645" s="12"/>
      <c r="Y645" s="12"/>
      <c r="Z645" s="12"/>
      <c r="AA645" s="12"/>
      <c r="AB645" s="12"/>
      <c r="AC645" s="12"/>
      <c r="AD645" s="12"/>
      <c r="AE645" s="12"/>
      <c r="AF645" s="12"/>
      <c r="AG645" s="12"/>
      <c r="AH645" s="12"/>
      <c r="AI645" s="27"/>
      <c r="AJ645" s="12"/>
      <c r="AK645" s="12"/>
      <c r="AL645" s="12"/>
      <c r="AM645" s="12"/>
      <c r="AN645" s="12"/>
      <c r="AO645" s="12"/>
      <c r="AP645" s="12"/>
      <c r="AQ645" s="12"/>
      <c r="AR645" s="12"/>
      <c r="AS645" s="12"/>
      <c r="AT645" s="12"/>
      <c r="AU645" s="12"/>
      <c r="AV645" s="12"/>
    </row>
    <row r="646" spans="1:48" ht="15.75" customHeight="1" x14ac:dyDescent="0.2">
      <c r="A646" s="12"/>
      <c r="B646" s="12"/>
      <c r="C646" s="12"/>
      <c r="D646" s="12"/>
      <c r="E646" s="12"/>
      <c r="F646" s="12"/>
      <c r="G646" s="12"/>
      <c r="H646" s="12"/>
      <c r="I646" s="12"/>
      <c r="J646" s="12"/>
      <c r="K646" s="12"/>
      <c r="L646" s="12"/>
      <c r="M646" s="27"/>
      <c r="N646" s="12"/>
      <c r="O646" s="12"/>
      <c r="P646" s="12"/>
      <c r="Q646" s="12"/>
      <c r="R646" s="12"/>
      <c r="S646" s="12"/>
      <c r="T646" s="12"/>
      <c r="U646" s="12"/>
      <c r="V646" s="12"/>
      <c r="W646" s="12"/>
      <c r="X646" s="12"/>
      <c r="Y646" s="12"/>
      <c r="Z646" s="12"/>
      <c r="AA646" s="12"/>
      <c r="AB646" s="12"/>
      <c r="AC646" s="12"/>
      <c r="AD646" s="12"/>
      <c r="AE646" s="12"/>
      <c r="AF646" s="12"/>
      <c r="AG646" s="12"/>
      <c r="AH646" s="12"/>
      <c r="AI646" s="27"/>
      <c r="AJ646" s="12"/>
      <c r="AK646" s="12"/>
      <c r="AL646" s="12"/>
      <c r="AM646" s="12"/>
      <c r="AN646" s="12"/>
      <c r="AO646" s="12"/>
      <c r="AP646" s="12"/>
      <c r="AQ646" s="12"/>
      <c r="AR646" s="12"/>
      <c r="AS646" s="12"/>
      <c r="AT646" s="12"/>
      <c r="AU646" s="12"/>
      <c r="AV646" s="12"/>
    </row>
    <row r="647" spans="1:48" ht="15.75" customHeight="1" x14ac:dyDescent="0.2">
      <c r="A647" s="12"/>
      <c r="B647" s="12"/>
      <c r="C647" s="12"/>
      <c r="D647" s="12"/>
      <c r="E647" s="12"/>
      <c r="F647" s="12"/>
      <c r="G647" s="12"/>
      <c r="H647" s="12"/>
      <c r="I647" s="12"/>
      <c r="J647" s="12"/>
      <c r="K647" s="12"/>
      <c r="L647" s="12"/>
      <c r="M647" s="27"/>
      <c r="N647" s="12"/>
      <c r="O647" s="12"/>
      <c r="P647" s="12"/>
      <c r="Q647" s="12"/>
      <c r="R647" s="12"/>
      <c r="S647" s="12"/>
      <c r="T647" s="12"/>
      <c r="U647" s="12"/>
      <c r="V647" s="12"/>
      <c r="W647" s="12"/>
      <c r="X647" s="12"/>
      <c r="Y647" s="12"/>
      <c r="Z647" s="12"/>
      <c r="AA647" s="12"/>
      <c r="AB647" s="12"/>
      <c r="AC647" s="12"/>
      <c r="AD647" s="12"/>
      <c r="AE647" s="12"/>
      <c r="AF647" s="12"/>
      <c r="AG647" s="12"/>
      <c r="AH647" s="12"/>
      <c r="AI647" s="27"/>
      <c r="AJ647" s="12"/>
      <c r="AK647" s="12"/>
      <c r="AL647" s="12"/>
      <c r="AM647" s="12"/>
      <c r="AN647" s="12"/>
      <c r="AO647" s="12"/>
      <c r="AP647" s="12"/>
      <c r="AQ647" s="12"/>
      <c r="AR647" s="12"/>
      <c r="AS647" s="12"/>
      <c r="AT647" s="12"/>
      <c r="AU647" s="12"/>
      <c r="AV647" s="12"/>
    </row>
    <row r="648" spans="1:48" ht="15.75" customHeight="1" x14ac:dyDescent="0.2">
      <c r="A648" s="12"/>
      <c r="B648" s="12"/>
      <c r="C648" s="12"/>
      <c r="D648" s="12"/>
      <c r="E648" s="12"/>
      <c r="F648" s="12"/>
      <c r="G648" s="12"/>
      <c r="H648" s="12"/>
      <c r="I648" s="12"/>
      <c r="J648" s="12"/>
      <c r="K648" s="12"/>
      <c r="L648" s="12"/>
      <c r="M648" s="27"/>
      <c r="N648" s="12"/>
      <c r="O648" s="12"/>
      <c r="P648" s="12"/>
      <c r="Q648" s="12"/>
      <c r="R648" s="12"/>
      <c r="S648" s="12"/>
      <c r="T648" s="12"/>
      <c r="U648" s="12"/>
      <c r="V648" s="12"/>
      <c r="W648" s="12"/>
      <c r="X648" s="12"/>
      <c r="Y648" s="12"/>
      <c r="Z648" s="12"/>
      <c r="AA648" s="12"/>
      <c r="AB648" s="12"/>
      <c r="AC648" s="12"/>
      <c r="AD648" s="12"/>
      <c r="AE648" s="12"/>
      <c r="AF648" s="12"/>
      <c r="AG648" s="12"/>
      <c r="AH648" s="12"/>
      <c r="AI648" s="27"/>
      <c r="AJ648" s="12"/>
      <c r="AK648" s="12"/>
      <c r="AL648" s="12"/>
      <c r="AM648" s="12"/>
      <c r="AN648" s="12"/>
      <c r="AO648" s="12"/>
      <c r="AP648" s="12"/>
      <c r="AQ648" s="12"/>
      <c r="AR648" s="12"/>
      <c r="AS648" s="12"/>
      <c r="AT648" s="12"/>
      <c r="AU648" s="12"/>
      <c r="AV648" s="12"/>
    </row>
    <row r="649" spans="1:48" ht="15.75" customHeight="1" x14ac:dyDescent="0.2">
      <c r="A649" s="12"/>
      <c r="B649" s="12"/>
      <c r="C649" s="12"/>
      <c r="D649" s="12"/>
      <c r="E649" s="12"/>
      <c r="F649" s="12"/>
      <c r="G649" s="12"/>
      <c r="H649" s="12"/>
      <c r="I649" s="12"/>
      <c r="J649" s="12"/>
      <c r="K649" s="12"/>
      <c r="L649" s="12"/>
      <c r="M649" s="27"/>
      <c r="N649" s="12"/>
      <c r="O649" s="12"/>
      <c r="P649" s="12"/>
      <c r="Q649" s="12"/>
      <c r="R649" s="12"/>
      <c r="S649" s="12"/>
      <c r="T649" s="12"/>
      <c r="U649" s="12"/>
      <c r="V649" s="12"/>
      <c r="W649" s="12"/>
      <c r="X649" s="12"/>
      <c r="Y649" s="12"/>
      <c r="Z649" s="12"/>
      <c r="AA649" s="12"/>
      <c r="AB649" s="12"/>
      <c r="AC649" s="12"/>
      <c r="AD649" s="12"/>
      <c r="AE649" s="12"/>
      <c r="AF649" s="12"/>
      <c r="AG649" s="12"/>
      <c r="AH649" s="12"/>
      <c r="AI649" s="27"/>
      <c r="AJ649" s="12"/>
      <c r="AK649" s="12"/>
      <c r="AL649" s="12"/>
      <c r="AM649" s="12"/>
      <c r="AN649" s="12"/>
      <c r="AO649" s="12"/>
      <c r="AP649" s="12"/>
      <c r="AQ649" s="12"/>
      <c r="AR649" s="12"/>
      <c r="AS649" s="12"/>
      <c r="AT649" s="12"/>
      <c r="AU649" s="12"/>
      <c r="AV649" s="12"/>
    </row>
    <row r="650" spans="1:48" ht="15.75" customHeight="1" x14ac:dyDescent="0.2">
      <c r="A650" s="12"/>
      <c r="B650" s="12"/>
      <c r="C650" s="12"/>
      <c r="D650" s="12"/>
      <c r="E650" s="12"/>
      <c r="F650" s="12"/>
      <c r="G650" s="12"/>
      <c r="H650" s="12"/>
      <c r="I650" s="12"/>
      <c r="J650" s="12"/>
      <c r="K650" s="12"/>
      <c r="L650" s="12"/>
      <c r="M650" s="27"/>
      <c r="N650" s="12"/>
      <c r="O650" s="12"/>
      <c r="P650" s="12"/>
      <c r="Q650" s="12"/>
      <c r="R650" s="12"/>
      <c r="S650" s="12"/>
      <c r="T650" s="12"/>
      <c r="U650" s="12"/>
      <c r="V650" s="12"/>
      <c r="W650" s="12"/>
      <c r="X650" s="12"/>
      <c r="Y650" s="12"/>
      <c r="Z650" s="12"/>
      <c r="AA650" s="12"/>
      <c r="AB650" s="12"/>
      <c r="AC650" s="12"/>
      <c r="AD650" s="12"/>
      <c r="AE650" s="12"/>
      <c r="AF650" s="12"/>
      <c r="AG650" s="12"/>
      <c r="AH650" s="12"/>
      <c r="AI650" s="27"/>
      <c r="AJ650" s="12"/>
      <c r="AK650" s="12"/>
      <c r="AL650" s="12"/>
      <c r="AM650" s="12"/>
      <c r="AN650" s="12"/>
      <c r="AO650" s="12"/>
      <c r="AP650" s="12"/>
      <c r="AQ650" s="12"/>
      <c r="AR650" s="12"/>
      <c r="AS650" s="12"/>
      <c r="AT650" s="12"/>
      <c r="AU650" s="12"/>
      <c r="AV650" s="12"/>
    </row>
    <row r="651" spans="1:48" ht="15.75" customHeight="1" x14ac:dyDescent="0.2">
      <c r="A651" s="12"/>
      <c r="B651" s="12"/>
      <c r="C651" s="12"/>
      <c r="D651" s="12"/>
      <c r="E651" s="12"/>
      <c r="F651" s="12"/>
      <c r="G651" s="12"/>
      <c r="H651" s="12"/>
      <c r="I651" s="12"/>
      <c r="J651" s="12"/>
      <c r="K651" s="12"/>
      <c r="L651" s="12"/>
      <c r="M651" s="27"/>
      <c r="N651" s="12"/>
      <c r="O651" s="12"/>
      <c r="P651" s="12"/>
      <c r="Q651" s="12"/>
      <c r="R651" s="12"/>
      <c r="S651" s="12"/>
      <c r="T651" s="12"/>
      <c r="U651" s="12"/>
      <c r="V651" s="12"/>
      <c r="W651" s="12"/>
      <c r="X651" s="12"/>
      <c r="Y651" s="12"/>
      <c r="Z651" s="12"/>
      <c r="AA651" s="12"/>
      <c r="AB651" s="12"/>
      <c r="AC651" s="12"/>
      <c r="AD651" s="12"/>
      <c r="AE651" s="12"/>
      <c r="AF651" s="12"/>
      <c r="AG651" s="12"/>
      <c r="AH651" s="12"/>
      <c r="AI651" s="27"/>
      <c r="AJ651" s="12"/>
      <c r="AK651" s="12"/>
      <c r="AL651" s="12"/>
      <c r="AM651" s="12"/>
      <c r="AN651" s="12"/>
      <c r="AO651" s="12"/>
      <c r="AP651" s="12"/>
      <c r="AQ651" s="12"/>
      <c r="AR651" s="12"/>
      <c r="AS651" s="12"/>
      <c r="AT651" s="12"/>
      <c r="AU651" s="12"/>
      <c r="AV651" s="12"/>
    </row>
    <row r="652" spans="1:48" ht="15.75" customHeight="1" x14ac:dyDescent="0.2">
      <c r="A652" s="12"/>
      <c r="B652" s="12"/>
      <c r="C652" s="12"/>
      <c r="D652" s="12"/>
      <c r="E652" s="12"/>
      <c r="F652" s="12"/>
      <c r="G652" s="12"/>
      <c r="H652" s="12"/>
      <c r="I652" s="12"/>
      <c r="J652" s="12"/>
      <c r="K652" s="12"/>
      <c r="L652" s="12"/>
      <c r="M652" s="27"/>
      <c r="N652" s="12"/>
      <c r="O652" s="12"/>
      <c r="P652" s="12"/>
      <c r="Q652" s="12"/>
      <c r="R652" s="12"/>
      <c r="S652" s="12"/>
      <c r="T652" s="12"/>
      <c r="U652" s="12"/>
      <c r="V652" s="12"/>
      <c r="W652" s="12"/>
      <c r="X652" s="12"/>
      <c r="Y652" s="12"/>
      <c r="Z652" s="12"/>
      <c r="AA652" s="12"/>
      <c r="AB652" s="12"/>
      <c r="AC652" s="12"/>
      <c r="AD652" s="12"/>
      <c r="AE652" s="12"/>
      <c r="AF652" s="12"/>
      <c r="AG652" s="12"/>
      <c r="AH652" s="12"/>
      <c r="AI652" s="27"/>
      <c r="AJ652" s="12"/>
      <c r="AK652" s="12"/>
      <c r="AL652" s="12"/>
      <c r="AM652" s="12"/>
      <c r="AN652" s="12"/>
      <c r="AO652" s="12"/>
      <c r="AP652" s="12"/>
      <c r="AQ652" s="12"/>
      <c r="AR652" s="12"/>
      <c r="AS652" s="12"/>
      <c r="AT652" s="12"/>
      <c r="AU652" s="12"/>
      <c r="AV652" s="12"/>
    </row>
    <row r="653" spans="1:48" ht="15.75" customHeight="1" x14ac:dyDescent="0.2">
      <c r="A653" s="12"/>
      <c r="B653" s="12"/>
      <c r="C653" s="12"/>
      <c r="D653" s="12"/>
      <c r="E653" s="12"/>
      <c r="F653" s="12"/>
      <c r="G653" s="12"/>
      <c r="H653" s="12"/>
      <c r="I653" s="12"/>
      <c r="J653" s="12"/>
      <c r="K653" s="12"/>
      <c r="L653" s="12"/>
      <c r="M653" s="27"/>
      <c r="N653" s="12"/>
      <c r="O653" s="12"/>
      <c r="P653" s="12"/>
      <c r="Q653" s="12"/>
      <c r="R653" s="12"/>
      <c r="S653" s="12"/>
      <c r="T653" s="12"/>
      <c r="U653" s="12"/>
      <c r="V653" s="12"/>
      <c r="W653" s="12"/>
      <c r="X653" s="12"/>
      <c r="Y653" s="12"/>
      <c r="Z653" s="12"/>
      <c r="AA653" s="12"/>
      <c r="AB653" s="12"/>
      <c r="AC653" s="12"/>
      <c r="AD653" s="12"/>
      <c r="AE653" s="12"/>
      <c r="AF653" s="12"/>
      <c r="AG653" s="12"/>
      <c r="AH653" s="12"/>
      <c r="AI653" s="27"/>
      <c r="AJ653" s="12"/>
      <c r="AK653" s="12"/>
      <c r="AL653" s="12"/>
      <c r="AM653" s="12"/>
      <c r="AN653" s="12"/>
      <c r="AO653" s="12"/>
      <c r="AP653" s="12"/>
      <c r="AQ653" s="12"/>
      <c r="AR653" s="12"/>
      <c r="AS653" s="12"/>
      <c r="AT653" s="12"/>
      <c r="AU653" s="12"/>
      <c r="AV653" s="12"/>
    </row>
    <row r="654" spans="1:48" ht="15.75" customHeight="1" x14ac:dyDescent="0.2">
      <c r="A654" s="12"/>
      <c r="B654" s="12"/>
      <c r="C654" s="12"/>
      <c r="D654" s="12"/>
      <c r="E654" s="12"/>
      <c r="F654" s="12"/>
      <c r="G654" s="12"/>
      <c r="H654" s="12"/>
      <c r="I654" s="12"/>
      <c r="J654" s="12"/>
      <c r="K654" s="12"/>
      <c r="L654" s="12"/>
      <c r="M654" s="27"/>
      <c r="N654" s="12"/>
      <c r="O654" s="12"/>
      <c r="P654" s="12"/>
      <c r="Q654" s="12"/>
      <c r="R654" s="12"/>
      <c r="S654" s="12"/>
      <c r="T654" s="12"/>
      <c r="U654" s="12"/>
      <c r="V654" s="12"/>
      <c r="W654" s="12"/>
      <c r="X654" s="12"/>
      <c r="Y654" s="12"/>
      <c r="Z654" s="12"/>
      <c r="AA654" s="12"/>
      <c r="AB654" s="12"/>
      <c r="AC654" s="12"/>
      <c r="AD654" s="12"/>
      <c r="AE654" s="12"/>
      <c r="AF654" s="12"/>
      <c r="AG654" s="12"/>
      <c r="AH654" s="12"/>
      <c r="AI654" s="27"/>
      <c r="AJ654" s="12"/>
      <c r="AK654" s="12"/>
      <c r="AL654" s="12"/>
      <c r="AM654" s="12"/>
      <c r="AN654" s="12"/>
      <c r="AO654" s="12"/>
      <c r="AP654" s="12"/>
      <c r="AQ654" s="12"/>
      <c r="AR654" s="12"/>
      <c r="AS654" s="12"/>
      <c r="AT654" s="12"/>
      <c r="AU654" s="12"/>
      <c r="AV654" s="12"/>
    </row>
    <row r="655" spans="1:48" ht="15.75" customHeight="1" x14ac:dyDescent="0.2">
      <c r="A655" s="12"/>
      <c r="B655" s="12"/>
      <c r="C655" s="12"/>
      <c r="D655" s="12"/>
      <c r="E655" s="12"/>
      <c r="F655" s="12"/>
      <c r="G655" s="12"/>
      <c r="H655" s="12"/>
      <c r="I655" s="12"/>
      <c r="J655" s="12"/>
      <c r="K655" s="12"/>
      <c r="L655" s="12"/>
      <c r="M655" s="27"/>
      <c r="N655" s="12"/>
      <c r="O655" s="12"/>
      <c r="P655" s="12"/>
      <c r="Q655" s="12"/>
      <c r="R655" s="12"/>
      <c r="S655" s="12"/>
      <c r="T655" s="12"/>
      <c r="U655" s="12"/>
      <c r="V655" s="12"/>
      <c r="W655" s="12"/>
      <c r="X655" s="12"/>
      <c r="Y655" s="12"/>
      <c r="Z655" s="12"/>
      <c r="AA655" s="12"/>
      <c r="AB655" s="12"/>
      <c r="AC655" s="12"/>
      <c r="AD655" s="12"/>
      <c r="AE655" s="12"/>
      <c r="AF655" s="12"/>
      <c r="AG655" s="12"/>
      <c r="AH655" s="12"/>
      <c r="AI655" s="27"/>
      <c r="AJ655" s="12"/>
      <c r="AK655" s="12"/>
      <c r="AL655" s="12"/>
      <c r="AM655" s="12"/>
      <c r="AN655" s="12"/>
      <c r="AO655" s="12"/>
      <c r="AP655" s="12"/>
      <c r="AQ655" s="12"/>
      <c r="AR655" s="12"/>
      <c r="AS655" s="12"/>
      <c r="AT655" s="12"/>
      <c r="AU655" s="12"/>
      <c r="AV655" s="12"/>
    </row>
    <row r="656" spans="1:48" ht="15.75" customHeight="1" x14ac:dyDescent="0.2">
      <c r="A656" s="12"/>
      <c r="B656" s="12"/>
      <c r="C656" s="12"/>
      <c r="D656" s="12"/>
      <c r="E656" s="12"/>
      <c r="F656" s="12"/>
      <c r="G656" s="12"/>
      <c r="H656" s="12"/>
      <c r="I656" s="12"/>
      <c r="J656" s="12"/>
      <c r="K656" s="12"/>
      <c r="L656" s="12"/>
      <c r="M656" s="27"/>
      <c r="N656" s="12"/>
      <c r="O656" s="12"/>
      <c r="P656" s="12"/>
      <c r="Q656" s="12"/>
      <c r="R656" s="12"/>
      <c r="S656" s="12"/>
      <c r="T656" s="12"/>
      <c r="U656" s="12"/>
      <c r="V656" s="12"/>
      <c r="W656" s="12"/>
      <c r="X656" s="12"/>
      <c r="Y656" s="12"/>
      <c r="Z656" s="12"/>
      <c r="AA656" s="12"/>
      <c r="AB656" s="12"/>
      <c r="AC656" s="12"/>
      <c r="AD656" s="12"/>
      <c r="AE656" s="12"/>
      <c r="AF656" s="12"/>
      <c r="AG656" s="12"/>
      <c r="AH656" s="12"/>
      <c r="AI656" s="27"/>
      <c r="AJ656" s="12"/>
      <c r="AK656" s="12"/>
      <c r="AL656" s="12"/>
      <c r="AM656" s="12"/>
      <c r="AN656" s="12"/>
      <c r="AO656" s="12"/>
      <c r="AP656" s="12"/>
      <c r="AQ656" s="12"/>
      <c r="AR656" s="12"/>
      <c r="AS656" s="12"/>
      <c r="AT656" s="12"/>
      <c r="AU656" s="12"/>
      <c r="AV656" s="12"/>
    </row>
    <row r="657" spans="1:48" ht="15.75" customHeight="1" x14ac:dyDescent="0.2">
      <c r="A657" s="12"/>
      <c r="B657" s="12"/>
      <c r="C657" s="12"/>
      <c r="D657" s="12"/>
      <c r="E657" s="12"/>
      <c r="F657" s="12"/>
      <c r="G657" s="12"/>
      <c r="H657" s="12"/>
      <c r="I657" s="12"/>
      <c r="J657" s="12"/>
      <c r="K657" s="12"/>
      <c r="L657" s="12"/>
      <c r="M657" s="27"/>
      <c r="N657" s="12"/>
      <c r="O657" s="12"/>
      <c r="P657" s="12"/>
      <c r="Q657" s="12"/>
      <c r="R657" s="12"/>
      <c r="S657" s="12"/>
      <c r="T657" s="12"/>
      <c r="U657" s="12"/>
      <c r="V657" s="12"/>
      <c r="W657" s="12"/>
      <c r="X657" s="12"/>
      <c r="Y657" s="12"/>
      <c r="Z657" s="12"/>
      <c r="AA657" s="12"/>
      <c r="AB657" s="12"/>
      <c r="AC657" s="12"/>
      <c r="AD657" s="12"/>
      <c r="AE657" s="12"/>
      <c r="AF657" s="12"/>
      <c r="AG657" s="12"/>
      <c r="AH657" s="12"/>
      <c r="AI657" s="27"/>
      <c r="AJ657" s="12"/>
      <c r="AK657" s="12"/>
      <c r="AL657" s="12"/>
      <c r="AM657" s="12"/>
      <c r="AN657" s="12"/>
      <c r="AO657" s="12"/>
      <c r="AP657" s="12"/>
      <c r="AQ657" s="12"/>
      <c r="AR657" s="12"/>
      <c r="AS657" s="12"/>
      <c r="AT657" s="12"/>
      <c r="AU657" s="12"/>
      <c r="AV657" s="12"/>
    </row>
    <row r="658" spans="1:48" ht="15.75" customHeight="1" x14ac:dyDescent="0.2">
      <c r="A658" s="12"/>
      <c r="B658" s="12"/>
      <c r="C658" s="12"/>
      <c r="D658" s="12"/>
      <c r="E658" s="12"/>
      <c r="F658" s="12"/>
      <c r="G658" s="12"/>
      <c r="H658" s="12"/>
      <c r="I658" s="12"/>
      <c r="J658" s="12"/>
      <c r="K658" s="12"/>
      <c r="L658" s="12"/>
      <c r="M658" s="27"/>
      <c r="N658" s="12"/>
      <c r="O658" s="12"/>
      <c r="P658" s="12"/>
      <c r="Q658" s="12"/>
      <c r="R658" s="12"/>
      <c r="S658" s="12"/>
      <c r="T658" s="12"/>
      <c r="U658" s="12"/>
      <c r="V658" s="12"/>
      <c r="W658" s="12"/>
      <c r="X658" s="12"/>
      <c r="Y658" s="12"/>
      <c r="Z658" s="12"/>
      <c r="AA658" s="12"/>
      <c r="AB658" s="12"/>
      <c r="AC658" s="12"/>
      <c r="AD658" s="12"/>
      <c r="AE658" s="12"/>
      <c r="AF658" s="12"/>
      <c r="AG658" s="12"/>
      <c r="AH658" s="12"/>
      <c r="AI658" s="27"/>
      <c r="AJ658" s="12"/>
      <c r="AK658" s="12"/>
      <c r="AL658" s="12"/>
      <c r="AM658" s="12"/>
      <c r="AN658" s="12"/>
      <c r="AO658" s="12"/>
      <c r="AP658" s="12"/>
      <c r="AQ658" s="12"/>
      <c r="AR658" s="12"/>
      <c r="AS658" s="12"/>
      <c r="AT658" s="12"/>
      <c r="AU658" s="12"/>
      <c r="AV658" s="12"/>
    </row>
    <row r="659" spans="1:48" ht="15.75" customHeight="1" x14ac:dyDescent="0.2">
      <c r="A659" s="12"/>
      <c r="B659" s="12"/>
      <c r="C659" s="12"/>
      <c r="D659" s="12"/>
      <c r="E659" s="12"/>
      <c r="F659" s="12"/>
      <c r="G659" s="12"/>
      <c r="H659" s="12"/>
      <c r="I659" s="12"/>
      <c r="J659" s="12"/>
      <c r="K659" s="12"/>
      <c r="L659" s="12"/>
      <c r="M659" s="27"/>
      <c r="N659" s="12"/>
      <c r="O659" s="12"/>
      <c r="P659" s="12"/>
      <c r="Q659" s="12"/>
      <c r="R659" s="12"/>
      <c r="S659" s="12"/>
      <c r="T659" s="12"/>
      <c r="U659" s="12"/>
      <c r="V659" s="12"/>
      <c r="W659" s="12"/>
      <c r="X659" s="12"/>
      <c r="Y659" s="12"/>
      <c r="Z659" s="12"/>
      <c r="AA659" s="12"/>
      <c r="AB659" s="12"/>
      <c r="AC659" s="12"/>
      <c r="AD659" s="12"/>
      <c r="AE659" s="12"/>
      <c r="AF659" s="12"/>
      <c r="AG659" s="12"/>
      <c r="AH659" s="12"/>
      <c r="AI659" s="27"/>
      <c r="AJ659" s="12"/>
      <c r="AK659" s="12"/>
      <c r="AL659" s="12"/>
      <c r="AM659" s="12"/>
      <c r="AN659" s="12"/>
      <c r="AO659" s="12"/>
      <c r="AP659" s="12"/>
      <c r="AQ659" s="12"/>
      <c r="AR659" s="12"/>
      <c r="AS659" s="12"/>
      <c r="AT659" s="12"/>
      <c r="AU659" s="12"/>
      <c r="AV659" s="12"/>
    </row>
    <row r="660" spans="1:48" ht="15.75" customHeight="1" x14ac:dyDescent="0.2">
      <c r="A660" s="12"/>
      <c r="B660" s="12"/>
      <c r="C660" s="12"/>
      <c r="D660" s="12"/>
      <c r="E660" s="12"/>
      <c r="F660" s="12"/>
      <c r="G660" s="12"/>
      <c r="H660" s="12"/>
      <c r="I660" s="12"/>
      <c r="J660" s="12"/>
      <c r="K660" s="12"/>
      <c r="L660" s="12"/>
      <c r="M660" s="27"/>
      <c r="N660" s="12"/>
      <c r="O660" s="12"/>
      <c r="P660" s="12"/>
      <c r="Q660" s="12"/>
      <c r="R660" s="12"/>
      <c r="S660" s="12"/>
      <c r="T660" s="12"/>
      <c r="U660" s="12"/>
      <c r="V660" s="12"/>
      <c r="W660" s="12"/>
      <c r="X660" s="12"/>
      <c r="Y660" s="12"/>
      <c r="Z660" s="12"/>
      <c r="AA660" s="12"/>
      <c r="AB660" s="12"/>
      <c r="AC660" s="12"/>
      <c r="AD660" s="12"/>
      <c r="AE660" s="12"/>
      <c r="AF660" s="12"/>
      <c r="AG660" s="12"/>
      <c r="AH660" s="12"/>
      <c r="AI660" s="27"/>
      <c r="AJ660" s="12"/>
      <c r="AK660" s="12"/>
      <c r="AL660" s="12"/>
      <c r="AM660" s="12"/>
      <c r="AN660" s="12"/>
      <c r="AO660" s="12"/>
      <c r="AP660" s="12"/>
      <c r="AQ660" s="12"/>
      <c r="AR660" s="12"/>
      <c r="AS660" s="12"/>
      <c r="AT660" s="12"/>
      <c r="AU660" s="12"/>
      <c r="AV660" s="12"/>
    </row>
    <row r="661" spans="1:48" ht="15.75" customHeight="1" x14ac:dyDescent="0.2">
      <c r="A661" s="12"/>
      <c r="B661" s="12"/>
      <c r="C661" s="12"/>
      <c r="D661" s="12"/>
      <c r="E661" s="12"/>
      <c r="F661" s="12"/>
      <c r="G661" s="12"/>
      <c r="H661" s="12"/>
      <c r="I661" s="12"/>
      <c r="J661" s="12"/>
      <c r="K661" s="12"/>
      <c r="L661" s="12"/>
      <c r="M661" s="27"/>
      <c r="N661" s="12"/>
      <c r="O661" s="12"/>
      <c r="P661" s="12"/>
      <c r="Q661" s="12"/>
      <c r="R661" s="12"/>
      <c r="S661" s="12"/>
      <c r="T661" s="12"/>
      <c r="U661" s="12"/>
      <c r="V661" s="12"/>
      <c r="W661" s="12"/>
      <c r="X661" s="12"/>
      <c r="Y661" s="12"/>
      <c r="Z661" s="12"/>
      <c r="AA661" s="12"/>
      <c r="AB661" s="12"/>
      <c r="AC661" s="12"/>
      <c r="AD661" s="12"/>
      <c r="AE661" s="12"/>
      <c r="AF661" s="12"/>
      <c r="AG661" s="12"/>
      <c r="AH661" s="12"/>
      <c r="AI661" s="27"/>
      <c r="AJ661" s="12"/>
      <c r="AK661" s="12"/>
      <c r="AL661" s="12"/>
      <c r="AM661" s="12"/>
      <c r="AN661" s="12"/>
      <c r="AO661" s="12"/>
      <c r="AP661" s="12"/>
      <c r="AQ661" s="12"/>
      <c r="AR661" s="12"/>
      <c r="AS661" s="12"/>
      <c r="AT661" s="12"/>
      <c r="AU661" s="12"/>
      <c r="AV661" s="12"/>
    </row>
    <row r="662" spans="1:48" ht="15.75" customHeight="1" x14ac:dyDescent="0.2">
      <c r="A662" s="12"/>
      <c r="B662" s="12"/>
      <c r="C662" s="12"/>
      <c r="D662" s="12"/>
      <c r="E662" s="12"/>
      <c r="F662" s="12"/>
      <c r="G662" s="12"/>
      <c r="H662" s="12"/>
      <c r="I662" s="12"/>
      <c r="J662" s="12"/>
      <c r="K662" s="12"/>
      <c r="L662" s="12"/>
      <c r="M662" s="27"/>
      <c r="N662" s="12"/>
      <c r="O662" s="12"/>
      <c r="P662" s="12"/>
      <c r="Q662" s="12"/>
      <c r="R662" s="12"/>
      <c r="S662" s="12"/>
      <c r="T662" s="12"/>
      <c r="U662" s="12"/>
      <c r="V662" s="12"/>
      <c r="W662" s="12"/>
      <c r="X662" s="12"/>
      <c r="Y662" s="12"/>
      <c r="Z662" s="12"/>
      <c r="AA662" s="12"/>
      <c r="AB662" s="12"/>
      <c r="AC662" s="12"/>
      <c r="AD662" s="12"/>
      <c r="AE662" s="12"/>
      <c r="AF662" s="12"/>
      <c r="AG662" s="12"/>
      <c r="AH662" s="12"/>
      <c r="AI662" s="27"/>
      <c r="AJ662" s="12"/>
      <c r="AK662" s="12"/>
      <c r="AL662" s="12"/>
      <c r="AM662" s="12"/>
      <c r="AN662" s="12"/>
      <c r="AO662" s="12"/>
      <c r="AP662" s="12"/>
      <c r="AQ662" s="12"/>
      <c r="AR662" s="12"/>
      <c r="AS662" s="12"/>
      <c r="AT662" s="12"/>
      <c r="AU662" s="12"/>
      <c r="AV662" s="12"/>
    </row>
    <row r="663" spans="1:48" ht="15.75" customHeight="1" x14ac:dyDescent="0.2">
      <c r="A663" s="12"/>
      <c r="B663" s="12"/>
      <c r="C663" s="12"/>
      <c r="D663" s="12"/>
      <c r="E663" s="12"/>
      <c r="F663" s="12"/>
      <c r="G663" s="12"/>
      <c r="H663" s="12"/>
      <c r="I663" s="12"/>
      <c r="J663" s="12"/>
      <c r="K663" s="12"/>
      <c r="L663" s="12"/>
      <c r="M663" s="27"/>
      <c r="N663" s="12"/>
      <c r="O663" s="12"/>
      <c r="P663" s="12"/>
      <c r="Q663" s="12"/>
      <c r="R663" s="12"/>
      <c r="S663" s="12"/>
      <c r="T663" s="12"/>
      <c r="U663" s="12"/>
      <c r="V663" s="12"/>
      <c r="W663" s="12"/>
      <c r="X663" s="12"/>
      <c r="Y663" s="12"/>
      <c r="Z663" s="12"/>
      <c r="AA663" s="12"/>
      <c r="AB663" s="12"/>
      <c r="AC663" s="12"/>
      <c r="AD663" s="12"/>
      <c r="AE663" s="12"/>
      <c r="AF663" s="12"/>
      <c r="AG663" s="12"/>
      <c r="AH663" s="12"/>
      <c r="AI663" s="27"/>
      <c r="AJ663" s="12"/>
      <c r="AK663" s="12"/>
      <c r="AL663" s="12"/>
      <c r="AM663" s="12"/>
      <c r="AN663" s="12"/>
      <c r="AO663" s="12"/>
      <c r="AP663" s="12"/>
      <c r="AQ663" s="12"/>
      <c r="AR663" s="12"/>
      <c r="AS663" s="12"/>
      <c r="AT663" s="12"/>
      <c r="AU663" s="12"/>
      <c r="AV663" s="12"/>
    </row>
    <row r="664" spans="1:48" ht="15.75" customHeight="1" x14ac:dyDescent="0.2">
      <c r="A664" s="12"/>
      <c r="B664" s="12"/>
      <c r="C664" s="12"/>
      <c r="D664" s="12"/>
      <c r="E664" s="12"/>
      <c r="F664" s="12"/>
      <c r="G664" s="12"/>
      <c r="H664" s="12"/>
      <c r="I664" s="12"/>
      <c r="J664" s="12"/>
      <c r="K664" s="12"/>
      <c r="L664" s="12"/>
      <c r="M664" s="27"/>
      <c r="N664" s="12"/>
      <c r="O664" s="12"/>
      <c r="P664" s="12"/>
      <c r="Q664" s="12"/>
      <c r="R664" s="12"/>
      <c r="S664" s="12"/>
      <c r="T664" s="12"/>
      <c r="U664" s="12"/>
      <c r="V664" s="12"/>
      <c r="W664" s="12"/>
      <c r="X664" s="12"/>
      <c r="Y664" s="12"/>
      <c r="Z664" s="12"/>
      <c r="AA664" s="12"/>
      <c r="AB664" s="12"/>
      <c r="AC664" s="12"/>
      <c r="AD664" s="12"/>
      <c r="AE664" s="12"/>
      <c r="AF664" s="12"/>
      <c r="AG664" s="12"/>
      <c r="AH664" s="12"/>
      <c r="AI664" s="27"/>
      <c r="AJ664" s="12"/>
      <c r="AK664" s="12"/>
      <c r="AL664" s="12"/>
      <c r="AM664" s="12"/>
      <c r="AN664" s="12"/>
      <c r="AO664" s="12"/>
      <c r="AP664" s="12"/>
      <c r="AQ664" s="12"/>
      <c r="AR664" s="12"/>
      <c r="AS664" s="12"/>
      <c r="AT664" s="12"/>
      <c r="AU664" s="12"/>
      <c r="AV664" s="12"/>
    </row>
    <row r="665" spans="1:48" ht="15.75" customHeight="1" x14ac:dyDescent="0.2">
      <c r="A665" s="12"/>
      <c r="B665" s="12"/>
      <c r="C665" s="12"/>
      <c r="D665" s="12"/>
      <c r="E665" s="12"/>
      <c r="F665" s="12"/>
      <c r="G665" s="12"/>
      <c r="H665" s="12"/>
      <c r="I665" s="12"/>
      <c r="J665" s="12"/>
      <c r="K665" s="12"/>
      <c r="L665" s="12"/>
      <c r="M665" s="27"/>
      <c r="N665" s="12"/>
      <c r="O665" s="12"/>
      <c r="P665" s="12"/>
      <c r="Q665" s="12"/>
      <c r="R665" s="12"/>
      <c r="S665" s="12"/>
      <c r="T665" s="12"/>
      <c r="U665" s="12"/>
      <c r="V665" s="12"/>
      <c r="W665" s="12"/>
      <c r="X665" s="12"/>
      <c r="Y665" s="12"/>
      <c r="Z665" s="12"/>
      <c r="AA665" s="12"/>
      <c r="AB665" s="12"/>
      <c r="AC665" s="12"/>
      <c r="AD665" s="12"/>
      <c r="AE665" s="12"/>
      <c r="AF665" s="12"/>
      <c r="AG665" s="12"/>
      <c r="AH665" s="12"/>
      <c r="AI665" s="27"/>
      <c r="AJ665" s="12"/>
      <c r="AK665" s="12"/>
      <c r="AL665" s="12"/>
      <c r="AM665" s="12"/>
      <c r="AN665" s="12"/>
      <c r="AO665" s="12"/>
      <c r="AP665" s="12"/>
      <c r="AQ665" s="12"/>
      <c r="AR665" s="12"/>
      <c r="AS665" s="12"/>
      <c r="AT665" s="12"/>
      <c r="AU665" s="12"/>
      <c r="AV665" s="12"/>
    </row>
    <row r="666" spans="1:48" ht="15.75" customHeight="1" x14ac:dyDescent="0.2">
      <c r="A666" s="12"/>
      <c r="B666" s="12"/>
      <c r="C666" s="12"/>
      <c r="D666" s="12"/>
      <c r="E666" s="12"/>
      <c r="F666" s="12"/>
      <c r="G666" s="12"/>
      <c r="H666" s="12"/>
      <c r="I666" s="12"/>
      <c r="J666" s="12"/>
      <c r="K666" s="12"/>
      <c r="L666" s="12"/>
      <c r="M666" s="27"/>
      <c r="N666" s="12"/>
      <c r="O666" s="12"/>
      <c r="P666" s="12"/>
      <c r="Q666" s="12"/>
      <c r="R666" s="12"/>
      <c r="S666" s="12"/>
      <c r="T666" s="12"/>
      <c r="U666" s="12"/>
      <c r="V666" s="12"/>
      <c r="W666" s="12"/>
      <c r="X666" s="12"/>
      <c r="Y666" s="12"/>
      <c r="Z666" s="12"/>
      <c r="AA666" s="12"/>
      <c r="AB666" s="12"/>
      <c r="AC666" s="12"/>
      <c r="AD666" s="12"/>
      <c r="AE666" s="12"/>
      <c r="AF666" s="12"/>
      <c r="AG666" s="12"/>
      <c r="AH666" s="12"/>
      <c r="AI666" s="27"/>
      <c r="AJ666" s="12"/>
      <c r="AK666" s="12"/>
      <c r="AL666" s="12"/>
      <c r="AM666" s="12"/>
      <c r="AN666" s="12"/>
      <c r="AO666" s="12"/>
      <c r="AP666" s="12"/>
      <c r="AQ666" s="12"/>
      <c r="AR666" s="12"/>
      <c r="AS666" s="12"/>
      <c r="AT666" s="12"/>
      <c r="AU666" s="12"/>
      <c r="AV666" s="12"/>
    </row>
    <row r="667" spans="1:48" ht="15.75" customHeight="1" x14ac:dyDescent="0.2">
      <c r="A667" s="12"/>
      <c r="B667" s="12"/>
      <c r="C667" s="12"/>
      <c r="D667" s="12"/>
      <c r="E667" s="12"/>
      <c r="F667" s="12"/>
      <c r="G667" s="12"/>
      <c r="H667" s="12"/>
      <c r="I667" s="12"/>
      <c r="J667" s="12"/>
      <c r="K667" s="12"/>
      <c r="L667" s="12"/>
      <c r="M667" s="27"/>
      <c r="N667" s="12"/>
      <c r="O667" s="12"/>
      <c r="P667" s="12"/>
      <c r="Q667" s="12"/>
      <c r="R667" s="12"/>
      <c r="S667" s="12"/>
      <c r="T667" s="12"/>
      <c r="U667" s="12"/>
      <c r="V667" s="12"/>
      <c r="W667" s="12"/>
      <c r="X667" s="12"/>
      <c r="Y667" s="12"/>
      <c r="Z667" s="12"/>
      <c r="AA667" s="12"/>
      <c r="AB667" s="12"/>
      <c r="AC667" s="12"/>
      <c r="AD667" s="12"/>
      <c r="AE667" s="12"/>
      <c r="AF667" s="12"/>
      <c r="AG667" s="12"/>
      <c r="AH667" s="12"/>
      <c r="AI667" s="27"/>
      <c r="AJ667" s="12"/>
      <c r="AK667" s="12"/>
      <c r="AL667" s="12"/>
      <c r="AM667" s="12"/>
      <c r="AN667" s="12"/>
      <c r="AO667" s="12"/>
      <c r="AP667" s="12"/>
      <c r="AQ667" s="12"/>
      <c r="AR667" s="12"/>
      <c r="AS667" s="12"/>
      <c r="AT667" s="12"/>
      <c r="AU667" s="12"/>
      <c r="AV667" s="12"/>
    </row>
    <row r="668" spans="1:48" ht="15.75" customHeight="1" x14ac:dyDescent="0.2">
      <c r="A668" s="12"/>
      <c r="B668" s="12"/>
      <c r="C668" s="12"/>
      <c r="D668" s="12"/>
      <c r="E668" s="12"/>
      <c r="F668" s="12"/>
      <c r="G668" s="12"/>
      <c r="H668" s="12"/>
      <c r="I668" s="12"/>
      <c r="J668" s="12"/>
      <c r="K668" s="12"/>
      <c r="L668" s="12"/>
      <c r="M668" s="27"/>
      <c r="N668" s="12"/>
      <c r="O668" s="12"/>
      <c r="P668" s="12"/>
      <c r="Q668" s="12"/>
      <c r="R668" s="12"/>
      <c r="S668" s="12"/>
      <c r="T668" s="12"/>
      <c r="U668" s="12"/>
      <c r="V668" s="12"/>
      <c r="W668" s="12"/>
      <c r="X668" s="12"/>
      <c r="Y668" s="12"/>
      <c r="Z668" s="12"/>
      <c r="AA668" s="12"/>
      <c r="AB668" s="12"/>
      <c r="AC668" s="12"/>
      <c r="AD668" s="12"/>
      <c r="AE668" s="12"/>
      <c r="AF668" s="12"/>
      <c r="AG668" s="12"/>
      <c r="AH668" s="12"/>
      <c r="AI668" s="27"/>
      <c r="AJ668" s="12"/>
      <c r="AK668" s="12"/>
      <c r="AL668" s="12"/>
      <c r="AM668" s="12"/>
      <c r="AN668" s="12"/>
      <c r="AO668" s="12"/>
      <c r="AP668" s="12"/>
      <c r="AQ668" s="12"/>
      <c r="AR668" s="12"/>
      <c r="AS668" s="12"/>
      <c r="AT668" s="12"/>
      <c r="AU668" s="12"/>
      <c r="AV668" s="12"/>
    </row>
    <row r="669" spans="1:48" ht="15.75" customHeight="1" x14ac:dyDescent="0.2">
      <c r="A669" s="12"/>
      <c r="B669" s="12"/>
      <c r="C669" s="12"/>
      <c r="D669" s="12"/>
      <c r="E669" s="12"/>
      <c r="F669" s="12"/>
      <c r="G669" s="12"/>
      <c r="H669" s="12"/>
      <c r="I669" s="12"/>
      <c r="J669" s="12"/>
      <c r="K669" s="12"/>
      <c r="L669" s="12"/>
      <c r="M669" s="27"/>
      <c r="N669" s="12"/>
      <c r="O669" s="12"/>
      <c r="P669" s="12"/>
      <c r="Q669" s="12"/>
      <c r="R669" s="12"/>
      <c r="S669" s="12"/>
      <c r="T669" s="12"/>
      <c r="U669" s="12"/>
      <c r="V669" s="12"/>
      <c r="W669" s="12"/>
      <c r="X669" s="12"/>
      <c r="Y669" s="12"/>
      <c r="Z669" s="12"/>
      <c r="AA669" s="12"/>
      <c r="AB669" s="12"/>
      <c r="AC669" s="12"/>
      <c r="AD669" s="12"/>
      <c r="AE669" s="12"/>
      <c r="AF669" s="12"/>
      <c r="AG669" s="12"/>
      <c r="AH669" s="12"/>
      <c r="AI669" s="27"/>
      <c r="AJ669" s="12"/>
      <c r="AK669" s="12"/>
      <c r="AL669" s="12"/>
      <c r="AM669" s="12"/>
      <c r="AN669" s="12"/>
      <c r="AO669" s="12"/>
      <c r="AP669" s="12"/>
      <c r="AQ669" s="12"/>
      <c r="AR669" s="12"/>
      <c r="AS669" s="12"/>
      <c r="AT669" s="12"/>
      <c r="AU669" s="12"/>
      <c r="AV669" s="12"/>
    </row>
    <row r="670" spans="1:48" ht="15.75" customHeight="1" x14ac:dyDescent="0.2">
      <c r="A670" s="12"/>
      <c r="B670" s="12"/>
      <c r="C670" s="12"/>
      <c r="D670" s="12"/>
      <c r="E670" s="12"/>
      <c r="F670" s="12"/>
      <c r="G670" s="12"/>
      <c r="H670" s="12"/>
      <c r="I670" s="12"/>
      <c r="J670" s="12"/>
      <c r="K670" s="12"/>
      <c r="L670" s="12"/>
      <c r="M670" s="27"/>
      <c r="N670" s="12"/>
      <c r="O670" s="12"/>
      <c r="P670" s="12"/>
      <c r="Q670" s="12"/>
      <c r="R670" s="12"/>
      <c r="S670" s="12"/>
      <c r="T670" s="12"/>
      <c r="U670" s="12"/>
      <c r="V670" s="12"/>
      <c r="W670" s="12"/>
      <c r="X670" s="12"/>
      <c r="Y670" s="12"/>
      <c r="Z670" s="12"/>
      <c r="AA670" s="12"/>
      <c r="AB670" s="12"/>
      <c r="AC670" s="12"/>
      <c r="AD670" s="12"/>
      <c r="AE670" s="12"/>
      <c r="AF670" s="12"/>
      <c r="AG670" s="12"/>
      <c r="AH670" s="12"/>
      <c r="AI670" s="27"/>
      <c r="AJ670" s="12"/>
      <c r="AK670" s="12"/>
      <c r="AL670" s="12"/>
      <c r="AM670" s="12"/>
      <c r="AN670" s="12"/>
      <c r="AO670" s="12"/>
      <c r="AP670" s="12"/>
      <c r="AQ670" s="12"/>
      <c r="AR670" s="12"/>
      <c r="AS670" s="12"/>
      <c r="AT670" s="12"/>
      <c r="AU670" s="12"/>
      <c r="AV670" s="12"/>
    </row>
    <row r="671" spans="1:48" ht="15.75" customHeight="1" x14ac:dyDescent="0.2">
      <c r="A671" s="12"/>
      <c r="B671" s="12"/>
      <c r="C671" s="12"/>
      <c r="D671" s="12"/>
      <c r="E671" s="12"/>
      <c r="F671" s="12"/>
      <c r="G671" s="12"/>
      <c r="H671" s="12"/>
      <c r="I671" s="12"/>
      <c r="J671" s="12"/>
      <c r="K671" s="12"/>
      <c r="L671" s="12"/>
      <c r="M671" s="27"/>
      <c r="N671" s="12"/>
      <c r="O671" s="12"/>
      <c r="P671" s="12"/>
      <c r="Q671" s="12"/>
      <c r="R671" s="12"/>
      <c r="S671" s="12"/>
      <c r="T671" s="12"/>
      <c r="U671" s="12"/>
      <c r="V671" s="12"/>
      <c r="W671" s="12"/>
      <c r="X671" s="12"/>
      <c r="Y671" s="12"/>
      <c r="Z671" s="12"/>
      <c r="AA671" s="12"/>
      <c r="AB671" s="12"/>
      <c r="AC671" s="12"/>
      <c r="AD671" s="12"/>
      <c r="AE671" s="12"/>
      <c r="AF671" s="12"/>
      <c r="AG671" s="12"/>
      <c r="AH671" s="12"/>
      <c r="AI671" s="27"/>
      <c r="AJ671" s="12"/>
      <c r="AK671" s="12"/>
      <c r="AL671" s="12"/>
      <c r="AM671" s="12"/>
      <c r="AN671" s="12"/>
      <c r="AO671" s="12"/>
      <c r="AP671" s="12"/>
      <c r="AQ671" s="12"/>
      <c r="AR671" s="12"/>
      <c r="AS671" s="12"/>
      <c r="AT671" s="12"/>
      <c r="AU671" s="12"/>
      <c r="AV671" s="12"/>
    </row>
    <row r="672" spans="1:48" ht="15.75" customHeight="1" x14ac:dyDescent="0.2">
      <c r="A672" s="12"/>
      <c r="B672" s="12"/>
      <c r="C672" s="12"/>
      <c r="D672" s="12"/>
      <c r="E672" s="12"/>
      <c r="F672" s="12"/>
      <c r="G672" s="12"/>
      <c r="H672" s="12"/>
      <c r="I672" s="12"/>
      <c r="J672" s="12"/>
      <c r="K672" s="12"/>
      <c r="L672" s="12"/>
      <c r="M672" s="27"/>
      <c r="N672" s="12"/>
      <c r="O672" s="12"/>
      <c r="P672" s="12"/>
      <c r="Q672" s="12"/>
      <c r="R672" s="12"/>
      <c r="S672" s="12"/>
      <c r="T672" s="12"/>
      <c r="U672" s="12"/>
      <c r="V672" s="12"/>
      <c r="W672" s="12"/>
      <c r="X672" s="12"/>
      <c r="Y672" s="12"/>
      <c r="Z672" s="12"/>
      <c r="AA672" s="12"/>
      <c r="AB672" s="12"/>
      <c r="AC672" s="12"/>
      <c r="AD672" s="12"/>
      <c r="AE672" s="12"/>
      <c r="AF672" s="12"/>
      <c r="AG672" s="12"/>
      <c r="AH672" s="12"/>
      <c r="AI672" s="27"/>
      <c r="AJ672" s="12"/>
      <c r="AK672" s="12"/>
      <c r="AL672" s="12"/>
      <c r="AM672" s="12"/>
      <c r="AN672" s="12"/>
      <c r="AO672" s="12"/>
      <c r="AP672" s="12"/>
      <c r="AQ672" s="12"/>
      <c r="AR672" s="12"/>
      <c r="AS672" s="12"/>
      <c r="AT672" s="12"/>
      <c r="AU672" s="12"/>
      <c r="AV672" s="12"/>
    </row>
    <row r="673" spans="1:48" ht="15.75" customHeight="1" x14ac:dyDescent="0.2">
      <c r="A673" s="12"/>
      <c r="B673" s="12"/>
      <c r="C673" s="12"/>
      <c r="D673" s="12"/>
      <c r="E673" s="12"/>
      <c r="F673" s="12"/>
      <c r="G673" s="12"/>
      <c r="H673" s="12"/>
      <c r="I673" s="12"/>
      <c r="J673" s="12"/>
      <c r="K673" s="12"/>
      <c r="L673" s="12"/>
      <c r="M673" s="27"/>
      <c r="N673" s="12"/>
      <c r="O673" s="12"/>
      <c r="P673" s="12"/>
      <c r="Q673" s="12"/>
      <c r="R673" s="12"/>
      <c r="S673" s="12"/>
      <c r="T673" s="12"/>
      <c r="U673" s="12"/>
      <c r="V673" s="12"/>
      <c r="W673" s="12"/>
      <c r="X673" s="12"/>
      <c r="Y673" s="12"/>
      <c r="Z673" s="12"/>
      <c r="AA673" s="12"/>
      <c r="AB673" s="12"/>
      <c r="AC673" s="12"/>
      <c r="AD673" s="12"/>
      <c r="AE673" s="12"/>
      <c r="AF673" s="12"/>
      <c r="AG673" s="12"/>
      <c r="AH673" s="12"/>
      <c r="AI673" s="27"/>
      <c r="AJ673" s="12"/>
      <c r="AK673" s="12"/>
      <c r="AL673" s="12"/>
      <c r="AM673" s="12"/>
      <c r="AN673" s="12"/>
      <c r="AO673" s="12"/>
      <c r="AP673" s="12"/>
      <c r="AQ673" s="12"/>
      <c r="AR673" s="12"/>
      <c r="AS673" s="12"/>
      <c r="AT673" s="12"/>
      <c r="AU673" s="12"/>
      <c r="AV673" s="12"/>
    </row>
    <row r="674" spans="1:48" ht="15.75" customHeight="1" x14ac:dyDescent="0.2">
      <c r="A674" s="12"/>
      <c r="B674" s="12"/>
      <c r="C674" s="12"/>
      <c r="D674" s="12"/>
      <c r="E674" s="12"/>
      <c r="F674" s="12"/>
      <c r="G674" s="12"/>
      <c r="H674" s="12"/>
      <c r="I674" s="12"/>
      <c r="J674" s="12"/>
      <c r="K674" s="12"/>
      <c r="L674" s="12"/>
      <c r="M674" s="27"/>
      <c r="N674" s="12"/>
      <c r="O674" s="12"/>
      <c r="P674" s="12"/>
      <c r="Q674" s="12"/>
      <c r="R674" s="12"/>
      <c r="S674" s="12"/>
      <c r="T674" s="12"/>
      <c r="U674" s="12"/>
      <c r="V674" s="12"/>
      <c r="W674" s="12"/>
      <c r="X674" s="12"/>
      <c r="Y674" s="12"/>
      <c r="Z674" s="12"/>
      <c r="AA674" s="12"/>
      <c r="AB674" s="12"/>
      <c r="AC674" s="12"/>
      <c r="AD674" s="12"/>
      <c r="AE674" s="12"/>
      <c r="AF674" s="12"/>
      <c r="AG674" s="12"/>
      <c r="AH674" s="12"/>
      <c r="AI674" s="27"/>
      <c r="AJ674" s="12"/>
      <c r="AK674" s="12"/>
      <c r="AL674" s="12"/>
      <c r="AM674" s="12"/>
      <c r="AN674" s="12"/>
      <c r="AO674" s="12"/>
      <c r="AP674" s="12"/>
      <c r="AQ674" s="12"/>
      <c r="AR674" s="12"/>
      <c r="AS674" s="12"/>
      <c r="AT674" s="12"/>
      <c r="AU674" s="12"/>
      <c r="AV674" s="12"/>
    </row>
    <row r="675" spans="1:48" ht="15.75" customHeight="1" x14ac:dyDescent="0.2">
      <c r="A675" s="12"/>
      <c r="B675" s="12"/>
      <c r="C675" s="12"/>
      <c r="D675" s="12"/>
      <c r="E675" s="12"/>
      <c r="F675" s="12"/>
      <c r="G675" s="12"/>
      <c r="H675" s="12"/>
      <c r="I675" s="12"/>
      <c r="J675" s="12"/>
      <c r="K675" s="12"/>
      <c r="L675" s="12"/>
      <c r="M675" s="27"/>
      <c r="N675" s="12"/>
      <c r="O675" s="12"/>
      <c r="P675" s="12"/>
      <c r="Q675" s="12"/>
      <c r="R675" s="12"/>
      <c r="S675" s="12"/>
      <c r="T675" s="12"/>
      <c r="U675" s="12"/>
      <c r="V675" s="12"/>
      <c r="W675" s="12"/>
      <c r="X675" s="12"/>
      <c r="Y675" s="12"/>
      <c r="Z675" s="12"/>
      <c r="AA675" s="12"/>
      <c r="AB675" s="12"/>
      <c r="AC675" s="12"/>
      <c r="AD675" s="12"/>
      <c r="AE675" s="12"/>
      <c r="AF675" s="12"/>
      <c r="AG675" s="12"/>
      <c r="AH675" s="12"/>
      <c r="AI675" s="27"/>
      <c r="AJ675" s="12"/>
      <c r="AK675" s="12"/>
      <c r="AL675" s="12"/>
      <c r="AM675" s="12"/>
      <c r="AN675" s="12"/>
      <c r="AO675" s="12"/>
      <c r="AP675" s="12"/>
      <c r="AQ675" s="12"/>
      <c r="AR675" s="12"/>
      <c r="AS675" s="12"/>
      <c r="AT675" s="12"/>
      <c r="AU675" s="12"/>
      <c r="AV675" s="12"/>
    </row>
    <row r="676" spans="1:48" ht="15.75" customHeight="1" x14ac:dyDescent="0.2">
      <c r="A676" s="12"/>
      <c r="B676" s="12"/>
      <c r="C676" s="12"/>
      <c r="D676" s="12"/>
      <c r="E676" s="12"/>
      <c r="F676" s="12"/>
      <c r="G676" s="12"/>
      <c r="H676" s="12"/>
      <c r="I676" s="12"/>
      <c r="J676" s="12"/>
      <c r="K676" s="12"/>
      <c r="L676" s="12"/>
      <c r="M676" s="27"/>
      <c r="N676" s="12"/>
      <c r="O676" s="12"/>
      <c r="P676" s="12"/>
      <c r="Q676" s="12"/>
      <c r="R676" s="12"/>
      <c r="S676" s="12"/>
      <c r="T676" s="12"/>
      <c r="U676" s="12"/>
      <c r="V676" s="12"/>
      <c r="W676" s="12"/>
      <c r="X676" s="12"/>
      <c r="Y676" s="12"/>
      <c r="Z676" s="12"/>
      <c r="AA676" s="12"/>
      <c r="AB676" s="12"/>
      <c r="AC676" s="12"/>
      <c r="AD676" s="12"/>
      <c r="AE676" s="12"/>
      <c r="AF676" s="12"/>
      <c r="AG676" s="12"/>
      <c r="AH676" s="12"/>
      <c r="AI676" s="27"/>
      <c r="AJ676" s="12"/>
      <c r="AK676" s="12"/>
      <c r="AL676" s="12"/>
      <c r="AM676" s="12"/>
      <c r="AN676" s="12"/>
      <c r="AO676" s="12"/>
      <c r="AP676" s="12"/>
      <c r="AQ676" s="12"/>
      <c r="AR676" s="12"/>
      <c r="AS676" s="12"/>
      <c r="AT676" s="12"/>
      <c r="AU676" s="12"/>
      <c r="AV676" s="12"/>
    </row>
    <row r="677" spans="1:48" ht="15.75" customHeight="1" x14ac:dyDescent="0.2">
      <c r="A677" s="12"/>
      <c r="B677" s="12"/>
      <c r="C677" s="12"/>
      <c r="D677" s="12"/>
      <c r="E677" s="12"/>
      <c r="F677" s="12"/>
      <c r="G677" s="12"/>
      <c r="H677" s="12"/>
      <c r="I677" s="12"/>
      <c r="J677" s="12"/>
      <c r="K677" s="12"/>
      <c r="L677" s="12"/>
      <c r="M677" s="27"/>
      <c r="N677" s="12"/>
      <c r="O677" s="12"/>
      <c r="P677" s="12"/>
      <c r="Q677" s="12"/>
      <c r="R677" s="12"/>
      <c r="S677" s="12"/>
      <c r="T677" s="12"/>
      <c r="U677" s="12"/>
      <c r="V677" s="12"/>
      <c r="W677" s="12"/>
      <c r="X677" s="12"/>
      <c r="Y677" s="12"/>
      <c r="Z677" s="12"/>
      <c r="AA677" s="12"/>
      <c r="AB677" s="12"/>
      <c r="AC677" s="12"/>
      <c r="AD677" s="12"/>
      <c r="AE677" s="12"/>
      <c r="AF677" s="12"/>
      <c r="AG677" s="12"/>
      <c r="AH677" s="12"/>
      <c r="AI677" s="27"/>
      <c r="AJ677" s="12"/>
      <c r="AK677" s="12"/>
      <c r="AL677" s="12"/>
      <c r="AM677" s="12"/>
      <c r="AN677" s="12"/>
      <c r="AO677" s="12"/>
      <c r="AP677" s="12"/>
      <c r="AQ677" s="12"/>
      <c r="AR677" s="12"/>
      <c r="AS677" s="12"/>
      <c r="AT677" s="12"/>
      <c r="AU677" s="12"/>
      <c r="AV677" s="12"/>
    </row>
    <row r="678" spans="1:48" ht="15.75" customHeight="1" x14ac:dyDescent="0.2">
      <c r="A678" s="12"/>
      <c r="B678" s="12"/>
      <c r="C678" s="12"/>
      <c r="D678" s="12"/>
      <c r="E678" s="12"/>
      <c r="F678" s="12"/>
      <c r="G678" s="12"/>
      <c r="H678" s="12"/>
      <c r="I678" s="12"/>
      <c r="J678" s="12"/>
      <c r="K678" s="12"/>
      <c r="L678" s="12"/>
      <c r="M678" s="27"/>
      <c r="N678" s="12"/>
      <c r="O678" s="12"/>
      <c r="P678" s="12"/>
      <c r="Q678" s="12"/>
      <c r="R678" s="12"/>
      <c r="S678" s="12"/>
      <c r="T678" s="12"/>
      <c r="U678" s="12"/>
      <c r="V678" s="12"/>
      <c r="W678" s="12"/>
      <c r="X678" s="12"/>
      <c r="Y678" s="12"/>
      <c r="Z678" s="12"/>
      <c r="AA678" s="12"/>
      <c r="AB678" s="12"/>
      <c r="AC678" s="12"/>
      <c r="AD678" s="12"/>
      <c r="AE678" s="12"/>
      <c r="AF678" s="12"/>
      <c r="AG678" s="12"/>
      <c r="AH678" s="12"/>
      <c r="AI678" s="27"/>
      <c r="AJ678" s="12"/>
      <c r="AK678" s="12"/>
      <c r="AL678" s="12"/>
      <c r="AM678" s="12"/>
      <c r="AN678" s="12"/>
      <c r="AO678" s="12"/>
      <c r="AP678" s="12"/>
      <c r="AQ678" s="12"/>
      <c r="AR678" s="12"/>
      <c r="AS678" s="12"/>
      <c r="AT678" s="12"/>
      <c r="AU678" s="12"/>
      <c r="AV678" s="12"/>
    </row>
    <row r="679" spans="1:48" ht="15.75" customHeight="1" x14ac:dyDescent="0.2">
      <c r="A679" s="12"/>
      <c r="B679" s="12"/>
      <c r="C679" s="12"/>
      <c r="D679" s="12"/>
      <c r="E679" s="12"/>
      <c r="F679" s="12"/>
      <c r="G679" s="12"/>
      <c r="H679" s="12"/>
      <c r="I679" s="12"/>
      <c r="J679" s="12"/>
      <c r="K679" s="12"/>
      <c r="L679" s="12"/>
      <c r="M679" s="27"/>
      <c r="N679" s="12"/>
      <c r="O679" s="12"/>
      <c r="P679" s="12"/>
      <c r="Q679" s="12"/>
      <c r="R679" s="12"/>
      <c r="S679" s="12"/>
      <c r="T679" s="12"/>
      <c r="U679" s="12"/>
      <c r="V679" s="12"/>
      <c r="W679" s="12"/>
      <c r="X679" s="12"/>
      <c r="Y679" s="12"/>
      <c r="Z679" s="12"/>
      <c r="AA679" s="12"/>
      <c r="AB679" s="12"/>
      <c r="AC679" s="12"/>
      <c r="AD679" s="12"/>
      <c r="AE679" s="12"/>
      <c r="AF679" s="12"/>
      <c r="AG679" s="12"/>
      <c r="AH679" s="12"/>
      <c r="AI679" s="27"/>
      <c r="AJ679" s="12"/>
      <c r="AK679" s="12"/>
      <c r="AL679" s="12"/>
      <c r="AM679" s="12"/>
      <c r="AN679" s="12"/>
      <c r="AO679" s="12"/>
      <c r="AP679" s="12"/>
      <c r="AQ679" s="12"/>
      <c r="AR679" s="12"/>
      <c r="AS679" s="12"/>
      <c r="AT679" s="12"/>
      <c r="AU679" s="12"/>
      <c r="AV679" s="12"/>
    </row>
    <row r="680" spans="1:48" ht="15.75" customHeight="1" x14ac:dyDescent="0.2">
      <c r="A680" s="12"/>
      <c r="B680" s="12"/>
      <c r="C680" s="12"/>
      <c r="D680" s="12"/>
      <c r="E680" s="12"/>
      <c r="F680" s="12"/>
      <c r="G680" s="12"/>
      <c r="H680" s="12"/>
      <c r="I680" s="12"/>
      <c r="J680" s="12"/>
      <c r="K680" s="12"/>
      <c r="L680" s="12"/>
      <c r="M680" s="27"/>
      <c r="N680" s="12"/>
      <c r="O680" s="12"/>
      <c r="P680" s="12"/>
      <c r="Q680" s="12"/>
      <c r="R680" s="12"/>
      <c r="S680" s="12"/>
      <c r="T680" s="12"/>
      <c r="U680" s="12"/>
      <c r="V680" s="12"/>
      <c r="W680" s="12"/>
      <c r="X680" s="12"/>
      <c r="Y680" s="12"/>
      <c r="Z680" s="12"/>
      <c r="AA680" s="12"/>
      <c r="AB680" s="12"/>
      <c r="AC680" s="12"/>
      <c r="AD680" s="12"/>
      <c r="AE680" s="12"/>
      <c r="AF680" s="12"/>
      <c r="AG680" s="12"/>
      <c r="AH680" s="12"/>
      <c r="AI680" s="27"/>
      <c r="AJ680" s="12"/>
      <c r="AK680" s="12"/>
      <c r="AL680" s="12"/>
      <c r="AM680" s="12"/>
      <c r="AN680" s="12"/>
      <c r="AO680" s="12"/>
      <c r="AP680" s="12"/>
      <c r="AQ680" s="12"/>
      <c r="AR680" s="12"/>
      <c r="AS680" s="12"/>
      <c r="AT680" s="12"/>
      <c r="AU680" s="12"/>
      <c r="AV680" s="12"/>
    </row>
    <row r="681" spans="1:48" ht="15.75" customHeight="1" x14ac:dyDescent="0.2">
      <c r="A681" s="12"/>
      <c r="B681" s="12"/>
      <c r="C681" s="12"/>
      <c r="D681" s="12"/>
      <c r="E681" s="12"/>
      <c r="F681" s="12"/>
      <c r="G681" s="12"/>
      <c r="H681" s="12"/>
      <c r="I681" s="12"/>
      <c r="J681" s="12"/>
      <c r="K681" s="12"/>
      <c r="L681" s="12"/>
      <c r="M681" s="27"/>
      <c r="N681" s="12"/>
      <c r="O681" s="12"/>
      <c r="P681" s="12"/>
      <c r="Q681" s="12"/>
      <c r="R681" s="12"/>
      <c r="S681" s="12"/>
      <c r="T681" s="12"/>
      <c r="U681" s="12"/>
      <c r="V681" s="12"/>
      <c r="W681" s="12"/>
      <c r="X681" s="12"/>
      <c r="Y681" s="12"/>
      <c r="Z681" s="12"/>
      <c r="AA681" s="12"/>
      <c r="AB681" s="12"/>
      <c r="AC681" s="12"/>
      <c r="AD681" s="12"/>
      <c r="AE681" s="12"/>
      <c r="AF681" s="12"/>
      <c r="AG681" s="12"/>
      <c r="AH681" s="12"/>
      <c r="AI681" s="27"/>
      <c r="AJ681" s="12"/>
      <c r="AK681" s="12"/>
      <c r="AL681" s="12"/>
      <c r="AM681" s="12"/>
      <c r="AN681" s="12"/>
      <c r="AO681" s="12"/>
      <c r="AP681" s="12"/>
      <c r="AQ681" s="12"/>
      <c r="AR681" s="12"/>
      <c r="AS681" s="12"/>
      <c r="AT681" s="12"/>
      <c r="AU681" s="12"/>
      <c r="AV681" s="12"/>
    </row>
    <row r="682" spans="1:48" ht="15.75" customHeight="1" x14ac:dyDescent="0.2">
      <c r="A682" s="12"/>
      <c r="B682" s="12"/>
      <c r="C682" s="12"/>
      <c r="D682" s="12"/>
      <c r="E682" s="12"/>
      <c r="F682" s="12"/>
      <c r="G682" s="12"/>
      <c r="H682" s="12"/>
      <c r="I682" s="12"/>
      <c r="J682" s="12"/>
      <c r="K682" s="12"/>
      <c r="L682" s="12"/>
      <c r="M682" s="27"/>
      <c r="N682" s="12"/>
      <c r="O682" s="12"/>
      <c r="P682" s="12"/>
      <c r="Q682" s="12"/>
      <c r="R682" s="12"/>
      <c r="S682" s="12"/>
      <c r="T682" s="12"/>
      <c r="U682" s="12"/>
      <c r="V682" s="12"/>
      <c r="W682" s="12"/>
      <c r="X682" s="12"/>
      <c r="Y682" s="12"/>
      <c r="Z682" s="12"/>
      <c r="AA682" s="12"/>
      <c r="AB682" s="12"/>
      <c r="AC682" s="12"/>
      <c r="AD682" s="12"/>
      <c r="AE682" s="12"/>
      <c r="AF682" s="12"/>
      <c r="AG682" s="12"/>
      <c r="AH682" s="12"/>
      <c r="AI682" s="27"/>
      <c r="AJ682" s="12"/>
      <c r="AK682" s="12"/>
      <c r="AL682" s="12"/>
      <c r="AM682" s="12"/>
      <c r="AN682" s="12"/>
      <c r="AO682" s="12"/>
      <c r="AP682" s="12"/>
      <c r="AQ682" s="12"/>
      <c r="AR682" s="12"/>
      <c r="AS682" s="12"/>
      <c r="AT682" s="12"/>
      <c r="AU682" s="12"/>
      <c r="AV682" s="12"/>
    </row>
    <row r="683" spans="1:48" ht="15.75" customHeight="1" x14ac:dyDescent="0.2">
      <c r="A683" s="12"/>
      <c r="B683" s="12"/>
      <c r="C683" s="12"/>
      <c r="D683" s="12"/>
      <c r="E683" s="12"/>
      <c r="F683" s="12"/>
      <c r="G683" s="12"/>
      <c r="H683" s="12"/>
      <c r="I683" s="12"/>
      <c r="J683" s="12"/>
      <c r="K683" s="12"/>
      <c r="L683" s="12"/>
      <c r="M683" s="27"/>
      <c r="N683" s="12"/>
      <c r="O683" s="12"/>
      <c r="P683" s="12"/>
      <c r="Q683" s="12"/>
      <c r="R683" s="12"/>
      <c r="S683" s="12"/>
      <c r="T683" s="12"/>
      <c r="U683" s="12"/>
      <c r="V683" s="12"/>
      <c r="W683" s="12"/>
      <c r="X683" s="12"/>
      <c r="Y683" s="12"/>
      <c r="Z683" s="12"/>
      <c r="AA683" s="12"/>
      <c r="AB683" s="12"/>
      <c r="AC683" s="12"/>
      <c r="AD683" s="12"/>
      <c r="AE683" s="12"/>
      <c r="AF683" s="12"/>
      <c r="AG683" s="12"/>
      <c r="AH683" s="12"/>
      <c r="AI683" s="27"/>
      <c r="AJ683" s="12"/>
      <c r="AK683" s="12"/>
      <c r="AL683" s="12"/>
      <c r="AM683" s="12"/>
      <c r="AN683" s="12"/>
      <c r="AO683" s="12"/>
      <c r="AP683" s="12"/>
      <c r="AQ683" s="12"/>
      <c r="AR683" s="12"/>
      <c r="AS683" s="12"/>
      <c r="AT683" s="12"/>
      <c r="AU683" s="12"/>
      <c r="AV683" s="12"/>
    </row>
    <row r="684" spans="1:48" ht="15.75" customHeight="1" x14ac:dyDescent="0.2">
      <c r="A684" s="12"/>
      <c r="B684" s="12"/>
      <c r="C684" s="12"/>
      <c r="D684" s="12"/>
      <c r="E684" s="12"/>
      <c r="F684" s="12"/>
      <c r="G684" s="12"/>
      <c r="H684" s="12"/>
      <c r="I684" s="12"/>
      <c r="J684" s="12"/>
      <c r="K684" s="12"/>
      <c r="L684" s="12"/>
      <c r="M684" s="27"/>
      <c r="N684" s="12"/>
      <c r="O684" s="12"/>
      <c r="P684" s="12"/>
      <c r="Q684" s="12"/>
      <c r="R684" s="12"/>
      <c r="S684" s="12"/>
      <c r="T684" s="12"/>
      <c r="U684" s="12"/>
      <c r="V684" s="12"/>
      <c r="W684" s="12"/>
      <c r="X684" s="12"/>
      <c r="Y684" s="12"/>
      <c r="Z684" s="12"/>
      <c r="AA684" s="12"/>
      <c r="AB684" s="12"/>
      <c r="AC684" s="12"/>
      <c r="AD684" s="12"/>
      <c r="AE684" s="12"/>
      <c r="AF684" s="12"/>
      <c r="AG684" s="12"/>
      <c r="AH684" s="12"/>
      <c r="AI684" s="27"/>
      <c r="AJ684" s="12"/>
      <c r="AK684" s="12"/>
      <c r="AL684" s="12"/>
      <c r="AM684" s="12"/>
      <c r="AN684" s="12"/>
      <c r="AO684" s="12"/>
      <c r="AP684" s="12"/>
      <c r="AQ684" s="12"/>
      <c r="AR684" s="12"/>
      <c r="AS684" s="12"/>
      <c r="AT684" s="12"/>
      <c r="AU684" s="12"/>
      <c r="AV684" s="12"/>
    </row>
    <row r="685" spans="1:48" ht="15.75" customHeight="1" x14ac:dyDescent="0.2">
      <c r="A685" s="12"/>
      <c r="B685" s="12"/>
      <c r="C685" s="12"/>
      <c r="D685" s="12"/>
      <c r="E685" s="12"/>
      <c r="F685" s="12"/>
      <c r="G685" s="12"/>
      <c r="H685" s="12"/>
      <c r="I685" s="12"/>
      <c r="J685" s="12"/>
      <c r="K685" s="12"/>
      <c r="L685" s="12"/>
      <c r="M685" s="27"/>
      <c r="N685" s="12"/>
      <c r="O685" s="12"/>
      <c r="P685" s="12"/>
      <c r="Q685" s="12"/>
      <c r="R685" s="12"/>
      <c r="S685" s="12"/>
      <c r="T685" s="12"/>
      <c r="U685" s="12"/>
      <c r="V685" s="12"/>
      <c r="W685" s="12"/>
      <c r="X685" s="12"/>
      <c r="Y685" s="12"/>
      <c r="Z685" s="12"/>
      <c r="AA685" s="12"/>
      <c r="AB685" s="12"/>
      <c r="AC685" s="12"/>
      <c r="AD685" s="12"/>
      <c r="AE685" s="12"/>
      <c r="AF685" s="12"/>
      <c r="AG685" s="12"/>
      <c r="AH685" s="12"/>
      <c r="AI685" s="27"/>
      <c r="AJ685" s="12"/>
      <c r="AK685" s="12"/>
      <c r="AL685" s="12"/>
      <c r="AM685" s="12"/>
      <c r="AN685" s="12"/>
      <c r="AO685" s="12"/>
      <c r="AP685" s="12"/>
      <c r="AQ685" s="12"/>
      <c r="AR685" s="12"/>
      <c r="AS685" s="12"/>
      <c r="AT685" s="12"/>
      <c r="AU685" s="12"/>
      <c r="AV685" s="12"/>
    </row>
    <row r="686" spans="1:48" ht="15.75" customHeight="1" x14ac:dyDescent="0.2">
      <c r="A686" s="12"/>
      <c r="B686" s="12"/>
      <c r="C686" s="12"/>
      <c r="D686" s="12"/>
      <c r="E686" s="12"/>
      <c r="F686" s="12"/>
      <c r="G686" s="12"/>
      <c r="H686" s="12"/>
      <c r="I686" s="12"/>
      <c r="J686" s="12"/>
      <c r="K686" s="12"/>
      <c r="L686" s="12"/>
      <c r="M686" s="27"/>
      <c r="N686" s="12"/>
      <c r="O686" s="12"/>
      <c r="P686" s="12"/>
      <c r="Q686" s="12"/>
      <c r="R686" s="12"/>
      <c r="S686" s="12"/>
      <c r="T686" s="12"/>
      <c r="U686" s="12"/>
      <c r="V686" s="12"/>
      <c r="W686" s="12"/>
      <c r="X686" s="12"/>
      <c r="Y686" s="12"/>
      <c r="Z686" s="12"/>
      <c r="AA686" s="12"/>
      <c r="AB686" s="12"/>
      <c r="AC686" s="12"/>
      <c r="AD686" s="12"/>
      <c r="AE686" s="12"/>
      <c r="AF686" s="12"/>
      <c r="AG686" s="12"/>
      <c r="AH686" s="12"/>
      <c r="AI686" s="27"/>
      <c r="AJ686" s="12"/>
      <c r="AK686" s="12"/>
      <c r="AL686" s="12"/>
      <c r="AM686" s="12"/>
      <c r="AN686" s="12"/>
      <c r="AO686" s="12"/>
      <c r="AP686" s="12"/>
      <c r="AQ686" s="12"/>
      <c r="AR686" s="12"/>
      <c r="AS686" s="12"/>
      <c r="AT686" s="12"/>
      <c r="AU686" s="12"/>
      <c r="AV686" s="12"/>
    </row>
    <row r="687" spans="1:48" ht="15.75" customHeight="1" x14ac:dyDescent="0.2">
      <c r="A687" s="12"/>
      <c r="B687" s="12"/>
      <c r="C687" s="12"/>
      <c r="D687" s="12"/>
      <c r="E687" s="12"/>
      <c r="F687" s="12"/>
      <c r="G687" s="12"/>
      <c r="H687" s="12"/>
      <c r="I687" s="12"/>
      <c r="J687" s="12"/>
      <c r="K687" s="12"/>
      <c r="L687" s="12"/>
      <c r="M687" s="27"/>
      <c r="N687" s="12"/>
      <c r="O687" s="12"/>
      <c r="P687" s="12"/>
      <c r="Q687" s="12"/>
      <c r="R687" s="12"/>
      <c r="S687" s="12"/>
      <c r="T687" s="12"/>
      <c r="U687" s="12"/>
      <c r="V687" s="12"/>
      <c r="W687" s="12"/>
      <c r="X687" s="12"/>
      <c r="Y687" s="12"/>
      <c r="Z687" s="12"/>
      <c r="AA687" s="12"/>
      <c r="AB687" s="12"/>
      <c r="AC687" s="12"/>
      <c r="AD687" s="12"/>
      <c r="AE687" s="12"/>
      <c r="AF687" s="12"/>
      <c r="AG687" s="12"/>
      <c r="AH687" s="12"/>
      <c r="AI687" s="27"/>
      <c r="AJ687" s="12"/>
      <c r="AK687" s="12"/>
      <c r="AL687" s="12"/>
      <c r="AM687" s="12"/>
      <c r="AN687" s="12"/>
      <c r="AO687" s="12"/>
      <c r="AP687" s="12"/>
      <c r="AQ687" s="12"/>
      <c r="AR687" s="12"/>
      <c r="AS687" s="12"/>
      <c r="AT687" s="12"/>
      <c r="AU687" s="12"/>
      <c r="AV687" s="12"/>
    </row>
    <row r="688" spans="1:48" ht="15.75" customHeight="1" x14ac:dyDescent="0.2">
      <c r="A688" s="12"/>
      <c r="B688" s="12"/>
      <c r="C688" s="12"/>
      <c r="D688" s="12"/>
      <c r="E688" s="12"/>
      <c r="F688" s="12"/>
      <c r="G688" s="12"/>
      <c r="H688" s="12"/>
      <c r="I688" s="12"/>
      <c r="J688" s="12"/>
      <c r="K688" s="12"/>
      <c r="L688" s="12"/>
      <c r="M688" s="27"/>
      <c r="N688" s="12"/>
      <c r="O688" s="12"/>
      <c r="P688" s="12"/>
      <c r="Q688" s="12"/>
      <c r="R688" s="12"/>
      <c r="S688" s="12"/>
      <c r="T688" s="12"/>
      <c r="U688" s="12"/>
      <c r="V688" s="12"/>
      <c r="W688" s="12"/>
      <c r="X688" s="12"/>
      <c r="Y688" s="12"/>
      <c r="Z688" s="12"/>
      <c r="AA688" s="12"/>
      <c r="AB688" s="12"/>
      <c r="AC688" s="12"/>
      <c r="AD688" s="12"/>
      <c r="AE688" s="12"/>
      <c r="AF688" s="12"/>
      <c r="AG688" s="12"/>
      <c r="AH688" s="12"/>
      <c r="AI688" s="27"/>
      <c r="AJ688" s="12"/>
      <c r="AK688" s="12"/>
      <c r="AL688" s="12"/>
      <c r="AM688" s="12"/>
      <c r="AN688" s="12"/>
      <c r="AO688" s="12"/>
      <c r="AP688" s="12"/>
      <c r="AQ688" s="12"/>
      <c r="AR688" s="12"/>
      <c r="AS688" s="12"/>
      <c r="AT688" s="12"/>
      <c r="AU688" s="12"/>
      <c r="AV688" s="12"/>
    </row>
    <row r="689" spans="1:48" ht="15.75" customHeight="1" x14ac:dyDescent="0.2">
      <c r="A689" s="12"/>
      <c r="B689" s="12"/>
      <c r="C689" s="12"/>
      <c r="D689" s="12"/>
      <c r="E689" s="12"/>
      <c r="F689" s="12"/>
      <c r="G689" s="12"/>
      <c r="H689" s="12"/>
      <c r="I689" s="12"/>
      <c r="J689" s="12"/>
      <c r="K689" s="12"/>
      <c r="L689" s="12"/>
      <c r="M689" s="27"/>
      <c r="N689" s="12"/>
      <c r="O689" s="12"/>
      <c r="P689" s="12"/>
      <c r="Q689" s="12"/>
      <c r="R689" s="12"/>
      <c r="S689" s="12"/>
      <c r="T689" s="12"/>
      <c r="U689" s="12"/>
      <c r="V689" s="12"/>
      <c r="W689" s="12"/>
      <c r="X689" s="12"/>
      <c r="Y689" s="12"/>
      <c r="Z689" s="12"/>
      <c r="AA689" s="12"/>
      <c r="AB689" s="12"/>
      <c r="AC689" s="12"/>
      <c r="AD689" s="12"/>
      <c r="AE689" s="12"/>
      <c r="AF689" s="12"/>
      <c r="AG689" s="12"/>
      <c r="AH689" s="12"/>
      <c r="AI689" s="27"/>
      <c r="AJ689" s="12"/>
      <c r="AK689" s="12"/>
      <c r="AL689" s="12"/>
      <c r="AM689" s="12"/>
      <c r="AN689" s="12"/>
      <c r="AO689" s="12"/>
      <c r="AP689" s="12"/>
      <c r="AQ689" s="12"/>
      <c r="AR689" s="12"/>
      <c r="AS689" s="12"/>
      <c r="AT689" s="12"/>
      <c r="AU689" s="12"/>
      <c r="AV689" s="12"/>
    </row>
    <row r="690" spans="1:48" ht="15.75" customHeight="1" x14ac:dyDescent="0.2">
      <c r="A690" s="12"/>
      <c r="B690" s="12"/>
      <c r="C690" s="12"/>
      <c r="D690" s="12"/>
      <c r="E690" s="12"/>
      <c r="F690" s="12"/>
      <c r="G690" s="12"/>
      <c r="H690" s="12"/>
      <c r="I690" s="12"/>
      <c r="J690" s="12"/>
      <c r="K690" s="12"/>
      <c r="L690" s="12"/>
      <c r="M690" s="27"/>
      <c r="N690" s="12"/>
      <c r="O690" s="12"/>
      <c r="P690" s="12"/>
      <c r="Q690" s="12"/>
      <c r="R690" s="12"/>
      <c r="S690" s="12"/>
      <c r="T690" s="12"/>
      <c r="U690" s="12"/>
      <c r="V690" s="12"/>
      <c r="W690" s="12"/>
      <c r="X690" s="12"/>
      <c r="Y690" s="12"/>
      <c r="Z690" s="12"/>
      <c r="AA690" s="12"/>
      <c r="AB690" s="12"/>
      <c r="AC690" s="12"/>
      <c r="AD690" s="12"/>
      <c r="AE690" s="12"/>
      <c r="AF690" s="12"/>
      <c r="AG690" s="12"/>
      <c r="AH690" s="12"/>
      <c r="AI690" s="27"/>
      <c r="AJ690" s="12"/>
      <c r="AK690" s="12"/>
      <c r="AL690" s="12"/>
      <c r="AM690" s="12"/>
      <c r="AN690" s="12"/>
      <c r="AO690" s="12"/>
      <c r="AP690" s="12"/>
      <c r="AQ690" s="12"/>
      <c r="AR690" s="12"/>
      <c r="AS690" s="12"/>
      <c r="AT690" s="12"/>
      <c r="AU690" s="12"/>
      <c r="AV690" s="12"/>
    </row>
    <row r="691" spans="1:48" ht="15.75" customHeight="1" x14ac:dyDescent="0.2">
      <c r="A691" s="12"/>
      <c r="B691" s="12"/>
      <c r="C691" s="12"/>
      <c r="D691" s="12"/>
      <c r="E691" s="12"/>
      <c r="F691" s="12"/>
      <c r="G691" s="12"/>
      <c r="H691" s="12"/>
      <c r="I691" s="12"/>
      <c r="J691" s="12"/>
      <c r="K691" s="12"/>
      <c r="L691" s="12"/>
      <c r="M691" s="27"/>
      <c r="N691" s="12"/>
      <c r="O691" s="12"/>
      <c r="P691" s="12"/>
      <c r="Q691" s="12"/>
      <c r="R691" s="12"/>
      <c r="S691" s="12"/>
      <c r="T691" s="12"/>
      <c r="U691" s="12"/>
      <c r="V691" s="12"/>
      <c r="W691" s="12"/>
      <c r="X691" s="12"/>
      <c r="Y691" s="12"/>
      <c r="Z691" s="12"/>
      <c r="AA691" s="12"/>
      <c r="AB691" s="12"/>
      <c r="AC691" s="12"/>
      <c r="AD691" s="12"/>
      <c r="AE691" s="12"/>
      <c r="AF691" s="12"/>
      <c r="AG691" s="12"/>
      <c r="AH691" s="12"/>
      <c r="AI691" s="27"/>
      <c r="AJ691" s="12"/>
      <c r="AK691" s="12"/>
      <c r="AL691" s="12"/>
      <c r="AM691" s="12"/>
      <c r="AN691" s="12"/>
      <c r="AO691" s="12"/>
      <c r="AP691" s="12"/>
      <c r="AQ691" s="12"/>
      <c r="AR691" s="12"/>
      <c r="AS691" s="12"/>
      <c r="AT691" s="12"/>
      <c r="AU691" s="12"/>
      <c r="AV691" s="12"/>
    </row>
    <row r="692" spans="1:48" ht="15.75" customHeight="1" x14ac:dyDescent="0.2">
      <c r="A692" s="12"/>
      <c r="B692" s="12"/>
      <c r="C692" s="12"/>
      <c r="D692" s="12"/>
      <c r="E692" s="12"/>
      <c r="F692" s="12"/>
      <c r="G692" s="12"/>
      <c r="H692" s="12"/>
      <c r="I692" s="12"/>
      <c r="J692" s="12"/>
      <c r="K692" s="12"/>
      <c r="L692" s="12"/>
      <c r="M692" s="27"/>
      <c r="N692" s="12"/>
      <c r="O692" s="12"/>
      <c r="P692" s="12"/>
      <c r="Q692" s="12"/>
      <c r="R692" s="12"/>
      <c r="S692" s="12"/>
      <c r="T692" s="12"/>
      <c r="U692" s="12"/>
      <c r="V692" s="12"/>
      <c r="W692" s="12"/>
      <c r="X692" s="12"/>
      <c r="Y692" s="12"/>
      <c r="Z692" s="12"/>
      <c r="AA692" s="12"/>
      <c r="AB692" s="12"/>
      <c r="AC692" s="12"/>
      <c r="AD692" s="12"/>
      <c r="AE692" s="12"/>
      <c r="AF692" s="12"/>
      <c r="AG692" s="12"/>
      <c r="AH692" s="12"/>
      <c r="AI692" s="27"/>
      <c r="AJ692" s="12"/>
      <c r="AK692" s="12"/>
      <c r="AL692" s="12"/>
      <c r="AM692" s="12"/>
      <c r="AN692" s="12"/>
      <c r="AO692" s="12"/>
      <c r="AP692" s="12"/>
      <c r="AQ692" s="12"/>
      <c r="AR692" s="12"/>
      <c r="AS692" s="12"/>
      <c r="AT692" s="12"/>
      <c r="AU692" s="12"/>
      <c r="AV692" s="12"/>
    </row>
    <row r="693" spans="1:48" ht="15.75" customHeight="1" x14ac:dyDescent="0.2">
      <c r="A693" s="12"/>
      <c r="B693" s="12"/>
      <c r="C693" s="12"/>
      <c r="D693" s="12"/>
      <c r="E693" s="12"/>
      <c r="F693" s="12"/>
      <c r="G693" s="12"/>
      <c r="H693" s="12"/>
      <c r="I693" s="12"/>
      <c r="J693" s="12"/>
      <c r="K693" s="12"/>
      <c r="L693" s="12"/>
      <c r="M693" s="27"/>
      <c r="N693" s="12"/>
      <c r="O693" s="12"/>
      <c r="P693" s="12"/>
      <c r="Q693" s="12"/>
      <c r="R693" s="12"/>
      <c r="S693" s="12"/>
      <c r="T693" s="12"/>
      <c r="U693" s="12"/>
      <c r="V693" s="12"/>
      <c r="W693" s="12"/>
      <c r="X693" s="12"/>
      <c r="Y693" s="12"/>
      <c r="Z693" s="12"/>
      <c r="AA693" s="12"/>
      <c r="AB693" s="12"/>
      <c r="AC693" s="12"/>
      <c r="AD693" s="12"/>
      <c r="AE693" s="12"/>
      <c r="AF693" s="12"/>
      <c r="AG693" s="12"/>
      <c r="AH693" s="12"/>
      <c r="AI693" s="27"/>
      <c r="AJ693" s="12"/>
      <c r="AK693" s="12"/>
      <c r="AL693" s="12"/>
      <c r="AM693" s="12"/>
      <c r="AN693" s="12"/>
      <c r="AO693" s="12"/>
      <c r="AP693" s="12"/>
      <c r="AQ693" s="12"/>
      <c r="AR693" s="12"/>
      <c r="AS693" s="12"/>
      <c r="AT693" s="12"/>
      <c r="AU693" s="12"/>
      <c r="AV693" s="12"/>
    </row>
    <row r="694" spans="1:48" ht="15.75" customHeight="1" x14ac:dyDescent="0.2">
      <c r="A694" s="12"/>
      <c r="B694" s="12"/>
      <c r="C694" s="12"/>
      <c r="D694" s="12"/>
      <c r="E694" s="12"/>
      <c r="F694" s="12"/>
      <c r="G694" s="12"/>
      <c r="H694" s="12"/>
      <c r="I694" s="12"/>
      <c r="J694" s="12"/>
      <c r="K694" s="12"/>
      <c r="L694" s="12"/>
      <c r="M694" s="27"/>
      <c r="N694" s="12"/>
      <c r="O694" s="12"/>
      <c r="P694" s="12"/>
      <c r="Q694" s="12"/>
      <c r="R694" s="12"/>
      <c r="S694" s="12"/>
      <c r="T694" s="12"/>
      <c r="U694" s="12"/>
      <c r="V694" s="12"/>
      <c r="W694" s="12"/>
      <c r="X694" s="12"/>
      <c r="Y694" s="12"/>
      <c r="Z694" s="12"/>
      <c r="AA694" s="12"/>
      <c r="AB694" s="12"/>
      <c r="AC694" s="12"/>
      <c r="AD694" s="12"/>
      <c r="AE694" s="12"/>
      <c r="AF694" s="12"/>
      <c r="AG694" s="12"/>
      <c r="AH694" s="12"/>
      <c r="AI694" s="27"/>
      <c r="AJ694" s="12"/>
      <c r="AK694" s="12"/>
      <c r="AL694" s="12"/>
      <c r="AM694" s="12"/>
      <c r="AN694" s="12"/>
      <c r="AO694" s="12"/>
      <c r="AP694" s="12"/>
      <c r="AQ694" s="12"/>
      <c r="AR694" s="12"/>
      <c r="AS694" s="12"/>
      <c r="AT694" s="12"/>
      <c r="AU694" s="12"/>
      <c r="AV694" s="12"/>
    </row>
    <row r="695" spans="1:48" ht="15.75" customHeight="1" x14ac:dyDescent="0.2">
      <c r="A695" s="12"/>
      <c r="B695" s="12"/>
      <c r="C695" s="12"/>
      <c r="D695" s="12"/>
      <c r="E695" s="12"/>
      <c r="F695" s="12"/>
      <c r="G695" s="12"/>
      <c r="H695" s="12"/>
      <c r="I695" s="12"/>
      <c r="J695" s="12"/>
      <c r="K695" s="12"/>
      <c r="L695" s="12"/>
      <c r="M695" s="27"/>
      <c r="N695" s="12"/>
      <c r="O695" s="12"/>
      <c r="P695" s="12"/>
      <c r="Q695" s="12"/>
      <c r="R695" s="12"/>
      <c r="S695" s="12"/>
      <c r="T695" s="12"/>
      <c r="U695" s="12"/>
      <c r="V695" s="12"/>
      <c r="W695" s="12"/>
      <c r="X695" s="12"/>
      <c r="Y695" s="12"/>
      <c r="Z695" s="12"/>
      <c r="AA695" s="12"/>
      <c r="AB695" s="12"/>
      <c r="AC695" s="12"/>
      <c r="AD695" s="12"/>
      <c r="AE695" s="12"/>
      <c r="AF695" s="12"/>
      <c r="AG695" s="12"/>
      <c r="AH695" s="12"/>
      <c r="AI695" s="27"/>
      <c r="AJ695" s="12"/>
      <c r="AK695" s="12"/>
      <c r="AL695" s="12"/>
      <c r="AM695" s="12"/>
      <c r="AN695" s="12"/>
      <c r="AO695" s="12"/>
      <c r="AP695" s="12"/>
      <c r="AQ695" s="12"/>
      <c r="AR695" s="12"/>
      <c r="AS695" s="12"/>
      <c r="AT695" s="12"/>
      <c r="AU695" s="12"/>
      <c r="AV695" s="12"/>
    </row>
    <row r="696" spans="1:48" ht="15.75" customHeight="1" x14ac:dyDescent="0.2">
      <c r="A696" s="12"/>
      <c r="B696" s="12"/>
      <c r="C696" s="12"/>
      <c r="D696" s="12"/>
      <c r="E696" s="12"/>
      <c r="F696" s="12"/>
      <c r="G696" s="12"/>
      <c r="H696" s="12"/>
      <c r="I696" s="12"/>
      <c r="J696" s="12"/>
      <c r="K696" s="12"/>
      <c r="L696" s="12"/>
      <c r="M696" s="27"/>
      <c r="N696" s="12"/>
      <c r="O696" s="12"/>
      <c r="P696" s="12"/>
      <c r="Q696" s="12"/>
      <c r="R696" s="12"/>
      <c r="S696" s="12"/>
      <c r="T696" s="12"/>
      <c r="U696" s="12"/>
      <c r="V696" s="12"/>
      <c r="W696" s="12"/>
      <c r="X696" s="12"/>
      <c r="Y696" s="12"/>
      <c r="Z696" s="12"/>
      <c r="AA696" s="12"/>
      <c r="AB696" s="12"/>
      <c r="AC696" s="12"/>
      <c r="AD696" s="12"/>
      <c r="AE696" s="12"/>
      <c r="AF696" s="12"/>
      <c r="AG696" s="12"/>
      <c r="AH696" s="12"/>
      <c r="AI696" s="27"/>
      <c r="AJ696" s="12"/>
      <c r="AK696" s="12"/>
      <c r="AL696" s="12"/>
      <c r="AM696" s="12"/>
      <c r="AN696" s="12"/>
      <c r="AO696" s="12"/>
      <c r="AP696" s="12"/>
      <c r="AQ696" s="12"/>
      <c r="AR696" s="12"/>
      <c r="AS696" s="12"/>
      <c r="AT696" s="12"/>
      <c r="AU696" s="12"/>
      <c r="AV696" s="12"/>
    </row>
    <row r="697" spans="1:48" ht="15.75" customHeight="1" x14ac:dyDescent="0.2">
      <c r="A697" s="12"/>
      <c r="B697" s="12"/>
      <c r="C697" s="12"/>
      <c r="D697" s="12"/>
      <c r="E697" s="12"/>
      <c r="F697" s="12"/>
      <c r="G697" s="12"/>
      <c r="H697" s="12"/>
      <c r="I697" s="12"/>
      <c r="J697" s="12"/>
      <c r="K697" s="12"/>
      <c r="L697" s="12"/>
      <c r="M697" s="27"/>
      <c r="N697" s="12"/>
      <c r="O697" s="12"/>
      <c r="P697" s="12"/>
      <c r="Q697" s="12"/>
      <c r="R697" s="12"/>
      <c r="S697" s="12"/>
      <c r="T697" s="12"/>
      <c r="U697" s="12"/>
      <c r="V697" s="12"/>
      <c r="W697" s="12"/>
      <c r="X697" s="12"/>
      <c r="Y697" s="12"/>
      <c r="Z697" s="12"/>
      <c r="AA697" s="12"/>
      <c r="AB697" s="12"/>
      <c r="AC697" s="12"/>
      <c r="AD697" s="12"/>
      <c r="AE697" s="12"/>
      <c r="AF697" s="12"/>
      <c r="AG697" s="12"/>
      <c r="AH697" s="12"/>
      <c r="AI697" s="27"/>
      <c r="AJ697" s="12"/>
      <c r="AK697" s="12"/>
      <c r="AL697" s="12"/>
      <c r="AM697" s="12"/>
      <c r="AN697" s="12"/>
      <c r="AO697" s="12"/>
      <c r="AP697" s="12"/>
      <c r="AQ697" s="12"/>
      <c r="AR697" s="12"/>
      <c r="AS697" s="12"/>
      <c r="AT697" s="12"/>
      <c r="AU697" s="12"/>
      <c r="AV697" s="12"/>
    </row>
    <row r="698" spans="1:48" ht="15.75" customHeight="1" x14ac:dyDescent="0.2">
      <c r="A698" s="12"/>
      <c r="B698" s="12"/>
      <c r="C698" s="12"/>
      <c r="D698" s="12"/>
      <c r="E698" s="12"/>
      <c r="F698" s="12"/>
      <c r="G698" s="12"/>
      <c r="H698" s="12"/>
      <c r="I698" s="12"/>
      <c r="J698" s="12"/>
      <c r="K698" s="12"/>
      <c r="L698" s="12"/>
      <c r="M698" s="27"/>
      <c r="N698" s="12"/>
      <c r="O698" s="12"/>
      <c r="P698" s="12"/>
      <c r="Q698" s="12"/>
      <c r="R698" s="12"/>
      <c r="S698" s="12"/>
      <c r="T698" s="12"/>
      <c r="U698" s="12"/>
      <c r="V698" s="12"/>
      <c r="W698" s="12"/>
      <c r="X698" s="12"/>
      <c r="Y698" s="12"/>
      <c r="Z698" s="12"/>
      <c r="AA698" s="12"/>
      <c r="AB698" s="12"/>
      <c r="AC698" s="12"/>
      <c r="AD698" s="12"/>
      <c r="AE698" s="12"/>
      <c r="AF698" s="12"/>
      <c r="AG698" s="12"/>
      <c r="AH698" s="12"/>
      <c r="AI698" s="27"/>
      <c r="AJ698" s="12"/>
      <c r="AK698" s="12"/>
      <c r="AL698" s="12"/>
      <c r="AM698" s="12"/>
      <c r="AN698" s="12"/>
      <c r="AO698" s="12"/>
      <c r="AP698" s="12"/>
      <c r="AQ698" s="12"/>
      <c r="AR698" s="12"/>
      <c r="AS698" s="12"/>
      <c r="AT698" s="12"/>
      <c r="AU698" s="12"/>
      <c r="AV698" s="12"/>
    </row>
    <row r="699" spans="1:48" ht="15.75" customHeight="1" x14ac:dyDescent="0.2">
      <c r="A699" s="12"/>
      <c r="B699" s="12"/>
      <c r="C699" s="12"/>
      <c r="D699" s="12"/>
      <c r="E699" s="12"/>
      <c r="F699" s="12"/>
      <c r="G699" s="12"/>
      <c r="H699" s="12"/>
      <c r="I699" s="12"/>
      <c r="J699" s="12"/>
      <c r="K699" s="12"/>
      <c r="L699" s="12"/>
      <c r="M699" s="27"/>
      <c r="N699" s="12"/>
      <c r="O699" s="12"/>
      <c r="P699" s="12"/>
      <c r="Q699" s="12"/>
      <c r="R699" s="12"/>
      <c r="S699" s="12"/>
      <c r="T699" s="12"/>
      <c r="U699" s="12"/>
      <c r="V699" s="12"/>
      <c r="W699" s="12"/>
      <c r="X699" s="12"/>
      <c r="Y699" s="12"/>
      <c r="Z699" s="12"/>
      <c r="AA699" s="12"/>
      <c r="AB699" s="12"/>
      <c r="AC699" s="12"/>
      <c r="AD699" s="12"/>
      <c r="AE699" s="12"/>
      <c r="AF699" s="12"/>
      <c r="AG699" s="12"/>
      <c r="AH699" s="12"/>
      <c r="AI699" s="27"/>
      <c r="AJ699" s="12"/>
      <c r="AK699" s="12"/>
      <c r="AL699" s="12"/>
      <c r="AM699" s="12"/>
      <c r="AN699" s="12"/>
      <c r="AO699" s="12"/>
      <c r="AP699" s="12"/>
      <c r="AQ699" s="12"/>
      <c r="AR699" s="12"/>
      <c r="AS699" s="12"/>
      <c r="AT699" s="12"/>
      <c r="AU699" s="12"/>
      <c r="AV699" s="12"/>
    </row>
    <row r="700" spans="1:48" ht="15.75" customHeight="1" x14ac:dyDescent="0.2">
      <c r="A700" s="12"/>
      <c r="B700" s="12"/>
      <c r="C700" s="12"/>
      <c r="D700" s="12"/>
      <c r="E700" s="12"/>
      <c r="F700" s="12"/>
      <c r="G700" s="12"/>
      <c r="H700" s="12"/>
      <c r="I700" s="12"/>
      <c r="J700" s="12"/>
      <c r="K700" s="12"/>
      <c r="L700" s="12"/>
      <c r="M700" s="27"/>
      <c r="N700" s="12"/>
      <c r="O700" s="12"/>
      <c r="P700" s="12"/>
      <c r="Q700" s="12"/>
      <c r="R700" s="12"/>
      <c r="S700" s="12"/>
      <c r="T700" s="12"/>
      <c r="U700" s="12"/>
      <c r="V700" s="12"/>
      <c r="W700" s="12"/>
      <c r="X700" s="12"/>
      <c r="Y700" s="12"/>
      <c r="Z700" s="12"/>
      <c r="AA700" s="12"/>
      <c r="AB700" s="12"/>
      <c r="AC700" s="12"/>
      <c r="AD700" s="12"/>
      <c r="AE700" s="12"/>
      <c r="AF700" s="12"/>
      <c r="AG700" s="12"/>
      <c r="AH700" s="12"/>
      <c r="AI700" s="27"/>
      <c r="AJ700" s="12"/>
      <c r="AK700" s="12"/>
      <c r="AL700" s="12"/>
      <c r="AM700" s="12"/>
      <c r="AN700" s="12"/>
      <c r="AO700" s="12"/>
      <c r="AP700" s="12"/>
      <c r="AQ700" s="12"/>
      <c r="AR700" s="12"/>
      <c r="AS700" s="12"/>
      <c r="AT700" s="12"/>
      <c r="AU700" s="12"/>
      <c r="AV700" s="12"/>
    </row>
    <row r="701" spans="1:48" ht="15.75" customHeight="1" x14ac:dyDescent="0.2">
      <c r="A701" s="12"/>
      <c r="B701" s="12"/>
      <c r="C701" s="12"/>
      <c r="D701" s="12"/>
      <c r="E701" s="12"/>
      <c r="F701" s="12"/>
      <c r="G701" s="12"/>
      <c r="H701" s="12"/>
      <c r="I701" s="12"/>
      <c r="J701" s="12"/>
      <c r="K701" s="12"/>
      <c r="L701" s="12"/>
      <c r="M701" s="27"/>
      <c r="N701" s="12"/>
      <c r="O701" s="12"/>
      <c r="P701" s="12"/>
      <c r="Q701" s="12"/>
      <c r="R701" s="12"/>
      <c r="S701" s="12"/>
      <c r="T701" s="12"/>
      <c r="U701" s="12"/>
      <c r="V701" s="12"/>
      <c r="W701" s="12"/>
      <c r="X701" s="12"/>
      <c r="Y701" s="12"/>
      <c r="Z701" s="12"/>
      <c r="AA701" s="12"/>
      <c r="AB701" s="12"/>
      <c r="AC701" s="12"/>
      <c r="AD701" s="12"/>
      <c r="AE701" s="12"/>
      <c r="AF701" s="12"/>
      <c r="AG701" s="12"/>
      <c r="AH701" s="12"/>
      <c r="AI701" s="27"/>
      <c r="AJ701" s="12"/>
      <c r="AK701" s="12"/>
      <c r="AL701" s="12"/>
      <c r="AM701" s="12"/>
      <c r="AN701" s="12"/>
      <c r="AO701" s="12"/>
      <c r="AP701" s="12"/>
      <c r="AQ701" s="12"/>
      <c r="AR701" s="12"/>
      <c r="AS701" s="12"/>
      <c r="AT701" s="12"/>
      <c r="AU701" s="12"/>
      <c r="AV701" s="12"/>
    </row>
    <row r="702" spans="1:48" ht="15.75" customHeight="1" x14ac:dyDescent="0.2">
      <c r="A702" s="12"/>
      <c r="B702" s="12"/>
      <c r="C702" s="12"/>
      <c r="D702" s="12"/>
      <c r="E702" s="12"/>
      <c r="F702" s="12"/>
      <c r="G702" s="12"/>
      <c r="H702" s="12"/>
      <c r="I702" s="12"/>
      <c r="J702" s="12"/>
      <c r="K702" s="12"/>
      <c r="L702" s="12"/>
      <c r="M702" s="27"/>
      <c r="N702" s="12"/>
      <c r="O702" s="12"/>
      <c r="P702" s="12"/>
      <c r="Q702" s="12"/>
      <c r="R702" s="12"/>
      <c r="S702" s="12"/>
      <c r="T702" s="12"/>
      <c r="U702" s="12"/>
      <c r="V702" s="12"/>
      <c r="W702" s="12"/>
      <c r="X702" s="12"/>
      <c r="Y702" s="12"/>
      <c r="Z702" s="12"/>
      <c r="AA702" s="12"/>
      <c r="AB702" s="12"/>
      <c r="AC702" s="12"/>
      <c r="AD702" s="12"/>
      <c r="AE702" s="12"/>
      <c r="AF702" s="12"/>
      <c r="AG702" s="12"/>
      <c r="AH702" s="12"/>
      <c r="AI702" s="27"/>
      <c r="AJ702" s="12"/>
      <c r="AK702" s="12"/>
      <c r="AL702" s="12"/>
      <c r="AM702" s="12"/>
      <c r="AN702" s="12"/>
      <c r="AO702" s="12"/>
      <c r="AP702" s="12"/>
      <c r="AQ702" s="12"/>
      <c r="AR702" s="12"/>
      <c r="AS702" s="12"/>
      <c r="AT702" s="12"/>
      <c r="AU702" s="12"/>
      <c r="AV702" s="12"/>
    </row>
    <row r="703" spans="1:48" ht="15.75" customHeight="1" x14ac:dyDescent="0.2">
      <c r="A703" s="12"/>
      <c r="B703" s="12"/>
      <c r="C703" s="12"/>
      <c r="D703" s="12"/>
      <c r="E703" s="12"/>
      <c r="F703" s="12"/>
      <c r="G703" s="12"/>
      <c r="H703" s="12"/>
      <c r="I703" s="12"/>
      <c r="J703" s="12"/>
      <c r="K703" s="12"/>
      <c r="L703" s="12"/>
      <c r="M703" s="27"/>
      <c r="N703" s="12"/>
      <c r="O703" s="12"/>
      <c r="P703" s="12"/>
      <c r="Q703" s="12"/>
      <c r="R703" s="12"/>
      <c r="S703" s="12"/>
      <c r="T703" s="12"/>
      <c r="U703" s="12"/>
      <c r="V703" s="12"/>
      <c r="W703" s="12"/>
      <c r="X703" s="12"/>
      <c r="Y703" s="12"/>
      <c r="Z703" s="12"/>
      <c r="AA703" s="12"/>
      <c r="AB703" s="12"/>
      <c r="AC703" s="12"/>
      <c r="AD703" s="12"/>
      <c r="AE703" s="12"/>
      <c r="AF703" s="12"/>
      <c r="AG703" s="12"/>
      <c r="AH703" s="12"/>
      <c r="AI703" s="27"/>
      <c r="AJ703" s="12"/>
      <c r="AK703" s="12"/>
      <c r="AL703" s="12"/>
      <c r="AM703" s="12"/>
      <c r="AN703" s="12"/>
      <c r="AO703" s="12"/>
      <c r="AP703" s="12"/>
      <c r="AQ703" s="12"/>
      <c r="AR703" s="12"/>
      <c r="AS703" s="12"/>
      <c r="AT703" s="12"/>
      <c r="AU703" s="12"/>
      <c r="AV703" s="12"/>
    </row>
    <row r="704" spans="1:48" ht="15.75" customHeight="1" x14ac:dyDescent="0.2">
      <c r="A704" s="12"/>
      <c r="B704" s="12"/>
      <c r="C704" s="12"/>
      <c r="D704" s="12"/>
      <c r="E704" s="12"/>
      <c r="F704" s="12"/>
      <c r="G704" s="12"/>
      <c r="H704" s="12"/>
      <c r="I704" s="12"/>
      <c r="J704" s="12"/>
      <c r="K704" s="12"/>
      <c r="L704" s="12"/>
      <c r="M704" s="27"/>
      <c r="N704" s="12"/>
      <c r="O704" s="12"/>
      <c r="P704" s="12"/>
      <c r="Q704" s="12"/>
      <c r="R704" s="12"/>
      <c r="S704" s="12"/>
      <c r="T704" s="12"/>
      <c r="U704" s="12"/>
      <c r="V704" s="12"/>
      <c r="W704" s="12"/>
      <c r="X704" s="12"/>
      <c r="Y704" s="12"/>
      <c r="Z704" s="12"/>
      <c r="AA704" s="12"/>
      <c r="AB704" s="12"/>
      <c r="AC704" s="12"/>
      <c r="AD704" s="12"/>
      <c r="AE704" s="12"/>
      <c r="AF704" s="12"/>
      <c r="AG704" s="12"/>
      <c r="AH704" s="12"/>
      <c r="AI704" s="27"/>
      <c r="AJ704" s="12"/>
      <c r="AK704" s="12"/>
      <c r="AL704" s="12"/>
      <c r="AM704" s="12"/>
      <c r="AN704" s="12"/>
      <c r="AO704" s="12"/>
      <c r="AP704" s="12"/>
      <c r="AQ704" s="12"/>
      <c r="AR704" s="12"/>
      <c r="AS704" s="12"/>
      <c r="AT704" s="12"/>
      <c r="AU704" s="12"/>
      <c r="AV704" s="12"/>
    </row>
    <row r="705" spans="1:48" ht="15.75" customHeight="1" x14ac:dyDescent="0.2">
      <c r="A705" s="12"/>
      <c r="B705" s="12"/>
      <c r="C705" s="12"/>
      <c r="D705" s="12"/>
      <c r="E705" s="12"/>
      <c r="F705" s="12"/>
      <c r="G705" s="12"/>
      <c r="H705" s="12"/>
      <c r="I705" s="12"/>
      <c r="J705" s="12"/>
      <c r="K705" s="12"/>
      <c r="L705" s="12"/>
      <c r="M705" s="27"/>
      <c r="N705" s="12"/>
      <c r="O705" s="12"/>
      <c r="P705" s="12"/>
      <c r="Q705" s="12"/>
      <c r="R705" s="12"/>
      <c r="S705" s="12"/>
      <c r="T705" s="12"/>
      <c r="U705" s="12"/>
      <c r="V705" s="12"/>
      <c r="W705" s="12"/>
      <c r="X705" s="12"/>
      <c r="Y705" s="12"/>
      <c r="Z705" s="12"/>
      <c r="AA705" s="12"/>
      <c r="AB705" s="12"/>
      <c r="AC705" s="12"/>
      <c r="AD705" s="12"/>
      <c r="AE705" s="12"/>
      <c r="AF705" s="12"/>
      <c r="AG705" s="12"/>
      <c r="AH705" s="12"/>
      <c r="AI705" s="27"/>
      <c r="AJ705" s="12"/>
      <c r="AK705" s="12"/>
      <c r="AL705" s="12"/>
      <c r="AM705" s="12"/>
      <c r="AN705" s="12"/>
      <c r="AO705" s="12"/>
      <c r="AP705" s="12"/>
      <c r="AQ705" s="12"/>
      <c r="AR705" s="12"/>
      <c r="AS705" s="12"/>
      <c r="AT705" s="12"/>
      <c r="AU705" s="12"/>
      <c r="AV705" s="12"/>
    </row>
    <row r="706" spans="1:48" ht="15.75" customHeight="1" x14ac:dyDescent="0.2">
      <c r="A706" s="12"/>
      <c r="B706" s="12"/>
      <c r="C706" s="12"/>
      <c r="D706" s="12"/>
      <c r="E706" s="12"/>
      <c r="F706" s="12"/>
      <c r="G706" s="12"/>
      <c r="H706" s="12"/>
      <c r="I706" s="12"/>
      <c r="J706" s="12"/>
      <c r="K706" s="12"/>
      <c r="L706" s="12"/>
      <c r="M706" s="27"/>
      <c r="N706" s="12"/>
      <c r="O706" s="12"/>
      <c r="P706" s="12"/>
      <c r="Q706" s="12"/>
      <c r="R706" s="12"/>
      <c r="S706" s="12"/>
      <c r="T706" s="12"/>
      <c r="U706" s="12"/>
      <c r="V706" s="12"/>
      <c r="W706" s="12"/>
      <c r="X706" s="12"/>
      <c r="Y706" s="12"/>
      <c r="Z706" s="12"/>
      <c r="AA706" s="12"/>
      <c r="AB706" s="12"/>
      <c r="AC706" s="12"/>
      <c r="AD706" s="12"/>
      <c r="AE706" s="12"/>
      <c r="AF706" s="12"/>
      <c r="AG706" s="12"/>
      <c r="AH706" s="12"/>
      <c r="AI706" s="27"/>
      <c r="AJ706" s="12"/>
      <c r="AK706" s="12"/>
      <c r="AL706" s="12"/>
      <c r="AM706" s="12"/>
      <c r="AN706" s="12"/>
      <c r="AO706" s="12"/>
      <c r="AP706" s="12"/>
      <c r="AQ706" s="12"/>
      <c r="AR706" s="12"/>
      <c r="AS706" s="12"/>
      <c r="AT706" s="12"/>
      <c r="AU706" s="12"/>
      <c r="AV706" s="12"/>
    </row>
    <row r="707" spans="1:48" ht="15.75" customHeight="1" x14ac:dyDescent="0.2">
      <c r="A707" s="12"/>
      <c r="B707" s="12"/>
      <c r="C707" s="12"/>
      <c r="D707" s="12"/>
      <c r="E707" s="12"/>
      <c r="F707" s="12"/>
      <c r="G707" s="12"/>
      <c r="H707" s="12"/>
      <c r="I707" s="12"/>
      <c r="J707" s="12"/>
      <c r="K707" s="12"/>
      <c r="L707" s="12"/>
      <c r="M707" s="27"/>
      <c r="N707" s="12"/>
      <c r="O707" s="12"/>
      <c r="P707" s="12"/>
      <c r="Q707" s="12"/>
      <c r="R707" s="12"/>
      <c r="S707" s="12"/>
      <c r="T707" s="12"/>
      <c r="U707" s="12"/>
      <c r="V707" s="12"/>
      <c r="W707" s="12"/>
      <c r="X707" s="12"/>
      <c r="Y707" s="12"/>
      <c r="Z707" s="12"/>
      <c r="AA707" s="12"/>
      <c r="AB707" s="12"/>
      <c r="AC707" s="12"/>
      <c r="AD707" s="12"/>
      <c r="AE707" s="12"/>
      <c r="AF707" s="12"/>
      <c r="AG707" s="12"/>
      <c r="AH707" s="12"/>
      <c r="AI707" s="27"/>
      <c r="AJ707" s="12"/>
      <c r="AK707" s="12"/>
      <c r="AL707" s="12"/>
      <c r="AM707" s="12"/>
      <c r="AN707" s="12"/>
      <c r="AO707" s="12"/>
      <c r="AP707" s="12"/>
      <c r="AQ707" s="12"/>
      <c r="AR707" s="12"/>
      <c r="AS707" s="12"/>
      <c r="AT707" s="12"/>
      <c r="AU707" s="12"/>
      <c r="AV707" s="12"/>
    </row>
    <row r="708" spans="1:48" ht="15.75" customHeight="1" x14ac:dyDescent="0.2">
      <c r="A708" s="12"/>
      <c r="B708" s="12"/>
      <c r="C708" s="12"/>
      <c r="D708" s="12"/>
      <c r="E708" s="12"/>
      <c r="F708" s="12"/>
      <c r="G708" s="12"/>
      <c r="H708" s="12"/>
      <c r="I708" s="12"/>
      <c r="J708" s="12"/>
      <c r="K708" s="12"/>
      <c r="L708" s="12"/>
      <c r="M708" s="27"/>
      <c r="N708" s="12"/>
      <c r="O708" s="12"/>
      <c r="P708" s="12"/>
      <c r="Q708" s="12"/>
      <c r="R708" s="12"/>
      <c r="S708" s="12"/>
      <c r="T708" s="12"/>
      <c r="U708" s="12"/>
      <c r="V708" s="12"/>
      <c r="W708" s="12"/>
      <c r="X708" s="12"/>
      <c r="Y708" s="12"/>
      <c r="Z708" s="12"/>
      <c r="AA708" s="12"/>
      <c r="AB708" s="12"/>
      <c r="AC708" s="12"/>
      <c r="AD708" s="12"/>
      <c r="AE708" s="12"/>
      <c r="AF708" s="12"/>
      <c r="AG708" s="12"/>
      <c r="AH708" s="12"/>
      <c r="AI708" s="27"/>
      <c r="AJ708" s="12"/>
      <c r="AK708" s="12"/>
      <c r="AL708" s="12"/>
      <c r="AM708" s="12"/>
      <c r="AN708" s="12"/>
      <c r="AO708" s="12"/>
      <c r="AP708" s="12"/>
      <c r="AQ708" s="12"/>
      <c r="AR708" s="12"/>
      <c r="AS708" s="12"/>
      <c r="AT708" s="12"/>
      <c r="AU708" s="12"/>
      <c r="AV708" s="12"/>
    </row>
    <row r="709" spans="1:48" ht="15.75" customHeight="1" x14ac:dyDescent="0.2">
      <c r="A709" s="12"/>
      <c r="B709" s="12"/>
      <c r="C709" s="12"/>
      <c r="D709" s="12"/>
      <c r="E709" s="12"/>
      <c r="F709" s="12"/>
      <c r="G709" s="12"/>
      <c r="H709" s="12"/>
      <c r="I709" s="12"/>
      <c r="J709" s="12"/>
      <c r="K709" s="12"/>
      <c r="L709" s="12"/>
      <c r="M709" s="27"/>
      <c r="N709" s="12"/>
      <c r="O709" s="12"/>
      <c r="P709" s="12"/>
      <c r="Q709" s="12"/>
      <c r="R709" s="12"/>
      <c r="S709" s="12"/>
      <c r="T709" s="12"/>
      <c r="U709" s="12"/>
      <c r="V709" s="12"/>
      <c r="W709" s="12"/>
      <c r="X709" s="12"/>
      <c r="Y709" s="12"/>
      <c r="Z709" s="12"/>
      <c r="AA709" s="12"/>
      <c r="AB709" s="12"/>
      <c r="AC709" s="12"/>
      <c r="AD709" s="12"/>
      <c r="AE709" s="12"/>
      <c r="AF709" s="12"/>
      <c r="AG709" s="12"/>
      <c r="AH709" s="12"/>
      <c r="AI709" s="27"/>
      <c r="AJ709" s="12"/>
      <c r="AK709" s="12"/>
      <c r="AL709" s="12"/>
      <c r="AM709" s="12"/>
      <c r="AN709" s="12"/>
      <c r="AO709" s="12"/>
      <c r="AP709" s="12"/>
      <c r="AQ709" s="12"/>
      <c r="AR709" s="12"/>
      <c r="AS709" s="12"/>
      <c r="AT709" s="12"/>
      <c r="AU709" s="12"/>
      <c r="AV709" s="12"/>
    </row>
    <row r="710" spans="1:48" ht="15.75" customHeight="1" x14ac:dyDescent="0.2">
      <c r="A710" s="12"/>
      <c r="B710" s="12"/>
      <c r="C710" s="12"/>
      <c r="D710" s="12"/>
      <c r="E710" s="12"/>
      <c r="F710" s="12"/>
      <c r="G710" s="12"/>
      <c r="H710" s="12"/>
      <c r="I710" s="12"/>
      <c r="J710" s="12"/>
      <c r="K710" s="12"/>
      <c r="L710" s="12"/>
      <c r="M710" s="27"/>
      <c r="N710" s="12"/>
      <c r="O710" s="12"/>
      <c r="P710" s="12"/>
      <c r="Q710" s="12"/>
      <c r="R710" s="12"/>
      <c r="S710" s="12"/>
      <c r="T710" s="12"/>
      <c r="U710" s="12"/>
      <c r="V710" s="12"/>
      <c r="W710" s="12"/>
      <c r="X710" s="12"/>
      <c r="Y710" s="12"/>
      <c r="Z710" s="12"/>
      <c r="AA710" s="12"/>
      <c r="AB710" s="12"/>
      <c r="AC710" s="12"/>
      <c r="AD710" s="12"/>
      <c r="AE710" s="12"/>
      <c r="AF710" s="12"/>
      <c r="AG710" s="12"/>
      <c r="AH710" s="12"/>
      <c r="AI710" s="27"/>
      <c r="AJ710" s="12"/>
      <c r="AK710" s="12"/>
      <c r="AL710" s="12"/>
      <c r="AM710" s="12"/>
      <c r="AN710" s="12"/>
      <c r="AO710" s="12"/>
      <c r="AP710" s="12"/>
      <c r="AQ710" s="12"/>
      <c r="AR710" s="12"/>
      <c r="AS710" s="12"/>
      <c r="AT710" s="12"/>
      <c r="AU710" s="12"/>
      <c r="AV710" s="12"/>
    </row>
    <row r="711" spans="1:48" ht="15.75" customHeight="1" x14ac:dyDescent="0.2">
      <c r="A711" s="12"/>
      <c r="B711" s="12"/>
      <c r="C711" s="12"/>
      <c r="D711" s="12"/>
      <c r="E711" s="12"/>
      <c r="F711" s="12"/>
      <c r="G711" s="12"/>
      <c r="H711" s="12"/>
      <c r="I711" s="12"/>
      <c r="J711" s="12"/>
      <c r="K711" s="12"/>
      <c r="L711" s="12"/>
      <c r="M711" s="27"/>
      <c r="N711" s="12"/>
      <c r="O711" s="12"/>
      <c r="P711" s="12"/>
      <c r="Q711" s="12"/>
      <c r="R711" s="12"/>
      <c r="S711" s="12"/>
      <c r="T711" s="12"/>
      <c r="U711" s="12"/>
      <c r="V711" s="12"/>
      <c r="W711" s="12"/>
      <c r="X711" s="12"/>
      <c r="Y711" s="12"/>
      <c r="Z711" s="12"/>
      <c r="AA711" s="12"/>
      <c r="AB711" s="12"/>
      <c r="AC711" s="12"/>
      <c r="AD711" s="12"/>
      <c r="AE711" s="12"/>
      <c r="AF711" s="12"/>
      <c r="AG711" s="12"/>
      <c r="AH711" s="12"/>
      <c r="AI711" s="27"/>
      <c r="AJ711" s="12"/>
      <c r="AK711" s="12"/>
      <c r="AL711" s="12"/>
      <c r="AM711" s="12"/>
      <c r="AN711" s="12"/>
      <c r="AO711" s="12"/>
      <c r="AP711" s="12"/>
      <c r="AQ711" s="12"/>
      <c r="AR711" s="12"/>
      <c r="AS711" s="12"/>
      <c r="AT711" s="12"/>
      <c r="AU711" s="12"/>
      <c r="AV711" s="12"/>
    </row>
    <row r="712" spans="1:48" ht="15.75" customHeight="1" x14ac:dyDescent="0.2">
      <c r="A712" s="12"/>
      <c r="B712" s="12"/>
      <c r="C712" s="12"/>
      <c r="D712" s="12"/>
      <c r="E712" s="12"/>
      <c r="F712" s="12"/>
      <c r="G712" s="12"/>
      <c r="H712" s="12"/>
      <c r="I712" s="12"/>
      <c r="J712" s="12"/>
      <c r="K712" s="12"/>
      <c r="L712" s="12"/>
      <c r="M712" s="27"/>
      <c r="N712" s="12"/>
      <c r="O712" s="12"/>
      <c r="P712" s="12"/>
      <c r="Q712" s="12"/>
      <c r="R712" s="12"/>
      <c r="S712" s="12"/>
      <c r="T712" s="12"/>
      <c r="U712" s="12"/>
      <c r="V712" s="12"/>
      <c r="W712" s="12"/>
      <c r="X712" s="12"/>
      <c r="Y712" s="12"/>
      <c r="Z712" s="12"/>
      <c r="AA712" s="12"/>
      <c r="AB712" s="12"/>
      <c r="AC712" s="12"/>
      <c r="AD712" s="12"/>
      <c r="AE712" s="12"/>
      <c r="AF712" s="12"/>
      <c r="AG712" s="12"/>
      <c r="AH712" s="12"/>
      <c r="AI712" s="27"/>
      <c r="AJ712" s="12"/>
      <c r="AK712" s="12"/>
      <c r="AL712" s="12"/>
      <c r="AM712" s="12"/>
      <c r="AN712" s="12"/>
      <c r="AO712" s="12"/>
      <c r="AP712" s="12"/>
      <c r="AQ712" s="12"/>
      <c r="AR712" s="12"/>
      <c r="AS712" s="12"/>
      <c r="AT712" s="12"/>
      <c r="AU712" s="12"/>
      <c r="AV712" s="12"/>
    </row>
    <row r="713" spans="1:48" ht="15.75" customHeight="1" x14ac:dyDescent="0.2">
      <c r="A713" s="12"/>
      <c r="B713" s="12"/>
      <c r="C713" s="12"/>
      <c r="D713" s="12"/>
      <c r="E713" s="12"/>
      <c r="F713" s="12"/>
      <c r="G713" s="12"/>
      <c r="H713" s="12"/>
      <c r="I713" s="12"/>
      <c r="J713" s="12"/>
      <c r="K713" s="12"/>
      <c r="L713" s="12"/>
      <c r="M713" s="27"/>
      <c r="N713" s="12"/>
      <c r="O713" s="12"/>
      <c r="P713" s="12"/>
      <c r="Q713" s="12"/>
      <c r="R713" s="12"/>
      <c r="S713" s="12"/>
      <c r="T713" s="12"/>
      <c r="U713" s="12"/>
      <c r="V713" s="12"/>
      <c r="W713" s="12"/>
      <c r="X713" s="12"/>
      <c r="Y713" s="12"/>
      <c r="Z713" s="12"/>
      <c r="AA713" s="12"/>
      <c r="AB713" s="12"/>
      <c r="AC713" s="12"/>
      <c r="AD713" s="12"/>
      <c r="AE713" s="12"/>
      <c r="AF713" s="12"/>
      <c r="AG713" s="12"/>
      <c r="AH713" s="12"/>
      <c r="AI713" s="27"/>
      <c r="AJ713" s="12"/>
      <c r="AK713" s="12"/>
      <c r="AL713" s="12"/>
      <c r="AM713" s="12"/>
      <c r="AN713" s="12"/>
      <c r="AO713" s="12"/>
      <c r="AP713" s="12"/>
      <c r="AQ713" s="12"/>
      <c r="AR713" s="12"/>
      <c r="AS713" s="12"/>
      <c r="AT713" s="12"/>
      <c r="AU713" s="12"/>
      <c r="AV713" s="12"/>
    </row>
    <row r="714" spans="1:48" ht="15.75" customHeight="1" x14ac:dyDescent="0.2">
      <c r="A714" s="12"/>
      <c r="B714" s="12"/>
      <c r="C714" s="12"/>
      <c r="D714" s="12"/>
      <c r="E714" s="12"/>
      <c r="F714" s="12"/>
      <c r="G714" s="12"/>
      <c r="H714" s="12"/>
      <c r="I714" s="12"/>
      <c r="J714" s="12"/>
      <c r="K714" s="12"/>
      <c r="L714" s="12"/>
      <c r="M714" s="27"/>
      <c r="N714" s="12"/>
      <c r="O714" s="12"/>
      <c r="P714" s="12"/>
      <c r="Q714" s="12"/>
      <c r="R714" s="12"/>
      <c r="S714" s="12"/>
      <c r="T714" s="12"/>
      <c r="U714" s="12"/>
      <c r="V714" s="12"/>
      <c r="W714" s="12"/>
      <c r="X714" s="12"/>
      <c r="Y714" s="12"/>
      <c r="Z714" s="12"/>
      <c r="AA714" s="12"/>
      <c r="AB714" s="12"/>
      <c r="AC714" s="12"/>
      <c r="AD714" s="12"/>
      <c r="AE714" s="12"/>
      <c r="AF714" s="12"/>
      <c r="AG714" s="12"/>
      <c r="AH714" s="12"/>
      <c r="AI714" s="27"/>
      <c r="AJ714" s="12"/>
      <c r="AK714" s="12"/>
      <c r="AL714" s="12"/>
      <c r="AM714" s="12"/>
      <c r="AN714" s="12"/>
      <c r="AO714" s="12"/>
      <c r="AP714" s="12"/>
      <c r="AQ714" s="12"/>
      <c r="AR714" s="12"/>
      <c r="AS714" s="12"/>
      <c r="AT714" s="12"/>
      <c r="AU714" s="12"/>
      <c r="AV714" s="12"/>
    </row>
    <row r="715" spans="1:48" ht="15.75" customHeight="1" x14ac:dyDescent="0.2">
      <c r="A715" s="12"/>
      <c r="B715" s="12"/>
      <c r="C715" s="12"/>
      <c r="D715" s="12"/>
      <c r="E715" s="12"/>
      <c r="F715" s="12"/>
      <c r="G715" s="12"/>
      <c r="H715" s="12"/>
      <c r="I715" s="12"/>
      <c r="J715" s="12"/>
      <c r="K715" s="12"/>
      <c r="L715" s="12"/>
      <c r="M715" s="27"/>
      <c r="N715" s="12"/>
      <c r="O715" s="12"/>
      <c r="P715" s="12"/>
      <c r="Q715" s="12"/>
      <c r="R715" s="12"/>
      <c r="S715" s="12"/>
      <c r="T715" s="12"/>
      <c r="U715" s="12"/>
      <c r="V715" s="12"/>
      <c r="W715" s="12"/>
      <c r="X715" s="12"/>
      <c r="Y715" s="12"/>
      <c r="Z715" s="12"/>
      <c r="AA715" s="12"/>
      <c r="AB715" s="12"/>
      <c r="AC715" s="12"/>
      <c r="AD715" s="12"/>
      <c r="AE715" s="12"/>
      <c r="AF715" s="12"/>
      <c r="AG715" s="12"/>
      <c r="AH715" s="12"/>
      <c r="AI715" s="27"/>
      <c r="AJ715" s="12"/>
      <c r="AK715" s="12"/>
      <c r="AL715" s="12"/>
      <c r="AM715" s="12"/>
      <c r="AN715" s="12"/>
      <c r="AO715" s="12"/>
      <c r="AP715" s="12"/>
      <c r="AQ715" s="12"/>
      <c r="AR715" s="12"/>
      <c r="AS715" s="12"/>
      <c r="AT715" s="12"/>
      <c r="AU715" s="12"/>
      <c r="AV715" s="12"/>
    </row>
    <row r="716" spans="1:48" ht="15.75" customHeight="1" x14ac:dyDescent="0.2">
      <c r="A716" s="12"/>
      <c r="B716" s="12"/>
      <c r="C716" s="12"/>
      <c r="D716" s="12"/>
      <c r="E716" s="12"/>
      <c r="F716" s="12"/>
      <c r="G716" s="12"/>
      <c r="H716" s="12"/>
      <c r="I716" s="12"/>
      <c r="J716" s="12"/>
      <c r="K716" s="12"/>
      <c r="L716" s="12"/>
      <c r="M716" s="27"/>
      <c r="N716" s="12"/>
      <c r="O716" s="12"/>
      <c r="P716" s="12"/>
      <c r="Q716" s="12"/>
      <c r="R716" s="12"/>
      <c r="S716" s="12"/>
      <c r="T716" s="12"/>
      <c r="U716" s="12"/>
      <c r="V716" s="12"/>
      <c r="W716" s="12"/>
      <c r="X716" s="12"/>
      <c r="Y716" s="12"/>
      <c r="Z716" s="12"/>
      <c r="AA716" s="12"/>
      <c r="AB716" s="12"/>
      <c r="AC716" s="12"/>
      <c r="AD716" s="12"/>
      <c r="AE716" s="12"/>
      <c r="AF716" s="12"/>
      <c r="AG716" s="12"/>
      <c r="AH716" s="12"/>
      <c r="AI716" s="27"/>
      <c r="AJ716" s="12"/>
      <c r="AK716" s="12"/>
      <c r="AL716" s="12"/>
      <c r="AM716" s="12"/>
      <c r="AN716" s="12"/>
      <c r="AO716" s="12"/>
      <c r="AP716" s="12"/>
      <c r="AQ716" s="12"/>
      <c r="AR716" s="12"/>
      <c r="AS716" s="12"/>
      <c r="AT716" s="12"/>
      <c r="AU716" s="12"/>
      <c r="AV716" s="12"/>
    </row>
    <row r="717" spans="1:48" ht="15.75" customHeight="1" x14ac:dyDescent="0.2">
      <c r="A717" s="12"/>
      <c r="B717" s="12"/>
      <c r="C717" s="12"/>
      <c r="D717" s="12"/>
      <c r="E717" s="12"/>
      <c r="F717" s="12"/>
      <c r="G717" s="12"/>
      <c r="H717" s="12"/>
      <c r="I717" s="12"/>
      <c r="J717" s="12"/>
      <c r="K717" s="12"/>
      <c r="L717" s="12"/>
      <c r="M717" s="27"/>
      <c r="N717" s="12"/>
      <c r="O717" s="12"/>
      <c r="P717" s="12"/>
      <c r="Q717" s="12"/>
      <c r="R717" s="12"/>
      <c r="S717" s="12"/>
      <c r="T717" s="12"/>
      <c r="U717" s="12"/>
      <c r="V717" s="12"/>
      <c r="W717" s="12"/>
      <c r="X717" s="12"/>
      <c r="Y717" s="12"/>
      <c r="Z717" s="12"/>
      <c r="AA717" s="12"/>
      <c r="AB717" s="12"/>
      <c r="AC717" s="12"/>
      <c r="AD717" s="12"/>
      <c r="AE717" s="12"/>
      <c r="AF717" s="12"/>
      <c r="AG717" s="12"/>
      <c r="AH717" s="12"/>
      <c r="AI717" s="27"/>
      <c r="AJ717" s="12"/>
      <c r="AK717" s="12"/>
      <c r="AL717" s="12"/>
      <c r="AM717" s="12"/>
      <c r="AN717" s="12"/>
      <c r="AO717" s="12"/>
      <c r="AP717" s="12"/>
      <c r="AQ717" s="12"/>
      <c r="AR717" s="12"/>
      <c r="AS717" s="12"/>
      <c r="AT717" s="12"/>
      <c r="AU717" s="12"/>
      <c r="AV717" s="12"/>
    </row>
    <row r="718" spans="1:48" ht="15.75" customHeight="1" x14ac:dyDescent="0.2">
      <c r="A718" s="12"/>
      <c r="B718" s="12"/>
      <c r="C718" s="12"/>
      <c r="D718" s="12"/>
      <c r="E718" s="12"/>
      <c r="F718" s="12"/>
      <c r="G718" s="12"/>
      <c r="H718" s="12"/>
      <c r="I718" s="12"/>
      <c r="J718" s="12"/>
      <c r="K718" s="12"/>
      <c r="L718" s="12"/>
      <c r="M718" s="27"/>
      <c r="N718" s="12"/>
      <c r="O718" s="12"/>
      <c r="P718" s="12"/>
      <c r="Q718" s="12"/>
      <c r="R718" s="12"/>
      <c r="S718" s="12"/>
      <c r="T718" s="12"/>
      <c r="U718" s="12"/>
      <c r="V718" s="12"/>
      <c r="W718" s="12"/>
      <c r="X718" s="12"/>
      <c r="Y718" s="12"/>
      <c r="Z718" s="12"/>
      <c r="AA718" s="12"/>
      <c r="AB718" s="12"/>
      <c r="AC718" s="12"/>
      <c r="AD718" s="12"/>
      <c r="AE718" s="12"/>
      <c r="AF718" s="12"/>
      <c r="AG718" s="12"/>
      <c r="AH718" s="12"/>
      <c r="AI718" s="27"/>
      <c r="AJ718" s="12"/>
      <c r="AK718" s="12"/>
      <c r="AL718" s="12"/>
      <c r="AM718" s="12"/>
      <c r="AN718" s="12"/>
      <c r="AO718" s="12"/>
      <c r="AP718" s="12"/>
      <c r="AQ718" s="12"/>
      <c r="AR718" s="12"/>
      <c r="AS718" s="12"/>
      <c r="AT718" s="12"/>
      <c r="AU718" s="12"/>
      <c r="AV718" s="12"/>
    </row>
    <row r="719" spans="1:48" ht="15.75" customHeight="1" x14ac:dyDescent="0.2">
      <c r="A719" s="12"/>
      <c r="B719" s="12"/>
      <c r="C719" s="12"/>
      <c r="D719" s="12"/>
      <c r="E719" s="12"/>
      <c r="F719" s="12"/>
      <c r="G719" s="12"/>
      <c r="H719" s="12"/>
      <c r="I719" s="12"/>
      <c r="J719" s="12"/>
      <c r="K719" s="12"/>
      <c r="L719" s="12"/>
      <c r="M719" s="27"/>
      <c r="N719" s="12"/>
      <c r="O719" s="12"/>
      <c r="P719" s="12"/>
      <c r="Q719" s="12"/>
      <c r="R719" s="12"/>
      <c r="S719" s="12"/>
      <c r="T719" s="12"/>
      <c r="U719" s="12"/>
      <c r="V719" s="12"/>
      <c r="W719" s="12"/>
      <c r="X719" s="12"/>
      <c r="Y719" s="12"/>
      <c r="Z719" s="12"/>
      <c r="AA719" s="12"/>
      <c r="AB719" s="12"/>
      <c r="AC719" s="12"/>
      <c r="AD719" s="12"/>
      <c r="AE719" s="12"/>
      <c r="AF719" s="12"/>
      <c r="AG719" s="12"/>
      <c r="AH719" s="12"/>
      <c r="AI719" s="27"/>
      <c r="AJ719" s="12"/>
      <c r="AK719" s="12"/>
      <c r="AL719" s="12"/>
      <c r="AM719" s="12"/>
      <c r="AN719" s="12"/>
      <c r="AO719" s="12"/>
      <c r="AP719" s="12"/>
      <c r="AQ719" s="12"/>
      <c r="AR719" s="12"/>
      <c r="AS719" s="12"/>
      <c r="AT719" s="12"/>
      <c r="AU719" s="12"/>
      <c r="AV719" s="12"/>
    </row>
    <row r="720" spans="1:48" ht="15.75" customHeight="1" x14ac:dyDescent="0.2">
      <c r="A720" s="12"/>
      <c r="B720" s="12"/>
      <c r="C720" s="12"/>
      <c r="D720" s="12"/>
      <c r="E720" s="12"/>
      <c r="F720" s="12"/>
      <c r="G720" s="12"/>
      <c r="H720" s="12"/>
      <c r="I720" s="12"/>
      <c r="J720" s="12"/>
      <c r="K720" s="12"/>
      <c r="L720" s="12"/>
      <c r="M720" s="27"/>
      <c r="N720" s="12"/>
      <c r="O720" s="12"/>
      <c r="P720" s="12"/>
      <c r="Q720" s="12"/>
      <c r="R720" s="12"/>
      <c r="S720" s="12"/>
      <c r="T720" s="12"/>
      <c r="U720" s="12"/>
      <c r="V720" s="12"/>
      <c r="W720" s="12"/>
      <c r="X720" s="12"/>
      <c r="Y720" s="12"/>
      <c r="Z720" s="12"/>
      <c r="AA720" s="12"/>
      <c r="AB720" s="12"/>
      <c r="AC720" s="12"/>
      <c r="AD720" s="12"/>
      <c r="AE720" s="12"/>
      <c r="AF720" s="12"/>
      <c r="AG720" s="12"/>
      <c r="AH720" s="12"/>
      <c r="AI720" s="27"/>
      <c r="AJ720" s="12"/>
      <c r="AK720" s="12"/>
      <c r="AL720" s="12"/>
      <c r="AM720" s="12"/>
      <c r="AN720" s="12"/>
      <c r="AO720" s="12"/>
      <c r="AP720" s="12"/>
      <c r="AQ720" s="12"/>
      <c r="AR720" s="12"/>
      <c r="AS720" s="12"/>
      <c r="AT720" s="12"/>
      <c r="AU720" s="12"/>
      <c r="AV720" s="12"/>
    </row>
    <row r="721" spans="1:48" ht="15.75" customHeight="1" x14ac:dyDescent="0.2">
      <c r="A721" s="12"/>
      <c r="B721" s="12"/>
      <c r="C721" s="12"/>
      <c r="D721" s="12"/>
      <c r="E721" s="12"/>
      <c r="F721" s="12"/>
      <c r="G721" s="12"/>
      <c r="H721" s="12"/>
      <c r="I721" s="12"/>
      <c r="J721" s="12"/>
      <c r="K721" s="12"/>
      <c r="L721" s="12"/>
      <c r="M721" s="27"/>
      <c r="N721" s="12"/>
      <c r="O721" s="12"/>
      <c r="P721" s="12"/>
      <c r="Q721" s="12"/>
      <c r="R721" s="12"/>
      <c r="S721" s="12"/>
      <c r="T721" s="12"/>
      <c r="U721" s="12"/>
      <c r="V721" s="12"/>
      <c r="W721" s="12"/>
      <c r="X721" s="12"/>
      <c r="Y721" s="12"/>
      <c r="Z721" s="12"/>
      <c r="AA721" s="12"/>
      <c r="AB721" s="12"/>
      <c r="AC721" s="12"/>
      <c r="AD721" s="12"/>
      <c r="AE721" s="12"/>
      <c r="AF721" s="12"/>
      <c r="AG721" s="12"/>
      <c r="AH721" s="12"/>
      <c r="AI721" s="27"/>
      <c r="AJ721" s="12"/>
      <c r="AK721" s="12"/>
      <c r="AL721" s="12"/>
      <c r="AM721" s="12"/>
      <c r="AN721" s="12"/>
      <c r="AO721" s="12"/>
      <c r="AP721" s="12"/>
      <c r="AQ721" s="12"/>
      <c r="AR721" s="12"/>
      <c r="AS721" s="12"/>
      <c r="AT721" s="12"/>
      <c r="AU721" s="12"/>
      <c r="AV721" s="12"/>
    </row>
    <row r="722" spans="1:48" ht="15.75" customHeight="1" x14ac:dyDescent="0.2">
      <c r="A722" s="12"/>
      <c r="B722" s="12"/>
      <c r="C722" s="12"/>
      <c r="D722" s="12"/>
      <c r="E722" s="12"/>
      <c r="F722" s="12"/>
      <c r="G722" s="12"/>
      <c r="H722" s="12"/>
      <c r="I722" s="12"/>
      <c r="J722" s="12"/>
      <c r="K722" s="12"/>
      <c r="L722" s="12"/>
      <c r="M722" s="27"/>
      <c r="N722" s="12"/>
      <c r="O722" s="12"/>
      <c r="P722" s="12"/>
      <c r="Q722" s="12"/>
      <c r="R722" s="12"/>
      <c r="S722" s="12"/>
      <c r="T722" s="12"/>
      <c r="U722" s="12"/>
      <c r="V722" s="12"/>
      <c r="W722" s="12"/>
      <c r="X722" s="12"/>
      <c r="Y722" s="12"/>
      <c r="Z722" s="12"/>
      <c r="AA722" s="12"/>
      <c r="AB722" s="12"/>
      <c r="AC722" s="12"/>
      <c r="AD722" s="12"/>
      <c r="AE722" s="12"/>
      <c r="AF722" s="12"/>
      <c r="AG722" s="12"/>
      <c r="AH722" s="12"/>
      <c r="AI722" s="27"/>
      <c r="AJ722" s="12"/>
      <c r="AK722" s="12"/>
      <c r="AL722" s="12"/>
      <c r="AM722" s="12"/>
      <c r="AN722" s="12"/>
      <c r="AO722" s="12"/>
      <c r="AP722" s="12"/>
      <c r="AQ722" s="12"/>
      <c r="AR722" s="12"/>
      <c r="AS722" s="12"/>
      <c r="AT722" s="12"/>
      <c r="AU722" s="12"/>
      <c r="AV722" s="12"/>
    </row>
    <row r="723" spans="1:48" ht="15.75" customHeight="1" x14ac:dyDescent="0.2">
      <c r="A723" s="12"/>
      <c r="B723" s="12"/>
      <c r="C723" s="12"/>
      <c r="D723" s="12"/>
      <c r="E723" s="12"/>
      <c r="F723" s="12"/>
      <c r="G723" s="12"/>
      <c r="H723" s="12"/>
      <c r="I723" s="12"/>
      <c r="J723" s="12"/>
      <c r="K723" s="12"/>
      <c r="L723" s="12"/>
      <c r="M723" s="27"/>
      <c r="N723" s="12"/>
      <c r="O723" s="12"/>
      <c r="P723" s="12"/>
      <c r="Q723" s="12"/>
      <c r="R723" s="12"/>
      <c r="S723" s="12"/>
      <c r="T723" s="12"/>
      <c r="U723" s="12"/>
      <c r="V723" s="12"/>
      <c r="W723" s="12"/>
      <c r="X723" s="12"/>
      <c r="Y723" s="12"/>
      <c r="Z723" s="12"/>
      <c r="AA723" s="12"/>
      <c r="AB723" s="12"/>
      <c r="AC723" s="12"/>
      <c r="AD723" s="12"/>
      <c r="AE723" s="12"/>
      <c r="AF723" s="12"/>
      <c r="AG723" s="12"/>
      <c r="AH723" s="12"/>
      <c r="AI723" s="27"/>
      <c r="AJ723" s="12"/>
      <c r="AK723" s="12"/>
      <c r="AL723" s="12"/>
      <c r="AM723" s="12"/>
      <c r="AN723" s="12"/>
      <c r="AO723" s="12"/>
      <c r="AP723" s="12"/>
      <c r="AQ723" s="12"/>
      <c r="AR723" s="12"/>
      <c r="AS723" s="12"/>
      <c r="AT723" s="12"/>
      <c r="AU723" s="12"/>
      <c r="AV723" s="12"/>
    </row>
    <row r="724" spans="1:48" ht="15.75" customHeight="1" x14ac:dyDescent="0.2">
      <c r="A724" s="12"/>
      <c r="B724" s="12"/>
      <c r="C724" s="12"/>
      <c r="D724" s="12"/>
      <c r="E724" s="12"/>
      <c r="F724" s="12"/>
      <c r="G724" s="12"/>
      <c r="H724" s="12"/>
      <c r="I724" s="12"/>
      <c r="J724" s="12"/>
      <c r="K724" s="12"/>
      <c r="L724" s="12"/>
      <c r="M724" s="27"/>
      <c r="N724" s="12"/>
      <c r="O724" s="12"/>
      <c r="P724" s="12"/>
      <c r="Q724" s="12"/>
      <c r="R724" s="12"/>
      <c r="S724" s="12"/>
      <c r="T724" s="12"/>
      <c r="U724" s="12"/>
      <c r="V724" s="12"/>
      <c r="W724" s="12"/>
      <c r="X724" s="12"/>
      <c r="Y724" s="12"/>
      <c r="Z724" s="12"/>
      <c r="AA724" s="12"/>
      <c r="AB724" s="12"/>
      <c r="AC724" s="12"/>
      <c r="AD724" s="12"/>
      <c r="AE724" s="12"/>
      <c r="AF724" s="12"/>
      <c r="AG724" s="12"/>
      <c r="AH724" s="12"/>
      <c r="AI724" s="27"/>
      <c r="AJ724" s="12"/>
      <c r="AK724" s="12"/>
      <c r="AL724" s="12"/>
      <c r="AM724" s="12"/>
      <c r="AN724" s="12"/>
      <c r="AO724" s="12"/>
      <c r="AP724" s="12"/>
      <c r="AQ724" s="12"/>
      <c r="AR724" s="12"/>
      <c r="AS724" s="12"/>
      <c r="AT724" s="12"/>
      <c r="AU724" s="12"/>
      <c r="AV724" s="12"/>
    </row>
    <row r="725" spans="1:48" ht="15.75" customHeight="1" x14ac:dyDescent="0.2">
      <c r="A725" s="12"/>
      <c r="B725" s="12"/>
      <c r="C725" s="12"/>
      <c r="D725" s="12"/>
      <c r="E725" s="12"/>
      <c r="F725" s="12"/>
      <c r="G725" s="12"/>
      <c r="H725" s="12"/>
      <c r="I725" s="12"/>
      <c r="J725" s="12"/>
      <c r="K725" s="12"/>
      <c r="L725" s="12"/>
      <c r="M725" s="27"/>
      <c r="N725" s="12"/>
      <c r="O725" s="12"/>
      <c r="P725" s="12"/>
      <c r="Q725" s="12"/>
      <c r="R725" s="12"/>
      <c r="S725" s="12"/>
      <c r="T725" s="12"/>
      <c r="U725" s="12"/>
      <c r="V725" s="12"/>
      <c r="W725" s="12"/>
      <c r="X725" s="12"/>
      <c r="Y725" s="12"/>
      <c r="Z725" s="12"/>
      <c r="AA725" s="12"/>
      <c r="AB725" s="12"/>
      <c r="AC725" s="12"/>
      <c r="AD725" s="12"/>
      <c r="AE725" s="12"/>
      <c r="AF725" s="12"/>
      <c r="AG725" s="12"/>
      <c r="AH725" s="12"/>
      <c r="AI725" s="27"/>
      <c r="AJ725" s="12"/>
      <c r="AK725" s="12"/>
      <c r="AL725" s="12"/>
      <c r="AM725" s="12"/>
      <c r="AN725" s="12"/>
      <c r="AO725" s="12"/>
      <c r="AP725" s="12"/>
      <c r="AQ725" s="12"/>
      <c r="AR725" s="12"/>
      <c r="AS725" s="12"/>
      <c r="AT725" s="12"/>
      <c r="AU725" s="12"/>
      <c r="AV725" s="12"/>
    </row>
    <row r="726" spans="1:48" ht="15.75" customHeight="1" x14ac:dyDescent="0.2">
      <c r="A726" s="12"/>
      <c r="B726" s="12"/>
      <c r="C726" s="12"/>
      <c r="D726" s="12"/>
      <c r="E726" s="12"/>
      <c r="F726" s="12"/>
      <c r="G726" s="12"/>
      <c r="H726" s="12"/>
      <c r="I726" s="12"/>
      <c r="J726" s="12"/>
      <c r="K726" s="12"/>
      <c r="L726" s="12"/>
      <c r="M726" s="27"/>
      <c r="N726" s="12"/>
      <c r="O726" s="12"/>
      <c r="P726" s="12"/>
      <c r="Q726" s="12"/>
      <c r="R726" s="12"/>
      <c r="S726" s="12"/>
      <c r="T726" s="12"/>
      <c r="U726" s="12"/>
      <c r="V726" s="12"/>
      <c r="W726" s="12"/>
      <c r="X726" s="12"/>
      <c r="Y726" s="12"/>
      <c r="Z726" s="12"/>
      <c r="AA726" s="12"/>
      <c r="AB726" s="12"/>
      <c r="AC726" s="12"/>
      <c r="AD726" s="12"/>
      <c r="AE726" s="12"/>
      <c r="AF726" s="12"/>
      <c r="AG726" s="12"/>
      <c r="AH726" s="12"/>
      <c r="AI726" s="27"/>
      <c r="AJ726" s="12"/>
      <c r="AK726" s="12"/>
      <c r="AL726" s="12"/>
      <c r="AM726" s="12"/>
      <c r="AN726" s="12"/>
      <c r="AO726" s="12"/>
      <c r="AP726" s="12"/>
      <c r="AQ726" s="12"/>
      <c r="AR726" s="12"/>
      <c r="AS726" s="12"/>
      <c r="AT726" s="12"/>
      <c r="AU726" s="12"/>
      <c r="AV726" s="12"/>
    </row>
    <row r="727" spans="1:48" ht="15.75" customHeight="1" x14ac:dyDescent="0.2">
      <c r="A727" s="12"/>
      <c r="B727" s="12"/>
      <c r="C727" s="12"/>
      <c r="D727" s="12"/>
      <c r="E727" s="12"/>
      <c r="F727" s="12"/>
      <c r="G727" s="12"/>
      <c r="H727" s="12"/>
      <c r="I727" s="12"/>
      <c r="J727" s="12"/>
      <c r="K727" s="12"/>
      <c r="L727" s="12"/>
      <c r="M727" s="27"/>
      <c r="N727" s="12"/>
      <c r="O727" s="12"/>
      <c r="P727" s="12"/>
      <c r="Q727" s="12"/>
      <c r="R727" s="12"/>
      <c r="S727" s="12"/>
      <c r="T727" s="12"/>
      <c r="U727" s="12"/>
      <c r="V727" s="12"/>
      <c r="W727" s="12"/>
      <c r="X727" s="12"/>
      <c r="Y727" s="12"/>
      <c r="Z727" s="12"/>
      <c r="AA727" s="12"/>
      <c r="AB727" s="12"/>
      <c r="AC727" s="12"/>
      <c r="AD727" s="12"/>
      <c r="AE727" s="12"/>
      <c r="AF727" s="12"/>
      <c r="AG727" s="12"/>
      <c r="AH727" s="12"/>
      <c r="AI727" s="27"/>
      <c r="AJ727" s="12"/>
      <c r="AK727" s="12"/>
      <c r="AL727" s="12"/>
      <c r="AM727" s="12"/>
      <c r="AN727" s="12"/>
      <c r="AO727" s="12"/>
      <c r="AP727" s="12"/>
      <c r="AQ727" s="12"/>
      <c r="AR727" s="12"/>
      <c r="AS727" s="12"/>
      <c r="AT727" s="12"/>
      <c r="AU727" s="12"/>
      <c r="AV727" s="12"/>
    </row>
    <row r="728" spans="1:48" ht="15.75" customHeight="1" x14ac:dyDescent="0.2">
      <c r="A728" s="12"/>
      <c r="B728" s="12"/>
      <c r="C728" s="12"/>
      <c r="D728" s="12"/>
      <c r="E728" s="12"/>
      <c r="F728" s="12"/>
      <c r="G728" s="12"/>
      <c r="H728" s="12"/>
      <c r="I728" s="12"/>
      <c r="J728" s="12"/>
      <c r="K728" s="12"/>
      <c r="L728" s="12"/>
      <c r="M728" s="27"/>
      <c r="N728" s="12"/>
      <c r="O728" s="12"/>
      <c r="P728" s="12"/>
      <c r="Q728" s="12"/>
      <c r="R728" s="12"/>
      <c r="S728" s="12"/>
      <c r="T728" s="12"/>
      <c r="U728" s="12"/>
      <c r="V728" s="12"/>
      <c r="W728" s="12"/>
      <c r="X728" s="12"/>
      <c r="Y728" s="12"/>
      <c r="Z728" s="12"/>
      <c r="AA728" s="12"/>
      <c r="AB728" s="12"/>
      <c r="AC728" s="12"/>
      <c r="AD728" s="12"/>
      <c r="AE728" s="12"/>
      <c r="AF728" s="12"/>
      <c r="AG728" s="12"/>
      <c r="AH728" s="12"/>
      <c r="AI728" s="27"/>
      <c r="AJ728" s="12"/>
      <c r="AK728" s="12"/>
      <c r="AL728" s="12"/>
      <c r="AM728" s="12"/>
      <c r="AN728" s="12"/>
      <c r="AO728" s="12"/>
      <c r="AP728" s="12"/>
      <c r="AQ728" s="12"/>
      <c r="AR728" s="12"/>
      <c r="AS728" s="12"/>
      <c r="AT728" s="12"/>
      <c r="AU728" s="12"/>
      <c r="AV728" s="12"/>
    </row>
    <row r="729" spans="1:48" ht="15.75" customHeight="1" x14ac:dyDescent="0.2">
      <c r="A729" s="12"/>
      <c r="B729" s="12"/>
      <c r="C729" s="12"/>
      <c r="D729" s="12"/>
      <c r="E729" s="12"/>
      <c r="F729" s="12"/>
      <c r="G729" s="12"/>
      <c r="H729" s="12"/>
      <c r="I729" s="12"/>
      <c r="J729" s="12"/>
      <c r="K729" s="12"/>
      <c r="L729" s="12"/>
      <c r="M729" s="27"/>
      <c r="N729" s="12"/>
      <c r="O729" s="12"/>
      <c r="P729" s="12"/>
      <c r="Q729" s="12"/>
      <c r="R729" s="12"/>
      <c r="S729" s="12"/>
      <c r="T729" s="12"/>
      <c r="U729" s="12"/>
      <c r="V729" s="12"/>
      <c r="W729" s="12"/>
      <c r="X729" s="12"/>
      <c r="Y729" s="12"/>
      <c r="Z729" s="12"/>
      <c r="AA729" s="12"/>
      <c r="AB729" s="12"/>
      <c r="AC729" s="12"/>
      <c r="AD729" s="12"/>
      <c r="AE729" s="12"/>
      <c r="AF729" s="12"/>
      <c r="AG729" s="12"/>
      <c r="AH729" s="12"/>
      <c r="AI729" s="27"/>
      <c r="AJ729" s="12"/>
      <c r="AK729" s="12"/>
      <c r="AL729" s="12"/>
      <c r="AM729" s="12"/>
      <c r="AN729" s="12"/>
      <c r="AO729" s="12"/>
      <c r="AP729" s="12"/>
      <c r="AQ729" s="12"/>
      <c r="AR729" s="12"/>
      <c r="AS729" s="12"/>
      <c r="AT729" s="12"/>
      <c r="AU729" s="12"/>
      <c r="AV729" s="12"/>
    </row>
    <row r="730" spans="1:48" ht="15.75" customHeight="1" x14ac:dyDescent="0.2">
      <c r="A730" s="12"/>
      <c r="B730" s="12"/>
      <c r="C730" s="12"/>
      <c r="D730" s="12"/>
      <c r="E730" s="12"/>
      <c r="F730" s="12"/>
      <c r="G730" s="12"/>
      <c r="H730" s="12"/>
      <c r="I730" s="12"/>
      <c r="J730" s="12"/>
      <c r="K730" s="12"/>
      <c r="L730" s="12"/>
      <c r="M730" s="27"/>
      <c r="N730" s="12"/>
      <c r="O730" s="12"/>
      <c r="P730" s="12"/>
      <c r="Q730" s="12"/>
      <c r="R730" s="12"/>
      <c r="S730" s="12"/>
      <c r="T730" s="12"/>
      <c r="U730" s="12"/>
      <c r="V730" s="12"/>
      <c r="W730" s="12"/>
      <c r="X730" s="12"/>
      <c r="Y730" s="12"/>
      <c r="Z730" s="12"/>
      <c r="AA730" s="12"/>
      <c r="AB730" s="12"/>
      <c r="AC730" s="12"/>
      <c r="AD730" s="12"/>
      <c r="AE730" s="12"/>
      <c r="AF730" s="12"/>
      <c r="AG730" s="12"/>
      <c r="AH730" s="12"/>
      <c r="AI730" s="27"/>
      <c r="AJ730" s="12"/>
      <c r="AK730" s="12"/>
      <c r="AL730" s="12"/>
      <c r="AM730" s="12"/>
      <c r="AN730" s="12"/>
      <c r="AO730" s="12"/>
      <c r="AP730" s="12"/>
      <c r="AQ730" s="12"/>
      <c r="AR730" s="12"/>
      <c r="AS730" s="12"/>
      <c r="AT730" s="12"/>
      <c r="AU730" s="12"/>
      <c r="AV730" s="12"/>
    </row>
    <row r="731" spans="1:48" ht="15.75" customHeight="1" x14ac:dyDescent="0.2">
      <c r="A731" s="12"/>
      <c r="B731" s="12"/>
      <c r="C731" s="12"/>
      <c r="D731" s="12"/>
      <c r="E731" s="12"/>
      <c r="F731" s="12"/>
      <c r="G731" s="12"/>
      <c r="H731" s="12"/>
      <c r="I731" s="12"/>
      <c r="J731" s="12"/>
      <c r="K731" s="12"/>
      <c r="L731" s="12"/>
      <c r="M731" s="27"/>
      <c r="N731" s="12"/>
      <c r="O731" s="12"/>
      <c r="P731" s="12"/>
      <c r="Q731" s="12"/>
      <c r="R731" s="12"/>
      <c r="S731" s="12"/>
      <c r="T731" s="12"/>
      <c r="U731" s="12"/>
      <c r="V731" s="12"/>
      <c r="W731" s="12"/>
      <c r="X731" s="12"/>
      <c r="Y731" s="12"/>
      <c r="Z731" s="12"/>
      <c r="AA731" s="12"/>
      <c r="AB731" s="12"/>
      <c r="AC731" s="12"/>
      <c r="AD731" s="12"/>
      <c r="AE731" s="12"/>
      <c r="AF731" s="12"/>
      <c r="AG731" s="12"/>
      <c r="AH731" s="12"/>
      <c r="AI731" s="27"/>
      <c r="AJ731" s="12"/>
      <c r="AK731" s="12"/>
      <c r="AL731" s="12"/>
      <c r="AM731" s="12"/>
      <c r="AN731" s="12"/>
      <c r="AO731" s="12"/>
      <c r="AP731" s="12"/>
      <c r="AQ731" s="12"/>
      <c r="AR731" s="12"/>
      <c r="AS731" s="12"/>
      <c r="AT731" s="12"/>
      <c r="AU731" s="12"/>
      <c r="AV731" s="12"/>
    </row>
    <row r="732" spans="1:48" ht="15.75" customHeight="1" x14ac:dyDescent="0.2">
      <c r="A732" s="12"/>
      <c r="B732" s="12"/>
      <c r="C732" s="12"/>
      <c r="D732" s="12"/>
      <c r="E732" s="12"/>
      <c r="F732" s="12"/>
      <c r="G732" s="12"/>
      <c r="H732" s="12"/>
      <c r="I732" s="12"/>
      <c r="J732" s="12"/>
      <c r="K732" s="12"/>
      <c r="L732" s="12"/>
      <c r="M732" s="27"/>
      <c r="N732" s="12"/>
      <c r="O732" s="12"/>
      <c r="P732" s="12"/>
      <c r="Q732" s="12"/>
      <c r="R732" s="12"/>
      <c r="S732" s="12"/>
      <c r="T732" s="12"/>
      <c r="U732" s="12"/>
      <c r="V732" s="12"/>
      <c r="W732" s="12"/>
      <c r="X732" s="12"/>
      <c r="Y732" s="12"/>
      <c r="Z732" s="12"/>
      <c r="AA732" s="12"/>
      <c r="AB732" s="12"/>
      <c r="AC732" s="12"/>
      <c r="AD732" s="12"/>
      <c r="AE732" s="12"/>
      <c r="AF732" s="12"/>
      <c r="AG732" s="12"/>
      <c r="AH732" s="12"/>
      <c r="AI732" s="27"/>
      <c r="AJ732" s="12"/>
      <c r="AK732" s="12"/>
      <c r="AL732" s="12"/>
      <c r="AM732" s="12"/>
      <c r="AN732" s="12"/>
      <c r="AO732" s="12"/>
      <c r="AP732" s="12"/>
      <c r="AQ732" s="12"/>
      <c r="AR732" s="12"/>
      <c r="AS732" s="12"/>
      <c r="AT732" s="12"/>
      <c r="AU732" s="12"/>
      <c r="AV732" s="12"/>
    </row>
    <row r="733" spans="1:48" ht="15.75" customHeight="1" x14ac:dyDescent="0.2">
      <c r="A733" s="12"/>
      <c r="B733" s="12"/>
      <c r="C733" s="12"/>
      <c r="D733" s="12"/>
      <c r="E733" s="12"/>
      <c r="F733" s="12"/>
      <c r="G733" s="12"/>
      <c r="H733" s="12"/>
      <c r="I733" s="12"/>
      <c r="J733" s="12"/>
      <c r="K733" s="12"/>
      <c r="L733" s="12"/>
      <c r="M733" s="27"/>
      <c r="N733" s="12"/>
      <c r="O733" s="12"/>
      <c r="P733" s="12"/>
      <c r="Q733" s="12"/>
      <c r="R733" s="12"/>
      <c r="S733" s="12"/>
      <c r="T733" s="12"/>
      <c r="U733" s="12"/>
      <c r="V733" s="12"/>
      <c r="W733" s="12"/>
      <c r="X733" s="12"/>
      <c r="Y733" s="12"/>
      <c r="Z733" s="12"/>
      <c r="AA733" s="12"/>
      <c r="AB733" s="12"/>
      <c r="AC733" s="12"/>
      <c r="AD733" s="12"/>
      <c r="AE733" s="12"/>
      <c r="AF733" s="12"/>
      <c r="AG733" s="12"/>
      <c r="AH733" s="12"/>
      <c r="AI733" s="27"/>
      <c r="AJ733" s="12"/>
      <c r="AK733" s="12"/>
      <c r="AL733" s="12"/>
      <c r="AM733" s="12"/>
      <c r="AN733" s="12"/>
      <c r="AO733" s="12"/>
      <c r="AP733" s="12"/>
      <c r="AQ733" s="12"/>
      <c r="AR733" s="12"/>
      <c r="AS733" s="12"/>
      <c r="AT733" s="12"/>
      <c r="AU733" s="12"/>
      <c r="AV733" s="12"/>
    </row>
    <row r="734" spans="1:48" ht="15.75" customHeight="1" x14ac:dyDescent="0.2">
      <c r="A734" s="12"/>
      <c r="B734" s="12"/>
      <c r="C734" s="12"/>
      <c r="D734" s="12"/>
      <c r="E734" s="12"/>
      <c r="F734" s="12"/>
      <c r="G734" s="12"/>
      <c r="H734" s="12"/>
      <c r="I734" s="12"/>
      <c r="J734" s="12"/>
      <c r="K734" s="12"/>
      <c r="L734" s="12"/>
      <c r="M734" s="27"/>
      <c r="N734" s="12"/>
      <c r="O734" s="12"/>
      <c r="P734" s="12"/>
      <c r="Q734" s="12"/>
      <c r="R734" s="12"/>
      <c r="S734" s="12"/>
      <c r="T734" s="12"/>
      <c r="U734" s="12"/>
      <c r="V734" s="12"/>
      <c r="W734" s="12"/>
      <c r="X734" s="12"/>
      <c r="Y734" s="12"/>
      <c r="Z734" s="12"/>
      <c r="AA734" s="12"/>
      <c r="AB734" s="12"/>
      <c r="AC734" s="12"/>
      <c r="AD734" s="12"/>
      <c r="AE734" s="12"/>
      <c r="AF734" s="12"/>
      <c r="AG734" s="12"/>
      <c r="AH734" s="12"/>
      <c r="AI734" s="27"/>
      <c r="AJ734" s="12"/>
      <c r="AK734" s="12"/>
      <c r="AL734" s="12"/>
      <c r="AM734" s="12"/>
      <c r="AN734" s="12"/>
      <c r="AO734" s="12"/>
      <c r="AP734" s="12"/>
      <c r="AQ734" s="12"/>
      <c r="AR734" s="12"/>
      <c r="AS734" s="12"/>
      <c r="AT734" s="12"/>
      <c r="AU734" s="12"/>
      <c r="AV734" s="12"/>
    </row>
    <row r="735" spans="1:48" ht="15.75" customHeight="1" x14ac:dyDescent="0.2">
      <c r="A735" s="12"/>
      <c r="B735" s="12"/>
      <c r="C735" s="12"/>
      <c r="D735" s="12"/>
      <c r="E735" s="12"/>
      <c r="F735" s="12"/>
      <c r="G735" s="12"/>
      <c r="H735" s="12"/>
      <c r="I735" s="12"/>
      <c r="J735" s="12"/>
      <c r="K735" s="12"/>
      <c r="L735" s="12"/>
      <c r="M735" s="27"/>
      <c r="N735" s="12"/>
      <c r="O735" s="12"/>
      <c r="P735" s="12"/>
      <c r="Q735" s="12"/>
      <c r="R735" s="12"/>
      <c r="S735" s="12"/>
      <c r="T735" s="12"/>
      <c r="U735" s="12"/>
      <c r="V735" s="12"/>
      <c r="W735" s="12"/>
      <c r="X735" s="12"/>
      <c r="Y735" s="12"/>
      <c r="Z735" s="12"/>
      <c r="AA735" s="12"/>
      <c r="AB735" s="12"/>
      <c r="AC735" s="12"/>
      <c r="AD735" s="12"/>
      <c r="AE735" s="12"/>
      <c r="AF735" s="12"/>
      <c r="AG735" s="12"/>
      <c r="AH735" s="12"/>
      <c r="AI735" s="27"/>
      <c r="AJ735" s="12"/>
      <c r="AK735" s="12"/>
      <c r="AL735" s="12"/>
      <c r="AM735" s="12"/>
      <c r="AN735" s="12"/>
      <c r="AO735" s="12"/>
      <c r="AP735" s="12"/>
      <c r="AQ735" s="12"/>
      <c r="AR735" s="12"/>
      <c r="AS735" s="12"/>
      <c r="AT735" s="12"/>
      <c r="AU735" s="12"/>
      <c r="AV735" s="12"/>
    </row>
    <row r="736" spans="1:48" ht="15.75" customHeight="1" x14ac:dyDescent="0.2">
      <c r="A736" s="12"/>
      <c r="B736" s="12"/>
      <c r="C736" s="12"/>
      <c r="D736" s="12"/>
      <c r="E736" s="12"/>
      <c r="F736" s="12"/>
      <c r="G736" s="12"/>
      <c r="H736" s="12"/>
      <c r="I736" s="12"/>
      <c r="J736" s="12"/>
      <c r="K736" s="12"/>
      <c r="L736" s="12"/>
      <c r="M736" s="27"/>
      <c r="N736" s="12"/>
      <c r="O736" s="12"/>
      <c r="P736" s="12"/>
      <c r="Q736" s="12"/>
      <c r="R736" s="12"/>
      <c r="S736" s="12"/>
      <c r="T736" s="12"/>
      <c r="U736" s="12"/>
      <c r="V736" s="12"/>
      <c r="W736" s="12"/>
      <c r="X736" s="12"/>
      <c r="Y736" s="12"/>
      <c r="Z736" s="12"/>
      <c r="AA736" s="12"/>
      <c r="AB736" s="12"/>
      <c r="AC736" s="12"/>
      <c r="AD736" s="12"/>
      <c r="AE736" s="12"/>
      <c r="AF736" s="12"/>
      <c r="AG736" s="12"/>
      <c r="AH736" s="12"/>
      <c r="AI736" s="27"/>
      <c r="AJ736" s="12"/>
      <c r="AK736" s="12"/>
      <c r="AL736" s="12"/>
      <c r="AM736" s="12"/>
      <c r="AN736" s="12"/>
      <c r="AO736" s="12"/>
      <c r="AP736" s="12"/>
      <c r="AQ736" s="12"/>
      <c r="AR736" s="12"/>
      <c r="AS736" s="12"/>
      <c r="AT736" s="12"/>
      <c r="AU736" s="12"/>
      <c r="AV736" s="12"/>
    </row>
    <row r="737" spans="1:48" ht="15.75" customHeight="1" x14ac:dyDescent="0.2">
      <c r="A737" s="12"/>
      <c r="B737" s="12"/>
      <c r="C737" s="12"/>
      <c r="D737" s="12"/>
      <c r="E737" s="12"/>
      <c r="F737" s="12"/>
      <c r="G737" s="12"/>
      <c r="H737" s="12"/>
      <c r="I737" s="12"/>
      <c r="J737" s="12"/>
      <c r="K737" s="12"/>
      <c r="L737" s="12"/>
      <c r="M737" s="27"/>
      <c r="N737" s="12"/>
      <c r="O737" s="12"/>
      <c r="P737" s="12"/>
      <c r="Q737" s="12"/>
      <c r="R737" s="12"/>
      <c r="S737" s="12"/>
      <c r="T737" s="12"/>
      <c r="U737" s="12"/>
      <c r="V737" s="12"/>
      <c r="W737" s="12"/>
      <c r="X737" s="12"/>
      <c r="Y737" s="12"/>
      <c r="Z737" s="12"/>
      <c r="AA737" s="12"/>
      <c r="AB737" s="12"/>
      <c r="AC737" s="12"/>
      <c r="AD737" s="12"/>
      <c r="AE737" s="12"/>
      <c r="AF737" s="12"/>
      <c r="AG737" s="12"/>
      <c r="AH737" s="12"/>
      <c r="AI737" s="27"/>
      <c r="AJ737" s="12"/>
      <c r="AK737" s="12"/>
      <c r="AL737" s="12"/>
      <c r="AM737" s="12"/>
      <c r="AN737" s="12"/>
      <c r="AO737" s="12"/>
      <c r="AP737" s="12"/>
      <c r="AQ737" s="12"/>
      <c r="AR737" s="12"/>
      <c r="AS737" s="12"/>
      <c r="AT737" s="12"/>
      <c r="AU737" s="12"/>
      <c r="AV737" s="12"/>
    </row>
    <row r="738" spans="1:48" ht="15.75" customHeight="1" x14ac:dyDescent="0.2">
      <c r="A738" s="12"/>
      <c r="B738" s="12"/>
      <c r="C738" s="12"/>
      <c r="D738" s="12"/>
      <c r="E738" s="12"/>
      <c r="F738" s="12"/>
      <c r="G738" s="12"/>
      <c r="H738" s="12"/>
      <c r="I738" s="12"/>
      <c r="J738" s="12"/>
      <c r="K738" s="12"/>
      <c r="L738" s="12"/>
      <c r="M738" s="27"/>
      <c r="N738" s="12"/>
      <c r="O738" s="12"/>
      <c r="P738" s="12"/>
      <c r="Q738" s="12"/>
      <c r="R738" s="12"/>
      <c r="S738" s="12"/>
      <c r="T738" s="12"/>
      <c r="U738" s="12"/>
      <c r="V738" s="12"/>
      <c r="W738" s="12"/>
      <c r="X738" s="12"/>
      <c r="Y738" s="12"/>
      <c r="Z738" s="12"/>
      <c r="AA738" s="12"/>
      <c r="AB738" s="12"/>
      <c r="AC738" s="12"/>
      <c r="AD738" s="12"/>
      <c r="AE738" s="12"/>
      <c r="AF738" s="12"/>
      <c r="AG738" s="12"/>
      <c r="AH738" s="12"/>
      <c r="AI738" s="27"/>
      <c r="AJ738" s="12"/>
      <c r="AK738" s="12"/>
      <c r="AL738" s="12"/>
      <c r="AM738" s="12"/>
      <c r="AN738" s="12"/>
      <c r="AO738" s="12"/>
      <c r="AP738" s="12"/>
      <c r="AQ738" s="12"/>
      <c r="AR738" s="12"/>
      <c r="AS738" s="12"/>
      <c r="AT738" s="12"/>
      <c r="AU738" s="12"/>
      <c r="AV738" s="12"/>
    </row>
    <row r="739" spans="1:48" ht="15.75" customHeight="1" x14ac:dyDescent="0.2">
      <c r="A739" s="12"/>
      <c r="B739" s="12"/>
      <c r="C739" s="12"/>
      <c r="D739" s="12"/>
      <c r="E739" s="12"/>
      <c r="F739" s="12"/>
      <c r="G739" s="12"/>
      <c r="H739" s="12"/>
      <c r="I739" s="12"/>
      <c r="J739" s="12"/>
      <c r="K739" s="12"/>
      <c r="L739" s="12"/>
      <c r="M739" s="27"/>
      <c r="N739" s="12"/>
      <c r="O739" s="12"/>
      <c r="P739" s="12"/>
      <c r="Q739" s="12"/>
      <c r="R739" s="12"/>
      <c r="S739" s="12"/>
      <c r="T739" s="12"/>
      <c r="U739" s="12"/>
      <c r="V739" s="12"/>
      <c r="W739" s="12"/>
      <c r="X739" s="12"/>
      <c r="Y739" s="12"/>
      <c r="Z739" s="12"/>
      <c r="AA739" s="12"/>
      <c r="AB739" s="12"/>
      <c r="AC739" s="12"/>
      <c r="AD739" s="12"/>
      <c r="AE739" s="12"/>
      <c r="AF739" s="12"/>
      <c r="AG739" s="12"/>
      <c r="AH739" s="12"/>
      <c r="AI739" s="27"/>
      <c r="AJ739" s="12"/>
      <c r="AK739" s="12"/>
      <c r="AL739" s="12"/>
      <c r="AM739" s="12"/>
      <c r="AN739" s="12"/>
      <c r="AO739" s="12"/>
      <c r="AP739" s="12"/>
      <c r="AQ739" s="12"/>
      <c r="AR739" s="12"/>
      <c r="AS739" s="12"/>
      <c r="AT739" s="12"/>
      <c r="AU739" s="12"/>
      <c r="AV739" s="12"/>
    </row>
    <row r="740" spans="1:48" ht="15.75" customHeight="1" x14ac:dyDescent="0.2">
      <c r="A740" s="12"/>
      <c r="B740" s="12"/>
      <c r="C740" s="12"/>
      <c r="D740" s="12"/>
      <c r="E740" s="12"/>
      <c r="F740" s="12"/>
      <c r="G740" s="12"/>
      <c r="H740" s="12"/>
      <c r="I740" s="12"/>
      <c r="J740" s="12"/>
      <c r="K740" s="12"/>
      <c r="L740" s="12"/>
      <c r="M740" s="27"/>
      <c r="N740" s="12"/>
      <c r="O740" s="12"/>
      <c r="P740" s="12"/>
      <c r="Q740" s="12"/>
      <c r="R740" s="12"/>
      <c r="S740" s="12"/>
      <c r="T740" s="12"/>
      <c r="U740" s="12"/>
      <c r="V740" s="12"/>
      <c r="W740" s="12"/>
      <c r="X740" s="12"/>
      <c r="Y740" s="12"/>
      <c r="Z740" s="12"/>
      <c r="AA740" s="12"/>
      <c r="AB740" s="12"/>
      <c r="AC740" s="12"/>
      <c r="AD740" s="12"/>
      <c r="AE740" s="12"/>
      <c r="AF740" s="12"/>
      <c r="AG740" s="12"/>
      <c r="AH740" s="12"/>
      <c r="AI740" s="27"/>
      <c r="AJ740" s="12"/>
      <c r="AK740" s="12"/>
      <c r="AL740" s="12"/>
      <c r="AM740" s="12"/>
      <c r="AN740" s="12"/>
      <c r="AO740" s="12"/>
      <c r="AP740" s="12"/>
      <c r="AQ740" s="12"/>
      <c r="AR740" s="12"/>
      <c r="AS740" s="12"/>
      <c r="AT740" s="12"/>
      <c r="AU740" s="12"/>
      <c r="AV740" s="12"/>
    </row>
    <row r="741" spans="1:48" ht="15.75" customHeight="1" x14ac:dyDescent="0.2">
      <c r="A741" s="12"/>
      <c r="B741" s="12"/>
      <c r="C741" s="12"/>
      <c r="D741" s="12"/>
      <c r="E741" s="12"/>
      <c r="F741" s="12"/>
      <c r="G741" s="12"/>
      <c r="H741" s="12"/>
      <c r="I741" s="12"/>
      <c r="J741" s="12"/>
      <c r="K741" s="12"/>
      <c r="L741" s="12"/>
      <c r="M741" s="27"/>
      <c r="N741" s="12"/>
      <c r="O741" s="12"/>
      <c r="P741" s="12"/>
      <c r="Q741" s="12"/>
      <c r="R741" s="12"/>
      <c r="S741" s="12"/>
      <c r="T741" s="12"/>
      <c r="U741" s="12"/>
      <c r="V741" s="12"/>
      <c r="W741" s="12"/>
      <c r="X741" s="12"/>
      <c r="Y741" s="12"/>
      <c r="Z741" s="12"/>
      <c r="AA741" s="12"/>
      <c r="AB741" s="12"/>
      <c r="AC741" s="12"/>
      <c r="AD741" s="12"/>
      <c r="AE741" s="12"/>
      <c r="AF741" s="12"/>
      <c r="AG741" s="12"/>
      <c r="AH741" s="12"/>
      <c r="AI741" s="27"/>
      <c r="AJ741" s="12"/>
      <c r="AK741" s="12"/>
      <c r="AL741" s="12"/>
      <c r="AM741" s="12"/>
      <c r="AN741" s="12"/>
      <c r="AO741" s="12"/>
      <c r="AP741" s="12"/>
      <c r="AQ741" s="12"/>
      <c r="AR741" s="12"/>
      <c r="AS741" s="12"/>
      <c r="AT741" s="12"/>
      <c r="AU741" s="12"/>
      <c r="AV741" s="12"/>
    </row>
    <row r="742" spans="1:48" ht="15.75" customHeight="1" x14ac:dyDescent="0.2">
      <c r="A742" s="12"/>
      <c r="B742" s="12"/>
      <c r="C742" s="12"/>
      <c r="D742" s="12"/>
      <c r="E742" s="12"/>
      <c r="F742" s="12"/>
      <c r="G742" s="12"/>
      <c r="H742" s="12"/>
      <c r="I742" s="12"/>
      <c r="J742" s="12"/>
      <c r="K742" s="12"/>
      <c r="L742" s="12"/>
      <c r="M742" s="27"/>
      <c r="N742" s="12"/>
      <c r="O742" s="12"/>
      <c r="P742" s="12"/>
      <c r="Q742" s="12"/>
      <c r="R742" s="12"/>
      <c r="S742" s="12"/>
      <c r="T742" s="12"/>
      <c r="U742" s="12"/>
      <c r="V742" s="12"/>
      <c r="W742" s="12"/>
      <c r="X742" s="12"/>
      <c r="Y742" s="12"/>
      <c r="Z742" s="12"/>
      <c r="AA742" s="12"/>
      <c r="AB742" s="12"/>
      <c r="AC742" s="12"/>
      <c r="AD742" s="12"/>
      <c r="AE742" s="12"/>
      <c r="AF742" s="12"/>
      <c r="AG742" s="12"/>
      <c r="AH742" s="12"/>
      <c r="AI742" s="27"/>
      <c r="AJ742" s="12"/>
      <c r="AK742" s="12"/>
      <c r="AL742" s="12"/>
      <c r="AM742" s="12"/>
      <c r="AN742" s="12"/>
      <c r="AO742" s="12"/>
      <c r="AP742" s="12"/>
      <c r="AQ742" s="12"/>
      <c r="AR742" s="12"/>
      <c r="AS742" s="12"/>
      <c r="AT742" s="12"/>
      <c r="AU742" s="12"/>
      <c r="AV742" s="12"/>
    </row>
    <row r="743" spans="1:48" ht="15.75" customHeight="1" x14ac:dyDescent="0.2">
      <c r="A743" s="12"/>
      <c r="B743" s="12"/>
      <c r="C743" s="12"/>
      <c r="D743" s="12"/>
      <c r="E743" s="12"/>
      <c r="F743" s="12"/>
      <c r="G743" s="12"/>
      <c r="H743" s="12"/>
      <c r="I743" s="12"/>
      <c r="J743" s="12"/>
      <c r="K743" s="12"/>
      <c r="L743" s="12"/>
      <c r="M743" s="27"/>
      <c r="N743" s="12"/>
      <c r="O743" s="12"/>
      <c r="P743" s="12"/>
      <c r="Q743" s="12"/>
      <c r="R743" s="12"/>
      <c r="S743" s="12"/>
      <c r="T743" s="12"/>
      <c r="U743" s="12"/>
      <c r="V743" s="12"/>
      <c r="W743" s="12"/>
      <c r="X743" s="12"/>
      <c r="Y743" s="12"/>
      <c r="Z743" s="12"/>
      <c r="AA743" s="12"/>
      <c r="AB743" s="12"/>
      <c r="AC743" s="12"/>
      <c r="AD743" s="12"/>
      <c r="AE743" s="12"/>
      <c r="AF743" s="12"/>
      <c r="AG743" s="12"/>
      <c r="AH743" s="12"/>
      <c r="AI743" s="27"/>
      <c r="AJ743" s="12"/>
      <c r="AK743" s="12"/>
      <c r="AL743" s="12"/>
      <c r="AM743" s="12"/>
      <c r="AN743" s="12"/>
      <c r="AO743" s="12"/>
      <c r="AP743" s="12"/>
      <c r="AQ743" s="12"/>
      <c r="AR743" s="12"/>
      <c r="AS743" s="12"/>
      <c r="AT743" s="12"/>
      <c r="AU743" s="12"/>
      <c r="AV743" s="12"/>
    </row>
    <row r="744" spans="1:48" ht="15.75" customHeight="1" x14ac:dyDescent="0.2">
      <c r="A744" s="12"/>
      <c r="B744" s="12"/>
      <c r="C744" s="12"/>
      <c r="D744" s="12"/>
      <c r="E744" s="12"/>
      <c r="F744" s="12"/>
      <c r="G744" s="12"/>
      <c r="H744" s="12"/>
      <c r="I744" s="12"/>
      <c r="J744" s="12"/>
      <c r="K744" s="12"/>
      <c r="L744" s="12"/>
      <c r="M744" s="27"/>
      <c r="N744" s="12"/>
      <c r="O744" s="12"/>
      <c r="P744" s="12"/>
      <c r="Q744" s="12"/>
      <c r="R744" s="12"/>
      <c r="S744" s="12"/>
      <c r="T744" s="12"/>
      <c r="U744" s="12"/>
      <c r="V744" s="12"/>
      <c r="W744" s="12"/>
      <c r="X744" s="12"/>
      <c r="Y744" s="12"/>
      <c r="Z744" s="12"/>
      <c r="AA744" s="12"/>
      <c r="AB744" s="12"/>
      <c r="AC744" s="12"/>
      <c r="AD744" s="12"/>
      <c r="AE744" s="12"/>
      <c r="AF744" s="12"/>
      <c r="AG744" s="12"/>
      <c r="AH744" s="12"/>
      <c r="AI744" s="27"/>
      <c r="AJ744" s="12"/>
      <c r="AK744" s="12"/>
      <c r="AL744" s="12"/>
      <c r="AM744" s="12"/>
      <c r="AN744" s="12"/>
      <c r="AO744" s="12"/>
      <c r="AP744" s="12"/>
      <c r="AQ744" s="12"/>
      <c r="AR744" s="12"/>
      <c r="AS744" s="12"/>
      <c r="AT744" s="12"/>
      <c r="AU744" s="12"/>
      <c r="AV744" s="12"/>
    </row>
    <row r="745" spans="1:48" ht="15.75" customHeight="1" x14ac:dyDescent="0.2">
      <c r="A745" s="12"/>
      <c r="B745" s="12"/>
      <c r="C745" s="12"/>
      <c r="D745" s="12"/>
      <c r="E745" s="12"/>
      <c r="F745" s="12"/>
      <c r="G745" s="12"/>
      <c r="H745" s="12"/>
      <c r="I745" s="12"/>
      <c r="J745" s="12"/>
      <c r="K745" s="12"/>
      <c r="L745" s="12"/>
      <c r="M745" s="27"/>
      <c r="N745" s="12"/>
      <c r="O745" s="12"/>
      <c r="P745" s="12"/>
      <c r="Q745" s="12"/>
      <c r="R745" s="12"/>
      <c r="S745" s="12"/>
      <c r="T745" s="12"/>
      <c r="U745" s="12"/>
      <c r="V745" s="12"/>
      <c r="W745" s="12"/>
      <c r="X745" s="12"/>
      <c r="Y745" s="12"/>
      <c r="Z745" s="12"/>
      <c r="AA745" s="12"/>
      <c r="AB745" s="12"/>
      <c r="AC745" s="12"/>
      <c r="AD745" s="12"/>
      <c r="AE745" s="12"/>
      <c r="AF745" s="12"/>
      <c r="AG745" s="12"/>
      <c r="AH745" s="12"/>
      <c r="AI745" s="27"/>
      <c r="AJ745" s="12"/>
      <c r="AK745" s="12"/>
      <c r="AL745" s="12"/>
      <c r="AM745" s="12"/>
      <c r="AN745" s="12"/>
      <c r="AO745" s="12"/>
      <c r="AP745" s="12"/>
      <c r="AQ745" s="12"/>
      <c r="AR745" s="12"/>
      <c r="AS745" s="12"/>
      <c r="AT745" s="12"/>
      <c r="AU745" s="12"/>
      <c r="AV745" s="12"/>
    </row>
    <row r="746" spans="1:48" ht="15.75" customHeight="1" x14ac:dyDescent="0.2">
      <c r="A746" s="12"/>
      <c r="B746" s="12"/>
      <c r="C746" s="12"/>
      <c r="D746" s="12"/>
      <c r="E746" s="12"/>
      <c r="F746" s="12"/>
      <c r="G746" s="12"/>
      <c r="H746" s="12"/>
      <c r="I746" s="12"/>
      <c r="J746" s="12"/>
      <c r="K746" s="12"/>
      <c r="L746" s="12"/>
      <c r="M746" s="27"/>
      <c r="N746" s="12"/>
      <c r="O746" s="12"/>
      <c r="P746" s="12"/>
      <c r="Q746" s="12"/>
      <c r="R746" s="12"/>
      <c r="S746" s="12"/>
      <c r="T746" s="12"/>
      <c r="U746" s="12"/>
      <c r="V746" s="12"/>
      <c r="W746" s="12"/>
      <c r="X746" s="12"/>
      <c r="Y746" s="12"/>
      <c r="Z746" s="12"/>
      <c r="AA746" s="12"/>
      <c r="AB746" s="12"/>
      <c r="AC746" s="12"/>
      <c r="AD746" s="12"/>
      <c r="AE746" s="12"/>
      <c r="AF746" s="12"/>
      <c r="AG746" s="12"/>
      <c r="AH746" s="12"/>
      <c r="AI746" s="27"/>
      <c r="AJ746" s="12"/>
      <c r="AK746" s="12"/>
      <c r="AL746" s="12"/>
      <c r="AM746" s="12"/>
      <c r="AN746" s="12"/>
      <c r="AO746" s="12"/>
      <c r="AP746" s="12"/>
      <c r="AQ746" s="12"/>
      <c r="AR746" s="12"/>
      <c r="AS746" s="12"/>
      <c r="AT746" s="12"/>
      <c r="AU746" s="12"/>
      <c r="AV746" s="12"/>
    </row>
    <row r="747" spans="1:48" ht="15.75" customHeight="1" x14ac:dyDescent="0.2">
      <c r="A747" s="12"/>
      <c r="B747" s="12"/>
      <c r="C747" s="12"/>
      <c r="D747" s="12"/>
      <c r="E747" s="12"/>
      <c r="F747" s="12"/>
      <c r="G747" s="12"/>
      <c r="H747" s="12"/>
      <c r="I747" s="12"/>
      <c r="J747" s="12"/>
      <c r="K747" s="12"/>
      <c r="L747" s="12"/>
      <c r="M747" s="27"/>
      <c r="N747" s="12"/>
      <c r="O747" s="12"/>
      <c r="P747" s="12"/>
      <c r="Q747" s="12"/>
      <c r="R747" s="12"/>
      <c r="S747" s="12"/>
      <c r="T747" s="12"/>
      <c r="U747" s="12"/>
      <c r="V747" s="12"/>
      <c r="W747" s="12"/>
      <c r="X747" s="12"/>
      <c r="Y747" s="12"/>
      <c r="Z747" s="12"/>
      <c r="AA747" s="12"/>
      <c r="AB747" s="12"/>
      <c r="AC747" s="12"/>
      <c r="AD747" s="12"/>
      <c r="AE747" s="12"/>
      <c r="AF747" s="12"/>
      <c r="AG747" s="12"/>
      <c r="AH747" s="12"/>
      <c r="AI747" s="27"/>
      <c r="AJ747" s="12"/>
      <c r="AK747" s="12"/>
      <c r="AL747" s="12"/>
      <c r="AM747" s="12"/>
      <c r="AN747" s="12"/>
      <c r="AO747" s="12"/>
      <c r="AP747" s="12"/>
      <c r="AQ747" s="12"/>
      <c r="AR747" s="12"/>
      <c r="AS747" s="12"/>
      <c r="AT747" s="12"/>
      <c r="AU747" s="12"/>
      <c r="AV747" s="12"/>
    </row>
    <row r="748" spans="1:48" ht="15.75" customHeight="1" x14ac:dyDescent="0.2">
      <c r="A748" s="12"/>
      <c r="B748" s="12"/>
      <c r="C748" s="12"/>
      <c r="D748" s="12"/>
      <c r="E748" s="12"/>
      <c r="F748" s="12"/>
      <c r="G748" s="12"/>
      <c r="H748" s="12"/>
      <c r="I748" s="12"/>
      <c r="J748" s="12"/>
      <c r="K748" s="12"/>
      <c r="L748" s="12"/>
      <c r="M748" s="27"/>
      <c r="N748" s="12"/>
      <c r="O748" s="12"/>
      <c r="P748" s="12"/>
      <c r="Q748" s="12"/>
      <c r="R748" s="12"/>
      <c r="S748" s="12"/>
      <c r="T748" s="12"/>
      <c r="U748" s="12"/>
      <c r="V748" s="12"/>
      <c r="W748" s="12"/>
      <c r="X748" s="12"/>
      <c r="Y748" s="12"/>
      <c r="Z748" s="12"/>
      <c r="AA748" s="12"/>
      <c r="AB748" s="12"/>
      <c r="AC748" s="12"/>
      <c r="AD748" s="12"/>
      <c r="AE748" s="12"/>
      <c r="AF748" s="12"/>
      <c r="AG748" s="12"/>
      <c r="AH748" s="12"/>
      <c r="AI748" s="27"/>
      <c r="AJ748" s="12"/>
      <c r="AK748" s="12"/>
      <c r="AL748" s="12"/>
      <c r="AM748" s="12"/>
      <c r="AN748" s="12"/>
      <c r="AO748" s="12"/>
      <c r="AP748" s="12"/>
      <c r="AQ748" s="12"/>
      <c r="AR748" s="12"/>
      <c r="AS748" s="12"/>
      <c r="AT748" s="12"/>
      <c r="AU748" s="12"/>
      <c r="AV748" s="12"/>
    </row>
    <row r="749" spans="1:48" ht="15.75" customHeight="1" x14ac:dyDescent="0.2">
      <c r="A749" s="12"/>
      <c r="B749" s="12"/>
      <c r="C749" s="12"/>
      <c r="D749" s="12"/>
      <c r="E749" s="12"/>
      <c r="F749" s="12"/>
      <c r="G749" s="12"/>
      <c r="H749" s="12"/>
      <c r="I749" s="12"/>
      <c r="J749" s="12"/>
      <c r="K749" s="12"/>
      <c r="L749" s="12"/>
      <c r="M749" s="27"/>
      <c r="N749" s="12"/>
      <c r="O749" s="12"/>
      <c r="P749" s="12"/>
      <c r="Q749" s="12"/>
      <c r="R749" s="12"/>
      <c r="S749" s="12"/>
      <c r="T749" s="12"/>
      <c r="U749" s="12"/>
      <c r="V749" s="12"/>
      <c r="W749" s="12"/>
      <c r="X749" s="12"/>
      <c r="Y749" s="12"/>
      <c r="Z749" s="12"/>
      <c r="AA749" s="12"/>
      <c r="AB749" s="12"/>
      <c r="AC749" s="12"/>
      <c r="AD749" s="12"/>
      <c r="AE749" s="12"/>
      <c r="AF749" s="12"/>
      <c r="AG749" s="12"/>
      <c r="AH749" s="12"/>
      <c r="AI749" s="27"/>
      <c r="AJ749" s="12"/>
      <c r="AK749" s="12"/>
      <c r="AL749" s="12"/>
      <c r="AM749" s="12"/>
      <c r="AN749" s="12"/>
      <c r="AO749" s="12"/>
      <c r="AP749" s="12"/>
      <c r="AQ749" s="12"/>
      <c r="AR749" s="12"/>
      <c r="AS749" s="12"/>
      <c r="AT749" s="12"/>
      <c r="AU749" s="12"/>
      <c r="AV749" s="12"/>
    </row>
    <row r="750" spans="1:48" ht="15.75" customHeight="1" x14ac:dyDescent="0.2">
      <c r="A750" s="12"/>
      <c r="B750" s="12"/>
      <c r="C750" s="12"/>
      <c r="D750" s="12"/>
      <c r="E750" s="12"/>
      <c r="F750" s="12"/>
      <c r="G750" s="12"/>
      <c r="H750" s="12"/>
      <c r="I750" s="12"/>
      <c r="J750" s="12"/>
      <c r="K750" s="12"/>
      <c r="L750" s="12"/>
      <c r="M750" s="27"/>
      <c r="N750" s="12"/>
      <c r="O750" s="12"/>
      <c r="P750" s="12"/>
      <c r="Q750" s="12"/>
      <c r="R750" s="12"/>
      <c r="S750" s="12"/>
      <c r="T750" s="12"/>
      <c r="U750" s="12"/>
      <c r="V750" s="12"/>
      <c r="W750" s="12"/>
      <c r="X750" s="12"/>
      <c r="Y750" s="12"/>
      <c r="Z750" s="12"/>
      <c r="AA750" s="12"/>
      <c r="AB750" s="12"/>
      <c r="AC750" s="12"/>
      <c r="AD750" s="12"/>
      <c r="AE750" s="12"/>
      <c r="AF750" s="12"/>
      <c r="AG750" s="12"/>
      <c r="AH750" s="12"/>
      <c r="AI750" s="27"/>
      <c r="AJ750" s="12"/>
      <c r="AK750" s="12"/>
      <c r="AL750" s="12"/>
      <c r="AM750" s="12"/>
      <c r="AN750" s="12"/>
      <c r="AO750" s="12"/>
      <c r="AP750" s="12"/>
      <c r="AQ750" s="12"/>
      <c r="AR750" s="12"/>
      <c r="AS750" s="12"/>
      <c r="AT750" s="12"/>
      <c r="AU750" s="12"/>
      <c r="AV750" s="12"/>
    </row>
    <row r="751" spans="1:48" ht="15.75" customHeight="1" x14ac:dyDescent="0.2">
      <c r="A751" s="12"/>
      <c r="B751" s="12"/>
      <c r="C751" s="12"/>
      <c r="D751" s="12"/>
      <c r="E751" s="12"/>
      <c r="F751" s="12"/>
      <c r="G751" s="12"/>
      <c r="H751" s="12"/>
      <c r="I751" s="12"/>
      <c r="J751" s="12"/>
      <c r="K751" s="12"/>
      <c r="L751" s="12"/>
      <c r="M751" s="27"/>
      <c r="N751" s="12"/>
      <c r="O751" s="12"/>
      <c r="P751" s="12"/>
      <c r="Q751" s="12"/>
      <c r="R751" s="12"/>
      <c r="S751" s="12"/>
      <c r="T751" s="12"/>
      <c r="U751" s="12"/>
      <c r="V751" s="12"/>
      <c r="W751" s="12"/>
      <c r="X751" s="12"/>
      <c r="Y751" s="12"/>
      <c r="Z751" s="12"/>
      <c r="AA751" s="12"/>
      <c r="AB751" s="12"/>
      <c r="AC751" s="12"/>
      <c r="AD751" s="12"/>
      <c r="AE751" s="12"/>
      <c r="AF751" s="12"/>
      <c r="AG751" s="12"/>
      <c r="AH751" s="12"/>
      <c r="AI751" s="27"/>
      <c r="AJ751" s="12"/>
      <c r="AK751" s="12"/>
      <c r="AL751" s="12"/>
      <c r="AM751" s="12"/>
      <c r="AN751" s="12"/>
      <c r="AO751" s="12"/>
      <c r="AP751" s="12"/>
      <c r="AQ751" s="12"/>
      <c r="AR751" s="12"/>
      <c r="AS751" s="12"/>
      <c r="AT751" s="12"/>
      <c r="AU751" s="12"/>
      <c r="AV751" s="12"/>
    </row>
    <row r="752" spans="1:48" ht="15.75" customHeight="1" x14ac:dyDescent="0.2">
      <c r="A752" s="12"/>
      <c r="B752" s="12"/>
      <c r="C752" s="12"/>
      <c r="D752" s="12"/>
      <c r="E752" s="12"/>
      <c r="F752" s="12"/>
      <c r="G752" s="12"/>
      <c r="H752" s="12"/>
      <c r="I752" s="12"/>
      <c r="J752" s="12"/>
      <c r="K752" s="12"/>
      <c r="L752" s="12"/>
      <c r="M752" s="27"/>
      <c r="N752" s="12"/>
      <c r="O752" s="12"/>
      <c r="P752" s="12"/>
      <c r="Q752" s="12"/>
      <c r="R752" s="12"/>
      <c r="S752" s="12"/>
      <c r="T752" s="12"/>
      <c r="U752" s="12"/>
      <c r="V752" s="12"/>
      <c r="W752" s="12"/>
      <c r="X752" s="12"/>
      <c r="Y752" s="12"/>
      <c r="Z752" s="12"/>
      <c r="AA752" s="12"/>
      <c r="AB752" s="12"/>
      <c r="AC752" s="12"/>
      <c r="AD752" s="12"/>
      <c r="AE752" s="12"/>
      <c r="AF752" s="12"/>
      <c r="AG752" s="12"/>
      <c r="AH752" s="12"/>
      <c r="AI752" s="27"/>
      <c r="AJ752" s="12"/>
      <c r="AK752" s="12"/>
      <c r="AL752" s="12"/>
      <c r="AM752" s="12"/>
      <c r="AN752" s="12"/>
      <c r="AO752" s="12"/>
      <c r="AP752" s="12"/>
      <c r="AQ752" s="12"/>
      <c r="AR752" s="12"/>
      <c r="AS752" s="12"/>
      <c r="AT752" s="12"/>
      <c r="AU752" s="12"/>
      <c r="AV752" s="12"/>
    </row>
    <row r="753" spans="1:48" ht="15.75" customHeight="1" x14ac:dyDescent="0.2">
      <c r="A753" s="12"/>
      <c r="B753" s="12"/>
      <c r="C753" s="12"/>
      <c r="D753" s="12"/>
      <c r="E753" s="12"/>
      <c r="F753" s="12"/>
      <c r="G753" s="12"/>
      <c r="H753" s="12"/>
      <c r="I753" s="12"/>
      <c r="J753" s="12"/>
      <c r="K753" s="12"/>
      <c r="L753" s="12"/>
      <c r="M753" s="27"/>
      <c r="N753" s="12"/>
      <c r="O753" s="12"/>
      <c r="P753" s="12"/>
      <c r="Q753" s="12"/>
      <c r="R753" s="12"/>
      <c r="S753" s="12"/>
      <c r="T753" s="12"/>
      <c r="U753" s="12"/>
      <c r="V753" s="12"/>
      <c r="W753" s="12"/>
      <c r="X753" s="12"/>
      <c r="Y753" s="12"/>
      <c r="Z753" s="12"/>
      <c r="AA753" s="12"/>
      <c r="AB753" s="12"/>
      <c r="AC753" s="12"/>
      <c r="AD753" s="12"/>
      <c r="AE753" s="12"/>
      <c r="AF753" s="12"/>
      <c r="AG753" s="12"/>
      <c r="AH753" s="12"/>
      <c r="AI753" s="27"/>
      <c r="AJ753" s="12"/>
      <c r="AK753" s="12"/>
      <c r="AL753" s="12"/>
      <c r="AM753" s="12"/>
      <c r="AN753" s="12"/>
      <c r="AO753" s="12"/>
      <c r="AP753" s="12"/>
      <c r="AQ753" s="12"/>
      <c r="AR753" s="12"/>
      <c r="AS753" s="12"/>
      <c r="AT753" s="12"/>
      <c r="AU753" s="12"/>
      <c r="AV753" s="12"/>
    </row>
    <row r="754" spans="1:48" ht="15.75" customHeight="1" x14ac:dyDescent="0.2">
      <c r="A754" s="12"/>
      <c r="B754" s="12"/>
      <c r="C754" s="12"/>
      <c r="D754" s="12"/>
      <c r="E754" s="12"/>
      <c r="F754" s="12"/>
      <c r="G754" s="12"/>
      <c r="H754" s="12"/>
      <c r="I754" s="12"/>
      <c r="J754" s="12"/>
      <c r="K754" s="12"/>
      <c r="L754" s="12"/>
      <c r="M754" s="27"/>
      <c r="N754" s="12"/>
      <c r="O754" s="12"/>
      <c r="P754" s="12"/>
      <c r="Q754" s="12"/>
      <c r="R754" s="12"/>
      <c r="S754" s="12"/>
      <c r="T754" s="12"/>
      <c r="U754" s="12"/>
      <c r="V754" s="12"/>
      <c r="W754" s="12"/>
      <c r="X754" s="12"/>
      <c r="Y754" s="12"/>
      <c r="Z754" s="12"/>
      <c r="AA754" s="12"/>
      <c r="AB754" s="12"/>
      <c r="AC754" s="12"/>
      <c r="AD754" s="12"/>
      <c r="AE754" s="12"/>
      <c r="AF754" s="12"/>
      <c r="AG754" s="12"/>
      <c r="AH754" s="12"/>
      <c r="AI754" s="27"/>
      <c r="AJ754" s="12"/>
      <c r="AK754" s="12"/>
      <c r="AL754" s="12"/>
      <c r="AM754" s="12"/>
      <c r="AN754" s="12"/>
      <c r="AO754" s="12"/>
      <c r="AP754" s="12"/>
      <c r="AQ754" s="12"/>
      <c r="AR754" s="12"/>
      <c r="AS754" s="12"/>
      <c r="AT754" s="12"/>
      <c r="AU754" s="12"/>
      <c r="AV754" s="12"/>
    </row>
    <row r="755" spans="1:48" ht="15.75" customHeight="1" x14ac:dyDescent="0.2">
      <c r="A755" s="12"/>
      <c r="B755" s="12"/>
      <c r="C755" s="12"/>
      <c r="D755" s="12"/>
      <c r="E755" s="12"/>
      <c r="F755" s="12"/>
      <c r="G755" s="12"/>
      <c r="H755" s="12"/>
      <c r="I755" s="12"/>
      <c r="J755" s="12"/>
      <c r="K755" s="12"/>
      <c r="L755" s="12"/>
      <c r="M755" s="27"/>
      <c r="N755" s="12"/>
      <c r="O755" s="12"/>
      <c r="P755" s="12"/>
      <c r="Q755" s="12"/>
      <c r="R755" s="12"/>
      <c r="S755" s="12"/>
      <c r="T755" s="12"/>
      <c r="U755" s="12"/>
      <c r="V755" s="12"/>
      <c r="W755" s="12"/>
      <c r="X755" s="12"/>
      <c r="Y755" s="12"/>
      <c r="Z755" s="12"/>
      <c r="AA755" s="12"/>
      <c r="AB755" s="12"/>
      <c r="AC755" s="12"/>
      <c r="AD755" s="12"/>
      <c r="AE755" s="12"/>
      <c r="AF755" s="12"/>
      <c r="AG755" s="12"/>
      <c r="AH755" s="12"/>
      <c r="AI755" s="27"/>
      <c r="AJ755" s="12"/>
      <c r="AK755" s="12"/>
      <c r="AL755" s="12"/>
      <c r="AM755" s="12"/>
      <c r="AN755" s="12"/>
      <c r="AO755" s="12"/>
      <c r="AP755" s="12"/>
      <c r="AQ755" s="12"/>
      <c r="AR755" s="12"/>
      <c r="AS755" s="12"/>
      <c r="AT755" s="12"/>
      <c r="AU755" s="12"/>
      <c r="AV755" s="12"/>
    </row>
    <row r="756" spans="1:48" ht="15.75" customHeight="1" x14ac:dyDescent="0.2">
      <c r="A756" s="12"/>
      <c r="B756" s="12"/>
      <c r="C756" s="12"/>
      <c r="D756" s="12"/>
      <c r="E756" s="12"/>
      <c r="F756" s="12"/>
      <c r="G756" s="12"/>
      <c r="H756" s="12"/>
      <c r="I756" s="12"/>
      <c r="J756" s="12"/>
      <c r="K756" s="12"/>
      <c r="L756" s="12"/>
      <c r="M756" s="27"/>
      <c r="N756" s="12"/>
      <c r="O756" s="12"/>
      <c r="P756" s="12"/>
      <c r="Q756" s="12"/>
      <c r="R756" s="12"/>
      <c r="S756" s="12"/>
      <c r="T756" s="12"/>
      <c r="U756" s="12"/>
      <c r="V756" s="12"/>
      <c r="W756" s="12"/>
      <c r="X756" s="12"/>
      <c r="Y756" s="12"/>
      <c r="Z756" s="12"/>
      <c r="AA756" s="12"/>
      <c r="AB756" s="12"/>
      <c r="AC756" s="12"/>
      <c r="AD756" s="12"/>
      <c r="AE756" s="12"/>
      <c r="AF756" s="12"/>
      <c r="AG756" s="12"/>
      <c r="AH756" s="12"/>
      <c r="AI756" s="27"/>
      <c r="AJ756" s="12"/>
      <c r="AK756" s="12"/>
      <c r="AL756" s="12"/>
      <c r="AM756" s="12"/>
      <c r="AN756" s="12"/>
      <c r="AO756" s="12"/>
      <c r="AP756" s="12"/>
      <c r="AQ756" s="12"/>
      <c r="AR756" s="12"/>
      <c r="AS756" s="12"/>
      <c r="AT756" s="12"/>
      <c r="AU756" s="12"/>
      <c r="AV756" s="12"/>
    </row>
    <row r="757" spans="1:48" ht="15.75" customHeight="1" x14ac:dyDescent="0.2">
      <c r="A757" s="12"/>
      <c r="B757" s="12"/>
      <c r="C757" s="12"/>
      <c r="D757" s="12"/>
      <c r="E757" s="12"/>
      <c r="F757" s="12"/>
      <c r="G757" s="12"/>
      <c r="H757" s="12"/>
      <c r="I757" s="12"/>
      <c r="J757" s="12"/>
      <c r="K757" s="12"/>
      <c r="L757" s="12"/>
      <c r="M757" s="27"/>
      <c r="N757" s="12"/>
      <c r="O757" s="12"/>
      <c r="P757" s="12"/>
      <c r="Q757" s="12"/>
      <c r="R757" s="12"/>
      <c r="S757" s="12"/>
      <c r="T757" s="12"/>
      <c r="U757" s="12"/>
      <c r="V757" s="12"/>
      <c r="W757" s="12"/>
      <c r="X757" s="12"/>
      <c r="Y757" s="12"/>
      <c r="Z757" s="12"/>
      <c r="AA757" s="12"/>
      <c r="AB757" s="12"/>
      <c r="AC757" s="12"/>
      <c r="AD757" s="12"/>
      <c r="AE757" s="12"/>
      <c r="AF757" s="12"/>
      <c r="AG757" s="12"/>
      <c r="AH757" s="12"/>
      <c r="AI757" s="27"/>
      <c r="AJ757" s="12"/>
      <c r="AK757" s="12"/>
      <c r="AL757" s="12"/>
      <c r="AM757" s="12"/>
      <c r="AN757" s="12"/>
      <c r="AO757" s="12"/>
      <c r="AP757" s="12"/>
      <c r="AQ757" s="12"/>
      <c r="AR757" s="12"/>
      <c r="AS757" s="12"/>
      <c r="AT757" s="12"/>
      <c r="AU757" s="12"/>
      <c r="AV757" s="12"/>
    </row>
    <row r="758" spans="1:48" ht="15.75" customHeight="1" x14ac:dyDescent="0.2">
      <c r="A758" s="12"/>
      <c r="B758" s="12"/>
      <c r="C758" s="12"/>
      <c r="D758" s="12"/>
      <c r="E758" s="12"/>
      <c r="F758" s="12"/>
      <c r="G758" s="12"/>
      <c r="H758" s="12"/>
      <c r="I758" s="12"/>
      <c r="J758" s="12"/>
      <c r="K758" s="12"/>
      <c r="L758" s="12"/>
      <c r="M758" s="27"/>
      <c r="N758" s="12"/>
      <c r="O758" s="12"/>
      <c r="P758" s="12"/>
      <c r="Q758" s="12"/>
      <c r="R758" s="12"/>
      <c r="S758" s="12"/>
      <c r="T758" s="12"/>
      <c r="U758" s="12"/>
      <c r="V758" s="12"/>
      <c r="W758" s="12"/>
      <c r="X758" s="12"/>
      <c r="Y758" s="12"/>
      <c r="Z758" s="12"/>
      <c r="AA758" s="12"/>
      <c r="AB758" s="12"/>
      <c r="AC758" s="12"/>
      <c r="AD758" s="12"/>
      <c r="AE758" s="12"/>
      <c r="AF758" s="12"/>
      <c r="AG758" s="12"/>
      <c r="AH758" s="12"/>
      <c r="AI758" s="27"/>
      <c r="AJ758" s="12"/>
      <c r="AK758" s="12"/>
      <c r="AL758" s="12"/>
      <c r="AM758" s="12"/>
      <c r="AN758" s="12"/>
      <c r="AO758" s="12"/>
      <c r="AP758" s="12"/>
      <c r="AQ758" s="12"/>
      <c r="AR758" s="12"/>
      <c r="AS758" s="12"/>
      <c r="AT758" s="12"/>
      <c r="AU758" s="12"/>
      <c r="AV758" s="12"/>
    </row>
    <row r="759" spans="1:48" ht="15.75" customHeight="1" x14ac:dyDescent="0.2">
      <c r="A759" s="12"/>
      <c r="B759" s="12"/>
      <c r="C759" s="12"/>
      <c r="D759" s="12"/>
      <c r="E759" s="12"/>
      <c r="F759" s="12"/>
      <c r="G759" s="12"/>
      <c r="H759" s="12"/>
      <c r="I759" s="12"/>
      <c r="J759" s="12"/>
      <c r="K759" s="12"/>
      <c r="L759" s="12"/>
      <c r="M759" s="27"/>
      <c r="N759" s="12"/>
      <c r="O759" s="12"/>
      <c r="P759" s="12"/>
      <c r="Q759" s="12"/>
      <c r="R759" s="12"/>
      <c r="S759" s="12"/>
      <c r="T759" s="12"/>
      <c r="U759" s="12"/>
      <c r="V759" s="12"/>
      <c r="W759" s="12"/>
      <c r="X759" s="12"/>
      <c r="Y759" s="12"/>
      <c r="Z759" s="12"/>
      <c r="AA759" s="12"/>
      <c r="AB759" s="12"/>
      <c r="AC759" s="12"/>
      <c r="AD759" s="12"/>
      <c r="AE759" s="12"/>
      <c r="AF759" s="12"/>
      <c r="AG759" s="12"/>
      <c r="AH759" s="12"/>
      <c r="AI759" s="27"/>
      <c r="AJ759" s="12"/>
      <c r="AK759" s="12"/>
      <c r="AL759" s="12"/>
      <c r="AM759" s="12"/>
      <c r="AN759" s="12"/>
      <c r="AO759" s="12"/>
      <c r="AP759" s="12"/>
      <c r="AQ759" s="12"/>
      <c r="AR759" s="12"/>
      <c r="AS759" s="12"/>
      <c r="AT759" s="12"/>
      <c r="AU759" s="12"/>
      <c r="AV759" s="12"/>
    </row>
    <row r="760" spans="1:48" ht="15.75" customHeight="1" x14ac:dyDescent="0.2">
      <c r="A760" s="12"/>
      <c r="B760" s="12"/>
      <c r="C760" s="12"/>
      <c r="D760" s="12"/>
      <c r="E760" s="12"/>
      <c r="F760" s="12"/>
      <c r="G760" s="12"/>
      <c r="H760" s="12"/>
      <c r="I760" s="12"/>
      <c r="J760" s="12"/>
      <c r="K760" s="12"/>
      <c r="L760" s="12"/>
      <c r="M760" s="27"/>
      <c r="N760" s="12"/>
      <c r="O760" s="12"/>
      <c r="P760" s="12"/>
      <c r="Q760" s="12"/>
      <c r="R760" s="12"/>
      <c r="S760" s="12"/>
      <c r="T760" s="12"/>
      <c r="U760" s="12"/>
      <c r="V760" s="12"/>
      <c r="W760" s="12"/>
      <c r="X760" s="12"/>
      <c r="Y760" s="12"/>
      <c r="Z760" s="12"/>
      <c r="AA760" s="12"/>
      <c r="AB760" s="12"/>
      <c r="AC760" s="12"/>
      <c r="AD760" s="12"/>
      <c r="AE760" s="12"/>
      <c r="AF760" s="12"/>
      <c r="AG760" s="12"/>
      <c r="AH760" s="12"/>
      <c r="AI760" s="27"/>
      <c r="AJ760" s="12"/>
      <c r="AK760" s="12"/>
      <c r="AL760" s="12"/>
      <c r="AM760" s="12"/>
      <c r="AN760" s="12"/>
      <c r="AO760" s="12"/>
      <c r="AP760" s="12"/>
      <c r="AQ760" s="12"/>
      <c r="AR760" s="12"/>
      <c r="AS760" s="12"/>
      <c r="AT760" s="12"/>
      <c r="AU760" s="12"/>
      <c r="AV760" s="12"/>
    </row>
    <row r="761" spans="1:48" ht="15.75" customHeight="1" x14ac:dyDescent="0.2">
      <c r="A761" s="12"/>
      <c r="B761" s="12"/>
      <c r="C761" s="12"/>
      <c r="D761" s="12"/>
      <c r="E761" s="12"/>
      <c r="F761" s="12"/>
      <c r="G761" s="12"/>
      <c r="H761" s="12"/>
      <c r="I761" s="12"/>
      <c r="J761" s="12"/>
      <c r="K761" s="12"/>
      <c r="L761" s="12"/>
      <c r="M761" s="27"/>
      <c r="N761" s="12"/>
      <c r="O761" s="12"/>
      <c r="P761" s="12"/>
      <c r="Q761" s="12"/>
      <c r="R761" s="12"/>
      <c r="S761" s="12"/>
      <c r="T761" s="12"/>
      <c r="U761" s="12"/>
      <c r="V761" s="12"/>
      <c r="W761" s="12"/>
      <c r="X761" s="12"/>
      <c r="Y761" s="12"/>
      <c r="Z761" s="12"/>
      <c r="AA761" s="12"/>
      <c r="AB761" s="12"/>
      <c r="AC761" s="12"/>
      <c r="AD761" s="12"/>
      <c r="AE761" s="12"/>
      <c r="AF761" s="12"/>
      <c r="AG761" s="12"/>
      <c r="AH761" s="12"/>
      <c r="AI761" s="27"/>
      <c r="AJ761" s="12"/>
      <c r="AK761" s="12"/>
      <c r="AL761" s="12"/>
      <c r="AM761" s="12"/>
      <c r="AN761" s="12"/>
      <c r="AO761" s="12"/>
      <c r="AP761" s="12"/>
      <c r="AQ761" s="12"/>
      <c r="AR761" s="12"/>
      <c r="AS761" s="12"/>
      <c r="AT761" s="12"/>
      <c r="AU761" s="12"/>
      <c r="AV761" s="12"/>
    </row>
    <row r="762" spans="1:48" ht="15.75" customHeight="1" x14ac:dyDescent="0.2">
      <c r="A762" s="12"/>
      <c r="B762" s="12"/>
      <c r="C762" s="12"/>
      <c r="D762" s="12"/>
      <c r="E762" s="12"/>
      <c r="F762" s="12"/>
      <c r="G762" s="12"/>
      <c r="H762" s="12"/>
      <c r="I762" s="12"/>
      <c r="J762" s="12"/>
      <c r="K762" s="12"/>
      <c r="L762" s="12"/>
      <c r="M762" s="27"/>
      <c r="N762" s="12"/>
      <c r="O762" s="12"/>
      <c r="P762" s="12"/>
      <c r="Q762" s="12"/>
      <c r="R762" s="12"/>
      <c r="S762" s="12"/>
      <c r="T762" s="12"/>
      <c r="U762" s="12"/>
      <c r="V762" s="12"/>
      <c r="W762" s="12"/>
      <c r="X762" s="12"/>
      <c r="Y762" s="12"/>
      <c r="Z762" s="12"/>
      <c r="AA762" s="12"/>
      <c r="AB762" s="12"/>
      <c r="AC762" s="12"/>
      <c r="AD762" s="12"/>
      <c r="AE762" s="12"/>
      <c r="AF762" s="12"/>
      <c r="AG762" s="12"/>
      <c r="AH762" s="12"/>
      <c r="AI762" s="27"/>
      <c r="AJ762" s="12"/>
      <c r="AK762" s="12"/>
      <c r="AL762" s="12"/>
      <c r="AM762" s="12"/>
      <c r="AN762" s="12"/>
      <c r="AO762" s="12"/>
      <c r="AP762" s="12"/>
      <c r="AQ762" s="12"/>
      <c r="AR762" s="12"/>
      <c r="AS762" s="12"/>
      <c r="AT762" s="12"/>
      <c r="AU762" s="12"/>
      <c r="AV762" s="12"/>
    </row>
    <row r="763" spans="1:48" ht="15.75" customHeight="1" x14ac:dyDescent="0.2">
      <c r="A763" s="12"/>
      <c r="B763" s="12"/>
      <c r="C763" s="12"/>
      <c r="D763" s="12"/>
      <c r="E763" s="12"/>
      <c r="F763" s="12"/>
      <c r="G763" s="12"/>
      <c r="H763" s="12"/>
      <c r="I763" s="12"/>
      <c r="J763" s="12"/>
      <c r="K763" s="12"/>
      <c r="L763" s="12"/>
      <c r="M763" s="27"/>
      <c r="N763" s="12"/>
      <c r="O763" s="12"/>
      <c r="P763" s="12"/>
      <c r="Q763" s="12"/>
      <c r="R763" s="12"/>
      <c r="S763" s="12"/>
      <c r="T763" s="12"/>
      <c r="U763" s="12"/>
      <c r="V763" s="12"/>
      <c r="W763" s="12"/>
      <c r="X763" s="12"/>
      <c r="Y763" s="12"/>
      <c r="Z763" s="12"/>
      <c r="AA763" s="12"/>
      <c r="AB763" s="12"/>
      <c r="AC763" s="12"/>
      <c r="AD763" s="12"/>
      <c r="AE763" s="12"/>
      <c r="AF763" s="12"/>
      <c r="AG763" s="12"/>
      <c r="AH763" s="12"/>
      <c r="AI763" s="27"/>
      <c r="AJ763" s="12"/>
      <c r="AK763" s="12"/>
      <c r="AL763" s="12"/>
      <c r="AM763" s="12"/>
      <c r="AN763" s="12"/>
      <c r="AO763" s="12"/>
      <c r="AP763" s="12"/>
      <c r="AQ763" s="12"/>
      <c r="AR763" s="12"/>
      <c r="AS763" s="12"/>
      <c r="AT763" s="12"/>
      <c r="AU763" s="12"/>
      <c r="AV763" s="12"/>
    </row>
    <row r="764" spans="1:48" ht="15.75" customHeight="1" x14ac:dyDescent="0.2">
      <c r="A764" s="12"/>
      <c r="B764" s="12"/>
      <c r="C764" s="12"/>
      <c r="D764" s="12"/>
      <c r="E764" s="12"/>
      <c r="F764" s="12"/>
      <c r="G764" s="12"/>
      <c r="H764" s="12"/>
      <c r="I764" s="12"/>
      <c r="J764" s="12"/>
      <c r="K764" s="12"/>
      <c r="L764" s="12"/>
      <c r="M764" s="27"/>
      <c r="N764" s="12"/>
      <c r="O764" s="12"/>
      <c r="P764" s="12"/>
      <c r="Q764" s="12"/>
      <c r="R764" s="12"/>
      <c r="S764" s="12"/>
      <c r="T764" s="12"/>
      <c r="U764" s="12"/>
      <c r="V764" s="12"/>
      <c r="W764" s="12"/>
      <c r="X764" s="12"/>
      <c r="Y764" s="12"/>
      <c r="Z764" s="12"/>
      <c r="AA764" s="12"/>
      <c r="AB764" s="12"/>
      <c r="AC764" s="12"/>
      <c r="AD764" s="12"/>
      <c r="AE764" s="12"/>
      <c r="AF764" s="12"/>
      <c r="AG764" s="12"/>
      <c r="AH764" s="12"/>
      <c r="AI764" s="27"/>
      <c r="AJ764" s="12"/>
      <c r="AK764" s="12"/>
      <c r="AL764" s="12"/>
      <c r="AM764" s="12"/>
      <c r="AN764" s="12"/>
      <c r="AO764" s="12"/>
      <c r="AP764" s="12"/>
      <c r="AQ764" s="12"/>
      <c r="AR764" s="12"/>
      <c r="AS764" s="12"/>
      <c r="AT764" s="12"/>
      <c r="AU764" s="12"/>
      <c r="AV764" s="12"/>
    </row>
    <row r="765" spans="1:48" ht="15.75" customHeight="1" x14ac:dyDescent="0.2">
      <c r="A765" s="12"/>
      <c r="B765" s="12"/>
      <c r="C765" s="12"/>
      <c r="D765" s="12"/>
      <c r="E765" s="12"/>
      <c r="F765" s="12"/>
      <c r="G765" s="12"/>
      <c r="H765" s="12"/>
      <c r="I765" s="12"/>
      <c r="J765" s="12"/>
      <c r="K765" s="12"/>
      <c r="L765" s="12"/>
      <c r="M765" s="27"/>
      <c r="N765" s="12"/>
      <c r="O765" s="12"/>
      <c r="P765" s="12"/>
      <c r="Q765" s="12"/>
      <c r="R765" s="12"/>
      <c r="S765" s="12"/>
      <c r="T765" s="12"/>
      <c r="U765" s="12"/>
      <c r="V765" s="12"/>
      <c r="W765" s="12"/>
      <c r="X765" s="12"/>
      <c r="Y765" s="12"/>
      <c r="Z765" s="12"/>
      <c r="AA765" s="12"/>
      <c r="AB765" s="12"/>
      <c r="AC765" s="12"/>
      <c r="AD765" s="12"/>
      <c r="AE765" s="12"/>
      <c r="AF765" s="12"/>
      <c r="AG765" s="12"/>
      <c r="AH765" s="12"/>
      <c r="AI765" s="27"/>
      <c r="AJ765" s="12"/>
      <c r="AK765" s="12"/>
      <c r="AL765" s="12"/>
      <c r="AM765" s="12"/>
      <c r="AN765" s="12"/>
      <c r="AO765" s="12"/>
      <c r="AP765" s="12"/>
      <c r="AQ765" s="12"/>
      <c r="AR765" s="12"/>
      <c r="AS765" s="12"/>
      <c r="AT765" s="12"/>
      <c r="AU765" s="12"/>
      <c r="AV765" s="12"/>
    </row>
    <row r="766" spans="1:48" ht="15.75" customHeight="1" x14ac:dyDescent="0.2">
      <c r="A766" s="12"/>
      <c r="B766" s="12"/>
      <c r="C766" s="12"/>
      <c r="D766" s="12"/>
      <c r="E766" s="12"/>
      <c r="F766" s="12"/>
      <c r="G766" s="12"/>
      <c r="H766" s="12"/>
      <c r="I766" s="12"/>
      <c r="J766" s="12"/>
      <c r="K766" s="12"/>
      <c r="L766" s="12"/>
      <c r="M766" s="27"/>
      <c r="N766" s="12"/>
      <c r="O766" s="12"/>
      <c r="P766" s="12"/>
      <c r="Q766" s="12"/>
      <c r="R766" s="12"/>
      <c r="S766" s="12"/>
      <c r="T766" s="12"/>
      <c r="U766" s="12"/>
      <c r="V766" s="12"/>
      <c r="W766" s="12"/>
      <c r="X766" s="12"/>
      <c r="Y766" s="12"/>
      <c r="Z766" s="12"/>
      <c r="AA766" s="12"/>
      <c r="AB766" s="12"/>
      <c r="AC766" s="12"/>
      <c r="AD766" s="12"/>
      <c r="AE766" s="12"/>
      <c r="AF766" s="12"/>
      <c r="AG766" s="12"/>
      <c r="AH766" s="12"/>
      <c r="AI766" s="27"/>
      <c r="AJ766" s="12"/>
      <c r="AK766" s="12"/>
      <c r="AL766" s="12"/>
      <c r="AM766" s="12"/>
      <c r="AN766" s="12"/>
      <c r="AO766" s="12"/>
      <c r="AP766" s="12"/>
      <c r="AQ766" s="12"/>
      <c r="AR766" s="12"/>
      <c r="AS766" s="12"/>
      <c r="AT766" s="12"/>
      <c r="AU766" s="12"/>
      <c r="AV766" s="12"/>
    </row>
    <row r="767" spans="1:48" ht="15.75" customHeight="1" x14ac:dyDescent="0.2">
      <c r="A767" s="12"/>
      <c r="B767" s="12"/>
      <c r="C767" s="12"/>
      <c r="D767" s="12"/>
      <c r="E767" s="12"/>
      <c r="F767" s="12"/>
      <c r="G767" s="12"/>
      <c r="H767" s="12"/>
      <c r="I767" s="12"/>
      <c r="J767" s="12"/>
      <c r="K767" s="12"/>
      <c r="L767" s="12"/>
      <c r="M767" s="27"/>
      <c r="N767" s="12"/>
      <c r="O767" s="12"/>
      <c r="P767" s="12"/>
      <c r="Q767" s="12"/>
      <c r="R767" s="12"/>
      <c r="S767" s="12"/>
      <c r="T767" s="12"/>
      <c r="U767" s="12"/>
      <c r="V767" s="12"/>
      <c r="W767" s="12"/>
      <c r="X767" s="12"/>
      <c r="Y767" s="12"/>
      <c r="Z767" s="12"/>
      <c r="AA767" s="12"/>
      <c r="AB767" s="12"/>
      <c r="AC767" s="12"/>
      <c r="AD767" s="12"/>
      <c r="AE767" s="12"/>
      <c r="AF767" s="12"/>
      <c r="AG767" s="12"/>
      <c r="AH767" s="12"/>
      <c r="AI767" s="27"/>
      <c r="AJ767" s="12"/>
      <c r="AK767" s="12"/>
      <c r="AL767" s="12"/>
      <c r="AM767" s="12"/>
      <c r="AN767" s="12"/>
      <c r="AO767" s="12"/>
      <c r="AP767" s="12"/>
      <c r="AQ767" s="12"/>
      <c r="AR767" s="12"/>
      <c r="AS767" s="12"/>
      <c r="AT767" s="12"/>
      <c r="AU767" s="12"/>
      <c r="AV767" s="12"/>
    </row>
    <row r="768" spans="1:48" ht="15.75" customHeight="1" x14ac:dyDescent="0.2">
      <c r="A768" s="12"/>
      <c r="B768" s="12"/>
      <c r="C768" s="12"/>
      <c r="D768" s="12"/>
      <c r="E768" s="12"/>
      <c r="F768" s="12"/>
      <c r="G768" s="12"/>
      <c r="H768" s="12"/>
      <c r="I768" s="12"/>
      <c r="J768" s="12"/>
      <c r="K768" s="12"/>
      <c r="L768" s="12"/>
      <c r="M768" s="27"/>
      <c r="N768" s="12"/>
      <c r="O768" s="12"/>
      <c r="P768" s="12"/>
      <c r="Q768" s="12"/>
      <c r="R768" s="12"/>
      <c r="S768" s="12"/>
      <c r="T768" s="12"/>
      <c r="U768" s="12"/>
      <c r="V768" s="12"/>
      <c r="W768" s="12"/>
      <c r="X768" s="12"/>
      <c r="Y768" s="12"/>
      <c r="Z768" s="12"/>
      <c r="AA768" s="12"/>
      <c r="AB768" s="12"/>
      <c r="AC768" s="12"/>
      <c r="AD768" s="12"/>
      <c r="AE768" s="12"/>
      <c r="AF768" s="12"/>
      <c r="AG768" s="12"/>
      <c r="AH768" s="12"/>
      <c r="AI768" s="27"/>
      <c r="AJ768" s="12"/>
      <c r="AK768" s="12"/>
      <c r="AL768" s="12"/>
      <c r="AM768" s="12"/>
      <c r="AN768" s="12"/>
      <c r="AO768" s="12"/>
      <c r="AP768" s="12"/>
      <c r="AQ768" s="12"/>
      <c r="AR768" s="12"/>
      <c r="AS768" s="12"/>
      <c r="AT768" s="12"/>
      <c r="AU768" s="12"/>
      <c r="AV768" s="12"/>
    </row>
    <row r="769" spans="1:48" ht="15.75" customHeight="1" x14ac:dyDescent="0.2">
      <c r="A769" s="12"/>
      <c r="B769" s="12"/>
      <c r="C769" s="12"/>
      <c r="D769" s="12"/>
      <c r="E769" s="12"/>
      <c r="F769" s="12"/>
      <c r="G769" s="12"/>
      <c r="H769" s="12"/>
      <c r="I769" s="12"/>
      <c r="J769" s="12"/>
      <c r="K769" s="12"/>
      <c r="L769" s="12"/>
      <c r="M769" s="27"/>
      <c r="N769" s="12"/>
      <c r="O769" s="12"/>
      <c r="P769" s="12"/>
      <c r="Q769" s="12"/>
      <c r="R769" s="12"/>
      <c r="S769" s="12"/>
      <c r="T769" s="12"/>
      <c r="U769" s="12"/>
      <c r="V769" s="12"/>
      <c r="W769" s="12"/>
      <c r="X769" s="12"/>
      <c r="Y769" s="12"/>
      <c r="Z769" s="12"/>
      <c r="AA769" s="12"/>
      <c r="AB769" s="12"/>
      <c r="AC769" s="12"/>
      <c r="AD769" s="12"/>
      <c r="AE769" s="12"/>
      <c r="AF769" s="12"/>
      <c r="AG769" s="12"/>
      <c r="AH769" s="12"/>
      <c r="AI769" s="27"/>
      <c r="AJ769" s="12"/>
      <c r="AK769" s="12"/>
      <c r="AL769" s="12"/>
      <c r="AM769" s="12"/>
      <c r="AN769" s="12"/>
      <c r="AO769" s="12"/>
      <c r="AP769" s="12"/>
      <c r="AQ769" s="12"/>
      <c r="AR769" s="12"/>
      <c r="AS769" s="12"/>
      <c r="AT769" s="12"/>
      <c r="AU769" s="12"/>
      <c r="AV769" s="12"/>
    </row>
    <row r="770" spans="1:48" ht="15.75" customHeight="1" x14ac:dyDescent="0.2">
      <c r="A770" s="12"/>
      <c r="B770" s="12"/>
      <c r="C770" s="12"/>
      <c r="D770" s="12"/>
      <c r="E770" s="12"/>
      <c r="F770" s="12"/>
      <c r="G770" s="12"/>
      <c r="H770" s="12"/>
      <c r="I770" s="12"/>
      <c r="J770" s="12"/>
      <c r="K770" s="12"/>
      <c r="L770" s="12"/>
      <c r="M770" s="27"/>
      <c r="N770" s="12"/>
      <c r="O770" s="12"/>
      <c r="P770" s="12"/>
      <c r="Q770" s="12"/>
      <c r="R770" s="12"/>
      <c r="S770" s="12"/>
      <c r="T770" s="12"/>
      <c r="U770" s="12"/>
      <c r="V770" s="12"/>
      <c r="W770" s="12"/>
      <c r="X770" s="12"/>
      <c r="Y770" s="12"/>
      <c r="Z770" s="12"/>
      <c r="AA770" s="12"/>
      <c r="AB770" s="12"/>
      <c r="AC770" s="12"/>
      <c r="AD770" s="12"/>
      <c r="AE770" s="12"/>
      <c r="AF770" s="12"/>
      <c r="AG770" s="12"/>
      <c r="AH770" s="12"/>
      <c r="AI770" s="27"/>
      <c r="AJ770" s="12"/>
      <c r="AK770" s="12"/>
      <c r="AL770" s="12"/>
      <c r="AM770" s="12"/>
      <c r="AN770" s="12"/>
      <c r="AO770" s="12"/>
      <c r="AP770" s="12"/>
      <c r="AQ770" s="12"/>
      <c r="AR770" s="12"/>
      <c r="AS770" s="12"/>
      <c r="AT770" s="12"/>
      <c r="AU770" s="12"/>
      <c r="AV770" s="12"/>
    </row>
    <row r="771" spans="1:48" ht="15.75" customHeight="1" x14ac:dyDescent="0.2">
      <c r="A771" s="12"/>
      <c r="B771" s="12"/>
      <c r="C771" s="12"/>
      <c r="D771" s="12"/>
      <c r="E771" s="12"/>
      <c r="F771" s="12"/>
      <c r="G771" s="12"/>
      <c r="H771" s="12"/>
      <c r="I771" s="12"/>
      <c r="J771" s="12"/>
      <c r="K771" s="12"/>
      <c r="L771" s="12"/>
      <c r="M771" s="27"/>
      <c r="N771" s="12"/>
      <c r="O771" s="12"/>
      <c r="P771" s="12"/>
      <c r="Q771" s="12"/>
      <c r="R771" s="12"/>
      <c r="S771" s="12"/>
      <c r="T771" s="12"/>
      <c r="U771" s="12"/>
      <c r="V771" s="12"/>
      <c r="W771" s="12"/>
      <c r="X771" s="12"/>
      <c r="Y771" s="12"/>
      <c r="Z771" s="12"/>
      <c r="AA771" s="12"/>
      <c r="AB771" s="12"/>
      <c r="AC771" s="12"/>
      <c r="AD771" s="12"/>
      <c r="AE771" s="12"/>
      <c r="AF771" s="12"/>
      <c r="AG771" s="12"/>
      <c r="AH771" s="12"/>
      <c r="AI771" s="27"/>
      <c r="AJ771" s="12"/>
      <c r="AK771" s="12"/>
      <c r="AL771" s="12"/>
      <c r="AM771" s="12"/>
      <c r="AN771" s="12"/>
      <c r="AO771" s="12"/>
      <c r="AP771" s="12"/>
      <c r="AQ771" s="12"/>
      <c r="AR771" s="12"/>
      <c r="AS771" s="12"/>
      <c r="AT771" s="12"/>
      <c r="AU771" s="12"/>
      <c r="AV771" s="12"/>
    </row>
    <row r="772" spans="1:48" ht="15.75" customHeight="1" x14ac:dyDescent="0.2">
      <c r="A772" s="12"/>
      <c r="B772" s="12"/>
      <c r="C772" s="12"/>
      <c r="D772" s="12"/>
      <c r="E772" s="12"/>
      <c r="F772" s="12"/>
      <c r="G772" s="12"/>
      <c r="H772" s="12"/>
      <c r="I772" s="12"/>
      <c r="J772" s="12"/>
      <c r="K772" s="12"/>
      <c r="L772" s="12"/>
      <c r="M772" s="27"/>
      <c r="N772" s="12"/>
      <c r="O772" s="12"/>
      <c r="P772" s="12"/>
      <c r="Q772" s="12"/>
      <c r="R772" s="12"/>
      <c r="S772" s="12"/>
      <c r="T772" s="12"/>
      <c r="U772" s="12"/>
      <c r="V772" s="12"/>
      <c r="W772" s="12"/>
      <c r="X772" s="12"/>
      <c r="Y772" s="12"/>
      <c r="Z772" s="12"/>
      <c r="AA772" s="12"/>
      <c r="AB772" s="12"/>
      <c r="AC772" s="12"/>
      <c r="AD772" s="12"/>
      <c r="AE772" s="12"/>
      <c r="AF772" s="12"/>
      <c r="AG772" s="12"/>
      <c r="AH772" s="12"/>
      <c r="AI772" s="27"/>
      <c r="AJ772" s="12"/>
      <c r="AK772" s="12"/>
      <c r="AL772" s="12"/>
      <c r="AM772" s="12"/>
      <c r="AN772" s="12"/>
      <c r="AO772" s="12"/>
      <c r="AP772" s="12"/>
      <c r="AQ772" s="12"/>
      <c r="AR772" s="12"/>
      <c r="AS772" s="12"/>
      <c r="AT772" s="12"/>
      <c r="AU772" s="12"/>
      <c r="AV772" s="12"/>
    </row>
    <row r="773" spans="1:48" ht="15.75" customHeight="1" x14ac:dyDescent="0.2">
      <c r="A773" s="12"/>
      <c r="B773" s="12"/>
      <c r="C773" s="12"/>
      <c r="D773" s="12"/>
      <c r="E773" s="12"/>
      <c r="F773" s="12"/>
      <c r="G773" s="12"/>
      <c r="H773" s="12"/>
      <c r="I773" s="12"/>
      <c r="J773" s="12"/>
      <c r="K773" s="12"/>
      <c r="L773" s="12"/>
      <c r="M773" s="27"/>
      <c r="N773" s="12"/>
      <c r="O773" s="12"/>
      <c r="P773" s="12"/>
      <c r="Q773" s="12"/>
      <c r="R773" s="12"/>
      <c r="S773" s="12"/>
      <c r="T773" s="12"/>
      <c r="U773" s="12"/>
      <c r="V773" s="12"/>
      <c r="W773" s="12"/>
      <c r="X773" s="12"/>
      <c r="Y773" s="12"/>
      <c r="Z773" s="12"/>
      <c r="AA773" s="12"/>
      <c r="AB773" s="12"/>
      <c r="AC773" s="12"/>
      <c r="AD773" s="12"/>
      <c r="AE773" s="12"/>
      <c r="AF773" s="12"/>
      <c r="AG773" s="12"/>
      <c r="AH773" s="12"/>
      <c r="AI773" s="27"/>
      <c r="AJ773" s="12"/>
      <c r="AK773" s="12"/>
      <c r="AL773" s="12"/>
      <c r="AM773" s="12"/>
      <c r="AN773" s="12"/>
      <c r="AO773" s="12"/>
      <c r="AP773" s="12"/>
      <c r="AQ773" s="12"/>
      <c r="AR773" s="12"/>
      <c r="AS773" s="12"/>
      <c r="AT773" s="12"/>
      <c r="AU773" s="12"/>
      <c r="AV773" s="12"/>
    </row>
    <row r="774" spans="1:48" ht="15.75" customHeight="1" x14ac:dyDescent="0.2">
      <c r="A774" s="12"/>
      <c r="B774" s="12"/>
      <c r="C774" s="12"/>
      <c r="D774" s="12"/>
      <c r="E774" s="12"/>
      <c r="F774" s="12"/>
      <c r="G774" s="12"/>
      <c r="H774" s="12"/>
      <c r="I774" s="12"/>
      <c r="J774" s="12"/>
      <c r="K774" s="12"/>
      <c r="L774" s="12"/>
      <c r="M774" s="27"/>
      <c r="N774" s="12"/>
      <c r="O774" s="12"/>
      <c r="P774" s="12"/>
      <c r="Q774" s="12"/>
      <c r="R774" s="12"/>
      <c r="S774" s="12"/>
      <c r="T774" s="12"/>
      <c r="U774" s="12"/>
      <c r="V774" s="12"/>
      <c r="W774" s="12"/>
      <c r="X774" s="12"/>
      <c r="Y774" s="12"/>
      <c r="Z774" s="12"/>
      <c r="AA774" s="12"/>
      <c r="AB774" s="12"/>
      <c r="AC774" s="12"/>
      <c r="AD774" s="12"/>
      <c r="AE774" s="12"/>
      <c r="AF774" s="12"/>
      <c r="AG774" s="12"/>
      <c r="AH774" s="12"/>
      <c r="AI774" s="27"/>
      <c r="AJ774" s="12"/>
      <c r="AK774" s="12"/>
      <c r="AL774" s="12"/>
      <c r="AM774" s="12"/>
      <c r="AN774" s="12"/>
      <c r="AO774" s="12"/>
      <c r="AP774" s="12"/>
      <c r="AQ774" s="12"/>
      <c r="AR774" s="12"/>
      <c r="AS774" s="12"/>
      <c r="AT774" s="12"/>
      <c r="AU774" s="12"/>
      <c r="AV774" s="12"/>
    </row>
    <row r="775" spans="1:48" ht="15.75" customHeight="1" x14ac:dyDescent="0.2">
      <c r="A775" s="12"/>
      <c r="B775" s="12"/>
      <c r="C775" s="12"/>
      <c r="D775" s="12"/>
      <c r="E775" s="12"/>
      <c r="F775" s="12"/>
      <c r="G775" s="12"/>
      <c r="H775" s="12"/>
      <c r="I775" s="12"/>
      <c r="J775" s="12"/>
      <c r="K775" s="12"/>
      <c r="L775" s="12"/>
      <c r="M775" s="27"/>
      <c r="N775" s="12"/>
      <c r="O775" s="12"/>
      <c r="P775" s="12"/>
      <c r="Q775" s="12"/>
      <c r="R775" s="12"/>
      <c r="S775" s="12"/>
      <c r="T775" s="12"/>
      <c r="U775" s="12"/>
      <c r="V775" s="12"/>
      <c r="W775" s="12"/>
      <c r="X775" s="12"/>
      <c r="Y775" s="12"/>
      <c r="Z775" s="12"/>
      <c r="AA775" s="12"/>
      <c r="AB775" s="12"/>
      <c r="AC775" s="12"/>
      <c r="AD775" s="12"/>
      <c r="AE775" s="12"/>
      <c r="AF775" s="12"/>
      <c r="AG775" s="12"/>
      <c r="AH775" s="12"/>
      <c r="AI775" s="27"/>
      <c r="AJ775" s="12"/>
      <c r="AK775" s="12"/>
      <c r="AL775" s="12"/>
      <c r="AM775" s="12"/>
      <c r="AN775" s="12"/>
      <c r="AO775" s="12"/>
      <c r="AP775" s="12"/>
      <c r="AQ775" s="12"/>
      <c r="AR775" s="12"/>
      <c r="AS775" s="12"/>
      <c r="AT775" s="12"/>
      <c r="AU775" s="12"/>
      <c r="AV775" s="12"/>
    </row>
    <row r="776" spans="1:48" ht="15.75" customHeight="1" x14ac:dyDescent="0.2">
      <c r="A776" s="12"/>
      <c r="B776" s="12"/>
      <c r="C776" s="12"/>
      <c r="D776" s="12"/>
      <c r="E776" s="12"/>
      <c r="F776" s="12"/>
      <c r="G776" s="12"/>
      <c r="H776" s="12"/>
      <c r="I776" s="12"/>
      <c r="J776" s="12"/>
      <c r="K776" s="12"/>
      <c r="L776" s="12"/>
      <c r="M776" s="27"/>
      <c r="N776" s="12"/>
      <c r="O776" s="12"/>
      <c r="P776" s="12"/>
      <c r="Q776" s="12"/>
      <c r="R776" s="12"/>
      <c r="S776" s="12"/>
      <c r="T776" s="12"/>
      <c r="U776" s="12"/>
      <c r="V776" s="12"/>
      <c r="W776" s="12"/>
      <c r="X776" s="12"/>
      <c r="Y776" s="12"/>
      <c r="Z776" s="12"/>
      <c r="AA776" s="12"/>
      <c r="AB776" s="12"/>
      <c r="AC776" s="12"/>
      <c r="AD776" s="12"/>
      <c r="AE776" s="12"/>
      <c r="AF776" s="12"/>
      <c r="AG776" s="12"/>
      <c r="AH776" s="12"/>
      <c r="AI776" s="27"/>
      <c r="AJ776" s="12"/>
      <c r="AK776" s="12"/>
      <c r="AL776" s="12"/>
      <c r="AM776" s="12"/>
      <c r="AN776" s="12"/>
      <c r="AO776" s="12"/>
      <c r="AP776" s="12"/>
      <c r="AQ776" s="12"/>
      <c r="AR776" s="12"/>
      <c r="AS776" s="12"/>
      <c r="AT776" s="12"/>
      <c r="AU776" s="12"/>
      <c r="AV776" s="12"/>
    </row>
    <row r="777" spans="1:48" ht="15.75" customHeight="1" x14ac:dyDescent="0.2">
      <c r="A777" s="12"/>
      <c r="B777" s="12"/>
      <c r="C777" s="12"/>
      <c r="D777" s="12"/>
      <c r="E777" s="12"/>
      <c r="F777" s="12"/>
      <c r="G777" s="12"/>
      <c r="H777" s="12"/>
      <c r="I777" s="12"/>
      <c r="J777" s="12"/>
      <c r="K777" s="12"/>
      <c r="L777" s="12"/>
      <c r="M777" s="27"/>
      <c r="N777" s="12"/>
      <c r="O777" s="12"/>
      <c r="P777" s="12"/>
      <c r="Q777" s="12"/>
      <c r="R777" s="12"/>
      <c r="S777" s="12"/>
      <c r="T777" s="12"/>
      <c r="U777" s="12"/>
      <c r="V777" s="12"/>
      <c r="W777" s="12"/>
      <c r="X777" s="12"/>
      <c r="Y777" s="12"/>
      <c r="Z777" s="12"/>
      <c r="AA777" s="12"/>
      <c r="AB777" s="12"/>
      <c r="AC777" s="12"/>
      <c r="AD777" s="12"/>
      <c r="AE777" s="12"/>
      <c r="AF777" s="12"/>
      <c r="AG777" s="12"/>
      <c r="AH777" s="12"/>
      <c r="AI777" s="27"/>
      <c r="AJ777" s="12"/>
      <c r="AK777" s="12"/>
      <c r="AL777" s="12"/>
      <c r="AM777" s="12"/>
      <c r="AN777" s="12"/>
      <c r="AO777" s="12"/>
      <c r="AP777" s="12"/>
      <c r="AQ777" s="12"/>
      <c r="AR777" s="12"/>
      <c r="AS777" s="12"/>
      <c r="AT777" s="12"/>
      <c r="AU777" s="12"/>
      <c r="AV777" s="12"/>
    </row>
    <row r="778" spans="1:48" ht="15.75" customHeight="1" x14ac:dyDescent="0.2">
      <c r="A778" s="12"/>
      <c r="B778" s="12"/>
      <c r="C778" s="12"/>
      <c r="D778" s="12"/>
      <c r="E778" s="12"/>
      <c r="F778" s="12"/>
      <c r="G778" s="12"/>
      <c r="H778" s="12"/>
      <c r="I778" s="12"/>
      <c r="J778" s="12"/>
      <c r="K778" s="12"/>
      <c r="L778" s="12"/>
      <c r="M778" s="27"/>
      <c r="N778" s="12"/>
      <c r="O778" s="12"/>
      <c r="P778" s="12"/>
      <c r="Q778" s="12"/>
      <c r="R778" s="12"/>
      <c r="S778" s="12"/>
      <c r="T778" s="12"/>
      <c r="U778" s="12"/>
      <c r="V778" s="12"/>
      <c r="W778" s="12"/>
      <c r="X778" s="12"/>
      <c r="Y778" s="12"/>
      <c r="Z778" s="12"/>
      <c r="AA778" s="12"/>
      <c r="AB778" s="12"/>
      <c r="AC778" s="12"/>
      <c r="AD778" s="12"/>
      <c r="AE778" s="12"/>
      <c r="AF778" s="12"/>
      <c r="AG778" s="12"/>
      <c r="AH778" s="12"/>
      <c r="AI778" s="27"/>
      <c r="AJ778" s="12"/>
      <c r="AK778" s="12"/>
      <c r="AL778" s="12"/>
      <c r="AM778" s="12"/>
      <c r="AN778" s="12"/>
      <c r="AO778" s="12"/>
      <c r="AP778" s="12"/>
      <c r="AQ778" s="12"/>
      <c r="AR778" s="12"/>
      <c r="AS778" s="12"/>
      <c r="AT778" s="12"/>
      <c r="AU778" s="12"/>
      <c r="AV778" s="12"/>
    </row>
    <row r="779" spans="1:48" ht="15.75" customHeight="1" x14ac:dyDescent="0.2">
      <c r="A779" s="12"/>
      <c r="B779" s="12"/>
      <c r="C779" s="12"/>
      <c r="D779" s="12"/>
      <c r="E779" s="12"/>
      <c r="F779" s="12"/>
      <c r="G779" s="12"/>
      <c r="H779" s="12"/>
      <c r="I779" s="12"/>
      <c r="J779" s="12"/>
      <c r="K779" s="12"/>
      <c r="L779" s="12"/>
      <c r="M779" s="27"/>
      <c r="N779" s="12"/>
      <c r="O779" s="12"/>
      <c r="P779" s="12"/>
      <c r="Q779" s="12"/>
      <c r="R779" s="12"/>
      <c r="S779" s="12"/>
      <c r="T779" s="12"/>
      <c r="U779" s="12"/>
      <c r="V779" s="12"/>
      <c r="W779" s="12"/>
      <c r="X779" s="12"/>
      <c r="Y779" s="12"/>
      <c r="Z779" s="12"/>
      <c r="AA779" s="12"/>
      <c r="AB779" s="12"/>
      <c r="AC779" s="12"/>
      <c r="AD779" s="12"/>
      <c r="AE779" s="12"/>
      <c r="AF779" s="12"/>
      <c r="AG779" s="12"/>
      <c r="AH779" s="12"/>
      <c r="AI779" s="27"/>
      <c r="AJ779" s="12"/>
      <c r="AK779" s="12"/>
      <c r="AL779" s="12"/>
      <c r="AM779" s="12"/>
      <c r="AN779" s="12"/>
      <c r="AO779" s="12"/>
      <c r="AP779" s="12"/>
      <c r="AQ779" s="12"/>
      <c r="AR779" s="12"/>
      <c r="AS779" s="12"/>
      <c r="AT779" s="12"/>
      <c r="AU779" s="12"/>
      <c r="AV779" s="12"/>
    </row>
    <row r="780" spans="1:48" ht="15.75" customHeight="1" x14ac:dyDescent="0.2">
      <c r="A780" s="12"/>
      <c r="B780" s="12"/>
      <c r="C780" s="12"/>
      <c r="D780" s="12"/>
      <c r="E780" s="12"/>
      <c r="F780" s="12"/>
      <c r="G780" s="12"/>
      <c r="H780" s="12"/>
      <c r="I780" s="12"/>
      <c r="J780" s="12"/>
      <c r="K780" s="12"/>
      <c r="L780" s="12"/>
      <c r="M780" s="27"/>
      <c r="N780" s="12"/>
      <c r="O780" s="12"/>
      <c r="P780" s="12"/>
      <c r="Q780" s="12"/>
      <c r="R780" s="12"/>
      <c r="S780" s="12"/>
      <c r="T780" s="12"/>
      <c r="U780" s="12"/>
      <c r="V780" s="12"/>
      <c r="W780" s="12"/>
      <c r="X780" s="12"/>
      <c r="Y780" s="12"/>
      <c r="Z780" s="12"/>
      <c r="AA780" s="12"/>
      <c r="AB780" s="12"/>
      <c r="AC780" s="12"/>
      <c r="AD780" s="12"/>
      <c r="AE780" s="12"/>
      <c r="AF780" s="12"/>
      <c r="AG780" s="12"/>
      <c r="AH780" s="12"/>
      <c r="AI780" s="27"/>
      <c r="AJ780" s="12"/>
      <c r="AK780" s="12"/>
      <c r="AL780" s="12"/>
      <c r="AM780" s="12"/>
      <c r="AN780" s="12"/>
      <c r="AO780" s="12"/>
      <c r="AP780" s="12"/>
      <c r="AQ780" s="12"/>
      <c r="AR780" s="12"/>
      <c r="AS780" s="12"/>
      <c r="AT780" s="12"/>
      <c r="AU780" s="12"/>
      <c r="AV780" s="12"/>
    </row>
    <row r="781" spans="1:48" ht="15.75" customHeight="1" x14ac:dyDescent="0.2">
      <c r="A781" s="12"/>
      <c r="B781" s="12"/>
      <c r="C781" s="12"/>
      <c r="D781" s="12"/>
      <c r="E781" s="12"/>
      <c r="F781" s="12"/>
      <c r="G781" s="12"/>
      <c r="H781" s="12"/>
      <c r="I781" s="12"/>
      <c r="J781" s="12"/>
      <c r="K781" s="12"/>
      <c r="L781" s="12"/>
      <c r="M781" s="27"/>
      <c r="N781" s="12"/>
      <c r="O781" s="12"/>
      <c r="P781" s="12"/>
      <c r="Q781" s="12"/>
      <c r="R781" s="12"/>
      <c r="S781" s="12"/>
      <c r="T781" s="12"/>
      <c r="U781" s="12"/>
      <c r="V781" s="12"/>
      <c r="W781" s="12"/>
      <c r="X781" s="12"/>
      <c r="Y781" s="12"/>
      <c r="Z781" s="12"/>
      <c r="AA781" s="12"/>
      <c r="AB781" s="12"/>
      <c r="AC781" s="12"/>
      <c r="AD781" s="12"/>
      <c r="AE781" s="12"/>
      <c r="AF781" s="12"/>
      <c r="AG781" s="12"/>
      <c r="AH781" s="12"/>
      <c r="AI781" s="27"/>
      <c r="AJ781" s="12"/>
      <c r="AK781" s="12"/>
      <c r="AL781" s="12"/>
      <c r="AM781" s="12"/>
      <c r="AN781" s="12"/>
      <c r="AO781" s="12"/>
      <c r="AP781" s="12"/>
      <c r="AQ781" s="12"/>
      <c r="AR781" s="12"/>
      <c r="AS781" s="12"/>
      <c r="AT781" s="12"/>
      <c r="AU781" s="12"/>
      <c r="AV781" s="12"/>
    </row>
    <row r="782" spans="1:48" ht="15.75" customHeight="1" x14ac:dyDescent="0.2">
      <c r="A782" s="12"/>
      <c r="B782" s="12"/>
      <c r="C782" s="12"/>
      <c r="D782" s="12"/>
      <c r="E782" s="12"/>
      <c r="F782" s="12"/>
      <c r="G782" s="12"/>
      <c r="H782" s="12"/>
      <c r="I782" s="12"/>
      <c r="J782" s="12"/>
      <c r="K782" s="12"/>
      <c r="L782" s="12"/>
      <c r="M782" s="27"/>
      <c r="N782" s="12"/>
      <c r="O782" s="12"/>
      <c r="P782" s="12"/>
      <c r="Q782" s="12"/>
      <c r="R782" s="12"/>
      <c r="S782" s="12"/>
      <c r="T782" s="12"/>
      <c r="U782" s="12"/>
      <c r="V782" s="12"/>
      <c r="W782" s="12"/>
      <c r="X782" s="12"/>
      <c r="Y782" s="12"/>
      <c r="Z782" s="12"/>
      <c r="AA782" s="12"/>
      <c r="AB782" s="12"/>
      <c r="AC782" s="12"/>
      <c r="AD782" s="12"/>
      <c r="AE782" s="12"/>
      <c r="AF782" s="12"/>
      <c r="AG782" s="12"/>
      <c r="AH782" s="12"/>
      <c r="AI782" s="27"/>
      <c r="AJ782" s="12"/>
      <c r="AK782" s="12"/>
      <c r="AL782" s="12"/>
      <c r="AM782" s="12"/>
      <c r="AN782" s="12"/>
      <c r="AO782" s="12"/>
      <c r="AP782" s="12"/>
      <c r="AQ782" s="12"/>
      <c r="AR782" s="12"/>
      <c r="AS782" s="12"/>
      <c r="AT782" s="12"/>
      <c r="AU782" s="12"/>
      <c r="AV782" s="12"/>
    </row>
    <row r="783" spans="1:48" ht="15.75" customHeight="1" x14ac:dyDescent="0.2">
      <c r="A783" s="12"/>
      <c r="B783" s="12"/>
      <c r="C783" s="12"/>
      <c r="D783" s="12"/>
      <c r="E783" s="12"/>
      <c r="F783" s="12"/>
      <c r="G783" s="12"/>
      <c r="H783" s="12"/>
      <c r="I783" s="12"/>
      <c r="J783" s="12"/>
      <c r="K783" s="12"/>
      <c r="L783" s="12"/>
      <c r="M783" s="27"/>
      <c r="N783" s="12"/>
      <c r="O783" s="12"/>
      <c r="P783" s="12"/>
      <c r="Q783" s="12"/>
      <c r="R783" s="12"/>
      <c r="S783" s="12"/>
      <c r="T783" s="12"/>
      <c r="U783" s="12"/>
      <c r="V783" s="12"/>
      <c r="W783" s="12"/>
      <c r="X783" s="12"/>
      <c r="Y783" s="12"/>
      <c r="Z783" s="12"/>
      <c r="AA783" s="12"/>
      <c r="AB783" s="12"/>
      <c r="AC783" s="12"/>
      <c r="AD783" s="12"/>
      <c r="AE783" s="12"/>
      <c r="AF783" s="12"/>
      <c r="AG783" s="12"/>
      <c r="AH783" s="12"/>
      <c r="AI783" s="27"/>
      <c r="AJ783" s="12"/>
      <c r="AK783" s="12"/>
      <c r="AL783" s="12"/>
      <c r="AM783" s="12"/>
      <c r="AN783" s="12"/>
      <c r="AO783" s="12"/>
      <c r="AP783" s="12"/>
      <c r="AQ783" s="12"/>
      <c r="AR783" s="12"/>
      <c r="AS783" s="12"/>
      <c r="AT783" s="12"/>
      <c r="AU783" s="12"/>
      <c r="AV783" s="12"/>
    </row>
    <row r="784" spans="1:48" ht="15.75" customHeight="1" x14ac:dyDescent="0.2">
      <c r="A784" s="12"/>
      <c r="B784" s="12"/>
      <c r="C784" s="12"/>
      <c r="D784" s="12"/>
      <c r="E784" s="12"/>
      <c r="F784" s="12"/>
      <c r="G784" s="12"/>
      <c r="H784" s="12"/>
      <c r="I784" s="12"/>
      <c r="J784" s="12"/>
      <c r="K784" s="12"/>
      <c r="L784" s="12"/>
      <c r="M784" s="27"/>
      <c r="N784" s="12"/>
      <c r="O784" s="12"/>
      <c r="P784" s="12"/>
      <c r="Q784" s="12"/>
      <c r="R784" s="12"/>
      <c r="S784" s="12"/>
      <c r="T784" s="12"/>
      <c r="U784" s="12"/>
      <c r="V784" s="12"/>
      <c r="W784" s="12"/>
      <c r="X784" s="12"/>
      <c r="Y784" s="12"/>
      <c r="Z784" s="12"/>
      <c r="AA784" s="12"/>
      <c r="AB784" s="12"/>
      <c r="AC784" s="12"/>
      <c r="AD784" s="12"/>
      <c r="AE784" s="12"/>
      <c r="AF784" s="12"/>
      <c r="AG784" s="12"/>
      <c r="AH784" s="12"/>
      <c r="AI784" s="27"/>
      <c r="AJ784" s="12"/>
      <c r="AK784" s="12"/>
      <c r="AL784" s="12"/>
      <c r="AM784" s="12"/>
      <c r="AN784" s="12"/>
      <c r="AO784" s="12"/>
      <c r="AP784" s="12"/>
      <c r="AQ784" s="12"/>
      <c r="AR784" s="12"/>
      <c r="AS784" s="12"/>
      <c r="AT784" s="12"/>
      <c r="AU784" s="12"/>
      <c r="AV784" s="12"/>
    </row>
    <row r="785" spans="1:48" ht="15.75" customHeight="1" x14ac:dyDescent="0.2">
      <c r="A785" s="12"/>
      <c r="B785" s="12"/>
      <c r="C785" s="12"/>
      <c r="D785" s="12"/>
      <c r="E785" s="12"/>
      <c r="F785" s="12"/>
      <c r="G785" s="12"/>
      <c r="H785" s="12"/>
      <c r="I785" s="12"/>
      <c r="J785" s="12"/>
      <c r="K785" s="12"/>
      <c r="L785" s="12"/>
      <c r="M785" s="27"/>
      <c r="N785" s="12"/>
      <c r="O785" s="12"/>
      <c r="P785" s="12"/>
      <c r="Q785" s="12"/>
      <c r="R785" s="12"/>
      <c r="S785" s="12"/>
      <c r="T785" s="12"/>
      <c r="U785" s="12"/>
      <c r="V785" s="12"/>
      <c r="W785" s="12"/>
      <c r="X785" s="12"/>
      <c r="Y785" s="12"/>
      <c r="Z785" s="12"/>
      <c r="AA785" s="12"/>
      <c r="AB785" s="12"/>
      <c r="AC785" s="12"/>
      <c r="AD785" s="12"/>
      <c r="AE785" s="12"/>
      <c r="AF785" s="12"/>
      <c r="AG785" s="12"/>
      <c r="AH785" s="12"/>
      <c r="AI785" s="27"/>
      <c r="AJ785" s="12"/>
      <c r="AK785" s="12"/>
      <c r="AL785" s="12"/>
      <c r="AM785" s="12"/>
      <c r="AN785" s="12"/>
      <c r="AO785" s="12"/>
      <c r="AP785" s="12"/>
      <c r="AQ785" s="12"/>
      <c r="AR785" s="12"/>
      <c r="AS785" s="12"/>
      <c r="AT785" s="12"/>
      <c r="AU785" s="12"/>
      <c r="AV785" s="12"/>
    </row>
    <row r="786" spans="1:48" ht="15.75" customHeight="1" x14ac:dyDescent="0.2">
      <c r="A786" s="12"/>
      <c r="B786" s="12"/>
      <c r="C786" s="12"/>
      <c r="D786" s="12"/>
      <c r="E786" s="12"/>
      <c r="F786" s="12"/>
      <c r="G786" s="12"/>
      <c r="H786" s="12"/>
      <c r="I786" s="12"/>
      <c r="J786" s="12"/>
      <c r="K786" s="12"/>
      <c r="L786" s="12"/>
      <c r="M786" s="27"/>
      <c r="N786" s="12"/>
      <c r="O786" s="12"/>
      <c r="P786" s="12"/>
      <c r="Q786" s="12"/>
      <c r="R786" s="12"/>
      <c r="S786" s="12"/>
      <c r="T786" s="12"/>
      <c r="U786" s="12"/>
      <c r="V786" s="12"/>
      <c r="W786" s="12"/>
      <c r="X786" s="12"/>
      <c r="Y786" s="12"/>
      <c r="Z786" s="12"/>
      <c r="AA786" s="12"/>
      <c r="AB786" s="12"/>
      <c r="AC786" s="12"/>
      <c r="AD786" s="12"/>
      <c r="AE786" s="12"/>
      <c r="AF786" s="12"/>
      <c r="AG786" s="12"/>
      <c r="AH786" s="12"/>
      <c r="AI786" s="27"/>
      <c r="AJ786" s="12"/>
      <c r="AK786" s="12"/>
      <c r="AL786" s="12"/>
      <c r="AM786" s="12"/>
      <c r="AN786" s="12"/>
      <c r="AO786" s="12"/>
      <c r="AP786" s="12"/>
      <c r="AQ786" s="12"/>
      <c r="AR786" s="12"/>
      <c r="AS786" s="12"/>
      <c r="AT786" s="12"/>
      <c r="AU786" s="12"/>
      <c r="AV786" s="12"/>
    </row>
    <row r="787" spans="1:48" ht="15.75" customHeight="1" x14ac:dyDescent="0.2">
      <c r="A787" s="12"/>
      <c r="B787" s="12"/>
      <c r="C787" s="12"/>
      <c r="D787" s="12"/>
      <c r="E787" s="12"/>
      <c r="F787" s="12"/>
      <c r="G787" s="12"/>
      <c r="H787" s="12"/>
      <c r="I787" s="12"/>
      <c r="J787" s="12"/>
      <c r="K787" s="12"/>
      <c r="L787" s="12"/>
      <c r="M787" s="27"/>
      <c r="N787" s="12"/>
      <c r="O787" s="12"/>
      <c r="P787" s="12"/>
      <c r="Q787" s="12"/>
      <c r="R787" s="12"/>
      <c r="S787" s="12"/>
      <c r="T787" s="12"/>
      <c r="U787" s="12"/>
      <c r="V787" s="12"/>
      <c r="W787" s="12"/>
      <c r="X787" s="12"/>
      <c r="Y787" s="12"/>
      <c r="Z787" s="12"/>
      <c r="AA787" s="12"/>
      <c r="AB787" s="12"/>
      <c r="AC787" s="12"/>
      <c r="AD787" s="12"/>
      <c r="AE787" s="12"/>
      <c r="AF787" s="12"/>
      <c r="AG787" s="12"/>
      <c r="AH787" s="12"/>
      <c r="AI787" s="27"/>
      <c r="AJ787" s="12"/>
      <c r="AK787" s="12"/>
      <c r="AL787" s="12"/>
      <c r="AM787" s="12"/>
      <c r="AN787" s="12"/>
      <c r="AO787" s="12"/>
      <c r="AP787" s="12"/>
      <c r="AQ787" s="12"/>
      <c r="AR787" s="12"/>
      <c r="AS787" s="12"/>
      <c r="AT787" s="12"/>
      <c r="AU787" s="12"/>
      <c r="AV787" s="12"/>
    </row>
    <row r="788" spans="1:48" ht="15.75" customHeight="1" x14ac:dyDescent="0.2">
      <c r="A788" s="12"/>
      <c r="B788" s="12"/>
      <c r="C788" s="12"/>
      <c r="D788" s="12"/>
      <c r="E788" s="12"/>
      <c r="F788" s="12"/>
      <c r="G788" s="12"/>
      <c r="H788" s="12"/>
      <c r="I788" s="12"/>
      <c r="J788" s="12"/>
      <c r="K788" s="12"/>
      <c r="L788" s="12"/>
      <c r="M788" s="27"/>
      <c r="N788" s="12"/>
      <c r="O788" s="12"/>
      <c r="P788" s="12"/>
      <c r="Q788" s="12"/>
      <c r="R788" s="12"/>
      <c r="S788" s="12"/>
      <c r="T788" s="12"/>
      <c r="U788" s="12"/>
      <c r="V788" s="12"/>
      <c r="W788" s="12"/>
      <c r="X788" s="12"/>
      <c r="Y788" s="12"/>
      <c r="Z788" s="12"/>
      <c r="AA788" s="12"/>
      <c r="AB788" s="12"/>
      <c r="AC788" s="12"/>
      <c r="AD788" s="12"/>
      <c r="AE788" s="12"/>
      <c r="AF788" s="12"/>
      <c r="AG788" s="12"/>
      <c r="AH788" s="12"/>
      <c r="AI788" s="27"/>
      <c r="AJ788" s="12"/>
      <c r="AK788" s="12"/>
      <c r="AL788" s="12"/>
      <c r="AM788" s="12"/>
      <c r="AN788" s="12"/>
      <c r="AO788" s="12"/>
      <c r="AP788" s="12"/>
      <c r="AQ788" s="12"/>
      <c r="AR788" s="12"/>
      <c r="AS788" s="12"/>
      <c r="AT788" s="12"/>
      <c r="AU788" s="12"/>
      <c r="AV788" s="12"/>
    </row>
    <row r="789" spans="1:48" ht="15.75" customHeight="1" x14ac:dyDescent="0.2">
      <c r="A789" s="12"/>
      <c r="B789" s="12"/>
      <c r="C789" s="12"/>
      <c r="D789" s="12"/>
      <c r="E789" s="12"/>
      <c r="F789" s="12"/>
      <c r="G789" s="12"/>
      <c r="H789" s="12"/>
      <c r="I789" s="12"/>
      <c r="J789" s="12"/>
      <c r="K789" s="12"/>
      <c r="L789" s="12"/>
      <c r="M789" s="27"/>
      <c r="N789" s="12"/>
      <c r="O789" s="12"/>
      <c r="P789" s="12"/>
      <c r="Q789" s="12"/>
      <c r="R789" s="12"/>
      <c r="S789" s="12"/>
      <c r="T789" s="12"/>
      <c r="U789" s="12"/>
      <c r="V789" s="12"/>
      <c r="W789" s="12"/>
      <c r="X789" s="12"/>
      <c r="Y789" s="12"/>
      <c r="Z789" s="12"/>
      <c r="AA789" s="12"/>
      <c r="AB789" s="12"/>
      <c r="AC789" s="12"/>
      <c r="AD789" s="12"/>
      <c r="AE789" s="12"/>
      <c r="AF789" s="12"/>
      <c r="AG789" s="12"/>
      <c r="AH789" s="12"/>
      <c r="AI789" s="27"/>
      <c r="AJ789" s="12"/>
      <c r="AK789" s="12"/>
      <c r="AL789" s="12"/>
      <c r="AM789" s="12"/>
      <c r="AN789" s="12"/>
      <c r="AO789" s="12"/>
      <c r="AP789" s="12"/>
      <c r="AQ789" s="12"/>
      <c r="AR789" s="12"/>
      <c r="AS789" s="12"/>
      <c r="AT789" s="12"/>
      <c r="AU789" s="12"/>
      <c r="AV789" s="12"/>
    </row>
    <row r="790" spans="1:48" ht="15.75" customHeight="1" x14ac:dyDescent="0.2">
      <c r="A790" s="12"/>
      <c r="B790" s="12"/>
      <c r="C790" s="12"/>
      <c r="D790" s="12"/>
      <c r="E790" s="12"/>
      <c r="F790" s="12"/>
      <c r="G790" s="12"/>
      <c r="H790" s="12"/>
      <c r="I790" s="12"/>
      <c r="J790" s="12"/>
      <c r="K790" s="12"/>
      <c r="L790" s="12"/>
      <c r="M790" s="27"/>
      <c r="N790" s="12"/>
      <c r="O790" s="12"/>
      <c r="P790" s="12"/>
      <c r="Q790" s="12"/>
      <c r="R790" s="12"/>
      <c r="S790" s="12"/>
      <c r="T790" s="12"/>
      <c r="U790" s="12"/>
      <c r="V790" s="12"/>
      <c r="W790" s="12"/>
      <c r="X790" s="12"/>
      <c r="Y790" s="12"/>
      <c r="Z790" s="12"/>
      <c r="AA790" s="12"/>
      <c r="AB790" s="12"/>
      <c r="AC790" s="12"/>
      <c r="AD790" s="12"/>
      <c r="AE790" s="12"/>
      <c r="AF790" s="12"/>
      <c r="AG790" s="12"/>
      <c r="AH790" s="12"/>
      <c r="AI790" s="27"/>
      <c r="AJ790" s="12"/>
      <c r="AK790" s="12"/>
      <c r="AL790" s="12"/>
      <c r="AM790" s="12"/>
      <c r="AN790" s="12"/>
      <c r="AO790" s="12"/>
      <c r="AP790" s="12"/>
      <c r="AQ790" s="12"/>
      <c r="AR790" s="12"/>
      <c r="AS790" s="12"/>
      <c r="AT790" s="12"/>
      <c r="AU790" s="12"/>
      <c r="AV790" s="12"/>
    </row>
    <row r="791" spans="1:48" ht="15.75" customHeight="1" x14ac:dyDescent="0.2">
      <c r="A791" s="12"/>
      <c r="B791" s="12"/>
      <c r="C791" s="12"/>
      <c r="D791" s="12"/>
      <c r="E791" s="12"/>
      <c r="F791" s="12"/>
      <c r="G791" s="12"/>
      <c r="H791" s="12"/>
      <c r="I791" s="12"/>
      <c r="J791" s="12"/>
      <c r="K791" s="12"/>
      <c r="L791" s="12"/>
      <c r="M791" s="27"/>
      <c r="N791" s="12"/>
      <c r="O791" s="12"/>
      <c r="P791" s="12"/>
      <c r="Q791" s="12"/>
      <c r="R791" s="12"/>
      <c r="S791" s="12"/>
      <c r="T791" s="12"/>
      <c r="U791" s="12"/>
      <c r="V791" s="12"/>
      <c r="W791" s="12"/>
      <c r="X791" s="12"/>
      <c r="Y791" s="12"/>
      <c r="Z791" s="12"/>
      <c r="AA791" s="12"/>
      <c r="AB791" s="12"/>
      <c r="AC791" s="12"/>
      <c r="AD791" s="12"/>
      <c r="AE791" s="12"/>
      <c r="AF791" s="12"/>
      <c r="AG791" s="12"/>
      <c r="AH791" s="12"/>
      <c r="AI791" s="27"/>
      <c r="AJ791" s="12"/>
      <c r="AK791" s="12"/>
      <c r="AL791" s="12"/>
      <c r="AM791" s="12"/>
      <c r="AN791" s="12"/>
      <c r="AO791" s="12"/>
      <c r="AP791" s="12"/>
      <c r="AQ791" s="12"/>
      <c r="AR791" s="12"/>
      <c r="AS791" s="12"/>
      <c r="AT791" s="12"/>
      <c r="AU791" s="12"/>
      <c r="AV791" s="12"/>
    </row>
    <row r="792" spans="1:48" ht="15.75" customHeight="1" x14ac:dyDescent="0.2">
      <c r="A792" s="12"/>
      <c r="B792" s="12"/>
      <c r="C792" s="12"/>
      <c r="D792" s="12"/>
      <c r="E792" s="12"/>
      <c r="F792" s="12"/>
      <c r="G792" s="12"/>
      <c r="H792" s="12"/>
      <c r="I792" s="12"/>
      <c r="J792" s="12"/>
      <c r="K792" s="12"/>
      <c r="L792" s="12"/>
      <c r="M792" s="27"/>
      <c r="N792" s="12"/>
      <c r="O792" s="12"/>
      <c r="P792" s="12"/>
      <c r="Q792" s="12"/>
      <c r="R792" s="12"/>
      <c r="S792" s="12"/>
      <c r="T792" s="12"/>
      <c r="U792" s="12"/>
      <c r="V792" s="12"/>
      <c r="W792" s="12"/>
      <c r="X792" s="12"/>
      <c r="Y792" s="12"/>
      <c r="Z792" s="12"/>
      <c r="AA792" s="12"/>
      <c r="AB792" s="12"/>
      <c r="AC792" s="12"/>
      <c r="AD792" s="12"/>
      <c r="AE792" s="12"/>
      <c r="AF792" s="12"/>
      <c r="AG792" s="12"/>
      <c r="AH792" s="12"/>
      <c r="AI792" s="27"/>
      <c r="AJ792" s="12"/>
      <c r="AK792" s="12"/>
      <c r="AL792" s="12"/>
      <c r="AM792" s="12"/>
      <c r="AN792" s="12"/>
      <c r="AO792" s="12"/>
      <c r="AP792" s="12"/>
      <c r="AQ792" s="12"/>
      <c r="AR792" s="12"/>
      <c r="AS792" s="12"/>
      <c r="AT792" s="12"/>
      <c r="AU792" s="12"/>
      <c r="AV792" s="12"/>
    </row>
    <row r="793" spans="1:48" ht="15.75" customHeight="1" x14ac:dyDescent="0.2">
      <c r="A793" s="12"/>
      <c r="B793" s="12"/>
      <c r="C793" s="12"/>
      <c r="D793" s="12"/>
      <c r="E793" s="12"/>
      <c r="F793" s="12"/>
      <c r="G793" s="12"/>
      <c r="H793" s="12"/>
      <c r="I793" s="12"/>
      <c r="J793" s="12"/>
      <c r="K793" s="12"/>
      <c r="L793" s="12"/>
      <c r="M793" s="27"/>
      <c r="N793" s="12"/>
      <c r="O793" s="12"/>
      <c r="P793" s="12"/>
      <c r="Q793" s="12"/>
      <c r="R793" s="12"/>
      <c r="S793" s="12"/>
      <c r="T793" s="12"/>
      <c r="U793" s="12"/>
      <c r="V793" s="12"/>
      <c r="W793" s="12"/>
      <c r="X793" s="12"/>
      <c r="Y793" s="12"/>
      <c r="Z793" s="12"/>
      <c r="AA793" s="12"/>
      <c r="AB793" s="12"/>
      <c r="AC793" s="12"/>
      <c r="AD793" s="12"/>
      <c r="AE793" s="12"/>
      <c r="AF793" s="12"/>
      <c r="AG793" s="12"/>
      <c r="AH793" s="12"/>
      <c r="AI793" s="27"/>
      <c r="AJ793" s="12"/>
      <c r="AK793" s="12"/>
      <c r="AL793" s="12"/>
      <c r="AM793" s="12"/>
      <c r="AN793" s="12"/>
      <c r="AO793" s="12"/>
      <c r="AP793" s="12"/>
      <c r="AQ793" s="12"/>
      <c r="AR793" s="12"/>
      <c r="AS793" s="12"/>
      <c r="AT793" s="12"/>
      <c r="AU793" s="12"/>
      <c r="AV793" s="12"/>
    </row>
    <row r="794" spans="1:48" ht="15.75" customHeight="1" x14ac:dyDescent="0.2">
      <c r="A794" s="12"/>
      <c r="B794" s="12"/>
      <c r="C794" s="12"/>
      <c r="D794" s="12"/>
      <c r="E794" s="12"/>
      <c r="F794" s="12"/>
      <c r="G794" s="12"/>
      <c r="H794" s="12"/>
      <c r="I794" s="12"/>
      <c r="J794" s="12"/>
      <c r="K794" s="12"/>
      <c r="L794" s="12"/>
      <c r="M794" s="27"/>
      <c r="N794" s="12"/>
      <c r="O794" s="12"/>
      <c r="P794" s="12"/>
      <c r="Q794" s="12"/>
      <c r="R794" s="12"/>
      <c r="S794" s="12"/>
      <c r="T794" s="12"/>
      <c r="U794" s="12"/>
      <c r="V794" s="12"/>
      <c r="W794" s="12"/>
      <c r="X794" s="12"/>
      <c r="Y794" s="12"/>
      <c r="Z794" s="12"/>
      <c r="AA794" s="12"/>
      <c r="AB794" s="12"/>
      <c r="AC794" s="12"/>
      <c r="AD794" s="12"/>
      <c r="AE794" s="12"/>
      <c r="AF794" s="12"/>
      <c r="AG794" s="12"/>
      <c r="AH794" s="12"/>
      <c r="AI794" s="27"/>
      <c r="AJ794" s="12"/>
      <c r="AK794" s="12"/>
      <c r="AL794" s="12"/>
      <c r="AM794" s="12"/>
      <c r="AN794" s="12"/>
      <c r="AO794" s="12"/>
      <c r="AP794" s="12"/>
      <c r="AQ794" s="12"/>
      <c r="AR794" s="12"/>
      <c r="AS794" s="12"/>
      <c r="AT794" s="12"/>
      <c r="AU794" s="12"/>
      <c r="AV794" s="12"/>
    </row>
    <row r="795" spans="1:48" ht="15.75" customHeight="1" x14ac:dyDescent="0.2">
      <c r="A795" s="12"/>
      <c r="B795" s="12"/>
      <c r="C795" s="12"/>
      <c r="D795" s="12"/>
      <c r="E795" s="12"/>
      <c r="F795" s="12"/>
      <c r="G795" s="12"/>
      <c r="H795" s="12"/>
      <c r="I795" s="12"/>
      <c r="J795" s="12"/>
      <c r="K795" s="12"/>
      <c r="L795" s="12"/>
      <c r="M795" s="27"/>
      <c r="N795" s="12"/>
      <c r="O795" s="12"/>
      <c r="P795" s="12"/>
      <c r="Q795" s="12"/>
      <c r="R795" s="12"/>
      <c r="S795" s="12"/>
      <c r="T795" s="12"/>
      <c r="U795" s="12"/>
      <c r="V795" s="12"/>
      <c r="W795" s="12"/>
      <c r="X795" s="12"/>
      <c r="Y795" s="12"/>
      <c r="Z795" s="12"/>
      <c r="AA795" s="12"/>
      <c r="AB795" s="12"/>
      <c r="AC795" s="12"/>
      <c r="AD795" s="12"/>
      <c r="AE795" s="12"/>
      <c r="AF795" s="12"/>
      <c r="AG795" s="12"/>
      <c r="AH795" s="12"/>
      <c r="AI795" s="27"/>
      <c r="AJ795" s="12"/>
      <c r="AK795" s="12"/>
      <c r="AL795" s="12"/>
      <c r="AM795" s="12"/>
      <c r="AN795" s="12"/>
      <c r="AO795" s="12"/>
      <c r="AP795" s="12"/>
      <c r="AQ795" s="12"/>
      <c r="AR795" s="12"/>
      <c r="AS795" s="12"/>
      <c r="AT795" s="12"/>
      <c r="AU795" s="12"/>
      <c r="AV795" s="12"/>
    </row>
    <row r="796" spans="1:48" ht="15.75" customHeight="1" x14ac:dyDescent="0.2">
      <c r="A796" s="12"/>
      <c r="B796" s="12"/>
      <c r="C796" s="12"/>
      <c r="D796" s="12"/>
      <c r="E796" s="12"/>
      <c r="F796" s="12"/>
      <c r="G796" s="12"/>
      <c r="H796" s="12"/>
      <c r="I796" s="12"/>
      <c r="J796" s="12"/>
      <c r="K796" s="12"/>
      <c r="L796" s="12"/>
      <c r="M796" s="27"/>
      <c r="N796" s="12"/>
      <c r="O796" s="12"/>
      <c r="P796" s="12"/>
      <c r="Q796" s="12"/>
      <c r="R796" s="12"/>
      <c r="S796" s="12"/>
      <c r="T796" s="12"/>
      <c r="U796" s="12"/>
      <c r="V796" s="12"/>
      <c r="W796" s="12"/>
      <c r="X796" s="12"/>
      <c r="Y796" s="12"/>
      <c r="Z796" s="12"/>
      <c r="AA796" s="12"/>
      <c r="AB796" s="12"/>
      <c r="AC796" s="12"/>
      <c r="AD796" s="12"/>
      <c r="AE796" s="12"/>
      <c r="AF796" s="12"/>
      <c r="AG796" s="12"/>
      <c r="AH796" s="12"/>
      <c r="AI796" s="27"/>
      <c r="AJ796" s="12"/>
      <c r="AK796" s="12"/>
      <c r="AL796" s="12"/>
      <c r="AM796" s="12"/>
      <c r="AN796" s="12"/>
      <c r="AO796" s="12"/>
      <c r="AP796" s="12"/>
      <c r="AQ796" s="12"/>
      <c r="AR796" s="12"/>
      <c r="AS796" s="12"/>
      <c r="AT796" s="12"/>
      <c r="AU796" s="12"/>
      <c r="AV796" s="12"/>
    </row>
    <row r="797" spans="1:48" ht="15.75" customHeight="1" x14ac:dyDescent="0.2">
      <c r="A797" s="12"/>
      <c r="B797" s="12"/>
      <c r="C797" s="12"/>
      <c r="D797" s="12"/>
      <c r="E797" s="12"/>
      <c r="F797" s="12"/>
      <c r="G797" s="12"/>
      <c r="H797" s="12"/>
      <c r="I797" s="12"/>
      <c r="J797" s="12"/>
      <c r="K797" s="12"/>
      <c r="L797" s="12"/>
      <c r="M797" s="27"/>
      <c r="N797" s="12"/>
      <c r="O797" s="12"/>
      <c r="P797" s="12"/>
      <c r="Q797" s="12"/>
      <c r="R797" s="12"/>
      <c r="S797" s="12"/>
      <c r="T797" s="12"/>
      <c r="U797" s="12"/>
      <c r="V797" s="12"/>
      <c r="W797" s="12"/>
      <c r="X797" s="12"/>
      <c r="Y797" s="12"/>
      <c r="Z797" s="12"/>
      <c r="AA797" s="12"/>
      <c r="AB797" s="12"/>
      <c r="AC797" s="12"/>
      <c r="AD797" s="12"/>
      <c r="AE797" s="12"/>
      <c r="AF797" s="12"/>
      <c r="AG797" s="12"/>
      <c r="AH797" s="12"/>
      <c r="AI797" s="27"/>
      <c r="AJ797" s="12"/>
      <c r="AK797" s="12"/>
      <c r="AL797" s="12"/>
      <c r="AM797" s="12"/>
      <c r="AN797" s="12"/>
      <c r="AO797" s="12"/>
      <c r="AP797" s="12"/>
      <c r="AQ797" s="12"/>
      <c r="AR797" s="12"/>
      <c r="AS797" s="12"/>
      <c r="AT797" s="12"/>
      <c r="AU797" s="12"/>
      <c r="AV797" s="12"/>
    </row>
    <row r="798" spans="1:48" ht="15.75" customHeight="1" x14ac:dyDescent="0.2">
      <c r="A798" s="12"/>
      <c r="B798" s="12"/>
      <c r="C798" s="12"/>
      <c r="D798" s="12"/>
      <c r="E798" s="12"/>
      <c r="F798" s="12"/>
      <c r="G798" s="12"/>
      <c r="H798" s="12"/>
      <c r="I798" s="12"/>
      <c r="J798" s="12"/>
      <c r="K798" s="12"/>
      <c r="L798" s="12"/>
      <c r="M798" s="27"/>
      <c r="N798" s="12"/>
      <c r="O798" s="12"/>
      <c r="P798" s="12"/>
      <c r="Q798" s="12"/>
      <c r="R798" s="12"/>
      <c r="S798" s="12"/>
      <c r="T798" s="12"/>
      <c r="U798" s="12"/>
      <c r="V798" s="12"/>
      <c r="W798" s="12"/>
      <c r="X798" s="12"/>
      <c r="Y798" s="12"/>
      <c r="Z798" s="12"/>
      <c r="AA798" s="12"/>
      <c r="AB798" s="12"/>
      <c r="AC798" s="12"/>
      <c r="AD798" s="12"/>
      <c r="AE798" s="12"/>
      <c r="AF798" s="12"/>
      <c r="AG798" s="12"/>
      <c r="AH798" s="12"/>
      <c r="AI798" s="27"/>
      <c r="AJ798" s="12"/>
      <c r="AK798" s="12"/>
      <c r="AL798" s="12"/>
      <c r="AM798" s="12"/>
      <c r="AN798" s="12"/>
      <c r="AO798" s="12"/>
      <c r="AP798" s="12"/>
      <c r="AQ798" s="12"/>
      <c r="AR798" s="12"/>
      <c r="AS798" s="12"/>
      <c r="AT798" s="12"/>
      <c r="AU798" s="12"/>
      <c r="AV798" s="12"/>
    </row>
    <row r="799" spans="1:48" ht="15.75" customHeight="1" x14ac:dyDescent="0.2">
      <c r="A799" s="12"/>
      <c r="B799" s="12"/>
      <c r="C799" s="12"/>
      <c r="D799" s="12"/>
      <c r="E799" s="12"/>
      <c r="F799" s="12"/>
      <c r="G799" s="12"/>
      <c r="H799" s="12"/>
      <c r="I799" s="12"/>
      <c r="J799" s="12"/>
      <c r="K799" s="12"/>
      <c r="L799" s="12"/>
      <c r="M799" s="27"/>
      <c r="N799" s="12"/>
      <c r="O799" s="12"/>
      <c r="P799" s="12"/>
      <c r="Q799" s="12"/>
      <c r="R799" s="12"/>
      <c r="S799" s="12"/>
      <c r="T799" s="12"/>
      <c r="U799" s="12"/>
      <c r="V799" s="12"/>
      <c r="W799" s="12"/>
      <c r="X799" s="12"/>
      <c r="Y799" s="12"/>
      <c r="Z799" s="12"/>
      <c r="AA799" s="12"/>
      <c r="AB799" s="12"/>
      <c r="AC799" s="12"/>
      <c r="AD799" s="12"/>
      <c r="AE799" s="12"/>
      <c r="AF799" s="12"/>
      <c r="AG799" s="12"/>
      <c r="AH799" s="12"/>
      <c r="AI799" s="27"/>
      <c r="AJ799" s="12"/>
      <c r="AK799" s="12"/>
      <c r="AL799" s="12"/>
      <c r="AM799" s="12"/>
      <c r="AN799" s="12"/>
      <c r="AO799" s="12"/>
      <c r="AP799" s="12"/>
      <c r="AQ799" s="12"/>
      <c r="AR799" s="12"/>
      <c r="AS799" s="12"/>
      <c r="AT799" s="12"/>
      <c r="AU799" s="12"/>
      <c r="AV799" s="12"/>
    </row>
    <row r="800" spans="1:48" ht="15.75" customHeight="1" x14ac:dyDescent="0.2">
      <c r="A800" s="12"/>
      <c r="B800" s="12"/>
      <c r="C800" s="12"/>
      <c r="D800" s="12"/>
      <c r="E800" s="12"/>
      <c r="F800" s="12"/>
      <c r="G800" s="12"/>
      <c r="H800" s="12"/>
      <c r="I800" s="12"/>
      <c r="J800" s="12"/>
      <c r="K800" s="12"/>
      <c r="L800" s="12"/>
      <c r="M800" s="27"/>
      <c r="N800" s="12"/>
      <c r="O800" s="12"/>
      <c r="P800" s="12"/>
      <c r="Q800" s="12"/>
      <c r="R800" s="12"/>
      <c r="S800" s="12"/>
      <c r="T800" s="12"/>
      <c r="U800" s="12"/>
      <c r="V800" s="12"/>
      <c r="W800" s="12"/>
      <c r="X800" s="12"/>
      <c r="Y800" s="12"/>
      <c r="Z800" s="12"/>
      <c r="AA800" s="12"/>
      <c r="AB800" s="12"/>
      <c r="AC800" s="12"/>
      <c r="AD800" s="12"/>
      <c r="AE800" s="12"/>
      <c r="AF800" s="12"/>
      <c r="AG800" s="12"/>
      <c r="AH800" s="12"/>
      <c r="AI800" s="27"/>
      <c r="AJ800" s="12"/>
      <c r="AK800" s="12"/>
      <c r="AL800" s="12"/>
      <c r="AM800" s="12"/>
      <c r="AN800" s="12"/>
      <c r="AO800" s="12"/>
      <c r="AP800" s="12"/>
      <c r="AQ800" s="12"/>
      <c r="AR800" s="12"/>
      <c r="AS800" s="12"/>
      <c r="AT800" s="12"/>
      <c r="AU800" s="12"/>
      <c r="AV800" s="12"/>
    </row>
    <row r="801" spans="1:48" ht="15.75" customHeight="1" x14ac:dyDescent="0.2">
      <c r="A801" s="12"/>
      <c r="B801" s="12"/>
      <c r="C801" s="12"/>
      <c r="D801" s="12"/>
      <c r="E801" s="12"/>
      <c r="F801" s="12"/>
      <c r="G801" s="12"/>
      <c r="H801" s="12"/>
      <c r="I801" s="12"/>
      <c r="J801" s="12"/>
      <c r="K801" s="12"/>
      <c r="L801" s="12"/>
      <c r="M801" s="27"/>
      <c r="N801" s="12"/>
      <c r="O801" s="12"/>
      <c r="P801" s="12"/>
      <c r="Q801" s="12"/>
      <c r="R801" s="12"/>
      <c r="S801" s="12"/>
      <c r="T801" s="12"/>
      <c r="U801" s="12"/>
      <c r="V801" s="12"/>
      <c r="W801" s="12"/>
      <c r="X801" s="12"/>
      <c r="Y801" s="12"/>
      <c r="Z801" s="12"/>
      <c r="AA801" s="12"/>
      <c r="AB801" s="12"/>
      <c r="AC801" s="12"/>
      <c r="AD801" s="12"/>
      <c r="AE801" s="12"/>
      <c r="AF801" s="12"/>
      <c r="AG801" s="12"/>
      <c r="AH801" s="12"/>
      <c r="AI801" s="27"/>
      <c r="AJ801" s="12"/>
      <c r="AK801" s="12"/>
      <c r="AL801" s="12"/>
      <c r="AM801" s="12"/>
      <c r="AN801" s="12"/>
      <c r="AO801" s="12"/>
      <c r="AP801" s="12"/>
      <c r="AQ801" s="12"/>
      <c r="AR801" s="12"/>
      <c r="AS801" s="12"/>
      <c r="AT801" s="12"/>
      <c r="AU801" s="12"/>
      <c r="AV801" s="12"/>
    </row>
    <row r="802" spans="1:48" ht="15.75" customHeight="1" x14ac:dyDescent="0.2">
      <c r="A802" s="12"/>
      <c r="B802" s="12"/>
      <c r="C802" s="12"/>
      <c r="D802" s="12"/>
      <c r="E802" s="12"/>
      <c r="F802" s="12"/>
      <c r="G802" s="12"/>
      <c r="H802" s="12"/>
      <c r="I802" s="12"/>
      <c r="J802" s="12"/>
      <c r="K802" s="12"/>
      <c r="L802" s="12"/>
      <c r="M802" s="27"/>
      <c r="N802" s="12"/>
      <c r="O802" s="12"/>
      <c r="P802" s="12"/>
      <c r="Q802" s="12"/>
      <c r="R802" s="12"/>
      <c r="S802" s="12"/>
      <c r="T802" s="12"/>
      <c r="U802" s="12"/>
      <c r="V802" s="12"/>
      <c r="W802" s="12"/>
      <c r="X802" s="12"/>
      <c r="Y802" s="12"/>
      <c r="Z802" s="12"/>
      <c r="AA802" s="12"/>
      <c r="AB802" s="12"/>
      <c r="AC802" s="12"/>
      <c r="AD802" s="12"/>
      <c r="AE802" s="12"/>
      <c r="AF802" s="12"/>
      <c r="AG802" s="12"/>
      <c r="AH802" s="12"/>
      <c r="AI802" s="27"/>
      <c r="AJ802" s="12"/>
      <c r="AK802" s="12"/>
      <c r="AL802" s="12"/>
      <c r="AM802" s="12"/>
      <c r="AN802" s="12"/>
      <c r="AO802" s="12"/>
      <c r="AP802" s="12"/>
      <c r="AQ802" s="12"/>
      <c r="AR802" s="12"/>
      <c r="AS802" s="12"/>
      <c r="AT802" s="12"/>
      <c r="AU802" s="12"/>
      <c r="AV802" s="12"/>
    </row>
    <row r="803" spans="1:48" ht="15.75" customHeight="1" x14ac:dyDescent="0.2">
      <c r="A803" s="12"/>
      <c r="B803" s="12"/>
      <c r="C803" s="12"/>
      <c r="D803" s="12"/>
      <c r="E803" s="12"/>
      <c r="F803" s="12"/>
      <c r="G803" s="12"/>
      <c r="H803" s="12"/>
      <c r="I803" s="12"/>
      <c r="J803" s="12"/>
      <c r="K803" s="12"/>
      <c r="L803" s="12"/>
      <c r="M803" s="27"/>
      <c r="N803" s="12"/>
      <c r="O803" s="12"/>
      <c r="P803" s="12"/>
      <c r="Q803" s="12"/>
      <c r="R803" s="12"/>
      <c r="S803" s="12"/>
      <c r="T803" s="12"/>
      <c r="U803" s="12"/>
      <c r="V803" s="12"/>
      <c r="W803" s="12"/>
      <c r="X803" s="12"/>
      <c r="Y803" s="12"/>
      <c r="Z803" s="12"/>
      <c r="AA803" s="12"/>
      <c r="AB803" s="12"/>
      <c r="AC803" s="12"/>
      <c r="AD803" s="12"/>
      <c r="AE803" s="12"/>
      <c r="AF803" s="12"/>
      <c r="AG803" s="12"/>
      <c r="AH803" s="12"/>
      <c r="AI803" s="27"/>
      <c r="AJ803" s="12"/>
      <c r="AK803" s="12"/>
      <c r="AL803" s="12"/>
      <c r="AM803" s="12"/>
      <c r="AN803" s="12"/>
      <c r="AO803" s="12"/>
      <c r="AP803" s="12"/>
      <c r="AQ803" s="12"/>
      <c r="AR803" s="12"/>
      <c r="AS803" s="12"/>
      <c r="AT803" s="12"/>
      <c r="AU803" s="12"/>
      <c r="AV803" s="12"/>
    </row>
    <row r="804" spans="1:48" ht="15.75" customHeight="1" x14ac:dyDescent="0.2">
      <c r="A804" s="12"/>
      <c r="B804" s="12"/>
      <c r="C804" s="12"/>
      <c r="D804" s="12"/>
      <c r="E804" s="12"/>
      <c r="F804" s="12"/>
      <c r="G804" s="12"/>
      <c r="H804" s="12"/>
      <c r="I804" s="12"/>
      <c r="J804" s="12"/>
      <c r="K804" s="12"/>
      <c r="L804" s="12"/>
      <c r="M804" s="27"/>
      <c r="N804" s="12"/>
      <c r="O804" s="12"/>
      <c r="P804" s="12"/>
      <c r="Q804" s="12"/>
      <c r="R804" s="12"/>
      <c r="S804" s="12"/>
      <c r="T804" s="12"/>
      <c r="U804" s="12"/>
      <c r="V804" s="12"/>
      <c r="W804" s="12"/>
      <c r="X804" s="12"/>
      <c r="Y804" s="12"/>
      <c r="Z804" s="12"/>
      <c r="AA804" s="12"/>
      <c r="AB804" s="12"/>
      <c r="AC804" s="12"/>
      <c r="AD804" s="12"/>
      <c r="AE804" s="12"/>
      <c r="AF804" s="12"/>
      <c r="AG804" s="12"/>
      <c r="AH804" s="12"/>
      <c r="AI804" s="27"/>
      <c r="AJ804" s="12"/>
      <c r="AK804" s="12"/>
      <c r="AL804" s="12"/>
      <c r="AM804" s="12"/>
      <c r="AN804" s="12"/>
      <c r="AO804" s="12"/>
      <c r="AP804" s="12"/>
      <c r="AQ804" s="12"/>
      <c r="AR804" s="12"/>
      <c r="AS804" s="12"/>
      <c r="AT804" s="12"/>
      <c r="AU804" s="12"/>
      <c r="AV804" s="12"/>
    </row>
    <row r="805" spans="1:48" ht="15.75" customHeight="1" x14ac:dyDescent="0.2">
      <c r="A805" s="12"/>
      <c r="B805" s="12"/>
      <c r="C805" s="12"/>
      <c r="D805" s="12"/>
      <c r="E805" s="12"/>
      <c r="F805" s="12"/>
      <c r="G805" s="12"/>
      <c r="H805" s="12"/>
      <c r="I805" s="12"/>
      <c r="J805" s="12"/>
      <c r="K805" s="12"/>
      <c r="L805" s="12"/>
      <c r="M805" s="27"/>
      <c r="N805" s="12"/>
      <c r="O805" s="12"/>
      <c r="P805" s="12"/>
      <c r="Q805" s="12"/>
      <c r="R805" s="12"/>
      <c r="S805" s="12"/>
      <c r="T805" s="12"/>
      <c r="U805" s="12"/>
      <c r="V805" s="12"/>
      <c r="W805" s="12"/>
      <c r="X805" s="12"/>
      <c r="Y805" s="12"/>
      <c r="Z805" s="12"/>
      <c r="AA805" s="12"/>
      <c r="AB805" s="12"/>
      <c r="AC805" s="12"/>
      <c r="AD805" s="12"/>
      <c r="AE805" s="12"/>
      <c r="AF805" s="12"/>
      <c r="AG805" s="12"/>
      <c r="AH805" s="12"/>
      <c r="AI805" s="27"/>
      <c r="AJ805" s="12"/>
      <c r="AK805" s="12"/>
      <c r="AL805" s="12"/>
      <c r="AM805" s="12"/>
      <c r="AN805" s="12"/>
      <c r="AO805" s="12"/>
      <c r="AP805" s="12"/>
      <c r="AQ805" s="12"/>
      <c r="AR805" s="12"/>
      <c r="AS805" s="12"/>
      <c r="AT805" s="12"/>
      <c r="AU805" s="12"/>
      <c r="AV805" s="12"/>
    </row>
    <row r="806" spans="1:48" ht="15.75" customHeight="1" x14ac:dyDescent="0.2">
      <c r="A806" s="12"/>
      <c r="B806" s="12"/>
      <c r="C806" s="12"/>
      <c r="D806" s="12"/>
      <c r="E806" s="12"/>
      <c r="F806" s="12"/>
      <c r="G806" s="12"/>
      <c r="H806" s="12"/>
      <c r="I806" s="12"/>
      <c r="J806" s="12"/>
      <c r="K806" s="12"/>
      <c r="L806" s="12"/>
      <c r="M806" s="27"/>
      <c r="N806" s="12"/>
      <c r="O806" s="12"/>
      <c r="P806" s="12"/>
      <c r="Q806" s="12"/>
      <c r="R806" s="12"/>
      <c r="S806" s="12"/>
      <c r="T806" s="12"/>
      <c r="U806" s="12"/>
      <c r="V806" s="12"/>
      <c r="W806" s="12"/>
      <c r="X806" s="12"/>
      <c r="Y806" s="12"/>
      <c r="Z806" s="12"/>
      <c r="AA806" s="12"/>
      <c r="AB806" s="12"/>
      <c r="AC806" s="12"/>
      <c r="AD806" s="12"/>
      <c r="AE806" s="12"/>
      <c r="AF806" s="12"/>
      <c r="AG806" s="12"/>
      <c r="AH806" s="12"/>
      <c r="AI806" s="27"/>
      <c r="AJ806" s="12"/>
      <c r="AK806" s="12"/>
      <c r="AL806" s="12"/>
      <c r="AM806" s="12"/>
      <c r="AN806" s="12"/>
      <c r="AO806" s="12"/>
      <c r="AP806" s="12"/>
      <c r="AQ806" s="12"/>
      <c r="AR806" s="12"/>
      <c r="AS806" s="12"/>
      <c r="AT806" s="12"/>
      <c r="AU806" s="12"/>
      <c r="AV806" s="12"/>
    </row>
    <row r="807" spans="1:48" ht="15.75" customHeight="1" x14ac:dyDescent="0.2">
      <c r="A807" s="12"/>
      <c r="B807" s="12"/>
      <c r="C807" s="12"/>
      <c r="D807" s="12"/>
      <c r="E807" s="12"/>
      <c r="F807" s="12"/>
      <c r="G807" s="12"/>
      <c r="H807" s="12"/>
      <c r="I807" s="12"/>
      <c r="J807" s="12"/>
      <c r="K807" s="12"/>
      <c r="L807" s="12"/>
      <c r="M807" s="27"/>
      <c r="N807" s="12"/>
      <c r="O807" s="12"/>
      <c r="P807" s="12"/>
      <c r="Q807" s="12"/>
      <c r="R807" s="12"/>
      <c r="S807" s="12"/>
      <c r="T807" s="12"/>
      <c r="U807" s="12"/>
      <c r="V807" s="12"/>
      <c r="W807" s="12"/>
      <c r="X807" s="12"/>
      <c r="Y807" s="12"/>
      <c r="Z807" s="12"/>
      <c r="AA807" s="12"/>
      <c r="AB807" s="12"/>
      <c r="AC807" s="12"/>
      <c r="AD807" s="12"/>
      <c r="AE807" s="12"/>
      <c r="AF807" s="12"/>
      <c r="AG807" s="12"/>
      <c r="AH807" s="12"/>
      <c r="AI807" s="27"/>
      <c r="AJ807" s="12"/>
      <c r="AK807" s="12"/>
      <c r="AL807" s="12"/>
      <c r="AM807" s="12"/>
      <c r="AN807" s="12"/>
      <c r="AO807" s="12"/>
      <c r="AP807" s="12"/>
      <c r="AQ807" s="12"/>
      <c r="AR807" s="12"/>
      <c r="AS807" s="12"/>
      <c r="AT807" s="12"/>
      <c r="AU807" s="12"/>
      <c r="AV807" s="12"/>
    </row>
    <row r="808" spans="1:48" ht="15.75" customHeight="1" x14ac:dyDescent="0.2">
      <c r="A808" s="12"/>
      <c r="B808" s="12"/>
      <c r="C808" s="12"/>
      <c r="D808" s="12"/>
      <c r="E808" s="12"/>
      <c r="F808" s="12"/>
      <c r="G808" s="12"/>
      <c r="H808" s="12"/>
      <c r="I808" s="12"/>
      <c r="J808" s="12"/>
      <c r="K808" s="12"/>
      <c r="L808" s="12"/>
      <c r="M808" s="27"/>
      <c r="N808" s="12"/>
      <c r="O808" s="12"/>
      <c r="P808" s="12"/>
      <c r="Q808" s="12"/>
      <c r="R808" s="12"/>
      <c r="S808" s="12"/>
      <c r="T808" s="12"/>
      <c r="U808" s="12"/>
      <c r="V808" s="12"/>
      <c r="W808" s="12"/>
      <c r="X808" s="12"/>
      <c r="Y808" s="12"/>
      <c r="Z808" s="12"/>
      <c r="AA808" s="12"/>
      <c r="AB808" s="12"/>
      <c r="AC808" s="12"/>
      <c r="AD808" s="12"/>
      <c r="AE808" s="12"/>
      <c r="AF808" s="12"/>
      <c r="AG808" s="12"/>
      <c r="AH808" s="12"/>
      <c r="AI808" s="27"/>
      <c r="AJ808" s="12"/>
      <c r="AK808" s="12"/>
      <c r="AL808" s="12"/>
      <c r="AM808" s="12"/>
      <c r="AN808" s="12"/>
      <c r="AO808" s="12"/>
      <c r="AP808" s="12"/>
      <c r="AQ808" s="12"/>
      <c r="AR808" s="12"/>
      <c r="AS808" s="12"/>
      <c r="AT808" s="12"/>
      <c r="AU808" s="12"/>
      <c r="AV808" s="12"/>
    </row>
    <row r="809" spans="1:48" ht="15.75" customHeight="1" x14ac:dyDescent="0.2">
      <c r="A809" s="12"/>
      <c r="B809" s="12"/>
      <c r="C809" s="12"/>
      <c r="D809" s="12"/>
      <c r="E809" s="12"/>
      <c r="F809" s="12"/>
      <c r="G809" s="12"/>
      <c r="H809" s="12"/>
      <c r="I809" s="12"/>
      <c r="J809" s="12"/>
      <c r="K809" s="12"/>
      <c r="L809" s="12"/>
      <c r="M809" s="27"/>
      <c r="N809" s="12"/>
      <c r="O809" s="12"/>
      <c r="P809" s="12"/>
      <c r="Q809" s="12"/>
      <c r="R809" s="12"/>
      <c r="S809" s="12"/>
      <c r="T809" s="12"/>
      <c r="U809" s="12"/>
      <c r="V809" s="12"/>
      <c r="W809" s="12"/>
      <c r="X809" s="12"/>
      <c r="Y809" s="12"/>
      <c r="Z809" s="12"/>
      <c r="AA809" s="12"/>
      <c r="AB809" s="12"/>
      <c r="AC809" s="12"/>
      <c r="AD809" s="12"/>
      <c r="AE809" s="12"/>
      <c r="AF809" s="12"/>
      <c r="AG809" s="12"/>
      <c r="AH809" s="12"/>
      <c r="AI809" s="27"/>
      <c r="AJ809" s="12"/>
      <c r="AK809" s="12"/>
      <c r="AL809" s="12"/>
      <c r="AM809" s="12"/>
      <c r="AN809" s="12"/>
      <c r="AO809" s="12"/>
      <c r="AP809" s="12"/>
      <c r="AQ809" s="12"/>
      <c r="AR809" s="12"/>
      <c r="AS809" s="12"/>
      <c r="AT809" s="12"/>
      <c r="AU809" s="12"/>
      <c r="AV809" s="12"/>
    </row>
    <row r="810" spans="1:48" ht="15.75" customHeight="1" x14ac:dyDescent="0.2">
      <c r="A810" s="12"/>
      <c r="B810" s="12"/>
      <c r="C810" s="12"/>
      <c r="D810" s="12"/>
      <c r="E810" s="12"/>
      <c r="F810" s="12"/>
      <c r="G810" s="12"/>
      <c r="H810" s="12"/>
      <c r="I810" s="12"/>
      <c r="J810" s="12"/>
      <c r="K810" s="12"/>
      <c r="L810" s="12"/>
      <c r="M810" s="27"/>
      <c r="N810" s="12"/>
      <c r="O810" s="12"/>
      <c r="P810" s="12"/>
      <c r="Q810" s="12"/>
      <c r="R810" s="12"/>
      <c r="S810" s="12"/>
      <c r="T810" s="12"/>
      <c r="U810" s="12"/>
      <c r="V810" s="12"/>
      <c r="W810" s="12"/>
      <c r="X810" s="12"/>
      <c r="Y810" s="12"/>
      <c r="Z810" s="12"/>
      <c r="AA810" s="12"/>
      <c r="AB810" s="12"/>
      <c r="AC810" s="12"/>
      <c r="AD810" s="12"/>
      <c r="AE810" s="12"/>
      <c r="AF810" s="12"/>
      <c r="AG810" s="12"/>
      <c r="AH810" s="12"/>
      <c r="AI810" s="27"/>
      <c r="AJ810" s="12"/>
      <c r="AK810" s="12"/>
      <c r="AL810" s="12"/>
      <c r="AM810" s="12"/>
      <c r="AN810" s="12"/>
      <c r="AO810" s="12"/>
      <c r="AP810" s="12"/>
      <c r="AQ810" s="12"/>
      <c r="AR810" s="12"/>
      <c r="AS810" s="12"/>
      <c r="AT810" s="12"/>
      <c r="AU810" s="12"/>
      <c r="AV810" s="12"/>
    </row>
    <row r="811" spans="1:48" ht="15.75" customHeight="1" x14ac:dyDescent="0.2">
      <c r="A811" s="12"/>
      <c r="B811" s="12"/>
      <c r="C811" s="12"/>
      <c r="D811" s="12"/>
      <c r="E811" s="12"/>
      <c r="F811" s="12"/>
      <c r="G811" s="12"/>
      <c r="H811" s="12"/>
      <c r="I811" s="12"/>
      <c r="J811" s="12"/>
      <c r="K811" s="12"/>
      <c r="L811" s="12"/>
      <c r="M811" s="27"/>
      <c r="N811" s="12"/>
      <c r="O811" s="12"/>
      <c r="P811" s="12"/>
      <c r="Q811" s="12"/>
      <c r="R811" s="12"/>
      <c r="S811" s="12"/>
      <c r="T811" s="12"/>
      <c r="U811" s="12"/>
      <c r="V811" s="12"/>
      <c r="W811" s="12"/>
      <c r="X811" s="12"/>
      <c r="Y811" s="12"/>
      <c r="Z811" s="12"/>
      <c r="AA811" s="12"/>
      <c r="AB811" s="12"/>
      <c r="AC811" s="12"/>
      <c r="AD811" s="12"/>
      <c r="AE811" s="12"/>
      <c r="AF811" s="12"/>
      <c r="AG811" s="12"/>
      <c r="AH811" s="12"/>
      <c r="AI811" s="27"/>
      <c r="AJ811" s="12"/>
      <c r="AK811" s="12"/>
      <c r="AL811" s="12"/>
      <c r="AM811" s="12"/>
      <c r="AN811" s="12"/>
      <c r="AO811" s="12"/>
      <c r="AP811" s="12"/>
      <c r="AQ811" s="12"/>
      <c r="AR811" s="12"/>
      <c r="AS811" s="12"/>
      <c r="AT811" s="12"/>
      <c r="AU811" s="12"/>
      <c r="AV811" s="12"/>
    </row>
    <row r="812" spans="1:48" ht="15.75" customHeight="1" x14ac:dyDescent="0.2">
      <c r="A812" s="12"/>
      <c r="B812" s="12"/>
      <c r="C812" s="12"/>
      <c r="D812" s="12"/>
      <c r="E812" s="12"/>
      <c r="F812" s="12"/>
      <c r="G812" s="12"/>
      <c r="H812" s="12"/>
      <c r="I812" s="12"/>
      <c r="J812" s="12"/>
      <c r="K812" s="12"/>
      <c r="L812" s="12"/>
      <c r="M812" s="27"/>
      <c r="N812" s="12"/>
      <c r="O812" s="12"/>
      <c r="P812" s="12"/>
      <c r="Q812" s="12"/>
      <c r="R812" s="12"/>
      <c r="S812" s="12"/>
      <c r="T812" s="12"/>
      <c r="U812" s="12"/>
      <c r="V812" s="12"/>
      <c r="W812" s="12"/>
      <c r="X812" s="12"/>
      <c r="Y812" s="12"/>
      <c r="Z812" s="12"/>
      <c r="AA812" s="12"/>
      <c r="AB812" s="12"/>
      <c r="AC812" s="12"/>
      <c r="AD812" s="12"/>
      <c r="AE812" s="12"/>
      <c r="AF812" s="12"/>
      <c r="AG812" s="12"/>
      <c r="AH812" s="12"/>
      <c r="AI812" s="27"/>
      <c r="AJ812" s="12"/>
      <c r="AK812" s="12"/>
      <c r="AL812" s="12"/>
      <c r="AM812" s="12"/>
      <c r="AN812" s="12"/>
      <c r="AO812" s="12"/>
      <c r="AP812" s="12"/>
      <c r="AQ812" s="12"/>
      <c r="AR812" s="12"/>
      <c r="AS812" s="12"/>
      <c r="AT812" s="12"/>
      <c r="AU812" s="12"/>
      <c r="AV812" s="12"/>
    </row>
    <row r="813" spans="1:48" ht="15.75" customHeight="1" x14ac:dyDescent="0.2">
      <c r="A813" s="12"/>
      <c r="B813" s="12"/>
      <c r="C813" s="12"/>
      <c r="D813" s="12"/>
      <c r="E813" s="12"/>
      <c r="F813" s="12"/>
      <c r="G813" s="12"/>
      <c r="H813" s="12"/>
      <c r="I813" s="12"/>
      <c r="J813" s="12"/>
      <c r="K813" s="12"/>
      <c r="L813" s="12"/>
      <c r="M813" s="27"/>
      <c r="N813" s="12"/>
      <c r="O813" s="12"/>
      <c r="P813" s="12"/>
      <c r="Q813" s="12"/>
      <c r="R813" s="12"/>
      <c r="S813" s="12"/>
      <c r="T813" s="12"/>
      <c r="U813" s="12"/>
      <c r="V813" s="12"/>
      <c r="W813" s="12"/>
      <c r="X813" s="12"/>
      <c r="Y813" s="12"/>
      <c r="Z813" s="12"/>
      <c r="AA813" s="12"/>
      <c r="AB813" s="12"/>
      <c r="AC813" s="12"/>
      <c r="AD813" s="12"/>
      <c r="AE813" s="12"/>
      <c r="AF813" s="12"/>
      <c r="AG813" s="12"/>
      <c r="AH813" s="12"/>
      <c r="AI813" s="27"/>
      <c r="AJ813" s="12"/>
      <c r="AK813" s="12"/>
      <c r="AL813" s="12"/>
      <c r="AM813" s="12"/>
      <c r="AN813" s="12"/>
      <c r="AO813" s="12"/>
      <c r="AP813" s="12"/>
      <c r="AQ813" s="12"/>
      <c r="AR813" s="12"/>
      <c r="AS813" s="12"/>
      <c r="AT813" s="12"/>
      <c r="AU813" s="12"/>
      <c r="AV813" s="12"/>
    </row>
    <row r="814" spans="1:48" ht="15.75" customHeight="1" x14ac:dyDescent="0.2">
      <c r="A814" s="12"/>
      <c r="B814" s="12"/>
      <c r="C814" s="12"/>
      <c r="D814" s="12"/>
      <c r="E814" s="12"/>
      <c r="F814" s="12"/>
      <c r="G814" s="12"/>
      <c r="H814" s="12"/>
      <c r="I814" s="12"/>
      <c r="J814" s="12"/>
      <c r="K814" s="12"/>
      <c r="L814" s="12"/>
      <c r="M814" s="27"/>
      <c r="N814" s="12"/>
      <c r="O814" s="12"/>
      <c r="P814" s="12"/>
      <c r="Q814" s="12"/>
      <c r="R814" s="12"/>
      <c r="S814" s="12"/>
      <c r="T814" s="12"/>
      <c r="U814" s="12"/>
      <c r="V814" s="12"/>
      <c r="W814" s="12"/>
      <c r="X814" s="12"/>
      <c r="Y814" s="12"/>
      <c r="Z814" s="12"/>
      <c r="AA814" s="12"/>
      <c r="AB814" s="12"/>
      <c r="AC814" s="12"/>
      <c r="AD814" s="12"/>
      <c r="AE814" s="12"/>
      <c r="AF814" s="12"/>
      <c r="AG814" s="12"/>
      <c r="AH814" s="12"/>
      <c r="AI814" s="27"/>
      <c r="AJ814" s="12"/>
      <c r="AK814" s="12"/>
      <c r="AL814" s="12"/>
      <c r="AM814" s="12"/>
      <c r="AN814" s="12"/>
      <c r="AO814" s="12"/>
      <c r="AP814" s="12"/>
      <c r="AQ814" s="12"/>
      <c r="AR814" s="12"/>
      <c r="AS814" s="12"/>
      <c r="AT814" s="12"/>
      <c r="AU814" s="12"/>
      <c r="AV814" s="12"/>
    </row>
    <row r="815" spans="1:48" ht="15.75" customHeight="1" x14ac:dyDescent="0.2">
      <c r="A815" s="12"/>
      <c r="B815" s="12"/>
      <c r="C815" s="12"/>
      <c r="D815" s="12"/>
      <c r="E815" s="12"/>
      <c r="F815" s="12"/>
      <c r="G815" s="12"/>
      <c r="H815" s="12"/>
      <c r="I815" s="12"/>
      <c r="J815" s="12"/>
      <c r="K815" s="12"/>
      <c r="L815" s="12"/>
      <c r="M815" s="27"/>
      <c r="N815" s="12"/>
      <c r="O815" s="12"/>
      <c r="P815" s="12"/>
      <c r="Q815" s="12"/>
      <c r="R815" s="12"/>
      <c r="S815" s="12"/>
      <c r="T815" s="12"/>
      <c r="U815" s="12"/>
      <c r="V815" s="12"/>
      <c r="W815" s="12"/>
      <c r="X815" s="12"/>
      <c r="Y815" s="12"/>
      <c r="Z815" s="12"/>
      <c r="AA815" s="12"/>
      <c r="AB815" s="12"/>
      <c r="AC815" s="12"/>
      <c r="AD815" s="12"/>
      <c r="AE815" s="12"/>
      <c r="AF815" s="12"/>
      <c r="AG815" s="12"/>
      <c r="AH815" s="12"/>
      <c r="AI815" s="27"/>
      <c r="AJ815" s="12"/>
      <c r="AK815" s="12"/>
      <c r="AL815" s="12"/>
      <c r="AM815" s="12"/>
      <c r="AN815" s="12"/>
      <c r="AO815" s="12"/>
      <c r="AP815" s="12"/>
      <c r="AQ815" s="12"/>
      <c r="AR815" s="12"/>
      <c r="AS815" s="12"/>
      <c r="AT815" s="12"/>
      <c r="AU815" s="12"/>
      <c r="AV815" s="12"/>
    </row>
    <row r="816" spans="1:48" ht="15.75" customHeight="1" x14ac:dyDescent="0.2">
      <c r="A816" s="12"/>
      <c r="B816" s="12"/>
      <c r="C816" s="12"/>
      <c r="D816" s="12"/>
      <c r="E816" s="12"/>
      <c r="F816" s="12"/>
      <c r="G816" s="12"/>
      <c r="H816" s="12"/>
      <c r="I816" s="12"/>
      <c r="J816" s="12"/>
      <c r="K816" s="12"/>
      <c r="L816" s="12"/>
      <c r="M816" s="27"/>
      <c r="N816" s="12"/>
      <c r="O816" s="12"/>
      <c r="P816" s="12"/>
      <c r="Q816" s="12"/>
      <c r="R816" s="12"/>
      <c r="S816" s="12"/>
      <c r="T816" s="12"/>
      <c r="U816" s="12"/>
      <c r="V816" s="12"/>
      <c r="W816" s="12"/>
      <c r="X816" s="12"/>
      <c r="Y816" s="12"/>
      <c r="Z816" s="12"/>
      <c r="AA816" s="12"/>
      <c r="AB816" s="12"/>
      <c r="AC816" s="12"/>
      <c r="AD816" s="12"/>
      <c r="AE816" s="12"/>
      <c r="AF816" s="12"/>
      <c r="AG816" s="12"/>
      <c r="AH816" s="12"/>
      <c r="AI816" s="27"/>
      <c r="AJ816" s="12"/>
      <c r="AK816" s="12"/>
      <c r="AL816" s="12"/>
      <c r="AM816" s="12"/>
      <c r="AN816" s="12"/>
      <c r="AO816" s="12"/>
      <c r="AP816" s="12"/>
      <c r="AQ816" s="12"/>
      <c r="AR816" s="12"/>
      <c r="AS816" s="12"/>
      <c r="AT816" s="12"/>
      <c r="AU816" s="12"/>
      <c r="AV816" s="12"/>
    </row>
    <row r="817" spans="1:48" ht="15.75" customHeight="1" x14ac:dyDescent="0.2">
      <c r="A817" s="12"/>
      <c r="B817" s="12"/>
      <c r="C817" s="12"/>
      <c r="D817" s="12"/>
      <c r="E817" s="12"/>
      <c r="F817" s="12"/>
      <c r="G817" s="12"/>
      <c r="H817" s="12"/>
      <c r="I817" s="12"/>
      <c r="J817" s="12"/>
      <c r="K817" s="12"/>
      <c r="L817" s="12"/>
      <c r="M817" s="27"/>
      <c r="N817" s="12"/>
      <c r="O817" s="12"/>
      <c r="P817" s="12"/>
      <c r="Q817" s="12"/>
      <c r="R817" s="12"/>
      <c r="S817" s="12"/>
      <c r="T817" s="12"/>
      <c r="U817" s="12"/>
      <c r="V817" s="12"/>
      <c r="W817" s="12"/>
      <c r="X817" s="12"/>
      <c r="Y817" s="12"/>
      <c r="Z817" s="12"/>
      <c r="AA817" s="12"/>
      <c r="AB817" s="12"/>
      <c r="AC817" s="12"/>
      <c r="AD817" s="12"/>
      <c r="AE817" s="12"/>
      <c r="AF817" s="12"/>
      <c r="AG817" s="12"/>
      <c r="AH817" s="12"/>
      <c r="AI817" s="27"/>
      <c r="AJ817" s="12"/>
      <c r="AK817" s="12"/>
      <c r="AL817" s="12"/>
      <c r="AM817" s="12"/>
      <c r="AN817" s="12"/>
      <c r="AO817" s="12"/>
      <c r="AP817" s="12"/>
      <c r="AQ817" s="12"/>
      <c r="AR817" s="12"/>
      <c r="AS817" s="12"/>
      <c r="AT817" s="12"/>
      <c r="AU817" s="12"/>
      <c r="AV817" s="12"/>
    </row>
    <row r="818" spans="1:48" ht="15.75" customHeight="1" x14ac:dyDescent="0.2">
      <c r="A818" s="12"/>
      <c r="B818" s="12"/>
      <c r="C818" s="12"/>
      <c r="D818" s="12"/>
      <c r="E818" s="12"/>
      <c r="F818" s="12"/>
      <c r="G818" s="12"/>
      <c r="H818" s="12"/>
      <c r="I818" s="12"/>
      <c r="J818" s="12"/>
      <c r="K818" s="12"/>
      <c r="L818" s="12"/>
      <c r="M818" s="27"/>
      <c r="N818" s="12"/>
      <c r="O818" s="12"/>
      <c r="P818" s="12"/>
      <c r="Q818" s="12"/>
      <c r="R818" s="12"/>
      <c r="S818" s="12"/>
      <c r="T818" s="12"/>
      <c r="U818" s="12"/>
      <c r="V818" s="12"/>
      <c r="W818" s="12"/>
      <c r="X818" s="12"/>
      <c r="Y818" s="12"/>
      <c r="Z818" s="12"/>
      <c r="AA818" s="12"/>
      <c r="AB818" s="12"/>
      <c r="AC818" s="12"/>
      <c r="AD818" s="12"/>
      <c r="AE818" s="12"/>
      <c r="AF818" s="12"/>
      <c r="AG818" s="12"/>
      <c r="AH818" s="12"/>
      <c r="AI818" s="27"/>
      <c r="AJ818" s="12"/>
      <c r="AK818" s="12"/>
      <c r="AL818" s="12"/>
      <c r="AM818" s="12"/>
      <c r="AN818" s="12"/>
      <c r="AO818" s="12"/>
      <c r="AP818" s="12"/>
      <c r="AQ818" s="12"/>
      <c r="AR818" s="12"/>
      <c r="AS818" s="12"/>
      <c r="AT818" s="12"/>
      <c r="AU818" s="12"/>
      <c r="AV818" s="12"/>
    </row>
    <row r="819" spans="1:48" ht="15.75" customHeight="1" x14ac:dyDescent="0.2">
      <c r="A819" s="12"/>
      <c r="B819" s="12"/>
      <c r="C819" s="12"/>
      <c r="D819" s="12"/>
      <c r="E819" s="12"/>
      <c r="F819" s="12"/>
      <c r="G819" s="12"/>
      <c r="H819" s="12"/>
      <c r="I819" s="12"/>
      <c r="J819" s="12"/>
      <c r="K819" s="12"/>
      <c r="L819" s="12"/>
      <c r="M819" s="27"/>
      <c r="N819" s="12"/>
      <c r="O819" s="12"/>
      <c r="P819" s="12"/>
      <c r="Q819" s="12"/>
      <c r="R819" s="12"/>
      <c r="S819" s="12"/>
      <c r="T819" s="12"/>
      <c r="U819" s="12"/>
      <c r="V819" s="12"/>
      <c r="W819" s="12"/>
      <c r="X819" s="12"/>
      <c r="Y819" s="12"/>
      <c r="Z819" s="12"/>
      <c r="AA819" s="12"/>
      <c r="AB819" s="12"/>
      <c r="AC819" s="12"/>
      <c r="AD819" s="12"/>
      <c r="AE819" s="12"/>
      <c r="AF819" s="12"/>
      <c r="AG819" s="12"/>
      <c r="AH819" s="12"/>
      <c r="AI819" s="27"/>
      <c r="AJ819" s="12"/>
      <c r="AK819" s="12"/>
      <c r="AL819" s="12"/>
      <c r="AM819" s="12"/>
      <c r="AN819" s="12"/>
      <c r="AO819" s="12"/>
      <c r="AP819" s="12"/>
      <c r="AQ819" s="12"/>
      <c r="AR819" s="12"/>
      <c r="AS819" s="12"/>
      <c r="AT819" s="12"/>
      <c r="AU819" s="12"/>
      <c r="AV819" s="12"/>
    </row>
    <row r="820" spans="1:48" ht="15.75" customHeight="1" x14ac:dyDescent="0.2">
      <c r="A820" s="12"/>
      <c r="B820" s="12"/>
      <c r="C820" s="12"/>
      <c r="D820" s="12"/>
      <c r="E820" s="12"/>
      <c r="F820" s="12"/>
      <c r="G820" s="12"/>
      <c r="H820" s="12"/>
      <c r="I820" s="12"/>
      <c r="J820" s="12"/>
      <c r="K820" s="12"/>
      <c r="L820" s="12"/>
      <c r="M820" s="27"/>
      <c r="N820" s="12"/>
      <c r="O820" s="12"/>
      <c r="P820" s="12"/>
      <c r="Q820" s="12"/>
      <c r="R820" s="12"/>
      <c r="S820" s="12"/>
      <c r="T820" s="12"/>
      <c r="U820" s="12"/>
      <c r="V820" s="12"/>
      <c r="W820" s="12"/>
      <c r="X820" s="12"/>
      <c r="Y820" s="12"/>
      <c r="Z820" s="12"/>
      <c r="AA820" s="12"/>
      <c r="AB820" s="12"/>
      <c r="AC820" s="12"/>
      <c r="AD820" s="12"/>
      <c r="AE820" s="12"/>
      <c r="AF820" s="12"/>
      <c r="AG820" s="12"/>
      <c r="AH820" s="12"/>
      <c r="AI820" s="27"/>
      <c r="AJ820" s="12"/>
      <c r="AK820" s="12"/>
      <c r="AL820" s="12"/>
      <c r="AM820" s="12"/>
      <c r="AN820" s="12"/>
      <c r="AO820" s="12"/>
      <c r="AP820" s="12"/>
      <c r="AQ820" s="12"/>
      <c r="AR820" s="12"/>
      <c r="AS820" s="12"/>
      <c r="AT820" s="12"/>
      <c r="AU820" s="12"/>
      <c r="AV820" s="12"/>
    </row>
    <row r="821" spans="1:48" ht="15.75" customHeight="1" x14ac:dyDescent="0.2">
      <c r="A821" s="12"/>
      <c r="B821" s="12"/>
      <c r="C821" s="12"/>
      <c r="D821" s="12"/>
      <c r="E821" s="12"/>
      <c r="F821" s="12"/>
      <c r="G821" s="12"/>
      <c r="H821" s="12"/>
      <c r="I821" s="12"/>
      <c r="J821" s="12"/>
      <c r="K821" s="12"/>
      <c r="L821" s="12"/>
      <c r="M821" s="27"/>
      <c r="N821" s="12"/>
      <c r="O821" s="12"/>
      <c r="P821" s="12"/>
      <c r="Q821" s="12"/>
      <c r="R821" s="12"/>
      <c r="S821" s="12"/>
      <c r="T821" s="12"/>
      <c r="U821" s="12"/>
      <c r="V821" s="12"/>
      <c r="W821" s="12"/>
      <c r="X821" s="12"/>
      <c r="Y821" s="12"/>
      <c r="Z821" s="12"/>
      <c r="AA821" s="12"/>
      <c r="AB821" s="12"/>
      <c r="AC821" s="12"/>
      <c r="AD821" s="12"/>
      <c r="AE821" s="12"/>
      <c r="AF821" s="12"/>
      <c r="AG821" s="12"/>
      <c r="AH821" s="12"/>
      <c r="AI821" s="27"/>
      <c r="AJ821" s="12"/>
      <c r="AK821" s="12"/>
      <c r="AL821" s="12"/>
      <c r="AM821" s="12"/>
      <c r="AN821" s="12"/>
      <c r="AO821" s="12"/>
      <c r="AP821" s="12"/>
      <c r="AQ821" s="12"/>
      <c r="AR821" s="12"/>
      <c r="AS821" s="12"/>
      <c r="AT821" s="12"/>
      <c r="AU821" s="12"/>
      <c r="AV821" s="12"/>
    </row>
    <row r="822" spans="1:48" ht="15.75" customHeight="1" x14ac:dyDescent="0.2">
      <c r="A822" s="12"/>
      <c r="B822" s="12"/>
      <c r="C822" s="12"/>
      <c r="D822" s="12"/>
      <c r="E822" s="12"/>
      <c r="F822" s="12"/>
      <c r="G822" s="12"/>
      <c r="H822" s="12"/>
      <c r="I822" s="12"/>
      <c r="J822" s="12"/>
      <c r="K822" s="12"/>
      <c r="L822" s="12"/>
      <c r="M822" s="27"/>
      <c r="N822" s="12"/>
      <c r="O822" s="12"/>
      <c r="P822" s="12"/>
      <c r="Q822" s="12"/>
      <c r="R822" s="12"/>
      <c r="S822" s="12"/>
      <c r="T822" s="12"/>
      <c r="U822" s="12"/>
      <c r="V822" s="12"/>
      <c r="W822" s="12"/>
      <c r="X822" s="12"/>
      <c r="Y822" s="12"/>
      <c r="Z822" s="12"/>
      <c r="AA822" s="12"/>
      <c r="AB822" s="12"/>
      <c r="AC822" s="12"/>
      <c r="AD822" s="12"/>
      <c r="AE822" s="12"/>
      <c r="AF822" s="12"/>
      <c r="AG822" s="12"/>
      <c r="AH822" s="12"/>
      <c r="AI822" s="27"/>
      <c r="AJ822" s="12"/>
      <c r="AK822" s="12"/>
      <c r="AL822" s="12"/>
      <c r="AM822" s="12"/>
      <c r="AN822" s="12"/>
      <c r="AO822" s="12"/>
      <c r="AP822" s="12"/>
      <c r="AQ822" s="12"/>
      <c r="AR822" s="12"/>
      <c r="AS822" s="12"/>
      <c r="AT822" s="12"/>
      <c r="AU822" s="12"/>
      <c r="AV822" s="12"/>
    </row>
    <row r="823" spans="1:48" ht="15.75" customHeight="1" x14ac:dyDescent="0.2">
      <c r="A823" s="12"/>
      <c r="B823" s="12"/>
      <c r="C823" s="12"/>
      <c r="D823" s="12"/>
      <c r="E823" s="12"/>
      <c r="F823" s="12"/>
      <c r="G823" s="12"/>
      <c r="H823" s="12"/>
      <c r="I823" s="12"/>
      <c r="J823" s="12"/>
      <c r="K823" s="12"/>
      <c r="L823" s="12"/>
      <c r="M823" s="27"/>
      <c r="N823" s="12"/>
      <c r="O823" s="12"/>
      <c r="P823" s="12"/>
      <c r="Q823" s="12"/>
      <c r="R823" s="12"/>
      <c r="S823" s="12"/>
      <c r="T823" s="12"/>
      <c r="U823" s="12"/>
      <c r="V823" s="12"/>
      <c r="W823" s="12"/>
      <c r="X823" s="12"/>
      <c r="Y823" s="12"/>
      <c r="Z823" s="12"/>
      <c r="AA823" s="12"/>
      <c r="AB823" s="12"/>
      <c r="AC823" s="12"/>
      <c r="AD823" s="12"/>
      <c r="AE823" s="12"/>
      <c r="AF823" s="12"/>
      <c r="AG823" s="12"/>
      <c r="AH823" s="12"/>
      <c r="AI823" s="27"/>
      <c r="AJ823" s="12"/>
      <c r="AK823" s="12"/>
      <c r="AL823" s="12"/>
      <c r="AM823" s="12"/>
      <c r="AN823" s="12"/>
      <c r="AO823" s="12"/>
      <c r="AP823" s="12"/>
      <c r="AQ823" s="12"/>
      <c r="AR823" s="12"/>
      <c r="AS823" s="12"/>
      <c r="AT823" s="12"/>
      <c r="AU823" s="12"/>
      <c r="AV823" s="12"/>
    </row>
    <row r="824" spans="1:48" ht="15.75" customHeight="1" x14ac:dyDescent="0.2">
      <c r="A824" s="12"/>
      <c r="B824" s="12"/>
      <c r="C824" s="12"/>
      <c r="D824" s="12"/>
      <c r="E824" s="12"/>
      <c r="F824" s="12"/>
      <c r="G824" s="12"/>
      <c r="H824" s="12"/>
      <c r="I824" s="12"/>
      <c r="J824" s="12"/>
      <c r="K824" s="12"/>
      <c r="L824" s="12"/>
      <c r="M824" s="27"/>
      <c r="N824" s="12"/>
      <c r="O824" s="12"/>
      <c r="P824" s="12"/>
      <c r="Q824" s="12"/>
      <c r="R824" s="12"/>
      <c r="S824" s="12"/>
      <c r="T824" s="12"/>
      <c r="U824" s="12"/>
      <c r="V824" s="12"/>
      <c r="W824" s="12"/>
      <c r="X824" s="12"/>
      <c r="Y824" s="12"/>
      <c r="Z824" s="12"/>
      <c r="AA824" s="12"/>
      <c r="AB824" s="12"/>
      <c r="AC824" s="12"/>
      <c r="AD824" s="12"/>
      <c r="AE824" s="12"/>
      <c r="AF824" s="12"/>
      <c r="AG824" s="12"/>
      <c r="AH824" s="12"/>
      <c r="AI824" s="27"/>
      <c r="AJ824" s="12"/>
      <c r="AK824" s="12"/>
      <c r="AL824" s="12"/>
      <c r="AM824" s="12"/>
      <c r="AN824" s="12"/>
      <c r="AO824" s="12"/>
      <c r="AP824" s="12"/>
      <c r="AQ824" s="12"/>
      <c r="AR824" s="12"/>
      <c r="AS824" s="12"/>
      <c r="AT824" s="12"/>
      <c r="AU824" s="12"/>
      <c r="AV824" s="12"/>
    </row>
    <row r="825" spans="1:48" ht="15.75" customHeight="1" x14ac:dyDescent="0.2">
      <c r="A825" s="12"/>
      <c r="B825" s="12"/>
      <c r="C825" s="12"/>
      <c r="D825" s="12"/>
      <c r="E825" s="12"/>
      <c r="F825" s="12"/>
      <c r="G825" s="12"/>
      <c r="H825" s="12"/>
      <c r="I825" s="12"/>
      <c r="J825" s="12"/>
      <c r="K825" s="12"/>
      <c r="L825" s="12"/>
      <c r="M825" s="27"/>
      <c r="N825" s="12"/>
      <c r="O825" s="12"/>
      <c r="P825" s="12"/>
      <c r="Q825" s="12"/>
      <c r="R825" s="12"/>
      <c r="S825" s="12"/>
      <c r="T825" s="12"/>
      <c r="U825" s="12"/>
      <c r="V825" s="12"/>
      <c r="W825" s="12"/>
      <c r="X825" s="12"/>
      <c r="Y825" s="12"/>
      <c r="Z825" s="12"/>
      <c r="AA825" s="12"/>
      <c r="AB825" s="12"/>
      <c r="AC825" s="12"/>
      <c r="AD825" s="12"/>
      <c r="AE825" s="12"/>
      <c r="AF825" s="12"/>
      <c r="AG825" s="12"/>
      <c r="AH825" s="12"/>
      <c r="AI825" s="27"/>
      <c r="AJ825" s="12"/>
      <c r="AK825" s="12"/>
      <c r="AL825" s="12"/>
      <c r="AM825" s="12"/>
      <c r="AN825" s="12"/>
      <c r="AO825" s="12"/>
      <c r="AP825" s="12"/>
      <c r="AQ825" s="12"/>
      <c r="AR825" s="12"/>
      <c r="AS825" s="12"/>
      <c r="AT825" s="12"/>
      <c r="AU825" s="12"/>
      <c r="AV825" s="12"/>
    </row>
    <row r="826" spans="1:48" ht="15.75" customHeight="1" x14ac:dyDescent="0.2">
      <c r="A826" s="12"/>
      <c r="B826" s="12"/>
      <c r="C826" s="12"/>
      <c r="D826" s="12"/>
      <c r="E826" s="12"/>
      <c r="F826" s="12"/>
      <c r="G826" s="12"/>
      <c r="H826" s="12"/>
      <c r="I826" s="12"/>
      <c r="J826" s="12"/>
      <c r="K826" s="12"/>
      <c r="L826" s="12"/>
      <c r="M826" s="27"/>
      <c r="N826" s="12"/>
      <c r="O826" s="12"/>
      <c r="P826" s="12"/>
      <c r="Q826" s="12"/>
      <c r="R826" s="12"/>
      <c r="S826" s="12"/>
      <c r="T826" s="12"/>
      <c r="U826" s="12"/>
      <c r="V826" s="12"/>
      <c r="W826" s="12"/>
      <c r="X826" s="12"/>
      <c r="Y826" s="12"/>
      <c r="Z826" s="12"/>
      <c r="AA826" s="12"/>
      <c r="AB826" s="12"/>
      <c r="AC826" s="12"/>
      <c r="AD826" s="12"/>
      <c r="AE826" s="12"/>
      <c r="AF826" s="12"/>
      <c r="AG826" s="12"/>
      <c r="AH826" s="12"/>
      <c r="AI826" s="27"/>
      <c r="AJ826" s="12"/>
      <c r="AK826" s="12"/>
      <c r="AL826" s="12"/>
      <c r="AM826" s="12"/>
      <c r="AN826" s="12"/>
      <c r="AO826" s="12"/>
      <c r="AP826" s="12"/>
      <c r="AQ826" s="12"/>
      <c r="AR826" s="12"/>
      <c r="AS826" s="12"/>
      <c r="AT826" s="12"/>
      <c r="AU826" s="12"/>
      <c r="AV826" s="12"/>
    </row>
    <row r="827" spans="1:48" ht="15.75" customHeight="1" x14ac:dyDescent="0.2">
      <c r="A827" s="12"/>
      <c r="B827" s="12"/>
      <c r="C827" s="12"/>
      <c r="D827" s="12"/>
      <c r="E827" s="12"/>
      <c r="F827" s="12"/>
      <c r="G827" s="12"/>
      <c r="H827" s="12"/>
      <c r="I827" s="12"/>
      <c r="J827" s="12"/>
      <c r="K827" s="12"/>
      <c r="L827" s="12"/>
      <c r="M827" s="27"/>
      <c r="N827" s="12"/>
      <c r="O827" s="12"/>
      <c r="P827" s="12"/>
      <c r="Q827" s="12"/>
      <c r="R827" s="12"/>
      <c r="S827" s="12"/>
      <c r="T827" s="12"/>
      <c r="U827" s="12"/>
      <c r="V827" s="12"/>
      <c r="W827" s="12"/>
      <c r="X827" s="12"/>
      <c r="Y827" s="12"/>
      <c r="Z827" s="12"/>
      <c r="AA827" s="12"/>
      <c r="AB827" s="12"/>
      <c r="AC827" s="12"/>
      <c r="AD827" s="12"/>
      <c r="AE827" s="12"/>
      <c r="AF827" s="12"/>
      <c r="AG827" s="12"/>
      <c r="AH827" s="12"/>
      <c r="AI827" s="27"/>
      <c r="AJ827" s="12"/>
      <c r="AK827" s="12"/>
      <c r="AL827" s="12"/>
      <c r="AM827" s="12"/>
      <c r="AN827" s="12"/>
      <c r="AO827" s="12"/>
      <c r="AP827" s="12"/>
      <c r="AQ827" s="12"/>
      <c r="AR827" s="12"/>
      <c r="AS827" s="12"/>
      <c r="AT827" s="12"/>
      <c r="AU827" s="12"/>
      <c r="AV827" s="12"/>
    </row>
    <row r="828" spans="1:48" ht="15.75" customHeight="1" x14ac:dyDescent="0.2">
      <c r="A828" s="12"/>
      <c r="B828" s="12"/>
      <c r="C828" s="12"/>
      <c r="D828" s="12"/>
      <c r="E828" s="12"/>
      <c r="F828" s="12"/>
      <c r="G828" s="12"/>
      <c r="H828" s="12"/>
      <c r="I828" s="12"/>
      <c r="J828" s="12"/>
      <c r="K828" s="12"/>
      <c r="L828" s="12"/>
      <c r="M828" s="27"/>
      <c r="N828" s="12"/>
      <c r="O828" s="12"/>
      <c r="P828" s="12"/>
      <c r="Q828" s="12"/>
      <c r="R828" s="12"/>
      <c r="S828" s="12"/>
      <c r="T828" s="12"/>
      <c r="U828" s="12"/>
      <c r="V828" s="12"/>
      <c r="W828" s="12"/>
      <c r="X828" s="12"/>
      <c r="Y828" s="12"/>
      <c r="Z828" s="12"/>
      <c r="AA828" s="12"/>
      <c r="AB828" s="12"/>
      <c r="AC828" s="12"/>
      <c r="AD828" s="12"/>
      <c r="AE828" s="12"/>
      <c r="AF828" s="12"/>
      <c r="AG828" s="12"/>
      <c r="AH828" s="12"/>
      <c r="AI828" s="27"/>
      <c r="AJ828" s="12"/>
      <c r="AK828" s="12"/>
      <c r="AL828" s="12"/>
      <c r="AM828" s="12"/>
      <c r="AN828" s="12"/>
      <c r="AO828" s="12"/>
      <c r="AP828" s="12"/>
      <c r="AQ828" s="12"/>
      <c r="AR828" s="12"/>
      <c r="AS828" s="12"/>
      <c r="AT828" s="12"/>
      <c r="AU828" s="12"/>
      <c r="AV828" s="12"/>
    </row>
    <row r="829" spans="1:48" ht="15.75" customHeight="1" x14ac:dyDescent="0.2">
      <c r="A829" s="12"/>
      <c r="B829" s="12"/>
      <c r="C829" s="12"/>
      <c r="D829" s="12"/>
      <c r="E829" s="12"/>
      <c r="F829" s="12"/>
      <c r="G829" s="12"/>
      <c r="H829" s="12"/>
      <c r="I829" s="12"/>
      <c r="J829" s="12"/>
      <c r="K829" s="12"/>
      <c r="L829" s="12"/>
      <c r="M829" s="27"/>
      <c r="N829" s="12"/>
      <c r="O829" s="12"/>
      <c r="P829" s="12"/>
      <c r="Q829" s="12"/>
      <c r="R829" s="12"/>
      <c r="S829" s="12"/>
      <c r="T829" s="12"/>
      <c r="U829" s="12"/>
      <c r="V829" s="12"/>
      <c r="W829" s="12"/>
      <c r="X829" s="12"/>
      <c r="Y829" s="12"/>
      <c r="Z829" s="12"/>
      <c r="AA829" s="12"/>
      <c r="AB829" s="12"/>
      <c r="AC829" s="12"/>
      <c r="AD829" s="12"/>
      <c r="AE829" s="12"/>
      <c r="AF829" s="12"/>
      <c r="AG829" s="12"/>
      <c r="AH829" s="12"/>
      <c r="AI829" s="27"/>
      <c r="AJ829" s="12"/>
      <c r="AK829" s="12"/>
      <c r="AL829" s="12"/>
      <c r="AM829" s="12"/>
      <c r="AN829" s="12"/>
      <c r="AO829" s="12"/>
      <c r="AP829" s="12"/>
      <c r="AQ829" s="12"/>
      <c r="AR829" s="12"/>
      <c r="AS829" s="12"/>
      <c r="AT829" s="12"/>
      <c r="AU829" s="12"/>
      <c r="AV829" s="12"/>
    </row>
    <row r="830" spans="1:48" ht="15.75" customHeight="1" x14ac:dyDescent="0.2">
      <c r="A830" s="12"/>
      <c r="B830" s="12"/>
      <c r="C830" s="12"/>
      <c r="D830" s="12"/>
      <c r="E830" s="12"/>
      <c r="F830" s="12"/>
      <c r="G830" s="12"/>
      <c r="H830" s="12"/>
      <c r="I830" s="12"/>
      <c r="J830" s="12"/>
      <c r="K830" s="12"/>
      <c r="L830" s="12"/>
      <c r="M830" s="27"/>
      <c r="N830" s="12"/>
      <c r="O830" s="12"/>
      <c r="P830" s="12"/>
      <c r="Q830" s="12"/>
      <c r="R830" s="12"/>
      <c r="S830" s="12"/>
      <c r="T830" s="12"/>
      <c r="U830" s="12"/>
      <c r="V830" s="12"/>
      <c r="W830" s="12"/>
      <c r="X830" s="12"/>
      <c r="Y830" s="12"/>
      <c r="Z830" s="12"/>
      <c r="AA830" s="12"/>
      <c r="AB830" s="12"/>
      <c r="AC830" s="12"/>
      <c r="AD830" s="12"/>
      <c r="AE830" s="12"/>
      <c r="AF830" s="12"/>
      <c r="AG830" s="12"/>
      <c r="AH830" s="12"/>
      <c r="AI830" s="27"/>
      <c r="AJ830" s="12"/>
      <c r="AK830" s="12"/>
      <c r="AL830" s="12"/>
      <c r="AM830" s="12"/>
      <c r="AN830" s="12"/>
      <c r="AO830" s="12"/>
      <c r="AP830" s="12"/>
      <c r="AQ830" s="12"/>
      <c r="AR830" s="12"/>
      <c r="AS830" s="12"/>
      <c r="AT830" s="12"/>
      <c r="AU830" s="12"/>
      <c r="AV830" s="12"/>
    </row>
    <row r="831" spans="1:48" ht="15.75" customHeight="1" x14ac:dyDescent="0.2">
      <c r="A831" s="12"/>
      <c r="B831" s="12"/>
      <c r="C831" s="12"/>
      <c r="D831" s="12"/>
      <c r="E831" s="12"/>
      <c r="F831" s="12"/>
      <c r="G831" s="12"/>
      <c r="H831" s="12"/>
      <c r="I831" s="12"/>
      <c r="J831" s="12"/>
      <c r="K831" s="12"/>
      <c r="L831" s="12"/>
      <c r="M831" s="27"/>
      <c r="N831" s="12"/>
      <c r="O831" s="12"/>
      <c r="P831" s="12"/>
      <c r="Q831" s="12"/>
      <c r="R831" s="12"/>
      <c r="S831" s="12"/>
      <c r="T831" s="12"/>
      <c r="U831" s="12"/>
      <c r="V831" s="12"/>
      <c r="W831" s="12"/>
      <c r="X831" s="12"/>
      <c r="Y831" s="12"/>
      <c r="Z831" s="12"/>
      <c r="AA831" s="12"/>
      <c r="AB831" s="12"/>
      <c r="AC831" s="12"/>
      <c r="AD831" s="12"/>
      <c r="AE831" s="12"/>
      <c r="AF831" s="12"/>
      <c r="AG831" s="12"/>
      <c r="AH831" s="12"/>
      <c r="AI831" s="27"/>
      <c r="AJ831" s="12"/>
      <c r="AK831" s="12"/>
      <c r="AL831" s="12"/>
      <c r="AM831" s="12"/>
      <c r="AN831" s="12"/>
      <c r="AO831" s="12"/>
      <c r="AP831" s="12"/>
      <c r="AQ831" s="12"/>
      <c r="AR831" s="12"/>
      <c r="AS831" s="12"/>
      <c r="AT831" s="12"/>
      <c r="AU831" s="12"/>
      <c r="AV831" s="12"/>
    </row>
    <row r="832" spans="1:48" ht="15.75" customHeight="1" x14ac:dyDescent="0.2">
      <c r="A832" s="12"/>
      <c r="B832" s="12"/>
      <c r="C832" s="12"/>
      <c r="D832" s="12"/>
      <c r="E832" s="12"/>
      <c r="F832" s="12"/>
      <c r="G832" s="12"/>
      <c r="H832" s="12"/>
      <c r="I832" s="12"/>
      <c r="J832" s="12"/>
      <c r="K832" s="12"/>
      <c r="L832" s="12"/>
      <c r="M832" s="27"/>
      <c r="N832" s="12"/>
      <c r="O832" s="12"/>
      <c r="P832" s="12"/>
      <c r="Q832" s="12"/>
      <c r="R832" s="12"/>
      <c r="S832" s="12"/>
      <c r="T832" s="12"/>
      <c r="U832" s="12"/>
      <c r="V832" s="12"/>
      <c r="W832" s="12"/>
      <c r="X832" s="12"/>
      <c r="Y832" s="12"/>
      <c r="Z832" s="12"/>
      <c r="AA832" s="12"/>
      <c r="AB832" s="12"/>
      <c r="AC832" s="12"/>
      <c r="AD832" s="12"/>
      <c r="AE832" s="12"/>
      <c r="AF832" s="12"/>
      <c r="AG832" s="12"/>
      <c r="AH832" s="12"/>
      <c r="AI832" s="27"/>
      <c r="AJ832" s="12"/>
      <c r="AK832" s="12"/>
      <c r="AL832" s="12"/>
      <c r="AM832" s="12"/>
      <c r="AN832" s="12"/>
      <c r="AO832" s="12"/>
      <c r="AP832" s="12"/>
      <c r="AQ832" s="12"/>
      <c r="AR832" s="12"/>
      <c r="AS832" s="12"/>
      <c r="AT832" s="12"/>
      <c r="AU832" s="12"/>
      <c r="AV832" s="12"/>
    </row>
    <row r="833" spans="1:48" ht="15.75" customHeight="1" x14ac:dyDescent="0.2">
      <c r="A833" s="12"/>
      <c r="B833" s="12"/>
      <c r="C833" s="12"/>
      <c r="D833" s="12"/>
      <c r="E833" s="12"/>
      <c r="F833" s="12"/>
      <c r="G833" s="12"/>
      <c r="H833" s="12"/>
      <c r="I833" s="12"/>
      <c r="J833" s="12"/>
      <c r="K833" s="12"/>
      <c r="L833" s="12"/>
      <c r="M833" s="27"/>
      <c r="N833" s="12"/>
      <c r="O833" s="12"/>
      <c r="P833" s="12"/>
      <c r="Q833" s="12"/>
      <c r="R833" s="12"/>
      <c r="S833" s="12"/>
      <c r="T833" s="12"/>
      <c r="U833" s="12"/>
      <c r="V833" s="12"/>
      <c r="W833" s="12"/>
      <c r="X833" s="12"/>
      <c r="Y833" s="12"/>
      <c r="Z833" s="12"/>
      <c r="AA833" s="12"/>
      <c r="AB833" s="12"/>
      <c r="AC833" s="12"/>
      <c r="AD833" s="12"/>
      <c r="AE833" s="12"/>
      <c r="AF833" s="12"/>
      <c r="AG833" s="12"/>
      <c r="AH833" s="12"/>
      <c r="AI833" s="27"/>
      <c r="AJ833" s="12"/>
      <c r="AK833" s="12"/>
      <c r="AL833" s="12"/>
      <c r="AM833" s="12"/>
      <c r="AN833" s="12"/>
      <c r="AO833" s="12"/>
      <c r="AP833" s="12"/>
      <c r="AQ833" s="12"/>
      <c r="AR833" s="12"/>
      <c r="AS833" s="12"/>
      <c r="AT833" s="12"/>
      <c r="AU833" s="12"/>
      <c r="AV833" s="12"/>
    </row>
    <row r="834" spans="1:48" ht="15.75" customHeight="1" x14ac:dyDescent="0.2">
      <c r="A834" s="12"/>
      <c r="B834" s="12"/>
      <c r="C834" s="12"/>
      <c r="D834" s="12"/>
      <c r="E834" s="12"/>
      <c r="F834" s="12"/>
      <c r="G834" s="12"/>
      <c r="H834" s="12"/>
      <c r="I834" s="12"/>
      <c r="J834" s="12"/>
      <c r="K834" s="12"/>
      <c r="L834" s="12"/>
      <c r="M834" s="27"/>
      <c r="N834" s="12"/>
      <c r="O834" s="12"/>
      <c r="P834" s="12"/>
      <c r="Q834" s="12"/>
      <c r="R834" s="12"/>
      <c r="S834" s="12"/>
      <c r="T834" s="12"/>
      <c r="U834" s="12"/>
      <c r="V834" s="12"/>
      <c r="W834" s="12"/>
      <c r="X834" s="12"/>
      <c r="Y834" s="12"/>
      <c r="Z834" s="12"/>
      <c r="AA834" s="12"/>
      <c r="AB834" s="12"/>
      <c r="AC834" s="12"/>
      <c r="AD834" s="12"/>
      <c r="AE834" s="12"/>
      <c r="AF834" s="12"/>
      <c r="AG834" s="12"/>
      <c r="AH834" s="12"/>
      <c r="AI834" s="27"/>
      <c r="AJ834" s="12"/>
      <c r="AK834" s="12"/>
      <c r="AL834" s="12"/>
      <c r="AM834" s="12"/>
      <c r="AN834" s="12"/>
      <c r="AO834" s="12"/>
      <c r="AP834" s="12"/>
      <c r="AQ834" s="12"/>
      <c r="AR834" s="12"/>
      <c r="AS834" s="12"/>
      <c r="AT834" s="12"/>
      <c r="AU834" s="12"/>
      <c r="AV834" s="12"/>
    </row>
    <row r="835" spans="1:48" ht="15.75" customHeight="1" x14ac:dyDescent="0.2">
      <c r="A835" s="12"/>
      <c r="B835" s="12"/>
      <c r="C835" s="12"/>
      <c r="D835" s="12"/>
      <c r="E835" s="12"/>
      <c r="F835" s="12"/>
      <c r="G835" s="12"/>
      <c r="H835" s="12"/>
      <c r="I835" s="12"/>
      <c r="J835" s="12"/>
      <c r="K835" s="12"/>
      <c r="L835" s="12"/>
      <c r="M835" s="27"/>
      <c r="N835" s="12"/>
      <c r="O835" s="12"/>
      <c r="P835" s="12"/>
      <c r="Q835" s="12"/>
      <c r="R835" s="12"/>
      <c r="S835" s="12"/>
      <c r="T835" s="12"/>
      <c r="U835" s="12"/>
      <c r="V835" s="12"/>
      <c r="W835" s="12"/>
      <c r="X835" s="12"/>
      <c r="Y835" s="12"/>
      <c r="Z835" s="12"/>
      <c r="AA835" s="12"/>
      <c r="AB835" s="12"/>
      <c r="AC835" s="12"/>
      <c r="AD835" s="12"/>
      <c r="AE835" s="12"/>
      <c r="AF835" s="12"/>
      <c r="AG835" s="12"/>
      <c r="AH835" s="12"/>
      <c r="AI835" s="27"/>
      <c r="AJ835" s="12"/>
      <c r="AK835" s="12"/>
      <c r="AL835" s="12"/>
      <c r="AM835" s="12"/>
      <c r="AN835" s="12"/>
      <c r="AO835" s="12"/>
      <c r="AP835" s="12"/>
      <c r="AQ835" s="12"/>
      <c r="AR835" s="12"/>
      <c r="AS835" s="12"/>
      <c r="AT835" s="12"/>
      <c r="AU835" s="12"/>
      <c r="AV835" s="12"/>
    </row>
    <row r="836" spans="1:48" ht="15.75" customHeight="1" x14ac:dyDescent="0.2">
      <c r="A836" s="12"/>
      <c r="B836" s="12"/>
      <c r="C836" s="12"/>
      <c r="D836" s="12"/>
      <c r="E836" s="12"/>
      <c r="F836" s="12"/>
      <c r="G836" s="12"/>
      <c r="H836" s="12"/>
      <c r="I836" s="12"/>
      <c r="J836" s="12"/>
      <c r="K836" s="12"/>
      <c r="L836" s="12"/>
      <c r="M836" s="27"/>
      <c r="N836" s="12"/>
      <c r="O836" s="12"/>
      <c r="P836" s="12"/>
      <c r="Q836" s="12"/>
      <c r="R836" s="12"/>
      <c r="S836" s="12"/>
      <c r="T836" s="12"/>
      <c r="U836" s="12"/>
      <c r="V836" s="12"/>
      <c r="W836" s="12"/>
      <c r="X836" s="12"/>
      <c r="Y836" s="12"/>
      <c r="Z836" s="12"/>
      <c r="AA836" s="12"/>
      <c r="AB836" s="12"/>
      <c r="AC836" s="12"/>
      <c r="AD836" s="12"/>
      <c r="AE836" s="12"/>
      <c r="AF836" s="12"/>
      <c r="AG836" s="12"/>
      <c r="AH836" s="12"/>
      <c r="AI836" s="27"/>
      <c r="AJ836" s="12"/>
      <c r="AK836" s="12"/>
      <c r="AL836" s="12"/>
      <c r="AM836" s="12"/>
      <c r="AN836" s="12"/>
      <c r="AO836" s="12"/>
      <c r="AP836" s="12"/>
      <c r="AQ836" s="12"/>
      <c r="AR836" s="12"/>
      <c r="AS836" s="12"/>
      <c r="AT836" s="12"/>
      <c r="AU836" s="12"/>
      <c r="AV836" s="12"/>
    </row>
    <row r="837" spans="1:48" ht="15.75" customHeight="1" x14ac:dyDescent="0.2">
      <c r="A837" s="12"/>
      <c r="B837" s="12"/>
      <c r="C837" s="12"/>
      <c r="D837" s="12"/>
      <c r="E837" s="12"/>
      <c r="F837" s="12"/>
      <c r="G837" s="12"/>
      <c r="H837" s="12"/>
      <c r="I837" s="12"/>
      <c r="J837" s="12"/>
      <c r="K837" s="12"/>
      <c r="L837" s="12"/>
      <c r="M837" s="27"/>
      <c r="N837" s="12"/>
      <c r="O837" s="12"/>
      <c r="P837" s="12"/>
      <c r="Q837" s="12"/>
      <c r="R837" s="12"/>
      <c r="S837" s="12"/>
      <c r="T837" s="12"/>
      <c r="U837" s="12"/>
      <c r="V837" s="12"/>
      <c r="W837" s="12"/>
      <c r="X837" s="12"/>
      <c r="Y837" s="12"/>
      <c r="Z837" s="12"/>
      <c r="AA837" s="12"/>
      <c r="AB837" s="12"/>
      <c r="AC837" s="12"/>
      <c r="AD837" s="12"/>
      <c r="AE837" s="12"/>
      <c r="AF837" s="12"/>
      <c r="AG837" s="12"/>
      <c r="AH837" s="12"/>
      <c r="AI837" s="27"/>
      <c r="AJ837" s="12"/>
      <c r="AK837" s="12"/>
      <c r="AL837" s="12"/>
      <c r="AM837" s="12"/>
      <c r="AN837" s="12"/>
      <c r="AO837" s="12"/>
      <c r="AP837" s="12"/>
      <c r="AQ837" s="12"/>
      <c r="AR837" s="12"/>
      <c r="AS837" s="12"/>
      <c r="AT837" s="12"/>
      <c r="AU837" s="12"/>
      <c r="AV837" s="12"/>
    </row>
    <row r="838" spans="1:48" ht="15.75" customHeight="1" x14ac:dyDescent="0.2">
      <c r="A838" s="12"/>
      <c r="B838" s="12"/>
      <c r="C838" s="12"/>
      <c r="D838" s="12"/>
      <c r="E838" s="12"/>
      <c r="F838" s="12"/>
      <c r="G838" s="12"/>
      <c r="H838" s="12"/>
      <c r="I838" s="12"/>
      <c r="J838" s="12"/>
      <c r="K838" s="12"/>
      <c r="L838" s="12"/>
      <c r="M838" s="27"/>
      <c r="N838" s="12"/>
      <c r="O838" s="12"/>
      <c r="P838" s="12"/>
      <c r="Q838" s="12"/>
      <c r="R838" s="12"/>
      <c r="S838" s="12"/>
      <c r="T838" s="12"/>
      <c r="U838" s="12"/>
      <c r="V838" s="12"/>
      <c r="W838" s="12"/>
      <c r="X838" s="12"/>
      <c r="Y838" s="12"/>
      <c r="Z838" s="12"/>
      <c r="AA838" s="12"/>
      <c r="AB838" s="12"/>
      <c r="AC838" s="12"/>
      <c r="AD838" s="12"/>
      <c r="AE838" s="12"/>
      <c r="AF838" s="12"/>
      <c r="AG838" s="12"/>
      <c r="AH838" s="12"/>
      <c r="AI838" s="27"/>
      <c r="AJ838" s="12"/>
      <c r="AK838" s="12"/>
      <c r="AL838" s="12"/>
      <c r="AM838" s="12"/>
      <c r="AN838" s="12"/>
      <c r="AO838" s="12"/>
      <c r="AP838" s="12"/>
      <c r="AQ838" s="12"/>
      <c r="AR838" s="12"/>
      <c r="AS838" s="12"/>
      <c r="AT838" s="12"/>
      <c r="AU838" s="12"/>
      <c r="AV838" s="12"/>
    </row>
    <row r="839" spans="1:48" ht="15.75" customHeight="1" x14ac:dyDescent="0.2">
      <c r="A839" s="12"/>
      <c r="B839" s="12"/>
      <c r="C839" s="12"/>
      <c r="D839" s="12"/>
      <c r="E839" s="12"/>
      <c r="F839" s="12"/>
      <c r="G839" s="12"/>
      <c r="H839" s="12"/>
      <c r="I839" s="12"/>
      <c r="J839" s="12"/>
      <c r="K839" s="12"/>
      <c r="L839" s="12"/>
      <c r="M839" s="27"/>
      <c r="N839" s="12"/>
      <c r="O839" s="12"/>
      <c r="P839" s="12"/>
      <c r="Q839" s="12"/>
      <c r="R839" s="12"/>
      <c r="S839" s="12"/>
      <c r="T839" s="12"/>
      <c r="U839" s="12"/>
      <c r="V839" s="12"/>
      <c r="W839" s="12"/>
      <c r="X839" s="12"/>
      <c r="Y839" s="12"/>
      <c r="Z839" s="12"/>
      <c r="AA839" s="12"/>
      <c r="AB839" s="12"/>
      <c r="AC839" s="12"/>
      <c r="AD839" s="12"/>
      <c r="AE839" s="12"/>
      <c r="AF839" s="12"/>
      <c r="AG839" s="12"/>
      <c r="AH839" s="12"/>
      <c r="AI839" s="27"/>
      <c r="AJ839" s="12"/>
      <c r="AK839" s="12"/>
      <c r="AL839" s="12"/>
      <c r="AM839" s="12"/>
      <c r="AN839" s="12"/>
      <c r="AO839" s="12"/>
      <c r="AP839" s="12"/>
      <c r="AQ839" s="12"/>
      <c r="AR839" s="12"/>
      <c r="AS839" s="12"/>
      <c r="AT839" s="12"/>
      <c r="AU839" s="12"/>
      <c r="AV839" s="12"/>
    </row>
    <row r="840" spans="1:48" ht="15.75" customHeight="1" x14ac:dyDescent="0.2">
      <c r="A840" s="12"/>
      <c r="B840" s="12"/>
      <c r="C840" s="12"/>
      <c r="D840" s="12"/>
      <c r="E840" s="12"/>
      <c r="F840" s="12"/>
      <c r="G840" s="12"/>
      <c r="H840" s="12"/>
      <c r="I840" s="12"/>
      <c r="J840" s="12"/>
      <c r="K840" s="12"/>
      <c r="L840" s="12"/>
      <c r="M840" s="27"/>
      <c r="N840" s="12"/>
      <c r="O840" s="12"/>
      <c r="P840" s="12"/>
      <c r="Q840" s="12"/>
      <c r="R840" s="12"/>
      <c r="S840" s="12"/>
      <c r="T840" s="12"/>
      <c r="U840" s="12"/>
      <c r="V840" s="12"/>
      <c r="W840" s="12"/>
      <c r="X840" s="12"/>
      <c r="Y840" s="12"/>
      <c r="Z840" s="12"/>
      <c r="AA840" s="12"/>
      <c r="AB840" s="12"/>
      <c r="AC840" s="12"/>
      <c r="AD840" s="12"/>
      <c r="AE840" s="12"/>
      <c r="AF840" s="12"/>
      <c r="AG840" s="12"/>
      <c r="AH840" s="12"/>
      <c r="AI840" s="27"/>
      <c r="AJ840" s="12"/>
      <c r="AK840" s="12"/>
      <c r="AL840" s="12"/>
      <c r="AM840" s="12"/>
      <c r="AN840" s="12"/>
      <c r="AO840" s="12"/>
      <c r="AP840" s="12"/>
      <c r="AQ840" s="12"/>
      <c r="AR840" s="12"/>
      <c r="AS840" s="12"/>
      <c r="AT840" s="12"/>
      <c r="AU840" s="12"/>
      <c r="AV840" s="12"/>
    </row>
    <row r="841" spans="1:48" ht="15.75" customHeight="1" x14ac:dyDescent="0.2">
      <c r="A841" s="12"/>
      <c r="B841" s="12"/>
      <c r="C841" s="12"/>
      <c r="D841" s="12"/>
      <c r="E841" s="12"/>
      <c r="F841" s="12"/>
      <c r="G841" s="12"/>
      <c r="H841" s="12"/>
      <c r="I841" s="12"/>
      <c r="J841" s="12"/>
      <c r="K841" s="12"/>
      <c r="L841" s="12"/>
      <c r="M841" s="27"/>
      <c r="N841" s="12"/>
      <c r="O841" s="12"/>
      <c r="P841" s="12"/>
      <c r="Q841" s="12"/>
      <c r="R841" s="12"/>
      <c r="S841" s="12"/>
      <c r="T841" s="12"/>
      <c r="U841" s="12"/>
      <c r="V841" s="12"/>
      <c r="W841" s="12"/>
      <c r="X841" s="12"/>
      <c r="Y841" s="12"/>
      <c r="Z841" s="12"/>
      <c r="AA841" s="12"/>
      <c r="AB841" s="12"/>
      <c r="AC841" s="12"/>
      <c r="AD841" s="12"/>
      <c r="AE841" s="12"/>
      <c r="AF841" s="12"/>
      <c r="AG841" s="12"/>
      <c r="AH841" s="12"/>
      <c r="AI841" s="27"/>
      <c r="AJ841" s="12"/>
      <c r="AK841" s="12"/>
      <c r="AL841" s="12"/>
      <c r="AM841" s="12"/>
      <c r="AN841" s="12"/>
      <c r="AO841" s="12"/>
      <c r="AP841" s="12"/>
      <c r="AQ841" s="12"/>
      <c r="AR841" s="12"/>
      <c r="AS841" s="12"/>
      <c r="AT841" s="12"/>
      <c r="AU841" s="12"/>
      <c r="AV841" s="12"/>
    </row>
    <row r="842" spans="1:48" ht="15.75" customHeight="1" x14ac:dyDescent="0.2">
      <c r="A842" s="12"/>
      <c r="B842" s="12"/>
      <c r="C842" s="12"/>
      <c r="D842" s="12"/>
      <c r="E842" s="12"/>
      <c r="F842" s="12"/>
      <c r="G842" s="12"/>
      <c r="H842" s="12"/>
      <c r="I842" s="12"/>
      <c r="J842" s="12"/>
      <c r="K842" s="12"/>
      <c r="L842" s="12"/>
      <c r="M842" s="27"/>
      <c r="N842" s="12"/>
      <c r="O842" s="12"/>
      <c r="P842" s="12"/>
      <c r="Q842" s="12"/>
      <c r="R842" s="12"/>
      <c r="S842" s="12"/>
      <c r="T842" s="12"/>
      <c r="U842" s="12"/>
      <c r="V842" s="12"/>
      <c r="W842" s="12"/>
      <c r="X842" s="12"/>
      <c r="Y842" s="12"/>
      <c r="Z842" s="12"/>
      <c r="AA842" s="12"/>
      <c r="AB842" s="12"/>
      <c r="AC842" s="12"/>
      <c r="AD842" s="12"/>
      <c r="AE842" s="12"/>
      <c r="AF842" s="12"/>
      <c r="AG842" s="12"/>
      <c r="AH842" s="12"/>
      <c r="AI842" s="27"/>
      <c r="AJ842" s="12"/>
      <c r="AK842" s="12"/>
      <c r="AL842" s="12"/>
      <c r="AM842" s="12"/>
      <c r="AN842" s="12"/>
      <c r="AO842" s="12"/>
      <c r="AP842" s="12"/>
      <c r="AQ842" s="12"/>
      <c r="AR842" s="12"/>
      <c r="AS842" s="12"/>
      <c r="AT842" s="12"/>
      <c r="AU842" s="12"/>
      <c r="AV842" s="12"/>
    </row>
    <row r="843" spans="1:48" ht="15.75" customHeight="1" x14ac:dyDescent="0.2">
      <c r="A843" s="12"/>
      <c r="B843" s="12"/>
      <c r="C843" s="12"/>
      <c r="D843" s="12"/>
      <c r="E843" s="12"/>
      <c r="F843" s="12"/>
      <c r="G843" s="12"/>
      <c r="H843" s="12"/>
      <c r="I843" s="12"/>
      <c r="J843" s="12"/>
      <c r="K843" s="12"/>
      <c r="L843" s="12"/>
      <c r="M843" s="27"/>
      <c r="N843" s="12"/>
      <c r="O843" s="12"/>
      <c r="P843" s="12"/>
      <c r="Q843" s="12"/>
      <c r="R843" s="12"/>
      <c r="S843" s="12"/>
      <c r="T843" s="12"/>
      <c r="U843" s="12"/>
      <c r="V843" s="12"/>
      <c r="W843" s="12"/>
      <c r="X843" s="12"/>
      <c r="Y843" s="12"/>
      <c r="Z843" s="12"/>
      <c r="AA843" s="12"/>
      <c r="AB843" s="12"/>
      <c r="AC843" s="12"/>
      <c r="AD843" s="12"/>
      <c r="AE843" s="12"/>
      <c r="AF843" s="12"/>
      <c r="AG843" s="12"/>
      <c r="AH843" s="12"/>
      <c r="AI843" s="27"/>
      <c r="AJ843" s="12"/>
      <c r="AK843" s="12"/>
      <c r="AL843" s="12"/>
      <c r="AM843" s="12"/>
      <c r="AN843" s="12"/>
      <c r="AO843" s="12"/>
      <c r="AP843" s="12"/>
      <c r="AQ843" s="12"/>
      <c r="AR843" s="12"/>
      <c r="AS843" s="12"/>
      <c r="AT843" s="12"/>
      <c r="AU843" s="12"/>
      <c r="AV843" s="12"/>
    </row>
    <row r="844" spans="1:48" ht="15.75" customHeight="1" x14ac:dyDescent="0.2">
      <c r="A844" s="12"/>
      <c r="B844" s="12"/>
      <c r="C844" s="12"/>
      <c r="D844" s="12"/>
      <c r="E844" s="12"/>
      <c r="F844" s="12"/>
      <c r="G844" s="12"/>
      <c r="H844" s="12"/>
      <c r="I844" s="12"/>
      <c r="J844" s="12"/>
      <c r="K844" s="12"/>
      <c r="L844" s="12"/>
      <c r="M844" s="27"/>
      <c r="N844" s="12"/>
      <c r="O844" s="12"/>
      <c r="P844" s="12"/>
      <c r="Q844" s="12"/>
      <c r="R844" s="12"/>
      <c r="S844" s="12"/>
      <c r="T844" s="12"/>
      <c r="U844" s="12"/>
      <c r="V844" s="12"/>
      <c r="W844" s="12"/>
      <c r="X844" s="12"/>
      <c r="Y844" s="12"/>
      <c r="Z844" s="12"/>
      <c r="AA844" s="12"/>
      <c r="AB844" s="12"/>
      <c r="AC844" s="12"/>
      <c r="AD844" s="12"/>
      <c r="AE844" s="12"/>
      <c r="AF844" s="12"/>
      <c r="AG844" s="12"/>
      <c r="AH844" s="12"/>
      <c r="AI844" s="27"/>
      <c r="AJ844" s="12"/>
      <c r="AK844" s="12"/>
      <c r="AL844" s="12"/>
      <c r="AM844" s="12"/>
      <c r="AN844" s="12"/>
      <c r="AO844" s="12"/>
      <c r="AP844" s="12"/>
      <c r="AQ844" s="12"/>
      <c r="AR844" s="12"/>
      <c r="AS844" s="12"/>
      <c r="AT844" s="12"/>
      <c r="AU844" s="12"/>
      <c r="AV844" s="12"/>
    </row>
    <row r="845" spans="1:48" ht="15.75" customHeight="1" x14ac:dyDescent="0.2">
      <c r="A845" s="12"/>
      <c r="B845" s="12"/>
      <c r="C845" s="12"/>
      <c r="D845" s="12"/>
      <c r="E845" s="12"/>
      <c r="F845" s="12"/>
      <c r="G845" s="12"/>
      <c r="H845" s="12"/>
      <c r="I845" s="12"/>
      <c r="J845" s="12"/>
      <c r="K845" s="12"/>
      <c r="L845" s="12"/>
      <c r="M845" s="27"/>
      <c r="N845" s="12"/>
      <c r="O845" s="12"/>
      <c r="P845" s="12"/>
      <c r="Q845" s="12"/>
      <c r="R845" s="12"/>
      <c r="S845" s="12"/>
      <c r="T845" s="12"/>
      <c r="U845" s="12"/>
      <c r="V845" s="12"/>
      <c r="W845" s="12"/>
      <c r="X845" s="12"/>
      <c r="Y845" s="12"/>
      <c r="Z845" s="12"/>
      <c r="AA845" s="12"/>
      <c r="AB845" s="12"/>
      <c r="AC845" s="12"/>
      <c r="AD845" s="12"/>
      <c r="AE845" s="12"/>
      <c r="AF845" s="12"/>
      <c r="AG845" s="12"/>
      <c r="AH845" s="12"/>
      <c r="AI845" s="27"/>
      <c r="AJ845" s="12"/>
      <c r="AK845" s="12"/>
      <c r="AL845" s="12"/>
      <c r="AM845" s="12"/>
      <c r="AN845" s="12"/>
      <c r="AO845" s="12"/>
      <c r="AP845" s="12"/>
      <c r="AQ845" s="12"/>
      <c r="AR845" s="12"/>
      <c r="AS845" s="12"/>
      <c r="AT845" s="12"/>
      <c r="AU845" s="12"/>
      <c r="AV845" s="12"/>
    </row>
    <row r="846" spans="1:48" ht="15.75" customHeight="1" x14ac:dyDescent="0.2">
      <c r="A846" s="12"/>
      <c r="B846" s="12"/>
      <c r="C846" s="12"/>
      <c r="D846" s="12"/>
      <c r="E846" s="12"/>
      <c r="F846" s="12"/>
      <c r="G846" s="12"/>
      <c r="H846" s="12"/>
      <c r="I846" s="12"/>
      <c r="J846" s="12"/>
      <c r="K846" s="12"/>
      <c r="L846" s="12"/>
      <c r="M846" s="27"/>
      <c r="N846" s="12"/>
      <c r="O846" s="12"/>
      <c r="P846" s="12"/>
      <c r="Q846" s="12"/>
      <c r="R846" s="12"/>
      <c r="S846" s="12"/>
      <c r="T846" s="12"/>
      <c r="U846" s="12"/>
      <c r="V846" s="12"/>
      <c r="W846" s="12"/>
      <c r="X846" s="12"/>
      <c r="Y846" s="12"/>
      <c r="Z846" s="12"/>
      <c r="AA846" s="12"/>
      <c r="AB846" s="12"/>
      <c r="AC846" s="12"/>
      <c r="AD846" s="12"/>
      <c r="AE846" s="12"/>
      <c r="AF846" s="12"/>
      <c r="AG846" s="12"/>
      <c r="AH846" s="12"/>
      <c r="AI846" s="27"/>
      <c r="AJ846" s="12"/>
      <c r="AK846" s="12"/>
      <c r="AL846" s="12"/>
      <c r="AM846" s="12"/>
      <c r="AN846" s="12"/>
      <c r="AO846" s="12"/>
      <c r="AP846" s="12"/>
      <c r="AQ846" s="12"/>
      <c r="AR846" s="12"/>
      <c r="AS846" s="12"/>
      <c r="AT846" s="12"/>
      <c r="AU846" s="12"/>
      <c r="AV846" s="12"/>
    </row>
    <row r="847" spans="1:48" ht="15.75" customHeight="1" x14ac:dyDescent="0.2">
      <c r="A847" s="12"/>
      <c r="B847" s="12"/>
      <c r="C847" s="12"/>
      <c r="D847" s="12"/>
      <c r="E847" s="12"/>
      <c r="F847" s="12"/>
      <c r="G847" s="12"/>
      <c r="H847" s="12"/>
      <c r="I847" s="12"/>
      <c r="J847" s="12"/>
      <c r="K847" s="12"/>
      <c r="L847" s="12"/>
      <c r="M847" s="27"/>
      <c r="N847" s="12"/>
      <c r="O847" s="12"/>
      <c r="P847" s="12"/>
      <c r="Q847" s="12"/>
      <c r="R847" s="12"/>
      <c r="S847" s="12"/>
      <c r="T847" s="12"/>
      <c r="U847" s="12"/>
      <c r="V847" s="12"/>
      <c r="W847" s="12"/>
      <c r="X847" s="12"/>
      <c r="Y847" s="12"/>
      <c r="Z847" s="12"/>
      <c r="AA847" s="12"/>
      <c r="AB847" s="12"/>
      <c r="AC847" s="12"/>
      <c r="AD847" s="12"/>
      <c r="AE847" s="12"/>
      <c r="AF847" s="12"/>
      <c r="AG847" s="12"/>
      <c r="AH847" s="12"/>
      <c r="AI847" s="27"/>
      <c r="AJ847" s="12"/>
      <c r="AK847" s="12"/>
      <c r="AL847" s="12"/>
      <c r="AM847" s="12"/>
      <c r="AN847" s="12"/>
      <c r="AO847" s="12"/>
      <c r="AP847" s="12"/>
      <c r="AQ847" s="12"/>
      <c r="AR847" s="12"/>
      <c r="AS847" s="12"/>
      <c r="AT847" s="12"/>
      <c r="AU847" s="12"/>
      <c r="AV847" s="12"/>
    </row>
    <row r="848" spans="1:48" ht="15.75" customHeight="1" x14ac:dyDescent="0.2">
      <c r="A848" s="12"/>
      <c r="B848" s="12"/>
      <c r="C848" s="12"/>
      <c r="D848" s="12"/>
      <c r="E848" s="12"/>
      <c r="F848" s="12"/>
      <c r="G848" s="12"/>
      <c r="H848" s="12"/>
      <c r="I848" s="12"/>
      <c r="J848" s="12"/>
      <c r="K848" s="12"/>
      <c r="L848" s="12"/>
      <c r="M848" s="27"/>
      <c r="N848" s="12"/>
      <c r="O848" s="12"/>
      <c r="P848" s="12"/>
      <c r="Q848" s="12"/>
      <c r="R848" s="12"/>
      <c r="S848" s="12"/>
      <c r="T848" s="12"/>
      <c r="U848" s="12"/>
      <c r="V848" s="12"/>
      <c r="W848" s="12"/>
      <c r="X848" s="12"/>
      <c r="Y848" s="12"/>
      <c r="Z848" s="12"/>
      <c r="AA848" s="12"/>
      <c r="AB848" s="12"/>
      <c r="AC848" s="12"/>
      <c r="AD848" s="12"/>
      <c r="AE848" s="12"/>
      <c r="AF848" s="12"/>
      <c r="AG848" s="12"/>
      <c r="AH848" s="12"/>
      <c r="AI848" s="27"/>
      <c r="AJ848" s="12"/>
      <c r="AK848" s="12"/>
      <c r="AL848" s="12"/>
      <c r="AM848" s="12"/>
      <c r="AN848" s="12"/>
      <c r="AO848" s="12"/>
      <c r="AP848" s="12"/>
      <c r="AQ848" s="12"/>
      <c r="AR848" s="12"/>
      <c r="AS848" s="12"/>
      <c r="AT848" s="12"/>
      <c r="AU848" s="12"/>
      <c r="AV848" s="12"/>
    </row>
    <row r="849" spans="1:48" ht="15.75" customHeight="1" x14ac:dyDescent="0.2">
      <c r="A849" s="12"/>
      <c r="B849" s="12"/>
      <c r="C849" s="12"/>
      <c r="D849" s="12"/>
      <c r="E849" s="12"/>
      <c r="F849" s="12"/>
      <c r="G849" s="12"/>
      <c r="H849" s="12"/>
      <c r="I849" s="12"/>
      <c r="J849" s="12"/>
      <c r="K849" s="12"/>
      <c r="L849" s="12"/>
      <c r="M849" s="27"/>
      <c r="N849" s="12"/>
      <c r="O849" s="12"/>
      <c r="P849" s="12"/>
      <c r="Q849" s="12"/>
      <c r="R849" s="12"/>
      <c r="S849" s="12"/>
      <c r="T849" s="12"/>
      <c r="U849" s="12"/>
      <c r="V849" s="12"/>
      <c r="W849" s="12"/>
      <c r="X849" s="12"/>
      <c r="Y849" s="12"/>
      <c r="Z849" s="12"/>
      <c r="AA849" s="12"/>
      <c r="AB849" s="12"/>
      <c r="AC849" s="12"/>
      <c r="AD849" s="12"/>
      <c r="AE849" s="12"/>
      <c r="AF849" s="12"/>
      <c r="AG849" s="12"/>
      <c r="AH849" s="12"/>
      <c r="AI849" s="27"/>
      <c r="AJ849" s="12"/>
      <c r="AK849" s="12"/>
      <c r="AL849" s="12"/>
      <c r="AM849" s="12"/>
      <c r="AN849" s="12"/>
      <c r="AO849" s="12"/>
      <c r="AP849" s="12"/>
      <c r="AQ849" s="12"/>
      <c r="AR849" s="12"/>
      <c r="AS849" s="12"/>
      <c r="AT849" s="12"/>
      <c r="AU849" s="12"/>
      <c r="AV849" s="12"/>
    </row>
    <row r="850" spans="1:48" ht="15.75" customHeight="1" x14ac:dyDescent="0.2">
      <c r="A850" s="12"/>
      <c r="B850" s="12"/>
      <c r="C850" s="12"/>
      <c r="D850" s="12"/>
      <c r="E850" s="12"/>
      <c r="F850" s="12"/>
      <c r="G850" s="12"/>
      <c r="H850" s="12"/>
      <c r="I850" s="12"/>
      <c r="J850" s="12"/>
      <c r="K850" s="12"/>
      <c r="L850" s="12"/>
      <c r="M850" s="27"/>
      <c r="N850" s="12"/>
      <c r="O850" s="12"/>
      <c r="P850" s="12"/>
      <c r="Q850" s="12"/>
      <c r="R850" s="12"/>
      <c r="S850" s="12"/>
      <c r="T850" s="12"/>
      <c r="U850" s="12"/>
      <c r="V850" s="12"/>
      <c r="W850" s="12"/>
      <c r="X850" s="12"/>
      <c r="Y850" s="12"/>
      <c r="Z850" s="12"/>
      <c r="AA850" s="12"/>
      <c r="AB850" s="12"/>
      <c r="AC850" s="12"/>
      <c r="AD850" s="12"/>
      <c r="AE850" s="12"/>
      <c r="AF850" s="12"/>
      <c r="AG850" s="12"/>
      <c r="AH850" s="12"/>
      <c r="AI850" s="27"/>
      <c r="AJ850" s="12"/>
      <c r="AK850" s="12"/>
      <c r="AL850" s="12"/>
      <c r="AM850" s="12"/>
      <c r="AN850" s="12"/>
      <c r="AO850" s="12"/>
      <c r="AP850" s="12"/>
      <c r="AQ850" s="12"/>
      <c r="AR850" s="12"/>
      <c r="AS850" s="12"/>
      <c r="AT850" s="12"/>
      <c r="AU850" s="12"/>
      <c r="AV850" s="12"/>
    </row>
    <row r="851" spans="1:48" ht="15.75" customHeight="1" x14ac:dyDescent="0.2">
      <c r="A851" s="12"/>
      <c r="B851" s="12"/>
      <c r="C851" s="12"/>
      <c r="D851" s="12"/>
      <c r="E851" s="12"/>
      <c r="F851" s="12"/>
      <c r="G851" s="12"/>
      <c r="H851" s="12"/>
      <c r="I851" s="12"/>
      <c r="J851" s="12"/>
      <c r="K851" s="12"/>
      <c r="L851" s="12"/>
      <c r="M851" s="27"/>
      <c r="N851" s="12"/>
      <c r="O851" s="12"/>
      <c r="P851" s="12"/>
      <c r="Q851" s="12"/>
      <c r="R851" s="12"/>
      <c r="S851" s="12"/>
      <c r="T851" s="12"/>
      <c r="U851" s="12"/>
      <c r="V851" s="12"/>
      <c r="W851" s="12"/>
      <c r="X851" s="12"/>
      <c r="Y851" s="12"/>
      <c r="Z851" s="12"/>
      <c r="AA851" s="12"/>
      <c r="AB851" s="12"/>
      <c r="AC851" s="12"/>
      <c r="AD851" s="12"/>
      <c r="AE851" s="12"/>
      <c r="AF851" s="12"/>
      <c r="AG851" s="12"/>
      <c r="AH851" s="12"/>
      <c r="AI851" s="27"/>
      <c r="AJ851" s="12"/>
      <c r="AK851" s="12"/>
      <c r="AL851" s="12"/>
      <c r="AM851" s="12"/>
      <c r="AN851" s="12"/>
      <c r="AO851" s="12"/>
      <c r="AP851" s="12"/>
      <c r="AQ851" s="12"/>
      <c r="AR851" s="12"/>
      <c r="AS851" s="12"/>
      <c r="AT851" s="12"/>
      <c r="AU851" s="12"/>
      <c r="AV851" s="12"/>
    </row>
    <row r="852" spans="1:48" ht="15.75" customHeight="1" x14ac:dyDescent="0.2">
      <c r="A852" s="12"/>
      <c r="B852" s="12"/>
      <c r="C852" s="12"/>
      <c r="D852" s="12"/>
      <c r="E852" s="12"/>
      <c r="F852" s="12"/>
      <c r="G852" s="12"/>
      <c r="H852" s="12"/>
      <c r="I852" s="12"/>
      <c r="J852" s="12"/>
      <c r="K852" s="12"/>
      <c r="L852" s="12"/>
      <c r="M852" s="27"/>
      <c r="N852" s="12"/>
      <c r="O852" s="12"/>
      <c r="P852" s="12"/>
      <c r="Q852" s="12"/>
      <c r="R852" s="12"/>
      <c r="S852" s="12"/>
      <c r="T852" s="12"/>
      <c r="U852" s="12"/>
      <c r="V852" s="12"/>
      <c r="W852" s="12"/>
      <c r="X852" s="12"/>
      <c r="Y852" s="12"/>
      <c r="Z852" s="12"/>
      <c r="AA852" s="12"/>
      <c r="AB852" s="12"/>
      <c r="AC852" s="12"/>
      <c r="AD852" s="12"/>
      <c r="AE852" s="12"/>
      <c r="AF852" s="12"/>
      <c r="AG852" s="12"/>
      <c r="AH852" s="12"/>
      <c r="AI852" s="27"/>
      <c r="AJ852" s="12"/>
      <c r="AK852" s="12"/>
      <c r="AL852" s="12"/>
      <c r="AM852" s="12"/>
      <c r="AN852" s="12"/>
      <c r="AO852" s="12"/>
      <c r="AP852" s="12"/>
      <c r="AQ852" s="12"/>
      <c r="AR852" s="12"/>
      <c r="AS852" s="12"/>
      <c r="AT852" s="12"/>
      <c r="AU852" s="12"/>
      <c r="AV852" s="12"/>
    </row>
    <row r="853" spans="1:48" ht="15.75" customHeight="1" x14ac:dyDescent="0.2">
      <c r="A853" s="12"/>
      <c r="B853" s="12"/>
      <c r="C853" s="12"/>
      <c r="D853" s="12"/>
      <c r="E853" s="12"/>
      <c r="F853" s="12"/>
      <c r="G853" s="12"/>
      <c r="H853" s="12"/>
      <c r="I853" s="12"/>
      <c r="J853" s="12"/>
      <c r="K853" s="12"/>
      <c r="L853" s="12"/>
      <c r="M853" s="27"/>
      <c r="N853" s="12"/>
      <c r="O853" s="12"/>
      <c r="P853" s="12"/>
      <c r="Q853" s="12"/>
      <c r="R853" s="12"/>
      <c r="S853" s="12"/>
      <c r="T853" s="12"/>
      <c r="U853" s="12"/>
      <c r="V853" s="12"/>
      <c r="W853" s="12"/>
      <c r="X853" s="12"/>
      <c r="Y853" s="12"/>
      <c r="Z853" s="12"/>
      <c r="AA853" s="12"/>
      <c r="AB853" s="12"/>
      <c r="AC853" s="12"/>
      <c r="AD853" s="12"/>
      <c r="AE853" s="12"/>
      <c r="AF853" s="12"/>
      <c r="AG853" s="12"/>
      <c r="AH853" s="12"/>
      <c r="AI853" s="27"/>
      <c r="AJ853" s="12"/>
      <c r="AK853" s="12"/>
      <c r="AL853" s="12"/>
      <c r="AM853" s="12"/>
      <c r="AN853" s="12"/>
      <c r="AO853" s="12"/>
      <c r="AP853" s="12"/>
      <c r="AQ853" s="12"/>
      <c r="AR853" s="12"/>
      <c r="AS853" s="12"/>
      <c r="AT853" s="12"/>
      <c r="AU853" s="12"/>
      <c r="AV853" s="12"/>
    </row>
    <row r="854" spans="1:48" ht="15.75" customHeight="1" x14ac:dyDescent="0.2">
      <c r="A854" s="12"/>
      <c r="B854" s="12"/>
      <c r="C854" s="12"/>
      <c r="D854" s="12"/>
      <c r="E854" s="12"/>
      <c r="F854" s="12"/>
      <c r="G854" s="12"/>
      <c r="H854" s="12"/>
      <c r="I854" s="12"/>
      <c r="J854" s="12"/>
      <c r="K854" s="12"/>
      <c r="L854" s="12"/>
      <c r="M854" s="27"/>
      <c r="N854" s="12"/>
      <c r="O854" s="12"/>
      <c r="P854" s="12"/>
      <c r="Q854" s="12"/>
      <c r="R854" s="12"/>
      <c r="S854" s="12"/>
      <c r="T854" s="12"/>
      <c r="U854" s="12"/>
      <c r="V854" s="12"/>
      <c r="W854" s="12"/>
      <c r="X854" s="12"/>
      <c r="Y854" s="12"/>
      <c r="Z854" s="12"/>
      <c r="AA854" s="12"/>
      <c r="AB854" s="12"/>
      <c r="AC854" s="12"/>
      <c r="AD854" s="12"/>
      <c r="AE854" s="12"/>
      <c r="AF854" s="12"/>
      <c r="AG854" s="12"/>
      <c r="AH854" s="12"/>
      <c r="AI854" s="27"/>
      <c r="AJ854" s="12"/>
      <c r="AK854" s="12"/>
      <c r="AL854" s="12"/>
      <c r="AM854" s="12"/>
      <c r="AN854" s="12"/>
      <c r="AO854" s="12"/>
      <c r="AP854" s="12"/>
      <c r="AQ854" s="12"/>
      <c r="AR854" s="12"/>
      <c r="AS854" s="12"/>
      <c r="AT854" s="12"/>
      <c r="AU854" s="12"/>
      <c r="AV854" s="12"/>
    </row>
    <row r="855" spans="1:48" ht="15.75" customHeight="1" x14ac:dyDescent="0.2">
      <c r="A855" s="12"/>
      <c r="B855" s="12"/>
      <c r="C855" s="12"/>
      <c r="D855" s="12"/>
      <c r="E855" s="12"/>
      <c r="F855" s="12"/>
      <c r="G855" s="12"/>
      <c r="H855" s="12"/>
      <c r="I855" s="12"/>
      <c r="J855" s="12"/>
      <c r="K855" s="12"/>
      <c r="L855" s="12"/>
      <c r="M855" s="27"/>
      <c r="N855" s="12"/>
      <c r="O855" s="12"/>
      <c r="P855" s="12"/>
      <c r="Q855" s="12"/>
      <c r="R855" s="12"/>
      <c r="S855" s="12"/>
      <c r="T855" s="12"/>
      <c r="U855" s="12"/>
      <c r="V855" s="12"/>
      <c r="W855" s="12"/>
      <c r="X855" s="12"/>
      <c r="Y855" s="12"/>
      <c r="Z855" s="12"/>
      <c r="AA855" s="12"/>
      <c r="AB855" s="12"/>
      <c r="AC855" s="12"/>
      <c r="AD855" s="12"/>
      <c r="AE855" s="12"/>
      <c r="AF855" s="12"/>
      <c r="AG855" s="12"/>
      <c r="AH855" s="12"/>
      <c r="AI855" s="27"/>
      <c r="AJ855" s="12"/>
      <c r="AK855" s="12"/>
      <c r="AL855" s="12"/>
      <c r="AM855" s="12"/>
      <c r="AN855" s="12"/>
      <c r="AO855" s="12"/>
      <c r="AP855" s="12"/>
      <c r="AQ855" s="12"/>
      <c r="AR855" s="12"/>
      <c r="AS855" s="12"/>
      <c r="AT855" s="12"/>
      <c r="AU855" s="12"/>
      <c r="AV855" s="12"/>
    </row>
    <row r="856" spans="1:48" ht="15.75" customHeight="1" x14ac:dyDescent="0.2">
      <c r="A856" s="12"/>
      <c r="B856" s="12"/>
      <c r="C856" s="12"/>
      <c r="D856" s="12"/>
      <c r="E856" s="12"/>
      <c r="F856" s="12"/>
      <c r="G856" s="12"/>
      <c r="H856" s="12"/>
      <c r="I856" s="12"/>
      <c r="J856" s="12"/>
      <c r="K856" s="12"/>
      <c r="L856" s="12"/>
      <c r="M856" s="27"/>
      <c r="N856" s="12"/>
      <c r="O856" s="12"/>
      <c r="P856" s="12"/>
      <c r="Q856" s="12"/>
      <c r="R856" s="12"/>
      <c r="S856" s="12"/>
      <c r="T856" s="12"/>
      <c r="U856" s="12"/>
      <c r="V856" s="12"/>
      <c r="W856" s="12"/>
      <c r="X856" s="12"/>
      <c r="Y856" s="12"/>
      <c r="Z856" s="12"/>
      <c r="AA856" s="12"/>
      <c r="AB856" s="12"/>
      <c r="AC856" s="12"/>
      <c r="AD856" s="12"/>
      <c r="AE856" s="12"/>
      <c r="AF856" s="12"/>
      <c r="AG856" s="12"/>
      <c r="AH856" s="12"/>
      <c r="AI856" s="27"/>
      <c r="AJ856" s="12"/>
      <c r="AK856" s="12"/>
      <c r="AL856" s="12"/>
      <c r="AM856" s="12"/>
      <c r="AN856" s="12"/>
      <c r="AO856" s="12"/>
      <c r="AP856" s="12"/>
      <c r="AQ856" s="12"/>
      <c r="AR856" s="12"/>
      <c r="AS856" s="12"/>
      <c r="AT856" s="12"/>
      <c r="AU856" s="12"/>
      <c r="AV856" s="12"/>
    </row>
    <row r="857" spans="1:48" ht="15.75" customHeight="1" x14ac:dyDescent="0.2">
      <c r="A857" s="12"/>
      <c r="B857" s="12"/>
      <c r="C857" s="12"/>
      <c r="D857" s="12"/>
      <c r="E857" s="12"/>
      <c r="F857" s="12"/>
      <c r="G857" s="12"/>
      <c r="H857" s="12"/>
      <c r="I857" s="12"/>
      <c r="J857" s="12"/>
      <c r="K857" s="12"/>
      <c r="L857" s="12"/>
      <c r="M857" s="27"/>
      <c r="N857" s="12"/>
      <c r="O857" s="12"/>
      <c r="P857" s="12"/>
      <c r="Q857" s="12"/>
      <c r="R857" s="12"/>
      <c r="S857" s="12"/>
      <c r="T857" s="12"/>
      <c r="U857" s="12"/>
      <c r="V857" s="12"/>
      <c r="W857" s="12"/>
      <c r="X857" s="12"/>
      <c r="Y857" s="12"/>
      <c r="Z857" s="12"/>
      <c r="AA857" s="12"/>
      <c r="AB857" s="12"/>
      <c r="AC857" s="12"/>
      <c r="AD857" s="12"/>
      <c r="AE857" s="12"/>
      <c r="AF857" s="12"/>
      <c r="AG857" s="12"/>
      <c r="AH857" s="12"/>
      <c r="AI857" s="27"/>
      <c r="AJ857" s="12"/>
      <c r="AK857" s="12"/>
      <c r="AL857" s="12"/>
      <c r="AM857" s="12"/>
      <c r="AN857" s="12"/>
      <c r="AO857" s="12"/>
      <c r="AP857" s="12"/>
      <c r="AQ857" s="12"/>
      <c r="AR857" s="12"/>
      <c r="AS857" s="12"/>
      <c r="AT857" s="12"/>
      <c r="AU857" s="12"/>
      <c r="AV857" s="12"/>
    </row>
    <row r="858" spans="1:48" ht="15.75" customHeight="1" x14ac:dyDescent="0.2">
      <c r="A858" s="12"/>
      <c r="B858" s="12"/>
      <c r="C858" s="12"/>
      <c r="D858" s="12"/>
      <c r="E858" s="12"/>
      <c r="F858" s="12"/>
      <c r="G858" s="12"/>
      <c r="H858" s="12"/>
      <c r="I858" s="12"/>
      <c r="J858" s="12"/>
      <c r="K858" s="12"/>
      <c r="L858" s="12"/>
      <c r="M858" s="27"/>
      <c r="N858" s="12"/>
      <c r="O858" s="12"/>
      <c r="P858" s="12"/>
      <c r="Q858" s="12"/>
      <c r="R858" s="12"/>
      <c r="S858" s="12"/>
      <c r="T858" s="12"/>
      <c r="U858" s="12"/>
      <c r="V858" s="12"/>
      <c r="W858" s="12"/>
      <c r="X858" s="12"/>
      <c r="Y858" s="12"/>
      <c r="Z858" s="12"/>
      <c r="AA858" s="12"/>
      <c r="AB858" s="12"/>
      <c r="AC858" s="12"/>
      <c r="AD858" s="12"/>
      <c r="AE858" s="12"/>
      <c r="AF858" s="12"/>
      <c r="AG858" s="12"/>
      <c r="AH858" s="12"/>
      <c r="AI858" s="27"/>
      <c r="AJ858" s="12"/>
      <c r="AK858" s="12"/>
      <c r="AL858" s="12"/>
      <c r="AM858" s="12"/>
      <c r="AN858" s="12"/>
      <c r="AO858" s="12"/>
      <c r="AP858" s="12"/>
      <c r="AQ858" s="12"/>
      <c r="AR858" s="12"/>
      <c r="AS858" s="12"/>
      <c r="AT858" s="12"/>
      <c r="AU858" s="12"/>
      <c r="AV858" s="12"/>
    </row>
    <row r="859" spans="1:48" ht="15.75" customHeight="1" x14ac:dyDescent="0.2">
      <c r="A859" s="12"/>
      <c r="B859" s="12"/>
      <c r="C859" s="12"/>
      <c r="D859" s="12"/>
      <c r="E859" s="12"/>
      <c r="F859" s="12"/>
      <c r="G859" s="12"/>
      <c r="H859" s="12"/>
      <c r="I859" s="12"/>
      <c r="J859" s="12"/>
      <c r="K859" s="12"/>
      <c r="L859" s="12"/>
      <c r="M859" s="27"/>
      <c r="N859" s="12"/>
      <c r="O859" s="12"/>
      <c r="P859" s="12"/>
      <c r="Q859" s="12"/>
      <c r="R859" s="12"/>
      <c r="S859" s="12"/>
      <c r="T859" s="12"/>
      <c r="U859" s="12"/>
      <c r="V859" s="12"/>
      <c r="W859" s="12"/>
      <c r="X859" s="12"/>
      <c r="Y859" s="12"/>
      <c r="Z859" s="12"/>
      <c r="AA859" s="12"/>
      <c r="AB859" s="12"/>
      <c r="AC859" s="12"/>
      <c r="AD859" s="12"/>
      <c r="AE859" s="12"/>
      <c r="AF859" s="12"/>
      <c r="AG859" s="12"/>
      <c r="AH859" s="12"/>
      <c r="AI859" s="27"/>
      <c r="AJ859" s="12"/>
      <c r="AK859" s="12"/>
      <c r="AL859" s="12"/>
      <c r="AM859" s="12"/>
      <c r="AN859" s="12"/>
      <c r="AO859" s="12"/>
      <c r="AP859" s="12"/>
      <c r="AQ859" s="12"/>
      <c r="AR859" s="12"/>
      <c r="AS859" s="12"/>
      <c r="AT859" s="12"/>
      <c r="AU859" s="12"/>
      <c r="AV859" s="12"/>
    </row>
    <row r="860" spans="1:48" ht="15.75" customHeight="1" x14ac:dyDescent="0.2">
      <c r="A860" s="12"/>
      <c r="B860" s="12"/>
      <c r="C860" s="12"/>
      <c r="D860" s="12"/>
      <c r="E860" s="12"/>
      <c r="F860" s="12"/>
      <c r="G860" s="12"/>
      <c r="H860" s="12"/>
      <c r="I860" s="12"/>
      <c r="J860" s="12"/>
      <c r="K860" s="12"/>
      <c r="L860" s="12"/>
      <c r="M860" s="27"/>
      <c r="N860" s="12"/>
      <c r="O860" s="12"/>
      <c r="P860" s="12"/>
      <c r="Q860" s="12"/>
      <c r="R860" s="12"/>
      <c r="S860" s="12"/>
      <c r="T860" s="12"/>
      <c r="U860" s="12"/>
      <c r="V860" s="12"/>
      <c r="W860" s="12"/>
      <c r="X860" s="12"/>
      <c r="Y860" s="12"/>
      <c r="Z860" s="12"/>
      <c r="AA860" s="12"/>
      <c r="AB860" s="12"/>
      <c r="AC860" s="12"/>
      <c r="AD860" s="12"/>
      <c r="AE860" s="12"/>
      <c r="AF860" s="12"/>
      <c r="AG860" s="12"/>
      <c r="AH860" s="12"/>
      <c r="AI860" s="27"/>
      <c r="AJ860" s="12"/>
      <c r="AK860" s="12"/>
      <c r="AL860" s="12"/>
      <c r="AM860" s="12"/>
      <c r="AN860" s="12"/>
      <c r="AO860" s="12"/>
      <c r="AP860" s="12"/>
      <c r="AQ860" s="12"/>
      <c r="AR860" s="12"/>
      <c r="AS860" s="12"/>
      <c r="AT860" s="12"/>
      <c r="AU860" s="12"/>
      <c r="AV860" s="12"/>
    </row>
    <row r="861" spans="1:48" ht="15.75" customHeight="1" x14ac:dyDescent="0.2">
      <c r="A861" s="12"/>
      <c r="B861" s="12"/>
      <c r="C861" s="12"/>
      <c r="D861" s="12"/>
      <c r="E861" s="12"/>
      <c r="F861" s="12"/>
      <c r="G861" s="12"/>
      <c r="H861" s="12"/>
      <c r="I861" s="12"/>
      <c r="J861" s="12"/>
      <c r="K861" s="12"/>
      <c r="L861" s="12"/>
      <c r="M861" s="27"/>
      <c r="N861" s="12"/>
      <c r="O861" s="12"/>
      <c r="P861" s="12"/>
      <c r="Q861" s="12"/>
      <c r="R861" s="12"/>
      <c r="S861" s="12"/>
      <c r="T861" s="12"/>
      <c r="U861" s="12"/>
      <c r="V861" s="12"/>
      <c r="W861" s="12"/>
      <c r="X861" s="12"/>
      <c r="Y861" s="12"/>
      <c r="Z861" s="12"/>
      <c r="AA861" s="12"/>
      <c r="AB861" s="12"/>
      <c r="AC861" s="12"/>
      <c r="AD861" s="12"/>
      <c r="AE861" s="12"/>
      <c r="AF861" s="12"/>
      <c r="AG861" s="12"/>
      <c r="AH861" s="12"/>
      <c r="AI861" s="27"/>
      <c r="AJ861" s="12"/>
      <c r="AK861" s="12"/>
      <c r="AL861" s="12"/>
      <c r="AM861" s="12"/>
      <c r="AN861" s="12"/>
      <c r="AO861" s="12"/>
      <c r="AP861" s="12"/>
      <c r="AQ861" s="12"/>
      <c r="AR861" s="12"/>
      <c r="AS861" s="12"/>
      <c r="AT861" s="12"/>
      <c r="AU861" s="12"/>
      <c r="AV861" s="12"/>
    </row>
    <row r="862" spans="1:48" ht="15.75" customHeight="1" x14ac:dyDescent="0.2">
      <c r="A862" s="12"/>
      <c r="B862" s="12"/>
      <c r="C862" s="12"/>
      <c r="D862" s="12"/>
      <c r="E862" s="12"/>
      <c r="F862" s="12"/>
      <c r="G862" s="12"/>
      <c r="H862" s="12"/>
      <c r="I862" s="12"/>
      <c r="J862" s="12"/>
      <c r="K862" s="12"/>
      <c r="L862" s="12"/>
      <c r="M862" s="27"/>
      <c r="N862" s="12"/>
      <c r="O862" s="12"/>
      <c r="P862" s="12"/>
      <c r="Q862" s="12"/>
      <c r="R862" s="12"/>
      <c r="S862" s="12"/>
      <c r="T862" s="12"/>
      <c r="U862" s="12"/>
      <c r="V862" s="12"/>
      <c r="W862" s="12"/>
      <c r="X862" s="12"/>
      <c r="Y862" s="12"/>
      <c r="Z862" s="12"/>
      <c r="AA862" s="12"/>
      <c r="AB862" s="12"/>
      <c r="AC862" s="12"/>
      <c r="AD862" s="12"/>
      <c r="AE862" s="12"/>
      <c r="AF862" s="12"/>
      <c r="AG862" s="12"/>
      <c r="AH862" s="12"/>
      <c r="AI862" s="27"/>
      <c r="AJ862" s="12"/>
      <c r="AK862" s="12"/>
      <c r="AL862" s="12"/>
      <c r="AM862" s="12"/>
      <c r="AN862" s="12"/>
      <c r="AO862" s="12"/>
      <c r="AP862" s="12"/>
      <c r="AQ862" s="12"/>
      <c r="AR862" s="12"/>
      <c r="AS862" s="12"/>
      <c r="AT862" s="12"/>
      <c r="AU862" s="12"/>
      <c r="AV862" s="12"/>
    </row>
    <row r="863" spans="1:48" ht="15.75" customHeight="1" x14ac:dyDescent="0.2">
      <c r="A863" s="12"/>
      <c r="B863" s="12"/>
      <c r="C863" s="12"/>
      <c r="D863" s="12"/>
      <c r="E863" s="12"/>
      <c r="F863" s="12"/>
      <c r="G863" s="12"/>
      <c r="H863" s="12"/>
      <c r="I863" s="12"/>
      <c r="J863" s="12"/>
      <c r="K863" s="12"/>
      <c r="L863" s="12"/>
      <c r="M863" s="27"/>
      <c r="N863" s="12"/>
      <c r="O863" s="12"/>
      <c r="P863" s="12"/>
      <c r="Q863" s="12"/>
      <c r="R863" s="12"/>
      <c r="S863" s="12"/>
      <c r="T863" s="12"/>
      <c r="U863" s="12"/>
      <c r="V863" s="12"/>
      <c r="W863" s="12"/>
      <c r="X863" s="12"/>
      <c r="Y863" s="12"/>
      <c r="Z863" s="12"/>
      <c r="AA863" s="12"/>
      <c r="AB863" s="12"/>
      <c r="AC863" s="12"/>
      <c r="AD863" s="12"/>
      <c r="AE863" s="12"/>
      <c r="AF863" s="12"/>
      <c r="AG863" s="12"/>
      <c r="AH863" s="12"/>
      <c r="AI863" s="27"/>
      <c r="AJ863" s="12"/>
      <c r="AK863" s="12"/>
      <c r="AL863" s="12"/>
      <c r="AM863" s="12"/>
      <c r="AN863" s="12"/>
      <c r="AO863" s="12"/>
      <c r="AP863" s="12"/>
      <c r="AQ863" s="12"/>
      <c r="AR863" s="12"/>
      <c r="AS863" s="12"/>
      <c r="AT863" s="12"/>
      <c r="AU863" s="12"/>
      <c r="AV863" s="12"/>
    </row>
    <row r="864" spans="1:48" ht="15.75" customHeight="1" x14ac:dyDescent="0.2">
      <c r="A864" s="12"/>
      <c r="B864" s="12"/>
      <c r="C864" s="12"/>
      <c r="D864" s="12"/>
      <c r="E864" s="12"/>
      <c r="F864" s="12"/>
      <c r="G864" s="12"/>
      <c r="H864" s="12"/>
      <c r="I864" s="12"/>
      <c r="J864" s="12"/>
      <c r="K864" s="12"/>
      <c r="L864" s="12"/>
      <c r="M864" s="27"/>
      <c r="N864" s="12"/>
      <c r="O864" s="12"/>
      <c r="P864" s="12"/>
      <c r="Q864" s="12"/>
      <c r="R864" s="12"/>
      <c r="S864" s="12"/>
      <c r="T864" s="12"/>
      <c r="U864" s="12"/>
      <c r="V864" s="12"/>
      <c r="W864" s="12"/>
      <c r="X864" s="12"/>
      <c r="Y864" s="12"/>
      <c r="Z864" s="12"/>
      <c r="AA864" s="12"/>
      <c r="AB864" s="12"/>
      <c r="AC864" s="12"/>
      <c r="AD864" s="12"/>
      <c r="AE864" s="12"/>
      <c r="AF864" s="12"/>
      <c r="AG864" s="12"/>
      <c r="AH864" s="12"/>
      <c r="AI864" s="27"/>
      <c r="AJ864" s="12"/>
      <c r="AK864" s="12"/>
      <c r="AL864" s="12"/>
      <c r="AM864" s="12"/>
      <c r="AN864" s="12"/>
      <c r="AO864" s="12"/>
      <c r="AP864" s="12"/>
      <c r="AQ864" s="12"/>
      <c r="AR864" s="12"/>
      <c r="AS864" s="12"/>
      <c r="AT864" s="12"/>
      <c r="AU864" s="12"/>
      <c r="AV864" s="12"/>
    </row>
    <row r="865" spans="1:48" ht="15.75" customHeight="1" x14ac:dyDescent="0.2">
      <c r="A865" s="12"/>
      <c r="B865" s="12"/>
      <c r="C865" s="12"/>
      <c r="D865" s="12"/>
      <c r="E865" s="12"/>
      <c r="F865" s="12"/>
      <c r="G865" s="12"/>
      <c r="H865" s="12"/>
      <c r="I865" s="12"/>
      <c r="J865" s="12"/>
      <c r="K865" s="12"/>
      <c r="L865" s="12"/>
      <c r="M865" s="27"/>
      <c r="N865" s="12"/>
      <c r="O865" s="12"/>
      <c r="P865" s="12"/>
      <c r="Q865" s="12"/>
      <c r="R865" s="12"/>
      <c r="S865" s="12"/>
      <c r="T865" s="12"/>
      <c r="U865" s="12"/>
      <c r="V865" s="12"/>
      <c r="W865" s="12"/>
      <c r="X865" s="12"/>
      <c r="Y865" s="12"/>
      <c r="Z865" s="12"/>
      <c r="AA865" s="12"/>
      <c r="AB865" s="12"/>
      <c r="AC865" s="12"/>
      <c r="AD865" s="12"/>
      <c r="AE865" s="12"/>
      <c r="AF865" s="12"/>
      <c r="AG865" s="12"/>
      <c r="AH865" s="12"/>
      <c r="AI865" s="27"/>
      <c r="AJ865" s="12"/>
      <c r="AK865" s="12"/>
      <c r="AL865" s="12"/>
      <c r="AM865" s="12"/>
      <c r="AN865" s="12"/>
      <c r="AO865" s="12"/>
      <c r="AP865" s="12"/>
      <c r="AQ865" s="12"/>
      <c r="AR865" s="12"/>
      <c r="AS865" s="12"/>
      <c r="AT865" s="12"/>
      <c r="AU865" s="12"/>
      <c r="AV865" s="12"/>
    </row>
    <row r="866" spans="1:48" ht="15.75" customHeight="1" x14ac:dyDescent="0.2">
      <c r="A866" s="12"/>
      <c r="B866" s="12"/>
      <c r="C866" s="12"/>
      <c r="D866" s="12"/>
      <c r="E866" s="12"/>
      <c r="F866" s="12"/>
      <c r="G866" s="12"/>
      <c r="H866" s="12"/>
      <c r="I866" s="12"/>
      <c r="J866" s="12"/>
      <c r="K866" s="12"/>
      <c r="L866" s="12"/>
      <c r="M866" s="27"/>
      <c r="N866" s="12"/>
      <c r="O866" s="12"/>
      <c r="P866" s="12"/>
      <c r="Q866" s="12"/>
      <c r="R866" s="12"/>
      <c r="S866" s="12"/>
      <c r="T866" s="12"/>
      <c r="U866" s="12"/>
      <c r="V866" s="12"/>
      <c r="W866" s="12"/>
      <c r="X866" s="12"/>
      <c r="Y866" s="12"/>
      <c r="Z866" s="12"/>
      <c r="AA866" s="12"/>
      <c r="AB866" s="12"/>
      <c r="AC866" s="12"/>
      <c r="AD866" s="12"/>
      <c r="AE866" s="12"/>
      <c r="AF866" s="12"/>
      <c r="AG866" s="12"/>
      <c r="AH866" s="12"/>
      <c r="AI866" s="27"/>
      <c r="AJ866" s="12"/>
      <c r="AK866" s="12"/>
      <c r="AL866" s="12"/>
      <c r="AM866" s="12"/>
      <c r="AN866" s="12"/>
      <c r="AO866" s="12"/>
      <c r="AP866" s="12"/>
      <c r="AQ866" s="12"/>
      <c r="AR866" s="12"/>
      <c r="AS866" s="12"/>
      <c r="AT866" s="12"/>
      <c r="AU866" s="12"/>
      <c r="AV866" s="12"/>
    </row>
    <row r="867" spans="1:48" ht="15.75" customHeight="1" x14ac:dyDescent="0.2">
      <c r="A867" s="12"/>
      <c r="B867" s="12"/>
      <c r="C867" s="12"/>
      <c r="D867" s="12"/>
      <c r="E867" s="12"/>
      <c r="F867" s="12"/>
      <c r="G867" s="12"/>
      <c r="H867" s="12"/>
      <c r="I867" s="12"/>
      <c r="J867" s="12"/>
      <c r="K867" s="12"/>
      <c r="L867" s="12"/>
      <c r="M867" s="27"/>
      <c r="N867" s="12"/>
      <c r="O867" s="12"/>
      <c r="P867" s="12"/>
      <c r="Q867" s="12"/>
      <c r="R867" s="12"/>
      <c r="S867" s="12"/>
      <c r="T867" s="12"/>
      <c r="U867" s="12"/>
      <c r="V867" s="12"/>
      <c r="W867" s="12"/>
      <c r="X867" s="12"/>
      <c r="Y867" s="12"/>
      <c r="Z867" s="12"/>
      <c r="AA867" s="12"/>
      <c r="AB867" s="12"/>
      <c r="AC867" s="12"/>
      <c r="AD867" s="12"/>
      <c r="AE867" s="12"/>
      <c r="AF867" s="12"/>
      <c r="AG867" s="12"/>
      <c r="AH867" s="12"/>
      <c r="AI867" s="27"/>
      <c r="AJ867" s="12"/>
      <c r="AK867" s="12"/>
      <c r="AL867" s="12"/>
      <c r="AM867" s="12"/>
      <c r="AN867" s="12"/>
      <c r="AO867" s="12"/>
      <c r="AP867" s="12"/>
      <c r="AQ867" s="12"/>
      <c r="AR867" s="12"/>
      <c r="AS867" s="12"/>
      <c r="AT867" s="12"/>
      <c r="AU867" s="12"/>
      <c r="AV867" s="12"/>
    </row>
    <row r="868" spans="1:48" ht="15.75" customHeight="1" x14ac:dyDescent="0.2">
      <c r="A868" s="12"/>
      <c r="B868" s="12"/>
      <c r="C868" s="12"/>
      <c r="D868" s="12"/>
      <c r="E868" s="12"/>
      <c r="F868" s="12"/>
      <c r="G868" s="12"/>
      <c r="H868" s="12"/>
      <c r="I868" s="12"/>
      <c r="J868" s="12"/>
      <c r="K868" s="12"/>
      <c r="L868" s="12"/>
      <c r="M868" s="27"/>
      <c r="N868" s="12"/>
      <c r="O868" s="12"/>
      <c r="P868" s="12"/>
      <c r="Q868" s="12"/>
      <c r="R868" s="12"/>
      <c r="S868" s="12"/>
      <c r="T868" s="12"/>
      <c r="U868" s="12"/>
      <c r="V868" s="12"/>
      <c r="W868" s="12"/>
      <c r="X868" s="12"/>
      <c r="Y868" s="12"/>
      <c r="Z868" s="12"/>
      <c r="AA868" s="12"/>
      <c r="AB868" s="12"/>
      <c r="AC868" s="12"/>
      <c r="AD868" s="12"/>
      <c r="AE868" s="12"/>
      <c r="AF868" s="12"/>
      <c r="AG868" s="12"/>
      <c r="AH868" s="12"/>
      <c r="AI868" s="27"/>
      <c r="AJ868" s="12"/>
      <c r="AK868" s="12"/>
      <c r="AL868" s="12"/>
      <c r="AM868" s="12"/>
      <c r="AN868" s="12"/>
      <c r="AO868" s="12"/>
      <c r="AP868" s="12"/>
      <c r="AQ868" s="12"/>
      <c r="AR868" s="12"/>
      <c r="AS868" s="12"/>
      <c r="AT868" s="12"/>
      <c r="AU868" s="12"/>
      <c r="AV868" s="12"/>
    </row>
    <row r="869" spans="1:48" ht="15.75" customHeight="1" x14ac:dyDescent="0.2">
      <c r="A869" s="12"/>
      <c r="B869" s="12"/>
      <c r="C869" s="12"/>
      <c r="D869" s="12"/>
      <c r="E869" s="12"/>
      <c r="F869" s="12"/>
      <c r="G869" s="12"/>
      <c r="H869" s="12"/>
      <c r="I869" s="12"/>
      <c r="J869" s="12"/>
      <c r="K869" s="12"/>
      <c r="L869" s="12"/>
      <c r="M869" s="27"/>
      <c r="N869" s="12"/>
      <c r="O869" s="12"/>
      <c r="P869" s="12"/>
      <c r="Q869" s="12"/>
      <c r="R869" s="12"/>
      <c r="S869" s="12"/>
      <c r="T869" s="12"/>
      <c r="U869" s="12"/>
      <c r="V869" s="12"/>
      <c r="W869" s="12"/>
      <c r="X869" s="12"/>
      <c r="Y869" s="12"/>
      <c r="Z869" s="12"/>
      <c r="AA869" s="12"/>
      <c r="AB869" s="12"/>
      <c r="AC869" s="12"/>
      <c r="AD869" s="12"/>
      <c r="AE869" s="12"/>
      <c r="AF869" s="12"/>
      <c r="AG869" s="12"/>
      <c r="AH869" s="12"/>
      <c r="AI869" s="27"/>
      <c r="AJ869" s="12"/>
      <c r="AK869" s="12"/>
      <c r="AL869" s="12"/>
      <c r="AM869" s="12"/>
      <c r="AN869" s="12"/>
      <c r="AO869" s="12"/>
      <c r="AP869" s="12"/>
      <c r="AQ869" s="12"/>
      <c r="AR869" s="12"/>
      <c r="AS869" s="12"/>
      <c r="AT869" s="12"/>
      <c r="AU869" s="12"/>
      <c r="AV869" s="12"/>
    </row>
    <row r="870" spans="1:48" ht="15.75" customHeight="1" x14ac:dyDescent="0.2">
      <c r="A870" s="12"/>
      <c r="B870" s="12"/>
      <c r="C870" s="12"/>
      <c r="D870" s="12"/>
      <c r="E870" s="12"/>
      <c r="F870" s="12"/>
      <c r="G870" s="12"/>
      <c r="H870" s="12"/>
      <c r="I870" s="12"/>
      <c r="J870" s="12"/>
      <c r="K870" s="12"/>
      <c r="L870" s="12"/>
      <c r="M870" s="27"/>
      <c r="N870" s="12"/>
      <c r="O870" s="12"/>
      <c r="P870" s="12"/>
      <c r="Q870" s="12"/>
      <c r="R870" s="12"/>
      <c r="S870" s="12"/>
      <c r="T870" s="12"/>
      <c r="U870" s="12"/>
      <c r="V870" s="12"/>
      <c r="W870" s="12"/>
      <c r="X870" s="12"/>
      <c r="Y870" s="12"/>
      <c r="Z870" s="12"/>
      <c r="AA870" s="12"/>
      <c r="AB870" s="12"/>
      <c r="AC870" s="12"/>
      <c r="AD870" s="12"/>
      <c r="AE870" s="12"/>
      <c r="AF870" s="12"/>
      <c r="AG870" s="12"/>
      <c r="AH870" s="12"/>
      <c r="AI870" s="27"/>
      <c r="AJ870" s="12"/>
      <c r="AK870" s="12"/>
      <c r="AL870" s="12"/>
      <c r="AM870" s="12"/>
      <c r="AN870" s="12"/>
      <c r="AO870" s="12"/>
      <c r="AP870" s="12"/>
      <c r="AQ870" s="12"/>
      <c r="AR870" s="12"/>
      <c r="AS870" s="12"/>
      <c r="AT870" s="12"/>
      <c r="AU870" s="12"/>
      <c r="AV870" s="12"/>
    </row>
    <row r="871" spans="1:48" ht="15.75" customHeight="1" x14ac:dyDescent="0.2">
      <c r="A871" s="12"/>
      <c r="B871" s="12"/>
      <c r="C871" s="12"/>
      <c r="D871" s="12"/>
      <c r="E871" s="12"/>
      <c r="F871" s="12"/>
      <c r="G871" s="12"/>
      <c r="H871" s="12"/>
      <c r="I871" s="12"/>
      <c r="J871" s="12"/>
      <c r="K871" s="12"/>
      <c r="L871" s="12"/>
      <c r="M871" s="27"/>
      <c r="N871" s="12"/>
      <c r="O871" s="12"/>
      <c r="P871" s="12"/>
      <c r="Q871" s="12"/>
      <c r="R871" s="12"/>
      <c r="S871" s="12"/>
      <c r="T871" s="12"/>
      <c r="U871" s="12"/>
      <c r="V871" s="12"/>
      <c r="W871" s="12"/>
      <c r="X871" s="12"/>
      <c r="Y871" s="12"/>
      <c r="Z871" s="12"/>
      <c r="AA871" s="12"/>
      <c r="AB871" s="12"/>
      <c r="AC871" s="12"/>
      <c r="AD871" s="12"/>
      <c r="AE871" s="12"/>
      <c r="AF871" s="12"/>
      <c r="AG871" s="12"/>
      <c r="AH871" s="12"/>
      <c r="AI871" s="27"/>
      <c r="AJ871" s="12"/>
      <c r="AK871" s="12"/>
      <c r="AL871" s="12"/>
      <c r="AM871" s="12"/>
      <c r="AN871" s="12"/>
      <c r="AO871" s="12"/>
      <c r="AP871" s="12"/>
      <c r="AQ871" s="12"/>
      <c r="AR871" s="12"/>
      <c r="AS871" s="12"/>
      <c r="AT871" s="12"/>
      <c r="AU871" s="12"/>
      <c r="AV871" s="12"/>
    </row>
    <row r="872" spans="1:48" ht="15.75" customHeight="1" x14ac:dyDescent="0.2">
      <c r="A872" s="12"/>
      <c r="B872" s="12"/>
      <c r="C872" s="12"/>
      <c r="D872" s="12"/>
      <c r="E872" s="12"/>
      <c r="F872" s="12"/>
      <c r="G872" s="12"/>
      <c r="H872" s="12"/>
      <c r="I872" s="12"/>
      <c r="J872" s="12"/>
      <c r="K872" s="12"/>
      <c r="L872" s="12"/>
      <c r="M872" s="27"/>
      <c r="N872" s="12"/>
      <c r="O872" s="12"/>
      <c r="P872" s="12"/>
      <c r="Q872" s="12"/>
      <c r="R872" s="12"/>
      <c r="S872" s="12"/>
      <c r="T872" s="12"/>
      <c r="U872" s="12"/>
      <c r="V872" s="12"/>
      <c r="W872" s="12"/>
      <c r="X872" s="12"/>
      <c r="Y872" s="12"/>
      <c r="Z872" s="12"/>
      <c r="AA872" s="12"/>
      <c r="AB872" s="12"/>
      <c r="AC872" s="12"/>
      <c r="AD872" s="12"/>
      <c r="AE872" s="12"/>
      <c r="AF872" s="12"/>
      <c r="AG872" s="12"/>
      <c r="AH872" s="12"/>
      <c r="AI872" s="27"/>
      <c r="AJ872" s="12"/>
      <c r="AK872" s="12"/>
      <c r="AL872" s="12"/>
      <c r="AM872" s="12"/>
      <c r="AN872" s="12"/>
      <c r="AO872" s="12"/>
      <c r="AP872" s="12"/>
      <c r="AQ872" s="12"/>
      <c r="AR872" s="12"/>
      <c r="AS872" s="12"/>
      <c r="AT872" s="12"/>
      <c r="AU872" s="12"/>
      <c r="AV872" s="12"/>
    </row>
    <row r="873" spans="1:48" ht="15.75" customHeight="1" x14ac:dyDescent="0.2">
      <c r="A873" s="12"/>
      <c r="B873" s="12"/>
      <c r="C873" s="12"/>
      <c r="D873" s="12"/>
      <c r="E873" s="12"/>
      <c r="F873" s="12"/>
      <c r="G873" s="12"/>
      <c r="H873" s="12"/>
      <c r="I873" s="12"/>
      <c r="J873" s="12"/>
      <c r="K873" s="12"/>
      <c r="L873" s="12"/>
      <c r="M873" s="27"/>
      <c r="N873" s="12"/>
      <c r="O873" s="12"/>
      <c r="P873" s="12"/>
      <c r="Q873" s="12"/>
      <c r="R873" s="12"/>
      <c r="S873" s="12"/>
      <c r="T873" s="12"/>
      <c r="U873" s="12"/>
      <c r="V873" s="12"/>
      <c r="W873" s="12"/>
      <c r="X873" s="12"/>
      <c r="Y873" s="12"/>
      <c r="Z873" s="12"/>
      <c r="AA873" s="12"/>
      <c r="AB873" s="12"/>
      <c r="AC873" s="12"/>
      <c r="AD873" s="12"/>
      <c r="AE873" s="12"/>
      <c r="AF873" s="12"/>
      <c r="AG873" s="12"/>
      <c r="AH873" s="12"/>
      <c r="AI873" s="27"/>
      <c r="AJ873" s="12"/>
      <c r="AK873" s="12"/>
      <c r="AL873" s="12"/>
      <c r="AM873" s="12"/>
      <c r="AN873" s="12"/>
      <c r="AO873" s="12"/>
      <c r="AP873" s="12"/>
      <c r="AQ873" s="12"/>
      <c r="AR873" s="12"/>
      <c r="AS873" s="12"/>
      <c r="AT873" s="12"/>
      <c r="AU873" s="12"/>
      <c r="AV873" s="12"/>
    </row>
    <row r="874" spans="1:48" ht="15.75" customHeight="1" x14ac:dyDescent="0.2">
      <c r="A874" s="12"/>
      <c r="B874" s="12"/>
      <c r="C874" s="12"/>
      <c r="D874" s="12"/>
      <c r="E874" s="12"/>
      <c r="F874" s="12"/>
      <c r="G874" s="12"/>
      <c r="H874" s="12"/>
      <c r="I874" s="12"/>
      <c r="J874" s="12"/>
      <c r="K874" s="12"/>
      <c r="L874" s="12"/>
      <c r="M874" s="27"/>
      <c r="N874" s="12"/>
      <c r="O874" s="12"/>
      <c r="P874" s="12"/>
      <c r="Q874" s="12"/>
      <c r="R874" s="12"/>
      <c r="S874" s="12"/>
      <c r="T874" s="12"/>
      <c r="U874" s="12"/>
      <c r="V874" s="12"/>
      <c r="W874" s="12"/>
      <c r="X874" s="12"/>
      <c r="Y874" s="12"/>
      <c r="Z874" s="12"/>
      <c r="AA874" s="12"/>
      <c r="AB874" s="12"/>
      <c r="AC874" s="12"/>
      <c r="AD874" s="12"/>
      <c r="AE874" s="12"/>
      <c r="AF874" s="12"/>
      <c r="AG874" s="12"/>
      <c r="AH874" s="12"/>
      <c r="AI874" s="27"/>
      <c r="AJ874" s="12"/>
      <c r="AK874" s="12"/>
      <c r="AL874" s="12"/>
      <c r="AM874" s="12"/>
      <c r="AN874" s="12"/>
      <c r="AO874" s="12"/>
      <c r="AP874" s="12"/>
      <c r="AQ874" s="12"/>
      <c r="AR874" s="12"/>
      <c r="AS874" s="12"/>
      <c r="AT874" s="12"/>
      <c r="AU874" s="12"/>
      <c r="AV874" s="12"/>
    </row>
    <row r="875" spans="1:48" ht="15.75" customHeight="1" x14ac:dyDescent="0.2">
      <c r="A875" s="12"/>
      <c r="B875" s="12"/>
      <c r="C875" s="12"/>
      <c r="D875" s="12"/>
      <c r="E875" s="12"/>
      <c r="F875" s="12"/>
      <c r="G875" s="12"/>
      <c r="H875" s="12"/>
      <c r="I875" s="12"/>
      <c r="J875" s="12"/>
      <c r="K875" s="12"/>
      <c r="L875" s="12"/>
      <c r="M875" s="27"/>
      <c r="N875" s="12"/>
      <c r="O875" s="12"/>
      <c r="P875" s="12"/>
      <c r="Q875" s="12"/>
      <c r="R875" s="12"/>
      <c r="S875" s="12"/>
      <c r="T875" s="12"/>
      <c r="U875" s="12"/>
      <c r="V875" s="12"/>
      <c r="W875" s="12"/>
      <c r="X875" s="12"/>
      <c r="Y875" s="12"/>
      <c r="Z875" s="12"/>
      <c r="AA875" s="12"/>
      <c r="AB875" s="12"/>
      <c r="AC875" s="12"/>
      <c r="AD875" s="12"/>
      <c r="AE875" s="12"/>
      <c r="AF875" s="12"/>
      <c r="AG875" s="12"/>
      <c r="AH875" s="12"/>
      <c r="AI875" s="27"/>
      <c r="AJ875" s="12"/>
      <c r="AK875" s="12"/>
      <c r="AL875" s="12"/>
      <c r="AM875" s="12"/>
      <c r="AN875" s="12"/>
      <c r="AO875" s="12"/>
      <c r="AP875" s="12"/>
      <c r="AQ875" s="12"/>
      <c r="AR875" s="12"/>
      <c r="AS875" s="12"/>
      <c r="AT875" s="12"/>
      <c r="AU875" s="12"/>
      <c r="AV875" s="12"/>
    </row>
    <row r="876" spans="1:48" ht="15.75" customHeight="1" x14ac:dyDescent="0.2">
      <c r="A876" s="12"/>
      <c r="B876" s="12"/>
      <c r="C876" s="12"/>
      <c r="D876" s="12"/>
      <c r="E876" s="12"/>
      <c r="F876" s="12"/>
      <c r="G876" s="12"/>
      <c r="H876" s="12"/>
      <c r="I876" s="12"/>
      <c r="J876" s="12"/>
      <c r="K876" s="12"/>
      <c r="L876" s="12"/>
      <c r="M876" s="27"/>
      <c r="N876" s="12"/>
      <c r="O876" s="12"/>
      <c r="P876" s="12"/>
      <c r="Q876" s="12"/>
      <c r="R876" s="12"/>
      <c r="S876" s="12"/>
      <c r="T876" s="12"/>
      <c r="U876" s="12"/>
      <c r="V876" s="12"/>
      <c r="W876" s="12"/>
      <c r="X876" s="12"/>
      <c r="Y876" s="12"/>
      <c r="Z876" s="12"/>
      <c r="AA876" s="12"/>
      <c r="AB876" s="12"/>
      <c r="AC876" s="12"/>
      <c r="AD876" s="12"/>
      <c r="AE876" s="12"/>
      <c r="AF876" s="12"/>
      <c r="AG876" s="12"/>
      <c r="AH876" s="12"/>
      <c r="AI876" s="27"/>
      <c r="AJ876" s="12"/>
      <c r="AK876" s="12"/>
      <c r="AL876" s="12"/>
      <c r="AM876" s="12"/>
      <c r="AN876" s="12"/>
      <c r="AO876" s="12"/>
      <c r="AP876" s="12"/>
      <c r="AQ876" s="12"/>
      <c r="AR876" s="12"/>
      <c r="AS876" s="12"/>
      <c r="AT876" s="12"/>
      <c r="AU876" s="12"/>
      <c r="AV876" s="12"/>
    </row>
    <row r="877" spans="1:48" ht="15.75" customHeight="1" x14ac:dyDescent="0.2">
      <c r="A877" s="12"/>
      <c r="B877" s="12"/>
      <c r="C877" s="12"/>
      <c r="D877" s="12"/>
      <c r="E877" s="12"/>
      <c r="F877" s="12"/>
      <c r="G877" s="12"/>
      <c r="H877" s="12"/>
      <c r="I877" s="12"/>
      <c r="J877" s="12"/>
      <c r="K877" s="12"/>
      <c r="L877" s="12"/>
      <c r="M877" s="27"/>
      <c r="N877" s="12"/>
      <c r="O877" s="12"/>
      <c r="P877" s="12"/>
      <c r="Q877" s="12"/>
      <c r="R877" s="12"/>
      <c r="S877" s="12"/>
      <c r="T877" s="12"/>
      <c r="U877" s="12"/>
      <c r="V877" s="12"/>
      <c r="W877" s="12"/>
      <c r="X877" s="12"/>
      <c r="Y877" s="12"/>
      <c r="Z877" s="12"/>
      <c r="AA877" s="12"/>
      <c r="AB877" s="12"/>
      <c r="AC877" s="12"/>
      <c r="AD877" s="12"/>
      <c r="AE877" s="12"/>
      <c r="AF877" s="12"/>
      <c r="AG877" s="12"/>
      <c r="AH877" s="12"/>
      <c r="AI877" s="27"/>
      <c r="AJ877" s="12"/>
      <c r="AK877" s="12"/>
      <c r="AL877" s="12"/>
      <c r="AM877" s="12"/>
      <c r="AN877" s="12"/>
      <c r="AO877" s="12"/>
      <c r="AP877" s="12"/>
      <c r="AQ877" s="12"/>
      <c r="AR877" s="12"/>
      <c r="AS877" s="12"/>
      <c r="AT877" s="12"/>
      <c r="AU877" s="12"/>
      <c r="AV877" s="12"/>
    </row>
    <row r="878" spans="1:48" ht="15.75" customHeight="1" x14ac:dyDescent="0.2">
      <c r="A878" s="12"/>
      <c r="B878" s="12"/>
      <c r="C878" s="12"/>
      <c r="D878" s="12"/>
      <c r="E878" s="12"/>
      <c r="F878" s="12"/>
      <c r="G878" s="12"/>
      <c r="H878" s="12"/>
      <c r="I878" s="12"/>
      <c r="J878" s="12"/>
      <c r="K878" s="12"/>
      <c r="L878" s="12"/>
      <c r="M878" s="27"/>
      <c r="N878" s="12"/>
      <c r="O878" s="12"/>
      <c r="P878" s="12"/>
      <c r="Q878" s="12"/>
      <c r="R878" s="12"/>
      <c r="S878" s="12"/>
      <c r="T878" s="12"/>
      <c r="U878" s="12"/>
      <c r="V878" s="12"/>
      <c r="W878" s="12"/>
      <c r="X878" s="12"/>
      <c r="Y878" s="12"/>
      <c r="Z878" s="12"/>
      <c r="AA878" s="12"/>
      <c r="AB878" s="12"/>
      <c r="AC878" s="12"/>
      <c r="AD878" s="12"/>
      <c r="AE878" s="12"/>
      <c r="AF878" s="12"/>
      <c r="AG878" s="12"/>
      <c r="AH878" s="12"/>
      <c r="AI878" s="27"/>
      <c r="AJ878" s="12"/>
      <c r="AK878" s="12"/>
      <c r="AL878" s="12"/>
      <c r="AM878" s="12"/>
      <c r="AN878" s="12"/>
      <c r="AO878" s="12"/>
      <c r="AP878" s="12"/>
      <c r="AQ878" s="12"/>
      <c r="AR878" s="12"/>
      <c r="AS878" s="12"/>
      <c r="AT878" s="12"/>
      <c r="AU878" s="12"/>
      <c r="AV878" s="12"/>
    </row>
    <row r="879" spans="1:48" ht="15.75" customHeight="1" x14ac:dyDescent="0.2">
      <c r="A879" s="12"/>
      <c r="B879" s="12"/>
      <c r="C879" s="12"/>
      <c r="D879" s="12"/>
      <c r="E879" s="12"/>
      <c r="F879" s="12"/>
      <c r="G879" s="12"/>
      <c r="H879" s="12"/>
      <c r="I879" s="12"/>
      <c r="J879" s="12"/>
      <c r="K879" s="12"/>
      <c r="L879" s="12"/>
      <c r="M879" s="27"/>
      <c r="N879" s="12"/>
      <c r="O879" s="12"/>
      <c r="P879" s="12"/>
      <c r="Q879" s="12"/>
      <c r="R879" s="12"/>
      <c r="S879" s="12"/>
      <c r="T879" s="12"/>
      <c r="U879" s="12"/>
      <c r="V879" s="12"/>
      <c r="W879" s="12"/>
      <c r="X879" s="12"/>
      <c r="Y879" s="12"/>
      <c r="Z879" s="12"/>
      <c r="AA879" s="12"/>
      <c r="AB879" s="12"/>
      <c r="AC879" s="12"/>
      <c r="AD879" s="12"/>
      <c r="AE879" s="12"/>
      <c r="AF879" s="12"/>
      <c r="AG879" s="12"/>
      <c r="AH879" s="12"/>
      <c r="AI879" s="27"/>
      <c r="AJ879" s="12"/>
      <c r="AK879" s="12"/>
      <c r="AL879" s="12"/>
      <c r="AM879" s="12"/>
      <c r="AN879" s="12"/>
      <c r="AO879" s="12"/>
      <c r="AP879" s="12"/>
      <c r="AQ879" s="12"/>
      <c r="AR879" s="12"/>
      <c r="AS879" s="12"/>
      <c r="AT879" s="12"/>
      <c r="AU879" s="12"/>
      <c r="AV879" s="12"/>
    </row>
    <row r="880" spans="1:48" ht="15.75" customHeight="1" x14ac:dyDescent="0.2">
      <c r="A880" s="12"/>
      <c r="B880" s="12"/>
      <c r="C880" s="12"/>
      <c r="D880" s="12"/>
      <c r="E880" s="12"/>
      <c r="F880" s="12"/>
      <c r="G880" s="12"/>
      <c r="H880" s="12"/>
      <c r="I880" s="12"/>
      <c r="J880" s="12"/>
      <c r="K880" s="12"/>
      <c r="L880" s="12"/>
      <c r="M880" s="27"/>
      <c r="N880" s="12"/>
      <c r="O880" s="12"/>
      <c r="P880" s="12"/>
      <c r="Q880" s="12"/>
      <c r="R880" s="12"/>
      <c r="S880" s="12"/>
      <c r="T880" s="12"/>
      <c r="U880" s="12"/>
      <c r="V880" s="12"/>
      <c r="W880" s="12"/>
      <c r="X880" s="12"/>
      <c r="Y880" s="12"/>
      <c r="Z880" s="12"/>
      <c r="AA880" s="12"/>
      <c r="AB880" s="12"/>
      <c r="AC880" s="12"/>
      <c r="AD880" s="12"/>
      <c r="AE880" s="12"/>
      <c r="AF880" s="12"/>
      <c r="AG880" s="12"/>
      <c r="AH880" s="12"/>
      <c r="AI880" s="27"/>
      <c r="AJ880" s="12"/>
      <c r="AK880" s="12"/>
      <c r="AL880" s="12"/>
      <c r="AM880" s="12"/>
      <c r="AN880" s="12"/>
      <c r="AO880" s="12"/>
      <c r="AP880" s="12"/>
      <c r="AQ880" s="12"/>
      <c r="AR880" s="12"/>
      <c r="AS880" s="12"/>
      <c r="AT880" s="12"/>
      <c r="AU880" s="12"/>
      <c r="AV880" s="12"/>
    </row>
    <row r="881" spans="1:48" ht="15.75" customHeight="1" x14ac:dyDescent="0.2">
      <c r="A881" s="12"/>
      <c r="B881" s="12"/>
      <c r="C881" s="12"/>
      <c r="D881" s="12"/>
      <c r="E881" s="12"/>
      <c r="F881" s="12"/>
      <c r="G881" s="12"/>
      <c r="H881" s="12"/>
      <c r="I881" s="12"/>
      <c r="J881" s="12"/>
      <c r="K881" s="12"/>
      <c r="L881" s="12"/>
      <c r="M881" s="27"/>
      <c r="N881" s="12"/>
      <c r="O881" s="12"/>
      <c r="P881" s="12"/>
      <c r="Q881" s="12"/>
      <c r="R881" s="12"/>
      <c r="S881" s="12"/>
      <c r="T881" s="12"/>
      <c r="U881" s="12"/>
      <c r="V881" s="12"/>
      <c r="W881" s="12"/>
      <c r="X881" s="12"/>
      <c r="Y881" s="12"/>
      <c r="Z881" s="12"/>
      <c r="AA881" s="12"/>
      <c r="AB881" s="12"/>
      <c r="AC881" s="12"/>
      <c r="AD881" s="12"/>
      <c r="AE881" s="12"/>
      <c r="AF881" s="12"/>
      <c r="AG881" s="12"/>
      <c r="AH881" s="12"/>
      <c r="AI881" s="27"/>
      <c r="AJ881" s="12"/>
      <c r="AK881" s="12"/>
      <c r="AL881" s="12"/>
      <c r="AM881" s="12"/>
      <c r="AN881" s="12"/>
      <c r="AO881" s="12"/>
      <c r="AP881" s="12"/>
      <c r="AQ881" s="12"/>
      <c r="AR881" s="12"/>
      <c r="AS881" s="12"/>
      <c r="AT881" s="12"/>
      <c r="AU881" s="12"/>
      <c r="AV881" s="12"/>
    </row>
    <row r="882" spans="1:48" ht="15.75" customHeight="1" x14ac:dyDescent="0.2">
      <c r="A882" s="12"/>
      <c r="B882" s="12"/>
      <c r="C882" s="12"/>
      <c r="D882" s="12"/>
      <c r="E882" s="12"/>
      <c r="F882" s="12"/>
      <c r="G882" s="12"/>
      <c r="H882" s="12"/>
      <c r="I882" s="12"/>
      <c r="J882" s="12"/>
      <c r="K882" s="12"/>
      <c r="L882" s="12"/>
      <c r="M882" s="27"/>
      <c r="N882" s="12"/>
      <c r="O882" s="12"/>
      <c r="P882" s="12"/>
      <c r="Q882" s="12"/>
      <c r="R882" s="12"/>
      <c r="S882" s="12"/>
      <c r="T882" s="12"/>
      <c r="U882" s="12"/>
      <c r="V882" s="12"/>
      <c r="W882" s="12"/>
      <c r="X882" s="12"/>
      <c r="Y882" s="12"/>
      <c r="Z882" s="12"/>
      <c r="AA882" s="12"/>
      <c r="AB882" s="12"/>
      <c r="AC882" s="12"/>
      <c r="AD882" s="12"/>
      <c r="AE882" s="12"/>
      <c r="AF882" s="12"/>
      <c r="AG882" s="12"/>
      <c r="AH882" s="12"/>
      <c r="AI882" s="27"/>
      <c r="AJ882" s="12"/>
      <c r="AK882" s="12"/>
      <c r="AL882" s="12"/>
      <c r="AM882" s="12"/>
      <c r="AN882" s="12"/>
      <c r="AO882" s="12"/>
      <c r="AP882" s="12"/>
      <c r="AQ882" s="12"/>
      <c r="AR882" s="12"/>
      <c r="AS882" s="12"/>
      <c r="AT882" s="12"/>
      <c r="AU882" s="12"/>
      <c r="AV882" s="12"/>
    </row>
    <row r="883" spans="1:48" ht="15.75" customHeight="1" x14ac:dyDescent="0.2">
      <c r="A883" s="12"/>
      <c r="B883" s="12"/>
      <c r="C883" s="12"/>
      <c r="D883" s="12"/>
      <c r="E883" s="12"/>
      <c r="F883" s="12"/>
      <c r="G883" s="12"/>
      <c r="H883" s="12"/>
      <c r="I883" s="12"/>
      <c r="J883" s="12"/>
      <c r="K883" s="12"/>
      <c r="L883" s="12"/>
      <c r="M883" s="27"/>
      <c r="N883" s="12"/>
      <c r="O883" s="12"/>
      <c r="P883" s="12"/>
      <c r="Q883" s="12"/>
      <c r="R883" s="12"/>
      <c r="S883" s="12"/>
      <c r="T883" s="12"/>
      <c r="U883" s="12"/>
      <c r="V883" s="12"/>
      <c r="W883" s="12"/>
      <c r="X883" s="12"/>
      <c r="Y883" s="12"/>
      <c r="Z883" s="12"/>
      <c r="AA883" s="12"/>
      <c r="AB883" s="12"/>
      <c r="AC883" s="12"/>
      <c r="AD883" s="12"/>
      <c r="AE883" s="12"/>
      <c r="AF883" s="12"/>
      <c r="AG883" s="12"/>
      <c r="AH883" s="12"/>
      <c r="AI883" s="27"/>
      <c r="AJ883" s="12"/>
      <c r="AK883" s="12"/>
      <c r="AL883" s="12"/>
      <c r="AM883" s="12"/>
      <c r="AN883" s="12"/>
      <c r="AO883" s="12"/>
      <c r="AP883" s="12"/>
      <c r="AQ883" s="12"/>
      <c r="AR883" s="12"/>
      <c r="AS883" s="12"/>
      <c r="AT883" s="12"/>
      <c r="AU883" s="12"/>
      <c r="AV883" s="12"/>
    </row>
    <row r="884" spans="1:48" ht="15.75" customHeight="1" x14ac:dyDescent="0.2">
      <c r="A884" s="12"/>
      <c r="B884" s="12"/>
      <c r="C884" s="12"/>
      <c r="D884" s="12"/>
      <c r="E884" s="12"/>
      <c r="F884" s="12"/>
      <c r="G884" s="12"/>
      <c r="H884" s="12"/>
      <c r="I884" s="12"/>
      <c r="J884" s="12"/>
      <c r="K884" s="12"/>
      <c r="L884" s="12"/>
      <c r="M884" s="27"/>
      <c r="N884" s="12"/>
      <c r="O884" s="12"/>
      <c r="P884" s="12"/>
      <c r="Q884" s="12"/>
      <c r="R884" s="12"/>
      <c r="S884" s="12"/>
      <c r="T884" s="12"/>
      <c r="U884" s="12"/>
      <c r="V884" s="12"/>
      <c r="W884" s="12"/>
      <c r="X884" s="12"/>
      <c r="Y884" s="12"/>
      <c r="Z884" s="12"/>
      <c r="AA884" s="12"/>
      <c r="AB884" s="12"/>
      <c r="AC884" s="12"/>
      <c r="AD884" s="12"/>
      <c r="AE884" s="12"/>
      <c r="AF884" s="12"/>
      <c r="AG884" s="12"/>
      <c r="AH884" s="12"/>
      <c r="AI884" s="27"/>
      <c r="AJ884" s="12"/>
      <c r="AK884" s="12"/>
      <c r="AL884" s="12"/>
      <c r="AM884" s="12"/>
      <c r="AN884" s="12"/>
      <c r="AO884" s="12"/>
      <c r="AP884" s="12"/>
      <c r="AQ884" s="12"/>
      <c r="AR884" s="12"/>
      <c r="AS884" s="12"/>
      <c r="AT884" s="12"/>
      <c r="AU884" s="12"/>
      <c r="AV884" s="12"/>
    </row>
    <row r="885" spans="1:48" ht="15.75" customHeight="1" x14ac:dyDescent="0.2">
      <c r="A885" s="12"/>
      <c r="B885" s="12"/>
      <c r="C885" s="12"/>
      <c r="D885" s="12"/>
      <c r="E885" s="12"/>
      <c r="F885" s="12"/>
      <c r="G885" s="12"/>
      <c r="H885" s="12"/>
      <c r="I885" s="12"/>
      <c r="J885" s="12"/>
      <c r="K885" s="12"/>
      <c r="L885" s="12"/>
      <c r="M885" s="27"/>
      <c r="N885" s="12"/>
      <c r="O885" s="12"/>
      <c r="P885" s="12"/>
      <c r="Q885" s="12"/>
      <c r="R885" s="12"/>
      <c r="S885" s="12"/>
      <c r="T885" s="12"/>
      <c r="U885" s="12"/>
      <c r="V885" s="12"/>
      <c r="W885" s="12"/>
      <c r="X885" s="12"/>
      <c r="Y885" s="12"/>
      <c r="Z885" s="12"/>
      <c r="AA885" s="12"/>
      <c r="AB885" s="12"/>
      <c r="AC885" s="12"/>
      <c r="AD885" s="12"/>
      <c r="AE885" s="12"/>
      <c r="AF885" s="12"/>
      <c r="AG885" s="12"/>
      <c r="AH885" s="12"/>
      <c r="AI885" s="27"/>
      <c r="AJ885" s="12"/>
      <c r="AK885" s="12"/>
      <c r="AL885" s="12"/>
      <c r="AM885" s="12"/>
      <c r="AN885" s="12"/>
      <c r="AO885" s="12"/>
      <c r="AP885" s="12"/>
      <c r="AQ885" s="12"/>
      <c r="AR885" s="12"/>
      <c r="AS885" s="12"/>
      <c r="AT885" s="12"/>
      <c r="AU885" s="12"/>
      <c r="AV885" s="12"/>
    </row>
    <row r="886" spans="1:48" ht="15.75" customHeight="1" x14ac:dyDescent="0.2">
      <c r="A886" s="12"/>
      <c r="B886" s="12"/>
      <c r="C886" s="12"/>
      <c r="D886" s="12"/>
      <c r="E886" s="12"/>
      <c r="F886" s="12"/>
      <c r="G886" s="12"/>
      <c r="H886" s="12"/>
      <c r="I886" s="12"/>
      <c r="J886" s="12"/>
      <c r="K886" s="12"/>
      <c r="L886" s="12"/>
      <c r="M886" s="27"/>
      <c r="N886" s="12"/>
      <c r="O886" s="12"/>
      <c r="P886" s="12"/>
      <c r="Q886" s="12"/>
      <c r="R886" s="12"/>
      <c r="S886" s="12"/>
      <c r="T886" s="12"/>
      <c r="U886" s="12"/>
      <c r="V886" s="12"/>
      <c r="W886" s="12"/>
      <c r="X886" s="12"/>
      <c r="Y886" s="12"/>
      <c r="Z886" s="12"/>
      <c r="AA886" s="12"/>
      <c r="AB886" s="12"/>
      <c r="AC886" s="12"/>
      <c r="AD886" s="12"/>
      <c r="AE886" s="12"/>
      <c r="AF886" s="12"/>
      <c r="AG886" s="12"/>
      <c r="AH886" s="12"/>
      <c r="AI886" s="27"/>
      <c r="AJ886" s="12"/>
      <c r="AK886" s="12"/>
      <c r="AL886" s="12"/>
      <c r="AM886" s="12"/>
      <c r="AN886" s="12"/>
      <c r="AO886" s="12"/>
      <c r="AP886" s="12"/>
      <c r="AQ886" s="12"/>
      <c r="AR886" s="12"/>
      <c r="AS886" s="12"/>
      <c r="AT886" s="12"/>
      <c r="AU886" s="12"/>
      <c r="AV886" s="12"/>
    </row>
    <row r="887" spans="1:48" ht="15.75" customHeight="1" x14ac:dyDescent="0.2">
      <c r="A887" s="12"/>
      <c r="B887" s="12"/>
      <c r="C887" s="12"/>
      <c r="D887" s="12"/>
      <c r="E887" s="12"/>
      <c r="F887" s="12"/>
      <c r="G887" s="12"/>
      <c r="H887" s="12"/>
      <c r="I887" s="12"/>
      <c r="J887" s="12"/>
      <c r="K887" s="12"/>
      <c r="L887" s="12"/>
      <c r="M887" s="27"/>
      <c r="N887" s="12"/>
      <c r="O887" s="12"/>
      <c r="P887" s="12"/>
      <c r="Q887" s="12"/>
      <c r="R887" s="12"/>
      <c r="S887" s="12"/>
      <c r="T887" s="12"/>
      <c r="U887" s="12"/>
      <c r="V887" s="12"/>
      <c r="W887" s="12"/>
      <c r="X887" s="12"/>
      <c r="Y887" s="12"/>
      <c r="Z887" s="12"/>
      <c r="AA887" s="12"/>
      <c r="AB887" s="12"/>
      <c r="AC887" s="12"/>
      <c r="AD887" s="12"/>
      <c r="AE887" s="12"/>
      <c r="AF887" s="12"/>
      <c r="AG887" s="12"/>
      <c r="AH887" s="12"/>
      <c r="AI887" s="27"/>
      <c r="AJ887" s="12"/>
      <c r="AK887" s="12"/>
      <c r="AL887" s="12"/>
      <c r="AM887" s="12"/>
      <c r="AN887" s="12"/>
      <c r="AO887" s="12"/>
      <c r="AP887" s="12"/>
      <c r="AQ887" s="12"/>
      <c r="AR887" s="12"/>
      <c r="AS887" s="12"/>
      <c r="AT887" s="12"/>
      <c r="AU887" s="12"/>
      <c r="AV887" s="12"/>
    </row>
    <row r="888" spans="1:48" ht="15.75" customHeight="1" x14ac:dyDescent="0.2">
      <c r="A888" s="12"/>
      <c r="B888" s="12"/>
      <c r="C888" s="12"/>
      <c r="D888" s="12"/>
      <c r="E888" s="12"/>
      <c r="F888" s="12"/>
      <c r="G888" s="12"/>
      <c r="H888" s="12"/>
      <c r="I888" s="12"/>
      <c r="J888" s="12"/>
      <c r="K888" s="12"/>
      <c r="L888" s="12"/>
      <c r="M888" s="27"/>
      <c r="N888" s="12"/>
      <c r="O888" s="12"/>
      <c r="P888" s="12"/>
      <c r="Q888" s="12"/>
      <c r="R888" s="12"/>
      <c r="S888" s="12"/>
      <c r="T888" s="12"/>
      <c r="U888" s="12"/>
      <c r="V888" s="12"/>
      <c r="W888" s="12"/>
      <c r="X888" s="12"/>
      <c r="Y888" s="12"/>
      <c r="Z888" s="12"/>
      <c r="AA888" s="12"/>
      <c r="AB888" s="12"/>
      <c r="AC888" s="12"/>
      <c r="AD888" s="12"/>
      <c r="AE888" s="12"/>
      <c r="AF888" s="12"/>
      <c r="AG888" s="12"/>
      <c r="AH888" s="12"/>
      <c r="AI888" s="27"/>
      <c r="AJ888" s="12"/>
      <c r="AK888" s="12"/>
      <c r="AL888" s="12"/>
      <c r="AM888" s="12"/>
      <c r="AN888" s="12"/>
      <c r="AO888" s="12"/>
      <c r="AP888" s="12"/>
      <c r="AQ888" s="12"/>
      <c r="AR888" s="12"/>
      <c r="AS888" s="12"/>
      <c r="AT888" s="12"/>
      <c r="AU888" s="12"/>
      <c r="AV888" s="12"/>
    </row>
    <row r="889" spans="1:48" ht="15.75" customHeight="1" x14ac:dyDescent="0.2">
      <c r="A889" s="12"/>
      <c r="B889" s="12"/>
      <c r="C889" s="12"/>
      <c r="D889" s="12"/>
      <c r="E889" s="12"/>
      <c r="F889" s="12"/>
      <c r="G889" s="12"/>
      <c r="H889" s="12"/>
      <c r="I889" s="12"/>
      <c r="J889" s="12"/>
      <c r="K889" s="12"/>
      <c r="L889" s="12"/>
      <c r="M889" s="27"/>
      <c r="N889" s="12"/>
      <c r="O889" s="12"/>
      <c r="P889" s="12"/>
      <c r="Q889" s="12"/>
      <c r="R889" s="12"/>
      <c r="S889" s="12"/>
      <c r="T889" s="12"/>
      <c r="U889" s="12"/>
      <c r="V889" s="12"/>
      <c r="W889" s="12"/>
      <c r="X889" s="12"/>
      <c r="Y889" s="12"/>
      <c r="Z889" s="12"/>
      <c r="AA889" s="12"/>
      <c r="AB889" s="12"/>
      <c r="AC889" s="12"/>
      <c r="AD889" s="12"/>
      <c r="AE889" s="12"/>
      <c r="AF889" s="12"/>
      <c r="AG889" s="12"/>
      <c r="AH889" s="12"/>
      <c r="AI889" s="27"/>
      <c r="AJ889" s="12"/>
      <c r="AK889" s="12"/>
      <c r="AL889" s="12"/>
      <c r="AM889" s="12"/>
      <c r="AN889" s="12"/>
      <c r="AO889" s="12"/>
      <c r="AP889" s="12"/>
      <c r="AQ889" s="12"/>
      <c r="AR889" s="12"/>
      <c r="AS889" s="12"/>
      <c r="AT889" s="12"/>
      <c r="AU889" s="12"/>
      <c r="AV889" s="12"/>
    </row>
    <row r="890" spans="1:48" ht="15.75" customHeight="1" x14ac:dyDescent="0.2">
      <c r="A890" s="12"/>
      <c r="B890" s="12"/>
      <c r="C890" s="12"/>
      <c r="D890" s="12"/>
      <c r="E890" s="12"/>
      <c r="F890" s="12"/>
      <c r="G890" s="12"/>
      <c r="H890" s="12"/>
      <c r="I890" s="12"/>
      <c r="J890" s="12"/>
      <c r="K890" s="12"/>
      <c r="L890" s="12"/>
      <c r="M890" s="27"/>
      <c r="N890" s="12"/>
      <c r="O890" s="12"/>
      <c r="P890" s="12"/>
      <c r="Q890" s="12"/>
      <c r="R890" s="12"/>
      <c r="S890" s="12"/>
      <c r="T890" s="12"/>
      <c r="U890" s="12"/>
      <c r="V890" s="12"/>
      <c r="W890" s="12"/>
      <c r="X890" s="12"/>
      <c r="Y890" s="12"/>
      <c r="Z890" s="12"/>
      <c r="AA890" s="12"/>
      <c r="AB890" s="12"/>
      <c r="AC890" s="12"/>
      <c r="AD890" s="12"/>
      <c r="AE890" s="12"/>
      <c r="AF890" s="12"/>
      <c r="AG890" s="12"/>
      <c r="AH890" s="12"/>
      <c r="AI890" s="27"/>
      <c r="AJ890" s="12"/>
      <c r="AK890" s="12"/>
      <c r="AL890" s="12"/>
      <c r="AM890" s="12"/>
      <c r="AN890" s="12"/>
      <c r="AO890" s="12"/>
      <c r="AP890" s="12"/>
      <c r="AQ890" s="12"/>
      <c r="AR890" s="12"/>
      <c r="AS890" s="12"/>
      <c r="AT890" s="12"/>
      <c r="AU890" s="12"/>
      <c r="AV890" s="12"/>
    </row>
    <row r="891" spans="1:48" ht="15.75" customHeight="1" x14ac:dyDescent="0.2">
      <c r="A891" s="12"/>
      <c r="B891" s="12"/>
      <c r="C891" s="12"/>
      <c r="D891" s="12"/>
      <c r="E891" s="12"/>
      <c r="F891" s="12"/>
      <c r="G891" s="12"/>
      <c r="H891" s="12"/>
      <c r="I891" s="12"/>
      <c r="J891" s="12"/>
      <c r="K891" s="12"/>
      <c r="L891" s="12"/>
      <c r="M891" s="27"/>
      <c r="N891" s="12"/>
      <c r="O891" s="12"/>
      <c r="P891" s="12"/>
      <c r="Q891" s="12"/>
      <c r="R891" s="12"/>
      <c r="S891" s="12"/>
      <c r="T891" s="12"/>
      <c r="U891" s="12"/>
      <c r="V891" s="12"/>
      <c r="W891" s="12"/>
      <c r="X891" s="12"/>
      <c r="Y891" s="12"/>
      <c r="Z891" s="12"/>
      <c r="AA891" s="12"/>
      <c r="AB891" s="12"/>
      <c r="AC891" s="12"/>
      <c r="AD891" s="12"/>
      <c r="AE891" s="12"/>
      <c r="AF891" s="12"/>
      <c r="AG891" s="12"/>
      <c r="AH891" s="12"/>
      <c r="AI891" s="27"/>
      <c r="AJ891" s="12"/>
      <c r="AK891" s="12"/>
      <c r="AL891" s="12"/>
      <c r="AM891" s="12"/>
      <c r="AN891" s="12"/>
      <c r="AO891" s="12"/>
      <c r="AP891" s="12"/>
      <c r="AQ891" s="12"/>
      <c r="AR891" s="12"/>
      <c r="AS891" s="12"/>
      <c r="AT891" s="12"/>
      <c r="AU891" s="12"/>
      <c r="AV891" s="12"/>
    </row>
    <row r="892" spans="1:48" ht="15.75" customHeight="1" x14ac:dyDescent="0.2">
      <c r="A892" s="12"/>
      <c r="B892" s="12"/>
      <c r="C892" s="12"/>
      <c r="D892" s="12"/>
      <c r="E892" s="12"/>
      <c r="F892" s="12"/>
      <c r="G892" s="12"/>
      <c r="H892" s="12"/>
      <c r="I892" s="12"/>
      <c r="J892" s="12"/>
      <c r="K892" s="12"/>
      <c r="L892" s="12"/>
      <c r="M892" s="27"/>
      <c r="N892" s="12"/>
      <c r="O892" s="12"/>
      <c r="P892" s="12"/>
      <c r="Q892" s="12"/>
      <c r="R892" s="12"/>
      <c r="S892" s="12"/>
      <c r="T892" s="12"/>
      <c r="U892" s="12"/>
      <c r="V892" s="12"/>
      <c r="W892" s="12"/>
      <c r="X892" s="12"/>
      <c r="Y892" s="12"/>
      <c r="Z892" s="12"/>
      <c r="AA892" s="12"/>
      <c r="AB892" s="12"/>
      <c r="AC892" s="12"/>
      <c r="AD892" s="12"/>
      <c r="AE892" s="12"/>
      <c r="AF892" s="12"/>
      <c r="AG892" s="12"/>
      <c r="AH892" s="12"/>
      <c r="AI892" s="27"/>
      <c r="AJ892" s="12"/>
      <c r="AK892" s="12"/>
      <c r="AL892" s="12"/>
      <c r="AM892" s="12"/>
      <c r="AN892" s="12"/>
      <c r="AO892" s="12"/>
      <c r="AP892" s="12"/>
      <c r="AQ892" s="12"/>
      <c r="AR892" s="12"/>
      <c r="AS892" s="12"/>
      <c r="AT892" s="12"/>
      <c r="AU892" s="12"/>
      <c r="AV892" s="12"/>
    </row>
    <row r="893" spans="1:48" ht="15.75" customHeight="1" x14ac:dyDescent="0.2">
      <c r="A893" s="12"/>
      <c r="B893" s="12"/>
      <c r="C893" s="12"/>
      <c r="D893" s="12"/>
      <c r="E893" s="12"/>
      <c r="F893" s="12"/>
      <c r="G893" s="12"/>
      <c r="H893" s="12"/>
      <c r="I893" s="12"/>
      <c r="J893" s="12"/>
      <c r="K893" s="12"/>
      <c r="L893" s="12"/>
      <c r="M893" s="27"/>
      <c r="N893" s="12"/>
      <c r="O893" s="12"/>
      <c r="P893" s="12"/>
      <c r="Q893" s="12"/>
      <c r="R893" s="12"/>
      <c r="S893" s="12"/>
      <c r="T893" s="12"/>
      <c r="U893" s="12"/>
      <c r="V893" s="12"/>
      <c r="W893" s="12"/>
      <c r="X893" s="12"/>
      <c r="Y893" s="12"/>
      <c r="Z893" s="12"/>
      <c r="AA893" s="12"/>
      <c r="AB893" s="12"/>
      <c r="AC893" s="12"/>
      <c r="AD893" s="12"/>
      <c r="AE893" s="12"/>
      <c r="AF893" s="12"/>
      <c r="AG893" s="12"/>
      <c r="AH893" s="12"/>
      <c r="AI893" s="27"/>
      <c r="AJ893" s="12"/>
      <c r="AK893" s="12"/>
      <c r="AL893" s="12"/>
      <c r="AM893" s="12"/>
      <c r="AN893" s="12"/>
      <c r="AO893" s="12"/>
      <c r="AP893" s="12"/>
      <c r="AQ893" s="12"/>
      <c r="AR893" s="12"/>
      <c r="AS893" s="12"/>
      <c r="AT893" s="12"/>
      <c r="AU893" s="12"/>
      <c r="AV893" s="12"/>
    </row>
    <row r="894" spans="1:48" ht="15.75" customHeight="1" x14ac:dyDescent="0.2">
      <c r="A894" s="12"/>
      <c r="B894" s="12"/>
      <c r="C894" s="12"/>
      <c r="D894" s="12"/>
      <c r="E894" s="12"/>
      <c r="F894" s="12"/>
      <c r="G894" s="12"/>
      <c r="H894" s="12"/>
      <c r="I894" s="12"/>
      <c r="J894" s="12"/>
      <c r="K894" s="12"/>
      <c r="L894" s="12"/>
      <c r="M894" s="27"/>
      <c r="N894" s="12"/>
      <c r="O894" s="12"/>
      <c r="P894" s="12"/>
      <c r="Q894" s="12"/>
      <c r="R894" s="12"/>
      <c r="S894" s="12"/>
      <c r="T894" s="12"/>
      <c r="U894" s="12"/>
      <c r="V894" s="12"/>
      <c r="W894" s="12"/>
      <c r="X894" s="12"/>
      <c r="Y894" s="12"/>
      <c r="Z894" s="12"/>
      <c r="AA894" s="12"/>
      <c r="AB894" s="12"/>
      <c r="AC894" s="12"/>
      <c r="AD894" s="12"/>
      <c r="AE894" s="12"/>
      <c r="AF894" s="12"/>
      <c r="AG894" s="12"/>
      <c r="AH894" s="12"/>
      <c r="AI894" s="27"/>
      <c r="AJ894" s="12"/>
      <c r="AK894" s="12"/>
      <c r="AL894" s="12"/>
      <c r="AM894" s="12"/>
      <c r="AN894" s="12"/>
      <c r="AO894" s="12"/>
      <c r="AP894" s="12"/>
      <c r="AQ894" s="12"/>
      <c r="AR894" s="12"/>
      <c r="AS894" s="12"/>
      <c r="AT894" s="12"/>
      <c r="AU894" s="12"/>
      <c r="AV894" s="12"/>
    </row>
    <row r="895" spans="1:48" ht="15.75" customHeight="1" x14ac:dyDescent="0.2">
      <c r="A895" s="12"/>
      <c r="B895" s="12"/>
      <c r="C895" s="12"/>
      <c r="D895" s="12"/>
      <c r="E895" s="12"/>
      <c r="F895" s="12"/>
      <c r="G895" s="12"/>
      <c r="H895" s="12"/>
      <c r="I895" s="12"/>
      <c r="J895" s="12"/>
      <c r="K895" s="12"/>
      <c r="L895" s="12"/>
      <c r="M895" s="27"/>
      <c r="N895" s="12"/>
      <c r="O895" s="12"/>
      <c r="P895" s="12"/>
      <c r="Q895" s="12"/>
      <c r="R895" s="12"/>
      <c r="S895" s="12"/>
      <c r="T895" s="12"/>
      <c r="U895" s="12"/>
      <c r="V895" s="12"/>
      <c r="W895" s="12"/>
      <c r="X895" s="12"/>
      <c r="Y895" s="12"/>
      <c r="Z895" s="12"/>
      <c r="AA895" s="12"/>
      <c r="AB895" s="12"/>
      <c r="AC895" s="12"/>
      <c r="AD895" s="12"/>
      <c r="AE895" s="12"/>
      <c r="AF895" s="12"/>
      <c r="AG895" s="12"/>
      <c r="AH895" s="12"/>
      <c r="AI895" s="27"/>
      <c r="AJ895" s="12"/>
      <c r="AK895" s="12"/>
      <c r="AL895" s="12"/>
      <c r="AM895" s="12"/>
      <c r="AN895" s="12"/>
      <c r="AO895" s="12"/>
      <c r="AP895" s="12"/>
      <c r="AQ895" s="12"/>
      <c r="AR895" s="12"/>
      <c r="AS895" s="12"/>
      <c r="AT895" s="12"/>
      <c r="AU895" s="12"/>
      <c r="AV895" s="12"/>
    </row>
    <row r="896" spans="1:48" ht="15.75" customHeight="1" x14ac:dyDescent="0.2">
      <c r="A896" s="12"/>
      <c r="B896" s="12"/>
      <c r="C896" s="12"/>
      <c r="D896" s="12"/>
      <c r="E896" s="12"/>
      <c r="F896" s="12"/>
      <c r="G896" s="12"/>
      <c r="H896" s="12"/>
      <c r="I896" s="12"/>
      <c r="J896" s="12"/>
      <c r="K896" s="12"/>
      <c r="L896" s="12"/>
      <c r="M896" s="27"/>
      <c r="N896" s="12"/>
      <c r="O896" s="12"/>
      <c r="P896" s="12"/>
      <c r="Q896" s="12"/>
      <c r="R896" s="12"/>
      <c r="S896" s="12"/>
      <c r="T896" s="12"/>
      <c r="U896" s="12"/>
      <c r="V896" s="12"/>
      <c r="W896" s="12"/>
      <c r="X896" s="12"/>
      <c r="Y896" s="12"/>
      <c r="Z896" s="12"/>
      <c r="AA896" s="12"/>
      <c r="AB896" s="12"/>
      <c r="AC896" s="12"/>
      <c r="AD896" s="12"/>
      <c r="AE896" s="12"/>
      <c r="AF896" s="12"/>
      <c r="AG896" s="12"/>
      <c r="AH896" s="12"/>
      <c r="AI896" s="27"/>
      <c r="AJ896" s="12"/>
      <c r="AK896" s="12"/>
      <c r="AL896" s="12"/>
      <c r="AM896" s="12"/>
      <c r="AN896" s="12"/>
      <c r="AO896" s="12"/>
      <c r="AP896" s="12"/>
      <c r="AQ896" s="12"/>
      <c r="AR896" s="12"/>
      <c r="AS896" s="12"/>
      <c r="AT896" s="12"/>
      <c r="AU896" s="12"/>
      <c r="AV896" s="12"/>
    </row>
    <row r="897" spans="1:48" ht="15.75" customHeight="1" x14ac:dyDescent="0.2">
      <c r="A897" s="12"/>
      <c r="B897" s="12"/>
      <c r="C897" s="12"/>
      <c r="D897" s="12"/>
      <c r="E897" s="12"/>
      <c r="F897" s="12"/>
      <c r="G897" s="12"/>
      <c r="H897" s="12"/>
      <c r="I897" s="12"/>
      <c r="J897" s="12"/>
      <c r="K897" s="12"/>
      <c r="L897" s="12"/>
      <c r="M897" s="27"/>
      <c r="N897" s="12"/>
      <c r="O897" s="12"/>
      <c r="P897" s="12"/>
      <c r="Q897" s="12"/>
      <c r="R897" s="12"/>
      <c r="S897" s="12"/>
      <c r="T897" s="12"/>
      <c r="U897" s="12"/>
      <c r="V897" s="12"/>
      <c r="W897" s="12"/>
      <c r="X897" s="12"/>
      <c r="Y897" s="12"/>
      <c r="Z897" s="12"/>
      <c r="AA897" s="12"/>
      <c r="AB897" s="12"/>
      <c r="AC897" s="12"/>
      <c r="AD897" s="12"/>
      <c r="AE897" s="12"/>
      <c r="AF897" s="12"/>
      <c r="AG897" s="12"/>
      <c r="AH897" s="12"/>
      <c r="AI897" s="27"/>
      <c r="AJ897" s="12"/>
      <c r="AK897" s="12"/>
      <c r="AL897" s="12"/>
      <c r="AM897" s="12"/>
      <c r="AN897" s="12"/>
      <c r="AO897" s="12"/>
      <c r="AP897" s="12"/>
      <c r="AQ897" s="12"/>
      <c r="AR897" s="12"/>
      <c r="AS897" s="12"/>
      <c r="AT897" s="12"/>
      <c r="AU897" s="12"/>
      <c r="AV897" s="12"/>
    </row>
    <row r="898" spans="1:48" ht="15.75" customHeight="1" x14ac:dyDescent="0.2">
      <c r="A898" s="12"/>
      <c r="B898" s="12"/>
      <c r="C898" s="12"/>
      <c r="D898" s="12"/>
      <c r="E898" s="12"/>
      <c r="F898" s="12"/>
      <c r="G898" s="12"/>
      <c r="H898" s="12"/>
      <c r="I898" s="12"/>
      <c r="J898" s="12"/>
      <c r="K898" s="12"/>
      <c r="L898" s="12"/>
      <c r="M898" s="27"/>
      <c r="N898" s="12"/>
      <c r="O898" s="12"/>
      <c r="P898" s="12"/>
      <c r="Q898" s="12"/>
      <c r="R898" s="12"/>
      <c r="S898" s="12"/>
      <c r="T898" s="12"/>
      <c r="U898" s="12"/>
      <c r="V898" s="12"/>
      <c r="W898" s="12"/>
      <c r="X898" s="12"/>
      <c r="Y898" s="12"/>
      <c r="Z898" s="12"/>
      <c r="AA898" s="12"/>
      <c r="AB898" s="12"/>
      <c r="AC898" s="12"/>
      <c r="AD898" s="12"/>
      <c r="AE898" s="12"/>
      <c r="AF898" s="12"/>
      <c r="AG898" s="12"/>
      <c r="AH898" s="12"/>
      <c r="AI898" s="27"/>
      <c r="AJ898" s="12"/>
      <c r="AK898" s="12"/>
      <c r="AL898" s="12"/>
      <c r="AM898" s="12"/>
      <c r="AN898" s="12"/>
      <c r="AO898" s="12"/>
      <c r="AP898" s="12"/>
      <c r="AQ898" s="12"/>
      <c r="AR898" s="12"/>
      <c r="AS898" s="12"/>
      <c r="AT898" s="12"/>
      <c r="AU898" s="12"/>
      <c r="AV898" s="12"/>
    </row>
    <row r="899" spans="1:48" ht="15.75" customHeight="1" x14ac:dyDescent="0.2">
      <c r="A899" s="12"/>
      <c r="B899" s="12"/>
      <c r="C899" s="12"/>
      <c r="D899" s="12"/>
      <c r="E899" s="12"/>
      <c r="F899" s="12"/>
      <c r="G899" s="12"/>
      <c r="H899" s="12"/>
      <c r="I899" s="12"/>
      <c r="J899" s="12"/>
      <c r="K899" s="12"/>
      <c r="L899" s="12"/>
      <c r="M899" s="27"/>
      <c r="N899" s="12"/>
      <c r="O899" s="12"/>
      <c r="P899" s="12"/>
      <c r="Q899" s="12"/>
      <c r="R899" s="12"/>
      <c r="S899" s="12"/>
      <c r="T899" s="12"/>
      <c r="U899" s="12"/>
      <c r="V899" s="12"/>
      <c r="W899" s="12"/>
      <c r="X899" s="12"/>
      <c r="Y899" s="12"/>
      <c r="Z899" s="12"/>
      <c r="AA899" s="12"/>
      <c r="AB899" s="12"/>
      <c r="AC899" s="12"/>
      <c r="AD899" s="12"/>
      <c r="AE899" s="12"/>
      <c r="AF899" s="12"/>
      <c r="AG899" s="12"/>
      <c r="AH899" s="12"/>
      <c r="AI899" s="27"/>
      <c r="AJ899" s="12"/>
      <c r="AK899" s="12"/>
      <c r="AL899" s="12"/>
      <c r="AM899" s="12"/>
      <c r="AN899" s="12"/>
      <c r="AO899" s="12"/>
      <c r="AP899" s="12"/>
      <c r="AQ899" s="12"/>
      <c r="AR899" s="12"/>
      <c r="AS899" s="12"/>
      <c r="AT899" s="12"/>
      <c r="AU899" s="12"/>
      <c r="AV899" s="12"/>
    </row>
    <row r="900" spans="1:48" ht="15.75" customHeight="1" x14ac:dyDescent="0.2">
      <c r="A900" s="12"/>
      <c r="B900" s="12"/>
      <c r="C900" s="12"/>
      <c r="D900" s="12"/>
      <c r="E900" s="12"/>
      <c r="F900" s="12"/>
      <c r="G900" s="12"/>
      <c r="H900" s="12"/>
      <c r="I900" s="12"/>
      <c r="J900" s="12"/>
      <c r="K900" s="12"/>
      <c r="L900" s="12"/>
      <c r="M900" s="27"/>
      <c r="N900" s="12"/>
      <c r="O900" s="12"/>
      <c r="P900" s="12"/>
      <c r="Q900" s="12"/>
      <c r="R900" s="12"/>
      <c r="S900" s="12"/>
      <c r="T900" s="12"/>
      <c r="U900" s="12"/>
      <c r="V900" s="12"/>
      <c r="W900" s="12"/>
      <c r="X900" s="12"/>
      <c r="Y900" s="12"/>
      <c r="Z900" s="12"/>
      <c r="AA900" s="12"/>
      <c r="AB900" s="12"/>
      <c r="AC900" s="12"/>
      <c r="AD900" s="12"/>
      <c r="AE900" s="12"/>
      <c r="AF900" s="12"/>
      <c r="AG900" s="12"/>
      <c r="AH900" s="12"/>
      <c r="AI900" s="27"/>
      <c r="AJ900" s="12"/>
      <c r="AK900" s="12"/>
      <c r="AL900" s="12"/>
      <c r="AM900" s="12"/>
      <c r="AN900" s="12"/>
      <c r="AO900" s="12"/>
      <c r="AP900" s="12"/>
      <c r="AQ900" s="12"/>
      <c r="AR900" s="12"/>
      <c r="AS900" s="12"/>
      <c r="AT900" s="12"/>
      <c r="AU900" s="12"/>
      <c r="AV900" s="12"/>
    </row>
    <row r="901" spans="1:48" ht="15.75" customHeight="1" x14ac:dyDescent="0.2">
      <c r="A901" s="12"/>
      <c r="B901" s="12"/>
      <c r="C901" s="12"/>
      <c r="D901" s="12"/>
      <c r="E901" s="12"/>
      <c r="F901" s="12"/>
      <c r="G901" s="12"/>
      <c r="H901" s="12"/>
      <c r="I901" s="12"/>
      <c r="J901" s="12"/>
      <c r="K901" s="12"/>
      <c r="L901" s="12"/>
      <c r="M901" s="27"/>
      <c r="N901" s="12"/>
      <c r="O901" s="12"/>
      <c r="P901" s="12"/>
      <c r="Q901" s="12"/>
      <c r="R901" s="12"/>
      <c r="S901" s="12"/>
      <c r="T901" s="12"/>
      <c r="U901" s="12"/>
      <c r="V901" s="12"/>
      <c r="W901" s="12"/>
      <c r="X901" s="12"/>
      <c r="Y901" s="12"/>
      <c r="Z901" s="12"/>
      <c r="AA901" s="12"/>
      <c r="AB901" s="12"/>
      <c r="AC901" s="12"/>
      <c r="AD901" s="12"/>
      <c r="AE901" s="12"/>
      <c r="AF901" s="12"/>
      <c r="AG901" s="12"/>
      <c r="AH901" s="12"/>
      <c r="AI901" s="27"/>
      <c r="AJ901" s="12"/>
      <c r="AK901" s="12"/>
      <c r="AL901" s="12"/>
      <c r="AM901" s="12"/>
      <c r="AN901" s="12"/>
      <c r="AO901" s="12"/>
      <c r="AP901" s="12"/>
      <c r="AQ901" s="12"/>
      <c r="AR901" s="12"/>
      <c r="AS901" s="12"/>
      <c r="AT901" s="12"/>
      <c r="AU901" s="12"/>
      <c r="AV901" s="12"/>
    </row>
    <row r="902" spans="1:48" ht="15.75" customHeight="1" x14ac:dyDescent="0.2">
      <c r="A902" s="12"/>
      <c r="B902" s="12"/>
      <c r="C902" s="12"/>
      <c r="D902" s="12"/>
      <c r="E902" s="12"/>
      <c r="F902" s="12"/>
      <c r="G902" s="12"/>
      <c r="H902" s="12"/>
      <c r="I902" s="12"/>
      <c r="J902" s="12"/>
      <c r="K902" s="12"/>
      <c r="L902" s="12"/>
      <c r="M902" s="27"/>
      <c r="N902" s="12"/>
      <c r="O902" s="12"/>
      <c r="P902" s="12"/>
      <c r="Q902" s="12"/>
      <c r="R902" s="12"/>
      <c r="S902" s="12"/>
      <c r="T902" s="12"/>
      <c r="U902" s="12"/>
      <c r="V902" s="12"/>
      <c r="W902" s="12"/>
      <c r="X902" s="12"/>
      <c r="Y902" s="12"/>
      <c r="Z902" s="12"/>
      <c r="AA902" s="12"/>
      <c r="AB902" s="12"/>
      <c r="AC902" s="12"/>
      <c r="AD902" s="12"/>
      <c r="AE902" s="12"/>
      <c r="AF902" s="12"/>
      <c r="AG902" s="12"/>
      <c r="AH902" s="12"/>
      <c r="AI902" s="27"/>
      <c r="AJ902" s="12"/>
      <c r="AK902" s="12"/>
      <c r="AL902" s="12"/>
      <c r="AM902" s="12"/>
      <c r="AN902" s="12"/>
      <c r="AO902" s="12"/>
      <c r="AP902" s="12"/>
      <c r="AQ902" s="12"/>
      <c r="AR902" s="12"/>
      <c r="AS902" s="12"/>
      <c r="AT902" s="12"/>
      <c r="AU902" s="12"/>
      <c r="AV902" s="12"/>
    </row>
    <row r="903" spans="1:48" ht="15.75" customHeight="1" x14ac:dyDescent="0.2">
      <c r="A903" s="12"/>
      <c r="B903" s="12"/>
      <c r="C903" s="12"/>
      <c r="D903" s="12"/>
      <c r="E903" s="12"/>
      <c r="F903" s="12"/>
      <c r="G903" s="12"/>
      <c r="H903" s="12"/>
      <c r="I903" s="12"/>
      <c r="J903" s="12"/>
      <c r="K903" s="12"/>
      <c r="L903" s="12"/>
      <c r="M903" s="27"/>
      <c r="N903" s="12"/>
      <c r="O903" s="12"/>
      <c r="P903" s="12"/>
      <c r="Q903" s="12"/>
      <c r="R903" s="12"/>
      <c r="S903" s="12"/>
      <c r="T903" s="12"/>
      <c r="U903" s="12"/>
      <c r="V903" s="12"/>
      <c r="W903" s="12"/>
      <c r="X903" s="12"/>
      <c r="Y903" s="12"/>
      <c r="Z903" s="12"/>
      <c r="AA903" s="12"/>
      <c r="AB903" s="12"/>
      <c r="AC903" s="12"/>
      <c r="AD903" s="12"/>
      <c r="AE903" s="12"/>
      <c r="AF903" s="12"/>
      <c r="AG903" s="12"/>
      <c r="AH903" s="12"/>
      <c r="AI903" s="27"/>
      <c r="AJ903" s="12"/>
      <c r="AK903" s="12"/>
      <c r="AL903" s="12"/>
      <c r="AM903" s="12"/>
      <c r="AN903" s="12"/>
      <c r="AO903" s="12"/>
      <c r="AP903" s="12"/>
      <c r="AQ903" s="12"/>
      <c r="AR903" s="12"/>
      <c r="AS903" s="12"/>
      <c r="AT903" s="12"/>
      <c r="AU903" s="12"/>
      <c r="AV903" s="12"/>
    </row>
    <row r="904" spans="1:48" ht="15.75" customHeight="1" x14ac:dyDescent="0.2">
      <c r="A904" s="12"/>
      <c r="B904" s="12"/>
      <c r="C904" s="12"/>
      <c r="D904" s="12"/>
      <c r="E904" s="12"/>
      <c r="F904" s="12"/>
      <c r="G904" s="12"/>
      <c r="H904" s="12"/>
      <c r="I904" s="12"/>
      <c r="J904" s="12"/>
      <c r="K904" s="12"/>
      <c r="L904" s="12"/>
      <c r="M904" s="27"/>
      <c r="N904" s="12"/>
      <c r="O904" s="12"/>
      <c r="P904" s="12"/>
      <c r="Q904" s="12"/>
      <c r="R904" s="12"/>
      <c r="S904" s="12"/>
      <c r="T904" s="12"/>
      <c r="U904" s="12"/>
      <c r="V904" s="12"/>
      <c r="W904" s="12"/>
      <c r="X904" s="12"/>
      <c r="Y904" s="12"/>
      <c r="Z904" s="12"/>
      <c r="AA904" s="12"/>
      <c r="AB904" s="12"/>
      <c r="AC904" s="12"/>
      <c r="AD904" s="12"/>
      <c r="AE904" s="12"/>
      <c r="AF904" s="12"/>
      <c r="AG904" s="12"/>
      <c r="AH904" s="12"/>
      <c r="AI904" s="27"/>
      <c r="AJ904" s="12"/>
      <c r="AK904" s="12"/>
      <c r="AL904" s="12"/>
      <c r="AM904" s="12"/>
      <c r="AN904" s="12"/>
      <c r="AO904" s="12"/>
      <c r="AP904" s="12"/>
      <c r="AQ904" s="12"/>
      <c r="AR904" s="12"/>
      <c r="AS904" s="12"/>
      <c r="AT904" s="12"/>
      <c r="AU904" s="12"/>
      <c r="AV904" s="12"/>
    </row>
    <row r="905" spans="1:48" ht="15.75" customHeight="1" x14ac:dyDescent="0.2">
      <c r="A905" s="12"/>
      <c r="B905" s="12"/>
      <c r="C905" s="12"/>
      <c r="D905" s="12"/>
      <c r="E905" s="12"/>
      <c r="F905" s="12"/>
      <c r="G905" s="12"/>
      <c r="H905" s="12"/>
      <c r="I905" s="12"/>
      <c r="J905" s="12"/>
      <c r="K905" s="12"/>
      <c r="L905" s="12"/>
      <c r="M905" s="27"/>
      <c r="N905" s="12"/>
      <c r="O905" s="12"/>
      <c r="P905" s="12"/>
      <c r="Q905" s="12"/>
      <c r="R905" s="12"/>
      <c r="S905" s="12"/>
      <c r="T905" s="12"/>
      <c r="U905" s="12"/>
      <c r="V905" s="12"/>
      <c r="W905" s="12"/>
      <c r="X905" s="12"/>
      <c r="Y905" s="12"/>
      <c r="Z905" s="12"/>
      <c r="AA905" s="12"/>
      <c r="AB905" s="12"/>
      <c r="AC905" s="12"/>
      <c r="AD905" s="12"/>
      <c r="AE905" s="12"/>
      <c r="AF905" s="12"/>
      <c r="AG905" s="12"/>
      <c r="AH905" s="12"/>
      <c r="AI905" s="27"/>
      <c r="AJ905" s="12"/>
      <c r="AK905" s="12"/>
      <c r="AL905" s="12"/>
      <c r="AM905" s="12"/>
      <c r="AN905" s="12"/>
      <c r="AO905" s="12"/>
      <c r="AP905" s="12"/>
      <c r="AQ905" s="12"/>
      <c r="AR905" s="12"/>
      <c r="AS905" s="12"/>
      <c r="AT905" s="12"/>
      <c r="AU905" s="12"/>
      <c r="AV905" s="12"/>
    </row>
    <row r="906" spans="1:48" ht="15.75" customHeight="1" x14ac:dyDescent="0.2">
      <c r="A906" s="12"/>
      <c r="B906" s="12"/>
      <c r="C906" s="12"/>
      <c r="D906" s="12"/>
      <c r="E906" s="12"/>
      <c r="F906" s="12"/>
      <c r="G906" s="12"/>
      <c r="H906" s="12"/>
      <c r="I906" s="12"/>
      <c r="J906" s="12"/>
      <c r="K906" s="12"/>
      <c r="L906" s="12"/>
      <c r="M906" s="27"/>
      <c r="N906" s="12"/>
      <c r="O906" s="12"/>
      <c r="P906" s="12"/>
      <c r="Q906" s="12"/>
      <c r="R906" s="12"/>
      <c r="S906" s="12"/>
      <c r="T906" s="12"/>
      <c r="U906" s="12"/>
      <c r="V906" s="12"/>
      <c r="W906" s="12"/>
      <c r="X906" s="12"/>
      <c r="Y906" s="12"/>
      <c r="Z906" s="12"/>
      <c r="AA906" s="12"/>
      <c r="AB906" s="12"/>
      <c r="AC906" s="12"/>
      <c r="AD906" s="12"/>
      <c r="AE906" s="12"/>
      <c r="AF906" s="12"/>
      <c r="AG906" s="12"/>
      <c r="AH906" s="12"/>
      <c r="AI906" s="27"/>
      <c r="AJ906" s="12"/>
      <c r="AK906" s="12"/>
      <c r="AL906" s="12"/>
      <c r="AM906" s="12"/>
      <c r="AN906" s="12"/>
      <c r="AO906" s="12"/>
      <c r="AP906" s="12"/>
      <c r="AQ906" s="12"/>
      <c r="AR906" s="12"/>
      <c r="AS906" s="12"/>
      <c r="AT906" s="12"/>
      <c r="AU906" s="12"/>
      <c r="AV906" s="12"/>
    </row>
    <row r="907" spans="1:48" ht="15.75" customHeight="1" x14ac:dyDescent="0.2">
      <c r="A907" s="12"/>
      <c r="B907" s="12"/>
      <c r="C907" s="12"/>
      <c r="D907" s="12"/>
      <c r="E907" s="12"/>
      <c r="F907" s="12"/>
      <c r="G907" s="12"/>
      <c r="H907" s="12"/>
      <c r="I907" s="12"/>
      <c r="J907" s="12"/>
      <c r="K907" s="12"/>
      <c r="L907" s="12"/>
      <c r="M907" s="27"/>
      <c r="N907" s="12"/>
      <c r="O907" s="12"/>
      <c r="P907" s="12"/>
      <c r="Q907" s="12"/>
      <c r="R907" s="12"/>
      <c r="S907" s="12"/>
      <c r="T907" s="12"/>
      <c r="U907" s="12"/>
      <c r="V907" s="12"/>
      <c r="W907" s="12"/>
      <c r="X907" s="12"/>
      <c r="Y907" s="12"/>
      <c r="Z907" s="12"/>
      <c r="AA907" s="12"/>
      <c r="AB907" s="12"/>
      <c r="AC907" s="12"/>
      <c r="AD907" s="12"/>
      <c r="AE907" s="12"/>
      <c r="AF907" s="12"/>
      <c r="AG907" s="12"/>
      <c r="AH907" s="12"/>
      <c r="AI907" s="27"/>
      <c r="AJ907" s="12"/>
      <c r="AK907" s="12"/>
      <c r="AL907" s="12"/>
      <c r="AM907" s="12"/>
      <c r="AN907" s="12"/>
      <c r="AO907" s="12"/>
      <c r="AP907" s="12"/>
      <c r="AQ907" s="12"/>
      <c r="AR907" s="12"/>
      <c r="AS907" s="12"/>
      <c r="AT907" s="12"/>
      <c r="AU907" s="12"/>
      <c r="AV907" s="12"/>
    </row>
    <row r="908" spans="1:48" ht="15.75" customHeight="1" x14ac:dyDescent="0.2">
      <c r="A908" s="12"/>
      <c r="B908" s="12"/>
      <c r="C908" s="12"/>
      <c r="D908" s="12"/>
      <c r="E908" s="12"/>
      <c r="F908" s="12"/>
      <c r="G908" s="12"/>
      <c r="H908" s="12"/>
      <c r="I908" s="12"/>
      <c r="J908" s="12"/>
      <c r="K908" s="12"/>
      <c r="L908" s="12"/>
      <c r="M908" s="27"/>
      <c r="N908" s="12"/>
      <c r="O908" s="12"/>
      <c r="P908" s="12"/>
      <c r="Q908" s="12"/>
      <c r="R908" s="12"/>
      <c r="S908" s="12"/>
      <c r="T908" s="12"/>
      <c r="U908" s="12"/>
      <c r="V908" s="12"/>
      <c r="W908" s="12"/>
      <c r="X908" s="12"/>
      <c r="Y908" s="12"/>
      <c r="Z908" s="12"/>
      <c r="AA908" s="12"/>
      <c r="AB908" s="12"/>
      <c r="AC908" s="12"/>
      <c r="AD908" s="12"/>
      <c r="AE908" s="12"/>
      <c r="AF908" s="12"/>
      <c r="AG908" s="12"/>
      <c r="AH908" s="12"/>
      <c r="AI908" s="27"/>
      <c r="AJ908" s="12"/>
      <c r="AK908" s="12"/>
      <c r="AL908" s="12"/>
      <c r="AM908" s="12"/>
      <c r="AN908" s="12"/>
      <c r="AO908" s="12"/>
      <c r="AP908" s="12"/>
      <c r="AQ908" s="12"/>
      <c r="AR908" s="12"/>
      <c r="AS908" s="12"/>
      <c r="AT908" s="12"/>
      <c r="AU908" s="12"/>
      <c r="AV908" s="12"/>
    </row>
    <row r="909" spans="1:48" ht="15.75" customHeight="1" x14ac:dyDescent="0.2">
      <c r="A909" s="12"/>
      <c r="B909" s="12"/>
      <c r="C909" s="12"/>
      <c r="D909" s="12"/>
      <c r="E909" s="12"/>
      <c r="F909" s="12"/>
      <c r="G909" s="12"/>
      <c r="H909" s="12"/>
      <c r="I909" s="12"/>
      <c r="J909" s="12"/>
      <c r="K909" s="12"/>
      <c r="L909" s="12"/>
      <c r="M909" s="27"/>
      <c r="N909" s="12"/>
      <c r="O909" s="12"/>
      <c r="P909" s="12"/>
      <c r="Q909" s="12"/>
      <c r="R909" s="12"/>
      <c r="S909" s="12"/>
      <c r="T909" s="12"/>
      <c r="U909" s="12"/>
      <c r="V909" s="12"/>
      <c r="W909" s="12"/>
      <c r="X909" s="12"/>
      <c r="Y909" s="12"/>
      <c r="Z909" s="12"/>
      <c r="AA909" s="12"/>
      <c r="AB909" s="12"/>
      <c r="AC909" s="12"/>
      <c r="AD909" s="12"/>
      <c r="AE909" s="12"/>
      <c r="AF909" s="12"/>
      <c r="AG909" s="12"/>
      <c r="AH909" s="12"/>
      <c r="AI909" s="27"/>
      <c r="AJ909" s="12"/>
      <c r="AK909" s="12"/>
      <c r="AL909" s="12"/>
      <c r="AM909" s="12"/>
      <c r="AN909" s="12"/>
      <c r="AO909" s="12"/>
      <c r="AP909" s="12"/>
      <c r="AQ909" s="12"/>
      <c r="AR909" s="12"/>
      <c r="AS909" s="12"/>
      <c r="AT909" s="12"/>
      <c r="AU909" s="12"/>
      <c r="AV909" s="12"/>
    </row>
    <row r="910" spans="1:48" ht="15.75" customHeight="1" x14ac:dyDescent="0.2">
      <c r="A910" s="12"/>
      <c r="B910" s="12"/>
      <c r="C910" s="12"/>
      <c r="D910" s="12"/>
      <c r="E910" s="12"/>
      <c r="F910" s="12"/>
      <c r="G910" s="12"/>
      <c r="H910" s="12"/>
      <c r="I910" s="12"/>
      <c r="J910" s="12"/>
      <c r="K910" s="12"/>
      <c r="L910" s="12"/>
      <c r="M910" s="27"/>
      <c r="N910" s="12"/>
      <c r="O910" s="12"/>
      <c r="P910" s="12"/>
      <c r="Q910" s="12"/>
      <c r="R910" s="12"/>
      <c r="S910" s="12"/>
      <c r="T910" s="12"/>
      <c r="U910" s="12"/>
      <c r="V910" s="12"/>
      <c r="W910" s="12"/>
      <c r="X910" s="12"/>
      <c r="Y910" s="12"/>
      <c r="Z910" s="12"/>
      <c r="AA910" s="12"/>
      <c r="AB910" s="12"/>
      <c r="AC910" s="12"/>
      <c r="AD910" s="12"/>
      <c r="AE910" s="12"/>
      <c r="AF910" s="12"/>
      <c r="AG910" s="12"/>
      <c r="AH910" s="12"/>
      <c r="AI910" s="27"/>
      <c r="AJ910" s="12"/>
      <c r="AK910" s="12"/>
      <c r="AL910" s="12"/>
      <c r="AM910" s="12"/>
      <c r="AN910" s="12"/>
      <c r="AO910" s="12"/>
      <c r="AP910" s="12"/>
      <c r="AQ910" s="12"/>
      <c r="AR910" s="12"/>
      <c r="AS910" s="12"/>
      <c r="AT910" s="12"/>
      <c r="AU910" s="12"/>
      <c r="AV910" s="12"/>
    </row>
    <row r="911" spans="1:48" ht="15.75" customHeight="1" x14ac:dyDescent="0.2">
      <c r="A911" s="12"/>
      <c r="B911" s="12"/>
      <c r="C911" s="12"/>
      <c r="D911" s="12"/>
      <c r="E911" s="12"/>
      <c r="F911" s="12"/>
      <c r="G911" s="12"/>
      <c r="H911" s="12"/>
      <c r="I911" s="12"/>
      <c r="J911" s="12"/>
      <c r="K911" s="12"/>
      <c r="L911" s="12"/>
      <c r="M911" s="27"/>
      <c r="N911" s="12"/>
      <c r="O911" s="12"/>
      <c r="P911" s="12"/>
      <c r="Q911" s="12"/>
      <c r="R911" s="12"/>
      <c r="S911" s="12"/>
      <c r="T911" s="12"/>
      <c r="U911" s="12"/>
      <c r="V911" s="12"/>
      <c r="W911" s="12"/>
      <c r="X911" s="12"/>
      <c r="Y911" s="12"/>
      <c r="Z911" s="12"/>
      <c r="AA911" s="12"/>
      <c r="AB911" s="12"/>
      <c r="AC911" s="12"/>
      <c r="AD911" s="12"/>
      <c r="AE911" s="12"/>
      <c r="AF911" s="12"/>
      <c r="AG911" s="12"/>
      <c r="AH911" s="12"/>
      <c r="AI911" s="27"/>
      <c r="AJ911" s="12"/>
      <c r="AK911" s="12"/>
      <c r="AL911" s="12"/>
      <c r="AM911" s="12"/>
      <c r="AN911" s="12"/>
      <c r="AO911" s="12"/>
      <c r="AP911" s="12"/>
      <c r="AQ911" s="12"/>
      <c r="AR911" s="12"/>
      <c r="AS911" s="12"/>
      <c r="AT911" s="12"/>
      <c r="AU911" s="12"/>
      <c r="AV911" s="12"/>
    </row>
    <row r="912" spans="1:48" ht="15.75" customHeight="1" x14ac:dyDescent="0.2">
      <c r="A912" s="12"/>
      <c r="B912" s="12"/>
      <c r="C912" s="12"/>
      <c r="D912" s="12"/>
      <c r="E912" s="12"/>
      <c r="F912" s="12"/>
      <c r="G912" s="12"/>
      <c r="H912" s="12"/>
      <c r="I912" s="12"/>
      <c r="J912" s="12"/>
      <c r="K912" s="12"/>
      <c r="L912" s="12"/>
      <c r="M912" s="27"/>
      <c r="N912" s="12"/>
      <c r="O912" s="12"/>
      <c r="P912" s="12"/>
      <c r="Q912" s="12"/>
      <c r="R912" s="12"/>
      <c r="S912" s="12"/>
      <c r="T912" s="12"/>
      <c r="U912" s="12"/>
      <c r="V912" s="12"/>
      <c r="W912" s="12"/>
      <c r="X912" s="12"/>
      <c r="Y912" s="12"/>
      <c r="Z912" s="12"/>
      <c r="AA912" s="12"/>
      <c r="AB912" s="12"/>
      <c r="AC912" s="12"/>
      <c r="AD912" s="12"/>
      <c r="AE912" s="12"/>
      <c r="AF912" s="12"/>
      <c r="AG912" s="12"/>
      <c r="AH912" s="12"/>
      <c r="AI912" s="27"/>
      <c r="AJ912" s="12"/>
      <c r="AK912" s="12"/>
      <c r="AL912" s="12"/>
      <c r="AM912" s="12"/>
      <c r="AN912" s="12"/>
      <c r="AO912" s="12"/>
      <c r="AP912" s="12"/>
      <c r="AQ912" s="12"/>
      <c r="AR912" s="12"/>
      <c r="AS912" s="12"/>
      <c r="AT912" s="12"/>
      <c r="AU912" s="12"/>
      <c r="AV912" s="12"/>
    </row>
    <row r="913" spans="1:48" ht="15.75" customHeight="1" x14ac:dyDescent="0.2">
      <c r="A913" s="12"/>
      <c r="B913" s="12"/>
      <c r="C913" s="12"/>
      <c r="D913" s="12"/>
      <c r="E913" s="12"/>
      <c r="F913" s="12"/>
      <c r="G913" s="12"/>
      <c r="H913" s="12"/>
      <c r="I913" s="12"/>
      <c r="J913" s="12"/>
      <c r="K913" s="12"/>
      <c r="L913" s="12"/>
      <c r="M913" s="27"/>
      <c r="N913" s="12"/>
      <c r="O913" s="12"/>
      <c r="P913" s="12"/>
      <c r="Q913" s="12"/>
      <c r="R913" s="12"/>
      <c r="S913" s="12"/>
      <c r="T913" s="12"/>
      <c r="U913" s="12"/>
      <c r="V913" s="12"/>
      <c r="W913" s="12"/>
      <c r="X913" s="12"/>
      <c r="Y913" s="12"/>
      <c r="Z913" s="12"/>
      <c r="AA913" s="12"/>
      <c r="AB913" s="12"/>
      <c r="AC913" s="12"/>
      <c r="AD913" s="12"/>
      <c r="AE913" s="12"/>
      <c r="AF913" s="12"/>
      <c r="AG913" s="12"/>
      <c r="AH913" s="12"/>
      <c r="AI913" s="27"/>
      <c r="AJ913" s="12"/>
      <c r="AK913" s="12"/>
      <c r="AL913" s="12"/>
      <c r="AM913" s="12"/>
      <c r="AN913" s="12"/>
      <c r="AO913" s="12"/>
      <c r="AP913" s="12"/>
      <c r="AQ913" s="12"/>
      <c r="AR913" s="12"/>
      <c r="AS913" s="12"/>
      <c r="AT913" s="12"/>
      <c r="AU913" s="12"/>
      <c r="AV913" s="12"/>
    </row>
    <row r="914" spans="1:48" ht="15.75" customHeight="1" x14ac:dyDescent="0.2">
      <c r="A914" s="12"/>
      <c r="B914" s="12"/>
      <c r="C914" s="12"/>
      <c r="D914" s="12"/>
      <c r="E914" s="12"/>
      <c r="F914" s="12"/>
      <c r="G914" s="12"/>
      <c r="H914" s="12"/>
      <c r="I914" s="12"/>
      <c r="J914" s="12"/>
      <c r="K914" s="12"/>
      <c r="L914" s="12"/>
      <c r="M914" s="27"/>
      <c r="N914" s="12"/>
      <c r="O914" s="12"/>
      <c r="P914" s="12"/>
      <c r="Q914" s="12"/>
      <c r="R914" s="12"/>
      <c r="S914" s="12"/>
      <c r="T914" s="12"/>
      <c r="U914" s="12"/>
      <c r="V914" s="12"/>
      <c r="W914" s="12"/>
      <c r="X914" s="12"/>
      <c r="Y914" s="12"/>
      <c r="Z914" s="12"/>
      <c r="AA914" s="12"/>
      <c r="AB914" s="12"/>
      <c r="AC914" s="12"/>
      <c r="AD914" s="12"/>
      <c r="AE914" s="12"/>
      <c r="AF914" s="12"/>
      <c r="AG914" s="12"/>
      <c r="AH914" s="12"/>
      <c r="AI914" s="27"/>
      <c r="AJ914" s="12"/>
      <c r="AK914" s="12"/>
      <c r="AL914" s="12"/>
      <c r="AM914" s="12"/>
      <c r="AN914" s="12"/>
      <c r="AO914" s="12"/>
      <c r="AP914" s="12"/>
      <c r="AQ914" s="12"/>
      <c r="AR914" s="12"/>
      <c r="AS914" s="12"/>
      <c r="AT914" s="12"/>
      <c r="AU914" s="12"/>
      <c r="AV914" s="12"/>
    </row>
    <row r="915" spans="1:48" ht="15.75" customHeight="1" x14ac:dyDescent="0.2">
      <c r="A915" s="12"/>
      <c r="B915" s="12"/>
      <c r="C915" s="12"/>
      <c r="D915" s="12"/>
      <c r="E915" s="12"/>
      <c r="F915" s="12"/>
      <c r="G915" s="12"/>
      <c r="H915" s="12"/>
      <c r="I915" s="12"/>
      <c r="J915" s="12"/>
      <c r="K915" s="12"/>
      <c r="L915" s="12"/>
      <c r="M915" s="27"/>
      <c r="N915" s="12"/>
      <c r="O915" s="12"/>
      <c r="P915" s="12"/>
      <c r="Q915" s="12"/>
      <c r="R915" s="12"/>
      <c r="S915" s="12"/>
      <c r="T915" s="12"/>
      <c r="U915" s="12"/>
      <c r="V915" s="12"/>
      <c r="W915" s="12"/>
      <c r="X915" s="12"/>
      <c r="Y915" s="12"/>
      <c r="Z915" s="12"/>
      <c r="AA915" s="12"/>
      <c r="AB915" s="12"/>
      <c r="AC915" s="12"/>
      <c r="AD915" s="12"/>
      <c r="AE915" s="12"/>
      <c r="AF915" s="12"/>
      <c r="AG915" s="12"/>
      <c r="AH915" s="12"/>
      <c r="AI915" s="27"/>
      <c r="AJ915" s="12"/>
      <c r="AK915" s="12"/>
      <c r="AL915" s="12"/>
      <c r="AM915" s="12"/>
      <c r="AN915" s="12"/>
      <c r="AO915" s="12"/>
      <c r="AP915" s="12"/>
      <c r="AQ915" s="12"/>
      <c r="AR915" s="12"/>
      <c r="AS915" s="12"/>
      <c r="AT915" s="12"/>
      <c r="AU915" s="12"/>
      <c r="AV915" s="12"/>
    </row>
    <row r="916" spans="1:48" ht="15.75" customHeight="1" x14ac:dyDescent="0.2">
      <c r="A916" s="12"/>
      <c r="B916" s="12"/>
      <c r="C916" s="12"/>
      <c r="D916" s="12"/>
      <c r="E916" s="12"/>
      <c r="F916" s="12"/>
      <c r="G916" s="12"/>
      <c r="H916" s="12"/>
      <c r="I916" s="12"/>
      <c r="J916" s="12"/>
      <c r="K916" s="12"/>
      <c r="L916" s="12"/>
      <c r="M916" s="27"/>
      <c r="N916" s="12"/>
      <c r="O916" s="12"/>
      <c r="P916" s="12"/>
      <c r="Q916" s="12"/>
      <c r="R916" s="12"/>
      <c r="S916" s="12"/>
      <c r="T916" s="12"/>
      <c r="U916" s="12"/>
      <c r="V916" s="12"/>
      <c r="W916" s="12"/>
      <c r="X916" s="12"/>
      <c r="Y916" s="12"/>
      <c r="Z916" s="12"/>
      <c r="AA916" s="12"/>
      <c r="AB916" s="12"/>
      <c r="AC916" s="12"/>
      <c r="AD916" s="12"/>
      <c r="AE916" s="12"/>
      <c r="AF916" s="12"/>
      <c r="AG916" s="12"/>
      <c r="AH916" s="12"/>
      <c r="AI916" s="27"/>
      <c r="AJ916" s="12"/>
      <c r="AK916" s="12"/>
      <c r="AL916" s="12"/>
      <c r="AM916" s="12"/>
      <c r="AN916" s="12"/>
      <c r="AO916" s="12"/>
      <c r="AP916" s="12"/>
      <c r="AQ916" s="12"/>
      <c r="AR916" s="12"/>
      <c r="AS916" s="12"/>
      <c r="AT916" s="12"/>
      <c r="AU916" s="12"/>
      <c r="AV916" s="12"/>
    </row>
    <row r="917" spans="1:48" ht="15.75" customHeight="1" x14ac:dyDescent="0.2">
      <c r="A917" s="12"/>
      <c r="B917" s="12"/>
      <c r="C917" s="12"/>
      <c r="D917" s="12"/>
      <c r="E917" s="12"/>
      <c r="F917" s="12"/>
      <c r="G917" s="12"/>
      <c r="H917" s="12"/>
      <c r="I917" s="12"/>
      <c r="J917" s="12"/>
      <c r="K917" s="12"/>
      <c r="L917" s="12"/>
      <c r="M917" s="27"/>
      <c r="N917" s="12"/>
      <c r="O917" s="12"/>
      <c r="P917" s="12"/>
      <c r="Q917" s="12"/>
      <c r="R917" s="12"/>
      <c r="S917" s="12"/>
      <c r="T917" s="12"/>
      <c r="U917" s="12"/>
      <c r="V917" s="12"/>
      <c r="W917" s="12"/>
      <c r="X917" s="12"/>
      <c r="Y917" s="12"/>
      <c r="Z917" s="12"/>
      <c r="AA917" s="12"/>
      <c r="AB917" s="12"/>
      <c r="AC917" s="12"/>
      <c r="AD917" s="12"/>
      <c r="AE917" s="12"/>
      <c r="AF917" s="12"/>
      <c r="AG917" s="12"/>
      <c r="AH917" s="12"/>
      <c r="AI917" s="27"/>
      <c r="AJ917" s="12"/>
      <c r="AK917" s="12"/>
      <c r="AL917" s="12"/>
      <c r="AM917" s="12"/>
      <c r="AN917" s="12"/>
      <c r="AO917" s="12"/>
      <c r="AP917" s="12"/>
      <c r="AQ917" s="12"/>
      <c r="AR917" s="12"/>
      <c r="AS917" s="12"/>
      <c r="AT917" s="12"/>
      <c r="AU917" s="12"/>
      <c r="AV917" s="12"/>
    </row>
    <row r="918" spans="1:48" ht="15.75" customHeight="1" x14ac:dyDescent="0.2">
      <c r="A918" s="12"/>
      <c r="B918" s="12"/>
      <c r="C918" s="12"/>
      <c r="D918" s="12"/>
      <c r="E918" s="12"/>
      <c r="F918" s="12"/>
      <c r="G918" s="12"/>
      <c r="H918" s="12"/>
      <c r="I918" s="12"/>
      <c r="J918" s="12"/>
      <c r="K918" s="12"/>
      <c r="L918" s="12"/>
      <c r="M918" s="27"/>
      <c r="N918" s="12"/>
      <c r="O918" s="12"/>
      <c r="P918" s="12"/>
      <c r="Q918" s="12"/>
      <c r="R918" s="12"/>
      <c r="S918" s="12"/>
      <c r="T918" s="12"/>
      <c r="U918" s="12"/>
      <c r="V918" s="12"/>
      <c r="W918" s="12"/>
      <c r="X918" s="12"/>
      <c r="Y918" s="12"/>
      <c r="Z918" s="12"/>
      <c r="AA918" s="12"/>
      <c r="AB918" s="12"/>
      <c r="AC918" s="12"/>
      <c r="AD918" s="12"/>
      <c r="AE918" s="12"/>
      <c r="AF918" s="12"/>
      <c r="AG918" s="12"/>
      <c r="AH918" s="12"/>
      <c r="AI918" s="27"/>
      <c r="AJ918" s="12"/>
      <c r="AK918" s="12"/>
      <c r="AL918" s="12"/>
      <c r="AM918" s="12"/>
      <c r="AN918" s="12"/>
      <c r="AO918" s="12"/>
      <c r="AP918" s="12"/>
      <c r="AQ918" s="12"/>
      <c r="AR918" s="12"/>
      <c r="AS918" s="12"/>
      <c r="AT918" s="12"/>
      <c r="AU918" s="12"/>
      <c r="AV918" s="12"/>
    </row>
    <row r="919" spans="1:48" ht="15.75" customHeight="1" x14ac:dyDescent="0.2">
      <c r="A919" s="12"/>
      <c r="B919" s="12"/>
      <c r="C919" s="12"/>
      <c r="D919" s="12"/>
      <c r="E919" s="12"/>
      <c r="F919" s="12"/>
      <c r="G919" s="12"/>
      <c r="H919" s="12"/>
      <c r="I919" s="12"/>
      <c r="J919" s="12"/>
      <c r="K919" s="12"/>
      <c r="L919" s="12"/>
      <c r="M919" s="27"/>
      <c r="N919" s="12"/>
      <c r="O919" s="12"/>
      <c r="P919" s="12"/>
      <c r="Q919" s="12"/>
      <c r="R919" s="12"/>
      <c r="S919" s="12"/>
      <c r="T919" s="12"/>
      <c r="U919" s="12"/>
      <c r="V919" s="12"/>
      <c r="W919" s="12"/>
      <c r="X919" s="12"/>
      <c r="Y919" s="12"/>
      <c r="Z919" s="12"/>
      <c r="AA919" s="12"/>
      <c r="AB919" s="12"/>
      <c r="AC919" s="12"/>
      <c r="AD919" s="12"/>
      <c r="AE919" s="12"/>
      <c r="AF919" s="12"/>
      <c r="AG919" s="12"/>
      <c r="AH919" s="12"/>
      <c r="AI919" s="27"/>
      <c r="AJ919" s="12"/>
      <c r="AK919" s="12"/>
      <c r="AL919" s="12"/>
      <c r="AM919" s="12"/>
      <c r="AN919" s="12"/>
      <c r="AO919" s="12"/>
      <c r="AP919" s="12"/>
      <c r="AQ919" s="12"/>
      <c r="AR919" s="12"/>
      <c r="AS919" s="12"/>
      <c r="AT919" s="12"/>
      <c r="AU919" s="12"/>
      <c r="AV919" s="12"/>
    </row>
    <row r="920" spans="1:48" ht="15.75" customHeight="1" x14ac:dyDescent="0.2">
      <c r="A920" s="12"/>
      <c r="B920" s="12"/>
      <c r="C920" s="12"/>
      <c r="D920" s="12"/>
      <c r="E920" s="12"/>
      <c r="F920" s="12"/>
      <c r="G920" s="12"/>
      <c r="H920" s="12"/>
      <c r="I920" s="12"/>
      <c r="J920" s="12"/>
      <c r="K920" s="12"/>
      <c r="L920" s="12"/>
      <c r="M920" s="27"/>
      <c r="N920" s="12"/>
      <c r="O920" s="12"/>
      <c r="P920" s="12"/>
      <c r="Q920" s="12"/>
      <c r="R920" s="12"/>
      <c r="S920" s="12"/>
      <c r="T920" s="12"/>
      <c r="U920" s="12"/>
      <c r="V920" s="12"/>
      <c r="W920" s="12"/>
      <c r="X920" s="12"/>
      <c r="Y920" s="12"/>
      <c r="Z920" s="12"/>
      <c r="AA920" s="12"/>
      <c r="AB920" s="12"/>
      <c r="AC920" s="12"/>
      <c r="AD920" s="12"/>
      <c r="AE920" s="12"/>
      <c r="AF920" s="12"/>
      <c r="AG920" s="12"/>
      <c r="AH920" s="12"/>
      <c r="AI920" s="27"/>
      <c r="AJ920" s="12"/>
      <c r="AK920" s="12"/>
      <c r="AL920" s="12"/>
      <c r="AM920" s="12"/>
      <c r="AN920" s="12"/>
      <c r="AO920" s="12"/>
      <c r="AP920" s="12"/>
      <c r="AQ920" s="12"/>
      <c r="AR920" s="12"/>
      <c r="AS920" s="12"/>
      <c r="AT920" s="12"/>
      <c r="AU920" s="12"/>
      <c r="AV920" s="12"/>
    </row>
    <row r="921" spans="1:48" ht="15.75" customHeight="1" x14ac:dyDescent="0.2">
      <c r="A921" s="12"/>
      <c r="B921" s="12"/>
      <c r="C921" s="12"/>
      <c r="D921" s="12"/>
      <c r="E921" s="12"/>
      <c r="F921" s="12"/>
      <c r="G921" s="12"/>
      <c r="H921" s="12"/>
      <c r="I921" s="12"/>
      <c r="J921" s="12"/>
      <c r="K921" s="12"/>
      <c r="L921" s="12"/>
      <c r="M921" s="27"/>
      <c r="N921" s="12"/>
      <c r="O921" s="12"/>
      <c r="P921" s="12"/>
      <c r="Q921" s="12"/>
      <c r="R921" s="12"/>
      <c r="S921" s="12"/>
      <c r="T921" s="12"/>
      <c r="U921" s="12"/>
      <c r="V921" s="12"/>
      <c r="W921" s="12"/>
      <c r="X921" s="12"/>
      <c r="Y921" s="12"/>
      <c r="Z921" s="12"/>
      <c r="AA921" s="12"/>
      <c r="AB921" s="12"/>
      <c r="AC921" s="12"/>
      <c r="AD921" s="12"/>
      <c r="AE921" s="12"/>
      <c r="AF921" s="12"/>
      <c r="AG921" s="12"/>
      <c r="AH921" s="12"/>
      <c r="AI921" s="27"/>
      <c r="AJ921" s="12"/>
      <c r="AK921" s="12"/>
      <c r="AL921" s="12"/>
      <c r="AM921" s="12"/>
      <c r="AN921" s="12"/>
      <c r="AO921" s="12"/>
      <c r="AP921" s="12"/>
      <c r="AQ921" s="12"/>
      <c r="AR921" s="12"/>
      <c r="AS921" s="12"/>
      <c r="AT921" s="12"/>
      <c r="AU921" s="12"/>
      <c r="AV921" s="12"/>
    </row>
    <row r="922" spans="1:48" ht="15.75" customHeight="1" x14ac:dyDescent="0.2">
      <c r="A922" s="12"/>
      <c r="B922" s="12"/>
      <c r="C922" s="12"/>
      <c r="D922" s="12"/>
      <c r="E922" s="12"/>
      <c r="F922" s="12"/>
      <c r="G922" s="12"/>
      <c r="H922" s="12"/>
      <c r="I922" s="12"/>
      <c r="J922" s="12"/>
      <c r="K922" s="12"/>
      <c r="L922" s="12"/>
      <c r="M922" s="27"/>
      <c r="N922" s="12"/>
      <c r="O922" s="12"/>
      <c r="P922" s="12"/>
      <c r="Q922" s="12"/>
      <c r="R922" s="12"/>
      <c r="S922" s="12"/>
      <c r="T922" s="12"/>
      <c r="U922" s="12"/>
      <c r="V922" s="12"/>
      <c r="W922" s="12"/>
      <c r="X922" s="12"/>
      <c r="Y922" s="12"/>
      <c r="Z922" s="12"/>
      <c r="AA922" s="12"/>
      <c r="AB922" s="12"/>
      <c r="AC922" s="12"/>
      <c r="AD922" s="12"/>
      <c r="AE922" s="12"/>
      <c r="AF922" s="12"/>
      <c r="AG922" s="12"/>
      <c r="AH922" s="12"/>
      <c r="AI922" s="27"/>
      <c r="AJ922" s="12"/>
      <c r="AK922" s="12"/>
      <c r="AL922" s="12"/>
      <c r="AM922" s="12"/>
      <c r="AN922" s="12"/>
      <c r="AO922" s="12"/>
      <c r="AP922" s="12"/>
      <c r="AQ922" s="12"/>
      <c r="AR922" s="12"/>
      <c r="AS922" s="12"/>
      <c r="AT922" s="12"/>
      <c r="AU922" s="12"/>
      <c r="AV922" s="12"/>
    </row>
    <row r="923" spans="1:48" ht="15.75" customHeight="1" x14ac:dyDescent="0.2">
      <c r="A923" s="12"/>
      <c r="B923" s="12"/>
      <c r="C923" s="12"/>
      <c r="D923" s="12"/>
      <c r="E923" s="12"/>
      <c r="F923" s="12"/>
      <c r="G923" s="12"/>
      <c r="H923" s="12"/>
      <c r="I923" s="12"/>
      <c r="J923" s="12"/>
      <c r="K923" s="12"/>
      <c r="L923" s="12"/>
      <c r="M923" s="27"/>
      <c r="N923" s="12"/>
      <c r="O923" s="12"/>
      <c r="P923" s="12"/>
      <c r="Q923" s="12"/>
      <c r="R923" s="12"/>
      <c r="S923" s="12"/>
      <c r="T923" s="12"/>
      <c r="U923" s="12"/>
      <c r="V923" s="12"/>
      <c r="W923" s="12"/>
      <c r="X923" s="12"/>
      <c r="Y923" s="12"/>
      <c r="Z923" s="12"/>
      <c r="AA923" s="12"/>
      <c r="AB923" s="12"/>
      <c r="AC923" s="12"/>
      <c r="AD923" s="12"/>
      <c r="AE923" s="12"/>
      <c r="AF923" s="12"/>
      <c r="AG923" s="12"/>
      <c r="AH923" s="12"/>
      <c r="AI923" s="27"/>
      <c r="AJ923" s="12"/>
      <c r="AK923" s="12"/>
      <c r="AL923" s="12"/>
      <c r="AM923" s="12"/>
      <c r="AN923" s="12"/>
      <c r="AO923" s="12"/>
      <c r="AP923" s="12"/>
      <c r="AQ923" s="12"/>
      <c r="AR923" s="12"/>
      <c r="AS923" s="12"/>
      <c r="AT923" s="12"/>
      <c r="AU923" s="12"/>
      <c r="AV923" s="12"/>
    </row>
    <row r="924" spans="1:48" ht="15.75" customHeight="1" x14ac:dyDescent="0.2">
      <c r="A924" s="12"/>
      <c r="B924" s="12"/>
      <c r="C924" s="12"/>
      <c r="D924" s="12"/>
      <c r="E924" s="12"/>
      <c r="F924" s="12"/>
      <c r="G924" s="12"/>
      <c r="H924" s="12"/>
      <c r="I924" s="12"/>
      <c r="J924" s="12"/>
      <c r="K924" s="12"/>
      <c r="L924" s="12"/>
      <c r="M924" s="27"/>
      <c r="N924" s="12"/>
      <c r="O924" s="12"/>
      <c r="P924" s="12"/>
      <c r="Q924" s="12"/>
      <c r="R924" s="12"/>
      <c r="S924" s="12"/>
      <c r="T924" s="12"/>
      <c r="U924" s="12"/>
      <c r="V924" s="12"/>
      <c r="W924" s="12"/>
      <c r="X924" s="12"/>
      <c r="Y924" s="12"/>
      <c r="Z924" s="12"/>
      <c r="AA924" s="12"/>
      <c r="AB924" s="12"/>
      <c r="AC924" s="12"/>
      <c r="AD924" s="12"/>
      <c r="AE924" s="12"/>
      <c r="AF924" s="12"/>
      <c r="AG924" s="12"/>
      <c r="AH924" s="12"/>
      <c r="AI924" s="27"/>
      <c r="AJ924" s="12"/>
      <c r="AK924" s="12"/>
      <c r="AL924" s="12"/>
      <c r="AM924" s="12"/>
      <c r="AN924" s="12"/>
      <c r="AO924" s="12"/>
      <c r="AP924" s="12"/>
      <c r="AQ924" s="12"/>
      <c r="AR924" s="12"/>
      <c r="AS924" s="12"/>
      <c r="AT924" s="12"/>
      <c r="AU924" s="12"/>
      <c r="AV924" s="12"/>
    </row>
    <row r="925" spans="1:48" ht="15.75" customHeight="1" x14ac:dyDescent="0.2">
      <c r="A925" s="12"/>
      <c r="B925" s="12"/>
      <c r="C925" s="12"/>
      <c r="D925" s="12"/>
      <c r="E925" s="12"/>
      <c r="F925" s="12"/>
      <c r="G925" s="12"/>
      <c r="H925" s="12"/>
      <c r="I925" s="12"/>
      <c r="J925" s="12"/>
      <c r="K925" s="12"/>
      <c r="L925" s="12"/>
      <c r="M925" s="27"/>
      <c r="N925" s="12"/>
      <c r="O925" s="12"/>
      <c r="P925" s="12"/>
      <c r="Q925" s="12"/>
      <c r="R925" s="12"/>
      <c r="S925" s="12"/>
      <c r="T925" s="12"/>
      <c r="U925" s="12"/>
      <c r="V925" s="12"/>
      <c r="W925" s="12"/>
      <c r="X925" s="12"/>
      <c r="Y925" s="12"/>
      <c r="Z925" s="12"/>
      <c r="AA925" s="12"/>
      <c r="AB925" s="12"/>
      <c r="AC925" s="12"/>
      <c r="AD925" s="12"/>
      <c r="AE925" s="12"/>
      <c r="AF925" s="12"/>
      <c r="AG925" s="12"/>
      <c r="AH925" s="12"/>
      <c r="AI925" s="27"/>
      <c r="AJ925" s="12"/>
      <c r="AK925" s="12"/>
      <c r="AL925" s="12"/>
      <c r="AM925" s="12"/>
      <c r="AN925" s="12"/>
      <c r="AO925" s="12"/>
      <c r="AP925" s="12"/>
      <c r="AQ925" s="12"/>
      <c r="AR925" s="12"/>
      <c r="AS925" s="12"/>
      <c r="AT925" s="12"/>
      <c r="AU925" s="12"/>
      <c r="AV925" s="12"/>
    </row>
    <row r="926" spans="1:48" ht="15.75" customHeight="1" x14ac:dyDescent="0.2">
      <c r="A926" s="12"/>
      <c r="B926" s="12"/>
      <c r="C926" s="12"/>
      <c r="D926" s="12"/>
      <c r="E926" s="12"/>
      <c r="F926" s="12"/>
      <c r="G926" s="12"/>
      <c r="H926" s="12"/>
      <c r="I926" s="12"/>
      <c r="J926" s="12"/>
      <c r="K926" s="12"/>
      <c r="L926" s="12"/>
      <c r="M926" s="27"/>
      <c r="N926" s="12"/>
      <c r="O926" s="12"/>
      <c r="P926" s="12"/>
      <c r="Q926" s="12"/>
      <c r="R926" s="12"/>
      <c r="S926" s="12"/>
      <c r="T926" s="12"/>
      <c r="U926" s="12"/>
      <c r="V926" s="12"/>
      <c r="W926" s="12"/>
      <c r="X926" s="12"/>
      <c r="Y926" s="12"/>
      <c r="Z926" s="12"/>
      <c r="AA926" s="12"/>
      <c r="AB926" s="12"/>
      <c r="AC926" s="12"/>
      <c r="AD926" s="12"/>
      <c r="AE926" s="12"/>
      <c r="AF926" s="12"/>
      <c r="AG926" s="12"/>
      <c r="AH926" s="12"/>
      <c r="AI926" s="27"/>
      <c r="AJ926" s="12"/>
      <c r="AK926" s="12"/>
      <c r="AL926" s="12"/>
      <c r="AM926" s="12"/>
      <c r="AN926" s="12"/>
      <c r="AO926" s="12"/>
      <c r="AP926" s="12"/>
      <c r="AQ926" s="12"/>
      <c r="AR926" s="12"/>
      <c r="AS926" s="12"/>
      <c r="AT926" s="12"/>
      <c r="AU926" s="12"/>
      <c r="AV926" s="12"/>
    </row>
    <row r="927" spans="1:48" ht="15.75" customHeight="1" x14ac:dyDescent="0.2">
      <c r="A927" s="12"/>
      <c r="B927" s="12"/>
      <c r="C927" s="12"/>
      <c r="D927" s="12"/>
      <c r="E927" s="12"/>
      <c r="F927" s="12"/>
      <c r="G927" s="12"/>
      <c r="H927" s="12"/>
      <c r="I927" s="12"/>
      <c r="J927" s="12"/>
      <c r="K927" s="12"/>
      <c r="L927" s="12"/>
      <c r="M927" s="27"/>
      <c r="N927" s="12"/>
      <c r="O927" s="12"/>
      <c r="P927" s="12"/>
      <c r="Q927" s="12"/>
      <c r="R927" s="12"/>
      <c r="S927" s="12"/>
      <c r="T927" s="12"/>
      <c r="U927" s="12"/>
      <c r="V927" s="12"/>
      <c r="W927" s="12"/>
      <c r="X927" s="12"/>
      <c r="Y927" s="12"/>
      <c r="Z927" s="12"/>
      <c r="AA927" s="12"/>
      <c r="AB927" s="12"/>
      <c r="AC927" s="12"/>
      <c r="AD927" s="12"/>
      <c r="AE927" s="12"/>
      <c r="AF927" s="12"/>
      <c r="AG927" s="12"/>
      <c r="AH927" s="12"/>
      <c r="AI927" s="27"/>
      <c r="AJ927" s="12"/>
      <c r="AK927" s="12"/>
      <c r="AL927" s="12"/>
      <c r="AM927" s="12"/>
      <c r="AN927" s="12"/>
      <c r="AO927" s="12"/>
      <c r="AP927" s="12"/>
      <c r="AQ927" s="12"/>
      <c r="AR927" s="12"/>
      <c r="AS927" s="12"/>
      <c r="AT927" s="12"/>
      <c r="AU927" s="12"/>
      <c r="AV927" s="12"/>
    </row>
    <row r="928" spans="1:48" ht="15.75" customHeight="1" x14ac:dyDescent="0.2">
      <c r="A928" s="12"/>
      <c r="B928" s="12"/>
      <c r="C928" s="12"/>
      <c r="D928" s="12"/>
      <c r="E928" s="12"/>
      <c r="F928" s="12"/>
      <c r="G928" s="12"/>
      <c r="H928" s="12"/>
      <c r="I928" s="12"/>
      <c r="J928" s="12"/>
      <c r="K928" s="12"/>
      <c r="L928" s="12"/>
      <c r="M928" s="27"/>
      <c r="N928" s="12"/>
      <c r="O928" s="12"/>
      <c r="P928" s="12"/>
      <c r="Q928" s="12"/>
      <c r="R928" s="12"/>
      <c r="S928" s="12"/>
      <c r="T928" s="12"/>
      <c r="U928" s="12"/>
      <c r="V928" s="12"/>
      <c r="W928" s="12"/>
      <c r="X928" s="12"/>
      <c r="Y928" s="12"/>
      <c r="Z928" s="12"/>
      <c r="AA928" s="12"/>
      <c r="AB928" s="12"/>
      <c r="AC928" s="12"/>
      <c r="AD928" s="12"/>
      <c r="AE928" s="12"/>
      <c r="AF928" s="12"/>
      <c r="AG928" s="12"/>
      <c r="AH928" s="12"/>
      <c r="AI928" s="27"/>
      <c r="AJ928" s="12"/>
      <c r="AK928" s="12"/>
      <c r="AL928" s="12"/>
      <c r="AM928" s="12"/>
      <c r="AN928" s="12"/>
      <c r="AO928" s="12"/>
      <c r="AP928" s="12"/>
      <c r="AQ928" s="12"/>
      <c r="AR928" s="12"/>
      <c r="AS928" s="12"/>
      <c r="AT928" s="12"/>
      <c r="AU928" s="12"/>
      <c r="AV928" s="12"/>
    </row>
    <row r="929" spans="1:48" ht="15.75" customHeight="1" x14ac:dyDescent="0.2">
      <c r="A929" s="12"/>
      <c r="B929" s="12"/>
      <c r="C929" s="12"/>
      <c r="D929" s="12"/>
      <c r="E929" s="12"/>
      <c r="F929" s="12"/>
      <c r="G929" s="12"/>
      <c r="H929" s="12"/>
      <c r="I929" s="12"/>
      <c r="J929" s="12"/>
      <c r="K929" s="12"/>
      <c r="L929" s="12"/>
      <c r="M929" s="27"/>
      <c r="N929" s="12"/>
      <c r="O929" s="12"/>
      <c r="P929" s="12"/>
      <c r="Q929" s="12"/>
      <c r="R929" s="12"/>
      <c r="S929" s="12"/>
      <c r="T929" s="12"/>
      <c r="U929" s="12"/>
      <c r="V929" s="12"/>
      <c r="W929" s="12"/>
      <c r="X929" s="12"/>
      <c r="Y929" s="12"/>
      <c r="Z929" s="12"/>
      <c r="AA929" s="12"/>
      <c r="AB929" s="12"/>
      <c r="AC929" s="12"/>
      <c r="AD929" s="12"/>
      <c r="AE929" s="12"/>
      <c r="AF929" s="12"/>
      <c r="AG929" s="12"/>
      <c r="AH929" s="12"/>
      <c r="AI929" s="27"/>
      <c r="AJ929" s="12"/>
      <c r="AK929" s="12"/>
      <c r="AL929" s="12"/>
      <c r="AM929" s="12"/>
      <c r="AN929" s="12"/>
      <c r="AO929" s="12"/>
      <c r="AP929" s="12"/>
      <c r="AQ929" s="12"/>
      <c r="AR929" s="12"/>
      <c r="AS929" s="12"/>
      <c r="AT929" s="12"/>
      <c r="AU929" s="12"/>
      <c r="AV929" s="12"/>
    </row>
    <row r="930" spans="1:48" ht="15.75" customHeight="1" x14ac:dyDescent="0.2">
      <c r="A930" s="12"/>
      <c r="B930" s="12"/>
      <c r="C930" s="12"/>
      <c r="D930" s="12"/>
      <c r="E930" s="12"/>
      <c r="F930" s="12"/>
      <c r="G930" s="12"/>
      <c r="H930" s="12"/>
      <c r="I930" s="12"/>
      <c r="J930" s="12"/>
      <c r="K930" s="12"/>
      <c r="L930" s="12"/>
      <c r="M930" s="27"/>
      <c r="N930" s="12"/>
      <c r="O930" s="12"/>
      <c r="P930" s="12"/>
      <c r="Q930" s="12"/>
      <c r="R930" s="12"/>
      <c r="S930" s="12"/>
      <c r="T930" s="12"/>
      <c r="U930" s="12"/>
      <c r="V930" s="12"/>
      <c r="W930" s="12"/>
      <c r="X930" s="12"/>
      <c r="Y930" s="12"/>
      <c r="Z930" s="12"/>
      <c r="AA930" s="12"/>
      <c r="AB930" s="12"/>
      <c r="AC930" s="12"/>
      <c r="AD930" s="12"/>
      <c r="AE930" s="12"/>
      <c r="AF930" s="12"/>
      <c r="AG930" s="12"/>
      <c r="AH930" s="12"/>
      <c r="AI930" s="27"/>
      <c r="AJ930" s="12"/>
      <c r="AK930" s="12"/>
      <c r="AL930" s="12"/>
      <c r="AM930" s="12"/>
      <c r="AN930" s="12"/>
      <c r="AO930" s="12"/>
      <c r="AP930" s="12"/>
      <c r="AQ930" s="12"/>
      <c r="AR930" s="12"/>
      <c r="AS930" s="12"/>
      <c r="AT930" s="12"/>
      <c r="AU930" s="12"/>
      <c r="AV930" s="12"/>
    </row>
    <row r="931" spans="1:48" ht="15.75" customHeight="1" x14ac:dyDescent="0.2">
      <c r="A931" s="12"/>
      <c r="B931" s="12"/>
      <c r="C931" s="12"/>
      <c r="D931" s="12"/>
      <c r="E931" s="12"/>
      <c r="F931" s="12"/>
      <c r="G931" s="12"/>
      <c r="H931" s="12"/>
      <c r="I931" s="12"/>
      <c r="J931" s="12"/>
      <c r="K931" s="12"/>
      <c r="L931" s="12"/>
      <c r="M931" s="27"/>
      <c r="N931" s="12"/>
      <c r="O931" s="12"/>
      <c r="P931" s="12"/>
      <c r="Q931" s="12"/>
      <c r="R931" s="12"/>
      <c r="S931" s="12"/>
      <c r="T931" s="12"/>
      <c r="U931" s="12"/>
      <c r="V931" s="12"/>
      <c r="W931" s="12"/>
      <c r="X931" s="12"/>
      <c r="Y931" s="12"/>
      <c r="Z931" s="12"/>
      <c r="AA931" s="12"/>
      <c r="AB931" s="12"/>
      <c r="AC931" s="12"/>
      <c r="AD931" s="12"/>
      <c r="AE931" s="12"/>
      <c r="AF931" s="12"/>
      <c r="AG931" s="12"/>
      <c r="AH931" s="12"/>
      <c r="AI931" s="27"/>
      <c r="AJ931" s="12"/>
      <c r="AK931" s="12"/>
      <c r="AL931" s="12"/>
      <c r="AM931" s="12"/>
      <c r="AN931" s="12"/>
      <c r="AO931" s="12"/>
      <c r="AP931" s="12"/>
      <c r="AQ931" s="12"/>
      <c r="AR931" s="12"/>
      <c r="AS931" s="12"/>
      <c r="AT931" s="12"/>
      <c r="AU931" s="12"/>
      <c r="AV931" s="12"/>
    </row>
    <row r="932" spans="1:48" ht="15.75" customHeight="1" x14ac:dyDescent="0.2">
      <c r="A932" s="12"/>
      <c r="B932" s="12"/>
      <c r="C932" s="12"/>
      <c r="D932" s="12"/>
      <c r="E932" s="12"/>
      <c r="F932" s="12"/>
      <c r="G932" s="12"/>
      <c r="H932" s="12"/>
      <c r="I932" s="12"/>
      <c r="J932" s="12"/>
      <c r="K932" s="12"/>
      <c r="L932" s="12"/>
      <c r="M932" s="27"/>
      <c r="N932" s="12"/>
      <c r="O932" s="12"/>
      <c r="P932" s="12"/>
      <c r="Q932" s="12"/>
      <c r="R932" s="12"/>
      <c r="S932" s="12"/>
      <c r="T932" s="12"/>
      <c r="U932" s="12"/>
      <c r="V932" s="12"/>
      <c r="W932" s="12"/>
      <c r="X932" s="12"/>
      <c r="Y932" s="12"/>
      <c r="Z932" s="12"/>
      <c r="AA932" s="12"/>
      <c r="AB932" s="12"/>
      <c r="AC932" s="12"/>
      <c r="AD932" s="12"/>
      <c r="AE932" s="12"/>
      <c r="AF932" s="12"/>
      <c r="AG932" s="12"/>
      <c r="AH932" s="12"/>
      <c r="AI932" s="27"/>
      <c r="AJ932" s="12"/>
      <c r="AK932" s="12"/>
      <c r="AL932" s="12"/>
      <c r="AM932" s="12"/>
      <c r="AN932" s="12"/>
      <c r="AO932" s="12"/>
      <c r="AP932" s="12"/>
      <c r="AQ932" s="12"/>
      <c r="AR932" s="12"/>
      <c r="AS932" s="12"/>
      <c r="AT932" s="12"/>
      <c r="AU932" s="12"/>
      <c r="AV932" s="12"/>
    </row>
    <row r="933" spans="1:48" ht="15.75" customHeight="1" x14ac:dyDescent="0.2">
      <c r="A933" s="12"/>
      <c r="B933" s="12"/>
      <c r="C933" s="12"/>
      <c r="D933" s="12"/>
      <c r="E933" s="12"/>
      <c r="F933" s="12"/>
      <c r="G933" s="12"/>
      <c r="H933" s="12"/>
      <c r="I933" s="12"/>
      <c r="J933" s="12"/>
      <c r="K933" s="12"/>
      <c r="L933" s="12"/>
      <c r="M933" s="27"/>
      <c r="N933" s="12"/>
      <c r="O933" s="12"/>
      <c r="P933" s="12"/>
      <c r="Q933" s="12"/>
      <c r="R933" s="12"/>
      <c r="S933" s="12"/>
      <c r="T933" s="12"/>
      <c r="U933" s="12"/>
      <c r="V933" s="12"/>
      <c r="W933" s="12"/>
      <c r="X933" s="12"/>
      <c r="Y933" s="12"/>
      <c r="Z933" s="12"/>
      <c r="AA933" s="12"/>
      <c r="AB933" s="12"/>
      <c r="AC933" s="12"/>
      <c r="AD933" s="12"/>
      <c r="AE933" s="12"/>
      <c r="AF933" s="12"/>
      <c r="AG933" s="12"/>
      <c r="AH933" s="12"/>
      <c r="AI933" s="27"/>
      <c r="AJ933" s="12"/>
      <c r="AK933" s="12"/>
      <c r="AL933" s="12"/>
      <c r="AM933" s="12"/>
      <c r="AN933" s="12"/>
      <c r="AO933" s="12"/>
      <c r="AP933" s="12"/>
      <c r="AQ933" s="12"/>
      <c r="AR933" s="12"/>
      <c r="AS933" s="12"/>
      <c r="AT933" s="12"/>
      <c r="AU933" s="12"/>
      <c r="AV933" s="12"/>
    </row>
    <row r="934" spans="1:48" ht="15.75" customHeight="1" x14ac:dyDescent="0.2">
      <c r="A934" s="12"/>
      <c r="B934" s="12"/>
      <c r="C934" s="12"/>
      <c r="D934" s="12"/>
      <c r="E934" s="12"/>
      <c r="F934" s="12"/>
      <c r="G934" s="12"/>
      <c r="H934" s="12"/>
      <c r="I934" s="12"/>
      <c r="J934" s="12"/>
      <c r="K934" s="12"/>
      <c r="L934" s="12"/>
      <c r="M934" s="27"/>
      <c r="N934" s="12"/>
      <c r="O934" s="12"/>
      <c r="P934" s="12"/>
      <c r="Q934" s="12"/>
      <c r="R934" s="12"/>
      <c r="S934" s="12"/>
      <c r="T934" s="12"/>
      <c r="U934" s="12"/>
      <c r="V934" s="12"/>
      <c r="W934" s="12"/>
      <c r="X934" s="12"/>
      <c r="Y934" s="12"/>
      <c r="Z934" s="12"/>
      <c r="AA934" s="12"/>
      <c r="AB934" s="12"/>
      <c r="AC934" s="12"/>
      <c r="AD934" s="12"/>
      <c r="AE934" s="12"/>
      <c r="AF934" s="12"/>
      <c r="AG934" s="12"/>
      <c r="AH934" s="12"/>
      <c r="AI934" s="27"/>
      <c r="AJ934" s="12"/>
      <c r="AK934" s="12"/>
      <c r="AL934" s="12"/>
      <c r="AM934" s="12"/>
      <c r="AN934" s="12"/>
      <c r="AO934" s="12"/>
      <c r="AP934" s="12"/>
      <c r="AQ934" s="12"/>
      <c r="AR934" s="12"/>
      <c r="AS934" s="12"/>
      <c r="AT934" s="12"/>
      <c r="AU934" s="12"/>
      <c r="AV934" s="12"/>
    </row>
    <row r="935" spans="1:48" ht="15.75" customHeight="1" x14ac:dyDescent="0.2">
      <c r="A935" s="12"/>
      <c r="B935" s="12"/>
      <c r="C935" s="12"/>
      <c r="D935" s="12"/>
      <c r="E935" s="12"/>
      <c r="F935" s="12"/>
      <c r="G935" s="12"/>
      <c r="H935" s="12"/>
      <c r="I935" s="12"/>
      <c r="J935" s="12"/>
      <c r="K935" s="12"/>
      <c r="L935" s="12"/>
      <c r="M935" s="27"/>
      <c r="N935" s="12"/>
      <c r="O935" s="12"/>
      <c r="P935" s="12"/>
      <c r="Q935" s="12"/>
      <c r="R935" s="12"/>
      <c r="S935" s="12"/>
      <c r="T935" s="12"/>
      <c r="U935" s="12"/>
      <c r="V935" s="12"/>
      <c r="W935" s="12"/>
      <c r="X935" s="12"/>
      <c r="Y935" s="12"/>
      <c r="Z935" s="12"/>
      <c r="AA935" s="12"/>
      <c r="AB935" s="12"/>
      <c r="AC935" s="12"/>
      <c r="AD935" s="12"/>
      <c r="AE935" s="12"/>
      <c r="AF935" s="12"/>
      <c r="AG935" s="12"/>
      <c r="AH935" s="12"/>
      <c r="AI935" s="27"/>
      <c r="AJ935" s="12"/>
      <c r="AK935" s="12"/>
      <c r="AL935" s="12"/>
      <c r="AM935" s="12"/>
      <c r="AN935" s="12"/>
      <c r="AO935" s="12"/>
      <c r="AP935" s="12"/>
      <c r="AQ935" s="12"/>
      <c r="AR935" s="12"/>
      <c r="AS935" s="12"/>
      <c r="AT935" s="12"/>
      <c r="AU935" s="12"/>
      <c r="AV935" s="12"/>
    </row>
    <row r="936" spans="1:48" ht="15.75" customHeight="1" x14ac:dyDescent="0.2">
      <c r="A936" s="12"/>
      <c r="B936" s="12"/>
      <c r="C936" s="12"/>
      <c r="D936" s="12"/>
      <c r="E936" s="12"/>
      <c r="F936" s="12"/>
      <c r="G936" s="12"/>
      <c r="H936" s="12"/>
      <c r="I936" s="12"/>
      <c r="J936" s="12"/>
      <c r="K936" s="12"/>
      <c r="L936" s="12"/>
      <c r="M936" s="27"/>
      <c r="N936" s="12"/>
      <c r="O936" s="12"/>
      <c r="P936" s="12"/>
      <c r="Q936" s="12"/>
      <c r="R936" s="12"/>
      <c r="S936" s="12"/>
      <c r="T936" s="12"/>
      <c r="U936" s="12"/>
      <c r="V936" s="12"/>
      <c r="W936" s="12"/>
      <c r="X936" s="12"/>
      <c r="Y936" s="12"/>
      <c r="Z936" s="12"/>
      <c r="AA936" s="12"/>
      <c r="AB936" s="12"/>
      <c r="AC936" s="12"/>
      <c r="AD936" s="12"/>
      <c r="AE936" s="12"/>
      <c r="AF936" s="12"/>
      <c r="AG936" s="12"/>
      <c r="AH936" s="12"/>
      <c r="AI936" s="27"/>
      <c r="AJ936" s="12"/>
      <c r="AK936" s="12"/>
      <c r="AL936" s="12"/>
      <c r="AM936" s="12"/>
      <c r="AN936" s="12"/>
      <c r="AO936" s="12"/>
      <c r="AP936" s="12"/>
      <c r="AQ936" s="12"/>
      <c r="AR936" s="12"/>
      <c r="AS936" s="12"/>
      <c r="AT936" s="12"/>
      <c r="AU936" s="12"/>
      <c r="AV936" s="12"/>
    </row>
    <row r="937" spans="1:48" ht="15.75" customHeight="1" x14ac:dyDescent="0.2">
      <c r="A937" s="12"/>
      <c r="B937" s="12"/>
      <c r="C937" s="12"/>
      <c r="D937" s="12"/>
      <c r="E937" s="12"/>
      <c r="F937" s="12"/>
      <c r="G937" s="12"/>
      <c r="H937" s="12"/>
      <c r="I937" s="12"/>
      <c r="J937" s="12"/>
      <c r="K937" s="12"/>
      <c r="L937" s="12"/>
      <c r="M937" s="27"/>
      <c r="N937" s="12"/>
      <c r="O937" s="12"/>
      <c r="P937" s="12"/>
      <c r="Q937" s="12"/>
      <c r="R937" s="12"/>
      <c r="S937" s="12"/>
      <c r="T937" s="12"/>
      <c r="U937" s="12"/>
      <c r="V937" s="12"/>
      <c r="W937" s="12"/>
      <c r="X937" s="12"/>
      <c r="Y937" s="12"/>
      <c r="Z937" s="12"/>
      <c r="AA937" s="12"/>
      <c r="AB937" s="12"/>
      <c r="AC937" s="12"/>
      <c r="AD937" s="12"/>
      <c r="AE937" s="12"/>
      <c r="AF937" s="12"/>
      <c r="AG937" s="12"/>
      <c r="AH937" s="12"/>
      <c r="AI937" s="27"/>
      <c r="AJ937" s="12"/>
      <c r="AK937" s="12"/>
      <c r="AL937" s="12"/>
      <c r="AM937" s="12"/>
      <c r="AN937" s="12"/>
      <c r="AO937" s="12"/>
      <c r="AP937" s="12"/>
      <c r="AQ937" s="12"/>
      <c r="AR937" s="12"/>
      <c r="AS937" s="12"/>
      <c r="AT937" s="12"/>
      <c r="AU937" s="12"/>
      <c r="AV937" s="12"/>
    </row>
    <row r="938" spans="1:48" ht="15.75" customHeight="1" x14ac:dyDescent="0.2">
      <c r="A938" s="12"/>
      <c r="B938" s="12"/>
      <c r="C938" s="12"/>
      <c r="D938" s="12"/>
      <c r="E938" s="12"/>
      <c r="F938" s="12"/>
      <c r="G938" s="12"/>
      <c r="H938" s="12"/>
      <c r="I938" s="12"/>
      <c r="J938" s="12"/>
      <c r="K938" s="12"/>
      <c r="L938" s="12"/>
      <c r="M938" s="27"/>
      <c r="N938" s="12"/>
      <c r="O938" s="12"/>
      <c r="P938" s="12"/>
      <c r="Q938" s="12"/>
      <c r="R938" s="12"/>
      <c r="S938" s="12"/>
      <c r="T938" s="12"/>
      <c r="U938" s="12"/>
      <c r="V938" s="12"/>
      <c r="W938" s="12"/>
      <c r="X938" s="12"/>
      <c r="Y938" s="12"/>
      <c r="Z938" s="12"/>
      <c r="AA938" s="12"/>
      <c r="AB938" s="12"/>
      <c r="AC938" s="12"/>
      <c r="AD938" s="12"/>
      <c r="AE938" s="12"/>
      <c r="AF938" s="12"/>
      <c r="AG938" s="12"/>
      <c r="AH938" s="12"/>
      <c r="AI938" s="27"/>
      <c r="AJ938" s="12"/>
      <c r="AK938" s="12"/>
      <c r="AL938" s="12"/>
      <c r="AM938" s="12"/>
      <c r="AN938" s="12"/>
      <c r="AO938" s="12"/>
      <c r="AP938" s="12"/>
      <c r="AQ938" s="12"/>
      <c r="AR938" s="12"/>
      <c r="AS938" s="12"/>
      <c r="AT938" s="12"/>
      <c r="AU938" s="12"/>
      <c r="AV938" s="12"/>
    </row>
    <row r="939" spans="1:48" ht="15.75" customHeight="1" x14ac:dyDescent="0.2">
      <c r="A939" s="12"/>
      <c r="B939" s="12"/>
      <c r="C939" s="12"/>
      <c r="D939" s="12"/>
      <c r="E939" s="12"/>
      <c r="F939" s="12"/>
      <c r="G939" s="12"/>
      <c r="H939" s="12"/>
      <c r="I939" s="12"/>
      <c r="J939" s="12"/>
      <c r="K939" s="12"/>
      <c r="L939" s="12"/>
      <c r="M939" s="27"/>
      <c r="N939" s="12"/>
      <c r="O939" s="12"/>
      <c r="P939" s="12"/>
      <c r="Q939" s="12"/>
      <c r="R939" s="12"/>
      <c r="S939" s="12"/>
      <c r="T939" s="12"/>
      <c r="U939" s="12"/>
      <c r="V939" s="12"/>
      <c r="W939" s="12"/>
      <c r="X939" s="12"/>
      <c r="Y939" s="12"/>
      <c r="Z939" s="12"/>
      <c r="AA939" s="12"/>
      <c r="AB939" s="12"/>
      <c r="AC939" s="12"/>
      <c r="AD939" s="12"/>
      <c r="AE939" s="12"/>
      <c r="AF939" s="12"/>
      <c r="AG939" s="12"/>
      <c r="AH939" s="12"/>
      <c r="AI939" s="27"/>
      <c r="AJ939" s="12"/>
      <c r="AK939" s="12"/>
      <c r="AL939" s="12"/>
      <c r="AM939" s="12"/>
      <c r="AN939" s="12"/>
      <c r="AO939" s="12"/>
      <c r="AP939" s="12"/>
      <c r="AQ939" s="12"/>
      <c r="AR939" s="12"/>
      <c r="AS939" s="12"/>
      <c r="AT939" s="12"/>
      <c r="AU939" s="12"/>
      <c r="AV939" s="12"/>
    </row>
    <row r="940" spans="1:48" ht="15.75" customHeight="1" x14ac:dyDescent="0.2">
      <c r="A940" s="12"/>
      <c r="B940" s="12"/>
      <c r="C940" s="12"/>
      <c r="D940" s="12"/>
      <c r="E940" s="12"/>
      <c r="F940" s="12"/>
      <c r="G940" s="12"/>
      <c r="H940" s="12"/>
      <c r="I940" s="12"/>
      <c r="J940" s="12"/>
      <c r="K940" s="12"/>
      <c r="L940" s="12"/>
      <c r="M940" s="27"/>
      <c r="N940" s="12"/>
      <c r="O940" s="12"/>
      <c r="P940" s="12"/>
      <c r="Q940" s="12"/>
      <c r="R940" s="12"/>
      <c r="S940" s="12"/>
      <c r="T940" s="12"/>
      <c r="U940" s="12"/>
      <c r="V940" s="12"/>
      <c r="W940" s="12"/>
      <c r="X940" s="12"/>
      <c r="Y940" s="12"/>
      <c r="Z940" s="12"/>
      <c r="AA940" s="12"/>
      <c r="AB940" s="12"/>
      <c r="AC940" s="12"/>
      <c r="AD940" s="12"/>
      <c r="AE940" s="12"/>
      <c r="AF940" s="12"/>
      <c r="AG940" s="12"/>
      <c r="AH940" s="12"/>
      <c r="AI940" s="27"/>
      <c r="AJ940" s="12"/>
      <c r="AK940" s="12"/>
      <c r="AL940" s="12"/>
      <c r="AM940" s="12"/>
      <c r="AN940" s="12"/>
      <c r="AO940" s="12"/>
      <c r="AP940" s="12"/>
      <c r="AQ940" s="12"/>
      <c r="AR940" s="12"/>
      <c r="AS940" s="12"/>
      <c r="AT940" s="12"/>
      <c r="AU940" s="12"/>
      <c r="AV940" s="12"/>
    </row>
    <row r="941" spans="1:48" ht="15.75" customHeight="1" x14ac:dyDescent="0.2">
      <c r="A941" s="12"/>
      <c r="B941" s="12"/>
      <c r="C941" s="12"/>
      <c r="D941" s="12"/>
      <c r="E941" s="12"/>
      <c r="F941" s="12"/>
      <c r="G941" s="12"/>
      <c r="H941" s="12"/>
      <c r="I941" s="12"/>
      <c r="J941" s="12"/>
      <c r="K941" s="12"/>
      <c r="L941" s="12"/>
      <c r="M941" s="27"/>
      <c r="N941" s="12"/>
      <c r="O941" s="12"/>
      <c r="P941" s="12"/>
      <c r="Q941" s="12"/>
      <c r="R941" s="12"/>
      <c r="S941" s="12"/>
      <c r="T941" s="12"/>
      <c r="U941" s="12"/>
      <c r="V941" s="12"/>
      <c r="W941" s="12"/>
      <c r="X941" s="12"/>
      <c r="Y941" s="12"/>
      <c r="Z941" s="12"/>
      <c r="AA941" s="12"/>
      <c r="AB941" s="12"/>
      <c r="AC941" s="12"/>
      <c r="AD941" s="12"/>
      <c r="AE941" s="12"/>
      <c r="AF941" s="12"/>
      <c r="AG941" s="12"/>
      <c r="AH941" s="12"/>
      <c r="AI941" s="27"/>
      <c r="AJ941" s="12"/>
      <c r="AK941" s="12"/>
      <c r="AL941" s="12"/>
      <c r="AM941" s="12"/>
      <c r="AN941" s="12"/>
      <c r="AO941" s="12"/>
      <c r="AP941" s="12"/>
      <c r="AQ941" s="12"/>
      <c r="AR941" s="12"/>
      <c r="AS941" s="12"/>
      <c r="AT941" s="12"/>
      <c r="AU941" s="12"/>
      <c r="AV941" s="12"/>
    </row>
    <row r="942" spans="1:48" ht="15.75" customHeight="1" x14ac:dyDescent="0.2">
      <c r="A942" s="12"/>
      <c r="B942" s="12"/>
      <c r="C942" s="12"/>
      <c r="D942" s="12"/>
      <c r="E942" s="12"/>
      <c r="F942" s="12"/>
      <c r="G942" s="12"/>
      <c r="H942" s="12"/>
      <c r="I942" s="12"/>
      <c r="J942" s="12"/>
      <c r="K942" s="12"/>
      <c r="L942" s="12"/>
      <c r="M942" s="27"/>
      <c r="N942" s="12"/>
      <c r="O942" s="12"/>
      <c r="P942" s="12"/>
      <c r="Q942" s="12"/>
      <c r="R942" s="12"/>
      <c r="S942" s="12"/>
      <c r="T942" s="12"/>
      <c r="U942" s="12"/>
      <c r="V942" s="12"/>
      <c r="W942" s="12"/>
      <c r="X942" s="12"/>
      <c r="Y942" s="12"/>
      <c r="Z942" s="12"/>
      <c r="AA942" s="12"/>
      <c r="AB942" s="12"/>
      <c r="AC942" s="12"/>
      <c r="AD942" s="12"/>
      <c r="AE942" s="12"/>
      <c r="AF942" s="12"/>
      <c r="AG942" s="12"/>
      <c r="AH942" s="12"/>
      <c r="AI942" s="27"/>
      <c r="AJ942" s="12"/>
      <c r="AK942" s="12"/>
      <c r="AL942" s="12"/>
      <c r="AM942" s="12"/>
      <c r="AN942" s="12"/>
      <c r="AO942" s="12"/>
      <c r="AP942" s="12"/>
      <c r="AQ942" s="12"/>
      <c r="AR942" s="12"/>
      <c r="AS942" s="12"/>
      <c r="AT942" s="12"/>
      <c r="AU942" s="12"/>
      <c r="AV942" s="12"/>
    </row>
    <row r="943" spans="1:48" ht="15.75" customHeight="1" x14ac:dyDescent="0.2">
      <c r="A943" s="12"/>
      <c r="B943" s="12"/>
      <c r="C943" s="12"/>
      <c r="D943" s="12"/>
      <c r="E943" s="12"/>
      <c r="F943" s="12"/>
      <c r="G943" s="12"/>
      <c r="H943" s="12"/>
      <c r="I943" s="12"/>
      <c r="J943" s="12"/>
      <c r="K943" s="12"/>
      <c r="L943" s="12"/>
      <c r="M943" s="27"/>
      <c r="N943" s="12"/>
      <c r="O943" s="12"/>
      <c r="P943" s="12"/>
      <c r="Q943" s="12"/>
      <c r="R943" s="12"/>
      <c r="S943" s="12"/>
      <c r="T943" s="12"/>
      <c r="U943" s="12"/>
      <c r="V943" s="12"/>
      <c r="W943" s="12"/>
      <c r="X943" s="12"/>
      <c r="Y943" s="12"/>
      <c r="Z943" s="12"/>
      <c r="AA943" s="12"/>
      <c r="AB943" s="12"/>
      <c r="AC943" s="12"/>
      <c r="AD943" s="12"/>
      <c r="AE943" s="12"/>
      <c r="AF943" s="12"/>
      <c r="AG943" s="12"/>
      <c r="AH943" s="12"/>
      <c r="AI943" s="27"/>
      <c r="AJ943" s="12"/>
      <c r="AK943" s="12"/>
      <c r="AL943" s="12"/>
      <c r="AM943" s="12"/>
      <c r="AN943" s="12"/>
      <c r="AO943" s="12"/>
      <c r="AP943" s="12"/>
      <c r="AQ943" s="12"/>
      <c r="AR943" s="12"/>
      <c r="AS943" s="12"/>
      <c r="AT943" s="12"/>
      <c r="AU943" s="12"/>
      <c r="AV943" s="12"/>
    </row>
    <row r="944" spans="1:48" ht="15.75" customHeight="1" x14ac:dyDescent="0.2">
      <c r="A944" s="12"/>
      <c r="B944" s="12"/>
      <c r="C944" s="12"/>
      <c r="D944" s="12"/>
      <c r="E944" s="12"/>
      <c r="F944" s="12"/>
      <c r="G944" s="12"/>
      <c r="H944" s="12"/>
      <c r="I944" s="12"/>
      <c r="J944" s="12"/>
      <c r="K944" s="12"/>
      <c r="L944" s="12"/>
      <c r="M944" s="27"/>
      <c r="N944" s="12"/>
      <c r="O944" s="12"/>
      <c r="P944" s="12"/>
      <c r="Q944" s="12"/>
      <c r="R944" s="12"/>
      <c r="S944" s="12"/>
      <c r="T944" s="12"/>
      <c r="U944" s="12"/>
      <c r="V944" s="12"/>
      <c r="W944" s="12"/>
      <c r="X944" s="12"/>
      <c r="Y944" s="12"/>
      <c r="Z944" s="12"/>
      <c r="AA944" s="12"/>
      <c r="AB944" s="12"/>
      <c r="AC944" s="12"/>
      <c r="AD944" s="12"/>
      <c r="AE944" s="12"/>
      <c r="AF944" s="12"/>
      <c r="AG944" s="12"/>
      <c r="AH944" s="12"/>
      <c r="AI944" s="27"/>
      <c r="AJ944" s="12"/>
      <c r="AK944" s="12"/>
      <c r="AL944" s="12"/>
      <c r="AM944" s="12"/>
      <c r="AN944" s="12"/>
      <c r="AO944" s="12"/>
      <c r="AP944" s="12"/>
      <c r="AQ944" s="12"/>
      <c r="AR944" s="12"/>
      <c r="AS944" s="12"/>
      <c r="AT944" s="12"/>
      <c r="AU944" s="12"/>
      <c r="AV944" s="12"/>
    </row>
    <row r="945" spans="1:48" ht="15.75" customHeight="1" x14ac:dyDescent="0.2">
      <c r="A945" s="12"/>
      <c r="B945" s="12"/>
      <c r="C945" s="12"/>
      <c r="D945" s="12"/>
      <c r="E945" s="12"/>
      <c r="F945" s="12"/>
      <c r="G945" s="12"/>
      <c r="H945" s="12"/>
      <c r="I945" s="12"/>
      <c r="J945" s="12"/>
      <c r="K945" s="12"/>
      <c r="L945" s="12"/>
      <c r="M945" s="27"/>
      <c r="N945" s="12"/>
      <c r="O945" s="12"/>
      <c r="P945" s="12"/>
      <c r="Q945" s="12"/>
      <c r="R945" s="12"/>
      <c r="S945" s="12"/>
      <c r="T945" s="12"/>
      <c r="U945" s="12"/>
      <c r="V945" s="12"/>
      <c r="W945" s="12"/>
      <c r="X945" s="12"/>
      <c r="Y945" s="12"/>
      <c r="Z945" s="12"/>
      <c r="AA945" s="12"/>
      <c r="AB945" s="12"/>
      <c r="AC945" s="12"/>
      <c r="AD945" s="12"/>
      <c r="AE945" s="12"/>
      <c r="AF945" s="12"/>
      <c r="AG945" s="12"/>
      <c r="AH945" s="12"/>
      <c r="AI945" s="27"/>
      <c r="AJ945" s="12"/>
      <c r="AK945" s="12"/>
      <c r="AL945" s="12"/>
      <c r="AM945" s="12"/>
      <c r="AN945" s="12"/>
      <c r="AO945" s="12"/>
      <c r="AP945" s="12"/>
      <c r="AQ945" s="12"/>
      <c r="AR945" s="12"/>
      <c r="AS945" s="12"/>
      <c r="AT945" s="12"/>
      <c r="AU945" s="12"/>
      <c r="AV945" s="12"/>
    </row>
    <row r="946" spans="1:48" ht="15.75" customHeight="1" x14ac:dyDescent="0.2">
      <c r="A946" s="12"/>
      <c r="B946" s="12"/>
      <c r="C946" s="12"/>
      <c r="D946" s="12"/>
      <c r="E946" s="12"/>
      <c r="F946" s="12"/>
      <c r="G946" s="12"/>
      <c r="H946" s="12"/>
      <c r="I946" s="12"/>
      <c r="J946" s="12"/>
      <c r="K946" s="12"/>
      <c r="L946" s="12"/>
      <c r="M946" s="27"/>
      <c r="N946" s="12"/>
      <c r="O946" s="12"/>
      <c r="P946" s="12"/>
      <c r="Q946" s="12"/>
      <c r="R946" s="12"/>
      <c r="S946" s="12"/>
      <c r="T946" s="12"/>
      <c r="U946" s="12"/>
      <c r="V946" s="12"/>
      <c r="W946" s="12"/>
      <c r="X946" s="12"/>
      <c r="Y946" s="12"/>
      <c r="Z946" s="12"/>
      <c r="AA946" s="12"/>
      <c r="AB946" s="12"/>
      <c r="AC946" s="12"/>
      <c r="AD946" s="12"/>
      <c r="AE946" s="12"/>
      <c r="AF946" s="12"/>
      <c r="AG946" s="12"/>
      <c r="AH946" s="12"/>
      <c r="AI946" s="27"/>
      <c r="AJ946" s="12"/>
      <c r="AK946" s="12"/>
      <c r="AL946" s="12"/>
      <c r="AM946" s="12"/>
      <c r="AN946" s="12"/>
      <c r="AO946" s="12"/>
      <c r="AP946" s="12"/>
      <c r="AQ946" s="12"/>
      <c r="AR946" s="12"/>
      <c r="AS946" s="12"/>
      <c r="AT946" s="12"/>
      <c r="AU946" s="12"/>
      <c r="AV946" s="12"/>
    </row>
    <row r="947" spans="1:48" ht="15.75" customHeight="1" x14ac:dyDescent="0.2">
      <c r="A947" s="12"/>
      <c r="B947" s="12"/>
      <c r="C947" s="12"/>
      <c r="D947" s="12"/>
      <c r="E947" s="12"/>
      <c r="F947" s="12"/>
      <c r="G947" s="12"/>
      <c r="H947" s="12"/>
      <c r="I947" s="12"/>
      <c r="J947" s="12"/>
      <c r="K947" s="12"/>
      <c r="L947" s="12"/>
      <c r="M947" s="27"/>
      <c r="N947" s="12"/>
      <c r="O947" s="12"/>
      <c r="P947" s="12"/>
      <c r="Q947" s="12"/>
      <c r="R947" s="12"/>
      <c r="S947" s="12"/>
      <c r="T947" s="12"/>
      <c r="U947" s="12"/>
      <c r="V947" s="12"/>
      <c r="W947" s="12"/>
      <c r="X947" s="12"/>
      <c r="Y947" s="12"/>
      <c r="Z947" s="12"/>
      <c r="AA947" s="12"/>
      <c r="AB947" s="12"/>
      <c r="AC947" s="12"/>
      <c r="AD947" s="12"/>
      <c r="AE947" s="12"/>
      <c r="AF947" s="12"/>
      <c r="AG947" s="12"/>
      <c r="AH947" s="12"/>
      <c r="AI947" s="27"/>
      <c r="AJ947" s="12"/>
      <c r="AK947" s="12"/>
      <c r="AL947" s="12"/>
      <c r="AM947" s="12"/>
      <c r="AN947" s="12"/>
      <c r="AO947" s="12"/>
      <c r="AP947" s="12"/>
      <c r="AQ947" s="12"/>
      <c r="AR947" s="12"/>
      <c r="AS947" s="12"/>
      <c r="AT947" s="12"/>
      <c r="AU947" s="12"/>
      <c r="AV947" s="12"/>
    </row>
    <row r="948" spans="1:48" ht="15.75" customHeight="1" x14ac:dyDescent="0.2">
      <c r="A948" s="12"/>
      <c r="B948" s="12"/>
      <c r="C948" s="12"/>
      <c r="D948" s="12"/>
      <c r="E948" s="12"/>
      <c r="F948" s="12"/>
      <c r="G948" s="12"/>
      <c r="H948" s="12"/>
      <c r="I948" s="12"/>
      <c r="J948" s="12"/>
      <c r="K948" s="12"/>
      <c r="L948" s="12"/>
      <c r="M948" s="27"/>
      <c r="N948" s="12"/>
      <c r="O948" s="12"/>
      <c r="P948" s="12"/>
      <c r="Q948" s="12"/>
      <c r="R948" s="12"/>
      <c r="S948" s="12"/>
      <c r="T948" s="12"/>
      <c r="U948" s="12"/>
      <c r="V948" s="12"/>
      <c r="W948" s="12"/>
      <c r="X948" s="12"/>
      <c r="Y948" s="12"/>
      <c r="Z948" s="12"/>
      <c r="AA948" s="12"/>
      <c r="AB948" s="12"/>
      <c r="AC948" s="12"/>
      <c r="AD948" s="12"/>
      <c r="AE948" s="12"/>
      <c r="AF948" s="12"/>
      <c r="AG948" s="12"/>
      <c r="AH948" s="12"/>
      <c r="AI948" s="27"/>
      <c r="AJ948" s="12"/>
      <c r="AK948" s="12"/>
      <c r="AL948" s="12"/>
      <c r="AM948" s="12"/>
      <c r="AN948" s="12"/>
      <c r="AO948" s="12"/>
      <c r="AP948" s="12"/>
      <c r="AQ948" s="12"/>
      <c r="AR948" s="12"/>
      <c r="AS948" s="12"/>
      <c r="AT948" s="12"/>
      <c r="AU948" s="12"/>
      <c r="AV948" s="12"/>
    </row>
    <row r="949" spans="1:48" ht="15.75" customHeight="1" x14ac:dyDescent="0.2">
      <c r="A949" s="12"/>
      <c r="B949" s="12"/>
      <c r="C949" s="12"/>
      <c r="D949" s="12"/>
      <c r="E949" s="12"/>
      <c r="F949" s="12"/>
      <c r="G949" s="12"/>
      <c r="H949" s="12"/>
      <c r="I949" s="12"/>
      <c r="J949" s="12"/>
      <c r="K949" s="12"/>
      <c r="L949" s="12"/>
      <c r="M949" s="27"/>
      <c r="N949" s="12"/>
      <c r="O949" s="12"/>
      <c r="P949" s="12"/>
      <c r="Q949" s="12"/>
      <c r="R949" s="12"/>
      <c r="S949" s="12"/>
      <c r="T949" s="12"/>
      <c r="U949" s="12"/>
      <c r="V949" s="12"/>
      <c r="W949" s="12"/>
      <c r="X949" s="12"/>
      <c r="Y949" s="12"/>
      <c r="Z949" s="12"/>
      <c r="AA949" s="12"/>
      <c r="AB949" s="12"/>
      <c r="AC949" s="12"/>
      <c r="AD949" s="12"/>
      <c r="AE949" s="12"/>
      <c r="AF949" s="12"/>
      <c r="AG949" s="12"/>
      <c r="AH949" s="12"/>
      <c r="AI949" s="27"/>
      <c r="AJ949" s="12"/>
      <c r="AK949" s="12"/>
      <c r="AL949" s="12"/>
      <c r="AM949" s="12"/>
      <c r="AN949" s="12"/>
      <c r="AO949" s="12"/>
      <c r="AP949" s="12"/>
      <c r="AQ949" s="12"/>
      <c r="AR949" s="12"/>
      <c r="AS949" s="12"/>
      <c r="AT949" s="12"/>
      <c r="AU949" s="12"/>
      <c r="AV949" s="12"/>
    </row>
    <row r="950" spans="1:48" ht="15.75" customHeight="1" x14ac:dyDescent="0.2">
      <c r="A950" s="12"/>
      <c r="B950" s="12"/>
      <c r="C950" s="12"/>
      <c r="D950" s="12"/>
      <c r="E950" s="12"/>
      <c r="F950" s="12"/>
      <c r="G950" s="12"/>
      <c r="H950" s="12"/>
      <c r="I950" s="12"/>
      <c r="J950" s="12"/>
      <c r="K950" s="12"/>
      <c r="L950" s="12"/>
      <c r="M950" s="27"/>
      <c r="N950" s="12"/>
      <c r="O950" s="12"/>
      <c r="P950" s="12"/>
      <c r="Q950" s="12"/>
      <c r="R950" s="12"/>
      <c r="S950" s="12"/>
      <c r="T950" s="12"/>
      <c r="U950" s="12"/>
      <c r="V950" s="12"/>
      <c r="W950" s="12"/>
      <c r="X950" s="12"/>
      <c r="Y950" s="12"/>
      <c r="Z950" s="12"/>
      <c r="AA950" s="12"/>
      <c r="AB950" s="12"/>
      <c r="AC950" s="12"/>
      <c r="AD950" s="12"/>
      <c r="AE950" s="12"/>
      <c r="AF950" s="12"/>
      <c r="AG950" s="12"/>
      <c r="AH950" s="12"/>
      <c r="AI950" s="27"/>
      <c r="AJ950" s="12"/>
      <c r="AK950" s="12"/>
      <c r="AL950" s="12"/>
      <c r="AM950" s="12"/>
      <c r="AN950" s="12"/>
      <c r="AO950" s="12"/>
      <c r="AP950" s="12"/>
      <c r="AQ950" s="12"/>
      <c r="AR950" s="12"/>
      <c r="AS950" s="12"/>
      <c r="AT950" s="12"/>
      <c r="AU950" s="12"/>
      <c r="AV950" s="12"/>
    </row>
    <row r="951" spans="1:48" ht="15.75" customHeight="1" x14ac:dyDescent="0.2">
      <c r="A951" s="12"/>
      <c r="B951" s="12"/>
      <c r="C951" s="12"/>
      <c r="D951" s="12"/>
      <c r="E951" s="12"/>
      <c r="F951" s="12"/>
      <c r="G951" s="12"/>
      <c r="H951" s="12"/>
      <c r="I951" s="12"/>
      <c r="J951" s="12"/>
      <c r="K951" s="12"/>
      <c r="L951" s="12"/>
      <c r="M951" s="27"/>
      <c r="N951" s="12"/>
      <c r="O951" s="12"/>
      <c r="P951" s="12"/>
      <c r="Q951" s="12"/>
      <c r="R951" s="12"/>
      <c r="S951" s="12"/>
      <c r="T951" s="12"/>
      <c r="U951" s="12"/>
      <c r="V951" s="12"/>
      <c r="W951" s="12"/>
      <c r="X951" s="12"/>
      <c r="Y951" s="12"/>
      <c r="Z951" s="12"/>
      <c r="AA951" s="12"/>
      <c r="AB951" s="12"/>
      <c r="AC951" s="12"/>
      <c r="AD951" s="12"/>
      <c r="AE951" s="12"/>
      <c r="AF951" s="12"/>
      <c r="AG951" s="12"/>
      <c r="AH951" s="12"/>
      <c r="AI951" s="27"/>
      <c r="AJ951" s="12"/>
      <c r="AK951" s="12"/>
      <c r="AL951" s="12"/>
      <c r="AM951" s="12"/>
      <c r="AN951" s="12"/>
      <c r="AO951" s="12"/>
      <c r="AP951" s="12"/>
      <c r="AQ951" s="12"/>
      <c r="AR951" s="12"/>
      <c r="AS951" s="12"/>
      <c r="AT951" s="12"/>
      <c r="AU951" s="12"/>
      <c r="AV951" s="12"/>
    </row>
    <row r="952" spans="1:48" ht="15.75" customHeight="1" x14ac:dyDescent="0.2">
      <c r="A952" s="12"/>
      <c r="B952" s="12"/>
      <c r="C952" s="12"/>
      <c r="D952" s="12"/>
      <c r="E952" s="12"/>
      <c r="F952" s="12"/>
      <c r="G952" s="12"/>
      <c r="H952" s="12"/>
      <c r="I952" s="12"/>
      <c r="J952" s="12"/>
      <c r="K952" s="12"/>
      <c r="L952" s="12"/>
      <c r="M952" s="27"/>
      <c r="N952" s="12"/>
      <c r="O952" s="12"/>
      <c r="P952" s="12"/>
      <c r="Q952" s="12"/>
      <c r="R952" s="12"/>
      <c r="S952" s="12"/>
      <c r="T952" s="12"/>
      <c r="U952" s="12"/>
      <c r="V952" s="12"/>
      <c r="W952" s="12"/>
      <c r="X952" s="12"/>
      <c r="Y952" s="12"/>
      <c r="Z952" s="12"/>
      <c r="AA952" s="12"/>
      <c r="AB952" s="12"/>
      <c r="AC952" s="12"/>
      <c r="AD952" s="12"/>
      <c r="AE952" s="12"/>
      <c r="AF952" s="12"/>
      <c r="AG952" s="12"/>
      <c r="AH952" s="12"/>
      <c r="AI952" s="27"/>
      <c r="AJ952" s="12"/>
      <c r="AK952" s="12"/>
      <c r="AL952" s="12"/>
      <c r="AM952" s="12"/>
      <c r="AN952" s="12"/>
      <c r="AO952" s="12"/>
      <c r="AP952" s="12"/>
      <c r="AQ952" s="12"/>
      <c r="AR952" s="12"/>
      <c r="AS952" s="12"/>
      <c r="AT952" s="12"/>
      <c r="AU952" s="12"/>
      <c r="AV952" s="12"/>
    </row>
    <row r="953" spans="1:48" ht="15.75" customHeight="1" x14ac:dyDescent="0.2">
      <c r="A953" s="12"/>
      <c r="B953" s="12"/>
      <c r="C953" s="12"/>
      <c r="D953" s="12"/>
      <c r="E953" s="12"/>
      <c r="F953" s="12"/>
      <c r="G953" s="12"/>
      <c r="H953" s="12"/>
      <c r="I953" s="12"/>
      <c r="J953" s="12"/>
      <c r="K953" s="12"/>
      <c r="L953" s="12"/>
      <c r="M953" s="27"/>
      <c r="N953" s="12"/>
      <c r="O953" s="12"/>
      <c r="P953" s="12"/>
      <c r="Q953" s="12"/>
      <c r="R953" s="12"/>
      <c r="S953" s="12"/>
      <c r="T953" s="12"/>
      <c r="U953" s="12"/>
      <c r="V953" s="12"/>
      <c r="W953" s="12"/>
      <c r="X953" s="12"/>
      <c r="Y953" s="12"/>
      <c r="Z953" s="12"/>
      <c r="AA953" s="12"/>
      <c r="AB953" s="12"/>
      <c r="AC953" s="12"/>
      <c r="AD953" s="12"/>
      <c r="AE953" s="12"/>
      <c r="AF953" s="12"/>
      <c r="AG953" s="12"/>
      <c r="AH953" s="12"/>
      <c r="AI953" s="27"/>
      <c r="AJ953" s="12"/>
      <c r="AK953" s="12"/>
      <c r="AL953" s="12"/>
      <c r="AM953" s="12"/>
      <c r="AN953" s="12"/>
      <c r="AO953" s="12"/>
      <c r="AP953" s="12"/>
      <c r="AQ953" s="12"/>
      <c r="AR953" s="12"/>
      <c r="AS953" s="12"/>
      <c r="AT953" s="12"/>
      <c r="AU953" s="12"/>
      <c r="AV953" s="12"/>
    </row>
    <row r="954" spans="1:48" ht="15.75" customHeight="1" x14ac:dyDescent="0.2">
      <c r="A954" s="12"/>
      <c r="B954" s="12"/>
      <c r="C954" s="12"/>
      <c r="D954" s="12"/>
      <c r="E954" s="12"/>
      <c r="F954" s="12"/>
      <c r="G954" s="12"/>
      <c r="H954" s="12"/>
      <c r="I954" s="12"/>
      <c r="J954" s="12"/>
      <c r="K954" s="12"/>
      <c r="L954" s="12"/>
      <c r="M954" s="27"/>
      <c r="N954" s="12"/>
      <c r="O954" s="12"/>
      <c r="P954" s="12"/>
      <c r="Q954" s="12"/>
      <c r="R954" s="12"/>
      <c r="S954" s="12"/>
      <c r="T954" s="12"/>
      <c r="U954" s="12"/>
      <c r="V954" s="12"/>
      <c r="W954" s="12"/>
      <c r="X954" s="12"/>
      <c r="Y954" s="12"/>
      <c r="Z954" s="12"/>
      <c r="AA954" s="12"/>
      <c r="AB954" s="12"/>
      <c r="AC954" s="12"/>
      <c r="AD954" s="12"/>
      <c r="AE954" s="12"/>
      <c r="AF954" s="12"/>
      <c r="AG954" s="12"/>
      <c r="AH954" s="12"/>
      <c r="AI954" s="27"/>
      <c r="AJ954" s="12"/>
      <c r="AK954" s="12"/>
      <c r="AL954" s="12"/>
      <c r="AM954" s="12"/>
      <c r="AN954" s="12"/>
      <c r="AO954" s="12"/>
      <c r="AP954" s="12"/>
      <c r="AQ954" s="12"/>
      <c r="AR954" s="12"/>
      <c r="AS954" s="12"/>
      <c r="AT954" s="12"/>
      <c r="AU954" s="12"/>
      <c r="AV954" s="12"/>
    </row>
    <row r="955" spans="1:48" ht="15.75" customHeight="1" x14ac:dyDescent="0.2">
      <c r="A955" s="12"/>
      <c r="B955" s="12"/>
      <c r="C955" s="12"/>
      <c r="D955" s="12"/>
      <c r="E955" s="12"/>
      <c r="F955" s="12"/>
      <c r="G955" s="12"/>
      <c r="H955" s="12"/>
      <c r="I955" s="12"/>
      <c r="J955" s="12"/>
      <c r="K955" s="12"/>
      <c r="L955" s="12"/>
      <c r="M955" s="27"/>
      <c r="N955" s="12"/>
      <c r="O955" s="12"/>
      <c r="P955" s="12"/>
      <c r="Q955" s="12"/>
      <c r="R955" s="12"/>
      <c r="S955" s="12"/>
      <c r="T955" s="12"/>
      <c r="U955" s="12"/>
      <c r="V955" s="12"/>
      <c r="W955" s="12"/>
      <c r="X955" s="12"/>
      <c r="Y955" s="12"/>
      <c r="Z955" s="12"/>
      <c r="AA955" s="12"/>
      <c r="AB955" s="12"/>
      <c r="AC955" s="12"/>
      <c r="AD955" s="12"/>
      <c r="AE955" s="12"/>
      <c r="AF955" s="12"/>
      <c r="AG955" s="12"/>
      <c r="AH955" s="12"/>
      <c r="AI955" s="27"/>
      <c r="AJ955" s="12"/>
      <c r="AK955" s="12"/>
      <c r="AL955" s="12"/>
      <c r="AM955" s="12"/>
      <c r="AN955" s="12"/>
      <c r="AO955" s="12"/>
      <c r="AP955" s="12"/>
      <c r="AQ955" s="12"/>
      <c r="AR955" s="12"/>
      <c r="AS955" s="12"/>
      <c r="AT955" s="12"/>
      <c r="AU955" s="12"/>
      <c r="AV955" s="12"/>
    </row>
    <row r="956" spans="1:48" ht="15.75" customHeight="1" x14ac:dyDescent="0.2">
      <c r="A956" s="12"/>
      <c r="B956" s="12"/>
      <c r="C956" s="12"/>
      <c r="D956" s="12"/>
      <c r="E956" s="12"/>
      <c r="F956" s="12"/>
      <c r="G956" s="12"/>
      <c r="H956" s="12"/>
      <c r="I956" s="12"/>
      <c r="J956" s="12"/>
      <c r="K956" s="12"/>
      <c r="L956" s="12"/>
      <c r="M956" s="27"/>
      <c r="N956" s="12"/>
      <c r="O956" s="12"/>
      <c r="P956" s="12"/>
      <c r="Q956" s="12"/>
      <c r="R956" s="12"/>
      <c r="S956" s="12"/>
      <c r="T956" s="12"/>
      <c r="U956" s="12"/>
      <c r="V956" s="12"/>
      <c r="W956" s="12"/>
      <c r="X956" s="12"/>
      <c r="Y956" s="12"/>
      <c r="Z956" s="12"/>
      <c r="AA956" s="12"/>
      <c r="AB956" s="12"/>
      <c r="AC956" s="12"/>
      <c r="AD956" s="12"/>
      <c r="AE956" s="12"/>
      <c r="AF956" s="12"/>
      <c r="AG956" s="12"/>
      <c r="AH956" s="12"/>
      <c r="AI956" s="27"/>
      <c r="AJ956" s="12"/>
      <c r="AK956" s="12"/>
      <c r="AL956" s="12"/>
      <c r="AM956" s="12"/>
      <c r="AN956" s="12"/>
      <c r="AO956" s="12"/>
      <c r="AP956" s="12"/>
      <c r="AQ956" s="12"/>
      <c r="AR956" s="12"/>
      <c r="AS956" s="12"/>
      <c r="AT956" s="12"/>
      <c r="AU956" s="12"/>
      <c r="AV956" s="12"/>
    </row>
    <row r="957" spans="1:48" ht="15.75" customHeight="1" x14ac:dyDescent="0.2">
      <c r="A957" s="12"/>
      <c r="B957" s="12"/>
      <c r="C957" s="12"/>
      <c r="D957" s="12"/>
      <c r="E957" s="12"/>
      <c r="F957" s="12"/>
      <c r="G957" s="12"/>
      <c r="H957" s="12"/>
      <c r="I957" s="12"/>
      <c r="J957" s="12"/>
      <c r="K957" s="12"/>
      <c r="L957" s="12"/>
      <c r="M957" s="27"/>
      <c r="N957" s="12"/>
      <c r="O957" s="12"/>
      <c r="P957" s="12"/>
      <c r="Q957" s="12"/>
      <c r="R957" s="12"/>
      <c r="S957" s="12"/>
      <c r="T957" s="12"/>
      <c r="U957" s="12"/>
      <c r="V957" s="12"/>
      <c r="W957" s="12"/>
      <c r="X957" s="12"/>
      <c r="Y957" s="12"/>
      <c r="Z957" s="12"/>
      <c r="AA957" s="12"/>
      <c r="AB957" s="12"/>
      <c r="AC957" s="12"/>
      <c r="AD957" s="12"/>
      <c r="AE957" s="12"/>
      <c r="AF957" s="12"/>
      <c r="AG957" s="12"/>
      <c r="AH957" s="12"/>
      <c r="AI957" s="27"/>
      <c r="AJ957" s="12"/>
      <c r="AK957" s="12"/>
      <c r="AL957" s="12"/>
      <c r="AM957" s="12"/>
      <c r="AN957" s="12"/>
      <c r="AO957" s="12"/>
      <c r="AP957" s="12"/>
      <c r="AQ957" s="12"/>
      <c r="AR957" s="12"/>
      <c r="AS957" s="12"/>
      <c r="AT957" s="12"/>
      <c r="AU957" s="12"/>
      <c r="AV957" s="12"/>
    </row>
    <row r="958" spans="1:48" ht="15.75" customHeight="1" x14ac:dyDescent="0.2">
      <c r="A958" s="12"/>
      <c r="B958" s="12"/>
      <c r="C958" s="12"/>
      <c r="D958" s="12"/>
      <c r="E958" s="12"/>
      <c r="F958" s="12"/>
      <c r="G958" s="12"/>
      <c r="H958" s="12"/>
      <c r="I958" s="12"/>
      <c r="J958" s="12"/>
      <c r="K958" s="12"/>
      <c r="L958" s="12"/>
      <c r="M958" s="27"/>
      <c r="N958" s="12"/>
      <c r="O958" s="12"/>
      <c r="P958" s="12"/>
      <c r="Q958" s="12"/>
      <c r="R958" s="12"/>
      <c r="S958" s="12"/>
      <c r="T958" s="12"/>
      <c r="U958" s="12"/>
      <c r="V958" s="12"/>
      <c r="W958" s="12"/>
      <c r="X958" s="12"/>
      <c r="Y958" s="12"/>
      <c r="Z958" s="12"/>
      <c r="AA958" s="12"/>
      <c r="AB958" s="12"/>
      <c r="AC958" s="12"/>
      <c r="AD958" s="12"/>
      <c r="AE958" s="12"/>
      <c r="AF958" s="12"/>
      <c r="AG958" s="12"/>
      <c r="AH958" s="12"/>
      <c r="AI958" s="27"/>
      <c r="AJ958" s="12"/>
      <c r="AK958" s="12"/>
      <c r="AL958" s="12"/>
      <c r="AM958" s="12"/>
      <c r="AN958" s="12"/>
      <c r="AO958" s="12"/>
      <c r="AP958" s="12"/>
      <c r="AQ958" s="12"/>
      <c r="AR958" s="12"/>
      <c r="AS958" s="12"/>
      <c r="AT958" s="12"/>
      <c r="AU958" s="12"/>
      <c r="AV958" s="12"/>
    </row>
    <row r="959" spans="1:48" ht="15.75" customHeight="1" x14ac:dyDescent="0.2">
      <c r="A959" s="12"/>
      <c r="B959" s="12"/>
      <c r="C959" s="12"/>
      <c r="D959" s="12"/>
      <c r="E959" s="12"/>
      <c r="F959" s="12"/>
      <c r="G959" s="12"/>
      <c r="H959" s="12"/>
      <c r="I959" s="12"/>
      <c r="J959" s="12"/>
      <c r="K959" s="12"/>
      <c r="L959" s="12"/>
      <c r="M959" s="27"/>
      <c r="N959" s="12"/>
      <c r="O959" s="12"/>
      <c r="P959" s="12"/>
      <c r="Q959" s="12"/>
      <c r="R959" s="12"/>
      <c r="S959" s="12"/>
      <c r="T959" s="12"/>
      <c r="U959" s="12"/>
      <c r="V959" s="12"/>
      <c r="W959" s="12"/>
      <c r="X959" s="12"/>
      <c r="Y959" s="12"/>
      <c r="Z959" s="12"/>
      <c r="AA959" s="12"/>
      <c r="AB959" s="12"/>
      <c r="AC959" s="12"/>
      <c r="AD959" s="12"/>
      <c r="AE959" s="12"/>
      <c r="AF959" s="12"/>
      <c r="AG959" s="12"/>
      <c r="AH959" s="12"/>
      <c r="AI959" s="27"/>
      <c r="AJ959" s="12"/>
      <c r="AK959" s="12"/>
      <c r="AL959" s="12"/>
      <c r="AM959" s="12"/>
      <c r="AN959" s="12"/>
      <c r="AO959" s="12"/>
      <c r="AP959" s="12"/>
      <c r="AQ959" s="12"/>
      <c r="AR959" s="12"/>
      <c r="AS959" s="12"/>
      <c r="AT959" s="12"/>
      <c r="AU959" s="12"/>
      <c r="AV959" s="12"/>
    </row>
    <row r="960" spans="1:48" ht="15.75" customHeight="1" x14ac:dyDescent="0.2">
      <c r="A960" s="12"/>
      <c r="B960" s="12"/>
      <c r="C960" s="12"/>
      <c r="D960" s="12"/>
      <c r="E960" s="12"/>
      <c r="F960" s="12"/>
      <c r="G960" s="12"/>
      <c r="H960" s="12"/>
      <c r="I960" s="12"/>
      <c r="J960" s="12"/>
      <c r="K960" s="12"/>
      <c r="L960" s="12"/>
      <c r="M960" s="27"/>
      <c r="N960" s="12"/>
      <c r="O960" s="12"/>
      <c r="P960" s="12"/>
      <c r="Q960" s="12"/>
      <c r="R960" s="12"/>
      <c r="S960" s="12"/>
      <c r="T960" s="12"/>
      <c r="U960" s="12"/>
      <c r="V960" s="12"/>
      <c r="W960" s="12"/>
      <c r="X960" s="12"/>
      <c r="Y960" s="12"/>
      <c r="Z960" s="12"/>
      <c r="AA960" s="12"/>
      <c r="AB960" s="12"/>
      <c r="AC960" s="12"/>
      <c r="AD960" s="12"/>
      <c r="AE960" s="12"/>
      <c r="AF960" s="12"/>
      <c r="AG960" s="12"/>
      <c r="AH960" s="12"/>
      <c r="AI960" s="27"/>
      <c r="AJ960" s="12"/>
      <c r="AK960" s="12"/>
      <c r="AL960" s="12"/>
      <c r="AM960" s="12"/>
      <c r="AN960" s="12"/>
      <c r="AO960" s="12"/>
      <c r="AP960" s="12"/>
      <c r="AQ960" s="12"/>
      <c r="AR960" s="12"/>
      <c r="AS960" s="12"/>
      <c r="AT960" s="12"/>
      <c r="AU960" s="12"/>
      <c r="AV960" s="12"/>
    </row>
    <row r="961" spans="1:48" ht="15.75" customHeight="1" x14ac:dyDescent="0.2">
      <c r="A961" s="12"/>
      <c r="B961" s="12"/>
      <c r="C961" s="12"/>
      <c r="D961" s="12"/>
      <c r="E961" s="12"/>
      <c r="F961" s="12"/>
      <c r="G961" s="12"/>
      <c r="H961" s="12"/>
      <c r="I961" s="12"/>
      <c r="J961" s="12"/>
      <c r="K961" s="12"/>
      <c r="L961" s="12"/>
      <c r="M961" s="27"/>
      <c r="N961" s="12"/>
      <c r="O961" s="12"/>
      <c r="P961" s="12"/>
      <c r="Q961" s="12"/>
      <c r="R961" s="12"/>
      <c r="S961" s="12"/>
      <c r="T961" s="12"/>
      <c r="U961" s="12"/>
      <c r="V961" s="12"/>
      <c r="W961" s="12"/>
      <c r="X961" s="12"/>
      <c r="Y961" s="12"/>
      <c r="Z961" s="12"/>
      <c r="AA961" s="12"/>
      <c r="AB961" s="12"/>
      <c r="AC961" s="12"/>
      <c r="AD961" s="12"/>
      <c r="AE961" s="12"/>
      <c r="AF961" s="12"/>
      <c r="AG961" s="12"/>
      <c r="AH961" s="12"/>
      <c r="AI961" s="27"/>
      <c r="AJ961" s="12"/>
      <c r="AK961" s="12"/>
      <c r="AL961" s="12"/>
      <c r="AM961" s="12"/>
      <c r="AN961" s="12"/>
      <c r="AO961" s="12"/>
      <c r="AP961" s="12"/>
      <c r="AQ961" s="12"/>
      <c r="AR961" s="12"/>
      <c r="AS961" s="12"/>
      <c r="AT961" s="12"/>
      <c r="AU961" s="12"/>
      <c r="AV961" s="12"/>
    </row>
    <row r="962" spans="1:48" ht="15.75" customHeight="1" x14ac:dyDescent="0.2">
      <c r="A962" s="12"/>
      <c r="B962" s="12"/>
      <c r="C962" s="12"/>
      <c r="D962" s="12"/>
      <c r="E962" s="12"/>
      <c r="F962" s="12"/>
      <c r="G962" s="12"/>
      <c r="H962" s="12"/>
      <c r="I962" s="12"/>
      <c r="J962" s="12"/>
      <c r="K962" s="12"/>
      <c r="L962" s="12"/>
      <c r="M962" s="27"/>
      <c r="N962" s="12"/>
      <c r="O962" s="12"/>
      <c r="P962" s="12"/>
      <c r="Q962" s="12"/>
      <c r="R962" s="12"/>
      <c r="S962" s="12"/>
      <c r="T962" s="12"/>
      <c r="U962" s="12"/>
      <c r="V962" s="12"/>
      <c r="W962" s="12"/>
      <c r="X962" s="12"/>
      <c r="Y962" s="12"/>
      <c r="Z962" s="12"/>
      <c r="AA962" s="12"/>
      <c r="AB962" s="12"/>
      <c r="AC962" s="12"/>
      <c r="AD962" s="12"/>
      <c r="AE962" s="12"/>
      <c r="AF962" s="12"/>
      <c r="AG962" s="12"/>
      <c r="AH962" s="12"/>
      <c r="AI962" s="27"/>
      <c r="AJ962" s="12"/>
      <c r="AK962" s="12"/>
      <c r="AL962" s="12"/>
      <c r="AM962" s="12"/>
      <c r="AN962" s="12"/>
      <c r="AO962" s="12"/>
      <c r="AP962" s="12"/>
      <c r="AQ962" s="12"/>
      <c r="AR962" s="12"/>
      <c r="AS962" s="12"/>
      <c r="AT962" s="12"/>
      <c r="AU962" s="12"/>
      <c r="AV962" s="12"/>
    </row>
    <row r="963" spans="1:48" ht="15.75" customHeight="1" x14ac:dyDescent="0.2">
      <c r="A963" s="12"/>
      <c r="B963" s="12"/>
      <c r="C963" s="12"/>
      <c r="D963" s="12"/>
      <c r="E963" s="12"/>
      <c r="F963" s="12"/>
      <c r="G963" s="12"/>
      <c r="H963" s="12"/>
      <c r="I963" s="12"/>
      <c r="J963" s="12"/>
      <c r="K963" s="12"/>
      <c r="L963" s="12"/>
      <c r="M963" s="27"/>
      <c r="N963" s="12"/>
      <c r="O963" s="12"/>
      <c r="P963" s="12"/>
      <c r="Q963" s="12"/>
      <c r="R963" s="12"/>
      <c r="S963" s="12"/>
      <c r="T963" s="12"/>
      <c r="U963" s="12"/>
      <c r="V963" s="12"/>
      <c r="W963" s="12"/>
      <c r="X963" s="12"/>
      <c r="Y963" s="12"/>
      <c r="Z963" s="12"/>
      <c r="AA963" s="12"/>
      <c r="AB963" s="12"/>
      <c r="AC963" s="12"/>
      <c r="AD963" s="12"/>
      <c r="AE963" s="12"/>
      <c r="AF963" s="12"/>
      <c r="AG963" s="12"/>
      <c r="AH963" s="12"/>
      <c r="AI963" s="27"/>
      <c r="AJ963" s="12"/>
      <c r="AK963" s="12"/>
      <c r="AL963" s="12"/>
      <c r="AM963" s="12"/>
      <c r="AN963" s="12"/>
      <c r="AO963" s="12"/>
      <c r="AP963" s="12"/>
      <c r="AQ963" s="12"/>
      <c r="AR963" s="12"/>
      <c r="AS963" s="12"/>
      <c r="AT963" s="12"/>
      <c r="AU963" s="12"/>
      <c r="AV963" s="12"/>
    </row>
    <row r="964" spans="1:48" ht="15.75" customHeight="1" x14ac:dyDescent="0.2">
      <c r="A964" s="12"/>
      <c r="B964" s="12"/>
      <c r="C964" s="12"/>
      <c r="D964" s="12"/>
      <c r="E964" s="12"/>
      <c r="F964" s="12"/>
      <c r="G964" s="12"/>
      <c r="H964" s="12"/>
      <c r="I964" s="12"/>
      <c r="J964" s="12"/>
      <c r="K964" s="12"/>
      <c r="L964" s="12"/>
      <c r="M964" s="27"/>
      <c r="N964" s="12"/>
      <c r="O964" s="12"/>
      <c r="P964" s="12"/>
      <c r="Q964" s="12"/>
      <c r="R964" s="12"/>
      <c r="S964" s="12"/>
      <c r="T964" s="12"/>
      <c r="U964" s="12"/>
      <c r="V964" s="12"/>
      <c r="W964" s="12"/>
      <c r="X964" s="12"/>
      <c r="Y964" s="12"/>
      <c r="Z964" s="12"/>
      <c r="AA964" s="12"/>
      <c r="AB964" s="12"/>
      <c r="AC964" s="12"/>
      <c r="AD964" s="12"/>
      <c r="AE964" s="12"/>
      <c r="AF964" s="12"/>
      <c r="AG964" s="12"/>
      <c r="AH964" s="12"/>
      <c r="AI964" s="27"/>
      <c r="AJ964" s="12"/>
      <c r="AK964" s="12"/>
      <c r="AL964" s="12"/>
      <c r="AM964" s="12"/>
      <c r="AN964" s="12"/>
      <c r="AO964" s="12"/>
      <c r="AP964" s="12"/>
      <c r="AQ964" s="12"/>
      <c r="AR964" s="12"/>
      <c r="AS964" s="12"/>
      <c r="AT964" s="12"/>
      <c r="AU964" s="12"/>
      <c r="AV964" s="12"/>
    </row>
    <row r="965" spans="1:48" ht="15.75" customHeight="1" x14ac:dyDescent="0.2">
      <c r="A965" s="12"/>
      <c r="B965" s="12"/>
      <c r="C965" s="12"/>
      <c r="D965" s="12"/>
      <c r="E965" s="12"/>
      <c r="F965" s="12"/>
      <c r="G965" s="12"/>
      <c r="H965" s="12"/>
      <c r="I965" s="12"/>
      <c r="J965" s="12"/>
      <c r="K965" s="12"/>
      <c r="L965" s="12"/>
      <c r="M965" s="27"/>
      <c r="N965" s="12"/>
      <c r="O965" s="12"/>
      <c r="P965" s="12"/>
      <c r="Q965" s="12"/>
      <c r="R965" s="12"/>
      <c r="S965" s="12"/>
      <c r="T965" s="12"/>
      <c r="U965" s="12"/>
      <c r="V965" s="12"/>
      <c r="W965" s="12"/>
      <c r="X965" s="12"/>
      <c r="Y965" s="12"/>
      <c r="Z965" s="12"/>
      <c r="AA965" s="12"/>
      <c r="AB965" s="12"/>
      <c r="AC965" s="12"/>
      <c r="AD965" s="12"/>
      <c r="AE965" s="12"/>
      <c r="AF965" s="12"/>
      <c r="AG965" s="12"/>
      <c r="AH965" s="12"/>
      <c r="AI965" s="27"/>
      <c r="AJ965" s="12"/>
      <c r="AK965" s="12"/>
      <c r="AL965" s="12"/>
      <c r="AM965" s="12"/>
      <c r="AN965" s="12"/>
      <c r="AO965" s="12"/>
      <c r="AP965" s="12"/>
      <c r="AQ965" s="12"/>
      <c r="AR965" s="12"/>
      <c r="AS965" s="12"/>
      <c r="AT965" s="12"/>
      <c r="AU965" s="12"/>
      <c r="AV965" s="12"/>
    </row>
    <row r="966" spans="1:48" ht="15.75" customHeight="1" x14ac:dyDescent="0.2">
      <c r="A966" s="12"/>
      <c r="B966" s="12"/>
      <c r="C966" s="12"/>
      <c r="D966" s="12"/>
      <c r="E966" s="12"/>
      <c r="F966" s="12"/>
      <c r="G966" s="12"/>
      <c r="H966" s="12"/>
      <c r="I966" s="12"/>
      <c r="J966" s="12"/>
      <c r="K966" s="12"/>
      <c r="L966" s="12"/>
      <c r="M966" s="27"/>
      <c r="N966" s="12"/>
      <c r="O966" s="12"/>
      <c r="P966" s="12"/>
      <c r="Q966" s="12"/>
      <c r="R966" s="12"/>
      <c r="S966" s="12"/>
      <c r="T966" s="12"/>
      <c r="U966" s="12"/>
      <c r="V966" s="12"/>
      <c r="W966" s="12"/>
      <c r="X966" s="12"/>
      <c r="Y966" s="12"/>
      <c r="Z966" s="12"/>
      <c r="AA966" s="12"/>
      <c r="AB966" s="12"/>
      <c r="AC966" s="12"/>
      <c r="AD966" s="12"/>
      <c r="AE966" s="12"/>
      <c r="AF966" s="12"/>
      <c r="AG966" s="12"/>
      <c r="AH966" s="12"/>
      <c r="AI966" s="27"/>
      <c r="AJ966" s="12"/>
      <c r="AK966" s="12"/>
      <c r="AL966" s="12"/>
      <c r="AM966" s="12"/>
      <c r="AN966" s="12"/>
      <c r="AO966" s="12"/>
      <c r="AP966" s="12"/>
      <c r="AQ966" s="12"/>
      <c r="AR966" s="12"/>
      <c r="AS966" s="12"/>
      <c r="AT966" s="12"/>
      <c r="AU966" s="12"/>
      <c r="AV966" s="12"/>
    </row>
    <row r="967" spans="1:48" ht="15.75" customHeight="1" x14ac:dyDescent="0.2">
      <c r="A967" s="12"/>
      <c r="B967" s="12"/>
      <c r="C967" s="12"/>
      <c r="D967" s="12"/>
      <c r="E967" s="12"/>
      <c r="F967" s="12"/>
      <c r="G967" s="12"/>
      <c r="H967" s="12"/>
      <c r="I967" s="12"/>
      <c r="J967" s="12"/>
      <c r="K967" s="12"/>
      <c r="L967" s="12"/>
      <c r="M967" s="27"/>
      <c r="N967" s="12"/>
      <c r="O967" s="12"/>
      <c r="P967" s="12"/>
      <c r="Q967" s="12"/>
      <c r="R967" s="12"/>
      <c r="S967" s="12"/>
      <c r="T967" s="12"/>
      <c r="U967" s="12"/>
      <c r="V967" s="12"/>
      <c r="W967" s="12"/>
      <c r="X967" s="12"/>
      <c r="Y967" s="12"/>
      <c r="Z967" s="12"/>
      <c r="AA967" s="12"/>
      <c r="AB967" s="12"/>
      <c r="AC967" s="12"/>
      <c r="AD967" s="12"/>
      <c r="AE967" s="12"/>
      <c r="AF967" s="12"/>
      <c r="AG967" s="12"/>
      <c r="AH967" s="12"/>
      <c r="AI967" s="27"/>
      <c r="AJ967" s="12"/>
      <c r="AK967" s="12"/>
      <c r="AL967" s="12"/>
      <c r="AM967" s="12"/>
      <c r="AN967" s="12"/>
      <c r="AO967" s="12"/>
      <c r="AP967" s="12"/>
      <c r="AQ967" s="12"/>
      <c r="AR967" s="12"/>
      <c r="AS967" s="12"/>
      <c r="AT967" s="12"/>
      <c r="AU967" s="12"/>
      <c r="AV967" s="12"/>
    </row>
    <row r="968" spans="1:48" ht="15.75" customHeight="1" x14ac:dyDescent="0.2">
      <c r="A968" s="12"/>
      <c r="B968" s="12"/>
      <c r="C968" s="12"/>
      <c r="D968" s="12"/>
      <c r="E968" s="12"/>
      <c r="F968" s="12"/>
      <c r="G968" s="12"/>
      <c r="H968" s="12"/>
      <c r="I968" s="12"/>
      <c r="J968" s="12"/>
      <c r="K968" s="12"/>
      <c r="L968" s="12"/>
      <c r="M968" s="27"/>
      <c r="N968" s="12"/>
      <c r="O968" s="12"/>
      <c r="P968" s="12"/>
      <c r="Q968" s="12"/>
      <c r="R968" s="12"/>
      <c r="S968" s="12"/>
      <c r="T968" s="12"/>
      <c r="U968" s="12"/>
      <c r="V968" s="12"/>
      <c r="W968" s="12"/>
      <c r="X968" s="12"/>
      <c r="Y968" s="12"/>
      <c r="Z968" s="12"/>
      <c r="AA968" s="12"/>
      <c r="AB968" s="12"/>
      <c r="AC968" s="12"/>
      <c r="AD968" s="12"/>
      <c r="AE968" s="12"/>
      <c r="AF968" s="12"/>
      <c r="AG968" s="12"/>
      <c r="AH968" s="12"/>
      <c r="AI968" s="27"/>
      <c r="AJ968" s="12"/>
      <c r="AK968" s="12"/>
      <c r="AL968" s="12"/>
      <c r="AM968" s="12"/>
      <c r="AN968" s="12"/>
      <c r="AO968" s="12"/>
      <c r="AP968" s="12"/>
      <c r="AQ968" s="12"/>
      <c r="AR968" s="12"/>
      <c r="AS968" s="12"/>
      <c r="AT968" s="12"/>
      <c r="AU968" s="12"/>
      <c r="AV968" s="12"/>
    </row>
    <row r="969" spans="1:48" ht="15.75" customHeight="1" x14ac:dyDescent="0.2">
      <c r="A969" s="12"/>
      <c r="B969" s="12"/>
      <c r="C969" s="12"/>
      <c r="D969" s="12"/>
      <c r="E969" s="12"/>
      <c r="F969" s="12"/>
      <c r="G969" s="12"/>
      <c r="H969" s="12"/>
      <c r="I969" s="12"/>
      <c r="J969" s="12"/>
      <c r="K969" s="12"/>
      <c r="L969" s="12"/>
      <c r="M969" s="27"/>
      <c r="N969" s="12"/>
      <c r="O969" s="12"/>
      <c r="P969" s="12"/>
      <c r="Q969" s="12"/>
      <c r="R969" s="12"/>
      <c r="S969" s="12"/>
      <c r="T969" s="12"/>
      <c r="U969" s="12"/>
      <c r="V969" s="12"/>
      <c r="W969" s="12"/>
      <c r="X969" s="12"/>
      <c r="Y969" s="12"/>
      <c r="Z969" s="12"/>
      <c r="AA969" s="12"/>
      <c r="AB969" s="12"/>
      <c r="AC969" s="12"/>
      <c r="AD969" s="12"/>
      <c r="AE969" s="12"/>
      <c r="AF969" s="12"/>
      <c r="AG969" s="12"/>
      <c r="AH969" s="12"/>
      <c r="AI969" s="27"/>
      <c r="AJ969" s="12"/>
      <c r="AK969" s="12"/>
      <c r="AL969" s="12"/>
      <c r="AM969" s="12"/>
      <c r="AN969" s="12"/>
      <c r="AO969" s="12"/>
      <c r="AP969" s="12"/>
      <c r="AQ969" s="12"/>
      <c r="AR969" s="12"/>
      <c r="AS969" s="12"/>
      <c r="AT969" s="12"/>
      <c r="AU969" s="12"/>
      <c r="AV969" s="12"/>
    </row>
    <row r="970" spans="1:48" ht="15.75" customHeight="1" x14ac:dyDescent="0.2">
      <c r="A970" s="12"/>
      <c r="B970" s="12"/>
      <c r="C970" s="12"/>
      <c r="D970" s="12"/>
      <c r="E970" s="12"/>
      <c r="F970" s="12"/>
      <c r="G970" s="12"/>
      <c r="H970" s="12"/>
      <c r="I970" s="12"/>
      <c r="J970" s="12"/>
      <c r="K970" s="12"/>
      <c r="L970" s="12"/>
      <c r="M970" s="27"/>
      <c r="N970" s="12"/>
      <c r="O970" s="12"/>
      <c r="P970" s="12"/>
      <c r="Q970" s="12"/>
      <c r="R970" s="12"/>
      <c r="S970" s="12"/>
      <c r="T970" s="12"/>
      <c r="U970" s="12"/>
      <c r="V970" s="12"/>
      <c r="W970" s="12"/>
      <c r="X970" s="12"/>
      <c r="Y970" s="12"/>
      <c r="Z970" s="12"/>
      <c r="AA970" s="12"/>
      <c r="AB970" s="12"/>
      <c r="AC970" s="12"/>
      <c r="AD970" s="12"/>
      <c r="AE970" s="12"/>
      <c r="AF970" s="12"/>
      <c r="AG970" s="12"/>
      <c r="AH970" s="12"/>
      <c r="AI970" s="27"/>
      <c r="AJ970" s="12"/>
      <c r="AK970" s="12"/>
      <c r="AL970" s="12"/>
      <c r="AM970" s="12"/>
      <c r="AN970" s="12"/>
      <c r="AO970" s="12"/>
      <c r="AP970" s="12"/>
      <c r="AQ970" s="12"/>
      <c r="AR970" s="12"/>
      <c r="AS970" s="12"/>
      <c r="AT970" s="12"/>
      <c r="AU970" s="12"/>
      <c r="AV970" s="12"/>
    </row>
    <row r="971" spans="1:48" ht="15.75" customHeight="1" x14ac:dyDescent="0.2">
      <c r="A971" s="12"/>
      <c r="B971" s="12"/>
      <c r="C971" s="12"/>
      <c r="D971" s="12"/>
      <c r="E971" s="12"/>
      <c r="F971" s="12"/>
      <c r="G971" s="12"/>
      <c r="H971" s="12"/>
      <c r="I971" s="12"/>
      <c r="J971" s="12"/>
      <c r="K971" s="12"/>
      <c r="L971" s="12"/>
      <c r="M971" s="27"/>
      <c r="N971" s="12"/>
      <c r="O971" s="12"/>
      <c r="P971" s="12"/>
      <c r="Q971" s="12"/>
      <c r="R971" s="12"/>
      <c r="S971" s="12"/>
      <c r="T971" s="12"/>
      <c r="U971" s="12"/>
      <c r="V971" s="12"/>
      <c r="W971" s="12"/>
      <c r="X971" s="12"/>
      <c r="Y971" s="12"/>
      <c r="Z971" s="12"/>
      <c r="AA971" s="12"/>
      <c r="AB971" s="12"/>
      <c r="AC971" s="12"/>
      <c r="AD971" s="12"/>
      <c r="AE971" s="12"/>
      <c r="AF971" s="12"/>
      <c r="AG971" s="12"/>
      <c r="AH971" s="12"/>
      <c r="AI971" s="27"/>
      <c r="AJ971" s="12"/>
      <c r="AK971" s="12"/>
      <c r="AL971" s="12"/>
      <c r="AM971" s="12"/>
      <c r="AN971" s="12"/>
      <c r="AO971" s="12"/>
      <c r="AP971" s="12"/>
      <c r="AQ971" s="12"/>
      <c r="AR971" s="12"/>
      <c r="AS971" s="12"/>
      <c r="AT971" s="12"/>
      <c r="AU971" s="12"/>
      <c r="AV971" s="12"/>
    </row>
    <row r="972" spans="1:48" ht="15.75" customHeight="1" x14ac:dyDescent="0.2">
      <c r="A972" s="12"/>
      <c r="B972" s="12"/>
      <c r="C972" s="12"/>
      <c r="D972" s="12"/>
      <c r="E972" s="12"/>
      <c r="F972" s="12"/>
      <c r="G972" s="12"/>
      <c r="H972" s="12"/>
      <c r="I972" s="12"/>
      <c r="J972" s="12"/>
      <c r="K972" s="12"/>
      <c r="L972" s="12"/>
      <c r="M972" s="27"/>
      <c r="N972" s="12"/>
      <c r="O972" s="12"/>
      <c r="P972" s="12"/>
      <c r="Q972" s="12"/>
      <c r="R972" s="12"/>
      <c r="S972" s="12"/>
      <c r="T972" s="12"/>
      <c r="U972" s="12"/>
      <c r="V972" s="12"/>
      <c r="W972" s="12"/>
      <c r="X972" s="12"/>
      <c r="Y972" s="12"/>
      <c r="Z972" s="12"/>
      <c r="AA972" s="12"/>
      <c r="AB972" s="12"/>
      <c r="AC972" s="12"/>
      <c r="AD972" s="12"/>
      <c r="AE972" s="12"/>
      <c r="AF972" s="12"/>
      <c r="AG972" s="12"/>
      <c r="AH972" s="12"/>
      <c r="AI972" s="27"/>
      <c r="AJ972" s="12"/>
      <c r="AK972" s="12"/>
      <c r="AL972" s="12"/>
      <c r="AM972" s="12"/>
      <c r="AN972" s="12"/>
      <c r="AO972" s="12"/>
      <c r="AP972" s="12"/>
      <c r="AQ972" s="12"/>
      <c r="AR972" s="12"/>
      <c r="AS972" s="12"/>
      <c r="AT972" s="12"/>
      <c r="AU972" s="12"/>
      <c r="AV972" s="12"/>
    </row>
    <row r="973" spans="1:48" ht="15.75" customHeight="1" x14ac:dyDescent="0.2">
      <c r="A973" s="12"/>
      <c r="B973" s="12"/>
      <c r="C973" s="12"/>
      <c r="D973" s="12"/>
      <c r="E973" s="12"/>
      <c r="F973" s="12"/>
      <c r="G973" s="12"/>
      <c r="H973" s="12"/>
      <c r="I973" s="12"/>
      <c r="J973" s="12"/>
      <c r="K973" s="12"/>
      <c r="L973" s="12"/>
      <c r="M973" s="27"/>
      <c r="N973" s="12"/>
      <c r="O973" s="12"/>
      <c r="P973" s="12"/>
      <c r="Q973" s="12"/>
      <c r="R973" s="12"/>
      <c r="S973" s="12"/>
      <c r="T973" s="12"/>
      <c r="U973" s="12"/>
      <c r="V973" s="12"/>
      <c r="W973" s="12"/>
      <c r="X973" s="12"/>
      <c r="Y973" s="12"/>
      <c r="Z973" s="12"/>
      <c r="AA973" s="12"/>
      <c r="AB973" s="12"/>
      <c r="AC973" s="12"/>
      <c r="AD973" s="12"/>
      <c r="AE973" s="12"/>
      <c r="AF973" s="12"/>
      <c r="AG973" s="12"/>
      <c r="AH973" s="12"/>
      <c r="AI973" s="27"/>
      <c r="AJ973" s="12"/>
      <c r="AK973" s="12"/>
      <c r="AL973" s="12"/>
      <c r="AM973" s="12"/>
      <c r="AN973" s="12"/>
      <c r="AO973" s="12"/>
      <c r="AP973" s="12"/>
      <c r="AQ973" s="12"/>
      <c r="AR973" s="12"/>
      <c r="AS973" s="12"/>
      <c r="AT973" s="12"/>
      <c r="AU973" s="12"/>
      <c r="AV973" s="12"/>
    </row>
    <row r="974" spans="1:48" ht="15.75" customHeight="1" x14ac:dyDescent="0.2">
      <c r="A974" s="12"/>
      <c r="B974" s="12"/>
      <c r="C974" s="12"/>
      <c r="D974" s="12"/>
      <c r="E974" s="12"/>
      <c r="F974" s="12"/>
      <c r="G974" s="12"/>
      <c r="H974" s="12"/>
      <c r="I974" s="12"/>
      <c r="J974" s="12"/>
      <c r="K974" s="12"/>
      <c r="L974" s="12"/>
      <c r="M974" s="27"/>
      <c r="N974" s="12"/>
      <c r="O974" s="12"/>
      <c r="P974" s="12"/>
      <c r="Q974" s="12"/>
      <c r="R974" s="12"/>
      <c r="S974" s="12"/>
      <c r="T974" s="12"/>
      <c r="U974" s="12"/>
      <c r="V974" s="12"/>
      <c r="W974" s="12"/>
      <c r="X974" s="12"/>
      <c r="Y974" s="12"/>
      <c r="Z974" s="12"/>
      <c r="AA974" s="12"/>
      <c r="AB974" s="12"/>
      <c r="AC974" s="12"/>
      <c r="AD974" s="12"/>
      <c r="AE974" s="12"/>
      <c r="AF974" s="12"/>
      <c r="AG974" s="12"/>
      <c r="AH974" s="12"/>
      <c r="AI974" s="27"/>
      <c r="AJ974" s="12"/>
      <c r="AK974" s="12"/>
      <c r="AL974" s="12"/>
      <c r="AM974" s="12"/>
      <c r="AN974" s="12"/>
      <c r="AO974" s="12"/>
      <c r="AP974" s="12"/>
      <c r="AQ974" s="12"/>
      <c r="AR974" s="12"/>
      <c r="AS974" s="12"/>
      <c r="AT974" s="12"/>
      <c r="AU974" s="12"/>
      <c r="AV974" s="12"/>
    </row>
    <row r="975" spans="1:48" ht="15.75" customHeight="1" x14ac:dyDescent="0.2">
      <c r="A975" s="12"/>
      <c r="B975" s="12"/>
      <c r="C975" s="12"/>
      <c r="D975" s="12"/>
      <c r="E975" s="12"/>
      <c r="F975" s="12"/>
      <c r="G975" s="12"/>
      <c r="H975" s="12"/>
      <c r="I975" s="12"/>
      <c r="J975" s="12"/>
      <c r="K975" s="12"/>
      <c r="L975" s="12"/>
      <c r="M975" s="27"/>
      <c r="N975" s="12"/>
      <c r="O975" s="12"/>
      <c r="P975" s="12"/>
      <c r="Q975" s="12"/>
      <c r="R975" s="12"/>
      <c r="S975" s="12"/>
      <c r="T975" s="12"/>
      <c r="U975" s="12"/>
      <c r="V975" s="12"/>
      <c r="W975" s="12"/>
      <c r="X975" s="12"/>
      <c r="Y975" s="12"/>
      <c r="Z975" s="12"/>
      <c r="AA975" s="12"/>
      <c r="AB975" s="12"/>
      <c r="AC975" s="12"/>
      <c r="AD975" s="12"/>
      <c r="AE975" s="12"/>
      <c r="AF975" s="12"/>
      <c r="AG975" s="12"/>
      <c r="AH975" s="12"/>
      <c r="AI975" s="27"/>
      <c r="AJ975" s="12"/>
      <c r="AK975" s="12"/>
      <c r="AL975" s="12"/>
      <c r="AM975" s="12"/>
      <c r="AN975" s="12"/>
      <c r="AO975" s="12"/>
      <c r="AP975" s="12"/>
      <c r="AQ975" s="12"/>
      <c r="AR975" s="12"/>
      <c r="AS975" s="12"/>
      <c r="AT975" s="12"/>
      <c r="AU975" s="12"/>
      <c r="AV975" s="12"/>
    </row>
    <row r="976" spans="1:48" ht="15.75" customHeight="1" x14ac:dyDescent="0.2">
      <c r="A976" s="12"/>
      <c r="B976" s="12"/>
      <c r="C976" s="12"/>
      <c r="D976" s="12"/>
      <c r="E976" s="12"/>
      <c r="F976" s="12"/>
      <c r="G976" s="12"/>
      <c r="H976" s="12"/>
      <c r="I976" s="12"/>
      <c r="J976" s="12"/>
      <c r="K976" s="12"/>
      <c r="L976" s="12"/>
      <c r="M976" s="27"/>
      <c r="N976" s="12"/>
      <c r="O976" s="12"/>
      <c r="P976" s="12"/>
      <c r="Q976" s="12"/>
      <c r="R976" s="12"/>
      <c r="S976" s="12"/>
      <c r="T976" s="12"/>
      <c r="U976" s="12"/>
      <c r="V976" s="12"/>
      <c r="W976" s="12"/>
      <c r="X976" s="12"/>
      <c r="Y976" s="12"/>
      <c r="Z976" s="12"/>
      <c r="AA976" s="12"/>
      <c r="AB976" s="12"/>
      <c r="AC976" s="12"/>
      <c r="AD976" s="12"/>
      <c r="AE976" s="12"/>
      <c r="AF976" s="12"/>
      <c r="AG976" s="12"/>
      <c r="AH976" s="12"/>
      <c r="AI976" s="27"/>
      <c r="AJ976" s="12"/>
      <c r="AK976" s="12"/>
      <c r="AL976" s="12"/>
      <c r="AM976" s="12"/>
      <c r="AN976" s="12"/>
      <c r="AO976" s="12"/>
      <c r="AP976" s="12"/>
      <c r="AQ976" s="12"/>
      <c r="AR976" s="12"/>
      <c r="AS976" s="12"/>
      <c r="AT976" s="12"/>
      <c r="AU976" s="12"/>
      <c r="AV976" s="12"/>
    </row>
    <row r="977" spans="1:48" ht="15.75" customHeight="1" x14ac:dyDescent="0.2">
      <c r="A977" s="12"/>
      <c r="B977" s="12"/>
      <c r="C977" s="12"/>
      <c r="D977" s="12"/>
      <c r="E977" s="12"/>
      <c r="F977" s="12"/>
      <c r="G977" s="12"/>
      <c r="H977" s="12"/>
      <c r="I977" s="12"/>
      <c r="J977" s="12"/>
      <c r="K977" s="12"/>
      <c r="L977" s="12"/>
      <c r="M977" s="27"/>
      <c r="N977" s="12"/>
      <c r="O977" s="12"/>
      <c r="P977" s="12"/>
      <c r="Q977" s="12"/>
      <c r="R977" s="12"/>
      <c r="S977" s="12"/>
      <c r="T977" s="12"/>
      <c r="U977" s="12"/>
      <c r="V977" s="12"/>
      <c r="W977" s="12"/>
      <c r="X977" s="12"/>
      <c r="Y977" s="12"/>
      <c r="Z977" s="12"/>
      <c r="AA977" s="12"/>
      <c r="AB977" s="12"/>
      <c r="AC977" s="12"/>
      <c r="AD977" s="12"/>
      <c r="AE977" s="12"/>
      <c r="AF977" s="12"/>
      <c r="AG977" s="12"/>
      <c r="AH977" s="12"/>
      <c r="AI977" s="27"/>
      <c r="AJ977" s="12"/>
      <c r="AK977" s="12"/>
      <c r="AL977" s="12"/>
      <c r="AM977" s="12"/>
      <c r="AN977" s="12"/>
      <c r="AO977" s="12"/>
      <c r="AP977" s="12"/>
      <c r="AQ977" s="12"/>
      <c r="AR977" s="12"/>
      <c r="AS977" s="12"/>
      <c r="AT977" s="12"/>
      <c r="AU977" s="12"/>
      <c r="AV977" s="12"/>
    </row>
    <row r="978" spans="1:48" ht="15.75" customHeight="1" x14ac:dyDescent="0.2">
      <c r="A978" s="12"/>
      <c r="B978" s="12"/>
      <c r="C978" s="12"/>
      <c r="D978" s="12"/>
      <c r="E978" s="12"/>
      <c r="F978" s="12"/>
      <c r="G978" s="12"/>
      <c r="H978" s="12"/>
      <c r="I978" s="12"/>
      <c r="J978" s="12"/>
      <c r="K978" s="12"/>
      <c r="L978" s="12"/>
      <c r="M978" s="27"/>
      <c r="N978" s="12"/>
      <c r="O978" s="12"/>
      <c r="P978" s="12"/>
      <c r="Q978" s="12"/>
      <c r="R978" s="12"/>
      <c r="S978" s="12"/>
      <c r="T978" s="12"/>
      <c r="U978" s="12"/>
      <c r="V978" s="12"/>
      <c r="W978" s="12"/>
      <c r="X978" s="12"/>
      <c r="Y978" s="12"/>
      <c r="Z978" s="12"/>
      <c r="AA978" s="12"/>
      <c r="AB978" s="12"/>
      <c r="AC978" s="12"/>
      <c r="AD978" s="12"/>
      <c r="AE978" s="12"/>
      <c r="AF978" s="12"/>
      <c r="AG978" s="12"/>
      <c r="AH978" s="12"/>
      <c r="AI978" s="27"/>
      <c r="AJ978" s="12"/>
      <c r="AK978" s="12"/>
      <c r="AL978" s="12"/>
      <c r="AM978" s="12"/>
      <c r="AN978" s="12"/>
      <c r="AO978" s="12"/>
      <c r="AP978" s="12"/>
      <c r="AQ978" s="12"/>
      <c r="AR978" s="12"/>
      <c r="AS978" s="12"/>
      <c r="AT978" s="12"/>
      <c r="AU978" s="12"/>
      <c r="AV978" s="12"/>
    </row>
    <row r="979" spans="1:48" ht="15.75" customHeight="1" x14ac:dyDescent="0.2">
      <c r="A979" s="12"/>
      <c r="B979" s="12"/>
      <c r="C979" s="12"/>
      <c r="D979" s="12"/>
      <c r="E979" s="12"/>
      <c r="F979" s="12"/>
      <c r="G979" s="12"/>
      <c r="H979" s="12"/>
      <c r="I979" s="12"/>
      <c r="J979" s="12"/>
      <c r="K979" s="12"/>
      <c r="L979" s="12"/>
      <c r="M979" s="27"/>
      <c r="N979" s="12"/>
      <c r="O979" s="12"/>
      <c r="P979" s="12"/>
      <c r="Q979" s="12"/>
      <c r="R979" s="12"/>
      <c r="S979" s="12"/>
      <c r="T979" s="12"/>
      <c r="U979" s="12"/>
      <c r="V979" s="12"/>
      <c r="W979" s="12"/>
      <c r="X979" s="12"/>
      <c r="Y979" s="12"/>
      <c r="Z979" s="12"/>
      <c r="AA979" s="12"/>
      <c r="AB979" s="12"/>
      <c r="AC979" s="12"/>
      <c r="AD979" s="12"/>
      <c r="AE979" s="12"/>
      <c r="AF979" s="12"/>
      <c r="AG979" s="12"/>
      <c r="AH979" s="12"/>
      <c r="AI979" s="27"/>
      <c r="AJ979" s="12"/>
      <c r="AK979" s="12"/>
      <c r="AL979" s="12"/>
      <c r="AM979" s="12"/>
      <c r="AN979" s="12"/>
      <c r="AO979" s="12"/>
      <c r="AP979" s="12"/>
      <c r="AQ979" s="12"/>
      <c r="AR979" s="12"/>
      <c r="AS979" s="12"/>
      <c r="AT979" s="12"/>
      <c r="AU979" s="12"/>
      <c r="AV979" s="12"/>
    </row>
    <row r="980" spans="1:48" ht="15.75" customHeight="1" x14ac:dyDescent="0.2">
      <c r="A980" s="12"/>
      <c r="B980" s="12"/>
      <c r="C980" s="12"/>
      <c r="D980" s="12"/>
      <c r="E980" s="12"/>
      <c r="F980" s="12"/>
      <c r="G980" s="12"/>
      <c r="H980" s="12"/>
      <c r="I980" s="12"/>
      <c r="J980" s="12"/>
      <c r="K980" s="12"/>
      <c r="L980" s="12"/>
      <c r="M980" s="27"/>
      <c r="N980" s="12"/>
      <c r="O980" s="12"/>
      <c r="P980" s="12"/>
      <c r="Q980" s="12"/>
      <c r="R980" s="12"/>
      <c r="S980" s="12"/>
      <c r="T980" s="12"/>
      <c r="U980" s="12"/>
      <c r="V980" s="12"/>
      <c r="W980" s="12"/>
      <c r="X980" s="12"/>
      <c r="Y980" s="12"/>
      <c r="Z980" s="12"/>
      <c r="AA980" s="12"/>
      <c r="AB980" s="12"/>
      <c r="AC980" s="12"/>
      <c r="AD980" s="12"/>
      <c r="AE980" s="12"/>
      <c r="AF980" s="12"/>
      <c r="AG980" s="12"/>
      <c r="AH980" s="12"/>
      <c r="AI980" s="27"/>
      <c r="AJ980" s="12"/>
      <c r="AK980" s="12"/>
      <c r="AL980" s="12"/>
      <c r="AM980" s="12"/>
      <c r="AN980" s="12"/>
      <c r="AO980" s="12"/>
      <c r="AP980" s="12"/>
      <c r="AQ980" s="12"/>
      <c r="AR980" s="12"/>
      <c r="AS980" s="12"/>
      <c r="AT980" s="12"/>
      <c r="AU980" s="12"/>
      <c r="AV980" s="12"/>
    </row>
    <row r="981" spans="1:48" ht="15.75" customHeight="1" x14ac:dyDescent="0.2">
      <c r="A981" s="12"/>
      <c r="B981" s="12"/>
      <c r="C981" s="12"/>
      <c r="D981" s="12"/>
      <c r="E981" s="12"/>
      <c r="F981" s="12"/>
      <c r="G981" s="12"/>
      <c r="H981" s="12"/>
      <c r="I981" s="12"/>
      <c r="J981" s="12"/>
      <c r="K981" s="12"/>
      <c r="L981" s="12"/>
      <c r="M981" s="27"/>
      <c r="N981" s="12"/>
      <c r="O981" s="12"/>
      <c r="P981" s="12"/>
      <c r="Q981" s="12"/>
      <c r="R981" s="12"/>
      <c r="S981" s="12"/>
      <c r="T981" s="12"/>
      <c r="U981" s="12"/>
      <c r="V981" s="12"/>
      <c r="W981" s="12"/>
      <c r="X981" s="12"/>
      <c r="Y981" s="12"/>
      <c r="Z981" s="12"/>
      <c r="AA981" s="12"/>
      <c r="AB981" s="12"/>
      <c r="AC981" s="12"/>
      <c r="AD981" s="12"/>
      <c r="AE981" s="12"/>
      <c r="AF981" s="12"/>
      <c r="AG981" s="12"/>
      <c r="AH981" s="12"/>
      <c r="AI981" s="27"/>
      <c r="AJ981" s="12"/>
      <c r="AK981" s="12"/>
      <c r="AL981" s="12"/>
      <c r="AM981" s="12"/>
      <c r="AN981" s="12"/>
      <c r="AO981" s="12"/>
      <c r="AP981" s="12"/>
      <c r="AQ981" s="12"/>
      <c r="AR981" s="12"/>
      <c r="AS981" s="12"/>
      <c r="AT981" s="12"/>
      <c r="AU981" s="12"/>
      <c r="AV981" s="12"/>
    </row>
    <row r="982" spans="1:48" ht="15.75" customHeight="1" x14ac:dyDescent="0.2">
      <c r="A982" s="12"/>
      <c r="B982" s="12"/>
      <c r="C982" s="12"/>
      <c r="D982" s="12"/>
      <c r="E982" s="12"/>
      <c r="F982" s="12"/>
      <c r="G982" s="12"/>
      <c r="H982" s="12"/>
      <c r="I982" s="12"/>
      <c r="J982" s="12"/>
      <c r="K982" s="12"/>
      <c r="L982" s="12"/>
      <c r="M982" s="27"/>
      <c r="N982" s="12"/>
      <c r="O982" s="12"/>
      <c r="P982" s="12"/>
      <c r="Q982" s="12"/>
      <c r="R982" s="12"/>
      <c r="S982" s="12"/>
      <c r="T982" s="12"/>
      <c r="U982" s="12"/>
      <c r="V982" s="12"/>
      <c r="W982" s="12"/>
      <c r="X982" s="12"/>
      <c r="Y982" s="12"/>
      <c r="Z982" s="12"/>
      <c r="AA982" s="12"/>
      <c r="AB982" s="12"/>
      <c r="AC982" s="12"/>
      <c r="AD982" s="12"/>
      <c r="AE982" s="12"/>
      <c r="AF982" s="12"/>
      <c r="AG982" s="12"/>
      <c r="AH982" s="12"/>
      <c r="AI982" s="27"/>
      <c r="AJ982" s="12"/>
      <c r="AK982" s="12"/>
      <c r="AL982" s="12"/>
      <c r="AM982" s="12"/>
      <c r="AN982" s="12"/>
      <c r="AO982" s="12"/>
      <c r="AP982" s="12"/>
      <c r="AQ982" s="12"/>
      <c r="AR982" s="12"/>
      <c r="AS982" s="12"/>
      <c r="AT982" s="12"/>
      <c r="AU982" s="12"/>
      <c r="AV982" s="12"/>
    </row>
    <row r="983" spans="1:48" ht="15.75" customHeight="1" x14ac:dyDescent="0.2">
      <c r="A983" s="12"/>
      <c r="B983" s="12"/>
      <c r="C983" s="12"/>
      <c r="D983" s="12"/>
      <c r="E983" s="12"/>
      <c r="F983" s="12"/>
      <c r="G983" s="12"/>
      <c r="H983" s="12"/>
      <c r="I983" s="12"/>
      <c r="J983" s="12"/>
      <c r="K983" s="12"/>
      <c r="L983" s="12"/>
      <c r="M983" s="27"/>
      <c r="N983" s="12"/>
      <c r="O983" s="12"/>
      <c r="P983" s="12"/>
      <c r="Q983" s="12"/>
      <c r="R983" s="12"/>
      <c r="S983" s="12"/>
      <c r="T983" s="12"/>
      <c r="U983" s="12"/>
      <c r="V983" s="12"/>
      <c r="W983" s="12"/>
      <c r="X983" s="12"/>
      <c r="Y983" s="12"/>
      <c r="Z983" s="12"/>
      <c r="AA983" s="12"/>
      <c r="AB983" s="12"/>
      <c r="AC983" s="12"/>
      <c r="AD983" s="12"/>
      <c r="AE983" s="12"/>
      <c r="AF983" s="12"/>
      <c r="AG983" s="12"/>
      <c r="AH983" s="12"/>
      <c r="AI983" s="27"/>
      <c r="AJ983" s="12"/>
      <c r="AK983" s="12"/>
      <c r="AL983" s="12"/>
      <c r="AM983" s="12"/>
      <c r="AN983" s="12"/>
      <c r="AO983" s="12"/>
      <c r="AP983" s="12"/>
      <c r="AQ983" s="12"/>
      <c r="AR983" s="12"/>
      <c r="AS983" s="12"/>
      <c r="AT983" s="12"/>
      <c r="AU983" s="12"/>
      <c r="AV983" s="12"/>
    </row>
    <row r="984" spans="1:48" ht="15.75" customHeight="1" x14ac:dyDescent="0.2">
      <c r="A984" s="12"/>
      <c r="B984" s="12"/>
      <c r="C984" s="12"/>
      <c r="D984" s="12"/>
      <c r="E984" s="12"/>
      <c r="F984" s="12"/>
      <c r="G984" s="12"/>
      <c r="H984" s="12"/>
      <c r="I984" s="12"/>
      <c r="J984" s="12"/>
      <c r="K984" s="12"/>
      <c r="L984" s="12"/>
      <c r="M984" s="27"/>
      <c r="N984" s="12"/>
      <c r="O984" s="12"/>
      <c r="P984" s="12"/>
      <c r="Q984" s="12"/>
      <c r="R984" s="12"/>
      <c r="S984" s="12"/>
      <c r="T984" s="12"/>
      <c r="U984" s="12"/>
      <c r="V984" s="12"/>
      <c r="W984" s="12"/>
      <c r="X984" s="12"/>
      <c r="Y984" s="12"/>
      <c r="Z984" s="12"/>
      <c r="AA984" s="12"/>
      <c r="AB984" s="12"/>
      <c r="AC984" s="12"/>
      <c r="AD984" s="12"/>
      <c r="AE984" s="12"/>
      <c r="AF984" s="12"/>
      <c r="AG984" s="12"/>
      <c r="AH984" s="12"/>
      <c r="AI984" s="27"/>
      <c r="AJ984" s="12"/>
      <c r="AK984" s="12"/>
      <c r="AL984" s="12"/>
      <c r="AM984" s="12"/>
      <c r="AN984" s="12"/>
      <c r="AO984" s="12"/>
      <c r="AP984" s="12"/>
      <c r="AQ984" s="12"/>
      <c r="AR984" s="12"/>
      <c r="AS984" s="12"/>
      <c r="AT984" s="12"/>
      <c r="AU984" s="12"/>
      <c r="AV984" s="12"/>
    </row>
    <row r="985" spans="1:48" ht="15.75" customHeight="1" x14ac:dyDescent="0.2">
      <c r="A985" s="12"/>
      <c r="B985" s="12"/>
      <c r="C985" s="12"/>
      <c r="D985" s="12"/>
      <c r="E985" s="12"/>
      <c r="F985" s="12"/>
      <c r="G985" s="12"/>
      <c r="H985" s="12"/>
      <c r="I985" s="12"/>
      <c r="J985" s="12"/>
      <c r="K985" s="12"/>
      <c r="L985" s="12"/>
      <c r="M985" s="27"/>
      <c r="N985" s="12"/>
      <c r="O985" s="12"/>
      <c r="P985" s="12"/>
      <c r="Q985" s="12"/>
      <c r="R985" s="12"/>
      <c r="S985" s="12"/>
      <c r="T985" s="12"/>
      <c r="U985" s="12"/>
      <c r="V985" s="12"/>
      <c r="W985" s="12"/>
      <c r="X985" s="12"/>
      <c r="Y985" s="12"/>
      <c r="Z985" s="12"/>
      <c r="AA985" s="12"/>
      <c r="AB985" s="12"/>
      <c r="AC985" s="12"/>
      <c r="AD985" s="12"/>
      <c r="AE985" s="12"/>
      <c r="AF985" s="12"/>
      <c r="AG985" s="12"/>
      <c r="AH985" s="12"/>
      <c r="AI985" s="27"/>
      <c r="AJ985" s="12"/>
      <c r="AK985" s="12"/>
      <c r="AL985" s="12"/>
      <c r="AM985" s="12"/>
      <c r="AN985" s="12"/>
      <c r="AO985" s="12"/>
      <c r="AP985" s="12"/>
      <c r="AQ985" s="12"/>
      <c r="AR985" s="12"/>
      <c r="AS985" s="12"/>
      <c r="AT985" s="12"/>
      <c r="AU985" s="12"/>
      <c r="AV985" s="12"/>
    </row>
    <row r="986" spans="1:48" ht="15.75" customHeight="1" x14ac:dyDescent="0.2">
      <c r="A986" s="12"/>
      <c r="B986" s="12"/>
      <c r="C986" s="12"/>
      <c r="D986" s="12"/>
      <c r="E986" s="12"/>
      <c r="F986" s="12"/>
      <c r="G986" s="12"/>
      <c r="H986" s="12"/>
      <c r="I986" s="12"/>
      <c r="J986" s="12"/>
      <c r="K986" s="12"/>
      <c r="L986" s="12"/>
      <c r="M986" s="27"/>
      <c r="N986" s="12"/>
      <c r="O986" s="12"/>
      <c r="P986" s="12"/>
      <c r="Q986" s="12"/>
      <c r="R986" s="12"/>
      <c r="S986" s="12"/>
      <c r="T986" s="12"/>
      <c r="U986" s="12"/>
      <c r="V986" s="12"/>
      <c r="W986" s="12"/>
      <c r="X986" s="12"/>
      <c r="Y986" s="12"/>
      <c r="Z986" s="12"/>
      <c r="AA986" s="12"/>
      <c r="AB986" s="12"/>
      <c r="AC986" s="12"/>
      <c r="AD986" s="12"/>
      <c r="AE986" s="12"/>
      <c r="AF986" s="12"/>
      <c r="AG986" s="12"/>
      <c r="AH986" s="12"/>
      <c r="AI986" s="27"/>
      <c r="AJ986" s="12"/>
      <c r="AK986" s="12"/>
      <c r="AL986" s="12"/>
      <c r="AM986" s="12"/>
      <c r="AN986" s="12"/>
      <c r="AO986" s="12"/>
      <c r="AP986" s="12"/>
      <c r="AQ986" s="12"/>
      <c r="AR986" s="12"/>
      <c r="AS986" s="12"/>
      <c r="AT986" s="12"/>
      <c r="AU986" s="12"/>
      <c r="AV986" s="12"/>
    </row>
    <row r="987" spans="1:48" ht="15.75" customHeight="1" x14ac:dyDescent="0.2">
      <c r="A987" s="12"/>
      <c r="B987" s="12"/>
      <c r="C987" s="12"/>
      <c r="D987" s="12"/>
      <c r="E987" s="12"/>
      <c r="F987" s="12"/>
      <c r="G987" s="12"/>
      <c r="H987" s="12"/>
      <c r="I987" s="12"/>
      <c r="J987" s="12"/>
      <c r="K987" s="12"/>
      <c r="L987" s="12"/>
      <c r="M987" s="27"/>
      <c r="N987" s="12"/>
      <c r="O987" s="12"/>
      <c r="P987" s="12"/>
      <c r="Q987" s="12"/>
      <c r="R987" s="12"/>
      <c r="S987" s="12"/>
      <c r="T987" s="12"/>
      <c r="U987" s="12"/>
      <c r="V987" s="12"/>
      <c r="W987" s="12"/>
      <c r="X987" s="12"/>
      <c r="Y987" s="12"/>
      <c r="Z987" s="12"/>
      <c r="AA987" s="12"/>
      <c r="AB987" s="12"/>
      <c r="AC987" s="12"/>
      <c r="AD987" s="12"/>
      <c r="AE987" s="12"/>
      <c r="AF987" s="12"/>
      <c r="AG987" s="12"/>
      <c r="AH987" s="12"/>
      <c r="AI987" s="27"/>
      <c r="AJ987" s="12"/>
      <c r="AK987" s="12"/>
      <c r="AL987" s="12"/>
      <c r="AM987" s="12"/>
      <c r="AN987" s="12"/>
      <c r="AO987" s="12"/>
      <c r="AP987" s="12"/>
      <c r="AQ987" s="12"/>
      <c r="AR987" s="12"/>
      <c r="AS987" s="12"/>
      <c r="AT987" s="12"/>
      <c r="AU987" s="12"/>
      <c r="AV987" s="12"/>
    </row>
    <row r="988" spans="1:48" ht="15.75" customHeight="1" x14ac:dyDescent="0.2">
      <c r="A988" s="12"/>
      <c r="B988" s="12"/>
      <c r="C988" s="12"/>
      <c r="D988" s="12"/>
      <c r="E988" s="12"/>
      <c r="F988" s="12"/>
      <c r="G988" s="12"/>
      <c r="H988" s="12"/>
      <c r="I988" s="12"/>
      <c r="J988" s="12"/>
      <c r="K988" s="12"/>
      <c r="L988" s="12"/>
      <c r="M988" s="27"/>
      <c r="N988" s="12"/>
      <c r="O988" s="12"/>
      <c r="P988" s="12"/>
      <c r="Q988" s="12"/>
      <c r="R988" s="12"/>
      <c r="S988" s="12"/>
      <c r="T988" s="12"/>
      <c r="U988" s="12"/>
      <c r="V988" s="12"/>
      <c r="W988" s="12"/>
      <c r="X988" s="12"/>
      <c r="Y988" s="12"/>
      <c r="Z988" s="12"/>
      <c r="AA988" s="12"/>
      <c r="AB988" s="12"/>
      <c r="AC988" s="12"/>
      <c r="AD988" s="12"/>
      <c r="AE988" s="12"/>
      <c r="AF988" s="12"/>
      <c r="AG988" s="12"/>
      <c r="AH988" s="12"/>
      <c r="AI988" s="27"/>
      <c r="AJ988" s="12"/>
      <c r="AK988" s="12"/>
      <c r="AL988" s="12"/>
      <c r="AM988" s="12"/>
      <c r="AN988" s="12"/>
      <c r="AO988" s="12"/>
      <c r="AP988" s="12"/>
      <c r="AQ988" s="12"/>
      <c r="AR988" s="12"/>
      <c r="AS988" s="12"/>
      <c r="AT988" s="12"/>
      <c r="AU988" s="12"/>
      <c r="AV988" s="12"/>
    </row>
    <row r="989" spans="1:48" ht="15.75" customHeight="1" x14ac:dyDescent="0.2">
      <c r="A989" s="12"/>
      <c r="B989" s="12"/>
      <c r="C989" s="12"/>
      <c r="D989" s="12"/>
      <c r="E989" s="12"/>
      <c r="F989" s="12"/>
      <c r="G989" s="12"/>
      <c r="H989" s="12"/>
      <c r="I989" s="12"/>
      <c r="J989" s="12"/>
      <c r="K989" s="12"/>
      <c r="L989" s="12"/>
      <c r="M989" s="27"/>
      <c r="N989" s="12"/>
      <c r="O989" s="12"/>
      <c r="P989" s="12"/>
      <c r="Q989" s="12"/>
      <c r="R989" s="12"/>
      <c r="S989" s="12"/>
      <c r="T989" s="12"/>
      <c r="U989" s="12"/>
      <c r="V989" s="12"/>
      <c r="W989" s="12"/>
      <c r="X989" s="12"/>
      <c r="Y989" s="12"/>
      <c r="Z989" s="12"/>
      <c r="AA989" s="12"/>
      <c r="AB989" s="12"/>
      <c r="AC989" s="12"/>
      <c r="AD989" s="12"/>
      <c r="AE989" s="12"/>
      <c r="AF989" s="12"/>
      <c r="AG989" s="12"/>
      <c r="AH989" s="12"/>
      <c r="AI989" s="27"/>
      <c r="AJ989" s="12"/>
      <c r="AK989" s="12"/>
      <c r="AL989" s="12"/>
      <c r="AM989" s="12"/>
      <c r="AN989" s="12"/>
      <c r="AO989" s="12"/>
      <c r="AP989" s="12"/>
      <c r="AQ989" s="12"/>
      <c r="AR989" s="12"/>
      <c r="AS989" s="12"/>
      <c r="AT989" s="12"/>
      <c r="AU989" s="12"/>
      <c r="AV989" s="12"/>
    </row>
    <row r="990" spans="1:48" ht="15.75" customHeight="1" x14ac:dyDescent="0.2">
      <c r="A990" s="12"/>
      <c r="B990" s="12"/>
      <c r="C990" s="12"/>
      <c r="D990" s="12"/>
      <c r="E990" s="12"/>
      <c r="F990" s="12"/>
      <c r="G990" s="12"/>
      <c r="H990" s="12"/>
      <c r="I990" s="12"/>
      <c r="J990" s="12"/>
      <c r="K990" s="12"/>
      <c r="L990" s="12"/>
      <c r="M990" s="27"/>
      <c r="N990" s="12"/>
      <c r="O990" s="12"/>
      <c r="P990" s="12"/>
      <c r="Q990" s="12"/>
      <c r="R990" s="12"/>
      <c r="S990" s="12"/>
      <c r="T990" s="12"/>
      <c r="U990" s="12"/>
      <c r="V990" s="12"/>
      <c r="W990" s="12"/>
      <c r="X990" s="12"/>
      <c r="Y990" s="12"/>
      <c r="Z990" s="12"/>
      <c r="AA990" s="12"/>
      <c r="AB990" s="12"/>
      <c r="AC990" s="12"/>
      <c r="AD990" s="12"/>
      <c r="AE990" s="12"/>
      <c r="AF990" s="12"/>
      <c r="AG990" s="12"/>
      <c r="AH990" s="12"/>
      <c r="AI990" s="27"/>
      <c r="AJ990" s="12"/>
      <c r="AK990" s="12"/>
      <c r="AL990" s="12"/>
      <c r="AM990" s="12"/>
      <c r="AN990" s="12"/>
      <c r="AO990" s="12"/>
      <c r="AP990" s="12"/>
      <c r="AQ990" s="12"/>
      <c r="AR990" s="12"/>
      <c r="AS990" s="12"/>
      <c r="AT990" s="12"/>
      <c r="AU990" s="12"/>
      <c r="AV990" s="12"/>
    </row>
    <row r="991" spans="1:48" ht="15.75" customHeight="1" x14ac:dyDescent="0.2">
      <c r="A991" s="12"/>
      <c r="B991" s="12"/>
      <c r="C991" s="12"/>
      <c r="D991" s="12"/>
      <c r="E991" s="12"/>
      <c r="F991" s="12"/>
      <c r="G991" s="12"/>
      <c r="H991" s="12"/>
      <c r="I991" s="12"/>
      <c r="J991" s="12"/>
      <c r="K991" s="12"/>
      <c r="L991" s="12"/>
      <c r="M991" s="27"/>
      <c r="N991" s="12"/>
      <c r="O991" s="12"/>
      <c r="P991" s="12"/>
      <c r="Q991" s="12"/>
      <c r="R991" s="12"/>
      <c r="S991" s="12"/>
      <c r="T991" s="12"/>
      <c r="U991" s="12"/>
      <c r="V991" s="12"/>
      <c r="W991" s="12"/>
      <c r="X991" s="12"/>
      <c r="Y991" s="12"/>
      <c r="Z991" s="12"/>
      <c r="AA991" s="12"/>
      <c r="AB991" s="12"/>
      <c r="AC991" s="12"/>
      <c r="AD991" s="12"/>
      <c r="AE991" s="12"/>
      <c r="AF991" s="12"/>
      <c r="AG991" s="12"/>
      <c r="AH991" s="12"/>
      <c r="AI991" s="27"/>
      <c r="AJ991" s="12"/>
      <c r="AK991" s="12"/>
      <c r="AL991" s="12"/>
      <c r="AM991" s="12"/>
      <c r="AN991" s="12"/>
      <c r="AO991" s="12"/>
      <c r="AP991" s="12"/>
      <c r="AQ991" s="12"/>
      <c r="AR991" s="12"/>
      <c r="AS991" s="12"/>
      <c r="AT991" s="12"/>
      <c r="AU991" s="12"/>
      <c r="AV991" s="12"/>
    </row>
    <row r="992" spans="1:48" ht="15.75" customHeight="1" x14ac:dyDescent="0.2">
      <c r="A992" s="12"/>
      <c r="B992" s="12"/>
      <c r="C992" s="12"/>
      <c r="D992" s="12"/>
      <c r="E992" s="12"/>
      <c r="F992" s="12"/>
      <c r="G992" s="12"/>
      <c r="H992" s="12"/>
      <c r="I992" s="12"/>
      <c r="J992" s="12"/>
      <c r="K992" s="12"/>
      <c r="L992" s="12"/>
      <c r="M992" s="27"/>
      <c r="N992" s="12"/>
      <c r="O992" s="12"/>
      <c r="P992" s="12"/>
      <c r="Q992" s="12"/>
      <c r="R992" s="12"/>
      <c r="S992" s="12"/>
      <c r="T992" s="12"/>
      <c r="U992" s="12"/>
      <c r="V992" s="12"/>
      <c r="W992" s="12"/>
      <c r="X992" s="12"/>
      <c r="Y992" s="12"/>
      <c r="Z992" s="12"/>
      <c r="AA992" s="12"/>
      <c r="AB992" s="12"/>
      <c r="AC992" s="12"/>
      <c r="AD992" s="12"/>
      <c r="AE992" s="12"/>
      <c r="AF992" s="12"/>
      <c r="AG992" s="12"/>
      <c r="AH992" s="12"/>
      <c r="AI992" s="27"/>
      <c r="AJ992" s="12"/>
      <c r="AK992" s="12"/>
      <c r="AL992" s="12"/>
      <c r="AM992" s="12"/>
      <c r="AN992" s="12"/>
      <c r="AO992" s="12"/>
      <c r="AP992" s="12"/>
      <c r="AQ992" s="12"/>
      <c r="AR992" s="12"/>
      <c r="AS992" s="12"/>
      <c r="AT992" s="12"/>
      <c r="AU992" s="12"/>
      <c r="AV992" s="12"/>
    </row>
    <row r="993" spans="1:48" ht="15.75" customHeight="1" x14ac:dyDescent="0.2">
      <c r="A993" s="12"/>
      <c r="B993" s="12"/>
      <c r="C993" s="12"/>
      <c r="D993" s="12"/>
      <c r="E993" s="12"/>
      <c r="F993" s="12"/>
      <c r="G993" s="12"/>
      <c r="H993" s="12"/>
      <c r="I993" s="12"/>
      <c r="J993" s="12"/>
      <c r="K993" s="12"/>
      <c r="L993" s="12"/>
      <c r="M993" s="27"/>
      <c r="N993" s="12"/>
      <c r="O993" s="12"/>
      <c r="P993" s="12"/>
      <c r="Q993" s="12"/>
      <c r="R993" s="12"/>
      <c r="S993" s="12"/>
      <c r="T993" s="12"/>
      <c r="U993" s="12"/>
      <c r="V993" s="12"/>
      <c r="W993" s="12"/>
      <c r="X993" s="12"/>
      <c r="Y993" s="12"/>
      <c r="Z993" s="12"/>
      <c r="AA993" s="12"/>
      <c r="AB993" s="12"/>
      <c r="AC993" s="12"/>
      <c r="AD993" s="12"/>
      <c r="AE993" s="12"/>
      <c r="AF993" s="12"/>
      <c r="AG993" s="12"/>
      <c r="AH993" s="12"/>
      <c r="AI993" s="27"/>
      <c r="AJ993" s="12"/>
      <c r="AK993" s="12"/>
      <c r="AL993" s="12"/>
      <c r="AM993" s="12"/>
      <c r="AN993" s="12"/>
      <c r="AO993" s="12"/>
      <c r="AP993" s="12"/>
      <c r="AQ993" s="12"/>
      <c r="AR993" s="12"/>
      <c r="AS993" s="12"/>
      <c r="AT993" s="12"/>
      <c r="AU993" s="12"/>
      <c r="AV993" s="12"/>
    </row>
    <row r="994" spans="1:48" ht="15.75" customHeight="1" x14ac:dyDescent="0.2">
      <c r="A994" s="12"/>
      <c r="B994" s="12"/>
      <c r="C994" s="12"/>
      <c r="D994" s="12"/>
      <c r="E994" s="12"/>
      <c r="F994" s="12"/>
      <c r="G994" s="12"/>
      <c r="H994" s="12"/>
      <c r="I994" s="12"/>
      <c r="J994" s="12"/>
      <c r="K994" s="12"/>
      <c r="L994" s="12"/>
      <c r="M994" s="27"/>
      <c r="N994" s="12"/>
      <c r="O994" s="12"/>
      <c r="P994" s="12"/>
      <c r="Q994" s="12"/>
      <c r="R994" s="12"/>
      <c r="S994" s="12"/>
      <c r="T994" s="12"/>
      <c r="U994" s="12"/>
      <c r="V994" s="12"/>
      <c r="W994" s="12"/>
      <c r="X994" s="12"/>
      <c r="Y994" s="12"/>
      <c r="Z994" s="12"/>
      <c r="AA994" s="12"/>
      <c r="AB994" s="12"/>
      <c r="AC994" s="12"/>
      <c r="AD994" s="12"/>
      <c r="AE994" s="12"/>
      <c r="AF994" s="12"/>
      <c r="AG994" s="12"/>
      <c r="AH994" s="12"/>
      <c r="AI994" s="27"/>
      <c r="AJ994" s="12"/>
      <c r="AK994" s="12"/>
      <c r="AL994" s="12"/>
      <c r="AM994" s="12"/>
      <c r="AN994" s="12"/>
      <c r="AO994" s="12"/>
      <c r="AP994" s="12"/>
      <c r="AQ994" s="12"/>
      <c r="AR994" s="12"/>
      <c r="AS994" s="12"/>
      <c r="AT994" s="12"/>
      <c r="AU994" s="12"/>
      <c r="AV994" s="12"/>
    </row>
    <row r="995" spans="1:48" ht="15.75" customHeight="1" x14ac:dyDescent="0.2">
      <c r="A995" s="12"/>
      <c r="B995" s="12"/>
      <c r="C995" s="12"/>
      <c r="D995" s="12"/>
      <c r="E995" s="12"/>
      <c r="F995" s="12"/>
      <c r="G995" s="12"/>
      <c r="H995" s="12"/>
      <c r="I995" s="12"/>
      <c r="J995" s="12"/>
      <c r="K995" s="12"/>
      <c r="L995" s="12"/>
      <c r="M995" s="27"/>
      <c r="N995" s="12"/>
      <c r="O995" s="12"/>
      <c r="P995" s="12"/>
      <c r="Q995" s="12"/>
      <c r="R995" s="12"/>
      <c r="S995" s="12"/>
      <c r="T995" s="12"/>
      <c r="U995" s="12"/>
      <c r="V995" s="12"/>
      <c r="W995" s="12"/>
      <c r="X995" s="12"/>
      <c r="Y995" s="12"/>
      <c r="Z995" s="12"/>
      <c r="AA995" s="12"/>
      <c r="AB995" s="12"/>
      <c r="AC995" s="12"/>
      <c r="AD995" s="12"/>
      <c r="AE995" s="12"/>
      <c r="AF995" s="12"/>
      <c r="AG995" s="12"/>
      <c r="AH995" s="12"/>
      <c r="AI995" s="27"/>
      <c r="AJ995" s="12"/>
      <c r="AK995" s="12"/>
      <c r="AL995" s="12"/>
      <c r="AM995" s="12"/>
      <c r="AN995" s="12"/>
      <c r="AO995" s="12"/>
      <c r="AP995" s="12"/>
      <c r="AQ995" s="12"/>
      <c r="AR995" s="12"/>
      <c r="AS995" s="12"/>
      <c r="AT995" s="12"/>
      <c r="AU995" s="12"/>
      <c r="AV995" s="12"/>
    </row>
    <row r="996" spans="1:48" ht="15.75" customHeight="1" x14ac:dyDescent="0.2">
      <c r="A996" s="12"/>
      <c r="B996" s="12"/>
      <c r="C996" s="12"/>
      <c r="D996" s="12"/>
      <c r="E996" s="12"/>
      <c r="F996" s="12"/>
      <c r="G996" s="12"/>
      <c r="H996" s="12"/>
      <c r="I996" s="12"/>
      <c r="J996" s="12"/>
      <c r="K996" s="12"/>
      <c r="L996" s="12"/>
      <c r="M996" s="27"/>
      <c r="N996" s="12"/>
      <c r="O996" s="12"/>
      <c r="P996" s="12"/>
      <c r="Q996" s="12"/>
      <c r="R996" s="12"/>
      <c r="S996" s="12"/>
      <c r="T996" s="12"/>
      <c r="U996" s="12"/>
      <c r="V996" s="12"/>
      <c r="W996" s="12"/>
      <c r="X996" s="12"/>
      <c r="Y996" s="12"/>
      <c r="Z996" s="12"/>
      <c r="AA996" s="12"/>
      <c r="AB996" s="12"/>
      <c r="AC996" s="12"/>
      <c r="AD996" s="12"/>
      <c r="AE996" s="12"/>
      <c r="AF996" s="12"/>
      <c r="AG996" s="12"/>
      <c r="AH996" s="12"/>
      <c r="AI996" s="27"/>
      <c r="AJ996" s="12"/>
      <c r="AK996" s="12"/>
      <c r="AL996" s="12"/>
      <c r="AM996" s="12"/>
      <c r="AN996" s="12"/>
      <c r="AO996" s="12"/>
      <c r="AP996" s="12"/>
      <c r="AQ996" s="12"/>
      <c r="AR996" s="12"/>
      <c r="AS996" s="12"/>
      <c r="AT996" s="12"/>
      <c r="AU996" s="12"/>
      <c r="AV996" s="12"/>
    </row>
    <row r="997" spans="1:48" ht="15.75" customHeight="1" x14ac:dyDescent="0.2">
      <c r="A997" s="12"/>
      <c r="B997" s="12"/>
      <c r="C997" s="12"/>
      <c r="D997" s="12"/>
      <c r="E997" s="12"/>
      <c r="F997" s="12"/>
      <c r="G997" s="12"/>
      <c r="H997" s="12"/>
      <c r="I997" s="12"/>
      <c r="J997" s="12"/>
      <c r="K997" s="12"/>
      <c r="L997" s="12"/>
      <c r="M997" s="27"/>
      <c r="N997" s="12"/>
      <c r="O997" s="12"/>
      <c r="P997" s="12"/>
      <c r="Q997" s="12"/>
      <c r="R997" s="12"/>
      <c r="S997" s="12"/>
      <c r="T997" s="12"/>
      <c r="U997" s="12"/>
      <c r="V997" s="12"/>
      <c r="W997" s="12"/>
      <c r="X997" s="12"/>
      <c r="Y997" s="12"/>
      <c r="Z997" s="12"/>
      <c r="AA997" s="12"/>
      <c r="AB997" s="12"/>
      <c r="AC997" s="12"/>
      <c r="AD997" s="12"/>
      <c r="AE997" s="12"/>
      <c r="AF997" s="12"/>
      <c r="AG997" s="12"/>
      <c r="AH997" s="12"/>
      <c r="AI997" s="27"/>
      <c r="AJ997" s="12"/>
      <c r="AK997" s="12"/>
      <c r="AL997" s="12"/>
      <c r="AM997" s="12"/>
      <c r="AN997" s="12"/>
      <c r="AO997" s="12"/>
      <c r="AP997" s="12"/>
      <c r="AQ997" s="12"/>
      <c r="AR997" s="12"/>
      <c r="AS997" s="12"/>
      <c r="AT997" s="12"/>
      <c r="AU997" s="12"/>
      <c r="AV997" s="12"/>
    </row>
    <row r="998" spans="1:48" ht="15.75" customHeight="1" x14ac:dyDescent="0.2">
      <c r="A998" s="12"/>
      <c r="B998" s="12"/>
      <c r="C998" s="12"/>
      <c r="D998" s="12"/>
      <c r="E998" s="12"/>
      <c r="F998" s="12"/>
      <c r="G998" s="12"/>
      <c r="H998" s="12"/>
      <c r="I998" s="12"/>
      <c r="J998" s="12"/>
      <c r="K998" s="12"/>
      <c r="L998" s="12"/>
      <c r="M998" s="27"/>
      <c r="N998" s="12"/>
      <c r="O998" s="12"/>
      <c r="P998" s="12"/>
      <c r="Q998" s="12"/>
      <c r="R998" s="12"/>
      <c r="S998" s="12"/>
      <c r="T998" s="12"/>
      <c r="U998" s="12"/>
      <c r="V998" s="12"/>
      <c r="W998" s="12"/>
      <c r="X998" s="12"/>
      <c r="Y998" s="12"/>
      <c r="Z998" s="12"/>
      <c r="AA998" s="12"/>
      <c r="AB998" s="12"/>
      <c r="AC998" s="12"/>
      <c r="AD998" s="12"/>
      <c r="AE998" s="12"/>
      <c r="AF998" s="12"/>
      <c r="AG998" s="12"/>
      <c r="AH998" s="12"/>
      <c r="AI998" s="27"/>
      <c r="AJ998" s="12"/>
      <c r="AK998" s="12"/>
      <c r="AL998" s="12"/>
      <c r="AM998" s="12"/>
      <c r="AN998" s="12"/>
      <c r="AO998" s="12"/>
      <c r="AP998" s="12"/>
      <c r="AQ998" s="12"/>
      <c r="AR998" s="12"/>
      <c r="AS998" s="12"/>
      <c r="AT998" s="12"/>
      <c r="AU998" s="12"/>
      <c r="AV998" s="12"/>
    </row>
    <row r="999" spans="1:48" ht="15.75" customHeight="1" x14ac:dyDescent="0.2">
      <c r="A999" s="12"/>
      <c r="B999" s="12"/>
      <c r="C999" s="12"/>
      <c r="D999" s="12"/>
      <c r="E999" s="12"/>
      <c r="F999" s="12"/>
      <c r="G999" s="12"/>
      <c r="H999" s="12"/>
      <c r="I999" s="12"/>
      <c r="J999" s="12"/>
      <c r="K999" s="12"/>
      <c r="L999" s="12"/>
      <c r="M999" s="27"/>
      <c r="N999" s="12"/>
      <c r="O999" s="12"/>
      <c r="P999" s="12"/>
      <c r="Q999" s="12"/>
      <c r="R999" s="12"/>
      <c r="S999" s="12"/>
      <c r="T999" s="12"/>
      <c r="U999" s="12"/>
      <c r="V999" s="12"/>
      <c r="W999" s="12"/>
      <c r="X999" s="12"/>
      <c r="Y999" s="12"/>
      <c r="Z999" s="12"/>
      <c r="AA999" s="12"/>
      <c r="AB999" s="12"/>
      <c r="AC999" s="12"/>
      <c r="AD999" s="12"/>
      <c r="AE999" s="12"/>
      <c r="AF999" s="12"/>
      <c r="AG999" s="12"/>
      <c r="AH999" s="12"/>
      <c r="AI999" s="27"/>
      <c r="AJ999" s="12"/>
      <c r="AK999" s="12"/>
      <c r="AL999" s="12"/>
      <c r="AM999" s="12"/>
      <c r="AN999" s="12"/>
      <c r="AO999" s="12"/>
      <c r="AP999" s="12"/>
      <c r="AQ999" s="12"/>
      <c r="AR999" s="12"/>
      <c r="AS999" s="12"/>
      <c r="AT999" s="12"/>
      <c r="AU999" s="12"/>
      <c r="AV999" s="12"/>
    </row>
    <row r="1000" spans="1:48" ht="15.75" customHeight="1" x14ac:dyDescent="0.2">
      <c r="A1000" s="12"/>
      <c r="B1000" s="12"/>
      <c r="C1000" s="12"/>
      <c r="D1000" s="12"/>
      <c r="E1000" s="12"/>
      <c r="F1000" s="12"/>
      <c r="G1000" s="12"/>
      <c r="H1000" s="12"/>
      <c r="I1000" s="12"/>
      <c r="J1000" s="12"/>
      <c r="K1000" s="12"/>
      <c r="L1000" s="12"/>
      <c r="M1000" s="27"/>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27"/>
      <c r="AJ1000" s="12"/>
      <c r="AK1000" s="12"/>
      <c r="AL1000" s="12"/>
      <c r="AM1000" s="12"/>
      <c r="AN1000" s="12"/>
      <c r="AO1000" s="12"/>
      <c r="AP1000" s="12"/>
      <c r="AQ1000" s="12"/>
      <c r="AR1000" s="12"/>
      <c r="AS1000" s="12"/>
      <c r="AT1000" s="12"/>
      <c r="AU1000" s="12"/>
      <c r="AV1000"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0"/>
  <sheetViews>
    <sheetView topLeftCell="AA1" workbookViewId="0">
      <pane ySplit="3" topLeftCell="A36" activePane="bottomLeft" state="frozen"/>
      <selection pane="bottomLeft" activeCell="AD58" sqref="AD58"/>
    </sheetView>
  </sheetViews>
  <sheetFormatPr defaultColWidth="14.42578125" defaultRowHeight="15.75" customHeight="1" x14ac:dyDescent="0.2"/>
  <cols>
    <col min="2" max="2" width="21.85546875" customWidth="1"/>
  </cols>
  <sheetData>
    <row r="1" spans="1:32" ht="15.75" customHeight="1" x14ac:dyDescent="0.2">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row>
    <row r="2" spans="1:32" ht="15.75" customHeight="1" x14ac:dyDescent="0.2">
      <c r="A2" s="28">
        <v>0.84099999999999997</v>
      </c>
      <c r="B2" s="12"/>
      <c r="C2" s="12"/>
      <c r="D2" s="28">
        <v>54</v>
      </c>
      <c r="E2" s="12"/>
      <c r="F2" s="12"/>
      <c r="G2" s="12"/>
      <c r="H2" s="12"/>
      <c r="I2" s="12"/>
      <c r="J2" s="28">
        <v>55</v>
      </c>
      <c r="K2" s="12"/>
      <c r="L2" s="12"/>
      <c r="M2" s="12"/>
      <c r="N2" s="12"/>
      <c r="O2" s="12"/>
      <c r="P2" s="28">
        <v>56</v>
      </c>
      <c r="Q2" s="12"/>
      <c r="R2" s="12"/>
      <c r="S2" s="12"/>
      <c r="T2" s="12"/>
      <c r="U2" s="12"/>
      <c r="V2" s="28">
        <v>57</v>
      </c>
      <c r="W2" s="12"/>
      <c r="X2" s="12"/>
      <c r="Y2" s="12"/>
      <c r="Z2" s="12"/>
      <c r="AA2" s="12"/>
      <c r="AB2" s="12"/>
      <c r="AC2" s="12"/>
      <c r="AD2" s="12"/>
      <c r="AE2" s="12"/>
      <c r="AF2" s="12"/>
    </row>
    <row r="3" spans="1:32" ht="51.75" x14ac:dyDescent="0.25">
      <c r="A3" s="390" t="s">
        <v>74</v>
      </c>
      <c r="B3" s="381"/>
      <c r="C3" s="14"/>
      <c r="D3" s="30" t="s">
        <v>77</v>
      </c>
      <c r="E3" s="31" t="s">
        <v>54</v>
      </c>
      <c r="F3" s="31" t="s">
        <v>55</v>
      </c>
      <c r="G3" s="31" t="s">
        <v>56</v>
      </c>
      <c r="H3" s="31" t="s">
        <v>57</v>
      </c>
      <c r="I3" s="14"/>
      <c r="J3" s="30" t="s">
        <v>80</v>
      </c>
      <c r="K3" s="31" t="s">
        <v>54</v>
      </c>
      <c r="L3" s="31" t="s">
        <v>55</v>
      </c>
      <c r="M3" s="31" t="s">
        <v>56</v>
      </c>
      <c r="N3" s="31" t="s">
        <v>57</v>
      </c>
      <c r="O3" s="14"/>
      <c r="P3" s="30" t="s">
        <v>82</v>
      </c>
      <c r="Q3" s="31" t="s">
        <v>54</v>
      </c>
      <c r="R3" s="31" t="s">
        <v>55</v>
      </c>
      <c r="S3" s="31" t="s">
        <v>56</v>
      </c>
      <c r="T3" s="31" t="s">
        <v>57</v>
      </c>
      <c r="U3" s="14"/>
      <c r="V3" s="30" t="s">
        <v>83</v>
      </c>
      <c r="W3" s="31" t="s">
        <v>54</v>
      </c>
      <c r="X3" s="31" t="s">
        <v>55</v>
      </c>
      <c r="Y3" s="31" t="s">
        <v>56</v>
      </c>
      <c r="Z3" s="31" t="s">
        <v>57</v>
      </c>
      <c r="AA3" s="29"/>
      <c r="AB3" s="30" t="s">
        <v>85</v>
      </c>
      <c r="AC3" s="31" t="s">
        <v>54</v>
      </c>
      <c r="AD3" s="31" t="s">
        <v>55</v>
      </c>
      <c r="AE3" s="31" t="s">
        <v>56</v>
      </c>
      <c r="AF3" s="31" t="s">
        <v>57</v>
      </c>
    </row>
    <row r="4" spans="1:32" ht="15.75" customHeight="1" x14ac:dyDescent="0.2">
      <c r="A4" s="33" t="s">
        <v>18</v>
      </c>
      <c r="B4" s="59">
        <f t="shared" ref="B4:B58" si="0">AVERAGE(H4,N4,T4,Z4)</f>
        <v>23.821391126714943</v>
      </c>
      <c r="C4" s="12"/>
      <c r="D4" s="53" t="s">
        <v>18</v>
      </c>
      <c r="E4" s="28">
        <f>IF(ISERROR(HLOOKUP(D4,'Raw data'!$F$3:$BH$104,D$2,FALSE)),"",HLOOKUP(D4,'Raw data'!$F$3:$BH$104,D$2,FALSE))</f>
        <v>21</v>
      </c>
      <c r="F4" s="12">
        <f t="shared" ref="F4:F58" si="1">IF(ISERROR(E4-E$61),"na",E4-E$61)</f>
        <v>21</v>
      </c>
      <c r="G4" s="12">
        <f t="shared" ref="G4:G58" si="2">IF(ISERROR(100-(F4*$E$64)),"na",100-(F4*$E$64))</f>
        <v>0</v>
      </c>
      <c r="H4" s="12">
        <f t="shared" ref="H4:H47" si="3">IF(ISERROR(G4*$A$2),"na",G4*$A$2)</f>
        <v>0</v>
      </c>
      <c r="I4" s="12"/>
      <c r="J4" s="53" t="s">
        <v>18</v>
      </c>
      <c r="K4" s="28">
        <f>IF(ISERROR(HLOOKUP(J4,'Raw data'!$F$3:$BH$104,J$2,FALSE)),"",HLOOKUP(J4,'Raw data'!$F$3:$BH$104,J$2,FALSE))</f>
        <v>6</v>
      </c>
      <c r="L4" s="12">
        <f t="shared" ref="L4:L58" si="4">K$60-K4</f>
        <v>110</v>
      </c>
      <c r="M4" s="12">
        <f t="shared" ref="M4:M58" si="5">100-(L4*$K$64)</f>
        <v>3.5087719298245617</v>
      </c>
      <c r="N4" s="12">
        <f t="shared" ref="N4:N58" si="6">M4*$A$2</f>
        <v>2.9508771929824564</v>
      </c>
      <c r="O4" s="12"/>
      <c r="P4" s="53" t="s">
        <v>18</v>
      </c>
      <c r="Q4" s="28">
        <f>IF(ISERROR(HLOOKUP(P4,'Raw data'!$F$3:$BH$104,P$2,FALSE)),"",HLOOKUP(P4,'Raw data'!$F$3:$BH$104,P$2,FALSE))</f>
        <v>25.8</v>
      </c>
      <c r="R4" s="12">
        <f t="shared" ref="R4:R58" si="7">Q$60-Q4</f>
        <v>14.099999999999998</v>
      </c>
      <c r="S4" s="12">
        <f t="shared" ref="S4:S58" si="8">100-(R4*Q$64)</f>
        <v>61.369863013698641</v>
      </c>
      <c r="T4" s="12">
        <f t="shared" ref="T4:T58" si="9">S4*$A$2</f>
        <v>51.612054794520553</v>
      </c>
      <c r="U4" s="12"/>
      <c r="V4" s="53" t="s">
        <v>18</v>
      </c>
      <c r="W4" s="28">
        <f>IF(ISERROR(HLOOKUP(V4,'Raw data'!$F$3:$BH$104,V$2,FALSE)),"",HLOOKUP(V4,'Raw data'!$F$3:$BH$104,V$2,FALSE))</f>
        <v>956</v>
      </c>
      <c r="X4" s="12">
        <f t="shared" ref="X4:X58" si="10">W4-W$61</f>
        <v>866</v>
      </c>
      <c r="Y4" s="12">
        <f t="shared" ref="Y4:Y58" si="11">100-(X4*W$64)</f>
        <v>48.421679571173321</v>
      </c>
      <c r="Z4" s="12">
        <f t="shared" ref="Z4:Z58" si="12">Y4*$A$2</f>
        <v>40.722632519356765</v>
      </c>
      <c r="AA4" s="12"/>
      <c r="AB4" s="53" t="s">
        <v>18</v>
      </c>
      <c r="AC4" s="12">
        <v>2</v>
      </c>
      <c r="AD4" s="12">
        <f t="shared" ref="AD4:AD58" si="13">AC$60-AC4</f>
        <v>0</v>
      </c>
      <c r="AE4" s="12">
        <f t="shared" ref="AE4:AE58" si="14">100-(AC6*AC$64)</f>
        <v>50</v>
      </c>
      <c r="AF4" s="12">
        <f t="shared" ref="AF4:AF58" si="15">AE4*$A$2</f>
        <v>42.05</v>
      </c>
    </row>
    <row r="5" spans="1:32" ht="15.75" customHeight="1" x14ac:dyDescent="0.2">
      <c r="A5" s="69" t="s">
        <v>118</v>
      </c>
      <c r="B5" s="59">
        <f t="shared" si="0"/>
        <v>23.971078533886839</v>
      </c>
      <c r="C5" s="12"/>
      <c r="D5" s="62" t="s">
        <v>118</v>
      </c>
      <c r="E5" s="28">
        <f>IF(ISERROR(HLOOKUP(D5,'Raw data'!$F$3:$BH$104,D$2,FALSE)),"",HLOOKUP(D5,'Raw data'!$F$3:$BH$104,D$2,FALSE))</f>
        <v>18</v>
      </c>
      <c r="F5" s="12">
        <f t="shared" si="1"/>
        <v>18</v>
      </c>
      <c r="G5" s="12">
        <f t="shared" si="2"/>
        <v>14.285714285714292</v>
      </c>
      <c r="H5" s="12">
        <f t="shared" si="3"/>
        <v>12.01428571428572</v>
      </c>
      <c r="I5" s="12"/>
      <c r="J5" s="62" t="s">
        <v>118</v>
      </c>
      <c r="K5" s="28">
        <f>IF(ISERROR(HLOOKUP(J5,'Raw data'!$F$3:$BH$104,J$2,FALSE)),"",HLOOKUP(J5,'Raw data'!$F$3:$BH$104,J$2,FALSE))</f>
        <v>13</v>
      </c>
      <c r="L5" s="12">
        <f t="shared" si="4"/>
        <v>103</v>
      </c>
      <c r="M5" s="12">
        <f t="shared" si="5"/>
        <v>9.6491228070175481</v>
      </c>
      <c r="N5" s="12">
        <f t="shared" si="6"/>
        <v>8.1149122807017573</v>
      </c>
      <c r="O5" s="12"/>
      <c r="P5" s="62" t="s">
        <v>118</v>
      </c>
      <c r="Q5" s="28">
        <f>IF(ISERROR(HLOOKUP(P5,'Raw data'!$F$3:$BH$104,P$2,FALSE)),"",HLOOKUP(P5,'Raw data'!$F$3:$BH$104,P$2,FALSE))</f>
        <v>9.3000000000000007</v>
      </c>
      <c r="R5" s="12">
        <f t="shared" si="7"/>
        <v>30.599999999999998</v>
      </c>
      <c r="S5" s="12">
        <f t="shared" si="8"/>
        <v>16.164383561643845</v>
      </c>
      <c r="T5" s="12">
        <f t="shared" si="9"/>
        <v>13.594246575342474</v>
      </c>
      <c r="U5" s="12"/>
      <c r="V5" s="62" t="s">
        <v>118</v>
      </c>
      <c r="W5" s="28">
        <f>IF(ISERROR(HLOOKUP(V5,'Raw data'!$F$3:$BH$104,V$2,FALSE)),"",HLOOKUP(V5,'Raw data'!$F$3:$BH$104,V$2,FALSE))</f>
        <v>528</v>
      </c>
      <c r="X5" s="12">
        <f t="shared" si="10"/>
        <v>438</v>
      </c>
      <c r="Y5" s="12">
        <f t="shared" si="11"/>
        <v>73.913043478260875</v>
      </c>
      <c r="Z5" s="12">
        <f t="shared" si="12"/>
        <v>62.160869565217396</v>
      </c>
      <c r="AA5" s="12"/>
      <c r="AB5" s="62" t="s">
        <v>118</v>
      </c>
      <c r="AC5" s="12">
        <v>1</v>
      </c>
      <c r="AD5" s="12">
        <f t="shared" si="13"/>
        <v>1</v>
      </c>
      <c r="AE5" s="12">
        <f t="shared" si="14"/>
        <v>0</v>
      </c>
      <c r="AF5" s="12">
        <f t="shared" si="15"/>
        <v>0</v>
      </c>
    </row>
    <row r="6" spans="1:32" ht="15.75" customHeight="1" x14ac:dyDescent="0.2">
      <c r="A6" s="71" t="s">
        <v>142</v>
      </c>
      <c r="B6" s="59">
        <f t="shared" si="0"/>
        <v>26.387170435021446</v>
      </c>
      <c r="C6" s="12"/>
      <c r="D6" s="64" t="s">
        <v>142</v>
      </c>
      <c r="E6" s="28">
        <f>IF(ISERROR(HLOOKUP(D6,'Raw data'!$F$3:$BH$104,D$2,FALSE)),"",HLOOKUP(D6,'Raw data'!$F$3:$BH$104,D$2,FALSE))</f>
        <v>20</v>
      </c>
      <c r="F6" s="12">
        <f t="shared" si="1"/>
        <v>20</v>
      </c>
      <c r="G6" s="12">
        <f t="shared" si="2"/>
        <v>4.7619047619047592</v>
      </c>
      <c r="H6" s="12">
        <f t="shared" si="3"/>
        <v>4.0047619047619021</v>
      </c>
      <c r="I6" s="12"/>
      <c r="J6" s="64" t="s">
        <v>142</v>
      </c>
      <c r="K6" s="28">
        <f>IF(ISERROR(HLOOKUP(J6,'Raw data'!$F$3:$BH$104,J$2,FALSE)),"",HLOOKUP(J6,'Raw data'!$F$3:$BH$104,J$2,FALSE))</f>
        <v>4</v>
      </c>
      <c r="L6" s="12">
        <f t="shared" si="4"/>
        <v>112</v>
      </c>
      <c r="M6" s="12">
        <f t="shared" si="5"/>
        <v>1.7543859649122879</v>
      </c>
      <c r="N6" s="12">
        <f t="shared" si="6"/>
        <v>1.475438596491234</v>
      </c>
      <c r="O6" s="12"/>
      <c r="P6" s="64" t="s">
        <v>142</v>
      </c>
      <c r="Q6" s="28">
        <f>IF(ISERROR(HLOOKUP(P6,'Raw data'!$F$3:$BH$104,P$2,FALSE)),"",HLOOKUP(P6,'Raw data'!$F$3:$BH$104,P$2,FALSE))</f>
        <v>17.7</v>
      </c>
      <c r="R6" s="12">
        <f t="shared" si="7"/>
        <v>22.2</v>
      </c>
      <c r="S6" s="12">
        <f t="shared" si="8"/>
        <v>39.178082191780824</v>
      </c>
      <c r="T6" s="12">
        <f t="shared" si="9"/>
        <v>32.948767123287674</v>
      </c>
      <c r="U6" s="12"/>
      <c r="V6" s="64" t="s">
        <v>142</v>
      </c>
      <c r="W6" s="28">
        <f>IF(ISERROR(HLOOKUP(V6,'Raw data'!$F$3:$BH$104,V$2,FALSE)),"",HLOOKUP(V6,'Raw data'!$F$3:$BH$104,V$2,FALSE))</f>
        <v>429</v>
      </c>
      <c r="X6" s="12">
        <f t="shared" si="10"/>
        <v>339</v>
      </c>
      <c r="Y6" s="12">
        <f t="shared" si="11"/>
        <v>79.8094103633115</v>
      </c>
      <c r="Z6" s="12">
        <f t="shared" si="12"/>
        <v>67.119714115544966</v>
      </c>
      <c r="AA6" s="12"/>
      <c r="AB6" s="64" t="s">
        <v>142</v>
      </c>
      <c r="AC6" s="12">
        <v>1</v>
      </c>
      <c r="AD6" s="12">
        <f t="shared" si="13"/>
        <v>1</v>
      </c>
      <c r="AE6" s="12">
        <f t="shared" si="14"/>
        <v>0</v>
      </c>
      <c r="AF6" s="12">
        <f t="shared" si="15"/>
        <v>0</v>
      </c>
    </row>
    <row r="7" spans="1:32" ht="15.75" customHeight="1" x14ac:dyDescent="0.2">
      <c r="A7" s="73" t="s">
        <v>143</v>
      </c>
      <c r="B7" s="59">
        <f t="shared" si="0"/>
        <v>14.448084636098891</v>
      </c>
      <c r="C7" s="12"/>
      <c r="D7" s="65" t="s">
        <v>143</v>
      </c>
      <c r="E7" s="28">
        <f>IF(ISERROR(HLOOKUP(D7,'Raw data'!$F$3:$BH$104,D$2,FALSE)),"",HLOOKUP(D7,'Raw data'!$F$3:$BH$104,D$2,FALSE))</f>
        <v>18</v>
      </c>
      <c r="F7" s="12">
        <f t="shared" si="1"/>
        <v>18</v>
      </c>
      <c r="G7" s="12">
        <f t="shared" si="2"/>
        <v>14.285714285714292</v>
      </c>
      <c r="H7" s="12">
        <f t="shared" si="3"/>
        <v>12.01428571428572</v>
      </c>
      <c r="I7" s="12"/>
      <c r="J7" s="65" t="s">
        <v>143</v>
      </c>
      <c r="K7" s="28">
        <f>IF(ISERROR(HLOOKUP(J7,'Raw data'!$F$3:$BH$104,J$2,FALSE)),"",HLOOKUP(J7,'Raw data'!$F$3:$BH$104,J$2,FALSE))</f>
        <v>3</v>
      </c>
      <c r="L7" s="12">
        <f t="shared" si="4"/>
        <v>113</v>
      </c>
      <c r="M7" s="12">
        <f t="shared" si="5"/>
        <v>0.87719298245615107</v>
      </c>
      <c r="N7" s="12">
        <f t="shared" si="6"/>
        <v>0.73771929824562299</v>
      </c>
      <c r="O7" s="12"/>
      <c r="P7" s="65" t="s">
        <v>143</v>
      </c>
      <c r="Q7" s="28">
        <f>IF(ISERROR(HLOOKUP(P7,'Raw data'!$F$3:$BH$104,P$2,FALSE)),"",HLOOKUP(P7,'Raw data'!$F$3:$BH$104,P$2,FALSE))</f>
        <v>9.6</v>
      </c>
      <c r="R7" s="12">
        <f t="shared" si="7"/>
        <v>30.299999999999997</v>
      </c>
      <c r="S7" s="12">
        <f t="shared" si="8"/>
        <v>16.986301369863028</v>
      </c>
      <c r="T7" s="12">
        <f t="shared" si="9"/>
        <v>14.285479452054807</v>
      </c>
      <c r="U7" s="12"/>
      <c r="V7" s="65" t="s">
        <v>143</v>
      </c>
      <c r="W7" s="28">
        <f>IF(ISERROR(HLOOKUP(V7,'Raw data'!$F$3:$BH$104,V$2,FALSE)),"",HLOOKUP(V7,'Raw data'!$F$3:$BH$104,V$2,FALSE))</f>
        <v>1155</v>
      </c>
      <c r="X7" s="12">
        <f t="shared" si="10"/>
        <v>1065</v>
      </c>
      <c r="Y7" s="12">
        <f t="shared" si="11"/>
        <v>36.56938653960691</v>
      </c>
      <c r="Z7" s="12">
        <f t="shared" si="12"/>
        <v>30.754854079809409</v>
      </c>
      <c r="AA7" s="12"/>
      <c r="AB7" s="65" t="s">
        <v>143</v>
      </c>
      <c r="AC7" s="12">
        <v>2</v>
      </c>
      <c r="AD7" s="12">
        <f t="shared" si="13"/>
        <v>0</v>
      </c>
      <c r="AE7" s="12">
        <f t="shared" si="14"/>
        <v>0</v>
      </c>
      <c r="AF7" s="12">
        <f t="shared" si="15"/>
        <v>0</v>
      </c>
    </row>
    <row r="8" spans="1:32" ht="15.75" customHeight="1" x14ac:dyDescent="0.2">
      <c r="A8" s="69" t="s">
        <v>144</v>
      </c>
      <c r="B8" s="59">
        <f t="shared" si="0"/>
        <v>29.449279855385932</v>
      </c>
      <c r="C8" s="12"/>
      <c r="D8" s="62" t="s">
        <v>144</v>
      </c>
      <c r="E8" s="28">
        <f>IF(ISERROR(HLOOKUP(D8,'Raw data'!$F$3:$BH$104,D$2,FALSE)),"",HLOOKUP(D8,'Raw data'!$F$3:$BH$104,D$2,FALSE))</f>
        <v>14</v>
      </c>
      <c r="F8" s="12">
        <f t="shared" si="1"/>
        <v>14</v>
      </c>
      <c r="G8" s="12">
        <f t="shared" si="2"/>
        <v>33.333333333333329</v>
      </c>
      <c r="H8" s="12">
        <f t="shared" si="3"/>
        <v>28.033333333333328</v>
      </c>
      <c r="I8" s="12"/>
      <c r="J8" s="62" t="s">
        <v>144</v>
      </c>
      <c r="K8" s="28">
        <f>IF(ISERROR(HLOOKUP(J8,'Raw data'!$F$3:$BH$104,J$2,FALSE)),"",HLOOKUP(J8,'Raw data'!$F$3:$BH$104,J$2,FALSE))</f>
        <v>26</v>
      </c>
      <c r="L8" s="12">
        <f t="shared" si="4"/>
        <v>90</v>
      </c>
      <c r="M8" s="12">
        <f t="shared" si="5"/>
        <v>21.05263157894737</v>
      </c>
      <c r="N8" s="12">
        <f t="shared" si="6"/>
        <v>17.705263157894738</v>
      </c>
      <c r="O8" s="12"/>
      <c r="P8" s="62" t="s">
        <v>144</v>
      </c>
      <c r="Q8" s="28">
        <f>IF(ISERROR(HLOOKUP(P8,'Raw data'!$F$3:$BH$104,P$2,FALSE)),"",HLOOKUP(P8,'Raw data'!$F$3:$BH$104,P$2,FALSE))</f>
        <v>5</v>
      </c>
      <c r="R8" s="12">
        <f t="shared" si="7"/>
        <v>34.9</v>
      </c>
      <c r="S8" s="12">
        <f t="shared" si="8"/>
        <v>4.3835616438356197</v>
      </c>
      <c r="T8" s="12">
        <f t="shared" si="9"/>
        <v>3.6865753424657561</v>
      </c>
      <c r="U8" s="12"/>
      <c r="V8" s="62" t="s">
        <v>144</v>
      </c>
      <c r="W8" s="28">
        <f>IF(ISERROR(HLOOKUP(V8,'Raw data'!$F$3:$BH$104,V$2,FALSE)),"",HLOOKUP(V8,'Raw data'!$F$3:$BH$104,V$2,FALSE))</f>
        <v>404</v>
      </c>
      <c r="X8" s="12">
        <f t="shared" si="10"/>
        <v>314</v>
      </c>
      <c r="Y8" s="12">
        <f t="shared" si="11"/>
        <v>81.298391899940441</v>
      </c>
      <c r="Z8" s="12">
        <f t="shared" si="12"/>
        <v>68.371947587849903</v>
      </c>
      <c r="AA8" s="12"/>
      <c r="AB8" s="62" t="s">
        <v>144</v>
      </c>
      <c r="AC8" s="12">
        <v>2</v>
      </c>
      <c r="AD8" s="12">
        <f t="shared" si="13"/>
        <v>0</v>
      </c>
      <c r="AE8" s="12">
        <f t="shared" si="14"/>
        <v>0</v>
      </c>
      <c r="AF8" s="12">
        <f t="shared" si="15"/>
        <v>0</v>
      </c>
    </row>
    <row r="9" spans="1:32" ht="15.75" customHeight="1" x14ac:dyDescent="0.2">
      <c r="A9" s="77" t="s">
        <v>145</v>
      </c>
      <c r="B9" s="59">
        <f t="shared" si="0"/>
        <v>29.335646729241212</v>
      </c>
      <c r="C9" s="12"/>
      <c r="D9" s="79" t="s">
        <v>145</v>
      </c>
      <c r="E9" s="28">
        <f>IF(ISERROR(HLOOKUP(D9,'Raw data'!$F$3:$BH$104,D$2,FALSE)),"",HLOOKUP(D9,'Raw data'!$F$3:$BH$104,D$2,FALSE))</f>
        <v>18</v>
      </c>
      <c r="F9" s="12">
        <f t="shared" si="1"/>
        <v>18</v>
      </c>
      <c r="G9" s="12">
        <f t="shared" si="2"/>
        <v>14.285714285714292</v>
      </c>
      <c r="H9" s="12">
        <f t="shared" si="3"/>
        <v>12.01428571428572</v>
      </c>
      <c r="I9" s="12"/>
      <c r="J9" s="79" t="s">
        <v>145</v>
      </c>
      <c r="K9" s="28">
        <f>IF(ISERROR(HLOOKUP(J9,'Raw data'!$F$3:$BH$104,J$2,FALSE)),"",HLOOKUP(J9,'Raw data'!$F$3:$BH$104,J$2,FALSE))</f>
        <v>13</v>
      </c>
      <c r="L9" s="12">
        <f t="shared" si="4"/>
        <v>103</v>
      </c>
      <c r="M9" s="12">
        <f t="shared" si="5"/>
        <v>9.6491228070175481</v>
      </c>
      <c r="N9" s="12">
        <f t="shared" si="6"/>
        <v>8.1149122807017573</v>
      </c>
      <c r="O9" s="12"/>
      <c r="P9" s="79" t="s">
        <v>145</v>
      </c>
      <c r="Q9" s="28">
        <f>IF(ISERROR(HLOOKUP(P9,'Raw data'!$F$3:$BH$104,P$2,FALSE)),"",HLOOKUP(P9,'Raw data'!$F$3:$BH$104,P$2,FALSE))</f>
        <v>23.7</v>
      </c>
      <c r="R9" s="12">
        <f t="shared" si="7"/>
        <v>16.2</v>
      </c>
      <c r="S9" s="12">
        <f t="shared" si="8"/>
        <v>55.616438356164387</v>
      </c>
      <c r="T9" s="12">
        <f t="shared" si="9"/>
        <v>46.77342465753425</v>
      </c>
      <c r="U9" s="12"/>
      <c r="V9" s="79" t="s">
        <v>145</v>
      </c>
      <c r="W9" s="28">
        <f>IF(ISERROR(HLOOKUP(V9,'Raw data'!$F$3:$BH$104,V$2,FALSE)),"",HLOOKUP(V9,'Raw data'!$F$3:$BH$104,V$2,FALSE))</f>
        <v>762</v>
      </c>
      <c r="X9" s="12">
        <f t="shared" si="10"/>
        <v>672</v>
      </c>
      <c r="Y9" s="12">
        <f t="shared" si="11"/>
        <v>59.976176295413936</v>
      </c>
      <c r="Z9" s="12">
        <f t="shared" si="12"/>
        <v>50.43996426444312</v>
      </c>
      <c r="AA9" s="12"/>
      <c r="AB9" s="79" t="s">
        <v>145</v>
      </c>
      <c r="AC9" s="12">
        <v>2</v>
      </c>
      <c r="AD9" s="12">
        <f t="shared" si="13"/>
        <v>0</v>
      </c>
      <c r="AE9" s="12">
        <f t="shared" si="14"/>
        <v>0</v>
      </c>
      <c r="AF9" s="12">
        <f t="shared" si="15"/>
        <v>0</v>
      </c>
    </row>
    <row r="10" spans="1:32" ht="15.75" customHeight="1" x14ac:dyDescent="0.2">
      <c r="A10" s="81" t="s">
        <v>146</v>
      </c>
      <c r="B10" s="59">
        <f t="shared" si="0"/>
        <v>29.837748413618922</v>
      </c>
      <c r="C10" s="12"/>
      <c r="D10" s="84" t="s">
        <v>146</v>
      </c>
      <c r="E10" s="28">
        <f>IF(ISERROR(HLOOKUP(D10,'Raw data'!$F$3:$BH$104,D$2,FALSE)),"",HLOOKUP(D10,'Raw data'!$F$3:$BH$104,D$2,FALSE))</f>
        <v>18</v>
      </c>
      <c r="F10" s="12">
        <f t="shared" si="1"/>
        <v>18</v>
      </c>
      <c r="G10" s="12">
        <f t="shared" si="2"/>
        <v>14.285714285714292</v>
      </c>
      <c r="H10" s="12">
        <f t="shared" si="3"/>
        <v>12.01428571428572</v>
      </c>
      <c r="I10" s="12"/>
      <c r="J10" s="84" t="s">
        <v>146</v>
      </c>
      <c r="K10" s="28">
        <f>IF(ISERROR(HLOOKUP(J10,'Raw data'!$F$3:$BH$104,J$2,FALSE)),"",HLOOKUP(J10,'Raw data'!$F$3:$BH$104,J$2,FALSE))</f>
        <v>20</v>
      </c>
      <c r="L10" s="12">
        <f t="shared" si="4"/>
        <v>96</v>
      </c>
      <c r="M10" s="12">
        <f t="shared" si="5"/>
        <v>15.789473684210535</v>
      </c>
      <c r="N10" s="12">
        <f t="shared" si="6"/>
        <v>13.278947368421059</v>
      </c>
      <c r="O10" s="12"/>
      <c r="P10" s="84" t="s">
        <v>146</v>
      </c>
      <c r="Q10" s="28">
        <f>IF(ISERROR(HLOOKUP(P10,'Raw data'!$F$3:$BH$104,P$2,FALSE)),"",HLOOKUP(P10,'Raw data'!$F$3:$BH$104,P$2,FALSE))</f>
        <v>12.7</v>
      </c>
      <c r="R10" s="12">
        <f t="shared" si="7"/>
        <v>27.2</v>
      </c>
      <c r="S10" s="12">
        <f t="shared" si="8"/>
        <v>25.479452054794521</v>
      </c>
      <c r="T10" s="12">
        <f t="shared" si="9"/>
        <v>21.428219178082191</v>
      </c>
      <c r="U10" s="12"/>
      <c r="V10" s="84" t="s">
        <v>146</v>
      </c>
      <c r="W10" s="28">
        <f>IF(ISERROR(HLOOKUP(V10,'Raw data'!$F$3:$BH$104,V$2,FALSE)),"",HLOOKUP(V10,'Raw data'!$F$3:$BH$104,V$2,FALSE))</f>
        <v>319</v>
      </c>
      <c r="X10" s="12">
        <f t="shared" si="10"/>
        <v>229</v>
      </c>
      <c r="Y10" s="12">
        <f t="shared" si="11"/>
        <v>86.360929124478858</v>
      </c>
      <c r="Z10" s="12">
        <f t="shared" si="12"/>
        <v>72.629541393686722</v>
      </c>
      <c r="AA10" s="12"/>
      <c r="AB10" s="84" t="s">
        <v>146</v>
      </c>
      <c r="AC10" s="12">
        <v>2</v>
      </c>
      <c r="AD10" s="12">
        <f t="shared" si="13"/>
        <v>0</v>
      </c>
      <c r="AE10" s="12">
        <f t="shared" si="14"/>
        <v>100</v>
      </c>
      <c r="AF10" s="12">
        <f t="shared" si="15"/>
        <v>84.1</v>
      </c>
    </row>
    <row r="11" spans="1:32" ht="15.75" customHeight="1" x14ac:dyDescent="0.2">
      <c r="A11" s="77" t="s">
        <v>147</v>
      </c>
      <c r="B11" s="59">
        <f t="shared" si="0"/>
        <v>17.981492052794287</v>
      </c>
      <c r="C11" s="12"/>
      <c r="D11" s="79" t="s">
        <v>147</v>
      </c>
      <c r="E11" s="28">
        <f>IF(ISERROR(HLOOKUP(D11,'Raw data'!$F$3:$BH$104,D$2,FALSE)),"",HLOOKUP(D11,'Raw data'!$F$3:$BH$104,D$2,FALSE))</f>
        <v>18</v>
      </c>
      <c r="F11" s="12">
        <f t="shared" si="1"/>
        <v>18</v>
      </c>
      <c r="G11" s="12">
        <f t="shared" si="2"/>
        <v>14.285714285714292</v>
      </c>
      <c r="H11" s="12">
        <f t="shared" si="3"/>
        <v>12.01428571428572</v>
      </c>
      <c r="I11" s="12"/>
      <c r="J11" s="79" t="s">
        <v>147</v>
      </c>
      <c r="K11" s="28">
        <f>IF(ISERROR(HLOOKUP(J11,'Raw data'!$F$3:$BH$104,J$2,FALSE)),"",HLOOKUP(J11,'Raw data'!$F$3:$BH$104,J$2,FALSE))</f>
        <v>9</v>
      </c>
      <c r="L11" s="12">
        <f t="shared" si="4"/>
        <v>107</v>
      </c>
      <c r="M11" s="12">
        <f t="shared" si="5"/>
        <v>6.1403508771929864</v>
      </c>
      <c r="N11" s="12">
        <f t="shared" si="6"/>
        <v>5.1640350877193013</v>
      </c>
      <c r="O11" s="12"/>
      <c r="P11" s="79" t="s">
        <v>147</v>
      </c>
      <c r="Q11" s="28">
        <f>IF(ISERROR(HLOOKUP(P11,'Raw data'!$F$3:$BH$104,P$2,FALSE)),"",HLOOKUP(P11,'Raw data'!$F$3:$BH$104,P$2,FALSE))</f>
        <v>15.9</v>
      </c>
      <c r="R11" s="12">
        <f t="shared" si="7"/>
        <v>24</v>
      </c>
      <c r="S11" s="12">
        <f t="shared" si="8"/>
        <v>34.246575342465761</v>
      </c>
      <c r="T11" s="12">
        <f t="shared" si="9"/>
        <v>28.801369863013704</v>
      </c>
      <c r="U11" s="12"/>
      <c r="V11" s="79" t="s">
        <v>147</v>
      </c>
      <c r="W11" s="28">
        <f>IF(ISERROR(HLOOKUP(V11,'Raw data'!$F$3:$BH$104,V$2,FALSE)),"",HLOOKUP(V11,'Raw data'!$F$3:$BH$104,V$2,FALSE))</f>
        <v>1251</v>
      </c>
      <c r="X11" s="12">
        <f t="shared" si="10"/>
        <v>1161</v>
      </c>
      <c r="Y11" s="12">
        <f t="shared" si="11"/>
        <v>30.85169743895176</v>
      </c>
      <c r="Z11" s="12">
        <f t="shared" si="12"/>
        <v>25.946277546158431</v>
      </c>
      <c r="AA11" s="12"/>
      <c r="AB11" s="79" t="s">
        <v>147</v>
      </c>
      <c r="AC11" s="12">
        <v>2</v>
      </c>
      <c r="AD11" s="12">
        <f t="shared" si="13"/>
        <v>0</v>
      </c>
      <c r="AE11" s="12">
        <f t="shared" si="14"/>
        <v>0</v>
      </c>
      <c r="AF11" s="12">
        <f t="shared" si="15"/>
        <v>0</v>
      </c>
    </row>
    <row r="12" spans="1:32" ht="15.75" customHeight="1" x14ac:dyDescent="0.2">
      <c r="A12" s="73" t="s">
        <v>148</v>
      </c>
      <c r="B12" s="59">
        <f t="shared" si="0"/>
        <v>11.005133041806426</v>
      </c>
      <c r="C12" s="12"/>
      <c r="D12" s="65" t="s">
        <v>148</v>
      </c>
      <c r="E12" s="28">
        <f>IF(ISERROR(HLOOKUP(D12,'Raw data'!$F$3:$BH$104,D$2,FALSE)),"",HLOOKUP(D12,'Raw data'!$F$3:$BH$104,D$2,FALSE))</f>
        <v>21</v>
      </c>
      <c r="F12" s="12">
        <f t="shared" si="1"/>
        <v>21</v>
      </c>
      <c r="G12" s="12">
        <f t="shared" si="2"/>
        <v>0</v>
      </c>
      <c r="H12" s="12">
        <f t="shared" si="3"/>
        <v>0</v>
      </c>
      <c r="I12" s="12"/>
      <c r="J12" s="65" t="s">
        <v>148</v>
      </c>
      <c r="K12" s="28">
        <f>IF(ISERROR(HLOOKUP(J12,'Raw data'!$F$3:$BH$104,J$2,FALSE)),"",HLOOKUP(J12,'Raw data'!$F$3:$BH$104,J$2,FALSE))</f>
        <v>7</v>
      </c>
      <c r="L12" s="12">
        <f t="shared" si="4"/>
        <v>109</v>
      </c>
      <c r="M12" s="12">
        <f t="shared" si="5"/>
        <v>4.3859649122807127</v>
      </c>
      <c r="N12" s="12">
        <f t="shared" si="6"/>
        <v>3.6885964912280791</v>
      </c>
      <c r="O12" s="12"/>
      <c r="P12" s="65" t="s">
        <v>148</v>
      </c>
      <c r="Q12" s="28">
        <f>IF(ISERROR(HLOOKUP(P12,'Raw data'!$F$3:$BH$104,P$2,FALSE)),"",HLOOKUP(P12,'Raw data'!$F$3:$BH$104,P$2,FALSE))</f>
        <v>9.6</v>
      </c>
      <c r="R12" s="12">
        <f t="shared" si="7"/>
        <v>30.299999999999997</v>
      </c>
      <c r="S12" s="12">
        <f t="shared" si="8"/>
        <v>16.986301369863028</v>
      </c>
      <c r="T12" s="12">
        <f t="shared" si="9"/>
        <v>14.285479452054807</v>
      </c>
      <c r="U12" s="12"/>
      <c r="V12" s="65" t="s">
        <v>148</v>
      </c>
      <c r="W12" s="28">
        <f>IF(ISERROR(HLOOKUP(V12,'Raw data'!$F$3:$BH$104,V$2,FALSE)),"",HLOOKUP(V12,'Raw data'!$F$3:$BH$104,V$2,FALSE))</f>
        <v>1249</v>
      </c>
      <c r="X12" s="12">
        <f t="shared" si="10"/>
        <v>1159</v>
      </c>
      <c r="Y12" s="12">
        <f t="shared" si="11"/>
        <v>30.970815961882067</v>
      </c>
      <c r="Z12" s="12">
        <f t="shared" si="12"/>
        <v>26.046456223942819</v>
      </c>
      <c r="AA12" s="12"/>
      <c r="AB12" s="65" t="s">
        <v>148</v>
      </c>
      <c r="AC12" s="12">
        <v>0</v>
      </c>
      <c r="AD12" s="12">
        <f t="shared" si="13"/>
        <v>2</v>
      </c>
      <c r="AE12" s="12">
        <f t="shared" si="14"/>
        <v>0</v>
      </c>
      <c r="AF12" s="12">
        <f t="shared" si="15"/>
        <v>0</v>
      </c>
    </row>
    <row r="13" spans="1:32" ht="15.75" customHeight="1" x14ac:dyDescent="0.2">
      <c r="A13" s="77" t="s">
        <v>149</v>
      </c>
      <c r="B13" s="59">
        <f t="shared" si="0"/>
        <v>13.951101730651828</v>
      </c>
      <c r="C13" s="12"/>
      <c r="D13" s="79" t="s">
        <v>149</v>
      </c>
      <c r="E13" s="28">
        <f>IF(ISERROR(HLOOKUP(D13,'Raw data'!$F$3:$BH$104,D$2,FALSE)),"",HLOOKUP(D13,'Raw data'!$F$3:$BH$104,D$2,FALSE))</f>
        <v>18</v>
      </c>
      <c r="F13" s="12">
        <f t="shared" si="1"/>
        <v>18</v>
      </c>
      <c r="G13" s="12">
        <f t="shared" si="2"/>
        <v>14.285714285714292</v>
      </c>
      <c r="H13" s="12">
        <f t="shared" si="3"/>
        <v>12.01428571428572</v>
      </c>
      <c r="I13" s="12"/>
      <c r="J13" s="79" t="s">
        <v>149</v>
      </c>
      <c r="K13" s="28">
        <f>IF(ISERROR(HLOOKUP(J13,'Raw data'!$F$3:$BH$104,J$2,FALSE)),"",HLOOKUP(J13,'Raw data'!$F$3:$BH$104,J$2,FALSE))</f>
        <v>7</v>
      </c>
      <c r="L13" s="12">
        <f t="shared" si="4"/>
        <v>109</v>
      </c>
      <c r="M13" s="12">
        <f t="shared" si="5"/>
        <v>4.3859649122807127</v>
      </c>
      <c r="N13" s="12">
        <f t="shared" si="6"/>
        <v>3.6885964912280791</v>
      </c>
      <c r="O13" s="12"/>
      <c r="P13" s="79" t="s">
        <v>149</v>
      </c>
      <c r="Q13" s="28">
        <f>IF(ISERROR(HLOOKUP(P13,'Raw data'!$F$3:$BH$104,P$2,FALSE)),"",HLOOKUP(P13,'Raw data'!$F$3:$BH$104,P$2,FALSE))</f>
        <v>18.5</v>
      </c>
      <c r="R13" s="12">
        <f t="shared" si="7"/>
        <v>21.4</v>
      </c>
      <c r="S13" s="12">
        <f t="shared" si="8"/>
        <v>41.369863013698634</v>
      </c>
      <c r="T13" s="12">
        <f t="shared" si="9"/>
        <v>34.792054794520553</v>
      </c>
      <c r="U13" s="12"/>
      <c r="V13" s="79" t="s">
        <v>149</v>
      </c>
      <c r="W13" s="28">
        <f>IF(ISERROR(HLOOKUP(V13,'Raw data'!$F$3:$BH$104,V$2,FALSE)),"",HLOOKUP(V13,'Raw data'!$F$3:$BH$104,V$2,FALSE))</f>
        <v>1663</v>
      </c>
      <c r="X13" s="12">
        <f t="shared" si="10"/>
        <v>1573</v>
      </c>
      <c r="Y13" s="12">
        <f t="shared" si="11"/>
        <v>6.3132817153067293</v>
      </c>
      <c r="Z13" s="12">
        <f t="shared" si="12"/>
        <v>5.3094699225729594</v>
      </c>
      <c r="AA13" s="12"/>
      <c r="AB13" s="79" t="s">
        <v>149</v>
      </c>
      <c r="AC13" s="12">
        <v>2</v>
      </c>
      <c r="AD13" s="12">
        <f t="shared" si="13"/>
        <v>0</v>
      </c>
      <c r="AE13" s="12">
        <f t="shared" si="14"/>
        <v>50</v>
      </c>
      <c r="AF13" s="12">
        <f t="shared" si="15"/>
        <v>42.05</v>
      </c>
    </row>
    <row r="14" spans="1:32" ht="15.75" customHeight="1" x14ac:dyDescent="0.2">
      <c r="A14" s="33" t="s">
        <v>150</v>
      </c>
      <c r="B14" s="59">
        <f t="shared" si="0"/>
        <v>20.804236574163227</v>
      </c>
      <c r="C14" s="12"/>
      <c r="D14" s="53" t="s">
        <v>150</v>
      </c>
      <c r="E14" s="28">
        <f>IF(ISERROR(HLOOKUP(D14,'Raw data'!$F$3:$BH$104,D$2,FALSE)),"",HLOOKUP(D14,'Raw data'!$F$3:$BH$104,D$2,FALSE))</f>
        <v>15</v>
      </c>
      <c r="F14" s="12">
        <f t="shared" si="1"/>
        <v>15</v>
      </c>
      <c r="G14" s="12">
        <f t="shared" si="2"/>
        <v>28.571428571428569</v>
      </c>
      <c r="H14" s="12">
        <f t="shared" si="3"/>
        <v>24.028571428571425</v>
      </c>
      <c r="I14" s="12"/>
      <c r="J14" s="53" t="s">
        <v>150</v>
      </c>
      <c r="K14" s="28">
        <f>IF(ISERROR(HLOOKUP(J14,'Raw data'!$F$3:$BH$104,J$2,FALSE)),"",HLOOKUP(J14,'Raw data'!$F$3:$BH$104,J$2,FALSE))</f>
        <v>4</v>
      </c>
      <c r="L14" s="12">
        <f t="shared" si="4"/>
        <v>112</v>
      </c>
      <c r="M14" s="12">
        <f t="shared" si="5"/>
        <v>1.7543859649122879</v>
      </c>
      <c r="N14" s="12">
        <f t="shared" si="6"/>
        <v>1.475438596491234</v>
      </c>
      <c r="O14" s="12"/>
      <c r="P14" s="53" t="s">
        <v>150</v>
      </c>
      <c r="Q14" s="28">
        <f>IF(ISERROR(HLOOKUP(P14,'Raw data'!$F$3:$BH$104,P$2,FALSE)),"",HLOOKUP(P14,'Raw data'!$F$3:$BH$104,P$2,FALSE))</f>
        <v>9.6</v>
      </c>
      <c r="R14" s="12">
        <f t="shared" si="7"/>
        <v>30.299999999999997</v>
      </c>
      <c r="S14" s="12">
        <f t="shared" si="8"/>
        <v>16.986301369863028</v>
      </c>
      <c r="T14" s="12">
        <f t="shared" si="9"/>
        <v>14.285479452054807</v>
      </c>
      <c r="U14" s="12"/>
      <c r="V14" s="53" t="s">
        <v>150</v>
      </c>
      <c r="W14" s="28">
        <f>IF(ISERROR(HLOOKUP(V14,'Raw data'!$F$3:$BH$104,V$2,FALSE)),"",HLOOKUP(V14,'Raw data'!$F$3:$BH$104,V$2,FALSE))</f>
        <v>902</v>
      </c>
      <c r="X14" s="12">
        <f t="shared" si="10"/>
        <v>812</v>
      </c>
      <c r="Y14" s="12">
        <f t="shared" si="11"/>
        <v>51.63787969029184</v>
      </c>
      <c r="Z14" s="12">
        <f t="shared" si="12"/>
        <v>43.427456819535436</v>
      </c>
      <c r="AA14" s="12"/>
      <c r="AB14" s="53" t="s">
        <v>150</v>
      </c>
      <c r="AC14" s="12">
        <v>2</v>
      </c>
      <c r="AD14" s="12">
        <f t="shared" si="13"/>
        <v>0</v>
      </c>
      <c r="AE14" s="12">
        <f t="shared" si="14"/>
        <v>50</v>
      </c>
      <c r="AF14" s="12">
        <f t="shared" si="15"/>
        <v>42.05</v>
      </c>
    </row>
    <row r="15" spans="1:32" ht="15.75" customHeight="1" x14ac:dyDescent="0.2">
      <c r="A15" s="81" t="s">
        <v>151</v>
      </c>
      <c r="B15" s="59">
        <f t="shared" si="0"/>
        <v>32.024559190561277</v>
      </c>
      <c r="C15" s="12"/>
      <c r="D15" s="84" t="s">
        <v>151</v>
      </c>
      <c r="E15" s="28">
        <f>IF(ISERROR(HLOOKUP(D15,'Raw data'!$F$3:$BH$104,D$2,FALSE)),"",HLOOKUP(D15,'Raw data'!$F$3:$BH$104,D$2,FALSE))</f>
        <v>16</v>
      </c>
      <c r="F15" s="12">
        <f t="shared" si="1"/>
        <v>16</v>
      </c>
      <c r="G15" s="12">
        <f t="shared" si="2"/>
        <v>23.80952380952381</v>
      </c>
      <c r="H15" s="12">
        <f t="shared" si="3"/>
        <v>20.023809523809522</v>
      </c>
      <c r="I15" s="12"/>
      <c r="J15" s="84" t="s">
        <v>151</v>
      </c>
      <c r="K15" s="28">
        <f>IF(ISERROR(HLOOKUP(J15,'Raw data'!$F$3:$BH$104,J$2,FALSE)),"",HLOOKUP(J15,'Raw data'!$F$3:$BH$104,J$2,FALSE))</f>
        <v>21</v>
      </c>
      <c r="L15" s="12">
        <f t="shared" si="4"/>
        <v>95</v>
      </c>
      <c r="M15" s="12">
        <f t="shared" si="5"/>
        <v>16.666666666666671</v>
      </c>
      <c r="N15" s="12">
        <f t="shared" si="6"/>
        <v>14.016666666666669</v>
      </c>
      <c r="O15" s="12"/>
      <c r="P15" s="84" t="s">
        <v>151</v>
      </c>
      <c r="Q15" s="28">
        <f>IF(ISERROR(HLOOKUP(P15,'Raw data'!$F$3:$BH$104,P$2,FALSE)),"",HLOOKUP(P15,'Raw data'!$F$3:$BH$104,P$2,FALSE))</f>
        <v>12.7</v>
      </c>
      <c r="R15" s="12">
        <f t="shared" si="7"/>
        <v>27.2</v>
      </c>
      <c r="S15" s="12">
        <f t="shared" si="8"/>
        <v>25.479452054794521</v>
      </c>
      <c r="T15" s="12">
        <f t="shared" si="9"/>
        <v>21.428219178082191</v>
      </c>
      <c r="U15" s="12"/>
      <c r="V15" s="84" t="s">
        <v>151</v>
      </c>
      <c r="W15" s="28">
        <f>IF(ISERROR(HLOOKUP(V15,'Raw data'!$F$3:$BH$104,V$2,FALSE)),"",HLOOKUP(V15,'Raw data'!$F$3:$BH$104,V$2,FALSE))</f>
        <v>319</v>
      </c>
      <c r="X15" s="12">
        <f t="shared" si="10"/>
        <v>229</v>
      </c>
      <c r="Y15" s="12">
        <f t="shared" si="11"/>
        <v>86.360929124478858</v>
      </c>
      <c r="Z15" s="12">
        <f t="shared" si="12"/>
        <v>72.629541393686722</v>
      </c>
      <c r="AA15" s="12"/>
      <c r="AB15" s="84" t="s">
        <v>151</v>
      </c>
      <c r="AC15" s="12">
        <v>1</v>
      </c>
      <c r="AD15" s="12">
        <f t="shared" si="13"/>
        <v>1</v>
      </c>
      <c r="AE15" s="12">
        <f t="shared" si="14"/>
        <v>0</v>
      </c>
      <c r="AF15" s="12">
        <f t="shared" si="15"/>
        <v>0</v>
      </c>
    </row>
    <row r="16" spans="1:32" ht="15.75" customHeight="1" x14ac:dyDescent="0.2">
      <c r="A16" s="81" t="s">
        <v>152</v>
      </c>
      <c r="B16" s="59">
        <f t="shared" si="0"/>
        <v>31.497616834671554</v>
      </c>
      <c r="C16" s="12"/>
      <c r="D16" s="84" t="s">
        <v>152</v>
      </c>
      <c r="E16" s="28">
        <f>IF(ISERROR(HLOOKUP(D16,'Raw data'!$F$3:$BH$104,D$2,FALSE)),"",HLOOKUP(D16,'Raw data'!$F$3:$BH$104,D$2,FALSE))</f>
        <v>18</v>
      </c>
      <c r="F16" s="12">
        <f t="shared" si="1"/>
        <v>18</v>
      </c>
      <c r="G16" s="12">
        <f t="shared" si="2"/>
        <v>14.285714285714292</v>
      </c>
      <c r="H16" s="12">
        <f t="shared" si="3"/>
        <v>12.01428571428572</v>
      </c>
      <c r="I16" s="12"/>
      <c r="J16" s="84" t="s">
        <v>152</v>
      </c>
      <c r="K16" s="28">
        <f>IF(ISERROR(HLOOKUP(J16,'Raw data'!$F$3:$BH$104,J$2,FALSE)),"",HLOOKUP(J16,'Raw data'!$F$3:$BH$104,J$2,FALSE))</f>
        <v>29</v>
      </c>
      <c r="L16" s="12">
        <f t="shared" si="4"/>
        <v>87</v>
      </c>
      <c r="M16" s="12">
        <f t="shared" si="5"/>
        <v>23.684210526315795</v>
      </c>
      <c r="N16" s="12">
        <f t="shared" si="6"/>
        <v>19.918421052631583</v>
      </c>
      <c r="O16" s="12"/>
      <c r="P16" s="84" t="s">
        <v>152</v>
      </c>
      <c r="Q16" s="28">
        <f>IF(ISERROR(HLOOKUP(P16,'Raw data'!$F$3:$BH$104,P$2,FALSE)),"",HLOOKUP(P16,'Raw data'!$F$3:$BH$104,P$2,FALSE))</f>
        <v>12.7</v>
      </c>
      <c r="R16" s="12">
        <f t="shared" si="7"/>
        <v>27.2</v>
      </c>
      <c r="S16" s="12">
        <f t="shared" si="8"/>
        <v>25.479452054794521</v>
      </c>
      <c r="T16" s="12">
        <f t="shared" si="9"/>
        <v>21.428219178082191</v>
      </c>
      <c r="U16" s="12"/>
      <c r="V16" s="84" t="s">
        <v>152</v>
      </c>
      <c r="W16" s="28">
        <f>IF(ISERROR(HLOOKUP(V16,'Raw data'!$F$3:$BH$104,V$2,FALSE)),"",HLOOKUP(V16,'Raw data'!$F$3:$BH$104,V$2,FALSE))</f>
        <v>319</v>
      </c>
      <c r="X16" s="12">
        <f t="shared" si="10"/>
        <v>229</v>
      </c>
      <c r="Y16" s="12">
        <f t="shared" si="11"/>
        <v>86.360929124478858</v>
      </c>
      <c r="Z16" s="12">
        <f t="shared" si="12"/>
        <v>72.629541393686722</v>
      </c>
      <c r="AA16" s="12"/>
      <c r="AB16" s="84" t="s">
        <v>152</v>
      </c>
      <c r="AC16" s="12">
        <v>1</v>
      </c>
      <c r="AD16" s="12">
        <f t="shared" si="13"/>
        <v>1</v>
      </c>
      <c r="AE16" s="12">
        <f t="shared" si="14"/>
        <v>50</v>
      </c>
      <c r="AF16" s="12">
        <f t="shared" si="15"/>
        <v>42.05</v>
      </c>
    </row>
    <row r="17" spans="1:32" ht="15.75" customHeight="1" x14ac:dyDescent="0.2">
      <c r="A17" s="33" t="s">
        <v>153</v>
      </c>
      <c r="B17" s="59">
        <f t="shared" si="0"/>
        <v>22.214238910259574</v>
      </c>
      <c r="C17" s="12"/>
      <c r="D17" s="53" t="s">
        <v>153</v>
      </c>
      <c r="E17" s="28">
        <f>IF(ISERROR(HLOOKUP(D17,'Raw data'!$F$3:$BH$104,D$2,FALSE)),"",HLOOKUP(D17,'Raw data'!$F$3:$BH$104,D$2,FALSE))</f>
        <v>18</v>
      </c>
      <c r="F17" s="12">
        <f t="shared" si="1"/>
        <v>18</v>
      </c>
      <c r="G17" s="12">
        <f t="shared" si="2"/>
        <v>14.285714285714292</v>
      </c>
      <c r="H17" s="12">
        <f t="shared" si="3"/>
        <v>12.01428571428572</v>
      </c>
      <c r="I17" s="12"/>
      <c r="J17" s="53" t="s">
        <v>153</v>
      </c>
      <c r="K17" s="28">
        <f>IF(ISERROR(HLOOKUP(J17,'Raw data'!$F$3:$BH$104,J$2,FALSE)),"",HLOOKUP(J17,'Raw data'!$F$3:$BH$104,J$2,FALSE))</f>
        <v>6</v>
      </c>
      <c r="L17" s="12">
        <f t="shared" si="4"/>
        <v>110</v>
      </c>
      <c r="M17" s="12">
        <f t="shared" si="5"/>
        <v>3.5087719298245617</v>
      </c>
      <c r="N17" s="12">
        <f t="shared" si="6"/>
        <v>2.9508771929824564</v>
      </c>
      <c r="O17" s="12"/>
      <c r="P17" s="53" t="s">
        <v>153</v>
      </c>
      <c r="Q17" s="28">
        <f>IF(ISERROR(HLOOKUP(P17,'Raw data'!$F$3:$BH$104,P$2,FALSE)),"",HLOOKUP(P17,'Raw data'!$F$3:$BH$104,P$2,FALSE))</f>
        <v>26.6</v>
      </c>
      <c r="R17" s="12">
        <f t="shared" si="7"/>
        <v>13.299999999999997</v>
      </c>
      <c r="S17" s="12">
        <f t="shared" si="8"/>
        <v>63.561643835616451</v>
      </c>
      <c r="T17" s="12">
        <f t="shared" si="9"/>
        <v>53.455342465753432</v>
      </c>
      <c r="U17" s="12"/>
      <c r="V17" s="53" t="s">
        <v>153</v>
      </c>
      <c r="W17" s="28">
        <f>IF(ISERROR(HLOOKUP(V17,'Raw data'!$F$3:$BH$104,V$2,FALSE)),"",HLOOKUP(V17,'Raw data'!$F$3:$BH$104,V$2,FALSE))</f>
        <v>1361</v>
      </c>
      <c r="X17" s="12">
        <f t="shared" si="10"/>
        <v>1271</v>
      </c>
      <c r="Y17" s="12">
        <f t="shared" si="11"/>
        <v>24.300178677784402</v>
      </c>
      <c r="Z17" s="12">
        <f t="shared" si="12"/>
        <v>20.436450268016682</v>
      </c>
      <c r="AA17" s="12"/>
      <c r="AB17" s="53" t="s">
        <v>153</v>
      </c>
      <c r="AC17" s="12">
        <v>2</v>
      </c>
      <c r="AD17" s="12">
        <f t="shared" si="13"/>
        <v>0</v>
      </c>
      <c r="AE17" s="12">
        <f t="shared" si="14"/>
        <v>0</v>
      </c>
      <c r="AF17" s="12">
        <f t="shared" si="15"/>
        <v>0</v>
      </c>
    </row>
    <row r="18" spans="1:32" ht="15.75" customHeight="1" x14ac:dyDescent="0.2">
      <c r="A18" s="81" t="s">
        <v>154</v>
      </c>
      <c r="B18" s="59">
        <f t="shared" si="0"/>
        <v>27.440160694320678</v>
      </c>
      <c r="C18" s="12"/>
      <c r="D18" s="84" t="s">
        <v>154</v>
      </c>
      <c r="E18" s="28">
        <f>IF(ISERROR(HLOOKUP(D18,'Raw data'!$F$3:$BH$104,D$2,FALSE)),"",HLOOKUP(D18,'Raw data'!$F$3:$BH$104,D$2,FALSE))</f>
        <v>18</v>
      </c>
      <c r="F18" s="12">
        <f t="shared" si="1"/>
        <v>18</v>
      </c>
      <c r="G18" s="12">
        <f t="shared" si="2"/>
        <v>14.285714285714292</v>
      </c>
      <c r="H18" s="12">
        <f t="shared" si="3"/>
        <v>12.01428571428572</v>
      </c>
      <c r="I18" s="12"/>
      <c r="J18" s="84" t="s">
        <v>154</v>
      </c>
      <c r="K18" s="28">
        <f>IF(ISERROR(HLOOKUP(J18,'Raw data'!$F$3:$BH$104,J$2,FALSE)),"",HLOOKUP(J18,'Raw data'!$F$3:$BH$104,J$2,FALSE))</f>
        <v>7</v>
      </c>
      <c r="L18" s="12">
        <f t="shared" si="4"/>
        <v>109</v>
      </c>
      <c r="M18" s="12">
        <f t="shared" si="5"/>
        <v>4.3859649122807127</v>
      </c>
      <c r="N18" s="12">
        <f t="shared" si="6"/>
        <v>3.6885964912280791</v>
      </c>
      <c r="O18" s="12"/>
      <c r="P18" s="84" t="s">
        <v>154</v>
      </c>
      <c r="Q18" s="28">
        <f>IF(ISERROR(HLOOKUP(P18,'Raw data'!$F$3:$BH$104,P$2,FALSE)),"",HLOOKUP(P18,'Raw data'!$F$3:$BH$104,P$2,FALSE))</f>
        <v>12.7</v>
      </c>
      <c r="R18" s="12">
        <f t="shared" si="7"/>
        <v>27.2</v>
      </c>
      <c r="S18" s="12">
        <f t="shared" si="8"/>
        <v>25.479452054794521</v>
      </c>
      <c r="T18" s="12">
        <f t="shared" si="9"/>
        <v>21.428219178082191</v>
      </c>
      <c r="U18" s="12"/>
      <c r="V18" s="84" t="s">
        <v>154</v>
      </c>
      <c r="W18" s="28">
        <f>IF(ISERROR(HLOOKUP(V18,'Raw data'!$F$3:$BH$104,V$2,FALSE)),"",HLOOKUP(V18,'Raw data'!$F$3:$BH$104,V$2,FALSE))</f>
        <v>319</v>
      </c>
      <c r="X18" s="12">
        <f t="shared" si="10"/>
        <v>229</v>
      </c>
      <c r="Y18" s="12">
        <f t="shared" si="11"/>
        <v>86.360929124478858</v>
      </c>
      <c r="Z18" s="12">
        <f t="shared" si="12"/>
        <v>72.629541393686722</v>
      </c>
      <c r="AA18" s="12"/>
      <c r="AB18" s="84" t="s">
        <v>154</v>
      </c>
      <c r="AC18" s="12">
        <v>1</v>
      </c>
      <c r="AD18" s="12">
        <f t="shared" si="13"/>
        <v>1</v>
      </c>
      <c r="AE18" s="12">
        <f t="shared" si="14"/>
        <v>0</v>
      </c>
      <c r="AF18" s="12">
        <f t="shared" si="15"/>
        <v>0</v>
      </c>
    </row>
    <row r="19" spans="1:32" ht="15.75" customHeight="1" x14ac:dyDescent="0.2">
      <c r="A19" s="73" t="s">
        <v>155</v>
      </c>
      <c r="B19" s="59">
        <f t="shared" si="0"/>
        <v>24.248569077547955</v>
      </c>
      <c r="C19" s="12"/>
      <c r="D19" s="65" t="s">
        <v>155</v>
      </c>
      <c r="E19" s="28">
        <f>IF(ISERROR(HLOOKUP(D19,'Raw data'!$F$3:$BH$104,D$2,FALSE)),"",HLOOKUP(D19,'Raw data'!$F$3:$BH$104,D$2,FALSE))</f>
        <v>18</v>
      </c>
      <c r="F19" s="12">
        <f t="shared" si="1"/>
        <v>18</v>
      </c>
      <c r="G19" s="12">
        <f t="shared" si="2"/>
        <v>14.285714285714292</v>
      </c>
      <c r="H19" s="12">
        <f t="shared" si="3"/>
        <v>12.01428571428572</v>
      </c>
      <c r="I19" s="12"/>
      <c r="J19" s="65" t="s">
        <v>155</v>
      </c>
      <c r="K19" s="28">
        <f>IF(ISERROR(HLOOKUP(J19,'Raw data'!$F$3:$BH$104,J$2,FALSE)),"",HLOOKUP(J19,'Raw data'!$F$3:$BH$104,J$2,FALSE))</f>
        <v>8</v>
      </c>
      <c r="L19" s="12">
        <f t="shared" si="4"/>
        <v>108</v>
      </c>
      <c r="M19" s="12">
        <f t="shared" si="5"/>
        <v>5.2631578947368496</v>
      </c>
      <c r="N19" s="12">
        <f t="shared" si="6"/>
        <v>4.4263157894736906</v>
      </c>
      <c r="O19" s="12"/>
      <c r="P19" s="65" t="s">
        <v>155</v>
      </c>
      <c r="Q19" s="28">
        <f>IF(ISERROR(HLOOKUP(P19,'Raw data'!$F$3:$BH$104,P$2,FALSE)),"",HLOOKUP(P19,'Raw data'!$F$3:$BH$104,P$2,FALSE))</f>
        <v>9.6</v>
      </c>
      <c r="R19" s="12">
        <f t="shared" si="7"/>
        <v>30.299999999999997</v>
      </c>
      <c r="S19" s="12">
        <f t="shared" si="8"/>
        <v>16.986301369863028</v>
      </c>
      <c r="T19" s="12">
        <f t="shared" si="9"/>
        <v>14.285479452054807</v>
      </c>
      <c r="U19" s="12"/>
      <c r="V19" s="65" t="s">
        <v>155</v>
      </c>
      <c r="W19" s="28">
        <f>IF(ISERROR(HLOOKUP(V19,'Raw data'!$F$3:$BH$104,V$2,FALSE)),"",HLOOKUP(V19,'Raw data'!$F$3:$BH$104,V$2,FALSE))</f>
        <v>446</v>
      </c>
      <c r="X19" s="12">
        <f t="shared" si="10"/>
        <v>356</v>
      </c>
      <c r="Y19" s="12">
        <f t="shared" si="11"/>
        <v>78.796902918403816</v>
      </c>
      <c r="Z19" s="12">
        <f t="shared" si="12"/>
        <v>66.26819535437761</v>
      </c>
      <c r="AA19" s="12"/>
      <c r="AB19" s="65" t="s">
        <v>155</v>
      </c>
      <c r="AC19" s="12">
        <v>2</v>
      </c>
      <c r="AD19" s="12">
        <f t="shared" si="13"/>
        <v>0</v>
      </c>
      <c r="AE19" s="12">
        <f t="shared" si="14"/>
        <v>0</v>
      </c>
      <c r="AF19" s="12">
        <f t="shared" si="15"/>
        <v>0</v>
      </c>
    </row>
    <row r="20" spans="1:32" ht="15.75" customHeight="1" x14ac:dyDescent="0.2">
      <c r="A20" s="33" t="s">
        <v>156</v>
      </c>
      <c r="B20" s="59">
        <f t="shared" si="0"/>
        <v>23.754595926236082</v>
      </c>
      <c r="C20" s="12"/>
      <c r="D20" s="53" t="s">
        <v>156</v>
      </c>
      <c r="E20" s="28">
        <f>IF(ISERROR(HLOOKUP(D20,'Raw data'!$F$3:$BH$104,D$2,FALSE)),"",HLOOKUP(D20,'Raw data'!$F$3:$BH$104,D$2,FALSE))</f>
        <v>18</v>
      </c>
      <c r="F20" s="12">
        <f t="shared" si="1"/>
        <v>18</v>
      </c>
      <c r="G20" s="12">
        <f t="shared" si="2"/>
        <v>14.285714285714292</v>
      </c>
      <c r="H20" s="12">
        <f t="shared" si="3"/>
        <v>12.01428571428572</v>
      </c>
      <c r="I20" s="12"/>
      <c r="J20" s="53" t="s">
        <v>156</v>
      </c>
      <c r="K20" s="28">
        <f>IF(ISERROR(HLOOKUP(J20,'Raw data'!$F$3:$BH$104,J$2,FALSE)),"",HLOOKUP(J20,'Raw data'!$F$3:$BH$104,J$2,FALSE))</f>
        <v>17</v>
      </c>
      <c r="L20" s="12">
        <f t="shared" si="4"/>
        <v>99</v>
      </c>
      <c r="M20" s="12">
        <f t="shared" si="5"/>
        <v>13.15789473684211</v>
      </c>
      <c r="N20" s="12">
        <f t="shared" si="6"/>
        <v>11.065789473684214</v>
      </c>
      <c r="O20" s="12"/>
      <c r="P20" s="53" t="s">
        <v>156</v>
      </c>
      <c r="Q20" s="28">
        <f>IF(ISERROR(HLOOKUP(P20,'Raw data'!$F$3:$BH$104,P$2,FALSE)),"",HLOOKUP(P20,'Raw data'!$F$3:$BH$104,P$2,FALSE))</f>
        <v>10.6</v>
      </c>
      <c r="R20" s="12">
        <f t="shared" si="7"/>
        <v>29.299999999999997</v>
      </c>
      <c r="S20" s="12">
        <f t="shared" si="8"/>
        <v>19.726027397260282</v>
      </c>
      <c r="T20" s="12">
        <f t="shared" si="9"/>
        <v>16.589589041095895</v>
      </c>
      <c r="U20" s="12"/>
      <c r="V20" s="53" t="s">
        <v>156</v>
      </c>
      <c r="W20" s="28">
        <f>IF(ISERROR(HLOOKUP(V20,'Raw data'!$F$3:$BH$104,V$2,FALSE)),"",HLOOKUP(V20,'Raw data'!$F$3:$BH$104,V$2,FALSE))</f>
        <v>664</v>
      </c>
      <c r="X20" s="12">
        <f t="shared" si="10"/>
        <v>574</v>
      </c>
      <c r="Y20" s="12">
        <f t="shared" si="11"/>
        <v>65.812983918999407</v>
      </c>
      <c r="Z20" s="12">
        <f t="shared" si="12"/>
        <v>55.348719475878497</v>
      </c>
      <c r="AA20" s="12"/>
      <c r="AB20" s="53" t="s">
        <v>156</v>
      </c>
      <c r="AC20" s="12">
        <v>2</v>
      </c>
      <c r="AD20" s="12">
        <f t="shared" si="13"/>
        <v>0</v>
      </c>
      <c r="AE20" s="12">
        <f t="shared" si="14"/>
        <v>50</v>
      </c>
      <c r="AF20" s="12">
        <f t="shared" si="15"/>
        <v>42.05</v>
      </c>
    </row>
    <row r="21" spans="1:32" ht="15.75" customHeight="1" x14ac:dyDescent="0.2">
      <c r="A21" s="71" t="s">
        <v>157</v>
      </c>
      <c r="B21" s="59">
        <f t="shared" si="0"/>
        <v>31.73633207870779</v>
      </c>
      <c r="C21" s="12"/>
      <c r="D21" s="64" t="s">
        <v>157</v>
      </c>
      <c r="E21" s="28">
        <f>IF(ISERROR(HLOOKUP(D21,'Raw data'!$F$3:$BH$104,D$2,FALSE)),"",HLOOKUP(D21,'Raw data'!$F$3:$BH$104,D$2,FALSE))</f>
        <v>18</v>
      </c>
      <c r="F21" s="12">
        <f t="shared" si="1"/>
        <v>18</v>
      </c>
      <c r="G21" s="12">
        <f t="shared" si="2"/>
        <v>14.285714285714292</v>
      </c>
      <c r="H21" s="12">
        <f t="shared" si="3"/>
        <v>12.01428571428572</v>
      </c>
      <c r="I21" s="12"/>
      <c r="J21" s="64" t="s">
        <v>157</v>
      </c>
      <c r="K21" s="28">
        <f>IF(ISERROR(HLOOKUP(J21,'Raw data'!$F$3:$BH$104,J$2,FALSE)),"",HLOOKUP(J21,'Raw data'!$F$3:$BH$104,J$2,FALSE))</f>
        <v>17</v>
      </c>
      <c r="L21" s="12">
        <f t="shared" si="4"/>
        <v>99</v>
      </c>
      <c r="M21" s="12">
        <f t="shared" si="5"/>
        <v>13.15789473684211</v>
      </c>
      <c r="N21" s="12">
        <f t="shared" si="6"/>
        <v>11.065789473684214</v>
      </c>
      <c r="O21" s="12"/>
      <c r="P21" s="64" t="s">
        <v>157</v>
      </c>
      <c r="Q21" s="28">
        <f>IF(ISERROR(HLOOKUP(P21,'Raw data'!$F$3:$BH$104,P$2,FALSE)),"",HLOOKUP(P21,'Raw data'!$F$3:$BH$104,P$2,FALSE))</f>
        <v>14</v>
      </c>
      <c r="R21" s="12">
        <f t="shared" si="7"/>
        <v>25.9</v>
      </c>
      <c r="S21" s="12">
        <f t="shared" si="8"/>
        <v>29.041095890410972</v>
      </c>
      <c r="T21" s="12">
        <f t="shared" si="9"/>
        <v>24.423561643835626</v>
      </c>
      <c r="U21" s="12"/>
      <c r="V21" s="64" t="s">
        <v>157</v>
      </c>
      <c r="W21" s="28">
        <f>IF(ISERROR(HLOOKUP(V21,'Raw data'!$F$3:$BH$104,V$2,FALSE)),"",HLOOKUP(V21,'Raw data'!$F$3:$BH$104,V$2,FALSE))</f>
        <v>183</v>
      </c>
      <c r="X21" s="12">
        <f t="shared" si="10"/>
        <v>93</v>
      </c>
      <c r="Y21" s="12">
        <f t="shared" si="11"/>
        <v>94.460988683740325</v>
      </c>
      <c r="Z21" s="12">
        <f t="shared" si="12"/>
        <v>79.441691483025608</v>
      </c>
      <c r="AA21" s="12"/>
      <c r="AB21" s="64" t="s">
        <v>157</v>
      </c>
      <c r="AC21" s="12">
        <v>2</v>
      </c>
      <c r="AD21" s="12">
        <f t="shared" si="13"/>
        <v>0</v>
      </c>
      <c r="AE21" s="12">
        <f t="shared" si="14"/>
        <v>100</v>
      </c>
      <c r="AF21" s="12">
        <f t="shared" si="15"/>
        <v>84.1</v>
      </c>
    </row>
    <row r="22" spans="1:32" ht="15.75" customHeight="1" x14ac:dyDescent="0.2">
      <c r="A22" s="69" t="s">
        <v>158</v>
      </c>
      <c r="B22" s="59">
        <f t="shared" si="0"/>
        <v>20.427960815528998</v>
      </c>
      <c r="C22" s="12"/>
      <c r="D22" s="62" t="s">
        <v>158</v>
      </c>
      <c r="E22" s="28">
        <f>IF(ISERROR(HLOOKUP(D22,'Raw data'!$F$3:$BH$104,D$2,FALSE)),"",HLOOKUP(D22,'Raw data'!$F$3:$BH$104,D$2,FALSE))</f>
        <v>18</v>
      </c>
      <c r="F22" s="12">
        <f t="shared" si="1"/>
        <v>18</v>
      </c>
      <c r="G22" s="12">
        <f t="shared" si="2"/>
        <v>14.285714285714292</v>
      </c>
      <c r="H22" s="12">
        <f t="shared" si="3"/>
        <v>12.01428571428572</v>
      </c>
      <c r="I22" s="12"/>
      <c r="J22" s="62" t="s">
        <v>158</v>
      </c>
      <c r="K22" s="28">
        <f>IF(ISERROR(HLOOKUP(J22,'Raw data'!$F$3:$BH$104,J$2,FALSE)),"",HLOOKUP(J22,'Raw data'!$F$3:$BH$104,J$2,FALSE))</f>
        <v>15</v>
      </c>
      <c r="L22" s="12">
        <f t="shared" si="4"/>
        <v>101</v>
      </c>
      <c r="M22" s="12">
        <f t="shared" si="5"/>
        <v>11.403508771929836</v>
      </c>
      <c r="N22" s="12">
        <f t="shared" si="6"/>
        <v>9.5903508771929911</v>
      </c>
      <c r="O22" s="12"/>
      <c r="P22" s="62" t="s">
        <v>158</v>
      </c>
      <c r="Q22" s="28">
        <f>IF(ISERROR(HLOOKUP(P22,'Raw data'!$F$3:$BH$104,P$2,FALSE)),"",HLOOKUP(P22,'Raw data'!$F$3:$BH$104,P$2,FALSE))</f>
        <v>7.4</v>
      </c>
      <c r="R22" s="12">
        <f t="shared" si="7"/>
        <v>32.5</v>
      </c>
      <c r="S22" s="12">
        <f t="shared" si="8"/>
        <v>10.958904109589042</v>
      </c>
      <c r="T22" s="12">
        <f t="shared" si="9"/>
        <v>9.2164383561643834</v>
      </c>
      <c r="U22" s="12"/>
      <c r="V22" s="62" t="s">
        <v>158</v>
      </c>
      <c r="W22" s="28">
        <f>IF(ISERROR(HLOOKUP(V22,'Raw data'!$F$3:$BH$104,V$2,FALSE)),"",HLOOKUP(V22,'Raw data'!$F$3:$BH$104,V$2,FALSE))</f>
        <v>753</v>
      </c>
      <c r="X22" s="12">
        <f t="shared" si="10"/>
        <v>663</v>
      </c>
      <c r="Y22" s="12">
        <f t="shared" si="11"/>
        <v>60.512209648600361</v>
      </c>
      <c r="Z22" s="12">
        <f t="shared" si="12"/>
        <v>50.890768314472901</v>
      </c>
      <c r="AA22" s="12"/>
      <c r="AB22" s="62" t="s">
        <v>158</v>
      </c>
      <c r="AC22" s="12">
        <v>1</v>
      </c>
      <c r="AD22" s="12">
        <f t="shared" si="13"/>
        <v>1</v>
      </c>
      <c r="AE22" s="12">
        <f t="shared" si="14"/>
        <v>100</v>
      </c>
      <c r="AF22" s="12">
        <f t="shared" si="15"/>
        <v>84.1</v>
      </c>
    </row>
    <row r="23" spans="1:32" ht="15.75" customHeight="1" x14ac:dyDescent="0.2">
      <c r="A23" s="71" t="s">
        <v>159</v>
      </c>
      <c r="B23" s="59">
        <f t="shared" si="0"/>
        <v>20.408703410551396</v>
      </c>
      <c r="C23" s="12"/>
      <c r="D23" s="64" t="s">
        <v>159</v>
      </c>
      <c r="E23" s="28">
        <f>IF(ISERROR(HLOOKUP(D23,'Raw data'!$F$3:$BH$104,D$2,FALSE)),"",HLOOKUP(D23,'Raw data'!$F$3:$BH$104,D$2,FALSE))</f>
        <v>21</v>
      </c>
      <c r="F23" s="12">
        <f t="shared" si="1"/>
        <v>21</v>
      </c>
      <c r="G23" s="12">
        <f t="shared" si="2"/>
        <v>0</v>
      </c>
      <c r="H23" s="12">
        <f t="shared" si="3"/>
        <v>0</v>
      </c>
      <c r="I23" s="12"/>
      <c r="J23" s="64" t="s">
        <v>159</v>
      </c>
      <c r="K23" s="28">
        <f>IF(ISERROR(HLOOKUP(J23,'Raw data'!$F$3:$BH$104,J$2,FALSE)),"",HLOOKUP(J23,'Raw data'!$F$3:$BH$104,J$2,FALSE))</f>
        <v>5</v>
      </c>
      <c r="L23" s="12">
        <f t="shared" si="4"/>
        <v>111</v>
      </c>
      <c r="M23" s="12">
        <f t="shared" si="5"/>
        <v>2.6315789473684248</v>
      </c>
      <c r="N23" s="12">
        <f t="shared" si="6"/>
        <v>2.2131578947368453</v>
      </c>
      <c r="O23" s="12"/>
      <c r="P23" s="64" t="s">
        <v>159</v>
      </c>
      <c r="Q23" s="28">
        <f>IF(ISERROR(HLOOKUP(P23,'Raw data'!$F$3:$BH$104,P$2,FALSE)),"",HLOOKUP(P23,'Raw data'!$F$3:$BH$104,P$2,FALSE))</f>
        <v>25.5</v>
      </c>
      <c r="R23" s="12">
        <f t="shared" si="7"/>
        <v>14.399999999999999</v>
      </c>
      <c r="S23" s="12">
        <f t="shared" si="8"/>
        <v>60.547945205479458</v>
      </c>
      <c r="T23" s="12">
        <f t="shared" si="9"/>
        <v>50.920821917808219</v>
      </c>
      <c r="U23" s="12"/>
      <c r="V23" s="64" t="s">
        <v>159</v>
      </c>
      <c r="W23" s="28">
        <f>IF(ISERROR(HLOOKUP(V23,'Raw data'!$F$3:$BH$104,V$2,FALSE)),"",HLOOKUP(V23,'Raw data'!$F$3:$BH$104,V$2,FALSE))</f>
        <v>1200</v>
      </c>
      <c r="X23" s="12">
        <f t="shared" si="10"/>
        <v>1110</v>
      </c>
      <c r="Y23" s="12">
        <f t="shared" si="11"/>
        <v>33.88921977367481</v>
      </c>
      <c r="Z23" s="12">
        <f t="shared" si="12"/>
        <v>28.500833829660515</v>
      </c>
      <c r="AA23" s="12"/>
      <c r="AB23" s="64" t="s">
        <v>159</v>
      </c>
      <c r="AC23" s="12">
        <v>0</v>
      </c>
      <c r="AD23" s="12">
        <f t="shared" si="13"/>
        <v>2</v>
      </c>
      <c r="AE23" s="12">
        <f t="shared" si="14"/>
        <v>50</v>
      </c>
      <c r="AF23" s="12">
        <f t="shared" si="15"/>
        <v>42.05</v>
      </c>
    </row>
    <row r="24" spans="1:32" ht="15.75" customHeight="1" x14ac:dyDescent="0.2">
      <c r="A24" s="33" t="s">
        <v>160</v>
      </c>
      <c r="B24" s="59">
        <f t="shared" si="0"/>
        <v>24.123455575358889</v>
      </c>
      <c r="C24" s="12"/>
      <c r="D24" s="53" t="s">
        <v>160</v>
      </c>
      <c r="E24" s="28">
        <f>IF(ISERROR(HLOOKUP(D24,'Raw data'!$F$3:$BH$104,D$2,FALSE)),"",HLOOKUP(D24,'Raw data'!$F$3:$BH$104,D$2,FALSE))</f>
        <v>18</v>
      </c>
      <c r="F24" s="12">
        <f t="shared" si="1"/>
        <v>18</v>
      </c>
      <c r="G24" s="12">
        <f t="shared" si="2"/>
        <v>14.285714285714292</v>
      </c>
      <c r="H24" s="12">
        <f t="shared" si="3"/>
        <v>12.01428571428572</v>
      </c>
      <c r="I24" s="12"/>
      <c r="J24" s="53" t="s">
        <v>160</v>
      </c>
      <c r="K24" s="28">
        <f>IF(ISERROR(HLOOKUP(J24,'Raw data'!$F$3:$BH$104,J$2,FALSE)),"",HLOOKUP(J24,'Raw data'!$F$3:$BH$104,J$2,FALSE))</f>
        <v>19</v>
      </c>
      <c r="L24" s="12">
        <f t="shared" si="4"/>
        <v>97</v>
      </c>
      <c r="M24" s="12">
        <f t="shared" si="5"/>
        <v>14.912280701754398</v>
      </c>
      <c r="N24" s="12">
        <f t="shared" si="6"/>
        <v>12.541228070175448</v>
      </c>
      <c r="O24" s="12"/>
      <c r="P24" s="53" t="s">
        <v>160</v>
      </c>
      <c r="Q24" s="28">
        <f>IF(ISERROR(HLOOKUP(P24,'Raw data'!$F$3:$BH$104,P$2,FALSE)),"",HLOOKUP(P24,'Raw data'!$F$3:$BH$104,P$2,FALSE))</f>
        <v>10.6</v>
      </c>
      <c r="R24" s="12">
        <f t="shared" si="7"/>
        <v>29.299999999999997</v>
      </c>
      <c r="S24" s="12">
        <f t="shared" si="8"/>
        <v>19.726027397260282</v>
      </c>
      <c r="T24" s="12">
        <f t="shared" si="9"/>
        <v>16.589589041095895</v>
      </c>
      <c r="U24" s="12"/>
      <c r="V24" s="53" t="s">
        <v>160</v>
      </c>
      <c r="W24" s="28">
        <f>IF(ISERROR(HLOOKUP(V24,'Raw data'!$F$3:$BH$104,V$2,FALSE)),"",HLOOKUP(V24,'Raw data'!$F$3:$BH$104,V$2,FALSE))</f>
        <v>664</v>
      </c>
      <c r="X24" s="12">
        <f t="shared" si="10"/>
        <v>574</v>
      </c>
      <c r="Y24" s="12">
        <f t="shared" si="11"/>
        <v>65.812983918999407</v>
      </c>
      <c r="Z24" s="12">
        <f t="shared" si="12"/>
        <v>55.348719475878497</v>
      </c>
      <c r="AA24" s="12"/>
      <c r="AB24" s="53" t="s">
        <v>160</v>
      </c>
      <c r="AC24" s="12">
        <v>0</v>
      </c>
      <c r="AD24" s="12">
        <f t="shared" si="13"/>
        <v>2</v>
      </c>
      <c r="AE24" s="12">
        <f t="shared" si="14"/>
        <v>0</v>
      </c>
      <c r="AF24" s="12">
        <f t="shared" si="15"/>
        <v>0</v>
      </c>
    </row>
    <row r="25" spans="1:32" ht="15.75" customHeight="1" x14ac:dyDescent="0.2">
      <c r="A25" s="71" t="s">
        <v>244</v>
      </c>
      <c r="B25" s="59">
        <f t="shared" si="0"/>
        <v>10.926804111977388</v>
      </c>
      <c r="C25" s="12"/>
      <c r="D25" s="71" t="s">
        <v>244</v>
      </c>
      <c r="E25" s="28">
        <f>IF(ISERROR(HLOOKUP(D25,'Raw data'!$F$3:$BH$104,D$2,FALSE)),"",HLOOKUP(D25,'Raw data'!$F$3:$BH$104,D$2,FALSE))</f>
        <v>18</v>
      </c>
      <c r="F25" s="12">
        <f t="shared" si="1"/>
        <v>18</v>
      </c>
      <c r="G25" s="12">
        <f t="shared" si="2"/>
        <v>14.285714285714292</v>
      </c>
      <c r="H25" s="12">
        <f t="shared" si="3"/>
        <v>12.01428571428572</v>
      </c>
      <c r="I25" s="12"/>
      <c r="J25" s="71" t="s">
        <v>244</v>
      </c>
      <c r="K25" s="28">
        <f>IF(ISERROR(HLOOKUP(J25,'Raw data'!$F$3:$BH$104,J$2,FALSE)),"",HLOOKUP(J25,'Raw data'!$F$3:$BH$104,J$2,FALSE))</f>
        <v>3</v>
      </c>
      <c r="L25" s="12">
        <f t="shared" si="4"/>
        <v>113</v>
      </c>
      <c r="M25" s="12">
        <f t="shared" si="5"/>
        <v>0.87719298245615107</v>
      </c>
      <c r="N25" s="12">
        <f t="shared" si="6"/>
        <v>0.73771929824562299</v>
      </c>
      <c r="O25" s="12"/>
      <c r="P25" s="71" t="s">
        <v>244</v>
      </c>
      <c r="Q25" s="28">
        <f>IF(ISERROR(HLOOKUP(P25,'Raw data'!$F$3:$BH$104,P$2,FALSE)),"",HLOOKUP(P25,'Raw data'!$F$3:$BH$104,P$2,FALSE))</f>
        <v>12.4</v>
      </c>
      <c r="R25" s="12">
        <f t="shared" si="7"/>
        <v>27.5</v>
      </c>
      <c r="S25" s="12">
        <f t="shared" si="8"/>
        <v>24.657534246575352</v>
      </c>
      <c r="T25" s="12">
        <f t="shared" si="9"/>
        <v>20.736986301369871</v>
      </c>
      <c r="U25" s="12"/>
      <c r="V25" s="71" t="s">
        <v>244</v>
      </c>
      <c r="W25" s="28">
        <f>IF(ISERROR(HLOOKUP(V25,'Raw data'!$F$3:$BH$104,V$2,FALSE)),"",HLOOKUP(V25,'Raw data'!$F$3:$BH$104,V$2,FALSE))</f>
        <v>1565</v>
      </c>
      <c r="X25" s="12">
        <f t="shared" si="10"/>
        <v>1475</v>
      </c>
      <c r="Y25" s="12">
        <f t="shared" si="11"/>
        <v>12.150089338892201</v>
      </c>
      <c r="Z25" s="12">
        <f t="shared" si="12"/>
        <v>10.218225134008341</v>
      </c>
      <c r="AA25" s="12"/>
      <c r="AB25" s="71" t="s">
        <v>244</v>
      </c>
      <c r="AC25" s="12">
        <v>1</v>
      </c>
      <c r="AD25" s="12">
        <f t="shared" si="13"/>
        <v>1</v>
      </c>
      <c r="AE25" s="12">
        <f t="shared" si="14"/>
        <v>50</v>
      </c>
      <c r="AF25" s="12">
        <f t="shared" si="15"/>
        <v>42.05</v>
      </c>
    </row>
    <row r="26" spans="1:32" ht="15.75" customHeight="1" x14ac:dyDescent="0.2">
      <c r="A26" s="33" t="s">
        <v>162</v>
      </c>
      <c r="B26" s="59">
        <f t="shared" si="0"/>
        <v>39.169282404193929</v>
      </c>
      <c r="C26" s="12"/>
      <c r="D26" s="33" t="s">
        <v>162</v>
      </c>
      <c r="E26" s="28">
        <f>IF(ISERROR(HLOOKUP(D26,'Raw data'!$F$3:$BH$104,D$2,FALSE)),"",HLOOKUP(D26,'Raw data'!$F$3:$BH$104,D$2,FALSE))</f>
        <v>18</v>
      </c>
      <c r="F26" s="12">
        <f t="shared" si="1"/>
        <v>18</v>
      </c>
      <c r="G26" s="12">
        <f t="shared" si="2"/>
        <v>14.285714285714292</v>
      </c>
      <c r="H26" s="12">
        <f t="shared" si="3"/>
        <v>12.01428571428572</v>
      </c>
      <c r="I26" s="12"/>
      <c r="J26" s="33" t="s">
        <v>162</v>
      </c>
      <c r="K26" s="28">
        <f>IF(ISERROR(HLOOKUP(J26,'Raw data'!$F$3:$BH$104,J$2,FALSE)),"",HLOOKUP(J26,'Raw data'!$F$3:$BH$104,J$2,FALSE))</f>
        <v>9</v>
      </c>
      <c r="L26" s="12">
        <f t="shared" si="4"/>
        <v>107</v>
      </c>
      <c r="M26" s="12">
        <f t="shared" si="5"/>
        <v>6.1403508771929864</v>
      </c>
      <c r="N26" s="12">
        <f t="shared" si="6"/>
        <v>5.1640350877193013</v>
      </c>
      <c r="O26" s="12"/>
      <c r="P26" s="33" t="s">
        <v>162</v>
      </c>
      <c r="Q26" s="28">
        <f>IF(ISERROR(HLOOKUP(P26,'Raw data'!$F$3:$BH$104,P$2,FALSE)),"",HLOOKUP(P26,'Raw data'!$F$3:$BH$104,P$2,FALSE))</f>
        <v>39.9</v>
      </c>
      <c r="R26" s="12">
        <f t="shared" si="7"/>
        <v>0</v>
      </c>
      <c r="S26" s="12">
        <f t="shared" si="8"/>
        <v>100</v>
      </c>
      <c r="T26" s="12">
        <f t="shared" si="9"/>
        <v>84.1</v>
      </c>
      <c r="U26" s="12"/>
      <c r="V26" s="33" t="s">
        <v>162</v>
      </c>
      <c r="W26" s="28">
        <f>IF(ISERROR(HLOOKUP(V26,'Raw data'!$F$3:$BH$104,V$2,FALSE)),"",HLOOKUP(V26,'Raw data'!$F$3:$BH$104,V$2,FALSE))</f>
        <v>663</v>
      </c>
      <c r="X26" s="12">
        <f t="shared" si="10"/>
        <v>573</v>
      </c>
      <c r="Y26" s="12">
        <f t="shared" si="11"/>
        <v>65.872543180464561</v>
      </c>
      <c r="Z26" s="12">
        <f t="shared" si="12"/>
        <v>55.398808814770696</v>
      </c>
      <c r="AA26" s="12"/>
      <c r="AB26" s="33" t="s">
        <v>162</v>
      </c>
      <c r="AC26" s="12">
        <v>2</v>
      </c>
      <c r="AD26" s="12">
        <f t="shared" si="13"/>
        <v>0</v>
      </c>
      <c r="AE26" s="12">
        <f t="shared" si="14"/>
        <v>0</v>
      </c>
      <c r="AF26" s="12">
        <f t="shared" si="15"/>
        <v>0</v>
      </c>
    </row>
    <row r="27" spans="1:32" ht="15.75" customHeight="1" x14ac:dyDescent="0.2">
      <c r="A27" s="77" t="s">
        <v>163</v>
      </c>
      <c r="B27" s="59">
        <f t="shared" si="0"/>
        <v>32.806728069429084</v>
      </c>
      <c r="C27" s="12"/>
      <c r="D27" s="79" t="s">
        <v>163</v>
      </c>
      <c r="E27" s="28">
        <f>IF(ISERROR(HLOOKUP(D27,'Raw data'!$F$3:$BH$104,D$2,FALSE)),"",HLOOKUP(D27,'Raw data'!$F$3:$BH$104,D$2,FALSE))</f>
        <v>18</v>
      </c>
      <c r="F27" s="12">
        <f t="shared" si="1"/>
        <v>18</v>
      </c>
      <c r="G27" s="12">
        <f t="shared" si="2"/>
        <v>14.285714285714292</v>
      </c>
      <c r="H27" s="12">
        <f t="shared" si="3"/>
        <v>12.01428571428572</v>
      </c>
      <c r="I27" s="12"/>
      <c r="J27" s="79" t="s">
        <v>163</v>
      </c>
      <c r="K27" s="28">
        <f>IF(ISERROR(HLOOKUP(J27,'Raw data'!$F$3:$BH$104,J$2,FALSE)),"",HLOOKUP(J27,'Raw data'!$F$3:$BH$104,J$2,FALSE))</f>
        <v>2</v>
      </c>
      <c r="L27" s="12">
        <f t="shared" si="4"/>
        <v>114</v>
      </c>
      <c r="M27" s="12">
        <f t="shared" si="5"/>
        <v>0</v>
      </c>
      <c r="N27" s="12">
        <f t="shared" si="6"/>
        <v>0</v>
      </c>
      <c r="O27" s="12"/>
      <c r="P27" s="79" t="s">
        <v>163</v>
      </c>
      <c r="Q27" s="28">
        <f>IF(ISERROR(HLOOKUP(P27,'Raw data'!$F$3:$BH$104,P$2,FALSE)),"",HLOOKUP(P27,'Raw data'!$F$3:$BH$104,P$2,FALSE))</f>
        <v>23.4</v>
      </c>
      <c r="R27" s="12">
        <f t="shared" si="7"/>
        <v>16.5</v>
      </c>
      <c r="S27" s="12">
        <f t="shared" si="8"/>
        <v>54.794520547945211</v>
      </c>
      <c r="T27" s="12">
        <f t="shared" si="9"/>
        <v>46.082191780821923</v>
      </c>
      <c r="U27" s="12"/>
      <c r="V27" s="79" t="s">
        <v>163</v>
      </c>
      <c r="W27" s="28">
        <f>IF(ISERROR(HLOOKUP(V27,'Raw data'!$F$3:$BH$104,V$2,FALSE)),"",HLOOKUP(V27,'Raw data'!$F$3:$BH$104,V$2,FALSE))</f>
        <v>309</v>
      </c>
      <c r="X27" s="12">
        <f t="shared" si="10"/>
        <v>219</v>
      </c>
      <c r="Y27" s="12">
        <f t="shared" si="11"/>
        <v>86.956521739130437</v>
      </c>
      <c r="Z27" s="12">
        <f t="shared" si="12"/>
        <v>73.130434782608688</v>
      </c>
      <c r="AA27" s="12"/>
      <c r="AB27" s="79" t="s">
        <v>163</v>
      </c>
      <c r="AC27" s="12">
        <v>1</v>
      </c>
      <c r="AD27" s="12">
        <f t="shared" si="13"/>
        <v>1</v>
      </c>
      <c r="AE27" s="12">
        <f t="shared" si="14"/>
        <v>0</v>
      </c>
      <c r="AF27" s="12">
        <f t="shared" si="15"/>
        <v>0</v>
      </c>
    </row>
    <row r="28" spans="1:32" ht="15.75" customHeight="1" x14ac:dyDescent="0.2">
      <c r="A28" s="69" t="s">
        <v>164</v>
      </c>
      <c r="B28" s="59">
        <f t="shared" si="0"/>
        <v>31.011963660640589</v>
      </c>
      <c r="C28" s="12"/>
      <c r="D28" s="62" t="s">
        <v>164</v>
      </c>
      <c r="E28" s="28">
        <f>IF(ISERROR(HLOOKUP(D28,'Raw data'!$F$3:$BH$104,D$2,FALSE)),"",HLOOKUP(D28,'Raw data'!$F$3:$BH$104,D$2,FALSE))</f>
        <v>16</v>
      </c>
      <c r="F28" s="12">
        <f t="shared" si="1"/>
        <v>16</v>
      </c>
      <c r="G28" s="12">
        <f t="shared" si="2"/>
        <v>23.80952380952381</v>
      </c>
      <c r="H28" s="12">
        <f t="shared" si="3"/>
        <v>20.023809523809522</v>
      </c>
      <c r="I28" s="12"/>
      <c r="J28" s="62" t="s">
        <v>164</v>
      </c>
      <c r="K28" s="28">
        <f>IF(ISERROR(HLOOKUP(J28,'Raw data'!$F$3:$BH$104,J$2,FALSE)),"",HLOOKUP(J28,'Raw data'!$F$3:$BH$104,J$2,FALSE))</f>
        <v>33</v>
      </c>
      <c r="L28" s="12">
        <f t="shared" si="4"/>
        <v>83</v>
      </c>
      <c r="M28" s="12">
        <f t="shared" si="5"/>
        <v>27.192982456140356</v>
      </c>
      <c r="N28" s="12">
        <f t="shared" si="6"/>
        <v>22.86929824561404</v>
      </c>
      <c r="O28" s="12"/>
      <c r="P28" s="62" t="s">
        <v>164</v>
      </c>
      <c r="Q28" s="28">
        <f>IF(ISERROR(HLOOKUP(P28,'Raw data'!$F$3:$BH$104,P$2,FALSE)),"",HLOOKUP(P28,'Raw data'!$F$3:$BH$104,P$2,FALSE))</f>
        <v>7.1</v>
      </c>
      <c r="R28" s="12">
        <f t="shared" si="7"/>
        <v>32.799999999999997</v>
      </c>
      <c r="S28" s="12">
        <f t="shared" si="8"/>
        <v>10.136986301369873</v>
      </c>
      <c r="T28" s="12">
        <f t="shared" si="9"/>
        <v>8.5252054794520635</v>
      </c>
      <c r="U28" s="12"/>
      <c r="V28" s="62" t="s">
        <v>164</v>
      </c>
      <c r="W28" s="28">
        <f>IF(ISERROR(HLOOKUP(V28,'Raw data'!$F$3:$BH$104,V$2,FALSE)),"",HLOOKUP(V28,'Raw data'!$F$3:$BH$104,V$2,FALSE))</f>
        <v>319</v>
      </c>
      <c r="X28" s="12">
        <f t="shared" si="10"/>
        <v>229</v>
      </c>
      <c r="Y28" s="12">
        <f t="shared" si="11"/>
        <v>86.360929124478858</v>
      </c>
      <c r="Z28" s="12">
        <f t="shared" si="12"/>
        <v>72.629541393686722</v>
      </c>
      <c r="AA28" s="12"/>
      <c r="AB28" s="62" t="s">
        <v>164</v>
      </c>
      <c r="AC28" s="12">
        <v>2</v>
      </c>
      <c r="AD28" s="12">
        <f t="shared" si="13"/>
        <v>0</v>
      </c>
      <c r="AE28" s="12">
        <f t="shared" si="14"/>
        <v>50</v>
      </c>
      <c r="AF28" s="12">
        <f t="shared" si="15"/>
        <v>42.05</v>
      </c>
    </row>
    <row r="29" spans="1:32" ht="15.75" customHeight="1" x14ac:dyDescent="0.2">
      <c r="A29" s="81" t="s">
        <v>165</v>
      </c>
      <c r="B29" s="59">
        <f t="shared" si="0"/>
        <v>45.415124813224246</v>
      </c>
      <c r="C29" s="12"/>
      <c r="D29" s="84" t="s">
        <v>165</v>
      </c>
      <c r="E29" s="28">
        <f>IF(ISERROR(HLOOKUP(D29,'Raw data'!$F$3:$BH$104,D$2,FALSE)),"",HLOOKUP(D29,'Raw data'!$F$3:$BH$104,D$2,FALSE))</f>
        <v>0</v>
      </c>
      <c r="F29" s="12">
        <f t="shared" si="1"/>
        <v>0</v>
      </c>
      <c r="G29" s="12">
        <f t="shared" si="2"/>
        <v>100</v>
      </c>
      <c r="H29" s="12">
        <f t="shared" si="3"/>
        <v>84.1</v>
      </c>
      <c r="I29" s="12"/>
      <c r="J29" s="84" t="s">
        <v>165</v>
      </c>
      <c r="K29" s="28">
        <f>IF(ISERROR(HLOOKUP(J29,'Raw data'!$F$3:$BH$104,J$2,FALSE)),"",HLOOKUP(J29,'Raw data'!$F$3:$BH$104,J$2,FALSE))</f>
        <v>28</v>
      </c>
      <c r="L29" s="12">
        <f t="shared" si="4"/>
        <v>88</v>
      </c>
      <c r="M29" s="12">
        <f t="shared" si="5"/>
        <v>22.807017543859658</v>
      </c>
      <c r="N29" s="12">
        <f t="shared" si="6"/>
        <v>19.180701754385971</v>
      </c>
      <c r="O29" s="12"/>
      <c r="P29" s="84" t="s">
        <v>165</v>
      </c>
      <c r="Q29" s="28">
        <f>IF(ISERROR(HLOOKUP(P29,'Raw data'!$F$3:$BH$104,P$2,FALSE)),"",HLOOKUP(P29,'Raw data'!$F$3:$BH$104,P$2,FALSE))</f>
        <v>12.7</v>
      </c>
      <c r="R29" s="12">
        <f t="shared" si="7"/>
        <v>27.2</v>
      </c>
      <c r="S29" s="12">
        <f t="shared" si="8"/>
        <v>25.479452054794521</v>
      </c>
      <c r="T29" s="12">
        <f t="shared" si="9"/>
        <v>21.428219178082191</v>
      </c>
      <c r="U29" s="12"/>
      <c r="V29" s="84" t="s">
        <v>165</v>
      </c>
      <c r="W29" s="28">
        <f>IF(ISERROR(HLOOKUP(V29,'Raw data'!$F$3:$BH$104,V$2,FALSE)),"",HLOOKUP(V29,'Raw data'!$F$3:$BH$104,V$2,FALSE))</f>
        <v>632</v>
      </c>
      <c r="X29" s="12">
        <f t="shared" si="10"/>
        <v>542</v>
      </c>
      <c r="Y29" s="12">
        <f t="shared" si="11"/>
        <v>67.718880285884453</v>
      </c>
      <c r="Z29" s="12">
        <f t="shared" si="12"/>
        <v>56.951578320428823</v>
      </c>
      <c r="AA29" s="12"/>
      <c r="AB29" s="84" t="s">
        <v>165</v>
      </c>
      <c r="AC29" s="12">
        <v>2</v>
      </c>
      <c r="AD29" s="12">
        <f t="shared" si="13"/>
        <v>0</v>
      </c>
      <c r="AE29" s="12">
        <f t="shared" si="14"/>
        <v>100</v>
      </c>
      <c r="AF29" s="12">
        <f t="shared" si="15"/>
        <v>84.1</v>
      </c>
    </row>
    <row r="30" spans="1:32" ht="15.75" customHeight="1" x14ac:dyDescent="0.2">
      <c r="A30" s="69" t="s">
        <v>166</v>
      </c>
      <c r="B30" s="59">
        <f t="shared" si="0"/>
        <v>12.989386423921633</v>
      </c>
      <c r="C30" s="12"/>
      <c r="D30" s="62" t="s">
        <v>166</v>
      </c>
      <c r="E30" s="28">
        <f>IF(ISERROR(HLOOKUP(D30,'Raw data'!$F$3:$BH$104,D$2,FALSE)),"",HLOOKUP(D30,'Raw data'!$F$3:$BH$104,D$2,FALSE))</f>
        <v>18</v>
      </c>
      <c r="F30" s="12">
        <f t="shared" si="1"/>
        <v>18</v>
      </c>
      <c r="G30" s="12">
        <f t="shared" si="2"/>
        <v>14.285714285714292</v>
      </c>
      <c r="H30" s="12">
        <f t="shared" si="3"/>
        <v>12.01428571428572</v>
      </c>
      <c r="I30" s="12"/>
      <c r="J30" s="62" t="s">
        <v>166</v>
      </c>
      <c r="K30" s="28">
        <f>IF(ISERROR(HLOOKUP(J30,'Raw data'!$F$3:$BH$104,J$2,FALSE)),"",HLOOKUP(J30,'Raw data'!$F$3:$BH$104,J$2,FALSE))</f>
        <v>7</v>
      </c>
      <c r="L30" s="12">
        <f t="shared" si="4"/>
        <v>109</v>
      </c>
      <c r="M30" s="12">
        <f t="shared" si="5"/>
        <v>4.3859649122807127</v>
      </c>
      <c r="N30" s="12">
        <f t="shared" si="6"/>
        <v>3.6885964912280791</v>
      </c>
      <c r="O30" s="12"/>
      <c r="P30" s="62" t="s">
        <v>166</v>
      </c>
      <c r="Q30" s="28">
        <f>IF(ISERROR(HLOOKUP(P30,'Raw data'!$F$3:$BH$104,P$2,FALSE)),"",HLOOKUP(P30,'Raw data'!$F$3:$BH$104,P$2,FALSE))</f>
        <v>5.2</v>
      </c>
      <c r="R30" s="12">
        <f t="shared" si="7"/>
        <v>34.699999999999996</v>
      </c>
      <c r="S30" s="12">
        <f t="shared" si="8"/>
        <v>4.9315068493150847</v>
      </c>
      <c r="T30" s="12">
        <f t="shared" si="9"/>
        <v>4.1473972602739861</v>
      </c>
      <c r="U30" s="12"/>
      <c r="V30" s="62" t="s">
        <v>166</v>
      </c>
      <c r="W30" s="28">
        <f>IF(ISERROR(HLOOKUP(V30,'Raw data'!$F$3:$BH$104,V$2,FALSE)),"",HLOOKUP(V30,'Raw data'!$F$3:$BH$104,V$2,FALSE))</f>
        <v>1128</v>
      </c>
      <c r="X30" s="12">
        <f t="shared" si="10"/>
        <v>1038</v>
      </c>
      <c r="Y30" s="12">
        <f t="shared" si="11"/>
        <v>38.177486599166173</v>
      </c>
      <c r="Z30" s="12">
        <f t="shared" si="12"/>
        <v>32.107266229898748</v>
      </c>
      <c r="AA30" s="12"/>
      <c r="AB30" s="62" t="s">
        <v>166</v>
      </c>
      <c r="AC30" s="12">
        <v>1</v>
      </c>
      <c r="AD30" s="12">
        <f t="shared" si="13"/>
        <v>1</v>
      </c>
      <c r="AE30" s="12">
        <f t="shared" si="14"/>
        <v>0</v>
      </c>
      <c r="AF30" s="12">
        <f t="shared" si="15"/>
        <v>0</v>
      </c>
    </row>
    <row r="31" spans="1:32" ht="15.75" customHeight="1" x14ac:dyDescent="0.2">
      <c r="A31" s="71" t="s">
        <v>167</v>
      </c>
      <c r="B31" s="59">
        <f t="shared" si="0"/>
        <v>26.159279635210723</v>
      </c>
      <c r="C31" s="12"/>
      <c r="D31" s="64" t="s">
        <v>167</v>
      </c>
      <c r="E31" s="28">
        <f>IF(ISERROR(HLOOKUP(D31,'Raw data'!$F$3:$BH$104,D$2,FALSE)),"",HLOOKUP(D31,'Raw data'!$F$3:$BH$104,D$2,FALSE))</f>
        <v>18</v>
      </c>
      <c r="F31" s="12">
        <f t="shared" si="1"/>
        <v>18</v>
      </c>
      <c r="G31" s="12">
        <f t="shared" si="2"/>
        <v>14.285714285714292</v>
      </c>
      <c r="H31" s="12">
        <f t="shared" si="3"/>
        <v>12.01428571428572</v>
      </c>
      <c r="I31" s="12"/>
      <c r="J31" s="64" t="s">
        <v>167</v>
      </c>
      <c r="K31" s="28">
        <f>IF(ISERROR(HLOOKUP(J31,'Raw data'!$F$3:$BH$104,J$2,FALSE)),"",HLOOKUP(J31,'Raw data'!$F$3:$BH$104,J$2,FALSE))</f>
        <v>11</v>
      </c>
      <c r="L31" s="12">
        <f t="shared" si="4"/>
        <v>105</v>
      </c>
      <c r="M31" s="12">
        <f t="shared" si="5"/>
        <v>7.8947368421052744</v>
      </c>
      <c r="N31" s="12">
        <f t="shared" si="6"/>
        <v>6.6394736842105351</v>
      </c>
      <c r="O31" s="12"/>
      <c r="P31" s="64" t="s">
        <v>167</v>
      </c>
      <c r="Q31" s="28">
        <f>IF(ISERROR(HLOOKUP(P31,'Raw data'!$F$3:$BH$104,P$2,FALSE)),"",HLOOKUP(P31,'Raw data'!$F$3:$BH$104,P$2,FALSE))</f>
        <v>18.5</v>
      </c>
      <c r="R31" s="12">
        <f t="shared" si="7"/>
        <v>21.4</v>
      </c>
      <c r="S31" s="12">
        <f t="shared" si="8"/>
        <v>41.369863013698634</v>
      </c>
      <c r="T31" s="12">
        <f t="shared" si="9"/>
        <v>34.792054794520553</v>
      </c>
      <c r="U31" s="12"/>
      <c r="V31" s="64" t="s">
        <v>167</v>
      </c>
      <c r="W31" s="28">
        <f>IF(ISERROR(HLOOKUP(V31,'Raw data'!$F$3:$BH$104,V$2,FALSE)),"",HLOOKUP(V31,'Raw data'!$F$3:$BH$104,V$2,FALSE))</f>
        <v>747</v>
      </c>
      <c r="X31" s="12">
        <f t="shared" si="10"/>
        <v>657</v>
      </c>
      <c r="Y31" s="12">
        <f t="shared" si="11"/>
        <v>60.869565217391305</v>
      </c>
      <c r="Z31" s="12">
        <f t="shared" si="12"/>
        <v>51.191304347826083</v>
      </c>
      <c r="AA31" s="12"/>
      <c r="AB31" s="64" t="s">
        <v>167</v>
      </c>
      <c r="AC31" s="12">
        <v>0</v>
      </c>
      <c r="AD31" s="12">
        <f t="shared" si="13"/>
        <v>2</v>
      </c>
      <c r="AE31" s="12">
        <f t="shared" si="14"/>
        <v>50</v>
      </c>
      <c r="AF31" s="12">
        <f t="shared" si="15"/>
        <v>42.05</v>
      </c>
    </row>
    <row r="32" spans="1:32" ht="15.75" customHeight="1" x14ac:dyDescent="0.2">
      <c r="A32" s="77" t="s">
        <v>168</v>
      </c>
      <c r="B32" s="59">
        <f t="shared" si="0"/>
        <v>33.260563842602338</v>
      </c>
      <c r="C32" s="12"/>
      <c r="D32" s="79" t="s">
        <v>168</v>
      </c>
      <c r="E32" s="28">
        <f>IF(ISERROR(HLOOKUP(D32,'Raw data'!$F$3:$BH$104,D$2,FALSE)),"",HLOOKUP(D32,'Raw data'!$F$3:$BH$104,D$2,FALSE))</f>
        <v>18</v>
      </c>
      <c r="F32" s="12">
        <f t="shared" si="1"/>
        <v>18</v>
      </c>
      <c r="G32" s="12">
        <f t="shared" si="2"/>
        <v>14.285714285714292</v>
      </c>
      <c r="H32" s="12">
        <f t="shared" si="3"/>
        <v>12.01428571428572</v>
      </c>
      <c r="I32" s="12"/>
      <c r="J32" s="79" t="s">
        <v>168</v>
      </c>
      <c r="K32" s="28">
        <f>IF(ISERROR(HLOOKUP(J32,'Raw data'!$F$3:$BH$104,J$2,FALSE)),"",HLOOKUP(J32,'Raw data'!$F$3:$BH$104,J$2,FALSE))</f>
        <v>32</v>
      </c>
      <c r="L32" s="12">
        <f t="shared" si="4"/>
        <v>84</v>
      </c>
      <c r="M32" s="12">
        <f t="shared" si="5"/>
        <v>26.31578947368422</v>
      </c>
      <c r="N32" s="12">
        <f t="shared" si="6"/>
        <v>22.131578947368428</v>
      </c>
      <c r="O32" s="12"/>
      <c r="P32" s="79" t="s">
        <v>168</v>
      </c>
      <c r="Q32" s="28">
        <f>IF(ISERROR(HLOOKUP(P32,'Raw data'!$F$3:$BH$104,P$2,FALSE)),"",HLOOKUP(P32,'Raw data'!$F$3:$BH$104,P$2,FALSE))</f>
        <v>14.8</v>
      </c>
      <c r="R32" s="12">
        <f t="shared" si="7"/>
        <v>25.099999999999998</v>
      </c>
      <c r="S32" s="12">
        <f t="shared" si="8"/>
        <v>31.232876712328775</v>
      </c>
      <c r="T32" s="12">
        <f t="shared" si="9"/>
        <v>26.266849315068498</v>
      </c>
      <c r="U32" s="12"/>
      <c r="V32" s="79" t="s">
        <v>168</v>
      </c>
      <c r="W32" s="28">
        <f>IF(ISERROR(HLOOKUP(V32,'Raw data'!$F$3:$BH$104,V$2,FALSE)),"",HLOOKUP(V32,'Raw data'!$F$3:$BH$104,V$2,FALSE))</f>
        <v>319</v>
      </c>
      <c r="X32" s="12">
        <f t="shared" si="10"/>
        <v>229</v>
      </c>
      <c r="Y32" s="12">
        <f t="shared" si="11"/>
        <v>86.360929124478858</v>
      </c>
      <c r="Z32" s="12">
        <f t="shared" si="12"/>
        <v>72.629541393686722</v>
      </c>
      <c r="AA32" s="12"/>
      <c r="AB32" s="79" t="s">
        <v>168</v>
      </c>
      <c r="AC32" s="12">
        <v>2</v>
      </c>
      <c r="AD32" s="12">
        <f t="shared" si="13"/>
        <v>0</v>
      </c>
      <c r="AE32" s="12">
        <f t="shared" si="14"/>
        <v>0</v>
      </c>
      <c r="AF32" s="12">
        <f t="shared" si="15"/>
        <v>0</v>
      </c>
    </row>
    <row r="33" spans="1:32" ht="15.75" customHeight="1" x14ac:dyDescent="0.2">
      <c r="A33" s="81" t="s">
        <v>169</v>
      </c>
      <c r="B33" s="59">
        <f t="shared" si="0"/>
        <v>43.905414563806772</v>
      </c>
      <c r="C33" s="12"/>
      <c r="D33" s="84" t="s">
        <v>169</v>
      </c>
      <c r="E33" s="28">
        <f>IF(ISERROR(HLOOKUP(D33,'Raw data'!$F$3:$BH$104,D$2,FALSE)),"",HLOOKUP(D33,'Raw data'!$F$3:$BH$104,D$2,FALSE))</f>
        <v>0</v>
      </c>
      <c r="F33" s="12">
        <f t="shared" si="1"/>
        <v>0</v>
      </c>
      <c r="G33" s="12">
        <f t="shared" si="2"/>
        <v>100</v>
      </c>
      <c r="H33" s="12">
        <f t="shared" si="3"/>
        <v>84.1</v>
      </c>
      <c r="I33" s="12"/>
      <c r="J33" s="84" t="s">
        <v>169</v>
      </c>
      <c r="K33" s="28">
        <f>IF(ISERROR(HLOOKUP(J33,'Raw data'!$F$3:$BH$104,J$2,FALSE)),"",HLOOKUP(J33,'Raw data'!$F$3:$BH$104,J$2,FALSE))</f>
        <v>8</v>
      </c>
      <c r="L33" s="12">
        <f t="shared" si="4"/>
        <v>108</v>
      </c>
      <c r="M33" s="12">
        <f t="shared" si="5"/>
        <v>5.2631578947368496</v>
      </c>
      <c r="N33" s="12">
        <f t="shared" si="6"/>
        <v>4.4263157894736906</v>
      </c>
      <c r="O33" s="12"/>
      <c r="P33" s="84" t="s">
        <v>169</v>
      </c>
      <c r="Q33" s="28">
        <f>IF(ISERROR(HLOOKUP(P33,'Raw data'!$F$3:$BH$104,P$2,FALSE)),"",HLOOKUP(P33,'Raw data'!$F$3:$BH$104,P$2,FALSE))</f>
        <v>12.7</v>
      </c>
      <c r="R33" s="12">
        <f t="shared" si="7"/>
        <v>27.2</v>
      </c>
      <c r="S33" s="12">
        <f t="shared" si="8"/>
        <v>25.479452054794521</v>
      </c>
      <c r="T33" s="12">
        <f t="shared" si="9"/>
        <v>21.428219178082191</v>
      </c>
      <c r="U33" s="12"/>
      <c r="V33" s="84" t="s">
        <v>169</v>
      </c>
      <c r="W33" s="28">
        <f>IF(ISERROR(HLOOKUP(V33,'Raw data'!$F$3:$BH$104,V$2,FALSE)),"",HLOOKUP(V33,'Raw data'!$F$3:$BH$104,V$2,FALSE))</f>
        <v>458</v>
      </c>
      <c r="X33" s="12">
        <f t="shared" si="10"/>
        <v>368</v>
      </c>
      <c r="Y33" s="12">
        <f t="shared" si="11"/>
        <v>78.082191780821915</v>
      </c>
      <c r="Z33" s="12">
        <f t="shared" si="12"/>
        <v>65.667123287671231</v>
      </c>
      <c r="AA33" s="12"/>
      <c r="AB33" s="84" t="s">
        <v>169</v>
      </c>
      <c r="AC33" s="12">
        <v>1</v>
      </c>
      <c r="AD33" s="12">
        <f t="shared" si="13"/>
        <v>1</v>
      </c>
      <c r="AE33" s="12">
        <f t="shared" si="14"/>
        <v>100</v>
      </c>
      <c r="AF33" s="12">
        <f t="shared" si="15"/>
        <v>84.1</v>
      </c>
    </row>
    <row r="34" spans="1:32" ht="15.75" customHeight="1" x14ac:dyDescent="0.2">
      <c r="A34" s="81" t="s">
        <v>170</v>
      </c>
      <c r="B34" s="59">
        <f t="shared" si="0"/>
        <v>21.412414045835263</v>
      </c>
      <c r="C34" s="12"/>
      <c r="D34" s="84" t="s">
        <v>170</v>
      </c>
      <c r="E34" s="28">
        <f>IF(ISERROR(HLOOKUP(D34,'Raw data'!$F$3:$BH$104,D$2,FALSE)),"",HLOOKUP(D34,'Raw data'!$F$3:$BH$104,D$2,FALSE))</f>
        <v>18</v>
      </c>
      <c r="F34" s="12">
        <f t="shared" si="1"/>
        <v>18</v>
      </c>
      <c r="G34" s="12">
        <f t="shared" si="2"/>
        <v>14.285714285714292</v>
      </c>
      <c r="H34" s="12">
        <f t="shared" si="3"/>
        <v>12.01428571428572</v>
      </c>
      <c r="I34" s="12"/>
      <c r="J34" s="84" t="s">
        <v>170</v>
      </c>
      <c r="K34" s="28">
        <f>IF(ISERROR(HLOOKUP(J34,'Raw data'!$F$3:$BH$104,J$2,FALSE)),"",HLOOKUP(J34,'Raw data'!$F$3:$BH$104,J$2,FALSE))</f>
        <v>12</v>
      </c>
      <c r="L34" s="12">
        <f t="shared" si="4"/>
        <v>104</v>
      </c>
      <c r="M34" s="12">
        <f t="shared" si="5"/>
        <v>8.7719298245614112</v>
      </c>
      <c r="N34" s="12">
        <f t="shared" si="6"/>
        <v>7.3771929824561466</v>
      </c>
      <c r="O34" s="12"/>
      <c r="P34" s="84" t="s">
        <v>170</v>
      </c>
      <c r="Q34" s="28">
        <f>IF(ISERROR(HLOOKUP(P34,'Raw data'!$F$3:$BH$104,P$2,FALSE)),"",HLOOKUP(P34,'Raw data'!$F$3:$BH$104,P$2,FALSE))</f>
        <v>12.2</v>
      </c>
      <c r="R34" s="12">
        <f t="shared" si="7"/>
        <v>27.7</v>
      </c>
      <c r="S34" s="12">
        <f t="shared" si="8"/>
        <v>24.109589041095902</v>
      </c>
      <c r="T34" s="12">
        <f t="shared" si="9"/>
        <v>20.276164383561653</v>
      </c>
      <c r="U34" s="12"/>
      <c r="V34" s="84" t="s">
        <v>170</v>
      </c>
      <c r="W34" s="28">
        <f>IF(ISERROR(HLOOKUP(V34,'Raw data'!$F$3:$BH$104,V$2,FALSE)),"",HLOOKUP(V34,'Raw data'!$F$3:$BH$104,V$2,FALSE))</f>
        <v>851</v>
      </c>
      <c r="X34" s="12">
        <f t="shared" si="10"/>
        <v>761</v>
      </c>
      <c r="Y34" s="12">
        <f t="shared" si="11"/>
        <v>54.67540202501489</v>
      </c>
      <c r="Z34" s="12">
        <f t="shared" si="12"/>
        <v>45.982013103037524</v>
      </c>
      <c r="AA34" s="12"/>
      <c r="AB34" s="84" t="s">
        <v>170</v>
      </c>
      <c r="AC34" s="12">
        <v>2</v>
      </c>
      <c r="AD34" s="12">
        <f t="shared" si="13"/>
        <v>0</v>
      </c>
      <c r="AE34" s="12">
        <f t="shared" si="14"/>
        <v>100</v>
      </c>
      <c r="AF34" s="12">
        <f t="shared" si="15"/>
        <v>84.1</v>
      </c>
    </row>
    <row r="35" spans="1:32" ht="15.75" customHeight="1" x14ac:dyDescent="0.2">
      <c r="A35" s="69" t="s">
        <v>171</v>
      </c>
      <c r="B35" s="59">
        <f t="shared" si="0"/>
        <v>9.5008616911546291</v>
      </c>
      <c r="C35" s="12"/>
      <c r="D35" s="62" t="s">
        <v>171</v>
      </c>
      <c r="E35" s="28">
        <f>IF(ISERROR(HLOOKUP(D35,'Raw data'!$F$3:$BH$104,D$2,FALSE)),"",HLOOKUP(D35,'Raw data'!$F$3:$BH$104,D$2,FALSE))</f>
        <v>18</v>
      </c>
      <c r="F35" s="12">
        <f t="shared" si="1"/>
        <v>18</v>
      </c>
      <c r="G35" s="12">
        <f t="shared" si="2"/>
        <v>14.285714285714292</v>
      </c>
      <c r="H35" s="12">
        <f t="shared" si="3"/>
        <v>12.01428571428572</v>
      </c>
      <c r="I35" s="12"/>
      <c r="J35" s="62" t="s">
        <v>171</v>
      </c>
      <c r="K35" s="28">
        <f>IF(ISERROR(HLOOKUP(J35,'Raw data'!$F$3:$BH$104,J$2,FALSE)),"",HLOOKUP(J35,'Raw data'!$F$3:$BH$104,J$2,FALSE))</f>
        <v>4</v>
      </c>
      <c r="L35" s="12">
        <f t="shared" si="4"/>
        <v>112</v>
      </c>
      <c r="M35" s="12">
        <f t="shared" si="5"/>
        <v>1.7543859649122879</v>
      </c>
      <c r="N35" s="12">
        <f t="shared" si="6"/>
        <v>1.475438596491234</v>
      </c>
      <c r="O35" s="12"/>
      <c r="P35" s="62" t="s">
        <v>171</v>
      </c>
      <c r="Q35" s="28">
        <f>IF(ISERROR(HLOOKUP(P35,'Raw data'!$F$3:$BH$104,P$2,FALSE)),"",HLOOKUP(P35,'Raw data'!$F$3:$BH$104,P$2,FALSE))</f>
        <v>5.8</v>
      </c>
      <c r="R35" s="12">
        <f t="shared" si="7"/>
        <v>34.1</v>
      </c>
      <c r="S35" s="12">
        <f t="shared" si="8"/>
        <v>6.5753424657534225</v>
      </c>
      <c r="T35" s="12">
        <f t="shared" si="9"/>
        <v>5.5298630136986278</v>
      </c>
      <c r="U35" s="12"/>
      <c r="V35" s="62" t="s">
        <v>171</v>
      </c>
      <c r="W35" s="28">
        <f>IF(ISERROR(HLOOKUP(V35,'Raw data'!$F$3:$BH$104,V$2,FALSE)),"",HLOOKUP(V35,'Raw data'!$F$3:$BH$104,V$2,FALSE))</f>
        <v>1390</v>
      </c>
      <c r="X35" s="12">
        <f t="shared" si="10"/>
        <v>1300</v>
      </c>
      <c r="Y35" s="12">
        <f t="shared" si="11"/>
        <v>22.572960095294818</v>
      </c>
      <c r="Z35" s="12">
        <f t="shared" si="12"/>
        <v>18.98385944014294</v>
      </c>
      <c r="AA35" s="12"/>
      <c r="AB35" s="62" t="s">
        <v>171</v>
      </c>
      <c r="AC35" s="12">
        <v>0</v>
      </c>
      <c r="AD35" s="12">
        <f t="shared" si="13"/>
        <v>2</v>
      </c>
      <c r="AE35" s="12">
        <f t="shared" si="14"/>
        <v>0</v>
      </c>
      <c r="AF35" s="12">
        <f t="shared" si="15"/>
        <v>0</v>
      </c>
    </row>
    <row r="36" spans="1:32" ht="15.75" customHeight="1" x14ac:dyDescent="0.2">
      <c r="A36" s="71" t="s">
        <v>172</v>
      </c>
      <c r="B36" s="59">
        <f t="shared" si="0"/>
        <v>9.9225065903293093</v>
      </c>
      <c r="C36" s="12"/>
      <c r="D36" s="64" t="s">
        <v>172</v>
      </c>
      <c r="E36" s="28">
        <f>IF(ISERROR(HLOOKUP(D36,'Raw data'!$F$3:$BH$104,D$2,FALSE)),"",HLOOKUP(D36,'Raw data'!$F$3:$BH$104,D$2,FALSE))</f>
        <v>19.5</v>
      </c>
      <c r="F36" s="12">
        <f t="shared" si="1"/>
        <v>19.5</v>
      </c>
      <c r="G36" s="12">
        <f t="shared" si="2"/>
        <v>7.1428571428571388</v>
      </c>
      <c r="H36" s="12">
        <f t="shared" si="3"/>
        <v>6.0071428571428536</v>
      </c>
      <c r="I36" s="12"/>
      <c r="J36" s="64" t="s">
        <v>172</v>
      </c>
      <c r="K36" s="28">
        <f>IF(ISERROR(HLOOKUP(J36,'Raw data'!$F$3:$BH$104,J$2,FALSE)),"",HLOOKUP(J36,'Raw data'!$F$3:$BH$104,J$2,FALSE))</f>
        <v>4</v>
      </c>
      <c r="L36" s="12">
        <f t="shared" si="4"/>
        <v>112</v>
      </c>
      <c r="M36" s="12">
        <f t="shared" si="5"/>
        <v>1.7543859649122879</v>
      </c>
      <c r="N36" s="12">
        <f t="shared" si="6"/>
        <v>1.475438596491234</v>
      </c>
      <c r="O36" s="12"/>
      <c r="P36" s="64" t="s">
        <v>172</v>
      </c>
      <c r="Q36" s="28">
        <f>IF(ISERROR(HLOOKUP(P36,'Raw data'!$F$3:$BH$104,P$2,FALSE)),"",HLOOKUP(P36,'Raw data'!$F$3:$BH$104,P$2,FALSE))</f>
        <v>9.9</v>
      </c>
      <c r="R36" s="12">
        <f t="shared" si="7"/>
        <v>30</v>
      </c>
      <c r="S36" s="12">
        <f t="shared" si="8"/>
        <v>17.808219178082197</v>
      </c>
      <c r="T36" s="12">
        <f t="shared" si="9"/>
        <v>14.976712328767128</v>
      </c>
      <c r="U36" s="12"/>
      <c r="V36" s="64" t="s">
        <v>172</v>
      </c>
      <c r="W36" s="28">
        <f>IF(ISERROR(HLOOKUP(V36,'Raw data'!$F$3:$BH$104,V$2,FALSE)),"",HLOOKUP(V36,'Raw data'!$F$3:$BH$104,V$2,FALSE))</f>
        <v>1425</v>
      </c>
      <c r="X36" s="12">
        <f t="shared" si="10"/>
        <v>1335</v>
      </c>
      <c r="Y36" s="12">
        <f t="shared" si="11"/>
        <v>20.488385944014297</v>
      </c>
      <c r="Z36" s="12">
        <f t="shared" si="12"/>
        <v>17.230732578916022</v>
      </c>
      <c r="AA36" s="12"/>
      <c r="AB36" s="64" t="s">
        <v>172</v>
      </c>
      <c r="AC36" s="12">
        <v>0</v>
      </c>
      <c r="AD36" s="12">
        <f t="shared" si="13"/>
        <v>2</v>
      </c>
      <c r="AE36" s="12">
        <f t="shared" si="14"/>
        <v>50</v>
      </c>
      <c r="AF36" s="12">
        <f t="shared" si="15"/>
        <v>42.05</v>
      </c>
    </row>
    <row r="37" spans="1:32" ht="15.75" customHeight="1" x14ac:dyDescent="0.2">
      <c r="A37" s="33" t="s">
        <v>173</v>
      </c>
      <c r="B37" s="59">
        <f t="shared" si="0"/>
        <v>22.404380676975347</v>
      </c>
      <c r="C37" s="12"/>
      <c r="D37" s="53" t="s">
        <v>173</v>
      </c>
      <c r="E37" s="28">
        <f>IF(ISERROR(HLOOKUP(D37,'Raw data'!$F$3:$BH$104,D$2,FALSE)),"",HLOOKUP(D37,'Raw data'!$F$3:$BH$104,D$2,FALSE))</f>
        <v>18</v>
      </c>
      <c r="F37" s="12">
        <f t="shared" si="1"/>
        <v>18</v>
      </c>
      <c r="G37" s="12">
        <f t="shared" si="2"/>
        <v>14.285714285714292</v>
      </c>
      <c r="H37" s="12">
        <f t="shared" si="3"/>
        <v>12.01428571428572</v>
      </c>
      <c r="I37" s="12"/>
      <c r="J37" s="53" t="s">
        <v>173</v>
      </c>
      <c r="K37" s="28">
        <f>IF(ISERROR(HLOOKUP(J37,'Raw data'!$F$3:$BH$104,J$2,FALSE)),"",HLOOKUP(J37,'Raw data'!$F$3:$BH$104,J$2,FALSE))</f>
        <v>9</v>
      </c>
      <c r="L37" s="12">
        <f t="shared" si="4"/>
        <v>107</v>
      </c>
      <c r="M37" s="12">
        <f t="shared" si="5"/>
        <v>6.1403508771929864</v>
      </c>
      <c r="N37" s="12">
        <f t="shared" si="6"/>
        <v>5.1640350877193013</v>
      </c>
      <c r="O37" s="12"/>
      <c r="P37" s="53" t="s">
        <v>173</v>
      </c>
      <c r="Q37" s="28">
        <f>IF(ISERROR(HLOOKUP(P37,'Raw data'!$F$3:$BH$104,P$2,FALSE)),"",HLOOKUP(P37,'Raw data'!$F$3:$BH$104,P$2,FALSE))</f>
        <v>26.6</v>
      </c>
      <c r="R37" s="12">
        <f t="shared" si="7"/>
        <v>13.299999999999997</v>
      </c>
      <c r="S37" s="12">
        <f t="shared" si="8"/>
        <v>63.561643835616451</v>
      </c>
      <c r="T37" s="12">
        <f t="shared" si="9"/>
        <v>53.455342465753432</v>
      </c>
      <c r="U37" s="12"/>
      <c r="V37" s="53" t="s">
        <v>173</v>
      </c>
      <c r="W37" s="28">
        <f>IF(ISERROR(HLOOKUP(V37,'Raw data'!$F$3:$BH$104,V$2,FALSE)),"",HLOOKUP(V37,'Raw data'!$F$3:$BH$104,V$2,FALSE))</f>
        <v>1390</v>
      </c>
      <c r="X37" s="12">
        <f t="shared" si="10"/>
        <v>1300</v>
      </c>
      <c r="Y37" s="12">
        <f t="shared" si="11"/>
        <v>22.572960095294818</v>
      </c>
      <c r="Z37" s="12">
        <f t="shared" si="12"/>
        <v>18.98385944014294</v>
      </c>
      <c r="AA37" s="12"/>
      <c r="AB37" s="53" t="s">
        <v>173</v>
      </c>
      <c r="AC37" s="12">
        <v>2</v>
      </c>
      <c r="AD37" s="12">
        <f t="shared" si="13"/>
        <v>0</v>
      </c>
      <c r="AE37" s="12">
        <f t="shared" si="14"/>
        <v>0</v>
      </c>
      <c r="AF37" s="12">
        <f t="shared" si="15"/>
        <v>0</v>
      </c>
    </row>
    <row r="38" spans="1:32" ht="15.75" customHeight="1" x14ac:dyDescent="0.2">
      <c r="A38" s="71" t="s">
        <v>174</v>
      </c>
      <c r="B38" s="59">
        <f t="shared" si="0"/>
        <v>23.772208794021985</v>
      </c>
      <c r="C38" s="12"/>
      <c r="D38" s="64" t="s">
        <v>174</v>
      </c>
      <c r="E38" s="28">
        <f>IF(ISERROR(HLOOKUP(D38,'Raw data'!$F$3:$BH$104,D$2,FALSE)),"",HLOOKUP(D38,'Raw data'!$F$3:$BH$104,D$2,FALSE))</f>
        <v>19.5</v>
      </c>
      <c r="F38" s="12">
        <f t="shared" si="1"/>
        <v>19.5</v>
      </c>
      <c r="G38" s="12">
        <f t="shared" si="2"/>
        <v>7.1428571428571388</v>
      </c>
      <c r="H38" s="12">
        <f t="shared" si="3"/>
        <v>6.0071428571428536</v>
      </c>
      <c r="I38" s="12"/>
      <c r="J38" s="64" t="s">
        <v>174</v>
      </c>
      <c r="K38" s="28">
        <f>IF(ISERROR(HLOOKUP(J38,'Raw data'!$F$3:$BH$104,J$2,FALSE)),"",HLOOKUP(J38,'Raw data'!$F$3:$BH$104,J$2,FALSE))</f>
        <v>4</v>
      </c>
      <c r="L38" s="12">
        <f t="shared" si="4"/>
        <v>112</v>
      </c>
      <c r="M38" s="12">
        <f t="shared" si="5"/>
        <v>1.7543859649122879</v>
      </c>
      <c r="N38" s="12">
        <f t="shared" si="6"/>
        <v>1.475438596491234</v>
      </c>
      <c r="O38" s="12"/>
      <c r="P38" s="64" t="s">
        <v>174</v>
      </c>
      <c r="Q38" s="28">
        <f>IF(ISERROR(HLOOKUP(P38,'Raw data'!$F$3:$BH$104,P$2,FALSE)),"",HLOOKUP(P38,'Raw data'!$F$3:$BH$104,P$2,FALSE))</f>
        <v>9.9</v>
      </c>
      <c r="R38" s="12">
        <f t="shared" si="7"/>
        <v>30</v>
      </c>
      <c r="S38" s="12">
        <f t="shared" si="8"/>
        <v>17.808219178082197</v>
      </c>
      <c r="T38" s="12">
        <f t="shared" si="9"/>
        <v>14.976712328767128</v>
      </c>
      <c r="U38" s="12"/>
      <c r="V38" s="64" t="s">
        <v>174</v>
      </c>
      <c r="W38" s="28">
        <f>IF(ISERROR(HLOOKUP(V38,'Raw data'!$F$3:$BH$104,V$2,FALSE)),"",HLOOKUP(V38,'Raw data'!$F$3:$BH$104,V$2,FALSE))</f>
        <v>319</v>
      </c>
      <c r="X38" s="12">
        <f t="shared" si="10"/>
        <v>229</v>
      </c>
      <c r="Y38" s="12">
        <f t="shared" si="11"/>
        <v>86.360929124478858</v>
      </c>
      <c r="Z38" s="12">
        <f t="shared" si="12"/>
        <v>72.629541393686722</v>
      </c>
      <c r="AA38" s="12"/>
      <c r="AB38" s="64" t="s">
        <v>174</v>
      </c>
      <c r="AC38" s="12">
        <v>1</v>
      </c>
      <c r="AD38" s="12">
        <f t="shared" si="13"/>
        <v>1</v>
      </c>
      <c r="AE38" s="12">
        <f t="shared" si="14"/>
        <v>0</v>
      </c>
      <c r="AF38" s="12">
        <f t="shared" si="15"/>
        <v>0</v>
      </c>
    </row>
    <row r="39" spans="1:32" ht="15.75" customHeight="1" x14ac:dyDescent="0.2">
      <c r="A39" s="81" t="s">
        <v>175</v>
      </c>
      <c r="B39" s="59">
        <f t="shared" si="0"/>
        <v>44.374860886582148</v>
      </c>
      <c r="C39" s="12"/>
      <c r="D39" s="84" t="s">
        <v>175</v>
      </c>
      <c r="E39" s="28">
        <f>IF(ISERROR(HLOOKUP(D39,'Raw data'!$F$3:$BH$104,D$2,FALSE)),"",HLOOKUP(D39,'Raw data'!$F$3:$BH$104,D$2,FALSE))</f>
        <v>18</v>
      </c>
      <c r="F39" s="12">
        <f t="shared" si="1"/>
        <v>18</v>
      </c>
      <c r="G39" s="12">
        <f t="shared" si="2"/>
        <v>14.285714285714292</v>
      </c>
      <c r="H39" s="12">
        <f t="shared" si="3"/>
        <v>12.01428571428572</v>
      </c>
      <c r="I39" s="12"/>
      <c r="J39" s="84" t="s">
        <v>175</v>
      </c>
      <c r="K39" s="28">
        <f>IF(ISERROR(HLOOKUP(J39,'Raw data'!$F$3:$BH$104,J$2,FALSE)),"",HLOOKUP(J39,'Raw data'!$F$3:$BH$104,J$2,FALSE))</f>
        <v>116</v>
      </c>
      <c r="L39" s="12">
        <f t="shared" si="4"/>
        <v>0</v>
      </c>
      <c r="M39" s="12">
        <f t="shared" si="5"/>
        <v>100</v>
      </c>
      <c r="N39" s="12">
        <f t="shared" si="6"/>
        <v>84.1</v>
      </c>
      <c r="O39" s="12"/>
      <c r="P39" s="84" t="s">
        <v>175</v>
      </c>
      <c r="Q39" s="28">
        <f>IF(ISERROR(HLOOKUP(P39,'Raw data'!$F$3:$BH$104,P$2,FALSE)),"",HLOOKUP(P39,'Raw data'!$F$3:$BH$104,P$2,FALSE))</f>
        <v>12.7</v>
      </c>
      <c r="R39" s="12">
        <f t="shared" si="7"/>
        <v>27.2</v>
      </c>
      <c r="S39" s="12">
        <f t="shared" si="8"/>
        <v>25.479452054794521</v>
      </c>
      <c r="T39" s="12">
        <f t="shared" si="9"/>
        <v>21.428219178082191</v>
      </c>
      <c r="U39" s="12"/>
      <c r="V39" s="84" t="s">
        <v>175</v>
      </c>
      <c r="W39" s="28">
        <f>IF(ISERROR(HLOOKUP(V39,'Raw data'!$F$3:$BH$104,V$2,FALSE)),"",HLOOKUP(V39,'Raw data'!$F$3:$BH$104,V$2,FALSE))</f>
        <v>572</v>
      </c>
      <c r="X39" s="12">
        <f t="shared" si="10"/>
        <v>482</v>
      </c>
      <c r="Y39" s="12">
        <f t="shared" si="11"/>
        <v>71.292435973793928</v>
      </c>
      <c r="Z39" s="12">
        <f t="shared" si="12"/>
        <v>59.956938653960691</v>
      </c>
      <c r="AA39" s="12"/>
      <c r="AB39" s="84" t="s">
        <v>175</v>
      </c>
      <c r="AC39" s="12">
        <v>2</v>
      </c>
      <c r="AD39" s="12">
        <f t="shared" si="13"/>
        <v>0</v>
      </c>
      <c r="AE39" s="12">
        <f t="shared" si="14"/>
        <v>0</v>
      </c>
      <c r="AF39" s="12">
        <f t="shared" si="15"/>
        <v>0</v>
      </c>
    </row>
    <row r="40" spans="1:32" ht="15.75" customHeight="1" x14ac:dyDescent="0.2">
      <c r="A40" s="71" t="s">
        <v>176</v>
      </c>
      <c r="B40" s="59">
        <f t="shared" si="0"/>
        <v>12.158314532609076</v>
      </c>
      <c r="C40" s="12"/>
      <c r="D40" s="64" t="s">
        <v>176</v>
      </c>
      <c r="E40" s="28">
        <f>IF(ISERROR(HLOOKUP(D40,'Raw data'!$F$3:$BH$104,D$2,FALSE)),"",HLOOKUP(D40,'Raw data'!$F$3:$BH$104,D$2,FALSE))</f>
        <v>16</v>
      </c>
      <c r="F40" s="12">
        <f t="shared" si="1"/>
        <v>16</v>
      </c>
      <c r="G40" s="12">
        <f t="shared" si="2"/>
        <v>23.80952380952381</v>
      </c>
      <c r="H40" s="12">
        <f t="shared" si="3"/>
        <v>20.023809523809522</v>
      </c>
      <c r="I40" s="12"/>
      <c r="J40" s="64" t="s">
        <v>176</v>
      </c>
      <c r="K40" s="28">
        <f>IF(ISERROR(HLOOKUP(J40,'Raw data'!$F$3:$BH$104,J$2,FALSE)),"",HLOOKUP(J40,'Raw data'!$F$3:$BH$104,J$2,FALSE))</f>
        <v>8</v>
      </c>
      <c r="L40" s="12">
        <f t="shared" si="4"/>
        <v>108</v>
      </c>
      <c r="M40" s="12">
        <f t="shared" si="5"/>
        <v>5.2631578947368496</v>
      </c>
      <c r="N40" s="12">
        <f t="shared" si="6"/>
        <v>4.4263157894736906</v>
      </c>
      <c r="O40" s="12"/>
      <c r="P40" s="64" t="s">
        <v>176</v>
      </c>
      <c r="Q40" s="28">
        <f>IF(ISERROR(HLOOKUP(P40,'Raw data'!$F$3:$BH$104,P$2,FALSE)),"",HLOOKUP(P40,'Raw data'!$F$3:$BH$104,P$2,FALSE))</f>
        <v>3.7</v>
      </c>
      <c r="R40" s="12">
        <f t="shared" si="7"/>
        <v>36.199999999999996</v>
      </c>
      <c r="S40" s="12">
        <f t="shared" si="8"/>
        <v>0.82191780821919735</v>
      </c>
      <c r="T40" s="12">
        <f t="shared" si="9"/>
        <v>0.6912328767123449</v>
      </c>
      <c r="U40" s="12"/>
      <c r="V40" s="64" t="s">
        <v>176</v>
      </c>
      <c r="W40" s="28">
        <f>IF(ISERROR(HLOOKUP(V40,'Raw data'!$F$3:$BH$104,V$2,FALSE)),"",HLOOKUP(V40,'Raw data'!$F$3:$BH$104,V$2,FALSE))</f>
        <v>1300</v>
      </c>
      <c r="X40" s="12">
        <f t="shared" si="10"/>
        <v>1210</v>
      </c>
      <c r="Y40" s="12">
        <f t="shared" si="11"/>
        <v>27.933293627159031</v>
      </c>
      <c r="Z40" s="12">
        <f t="shared" si="12"/>
        <v>23.491899940440746</v>
      </c>
      <c r="AA40" s="12"/>
      <c r="AB40" s="64" t="s">
        <v>176</v>
      </c>
      <c r="AC40" s="12">
        <v>2</v>
      </c>
      <c r="AD40" s="12">
        <f t="shared" si="13"/>
        <v>0</v>
      </c>
      <c r="AE40" s="12">
        <f t="shared" si="14"/>
        <v>0</v>
      </c>
      <c r="AF40" s="12">
        <f t="shared" si="15"/>
        <v>0</v>
      </c>
    </row>
    <row r="41" spans="1:32" ht="15.75" customHeight="1" x14ac:dyDescent="0.2">
      <c r="A41" s="69" t="s">
        <v>177</v>
      </c>
      <c r="B41" s="59">
        <f t="shared" si="0"/>
        <v>24.206514118828942</v>
      </c>
      <c r="C41" s="12"/>
      <c r="D41" s="62" t="s">
        <v>177</v>
      </c>
      <c r="E41" s="28">
        <f>IF(ISERROR(HLOOKUP(D41,'Raw data'!$F$3:$BH$104,D$2,FALSE)),"",HLOOKUP(D41,'Raw data'!$F$3:$BH$104,D$2,FALSE))</f>
        <v>16</v>
      </c>
      <c r="F41" s="12">
        <f t="shared" si="1"/>
        <v>16</v>
      </c>
      <c r="G41" s="12">
        <f t="shared" si="2"/>
        <v>23.80952380952381</v>
      </c>
      <c r="H41" s="12">
        <f t="shared" si="3"/>
        <v>20.023809523809522</v>
      </c>
      <c r="I41" s="12"/>
      <c r="J41" s="62" t="s">
        <v>177</v>
      </c>
      <c r="K41" s="28">
        <f>IF(ISERROR(HLOOKUP(J41,'Raw data'!$F$3:$BH$104,J$2,FALSE)),"",HLOOKUP(J41,'Raw data'!$F$3:$BH$104,J$2,FALSE))</f>
        <v>20</v>
      </c>
      <c r="L41" s="12">
        <f t="shared" si="4"/>
        <v>96</v>
      </c>
      <c r="M41" s="12">
        <f t="shared" si="5"/>
        <v>15.789473684210535</v>
      </c>
      <c r="N41" s="12">
        <f t="shared" si="6"/>
        <v>13.278947368421059</v>
      </c>
      <c r="O41" s="12"/>
      <c r="P41" s="62" t="s">
        <v>177</v>
      </c>
      <c r="Q41" s="28">
        <f>IF(ISERROR(HLOOKUP(P41,'Raw data'!$F$3:$BH$104,P$2,FALSE)),"",HLOOKUP(P41,'Raw data'!$F$3:$BH$104,P$2,FALSE))</f>
        <v>4.5999999999999996</v>
      </c>
      <c r="R41" s="12">
        <f t="shared" si="7"/>
        <v>35.299999999999997</v>
      </c>
      <c r="S41" s="12">
        <f t="shared" si="8"/>
        <v>3.2876712328767326</v>
      </c>
      <c r="T41" s="12">
        <f t="shared" si="9"/>
        <v>2.7649315068493321</v>
      </c>
      <c r="U41" s="12"/>
      <c r="V41" s="62" t="s">
        <v>177</v>
      </c>
      <c r="W41" s="28">
        <f>IF(ISERROR(HLOOKUP(V41,'Raw data'!$F$3:$BH$104,V$2,FALSE)),"",HLOOKUP(V41,'Raw data'!$F$3:$BH$104,V$2,FALSE))</f>
        <v>556</v>
      </c>
      <c r="X41" s="12">
        <f t="shared" si="10"/>
        <v>466</v>
      </c>
      <c r="Y41" s="12">
        <f t="shared" si="11"/>
        <v>72.245384157236458</v>
      </c>
      <c r="Z41" s="12">
        <f t="shared" si="12"/>
        <v>60.758368076235861</v>
      </c>
      <c r="AA41" s="12"/>
      <c r="AB41" s="62" t="s">
        <v>177</v>
      </c>
      <c r="AC41" s="12">
        <v>2</v>
      </c>
      <c r="AD41" s="12">
        <f t="shared" si="13"/>
        <v>0</v>
      </c>
      <c r="AE41" s="12">
        <f t="shared" si="14"/>
        <v>50</v>
      </c>
      <c r="AF41" s="12">
        <f t="shared" si="15"/>
        <v>42.05</v>
      </c>
    </row>
    <row r="42" spans="1:32" ht="15.75" customHeight="1" x14ac:dyDescent="0.2">
      <c r="A42" s="77" t="s">
        <v>178</v>
      </c>
      <c r="B42" s="59">
        <f t="shared" si="0"/>
        <v>21.966494403817766</v>
      </c>
      <c r="C42" s="12"/>
      <c r="D42" s="79" t="s">
        <v>178</v>
      </c>
      <c r="E42" s="28">
        <f>IF(ISERROR(HLOOKUP(D42,'Raw data'!$F$3:$BH$104,D$2,FALSE)),"",HLOOKUP(D42,'Raw data'!$F$3:$BH$104,D$2,FALSE))</f>
        <v>18</v>
      </c>
      <c r="F42" s="12">
        <f t="shared" si="1"/>
        <v>18</v>
      </c>
      <c r="G42" s="12">
        <f t="shared" si="2"/>
        <v>14.285714285714292</v>
      </c>
      <c r="H42" s="12">
        <f t="shared" si="3"/>
        <v>12.01428571428572</v>
      </c>
      <c r="I42" s="12"/>
      <c r="J42" s="79" t="s">
        <v>178</v>
      </c>
      <c r="K42" s="28">
        <f>IF(ISERROR(HLOOKUP(J42,'Raw data'!$F$3:$BH$104,J$2,FALSE)),"",HLOOKUP(J42,'Raw data'!$F$3:$BH$104,J$2,FALSE))</f>
        <v>3</v>
      </c>
      <c r="L42" s="12">
        <f t="shared" si="4"/>
        <v>113</v>
      </c>
      <c r="M42" s="12">
        <f t="shared" si="5"/>
        <v>0.87719298245615107</v>
      </c>
      <c r="N42" s="12">
        <f t="shared" si="6"/>
        <v>0.73771929824562299</v>
      </c>
      <c r="O42" s="12"/>
      <c r="P42" s="79" t="s">
        <v>178</v>
      </c>
      <c r="Q42" s="28">
        <f>IF(ISERROR(HLOOKUP(P42,'Raw data'!$F$3:$BH$104,P$2,FALSE)),"",HLOOKUP(P42,'Raw data'!$F$3:$BH$104,P$2,FALSE))</f>
        <v>36</v>
      </c>
      <c r="R42" s="12">
        <f t="shared" si="7"/>
        <v>3.8999999999999986</v>
      </c>
      <c r="S42" s="12">
        <f t="shared" si="8"/>
        <v>89.31506849315069</v>
      </c>
      <c r="T42" s="12">
        <f t="shared" si="9"/>
        <v>75.113972602739722</v>
      </c>
      <c r="U42" s="12"/>
      <c r="V42" s="79" t="s">
        <v>178</v>
      </c>
      <c r="W42" s="28">
        <f>IF(ISERROR(HLOOKUP(V42,'Raw data'!$F$3:$BH$104,V$2,FALSE)),"",HLOOKUP(V42,'Raw data'!$F$3:$BH$104,V$2,FALSE))</f>
        <v>1769</v>
      </c>
      <c r="X42" s="12">
        <f t="shared" si="10"/>
        <v>1679</v>
      </c>
      <c r="Y42" s="12">
        <f t="shared" si="11"/>
        <v>0</v>
      </c>
      <c r="Z42" s="12">
        <f t="shared" si="12"/>
        <v>0</v>
      </c>
      <c r="AA42" s="12"/>
      <c r="AB42" s="79" t="s">
        <v>178</v>
      </c>
      <c r="AC42" s="12">
        <v>2</v>
      </c>
      <c r="AD42" s="12">
        <f t="shared" si="13"/>
        <v>0</v>
      </c>
      <c r="AE42" s="12">
        <f t="shared" si="14"/>
        <v>0</v>
      </c>
      <c r="AF42" s="12">
        <f t="shared" si="15"/>
        <v>0</v>
      </c>
    </row>
    <row r="43" spans="1:32" ht="15.75" customHeight="1" x14ac:dyDescent="0.2">
      <c r="A43" s="77" t="s">
        <v>179</v>
      </c>
      <c r="B43" s="59">
        <f t="shared" si="0"/>
        <v>23.638703130667647</v>
      </c>
      <c r="C43" s="12"/>
      <c r="D43" s="79" t="s">
        <v>179</v>
      </c>
      <c r="E43" s="28">
        <f>IF(ISERROR(HLOOKUP(D43,'Raw data'!$F$3:$BH$104,D$2,FALSE)),"",HLOOKUP(D43,'Raw data'!$F$3:$BH$104,D$2,FALSE))</f>
        <v>16</v>
      </c>
      <c r="F43" s="12">
        <f t="shared" si="1"/>
        <v>16</v>
      </c>
      <c r="G43" s="12">
        <f t="shared" si="2"/>
        <v>23.80952380952381</v>
      </c>
      <c r="H43" s="12">
        <f t="shared" si="3"/>
        <v>20.023809523809522</v>
      </c>
      <c r="I43" s="12"/>
      <c r="J43" s="79" t="s">
        <v>179</v>
      </c>
      <c r="K43" s="28">
        <f>IF(ISERROR(HLOOKUP(J43,'Raw data'!$F$3:$BH$104,J$2,FALSE)),"",HLOOKUP(J43,'Raw data'!$F$3:$BH$104,J$2,FALSE))</f>
        <v>22</v>
      </c>
      <c r="L43" s="12">
        <f t="shared" si="4"/>
        <v>94</v>
      </c>
      <c r="M43" s="12">
        <f t="shared" si="5"/>
        <v>17.543859649122808</v>
      </c>
      <c r="N43" s="12">
        <f t="shared" si="6"/>
        <v>14.754385964912281</v>
      </c>
      <c r="O43" s="12"/>
      <c r="P43" s="79" t="s">
        <v>179</v>
      </c>
      <c r="Q43" s="28">
        <f>IF(ISERROR(HLOOKUP(P43,'Raw data'!$F$3:$BH$104,P$2,FALSE)),"",HLOOKUP(P43,'Raw data'!$F$3:$BH$104,P$2,FALSE))</f>
        <v>17.3</v>
      </c>
      <c r="R43" s="12">
        <f t="shared" si="7"/>
        <v>22.599999999999998</v>
      </c>
      <c r="S43" s="12">
        <f t="shared" si="8"/>
        <v>38.08219178082193</v>
      </c>
      <c r="T43" s="12">
        <f t="shared" si="9"/>
        <v>32.027123287671245</v>
      </c>
      <c r="U43" s="12"/>
      <c r="V43" s="79" t="s">
        <v>179</v>
      </c>
      <c r="W43" s="28">
        <f>IF(ISERROR(HLOOKUP(V43,'Raw data'!$F$3:$BH$104,V$2,FALSE)),"",HLOOKUP(V43,'Raw data'!$F$3:$BH$104,V$2,FALSE))</f>
        <v>1215</v>
      </c>
      <c r="X43" s="12">
        <f t="shared" si="10"/>
        <v>1125</v>
      </c>
      <c r="Y43" s="12">
        <f t="shared" si="11"/>
        <v>32.995830851697434</v>
      </c>
      <c r="Z43" s="12">
        <f t="shared" si="12"/>
        <v>27.74949374627754</v>
      </c>
      <c r="AA43" s="12"/>
      <c r="AB43" s="79" t="s">
        <v>179</v>
      </c>
      <c r="AC43" s="12">
        <v>1</v>
      </c>
      <c r="AD43" s="12">
        <f t="shared" si="13"/>
        <v>1</v>
      </c>
      <c r="AE43" s="12">
        <f t="shared" si="14"/>
        <v>0</v>
      </c>
      <c r="AF43" s="12">
        <f t="shared" si="15"/>
        <v>0</v>
      </c>
    </row>
    <row r="44" spans="1:32" ht="15.75" customHeight="1" x14ac:dyDescent="0.2">
      <c r="A44" s="69" t="s">
        <v>180</v>
      </c>
      <c r="B44" s="59">
        <f t="shared" si="0"/>
        <v>15.931234354498518</v>
      </c>
      <c r="C44" s="12"/>
      <c r="D44" s="62" t="s">
        <v>180</v>
      </c>
      <c r="E44" s="28">
        <f>IF(ISERROR(HLOOKUP(D44,'Raw data'!$F$3:$BH$104,D$2,FALSE)),"",HLOOKUP(D44,'Raw data'!$F$3:$BH$104,D$2,FALSE))</f>
        <v>18</v>
      </c>
      <c r="F44" s="12">
        <f t="shared" si="1"/>
        <v>18</v>
      </c>
      <c r="G44" s="12">
        <f t="shared" si="2"/>
        <v>14.285714285714292</v>
      </c>
      <c r="H44" s="12">
        <f t="shared" si="3"/>
        <v>12.01428571428572</v>
      </c>
      <c r="I44" s="12"/>
      <c r="J44" s="62" t="s">
        <v>180</v>
      </c>
      <c r="K44" s="28">
        <f>IF(ISERROR(HLOOKUP(J44,'Raw data'!$F$3:$BH$104,J$2,FALSE)),"",HLOOKUP(J44,'Raw data'!$F$3:$BH$104,J$2,FALSE))</f>
        <v>8</v>
      </c>
      <c r="L44" s="12">
        <f t="shared" si="4"/>
        <v>108</v>
      </c>
      <c r="M44" s="12">
        <f t="shared" si="5"/>
        <v>5.2631578947368496</v>
      </c>
      <c r="N44" s="12">
        <f t="shared" si="6"/>
        <v>4.4263157894736906</v>
      </c>
      <c r="O44" s="12"/>
      <c r="P44" s="62" t="s">
        <v>180</v>
      </c>
      <c r="Q44" s="28">
        <f>IF(ISERROR(HLOOKUP(P44,'Raw data'!$F$3:$BH$104,P$2,FALSE)),"",HLOOKUP(P44,'Raw data'!$F$3:$BH$104,P$2,FALSE))</f>
        <v>3.4</v>
      </c>
      <c r="R44" s="12">
        <f t="shared" si="7"/>
        <v>36.5</v>
      </c>
      <c r="S44" s="12">
        <f t="shared" si="8"/>
        <v>0</v>
      </c>
      <c r="T44" s="12">
        <f t="shared" si="9"/>
        <v>0</v>
      </c>
      <c r="U44" s="12"/>
      <c r="V44" s="62" t="s">
        <v>180</v>
      </c>
      <c r="W44" s="28">
        <f>IF(ISERROR(HLOOKUP(V44,'Raw data'!$F$3:$BH$104,V$2,FALSE)),"",HLOOKUP(V44,'Raw data'!$F$3:$BH$104,V$2,FALSE))</f>
        <v>825</v>
      </c>
      <c r="X44" s="12">
        <f t="shared" si="10"/>
        <v>735</v>
      </c>
      <c r="Y44" s="12">
        <f t="shared" si="11"/>
        <v>56.223942823108992</v>
      </c>
      <c r="Z44" s="12">
        <f t="shared" si="12"/>
        <v>47.28433591423466</v>
      </c>
      <c r="AA44" s="12"/>
      <c r="AB44" s="62" t="s">
        <v>180</v>
      </c>
      <c r="AC44" s="12">
        <v>2</v>
      </c>
      <c r="AD44" s="12">
        <f t="shared" si="13"/>
        <v>0</v>
      </c>
      <c r="AE44" s="12">
        <f t="shared" si="14"/>
        <v>0</v>
      </c>
      <c r="AF44" s="12">
        <f t="shared" si="15"/>
        <v>0</v>
      </c>
    </row>
    <row r="45" spans="1:32" ht="15.75" customHeight="1" x14ac:dyDescent="0.2">
      <c r="A45" s="81" t="s">
        <v>181</v>
      </c>
      <c r="B45" s="59">
        <f t="shared" si="0"/>
        <v>51.36334365171416</v>
      </c>
      <c r="C45" s="12"/>
      <c r="D45" s="84" t="s">
        <v>181</v>
      </c>
      <c r="E45" s="28">
        <f>IF(ISERROR(HLOOKUP(D45,'Raw data'!$F$3:$BH$104,D$2,FALSE)),"",HLOOKUP(D45,'Raw data'!$F$3:$BH$104,D$2,FALSE))</f>
        <v>0</v>
      </c>
      <c r="F45" s="12">
        <f t="shared" si="1"/>
        <v>0</v>
      </c>
      <c r="G45" s="12">
        <f t="shared" si="2"/>
        <v>100</v>
      </c>
      <c r="H45" s="12">
        <f t="shared" si="3"/>
        <v>84.1</v>
      </c>
      <c r="I45" s="12"/>
      <c r="J45" s="84" t="s">
        <v>181</v>
      </c>
      <c r="K45" s="28">
        <f>IF(ISERROR(HLOOKUP(J45,'Raw data'!$F$3:$BH$104,J$2,FALSE)),"",HLOOKUP(J45,'Raw data'!$F$3:$BH$104,J$2,FALSE))</f>
        <v>39</v>
      </c>
      <c r="L45" s="12">
        <f t="shared" si="4"/>
        <v>77</v>
      </c>
      <c r="M45" s="12">
        <f t="shared" si="5"/>
        <v>32.456140350877192</v>
      </c>
      <c r="N45" s="12">
        <f t="shared" si="6"/>
        <v>27.295614035087716</v>
      </c>
      <c r="O45" s="12"/>
      <c r="P45" s="84" t="s">
        <v>181</v>
      </c>
      <c r="Q45" s="28">
        <f>IF(ISERROR(HLOOKUP(P45,'Raw data'!$F$3:$BH$104,P$2,FALSE)),"",HLOOKUP(P45,'Raw data'!$F$3:$BH$104,P$2,FALSE))</f>
        <v>12.7</v>
      </c>
      <c r="R45" s="12">
        <f t="shared" si="7"/>
        <v>27.2</v>
      </c>
      <c r="S45" s="12">
        <f t="shared" si="8"/>
        <v>25.479452054794521</v>
      </c>
      <c r="T45" s="12">
        <f t="shared" si="9"/>
        <v>21.428219178082191</v>
      </c>
      <c r="U45" s="12"/>
      <c r="V45" s="84" t="s">
        <v>181</v>
      </c>
      <c r="W45" s="28">
        <f>IF(ISERROR(HLOOKUP(V45,'Raw data'!$F$3:$BH$104,V$2,FALSE)),"",HLOOKUP(V45,'Raw data'!$F$3:$BH$104,V$2,FALSE))</f>
        <v>319</v>
      </c>
      <c r="X45" s="12">
        <f t="shared" si="10"/>
        <v>229</v>
      </c>
      <c r="Y45" s="12">
        <f t="shared" si="11"/>
        <v>86.360929124478858</v>
      </c>
      <c r="Z45" s="12">
        <f t="shared" si="12"/>
        <v>72.629541393686722</v>
      </c>
      <c r="AA45" s="12"/>
      <c r="AB45" s="84" t="s">
        <v>181</v>
      </c>
      <c r="AC45" s="12">
        <v>2</v>
      </c>
      <c r="AD45" s="12">
        <f t="shared" si="13"/>
        <v>0</v>
      </c>
      <c r="AE45" s="12">
        <f t="shared" si="14"/>
        <v>100</v>
      </c>
      <c r="AF45" s="12">
        <f t="shared" si="15"/>
        <v>84.1</v>
      </c>
    </row>
    <row r="46" spans="1:32" ht="15.75" customHeight="1" x14ac:dyDescent="0.2">
      <c r="A46" s="77" t="s">
        <v>182</v>
      </c>
      <c r="B46" s="59">
        <f t="shared" si="0"/>
        <v>32.032056899246328</v>
      </c>
      <c r="C46" s="12"/>
      <c r="D46" s="79" t="s">
        <v>182</v>
      </c>
      <c r="E46" s="28">
        <f>IF(ISERROR(HLOOKUP(D46,'Raw data'!$F$3:$BH$104,D$2,FALSE)),"",HLOOKUP(D46,'Raw data'!$F$3:$BH$104,D$2,FALSE))</f>
        <v>18</v>
      </c>
      <c r="F46" s="12">
        <f t="shared" si="1"/>
        <v>18</v>
      </c>
      <c r="G46" s="12">
        <f t="shared" si="2"/>
        <v>14.285714285714292</v>
      </c>
      <c r="H46" s="12">
        <f t="shared" si="3"/>
        <v>12.01428571428572</v>
      </c>
      <c r="I46" s="12"/>
      <c r="J46" s="79" t="s">
        <v>182</v>
      </c>
      <c r="K46" s="28">
        <f>IF(ISERROR(HLOOKUP(J46,'Raw data'!$F$3:$BH$104,J$2,FALSE)),"",HLOOKUP(J46,'Raw data'!$F$3:$BH$104,J$2,FALSE))</f>
        <v>14</v>
      </c>
      <c r="L46" s="12">
        <f t="shared" si="4"/>
        <v>102</v>
      </c>
      <c r="M46" s="12">
        <f t="shared" si="5"/>
        <v>10.526315789473685</v>
      </c>
      <c r="N46" s="12">
        <f t="shared" si="6"/>
        <v>8.8526315789473689</v>
      </c>
      <c r="O46" s="12"/>
      <c r="P46" s="79" t="s">
        <v>182</v>
      </c>
      <c r="Q46" s="28">
        <f>IF(ISERROR(HLOOKUP(P46,'Raw data'!$F$3:$BH$104,P$2,FALSE)),"",HLOOKUP(P46,'Raw data'!$F$3:$BH$104,P$2,FALSE))</f>
        <v>24.3</v>
      </c>
      <c r="R46" s="12">
        <f t="shared" si="7"/>
        <v>15.599999999999998</v>
      </c>
      <c r="S46" s="12">
        <f t="shared" si="8"/>
        <v>57.260273972602747</v>
      </c>
      <c r="T46" s="12">
        <f t="shared" si="9"/>
        <v>48.155890410958911</v>
      </c>
      <c r="U46" s="12"/>
      <c r="V46" s="79" t="s">
        <v>182</v>
      </c>
      <c r="W46" s="28">
        <f>IF(ISERROR(HLOOKUP(V46,'Raw data'!$F$3:$BH$104,V$2,FALSE)),"",HLOOKUP(V46,'Raw data'!$F$3:$BH$104,V$2,FALSE))</f>
        <v>589</v>
      </c>
      <c r="X46" s="12">
        <f t="shared" si="10"/>
        <v>499</v>
      </c>
      <c r="Y46" s="12">
        <f t="shared" si="11"/>
        <v>70.279928528886245</v>
      </c>
      <c r="Z46" s="12">
        <f t="shared" si="12"/>
        <v>59.105419892793329</v>
      </c>
      <c r="AA46" s="12"/>
      <c r="AB46" s="79" t="s">
        <v>182</v>
      </c>
      <c r="AC46" s="12">
        <v>2</v>
      </c>
      <c r="AD46" s="12">
        <f t="shared" si="13"/>
        <v>0</v>
      </c>
      <c r="AE46" s="12">
        <f t="shared" si="14"/>
        <v>0</v>
      </c>
      <c r="AF46" s="12">
        <f t="shared" si="15"/>
        <v>0</v>
      </c>
    </row>
    <row r="47" spans="1:32" ht="15.75" customHeight="1" x14ac:dyDescent="0.2">
      <c r="A47" s="77" t="s">
        <v>183</v>
      </c>
      <c r="B47" s="59">
        <f t="shared" si="0"/>
        <v>21.609975060492211</v>
      </c>
      <c r="C47" s="12"/>
      <c r="D47" s="79" t="s">
        <v>183</v>
      </c>
      <c r="E47" s="28">
        <f>IF(ISERROR(HLOOKUP(D47,'Raw data'!$F$3:$BH$104,D$2,FALSE)),"",HLOOKUP(D47,'Raw data'!$F$3:$BH$104,D$2,FALSE))</f>
        <v>16</v>
      </c>
      <c r="F47" s="12">
        <f t="shared" si="1"/>
        <v>16</v>
      </c>
      <c r="G47" s="12">
        <f t="shared" si="2"/>
        <v>23.80952380952381</v>
      </c>
      <c r="H47" s="12">
        <f t="shared" si="3"/>
        <v>20.023809523809522</v>
      </c>
      <c r="I47" s="12"/>
      <c r="J47" s="79" t="s">
        <v>183</v>
      </c>
      <c r="K47" s="28">
        <f>IF(ISERROR(HLOOKUP(J47,'Raw data'!$F$3:$BH$104,J$2,FALSE)),"",HLOOKUP(J47,'Raw data'!$F$3:$BH$104,J$2,FALSE))</f>
        <v>11</v>
      </c>
      <c r="L47" s="12">
        <f t="shared" si="4"/>
        <v>105</v>
      </c>
      <c r="M47" s="12">
        <f t="shared" si="5"/>
        <v>7.8947368421052744</v>
      </c>
      <c r="N47" s="12">
        <f t="shared" si="6"/>
        <v>6.6394736842105351</v>
      </c>
      <c r="O47" s="12"/>
      <c r="P47" s="79" t="s">
        <v>183</v>
      </c>
      <c r="Q47" s="28">
        <f>IF(ISERROR(HLOOKUP(P47,'Raw data'!$F$3:$BH$104,P$2,FALSE)),"",HLOOKUP(P47,'Raw data'!$F$3:$BH$104,P$2,FALSE))</f>
        <v>17.3</v>
      </c>
      <c r="R47" s="12">
        <f t="shared" si="7"/>
        <v>22.599999999999998</v>
      </c>
      <c r="S47" s="12">
        <f t="shared" si="8"/>
        <v>38.08219178082193</v>
      </c>
      <c r="T47" s="12">
        <f t="shared" si="9"/>
        <v>32.027123287671245</v>
      </c>
      <c r="U47" s="12"/>
      <c r="V47" s="79" t="s">
        <v>183</v>
      </c>
      <c r="W47" s="28">
        <f>IF(ISERROR(HLOOKUP(V47,'Raw data'!$F$3:$BH$104,V$2,FALSE)),"",HLOOKUP(V47,'Raw data'!$F$3:$BH$104,V$2,FALSE))</f>
        <v>1215</v>
      </c>
      <c r="X47" s="12">
        <f t="shared" si="10"/>
        <v>1125</v>
      </c>
      <c r="Y47" s="12">
        <f t="shared" si="11"/>
        <v>32.995830851697434</v>
      </c>
      <c r="Z47" s="12">
        <f t="shared" si="12"/>
        <v>27.74949374627754</v>
      </c>
      <c r="AA47" s="12"/>
      <c r="AB47" s="79" t="s">
        <v>183</v>
      </c>
      <c r="AC47" s="12">
        <v>0</v>
      </c>
      <c r="AD47" s="12">
        <f t="shared" si="13"/>
        <v>2</v>
      </c>
      <c r="AE47" s="12">
        <f t="shared" si="14"/>
        <v>100</v>
      </c>
      <c r="AF47" s="12">
        <f t="shared" si="15"/>
        <v>84.1</v>
      </c>
    </row>
    <row r="48" spans="1:32" ht="15.75" customHeight="1" x14ac:dyDescent="0.2">
      <c r="A48" s="71" t="s">
        <v>184</v>
      </c>
      <c r="B48" s="59">
        <f t="shared" si="0"/>
        <v>26.674801245221452</v>
      </c>
      <c r="C48" s="12"/>
      <c r="D48" s="64" t="s">
        <v>184</v>
      </c>
      <c r="E48" s="28">
        <f>IF(ISERROR(HLOOKUP(D48,'Raw data'!$F$3:$BH$104,D$2,FALSE)),"",HLOOKUP(D48,'Raw data'!$F$3:$BH$104,D$2,FALSE))</f>
        <v>0</v>
      </c>
      <c r="F48" s="12">
        <f t="shared" si="1"/>
        <v>0</v>
      </c>
      <c r="G48" s="12">
        <f t="shared" si="2"/>
        <v>100</v>
      </c>
      <c r="H48" s="45">
        <f>AVERAGE(H50,H51,H54,H40)</f>
        <v>16.019047619047619</v>
      </c>
      <c r="I48" s="12"/>
      <c r="J48" s="64" t="s">
        <v>184</v>
      </c>
      <c r="K48" s="28">
        <f>IF(ISERROR(HLOOKUP(J48,'Raw data'!$F$3:$BH$104,J$2,FALSE)),"",HLOOKUP(J48,'Raw data'!$F$3:$BH$104,J$2,FALSE))</f>
        <v>8</v>
      </c>
      <c r="L48" s="12">
        <f t="shared" si="4"/>
        <v>108</v>
      </c>
      <c r="M48" s="12">
        <f t="shared" si="5"/>
        <v>5.2631578947368496</v>
      </c>
      <c r="N48" s="12">
        <f t="shared" si="6"/>
        <v>4.4263157894736906</v>
      </c>
      <c r="O48" s="12"/>
      <c r="P48" s="64" t="s">
        <v>184</v>
      </c>
      <c r="Q48" s="28">
        <f>IF(ISERROR(HLOOKUP(P48,'Raw data'!$F$3:$BH$104,P$2,FALSE)),"",HLOOKUP(P48,'Raw data'!$F$3:$BH$104,P$2,FALSE))</f>
        <v>6.9</v>
      </c>
      <c r="R48" s="12">
        <f t="shared" si="7"/>
        <v>33</v>
      </c>
      <c r="S48" s="12">
        <f t="shared" si="8"/>
        <v>9.5890410958904226</v>
      </c>
      <c r="T48" s="12">
        <f t="shared" si="9"/>
        <v>8.0643835616438455</v>
      </c>
      <c r="U48" s="12"/>
      <c r="V48" s="64" t="s">
        <v>184</v>
      </c>
      <c r="W48" s="28">
        <f>IF(ISERROR(HLOOKUP(V48,'Raw data'!$F$3:$BH$104,V$2,FALSE)),"",HLOOKUP(V48,'Raw data'!$F$3:$BH$104,V$2,FALSE))</f>
        <v>208</v>
      </c>
      <c r="X48" s="12">
        <f t="shared" si="10"/>
        <v>118</v>
      </c>
      <c r="Y48" s="12">
        <f t="shared" si="11"/>
        <v>92.97200714711137</v>
      </c>
      <c r="Z48" s="12">
        <f t="shared" si="12"/>
        <v>78.189458010720656</v>
      </c>
      <c r="AA48" s="12"/>
      <c r="AB48" s="64" t="s">
        <v>184</v>
      </c>
      <c r="AC48" s="12">
        <v>2</v>
      </c>
      <c r="AD48" s="12">
        <f t="shared" si="13"/>
        <v>0</v>
      </c>
      <c r="AE48" s="12">
        <f t="shared" si="14"/>
        <v>0</v>
      </c>
      <c r="AF48" s="12">
        <f t="shared" si="15"/>
        <v>0</v>
      </c>
    </row>
    <row r="49" spans="1:32" ht="15.75" customHeight="1" x14ac:dyDescent="0.2">
      <c r="A49" s="71" t="s">
        <v>185</v>
      </c>
      <c r="B49" s="59">
        <f t="shared" si="0"/>
        <v>20.231711664509703</v>
      </c>
      <c r="C49" s="12"/>
      <c r="D49" s="64" t="s">
        <v>185</v>
      </c>
      <c r="E49" s="28">
        <f>IF(ISERROR(HLOOKUP(D49,'Raw data'!$F$3:$BH$104,D$2,FALSE)),"",HLOOKUP(D49,'Raw data'!$F$3:$BH$104,D$2,FALSE))</f>
        <v>18</v>
      </c>
      <c r="F49" s="12">
        <f t="shared" si="1"/>
        <v>18</v>
      </c>
      <c r="G49" s="12">
        <f t="shared" si="2"/>
        <v>14.285714285714292</v>
      </c>
      <c r="H49" s="12">
        <f t="shared" ref="H49:H58" si="16">IF(ISERROR(G49*$A$2),"na",G49*$A$2)</f>
        <v>12.01428571428572</v>
      </c>
      <c r="I49" s="12"/>
      <c r="J49" s="64" t="s">
        <v>185</v>
      </c>
      <c r="K49" s="28">
        <f>IF(ISERROR(HLOOKUP(J49,'Raw data'!$F$3:$BH$104,J$2,FALSE)),"",HLOOKUP(J49,'Raw data'!$F$3:$BH$104,J$2,FALSE))</f>
        <v>16</v>
      </c>
      <c r="L49" s="12">
        <f t="shared" si="4"/>
        <v>100</v>
      </c>
      <c r="M49" s="12">
        <f t="shared" si="5"/>
        <v>12.280701754385973</v>
      </c>
      <c r="N49" s="12">
        <f t="shared" si="6"/>
        <v>10.328070175438603</v>
      </c>
      <c r="O49" s="12"/>
      <c r="P49" s="64" t="s">
        <v>185</v>
      </c>
      <c r="Q49" s="28">
        <f>IF(ISERROR(HLOOKUP(P49,'Raw data'!$F$3:$BH$104,P$2,FALSE)),"",HLOOKUP(P49,'Raw data'!$F$3:$BH$104,P$2,FALSE))</f>
        <v>14</v>
      </c>
      <c r="R49" s="12">
        <f t="shared" si="7"/>
        <v>25.9</v>
      </c>
      <c r="S49" s="12">
        <f t="shared" si="8"/>
        <v>29.041095890410972</v>
      </c>
      <c r="T49" s="12">
        <f t="shared" si="9"/>
        <v>24.423561643835626</v>
      </c>
      <c r="U49" s="12"/>
      <c r="V49" s="64" t="s">
        <v>185</v>
      </c>
      <c r="W49" s="28">
        <f>IF(ISERROR(HLOOKUP(V49,'Raw data'!$F$3:$BH$104,V$2,FALSE)),"",HLOOKUP(V49,'Raw data'!$F$3:$BH$104,V$2,FALSE))</f>
        <v>1087</v>
      </c>
      <c r="X49" s="12">
        <f t="shared" si="10"/>
        <v>997</v>
      </c>
      <c r="Y49" s="12">
        <f t="shared" si="11"/>
        <v>40.619416319237644</v>
      </c>
      <c r="Z49" s="12">
        <f t="shared" si="12"/>
        <v>34.160929124478855</v>
      </c>
      <c r="AA49" s="12"/>
      <c r="AB49" s="64" t="s">
        <v>185</v>
      </c>
      <c r="AC49" s="12">
        <v>0</v>
      </c>
      <c r="AD49" s="12">
        <f t="shared" si="13"/>
        <v>2</v>
      </c>
      <c r="AE49" s="12">
        <f t="shared" si="14"/>
        <v>100</v>
      </c>
      <c r="AF49" s="12">
        <f t="shared" si="15"/>
        <v>84.1</v>
      </c>
    </row>
    <row r="50" spans="1:32" ht="15.75" customHeight="1" x14ac:dyDescent="0.2">
      <c r="A50" s="71" t="s">
        <v>186</v>
      </c>
      <c r="B50" s="59">
        <f t="shared" si="0"/>
        <v>28.602431077694238</v>
      </c>
      <c r="C50" s="12"/>
      <c r="D50" s="64" t="s">
        <v>186</v>
      </c>
      <c r="E50" s="28">
        <f>IF(ISERROR(HLOOKUP(D50,'Raw data'!$F$3:$BH$104,D$2,FALSE)),"",HLOOKUP(D50,'Raw data'!$F$3:$BH$104,D$2,FALSE))</f>
        <v>18</v>
      </c>
      <c r="F50" s="12">
        <f t="shared" si="1"/>
        <v>18</v>
      </c>
      <c r="G50" s="12">
        <f t="shared" si="2"/>
        <v>14.285714285714292</v>
      </c>
      <c r="H50" s="12">
        <f t="shared" si="16"/>
        <v>12.01428571428572</v>
      </c>
      <c r="I50" s="12"/>
      <c r="J50" s="64" t="s">
        <v>186</v>
      </c>
      <c r="K50" s="28">
        <f>IF(ISERROR(HLOOKUP(J50,'Raw data'!$F$3:$BH$104,J$2,FALSE)),"",HLOOKUP(J50,'Raw data'!$F$3:$BH$104,J$2,FALSE))</f>
        <v>4</v>
      </c>
      <c r="L50" s="12">
        <f t="shared" si="4"/>
        <v>112</v>
      </c>
      <c r="M50" s="12">
        <f t="shared" si="5"/>
        <v>1.7543859649122879</v>
      </c>
      <c r="N50" s="12">
        <f t="shared" si="6"/>
        <v>1.475438596491234</v>
      </c>
      <c r="O50" s="12"/>
      <c r="P50" s="64" t="s">
        <v>186</v>
      </c>
      <c r="Q50" s="28">
        <f>IF(ISERROR(HLOOKUP(P50,'Raw data'!$F$3:$BH$104,P$2,FALSE)),"",HLOOKUP(P50,'Raw data'!$F$3:$BH$104,P$2,FALSE))</f>
        <v>10.7</v>
      </c>
      <c r="R50" s="12">
        <f t="shared" si="7"/>
        <v>29.2</v>
      </c>
      <c r="S50" s="12">
        <f t="shared" si="8"/>
        <v>20</v>
      </c>
      <c r="T50" s="12">
        <f t="shared" si="9"/>
        <v>16.82</v>
      </c>
      <c r="U50" s="12"/>
      <c r="V50" s="64" t="s">
        <v>186</v>
      </c>
      <c r="W50" s="28">
        <f>IF(ISERROR(HLOOKUP(V50,'Raw data'!$F$3:$BH$104,V$2,FALSE)),"",HLOOKUP(V50,'Raw data'!$F$3:$BH$104,V$2,FALSE))</f>
        <v>90</v>
      </c>
      <c r="X50" s="12">
        <f t="shared" si="10"/>
        <v>0</v>
      </c>
      <c r="Y50" s="12">
        <f t="shared" si="11"/>
        <v>100</v>
      </c>
      <c r="Z50" s="12">
        <f t="shared" si="12"/>
        <v>84.1</v>
      </c>
      <c r="AA50" s="12"/>
      <c r="AB50" s="64" t="s">
        <v>186</v>
      </c>
      <c r="AC50" s="12">
        <v>2</v>
      </c>
      <c r="AD50" s="12">
        <f t="shared" si="13"/>
        <v>0</v>
      </c>
      <c r="AE50" s="12">
        <f t="shared" si="14"/>
        <v>0</v>
      </c>
      <c r="AF50" s="12">
        <f t="shared" si="15"/>
        <v>0</v>
      </c>
    </row>
    <row r="51" spans="1:32" ht="15.75" customHeight="1" x14ac:dyDescent="0.2">
      <c r="A51" s="71" t="s">
        <v>243</v>
      </c>
      <c r="B51" s="59">
        <f t="shared" si="0"/>
        <v>24.102760769553427</v>
      </c>
      <c r="C51" s="12"/>
      <c r="D51" s="102" t="s">
        <v>243</v>
      </c>
      <c r="E51" s="28">
        <f>IF(ISERROR(HLOOKUP(D51,'Raw data'!$F$3:$BH$104,D$2,FALSE)),"",HLOOKUP(D51,'Raw data'!$F$3:$BH$104,D$2,FALSE))</f>
        <v>18</v>
      </c>
      <c r="F51" s="12">
        <f t="shared" si="1"/>
        <v>18</v>
      </c>
      <c r="G51" s="12">
        <f t="shared" si="2"/>
        <v>14.285714285714292</v>
      </c>
      <c r="H51" s="12">
        <f t="shared" si="16"/>
        <v>12.01428571428572</v>
      </c>
      <c r="I51" s="12"/>
      <c r="J51" s="102" t="s">
        <v>243</v>
      </c>
      <c r="K51" s="28">
        <f>IF(ISERROR(HLOOKUP(J51,'Raw data'!$F$3:$BH$104,J$2,FALSE)),"",HLOOKUP(J51,'Raw data'!$F$3:$BH$104,J$2,FALSE))</f>
        <v>10</v>
      </c>
      <c r="L51" s="12">
        <f t="shared" si="4"/>
        <v>106</v>
      </c>
      <c r="M51" s="12">
        <f t="shared" si="5"/>
        <v>7.0175438596491233</v>
      </c>
      <c r="N51" s="12">
        <f t="shared" si="6"/>
        <v>5.9017543859649129</v>
      </c>
      <c r="O51" s="12"/>
      <c r="P51" s="102" t="s">
        <v>243</v>
      </c>
      <c r="Q51" s="45">
        <f>AVERAGE(Q50,Q48,Q54,Q40)</f>
        <v>6.25</v>
      </c>
      <c r="R51" s="12">
        <f t="shared" si="7"/>
        <v>33.65</v>
      </c>
      <c r="S51" s="12">
        <f t="shared" si="8"/>
        <v>7.8082191780821972</v>
      </c>
      <c r="T51" s="12">
        <f t="shared" si="9"/>
        <v>6.5667123287671281</v>
      </c>
      <c r="U51" s="12"/>
      <c r="V51" s="102" t="s">
        <v>243</v>
      </c>
      <c r="W51" s="28">
        <f>IF(ISERROR(HLOOKUP(V51,'Raw data'!$F$3:$BH$104,V$2,FALSE)),"",HLOOKUP(V51,'Raw data'!$F$3:$BH$104,V$2,FALSE))</f>
        <v>333</v>
      </c>
      <c r="X51" s="12">
        <f t="shared" si="10"/>
        <v>243</v>
      </c>
      <c r="Y51" s="12">
        <f t="shared" si="11"/>
        <v>85.52709946396665</v>
      </c>
      <c r="Z51" s="12">
        <f t="shared" si="12"/>
        <v>71.928290649195944</v>
      </c>
      <c r="AA51" s="12"/>
      <c r="AB51" s="102" t="s">
        <v>243</v>
      </c>
      <c r="AC51" s="12">
        <v>0</v>
      </c>
      <c r="AD51" s="12">
        <f t="shared" si="13"/>
        <v>2</v>
      </c>
      <c r="AE51" s="12">
        <f t="shared" si="14"/>
        <v>50</v>
      </c>
      <c r="AF51" s="12">
        <f t="shared" si="15"/>
        <v>42.05</v>
      </c>
    </row>
    <row r="52" spans="1:32" ht="15.75" customHeight="1" x14ac:dyDescent="0.2">
      <c r="A52" s="73" t="s">
        <v>188</v>
      </c>
      <c r="B52" s="59">
        <f t="shared" si="0"/>
        <v>17.053147669650606</v>
      </c>
      <c r="C52" s="12"/>
      <c r="D52" s="65" t="s">
        <v>188</v>
      </c>
      <c r="E52" s="28">
        <f>IF(ISERROR(HLOOKUP(D52,'Raw data'!$F$3:$BH$104,D$2,FALSE)),"",HLOOKUP(D52,'Raw data'!$F$3:$BH$104,D$2,FALSE))</f>
        <v>18</v>
      </c>
      <c r="F52" s="12">
        <f t="shared" si="1"/>
        <v>18</v>
      </c>
      <c r="G52" s="12">
        <f t="shared" si="2"/>
        <v>14.285714285714292</v>
      </c>
      <c r="H52" s="12">
        <f t="shared" si="16"/>
        <v>12.01428571428572</v>
      </c>
      <c r="I52" s="12"/>
      <c r="J52" s="65" t="s">
        <v>188</v>
      </c>
      <c r="K52" s="28">
        <f>IF(ISERROR(HLOOKUP(J52,'Raw data'!$F$3:$BH$104,J$2,FALSE)),"",HLOOKUP(J52,'Raw data'!$F$3:$BH$104,J$2,FALSE))</f>
        <v>22</v>
      </c>
      <c r="L52" s="12">
        <f t="shared" si="4"/>
        <v>94</v>
      </c>
      <c r="M52" s="12">
        <f t="shared" si="5"/>
        <v>17.543859649122808</v>
      </c>
      <c r="N52" s="12">
        <f t="shared" si="6"/>
        <v>14.754385964912281</v>
      </c>
      <c r="O52" s="12"/>
      <c r="P52" s="65" t="s">
        <v>188</v>
      </c>
      <c r="Q52" s="28">
        <f>IF(ISERROR(HLOOKUP(P52,'Raw data'!$F$3:$BH$104,P$2,FALSE)),"",HLOOKUP(P52,'Raw data'!$F$3:$BH$104,P$2,FALSE))</f>
        <v>12.3</v>
      </c>
      <c r="R52" s="12">
        <f t="shared" si="7"/>
        <v>27.599999999999998</v>
      </c>
      <c r="S52" s="12">
        <f t="shared" si="8"/>
        <v>24.38356164383562</v>
      </c>
      <c r="T52" s="12">
        <f t="shared" si="9"/>
        <v>20.506575342465755</v>
      </c>
      <c r="U52" s="12"/>
      <c r="V52" s="65" t="s">
        <v>188</v>
      </c>
      <c r="W52" s="28">
        <f>IF(ISERROR(HLOOKUP(V52,'Raw data'!$F$3:$BH$104,V$2,FALSE)),"",HLOOKUP(V52,'Raw data'!$F$3:$BH$104,V$2,FALSE))</f>
        <v>1351</v>
      </c>
      <c r="X52" s="12">
        <f t="shared" si="10"/>
        <v>1261</v>
      </c>
      <c r="Y52" s="12">
        <f t="shared" si="11"/>
        <v>24.895771292435981</v>
      </c>
      <c r="Z52" s="12">
        <f t="shared" si="12"/>
        <v>20.937343656938658</v>
      </c>
      <c r="AA52" s="12"/>
      <c r="AB52" s="65" t="s">
        <v>188</v>
      </c>
      <c r="AC52" s="12">
        <v>2</v>
      </c>
      <c r="AD52" s="12">
        <f t="shared" si="13"/>
        <v>0</v>
      </c>
      <c r="AE52" s="12">
        <f t="shared" si="14"/>
        <v>0</v>
      </c>
      <c r="AF52" s="12">
        <f t="shared" si="15"/>
        <v>0</v>
      </c>
    </row>
    <row r="53" spans="1:32" ht="15.75" customHeight="1" x14ac:dyDescent="0.2">
      <c r="A53" s="73" t="s">
        <v>189</v>
      </c>
      <c r="B53" s="59">
        <f t="shared" si="0"/>
        <v>20.86914243992949</v>
      </c>
      <c r="C53" s="12"/>
      <c r="D53" s="65" t="s">
        <v>189</v>
      </c>
      <c r="E53" s="28">
        <f>IF(ISERROR(HLOOKUP(D53,'Raw data'!$F$3:$BH$104,D$2,FALSE)),"",HLOOKUP(D53,'Raw data'!$F$3:$BH$104,D$2,FALSE))</f>
        <v>18</v>
      </c>
      <c r="F53" s="12">
        <f t="shared" si="1"/>
        <v>18</v>
      </c>
      <c r="G53" s="12">
        <f t="shared" si="2"/>
        <v>14.285714285714292</v>
      </c>
      <c r="H53" s="12">
        <f t="shared" si="16"/>
        <v>12.01428571428572</v>
      </c>
      <c r="I53" s="12"/>
      <c r="J53" s="65" t="s">
        <v>189</v>
      </c>
      <c r="K53" s="28">
        <f>IF(ISERROR(HLOOKUP(J53,'Raw data'!$F$3:$BH$104,J$2,FALSE)),"",HLOOKUP(J53,'Raw data'!$F$3:$BH$104,J$2,FALSE))</f>
        <v>9</v>
      </c>
      <c r="L53" s="12">
        <f t="shared" si="4"/>
        <v>107</v>
      </c>
      <c r="M53" s="12">
        <f t="shared" si="5"/>
        <v>6.1403508771929864</v>
      </c>
      <c r="N53" s="12">
        <f t="shared" si="6"/>
        <v>5.1640350877193013</v>
      </c>
      <c r="O53" s="12"/>
      <c r="P53" s="65" t="s">
        <v>189</v>
      </c>
      <c r="Q53" s="28">
        <f>IF(ISERROR(HLOOKUP(P53,'Raw data'!$F$3:$BH$104,P$2,FALSE)),"",HLOOKUP(P53,'Raw data'!$F$3:$BH$104,P$2,FALSE))</f>
        <v>10</v>
      </c>
      <c r="R53" s="12">
        <f t="shared" si="7"/>
        <v>29.9</v>
      </c>
      <c r="S53" s="12">
        <f t="shared" si="8"/>
        <v>18.08219178082193</v>
      </c>
      <c r="T53" s="12">
        <f t="shared" si="9"/>
        <v>15.207123287671243</v>
      </c>
      <c r="U53" s="12"/>
      <c r="V53" s="65" t="s">
        <v>189</v>
      </c>
      <c r="W53" s="28">
        <f>IF(ISERROR(HLOOKUP(V53,'Raw data'!$F$3:$BH$104,V$2,FALSE)),"",HLOOKUP(V53,'Raw data'!$F$3:$BH$104,V$2,FALSE))</f>
        <v>749</v>
      </c>
      <c r="X53" s="12">
        <f t="shared" si="10"/>
        <v>659</v>
      </c>
      <c r="Y53" s="12">
        <f t="shared" si="11"/>
        <v>60.75044669446099</v>
      </c>
      <c r="Z53" s="12">
        <f t="shared" si="12"/>
        <v>51.091125670041691</v>
      </c>
      <c r="AA53" s="12"/>
      <c r="AB53" s="65" t="s">
        <v>189</v>
      </c>
      <c r="AC53" s="12">
        <v>1</v>
      </c>
      <c r="AD53" s="12">
        <f t="shared" si="13"/>
        <v>1</v>
      </c>
      <c r="AE53" s="12">
        <f t="shared" si="14"/>
        <v>0</v>
      </c>
      <c r="AF53" s="12">
        <f t="shared" si="15"/>
        <v>0</v>
      </c>
    </row>
    <row r="54" spans="1:32" ht="15.75" customHeight="1" x14ac:dyDescent="0.2">
      <c r="A54" s="71" t="s">
        <v>190</v>
      </c>
      <c r="B54" s="59">
        <f t="shared" si="0"/>
        <v>22.012293509234677</v>
      </c>
      <c r="C54" s="12"/>
      <c r="D54" s="64" t="s">
        <v>190</v>
      </c>
      <c r="E54" s="28">
        <f>IF(ISERROR(HLOOKUP(D54,'Raw data'!$F$3:$BH$104,D$2,FALSE)),"",HLOOKUP(D54,'Raw data'!$F$3:$BH$104,D$2,FALSE))</f>
        <v>16</v>
      </c>
      <c r="F54" s="12">
        <f t="shared" si="1"/>
        <v>16</v>
      </c>
      <c r="G54" s="12">
        <f t="shared" si="2"/>
        <v>23.80952380952381</v>
      </c>
      <c r="H54" s="12">
        <f t="shared" si="16"/>
        <v>20.023809523809522</v>
      </c>
      <c r="I54" s="12"/>
      <c r="J54" s="64" t="s">
        <v>190</v>
      </c>
      <c r="K54" s="28">
        <f>IF(ISERROR(HLOOKUP(J54,'Raw data'!$F$3:$BH$104,J$2,FALSE)),"",HLOOKUP(J54,'Raw data'!$F$3:$BH$104,J$2,FALSE))</f>
        <v>12</v>
      </c>
      <c r="L54" s="12">
        <f t="shared" si="4"/>
        <v>104</v>
      </c>
      <c r="M54" s="12">
        <f t="shared" si="5"/>
        <v>8.7719298245614112</v>
      </c>
      <c r="N54" s="12">
        <f t="shared" si="6"/>
        <v>7.3771929824561466</v>
      </c>
      <c r="O54" s="12"/>
      <c r="P54" s="64" t="s">
        <v>190</v>
      </c>
      <c r="Q54" s="28">
        <f>IF(ISERROR(HLOOKUP(P54,'Raw data'!$F$3:$BH$104,P$2,FALSE)),"",HLOOKUP(P54,'Raw data'!$F$3:$BH$104,P$2,FALSE))</f>
        <v>3.7</v>
      </c>
      <c r="R54" s="12">
        <f t="shared" si="7"/>
        <v>36.199999999999996</v>
      </c>
      <c r="S54" s="12">
        <f t="shared" si="8"/>
        <v>0.82191780821919735</v>
      </c>
      <c r="T54" s="12">
        <f t="shared" si="9"/>
        <v>0.6912328767123449</v>
      </c>
      <c r="U54" s="12"/>
      <c r="V54" s="64" t="s">
        <v>190</v>
      </c>
      <c r="W54" s="28">
        <f>IF(ISERROR(HLOOKUP(V54,'Raw data'!$F$3:$BH$104,V$2,FALSE)),"",HLOOKUP(V54,'Raw data'!$F$3:$BH$104,V$2,FALSE))</f>
        <v>572</v>
      </c>
      <c r="X54" s="12">
        <f t="shared" si="10"/>
        <v>482</v>
      </c>
      <c r="Y54" s="12">
        <f t="shared" si="11"/>
        <v>71.292435973793928</v>
      </c>
      <c r="Z54" s="12">
        <f t="shared" si="12"/>
        <v>59.956938653960691</v>
      </c>
      <c r="AA54" s="12"/>
      <c r="AB54" s="64" t="s">
        <v>190</v>
      </c>
      <c r="AC54" s="12">
        <v>2</v>
      </c>
      <c r="AD54" s="12">
        <f t="shared" si="13"/>
        <v>0</v>
      </c>
      <c r="AE54" s="12">
        <f t="shared" si="14"/>
        <v>0</v>
      </c>
      <c r="AF54" s="12">
        <f t="shared" si="15"/>
        <v>0</v>
      </c>
    </row>
    <row r="55" spans="1:32" ht="15.75" customHeight="1" x14ac:dyDescent="0.2">
      <c r="A55" s="81" t="s">
        <v>191</v>
      </c>
      <c r="B55" s="59">
        <f t="shared" si="0"/>
        <v>31.682156504274388</v>
      </c>
      <c r="C55" s="12"/>
      <c r="D55" s="84" t="s">
        <v>191</v>
      </c>
      <c r="E55" s="28">
        <f>IF(ISERROR(HLOOKUP(D55,'Raw data'!$F$3:$BH$104,D$2,FALSE)),"",HLOOKUP(D55,'Raw data'!$F$3:$BH$104,D$2,FALSE))</f>
        <v>18</v>
      </c>
      <c r="F55" s="12">
        <f t="shared" si="1"/>
        <v>18</v>
      </c>
      <c r="G55" s="12">
        <f t="shared" si="2"/>
        <v>14.285714285714292</v>
      </c>
      <c r="H55" s="12">
        <f t="shared" si="16"/>
        <v>12.01428571428572</v>
      </c>
      <c r="I55" s="12"/>
      <c r="J55" s="84" t="s">
        <v>191</v>
      </c>
      <c r="K55" s="28">
        <f>IF(ISERROR(HLOOKUP(J55,'Raw data'!$F$3:$BH$104,J$2,FALSE)),"",HLOOKUP(J55,'Raw data'!$F$3:$BH$104,J$2,FALSE))</f>
        <v>41</v>
      </c>
      <c r="L55" s="12">
        <f t="shared" si="4"/>
        <v>75</v>
      </c>
      <c r="M55" s="12">
        <f t="shared" si="5"/>
        <v>34.21052631578948</v>
      </c>
      <c r="N55" s="12">
        <f t="shared" si="6"/>
        <v>28.77105263157895</v>
      </c>
      <c r="O55" s="12"/>
      <c r="P55" s="84" t="s">
        <v>191</v>
      </c>
      <c r="Q55" s="28">
        <f>IF(ISERROR(HLOOKUP(P55,'Raw data'!$F$3:$BH$104,P$2,FALSE)),"",HLOOKUP(P55,'Raw data'!$F$3:$BH$104,P$2,FALSE))</f>
        <v>12.2</v>
      </c>
      <c r="R55" s="12">
        <f t="shared" si="7"/>
        <v>27.7</v>
      </c>
      <c r="S55" s="12">
        <f t="shared" si="8"/>
        <v>24.109589041095902</v>
      </c>
      <c r="T55" s="12">
        <f t="shared" si="9"/>
        <v>20.276164383561653</v>
      </c>
      <c r="U55" s="12"/>
      <c r="V55" s="84" t="s">
        <v>191</v>
      </c>
      <c r="W55" s="28">
        <f>IF(ISERROR(HLOOKUP(V55,'Raw data'!$F$3:$BH$104,V$2,FALSE)),"",HLOOKUP(V55,'Raw data'!$F$3:$BH$104,V$2,FALSE))</f>
        <v>458</v>
      </c>
      <c r="X55" s="12">
        <f t="shared" si="10"/>
        <v>368</v>
      </c>
      <c r="Y55" s="12">
        <f t="shared" si="11"/>
        <v>78.082191780821915</v>
      </c>
      <c r="Z55" s="12">
        <f t="shared" si="12"/>
        <v>65.667123287671231</v>
      </c>
      <c r="AA55" s="12"/>
      <c r="AB55" s="84" t="s">
        <v>191</v>
      </c>
      <c r="AC55" s="12">
        <v>2</v>
      </c>
      <c r="AD55" s="12">
        <f t="shared" si="13"/>
        <v>0</v>
      </c>
      <c r="AE55" s="12">
        <f t="shared" si="14"/>
        <v>0</v>
      </c>
      <c r="AF55" s="12">
        <f t="shared" si="15"/>
        <v>0</v>
      </c>
    </row>
    <row r="56" spans="1:32" ht="15.75" customHeight="1" x14ac:dyDescent="0.2">
      <c r="A56" s="81" t="s">
        <v>193</v>
      </c>
      <c r="B56" s="59">
        <f t="shared" si="0"/>
        <v>26.149261767432286</v>
      </c>
      <c r="C56" s="12"/>
      <c r="D56" s="84" t="s">
        <v>193</v>
      </c>
      <c r="E56" s="28">
        <f>IF(ISERROR(HLOOKUP(D56,'Raw data'!$F$3:$BH$104,D$2,FALSE)),"",HLOOKUP(D56,'Raw data'!$F$3:$BH$104,D$2,FALSE))</f>
        <v>18</v>
      </c>
      <c r="F56" s="12">
        <f t="shared" si="1"/>
        <v>18</v>
      </c>
      <c r="G56" s="12">
        <f t="shared" si="2"/>
        <v>14.285714285714292</v>
      </c>
      <c r="H56" s="12">
        <f t="shared" si="16"/>
        <v>12.01428571428572</v>
      </c>
      <c r="I56" s="12"/>
      <c r="J56" s="84" t="s">
        <v>193</v>
      </c>
      <c r="K56" s="28">
        <f>IF(ISERROR(HLOOKUP(J56,'Raw data'!$F$3:$BH$104,J$2,FALSE)),"",HLOOKUP(J56,'Raw data'!$F$3:$BH$104,J$2,FALSE))</f>
        <v>11</v>
      </c>
      <c r="L56" s="12">
        <f t="shared" si="4"/>
        <v>105</v>
      </c>
      <c r="M56" s="12">
        <f t="shared" si="5"/>
        <v>7.8947368421052744</v>
      </c>
      <c r="N56" s="12">
        <f t="shared" si="6"/>
        <v>6.6394736842105351</v>
      </c>
      <c r="O56" s="12"/>
      <c r="P56" s="84" t="s">
        <v>193</v>
      </c>
      <c r="Q56" s="28">
        <f>IF(ISERROR(HLOOKUP(P56,'Raw data'!$F$3:$BH$104,P$2,FALSE)),"",HLOOKUP(P56,'Raw data'!$F$3:$BH$104,P$2,FALSE))</f>
        <v>12.2</v>
      </c>
      <c r="R56" s="12">
        <f t="shared" si="7"/>
        <v>27.7</v>
      </c>
      <c r="S56" s="12">
        <f t="shared" si="8"/>
        <v>24.109589041095902</v>
      </c>
      <c r="T56" s="12">
        <f t="shared" si="9"/>
        <v>20.276164383561653</v>
      </c>
      <c r="U56" s="12"/>
      <c r="V56" s="84" t="s">
        <v>193</v>
      </c>
      <c r="W56" s="28">
        <f>IF(ISERROR(HLOOKUP(V56,'Raw data'!$F$3:$BH$104,V$2,FALSE)),"",HLOOKUP(V56,'Raw data'!$F$3:$BH$104,V$2,FALSE))</f>
        <v>458</v>
      </c>
      <c r="X56" s="12">
        <f t="shared" si="10"/>
        <v>368</v>
      </c>
      <c r="Y56" s="12">
        <f t="shared" si="11"/>
        <v>78.082191780821915</v>
      </c>
      <c r="Z56" s="12">
        <f t="shared" si="12"/>
        <v>65.667123287671231</v>
      </c>
      <c r="AA56" s="12"/>
      <c r="AB56" s="84" t="s">
        <v>193</v>
      </c>
      <c r="AC56" s="12">
        <v>2</v>
      </c>
      <c r="AD56" s="12">
        <f t="shared" si="13"/>
        <v>0</v>
      </c>
      <c r="AE56" s="12">
        <f t="shared" si="14"/>
        <v>100</v>
      </c>
      <c r="AF56" s="12">
        <f t="shared" si="15"/>
        <v>84.1</v>
      </c>
    </row>
    <row r="57" spans="1:32" ht="15.75" customHeight="1" x14ac:dyDescent="0.2">
      <c r="A57" s="69" t="s">
        <v>194</v>
      </c>
      <c r="B57" s="59">
        <f t="shared" si="0"/>
        <v>23.175361053766046</v>
      </c>
      <c r="C57" s="12"/>
      <c r="D57" s="62" t="s">
        <v>194</v>
      </c>
      <c r="E57" s="28">
        <f>IF(ISERROR(HLOOKUP(D57,'Raw data'!$F$3:$BH$104,D$2,FALSE)),"",HLOOKUP(D57,'Raw data'!$F$3:$BH$104,D$2,FALSE))</f>
        <v>18</v>
      </c>
      <c r="F57" s="12">
        <f t="shared" si="1"/>
        <v>18</v>
      </c>
      <c r="G57" s="12">
        <f t="shared" si="2"/>
        <v>14.285714285714292</v>
      </c>
      <c r="H57" s="12">
        <f t="shared" si="16"/>
        <v>12.01428571428572</v>
      </c>
      <c r="I57" s="12"/>
      <c r="J57" s="62" t="s">
        <v>194</v>
      </c>
      <c r="K57" s="28">
        <f>IF(ISERROR(HLOOKUP(J57,'Raw data'!$F$3:$BH$104,J$2,FALSE)),"",HLOOKUP(J57,'Raw data'!$F$3:$BH$104,J$2,FALSE))</f>
        <v>15</v>
      </c>
      <c r="L57" s="12">
        <f t="shared" si="4"/>
        <v>101</v>
      </c>
      <c r="M57" s="12">
        <f t="shared" si="5"/>
        <v>11.403508771929836</v>
      </c>
      <c r="N57" s="12">
        <f t="shared" si="6"/>
        <v>9.5903508771929911</v>
      </c>
      <c r="O57" s="12"/>
      <c r="P57" s="62" t="s">
        <v>194</v>
      </c>
      <c r="Q57" s="28">
        <f>IF(ISERROR(HLOOKUP(P57,'Raw data'!$F$3:$BH$104,P$2,FALSE)),"",HLOOKUP(P57,'Raw data'!$F$3:$BH$104,P$2,FALSE))</f>
        <v>9.3000000000000007</v>
      </c>
      <c r="R57" s="12">
        <f t="shared" si="7"/>
        <v>30.599999999999998</v>
      </c>
      <c r="S57" s="12">
        <f t="shared" si="8"/>
        <v>16.164383561643845</v>
      </c>
      <c r="T57" s="12">
        <f t="shared" si="9"/>
        <v>13.594246575342474</v>
      </c>
      <c r="U57" s="12"/>
      <c r="V57" s="62" t="s">
        <v>194</v>
      </c>
      <c r="W57" s="28">
        <f>IF(ISERROR(HLOOKUP(V57,'Raw data'!$F$3:$BH$104,V$2,FALSE)),"",HLOOKUP(V57,'Raw data'!$F$3:$BH$104,V$2,FALSE))</f>
        <v>621</v>
      </c>
      <c r="X57" s="12">
        <f t="shared" si="10"/>
        <v>531</v>
      </c>
      <c r="Y57" s="12">
        <f t="shared" si="11"/>
        <v>68.374032162001185</v>
      </c>
      <c r="Z57" s="12">
        <f t="shared" si="12"/>
        <v>57.502561048242995</v>
      </c>
      <c r="AA57" s="12"/>
      <c r="AB57" s="62" t="s">
        <v>194</v>
      </c>
      <c r="AC57" s="12">
        <v>2</v>
      </c>
      <c r="AD57" s="12">
        <f t="shared" si="13"/>
        <v>0</v>
      </c>
      <c r="AE57" s="12">
        <f t="shared" si="14"/>
        <v>100</v>
      </c>
      <c r="AF57" s="12">
        <f t="shared" si="15"/>
        <v>84.1</v>
      </c>
    </row>
    <row r="58" spans="1:32" ht="15.75" customHeight="1" x14ac:dyDescent="0.2">
      <c r="A58" s="81" t="s">
        <v>195</v>
      </c>
      <c r="B58" s="59">
        <f t="shared" si="0"/>
        <v>27.993450168004888</v>
      </c>
      <c r="C58" s="12"/>
      <c r="D58" s="84" t="s">
        <v>195</v>
      </c>
      <c r="E58" s="28">
        <f>IF(ISERROR(HLOOKUP(D58,'Raw data'!$F$3:$BH$104,D$2,FALSE)),"",HLOOKUP(D58,'Raw data'!$F$3:$BH$104,D$2,FALSE))</f>
        <v>18</v>
      </c>
      <c r="F58" s="12">
        <f t="shared" si="1"/>
        <v>18</v>
      </c>
      <c r="G58" s="12">
        <f t="shared" si="2"/>
        <v>14.285714285714292</v>
      </c>
      <c r="H58" s="12">
        <f t="shared" si="16"/>
        <v>12.01428571428572</v>
      </c>
      <c r="I58" s="12"/>
      <c r="J58" s="84" t="s">
        <v>195</v>
      </c>
      <c r="K58" s="28">
        <f>IF(ISERROR(HLOOKUP(J58,'Raw data'!$F$3:$BH$104,J$2,FALSE)),"",HLOOKUP(J58,'Raw data'!$F$3:$BH$104,J$2,FALSE))</f>
        <v>10</v>
      </c>
      <c r="L58" s="12">
        <f t="shared" si="4"/>
        <v>106</v>
      </c>
      <c r="M58" s="12">
        <f t="shared" si="5"/>
        <v>7.0175438596491233</v>
      </c>
      <c r="N58" s="12">
        <f t="shared" si="6"/>
        <v>5.9017543859649129</v>
      </c>
      <c r="O58" s="12"/>
      <c r="P58" s="84" t="s">
        <v>195</v>
      </c>
      <c r="Q58" s="28">
        <f>IF(ISERROR(HLOOKUP(P58,'Raw data'!$F$3:$BH$104,P$2,FALSE)),"",HLOOKUP(P58,'Raw data'!$F$3:$BH$104,P$2,FALSE))</f>
        <v>12.7</v>
      </c>
      <c r="R58" s="12">
        <f t="shared" si="7"/>
        <v>27.2</v>
      </c>
      <c r="S58" s="12">
        <f t="shared" si="8"/>
        <v>25.479452054794521</v>
      </c>
      <c r="T58" s="12">
        <f t="shared" si="9"/>
        <v>21.428219178082191</v>
      </c>
      <c r="U58" s="12"/>
      <c r="V58" s="84" t="s">
        <v>195</v>
      </c>
      <c r="W58" s="28">
        <f>IF(ISERROR(HLOOKUP(V58,'Raw data'!$F$3:$BH$104,V$2,FALSE)),"",HLOOKUP(V58,'Raw data'!$F$3:$BH$104,V$2,FALSE))</f>
        <v>319</v>
      </c>
      <c r="X58" s="12">
        <f t="shared" si="10"/>
        <v>229</v>
      </c>
      <c r="Y58" s="12">
        <f t="shared" si="11"/>
        <v>86.360929124478858</v>
      </c>
      <c r="Z58" s="12">
        <f t="shared" si="12"/>
        <v>72.629541393686722</v>
      </c>
      <c r="AA58" s="12"/>
      <c r="AB58" s="84" t="s">
        <v>195</v>
      </c>
      <c r="AC58" s="12">
        <v>0</v>
      </c>
      <c r="AD58" s="12">
        <f t="shared" si="13"/>
        <v>2</v>
      </c>
      <c r="AE58" s="12">
        <f t="shared" si="14"/>
        <v>0</v>
      </c>
      <c r="AF58" s="12">
        <f t="shared" si="15"/>
        <v>0</v>
      </c>
    </row>
    <row r="59" spans="1:32" ht="15.75" customHeight="1" x14ac:dyDescent="0.2">
      <c r="A59" s="103"/>
      <c r="B59" s="104"/>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row>
    <row r="60" spans="1:32" ht="15.75" customHeight="1" x14ac:dyDescent="0.2">
      <c r="A60" s="103"/>
      <c r="B60" s="104"/>
      <c r="C60" s="12"/>
      <c r="D60" s="28" t="s">
        <v>249</v>
      </c>
      <c r="E60" s="12">
        <f>MAX(E4:E58)</f>
        <v>21</v>
      </c>
      <c r="F60" s="12"/>
      <c r="G60" s="12"/>
      <c r="H60" s="12"/>
      <c r="I60" s="12"/>
      <c r="J60" s="28" t="s">
        <v>249</v>
      </c>
      <c r="K60" s="12">
        <f>MAX(K4:K58)</f>
        <v>116</v>
      </c>
      <c r="L60" s="12"/>
      <c r="M60" s="12"/>
      <c r="N60" s="12"/>
      <c r="O60" s="12"/>
      <c r="P60" s="28" t="s">
        <v>249</v>
      </c>
      <c r="Q60" s="12">
        <f>MAX(Q4:Q58)</f>
        <v>39.9</v>
      </c>
      <c r="R60" s="12"/>
      <c r="S60" s="12"/>
      <c r="T60" s="12"/>
      <c r="U60" s="12"/>
      <c r="V60" s="28" t="s">
        <v>249</v>
      </c>
      <c r="W60" s="12">
        <f>MAX(W4:W58)</f>
        <v>1769</v>
      </c>
      <c r="X60" s="12"/>
      <c r="Y60" s="12"/>
      <c r="Z60" s="12"/>
      <c r="AA60" s="12"/>
      <c r="AB60" s="28" t="s">
        <v>249</v>
      </c>
      <c r="AC60" s="12">
        <f>MAX(AC4:AC58)</f>
        <v>2</v>
      </c>
      <c r="AD60" s="12"/>
      <c r="AE60" s="12"/>
      <c r="AF60" s="12"/>
    </row>
    <row r="61" spans="1:32" ht="15.75" customHeight="1" x14ac:dyDescent="0.2">
      <c r="A61" s="105"/>
      <c r="B61" s="87" t="s">
        <v>69</v>
      </c>
      <c r="C61" s="12"/>
      <c r="D61" s="28" t="s">
        <v>250</v>
      </c>
      <c r="E61" s="12">
        <f>MIN(E4:E58)</f>
        <v>0</v>
      </c>
      <c r="F61" s="12"/>
      <c r="G61" s="12"/>
      <c r="H61" s="12"/>
      <c r="I61" s="12"/>
      <c r="J61" s="28" t="s">
        <v>250</v>
      </c>
      <c r="K61" s="12">
        <f>MIN(K4:K58)</f>
        <v>2</v>
      </c>
      <c r="L61" s="12"/>
      <c r="M61" s="12"/>
      <c r="N61" s="12"/>
      <c r="O61" s="12"/>
      <c r="P61" s="28" t="s">
        <v>250</v>
      </c>
      <c r="Q61" s="12">
        <f>MIN(Q4:Q58)</f>
        <v>3.4</v>
      </c>
      <c r="R61" s="12"/>
      <c r="S61" s="12"/>
      <c r="T61" s="12"/>
      <c r="U61" s="12"/>
      <c r="V61" s="28" t="s">
        <v>250</v>
      </c>
      <c r="W61" s="12">
        <f>MIN(W4:W58)</f>
        <v>90</v>
      </c>
      <c r="X61" s="12"/>
      <c r="Y61" s="12"/>
      <c r="Z61" s="12"/>
      <c r="AA61" s="12"/>
      <c r="AB61" s="28" t="s">
        <v>250</v>
      </c>
      <c r="AC61" s="12">
        <f>MIN(AC4:AC58)</f>
        <v>0</v>
      </c>
      <c r="AD61" s="12"/>
      <c r="AE61" s="12"/>
      <c r="AF61" s="12"/>
    </row>
    <row r="62" spans="1:32" ht="15.75" customHeight="1" x14ac:dyDescent="0.2">
      <c r="A62" s="106"/>
      <c r="B62" s="87" t="s">
        <v>234</v>
      </c>
      <c r="C62" s="12"/>
      <c r="D62" s="28" t="s">
        <v>55</v>
      </c>
      <c r="E62" s="12">
        <f>E60-E61</f>
        <v>21</v>
      </c>
      <c r="F62" s="12"/>
      <c r="G62" s="12"/>
      <c r="H62" s="12"/>
      <c r="I62" s="12"/>
      <c r="J62" s="28" t="s">
        <v>55</v>
      </c>
      <c r="K62" s="12">
        <f>K60-K61</f>
        <v>114</v>
      </c>
      <c r="L62" s="12"/>
      <c r="M62" s="12"/>
      <c r="N62" s="12"/>
      <c r="O62" s="12"/>
      <c r="P62" s="28" t="s">
        <v>55</v>
      </c>
      <c r="Q62" s="12">
        <f>Q60-Q61</f>
        <v>36.5</v>
      </c>
      <c r="R62" s="12"/>
      <c r="S62" s="12"/>
      <c r="T62" s="12"/>
      <c r="U62" s="12"/>
      <c r="V62" s="28" t="s">
        <v>55</v>
      </c>
      <c r="W62" s="12">
        <f>W60-W61</f>
        <v>1679</v>
      </c>
      <c r="X62" s="12"/>
      <c r="Y62" s="12"/>
      <c r="Z62" s="12"/>
      <c r="AA62" s="12"/>
      <c r="AB62" s="28" t="s">
        <v>55</v>
      </c>
      <c r="AC62" s="12">
        <f>AC60-AC61</f>
        <v>2</v>
      </c>
      <c r="AD62" s="12"/>
      <c r="AE62" s="12"/>
      <c r="AF62" s="12"/>
    </row>
    <row r="63" spans="1:32" ht="15.75" customHeight="1" x14ac:dyDescent="0.2">
      <c r="A63" s="107"/>
      <c r="B63" s="87" t="s">
        <v>75</v>
      </c>
      <c r="C63" s="12"/>
      <c r="D63" s="28" t="s">
        <v>251</v>
      </c>
      <c r="E63" s="12">
        <f>COUNTA(D4:D58)</f>
        <v>55</v>
      </c>
      <c r="F63" s="12"/>
      <c r="G63" s="12"/>
      <c r="H63" s="12"/>
      <c r="I63" s="12"/>
      <c r="J63" s="28" t="s">
        <v>251</v>
      </c>
      <c r="K63" s="12">
        <f>COUNTA(J4:J58)</f>
        <v>55</v>
      </c>
      <c r="L63" s="12"/>
      <c r="M63" s="12"/>
      <c r="N63" s="12"/>
      <c r="O63" s="12"/>
      <c r="P63" s="28" t="s">
        <v>251</v>
      </c>
      <c r="Q63" s="12">
        <f>COUNTA(P4:P58)</f>
        <v>55</v>
      </c>
      <c r="R63" s="12"/>
      <c r="S63" s="12"/>
      <c r="T63" s="12"/>
      <c r="U63" s="12"/>
      <c r="V63" s="28" t="s">
        <v>251</v>
      </c>
      <c r="W63" s="12">
        <f>COUNTA(V4:V58)</f>
        <v>55</v>
      </c>
      <c r="X63" s="12"/>
      <c r="Y63" s="12"/>
      <c r="Z63" s="12"/>
      <c r="AA63" s="12"/>
      <c r="AB63" s="28" t="s">
        <v>251</v>
      </c>
      <c r="AC63" s="12">
        <f>COUNTA(AB4:AB58)</f>
        <v>55</v>
      </c>
      <c r="AD63" s="12"/>
      <c r="AE63" s="12"/>
      <c r="AF63" s="12"/>
    </row>
    <row r="64" spans="1:32" ht="15.75" customHeight="1" x14ac:dyDescent="0.2">
      <c r="A64" s="108"/>
      <c r="B64" s="87" t="s">
        <v>67</v>
      </c>
      <c r="C64" s="12"/>
      <c r="D64" s="28" t="s">
        <v>252</v>
      </c>
      <c r="E64" s="12">
        <f>100/E62</f>
        <v>4.7619047619047619</v>
      </c>
      <c r="F64" s="12"/>
      <c r="G64" s="12"/>
      <c r="H64" s="12"/>
      <c r="I64" s="12"/>
      <c r="J64" s="28" t="s">
        <v>252</v>
      </c>
      <c r="K64" s="12">
        <f>100/K62</f>
        <v>0.8771929824561403</v>
      </c>
      <c r="L64" s="12"/>
      <c r="M64" s="12"/>
      <c r="N64" s="12"/>
      <c r="O64" s="12"/>
      <c r="P64" s="28" t="s">
        <v>252</v>
      </c>
      <c r="Q64" s="12">
        <f>100/Q62</f>
        <v>2.7397260273972601</v>
      </c>
      <c r="R64" s="12"/>
      <c r="S64" s="12"/>
      <c r="T64" s="12"/>
      <c r="U64" s="12"/>
      <c r="V64" s="28" t="s">
        <v>252</v>
      </c>
      <c r="W64" s="12">
        <f>100/W62</f>
        <v>5.9559261465157831E-2</v>
      </c>
      <c r="X64" s="12"/>
      <c r="Y64" s="12"/>
      <c r="Z64" s="12"/>
      <c r="AA64" s="12"/>
      <c r="AB64" s="28" t="s">
        <v>252</v>
      </c>
      <c r="AC64" s="12">
        <f>100/AC62</f>
        <v>50</v>
      </c>
      <c r="AD64" s="12"/>
      <c r="AE64" s="12"/>
      <c r="AF64" s="12"/>
    </row>
    <row r="65" spans="1:32" ht="15.75" customHeight="1" x14ac:dyDescent="0.2">
      <c r="A65" s="109"/>
      <c r="B65" s="87" t="s">
        <v>233</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row>
    <row r="66" spans="1:32" ht="15.75" customHeight="1" x14ac:dyDescent="0.2">
      <c r="A66" s="110"/>
      <c r="B66" s="87" t="s">
        <v>248</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row>
    <row r="67" spans="1:32" ht="15.75" customHeight="1" x14ac:dyDescent="0.2">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row>
    <row r="68" spans="1:32" ht="15.75" customHeight="1" x14ac:dyDescent="0.2">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row>
    <row r="69" spans="1:32" ht="15.75" customHeight="1" x14ac:dyDescent="0.2">
      <c r="A69" s="81" t="s">
        <v>181</v>
      </c>
      <c r="B69" s="59">
        <v>51.36334365171416</v>
      </c>
      <c r="C69" s="12"/>
      <c r="D69" s="84" t="s">
        <v>165</v>
      </c>
      <c r="E69" s="28">
        <v>0</v>
      </c>
      <c r="F69" s="12">
        <v>0</v>
      </c>
      <c r="G69" s="12">
        <v>100</v>
      </c>
      <c r="H69" s="12">
        <v>84.1</v>
      </c>
      <c r="I69" s="12"/>
      <c r="J69" s="84" t="s">
        <v>175</v>
      </c>
      <c r="K69" s="28">
        <v>116</v>
      </c>
      <c r="L69" s="12">
        <v>0</v>
      </c>
      <c r="M69" s="12">
        <v>100</v>
      </c>
      <c r="N69" s="12">
        <v>84.1</v>
      </c>
      <c r="O69" s="12"/>
      <c r="P69" s="33" t="s">
        <v>162</v>
      </c>
      <c r="Q69" s="28">
        <v>39.9</v>
      </c>
      <c r="R69" s="12">
        <v>0</v>
      </c>
      <c r="S69" s="12">
        <v>100</v>
      </c>
      <c r="T69" s="12">
        <v>84.1</v>
      </c>
      <c r="U69" s="12"/>
      <c r="V69" s="64" t="s">
        <v>186</v>
      </c>
      <c r="W69" s="28">
        <v>90</v>
      </c>
      <c r="X69" s="12">
        <v>0</v>
      </c>
      <c r="Y69" s="12">
        <v>100</v>
      </c>
      <c r="Z69" s="12">
        <v>84.1</v>
      </c>
      <c r="AA69" s="12"/>
      <c r="AB69" s="84" t="s">
        <v>146</v>
      </c>
      <c r="AC69" s="12">
        <v>2</v>
      </c>
      <c r="AD69" s="12">
        <v>0</v>
      </c>
      <c r="AE69" s="12">
        <v>100</v>
      </c>
      <c r="AF69" s="12">
        <v>84.1</v>
      </c>
    </row>
    <row r="70" spans="1:32" ht="15.75" customHeight="1" x14ac:dyDescent="0.2">
      <c r="A70" s="81" t="s">
        <v>165</v>
      </c>
      <c r="B70" s="59">
        <v>45.415124813224246</v>
      </c>
      <c r="C70" s="12"/>
      <c r="D70" s="84" t="s">
        <v>169</v>
      </c>
      <c r="E70" s="28">
        <v>0</v>
      </c>
      <c r="F70" s="12">
        <v>0</v>
      </c>
      <c r="G70" s="12">
        <v>100</v>
      </c>
      <c r="H70" s="12">
        <v>84.1</v>
      </c>
      <c r="I70" s="12"/>
      <c r="J70" s="84" t="s">
        <v>191</v>
      </c>
      <c r="K70" s="28">
        <v>41</v>
      </c>
      <c r="L70" s="12">
        <v>75</v>
      </c>
      <c r="M70" s="12">
        <v>34.21052631578948</v>
      </c>
      <c r="N70" s="12">
        <v>28.77105263157895</v>
      </c>
      <c r="O70" s="12"/>
      <c r="P70" s="79" t="s">
        <v>178</v>
      </c>
      <c r="Q70" s="28">
        <v>36</v>
      </c>
      <c r="R70" s="12">
        <v>3.8999999999999986</v>
      </c>
      <c r="S70" s="12">
        <v>89.31506849315069</v>
      </c>
      <c r="T70" s="12">
        <v>75.113972602739722</v>
      </c>
      <c r="U70" s="12"/>
      <c r="V70" s="64" t="s">
        <v>157</v>
      </c>
      <c r="W70" s="28">
        <v>183</v>
      </c>
      <c r="X70" s="12">
        <v>93</v>
      </c>
      <c r="Y70" s="12">
        <v>94.460988683740325</v>
      </c>
      <c r="Z70" s="12">
        <v>79.441691483025608</v>
      </c>
      <c r="AA70" s="12"/>
      <c r="AB70" s="64" t="s">
        <v>157</v>
      </c>
      <c r="AC70" s="12">
        <v>2</v>
      </c>
      <c r="AD70" s="12">
        <v>0</v>
      </c>
      <c r="AE70" s="12">
        <v>100</v>
      </c>
      <c r="AF70" s="12">
        <v>84.1</v>
      </c>
    </row>
    <row r="71" spans="1:32" ht="15.75" customHeight="1" x14ac:dyDescent="0.2">
      <c r="A71" s="81" t="s">
        <v>175</v>
      </c>
      <c r="B71" s="59">
        <v>44.374860886582148</v>
      </c>
      <c r="C71" s="12"/>
      <c r="D71" s="84" t="s">
        <v>181</v>
      </c>
      <c r="E71" s="28">
        <v>0</v>
      </c>
      <c r="F71" s="12">
        <v>0</v>
      </c>
      <c r="G71" s="12">
        <v>100</v>
      </c>
      <c r="H71" s="12">
        <v>84.1</v>
      </c>
      <c r="I71" s="12"/>
      <c r="J71" s="84" t="s">
        <v>181</v>
      </c>
      <c r="K71" s="28">
        <v>39</v>
      </c>
      <c r="L71" s="12">
        <v>77</v>
      </c>
      <c r="M71" s="12">
        <v>32.456140350877192</v>
      </c>
      <c r="N71" s="12">
        <v>27.295614035087716</v>
      </c>
      <c r="O71" s="12"/>
      <c r="P71" s="53" t="s">
        <v>153</v>
      </c>
      <c r="Q71" s="28">
        <v>26.6</v>
      </c>
      <c r="R71" s="12">
        <v>13.299999999999997</v>
      </c>
      <c r="S71" s="12">
        <v>63.561643835616451</v>
      </c>
      <c r="T71" s="12">
        <v>53.455342465753432</v>
      </c>
      <c r="U71" s="12"/>
      <c r="V71" s="64" t="s">
        <v>184</v>
      </c>
      <c r="W71" s="28">
        <v>208</v>
      </c>
      <c r="X71" s="12">
        <v>118</v>
      </c>
      <c r="Y71" s="12">
        <v>92.97200714711137</v>
      </c>
      <c r="Z71" s="12">
        <v>78.189458010720656</v>
      </c>
      <c r="AA71" s="12"/>
      <c r="AB71" s="62" t="s">
        <v>158</v>
      </c>
      <c r="AC71" s="12">
        <v>1</v>
      </c>
      <c r="AD71" s="12">
        <v>1</v>
      </c>
      <c r="AE71" s="12">
        <v>100</v>
      </c>
      <c r="AF71" s="12">
        <v>84.1</v>
      </c>
    </row>
    <row r="72" spans="1:32" ht="15.75" customHeight="1" x14ac:dyDescent="0.2">
      <c r="A72" s="81" t="s">
        <v>169</v>
      </c>
      <c r="B72" s="59">
        <v>43.905414563806772</v>
      </c>
      <c r="C72" s="12"/>
      <c r="D72" s="62" t="s">
        <v>144</v>
      </c>
      <c r="E72" s="28">
        <v>14</v>
      </c>
      <c r="F72" s="12">
        <v>14</v>
      </c>
      <c r="G72" s="12">
        <v>33.333333333333329</v>
      </c>
      <c r="H72" s="12">
        <v>28.033333333333328</v>
      </c>
      <c r="I72" s="12"/>
      <c r="J72" s="62" t="s">
        <v>164</v>
      </c>
      <c r="K72" s="28">
        <v>33</v>
      </c>
      <c r="L72" s="12">
        <v>83</v>
      </c>
      <c r="M72" s="12">
        <v>27.192982456140356</v>
      </c>
      <c r="N72" s="12">
        <v>22.86929824561404</v>
      </c>
      <c r="O72" s="12"/>
      <c r="P72" s="53" t="s">
        <v>173</v>
      </c>
      <c r="Q72" s="28">
        <v>26.6</v>
      </c>
      <c r="R72" s="12">
        <v>13.299999999999997</v>
      </c>
      <c r="S72" s="12">
        <v>63.561643835616451</v>
      </c>
      <c r="T72" s="12">
        <v>53.455342465753432</v>
      </c>
      <c r="U72" s="12"/>
      <c r="V72" s="79" t="s">
        <v>163</v>
      </c>
      <c r="W72" s="28">
        <v>309</v>
      </c>
      <c r="X72" s="12">
        <v>219</v>
      </c>
      <c r="Y72" s="12">
        <v>86.956521739130437</v>
      </c>
      <c r="Z72" s="12">
        <v>73.130434782608688</v>
      </c>
      <c r="AA72" s="12"/>
      <c r="AB72" s="84" t="s">
        <v>165</v>
      </c>
      <c r="AC72" s="12">
        <v>2</v>
      </c>
      <c r="AD72" s="12">
        <v>0</v>
      </c>
      <c r="AE72" s="12">
        <v>100</v>
      </c>
      <c r="AF72" s="12">
        <v>84.1</v>
      </c>
    </row>
    <row r="73" spans="1:32" ht="15.75" customHeight="1" x14ac:dyDescent="0.2">
      <c r="A73" s="33" t="s">
        <v>162</v>
      </c>
      <c r="B73" s="59">
        <v>39.169282404193929</v>
      </c>
      <c r="C73" s="12"/>
      <c r="D73" s="53" t="s">
        <v>150</v>
      </c>
      <c r="E73" s="28">
        <v>15</v>
      </c>
      <c r="F73" s="12">
        <v>15</v>
      </c>
      <c r="G73" s="12">
        <v>28.571428571428569</v>
      </c>
      <c r="H73" s="12">
        <v>24.028571428571425</v>
      </c>
      <c r="I73" s="12"/>
      <c r="J73" s="79" t="s">
        <v>168</v>
      </c>
      <c r="K73" s="28">
        <v>32</v>
      </c>
      <c r="L73" s="12">
        <v>84</v>
      </c>
      <c r="M73" s="12">
        <v>26.31578947368422</v>
      </c>
      <c r="N73" s="12">
        <v>22.131578947368428</v>
      </c>
      <c r="O73" s="12"/>
      <c r="P73" s="53" t="s">
        <v>18</v>
      </c>
      <c r="Q73" s="28">
        <v>25.8</v>
      </c>
      <c r="R73" s="12">
        <v>14.099999999999998</v>
      </c>
      <c r="S73" s="12">
        <v>61.369863013698641</v>
      </c>
      <c r="T73" s="12">
        <v>51.612054794520553</v>
      </c>
      <c r="U73" s="12"/>
      <c r="V73" s="84" t="s">
        <v>146</v>
      </c>
      <c r="W73" s="28">
        <v>319</v>
      </c>
      <c r="X73" s="12">
        <v>229</v>
      </c>
      <c r="Y73" s="12">
        <v>86.360929124478858</v>
      </c>
      <c r="Z73" s="12">
        <v>72.629541393686722</v>
      </c>
      <c r="AA73" s="12"/>
      <c r="AB73" s="84" t="s">
        <v>169</v>
      </c>
      <c r="AC73" s="12">
        <v>1</v>
      </c>
      <c r="AD73" s="12">
        <v>1</v>
      </c>
      <c r="AE73" s="12">
        <v>100</v>
      </c>
      <c r="AF73" s="12">
        <v>84.1</v>
      </c>
    </row>
    <row r="74" spans="1:32" ht="15.75" customHeight="1" x14ac:dyDescent="0.2">
      <c r="A74" s="77" t="s">
        <v>168</v>
      </c>
      <c r="B74" s="59">
        <v>33.260563842602338</v>
      </c>
      <c r="C74" s="12"/>
      <c r="D74" s="84" t="s">
        <v>151</v>
      </c>
      <c r="E74" s="28">
        <v>16</v>
      </c>
      <c r="F74" s="12">
        <v>16</v>
      </c>
      <c r="G74" s="12">
        <v>23.80952380952381</v>
      </c>
      <c r="H74" s="12">
        <v>20.023809523809522</v>
      </c>
      <c r="I74" s="12"/>
      <c r="J74" s="84" t="s">
        <v>152</v>
      </c>
      <c r="K74" s="28">
        <v>29</v>
      </c>
      <c r="L74" s="12">
        <v>87</v>
      </c>
      <c r="M74" s="12">
        <v>23.684210526315795</v>
      </c>
      <c r="N74" s="12">
        <v>19.918421052631583</v>
      </c>
      <c r="O74" s="12"/>
      <c r="P74" s="64" t="s">
        <v>159</v>
      </c>
      <c r="Q74" s="28">
        <v>25.5</v>
      </c>
      <c r="R74" s="12">
        <v>14.399999999999999</v>
      </c>
      <c r="S74" s="12">
        <v>60.547945205479458</v>
      </c>
      <c r="T74" s="12">
        <v>50.920821917808219</v>
      </c>
      <c r="U74" s="12"/>
      <c r="V74" s="84" t="s">
        <v>151</v>
      </c>
      <c r="W74" s="28">
        <v>319</v>
      </c>
      <c r="X74" s="12">
        <v>229</v>
      </c>
      <c r="Y74" s="12">
        <v>86.360929124478858</v>
      </c>
      <c r="Z74" s="12">
        <v>72.629541393686722</v>
      </c>
      <c r="AA74" s="12"/>
      <c r="AB74" s="84" t="s">
        <v>170</v>
      </c>
      <c r="AC74" s="12">
        <v>2</v>
      </c>
      <c r="AD74" s="12">
        <v>0</v>
      </c>
      <c r="AE74" s="12">
        <v>100</v>
      </c>
      <c r="AF74" s="12">
        <v>84.1</v>
      </c>
    </row>
    <row r="75" spans="1:32" ht="15.75" customHeight="1" x14ac:dyDescent="0.2">
      <c r="A75" s="77" t="s">
        <v>163</v>
      </c>
      <c r="B75" s="59">
        <v>32.806728069429084</v>
      </c>
      <c r="C75" s="12"/>
      <c r="D75" s="62" t="s">
        <v>164</v>
      </c>
      <c r="E75" s="28">
        <v>16</v>
      </c>
      <c r="F75" s="12">
        <v>16</v>
      </c>
      <c r="G75" s="12">
        <v>23.80952380952381</v>
      </c>
      <c r="H75" s="12">
        <v>20.023809523809522</v>
      </c>
      <c r="I75" s="12"/>
      <c r="J75" s="84" t="s">
        <v>165</v>
      </c>
      <c r="K75" s="28">
        <v>28</v>
      </c>
      <c r="L75" s="12">
        <v>88</v>
      </c>
      <c r="M75" s="12">
        <v>22.807017543859658</v>
      </c>
      <c r="N75" s="12">
        <v>19.180701754385971</v>
      </c>
      <c r="O75" s="12"/>
      <c r="P75" s="79" t="s">
        <v>182</v>
      </c>
      <c r="Q75" s="28">
        <v>24.3</v>
      </c>
      <c r="R75" s="12">
        <v>15.599999999999998</v>
      </c>
      <c r="S75" s="12">
        <v>57.260273972602747</v>
      </c>
      <c r="T75" s="12">
        <v>48.155890410958911</v>
      </c>
      <c r="U75" s="12"/>
      <c r="V75" s="84" t="s">
        <v>152</v>
      </c>
      <c r="W75" s="28">
        <v>319</v>
      </c>
      <c r="X75" s="12">
        <v>229</v>
      </c>
      <c r="Y75" s="12">
        <v>86.360929124478858</v>
      </c>
      <c r="Z75" s="12">
        <v>72.629541393686722</v>
      </c>
      <c r="AA75" s="12"/>
      <c r="AB75" s="84" t="s">
        <v>181</v>
      </c>
      <c r="AC75" s="12">
        <v>2</v>
      </c>
      <c r="AD75" s="12">
        <v>0</v>
      </c>
      <c r="AE75" s="12">
        <v>100</v>
      </c>
      <c r="AF75" s="12">
        <v>84.1</v>
      </c>
    </row>
    <row r="76" spans="1:32" ht="15.75" customHeight="1" x14ac:dyDescent="0.2">
      <c r="A76" s="77" t="s">
        <v>182</v>
      </c>
      <c r="B76" s="59">
        <v>32.032056899246328</v>
      </c>
      <c r="C76" s="12"/>
      <c r="D76" s="64" t="s">
        <v>176</v>
      </c>
      <c r="E76" s="28">
        <v>16</v>
      </c>
      <c r="F76" s="12">
        <v>16</v>
      </c>
      <c r="G76" s="12">
        <v>23.80952380952381</v>
      </c>
      <c r="H76" s="12">
        <v>20.023809523809522</v>
      </c>
      <c r="I76" s="12"/>
      <c r="J76" s="62" t="s">
        <v>144</v>
      </c>
      <c r="K76" s="28">
        <v>26</v>
      </c>
      <c r="L76" s="12">
        <v>90</v>
      </c>
      <c r="M76" s="12">
        <v>21.05263157894737</v>
      </c>
      <c r="N76" s="12">
        <v>17.705263157894738</v>
      </c>
      <c r="O76" s="12"/>
      <c r="P76" s="79" t="s">
        <v>145</v>
      </c>
      <c r="Q76" s="28">
        <v>23.7</v>
      </c>
      <c r="R76" s="12">
        <v>16.2</v>
      </c>
      <c r="S76" s="12">
        <v>55.616438356164387</v>
      </c>
      <c r="T76" s="12">
        <v>46.77342465753425</v>
      </c>
      <c r="U76" s="12"/>
      <c r="V76" s="84" t="s">
        <v>154</v>
      </c>
      <c r="W76" s="28">
        <v>319</v>
      </c>
      <c r="X76" s="12">
        <v>229</v>
      </c>
      <c r="Y76" s="12">
        <v>86.360929124478858</v>
      </c>
      <c r="Z76" s="12">
        <v>72.629541393686722</v>
      </c>
      <c r="AA76" s="12"/>
      <c r="AB76" s="79" t="s">
        <v>183</v>
      </c>
      <c r="AC76" s="12">
        <v>0</v>
      </c>
      <c r="AD76" s="12">
        <v>2</v>
      </c>
      <c r="AE76" s="12">
        <v>100</v>
      </c>
      <c r="AF76" s="12">
        <v>84.1</v>
      </c>
    </row>
    <row r="77" spans="1:32" ht="15.75" customHeight="1" x14ac:dyDescent="0.2">
      <c r="A77" s="81" t="s">
        <v>151</v>
      </c>
      <c r="B77" s="59">
        <v>32.024559190561277</v>
      </c>
      <c r="C77" s="12"/>
      <c r="D77" s="62" t="s">
        <v>177</v>
      </c>
      <c r="E77" s="28">
        <v>16</v>
      </c>
      <c r="F77" s="12">
        <v>16</v>
      </c>
      <c r="G77" s="12">
        <v>23.80952380952381</v>
      </c>
      <c r="H77" s="12">
        <v>20.023809523809522</v>
      </c>
      <c r="I77" s="12"/>
      <c r="J77" s="79" t="s">
        <v>179</v>
      </c>
      <c r="K77" s="28">
        <v>22</v>
      </c>
      <c r="L77" s="12">
        <v>94</v>
      </c>
      <c r="M77" s="12">
        <v>17.543859649122808</v>
      </c>
      <c r="N77" s="12">
        <v>14.754385964912281</v>
      </c>
      <c r="O77" s="12"/>
      <c r="P77" s="79" t="s">
        <v>163</v>
      </c>
      <c r="Q77" s="28">
        <v>23.4</v>
      </c>
      <c r="R77" s="12">
        <v>16.5</v>
      </c>
      <c r="S77" s="12">
        <v>54.794520547945211</v>
      </c>
      <c r="T77" s="12">
        <v>46.082191780821923</v>
      </c>
      <c r="U77" s="12"/>
      <c r="V77" s="62" t="s">
        <v>164</v>
      </c>
      <c r="W77" s="28">
        <v>319</v>
      </c>
      <c r="X77" s="12">
        <v>229</v>
      </c>
      <c r="Y77" s="12">
        <v>86.360929124478858</v>
      </c>
      <c r="Z77" s="12">
        <v>72.629541393686722</v>
      </c>
      <c r="AA77" s="12"/>
      <c r="AB77" s="64" t="s">
        <v>185</v>
      </c>
      <c r="AC77" s="12">
        <v>0</v>
      </c>
      <c r="AD77" s="12">
        <v>2</v>
      </c>
      <c r="AE77" s="12">
        <v>100</v>
      </c>
      <c r="AF77" s="12">
        <v>84.1</v>
      </c>
    </row>
    <row r="78" spans="1:32" ht="15.75" customHeight="1" x14ac:dyDescent="0.2">
      <c r="A78" s="71" t="s">
        <v>157</v>
      </c>
      <c r="B78" s="59">
        <v>31.73633207870779</v>
      </c>
      <c r="C78" s="12"/>
      <c r="D78" s="79" t="s">
        <v>179</v>
      </c>
      <c r="E78" s="28">
        <v>16</v>
      </c>
      <c r="F78" s="12">
        <v>16</v>
      </c>
      <c r="G78" s="12">
        <v>23.80952380952381</v>
      </c>
      <c r="H78" s="12">
        <v>20.023809523809522</v>
      </c>
      <c r="I78" s="12"/>
      <c r="J78" s="65" t="s">
        <v>188</v>
      </c>
      <c r="K78" s="28">
        <v>22</v>
      </c>
      <c r="L78" s="12">
        <v>94</v>
      </c>
      <c r="M78" s="12">
        <v>17.543859649122808</v>
      </c>
      <c r="N78" s="12">
        <v>14.754385964912281</v>
      </c>
      <c r="O78" s="12"/>
      <c r="P78" s="79" t="s">
        <v>149</v>
      </c>
      <c r="Q78" s="28">
        <v>18.5</v>
      </c>
      <c r="R78" s="12">
        <v>21.4</v>
      </c>
      <c r="S78" s="12">
        <v>41.369863013698634</v>
      </c>
      <c r="T78" s="12">
        <v>34.792054794520553</v>
      </c>
      <c r="U78" s="12"/>
      <c r="V78" s="79" t="s">
        <v>168</v>
      </c>
      <c r="W78" s="28">
        <v>319</v>
      </c>
      <c r="X78" s="12">
        <v>229</v>
      </c>
      <c r="Y78" s="12">
        <v>86.360929124478858</v>
      </c>
      <c r="Z78" s="12">
        <v>72.629541393686722</v>
      </c>
      <c r="AA78" s="12"/>
      <c r="AB78" s="84" t="s">
        <v>193</v>
      </c>
      <c r="AC78" s="12">
        <v>2</v>
      </c>
      <c r="AD78" s="12">
        <v>0</v>
      </c>
      <c r="AE78" s="12">
        <v>100</v>
      </c>
      <c r="AF78" s="12">
        <v>84.1</v>
      </c>
    </row>
    <row r="79" spans="1:32" ht="15.75" customHeight="1" x14ac:dyDescent="0.2">
      <c r="A79" s="81" t="s">
        <v>191</v>
      </c>
      <c r="B79" s="59">
        <v>31.682156504274388</v>
      </c>
      <c r="C79" s="12"/>
      <c r="D79" s="79" t="s">
        <v>183</v>
      </c>
      <c r="E79" s="28">
        <v>16</v>
      </c>
      <c r="F79" s="12">
        <v>16</v>
      </c>
      <c r="G79" s="12">
        <v>23.80952380952381</v>
      </c>
      <c r="H79" s="12">
        <v>20.023809523809522</v>
      </c>
      <c r="I79" s="12"/>
      <c r="J79" s="84" t="s">
        <v>151</v>
      </c>
      <c r="K79" s="28">
        <v>21</v>
      </c>
      <c r="L79" s="12">
        <v>95</v>
      </c>
      <c r="M79" s="12">
        <v>16.666666666666671</v>
      </c>
      <c r="N79" s="12">
        <v>14.016666666666669</v>
      </c>
      <c r="O79" s="12"/>
      <c r="P79" s="64" t="s">
        <v>167</v>
      </c>
      <c r="Q79" s="28">
        <v>18.5</v>
      </c>
      <c r="R79" s="12">
        <v>21.4</v>
      </c>
      <c r="S79" s="12">
        <v>41.369863013698634</v>
      </c>
      <c r="T79" s="12">
        <v>34.792054794520553</v>
      </c>
      <c r="U79" s="12"/>
      <c r="V79" s="64" t="s">
        <v>174</v>
      </c>
      <c r="W79" s="28">
        <v>319</v>
      </c>
      <c r="X79" s="12">
        <v>229</v>
      </c>
      <c r="Y79" s="12">
        <v>86.360929124478858</v>
      </c>
      <c r="Z79" s="12">
        <v>72.629541393686722</v>
      </c>
      <c r="AA79" s="12"/>
      <c r="AB79" s="62" t="s">
        <v>194</v>
      </c>
      <c r="AC79" s="12">
        <v>2</v>
      </c>
      <c r="AD79" s="12">
        <v>0</v>
      </c>
      <c r="AE79" s="12">
        <v>100</v>
      </c>
      <c r="AF79" s="12">
        <v>84.1</v>
      </c>
    </row>
    <row r="80" spans="1:32" ht="15.75" customHeight="1" x14ac:dyDescent="0.2">
      <c r="A80" s="81" t="s">
        <v>152</v>
      </c>
      <c r="B80" s="59">
        <v>31.497616834671554</v>
      </c>
      <c r="C80" s="12"/>
      <c r="D80" s="64" t="s">
        <v>190</v>
      </c>
      <c r="E80" s="28">
        <v>16</v>
      </c>
      <c r="F80" s="12">
        <v>16</v>
      </c>
      <c r="G80" s="12">
        <v>23.80952380952381</v>
      </c>
      <c r="H80" s="12">
        <v>20.023809523809522</v>
      </c>
      <c r="I80" s="12"/>
      <c r="J80" s="84" t="s">
        <v>146</v>
      </c>
      <c r="K80" s="28">
        <v>20</v>
      </c>
      <c r="L80" s="12">
        <v>96</v>
      </c>
      <c r="M80" s="12">
        <v>15.789473684210535</v>
      </c>
      <c r="N80" s="12">
        <v>13.278947368421059</v>
      </c>
      <c r="O80" s="12"/>
      <c r="P80" s="64" t="s">
        <v>142</v>
      </c>
      <c r="Q80" s="28">
        <v>17.7</v>
      </c>
      <c r="R80" s="12">
        <v>22.2</v>
      </c>
      <c r="S80" s="12">
        <v>39.178082191780824</v>
      </c>
      <c r="T80" s="12">
        <v>32.948767123287674</v>
      </c>
      <c r="U80" s="12"/>
      <c r="V80" s="84" t="s">
        <v>181</v>
      </c>
      <c r="W80" s="28">
        <v>319</v>
      </c>
      <c r="X80" s="12">
        <v>229</v>
      </c>
      <c r="Y80" s="12">
        <v>86.360929124478858</v>
      </c>
      <c r="Z80" s="12">
        <v>72.629541393686722</v>
      </c>
      <c r="AA80" s="12"/>
      <c r="AB80" s="53" t="s">
        <v>18</v>
      </c>
      <c r="AC80" s="12">
        <v>2</v>
      </c>
      <c r="AD80" s="12">
        <v>0</v>
      </c>
      <c r="AE80" s="12">
        <v>50</v>
      </c>
      <c r="AF80" s="12">
        <v>42.05</v>
      </c>
    </row>
    <row r="81" spans="1:32" ht="15.75" customHeight="1" x14ac:dyDescent="0.2">
      <c r="A81" s="69" t="s">
        <v>164</v>
      </c>
      <c r="B81" s="59">
        <v>31.011963660640589</v>
      </c>
      <c r="C81" s="12"/>
      <c r="D81" s="64" t="s">
        <v>184</v>
      </c>
      <c r="E81" s="28"/>
      <c r="F81" s="12">
        <v>0</v>
      </c>
      <c r="G81" s="12">
        <v>100</v>
      </c>
      <c r="H81" s="45">
        <v>16.019047619047619</v>
      </c>
      <c r="I81" s="12"/>
      <c r="J81" s="62" t="s">
        <v>177</v>
      </c>
      <c r="K81" s="28">
        <v>20</v>
      </c>
      <c r="L81" s="12">
        <v>96</v>
      </c>
      <c r="M81" s="12">
        <v>15.789473684210535</v>
      </c>
      <c r="N81" s="12">
        <v>13.278947368421059</v>
      </c>
      <c r="O81" s="12"/>
      <c r="P81" s="79" t="s">
        <v>179</v>
      </c>
      <c r="Q81" s="28">
        <v>17.3</v>
      </c>
      <c r="R81" s="12">
        <v>22.599999999999998</v>
      </c>
      <c r="S81" s="12">
        <v>38.08219178082193</v>
      </c>
      <c r="T81" s="12">
        <v>32.027123287671245</v>
      </c>
      <c r="U81" s="12"/>
      <c r="V81" s="84" t="s">
        <v>195</v>
      </c>
      <c r="W81" s="28">
        <v>319</v>
      </c>
      <c r="X81" s="12">
        <v>229</v>
      </c>
      <c r="Y81" s="12">
        <v>86.360929124478858</v>
      </c>
      <c r="Z81" s="12">
        <v>72.629541393686722</v>
      </c>
      <c r="AA81" s="12"/>
      <c r="AB81" s="79" t="s">
        <v>149</v>
      </c>
      <c r="AC81" s="12">
        <v>2</v>
      </c>
      <c r="AD81" s="12">
        <v>0</v>
      </c>
      <c r="AE81" s="12">
        <v>50</v>
      </c>
      <c r="AF81" s="12">
        <v>42.05</v>
      </c>
    </row>
    <row r="82" spans="1:32" ht="15.75" customHeight="1" x14ac:dyDescent="0.2">
      <c r="A82" s="81" t="s">
        <v>146</v>
      </c>
      <c r="B82" s="59">
        <v>29.837748413618922</v>
      </c>
      <c r="C82" s="12"/>
      <c r="D82" s="62" t="s">
        <v>118</v>
      </c>
      <c r="E82" s="28">
        <v>18</v>
      </c>
      <c r="F82" s="12">
        <v>18</v>
      </c>
      <c r="G82" s="12">
        <v>14.285714285714292</v>
      </c>
      <c r="H82" s="12">
        <v>12.01428571428572</v>
      </c>
      <c r="I82" s="12"/>
      <c r="J82" s="53" t="s">
        <v>160</v>
      </c>
      <c r="K82" s="28">
        <v>19</v>
      </c>
      <c r="L82" s="12">
        <v>97</v>
      </c>
      <c r="M82" s="12">
        <v>14.912280701754398</v>
      </c>
      <c r="N82" s="12">
        <v>12.541228070175448</v>
      </c>
      <c r="O82" s="12"/>
      <c r="P82" s="79" t="s">
        <v>183</v>
      </c>
      <c r="Q82" s="28">
        <v>17.3</v>
      </c>
      <c r="R82" s="12">
        <v>22.599999999999998</v>
      </c>
      <c r="S82" s="12">
        <v>38.08219178082193</v>
      </c>
      <c r="T82" s="12">
        <v>32.027123287671245</v>
      </c>
      <c r="U82" s="12"/>
      <c r="V82" s="102" t="s">
        <v>243</v>
      </c>
      <c r="W82" s="28">
        <v>333</v>
      </c>
      <c r="X82" s="12">
        <v>243</v>
      </c>
      <c r="Y82" s="12">
        <v>85.52709946396665</v>
      </c>
      <c r="Z82" s="12">
        <v>71.928290649195944</v>
      </c>
      <c r="AA82" s="12"/>
      <c r="AB82" s="53" t="s">
        <v>150</v>
      </c>
      <c r="AC82" s="12">
        <v>2</v>
      </c>
      <c r="AD82" s="12">
        <v>0</v>
      </c>
      <c r="AE82" s="12">
        <v>50</v>
      </c>
      <c r="AF82" s="12">
        <v>42.05</v>
      </c>
    </row>
    <row r="83" spans="1:32" ht="15.75" customHeight="1" x14ac:dyDescent="0.2">
      <c r="A83" s="69" t="s">
        <v>144</v>
      </c>
      <c r="B83" s="59">
        <v>29.449279855385932</v>
      </c>
      <c r="C83" s="12"/>
      <c r="D83" s="65" t="s">
        <v>143</v>
      </c>
      <c r="E83" s="28">
        <v>18</v>
      </c>
      <c r="F83" s="12">
        <v>18</v>
      </c>
      <c r="G83" s="12">
        <v>14.285714285714292</v>
      </c>
      <c r="H83" s="12">
        <v>12.01428571428572</v>
      </c>
      <c r="I83" s="12"/>
      <c r="J83" s="53" t="s">
        <v>156</v>
      </c>
      <c r="K83" s="28">
        <v>17</v>
      </c>
      <c r="L83" s="12">
        <v>99</v>
      </c>
      <c r="M83" s="12">
        <v>13.15789473684211</v>
      </c>
      <c r="N83" s="12">
        <v>11.065789473684214</v>
      </c>
      <c r="O83" s="12"/>
      <c r="P83" s="79" t="s">
        <v>147</v>
      </c>
      <c r="Q83" s="28">
        <v>15.9</v>
      </c>
      <c r="R83" s="12">
        <v>24</v>
      </c>
      <c r="S83" s="12">
        <v>34.246575342465761</v>
      </c>
      <c r="T83" s="12">
        <v>28.801369863013704</v>
      </c>
      <c r="U83" s="12"/>
      <c r="V83" s="62" t="s">
        <v>144</v>
      </c>
      <c r="W83" s="28">
        <v>404</v>
      </c>
      <c r="X83" s="12">
        <v>314</v>
      </c>
      <c r="Y83" s="12">
        <v>81.298391899940441</v>
      </c>
      <c r="Z83" s="12">
        <v>68.371947587849903</v>
      </c>
      <c r="AA83" s="12"/>
      <c r="AB83" s="84" t="s">
        <v>152</v>
      </c>
      <c r="AC83" s="12">
        <v>1</v>
      </c>
      <c r="AD83" s="12">
        <v>1</v>
      </c>
      <c r="AE83" s="12">
        <v>50</v>
      </c>
      <c r="AF83" s="12">
        <v>42.05</v>
      </c>
    </row>
    <row r="84" spans="1:32" ht="15.75" customHeight="1" x14ac:dyDescent="0.2">
      <c r="A84" s="77" t="s">
        <v>145</v>
      </c>
      <c r="B84" s="59">
        <v>29.335646729241212</v>
      </c>
      <c r="C84" s="12"/>
      <c r="D84" s="79" t="s">
        <v>145</v>
      </c>
      <c r="E84" s="28">
        <v>18</v>
      </c>
      <c r="F84" s="12">
        <v>18</v>
      </c>
      <c r="G84" s="12">
        <v>14.285714285714292</v>
      </c>
      <c r="H84" s="12">
        <v>12.01428571428572</v>
      </c>
      <c r="I84" s="12"/>
      <c r="J84" s="64" t="s">
        <v>157</v>
      </c>
      <c r="K84" s="28">
        <v>17</v>
      </c>
      <c r="L84" s="12">
        <v>99</v>
      </c>
      <c r="M84" s="12">
        <v>13.15789473684211</v>
      </c>
      <c r="N84" s="12">
        <v>11.065789473684214</v>
      </c>
      <c r="O84" s="12"/>
      <c r="P84" s="79" t="s">
        <v>168</v>
      </c>
      <c r="Q84" s="28">
        <v>14.8</v>
      </c>
      <c r="R84" s="12">
        <v>25.099999999999998</v>
      </c>
      <c r="S84" s="12">
        <v>31.232876712328775</v>
      </c>
      <c r="T84" s="12">
        <v>26.266849315068498</v>
      </c>
      <c r="U84" s="12"/>
      <c r="V84" s="64" t="s">
        <v>142</v>
      </c>
      <c r="W84" s="28">
        <v>429</v>
      </c>
      <c r="X84" s="12">
        <v>339</v>
      </c>
      <c r="Y84" s="12">
        <v>79.8094103633115</v>
      </c>
      <c r="Z84" s="12">
        <v>67.119714115544966</v>
      </c>
      <c r="AA84" s="12"/>
      <c r="AB84" s="53" t="s">
        <v>156</v>
      </c>
      <c r="AC84" s="12">
        <v>2</v>
      </c>
      <c r="AD84" s="12">
        <v>0</v>
      </c>
      <c r="AE84" s="12">
        <v>50</v>
      </c>
      <c r="AF84" s="12">
        <v>42.05</v>
      </c>
    </row>
    <row r="85" spans="1:32" ht="15.75" customHeight="1" x14ac:dyDescent="0.2">
      <c r="A85" s="71" t="s">
        <v>186</v>
      </c>
      <c r="B85" s="59">
        <v>28.602431077694238</v>
      </c>
      <c r="C85" s="12"/>
      <c r="D85" s="84" t="s">
        <v>146</v>
      </c>
      <c r="E85" s="28">
        <v>18</v>
      </c>
      <c r="F85" s="12">
        <v>18</v>
      </c>
      <c r="G85" s="12">
        <v>14.285714285714292</v>
      </c>
      <c r="H85" s="12">
        <v>12.01428571428572</v>
      </c>
      <c r="I85" s="12"/>
      <c r="J85" s="64" t="s">
        <v>185</v>
      </c>
      <c r="K85" s="28">
        <v>16</v>
      </c>
      <c r="L85" s="12">
        <v>100</v>
      </c>
      <c r="M85" s="12">
        <v>12.280701754385973</v>
      </c>
      <c r="N85" s="12">
        <v>10.328070175438603</v>
      </c>
      <c r="O85" s="12"/>
      <c r="P85" s="64" t="s">
        <v>157</v>
      </c>
      <c r="Q85" s="28">
        <v>14</v>
      </c>
      <c r="R85" s="12">
        <v>25.9</v>
      </c>
      <c r="S85" s="12">
        <v>29.041095890410972</v>
      </c>
      <c r="T85" s="12">
        <v>24.423561643835626</v>
      </c>
      <c r="U85" s="12"/>
      <c r="V85" s="65" t="s">
        <v>155</v>
      </c>
      <c r="W85" s="28">
        <v>446</v>
      </c>
      <c r="X85" s="12">
        <v>356</v>
      </c>
      <c r="Y85" s="12">
        <v>78.796902918403816</v>
      </c>
      <c r="Z85" s="12">
        <v>66.26819535437761</v>
      </c>
      <c r="AA85" s="12"/>
      <c r="AB85" s="64" t="s">
        <v>159</v>
      </c>
      <c r="AC85" s="12">
        <v>0</v>
      </c>
      <c r="AD85" s="12">
        <v>2</v>
      </c>
      <c r="AE85" s="12">
        <v>50</v>
      </c>
      <c r="AF85" s="12">
        <v>42.05</v>
      </c>
    </row>
    <row r="86" spans="1:32" ht="15.75" customHeight="1" x14ac:dyDescent="0.2">
      <c r="A86" s="81" t="s">
        <v>195</v>
      </c>
      <c r="B86" s="59">
        <v>27.993450168004888</v>
      </c>
      <c r="C86" s="12"/>
      <c r="D86" s="79" t="s">
        <v>147</v>
      </c>
      <c r="E86" s="28">
        <v>18</v>
      </c>
      <c r="F86" s="12">
        <v>18</v>
      </c>
      <c r="G86" s="12">
        <v>14.285714285714292</v>
      </c>
      <c r="H86" s="12">
        <v>12.01428571428572</v>
      </c>
      <c r="I86" s="12"/>
      <c r="J86" s="62" t="s">
        <v>158</v>
      </c>
      <c r="K86" s="28">
        <v>15</v>
      </c>
      <c r="L86" s="12">
        <v>101</v>
      </c>
      <c r="M86" s="12">
        <v>11.403508771929836</v>
      </c>
      <c r="N86" s="12">
        <v>9.5903508771929911</v>
      </c>
      <c r="O86" s="12"/>
      <c r="P86" s="64" t="s">
        <v>185</v>
      </c>
      <c r="Q86" s="28">
        <v>14</v>
      </c>
      <c r="R86" s="12">
        <v>25.9</v>
      </c>
      <c r="S86" s="12">
        <v>29.041095890410972</v>
      </c>
      <c r="T86" s="12">
        <v>24.423561643835626</v>
      </c>
      <c r="U86" s="12"/>
      <c r="V86" s="84" t="s">
        <v>169</v>
      </c>
      <c r="W86" s="28">
        <v>458</v>
      </c>
      <c r="X86" s="12">
        <v>368</v>
      </c>
      <c r="Y86" s="12">
        <v>78.082191780821915</v>
      </c>
      <c r="Z86" s="12">
        <v>65.667123287671231</v>
      </c>
      <c r="AA86" s="12"/>
      <c r="AB86" s="71" t="s">
        <v>244</v>
      </c>
      <c r="AC86" s="12">
        <v>1</v>
      </c>
      <c r="AD86" s="12">
        <v>1</v>
      </c>
      <c r="AE86" s="12">
        <v>50</v>
      </c>
      <c r="AF86" s="12">
        <v>42.05</v>
      </c>
    </row>
    <row r="87" spans="1:32" ht="15.75" customHeight="1" x14ac:dyDescent="0.2">
      <c r="A87" s="81" t="s">
        <v>154</v>
      </c>
      <c r="B87" s="59">
        <v>27.440160694320678</v>
      </c>
      <c r="C87" s="12"/>
      <c r="D87" s="79" t="s">
        <v>149</v>
      </c>
      <c r="E87" s="28">
        <v>18</v>
      </c>
      <c r="F87" s="12">
        <v>18</v>
      </c>
      <c r="G87" s="12">
        <v>14.285714285714292</v>
      </c>
      <c r="H87" s="12">
        <v>12.01428571428572</v>
      </c>
      <c r="I87" s="12"/>
      <c r="J87" s="62" t="s">
        <v>194</v>
      </c>
      <c r="K87" s="28">
        <v>15</v>
      </c>
      <c r="L87" s="12">
        <v>101</v>
      </c>
      <c r="M87" s="12">
        <v>11.403508771929836</v>
      </c>
      <c r="N87" s="12">
        <v>9.5903508771929911</v>
      </c>
      <c r="O87" s="12"/>
      <c r="P87" s="84" t="s">
        <v>146</v>
      </c>
      <c r="Q87" s="28">
        <v>12.7</v>
      </c>
      <c r="R87" s="12">
        <v>27.2</v>
      </c>
      <c r="S87" s="12">
        <v>25.479452054794521</v>
      </c>
      <c r="T87" s="12">
        <v>21.428219178082191</v>
      </c>
      <c r="U87" s="12"/>
      <c r="V87" s="84" t="s">
        <v>191</v>
      </c>
      <c r="W87" s="28">
        <v>458</v>
      </c>
      <c r="X87" s="12">
        <v>368</v>
      </c>
      <c r="Y87" s="12">
        <v>78.082191780821915</v>
      </c>
      <c r="Z87" s="12">
        <v>65.667123287671231</v>
      </c>
      <c r="AA87" s="12"/>
      <c r="AB87" s="62" t="s">
        <v>164</v>
      </c>
      <c r="AC87" s="12">
        <v>2</v>
      </c>
      <c r="AD87" s="12">
        <v>0</v>
      </c>
      <c r="AE87" s="12">
        <v>50</v>
      </c>
      <c r="AF87" s="12">
        <v>42.05</v>
      </c>
    </row>
    <row r="88" spans="1:32" ht="15.75" customHeight="1" x14ac:dyDescent="0.2">
      <c r="A88" s="71" t="s">
        <v>184</v>
      </c>
      <c r="B88" s="59">
        <v>26.674801245221452</v>
      </c>
      <c r="C88" s="12"/>
      <c r="D88" s="84" t="s">
        <v>152</v>
      </c>
      <c r="E88" s="28">
        <v>18</v>
      </c>
      <c r="F88" s="12">
        <v>18</v>
      </c>
      <c r="G88" s="12">
        <v>14.285714285714292</v>
      </c>
      <c r="H88" s="12">
        <v>12.01428571428572</v>
      </c>
      <c r="I88" s="12"/>
      <c r="J88" s="79" t="s">
        <v>182</v>
      </c>
      <c r="K88" s="28">
        <v>14</v>
      </c>
      <c r="L88" s="12">
        <v>102</v>
      </c>
      <c r="M88" s="12">
        <v>10.526315789473685</v>
      </c>
      <c r="N88" s="12">
        <v>8.8526315789473689</v>
      </c>
      <c r="O88" s="12"/>
      <c r="P88" s="84" t="s">
        <v>151</v>
      </c>
      <c r="Q88" s="28">
        <v>12.7</v>
      </c>
      <c r="R88" s="12">
        <v>27.2</v>
      </c>
      <c r="S88" s="12">
        <v>25.479452054794521</v>
      </c>
      <c r="T88" s="12">
        <v>21.428219178082191</v>
      </c>
      <c r="U88" s="12"/>
      <c r="V88" s="84" t="s">
        <v>193</v>
      </c>
      <c r="W88" s="28">
        <v>458</v>
      </c>
      <c r="X88" s="12">
        <v>368</v>
      </c>
      <c r="Y88" s="12">
        <v>78.082191780821915</v>
      </c>
      <c r="Z88" s="12">
        <v>65.667123287671231</v>
      </c>
      <c r="AA88" s="12"/>
      <c r="AB88" s="64" t="s">
        <v>167</v>
      </c>
      <c r="AC88" s="12">
        <v>0</v>
      </c>
      <c r="AD88" s="12">
        <v>2</v>
      </c>
      <c r="AE88" s="12">
        <v>50</v>
      </c>
      <c r="AF88" s="12">
        <v>42.05</v>
      </c>
    </row>
    <row r="89" spans="1:32" ht="15.75" customHeight="1" x14ac:dyDescent="0.2">
      <c r="A89" s="71" t="s">
        <v>142</v>
      </c>
      <c r="B89" s="59">
        <v>26.387170435021446</v>
      </c>
      <c r="C89" s="12"/>
      <c r="D89" s="53" t="s">
        <v>153</v>
      </c>
      <c r="E89" s="28">
        <v>18</v>
      </c>
      <c r="F89" s="12">
        <v>18</v>
      </c>
      <c r="G89" s="12">
        <v>14.285714285714292</v>
      </c>
      <c r="H89" s="12">
        <v>12.01428571428572</v>
      </c>
      <c r="I89" s="12"/>
      <c r="J89" s="62" t="s">
        <v>118</v>
      </c>
      <c r="K89" s="28">
        <v>13</v>
      </c>
      <c r="L89" s="12">
        <v>103</v>
      </c>
      <c r="M89" s="12">
        <v>9.6491228070175481</v>
      </c>
      <c r="N89" s="12">
        <v>8.1149122807017573</v>
      </c>
      <c r="O89" s="12"/>
      <c r="P89" s="84" t="s">
        <v>152</v>
      </c>
      <c r="Q89" s="28">
        <v>12.7</v>
      </c>
      <c r="R89" s="12">
        <v>27.2</v>
      </c>
      <c r="S89" s="12">
        <v>25.479452054794521</v>
      </c>
      <c r="T89" s="12">
        <v>21.428219178082191</v>
      </c>
      <c r="U89" s="12"/>
      <c r="V89" s="62" t="s">
        <v>118</v>
      </c>
      <c r="W89" s="28">
        <v>528</v>
      </c>
      <c r="X89" s="12">
        <v>438</v>
      </c>
      <c r="Y89" s="12">
        <v>73.913043478260875</v>
      </c>
      <c r="Z89" s="12">
        <v>62.160869565217396</v>
      </c>
      <c r="AA89" s="12"/>
      <c r="AB89" s="64" t="s">
        <v>172</v>
      </c>
      <c r="AC89" s="12">
        <v>0</v>
      </c>
      <c r="AD89" s="12">
        <v>2</v>
      </c>
      <c r="AE89" s="12">
        <v>50</v>
      </c>
      <c r="AF89" s="12">
        <v>42.05</v>
      </c>
    </row>
    <row r="90" spans="1:32" ht="15.75" customHeight="1" x14ac:dyDescent="0.2">
      <c r="A90" s="71" t="s">
        <v>167</v>
      </c>
      <c r="B90" s="59">
        <v>26.159279635210723</v>
      </c>
      <c r="C90" s="12"/>
      <c r="D90" s="84" t="s">
        <v>154</v>
      </c>
      <c r="E90" s="28">
        <v>18</v>
      </c>
      <c r="F90" s="12">
        <v>18</v>
      </c>
      <c r="G90" s="12">
        <v>14.285714285714292</v>
      </c>
      <c r="H90" s="12">
        <v>12.01428571428572</v>
      </c>
      <c r="I90" s="12"/>
      <c r="J90" s="79" t="s">
        <v>145</v>
      </c>
      <c r="K90" s="28">
        <v>13</v>
      </c>
      <c r="L90" s="12">
        <v>103</v>
      </c>
      <c r="M90" s="12">
        <v>9.6491228070175481</v>
      </c>
      <c r="N90" s="12">
        <v>8.1149122807017573</v>
      </c>
      <c r="O90" s="12"/>
      <c r="P90" s="84" t="s">
        <v>154</v>
      </c>
      <c r="Q90" s="28">
        <v>12.7</v>
      </c>
      <c r="R90" s="12">
        <v>27.2</v>
      </c>
      <c r="S90" s="12">
        <v>25.479452054794521</v>
      </c>
      <c r="T90" s="12">
        <v>21.428219178082191</v>
      </c>
      <c r="U90" s="12"/>
      <c r="V90" s="62" t="s">
        <v>177</v>
      </c>
      <c r="W90" s="28">
        <v>556</v>
      </c>
      <c r="X90" s="12">
        <v>466</v>
      </c>
      <c r="Y90" s="12">
        <v>72.245384157236458</v>
      </c>
      <c r="Z90" s="12">
        <v>60.758368076235861</v>
      </c>
      <c r="AA90" s="12"/>
      <c r="AB90" s="62" t="s">
        <v>177</v>
      </c>
      <c r="AC90" s="12">
        <v>2</v>
      </c>
      <c r="AD90" s="12">
        <v>0</v>
      </c>
      <c r="AE90" s="12">
        <v>50</v>
      </c>
      <c r="AF90" s="12">
        <v>42.05</v>
      </c>
    </row>
    <row r="91" spans="1:32" ht="15.75" customHeight="1" x14ac:dyDescent="0.2">
      <c r="A91" s="81" t="s">
        <v>193</v>
      </c>
      <c r="B91" s="59">
        <v>26.149261767432286</v>
      </c>
      <c r="C91" s="12"/>
      <c r="D91" s="65" t="s">
        <v>155</v>
      </c>
      <c r="E91" s="28">
        <v>18</v>
      </c>
      <c r="F91" s="12">
        <v>18</v>
      </c>
      <c r="G91" s="12">
        <v>14.285714285714292</v>
      </c>
      <c r="H91" s="12">
        <v>12.01428571428572</v>
      </c>
      <c r="I91" s="12"/>
      <c r="J91" s="84" t="s">
        <v>170</v>
      </c>
      <c r="K91" s="28">
        <v>12</v>
      </c>
      <c r="L91" s="12">
        <v>104</v>
      </c>
      <c r="M91" s="12">
        <v>8.7719298245614112</v>
      </c>
      <c r="N91" s="12">
        <v>7.3771929824561466</v>
      </c>
      <c r="O91" s="12"/>
      <c r="P91" s="84" t="s">
        <v>165</v>
      </c>
      <c r="Q91" s="28">
        <v>12.7</v>
      </c>
      <c r="R91" s="12">
        <v>27.2</v>
      </c>
      <c r="S91" s="12">
        <v>25.479452054794521</v>
      </c>
      <c r="T91" s="12">
        <v>21.428219178082191</v>
      </c>
      <c r="U91" s="12"/>
      <c r="V91" s="84" t="s">
        <v>175</v>
      </c>
      <c r="W91" s="28">
        <v>572</v>
      </c>
      <c r="X91" s="12">
        <v>482</v>
      </c>
      <c r="Y91" s="12">
        <v>71.292435973793928</v>
      </c>
      <c r="Z91" s="12">
        <v>59.956938653960691</v>
      </c>
      <c r="AA91" s="12"/>
      <c r="AB91" s="102" t="s">
        <v>243</v>
      </c>
      <c r="AC91" s="12">
        <v>0</v>
      </c>
      <c r="AD91" s="12">
        <v>2</v>
      </c>
      <c r="AE91" s="12">
        <v>50</v>
      </c>
      <c r="AF91" s="12">
        <v>42.05</v>
      </c>
    </row>
    <row r="92" spans="1:32" ht="15.75" customHeight="1" x14ac:dyDescent="0.2">
      <c r="A92" s="73" t="s">
        <v>155</v>
      </c>
      <c r="B92" s="59">
        <v>24.248569077547955</v>
      </c>
      <c r="C92" s="12"/>
      <c r="D92" s="53" t="s">
        <v>156</v>
      </c>
      <c r="E92" s="28">
        <v>18</v>
      </c>
      <c r="F92" s="12">
        <v>18</v>
      </c>
      <c r="G92" s="12">
        <v>14.285714285714292</v>
      </c>
      <c r="H92" s="12">
        <v>12.01428571428572</v>
      </c>
      <c r="I92" s="12"/>
      <c r="J92" s="64" t="s">
        <v>190</v>
      </c>
      <c r="K92" s="28">
        <v>12</v>
      </c>
      <c r="L92" s="12">
        <v>104</v>
      </c>
      <c r="M92" s="12">
        <v>8.7719298245614112</v>
      </c>
      <c r="N92" s="12">
        <v>7.3771929824561466</v>
      </c>
      <c r="O92" s="12"/>
      <c r="P92" s="84" t="s">
        <v>169</v>
      </c>
      <c r="Q92" s="28">
        <v>12.7</v>
      </c>
      <c r="R92" s="12">
        <v>27.2</v>
      </c>
      <c r="S92" s="12">
        <v>25.479452054794521</v>
      </c>
      <c r="T92" s="12">
        <v>21.428219178082191</v>
      </c>
      <c r="U92" s="12"/>
      <c r="V92" s="64" t="s">
        <v>190</v>
      </c>
      <c r="W92" s="28">
        <v>572</v>
      </c>
      <c r="X92" s="12">
        <v>482</v>
      </c>
      <c r="Y92" s="12">
        <v>71.292435973793928</v>
      </c>
      <c r="Z92" s="12">
        <v>59.956938653960691</v>
      </c>
      <c r="AA92" s="12"/>
      <c r="AB92" s="62" t="s">
        <v>118</v>
      </c>
      <c r="AC92" s="12">
        <v>1</v>
      </c>
      <c r="AD92" s="12">
        <v>1</v>
      </c>
      <c r="AE92" s="12">
        <v>0</v>
      </c>
      <c r="AF92" s="12">
        <v>0</v>
      </c>
    </row>
    <row r="93" spans="1:32" ht="15.75" customHeight="1" x14ac:dyDescent="0.2">
      <c r="A93" s="69" t="s">
        <v>177</v>
      </c>
      <c r="B93" s="59">
        <v>24.206514118828942</v>
      </c>
      <c r="C93" s="12"/>
      <c r="D93" s="64" t="s">
        <v>157</v>
      </c>
      <c r="E93" s="28">
        <v>18</v>
      </c>
      <c r="F93" s="12">
        <v>18</v>
      </c>
      <c r="G93" s="12">
        <v>14.285714285714292</v>
      </c>
      <c r="H93" s="12">
        <v>12.01428571428572</v>
      </c>
      <c r="I93" s="12"/>
      <c r="J93" s="64" t="s">
        <v>167</v>
      </c>
      <c r="K93" s="28">
        <v>11</v>
      </c>
      <c r="L93" s="12">
        <v>105</v>
      </c>
      <c r="M93" s="12">
        <v>7.8947368421052744</v>
      </c>
      <c r="N93" s="12">
        <v>6.6394736842105351</v>
      </c>
      <c r="O93" s="12"/>
      <c r="P93" s="84" t="s">
        <v>175</v>
      </c>
      <c r="Q93" s="28">
        <v>12.7</v>
      </c>
      <c r="R93" s="12">
        <v>27.2</v>
      </c>
      <c r="S93" s="12">
        <v>25.479452054794521</v>
      </c>
      <c r="T93" s="12">
        <v>21.428219178082191</v>
      </c>
      <c r="U93" s="12"/>
      <c r="V93" s="79" t="s">
        <v>182</v>
      </c>
      <c r="W93" s="28">
        <v>589</v>
      </c>
      <c r="X93" s="12">
        <v>499</v>
      </c>
      <c r="Y93" s="12">
        <v>70.279928528886245</v>
      </c>
      <c r="Z93" s="12">
        <v>59.105419892793329</v>
      </c>
      <c r="AA93" s="12"/>
      <c r="AB93" s="64" t="s">
        <v>142</v>
      </c>
      <c r="AC93" s="12">
        <v>1</v>
      </c>
      <c r="AD93" s="12">
        <v>1</v>
      </c>
      <c r="AE93" s="12">
        <v>0</v>
      </c>
      <c r="AF93" s="12">
        <v>0</v>
      </c>
    </row>
    <row r="94" spans="1:32" ht="15.75" customHeight="1" x14ac:dyDescent="0.2">
      <c r="A94" s="33" t="s">
        <v>160</v>
      </c>
      <c r="B94" s="59">
        <v>24.123455575358889</v>
      </c>
      <c r="C94" s="12"/>
      <c r="D94" s="62" t="s">
        <v>158</v>
      </c>
      <c r="E94" s="28">
        <v>18</v>
      </c>
      <c r="F94" s="12">
        <v>18</v>
      </c>
      <c r="G94" s="12">
        <v>14.285714285714292</v>
      </c>
      <c r="H94" s="12">
        <v>12.01428571428572</v>
      </c>
      <c r="I94" s="12"/>
      <c r="J94" s="79" t="s">
        <v>183</v>
      </c>
      <c r="K94" s="28">
        <v>11</v>
      </c>
      <c r="L94" s="12">
        <v>105</v>
      </c>
      <c r="M94" s="12">
        <v>7.8947368421052744</v>
      </c>
      <c r="N94" s="12">
        <v>6.6394736842105351</v>
      </c>
      <c r="O94" s="12"/>
      <c r="P94" s="84" t="s">
        <v>181</v>
      </c>
      <c r="Q94" s="28">
        <v>12.7</v>
      </c>
      <c r="R94" s="12">
        <v>27.2</v>
      </c>
      <c r="S94" s="12">
        <v>25.479452054794521</v>
      </c>
      <c r="T94" s="12">
        <v>21.428219178082191</v>
      </c>
      <c r="U94" s="12"/>
      <c r="V94" s="62" t="s">
        <v>194</v>
      </c>
      <c r="W94" s="28">
        <v>621</v>
      </c>
      <c r="X94" s="12">
        <v>531</v>
      </c>
      <c r="Y94" s="12">
        <v>68.374032162001185</v>
      </c>
      <c r="Z94" s="12">
        <v>57.502561048242995</v>
      </c>
      <c r="AA94" s="12"/>
      <c r="AB94" s="65" t="s">
        <v>143</v>
      </c>
      <c r="AC94" s="12">
        <v>2</v>
      </c>
      <c r="AD94" s="12">
        <v>0</v>
      </c>
      <c r="AE94" s="12">
        <v>0</v>
      </c>
      <c r="AF94" s="12">
        <v>0</v>
      </c>
    </row>
    <row r="95" spans="1:32" ht="15.75" customHeight="1" x14ac:dyDescent="0.2">
      <c r="A95" s="71" t="s">
        <v>243</v>
      </c>
      <c r="B95" s="59">
        <v>24.102760769553427</v>
      </c>
      <c r="C95" s="12"/>
      <c r="D95" s="53" t="s">
        <v>160</v>
      </c>
      <c r="E95" s="28">
        <v>18</v>
      </c>
      <c r="F95" s="12">
        <v>18</v>
      </c>
      <c r="G95" s="12">
        <v>14.285714285714292</v>
      </c>
      <c r="H95" s="12">
        <v>12.01428571428572</v>
      </c>
      <c r="I95" s="12"/>
      <c r="J95" s="84" t="s">
        <v>193</v>
      </c>
      <c r="K95" s="28">
        <v>11</v>
      </c>
      <c r="L95" s="12">
        <v>105</v>
      </c>
      <c r="M95" s="12">
        <v>7.8947368421052744</v>
      </c>
      <c r="N95" s="12">
        <v>6.6394736842105351</v>
      </c>
      <c r="O95" s="12"/>
      <c r="P95" s="84" t="s">
        <v>195</v>
      </c>
      <c r="Q95" s="28">
        <v>12.7</v>
      </c>
      <c r="R95" s="12">
        <v>27.2</v>
      </c>
      <c r="S95" s="12">
        <v>25.479452054794521</v>
      </c>
      <c r="T95" s="12">
        <v>21.428219178082191</v>
      </c>
      <c r="U95" s="12"/>
      <c r="V95" s="84" t="s">
        <v>165</v>
      </c>
      <c r="W95" s="28">
        <v>632</v>
      </c>
      <c r="X95" s="12">
        <v>542</v>
      </c>
      <c r="Y95" s="12">
        <v>67.718880285884453</v>
      </c>
      <c r="Z95" s="12">
        <v>56.951578320428823</v>
      </c>
      <c r="AA95" s="12"/>
      <c r="AB95" s="62" t="s">
        <v>144</v>
      </c>
      <c r="AC95" s="12">
        <v>2</v>
      </c>
      <c r="AD95" s="12">
        <v>0</v>
      </c>
      <c r="AE95" s="12">
        <v>0</v>
      </c>
      <c r="AF95" s="12">
        <v>0</v>
      </c>
    </row>
    <row r="96" spans="1:32" ht="15.75" customHeight="1" x14ac:dyDescent="0.2">
      <c r="A96" s="69" t="s">
        <v>118</v>
      </c>
      <c r="B96" s="59">
        <v>23.971078533886839</v>
      </c>
      <c r="C96" s="12"/>
      <c r="D96" s="71" t="s">
        <v>244</v>
      </c>
      <c r="E96" s="28">
        <v>18</v>
      </c>
      <c r="F96" s="12">
        <v>18</v>
      </c>
      <c r="G96" s="12">
        <v>14.285714285714292</v>
      </c>
      <c r="H96" s="12">
        <v>12.01428571428572</v>
      </c>
      <c r="I96" s="12"/>
      <c r="J96" s="102" t="s">
        <v>243</v>
      </c>
      <c r="K96" s="28">
        <v>10</v>
      </c>
      <c r="L96" s="12">
        <v>106</v>
      </c>
      <c r="M96" s="12">
        <v>7.0175438596491233</v>
      </c>
      <c r="N96" s="12">
        <v>5.9017543859649129</v>
      </c>
      <c r="O96" s="12"/>
      <c r="P96" s="71" t="s">
        <v>244</v>
      </c>
      <c r="Q96" s="28">
        <v>12.4</v>
      </c>
      <c r="R96" s="12">
        <v>27.5</v>
      </c>
      <c r="S96" s="12">
        <v>24.657534246575352</v>
      </c>
      <c r="T96" s="12">
        <v>20.736986301369871</v>
      </c>
      <c r="U96" s="12"/>
      <c r="V96" s="33" t="s">
        <v>162</v>
      </c>
      <c r="W96" s="28">
        <v>663</v>
      </c>
      <c r="X96" s="12">
        <v>573</v>
      </c>
      <c r="Y96" s="12">
        <v>65.872543180464561</v>
      </c>
      <c r="Z96" s="12">
        <v>55.398808814770696</v>
      </c>
      <c r="AA96" s="12"/>
      <c r="AB96" s="79" t="s">
        <v>145</v>
      </c>
      <c r="AC96" s="12">
        <v>2</v>
      </c>
      <c r="AD96" s="12">
        <v>0</v>
      </c>
      <c r="AE96" s="12">
        <v>0</v>
      </c>
      <c r="AF96" s="12">
        <v>0</v>
      </c>
    </row>
    <row r="97" spans="1:32" ht="15.75" customHeight="1" x14ac:dyDescent="0.2">
      <c r="A97" s="33" t="s">
        <v>18</v>
      </c>
      <c r="B97" s="59">
        <v>23.821391126714943</v>
      </c>
      <c r="C97" s="12"/>
      <c r="D97" s="33" t="s">
        <v>162</v>
      </c>
      <c r="E97" s="28">
        <v>18</v>
      </c>
      <c r="F97" s="12">
        <v>18</v>
      </c>
      <c r="G97" s="12">
        <v>14.285714285714292</v>
      </c>
      <c r="H97" s="12">
        <v>12.01428571428572</v>
      </c>
      <c r="I97" s="12"/>
      <c r="J97" s="84" t="s">
        <v>195</v>
      </c>
      <c r="K97" s="28">
        <v>10</v>
      </c>
      <c r="L97" s="12">
        <v>106</v>
      </c>
      <c r="M97" s="12">
        <v>7.0175438596491233</v>
      </c>
      <c r="N97" s="12">
        <v>5.9017543859649129</v>
      </c>
      <c r="O97" s="12"/>
      <c r="P97" s="65" t="s">
        <v>188</v>
      </c>
      <c r="Q97" s="28">
        <v>12.3</v>
      </c>
      <c r="R97" s="12">
        <v>27.599999999999998</v>
      </c>
      <c r="S97" s="12">
        <v>24.38356164383562</v>
      </c>
      <c r="T97" s="12">
        <v>20.506575342465755</v>
      </c>
      <c r="U97" s="12"/>
      <c r="V97" s="53" t="s">
        <v>156</v>
      </c>
      <c r="W97" s="28">
        <v>664</v>
      </c>
      <c r="X97" s="12">
        <v>574</v>
      </c>
      <c r="Y97" s="12">
        <v>65.812983918999407</v>
      </c>
      <c r="Z97" s="12">
        <v>55.348719475878497</v>
      </c>
      <c r="AA97" s="12"/>
      <c r="AB97" s="79" t="s">
        <v>147</v>
      </c>
      <c r="AC97" s="12">
        <v>2</v>
      </c>
      <c r="AD97" s="12">
        <v>0</v>
      </c>
      <c r="AE97" s="12">
        <v>0</v>
      </c>
      <c r="AF97" s="12">
        <v>0</v>
      </c>
    </row>
    <row r="98" spans="1:32" ht="15.75" customHeight="1" x14ac:dyDescent="0.2">
      <c r="A98" s="71" t="s">
        <v>174</v>
      </c>
      <c r="B98" s="59">
        <v>23.772208794021985</v>
      </c>
      <c r="C98" s="12"/>
      <c r="D98" s="79" t="s">
        <v>163</v>
      </c>
      <c r="E98" s="28">
        <v>18</v>
      </c>
      <c r="F98" s="12">
        <v>18</v>
      </c>
      <c r="G98" s="12">
        <v>14.285714285714292</v>
      </c>
      <c r="H98" s="12">
        <v>12.01428571428572</v>
      </c>
      <c r="I98" s="12"/>
      <c r="J98" s="79" t="s">
        <v>147</v>
      </c>
      <c r="K98" s="28">
        <v>9</v>
      </c>
      <c r="L98" s="12">
        <v>107</v>
      </c>
      <c r="M98" s="12">
        <v>6.1403508771929864</v>
      </c>
      <c r="N98" s="12">
        <v>5.1640350877193013</v>
      </c>
      <c r="O98" s="12"/>
      <c r="P98" s="84" t="s">
        <v>170</v>
      </c>
      <c r="Q98" s="28">
        <v>12.2</v>
      </c>
      <c r="R98" s="12">
        <v>27.7</v>
      </c>
      <c r="S98" s="12">
        <v>24.109589041095902</v>
      </c>
      <c r="T98" s="12">
        <v>20.276164383561653</v>
      </c>
      <c r="U98" s="12"/>
      <c r="V98" s="53" t="s">
        <v>160</v>
      </c>
      <c r="W98" s="28">
        <v>664</v>
      </c>
      <c r="X98" s="12">
        <v>574</v>
      </c>
      <c r="Y98" s="12">
        <v>65.812983918999407</v>
      </c>
      <c r="Z98" s="12">
        <v>55.348719475878497</v>
      </c>
      <c r="AA98" s="12"/>
      <c r="AB98" s="65" t="s">
        <v>148</v>
      </c>
      <c r="AC98" s="12">
        <v>0</v>
      </c>
      <c r="AD98" s="12">
        <v>2</v>
      </c>
      <c r="AE98" s="12">
        <v>0</v>
      </c>
      <c r="AF98" s="12">
        <v>0</v>
      </c>
    </row>
    <row r="99" spans="1:32" ht="15.75" customHeight="1" x14ac:dyDescent="0.2">
      <c r="A99" s="33" t="s">
        <v>156</v>
      </c>
      <c r="B99" s="59">
        <v>23.754595926236082</v>
      </c>
      <c r="C99" s="12"/>
      <c r="D99" s="62" t="s">
        <v>166</v>
      </c>
      <c r="E99" s="28">
        <v>18</v>
      </c>
      <c r="F99" s="12">
        <v>18</v>
      </c>
      <c r="G99" s="12">
        <v>14.285714285714292</v>
      </c>
      <c r="H99" s="12">
        <v>12.01428571428572</v>
      </c>
      <c r="I99" s="12"/>
      <c r="J99" s="33" t="s">
        <v>162</v>
      </c>
      <c r="K99" s="28">
        <v>9</v>
      </c>
      <c r="L99" s="12">
        <v>107</v>
      </c>
      <c r="M99" s="12">
        <v>6.1403508771929864</v>
      </c>
      <c r="N99" s="12">
        <v>5.1640350877193013</v>
      </c>
      <c r="O99" s="12"/>
      <c r="P99" s="84" t="s">
        <v>191</v>
      </c>
      <c r="Q99" s="28">
        <v>12.2</v>
      </c>
      <c r="R99" s="12">
        <v>27.7</v>
      </c>
      <c r="S99" s="12">
        <v>24.109589041095902</v>
      </c>
      <c r="T99" s="12">
        <v>20.276164383561653</v>
      </c>
      <c r="U99" s="12"/>
      <c r="V99" s="64" t="s">
        <v>167</v>
      </c>
      <c r="W99" s="28">
        <v>747</v>
      </c>
      <c r="X99" s="12">
        <v>657</v>
      </c>
      <c r="Y99" s="12">
        <v>60.869565217391305</v>
      </c>
      <c r="Z99" s="12">
        <v>51.191304347826083</v>
      </c>
      <c r="AA99" s="12"/>
      <c r="AB99" s="84" t="s">
        <v>151</v>
      </c>
      <c r="AC99" s="12">
        <v>1</v>
      </c>
      <c r="AD99" s="12">
        <v>1</v>
      </c>
      <c r="AE99" s="12">
        <v>0</v>
      </c>
      <c r="AF99" s="12">
        <v>0</v>
      </c>
    </row>
    <row r="100" spans="1:32" ht="15.75" customHeight="1" x14ac:dyDescent="0.2">
      <c r="A100" s="77" t="s">
        <v>179</v>
      </c>
      <c r="B100" s="59">
        <v>23.638703130667647</v>
      </c>
      <c r="C100" s="12"/>
      <c r="D100" s="64" t="s">
        <v>167</v>
      </c>
      <c r="E100" s="28">
        <v>18</v>
      </c>
      <c r="F100" s="12">
        <v>18</v>
      </c>
      <c r="G100" s="12">
        <v>14.285714285714292</v>
      </c>
      <c r="H100" s="12">
        <v>12.01428571428572</v>
      </c>
      <c r="I100" s="12"/>
      <c r="J100" s="53" t="s">
        <v>173</v>
      </c>
      <c r="K100" s="28">
        <v>9</v>
      </c>
      <c r="L100" s="12">
        <v>107</v>
      </c>
      <c r="M100" s="12">
        <v>6.1403508771929864</v>
      </c>
      <c r="N100" s="12">
        <v>5.1640350877193013</v>
      </c>
      <c r="O100" s="12"/>
      <c r="P100" s="84" t="s">
        <v>193</v>
      </c>
      <c r="Q100" s="28">
        <v>12.2</v>
      </c>
      <c r="R100" s="12">
        <v>27.7</v>
      </c>
      <c r="S100" s="12">
        <v>24.109589041095902</v>
      </c>
      <c r="T100" s="12">
        <v>20.276164383561653</v>
      </c>
      <c r="U100" s="12"/>
      <c r="V100" s="65" t="s">
        <v>189</v>
      </c>
      <c r="W100" s="28">
        <v>749</v>
      </c>
      <c r="X100" s="12">
        <v>659</v>
      </c>
      <c r="Y100" s="12">
        <v>60.75044669446099</v>
      </c>
      <c r="Z100" s="12">
        <v>51.091125670041691</v>
      </c>
      <c r="AA100" s="12"/>
      <c r="AB100" s="53" t="s">
        <v>153</v>
      </c>
      <c r="AC100" s="12">
        <v>2</v>
      </c>
      <c r="AD100" s="12">
        <v>0</v>
      </c>
      <c r="AE100" s="12">
        <v>0</v>
      </c>
      <c r="AF100" s="12">
        <v>0</v>
      </c>
    </row>
    <row r="101" spans="1:32" ht="15.75" customHeight="1" x14ac:dyDescent="0.2">
      <c r="A101" s="69" t="s">
        <v>194</v>
      </c>
      <c r="B101" s="59">
        <v>23.175361053766046</v>
      </c>
      <c r="C101" s="12"/>
      <c r="D101" s="79" t="s">
        <v>168</v>
      </c>
      <c r="E101" s="28">
        <v>18</v>
      </c>
      <c r="F101" s="12">
        <v>18</v>
      </c>
      <c r="G101" s="12">
        <v>14.285714285714292</v>
      </c>
      <c r="H101" s="12">
        <v>12.01428571428572</v>
      </c>
      <c r="I101" s="12"/>
      <c r="J101" s="65" t="s">
        <v>189</v>
      </c>
      <c r="K101" s="28">
        <v>9</v>
      </c>
      <c r="L101" s="12">
        <v>107</v>
      </c>
      <c r="M101" s="12">
        <v>6.1403508771929864</v>
      </c>
      <c r="N101" s="12">
        <v>5.1640350877193013</v>
      </c>
      <c r="O101" s="12"/>
      <c r="P101" s="64" t="s">
        <v>186</v>
      </c>
      <c r="Q101" s="28">
        <v>10.7</v>
      </c>
      <c r="R101" s="12">
        <v>29.2</v>
      </c>
      <c r="S101" s="12">
        <v>20</v>
      </c>
      <c r="T101" s="12">
        <v>16.82</v>
      </c>
      <c r="U101" s="12"/>
      <c r="V101" s="62" t="s">
        <v>158</v>
      </c>
      <c r="W101" s="28">
        <v>753</v>
      </c>
      <c r="X101" s="12">
        <v>663</v>
      </c>
      <c r="Y101" s="12">
        <v>60.512209648600361</v>
      </c>
      <c r="Z101" s="12">
        <v>50.890768314472901</v>
      </c>
      <c r="AA101" s="12"/>
      <c r="AB101" s="84" t="s">
        <v>154</v>
      </c>
      <c r="AC101" s="12">
        <v>1</v>
      </c>
      <c r="AD101" s="12">
        <v>1</v>
      </c>
      <c r="AE101" s="12">
        <v>0</v>
      </c>
      <c r="AF101" s="12">
        <v>0</v>
      </c>
    </row>
    <row r="102" spans="1:32" ht="15.75" customHeight="1" x14ac:dyDescent="0.2">
      <c r="A102" s="33" t="s">
        <v>173</v>
      </c>
      <c r="B102" s="59">
        <v>22.404380676975347</v>
      </c>
      <c r="C102" s="12"/>
      <c r="D102" s="84" t="s">
        <v>170</v>
      </c>
      <c r="E102" s="28">
        <v>18</v>
      </c>
      <c r="F102" s="12">
        <v>18</v>
      </c>
      <c r="G102" s="12">
        <v>14.285714285714292</v>
      </c>
      <c r="H102" s="12">
        <v>12.01428571428572</v>
      </c>
      <c r="I102" s="12"/>
      <c r="J102" s="65" t="s">
        <v>155</v>
      </c>
      <c r="K102" s="28">
        <v>8</v>
      </c>
      <c r="L102" s="12">
        <v>108</v>
      </c>
      <c r="M102" s="12">
        <v>5.2631578947368496</v>
      </c>
      <c r="N102" s="12">
        <v>4.4263157894736906</v>
      </c>
      <c r="O102" s="12"/>
      <c r="P102" s="53" t="s">
        <v>156</v>
      </c>
      <c r="Q102" s="28">
        <v>10.6</v>
      </c>
      <c r="R102" s="12">
        <v>29.299999999999997</v>
      </c>
      <c r="S102" s="12">
        <v>19.726027397260282</v>
      </c>
      <c r="T102" s="12">
        <v>16.589589041095895</v>
      </c>
      <c r="U102" s="12"/>
      <c r="V102" s="79" t="s">
        <v>145</v>
      </c>
      <c r="W102" s="28">
        <v>762</v>
      </c>
      <c r="X102" s="12">
        <v>672</v>
      </c>
      <c r="Y102" s="12">
        <v>59.976176295413936</v>
      </c>
      <c r="Z102" s="12">
        <v>50.43996426444312</v>
      </c>
      <c r="AA102" s="12"/>
      <c r="AB102" s="65" t="s">
        <v>155</v>
      </c>
      <c r="AC102" s="12">
        <v>2</v>
      </c>
      <c r="AD102" s="12">
        <v>0</v>
      </c>
      <c r="AE102" s="12">
        <v>0</v>
      </c>
      <c r="AF102" s="12">
        <v>0</v>
      </c>
    </row>
    <row r="103" spans="1:32" ht="15.75" customHeight="1" x14ac:dyDescent="0.2">
      <c r="A103" s="33" t="s">
        <v>153</v>
      </c>
      <c r="B103" s="59">
        <v>22.214238910259574</v>
      </c>
      <c r="C103" s="12"/>
      <c r="D103" s="62" t="s">
        <v>171</v>
      </c>
      <c r="E103" s="28">
        <v>18</v>
      </c>
      <c r="F103" s="12">
        <v>18</v>
      </c>
      <c r="G103" s="12">
        <v>14.285714285714292</v>
      </c>
      <c r="H103" s="12">
        <v>12.01428571428572</v>
      </c>
      <c r="I103" s="12"/>
      <c r="J103" s="84" t="s">
        <v>169</v>
      </c>
      <c r="K103" s="28">
        <v>8</v>
      </c>
      <c r="L103" s="12">
        <v>108</v>
      </c>
      <c r="M103" s="12">
        <v>5.2631578947368496</v>
      </c>
      <c r="N103" s="12">
        <v>4.4263157894736906</v>
      </c>
      <c r="O103" s="12"/>
      <c r="P103" s="53" t="s">
        <v>160</v>
      </c>
      <c r="Q103" s="28">
        <v>10.6</v>
      </c>
      <c r="R103" s="12">
        <v>29.299999999999997</v>
      </c>
      <c r="S103" s="12">
        <v>19.726027397260282</v>
      </c>
      <c r="T103" s="12">
        <v>16.589589041095895</v>
      </c>
      <c r="U103" s="12"/>
      <c r="V103" s="62" t="s">
        <v>180</v>
      </c>
      <c r="W103" s="28">
        <v>825</v>
      </c>
      <c r="X103" s="12">
        <v>735</v>
      </c>
      <c r="Y103" s="12">
        <v>56.223942823108992</v>
      </c>
      <c r="Z103" s="12">
        <v>47.28433591423466</v>
      </c>
      <c r="AA103" s="12"/>
      <c r="AB103" s="53" t="s">
        <v>160</v>
      </c>
      <c r="AC103" s="12">
        <v>0</v>
      </c>
      <c r="AD103" s="12">
        <v>2</v>
      </c>
      <c r="AE103" s="12">
        <v>0</v>
      </c>
      <c r="AF103" s="12">
        <v>0</v>
      </c>
    </row>
    <row r="104" spans="1:32" ht="15.75" customHeight="1" x14ac:dyDescent="0.2">
      <c r="A104" s="71" t="s">
        <v>190</v>
      </c>
      <c r="B104" s="59">
        <v>22.012293509234677</v>
      </c>
      <c r="C104" s="12"/>
      <c r="D104" s="53" t="s">
        <v>173</v>
      </c>
      <c r="E104" s="28">
        <v>18</v>
      </c>
      <c r="F104" s="12">
        <v>18</v>
      </c>
      <c r="G104" s="12">
        <v>14.285714285714292</v>
      </c>
      <c r="H104" s="12">
        <v>12.01428571428572</v>
      </c>
      <c r="I104" s="12"/>
      <c r="J104" s="64" t="s">
        <v>176</v>
      </c>
      <c r="K104" s="28">
        <v>8</v>
      </c>
      <c r="L104" s="12">
        <v>108</v>
      </c>
      <c r="M104" s="12">
        <v>5.2631578947368496</v>
      </c>
      <c r="N104" s="12">
        <v>4.4263157894736906</v>
      </c>
      <c r="O104" s="12"/>
      <c r="P104" s="65" t="s">
        <v>189</v>
      </c>
      <c r="Q104" s="28">
        <v>10</v>
      </c>
      <c r="R104" s="12">
        <v>29.9</v>
      </c>
      <c r="S104" s="12">
        <v>18.08219178082193</v>
      </c>
      <c r="T104" s="12">
        <v>15.207123287671243</v>
      </c>
      <c r="U104" s="12"/>
      <c r="V104" s="84" t="s">
        <v>170</v>
      </c>
      <c r="W104" s="28">
        <v>851</v>
      </c>
      <c r="X104" s="12">
        <v>761</v>
      </c>
      <c r="Y104" s="12">
        <v>54.67540202501489</v>
      </c>
      <c r="Z104" s="12">
        <v>45.982013103037524</v>
      </c>
      <c r="AA104" s="12"/>
      <c r="AB104" s="33" t="s">
        <v>162</v>
      </c>
      <c r="AC104" s="12">
        <v>2</v>
      </c>
      <c r="AD104" s="12">
        <v>0</v>
      </c>
      <c r="AE104" s="12">
        <v>0</v>
      </c>
      <c r="AF104" s="12">
        <v>0</v>
      </c>
    </row>
    <row r="105" spans="1:32" ht="15.75" customHeight="1" x14ac:dyDescent="0.2">
      <c r="A105" s="77" t="s">
        <v>178</v>
      </c>
      <c r="B105" s="59">
        <v>21.966494403817766</v>
      </c>
      <c r="C105" s="12"/>
      <c r="D105" s="84" t="s">
        <v>175</v>
      </c>
      <c r="E105" s="28">
        <v>18</v>
      </c>
      <c r="F105" s="12">
        <v>18</v>
      </c>
      <c r="G105" s="12">
        <v>14.285714285714292</v>
      </c>
      <c r="H105" s="12">
        <v>12.01428571428572</v>
      </c>
      <c r="I105" s="12"/>
      <c r="J105" s="62" t="s">
        <v>180</v>
      </c>
      <c r="K105" s="28">
        <v>8</v>
      </c>
      <c r="L105" s="12">
        <v>108</v>
      </c>
      <c r="M105" s="12">
        <v>5.2631578947368496</v>
      </c>
      <c r="N105" s="12">
        <v>4.4263157894736906</v>
      </c>
      <c r="O105" s="12"/>
      <c r="P105" s="64" t="s">
        <v>172</v>
      </c>
      <c r="Q105" s="28">
        <v>9.9</v>
      </c>
      <c r="R105" s="12">
        <v>30</v>
      </c>
      <c r="S105" s="12">
        <v>17.808219178082197</v>
      </c>
      <c r="T105" s="12">
        <v>14.976712328767128</v>
      </c>
      <c r="U105" s="12"/>
      <c r="V105" s="53" t="s">
        <v>150</v>
      </c>
      <c r="W105" s="28">
        <v>902</v>
      </c>
      <c r="X105" s="12">
        <v>812</v>
      </c>
      <c r="Y105" s="12">
        <v>51.63787969029184</v>
      </c>
      <c r="Z105" s="12">
        <v>43.427456819535436</v>
      </c>
      <c r="AA105" s="12"/>
      <c r="AB105" s="79" t="s">
        <v>163</v>
      </c>
      <c r="AC105" s="12">
        <v>1</v>
      </c>
      <c r="AD105" s="12">
        <v>1</v>
      </c>
      <c r="AE105" s="12">
        <v>0</v>
      </c>
      <c r="AF105" s="12">
        <v>0</v>
      </c>
    </row>
    <row r="106" spans="1:32" ht="15.75" customHeight="1" x14ac:dyDescent="0.2">
      <c r="A106" s="77" t="s">
        <v>183</v>
      </c>
      <c r="B106" s="59">
        <v>21.609975060492211</v>
      </c>
      <c r="C106" s="12"/>
      <c r="D106" s="79" t="s">
        <v>178</v>
      </c>
      <c r="E106" s="28">
        <v>18</v>
      </c>
      <c r="F106" s="12">
        <v>18</v>
      </c>
      <c r="G106" s="12">
        <v>14.285714285714292</v>
      </c>
      <c r="H106" s="12">
        <v>12.01428571428572</v>
      </c>
      <c r="I106" s="12"/>
      <c r="J106" s="64" t="s">
        <v>184</v>
      </c>
      <c r="K106" s="28">
        <v>8</v>
      </c>
      <c r="L106" s="12">
        <v>108</v>
      </c>
      <c r="M106" s="12">
        <v>5.2631578947368496</v>
      </c>
      <c r="N106" s="12">
        <v>4.4263157894736906</v>
      </c>
      <c r="O106" s="12"/>
      <c r="P106" s="64" t="s">
        <v>174</v>
      </c>
      <c r="Q106" s="28">
        <v>9.9</v>
      </c>
      <c r="R106" s="12">
        <v>30</v>
      </c>
      <c r="S106" s="12">
        <v>17.808219178082197</v>
      </c>
      <c r="T106" s="12">
        <v>14.976712328767128</v>
      </c>
      <c r="U106" s="12"/>
      <c r="V106" s="53" t="s">
        <v>18</v>
      </c>
      <c r="W106" s="28">
        <v>956</v>
      </c>
      <c r="X106" s="12">
        <v>866</v>
      </c>
      <c r="Y106" s="12">
        <v>48.421679571173321</v>
      </c>
      <c r="Z106" s="12">
        <v>40.722632519356765</v>
      </c>
      <c r="AA106" s="12"/>
      <c r="AB106" s="62" t="s">
        <v>166</v>
      </c>
      <c r="AC106" s="12">
        <v>1</v>
      </c>
      <c r="AD106" s="12">
        <v>1</v>
      </c>
      <c r="AE106" s="12">
        <v>0</v>
      </c>
      <c r="AF106" s="12">
        <v>0</v>
      </c>
    </row>
    <row r="107" spans="1:32" ht="15.75" customHeight="1" x14ac:dyDescent="0.2">
      <c r="A107" s="81" t="s">
        <v>170</v>
      </c>
      <c r="B107" s="59">
        <v>21.412414045835263</v>
      </c>
      <c r="C107" s="12"/>
      <c r="D107" s="62" t="s">
        <v>180</v>
      </c>
      <c r="E107" s="28">
        <v>18</v>
      </c>
      <c r="F107" s="12">
        <v>18</v>
      </c>
      <c r="G107" s="12">
        <v>14.285714285714292</v>
      </c>
      <c r="H107" s="12">
        <v>12.01428571428572</v>
      </c>
      <c r="I107" s="12"/>
      <c r="J107" s="65" t="s">
        <v>148</v>
      </c>
      <c r="K107" s="28">
        <v>7</v>
      </c>
      <c r="L107" s="12">
        <v>109</v>
      </c>
      <c r="M107" s="12">
        <v>4.3859649122807127</v>
      </c>
      <c r="N107" s="12">
        <v>3.6885964912280791</v>
      </c>
      <c r="O107" s="12"/>
      <c r="P107" s="65" t="s">
        <v>143</v>
      </c>
      <c r="Q107" s="28">
        <v>9.6</v>
      </c>
      <c r="R107" s="12">
        <v>30.299999999999997</v>
      </c>
      <c r="S107" s="12">
        <v>16.986301369863028</v>
      </c>
      <c r="T107" s="12">
        <v>14.285479452054807</v>
      </c>
      <c r="U107" s="12"/>
      <c r="V107" s="64" t="s">
        <v>185</v>
      </c>
      <c r="W107" s="28">
        <v>1087</v>
      </c>
      <c r="X107" s="12">
        <v>997</v>
      </c>
      <c r="Y107" s="12">
        <v>40.619416319237644</v>
      </c>
      <c r="Z107" s="12">
        <v>34.160929124478855</v>
      </c>
      <c r="AA107" s="12"/>
      <c r="AB107" s="79" t="s">
        <v>168</v>
      </c>
      <c r="AC107" s="12">
        <v>2</v>
      </c>
      <c r="AD107" s="12">
        <v>0</v>
      </c>
      <c r="AE107" s="12">
        <v>0</v>
      </c>
      <c r="AF107" s="12">
        <v>0</v>
      </c>
    </row>
    <row r="108" spans="1:32" ht="15.75" customHeight="1" x14ac:dyDescent="0.2">
      <c r="A108" s="73" t="s">
        <v>189</v>
      </c>
      <c r="B108" s="59">
        <v>20.86914243992949</v>
      </c>
      <c r="C108" s="12"/>
      <c r="D108" s="79" t="s">
        <v>182</v>
      </c>
      <c r="E108" s="28">
        <v>18</v>
      </c>
      <c r="F108" s="12">
        <v>18</v>
      </c>
      <c r="G108" s="12">
        <v>14.285714285714292</v>
      </c>
      <c r="H108" s="12">
        <v>12.01428571428572</v>
      </c>
      <c r="I108" s="12"/>
      <c r="J108" s="79" t="s">
        <v>149</v>
      </c>
      <c r="K108" s="28">
        <v>7</v>
      </c>
      <c r="L108" s="12">
        <v>109</v>
      </c>
      <c r="M108" s="12">
        <v>4.3859649122807127</v>
      </c>
      <c r="N108" s="12">
        <v>3.6885964912280791</v>
      </c>
      <c r="O108" s="12"/>
      <c r="P108" s="65" t="s">
        <v>148</v>
      </c>
      <c r="Q108" s="28">
        <v>9.6</v>
      </c>
      <c r="R108" s="12">
        <v>30.299999999999997</v>
      </c>
      <c r="S108" s="12">
        <v>16.986301369863028</v>
      </c>
      <c r="T108" s="12">
        <v>14.285479452054807</v>
      </c>
      <c r="U108" s="12"/>
      <c r="V108" s="62" t="s">
        <v>166</v>
      </c>
      <c r="W108" s="28">
        <v>1128</v>
      </c>
      <c r="X108" s="12">
        <v>1038</v>
      </c>
      <c r="Y108" s="12">
        <v>38.177486599166173</v>
      </c>
      <c r="Z108" s="12">
        <v>32.107266229898748</v>
      </c>
      <c r="AA108" s="12"/>
      <c r="AB108" s="62" t="s">
        <v>171</v>
      </c>
      <c r="AC108" s="12">
        <v>0</v>
      </c>
      <c r="AD108" s="12">
        <v>2</v>
      </c>
      <c r="AE108" s="12">
        <v>0</v>
      </c>
      <c r="AF108" s="12">
        <v>0</v>
      </c>
    </row>
    <row r="109" spans="1:32" ht="15.75" customHeight="1" x14ac:dyDescent="0.2">
      <c r="A109" s="33" t="s">
        <v>150</v>
      </c>
      <c r="B109" s="59">
        <v>20.804236574163227</v>
      </c>
      <c r="C109" s="12"/>
      <c r="D109" s="64" t="s">
        <v>185</v>
      </c>
      <c r="E109" s="28">
        <v>18</v>
      </c>
      <c r="F109" s="12">
        <v>18</v>
      </c>
      <c r="G109" s="12">
        <v>14.285714285714292</v>
      </c>
      <c r="H109" s="12">
        <v>12.01428571428572</v>
      </c>
      <c r="I109" s="12"/>
      <c r="J109" s="84" t="s">
        <v>154</v>
      </c>
      <c r="K109" s="28">
        <v>7</v>
      </c>
      <c r="L109" s="12">
        <v>109</v>
      </c>
      <c r="M109" s="12">
        <v>4.3859649122807127</v>
      </c>
      <c r="N109" s="12">
        <v>3.6885964912280791</v>
      </c>
      <c r="O109" s="12"/>
      <c r="P109" s="53" t="s">
        <v>150</v>
      </c>
      <c r="Q109" s="28">
        <v>9.6</v>
      </c>
      <c r="R109" s="12">
        <v>30.299999999999997</v>
      </c>
      <c r="S109" s="12">
        <v>16.986301369863028</v>
      </c>
      <c r="T109" s="12">
        <v>14.285479452054807</v>
      </c>
      <c r="U109" s="12"/>
      <c r="V109" s="65" t="s">
        <v>143</v>
      </c>
      <c r="W109" s="28">
        <v>1155</v>
      </c>
      <c r="X109" s="12">
        <v>1065</v>
      </c>
      <c r="Y109" s="12">
        <v>36.56938653960691</v>
      </c>
      <c r="Z109" s="12">
        <v>30.754854079809409</v>
      </c>
      <c r="AA109" s="12"/>
      <c r="AB109" s="53" t="s">
        <v>173</v>
      </c>
      <c r="AC109" s="12">
        <v>2</v>
      </c>
      <c r="AD109" s="12">
        <v>0</v>
      </c>
      <c r="AE109" s="12">
        <v>0</v>
      </c>
      <c r="AF109" s="12">
        <v>0</v>
      </c>
    </row>
    <row r="110" spans="1:32" ht="15.75" customHeight="1" x14ac:dyDescent="0.2">
      <c r="A110" s="69" t="s">
        <v>158</v>
      </c>
      <c r="B110" s="59">
        <v>20.427960815528998</v>
      </c>
      <c r="C110" s="12"/>
      <c r="D110" s="64" t="s">
        <v>186</v>
      </c>
      <c r="E110" s="28">
        <v>18</v>
      </c>
      <c r="F110" s="12">
        <v>18</v>
      </c>
      <c r="G110" s="12">
        <v>14.285714285714292</v>
      </c>
      <c r="H110" s="12">
        <v>12.01428571428572</v>
      </c>
      <c r="I110" s="12"/>
      <c r="J110" s="62" t="s">
        <v>166</v>
      </c>
      <c r="K110" s="28">
        <v>7</v>
      </c>
      <c r="L110" s="12">
        <v>109</v>
      </c>
      <c r="M110" s="12">
        <v>4.3859649122807127</v>
      </c>
      <c r="N110" s="12">
        <v>3.6885964912280791</v>
      </c>
      <c r="O110" s="12"/>
      <c r="P110" s="65" t="s">
        <v>155</v>
      </c>
      <c r="Q110" s="28">
        <v>9.6</v>
      </c>
      <c r="R110" s="12">
        <v>30.299999999999997</v>
      </c>
      <c r="S110" s="12">
        <v>16.986301369863028</v>
      </c>
      <c r="T110" s="12">
        <v>14.285479452054807</v>
      </c>
      <c r="U110" s="12"/>
      <c r="V110" s="64" t="s">
        <v>159</v>
      </c>
      <c r="W110" s="28">
        <v>1200</v>
      </c>
      <c r="X110" s="12">
        <v>1110</v>
      </c>
      <c r="Y110" s="12">
        <v>33.88921977367481</v>
      </c>
      <c r="Z110" s="12">
        <v>28.500833829660515</v>
      </c>
      <c r="AA110" s="12"/>
      <c r="AB110" s="64" t="s">
        <v>174</v>
      </c>
      <c r="AC110" s="12">
        <v>1</v>
      </c>
      <c r="AD110" s="12">
        <v>1</v>
      </c>
      <c r="AE110" s="12">
        <v>0</v>
      </c>
      <c r="AF110" s="12">
        <v>0</v>
      </c>
    </row>
    <row r="111" spans="1:32" ht="15.75" customHeight="1" x14ac:dyDescent="0.2">
      <c r="A111" s="71" t="s">
        <v>159</v>
      </c>
      <c r="B111" s="59">
        <v>20.408703410551396</v>
      </c>
      <c r="C111" s="12"/>
      <c r="D111" s="102" t="s">
        <v>243</v>
      </c>
      <c r="E111" s="28">
        <v>18</v>
      </c>
      <c r="F111" s="12">
        <v>18</v>
      </c>
      <c r="G111" s="12">
        <v>14.285714285714292</v>
      </c>
      <c r="H111" s="12">
        <v>12.01428571428572</v>
      </c>
      <c r="I111" s="12"/>
      <c r="J111" s="53" t="s">
        <v>18</v>
      </c>
      <c r="K111" s="28">
        <v>6</v>
      </c>
      <c r="L111" s="12">
        <v>110</v>
      </c>
      <c r="M111" s="12">
        <v>3.5087719298245617</v>
      </c>
      <c r="N111" s="12">
        <v>2.9508771929824564</v>
      </c>
      <c r="O111" s="12"/>
      <c r="P111" s="62" t="s">
        <v>118</v>
      </c>
      <c r="Q111" s="28">
        <v>9.3000000000000007</v>
      </c>
      <c r="R111" s="12">
        <v>30.599999999999998</v>
      </c>
      <c r="S111" s="12">
        <v>16.164383561643845</v>
      </c>
      <c r="T111" s="12">
        <v>13.594246575342474</v>
      </c>
      <c r="U111" s="12"/>
      <c r="V111" s="79" t="s">
        <v>179</v>
      </c>
      <c r="W111" s="28">
        <v>1215</v>
      </c>
      <c r="X111" s="12">
        <v>1125</v>
      </c>
      <c r="Y111" s="12">
        <v>32.995830851697434</v>
      </c>
      <c r="Z111" s="12">
        <v>27.74949374627754</v>
      </c>
      <c r="AA111" s="12"/>
      <c r="AB111" s="84" t="s">
        <v>175</v>
      </c>
      <c r="AC111" s="12">
        <v>2</v>
      </c>
      <c r="AD111" s="12">
        <v>0</v>
      </c>
      <c r="AE111" s="12">
        <v>0</v>
      </c>
      <c r="AF111" s="12">
        <v>0</v>
      </c>
    </row>
    <row r="112" spans="1:32" ht="15.75" customHeight="1" x14ac:dyDescent="0.2">
      <c r="A112" s="71" t="s">
        <v>185</v>
      </c>
      <c r="B112" s="59">
        <v>20.231711664509703</v>
      </c>
      <c r="C112" s="12"/>
      <c r="D112" s="65" t="s">
        <v>188</v>
      </c>
      <c r="E112" s="28">
        <v>18</v>
      </c>
      <c r="F112" s="12">
        <v>18</v>
      </c>
      <c r="G112" s="12">
        <v>14.285714285714292</v>
      </c>
      <c r="H112" s="12">
        <v>12.01428571428572</v>
      </c>
      <c r="I112" s="12"/>
      <c r="J112" s="53" t="s">
        <v>153</v>
      </c>
      <c r="K112" s="28">
        <v>6</v>
      </c>
      <c r="L112" s="12">
        <v>110</v>
      </c>
      <c r="M112" s="12">
        <v>3.5087719298245617</v>
      </c>
      <c r="N112" s="12">
        <v>2.9508771929824564</v>
      </c>
      <c r="O112" s="12"/>
      <c r="P112" s="62" t="s">
        <v>194</v>
      </c>
      <c r="Q112" s="28">
        <v>9.3000000000000007</v>
      </c>
      <c r="R112" s="12">
        <v>30.599999999999998</v>
      </c>
      <c r="S112" s="12">
        <v>16.164383561643845</v>
      </c>
      <c r="T112" s="12">
        <v>13.594246575342474</v>
      </c>
      <c r="U112" s="12"/>
      <c r="V112" s="79" t="s">
        <v>183</v>
      </c>
      <c r="W112" s="28">
        <v>1215</v>
      </c>
      <c r="X112" s="12">
        <v>1125</v>
      </c>
      <c r="Y112" s="12">
        <v>32.995830851697434</v>
      </c>
      <c r="Z112" s="12">
        <v>27.74949374627754</v>
      </c>
      <c r="AA112" s="12"/>
      <c r="AB112" s="64" t="s">
        <v>176</v>
      </c>
      <c r="AC112" s="12">
        <v>2</v>
      </c>
      <c r="AD112" s="12">
        <v>0</v>
      </c>
      <c r="AE112" s="12">
        <v>0</v>
      </c>
      <c r="AF112" s="12">
        <v>0</v>
      </c>
    </row>
    <row r="113" spans="1:32" ht="15.75" customHeight="1" x14ac:dyDescent="0.2">
      <c r="A113" s="77" t="s">
        <v>147</v>
      </c>
      <c r="B113" s="59">
        <v>17.981492052794287</v>
      </c>
      <c r="C113" s="12"/>
      <c r="D113" s="65" t="s">
        <v>189</v>
      </c>
      <c r="E113" s="28">
        <v>18</v>
      </c>
      <c r="F113" s="12">
        <v>18</v>
      </c>
      <c r="G113" s="12">
        <v>14.285714285714292</v>
      </c>
      <c r="H113" s="12">
        <v>12.01428571428572</v>
      </c>
      <c r="I113" s="12"/>
      <c r="J113" s="64" t="s">
        <v>159</v>
      </c>
      <c r="K113" s="28">
        <v>5</v>
      </c>
      <c r="L113" s="12">
        <v>111</v>
      </c>
      <c r="M113" s="12">
        <v>2.6315789473684248</v>
      </c>
      <c r="N113" s="12">
        <v>2.2131578947368453</v>
      </c>
      <c r="O113" s="12"/>
      <c r="P113" s="62" t="s">
        <v>158</v>
      </c>
      <c r="Q113" s="28">
        <v>7.4</v>
      </c>
      <c r="R113" s="12">
        <v>32.5</v>
      </c>
      <c r="S113" s="12">
        <v>10.958904109589042</v>
      </c>
      <c r="T113" s="12">
        <v>9.2164383561643834</v>
      </c>
      <c r="U113" s="12"/>
      <c r="V113" s="65" t="s">
        <v>148</v>
      </c>
      <c r="W113" s="28">
        <v>1249</v>
      </c>
      <c r="X113" s="12">
        <v>1159</v>
      </c>
      <c r="Y113" s="12">
        <v>30.970815961882067</v>
      </c>
      <c r="Z113" s="12">
        <v>26.046456223942819</v>
      </c>
      <c r="AA113" s="12"/>
      <c r="AB113" s="79" t="s">
        <v>178</v>
      </c>
      <c r="AC113" s="12">
        <v>2</v>
      </c>
      <c r="AD113" s="12">
        <v>0</v>
      </c>
      <c r="AE113" s="12">
        <v>0</v>
      </c>
      <c r="AF113" s="12">
        <v>0</v>
      </c>
    </row>
    <row r="114" spans="1:32" ht="15.75" customHeight="1" x14ac:dyDescent="0.2">
      <c r="A114" s="73" t="s">
        <v>188</v>
      </c>
      <c r="B114" s="59">
        <v>17.053147669650606</v>
      </c>
      <c r="C114" s="12"/>
      <c r="D114" s="84" t="s">
        <v>191</v>
      </c>
      <c r="E114" s="28">
        <v>18</v>
      </c>
      <c r="F114" s="12">
        <v>18</v>
      </c>
      <c r="G114" s="12">
        <v>14.285714285714292</v>
      </c>
      <c r="H114" s="12">
        <v>12.01428571428572</v>
      </c>
      <c r="I114" s="12"/>
      <c r="J114" s="64" t="s">
        <v>142</v>
      </c>
      <c r="K114" s="28">
        <v>4</v>
      </c>
      <c r="L114" s="12">
        <v>112</v>
      </c>
      <c r="M114" s="12">
        <v>1.7543859649122879</v>
      </c>
      <c r="N114" s="12">
        <v>1.475438596491234</v>
      </c>
      <c r="O114" s="12"/>
      <c r="P114" s="62" t="s">
        <v>164</v>
      </c>
      <c r="Q114" s="28">
        <v>7.1</v>
      </c>
      <c r="R114" s="12">
        <v>32.799999999999997</v>
      </c>
      <c r="S114" s="12">
        <v>10.136986301369873</v>
      </c>
      <c r="T114" s="12">
        <v>8.5252054794520635</v>
      </c>
      <c r="U114" s="12"/>
      <c r="V114" s="79" t="s">
        <v>147</v>
      </c>
      <c r="W114" s="28">
        <v>1251</v>
      </c>
      <c r="X114" s="12">
        <v>1161</v>
      </c>
      <c r="Y114" s="12">
        <v>30.85169743895176</v>
      </c>
      <c r="Z114" s="12">
        <v>25.946277546158431</v>
      </c>
      <c r="AA114" s="12"/>
      <c r="AB114" s="79" t="s">
        <v>179</v>
      </c>
      <c r="AC114" s="12">
        <v>1</v>
      </c>
      <c r="AD114" s="12">
        <v>1</v>
      </c>
      <c r="AE114" s="12">
        <v>0</v>
      </c>
      <c r="AF114" s="12">
        <v>0</v>
      </c>
    </row>
    <row r="115" spans="1:32" ht="15.75" customHeight="1" x14ac:dyDescent="0.2">
      <c r="A115" s="69" t="s">
        <v>180</v>
      </c>
      <c r="B115" s="59">
        <v>15.931234354498518</v>
      </c>
      <c r="C115" s="12"/>
      <c r="D115" s="84" t="s">
        <v>193</v>
      </c>
      <c r="E115" s="28">
        <v>18</v>
      </c>
      <c r="F115" s="12">
        <v>18</v>
      </c>
      <c r="G115" s="12">
        <v>14.285714285714292</v>
      </c>
      <c r="H115" s="12">
        <v>12.01428571428572</v>
      </c>
      <c r="I115" s="12"/>
      <c r="J115" s="53" t="s">
        <v>150</v>
      </c>
      <c r="K115" s="28">
        <v>4</v>
      </c>
      <c r="L115" s="12">
        <v>112</v>
      </c>
      <c r="M115" s="12">
        <v>1.7543859649122879</v>
      </c>
      <c r="N115" s="12">
        <v>1.475438596491234</v>
      </c>
      <c r="O115" s="12"/>
      <c r="P115" s="64" t="s">
        <v>184</v>
      </c>
      <c r="Q115" s="28">
        <v>6.9</v>
      </c>
      <c r="R115" s="12">
        <v>33</v>
      </c>
      <c r="S115" s="12">
        <v>9.5890410958904226</v>
      </c>
      <c r="T115" s="12">
        <v>8.0643835616438455</v>
      </c>
      <c r="U115" s="12"/>
      <c r="V115" s="64" t="s">
        <v>176</v>
      </c>
      <c r="W115" s="28">
        <v>1300</v>
      </c>
      <c r="X115" s="12">
        <v>1210</v>
      </c>
      <c r="Y115" s="12">
        <v>27.933293627159031</v>
      </c>
      <c r="Z115" s="12">
        <v>23.491899940440746</v>
      </c>
      <c r="AA115" s="12"/>
      <c r="AB115" s="62" t="s">
        <v>180</v>
      </c>
      <c r="AC115" s="12">
        <v>2</v>
      </c>
      <c r="AD115" s="12">
        <v>0</v>
      </c>
      <c r="AE115" s="12">
        <v>0</v>
      </c>
      <c r="AF115" s="12">
        <v>0</v>
      </c>
    </row>
    <row r="116" spans="1:32" ht="15.75" customHeight="1" x14ac:dyDescent="0.2">
      <c r="A116" s="73" t="s">
        <v>143</v>
      </c>
      <c r="B116" s="59">
        <v>14.448084636098891</v>
      </c>
      <c r="C116" s="12"/>
      <c r="D116" s="62" t="s">
        <v>194</v>
      </c>
      <c r="E116" s="28">
        <v>18</v>
      </c>
      <c r="F116" s="12">
        <v>18</v>
      </c>
      <c r="G116" s="12">
        <v>14.285714285714292</v>
      </c>
      <c r="H116" s="12">
        <v>12.01428571428572</v>
      </c>
      <c r="I116" s="12"/>
      <c r="J116" s="62" t="s">
        <v>171</v>
      </c>
      <c r="K116" s="28">
        <v>4</v>
      </c>
      <c r="L116" s="12">
        <v>112</v>
      </c>
      <c r="M116" s="12">
        <v>1.7543859649122879</v>
      </c>
      <c r="N116" s="12">
        <v>1.475438596491234</v>
      </c>
      <c r="O116" s="12"/>
      <c r="P116" s="102" t="s">
        <v>243</v>
      </c>
      <c r="Q116" s="45">
        <v>6.25</v>
      </c>
      <c r="R116" s="12">
        <v>33.65</v>
      </c>
      <c r="S116" s="12">
        <v>7.8082191780821972</v>
      </c>
      <c r="T116" s="12">
        <v>6.5667123287671281</v>
      </c>
      <c r="U116" s="12"/>
      <c r="V116" s="65" t="s">
        <v>188</v>
      </c>
      <c r="W116" s="28">
        <v>1351</v>
      </c>
      <c r="X116" s="12">
        <v>1261</v>
      </c>
      <c r="Y116" s="12">
        <v>24.895771292435981</v>
      </c>
      <c r="Z116" s="12">
        <v>20.937343656938658</v>
      </c>
      <c r="AA116" s="12"/>
      <c r="AB116" s="79" t="s">
        <v>182</v>
      </c>
      <c r="AC116" s="12">
        <v>2</v>
      </c>
      <c r="AD116" s="12">
        <v>0</v>
      </c>
      <c r="AE116" s="12">
        <v>0</v>
      </c>
      <c r="AF116" s="12">
        <v>0</v>
      </c>
    </row>
    <row r="117" spans="1:32" ht="15.75" customHeight="1" x14ac:dyDescent="0.2">
      <c r="A117" s="77" t="s">
        <v>149</v>
      </c>
      <c r="B117" s="59">
        <v>13.951101730651828</v>
      </c>
      <c r="C117" s="12"/>
      <c r="D117" s="84" t="s">
        <v>195</v>
      </c>
      <c r="E117" s="28">
        <v>18</v>
      </c>
      <c r="F117" s="12">
        <v>18</v>
      </c>
      <c r="G117" s="12">
        <v>14.285714285714292</v>
      </c>
      <c r="H117" s="12">
        <v>12.01428571428572</v>
      </c>
      <c r="I117" s="12"/>
      <c r="J117" s="64" t="s">
        <v>172</v>
      </c>
      <c r="K117" s="28">
        <v>4</v>
      </c>
      <c r="L117" s="12">
        <v>112</v>
      </c>
      <c r="M117" s="12">
        <v>1.7543859649122879</v>
      </c>
      <c r="N117" s="12">
        <v>1.475438596491234</v>
      </c>
      <c r="O117" s="12"/>
      <c r="P117" s="62" t="s">
        <v>171</v>
      </c>
      <c r="Q117" s="28">
        <v>5.8</v>
      </c>
      <c r="R117" s="12">
        <v>34.1</v>
      </c>
      <c r="S117" s="12">
        <v>6.5753424657534225</v>
      </c>
      <c r="T117" s="12">
        <v>5.5298630136986278</v>
      </c>
      <c r="U117" s="12"/>
      <c r="V117" s="53" t="s">
        <v>153</v>
      </c>
      <c r="W117" s="28">
        <v>1361</v>
      </c>
      <c r="X117" s="12">
        <v>1271</v>
      </c>
      <c r="Y117" s="12">
        <v>24.300178677784402</v>
      </c>
      <c r="Z117" s="12">
        <v>20.436450268016682</v>
      </c>
      <c r="AA117" s="12"/>
      <c r="AB117" s="64" t="s">
        <v>184</v>
      </c>
      <c r="AC117" s="12">
        <v>2</v>
      </c>
      <c r="AD117" s="12">
        <v>0</v>
      </c>
      <c r="AE117" s="12">
        <v>0</v>
      </c>
      <c r="AF117" s="12">
        <v>0</v>
      </c>
    </row>
    <row r="118" spans="1:32" ht="15.75" customHeight="1" x14ac:dyDescent="0.2">
      <c r="A118" s="69" t="s">
        <v>166</v>
      </c>
      <c r="B118" s="59">
        <v>12.989386423921633</v>
      </c>
      <c r="C118" s="12"/>
      <c r="D118" s="64" t="s">
        <v>172</v>
      </c>
      <c r="E118" s="28">
        <v>19.5</v>
      </c>
      <c r="F118" s="12">
        <v>19.5</v>
      </c>
      <c r="G118" s="12">
        <v>7.1428571428571388</v>
      </c>
      <c r="H118" s="12">
        <v>6.0071428571428536</v>
      </c>
      <c r="I118" s="12"/>
      <c r="J118" s="64" t="s">
        <v>174</v>
      </c>
      <c r="K118" s="28">
        <v>4</v>
      </c>
      <c r="L118" s="12">
        <v>112</v>
      </c>
      <c r="M118" s="12">
        <v>1.7543859649122879</v>
      </c>
      <c r="N118" s="12">
        <v>1.475438596491234</v>
      </c>
      <c r="O118" s="12"/>
      <c r="P118" s="62" t="s">
        <v>166</v>
      </c>
      <c r="Q118" s="28">
        <v>5.2</v>
      </c>
      <c r="R118" s="12">
        <v>34.699999999999996</v>
      </c>
      <c r="S118" s="12">
        <v>4.9315068493150847</v>
      </c>
      <c r="T118" s="12">
        <v>4.1473972602739861</v>
      </c>
      <c r="U118" s="12"/>
      <c r="V118" s="62" t="s">
        <v>171</v>
      </c>
      <c r="W118" s="28">
        <v>1390</v>
      </c>
      <c r="X118" s="12">
        <v>1300</v>
      </c>
      <c r="Y118" s="12">
        <v>22.572960095294818</v>
      </c>
      <c r="Z118" s="12">
        <v>18.98385944014294</v>
      </c>
      <c r="AA118" s="12"/>
      <c r="AB118" s="64" t="s">
        <v>186</v>
      </c>
      <c r="AC118" s="12">
        <v>2</v>
      </c>
      <c r="AD118" s="12">
        <v>0</v>
      </c>
      <c r="AE118" s="12">
        <v>0</v>
      </c>
      <c r="AF118" s="12">
        <v>0</v>
      </c>
    </row>
    <row r="119" spans="1:32" ht="15.75" customHeight="1" x14ac:dyDescent="0.2">
      <c r="A119" s="71" t="s">
        <v>176</v>
      </c>
      <c r="B119" s="59">
        <v>12.158314532609076</v>
      </c>
      <c r="C119" s="12"/>
      <c r="D119" s="64" t="s">
        <v>174</v>
      </c>
      <c r="E119" s="28">
        <v>19.5</v>
      </c>
      <c r="F119" s="12">
        <v>19.5</v>
      </c>
      <c r="G119" s="12">
        <v>7.1428571428571388</v>
      </c>
      <c r="H119" s="12">
        <v>6.0071428571428536</v>
      </c>
      <c r="I119" s="12"/>
      <c r="J119" s="64" t="s">
        <v>186</v>
      </c>
      <c r="K119" s="28">
        <v>4</v>
      </c>
      <c r="L119" s="12">
        <v>112</v>
      </c>
      <c r="M119" s="12">
        <v>1.7543859649122879</v>
      </c>
      <c r="N119" s="12">
        <v>1.475438596491234</v>
      </c>
      <c r="O119" s="12"/>
      <c r="P119" s="62" t="s">
        <v>144</v>
      </c>
      <c r="Q119" s="28">
        <v>5</v>
      </c>
      <c r="R119" s="12">
        <v>34.9</v>
      </c>
      <c r="S119" s="12">
        <v>4.3835616438356197</v>
      </c>
      <c r="T119" s="12">
        <v>3.6865753424657561</v>
      </c>
      <c r="U119" s="12"/>
      <c r="V119" s="53" t="s">
        <v>173</v>
      </c>
      <c r="W119" s="28">
        <v>1390</v>
      </c>
      <c r="X119" s="12">
        <v>1300</v>
      </c>
      <c r="Y119" s="12">
        <v>22.572960095294818</v>
      </c>
      <c r="Z119" s="12">
        <v>18.98385944014294</v>
      </c>
      <c r="AA119" s="12"/>
      <c r="AB119" s="65" t="s">
        <v>188</v>
      </c>
      <c r="AC119" s="12">
        <v>2</v>
      </c>
      <c r="AD119" s="12">
        <v>0</v>
      </c>
      <c r="AE119" s="12">
        <v>0</v>
      </c>
      <c r="AF119" s="12">
        <v>0</v>
      </c>
    </row>
    <row r="120" spans="1:32" ht="15.75" customHeight="1" x14ac:dyDescent="0.2">
      <c r="A120" s="73" t="s">
        <v>148</v>
      </c>
      <c r="B120" s="59">
        <v>11.005133041806426</v>
      </c>
      <c r="C120" s="12"/>
      <c r="D120" s="64" t="s">
        <v>142</v>
      </c>
      <c r="E120" s="28">
        <v>20</v>
      </c>
      <c r="F120" s="12">
        <v>20</v>
      </c>
      <c r="G120" s="12">
        <v>4.7619047619047592</v>
      </c>
      <c r="H120" s="12">
        <v>4.0047619047619021</v>
      </c>
      <c r="I120" s="12"/>
      <c r="J120" s="65" t="s">
        <v>143</v>
      </c>
      <c r="K120" s="28">
        <v>3</v>
      </c>
      <c r="L120" s="12">
        <v>113</v>
      </c>
      <c r="M120" s="12">
        <v>0.87719298245615107</v>
      </c>
      <c r="N120" s="12">
        <v>0.73771929824562299</v>
      </c>
      <c r="O120" s="12"/>
      <c r="P120" s="62" t="s">
        <v>177</v>
      </c>
      <c r="Q120" s="28">
        <v>4.5999999999999996</v>
      </c>
      <c r="R120" s="12">
        <v>35.299999999999997</v>
      </c>
      <c r="S120" s="12">
        <v>3.2876712328767326</v>
      </c>
      <c r="T120" s="12">
        <v>2.7649315068493321</v>
      </c>
      <c r="U120" s="12"/>
      <c r="V120" s="64" t="s">
        <v>172</v>
      </c>
      <c r="W120" s="28">
        <v>1425</v>
      </c>
      <c r="X120" s="12">
        <v>1335</v>
      </c>
      <c r="Y120" s="12">
        <v>20.488385944014297</v>
      </c>
      <c r="Z120" s="12">
        <v>17.230732578916022</v>
      </c>
      <c r="AA120" s="12"/>
      <c r="AB120" s="65" t="s">
        <v>189</v>
      </c>
      <c r="AC120" s="12">
        <v>1</v>
      </c>
      <c r="AD120" s="12">
        <v>1</v>
      </c>
      <c r="AE120" s="12">
        <v>0</v>
      </c>
      <c r="AF120" s="12">
        <v>0</v>
      </c>
    </row>
    <row r="121" spans="1:32" ht="15.75" customHeight="1" x14ac:dyDescent="0.2">
      <c r="A121" s="71" t="s">
        <v>244</v>
      </c>
      <c r="B121" s="59">
        <v>10.926804111977388</v>
      </c>
      <c r="C121" s="12"/>
      <c r="D121" s="53" t="s">
        <v>18</v>
      </c>
      <c r="E121" s="28">
        <v>21</v>
      </c>
      <c r="F121" s="12">
        <v>21</v>
      </c>
      <c r="G121" s="12">
        <v>0</v>
      </c>
      <c r="H121" s="12">
        <v>0</v>
      </c>
      <c r="I121" s="12"/>
      <c r="J121" s="71" t="s">
        <v>244</v>
      </c>
      <c r="K121" s="28">
        <v>3</v>
      </c>
      <c r="L121" s="12">
        <v>113</v>
      </c>
      <c r="M121" s="12">
        <v>0.87719298245615107</v>
      </c>
      <c r="N121" s="12">
        <v>0.73771929824562299</v>
      </c>
      <c r="O121" s="12"/>
      <c r="P121" s="64" t="s">
        <v>176</v>
      </c>
      <c r="Q121" s="28">
        <v>3.7</v>
      </c>
      <c r="R121" s="12">
        <v>36.199999999999996</v>
      </c>
      <c r="S121" s="12">
        <v>0.82191780821919735</v>
      </c>
      <c r="T121" s="12">
        <v>0.6912328767123449</v>
      </c>
      <c r="U121" s="12"/>
      <c r="V121" s="71" t="s">
        <v>244</v>
      </c>
      <c r="W121" s="28">
        <v>1565</v>
      </c>
      <c r="X121" s="12">
        <v>1475</v>
      </c>
      <c r="Y121" s="12">
        <v>12.150089338892201</v>
      </c>
      <c r="Z121" s="12">
        <v>10.218225134008341</v>
      </c>
      <c r="AA121" s="12"/>
      <c r="AB121" s="64" t="s">
        <v>190</v>
      </c>
      <c r="AC121" s="12">
        <v>2</v>
      </c>
      <c r="AD121" s="12">
        <v>0</v>
      </c>
      <c r="AE121" s="12">
        <v>0</v>
      </c>
      <c r="AF121" s="12">
        <v>0</v>
      </c>
    </row>
    <row r="122" spans="1:32" ht="15.75" customHeight="1" x14ac:dyDescent="0.2">
      <c r="A122" s="71" t="s">
        <v>172</v>
      </c>
      <c r="B122" s="59">
        <v>9.9225065903293093</v>
      </c>
      <c r="C122" s="12"/>
      <c r="D122" s="65" t="s">
        <v>148</v>
      </c>
      <c r="E122" s="28">
        <v>21</v>
      </c>
      <c r="F122" s="12">
        <v>21</v>
      </c>
      <c r="G122" s="12">
        <v>0</v>
      </c>
      <c r="H122" s="12">
        <v>0</v>
      </c>
      <c r="I122" s="12"/>
      <c r="J122" s="79" t="s">
        <v>178</v>
      </c>
      <c r="K122" s="28">
        <v>3</v>
      </c>
      <c r="L122" s="12">
        <v>113</v>
      </c>
      <c r="M122" s="12">
        <v>0.87719298245615107</v>
      </c>
      <c r="N122" s="12">
        <v>0.73771929824562299</v>
      </c>
      <c r="O122" s="12"/>
      <c r="P122" s="64" t="s">
        <v>190</v>
      </c>
      <c r="Q122" s="28">
        <v>3.7</v>
      </c>
      <c r="R122" s="12">
        <v>36.199999999999996</v>
      </c>
      <c r="S122" s="12">
        <v>0.82191780821919735</v>
      </c>
      <c r="T122" s="12">
        <v>0.6912328767123449</v>
      </c>
      <c r="U122" s="12"/>
      <c r="V122" s="79" t="s">
        <v>149</v>
      </c>
      <c r="W122" s="28">
        <v>1663</v>
      </c>
      <c r="X122" s="12">
        <v>1573</v>
      </c>
      <c r="Y122" s="12">
        <v>6.3132817153067293</v>
      </c>
      <c r="Z122" s="12">
        <v>5.3094699225729594</v>
      </c>
      <c r="AA122" s="12"/>
      <c r="AB122" s="84" t="s">
        <v>191</v>
      </c>
      <c r="AC122" s="12">
        <v>2</v>
      </c>
      <c r="AD122" s="12">
        <v>0</v>
      </c>
      <c r="AE122" s="12">
        <v>0</v>
      </c>
      <c r="AF122" s="12">
        <v>0</v>
      </c>
    </row>
    <row r="123" spans="1:32" ht="15.75" customHeight="1" x14ac:dyDescent="0.2">
      <c r="A123" s="69" t="s">
        <v>171</v>
      </c>
      <c r="B123" s="59">
        <v>9.5008616911546291</v>
      </c>
      <c r="C123" s="12"/>
      <c r="D123" s="64" t="s">
        <v>159</v>
      </c>
      <c r="E123" s="28">
        <v>21</v>
      </c>
      <c r="F123" s="12">
        <v>21</v>
      </c>
      <c r="G123" s="12">
        <v>0</v>
      </c>
      <c r="H123" s="12">
        <v>0</v>
      </c>
      <c r="I123" s="12"/>
      <c r="J123" s="79" t="s">
        <v>163</v>
      </c>
      <c r="K123" s="28">
        <v>2</v>
      </c>
      <c r="L123" s="12">
        <v>114</v>
      </c>
      <c r="M123" s="12">
        <v>0</v>
      </c>
      <c r="N123" s="12">
        <v>0</v>
      </c>
      <c r="O123" s="12"/>
      <c r="P123" s="62" t="s">
        <v>180</v>
      </c>
      <c r="Q123" s="28">
        <v>3.4</v>
      </c>
      <c r="R123" s="12">
        <v>36.5</v>
      </c>
      <c r="S123" s="12">
        <v>0</v>
      </c>
      <c r="T123" s="12">
        <v>0</v>
      </c>
      <c r="U123" s="12"/>
      <c r="V123" s="79" t="s">
        <v>178</v>
      </c>
      <c r="W123" s="28">
        <v>1769</v>
      </c>
      <c r="X123" s="12">
        <v>1679</v>
      </c>
      <c r="Y123" s="12">
        <v>0</v>
      </c>
      <c r="Z123" s="12">
        <v>0</v>
      </c>
      <c r="AA123" s="12"/>
      <c r="AB123" s="84" t="s">
        <v>195</v>
      </c>
      <c r="AC123" s="12">
        <v>0</v>
      </c>
      <c r="AD123" s="12">
        <v>2</v>
      </c>
      <c r="AE123" s="12">
        <v>0</v>
      </c>
      <c r="AF123" s="12">
        <v>0</v>
      </c>
    </row>
    <row r="124" spans="1:32" ht="15.75" customHeight="1" x14ac:dyDescent="0.2">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row>
    <row r="125" spans="1:32" ht="15.75" customHeight="1" x14ac:dyDescent="0.2">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row>
    <row r="126" spans="1:32" ht="15.75" customHeight="1" x14ac:dyDescent="0.2">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row>
    <row r="127" spans="1:32" ht="15.75" customHeight="1" x14ac:dyDescent="0.2">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row>
    <row r="128" spans="1:32" ht="15.75" customHeight="1" x14ac:dyDescent="0.2">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row>
    <row r="129" spans="1:32" ht="15.75" customHeight="1" x14ac:dyDescent="0.2">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row>
    <row r="130" spans="1:32" ht="15.75" customHeight="1" x14ac:dyDescent="0.2">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row>
    <row r="131" spans="1:32" ht="15.75" customHeight="1" x14ac:dyDescent="0.2">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row>
    <row r="132" spans="1:32" ht="15.75" customHeight="1" x14ac:dyDescent="0.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row>
    <row r="133" spans="1:32" ht="15.75" customHeight="1" x14ac:dyDescent="0.2">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row>
    <row r="134" spans="1:32" ht="15.75" customHeight="1" x14ac:dyDescent="0.2">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row>
    <row r="135" spans="1:32" ht="15.75" customHeight="1" x14ac:dyDescent="0.2">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row>
    <row r="136" spans="1:32" ht="15.75" customHeight="1" x14ac:dyDescent="0.2">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row>
    <row r="137" spans="1:32" ht="15.75" customHeight="1" x14ac:dyDescent="0.2">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row>
    <row r="138" spans="1:32" ht="15.75" customHeight="1" x14ac:dyDescent="0.2">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row>
    <row r="139" spans="1:32" ht="15.75" customHeight="1" x14ac:dyDescent="0.2">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row>
    <row r="140" spans="1:32" ht="15.75" customHeight="1" x14ac:dyDescent="0.2">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row>
    <row r="141" spans="1:32" ht="15.75" customHeight="1" x14ac:dyDescent="0.2">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row>
    <row r="142" spans="1:32" ht="15.75" customHeight="1" x14ac:dyDescent="0.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row>
    <row r="143" spans="1:32" ht="15.75" customHeight="1" x14ac:dyDescent="0.2">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row>
    <row r="144" spans="1:32" ht="15.75" customHeight="1" x14ac:dyDescent="0.2">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row>
    <row r="145" spans="1:32" ht="15.75" customHeight="1" x14ac:dyDescent="0.2">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row>
    <row r="146" spans="1:32" ht="15.75" customHeight="1" x14ac:dyDescent="0.2">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row>
    <row r="147" spans="1:32" ht="15.75" customHeight="1" x14ac:dyDescent="0.2">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row>
    <row r="148" spans="1:32" ht="15.75" customHeight="1" x14ac:dyDescent="0.2">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row>
    <row r="149" spans="1:32" ht="15.75" customHeight="1" x14ac:dyDescent="0.2">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row>
    <row r="150" spans="1:32" ht="15.75" customHeight="1" x14ac:dyDescent="0.2">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row>
    <row r="151" spans="1:32" ht="15.75" customHeight="1" x14ac:dyDescent="0.2">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row>
    <row r="152" spans="1:32" ht="15.75" customHeight="1" x14ac:dyDescent="0.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row>
    <row r="153" spans="1:32" ht="15.75" customHeight="1" x14ac:dyDescent="0.2">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row>
    <row r="154" spans="1:32" ht="15.75" customHeight="1" x14ac:dyDescent="0.2">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row>
    <row r="155" spans="1:32" ht="15.75" customHeight="1" x14ac:dyDescent="0.2">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row>
    <row r="156" spans="1:32" ht="15.75" customHeight="1" x14ac:dyDescent="0.2">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row>
    <row r="157" spans="1:32" ht="15.75" customHeight="1" x14ac:dyDescent="0.2">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row>
    <row r="158" spans="1:32" ht="15.75" customHeight="1" x14ac:dyDescent="0.2">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row>
    <row r="159" spans="1:32" ht="15.75" customHeight="1" x14ac:dyDescent="0.2">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row>
    <row r="160" spans="1:32" ht="15.75" customHeight="1" x14ac:dyDescent="0.2">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row>
    <row r="161" spans="1:32" ht="15.75" customHeight="1" x14ac:dyDescent="0.2">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row>
    <row r="162" spans="1:32" ht="15.75" customHeight="1" x14ac:dyDescent="0.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row>
    <row r="163" spans="1:32" ht="15.75" customHeight="1" x14ac:dyDescent="0.2">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row>
    <row r="164" spans="1:32" ht="15.75" customHeight="1" x14ac:dyDescent="0.2">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row>
    <row r="165" spans="1:32" ht="15.75" customHeight="1" x14ac:dyDescent="0.2">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row>
    <row r="166" spans="1:32" ht="15.75" customHeight="1" x14ac:dyDescent="0.2">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row>
    <row r="167" spans="1:32" ht="15.75" customHeight="1" x14ac:dyDescent="0.2">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row>
    <row r="168" spans="1:32" ht="15.75" customHeight="1" x14ac:dyDescent="0.2">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row>
    <row r="169" spans="1:32" ht="15.75" customHeight="1" x14ac:dyDescent="0.2">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row>
    <row r="170" spans="1:32" ht="15.75" customHeight="1" x14ac:dyDescent="0.2">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row>
    <row r="171" spans="1:32" ht="15.75" customHeight="1" x14ac:dyDescent="0.2">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row>
    <row r="172" spans="1:32" ht="15.75" customHeight="1" x14ac:dyDescent="0.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row>
    <row r="173" spans="1:32" ht="15.75" customHeight="1" x14ac:dyDescent="0.2">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row>
    <row r="174" spans="1:32" ht="15.75" customHeight="1" x14ac:dyDescent="0.2">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row>
    <row r="175" spans="1:32" ht="15.75" customHeight="1" x14ac:dyDescent="0.2">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row>
    <row r="176" spans="1:32" ht="15.75" customHeight="1" x14ac:dyDescent="0.2">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row>
    <row r="177" spans="1:32" ht="15.75" customHeight="1" x14ac:dyDescent="0.2">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row>
    <row r="178" spans="1:32" ht="15.75" customHeight="1" x14ac:dyDescent="0.2">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row>
    <row r="179" spans="1:32" ht="15.75" customHeight="1" x14ac:dyDescent="0.2">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row>
    <row r="180" spans="1:32" ht="15.75" customHeight="1" x14ac:dyDescent="0.2">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row>
    <row r="181" spans="1:32" ht="15.75" customHeight="1" x14ac:dyDescent="0.2">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row>
    <row r="182" spans="1:32" ht="15.75" customHeight="1" x14ac:dyDescent="0.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row>
    <row r="183" spans="1:32" ht="15.75" customHeight="1" x14ac:dyDescent="0.2">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row>
    <row r="184" spans="1:32" ht="15.75" customHeight="1" x14ac:dyDescent="0.2">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row>
    <row r="185" spans="1:32" ht="15.75" customHeight="1" x14ac:dyDescent="0.2">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row>
    <row r="186" spans="1:32" ht="15.75" customHeight="1" x14ac:dyDescent="0.2">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row>
    <row r="187" spans="1:32" ht="15.75" customHeight="1" x14ac:dyDescent="0.2">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row>
    <row r="188" spans="1:32" ht="15.75" customHeight="1" x14ac:dyDescent="0.2">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row>
    <row r="189" spans="1:32" ht="15.75" customHeight="1" x14ac:dyDescent="0.2">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row>
    <row r="190" spans="1:32" ht="15.75" customHeight="1" x14ac:dyDescent="0.2">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row>
    <row r="191" spans="1:32" ht="15.75" customHeight="1" x14ac:dyDescent="0.2">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row>
    <row r="192" spans="1:32" ht="15.75" customHeight="1" x14ac:dyDescent="0.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row>
    <row r="193" spans="1:32" ht="15.75" customHeight="1" x14ac:dyDescent="0.2">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row>
    <row r="194" spans="1:32" ht="15.75" customHeight="1" x14ac:dyDescent="0.2">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row>
    <row r="195" spans="1:32" ht="15.75" customHeight="1" x14ac:dyDescent="0.2">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row>
    <row r="196" spans="1:32" ht="15.75" customHeight="1" x14ac:dyDescent="0.2">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row>
    <row r="197" spans="1:32" ht="15.75" customHeight="1" x14ac:dyDescent="0.2">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row>
    <row r="198" spans="1:32" ht="15.75" customHeight="1" x14ac:dyDescent="0.2">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row>
    <row r="199" spans="1:32" ht="15.75" customHeight="1" x14ac:dyDescent="0.2">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row>
    <row r="200" spans="1:32" ht="15.75" customHeight="1" x14ac:dyDescent="0.2">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row>
    <row r="201" spans="1:32" ht="15.75" customHeight="1" x14ac:dyDescent="0.2">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row>
    <row r="202" spans="1:32" ht="15.75" customHeight="1" x14ac:dyDescent="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row>
    <row r="203" spans="1:32" ht="15.75" customHeight="1" x14ac:dyDescent="0.2">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row>
    <row r="204" spans="1:32" ht="15.75" customHeight="1" x14ac:dyDescent="0.2">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row>
    <row r="205" spans="1:32" ht="15.75" customHeight="1" x14ac:dyDescent="0.2">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row>
    <row r="206" spans="1:32" ht="15.75" customHeight="1" x14ac:dyDescent="0.2">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row>
    <row r="207" spans="1:32" ht="15.75" customHeight="1" x14ac:dyDescent="0.2">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row>
    <row r="208" spans="1:32" ht="15.75" customHeight="1" x14ac:dyDescent="0.2">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row>
    <row r="209" spans="1:32" ht="15.75" customHeight="1" x14ac:dyDescent="0.2">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row>
    <row r="210" spans="1:32" ht="15.75" customHeight="1" x14ac:dyDescent="0.2">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row>
    <row r="211" spans="1:32" ht="15.75" customHeight="1" x14ac:dyDescent="0.2">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row>
    <row r="212" spans="1:32" ht="15.75" customHeight="1" x14ac:dyDescent="0.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row>
    <row r="213" spans="1:32" ht="15.75" customHeight="1" x14ac:dyDescent="0.2">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row>
    <row r="214" spans="1:32" ht="15.75" customHeight="1" x14ac:dyDescent="0.2">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row>
    <row r="215" spans="1:32" ht="15.75" customHeight="1" x14ac:dyDescent="0.2">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row>
    <row r="216" spans="1:32" ht="15.75" customHeight="1" x14ac:dyDescent="0.2">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row>
    <row r="217" spans="1:32" ht="15.75" customHeight="1" x14ac:dyDescent="0.2">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row>
    <row r="218" spans="1:32" ht="15.75" customHeight="1" x14ac:dyDescent="0.2">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row>
    <row r="219" spans="1:32" ht="15.75" customHeight="1" x14ac:dyDescent="0.2">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row>
    <row r="220" spans="1:32" ht="15.75" customHeight="1" x14ac:dyDescent="0.2">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row>
    <row r="221" spans="1:32" ht="15.75" customHeight="1" x14ac:dyDescent="0.2">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row>
    <row r="222" spans="1:32" ht="15.75" customHeight="1" x14ac:dyDescent="0.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row>
    <row r="223" spans="1:32" ht="15.75" customHeight="1" x14ac:dyDescent="0.2">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row>
    <row r="224" spans="1:32" ht="15.75" customHeight="1" x14ac:dyDescent="0.2">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row>
    <row r="225" spans="1:32" ht="15.75" customHeight="1" x14ac:dyDescent="0.2">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row>
    <row r="226" spans="1:32" ht="15.75" customHeight="1" x14ac:dyDescent="0.2">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row>
    <row r="227" spans="1:32" ht="15.75" customHeight="1" x14ac:dyDescent="0.2">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row>
    <row r="228" spans="1:32" ht="15.75" customHeight="1" x14ac:dyDescent="0.2">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row>
    <row r="229" spans="1:32" ht="15.75" customHeight="1" x14ac:dyDescent="0.2">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row>
    <row r="230" spans="1:32" ht="15.75" customHeight="1" x14ac:dyDescent="0.2">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row>
    <row r="231" spans="1:32" ht="15.75" customHeight="1" x14ac:dyDescent="0.2">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row>
    <row r="232" spans="1:32" ht="15.75" customHeight="1" x14ac:dyDescent="0.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row>
    <row r="233" spans="1:32" ht="15.75" customHeight="1" x14ac:dyDescent="0.2">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row>
    <row r="234" spans="1:32" ht="15.75" customHeight="1" x14ac:dyDescent="0.2">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row>
    <row r="235" spans="1:32" ht="15.75" customHeight="1" x14ac:dyDescent="0.2">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row>
    <row r="236" spans="1:32" ht="15.75" customHeight="1" x14ac:dyDescent="0.2">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row>
    <row r="237" spans="1:32" ht="15.75" customHeight="1" x14ac:dyDescent="0.2">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row>
    <row r="238" spans="1:32" ht="15.75" customHeight="1" x14ac:dyDescent="0.2">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row>
    <row r="239" spans="1:32" ht="15.75" customHeight="1" x14ac:dyDescent="0.2">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row>
    <row r="240" spans="1:32" ht="15.75" customHeight="1" x14ac:dyDescent="0.2">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row>
    <row r="241" spans="1:32" ht="15.75" customHeight="1" x14ac:dyDescent="0.2">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row>
    <row r="242" spans="1:32" ht="15.75" customHeight="1" x14ac:dyDescent="0.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row>
    <row r="243" spans="1:32" ht="15.75" customHeight="1" x14ac:dyDescent="0.2">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row>
    <row r="244" spans="1:32" ht="15.75" customHeight="1" x14ac:dyDescent="0.2">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row>
    <row r="245" spans="1:32" ht="15.75" customHeight="1" x14ac:dyDescent="0.2">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row>
    <row r="246" spans="1:32" ht="15.75" customHeight="1" x14ac:dyDescent="0.2">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row>
    <row r="247" spans="1:32" ht="15.75" customHeight="1" x14ac:dyDescent="0.2">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row>
    <row r="248" spans="1:32" ht="15.75" customHeight="1" x14ac:dyDescent="0.2">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row>
    <row r="249" spans="1:32" ht="15.75" customHeight="1" x14ac:dyDescent="0.2">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row>
    <row r="250" spans="1:32" ht="15.75" customHeight="1" x14ac:dyDescent="0.2">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row>
    <row r="251" spans="1:32" ht="15.75" customHeight="1" x14ac:dyDescent="0.2">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row>
    <row r="252" spans="1:32" ht="15.75" customHeight="1" x14ac:dyDescent="0.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row>
    <row r="253" spans="1:32" ht="15.75" customHeight="1" x14ac:dyDescent="0.2">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row>
    <row r="254" spans="1:32" ht="15.75" customHeight="1" x14ac:dyDescent="0.2">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row>
    <row r="255" spans="1:32" ht="15.75" customHeight="1" x14ac:dyDescent="0.2">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row>
    <row r="256" spans="1:32" ht="15.75" customHeight="1" x14ac:dyDescent="0.2">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row>
    <row r="257" spans="1:32" ht="15.75" customHeight="1" x14ac:dyDescent="0.2">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row>
    <row r="258" spans="1:32" ht="15.75" customHeight="1" x14ac:dyDescent="0.2">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row>
    <row r="259" spans="1:32" ht="15.75" customHeight="1" x14ac:dyDescent="0.2">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row>
    <row r="260" spans="1:32" ht="15.75" customHeight="1" x14ac:dyDescent="0.2">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row>
    <row r="261" spans="1:32" ht="15.75" customHeight="1" x14ac:dyDescent="0.2">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row>
    <row r="262" spans="1:32" ht="15.75" customHeight="1" x14ac:dyDescent="0.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row>
    <row r="263" spans="1:32" ht="15.75" customHeight="1" x14ac:dyDescent="0.2">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row>
    <row r="264" spans="1:32" ht="15.75" customHeight="1" x14ac:dyDescent="0.2">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row>
    <row r="265" spans="1:32" ht="15.75" customHeight="1" x14ac:dyDescent="0.2">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row>
    <row r="266" spans="1:32" ht="15.75" customHeight="1" x14ac:dyDescent="0.2">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row>
    <row r="267" spans="1:32" ht="15.75" customHeight="1" x14ac:dyDescent="0.2">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row>
    <row r="268" spans="1:32" ht="15.75" customHeight="1" x14ac:dyDescent="0.2">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row>
    <row r="269" spans="1:32" ht="15.75" customHeight="1" x14ac:dyDescent="0.2">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row>
    <row r="270" spans="1:32" ht="15.75" customHeight="1" x14ac:dyDescent="0.2">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row>
    <row r="271" spans="1:32" ht="15.75" customHeight="1" x14ac:dyDescent="0.2">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row>
    <row r="272" spans="1:32" ht="15.75" customHeight="1" x14ac:dyDescent="0.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row>
    <row r="273" spans="1:32" ht="15.75" customHeight="1" x14ac:dyDescent="0.2">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row>
    <row r="274" spans="1:32" ht="15.75" customHeight="1" x14ac:dyDescent="0.2">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row>
    <row r="275" spans="1:32" ht="15.75" customHeight="1" x14ac:dyDescent="0.2">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row>
    <row r="276" spans="1:32" ht="15.75" customHeight="1" x14ac:dyDescent="0.2">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row>
    <row r="277" spans="1:32" ht="15.75" customHeight="1" x14ac:dyDescent="0.2">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row>
    <row r="278" spans="1:32" ht="15.75" customHeight="1" x14ac:dyDescent="0.2">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row>
    <row r="279" spans="1:32" ht="15.75" customHeight="1" x14ac:dyDescent="0.2">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row>
    <row r="280" spans="1:32" ht="15.75" customHeight="1" x14ac:dyDescent="0.2">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row>
    <row r="281" spans="1:32" ht="15.75" customHeight="1" x14ac:dyDescent="0.2">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row>
    <row r="282" spans="1:32" ht="15.75" customHeight="1" x14ac:dyDescent="0.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row>
    <row r="283" spans="1:32" ht="15.75" customHeight="1" x14ac:dyDescent="0.2">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row>
    <row r="284" spans="1:32" ht="15.75" customHeight="1" x14ac:dyDescent="0.2">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row>
    <row r="285" spans="1:32" ht="15.75" customHeight="1" x14ac:dyDescent="0.2">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row>
    <row r="286" spans="1:32" ht="15.75" customHeight="1" x14ac:dyDescent="0.2">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row>
    <row r="287" spans="1:32" ht="15.75" customHeight="1" x14ac:dyDescent="0.2">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row>
    <row r="288" spans="1:32" ht="15.75" customHeight="1" x14ac:dyDescent="0.2">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row>
    <row r="289" spans="1:32" ht="15.75" customHeight="1" x14ac:dyDescent="0.2">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row>
    <row r="290" spans="1:32" ht="15.75" customHeight="1" x14ac:dyDescent="0.2">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row>
    <row r="291" spans="1:32" ht="15.75" customHeight="1" x14ac:dyDescent="0.2">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row>
    <row r="292" spans="1:32" ht="15.75" customHeight="1" x14ac:dyDescent="0.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row>
    <row r="293" spans="1:32" ht="15.75" customHeight="1" x14ac:dyDescent="0.2">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row>
    <row r="294" spans="1:32" ht="15.75" customHeight="1" x14ac:dyDescent="0.2">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row>
    <row r="295" spans="1:32" ht="15.75" customHeight="1" x14ac:dyDescent="0.2">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row>
    <row r="296" spans="1:32" ht="15.75" customHeight="1" x14ac:dyDescent="0.2">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row>
    <row r="297" spans="1:32" ht="15.75" customHeight="1" x14ac:dyDescent="0.2">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row>
    <row r="298" spans="1:32" ht="15.75" customHeight="1" x14ac:dyDescent="0.2">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row>
    <row r="299" spans="1:32" ht="15.75" customHeight="1" x14ac:dyDescent="0.2">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row>
    <row r="300" spans="1:32" ht="15.75" customHeight="1" x14ac:dyDescent="0.2">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row>
    <row r="301" spans="1:32" ht="15.75" customHeight="1" x14ac:dyDescent="0.2">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row>
    <row r="302" spans="1:32" ht="15.75" customHeight="1" x14ac:dyDescent="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row>
    <row r="303" spans="1:32" ht="15.75" customHeight="1" x14ac:dyDescent="0.2">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row>
    <row r="304" spans="1:32" ht="15.75" customHeight="1" x14ac:dyDescent="0.2">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row>
    <row r="305" spans="1:32" ht="15.75" customHeight="1" x14ac:dyDescent="0.2">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row>
    <row r="306" spans="1:32" ht="15.75" customHeight="1" x14ac:dyDescent="0.2">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row>
    <row r="307" spans="1:32" ht="15.75" customHeight="1" x14ac:dyDescent="0.2">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row>
    <row r="308" spans="1:32" ht="15.75" customHeight="1" x14ac:dyDescent="0.2">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row>
    <row r="309" spans="1:32" ht="15.75" customHeight="1" x14ac:dyDescent="0.2">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row>
    <row r="310" spans="1:32" ht="15.75" customHeight="1" x14ac:dyDescent="0.2">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row>
    <row r="311" spans="1:32" ht="15.75" customHeight="1" x14ac:dyDescent="0.2">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row>
    <row r="312" spans="1:32" ht="15.75" customHeight="1" x14ac:dyDescent="0.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row>
    <row r="313" spans="1:32" ht="15.75" customHeight="1" x14ac:dyDescent="0.2">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row>
    <row r="314" spans="1:32" ht="15.75" customHeight="1" x14ac:dyDescent="0.2">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row>
    <row r="315" spans="1:32" ht="15.75" customHeight="1" x14ac:dyDescent="0.2">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row>
    <row r="316" spans="1:32" ht="15.75" customHeight="1" x14ac:dyDescent="0.2">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row>
    <row r="317" spans="1:32" ht="15.75" customHeight="1" x14ac:dyDescent="0.2">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row>
    <row r="318" spans="1:32" ht="15.75" customHeight="1" x14ac:dyDescent="0.2">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row>
    <row r="319" spans="1:32" ht="15.75" customHeight="1" x14ac:dyDescent="0.2">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row>
    <row r="320" spans="1:32" ht="15.75" customHeight="1" x14ac:dyDescent="0.2">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row>
    <row r="321" spans="1:32" ht="15.75" customHeight="1" x14ac:dyDescent="0.2">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row>
    <row r="322" spans="1:32" ht="15.75" customHeight="1" x14ac:dyDescent="0.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row>
    <row r="323" spans="1:32" ht="15.75" customHeight="1" x14ac:dyDescent="0.2">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row>
    <row r="324" spans="1:32" ht="15.75" customHeight="1" x14ac:dyDescent="0.2">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row>
    <row r="325" spans="1:32" ht="15.75" customHeight="1" x14ac:dyDescent="0.2">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row>
    <row r="326" spans="1:32" ht="15.75" customHeight="1" x14ac:dyDescent="0.2">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row>
    <row r="327" spans="1:32" ht="15.75" customHeight="1" x14ac:dyDescent="0.2">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row>
    <row r="328" spans="1:32" ht="15.75" customHeight="1" x14ac:dyDescent="0.2">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row>
    <row r="329" spans="1:32" ht="15.75" customHeight="1" x14ac:dyDescent="0.2">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row>
    <row r="330" spans="1:32" ht="15.75" customHeight="1" x14ac:dyDescent="0.2">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row>
    <row r="331" spans="1:32" ht="15.75" customHeight="1" x14ac:dyDescent="0.2">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row>
    <row r="332" spans="1:32" ht="15.75" customHeight="1" x14ac:dyDescent="0.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row>
    <row r="333" spans="1:32" ht="15.75" customHeight="1" x14ac:dyDescent="0.2">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row>
    <row r="334" spans="1:32" ht="15.75" customHeight="1" x14ac:dyDescent="0.2">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row>
    <row r="335" spans="1:32" ht="15.75" customHeight="1" x14ac:dyDescent="0.2">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row>
    <row r="336" spans="1:32" ht="15.75" customHeight="1" x14ac:dyDescent="0.2">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row>
    <row r="337" spans="1:32" ht="15.75" customHeight="1" x14ac:dyDescent="0.2">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row>
    <row r="338" spans="1:32" ht="15.75" customHeight="1" x14ac:dyDescent="0.2">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row>
    <row r="339" spans="1:32" ht="15.75" customHeight="1" x14ac:dyDescent="0.2">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row>
    <row r="340" spans="1:32" ht="15.75" customHeight="1" x14ac:dyDescent="0.2">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row>
    <row r="341" spans="1:32" ht="15.75" customHeight="1" x14ac:dyDescent="0.2">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row>
    <row r="342" spans="1:32" ht="15.75" customHeight="1" x14ac:dyDescent="0.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row>
    <row r="343" spans="1:32" ht="15.75" customHeight="1" x14ac:dyDescent="0.2">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row>
    <row r="344" spans="1:32" ht="15.75" customHeight="1" x14ac:dyDescent="0.2">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row>
    <row r="345" spans="1:32" ht="15.75" customHeight="1" x14ac:dyDescent="0.2">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row>
    <row r="346" spans="1:32" ht="15.75" customHeight="1" x14ac:dyDescent="0.2">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row>
    <row r="347" spans="1:32" ht="15.75" customHeight="1" x14ac:dyDescent="0.2">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row>
    <row r="348" spans="1:32" ht="15.75" customHeight="1" x14ac:dyDescent="0.2">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row>
    <row r="349" spans="1:32" ht="15.75" customHeight="1" x14ac:dyDescent="0.2">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row>
    <row r="350" spans="1:32" ht="15.75" customHeight="1" x14ac:dyDescent="0.2">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row>
    <row r="351" spans="1:32" ht="15.75" customHeight="1" x14ac:dyDescent="0.2">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row>
    <row r="352" spans="1:32" ht="15.75" customHeight="1" x14ac:dyDescent="0.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row>
    <row r="353" spans="1:32" ht="15.75" customHeight="1" x14ac:dyDescent="0.2">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row>
    <row r="354" spans="1:32" ht="15.75" customHeight="1" x14ac:dyDescent="0.2">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row>
    <row r="355" spans="1:32" ht="15.75" customHeight="1" x14ac:dyDescent="0.2">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row>
    <row r="356" spans="1:32" ht="15.75" customHeight="1" x14ac:dyDescent="0.2">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row>
    <row r="357" spans="1:32" ht="15.75" customHeight="1" x14ac:dyDescent="0.2">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row>
    <row r="358" spans="1:32" ht="15.75" customHeight="1" x14ac:dyDescent="0.2">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row>
    <row r="359" spans="1:32" ht="15.75" customHeight="1" x14ac:dyDescent="0.2">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row>
    <row r="360" spans="1:32" ht="15.75" customHeight="1" x14ac:dyDescent="0.2">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row>
    <row r="361" spans="1:32" ht="15.75" customHeight="1" x14ac:dyDescent="0.2">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row>
    <row r="362" spans="1:32" ht="15.75" customHeight="1" x14ac:dyDescent="0.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row>
    <row r="363" spans="1:32" ht="15.75" customHeight="1" x14ac:dyDescent="0.2">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row>
    <row r="364" spans="1:32" ht="15.75" customHeight="1" x14ac:dyDescent="0.2">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row>
    <row r="365" spans="1:32" ht="15.75" customHeight="1" x14ac:dyDescent="0.2">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row>
    <row r="366" spans="1:32" ht="15.75" customHeight="1" x14ac:dyDescent="0.2">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row>
    <row r="367" spans="1:32" ht="15.75" customHeight="1" x14ac:dyDescent="0.2">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row>
    <row r="368" spans="1:32" ht="15.75" customHeight="1" x14ac:dyDescent="0.2">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row>
    <row r="369" spans="1:32" ht="15.75" customHeight="1" x14ac:dyDescent="0.2">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row>
    <row r="370" spans="1:32" ht="15.75" customHeight="1" x14ac:dyDescent="0.2">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row>
    <row r="371" spans="1:32" ht="15.75" customHeight="1" x14ac:dyDescent="0.2">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row>
    <row r="372" spans="1:32" ht="15.75" customHeight="1" x14ac:dyDescent="0.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row>
    <row r="373" spans="1:32" ht="15.75" customHeight="1" x14ac:dyDescent="0.2">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row>
    <row r="374" spans="1:32" ht="15.75" customHeight="1" x14ac:dyDescent="0.2">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row>
    <row r="375" spans="1:32" ht="15.75" customHeight="1" x14ac:dyDescent="0.2">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row>
    <row r="376" spans="1:32" ht="15.75" customHeight="1" x14ac:dyDescent="0.2">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row>
    <row r="377" spans="1:32" ht="15.75" customHeight="1" x14ac:dyDescent="0.2">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row>
    <row r="378" spans="1:32" ht="15.75" customHeight="1" x14ac:dyDescent="0.2">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row>
    <row r="379" spans="1:32" ht="15.75" customHeight="1" x14ac:dyDescent="0.2">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row>
    <row r="380" spans="1:32" ht="15.75" customHeight="1" x14ac:dyDescent="0.2">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row>
    <row r="381" spans="1:32" ht="15.75" customHeight="1" x14ac:dyDescent="0.2">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row>
    <row r="382" spans="1:32" ht="15.75" customHeight="1" x14ac:dyDescent="0.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row>
    <row r="383" spans="1:32" ht="15.75" customHeight="1" x14ac:dyDescent="0.2">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row>
    <row r="384" spans="1:32" ht="15.75" customHeight="1" x14ac:dyDescent="0.2">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row>
    <row r="385" spans="1:32" ht="15.75" customHeight="1" x14ac:dyDescent="0.2">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row>
    <row r="386" spans="1:32" ht="15.75" customHeight="1" x14ac:dyDescent="0.2">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row>
    <row r="387" spans="1:32" ht="15.75" customHeight="1" x14ac:dyDescent="0.2">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row>
    <row r="388" spans="1:32" ht="15.75" customHeight="1" x14ac:dyDescent="0.2">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row>
    <row r="389" spans="1:32" ht="15.75" customHeight="1" x14ac:dyDescent="0.2">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row>
    <row r="390" spans="1:32" ht="15.75" customHeight="1" x14ac:dyDescent="0.2">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row>
    <row r="391" spans="1:32" ht="15.75" customHeight="1" x14ac:dyDescent="0.2">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row>
    <row r="392" spans="1:32" ht="15.75" customHeight="1" x14ac:dyDescent="0.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row>
    <row r="393" spans="1:32" ht="15.75" customHeight="1" x14ac:dyDescent="0.2">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row>
    <row r="394" spans="1:32" ht="15.75" customHeight="1" x14ac:dyDescent="0.2">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row>
    <row r="395" spans="1:32" ht="15.75" customHeight="1" x14ac:dyDescent="0.2">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row>
    <row r="396" spans="1:32" ht="15.75" customHeight="1" x14ac:dyDescent="0.2">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row>
    <row r="397" spans="1:32" ht="15.75" customHeight="1" x14ac:dyDescent="0.2">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row>
    <row r="398" spans="1:32" ht="15.75" customHeight="1" x14ac:dyDescent="0.2">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row>
    <row r="399" spans="1:32" ht="15.75" customHeight="1" x14ac:dyDescent="0.2">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row>
    <row r="400" spans="1:32" ht="15.75" customHeight="1" x14ac:dyDescent="0.2">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row>
    <row r="401" spans="1:32" ht="15.75" customHeight="1" x14ac:dyDescent="0.2">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row>
    <row r="402" spans="1:32" ht="15.75" customHeight="1" x14ac:dyDescent="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row>
    <row r="403" spans="1:32" ht="15.75" customHeight="1" x14ac:dyDescent="0.2">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row>
    <row r="404" spans="1:32" ht="15.75" customHeight="1" x14ac:dyDescent="0.2">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row>
    <row r="405" spans="1:32" ht="15.75" customHeight="1" x14ac:dyDescent="0.2">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row>
    <row r="406" spans="1:32" ht="15.75" customHeight="1" x14ac:dyDescent="0.2">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row>
    <row r="407" spans="1:32" ht="15.75" customHeight="1" x14ac:dyDescent="0.2">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row>
    <row r="408" spans="1:32" ht="15.75" customHeight="1" x14ac:dyDescent="0.2">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row>
    <row r="409" spans="1:32" ht="15.75" customHeight="1" x14ac:dyDescent="0.2">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row>
    <row r="410" spans="1:32" ht="15.75" customHeight="1" x14ac:dyDescent="0.2">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row>
    <row r="411" spans="1:32" ht="15.75" customHeight="1" x14ac:dyDescent="0.2">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row>
    <row r="412" spans="1:32" ht="15.75" customHeight="1" x14ac:dyDescent="0.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row>
    <row r="413" spans="1:32" ht="15.75" customHeight="1" x14ac:dyDescent="0.2">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row>
    <row r="414" spans="1:32" ht="15.75" customHeight="1" x14ac:dyDescent="0.2">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row>
    <row r="415" spans="1:32" ht="15.75" customHeight="1" x14ac:dyDescent="0.2">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row>
    <row r="416" spans="1:32" ht="15.75" customHeight="1" x14ac:dyDescent="0.2">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row>
    <row r="417" spans="1:32" ht="15.75" customHeight="1" x14ac:dyDescent="0.2">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row>
    <row r="418" spans="1:32" ht="15.75" customHeight="1" x14ac:dyDescent="0.2">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row>
    <row r="419" spans="1:32" ht="15.75" customHeight="1" x14ac:dyDescent="0.2">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row>
    <row r="420" spans="1:32" ht="15.75" customHeight="1" x14ac:dyDescent="0.2">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row>
    <row r="421" spans="1:32" ht="15.75" customHeight="1" x14ac:dyDescent="0.2">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row>
    <row r="422" spans="1:32" ht="15.75" customHeight="1" x14ac:dyDescent="0.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row>
    <row r="423" spans="1:32" ht="15.75" customHeight="1" x14ac:dyDescent="0.2">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row>
    <row r="424" spans="1:32" ht="15.75" customHeight="1" x14ac:dyDescent="0.2">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row>
    <row r="425" spans="1:32" ht="15.75" customHeight="1" x14ac:dyDescent="0.2">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row>
    <row r="426" spans="1:32" ht="15.75" customHeight="1" x14ac:dyDescent="0.2">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row>
    <row r="427" spans="1:32" ht="15.75" customHeight="1" x14ac:dyDescent="0.2">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row>
    <row r="428" spans="1:32" ht="15.75" customHeight="1" x14ac:dyDescent="0.2">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row>
    <row r="429" spans="1:32" ht="15.75" customHeight="1" x14ac:dyDescent="0.2">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row>
    <row r="430" spans="1:32" ht="15.75" customHeight="1" x14ac:dyDescent="0.2">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row>
    <row r="431" spans="1:32" ht="15.75" customHeight="1" x14ac:dyDescent="0.2">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row>
    <row r="432" spans="1:32" ht="15.75" customHeight="1" x14ac:dyDescent="0.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row>
    <row r="433" spans="1:32" ht="15.75" customHeight="1" x14ac:dyDescent="0.2">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row>
    <row r="434" spans="1:32" ht="15.75" customHeight="1" x14ac:dyDescent="0.2">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row>
    <row r="435" spans="1:32" ht="15.75" customHeight="1" x14ac:dyDescent="0.2">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row>
    <row r="436" spans="1:32" ht="15.75" customHeight="1" x14ac:dyDescent="0.2">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row>
    <row r="437" spans="1:32" ht="15.75" customHeight="1" x14ac:dyDescent="0.2">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row>
    <row r="438" spans="1:32" ht="15.75" customHeight="1" x14ac:dyDescent="0.2">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row>
    <row r="439" spans="1:32" ht="15.75" customHeight="1" x14ac:dyDescent="0.2">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row>
    <row r="440" spans="1:32" ht="15.75" customHeight="1" x14ac:dyDescent="0.2">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row>
    <row r="441" spans="1:32" ht="15.75" customHeight="1" x14ac:dyDescent="0.2">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row>
    <row r="442" spans="1:32" ht="15.75" customHeight="1" x14ac:dyDescent="0.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row>
    <row r="443" spans="1:32" ht="15.75" customHeight="1" x14ac:dyDescent="0.2">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row>
    <row r="444" spans="1:32" ht="15.75" customHeight="1" x14ac:dyDescent="0.2">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row>
    <row r="445" spans="1:32" ht="15.75" customHeight="1" x14ac:dyDescent="0.2">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row>
    <row r="446" spans="1:32" ht="15.75" customHeight="1" x14ac:dyDescent="0.2">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row>
    <row r="447" spans="1:32" ht="15.75" customHeight="1" x14ac:dyDescent="0.2">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row>
    <row r="448" spans="1:32" ht="15.75" customHeight="1" x14ac:dyDescent="0.2">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row>
    <row r="449" spans="1:32" ht="15.75" customHeight="1" x14ac:dyDescent="0.2">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row>
    <row r="450" spans="1:32" ht="15.75" customHeight="1" x14ac:dyDescent="0.2">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row>
    <row r="451" spans="1:32" ht="15.75" customHeight="1" x14ac:dyDescent="0.2">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row>
    <row r="452" spans="1:32" ht="15.75" customHeight="1" x14ac:dyDescent="0.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row>
    <row r="453" spans="1:32" ht="15.75" customHeight="1" x14ac:dyDescent="0.2">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row>
    <row r="454" spans="1:32" ht="15.75" customHeight="1" x14ac:dyDescent="0.2">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row>
    <row r="455" spans="1:32" ht="15.75" customHeight="1" x14ac:dyDescent="0.2">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row>
    <row r="456" spans="1:32" ht="15.75" customHeight="1" x14ac:dyDescent="0.2">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row>
    <row r="457" spans="1:32" ht="15.75" customHeight="1" x14ac:dyDescent="0.2">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row>
    <row r="458" spans="1:32" ht="15.75" customHeight="1" x14ac:dyDescent="0.2">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row>
    <row r="459" spans="1:32" ht="15.75" customHeight="1" x14ac:dyDescent="0.2">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row>
    <row r="460" spans="1:32" ht="15.75" customHeight="1" x14ac:dyDescent="0.2">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row>
    <row r="461" spans="1:32" ht="15.75" customHeight="1" x14ac:dyDescent="0.2">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row>
    <row r="462" spans="1:32" ht="15.75" customHeight="1" x14ac:dyDescent="0.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row>
    <row r="463" spans="1:32" ht="15.75" customHeight="1" x14ac:dyDescent="0.2">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row>
    <row r="464" spans="1:32" ht="15.75" customHeight="1" x14ac:dyDescent="0.2">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row>
    <row r="465" spans="1:32" ht="15.75" customHeight="1" x14ac:dyDescent="0.2">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row>
    <row r="466" spans="1:32" ht="15.75" customHeight="1" x14ac:dyDescent="0.2">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row>
    <row r="467" spans="1:32" ht="15.75" customHeight="1" x14ac:dyDescent="0.2">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row>
    <row r="468" spans="1:32" ht="15.75" customHeight="1" x14ac:dyDescent="0.2">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row>
    <row r="469" spans="1:32" ht="15.75" customHeight="1" x14ac:dyDescent="0.2">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row>
    <row r="470" spans="1:32" ht="15.75" customHeight="1" x14ac:dyDescent="0.2">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row>
    <row r="471" spans="1:32" ht="15.75" customHeight="1" x14ac:dyDescent="0.2">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row>
    <row r="472" spans="1:32" ht="15.75" customHeight="1" x14ac:dyDescent="0.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row>
    <row r="473" spans="1:32" ht="15.75" customHeight="1" x14ac:dyDescent="0.2">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row>
    <row r="474" spans="1:32" ht="15.75" customHeight="1" x14ac:dyDescent="0.2">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row>
    <row r="475" spans="1:32" ht="15.75" customHeight="1" x14ac:dyDescent="0.2">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row>
    <row r="476" spans="1:32" ht="15.75" customHeight="1" x14ac:dyDescent="0.2">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row>
    <row r="477" spans="1:32" ht="15.75" customHeight="1" x14ac:dyDescent="0.2">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row>
    <row r="478" spans="1:32" ht="15.75" customHeight="1" x14ac:dyDescent="0.2">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row>
    <row r="479" spans="1:32" ht="15.75" customHeight="1" x14ac:dyDescent="0.2">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row>
    <row r="480" spans="1:32" ht="15.75" customHeight="1" x14ac:dyDescent="0.2">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row>
    <row r="481" spans="1:32" ht="15.75" customHeight="1" x14ac:dyDescent="0.2">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row>
    <row r="482" spans="1:32" ht="15.75" customHeight="1" x14ac:dyDescent="0.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row>
    <row r="483" spans="1:32" ht="15.75" customHeight="1" x14ac:dyDescent="0.2">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row>
    <row r="484" spans="1:32" ht="15.75" customHeight="1" x14ac:dyDescent="0.2">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row>
    <row r="485" spans="1:32" ht="15.75" customHeight="1" x14ac:dyDescent="0.2">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row>
    <row r="486" spans="1:32" ht="15.75" customHeight="1" x14ac:dyDescent="0.2">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row>
    <row r="487" spans="1:32" ht="15.75" customHeight="1" x14ac:dyDescent="0.2">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row>
    <row r="488" spans="1:32" ht="15.75" customHeight="1" x14ac:dyDescent="0.2">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row>
    <row r="489" spans="1:32" ht="15.75" customHeight="1" x14ac:dyDescent="0.2">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row>
    <row r="490" spans="1:32" ht="15.75" customHeight="1" x14ac:dyDescent="0.2">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row>
    <row r="491" spans="1:32" ht="15.75" customHeight="1" x14ac:dyDescent="0.2">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row>
    <row r="492" spans="1:32" ht="15.75" customHeight="1" x14ac:dyDescent="0.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row>
    <row r="493" spans="1:32" ht="15.75" customHeight="1" x14ac:dyDescent="0.2">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row>
    <row r="494" spans="1:32" ht="15.75" customHeight="1" x14ac:dyDescent="0.2">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row>
    <row r="495" spans="1:32" ht="15.75" customHeight="1" x14ac:dyDescent="0.2">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row>
    <row r="496" spans="1:32" ht="15.75" customHeight="1" x14ac:dyDescent="0.2">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row>
    <row r="497" spans="1:32" ht="15.75" customHeight="1" x14ac:dyDescent="0.2">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row>
    <row r="498" spans="1:32" ht="15.75" customHeight="1" x14ac:dyDescent="0.2">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row>
    <row r="499" spans="1:32" ht="15.75" customHeight="1" x14ac:dyDescent="0.2">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row>
    <row r="500" spans="1:32" ht="15.75" customHeight="1" x14ac:dyDescent="0.2">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row>
    <row r="501" spans="1:32" ht="15.75" customHeight="1" x14ac:dyDescent="0.2">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row>
    <row r="502" spans="1:32" ht="15.75" customHeight="1" x14ac:dyDescent="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row>
    <row r="503" spans="1:32" ht="15.75" customHeight="1" x14ac:dyDescent="0.2">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row>
    <row r="504" spans="1:32" ht="15.75" customHeight="1" x14ac:dyDescent="0.2">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row>
    <row r="505" spans="1:32" ht="15.75" customHeight="1" x14ac:dyDescent="0.2">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row>
    <row r="506" spans="1:32" ht="15.75" customHeight="1" x14ac:dyDescent="0.2">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row>
    <row r="507" spans="1:32" ht="15.75" customHeight="1" x14ac:dyDescent="0.2">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row>
    <row r="508" spans="1:32" ht="15.75" customHeight="1" x14ac:dyDescent="0.2">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row>
    <row r="509" spans="1:32" ht="15.75" customHeight="1" x14ac:dyDescent="0.2">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row>
    <row r="510" spans="1:32" ht="15.75" customHeight="1" x14ac:dyDescent="0.2">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row>
    <row r="511" spans="1:32" ht="15.75" customHeight="1" x14ac:dyDescent="0.2">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row>
    <row r="512" spans="1:32" ht="15.75" customHeight="1" x14ac:dyDescent="0.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row>
    <row r="513" spans="1:32" ht="15.75" customHeight="1" x14ac:dyDescent="0.2">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row>
    <row r="514" spans="1:32" ht="15.75" customHeight="1" x14ac:dyDescent="0.2">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row>
    <row r="515" spans="1:32" ht="15.75" customHeight="1" x14ac:dyDescent="0.2">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row>
    <row r="516" spans="1:32" ht="15.75" customHeight="1" x14ac:dyDescent="0.2">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row>
    <row r="517" spans="1:32" ht="15.75" customHeight="1" x14ac:dyDescent="0.2">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row>
    <row r="518" spans="1:32" ht="15.75" customHeight="1" x14ac:dyDescent="0.2">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row>
    <row r="519" spans="1:32" ht="15.75" customHeight="1" x14ac:dyDescent="0.2">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row>
    <row r="520" spans="1:32" ht="15.75" customHeight="1" x14ac:dyDescent="0.2">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row>
    <row r="521" spans="1:32" ht="15.75" customHeight="1" x14ac:dyDescent="0.2">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row>
    <row r="522" spans="1:32" ht="15.75" customHeight="1" x14ac:dyDescent="0.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row>
    <row r="523" spans="1:32" ht="15.75" customHeight="1" x14ac:dyDescent="0.2">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row>
    <row r="524" spans="1:32" ht="15.75" customHeight="1" x14ac:dyDescent="0.2">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row>
    <row r="525" spans="1:32" ht="15.75" customHeight="1" x14ac:dyDescent="0.2">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row>
    <row r="526" spans="1:32" ht="15.75" customHeight="1" x14ac:dyDescent="0.2">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row>
    <row r="527" spans="1:32" ht="15.75" customHeight="1" x14ac:dyDescent="0.2">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row>
    <row r="528" spans="1:32" ht="15.75" customHeight="1" x14ac:dyDescent="0.2">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row>
    <row r="529" spans="1:32" ht="15.75" customHeight="1" x14ac:dyDescent="0.2">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row>
    <row r="530" spans="1:32" ht="15.75" customHeight="1" x14ac:dyDescent="0.2">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row>
    <row r="531" spans="1:32" ht="15.75" customHeight="1" x14ac:dyDescent="0.2">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row>
    <row r="532" spans="1:32" ht="15.75" customHeight="1" x14ac:dyDescent="0.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row>
    <row r="533" spans="1:32" ht="15.75" customHeight="1" x14ac:dyDescent="0.2">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row>
    <row r="534" spans="1:32" ht="15.75" customHeight="1" x14ac:dyDescent="0.2">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row>
    <row r="535" spans="1:32" ht="15.75" customHeight="1" x14ac:dyDescent="0.2">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row>
    <row r="536" spans="1:32" ht="15.75" customHeight="1" x14ac:dyDescent="0.2">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row>
    <row r="537" spans="1:32" ht="15.75" customHeight="1" x14ac:dyDescent="0.2">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row>
    <row r="538" spans="1:32" ht="15.75" customHeight="1" x14ac:dyDescent="0.2">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row>
    <row r="539" spans="1:32" ht="15.75" customHeight="1" x14ac:dyDescent="0.2">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row>
    <row r="540" spans="1:32" ht="15.75" customHeight="1" x14ac:dyDescent="0.2">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row>
    <row r="541" spans="1:32" ht="15.75" customHeight="1" x14ac:dyDescent="0.2">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row>
    <row r="542" spans="1:32" ht="15.75" customHeight="1" x14ac:dyDescent="0.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row>
    <row r="543" spans="1:32" ht="15.75" customHeight="1" x14ac:dyDescent="0.2">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row>
    <row r="544" spans="1:32" ht="15.75" customHeight="1" x14ac:dyDescent="0.2">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row>
    <row r="545" spans="1:32" ht="15.75" customHeight="1" x14ac:dyDescent="0.2">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row>
    <row r="546" spans="1:32" ht="15.75" customHeight="1" x14ac:dyDescent="0.2">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row>
    <row r="547" spans="1:32" ht="15.75" customHeight="1" x14ac:dyDescent="0.2">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row>
    <row r="548" spans="1:32" ht="15.75" customHeight="1" x14ac:dyDescent="0.2">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row>
    <row r="549" spans="1:32" ht="15.75" customHeight="1" x14ac:dyDescent="0.2">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row>
    <row r="550" spans="1:32" ht="15.75" customHeight="1" x14ac:dyDescent="0.2">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row>
    <row r="551" spans="1:32" ht="15.75" customHeight="1" x14ac:dyDescent="0.2">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row>
    <row r="552" spans="1:32" ht="15.75" customHeight="1" x14ac:dyDescent="0.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row>
    <row r="553" spans="1:32" ht="15.75" customHeight="1" x14ac:dyDescent="0.2">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row>
    <row r="554" spans="1:32" ht="15.75" customHeight="1" x14ac:dyDescent="0.2">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row>
    <row r="555" spans="1:32" ht="15.75" customHeight="1" x14ac:dyDescent="0.2">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row>
    <row r="556" spans="1:32" ht="15.75" customHeight="1" x14ac:dyDescent="0.2">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row>
    <row r="557" spans="1:32" ht="15.75" customHeight="1" x14ac:dyDescent="0.2">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row>
    <row r="558" spans="1:32" ht="15.75" customHeight="1" x14ac:dyDescent="0.2">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row>
    <row r="559" spans="1:32" ht="15.75" customHeight="1" x14ac:dyDescent="0.2">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row>
    <row r="560" spans="1:32" ht="15.75" customHeight="1" x14ac:dyDescent="0.2">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row>
    <row r="561" spans="1:32" ht="15.75" customHeight="1" x14ac:dyDescent="0.2">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row>
    <row r="562" spans="1:32" ht="15.75" customHeight="1" x14ac:dyDescent="0.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row>
    <row r="563" spans="1:32" ht="15.75" customHeight="1" x14ac:dyDescent="0.2">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row>
    <row r="564" spans="1:32" ht="15.75" customHeight="1" x14ac:dyDescent="0.2">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row>
    <row r="565" spans="1:32" ht="15.75" customHeight="1" x14ac:dyDescent="0.2">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row>
    <row r="566" spans="1:32" ht="15.75" customHeight="1" x14ac:dyDescent="0.2">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row>
    <row r="567" spans="1:32" ht="15.75" customHeight="1" x14ac:dyDescent="0.2">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row>
    <row r="568" spans="1:32" ht="15.75" customHeight="1" x14ac:dyDescent="0.2">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row>
    <row r="569" spans="1:32" ht="15.75" customHeight="1" x14ac:dyDescent="0.2">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row>
    <row r="570" spans="1:32" ht="15.75" customHeight="1" x14ac:dyDescent="0.2">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row>
    <row r="571" spans="1:32" ht="15.75" customHeight="1" x14ac:dyDescent="0.2">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row>
    <row r="572" spans="1:32" ht="15.75" customHeight="1" x14ac:dyDescent="0.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row>
    <row r="573" spans="1:32" ht="15.75" customHeight="1" x14ac:dyDescent="0.2">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row>
    <row r="574" spans="1:32" ht="15.75" customHeight="1" x14ac:dyDescent="0.2">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row>
    <row r="575" spans="1:32" ht="15.75" customHeight="1" x14ac:dyDescent="0.2">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row>
    <row r="576" spans="1:32" ht="15.75" customHeight="1" x14ac:dyDescent="0.2">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row>
    <row r="577" spans="1:32" ht="15.75" customHeight="1" x14ac:dyDescent="0.2">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row>
    <row r="578" spans="1:32" ht="15.75" customHeight="1" x14ac:dyDescent="0.2">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row>
    <row r="579" spans="1:32" ht="15.75" customHeight="1" x14ac:dyDescent="0.2">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row>
    <row r="580" spans="1:32" ht="15.75" customHeight="1" x14ac:dyDescent="0.2">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row>
    <row r="581" spans="1:32" ht="15.75" customHeight="1" x14ac:dyDescent="0.2">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row>
    <row r="582" spans="1:32" ht="15.75" customHeight="1" x14ac:dyDescent="0.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row>
    <row r="583" spans="1:32" ht="15.75" customHeight="1" x14ac:dyDescent="0.2">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row>
    <row r="584" spans="1:32" ht="15.75" customHeight="1" x14ac:dyDescent="0.2">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row>
    <row r="585" spans="1:32" ht="15.75" customHeight="1" x14ac:dyDescent="0.2">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row>
    <row r="586" spans="1:32" ht="15.75" customHeight="1" x14ac:dyDescent="0.2">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row>
    <row r="587" spans="1:32" ht="15.75" customHeight="1" x14ac:dyDescent="0.2">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row>
    <row r="588" spans="1:32" ht="15.75" customHeight="1" x14ac:dyDescent="0.2">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row>
    <row r="589" spans="1:32" ht="15.75" customHeight="1" x14ac:dyDescent="0.2">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row>
    <row r="590" spans="1:32" ht="15.75" customHeight="1" x14ac:dyDescent="0.2">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row>
    <row r="591" spans="1:32" ht="15.75" customHeight="1" x14ac:dyDescent="0.2">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row>
    <row r="592" spans="1:32" ht="15.75" customHeight="1" x14ac:dyDescent="0.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row>
    <row r="593" spans="1:32" ht="15.75" customHeight="1" x14ac:dyDescent="0.2">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row>
    <row r="594" spans="1:32" ht="15.75" customHeight="1" x14ac:dyDescent="0.2">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row>
    <row r="595" spans="1:32" ht="15.75" customHeight="1" x14ac:dyDescent="0.2">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row>
    <row r="596" spans="1:32" ht="15.75" customHeight="1" x14ac:dyDescent="0.2">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row>
    <row r="597" spans="1:32" ht="15.75" customHeight="1" x14ac:dyDescent="0.2">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row>
    <row r="598" spans="1:32" ht="15.75" customHeight="1" x14ac:dyDescent="0.2">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row>
    <row r="599" spans="1:32" ht="15.75" customHeight="1" x14ac:dyDescent="0.2">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row>
    <row r="600" spans="1:32" ht="15.75" customHeight="1" x14ac:dyDescent="0.2">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row>
    <row r="601" spans="1:32" ht="15.75" customHeight="1" x14ac:dyDescent="0.2">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row>
    <row r="602" spans="1:32" ht="15.75" customHeight="1" x14ac:dyDescent="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row>
    <row r="603" spans="1:32" ht="15.75" customHeight="1" x14ac:dyDescent="0.2">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row>
    <row r="604" spans="1:32" ht="15.75" customHeight="1" x14ac:dyDescent="0.2">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row>
    <row r="605" spans="1:32" ht="15.75" customHeight="1" x14ac:dyDescent="0.2">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row>
    <row r="606" spans="1:32" ht="15.75" customHeight="1" x14ac:dyDescent="0.2">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row>
    <row r="607" spans="1:32" ht="15.75" customHeight="1" x14ac:dyDescent="0.2">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row>
    <row r="608" spans="1:32" ht="15.75" customHeight="1" x14ac:dyDescent="0.2">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row>
    <row r="609" spans="1:32" ht="15.75" customHeight="1" x14ac:dyDescent="0.2">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row>
    <row r="610" spans="1:32" ht="15.75" customHeight="1" x14ac:dyDescent="0.2">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row>
    <row r="611" spans="1:32" ht="15.75" customHeight="1" x14ac:dyDescent="0.2">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row>
    <row r="612" spans="1:32" ht="15.75" customHeight="1" x14ac:dyDescent="0.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row>
    <row r="613" spans="1:32" ht="15.75" customHeight="1" x14ac:dyDescent="0.2">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row>
    <row r="614" spans="1:32" ht="15.75" customHeight="1" x14ac:dyDescent="0.2">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row>
    <row r="615" spans="1:32" ht="15.75" customHeight="1" x14ac:dyDescent="0.2">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row>
    <row r="616" spans="1:32" ht="15.75" customHeight="1" x14ac:dyDescent="0.2">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row>
    <row r="617" spans="1:32" ht="15.75" customHeight="1" x14ac:dyDescent="0.2">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row>
    <row r="618" spans="1:32" ht="15.75" customHeight="1" x14ac:dyDescent="0.2">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row>
    <row r="619" spans="1:32" ht="15.75" customHeight="1" x14ac:dyDescent="0.2">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row>
    <row r="620" spans="1:32" ht="15.75" customHeight="1" x14ac:dyDescent="0.2">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row>
    <row r="621" spans="1:32" ht="15.75" customHeight="1" x14ac:dyDescent="0.2">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row>
    <row r="622" spans="1:32" ht="15.75" customHeight="1" x14ac:dyDescent="0.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row>
    <row r="623" spans="1:32" ht="15.75" customHeight="1" x14ac:dyDescent="0.2">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row>
    <row r="624" spans="1:32" ht="15.75" customHeight="1" x14ac:dyDescent="0.2">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row>
    <row r="625" spans="1:32" ht="15.75" customHeight="1" x14ac:dyDescent="0.2">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row>
    <row r="626" spans="1:32" ht="15.75" customHeight="1" x14ac:dyDescent="0.2">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row>
    <row r="627" spans="1:32" ht="15.75" customHeight="1" x14ac:dyDescent="0.2">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row>
    <row r="628" spans="1:32" ht="15.75" customHeight="1" x14ac:dyDescent="0.2">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row>
    <row r="629" spans="1:32" ht="15.75" customHeight="1" x14ac:dyDescent="0.2">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row>
    <row r="630" spans="1:32" ht="15.75" customHeight="1" x14ac:dyDescent="0.2">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row>
    <row r="631" spans="1:32" ht="15.75" customHeight="1" x14ac:dyDescent="0.2">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row>
    <row r="632" spans="1:32" ht="15.75" customHeight="1" x14ac:dyDescent="0.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row>
    <row r="633" spans="1:32" ht="15.75" customHeight="1" x14ac:dyDescent="0.2">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row>
    <row r="634" spans="1:32" ht="15.75" customHeight="1" x14ac:dyDescent="0.2">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row>
    <row r="635" spans="1:32" ht="15.75" customHeight="1" x14ac:dyDescent="0.2">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row>
    <row r="636" spans="1:32" ht="15.75" customHeight="1" x14ac:dyDescent="0.2">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row>
    <row r="637" spans="1:32" ht="15.75" customHeight="1" x14ac:dyDescent="0.2">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row>
    <row r="638" spans="1:32" ht="15.75" customHeight="1" x14ac:dyDescent="0.2">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row>
    <row r="639" spans="1:32" ht="15.75" customHeight="1" x14ac:dyDescent="0.2">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row>
    <row r="640" spans="1:32" ht="15.75" customHeight="1" x14ac:dyDescent="0.2">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row>
    <row r="641" spans="1:32" ht="15.75" customHeight="1" x14ac:dyDescent="0.2">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row>
    <row r="642" spans="1:32" ht="15.75" customHeight="1" x14ac:dyDescent="0.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row>
    <row r="643" spans="1:32" ht="15.75" customHeight="1" x14ac:dyDescent="0.2">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row>
    <row r="644" spans="1:32" ht="15.75" customHeight="1" x14ac:dyDescent="0.2">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row>
    <row r="645" spans="1:32" ht="15.75" customHeight="1" x14ac:dyDescent="0.2">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row>
    <row r="646" spans="1:32" ht="15.75" customHeight="1" x14ac:dyDescent="0.2">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row>
    <row r="647" spans="1:32" ht="15.75" customHeight="1" x14ac:dyDescent="0.2">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row>
    <row r="648" spans="1:32" ht="15.75" customHeight="1" x14ac:dyDescent="0.2">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row>
    <row r="649" spans="1:32" ht="15.75" customHeight="1" x14ac:dyDescent="0.2">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row>
    <row r="650" spans="1:32" ht="15.75" customHeight="1" x14ac:dyDescent="0.2">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row>
    <row r="651" spans="1:32" ht="15.75" customHeight="1" x14ac:dyDescent="0.2">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row>
    <row r="652" spans="1:32" ht="15.75" customHeight="1" x14ac:dyDescent="0.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row>
    <row r="653" spans="1:32" ht="15.75" customHeight="1" x14ac:dyDescent="0.2">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row>
    <row r="654" spans="1:32" ht="15.75" customHeight="1" x14ac:dyDescent="0.2">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row>
    <row r="655" spans="1:32" ht="15.75" customHeight="1" x14ac:dyDescent="0.2">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row>
    <row r="656" spans="1:32" ht="15.75" customHeight="1" x14ac:dyDescent="0.2">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row>
    <row r="657" spans="1:32" ht="15.75" customHeight="1" x14ac:dyDescent="0.2">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row>
    <row r="658" spans="1:32" ht="15.75" customHeight="1" x14ac:dyDescent="0.2">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row>
    <row r="659" spans="1:32" ht="15.75" customHeight="1" x14ac:dyDescent="0.2">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row>
    <row r="660" spans="1:32" ht="15.75" customHeight="1" x14ac:dyDescent="0.2">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row>
    <row r="661" spans="1:32" ht="15.75" customHeight="1" x14ac:dyDescent="0.2">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row>
    <row r="662" spans="1:32" ht="15.75" customHeight="1" x14ac:dyDescent="0.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row>
    <row r="663" spans="1:32" ht="15.75" customHeight="1" x14ac:dyDescent="0.2">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row>
    <row r="664" spans="1:32" ht="15.75" customHeight="1" x14ac:dyDescent="0.2">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row>
    <row r="665" spans="1:32" ht="15.75" customHeight="1" x14ac:dyDescent="0.2">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row>
    <row r="666" spans="1:32" ht="15.75" customHeight="1" x14ac:dyDescent="0.2">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row>
    <row r="667" spans="1:32" ht="15.75" customHeight="1" x14ac:dyDescent="0.2">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row>
    <row r="668" spans="1:32" ht="15.75" customHeight="1" x14ac:dyDescent="0.2">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row>
    <row r="669" spans="1:32" ht="15.75" customHeight="1" x14ac:dyDescent="0.2">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row>
    <row r="670" spans="1:32" ht="15.75" customHeight="1" x14ac:dyDescent="0.2">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row>
    <row r="671" spans="1:32" ht="15.75" customHeight="1" x14ac:dyDescent="0.2">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row>
    <row r="672" spans="1:32" ht="15.75" customHeight="1" x14ac:dyDescent="0.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row>
    <row r="673" spans="1:32" ht="15.75" customHeight="1" x14ac:dyDescent="0.2">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row>
    <row r="674" spans="1:32" ht="15.75" customHeight="1" x14ac:dyDescent="0.2">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row>
    <row r="675" spans="1:32" ht="15.75" customHeight="1" x14ac:dyDescent="0.2">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row>
    <row r="676" spans="1:32" ht="15.75" customHeight="1" x14ac:dyDescent="0.2">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row>
    <row r="677" spans="1:32" ht="15.75" customHeight="1" x14ac:dyDescent="0.2">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row>
    <row r="678" spans="1:32" ht="15.75" customHeight="1" x14ac:dyDescent="0.2">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row>
    <row r="679" spans="1:32" ht="15.75" customHeight="1" x14ac:dyDescent="0.2">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row>
    <row r="680" spans="1:32" ht="15.75" customHeight="1" x14ac:dyDescent="0.2">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row>
    <row r="681" spans="1:32" ht="15.75" customHeight="1" x14ac:dyDescent="0.2">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row>
    <row r="682" spans="1:32" ht="15.75" customHeight="1" x14ac:dyDescent="0.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row>
    <row r="683" spans="1:32" ht="15.75" customHeight="1" x14ac:dyDescent="0.2">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row>
    <row r="684" spans="1:32" ht="15.75" customHeight="1" x14ac:dyDescent="0.2">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row>
    <row r="685" spans="1:32" ht="15.75" customHeight="1" x14ac:dyDescent="0.2">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row>
    <row r="686" spans="1:32" ht="15.75" customHeight="1" x14ac:dyDescent="0.2">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row>
    <row r="687" spans="1:32" ht="15.75" customHeight="1" x14ac:dyDescent="0.2">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row>
    <row r="688" spans="1:32" ht="15.75" customHeight="1" x14ac:dyDescent="0.2">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row>
    <row r="689" spans="1:32" ht="15.75" customHeight="1" x14ac:dyDescent="0.2">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row>
    <row r="690" spans="1:32" ht="15.75" customHeight="1" x14ac:dyDescent="0.2">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row>
    <row r="691" spans="1:32" ht="15.75" customHeight="1" x14ac:dyDescent="0.2">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row>
    <row r="692" spans="1:32" ht="15.75" customHeight="1" x14ac:dyDescent="0.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row>
    <row r="693" spans="1:32" ht="15.75" customHeight="1" x14ac:dyDescent="0.2">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row>
    <row r="694" spans="1:32" ht="15.75" customHeight="1" x14ac:dyDescent="0.2">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row>
    <row r="695" spans="1:32" ht="15.75" customHeight="1" x14ac:dyDescent="0.2">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row>
    <row r="696" spans="1:32" ht="15.75" customHeight="1" x14ac:dyDescent="0.2">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row>
    <row r="697" spans="1:32" ht="15.75" customHeight="1" x14ac:dyDescent="0.2">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row>
    <row r="698" spans="1:32" ht="15.75" customHeight="1" x14ac:dyDescent="0.2">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row>
    <row r="699" spans="1:32" ht="15.75" customHeight="1" x14ac:dyDescent="0.2">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row>
    <row r="700" spans="1:32" ht="15.75" customHeight="1" x14ac:dyDescent="0.2">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row>
    <row r="701" spans="1:32" ht="15.75" customHeight="1" x14ac:dyDescent="0.2">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row>
    <row r="702" spans="1:32" ht="15.75" customHeight="1" x14ac:dyDescent="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row>
    <row r="703" spans="1:32" ht="15.75" customHeight="1" x14ac:dyDescent="0.2">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row>
    <row r="704" spans="1:32" ht="15.75" customHeight="1" x14ac:dyDescent="0.2">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row>
    <row r="705" spans="1:32" ht="15.75" customHeight="1" x14ac:dyDescent="0.2">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row>
    <row r="706" spans="1:32" ht="15.75" customHeight="1" x14ac:dyDescent="0.2">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row>
    <row r="707" spans="1:32" ht="15.75" customHeight="1" x14ac:dyDescent="0.2">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row>
    <row r="708" spans="1:32" ht="15.75" customHeight="1" x14ac:dyDescent="0.2">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row>
    <row r="709" spans="1:32" ht="15.75" customHeight="1" x14ac:dyDescent="0.2">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row>
    <row r="710" spans="1:32" ht="15.75" customHeight="1" x14ac:dyDescent="0.2">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row>
    <row r="711" spans="1:32" ht="15.75" customHeight="1" x14ac:dyDescent="0.2">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row>
    <row r="712" spans="1:32" ht="15.75" customHeight="1" x14ac:dyDescent="0.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row>
    <row r="713" spans="1:32" ht="15.75" customHeight="1" x14ac:dyDescent="0.2">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row>
    <row r="714" spans="1:32" ht="15.75" customHeight="1" x14ac:dyDescent="0.2">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row>
    <row r="715" spans="1:32" ht="15.75" customHeight="1" x14ac:dyDescent="0.2">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row>
    <row r="716" spans="1:32" ht="15.75" customHeight="1" x14ac:dyDescent="0.2">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row>
    <row r="717" spans="1:32" ht="15.75" customHeight="1" x14ac:dyDescent="0.2">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row>
    <row r="718" spans="1:32" ht="15.75" customHeight="1" x14ac:dyDescent="0.2">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row>
    <row r="719" spans="1:32" ht="15.75" customHeight="1" x14ac:dyDescent="0.2">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row>
    <row r="720" spans="1:32" ht="15.75" customHeight="1" x14ac:dyDescent="0.2">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row>
    <row r="721" spans="1:32" ht="15.75" customHeight="1" x14ac:dyDescent="0.2">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row>
    <row r="722" spans="1:32" ht="15.75" customHeight="1" x14ac:dyDescent="0.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row>
    <row r="723" spans="1:32" ht="15.75" customHeight="1" x14ac:dyDescent="0.2">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row>
    <row r="724" spans="1:32" ht="15.75" customHeight="1" x14ac:dyDescent="0.2">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row>
    <row r="725" spans="1:32" ht="15.75" customHeight="1" x14ac:dyDescent="0.2">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row>
    <row r="726" spans="1:32" ht="15.75" customHeight="1" x14ac:dyDescent="0.2">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row>
    <row r="727" spans="1:32" ht="15.75" customHeight="1" x14ac:dyDescent="0.2">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row>
    <row r="728" spans="1:32" ht="15.75" customHeight="1" x14ac:dyDescent="0.2">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row>
    <row r="729" spans="1:32" ht="15.75" customHeight="1" x14ac:dyDescent="0.2">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row>
    <row r="730" spans="1:32" ht="15.75" customHeight="1" x14ac:dyDescent="0.2">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row>
    <row r="731" spans="1:32" ht="15.75" customHeight="1" x14ac:dyDescent="0.2">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row>
    <row r="732" spans="1:32" ht="15.75" customHeight="1" x14ac:dyDescent="0.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row>
    <row r="733" spans="1:32" ht="15.75" customHeight="1" x14ac:dyDescent="0.2">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row>
    <row r="734" spans="1:32" ht="15.75" customHeight="1" x14ac:dyDescent="0.2">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row>
    <row r="735" spans="1:32" ht="15.75" customHeight="1" x14ac:dyDescent="0.2">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row>
    <row r="736" spans="1:32" ht="15.75" customHeight="1" x14ac:dyDescent="0.2">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row>
    <row r="737" spans="1:32" ht="15.75" customHeight="1" x14ac:dyDescent="0.2">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row>
    <row r="738" spans="1:32" ht="15.75" customHeight="1" x14ac:dyDescent="0.2">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row>
    <row r="739" spans="1:32" ht="15.75" customHeight="1" x14ac:dyDescent="0.2">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row>
    <row r="740" spans="1:32" ht="15.75" customHeight="1" x14ac:dyDescent="0.2">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row>
    <row r="741" spans="1:32" ht="15.75" customHeight="1" x14ac:dyDescent="0.2">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row>
    <row r="742" spans="1:32" ht="15.75" customHeight="1" x14ac:dyDescent="0.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row>
    <row r="743" spans="1:32" ht="15.75" customHeight="1" x14ac:dyDescent="0.2">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row>
    <row r="744" spans="1:32" ht="15.75" customHeight="1" x14ac:dyDescent="0.2">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row>
    <row r="745" spans="1:32" ht="15.75" customHeight="1" x14ac:dyDescent="0.2">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row>
    <row r="746" spans="1:32" ht="15.75" customHeight="1" x14ac:dyDescent="0.2">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row>
    <row r="747" spans="1:32" ht="15.75" customHeight="1" x14ac:dyDescent="0.2">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row>
    <row r="748" spans="1:32" ht="15.75" customHeight="1" x14ac:dyDescent="0.2">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row>
    <row r="749" spans="1:32" ht="15.75" customHeight="1" x14ac:dyDescent="0.2">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row>
    <row r="750" spans="1:32" ht="15.75" customHeight="1" x14ac:dyDescent="0.2">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row>
    <row r="751" spans="1:32" ht="15.75" customHeight="1" x14ac:dyDescent="0.2">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row>
    <row r="752" spans="1:32" ht="15.75" customHeight="1" x14ac:dyDescent="0.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row>
    <row r="753" spans="1:32" ht="15.75" customHeight="1" x14ac:dyDescent="0.2">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row>
    <row r="754" spans="1:32" ht="15.75" customHeight="1" x14ac:dyDescent="0.2">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row>
    <row r="755" spans="1:32" ht="15.75" customHeight="1" x14ac:dyDescent="0.2">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row>
    <row r="756" spans="1:32" ht="15.75" customHeight="1" x14ac:dyDescent="0.2">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row>
    <row r="757" spans="1:32" ht="15.75" customHeight="1" x14ac:dyDescent="0.2">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row>
    <row r="758" spans="1:32" ht="15.75" customHeight="1" x14ac:dyDescent="0.2">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row>
    <row r="759" spans="1:32" ht="15.75" customHeight="1" x14ac:dyDescent="0.2">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row>
    <row r="760" spans="1:32" ht="15.75" customHeight="1" x14ac:dyDescent="0.2">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row>
    <row r="761" spans="1:32" ht="15.75" customHeight="1" x14ac:dyDescent="0.2">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row>
    <row r="762" spans="1:32" ht="15.75" customHeight="1" x14ac:dyDescent="0.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row>
    <row r="763" spans="1:32" ht="15.75" customHeight="1" x14ac:dyDescent="0.2">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row>
    <row r="764" spans="1:32" ht="15.75" customHeight="1" x14ac:dyDescent="0.2">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row>
    <row r="765" spans="1:32" ht="15.75" customHeight="1" x14ac:dyDescent="0.2">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row>
    <row r="766" spans="1:32" ht="15.75" customHeight="1" x14ac:dyDescent="0.2">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row>
    <row r="767" spans="1:32" ht="15.75" customHeight="1" x14ac:dyDescent="0.2">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row>
    <row r="768" spans="1:32" ht="15.75" customHeight="1" x14ac:dyDescent="0.2">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row>
    <row r="769" spans="1:32" ht="15.75" customHeight="1" x14ac:dyDescent="0.2">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row>
    <row r="770" spans="1:32" ht="15.75" customHeight="1" x14ac:dyDescent="0.2">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row>
    <row r="771" spans="1:32" ht="15.75" customHeight="1" x14ac:dyDescent="0.2">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row>
    <row r="772" spans="1:32" ht="15.75" customHeight="1" x14ac:dyDescent="0.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row>
    <row r="773" spans="1:32" ht="15.75" customHeight="1" x14ac:dyDescent="0.2">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row>
    <row r="774" spans="1:32" ht="15.75" customHeight="1" x14ac:dyDescent="0.2">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row>
    <row r="775" spans="1:32" ht="15.75" customHeight="1" x14ac:dyDescent="0.2">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row>
    <row r="776" spans="1:32" ht="15.75" customHeight="1" x14ac:dyDescent="0.2">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row>
    <row r="777" spans="1:32" ht="15.75" customHeight="1" x14ac:dyDescent="0.2">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row>
    <row r="778" spans="1:32" ht="15.75" customHeight="1" x14ac:dyDescent="0.2">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row>
    <row r="779" spans="1:32" ht="15.75" customHeight="1" x14ac:dyDescent="0.2">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row>
    <row r="780" spans="1:32" ht="15.75" customHeight="1" x14ac:dyDescent="0.2">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row>
    <row r="781" spans="1:32" ht="15.75" customHeight="1" x14ac:dyDescent="0.2">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row>
    <row r="782" spans="1:32" ht="15.75" customHeight="1" x14ac:dyDescent="0.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row>
    <row r="783" spans="1:32" ht="15.75" customHeight="1" x14ac:dyDescent="0.2">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row>
    <row r="784" spans="1:32" ht="15.75" customHeight="1" x14ac:dyDescent="0.2">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row>
    <row r="785" spans="1:32" ht="15.75" customHeight="1" x14ac:dyDescent="0.2">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row>
    <row r="786" spans="1:32" ht="15.75" customHeight="1" x14ac:dyDescent="0.2">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row>
    <row r="787" spans="1:32" ht="15.75" customHeight="1" x14ac:dyDescent="0.2">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row>
    <row r="788" spans="1:32" ht="15.75" customHeight="1" x14ac:dyDescent="0.2">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row>
    <row r="789" spans="1:32" ht="15.75" customHeight="1" x14ac:dyDescent="0.2">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row>
    <row r="790" spans="1:32" ht="15.75" customHeight="1" x14ac:dyDescent="0.2">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row>
    <row r="791" spans="1:32" ht="15.75" customHeight="1" x14ac:dyDescent="0.2">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row>
    <row r="792" spans="1:32" ht="15.75" customHeight="1" x14ac:dyDescent="0.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row>
    <row r="793" spans="1:32" ht="15.75" customHeight="1" x14ac:dyDescent="0.2">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row>
    <row r="794" spans="1:32" ht="15.75" customHeight="1" x14ac:dyDescent="0.2">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row>
    <row r="795" spans="1:32" ht="15.75" customHeight="1" x14ac:dyDescent="0.2">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row>
    <row r="796" spans="1:32" ht="15.75" customHeight="1" x14ac:dyDescent="0.2">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row>
    <row r="797" spans="1:32" ht="15.75" customHeight="1" x14ac:dyDescent="0.2">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row>
    <row r="798" spans="1:32" ht="15.75" customHeight="1" x14ac:dyDescent="0.2">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row>
    <row r="799" spans="1:32" ht="15.75" customHeight="1" x14ac:dyDescent="0.2">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row>
    <row r="800" spans="1:32" ht="15.75" customHeight="1" x14ac:dyDescent="0.2">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row>
    <row r="801" spans="1:32" ht="15.75" customHeight="1" x14ac:dyDescent="0.2">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row>
    <row r="802" spans="1:32" ht="15.75" customHeight="1" x14ac:dyDescent="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row>
    <row r="803" spans="1:32" ht="15.75" customHeight="1" x14ac:dyDescent="0.2">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row>
    <row r="804" spans="1:32" ht="15.75" customHeight="1" x14ac:dyDescent="0.2">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row>
    <row r="805" spans="1:32" ht="15.75" customHeight="1" x14ac:dyDescent="0.2">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row>
    <row r="806" spans="1:32" ht="15.75" customHeight="1" x14ac:dyDescent="0.2">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row>
    <row r="807" spans="1:32" ht="15.75" customHeight="1" x14ac:dyDescent="0.2">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row>
    <row r="808" spans="1:32" ht="15.75" customHeight="1" x14ac:dyDescent="0.2">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row>
    <row r="809" spans="1:32" ht="15.75" customHeight="1" x14ac:dyDescent="0.2">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row>
    <row r="810" spans="1:32" ht="15.75" customHeight="1" x14ac:dyDescent="0.2">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row>
    <row r="811" spans="1:32" ht="15.75" customHeight="1" x14ac:dyDescent="0.2">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row>
    <row r="812" spans="1:32" ht="15.75" customHeight="1" x14ac:dyDescent="0.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row>
    <row r="813" spans="1:32" ht="15.75" customHeight="1" x14ac:dyDescent="0.2">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row>
    <row r="814" spans="1:32" ht="15.75" customHeight="1" x14ac:dyDescent="0.2">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row>
    <row r="815" spans="1:32" ht="15.75" customHeight="1" x14ac:dyDescent="0.2">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row>
    <row r="816" spans="1:32" ht="15.75" customHeight="1" x14ac:dyDescent="0.2">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row>
    <row r="817" spans="1:32" ht="15.75" customHeight="1" x14ac:dyDescent="0.2">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row>
    <row r="818" spans="1:32" ht="15.75" customHeight="1" x14ac:dyDescent="0.2">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row>
    <row r="819" spans="1:32" ht="15.75" customHeight="1" x14ac:dyDescent="0.2">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row>
    <row r="820" spans="1:32" ht="15.75" customHeight="1" x14ac:dyDescent="0.2">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row>
    <row r="821" spans="1:32" ht="15.75" customHeight="1" x14ac:dyDescent="0.2">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row>
    <row r="822" spans="1:32" ht="15.75" customHeight="1" x14ac:dyDescent="0.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row>
    <row r="823" spans="1:32" ht="15.75" customHeight="1" x14ac:dyDescent="0.2">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row>
    <row r="824" spans="1:32" ht="15.75" customHeight="1" x14ac:dyDescent="0.2">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row>
    <row r="825" spans="1:32" ht="15.75" customHeight="1" x14ac:dyDescent="0.2">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row>
    <row r="826" spans="1:32" ht="15.75" customHeight="1" x14ac:dyDescent="0.2">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row>
    <row r="827" spans="1:32" ht="15.75" customHeight="1" x14ac:dyDescent="0.2">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row>
    <row r="828" spans="1:32" ht="15.75" customHeight="1" x14ac:dyDescent="0.2">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row>
    <row r="829" spans="1:32" ht="15.75" customHeight="1" x14ac:dyDescent="0.2">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row>
    <row r="830" spans="1:32" ht="15.75" customHeight="1" x14ac:dyDescent="0.2">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row>
    <row r="831" spans="1:32" ht="15.75" customHeight="1" x14ac:dyDescent="0.2">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row>
    <row r="832" spans="1:32" ht="15.75" customHeight="1" x14ac:dyDescent="0.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row>
    <row r="833" spans="1:32" ht="15.75" customHeight="1" x14ac:dyDescent="0.2">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row>
    <row r="834" spans="1:32" ht="15.75" customHeight="1" x14ac:dyDescent="0.2">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row>
    <row r="835" spans="1:32" ht="15.75" customHeight="1" x14ac:dyDescent="0.2">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row>
    <row r="836" spans="1:32" ht="15.75" customHeight="1" x14ac:dyDescent="0.2">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row>
    <row r="837" spans="1:32" ht="15.75" customHeight="1" x14ac:dyDescent="0.2">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row>
    <row r="838" spans="1:32" ht="15.75" customHeight="1" x14ac:dyDescent="0.2">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row>
    <row r="839" spans="1:32" ht="15.75" customHeight="1" x14ac:dyDescent="0.2">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row>
    <row r="840" spans="1:32" ht="15.75" customHeight="1" x14ac:dyDescent="0.2">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row>
    <row r="841" spans="1:32" ht="15.75" customHeight="1" x14ac:dyDescent="0.2">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row>
    <row r="842" spans="1:32" ht="15.75" customHeight="1" x14ac:dyDescent="0.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row>
    <row r="843" spans="1:32" ht="15.75" customHeight="1" x14ac:dyDescent="0.2">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row>
    <row r="844" spans="1:32" ht="15.75" customHeight="1" x14ac:dyDescent="0.2">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row>
    <row r="845" spans="1:32" ht="15.75" customHeight="1" x14ac:dyDescent="0.2">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row>
    <row r="846" spans="1:32" ht="15.75" customHeight="1" x14ac:dyDescent="0.2">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row>
    <row r="847" spans="1:32" ht="15.75" customHeight="1" x14ac:dyDescent="0.2">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row>
    <row r="848" spans="1:32" ht="15.75" customHeight="1" x14ac:dyDescent="0.2">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row>
    <row r="849" spans="1:32" ht="15.75" customHeight="1" x14ac:dyDescent="0.2">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row>
    <row r="850" spans="1:32" ht="15.75" customHeight="1" x14ac:dyDescent="0.2">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row>
    <row r="851" spans="1:32" ht="15.75" customHeight="1" x14ac:dyDescent="0.2">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row>
    <row r="852" spans="1:32" ht="15.75" customHeight="1" x14ac:dyDescent="0.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row>
    <row r="853" spans="1:32" ht="15.75" customHeight="1" x14ac:dyDescent="0.2">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row>
    <row r="854" spans="1:32" ht="15.75" customHeight="1" x14ac:dyDescent="0.2">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row>
    <row r="855" spans="1:32" ht="15.75" customHeight="1" x14ac:dyDescent="0.2">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row>
    <row r="856" spans="1:32" ht="15.75" customHeight="1" x14ac:dyDescent="0.2">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row>
    <row r="857" spans="1:32" ht="15.75" customHeight="1" x14ac:dyDescent="0.2">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row>
    <row r="858" spans="1:32" ht="15.75" customHeight="1" x14ac:dyDescent="0.2">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row>
    <row r="859" spans="1:32" ht="15.75" customHeight="1" x14ac:dyDescent="0.2">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row>
    <row r="860" spans="1:32" ht="15.75" customHeight="1" x14ac:dyDescent="0.2">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row>
    <row r="861" spans="1:32" ht="15.75" customHeight="1" x14ac:dyDescent="0.2">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row>
    <row r="862" spans="1:32" ht="15.75" customHeight="1" x14ac:dyDescent="0.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row>
    <row r="863" spans="1:32" ht="15.75" customHeight="1" x14ac:dyDescent="0.2">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row>
    <row r="864" spans="1:32" ht="15.75" customHeight="1" x14ac:dyDescent="0.2">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row>
    <row r="865" spans="1:32" ht="15.75" customHeight="1" x14ac:dyDescent="0.2">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row>
    <row r="866" spans="1:32" ht="15.75" customHeight="1" x14ac:dyDescent="0.2">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row>
    <row r="867" spans="1:32" ht="15.75" customHeight="1" x14ac:dyDescent="0.2">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row>
    <row r="868" spans="1:32" ht="15.75" customHeight="1" x14ac:dyDescent="0.2">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row>
    <row r="869" spans="1:32" ht="15.75" customHeight="1" x14ac:dyDescent="0.2">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row>
    <row r="870" spans="1:32" ht="15.75" customHeight="1" x14ac:dyDescent="0.2">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row>
    <row r="871" spans="1:32" ht="15.75" customHeight="1" x14ac:dyDescent="0.2">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row>
    <row r="872" spans="1:32" ht="15.75" customHeight="1" x14ac:dyDescent="0.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row>
    <row r="873" spans="1:32" ht="15.75" customHeight="1" x14ac:dyDescent="0.2">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row>
    <row r="874" spans="1:32" ht="15.75" customHeight="1" x14ac:dyDescent="0.2">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row>
    <row r="875" spans="1:32" ht="15.75" customHeight="1" x14ac:dyDescent="0.2">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row>
    <row r="876" spans="1:32" ht="15.75" customHeight="1" x14ac:dyDescent="0.2">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row>
    <row r="877" spans="1:32" ht="15.75" customHeight="1" x14ac:dyDescent="0.2">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row>
    <row r="878" spans="1:32" ht="15.75" customHeight="1" x14ac:dyDescent="0.2">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row>
    <row r="879" spans="1:32" ht="15.75" customHeight="1" x14ac:dyDescent="0.2">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row>
    <row r="880" spans="1:32" ht="15.75" customHeight="1" x14ac:dyDescent="0.2">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row>
    <row r="881" spans="1:32" ht="15.75" customHeight="1" x14ac:dyDescent="0.2">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row>
    <row r="882" spans="1:32" ht="15.75" customHeight="1" x14ac:dyDescent="0.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row>
    <row r="883" spans="1:32" ht="15.75" customHeight="1" x14ac:dyDescent="0.2">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row>
    <row r="884" spans="1:32" ht="15.75" customHeight="1" x14ac:dyDescent="0.2">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row>
    <row r="885" spans="1:32" ht="15.75" customHeight="1" x14ac:dyDescent="0.2">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row>
    <row r="886" spans="1:32" ht="15.75" customHeight="1" x14ac:dyDescent="0.2">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row>
    <row r="887" spans="1:32" ht="15.75" customHeight="1" x14ac:dyDescent="0.2">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row>
    <row r="888" spans="1:32" ht="15.75" customHeight="1" x14ac:dyDescent="0.2">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row>
    <row r="889" spans="1:32" ht="15.75" customHeight="1" x14ac:dyDescent="0.2">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row>
    <row r="890" spans="1:32" ht="15.75" customHeight="1" x14ac:dyDescent="0.2">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row>
    <row r="891" spans="1:32" ht="15.75" customHeight="1" x14ac:dyDescent="0.2">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row>
    <row r="892" spans="1:32" ht="15.75" customHeight="1" x14ac:dyDescent="0.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row>
    <row r="893" spans="1:32" ht="15.75" customHeight="1" x14ac:dyDescent="0.2">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row>
    <row r="894" spans="1:32" ht="15.75" customHeight="1" x14ac:dyDescent="0.2">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row>
    <row r="895" spans="1:32" ht="15.75" customHeight="1" x14ac:dyDescent="0.2">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row>
    <row r="896" spans="1:32" ht="15.75" customHeight="1" x14ac:dyDescent="0.2">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row>
    <row r="897" spans="1:32" ht="15.75" customHeight="1" x14ac:dyDescent="0.2">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row>
    <row r="898" spans="1:32" ht="15.75" customHeight="1" x14ac:dyDescent="0.2">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row>
    <row r="899" spans="1:32" ht="15.75" customHeight="1" x14ac:dyDescent="0.2">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row>
    <row r="900" spans="1:32" ht="15.75" customHeight="1" x14ac:dyDescent="0.2">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row>
    <row r="901" spans="1:32" ht="15.75" customHeight="1" x14ac:dyDescent="0.2">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row>
    <row r="902" spans="1:32" ht="15.75" customHeight="1" x14ac:dyDescent="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row>
    <row r="903" spans="1:32" ht="15.75" customHeight="1" x14ac:dyDescent="0.2">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row>
    <row r="904" spans="1:32" ht="15.75" customHeight="1" x14ac:dyDescent="0.2">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row>
    <row r="905" spans="1:32" ht="15.75" customHeight="1" x14ac:dyDescent="0.2">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row>
    <row r="906" spans="1:32" ht="15.75" customHeight="1" x14ac:dyDescent="0.2">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row>
    <row r="907" spans="1:32" ht="15.75" customHeight="1" x14ac:dyDescent="0.2">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row>
    <row r="908" spans="1:32" ht="15.75" customHeight="1" x14ac:dyDescent="0.2">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row>
    <row r="909" spans="1:32" ht="15.75" customHeight="1" x14ac:dyDescent="0.2">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row>
    <row r="910" spans="1:32" ht="15.75" customHeight="1" x14ac:dyDescent="0.2">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row>
    <row r="911" spans="1:32" ht="15.75" customHeight="1" x14ac:dyDescent="0.2">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row>
    <row r="912" spans="1:32" ht="15.75" customHeight="1" x14ac:dyDescent="0.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row>
    <row r="913" spans="1:32" ht="15.75" customHeight="1" x14ac:dyDescent="0.2">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row>
    <row r="914" spans="1:32" ht="15.75" customHeight="1" x14ac:dyDescent="0.2">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row>
    <row r="915" spans="1:32" ht="15.75" customHeight="1" x14ac:dyDescent="0.2">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row>
    <row r="916" spans="1:32" ht="15.75" customHeight="1" x14ac:dyDescent="0.2">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row>
    <row r="917" spans="1:32" ht="15.75" customHeight="1" x14ac:dyDescent="0.2">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row>
    <row r="918" spans="1:32" ht="15.75" customHeight="1" x14ac:dyDescent="0.2">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row>
    <row r="919" spans="1:32" ht="15.75" customHeight="1" x14ac:dyDescent="0.2">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row>
    <row r="920" spans="1:32" ht="15.75" customHeight="1" x14ac:dyDescent="0.2">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row>
    <row r="921" spans="1:32" ht="15.75" customHeight="1" x14ac:dyDescent="0.2">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row>
    <row r="922" spans="1:32" ht="15.75" customHeight="1" x14ac:dyDescent="0.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row>
    <row r="923" spans="1:32" ht="15.75" customHeight="1" x14ac:dyDescent="0.2">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row>
    <row r="924" spans="1:32" ht="15.75" customHeight="1" x14ac:dyDescent="0.2">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row>
    <row r="925" spans="1:32" ht="15.75" customHeight="1" x14ac:dyDescent="0.2">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row>
    <row r="926" spans="1:32" ht="15.75" customHeight="1" x14ac:dyDescent="0.2">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row>
    <row r="927" spans="1:32" ht="15.75" customHeight="1" x14ac:dyDescent="0.2">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row>
    <row r="928" spans="1:32" ht="15.75" customHeight="1" x14ac:dyDescent="0.2">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row>
    <row r="929" spans="1:32" ht="15.75" customHeight="1" x14ac:dyDescent="0.2">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row>
    <row r="930" spans="1:32" ht="15.75" customHeight="1" x14ac:dyDescent="0.2">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row>
    <row r="931" spans="1:32" ht="15.75" customHeight="1" x14ac:dyDescent="0.2">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row>
    <row r="932" spans="1:32" ht="15.75" customHeight="1" x14ac:dyDescent="0.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row>
    <row r="933" spans="1:32" ht="15.75" customHeight="1" x14ac:dyDescent="0.2">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row>
    <row r="934" spans="1:32" ht="15.75" customHeight="1" x14ac:dyDescent="0.2">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row>
    <row r="935" spans="1:32" ht="15.75" customHeight="1" x14ac:dyDescent="0.2">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row>
    <row r="936" spans="1:32" ht="15.75" customHeight="1" x14ac:dyDescent="0.2">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row>
    <row r="937" spans="1:32" ht="15.75" customHeight="1" x14ac:dyDescent="0.2">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row>
    <row r="938" spans="1:32" ht="15.75" customHeight="1" x14ac:dyDescent="0.2">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row>
    <row r="939" spans="1:32" ht="15.75" customHeight="1" x14ac:dyDescent="0.2">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row>
    <row r="940" spans="1:32" ht="15.75" customHeight="1" x14ac:dyDescent="0.2">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row>
    <row r="941" spans="1:32" ht="15.75" customHeight="1" x14ac:dyDescent="0.2">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row>
    <row r="942" spans="1:32" ht="15.75" customHeight="1" x14ac:dyDescent="0.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row>
    <row r="943" spans="1:32" ht="15.75" customHeight="1" x14ac:dyDescent="0.2">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row>
    <row r="944" spans="1:32" ht="15.75" customHeight="1" x14ac:dyDescent="0.2">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row>
    <row r="945" spans="1:32" ht="15.75" customHeight="1" x14ac:dyDescent="0.2">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row>
    <row r="946" spans="1:32" ht="15.75" customHeight="1" x14ac:dyDescent="0.2">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row>
    <row r="947" spans="1:32" ht="15.75" customHeight="1" x14ac:dyDescent="0.2">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row>
    <row r="948" spans="1:32" ht="15.75" customHeight="1" x14ac:dyDescent="0.2">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row>
    <row r="949" spans="1:32" ht="15.75" customHeight="1" x14ac:dyDescent="0.2">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row>
    <row r="950" spans="1:32" ht="15.75" customHeight="1" x14ac:dyDescent="0.2">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row>
    <row r="951" spans="1:32" ht="15.75" customHeight="1" x14ac:dyDescent="0.2">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row>
    <row r="952" spans="1:32" ht="15.75" customHeight="1" x14ac:dyDescent="0.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row>
    <row r="953" spans="1:32" ht="15.75" customHeight="1" x14ac:dyDescent="0.2">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row>
    <row r="954" spans="1:32" ht="15.75" customHeight="1" x14ac:dyDescent="0.2">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row>
    <row r="955" spans="1:32" ht="15.75" customHeight="1" x14ac:dyDescent="0.2">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row>
    <row r="956" spans="1:32" ht="15.75" customHeight="1" x14ac:dyDescent="0.2">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row>
    <row r="957" spans="1:32" ht="15.75" customHeight="1" x14ac:dyDescent="0.2">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row>
    <row r="958" spans="1:32" ht="15.75" customHeight="1" x14ac:dyDescent="0.2">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row>
    <row r="959" spans="1:32" ht="15.75" customHeight="1" x14ac:dyDescent="0.2">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row>
    <row r="960" spans="1:32" ht="15.75" customHeight="1" x14ac:dyDescent="0.2">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row>
    <row r="961" spans="1:32" ht="15.75" customHeight="1" x14ac:dyDescent="0.2">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row>
    <row r="962" spans="1:32" ht="15.75" customHeight="1" x14ac:dyDescent="0.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row>
    <row r="963" spans="1:32" ht="15.75" customHeight="1" x14ac:dyDescent="0.2">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row>
    <row r="964" spans="1:32" ht="15.75" customHeight="1" x14ac:dyDescent="0.2">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row>
    <row r="965" spans="1:32" ht="15.75" customHeight="1" x14ac:dyDescent="0.2">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row>
    <row r="966" spans="1:32" ht="15.75" customHeight="1" x14ac:dyDescent="0.2">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row>
    <row r="967" spans="1:32" ht="15.75" customHeight="1" x14ac:dyDescent="0.2">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row>
    <row r="968" spans="1:32" ht="15.75" customHeight="1" x14ac:dyDescent="0.2">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row>
    <row r="969" spans="1:32" ht="15.75" customHeight="1" x14ac:dyDescent="0.2">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row>
    <row r="970" spans="1:32" ht="15.75" customHeight="1" x14ac:dyDescent="0.2">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row>
    <row r="971" spans="1:32" ht="15.75" customHeight="1" x14ac:dyDescent="0.2">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row>
    <row r="972" spans="1:32" ht="15.75" customHeight="1" x14ac:dyDescent="0.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row>
    <row r="973" spans="1:32" ht="15.75" customHeight="1" x14ac:dyDescent="0.2">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row>
    <row r="974" spans="1:32" ht="15.75" customHeight="1" x14ac:dyDescent="0.2">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row>
    <row r="975" spans="1:32" ht="15.75" customHeight="1" x14ac:dyDescent="0.2">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row>
    <row r="976" spans="1:32" ht="15.75" customHeight="1" x14ac:dyDescent="0.2">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row>
    <row r="977" spans="1:32" ht="15.75" customHeight="1" x14ac:dyDescent="0.2">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row>
    <row r="978" spans="1:32" ht="15.75" customHeight="1" x14ac:dyDescent="0.2">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row>
    <row r="979" spans="1:32" ht="15.75" customHeight="1" x14ac:dyDescent="0.2">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row>
    <row r="980" spans="1:32" ht="15.75" customHeight="1" x14ac:dyDescent="0.2">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row>
    <row r="981" spans="1:32" ht="15.75" customHeight="1" x14ac:dyDescent="0.2">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row>
    <row r="982" spans="1:32" ht="15.75" customHeight="1" x14ac:dyDescent="0.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row>
    <row r="983" spans="1:32" ht="15.75" customHeight="1" x14ac:dyDescent="0.2">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row>
    <row r="984" spans="1:32" ht="15.75" customHeight="1" x14ac:dyDescent="0.2">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row>
    <row r="985" spans="1:32" ht="15.75" customHeight="1" x14ac:dyDescent="0.2">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row>
    <row r="986" spans="1:32" ht="15.75" customHeight="1" x14ac:dyDescent="0.2">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row>
    <row r="987" spans="1:32" ht="15.75" customHeight="1" x14ac:dyDescent="0.2">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row>
    <row r="988" spans="1:32" ht="15.75" customHeight="1" x14ac:dyDescent="0.2">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row>
    <row r="989" spans="1:32" ht="15.75" customHeight="1" x14ac:dyDescent="0.2">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row>
    <row r="990" spans="1:32" ht="15.75" customHeight="1" x14ac:dyDescent="0.2">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row>
    <row r="991" spans="1:32" ht="15.75" customHeight="1" x14ac:dyDescent="0.2">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row>
    <row r="992" spans="1:32" ht="15.75" customHeight="1" x14ac:dyDescent="0.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row>
    <row r="993" spans="1:32" ht="15.75" customHeight="1" x14ac:dyDescent="0.2">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row>
    <row r="994" spans="1:32" ht="15.75" customHeight="1" x14ac:dyDescent="0.2">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row>
    <row r="995" spans="1:32" ht="15.75" customHeight="1" x14ac:dyDescent="0.2">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row>
    <row r="996" spans="1:32" ht="15.75" customHeight="1" x14ac:dyDescent="0.2">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row>
    <row r="997" spans="1:32" ht="15.75" customHeight="1" x14ac:dyDescent="0.2">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row>
    <row r="998" spans="1:32" ht="15.75" customHeight="1" x14ac:dyDescent="0.2">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row>
    <row r="999" spans="1:32" ht="15.75" customHeight="1" x14ac:dyDescent="0.2">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row>
    <row r="1000" spans="1:32" ht="15.75" customHeight="1" x14ac:dyDescent="0.2">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000"/>
  <sheetViews>
    <sheetView topLeftCell="S1" workbookViewId="0">
      <pane ySplit="3" topLeftCell="A130" activePane="bottomLeft" state="frozen"/>
      <selection pane="bottomLeft" activeCell="Y58" sqref="Y58"/>
    </sheetView>
  </sheetViews>
  <sheetFormatPr defaultColWidth="14.42578125" defaultRowHeight="15.75" customHeight="1" x14ac:dyDescent="0.2"/>
  <cols>
    <col min="2" max="2" width="20.140625" customWidth="1"/>
  </cols>
  <sheetData>
    <row r="1" spans="1:22" ht="15.75" customHeight="1" x14ac:dyDescent="0.2">
      <c r="A1" s="12"/>
      <c r="B1" s="12"/>
      <c r="C1" s="12"/>
      <c r="D1" s="12"/>
      <c r="E1" s="12"/>
      <c r="F1" s="12"/>
      <c r="G1" s="12"/>
      <c r="H1" s="12"/>
      <c r="I1" s="12"/>
      <c r="J1" s="12"/>
      <c r="K1" s="12"/>
      <c r="L1" s="12"/>
      <c r="M1" s="12"/>
      <c r="N1" s="12"/>
      <c r="O1" s="12"/>
      <c r="P1" s="12"/>
      <c r="Q1" s="12"/>
      <c r="R1" s="12"/>
      <c r="S1" s="12"/>
      <c r="T1" s="12"/>
      <c r="U1" s="12"/>
      <c r="V1" s="12"/>
    </row>
    <row r="2" spans="1:22" ht="15.75" customHeight="1" x14ac:dyDescent="0.2">
      <c r="A2" s="28">
        <v>0.83299999999999996</v>
      </c>
      <c r="B2" s="12"/>
      <c r="C2" s="12"/>
      <c r="D2" s="28">
        <v>58</v>
      </c>
      <c r="E2" s="12"/>
      <c r="F2" s="12"/>
      <c r="G2" s="12"/>
      <c r="H2" s="12"/>
      <c r="I2" s="12"/>
      <c r="J2" s="12"/>
      <c r="K2" s="12"/>
      <c r="L2" s="28">
        <v>59</v>
      </c>
      <c r="M2" s="12"/>
      <c r="N2" s="12"/>
      <c r="O2" s="12"/>
      <c r="P2" s="12"/>
      <c r="Q2" s="12"/>
      <c r="R2" s="28">
        <v>60</v>
      </c>
      <c r="S2" s="12"/>
      <c r="T2" s="12"/>
      <c r="U2" s="12"/>
      <c r="V2" s="12"/>
    </row>
    <row r="3" spans="1:22" ht="64.5" x14ac:dyDescent="0.25">
      <c r="A3" s="390" t="s">
        <v>73</v>
      </c>
      <c r="B3" s="381"/>
      <c r="C3" s="14"/>
      <c r="D3" s="30" t="s">
        <v>76</v>
      </c>
      <c r="E3" s="31" t="s">
        <v>54</v>
      </c>
      <c r="F3" s="31" t="s">
        <v>60</v>
      </c>
      <c r="G3" s="31" t="s">
        <v>61</v>
      </c>
      <c r="H3" s="31" t="s">
        <v>55</v>
      </c>
      <c r="I3" s="31" t="s">
        <v>56</v>
      </c>
      <c r="J3" s="31" t="s">
        <v>57</v>
      </c>
      <c r="K3" s="14"/>
      <c r="L3" s="30" t="s">
        <v>78</v>
      </c>
      <c r="M3" s="31" t="s">
        <v>54</v>
      </c>
      <c r="N3" s="31" t="s">
        <v>55</v>
      </c>
      <c r="O3" s="31" t="s">
        <v>56</v>
      </c>
      <c r="P3" s="31" t="s">
        <v>57</v>
      </c>
      <c r="Q3" s="14"/>
      <c r="R3" s="30" t="s">
        <v>79</v>
      </c>
      <c r="S3" s="31" t="s">
        <v>54</v>
      </c>
      <c r="T3" s="31" t="s">
        <v>55</v>
      </c>
      <c r="U3" s="31" t="s">
        <v>56</v>
      </c>
      <c r="V3" s="31" t="s">
        <v>57</v>
      </c>
    </row>
    <row r="4" spans="1:22" ht="15.75" customHeight="1" x14ac:dyDescent="0.2">
      <c r="A4" s="33" t="s">
        <v>18</v>
      </c>
      <c r="B4" s="59">
        <f t="shared" ref="B4:B58" si="0">AVERAGE(J4,P4,V4)</f>
        <v>0.63238102360528425</v>
      </c>
      <c r="C4" s="12"/>
      <c r="D4" s="53" t="s">
        <v>18</v>
      </c>
      <c r="E4" s="28" t="str">
        <f>IF(ISERROR(HLOOKUP(D4,'Raw data'!$F$3:$BH$104,D$2,FALSE)),"",HLOOKUP(D4,'Raw data'!$F$3:$BH$104,D$2,FALSE))</f>
        <v>n/a</v>
      </c>
      <c r="F4" s="28">
        <v>2269000</v>
      </c>
      <c r="G4" s="12" t="str">
        <f t="shared" ref="G4:G58" si="1">IF(ISERROR(E4/F4*1000),"na",E4/F4*1000)</f>
        <v>na</v>
      </c>
      <c r="H4" s="12" t="str">
        <f t="shared" ref="H4:H58" si="2">IF(ISERROR(E$60-G4),"na",E$60-G4)</f>
        <v>na</v>
      </c>
      <c r="I4" s="12" t="str">
        <f t="shared" ref="I4:I58" si="3">IF(ISERROR(100-(H4*$E$64)),"na",100-(H4*$E$64))</f>
        <v>na</v>
      </c>
      <c r="J4" s="28">
        <v>0</v>
      </c>
      <c r="K4" s="12"/>
      <c r="L4" s="53" t="s">
        <v>18</v>
      </c>
      <c r="M4" s="28" t="str">
        <f>IF(ISERROR(HLOOKUP(L4,'Raw data'!$F$3:$BH$104,L$2,FALSE)),"",HLOOKUP(L4,'Raw data'!$F$3:$BH$104,L$2,FALSE))</f>
        <v>n/a</v>
      </c>
      <c r="N4" s="12" t="str">
        <f t="shared" ref="N4:N58" si="4">IF(ISERROR(M$60-M4),"na",M$60-M4)</f>
        <v>na</v>
      </c>
      <c r="O4" s="12" t="str">
        <f t="shared" ref="O4:O58" si="5">IF(ISERROR(100-(N4*$M$64)),"na",100-(N4*$M$64))</f>
        <v>na</v>
      </c>
      <c r="P4" s="74">
        <f>AVERAGE(P14,P17,P20,P24,P26,P37)</f>
        <v>0.69734883213272525</v>
      </c>
      <c r="Q4" s="12"/>
      <c r="R4" s="53" t="s">
        <v>18</v>
      </c>
      <c r="S4" s="28">
        <f>IF(ISERROR(HLOOKUP(R4,'Raw data'!$F$3:$BH$104,R$2,FALSE)),"",HLOOKUP(R4,'Raw data'!$F$3:$BH$104,R$2,FALSE))</f>
        <v>9</v>
      </c>
      <c r="T4" s="12">
        <f t="shared" ref="T4:T58" si="6">S$60-S4</f>
        <v>479</v>
      </c>
      <c r="U4" s="12">
        <f t="shared" ref="U4:U58" si="7">100-(T4*$S$64)</f>
        <v>1.4403292181069958</v>
      </c>
      <c r="V4" s="12">
        <f t="shared" ref="V4:V58" si="8">U4*$A$2</f>
        <v>1.1997942386831275</v>
      </c>
    </row>
    <row r="5" spans="1:22" ht="15.75" customHeight="1" x14ac:dyDescent="0.2">
      <c r="A5" s="69" t="s">
        <v>118</v>
      </c>
      <c r="B5" s="59">
        <f t="shared" si="0"/>
        <v>1.689173361219674</v>
      </c>
      <c r="C5" s="12"/>
      <c r="D5" s="62" t="s">
        <v>118</v>
      </c>
      <c r="E5" s="28">
        <f>IF(ISERROR(HLOOKUP(D5,'Raw data'!$F$3:$BH$104,D$2,FALSE)),"",HLOOKUP(D5,'Raw data'!$F$3:$BH$104,D$2,FALSE))</f>
        <v>13.9217382</v>
      </c>
      <c r="F5" s="28">
        <v>813562</v>
      </c>
      <c r="G5" s="12">
        <f t="shared" si="1"/>
        <v>1.7112080210235973E-2</v>
      </c>
      <c r="H5" s="12">
        <f t="shared" si="2"/>
        <v>1.7865809680962881</v>
      </c>
      <c r="I5" s="12">
        <f t="shared" si="3"/>
        <v>0.94872222422193886</v>
      </c>
      <c r="J5" s="12">
        <f t="shared" ref="J5:J58" si="9">IF(ISERROR(I5*$A$2),"na",I5*$A$2)</f>
        <v>0.79028561277687503</v>
      </c>
      <c r="K5" s="12"/>
      <c r="L5" s="62" t="s">
        <v>118</v>
      </c>
      <c r="M5" s="28">
        <f>IF(ISERROR(HLOOKUP(L5,'Raw data'!$F$3:$BH$104,L$2,FALSE)),"",HLOOKUP(L5,'Raw data'!$F$3:$BH$104,L$2,FALSE))</f>
        <v>30</v>
      </c>
      <c r="N5" s="12">
        <f t="shared" si="4"/>
        <v>15240</v>
      </c>
      <c r="O5" s="12">
        <f t="shared" si="5"/>
        <v>0.19646365422397594</v>
      </c>
      <c r="P5" s="12">
        <f>IF(ISERROR(O5*$A$2),"na",O5*$A$2)</f>
        <v>0.16365422396857196</v>
      </c>
      <c r="Q5" s="12"/>
      <c r="R5" s="62" t="s">
        <v>118</v>
      </c>
      <c r="S5" s="28">
        <f>IF(ISERROR(HLOOKUP(R5,'Raw data'!$F$3:$BH$104,R$2,FALSE)),"",HLOOKUP(R5,'Raw data'!$F$3:$BH$104,R$2,FALSE))</f>
        <v>26</v>
      </c>
      <c r="T5" s="12">
        <f t="shared" si="6"/>
        <v>462</v>
      </c>
      <c r="U5" s="12">
        <f t="shared" si="7"/>
        <v>4.9382716049382651</v>
      </c>
      <c r="V5" s="12">
        <f t="shared" si="8"/>
        <v>4.1135802469135747</v>
      </c>
    </row>
    <row r="6" spans="1:22" ht="15.75" customHeight="1" x14ac:dyDescent="0.2">
      <c r="A6" s="71" t="s">
        <v>142</v>
      </c>
      <c r="B6" s="59">
        <f t="shared" si="0"/>
        <v>6.2362950808666371</v>
      </c>
      <c r="C6" s="12"/>
      <c r="D6" s="64" t="s">
        <v>142</v>
      </c>
      <c r="E6" s="28">
        <f>IF(ISERROR(HLOOKUP(D6,'Raw data'!$F$3:$BH$104,D$2,FALSE)),"",HLOOKUP(D6,'Raw data'!$F$3:$BH$104,D$2,FALSE))</f>
        <v>18.809999999999999</v>
      </c>
      <c r="F6" s="28">
        <v>8280925</v>
      </c>
      <c r="G6" s="12">
        <f t="shared" si="1"/>
        <v>2.2714853715013719E-3</v>
      </c>
      <c r="H6" s="12">
        <f t="shared" si="2"/>
        <v>1.8014215629350228</v>
      </c>
      <c r="I6" s="12">
        <f t="shared" si="3"/>
        <v>0.12593282481641666</v>
      </c>
      <c r="J6" s="12">
        <f t="shared" si="9"/>
        <v>0.10490204307207507</v>
      </c>
      <c r="K6" s="12"/>
      <c r="L6" s="64" t="s">
        <v>142</v>
      </c>
      <c r="M6" s="28" t="str">
        <f>IF(ISERROR(HLOOKUP(L6,'Raw data'!$F$3:$BH$104,L$2,FALSE)),"",HLOOKUP(L6,'Raw data'!$F$3:$BH$104,L$2,FALSE))</f>
        <v>n/a</v>
      </c>
      <c r="N6" s="12" t="str">
        <f t="shared" si="4"/>
        <v>na</v>
      </c>
      <c r="O6" s="12" t="str">
        <f t="shared" si="5"/>
        <v>na</v>
      </c>
      <c r="P6" s="74">
        <f>AVERAGE(P21,P25,P36,P38,P49)</f>
        <v>17.232789783889977</v>
      </c>
      <c r="Q6" s="12"/>
      <c r="R6" s="64" t="s">
        <v>142</v>
      </c>
      <c r="S6" s="28">
        <f>IF(ISERROR(HLOOKUP(R6,'Raw data'!$F$3:$BH$104,R$2,FALSE)),"",HLOOKUP(R6,'Raw data'!$F$3:$BH$104,R$2,FALSE))</f>
        <v>10</v>
      </c>
      <c r="T6" s="12">
        <f t="shared" si="6"/>
        <v>478</v>
      </c>
      <c r="U6" s="12">
        <f t="shared" si="7"/>
        <v>1.6460905349794217</v>
      </c>
      <c r="V6" s="12">
        <f t="shared" si="8"/>
        <v>1.3711934156378582</v>
      </c>
    </row>
    <row r="7" spans="1:22" ht="15.75" customHeight="1" x14ac:dyDescent="0.2">
      <c r="A7" s="73" t="s">
        <v>143</v>
      </c>
      <c r="B7" s="59">
        <f t="shared" si="0"/>
        <v>0.13930957871863128</v>
      </c>
      <c r="C7" s="12"/>
      <c r="D7" s="65" t="s">
        <v>143</v>
      </c>
      <c r="E7" s="28">
        <f>IF(ISERROR(HLOOKUP(D7,'Raw data'!$F$3:$BH$104,D$2,FALSE)),"",HLOOKUP(D7,'Raw data'!$F$3:$BH$104,D$2,FALSE))</f>
        <v>1.52</v>
      </c>
      <c r="F7" s="28">
        <v>1900000</v>
      </c>
      <c r="G7" s="12">
        <f t="shared" si="1"/>
        <v>7.9999999999999993E-4</v>
      </c>
      <c r="H7" s="12">
        <f t="shared" si="2"/>
        <v>1.8028930483065242</v>
      </c>
      <c r="I7" s="12">
        <f t="shared" si="3"/>
        <v>4.4351016391075859E-2</v>
      </c>
      <c r="J7" s="12">
        <f t="shared" si="9"/>
        <v>3.6944396653766191E-2</v>
      </c>
      <c r="K7" s="12"/>
      <c r="L7" s="65" t="s">
        <v>143</v>
      </c>
      <c r="M7" s="28">
        <f>IF(ISERROR(HLOOKUP(L7,'Raw data'!$F$3:$BH$104,L$2,FALSE)),"",HLOOKUP(L7,'Raw data'!$F$3:$BH$104,L$2,FALSE))</f>
        <v>7</v>
      </c>
      <c r="N7" s="12">
        <f t="shared" si="4"/>
        <v>15263</v>
      </c>
      <c r="O7" s="12">
        <f t="shared" si="5"/>
        <v>4.5841519318926771E-2</v>
      </c>
      <c r="P7" s="12">
        <f t="shared" ref="P7:P22" si="10">IF(ISERROR(O7*$A$2),"na",O7*$A$2)</f>
        <v>3.8185985592665998E-2</v>
      </c>
      <c r="Q7" s="12"/>
      <c r="R7" s="65" t="s">
        <v>143</v>
      </c>
      <c r="S7" s="28">
        <f>IF(ISERROR(HLOOKUP(R7,'Raw data'!$F$3:$BH$104,R$2,FALSE)),"",HLOOKUP(R7,'Raw data'!$F$3:$BH$104,R$2,FALSE))</f>
        <v>4</v>
      </c>
      <c r="T7" s="12">
        <f t="shared" si="6"/>
        <v>484</v>
      </c>
      <c r="U7" s="12">
        <f t="shared" si="7"/>
        <v>0.41152263374485187</v>
      </c>
      <c r="V7" s="12">
        <f t="shared" si="8"/>
        <v>0.34279835390946162</v>
      </c>
    </row>
    <row r="8" spans="1:22" ht="15.75" customHeight="1" x14ac:dyDescent="0.2">
      <c r="A8" s="69" t="s">
        <v>144</v>
      </c>
      <c r="B8" s="59">
        <f t="shared" si="0"/>
        <v>10.303173045802879</v>
      </c>
      <c r="C8" s="12"/>
      <c r="D8" s="62" t="s">
        <v>144</v>
      </c>
      <c r="E8" s="94">
        <f>IF(ISERROR(HLOOKUP(D8,'Raw data'!$F$3:$BH$104,D$2,FALSE)),"",HLOOKUP(D8,'Raw data'!$F$3:$BH$104,D$2,FALSE))</f>
        <v>286.45</v>
      </c>
      <c r="F8" s="28">
        <v>3421829</v>
      </c>
      <c r="G8" s="12">
        <f t="shared" si="1"/>
        <v>8.3712540866302781E-2</v>
      </c>
      <c r="H8" s="12">
        <f t="shared" si="2"/>
        <v>1.7199805074402212</v>
      </c>
      <c r="I8" s="12">
        <f t="shared" si="3"/>
        <v>4.6411721306307214</v>
      </c>
      <c r="J8" s="12">
        <f t="shared" si="9"/>
        <v>3.8660963848153909</v>
      </c>
      <c r="K8" s="12"/>
      <c r="L8" s="62" t="s">
        <v>144</v>
      </c>
      <c r="M8" s="28">
        <f>IF(ISERROR(HLOOKUP(L8,'Raw data'!$F$3:$BH$104,L$2,FALSE)),"",HLOOKUP(L8,'Raw data'!$F$3:$BH$104,L$2,FALSE))</f>
        <v>2381</v>
      </c>
      <c r="N8" s="12">
        <f t="shared" si="4"/>
        <v>12889</v>
      </c>
      <c r="O8" s="12">
        <f t="shared" si="5"/>
        <v>15.592665356908981</v>
      </c>
      <c r="P8" s="12">
        <f t="shared" si="10"/>
        <v>12.98869024230518</v>
      </c>
      <c r="Q8" s="12"/>
      <c r="R8" s="62" t="s">
        <v>144</v>
      </c>
      <c r="S8" s="28">
        <f>IF(ISERROR(HLOOKUP(R8,'Raw data'!$F$3:$BH$104,R$2,FALSE)),"",HLOOKUP(R8,'Raw data'!$F$3:$BH$104,R$2,FALSE))</f>
        <v>84</v>
      </c>
      <c r="T8" s="12">
        <f t="shared" si="6"/>
        <v>404</v>
      </c>
      <c r="U8" s="12">
        <f t="shared" si="7"/>
        <v>16.872427983539097</v>
      </c>
      <c r="V8" s="12">
        <f t="shared" si="8"/>
        <v>14.054732510288067</v>
      </c>
    </row>
    <row r="9" spans="1:22" ht="15.75" customHeight="1" x14ac:dyDescent="0.2">
      <c r="A9" s="77" t="s">
        <v>145</v>
      </c>
      <c r="B9" s="59">
        <f t="shared" si="0"/>
        <v>2.7997119959203047</v>
      </c>
      <c r="C9" s="12"/>
      <c r="D9" s="79" t="s">
        <v>145</v>
      </c>
      <c r="E9" s="28">
        <f>IF(ISERROR(HLOOKUP(D9,'Raw data'!$F$3:$BH$104,D$2,FALSE)),"",HLOOKUP(D9,'Raw data'!$F$3:$BH$104,D$2,FALSE))</f>
        <v>783.29</v>
      </c>
      <c r="F9" s="28">
        <v>7776845</v>
      </c>
      <c r="G9" s="12">
        <f t="shared" si="1"/>
        <v>0.10072079358660227</v>
      </c>
      <c r="H9" s="12">
        <f t="shared" si="2"/>
        <v>1.7029722547199218</v>
      </c>
      <c r="I9" s="12">
        <f t="shared" si="3"/>
        <v>5.584140400618594</v>
      </c>
      <c r="J9" s="12">
        <f t="shared" si="9"/>
        <v>4.6515889537152884</v>
      </c>
      <c r="K9" s="12"/>
      <c r="L9" s="79" t="s">
        <v>145</v>
      </c>
      <c r="M9" s="28">
        <f>IF(ISERROR(HLOOKUP(L9,'Raw data'!$F$3:$BH$104,L$2,FALSE)),"",HLOOKUP(L9,'Raw data'!$F$3:$BH$104,L$2,FALSE))</f>
        <v>90</v>
      </c>
      <c r="N9" s="12">
        <f t="shared" si="4"/>
        <v>15180</v>
      </c>
      <c r="O9" s="12">
        <f t="shared" si="5"/>
        <v>0.5893909626719136</v>
      </c>
      <c r="P9" s="12">
        <f t="shared" si="10"/>
        <v>0.49096267190570403</v>
      </c>
      <c r="Q9" s="12"/>
      <c r="R9" s="79" t="s">
        <v>145</v>
      </c>
      <c r="S9" s="28">
        <f>IF(ISERROR(HLOOKUP(R9,'Raw data'!$F$3:$BH$104,R$2,FALSE)),"",HLOOKUP(R9,'Raw data'!$F$3:$BH$104,R$2,FALSE))</f>
        <v>21</v>
      </c>
      <c r="T9" s="12">
        <f t="shared" si="6"/>
        <v>467</v>
      </c>
      <c r="U9" s="12">
        <f t="shared" si="7"/>
        <v>3.9094650205761354</v>
      </c>
      <c r="V9" s="12">
        <f t="shared" si="8"/>
        <v>3.2565843621399209</v>
      </c>
    </row>
    <row r="10" spans="1:22" ht="15.75" customHeight="1" x14ac:dyDescent="0.2">
      <c r="A10" s="81" t="s">
        <v>146</v>
      </c>
      <c r="B10" s="59">
        <f t="shared" si="0"/>
        <v>1.8235420541896852</v>
      </c>
      <c r="C10" s="12"/>
      <c r="D10" s="84" t="s">
        <v>146</v>
      </c>
      <c r="E10" s="28">
        <f>IF(ISERROR(HLOOKUP(D10,'Raw data'!$F$3:$BH$104,D$2,FALSE)),"",HLOOKUP(D10,'Raw data'!$F$3:$BH$104,D$2,FALSE))</f>
        <v>20.234000000000002</v>
      </c>
      <c r="F10" s="28">
        <v>645966</v>
      </c>
      <c r="G10" s="12">
        <f t="shared" si="1"/>
        <v>3.1323630036255781E-2</v>
      </c>
      <c r="H10" s="12">
        <f t="shared" si="2"/>
        <v>1.7723694182702683</v>
      </c>
      <c r="I10" s="12">
        <f t="shared" si="3"/>
        <v>1.7366362312436081</v>
      </c>
      <c r="J10" s="12">
        <f t="shared" si="9"/>
        <v>1.4466179806259254</v>
      </c>
      <c r="K10" s="12"/>
      <c r="L10" s="84" t="s">
        <v>146</v>
      </c>
      <c r="M10" s="94">
        <f>IF(ISERROR(HLOOKUP(L10,'Raw data'!$F$3:$BH$104,L$2,FALSE)),"",HLOOKUP(L10,'Raw data'!$F$3:$BH$104,L$2,FALSE))</f>
        <v>15</v>
      </c>
      <c r="N10" s="12">
        <f t="shared" si="4"/>
        <v>15255</v>
      </c>
      <c r="O10" s="12">
        <f t="shared" si="5"/>
        <v>9.8231827111987968E-2</v>
      </c>
      <c r="P10" s="74">
        <f t="shared" si="10"/>
        <v>8.182711198428598E-2</v>
      </c>
      <c r="Q10" s="12"/>
      <c r="R10" s="84" t="s">
        <v>146</v>
      </c>
      <c r="S10" s="28">
        <f>IF(ISERROR(HLOOKUP(R10,'Raw data'!$F$3:$BH$104,R$2,FALSE)),"",HLOOKUP(R10,'Raw data'!$F$3:$BH$104,R$2,FALSE))</f>
        <v>25</v>
      </c>
      <c r="T10" s="12">
        <f t="shared" si="6"/>
        <v>463</v>
      </c>
      <c r="U10" s="12">
        <f t="shared" si="7"/>
        <v>4.7325102880658392</v>
      </c>
      <c r="V10" s="12">
        <f t="shared" si="8"/>
        <v>3.9421810699588438</v>
      </c>
    </row>
    <row r="11" spans="1:22" ht="15.75" customHeight="1" x14ac:dyDescent="0.2">
      <c r="A11" s="77" t="s">
        <v>147</v>
      </c>
      <c r="B11" s="59">
        <f t="shared" si="0"/>
        <v>2.2461534479601988</v>
      </c>
      <c r="C11" s="12"/>
      <c r="D11" s="79" t="s">
        <v>147</v>
      </c>
      <c r="E11" s="28">
        <f>IF(ISERROR(HLOOKUP(D11,'Raw data'!$F$3:$BH$104,D$2,FALSE)),"",HLOOKUP(D11,'Raw data'!$F$3:$BH$104,D$2,FALSE))</f>
        <v>47.622100000000003</v>
      </c>
      <c r="F11" s="28">
        <v>2890151</v>
      </c>
      <c r="G11" s="12">
        <f t="shared" si="1"/>
        <v>1.6477374365560831E-2</v>
      </c>
      <c r="H11" s="12">
        <f t="shared" si="2"/>
        <v>1.7872156739409633</v>
      </c>
      <c r="I11" s="12">
        <f t="shared" si="3"/>
        <v>0.91353298508332159</v>
      </c>
      <c r="J11" s="12">
        <f t="shared" si="9"/>
        <v>0.76097297657440688</v>
      </c>
      <c r="K11" s="12"/>
      <c r="L11" s="79" t="s">
        <v>147</v>
      </c>
      <c r="M11" s="28">
        <f>IF(ISERROR(HLOOKUP(L11,'Raw data'!$F$3:$BH$104,L$2,FALSE)),"",HLOOKUP(L11,'Raw data'!$F$3:$BH$104,L$2,FALSE))</f>
        <v>216</v>
      </c>
      <c r="N11" s="12">
        <f t="shared" si="4"/>
        <v>15054</v>
      </c>
      <c r="O11" s="12">
        <f t="shared" si="5"/>
        <v>1.4145383104125813</v>
      </c>
      <c r="P11" s="12">
        <f t="shared" si="10"/>
        <v>1.1783104125736801</v>
      </c>
      <c r="Q11" s="12"/>
      <c r="R11" s="79" t="s">
        <v>147</v>
      </c>
      <c r="S11" s="28">
        <f>IF(ISERROR(HLOOKUP(R11,'Raw data'!$F$3:$BH$104,R$2,FALSE)),"",HLOOKUP(R11,'Raw data'!$F$3:$BH$104,R$2,FALSE))</f>
        <v>30</v>
      </c>
      <c r="T11" s="12">
        <f t="shared" si="6"/>
        <v>458</v>
      </c>
      <c r="U11" s="12">
        <f t="shared" si="7"/>
        <v>5.7613168724279831</v>
      </c>
      <c r="V11" s="12">
        <f t="shared" si="8"/>
        <v>4.79917695473251</v>
      </c>
    </row>
    <row r="12" spans="1:22" ht="15.75" customHeight="1" x14ac:dyDescent="0.2">
      <c r="A12" s="73" t="s">
        <v>148</v>
      </c>
      <c r="B12" s="59">
        <f t="shared" si="0"/>
        <v>1.0917847375741705</v>
      </c>
      <c r="C12" s="12"/>
      <c r="D12" s="65" t="s">
        <v>148</v>
      </c>
      <c r="E12" s="28">
        <f>IF(ISERROR(HLOOKUP(D12,'Raw data'!$F$3:$BH$104,D$2,FALSE)),"",HLOOKUP(D12,'Raw data'!$F$3:$BH$104,D$2,FALSE))</f>
        <v>5.68</v>
      </c>
      <c r="F12" s="28">
        <v>10230350</v>
      </c>
      <c r="G12" s="12">
        <f t="shared" si="1"/>
        <v>5.5521072104082459E-4</v>
      </c>
      <c r="H12" s="12">
        <f t="shared" si="2"/>
        <v>1.8031378375854832</v>
      </c>
      <c r="I12" s="12">
        <f t="shared" si="3"/>
        <v>3.0779456355631396E-2</v>
      </c>
      <c r="J12" s="12">
        <f t="shared" si="9"/>
        <v>2.5639287144240953E-2</v>
      </c>
      <c r="K12" s="12"/>
      <c r="L12" s="65" t="s">
        <v>148</v>
      </c>
      <c r="M12" s="28">
        <f>IF(ISERROR(HLOOKUP(L12,'Raw data'!$F$3:$BH$104,L$2,FALSE)),"",HLOOKUP(L12,'Raw data'!$F$3:$BH$104,L$2,FALSE))</f>
        <v>93</v>
      </c>
      <c r="N12" s="12">
        <f t="shared" si="4"/>
        <v>15177</v>
      </c>
      <c r="O12" s="12">
        <f t="shared" si="5"/>
        <v>0.60903732809430267</v>
      </c>
      <c r="P12" s="12">
        <f t="shared" si="10"/>
        <v>0.5073280943025541</v>
      </c>
      <c r="Q12" s="12"/>
      <c r="R12" s="65" t="s">
        <v>148</v>
      </c>
      <c r="S12" s="28">
        <f>IF(ISERROR(HLOOKUP(R12,'Raw data'!$F$3:$BH$104,R$2,FALSE)),"",HLOOKUP(R12,'Raw data'!$F$3:$BH$104,R$2,FALSE))</f>
        <v>18</v>
      </c>
      <c r="T12" s="12">
        <f t="shared" si="6"/>
        <v>470</v>
      </c>
      <c r="U12" s="12">
        <f t="shared" si="7"/>
        <v>3.2921810699588434</v>
      </c>
      <c r="V12" s="12">
        <f t="shared" si="8"/>
        <v>2.7423868312757165</v>
      </c>
    </row>
    <row r="13" spans="1:22" ht="15.75" customHeight="1" x14ac:dyDescent="0.2">
      <c r="A13" s="77" t="s">
        <v>149</v>
      </c>
      <c r="B13" s="59">
        <f t="shared" si="0"/>
        <v>0.59331026494169248</v>
      </c>
      <c r="C13" s="12"/>
      <c r="D13" s="79" t="s">
        <v>149</v>
      </c>
      <c r="E13" s="28">
        <f>IF(ISERROR(HLOOKUP(D13,'Raw data'!$F$3:$BH$104,D$2,FALSE)),"",HLOOKUP(D13,'Raw data'!$F$3:$BH$104,D$2,FALSE))</f>
        <v>35.28</v>
      </c>
      <c r="F13" s="28">
        <v>2906376</v>
      </c>
      <c r="G13" s="12">
        <f t="shared" si="1"/>
        <v>1.2138828561755259E-2</v>
      </c>
      <c r="H13" s="12">
        <f t="shared" si="2"/>
        <v>1.7915542197447689</v>
      </c>
      <c r="I13" s="12">
        <f t="shared" si="3"/>
        <v>0.67299616462587153</v>
      </c>
      <c r="J13" s="12">
        <f t="shared" si="9"/>
        <v>0.56060580513335101</v>
      </c>
      <c r="K13" s="12"/>
      <c r="L13" s="79" t="s">
        <v>149</v>
      </c>
      <c r="M13" s="28">
        <f>IF(ISERROR(HLOOKUP(L13,'Raw data'!$F$3:$BH$104,L$2,FALSE)),"",HLOOKUP(L13,'Raw data'!$F$3:$BH$104,L$2,FALSE))</f>
        <v>35</v>
      </c>
      <c r="N13" s="12">
        <f t="shared" si="4"/>
        <v>15235</v>
      </c>
      <c r="O13" s="12">
        <f t="shared" si="5"/>
        <v>0.22920759659463386</v>
      </c>
      <c r="P13" s="12">
        <f t="shared" si="10"/>
        <v>0.19092992796333</v>
      </c>
      <c r="Q13" s="12"/>
      <c r="R13" s="79" t="s">
        <v>149</v>
      </c>
      <c r="S13" s="28">
        <f>IF(ISERROR(HLOOKUP(R13,'Raw data'!$F$3:$BH$104,R$2,FALSE)),"",HLOOKUP(R13,'Raw data'!$F$3:$BH$104,R$2,FALSE))</f>
        <v>8</v>
      </c>
      <c r="T13" s="12">
        <f t="shared" si="6"/>
        <v>480</v>
      </c>
      <c r="U13" s="12">
        <f t="shared" si="7"/>
        <v>1.2345679012345698</v>
      </c>
      <c r="V13" s="12">
        <f t="shared" si="8"/>
        <v>1.0283950617283966</v>
      </c>
    </row>
    <row r="14" spans="1:22" ht="15.75" customHeight="1" x14ac:dyDescent="0.2">
      <c r="A14" s="33" t="s">
        <v>150</v>
      </c>
      <c r="B14" s="59">
        <f t="shared" si="0"/>
        <v>0.54134891131188811</v>
      </c>
      <c r="C14" s="12"/>
      <c r="D14" s="53" t="s">
        <v>150</v>
      </c>
      <c r="E14" s="28">
        <f>IF(ISERROR(HLOOKUP(D14,'Raw data'!$F$3:$BH$104,D$2,FALSE)),"",HLOOKUP(D14,'Raw data'!$F$3:$BH$104,D$2,FALSE))</f>
        <v>3.8</v>
      </c>
      <c r="F14" s="28">
        <v>4055807</v>
      </c>
      <c r="G14" s="12">
        <f t="shared" si="1"/>
        <v>9.3692821182073008E-4</v>
      </c>
      <c r="H14" s="12">
        <f t="shared" si="2"/>
        <v>1.8027561200947033</v>
      </c>
      <c r="I14" s="12">
        <f t="shared" si="3"/>
        <v>5.194256392606178E-2</v>
      </c>
      <c r="J14" s="12">
        <f t="shared" si="9"/>
        <v>4.3268155750409459E-2</v>
      </c>
      <c r="K14" s="12"/>
      <c r="L14" s="53" t="s">
        <v>150</v>
      </c>
      <c r="M14" s="28">
        <f>IF(ISERROR(HLOOKUP(L14,'Raw data'!$F$3:$BH$104,L$2,FALSE)),"",HLOOKUP(L14,'Raw data'!$F$3:$BH$104,L$2,FALSE))</f>
        <v>7</v>
      </c>
      <c r="N14" s="12">
        <f t="shared" si="4"/>
        <v>15263</v>
      </c>
      <c r="O14" s="12">
        <f t="shared" si="5"/>
        <v>4.5841519318926771E-2</v>
      </c>
      <c r="P14" s="12">
        <f t="shared" si="10"/>
        <v>3.8185985592665998E-2</v>
      </c>
      <c r="Q14" s="12"/>
      <c r="R14" s="53" t="s">
        <v>150</v>
      </c>
      <c r="S14" s="28">
        <f>IF(ISERROR(HLOOKUP(R14,'Raw data'!$F$3:$BH$104,R$2,FALSE)),"",HLOOKUP(R14,'Raw data'!$F$3:$BH$104,R$2,FALSE))</f>
        <v>11</v>
      </c>
      <c r="T14" s="12">
        <f t="shared" si="6"/>
        <v>477</v>
      </c>
      <c r="U14" s="12">
        <f t="shared" si="7"/>
        <v>1.8518518518518476</v>
      </c>
      <c r="V14" s="12">
        <f t="shared" si="8"/>
        <v>1.542592592592589</v>
      </c>
    </row>
    <row r="15" spans="1:22" ht="15.75" customHeight="1" x14ac:dyDescent="0.2">
      <c r="A15" s="81" t="s">
        <v>151</v>
      </c>
      <c r="B15" s="59">
        <f t="shared" si="0"/>
        <v>8.2660594883583229</v>
      </c>
      <c r="C15" s="12"/>
      <c r="D15" s="84" t="s">
        <v>151</v>
      </c>
      <c r="E15" s="28">
        <f>IF(ISERROR(HLOOKUP(D15,'Raw data'!$F$3:$BH$104,D$2,FALSE)),"",HLOOKUP(D15,'Raw data'!$F$3:$BH$104,D$2,FALSE))</f>
        <v>28.676020000000001</v>
      </c>
      <c r="F15" s="28">
        <v>2718782</v>
      </c>
      <c r="G15" s="12">
        <f t="shared" si="1"/>
        <v>1.0547377465350293E-2</v>
      </c>
      <c r="H15" s="12">
        <f t="shared" si="2"/>
        <v>1.7931456708411737</v>
      </c>
      <c r="I15" s="12">
        <f t="shared" si="3"/>
        <v>0.58476323959671106</v>
      </c>
      <c r="J15" s="12">
        <f t="shared" si="9"/>
        <v>0.48710777858406029</v>
      </c>
      <c r="K15" s="12"/>
      <c r="L15" s="84" t="s">
        <v>151</v>
      </c>
      <c r="M15" s="72" t="str">
        <f>IF(ISERROR(HLOOKUP(L15,'Raw data'!$F$3:$BH$104,L$2,FALSE)),"",HLOOKUP(L15,'Raw data'!$F$3:$BH$104,L$2,FALSE))</f>
        <v>2320</v>
      </c>
      <c r="N15" s="12">
        <f t="shared" si="4"/>
        <v>12950</v>
      </c>
      <c r="O15" s="12">
        <f t="shared" si="5"/>
        <v>15.193189259986909</v>
      </c>
      <c r="P15" s="12">
        <f t="shared" si="10"/>
        <v>12.655926653569095</v>
      </c>
      <c r="Q15" s="12"/>
      <c r="R15" s="84" t="s">
        <v>151</v>
      </c>
      <c r="S15" s="28">
        <f>IF(ISERROR(HLOOKUP(R15,'Raw data'!$F$3:$BH$104,R$2,FALSE)),"",HLOOKUP(R15,'Raw data'!$F$3:$BH$104,R$2,FALSE))</f>
        <v>70</v>
      </c>
      <c r="T15" s="12">
        <f t="shared" si="6"/>
        <v>418</v>
      </c>
      <c r="U15" s="12">
        <f t="shared" si="7"/>
        <v>13.991769547325106</v>
      </c>
      <c r="V15" s="12">
        <f t="shared" si="8"/>
        <v>11.655144032921813</v>
      </c>
    </row>
    <row r="16" spans="1:22" ht="15.75" customHeight="1" x14ac:dyDescent="0.2">
      <c r="A16" s="81" t="s">
        <v>152</v>
      </c>
      <c r="B16" s="59">
        <f t="shared" si="0"/>
        <v>3.5955065585837716</v>
      </c>
      <c r="C16" s="12"/>
      <c r="D16" s="84" t="s">
        <v>152</v>
      </c>
      <c r="E16" s="28">
        <f>IF(ISERROR(HLOOKUP(D16,'Raw data'!$F$3:$BH$104,D$2,FALSE)),"",HLOOKUP(D16,'Raw data'!$F$3:$BH$104,D$2,FALSE))</f>
        <v>94.417207000000005</v>
      </c>
      <c r="F16" s="28">
        <v>1258000</v>
      </c>
      <c r="G16" s="12">
        <f t="shared" si="1"/>
        <v>7.505342368839428E-2</v>
      </c>
      <c r="H16" s="12">
        <f t="shared" si="2"/>
        <v>1.7286396246181299</v>
      </c>
      <c r="I16" s="12">
        <f t="shared" si="3"/>
        <v>4.1610950245838723</v>
      </c>
      <c r="J16" s="12">
        <f t="shared" si="9"/>
        <v>3.4661921554783652</v>
      </c>
      <c r="K16" s="12"/>
      <c r="L16" s="84" t="s">
        <v>152</v>
      </c>
      <c r="M16" s="28">
        <f>IF(ISERROR(HLOOKUP(L16,'Raw data'!$F$3:$BH$104,L$2,FALSE)),"",HLOOKUP(L16,'Raw data'!$F$3:$BH$104,L$2,FALSE))</f>
        <v>525</v>
      </c>
      <c r="N16" s="12">
        <f t="shared" si="4"/>
        <v>14745</v>
      </c>
      <c r="O16" s="12">
        <f t="shared" si="5"/>
        <v>3.438113948919451</v>
      </c>
      <c r="P16" s="12">
        <f t="shared" si="10"/>
        <v>2.8639489194499026</v>
      </c>
      <c r="Q16" s="12"/>
      <c r="R16" s="84" t="s">
        <v>152</v>
      </c>
      <c r="S16" s="28">
        <f>IF(ISERROR(HLOOKUP(R16,'Raw data'!$F$3:$BH$104,R$2,FALSE)),"",HLOOKUP(R16,'Raw data'!$F$3:$BH$104,R$2,FALSE))</f>
        <v>28</v>
      </c>
      <c r="T16" s="12">
        <f t="shared" si="6"/>
        <v>460</v>
      </c>
      <c r="U16" s="12">
        <f t="shared" si="7"/>
        <v>5.3497942386831312</v>
      </c>
      <c r="V16" s="12">
        <f t="shared" si="8"/>
        <v>4.4563786008230482</v>
      </c>
    </row>
    <row r="17" spans="1:22" ht="15.75" customHeight="1" x14ac:dyDescent="0.2">
      <c r="A17" s="33" t="s">
        <v>153</v>
      </c>
      <c r="B17" s="59">
        <f t="shared" si="0"/>
        <v>0.81942584713924083</v>
      </c>
      <c r="C17" s="12"/>
      <c r="D17" s="53" t="s">
        <v>153</v>
      </c>
      <c r="E17" s="28">
        <f>IF(ISERROR(HLOOKUP(D17,'Raw data'!$F$3:$BH$104,D$2,FALSE)),"",HLOOKUP(D17,'Raw data'!$F$3:$BH$104,D$2,FALSE))</f>
        <v>4</v>
      </c>
      <c r="F17" s="28">
        <v>4364541</v>
      </c>
      <c r="G17" s="12">
        <f t="shared" si="1"/>
        <v>9.164766695971008E-4</v>
      </c>
      <c r="H17" s="12">
        <f t="shared" si="2"/>
        <v>1.8027765716369271</v>
      </c>
      <c r="I17" s="12">
        <f t="shared" si="3"/>
        <v>5.0808693462911947E-2</v>
      </c>
      <c r="J17" s="12">
        <f t="shared" si="9"/>
        <v>4.232364165460565E-2</v>
      </c>
      <c r="K17" s="12"/>
      <c r="L17" s="53" t="s">
        <v>153</v>
      </c>
      <c r="M17" s="28">
        <f>IF(ISERROR(HLOOKUP(L17,'Raw data'!$F$3:$BH$104,L$2,FALSE)),"",HLOOKUP(L17,'Raw data'!$F$3:$BH$104,L$2,FALSE))</f>
        <v>3</v>
      </c>
      <c r="N17" s="12">
        <f t="shared" si="4"/>
        <v>15267</v>
      </c>
      <c r="O17" s="12">
        <f t="shared" si="5"/>
        <v>1.9646365422403278E-2</v>
      </c>
      <c r="P17" s="12">
        <f t="shared" si="10"/>
        <v>1.636542239686193E-2</v>
      </c>
      <c r="Q17" s="12"/>
      <c r="R17" s="53" t="s">
        <v>153</v>
      </c>
      <c r="S17" s="28">
        <f>IF(ISERROR(HLOOKUP(R17,'Raw data'!$F$3:$BH$104,R$2,FALSE)),"",HLOOKUP(R17,'Raw data'!$F$3:$BH$104,R$2,FALSE))</f>
        <v>16</v>
      </c>
      <c r="T17" s="12">
        <f t="shared" si="6"/>
        <v>472</v>
      </c>
      <c r="U17" s="12">
        <f t="shared" si="7"/>
        <v>2.8806584362139915</v>
      </c>
      <c r="V17" s="12">
        <f t="shared" si="8"/>
        <v>2.399588477366255</v>
      </c>
    </row>
    <row r="18" spans="1:22" ht="15.75" customHeight="1" x14ac:dyDescent="0.2">
      <c r="A18" s="81" t="s">
        <v>154</v>
      </c>
      <c r="B18" s="59">
        <f t="shared" si="0"/>
        <v>2.7900575198826267</v>
      </c>
      <c r="C18" s="12"/>
      <c r="D18" s="84" t="s">
        <v>154</v>
      </c>
      <c r="E18" s="28">
        <f>IF(ISERROR(HLOOKUP(D18,'Raw data'!$F$3:$BH$104,D$2,FALSE)),"",HLOOKUP(D18,'Raw data'!$F$3:$BH$104,D$2,FALSE))</f>
        <v>23.96144</v>
      </c>
      <c r="F18" s="28">
        <v>688701</v>
      </c>
      <c r="G18" s="12">
        <f t="shared" si="1"/>
        <v>3.4792224782597969E-2</v>
      </c>
      <c r="H18" s="12">
        <f t="shared" si="2"/>
        <v>1.7689008235239261</v>
      </c>
      <c r="I18" s="12">
        <f t="shared" si="3"/>
        <v>1.9289413928045889</v>
      </c>
      <c r="J18" s="12">
        <f t="shared" si="9"/>
        <v>1.6068081802062224</v>
      </c>
      <c r="K18" s="12"/>
      <c r="L18" s="84" t="s">
        <v>154</v>
      </c>
      <c r="M18" s="28">
        <f>IF(ISERROR(HLOOKUP(L18,'Raw data'!$F$3:$BH$104,L$2,FALSE)),"",HLOOKUP(L18,'Raw data'!$F$3:$BH$104,L$2,FALSE))</f>
        <v>580</v>
      </c>
      <c r="N18" s="12">
        <f t="shared" si="4"/>
        <v>14690</v>
      </c>
      <c r="O18" s="12">
        <f t="shared" si="5"/>
        <v>3.7982973149967307</v>
      </c>
      <c r="P18" s="12">
        <f t="shared" si="10"/>
        <v>3.1639816633922764</v>
      </c>
      <c r="Q18" s="12"/>
      <c r="R18" s="84" t="s">
        <v>154</v>
      </c>
      <c r="S18" s="28">
        <f>IF(ISERROR(HLOOKUP(R18,'Raw data'!$F$3:$BH$104,R$2,FALSE)),"",HLOOKUP(R18,'Raw data'!$F$3:$BH$104,R$2,FALSE))</f>
        <v>23</v>
      </c>
      <c r="T18" s="12">
        <f t="shared" si="6"/>
        <v>465</v>
      </c>
      <c r="U18" s="12">
        <f t="shared" si="7"/>
        <v>4.3209876543209873</v>
      </c>
      <c r="V18" s="12">
        <f t="shared" si="8"/>
        <v>3.5993827160493823</v>
      </c>
    </row>
    <row r="19" spans="1:22" ht="15.75" customHeight="1" x14ac:dyDescent="0.2">
      <c r="A19" s="73" t="s">
        <v>155</v>
      </c>
      <c r="B19" s="59">
        <f t="shared" si="0"/>
        <v>0.58786315010296508</v>
      </c>
      <c r="C19" s="12"/>
      <c r="D19" s="65" t="s">
        <v>155</v>
      </c>
      <c r="E19" s="28">
        <f>IF(ISERROR(HLOOKUP(D19,'Raw data'!$F$3:$BH$104,D$2,FALSE)),"",HLOOKUP(D19,'Raw data'!$F$3:$BH$104,D$2,FALSE))</f>
        <v>29.0764</v>
      </c>
      <c r="F19" s="28">
        <v>2213845</v>
      </c>
      <c r="G19" s="12">
        <f t="shared" si="1"/>
        <v>1.3133891487434757E-2</v>
      </c>
      <c r="H19" s="12">
        <f t="shared" si="2"/>
        <v>1.7905591568190893</v>
      </c>
      <c r="I19" s="12">
        <f t="shared" si="3"/>
        <v>0.72816425161208542</v>
      </c>
      <c r="J19" s="12">
        <f t="shared" si="9"/>
        <v>0.60656082159286717</v>
      </c>
      <c r="K19" s="12"/>
      <c r="L19" s="65" t="s">
        <v>155</v>
      </c>
      <c r="M19" s="28">
        <f>IF(ISERROR(HLOOKUP(L19,'Raw data'!$F$3:$BH$104,L$2,FALSE)),"",HLOOKUP(L19,'Raw data'!$F$3:$BH$104,L$2,FALSE))</f>
        <v>55</v>
      </c>
      <c r="N19" s="12">
        <f t="shared" si="4"/>
        <v>15215</v>
      </c>
      <c r="O19" s="12">
        <f t="shared" si="5"/>
        <v>0.36018336607727974</v>
      </c>
      <c r="P19" s="12">
        <f t="shared" si="10"/>
        <v>0.300032743942374</v>
      </c>
      <c r="Q19" s="12"/>
      <c r="R19" s="65" t="s">
        <v>155</v>
      </c>
      <c r="S19" s="28">
        <f>IF(ISERROR(HLOOKUP(R19,'Raw data'!$F$3:$BH$104,R$2,FALSE)),"",HLOOKUP(R19,'Raw data'!$F$3:$BH$104,R$2,FALSE))</f>
        <v>7</v>
      </c>
      <c r="T19" s="12">
        <f t="shared" si="6"/>
        <v>481</v>
      </c>
      <c r="U19" s="12">
        <f t="shared" si="7"/>
        <v>1.0288065843621297</v>
      </c>
      <c r="V19" s="12">
        <f t="shared" si="8"/>
        <v>0.85699588477365396</v>
      </c>
    </row>
    <row r="20" spans="1:22" ht="15.75" customHeight="1" x14ac:dyDescent="0.2">
      <c r="A20" s="33" t="s">
        <v>156</v>
      </c>
      <c r="B20" s="59">
        <f t="shared" si="0"/>
        <v>6.3777985512633428</v>
      </c>
      <c r="C20" s="12"/>
      <c r="D20" s="53" t="s">
        <v>156</v>
      </c>
      <c r="E20" s="28">
        <f>IF(ISERROR(HLOOKUP(D20,'Raw data'!$F$3:$BH$104,D$2,FALSE)),"",HLOOKUP(D20,'Raw data'!$F$3:$BH$104,D$2,FALSE))</f>
        <v>186.6</v>
      </c>
      <c r="F20" s="28">
        <v>3161844</v>
      </c>
      <c r="G20" s="12">
        <f t="shared" si="1"/>
        <v>5.9016194347349199E-2</v>
      </c>
      <c r="H20" s="12">
        <f t="shared" si="2"/>
        <v>1.7446768539591748</v>
      </c>
      <c r="I20" s="12">
        <f t="shared" si="3"/>
        <v>3.2719620456815193</v>
      </c>
      <c r="J20" s="12">
        <f t="shared" si="9"/>
        <v>2.7255443840527054</v>
      </c>
      <c r="K20" s="12"/>
      <c r="L20" s="53" t="s">
        <v>156</v>
      </c>
      <c r="M20" s="28">
        <f>IF(ISERROR(HLOOKUP(L20,'Raw data'!$F$3:$BH$104,L$2,FALSE)),"",HLOOKUP(L20,'Raw data'!$F$3:$BH$104,L$2,FALSE))</f>
        <v>180</v>
      </c>
      <c r="N20" s="12">
        <f t="shared" si="4"/>
        <v>15090</v>
      </c>
      <c r="O20" s="12">
        <f t="shared" si="5"/>
        <v>1.178781925343813</v>
      </c>
      <c r="P20" s="12">
        <f t="shared" si="10"/>
        <v>0.98192534381139618</v>
      </c>
      <c r="Q20" s="12"/>
      <c r="R20" s="53" t="s">
        <v>156</v>
      </c>
      <c r="S20" s="28">
        <f>IF(ISERROR(HLOOKUP(R20,'Raw data'!$F$3:$BH$104,R$2,FALSE)),"",HLOOKUP(R20,'Raw data'!$F$3:$BH$104,R$2,FALSE))</f>
        <v>92</v>
      </c>
      <c r="T20" s="12">
        <f t="shared" si="6"/>
        <v>396</v>
      </c>
      <c r="U20" s="12">
        <f t="shared" si="7"/>
        <v>18.518518518518519</v>
      </c>
      <c r="V20" s="12">
        <f t="shared" si="8"/>
        <v>15.425925925925926</v>
      </c>
    </row>
    <row r="21" spans="1:22" ht="15.75" customHeight="1" x14ac:dyDescent="0.2">
      <c r="A21" s="71" t="s">
        <v>157</v>
      </c>
      <c r="B21" s="59">
        <f t="shared" si="0"/>
        <v>5.6439661650556445</v>
      </c>
      <c r="C21" s="12"/>
      <c r="D21" s="64" t="s">
        <v>157</v>
      </c>
      <c r="E21" s="28">
        <f>IF(ISERROR(HLOOKUP(D21,'Raw data'!$F$3:$BH$104,D$2,FALSE)),"",HLOOKUP(D21,'Raw data'!$F$3:$BH$104,D$2,FALSE))</f>
        <v>23.02</v>
      </c>
      <c r="F21" s="28">
        <v>7071600</v>
      </c>
      <c r="G21" s="12">
        <f t="shared" si="1"/>
        <v>3.2552746196051812E-3</v>
      </c>
      <c r="H21" s="12">
        <f t="shared" si="2"/>
        <v>1.8004377736869188</v>
      </c>
      <c r="I21" s="12">
        <f t="shared" si="3"/>
        <v>0.18047587874281135</v>
      </c>
      <c r="J21" s="12">
        <f t="shared" si="9"/>
        <v>0.15033640699276185</v>
      </c>
      <c r="K21" s="12"/>
      <c r="L21" s="64" t="s">
        <v>157</v>
      </c>
      <c r="M21" s="28">
        <f>IF(ISERROR(HLOOKUP(L21,'Raw data'!$F$3:$BH$104,L$2,FALSE)),"",HLOOKUP(L21,'Raw data'!$F$3:$BH$104,L$2,FALSE))</f>
        <v>1034</v>
      </c>
      <c r="N21" s="12">
        <f t="shared" si="4"/>
        <v>14236</v>
      </c>
      <c r="O21" s="12">
        <f t="shared" si="5"/>
        <v>6.7714472822527796</v>
      </c>
      <c r="P21" s="12">
        <f t="shared" si="10"/>
        <v>5.6406155861165654</v>
      </c>
      <c r="Q21" s="12"/>
      <c r="R21" s="64" t="s">
        <v>157</v>
      </c>
      <c r="S21" s="28">
        <f>IF(ISERROR(HLOOKUP(R21,'Raw data'!$F$3:$BH$104,R$2,FALSE)),"",HLOOKUP(R21,'Raw data'!$F$3:$BH$104,R$2,FALSE))</f>
        <v>67</v>
      </c>
      <c r="T21" s="12">
        <f t="shared" si="6"/>
        <v>421</v>
      </c>
      <c r="U21" s="12">
        <f t="shared" si="7"/>
        <v>13.374485596707814</v>
      </c>
      <c r="V21" s="12">
        <f t="shared" si="8"/>
        <v>11.140946502057608</v>
      </c>
    </row>
    <row r="22" spans="1:22" ht="15.75" customHeight="1" x14ac:dyDescent="0.2">
      <c r="A22" s="69" t="s">
        <v>158</v>
      </c>
      <c r="B22" s="59">
        <f t="shared" si="0"/>
        <v>0.79000765372809345</v>
      </c>
      <c r="C22" s="12"/>
      <c r="D22" s="62" t="s">
        <v>158</v>
      </c>
      <c r="E22" s="28">
        <f>IF(ISERROR(HLOOKUP(D22,'Raw data'!$F$3:$BH$104,D$2,FALSE)),"",HLOOKUP(D22,'Raw data'!$F$3:$BH$104,D$2,FALSE))</f>
        <v>6.3000000000000003E-4</v>
      </c>
      <c r="F22" s="28">
        <v>14377018</v>
      </c>
      <c r="G22" s="12">
        <f t="shared" si="1"/>
        <v>4.3819935399677453E-8</v>
      </c>
      <c r="H22" s="12">
        <f t="shared" si="2"/>
        <v>1.8036930044865886</v>
      </c>
      <c r="I22" s="12">
        <f t="shared" si="3"/>
        <v>0</v>
      </c>
      <c r="J22" s="12">
        <f t="shared" si="9"/>
        <v>0</v>
      </c>
      <c r="K22" s="12"/>
      <c r="L22" s="62" t="s">
        <v>158</v>
      </c>
      <c r="M22" s="28">
        <f>IF(ISERROR(HLOOKUP(L22,'Raw data'!$F$3:$BH$104,L$2,FALSE)),"",HLOOKUP(L22,'Raw data'!$F$3:$BH$104,L$2,FALSE))</f>
        <v>26</v>
      </c>
      <c r="N22" s="12">
        <f t="shared" si="4"/>
        <v>15244</v>
      </c>
      <c r="O22" s="12">
        <f t="shared" si="5"/>
        <v>0.17026850032743823</v>
      </c>
      <c r="P22" s="12">
        <f t="shared" si="10"/>
        <v>0.14183366077275605</v>
      </c>
      <c r="Q22" s="12"/>
      <c r="R22" s="62" t="s">
        <v>158</v>
      </c>
      <c r="S22" s="28">
        <f>IF(ISERROR(HLOOKUP(R22,'Raw data'!$F$3:$BH$104,R$2,FALSE)),"",HLOOKUP(R22,'Raw data'!$F$3:$BH$104,R$2,FALSE))</f>
        <v>15</v>
      </c>
      <c r="T22" s="12">
        <f t="shared" si="6"/>
        <v>473</v>
      </c>
      <c r="U22" s="12">
        <f t="shared" si="7"/>
        <v>2.6748971193415656</v>
      </c>
      <c r="V22" s="12">
        <f t="shared" si="8"/>
        <v>2.2281893004115241</v>
      </c>
    </row>
    <row r="23" spans="1:22" ht="15.75" customHeight="1" x14ac:dyDescent="0.2">
      <c r="A23" s="71" t="s">
        <v>159</v>
      </c>
      <c r="B23" s="59">
        <f t="shared" si="0"/>
        <v>6.1765249837715546</v>
      </c>
      <c r="C23" s="12"/>
      <c r="D23" s="64" t="s">
        <v>159</v>
      </c>
      <c r="E23" s="28">
        <f>IF(ISERROR(HLOOKUP(D23,'Raw data'!$F$3:$BH$104,D$2,FALSE)),"",HLOOKUP(D23,'Raw data'!$F$3:$BH$104,D$2,FALSE))</f>
        <v>66.099999999999994</v>
      </c>
      <c r="F23" s="28">
        <v>11374022</v>
      </c>
      <c r="G23" s="12">
        <f t="shared" si="1"/>
        <v>5.8114886712897157E-3</v>
      </c>
      <c r="H23" s="12">
        <f t="shared" si="2"/>
        <v>1.7978815596352344</v>
      </c>
      <c r="I23" s="12">
        <f t="shared" si="3"/>
        <v>0.32219700563780407</v>
      </c>
      <c r="J23" s="12">
        <f t="shared" si="9"/>
        <v>0.26839010569629079</v>
      </c>
      <c r="K23" s="12"/>
      <c r="L23" s="64" t="s">
        <v>159</v>
      </c>
      <c r="M23" s="45">
        <f>IF(ISERROR(HLOOKUP(L23,'Raw data'!$F$3:$BH$104,L$2,FALSE)),"",HLOOKUP(L23,'Raw data'!$F$3:$BH$104,L$2,FALSE))</f>
        <v>0</v>
      </c>
      <c r="N23" s="12">
        <f t="shared" si="4"/>
        <v>15270</v>
      </c>
      <c r="O23" s="12">
        <f t="shared" si="5"/>
        <v>0</v>
      </c>
      <c r="P23" s="91">
        <f>AVERAGE(P21,P25,P36,P38,P49)</f>
        <v>17.232789783889977</v>
      </c>
      <c r="Q23" s="12"/>
      <c r="R23" s="64" t="s">
        <v>159</v>
      </c>
      <c r="S23" s="28">
        <f>IF(ISERROR(HLOOKUP(R23,'Raw data'!$F$3:$BH$104,R$2,FALSE)),"",HLOOKUP(R23,'Raw data'!$F$3:$BH$104,R$2,FALSE))</f>
        <v>8</v>
      </c>
      <c r="T23" s="12">
        <f t="shared" si="6"/>
        <v>480</v>
      </c>
      <c r="U23" s="12">
        <f t="shared" si="7"/>
        <v>1.2345679012345698</v>
      </c>
      <c r="V23" s="12">
        <f t="shared" si="8"/>
        <v>1.0283950617283966</v>
      </c>
    </row>
    <row r="24" spans="1:22" ht="15.75" customHeight="1" x14ac:dyDescent="0.2">
      <c r="A24" s="33" t="s">
        <v>160</v>
      </c>
      <c r="B24" s="59">
        <f t="shared" si="0"/>
        <v>6.4030271231938114</v>
      </c>
      <c r="C24" s="12"/>
      <c r="D24" s="53" t="s">
        <v>160</v>
      </c>
      <c r="E24" s="28">
        <f>IF(ISERROR(HLOOKUP(D24,'Raw data'!$F$3:$BH$104,D$2,FALSE)),"",HLOOKUP(D24,'Raw data'!$F$3:$BH$104,D$2,FALSE))</f>
        <v>222.78</v>
      </c>
      <c r="F24" s="28">
        <v>4434827</v>
      </c>
      <c r="G24" s="12">
        <f t="shared" si="1"/>
        <v>5.023420304783028E-2</v>
      </c>
      <c r="H24" s="12">
        <f t="shared" si="2"/>
        <v>1.7534588452586939</v>
      </c>
      <c r="I24" s="12">
        <f t="shared" si="3"/>
        <v>2.7850725762610438</v>
      </c>
      <c r="J24" s="12">
        <f t="shared" si="9"/>
        <v>2.3199654560254492</v>
      </c>
      <c r="K24" s="12"/>
      <c r="L24" s="53" t="s">
        <v>160</v>
      </c>
      <c r="M24" s="28">
        <f>IF(ISERROR(HLOOKUP(L24,'Raw data'!$F$3:$BH$104,L$2,FALSE)),"",HLOOKUP(L24,'Raw data'!$F$3:$BH$104,L$2,FALSE))</f>
        <v>551</v>
      </c>
      <c r="N24" s="12">
        <f t="shared" si="4"/>
        <v>14719</v>
      </c>
      <c r="O24" s="12">
        <f t="shared" si="5"/>
        <v>3.6083824492468892</v>
      </c>
      <c r="P24" s="12">
        <f t="shared" ref="P24:P30" si="11">IF(ISERROR(O24*$A$2),"na",O24*$A$2)</f>
        <v>3.0057825802226588</v>
      </c>
      <c r="Q24" s="12"/>
      <c r="R24" s="53" t="s">
        <v>160</v>
      </c>
      <c r="S24" s="28">
        <f>IF(ISERROR(HLOOKUP(R24,'Raw data'!$F$3:$BH$104,R$2,FALSE)),"",HLOOKUP(R24,'Raw data'!$F$3:$BH$104,R$2,FALSE))</f>
        <v>83</v>
      </c>
      <c r="T24" s="12">
        <f t="shared" si="6"/>
        <v>405</v>
      </c>
      <c r="U24" s="12">
        <f t="shared" si="7"/>
        <v>16.666666666666657</v>
      </c>
      <c r="V24" s="12">
        <f t="shared" si="8"/>
        <v>13.883333333333324</v>
      </c>
    </row>
    <row r="25" spans="1:22" ht="15.75" customHeight="1" x14ac:dyDescent="0.2">
      <c r="A25" s="71" t="s">
        <v>244</v>
      </c>
      <c r="B25" s="59">
        <f t="shared" si="0"/>
        <v>4.8849784491552617</v>
      </c>
      <c r="C25" s="12"/>
      <c r="D25" s="71" t="s">
        <v>244</v>
      </c>
      <c r="E25" s="28">
        <f>IF(ISERROR(HLOOKUP(D25,'Raw data'!$F$3:$BH$104,D$2,FALSE)),"",HLOOKUP(D25,'Raw data'!$F$3:$BH$104,D$2,FALSE))</f>
        <v>17</v>
      </c>
      <c r="F25" s="28">
        <v>23500000</v>
      </c>
      <c r="G25" s="12">
        <f t="shared" si="1"/>
        <v>7.2340425531914894E-4</v>
      </c>
      <c r="H25" s="12">
        <f t="shared" si="2"/>
        <v>1.8029696440512049</v>
      </c>
      <c r="I25" s="12">
        <f t="shared" si="3"/>
        <v>4.0104409873777058E-2</v>
      </c>
      <c r="J25" s="12">
        <f t="shared" si="9"/>
        <v>3.3406973424856289E-2</v>
      </c>
      <c r="K25" s="12"/>
      <c r="L25" s="71" t="s">
        <v>244</v>
      </c>
      <c r="M25" s="28">
        <f>IF(ISERROR(HLOOKUP(L25,'Raw data'!$F$3:$BH$104,L$2,FALSE)),"",HLOOKUP(L25,'Raw data'!$F$3:$BH$104,L$2,FALSE))</f>
        <v>261</v>
      </c>
      <c r="N25" s="12">
        <f t="shared" si="4"/>
        <v>15009</v>
      </c>
      <c r="O25" s="12">
        <f t="shared" si="5"/>
        <v>1.709233791748531</v>
      </c>
      <c r="P25" s="12">
        <f t="shared" si="11"/>
        <v>1.4237917485265261</v>
      </c>
      <c r="Q25" s="12"/>
      <c r="R25" s="71" t="s">
        <v>244</v>
      </c>
      <c r="S25" s="28">
        <f>IF(ISERROR(HLOOKUP(R25,'Raw data'!$F$3:$BH$104,R$2,FALSE)),"",HLOOKUP(R25,'Raw data'!$F$3:$BH$104,R$2,FALSE))</f>
        <v>79</v>
      </c>
      <c r="T25" s="12">
        <f t="shared" si="6"/>
        <v>409</v>
      </c>
      <c r="U25" s="12">
        <f t="shared" si="7"/>
        <v>15.843621399176953</v>
      </c>
      <c r="V25" s="12">
        <f t="shared" si="8"/>
        <v>13.197736625514402</v>
      </c>
    </row>
    <row r="26" spans="1:22" ht="15.75" customHeight="1" x14ac:dyDescent="0.2">
      <c r="A26" s="33" t="s">
        <v>162</v>
      </c>
      <c r="B26" s="59">
        <f t="shared" si="0"/>
        <v>0.58124252221069395</v>
      </c>
      <c r="C26" s="12"/>
      <c r="D26" s="33" t="s">
        <v>162</v>
      </c>
      <c r="E26" s="28">
        <f>IF(ISERROR(HLOOKUP(D26,'Raw data'!$F$3:$BH$104,D$2,FALSE)),"",HLOOKUP(D26,'Raw data'!$F$3:$BH$104,D$2,FALSE))</f>
        <v>3.88</v>
      </c>
      <c r="F26" s="28">
        <v>13400000</v>
      </c>
      <c r="G26" s="12">
        <f t="shared" si="1"/>
        <v>2.8955223880597011E-4</v>
      </c>
      <c r="H26" s="12">
        <f t="shared" si="2"/>
        <v>1.8034034960677181</v>
      </c>
      <c r="I26" s="12">
        <f t="shared" si="3"/>
        <v>1.6050869973469162E-2</v>
      </c>
      <c r="J26" s="12">
        <f t="shared" si="9"/>
        <v>1.3370374687899811E-2</v>
      </c>
      <c r="K26" s="12"/>
      <c r="L26" s="33" t="s">
        <v>162</v>
      </c>
      <c r="M26" s="28">
        <f>IF(ISERROR(HLOOKUP(L26,'Raw data'!$F$3:$BH$104,L$2,FALSE)),"",HLOOKUP(L26,'Raw data'!$F$3:$BH$104,L$2,FALSE))</f>
        <v>3</v>
      </c>
      <c r="N26" s="12">
        <f t="shared" si="4"/>
        <v>15267</v>
      </c>
      <c r="O26" s="12">
        <f t="shared" si="5"/>
        <v>1.9646365422403278E-2</v>
      </c>
      <c r="P26" s="12">
        <f t="shared" si="11"/>
        <v>1.636542239686193E-2</v>
      </c>
      <c r="Q26" s="12"/>
      <c r="R26" s="33" t="s">
        <v>162</v>
      </c>
      <c r="S26" s="28">
        <f>IF(ISERROR(HLOOKUP(R26,'Raw data'!$F$3:$BH$104,R$2,FALSE)),"",HLOOKUP(R26,'Raw data'!$F$3:$BH$104,R$2,FALSE))</f>
        <v>12</v>
      </c>
      <c r="T26" s="12">
        <f t="shared" si="6"/>
        <v>476</v>
      </c>
      <c r="U26" s="12">
        <f t="shared" si="7"/>
        <v>2.0576131687242736</v>
      </c>
      <c r="V26" s="12">
        <f t="shared" si="8"/>
        <v>1.7139917695473199</v>
      </c>
    </row>
    <row r="27" spans="1:22" ht="15.75" customHeight="1" x14ac:dyDescent="0.2">
      <c r="A27" s="77" t="s">
        <v>163</v>
      </c>
      <c r="B27" s="59">
        <f t="shared" si="0"/>
        <v>5.9248952579175365</v>
      </c>
      <c r="C27" s="12"/>
      <c r="D27" s="79" t="s">
        <v>163</v>
      </c>
      <c r="E27" s="28">
        <f>IF(ISERROR(HLOOKUP(D27,'Raw data'!$F$3:$BH$104,D$2,FALSE)),"",HLOOKUP(D27,'Raw data'!$F$3:$BH$104,D$2,FALSE))</f>
        <v>2.4077305299999998</v>
      </c>
      <c r="F27" s="28">
        <v>9752000</v>
      </c>
      <c r="G27" s="12">
        <f t="shared" si="1"/>
        <v>2.468960756767842E-4</v>
      </c>
      <c r="H27" s="12">
        <f t="shared" si="2"/>
        <v>1.8034461522308474</v>
      </c>
      <c r="I27" s="12">
        <f t="shared" si="3"/>
        <v>1.368593519669048E-2</v>
      </c>
      <c r="J27" s="12">
        <f t="shared" si="9"/>
        <v>1.140038401884317E-2</v>
      </c>
      <c r="K27" s="12"/>
      <c r="L27" s="79" t="s">
        <v>163</v>
      </c>
      <c r="M27" s="28">
        <f>IF(ISERROR(HLOOKUP(L27,'Raw data'!$F$3:$BH$104,L$2,FALSE)),"",HLOOKUP(L27,'Raw data'!$F$3:$BH$104,L$2,FALSE))</f>
        <v>1591</v>
      </c>
      <c r="N27" s="12">
        <f t="shared" si="4"/>
        <v>13679</v>
      </c>
      <c r="O27" s="12">
        <f t="shared" si="5"/>
        <v>10.419122462344475</v>
      </c>
      <c r="P27" s="12">
        <f t="shared" si="11"/>
        <v>8.6791290111329484</v>
      </c>
      <c r="Q27" s="12"/>
      <c r="R27" s="79" t="s">
        <v>163</v>
      </c>
      <c r="S27" s="28">
        <f>IF(ISERROR(HLOOKUP(R27,'Raw data'!$F$3:$BH$104,R$2,FALSE)),"",HLOOKUP(R27,'Raw data'!$F$3:$BH$104,R$2,FALSE))</f>
        <v>55</v>
      </c>
      <c r="T27" s="12">
        <f t="shared" si="6"/>
        <v>433</v>
      </c>
      <c r="U27" s="12">
        <f t="shared" si="7"/>
        <v>10.905349794238674</v>
      </c>
      <c r="V27" s="12">
        <f t="shared" si="8"/>
        <v>9.0841563786008148</v>
      </c>
    </row>
    <row r="28" spans="1:22" ht="15.75" customHeight="1" x14ac:dyDescent="0.2">
      <c r="A28" s="69" t="s">
        <v>164</v>
      </c>
      <c r="B28" s="59">
        <f t="shared" si="0"/>
        <v>23.637621635455513</v>
      </c>
      <c r="C28" s="12"/>
      <c r="D28" s="62" t="s">
        <v>164</v>
      </c>
      <c r="E28" s="28">
        <f>IF(ISERROR(HLOOKUP(D28,'Raw data'!$F$3:$BH$104,D$2,FALSE)),"",HLOOKUP(D28,'Raw data'!$F$3:$BH$104,D$2,FALSE))</f>
        <v>51.71</v>
      </c>
      <c r="F28" s="28">
        <v>8173941</v>
      </c>
      <c r="G28" s="12">
        <f t="shared" si="1"/>
        <v>6.3262017672992745E-3</v>
      </c>
      <c r="H28" s="12">
        <f t="shared" si="2"/>
        <v>1.7973668465392247</v>
      </c>
      <c r="I28" s="12">
        <f t="shared" si="3"/>
        <v>0.35073362992638124</v>
      </c>
      <c r="J28" s="12">
        <f t="shared" si="9"/>
        <v>0.29216111372867554</v>
      </c>
      <c r="K28" s="12"/>
      <c r="L28" s="62" t="s">
        <v>164</v>
      </c>
      <c r="M28" s="28">
        <f>IF(ISERROR(HLOOKUP(L28,'Raw data'!$F$3:$BH$104,L$2,FALSE)),"",HLOOKUP(L28,'Raw data'!$F$3:$BH$104,L$2,FALSE))</f>
        <v>2263</v>
      </c>
      <c r="N28" s="12">
        <f t="shared" si="4"/>
        <v>13007</v>
      </c>
      <c r="O28" s="12">
        <f t="shared" si="5"/>
        <v>14.81990831696136</v>
      </c>
      <c r="P28" s="12">
        <f t="shared" si="11"/>
        <v>12.344983628028812</v>
      </c>
      <c r="Q28" s="12"/>
      <c r="R28" s="62" t="s">
        <v>164</v>
      </c>
      <c r="S28" s="28">
        <f>IF(ISERROR(HLOOKUP(R28,'Raw data'!$F$3:$BH$104,R$2,FALSE)),"",HLOOKUP(R28,'Raw data'!$F$3:$BH$104,R$2,FALSE))</f>
        <v>342</v>
      </c>
      <c r="T28" s="12">
        <f t="shared" si="6"/>
        <v>146</v>
      </c>
      <c r="U28" s="12">
        <f t="shared" si="7"/>
        <v>69.958847736625515</v>
      </c>
      <c r="V28" s="12">
        <f t="shared" si="8"/>
        <v>58.275720164609048</v>
      </c>
    </row>
    <row r="29" spans="1:22" ht="15.75" customHeight="1" x14ac:dyDescent="0.2">
      <c r="A29" s="81" t="s">
        <v>165</v>
      </c>
      <c r="B29" s="59">
        <f t="shared" si="0"/>
        <v>4.3826575662228562</v>
      </c>
      <c r="C29" s="12"/>
      <c r="D29" s="84" t="s">
        <v>165</v>
      </c>
      <c r="E29" s="28">
        <f>IF(ISERROR(HLOOKUP(D29,'Raw data'!$F$3:$BH$104,D$2,FALSE)),"",HLOOKUP(D29,'Raw data'!$F$3:$BH$104,D$2,FALSE))</f>
        <v>40.557594999999999</v>
      </c>
      <c r="F29" s="28">
        <v>3884307</v>
      </c>
      <c r="G29" s="12">
        <f t="shared" si="1"/>
        <v>1.0441397912162967E-2</v>
      </c>
      <c r="H29" s="12">
        <f t="shared" si="2"/>
        <v>1.7932516503943612</v>
      </c>
      <c r="I29" s="12">
        <f t="shared" si="3"/>
        <v>0.57888754163015221</v>
      </c>
      <c r="J29" s="12">
        <f t="shared" si="9"/>
        <v>0.48221332217791679</v>
      </c>
      <c r="K29" s="12"/>
      <c r="L29" s="84" t="s">
        <v>165</v>
      </c>
      <c r="M29" s="28">
        <f>IF(ISERROR(HLOOKUP(L29,'Raw data'!$F$3:$BH$104,L$2,FALSE)),"",HLOOKUP(L29,'Raw data'!$F$3:$BH$104,L$2,FALSE))</f>
        <v>91</v>
      </c>
      <c r="N29" s="12">
        <f t="shared" si="4"/>
        <v>15179</v>
      </c>
      <c r="O29" s="12">
        <f t="shared" si="5"/>
        <v>0.59593975114603381</v>
      </c>
      <c r="P29" s="12">
        <f t="shared" si="11"/>
        <v>0.49641781270464613</v>
      </c>
      <c r="Q29" s="12"/>
      <c r="R29" s="84" t="s">
        <v>165</v>
      </c>
      <c r="S29" s="28">
        <f>IF(ISERROR(HLOOKUP(R29,'Raw data'!$F$3:$BH$104,R$2,FALSE)),"",HLOOKUP(R29,'Raw data'!$F$3:$BH$104,R$2,FALSE))</f>
        <v>73</v>
      </c>
      <c r="T29" s="12">
        <f t="shared" si="6"/>
        <v>415</v>
      </c>
      <c r="U29" s="12">
        <f t="shared" si="7"/>
        <v>14.609053497942384</v>
      </c>
      <c r="V29" s="12">
        <f t="shared" si="8"/>
        <v>12.169341563786006</v>
      </c>
    </row>
    <row r="30" spans="1:22" ht="15.75" customHeight="1" x14ac:dyDescent="0.2">
      <c r="A30" s="69" t="s">
        <v>166</v>
      </c>
      <c r="B30" s="59">
        <f t="shared" si="0"/>
        <v>13.43629607856394</v>
      </c>
      <c r="C30" s="12"/>
      <c r="D30" s="62" t="s">
        <v>166</v>
      </c>
      <c r="E30" s="28">
        <f>IF(ISERROR(HLOOKUP(D30,'Raw data'!$F$3:$BH$104,D$2,FALSE)),"",HLOOKUP(D30,'Raw data'!$F$3:$BH$104,D$2,FALSE))</f>
        <v>35</v>
      </c>
      <c r="F30" s="28">
        <v>3165235</v>
      </c>
      <c r="G30" s="12">
        <f t="shared" si="1"/>
        <v>1.1057630792026501E-2</v>
      </c>
      <c r="H30" s="12">
        <f t="shared" si="2"/>
        <v>1.7926354175144976</v>
      </c>
      <c r="I30" s="12">
        <f t="shared" si="3"/>
        <v>0.61305260621324464</v>
      </c>
      <c r="J30" s="12">
        <f t="shared" si="9"/>
        <v>0.51067282097563271</v>
      </c>
      <c r="K30" s="12"/>
      <c r="L30" s="62" t="s">
        <v>166</v>
      </c>
      <c r="M30" s="28">
        <f>IF(ISERROR(HLOOKUP(L30,'Raw data'!$F$3:$BH$104,L$2,FALSE)),"",HLOOKUP(L30,'Raw data'!$F$3:$BH$104,L$2,FALSE))</f>
        <v>69</v>
      </c>
      <c r="N30" s="12">
        <f t="shared" si="4"/>
        <v>15201</v>
      </c>
      <c r="O30" s="12">
        <f t="shared" si="5"/>
        <v>0.45186640471513329</v>
      </c>
      <c r="P30" s="12">
        <f t="shared" si="11"/>
        <v>0.37640471512770601</v>
      </c>
      <c r="Q30" s="12"/>
      <c r="R30" s="62" t="s">
        <v>166</v>
      </c>
      <c r="S30" s="28">
        <f>IF(ISERROR(HLOOKUP(R30,'Raw data'!$F$3:$BH$104,R$2,FALSE)),"",HLOOKUP(R30,'Raw data'!$F$3:$BH$104,R$2,FALSE))</f>
        <v>232</v>
      </c>
      <c r="T30" s="12">
        <f t="shared" si="6"/>
        <v>256</v>
      </c>
      <c r="U30" s="12">
        <f t="shared" si="7"/>
        <v>47.325102880658434</v>
      </c>
      <c r="V30" s="12">
        <f t="shared" si="8"/>
        <v>39.421810699588477</v>
      </c>
    </row>
    <row r="31" spans="1:22" ht="15.75" customHeight="1" x14ac:dyDescent="0.2">
      <c r="A31" s="71" t="s">
        <v>167</v>
      </c>
      <c r="B31" s="59">
        <f t="shared" si="0"/>
        <v>6.2722755816888425</v>
      </c>
      <c r="C31" s="12"/>
      <c r="D31" s="64" t="s">
        <v>167</v>
      </c>
      <c r="E31" s="28">
        <f>IF(ISERROR(HLOOKUP(D31,'Raw data'!$F$3:$BH$104,D$2,FALSE)),"",HLOOKUP(D31,'Raw data'!$F$3:$BH$104,D$2,FALSE))</f>
        <v>10.64</v>
      </c>
      <c r="F31" s="28">
        <v>11855975</v>
      </c>
      <c r="G31" s="12">
        <f t="shared" si="1"/>
        <v>8.9743778980640567E-4</v>
      </c>
      <c r="H31" s="12">
        <f t="shared" si="2"/>
        <v>1.8027956105167178</v>
      </c>
      <c r="I31" s="12">
        <f t="shared" si="3"/>
        <v>4.9753143558177726E-2</v>
      </c>
      <c r="J31" s="12">
        <f t="shared" si="9"/>
        <v>4.1444368583962041E-2</v>
      </c>
      <c r="K31" s="12"/>
      <c r="L31" s="64" t="s">
        <v>167</v>
      </c>
      <c r="M31" s="45">
        <f>IF(ISERROR(HLOOKUP(L31,'Raw data'!$F$3:$BH$104,L$2,FALSE)),"",HLOOKUP(L31,'Raw data'!$F$3:$BH$104,L$2,FALSE))</f>
        <v>0</v>
      </c>
      <c r="N31" s="12">
        <f t="shared" si="4"/>
        <v>15270</v>
      </c>
      <c r="O31" s="12">
        <f t="shared" si="5"/>
        <v>0</v>
      </c>
      <c r="P31" s="91">
        <f>AVERAGE(P21,P25,P36,P38,P49)</f>
        <v>17.232789783889977</v>
      </c>
      <c r="Q31" s="12"/>
      <c r="R31" s="64" t="s">
        <v>167</v>
      </c>
      <c r="S31" s="28">
        <f>IF(ISERROR(HLOOKUP(R31,'Raw data'!$F$3:$BH$104,R$2,FALSE)),"",HLOOKUP(R31,'Raw data'!$F$3:$BH$104,R$2,FALSE))</f>
        <v>11</v>
      </c>
      <c r="T31" s="12">
        <f t="shared" si="6"/>
        <v>477</v>
      </c>
      <c r="U31" s="12">
        <f t="shared" si="7"/>
        <v>1.8518518518518476</v>
      </c>
      <c r="V31" s="12">
        <f t="shared" si="8"/>
        <v>1.542592592592589</v>
      </c>
    </row>
    <row r="32" spans="1:22" ht="15.75" customHeight="1" x14ac:dyDescent="0.2">
      <c r="A32" s="77" t="s">
        <v>168</v>
      </c>
      <c r="B32" s="59">
        <f t="shared" si="0"/>
        <v>29.947430101843661</v>
      </c>
      <c r="C32" s="12"/>
      <c r="D32" s="79" t="s">
        <v>168</v>
      </c>
      <c r="E32" s="28">
        <f>IF(ISERROR(HLOOKUP(D32,'Raw data'!$F$3:$BH$104,D$2,FALSE)),"",HLOOKUP(D32,'Raw data'!$F$3:$BH$104,D$2,FALSE))</f>
        <v>46.910724000000002</v>
      </c>
      <c r="F32" s="28">
        <v>8851080</v>
      </c>
      <c r="G32" s="12">
        <f t="shared" si="1"/>
        <v>5.3E-3</v>
      </c>
      <c r="H32" s="12">
        <f t="shared" si="2"/>
        <v>1.798393048306524</v>
      </c>
      <c r="I32" s="12">
        <f t="shared" si="3"/>
        <v>0.29383914928324373</v>
      </c>
      <c r="J32" s="12">
        <f t="shared" si="9"/>
        <v>0.24476801135294202</v>
      </c>
      <c r="K32" s="12"/>
      <c r="L32" s="79" t="s">
        <v>168</v>
      </c>
      <c r="M32" s="28">
        <f>IF(ISERROR(HLOOKUP(L32,'Raw data'!$F$3:$BH$104,L$2,FALSE)),"",HLOOKUP(L32,'Raw data'!$F$3:$BH$104,L$2,FALSE))</f>
        <v>3668</v>
      </c>
      <c r="N32" s="12">
        <f t="shared" si="4"/>
        <v>11602</v>
      </c>
      <c r="O32" s="12">
        <f t="shared" si="5"/>
        <v>24.02095612311723</v>
      </c>
      <c r="P32" s="12">
        <f t="shared" ref="P32:P41" si="12">IF(ISERROR(O32*$A$2),"na",O32*$A$2)</f>
        <v>20.009456450556652</v>
      </c>
      <c r="Q32" s="12"/>
      <c r="R32" s="79" t="s">
        <v>168</v>
      </c>
      <c r="S32" s="28">
        <f>IF(ISERROR(HLOOKUP(R32,'Raw data'!$F$3:$BH$104,R$2,FALSE)),"",HLOOKUP(R32,'Raw data'!$F$3:$BH$104,R$2,FALSE))</f>
        <v>408</v>
      </c>
      <c r="T32" s="12">
        <f t="shared" si="6"/>
        <v>80</v>
      </c>
      <c r="U32" s="12">
        <f t="shared" si="7"/>
        <v>83.539094650205755</v>
      </c>
      <c r="V32" s="12">
        <f t="shared" si="8"/>
        <v>69.588065843621393</v>
      </c>
    </row>
    <row r="33" spans="1:22" ht="15.75" customHeight="1" x14ac:dyDescent="0.2">
      <c r="A33" s="81" t="s">
        <v>169</v>
      </c>
      <c r="B33" s="59">
        <f t="shared" si="0"/>
        <v>3.0680584345258133</v>
      </c>
      <c r="C33" s="12"/>
      <c r="D33" s="84" t="s">
        <v>169</v>
      </c>
      <c r="E33" s="28">
        <f>IF(ISERROR(HLOOKUP(D33,'Raw data'!$F$3:$BH$104,D$2,FALSE)),"",HLOOKUP(D33,'Raw data'!$F$3:$BH$104,D$2,FALSE))</f>
        <v>3.5207700000000002</v>
      </c>
      <c r="F33" s="28">
        <v>2496435</v>
      </c>
      <c r="G33" s="12">
        <f t="shared" si="1"/>
        <v>1.4103191150580728E-3</v>
      </c>
      <c r="H33" s="12">
        <f t="shared" si="2"/>
        <v>1.802282729191466</v>
      </c>
      <c r="I33" s="12">
        <f t="shared" si="3"/>
        <v>7.818821116535446E-2</v>
      </c>
      <c r="J33" s="12">
        <f t="shared" si="9"/>
        <v>6.513077990074026E-2</v>
      </c>
      <c r="K33" s="12"/>
      <c r="L33" s="84" t="s">
        <v>169</v>
      </c>
      <c r="M33" s="28">
        <f>IF(ISERROR(HLOOKUP(L33,'Raw data'!$F$3:$BH$104,L$2,FALSE)),"",HLOOKUP(L33,'Raw data'!$F$3:$BH$104,L$2,FALSE))</f>
        <v>230</v>
      </c>
      <c r="N33" s="12">
        <f t="shared" si="4"/>
        <v>15040</v>
      </c>
      <c r="O33" s="12">
        <f t="shared" si="5"/>
        <v>1.5062213490504348</v>
      </c>
      <c r="P33" s="12">
        <f t="shared" si="12"/>
        <v>1.2546823837590122</v>
      </c>
      <c r="Q33" s="12"/>
      <c r="R33" s="84" t="s">
        <v>169</v>
      </c>
      <c r="S33" s="28">
        <f>IF(ISERROR(HLOOKUP(R33,'Raw data'!$F$3:$BH$104,R$2,FALSE)),"",HLOOKUP(R33,'Raw data'!$F$3:$BH$104,R$2,FALSE))</f>
        <v>48</v>
      </c>
      <c r="T33" s="12">
        <f t="shared" si="6"/>
        <v>440</v>
      </c>
      <c r="U33" s="12">
        <f t="shared" si="7"/>
        <v>9.4650205761316784</v>
      </c>
      <c r="V33" s="12">
        <f t="shared" si="8"/>
        <v>7.8843621399176875</v>
      </c>
    </row>
    <row r="34" spans="1:22" ht="15.75" customHeight="1" x14ac:dyDescent="0.2">
      <c r="A34" s="81" t="s">
        <v>170</v>
      </c>
      <c r="B34" s="59">
        <f t="shared" si="0"/>
        <v>2.5304461287579127</v>
      </c>
      <c r="C34" s="12"/>
      <c r="D34" s="84" t="s">
        <v>170</v>
      </c>
      <c r="E34" s="28">
        <f>IF(ISERROR(HLOOKUP(D34,'Raw data'!$F$3:$BH$104,D$2,FALSE)),"",HLOOKUP(D34,'Raw data'!$F$3:$BH$104,D$2,FALSE))</f>
        <v>43.99</v>
      </c>
      <c r="F34" s="28">
        <v>3824220</v>
      </c>
      <c r="G34" s="12">
        <f t="shared" si="1"/>
        <v>1.1502999304433324E-2</v>
      </c>
      <c r="H34" s="12">
        <f t="shared" si="2"/>
        <v>1.7921900490020908</v>
      </c>
      <c r="I34" s="12">
        <f t="shared" si="3"/>
        <v>0.63774464145977561</v>
      </c>
      <c r="J34" s="12">
        <f t="shared" si="9"/>
        <v>0.5312412863359931</v>
      </c>
      <c r="K34" s="12"/>
      <c r="L34" s="84" t="s">
        <v>170</v>
      </c>
      <c r="M34" s="28">
        <f>IF(ISERROR(HLOOKUP(L34,'Raw data'!$F$3:$BH$104,L$2,FALSE)),"",HLOOKUP(L34,'Raw data'!$F$3:$BH$104,L$2,FALSE))</f>
        <v>6</v>
      </c>
      <c r="N34" s="12">
        <f t="shared" si="4"/>
        <v>15264</v>
      </c>
      <c r="O34" s="12">
        <f t="shared" si="5"/>
        <v>3.9292730844792345E-2</v>
      </c>
      <c r="P34" s="12">
        <f t="shared" si="12"/>
        <v>3.2730844793712022E-2</v>
      </c>
      <c r="Q34" s="12"/>
      <c r="R34" s="84" t="s">
        <v>170</v>
      </c>
      <c r="S34" s="28">
        <f>IF(ISERROR(HLOOKUP(R34,'Raw data'!$F$3:$BH$104,R$2,FALSE)),"",HLOOKUP(R34,'Raw data'!$F$3:$BH$104,R$2,FALSE))</f>
        <v>43</v>
      </c>
      <c r="T34" s="12">
        <f t="shared" si="6"/>
        <v>445</v>
      </c>
      <c r="U34" s="12">
        <f t="shared" si="7"/>
        <v>8.4362139917695487</v>
      </c>
      <c r="V34" s="12">
        <f t="shared" si="8"/>
        <v>7.0273662551440337</v>
      </c>
    </row>
    <row r="35" spans="1:22" ht="15.75" customHeight="1" x14ac:dyDescent="0.2">
      <c r="A35" s="69" t="s">
        <v>171</v>
      </c>
      <c r="B35" s="59">
        <f t="shared" si="0"/>
        <v>55.786111115346479</v>
      </c>
      <c r="C35" s="12"/>
      <c r="D35" s="62" t="s">
        <v>171</v>
      </c>
      <c r="E35" s="28">
        <f>IF(ISERROR(HLOOKUP(D35,'Raw data'!$F$3:$BH$104,D$2,FALSE)),"",HLOOKUP(D35,'Raw data'!$F$3:$BH$104,D$2,FALSE))</f>
        <v>188.89</v>
      </c>
      <c r="F35" s="28">
        <v>11503501</v>
      </c>
      <c r="G35" s="12">
        <f t="shared" si="1"/>
        <v>1.6420218505653193E-2</v>
      </c>
      <c r="H35" s="12">
        <f t="shared" si="2"/>
        <v>1.7872728298008709</v>
      </c>
      <c r="I35" s="12">
        <f t="shared" si="3"/>
        <v>0.91036416091172612</v>
      </c>
      <c r="J35" s="12">
        <f t="shared" si="9"/>
        <v>0.75833334603946778</v>
      </c>
      <c r="K35" s="12"/>
      <c r="L35" s="62" t="s">
        <v>171</v>
      </c>
      <c r="M35" s="28">
        <f>IF(ISERROR(HLOOKUP(L35,'Raw data'!$F$3:$BH$104,L$2,FALSE)),"",HLOOKUP(L35,'Raw data'!$F$3:$BH$104,L$2,FALSE))</f>
        <v>15270</v>
      </c>
      <c r="N35" s="12">
        <f t="shared" si="4"/>
        <v>0</v>
      </c>
      <c r="O35" s="12">
        <f t="shared" si="5"/>
        <v>100</v>
      </c>
      <c r="P35" s="12">
        <f t="shared" si="12"/>
        <v>83.3</v>
      </c>
      <c r="Q35" s="12"/>
      <c r="R35" s="62" t="s">
        <v>171</v>
      </c>
      <c r="S35" s="28">
        <f>IF(ISERROR(HLOOKUP(R35,'Raw data'!$F$3:$BH$104,R$2,FALSE)),"",HLOOKUP(R35,'Raw data'!$F$3:$BH$104,R$2,FALSE))</f>
        <v>488</v>
      </c>
      <c r="T35" s="12">
        <f t="shared" si="6"/>
        <v>0</v>
      </c>
      <c r="U35" s="12">
        <f t="shared" si="7"/>
        <v>100</v>
      </c>
      <c r="V35" s="12">
        <f t="shared" si="8"/>
        <v>83.3</v>
      </c>
    </row>
    <row r="36" spans="1:22" ht="15.75" customHeight="1" x14ac:dyDescent="0.2">
      <c r="A36" s="71" t="s">
        <v>172</v>
      </c>
      <c r="B36" s="59">
        <f t="shared" si="0"/>
        <v>1.5172040729541258</v>
      </c>
      <c r="C36" s="12"/>
      <c r="D36" s="64" t="s">
        <v>172</v>
      </c>
      <c r="E36" s="28">
        <f>IF(ISERROR(HLOOKUP(D36,'Raw data'!$F$3:$BH$104,D$2,FALSE)),"",HLOOKUP(D36,'Raw data'!$F$3:$BH$104,D$2,FALSE))</f>
        <v>15.37</v>
      </c>
      <c r="F36" s="28">
        <v>12442373</v>
      </c>
      <c r="G36" s="12">
        <f t="shared" si="1"/>
        <v>1.2352949071692352E-3</v>
      </c>
      <c r="H36" s="12">
        <f t="shared" si="2"/>
        <v>1.8024577533993549</v>
      </c>
      <c r="I36" s="12">
        <f t="shared" si="3"/>
        <v>6.8484552757098527E-2</v>
      </c>
      <c r="J36" s="12">
        <f t="shared" si="9"/>
        <v>5.7047632446663069E-2</v>
      </c>
      <c r="K36" s="12"/>
      <c r="L36" s="64" t="s">
        <v>172</v>
      </c>
      <c r="M36" s="28">
        <f>IF(ISERROR(HLOOKUP(L36,'Raw data'!$F$3:$BH$104,L$2,FALSE)),"",HLOOKUP(L36,'Raw data'!$F$3:$BH$104,L$2,FALSE))</f>
        <v>7</v>
      </c>
      <c r="N36" s="12">
        <f t="shared" si="4"/>
        <v>15263</v>
      </c>
      <c r="O36" s="12">
        <f t="shared" si="5"/>
        <v>4.5841519318926771E-2</v>
      </c>
      <c r="P36" s="12">
        <f t="shared" si="12"/>
        <v>3.8185985592665998E-2</v>
      </c>
      <c r="Q36" s="12"/>
      <c r="R36" s="64" t="s">
        <v>172</v>
      </c>
      <c r="S36" s="28">
        <f>IF(ISERROR(HLOOKUP(R36,'Raw data'!$F$3:$BH$104,R$2,FALSE)),"",HLOOKUP(R36,'Raw data'!$F$3:$BH$104,R$2,FALSE))</f>
        <v>28</v>
      </c>
      <c r="T36" s="12">
        <f t="shared" si="6"/>
        <v>460</v>
      </c>
      <c r="U36" s="12">
        <f t="shared" si="7"/>
        <v>5.3497942386831312</v>
      </c>
      <c r="V36" s="12">
        <f t="shared" si="8"/>
        <v>4.4563786008230482</v>
      </c>
    </row>
    <row r="37" spans="1:22" ht="15.75" customHeight="1" x14ac:dyDescent="0.2">
      <c r="A37" s="33" t="s">
        <v>173</v>
      </c>
      <c r="B37" s="59">
        <f t="shared" si="0"/>
        <v>0.22478620044340625</v>
      </c>
      <c r="C37" s="12"/>
      <c r="D37" s="53" t="s">
        <v>173</v>
      </c>
      <c r="E37" s="28">
        <f>IF(ISERROR(HLOOKUP(D37,'Raw data'!$F$3:$BH$104,D$2,FALSE)),"",HLOOKUP(D37,'Raw data'!$F$3:$BH$104,D$2,FALSE))</f>
        <v>37.299999999999997</v>
      </c>
      <c r="F37" s="28">
        <v>3138369</v>
      </c>
      <c r="G37" s="12">
        <f t="shared" si="1"/>
        <v>1.188515435884053E-2</v>
      </c>
      <c r="H37" s="12">
        <f t="shared" si="2"/>
        <v>1.7918078939476836</v>
      </c>
      <c r="I37" s="12">
        <f t="shared" si="3"/>
        <v>0.65893200834851484</v>
      </c>
      <c r="J37" s="12">
        <f t="shared" si="9"/>
        <v>0.54889036295431282</v>
      </c>
      <c r="K37" s="12"/>
      <c r="L37" s="53" t="s">
        <v>173</v>
      </c>
      <c r="M37" s="28">
        <f>IF(ISERROR(HLOOKUP(L37,'Raw data'!$F$3:$BH$104,L$2,FALSE)),"",HLOOKUP(L37,'Raw data'!$F$3:$BH$104,L$2,FALSE))</f>
        <v>23</v>
      </c>
      <c r="N37" s="12">
        <f t="shared" si="4"/>
        <v>15247</v>
      </c>
      <c r="O37" s="12">
        <f t="shared" si="5"/>
        <v>0.15062213490504917</v>
      </c>
      <c r="P37" s="12">
        <f t="shared" si="12"/>
        <v>0.12546823837590595</v>
      </c>
      <c r="Q37" s="12"/>
      <c r="R37" s="53" t="s">
        <v>173</v>
      </c>
      <c r="S37" s="28">
        <f>IF(ISERROR(HLOOKUP(R37,'Raw data'!$F$3:$BH$104,R$2,FALSE)),"",HLOOKUP(R37,'Raw data'!$F$3:$BH$104,R$2,FALSE))</f>
        <v>2</v>
      </c>
      <c r="T37" s="12">
        <f t="shared" si="6"/>
        <v>486</v>
      </c>
      <c r="U37" s="12">
        <f t="shared" si="7"/>
        <v>0</v>
      </c>
      <c r="V37" s="12">
        <f t="shared" si="8"/>
        <v>0</v>
      </c>
    </row>
    <row r="38" spans="1:22" ht="15.75" customHeight="1" x14ac:dyDescent="0.2">
      <c r="A38" s="71" t="s">
        <v>174</v>
      </c>
      <c r="B38" s="59">
        <f t="shared" si="0"/>
        <v>2.2579845206924554</v>
      </c>
      <c r="C38" s="12"/>
      <c r="D38" s="64" t="s">
        <v>174</v>
      </c>
      <c r="E38" s="28">
        <f>IF(ISERROR(HLOOKUP(D38,'Raw data'!$F$3:$BH$104,D$2,FALSE)),"",HLOOKUP(D38,'Raw data'!$F$3:$BH$104,D$2,FALSE))</f>
        <v>22.26</v>
      </c>
      <c r="F38" s="28">
        <v>16787941</v>
      </c>
      <c r="G38" s="12">
        <f t="shared" si="1"/>
        <v>1.3259517650199032E-3</v>
      </c>
      <c r="H38" s="12">
        <f t="shared" si="2"/>
        <v>1.8023670965415042</v>
      </c>
      <c r="I38" s="12">
        <f t="shared" si="3"/>
        <v>7.3510732801338463E-2</v>
      </c>
      <c r="J38" s="12">
        <f t="shared" si="9"/>
        <v>6.1234440423514939E-2</v>
      </c>
      <c r="K38" s="12"/>
      <c r="L38" s="64" t="s">
        <v>174</v>
      </c>
      <c r="M38" s="28">
        <f>IF(ISERROR(HLOOKUP(L38,'Raw data'!$F$3:$BH$104,L$2,FALSE)),"",HLOOKUP(L38,'Raw data'!$F$3:$BH$104,L$2,FALSE))</f>
        <v>68</v>
      </c>
      <c r="N38" s="12">
        <f t="shared" si="4"/>
        <v>15202</v>
      </c>
      <c r="O38" s="12">
        <f t="shared" si="5"/>
        <v>0.44531761624099886</v>
      </c>
      <c r="P38" s="12">
        <f t="shared" si="12"/>
        <v>0.37094957432875203</v>
      </c>
      <c r="Q38" s="12"/>
      <c r="R38" s="64" t="s">
        <v>174</v>
      </c>
      <c r="S38" s="28">
        <f>IF(ISERROR(HLOOKUP(R38,'Raw data'!$F$3:$BH$104,R$2,FALSE)),"",HLOOKUP(R38,'Raw data'!$F$3:$BH$104,R$2,FALSE))</f>
        <v>39</v>
      </c>
      <c r="T38" s="12">
        <f t="shared" si="6"/>
        <v>449</v>
      </c>
      <c r="U38" s="12">
        <f t="shared" si="7"/>
        <v>7.6131687242798307</v>
      </c>
      <c r="V38" s="12">
        <f t="shared" si="8"/>
        <v>6.3417695473250983</v>
      </c>
    </row>
    <row r="39" spans="1:22" ht="15.75" customHeight="1" x14ac:dyDescent="0.2">
      <c r="A39" s="81" t="s">
        <v>175</v>
      </c>
      <c r="B39" s="59">
        <f t="shared" si="0"/>
        <v>13.180453708097588</v>
      </c>
      <c r="C39" s="12"/>
      <c r="D39" s="84" t="s">
        <v>175</v>
      </c>
      <c r="E39" s="28">
        <f>IF(ISERROR(HLOOKUP(D39,'Raw data'!$F$3:$BH$104,D$2,FALSE)),"",HLOOKUP(D39,'Raw data'!$F$3:$BH$104,D$2,FALSE))</f>
        <v>210.59435999999999</v>
      </c>
      <c r="F39" s="28">
        <v>8405837</v>
      </c>
      <c r="G39" s="12">
        <f t="shared" si="1"/>
        <v>2.5053348048504866E-2</v>
      </c>
      <c r="H39" s="12">
        <f t="shared" si="2"/>
        <v>1.7786397002580192</v>
      </c>
      <c r="I39" s="12">
        <f t="shared" si="3"/>
        <v>1.3890004655033152</v>
      </c>
      <c r="J39" s="12">
        <f t="shared" si="9"/>
        <v>1.1570373877642615</v>
      </c>
      <c r="K39" s="12"/>
      <c r="L39" s="84" t="s">
        <v>175</v>
      </c>
      <c r="M39" s="72" t="str">
        <f>IF(ISERROR(HLOOKUP(L39,'Raw data'!$F$3:$BH$104,L$2,FALSE)),"",HLOOKUP(L39,'Raw data'!$F$3:$BH$104,L$2,FALSE))</f>
        <v>4240</v>
      </c>
      <c r="N39" s="12">
        <f t="shared" si="4"/>
        <v>11030</v>
      </c>
      <c r="O39" s="12">
        <f t="shared" si="5"/>
        <v>27.7668631303209</v>
      </c>
      <c r="P39" s="12">
        <f t="shared" si="12"/>
        <v>23.12979698755731</v>
      </c>
      <c r="Q39" s="12"/>
      <c r="R39" s="84" t="s">
        <v>175</v>
      </c>
      <c r="S39" s="28">
        <f>IF(ISERROR(HLOOKUP(R39,'Raw data'!$F$3:$BH$104,R$2,FALSE)),"",HLOOKUP(R39,'Raw data'!$F$3:$BH$104,R$2,FALSE))</f>
        <v>91</v>
      </c>
      <c r="T39" s="12">
        <f t="shared" si="6"/>
        <v>397</v>
      </c>
      <c r="U39" s="12">
        <f t="shared" si="7"/>
        <v>18.312757201646093</v>
      </c>
      <c r="V39" s="12">
        <f t="shared" si="8"/>
        <v>15.254526748971195</v>
      </c>
    </row>
    <row r="40" spans="1:22" ht="15.75" customHeight="1" x14ac:dyDescent="0.2">
      <c r="A40" s="71" t="s">
        <v>176</v>
      </c>
      <c r="B40" s="59">
        <f t="shared" si="0"/>
        <v>1.5942410401520286</v>
      </c>
      <c r="C40" s="12"/>
      <c r="D40" s="64" t="s">
        <v>176</v>
      </c>
      <c r="E40" s="28">
        <f>IF(ISERROR(HLOOKUP(D40,'Raw data'!$F$3:$BH$104,D$2,FALSE)),"",HLOOKUP(D40,'Raw data'!$F$3:$BH$104,D$2,FALSE))</f>
        <v>8.7176240000000007</v>
      </c>
      <c r="F40" s="28">
        <v>2683487</v>
      </c>
      <c r="G40" s="12">
        <f t="shared" si="1"/>
        <v>3.2486179362896115E-3</v>
      </c>
      <c r="H40" s="12">
        <f t="shared" si="2"/>
        <v>1.8004444303702345</v>
      </c>
      <c r="I40" s="12">
        <f t="shared" si="3"/>
        <v>0.18010682018910984</v>
      </c>
      <c r="J40" s="12">
        <f t="shared" si="9"/>
        <v>0.1500289812175285</v>
      </c>
      <c r="K40" s="12"/>
      <c r="L40" s="64" t="s">
        <v>176</v>
      </c>
      <c r="M40" s="28">
        <f>IF(ISERROR(HLOOKUP(L40,'Raw data'!$F$3:$BH$104,L$2,FALSE)),"",HLOOKUP(L40,'Raw data'!$F$3:$BH$104,L$2,FALSE))</f>
        <v>158</v>
      </c>
      <c r="N40" s="12">
        <f t="shared" si="4"/>
        <v>15112</v>
      </c>
      <c r="O40" s="12">
        <f t="shared" si="5"/>
        <v>1.0347085789128982</v>
      </c>
      <c r="P40" s="12">
        <f t="shared" si="12"/>
        <v>0.86191224623444418</v>
      </c>
      <c r="Q40" s="12"/>
      <c r="R40" s="64" t="s">
        <v>176</v>
      </c>
      <c r="S40" s="28">
        <f>IF(ISERROR(HLOOKUP(R40,'Raw data'!$F$3:$BH$104,R$2,FALSE)),"",HLOOKUP(R40,'Raw data'!$F$3:$BH$104,R$2,FALSE))</f>
        <v>24</v>
      </c>
      <c r="T40" s="12">
        <f t="shared" si="6"/>
        <v>464</v>
      </c>
      <c r="U40" s="12">
        <f t="shared" si="7"/>
        <v>4.5267489711934132</v>
      </c>
      <c r="V40" s="12">
        <f t="shared" si="8"/>
        <v>3.7707818930041133</v>
      </c>
    </row>
    <row r="41" spans="1:22" ht="15.75" customHeight="1" x14ac:dyDescent="0.2">
      <c r="A41" s="69" t="s">
        <v>177</v>
      </c>
      <c r="B41" s="59">
        <f t="shared" si="0"/>
        <v>28.898195726459857</v>
      </c>
      <c r="C41" s="12"/>
      <c r="D41" s="62" t="s">
        <v>177</v>
      </c>
      <c r="E41" s="28">
        <f>IF(ISERROR(HLOOKUP(D41,'Raw data'!$F$3:$BH$104,D$2,FALSE)),"",HLOOKUP(D41,'Raw data'!$F$3:$BH$104,D$2,FALSE))</f>
        <v>142.6</v>
      </c>
      <c r="F41" s="28">
        <v>6500000</v>
      </c>
      <c r="G41" s="12">
        <f t="shared" si="1"/>
        <v>2.1938461538461539E-2</v>
      </c>
      <c r="H41" s="12">
        <f t="shared" si="2"/>
        <v>1.7817545867680626</v>
      </c>
      <c r="I41" s="12">
        <f t="shared" si="3"/>
        <v>1.2163055278229393</v>
      </c>
      <c r="J41" s="12">
        <f t="shared" si="9"/>
        <v>1.0131825046765084</v>
      </c>
      <c r="K41" s="12"/>
      <c r="L41" s="62" t="s">
        <v>177</v>
      </c>
      <c r="M41" s="28">
        <f>IF(ISERROR(HLOOKUP(L41,'Raw data'!$F$3:$BH$104,L$2,FALSE)),"",HLOOKUP(L41,'Raw data'!$F$3:$BH$104,L$2,FALSE))</f>
        <v>5935</v>
      </c>
      <c r="N41" s="12">
        <f t="shared" si="4"/>
        <v>9335</v>
      </c>
      <c r="O41" s="12">
        <f t="shared" si="5"/>
        <v>38.867059593975114</v>
      </c>
      <c r="P41" s="12">
        <f t="shared" si="12"/>
        <v>32.376260641781265</v>
      </c>
      <c r="Q41" s="12"/>
      <c r="R41" s="62" t="s">
        <v>177</v>
      </c>
      <c r="S41" s="28">
        <f>IF(ISERROR(HLOOKUP(R41,'Raw data'!$F$3:$BH$104,R$2,FALSE)),"",HLOOKUP(R41,'Raw data'!$F$3:$BH$104,R$2,FALSE))</f>
        <v>313</v>
      </c>
      <c r="T41" s="12">
        <f t="shared" si="6"/>
        <v>175</v>
      </c>
      <c r="U41" s="12">
        <f t="shared" si="7"/>
        <v>63.991769547325099</v>
      </c>
      <c r="V41" s="12">
        <f t="shared" si="8"/>
        <v>53.305144032921802</v>
      </c>
    </row>
    <row r="42" spans="1:22" ht="15.75" customHeight="1" x14ac:dyDescent="0.2">
      <c r="A42" s="77" t="s">
        <v>178</v>
      </c>
      <c r="B42" s="59">
        <f t="shared" si="0"/>
        <v>4.083433607241675</v>
      </c>
      <c r="C42" s="12"/>
      <c r="D42" s="79" t="s">
        <v>178</v>
      </c>
      <c r="E42" s="28">
        <f>IF(ISERROR(HLOOKUP(D42,'Raw data'!$F$3:$BH$104,D$2,FALSE)),"",HLOOKUP(D42,'Raw data'!$F$3:$BH$104,D$2,FALSE))</f>
        <v>20.2</v>
      </c>
      <c r="F42" s="28">
        <v>2670000</v>
      </c>
      <c r="G42" s="12">
        <f t="shared" si="1"/>
        <v>7.5655430711610485E-3</v>
      </c>
      <c r="H42" s="12">
        <f t="shared" si="2"/>
        <v>1.7961275052353631</v>
      </c>
      <c r="I42" s="12">
        <f t="shared" si="3"/>
        <v>0.41944495168561957</v>
      </c>
      <c r="J42" s="12">
        <f t="shared" si="9"/>
        <v>0.34939764475412111</v>
      </c>
      <c r="K42" s="12"/>
      <c r="L42" s="79" t="s">
        <v>178</v>
      </c>
      <c r="M42" s="45">
        <f>IF(ISERROR(HLOOKUP(L42,'Raw data'!$F$3:$BH$104,L$2,FALSE)),"",HLOOKUP(L42,'Raw data'!$F$3:$BH$104,L$2,FALSE))</f>
        <v>0</v>
      </c>
      <c r="N42" s="12">
        <f t="shared" si="4"/>
        <v>15270</v>
      </c>
      <c r="O42" s="12">
        <f t="shared" si="5"/>
        <v>0</v>
      </c>
      <c r="P42" s="74">
        <f>AVERAGE(P9,P11,P13,P27,P32,P43,P46,P47)</f>
        <v>4.3593393909626776</v>
      </c>
      <c r="Q42" s="12"/>
      <c r="R42" s="79" t="s">
        <v>178</v>
      </c>
      <c r="S42" s="28">
        <f>IF(ISERROR(HLOOKUP(R42,'Raw data'!$F$3:$BH$104,R$2,FALSE)),"",HLOOKUP(R42,'Raw data'!$F$3:$BH$104,R$2,FALSE))</f>
        <v>46</v>
      </c>
      <c r="T42" s="12">
        <f t="shared" si="6"/>
        <v>442</v>
      </c>
      <c r="U42" s="12">
        <f t="shared" si="7"/>
        <v>9.0534979423868265</v>
      </c>
      <c r="V42" s="12">
        <f t="shared" si="8"/>
        <v>7.5415637860082265</v>
      </c>
    </row>
    <row r="43" spans="1:22" ht="15.75" customHeight="1" x14ac:dyDescent="0.2">
      <c r="A43" s="77" t="s">
        <v>179</v>
      </c>
      <c r="B43" s="59">
        <f t="shared" si="0"/>
        <v>4.5374160367210949</v>
      </c>
      <c r="C43" s="12"/>
      <c r="D43" s="79" t="s">
        <v>179</v>
      </c>
      <c r="E43" s="28">
        <f>IF(ISERROR(HLOOKUP(D43,'Raw data'!$F$3:$BH$104,D$2,FALSE)),"",HLOOKUP(D43,'Raw data'!$F$3:$BH$104,D$2,FALSE))</f>
        <v>58</v>
      </c>
      <c r="F43" s="28">
        <v>6453682</v>
      </c>
      <c r="G43" s="12">
        <f t="shared" si="1"/>
        <v>8.9871177414691337E-3</v>
      </c>
      <c r="H43" s="12">
        <f t="shared" si="2"/>
        <v>1.794705930565055</v>
      </c>
      <c r="I43" s="12">
        <f t="shared" si="3"/>
        <v>0.49825962063270879</v>
      </c>
      <c r="J43" s="12">
        <f t="shared" si="9"/>
        <v>0.41505026398704642</v>
      </c>
      <c r="K43" s="12"/>
      <c r="L43" s="79" t="s">
        <v>179</v>
      </c>
      <c r="M43" s="28">
        <f>IF(ISERROR(HLOOKUP(L43,'Raw data'!$F$3:$BH$104,L$2,FALSE)),"",HLOOKUP(L43,'Raw data'!$F$3:$BH$104,L$2,FALSE))</f>
        <v>157</v>
      </c>
      <c r="N43" s="12">
        <f t="shared" si="4"/>
        <v>15113</v>
      </c>
      <c r="O43" s="12">
        <f t="shared" si="5"/>
        <v>1.028159790438778</v>
      </c>
      <c r="P43" s="12">
        <f t="shared" ref="P43:P58" si="13">IF(ISERROR(O43*$A$2),"na",O43*$A$2)</f>
        <v>0.85645710543550202</v>
      </c>
      <c r="Q43" s="12"/>
      <c r="R43" s="79" t="s">
        <v>179</v>
      </c>
      <c r="S43" s="28">
        <f>IF(ISERROR(HLOOKUP(R43,'Raw data'!$F$3:$BH$104,R$2,FALSE)),"",HLOOKUP(R43,'Raw data'!$F$3:$BH$104,R$2,FALSE))</f>
        <v>74</v>
      </c>
      <c r="T43" s="12">
        <f t="shared" si="6"/>
        <v>414</v>
      </c>
      <c r="U43" s="12">
        <f t="shared" si="7"/>
        <v>14.81481481481481</v>
      </c>
      <c r="V43" s="12">
        <f t="shared" si="8"/>
        <v>12.340740740740737</v>
      </c>
    </row>
    <row r="44" spans="1:22" ht="15.75" customHeight="1" x14ac:dyDescent="0.2">
      <c r="A44" s="69" t="s">
        <v>180</v>
      </c>
      <c r="B44" s="59">
        <f t="shared" si="0"/>
        <v>2.4044416929507078</v>
      </c>
      <c r="C44" s="12"/>
      <c r="D44" s="62" t="s">
        <v>180</v>
      </c>
      <c r="E44" s="28">
        <f>IF(ISERROR(HLOOKUP(D44,'Raw data'!$F$3:$BH$104,D$2,FALSE)),"",HLOOKUP(D44,'Raw data'!$F$3:$BH$104,D$2,FALSE))</f>
        <v>1.286</v>
      </c>
      <c r="F44" s="28">
        <v>2889305</v>
      </c>
      <c r="G44" s="12">
        <f t="shared" si="1"/>
        <v>4.4508973611300987E-4</v>
      </c>
      <c r="H44" s="12">
        <f t="shared" si="2"/>
        <v>1.8032479585704111</v>
      </c>
      <c r="I44" s="12">
        <f t="shared" si="3"/>
        <v>2.4674149928543443E-2</v>
      </c>
      <c r="J44" s="12">
        <f t="shared" si="9"/>
        <v>2.0553566890476688E-2</v>
      </c>
      <c r="K44" s="12"/>
      <c r="L44" s="62" t="s">
        <v>180</v>
      </c>
      <c r="M44" s="28">
        <f>IF(ISERROR(HLOOKUP(L44,'Raw data'!$F$3:$BH$104,L$2,FALSE)),"",HLOOKUP(L44,'Raw data'!$F$3:$BH$104,L$2,FALSE))</f>
        <v>156</v>
      </c>
      <c r="N44" s="12">
        <f t="shared" si="4"/>
        <v>15114</v>
      </c>
      <c r="O44" s="12">
        <f t="shared" si="5"/>
        <v>1.0216110019646436</v>
      </c>
      <c r="P44" s="12">
        <f t="shared" si="13"/>
        <v>0.85100196463654809</v>
      </c>
      <c r="Q44" s="12"/>
      <c r="R44" s="62" t="s">
        <v>180</v>
      </c>
      <c r="S44" s="28">
        <f>IF(ISERROR(HLOOKUP(R44,'Raw data'!$F$3:$BH$104,R$2,FALSE)),"",HLOOKUP(R44,'Raw data'!$F$3:$BH$104,R$2,FALSE))</f>
        <v>39</v>
      </c>
      <c r="T44" s="12">
        <f t="shared" si="6"/>
        <v>449</v>
      </c>
      <c r="U44" s="12">
        <f t="shared" si="7"/>
        <v>7.6131687242798307</v>
      </c>
      <c r="V44" s="12">
        <f t="shared" si="8"/>
        <v>6.3417695473250983</v>
      </c>
    </row>
    <row r="45" spans="1:22" ht="15.75" customHeight="1" x14ac:dyDescent="0.2">
      <c r="A45" s="81" t="s">
        <v>181</v>
      </c>
      <c r="B45" s="59">
        <f t="shared" si="0"/>
        <v>3.3692173115427924</v>
      </c>
      <c r="C45" s="12"/>
      <c r="D45" s="84" t="s">
        <v>181</v>
      </c>
      <c r="E45" s="28">
        <f>IF(ISERROR(HLOOKUP(D45,'Raw data'!$F$3:$BH$104,D$2,FALSE)),"",HLOOKUP(D45,'Raw data'!$F$3:$BH$104,D$2,FALSE))</f>
        <v>37.785499999999999</v>
      </c>
      <c r="F45" s="28">
        <v>1258722</v>
      </c>
      <c r="G45" s="12">
        <f t="shared" si="1"/>
        <v>3.0018939845335189E-2</v>
      </c>
      <c r="H45" s="12">
        <f t="shared" si="2"/>
        <v>1.7736741084611889</v>
      </c>
      <c r="I45" s="12">
        <f t="shared" si="3"/>
        <v>1.6643018490801609</v>
      </c>
      <c r="J45" s="12">
        <f t="shared" si="9"/>
        <v>1.3863634402837739</v>
      </c>
      <c r="K45" s="12"/>
      <c r="L45" s="84" t="s">
        <v>181</v>
      </c>
      <c r="M45" s="28">
        <f>IF(ISERROR(HLOOKUP(L45,'Raw data'!$F$3:$BH$104,L$2,FALSE)),"",HLOOKUP(L45,'Raw data'!$F$3:$BH$104,L$2,FALSE))</f>
        <v>122</v>
      </c>
      <c r="N45" s="12">
        <f t="shared" si="4"/>
        <v>15148</v>
      </c>
      <c r="O45" s="12">
        <f t="shared" si="5"/>
        <v>0.79895219384414418</v>
      </c>
      <c r="P45" s="12">
        <f t="shared" si="13"/>
        <v>0.66552717747217205</v>
      </c>
      <c r="Q45" s="12"/>
      <c r="R45" s="84" t="s">
        <v>181</v>
      </c>
      <c r="S45" s="28">
        <f>IF(ISERROR(HLOOKUP(R45,'Raw data'!$F$3:$BH$104,R$2,FALSE)),"",HLOOKUP(R45,'Raw data'!$F$3:$BH$104,R$2,FALSE))</f>
        <v>49</v>
      </c>
      <c r="T45" s="12">
        <f t="shared" si="6"/>
        <v>439</v>
      </c>
      <c r="U45" s="12">
        <f t="shared" si="7"/>
        <v>9.6707818930041185</v>
      </c>
      <c r="V45" s="12">
        <f t="shared" si="8"/>
        <v>8.0557613168724309</v>
      </c>
    </row>
    <row r="46" spans="1:22" ht="15.75" customHeight="1" x14ac:dyDescent="0.2">
      <c r="A46" s="77" t="s">
        <v>182</v>
      </c>
      <c r="B46" s="59">
        <f t="shared" si="0"/>
        <v>32.202100220718428</v>
      </c>
      <c r="C46" s="12"/>
      <c r="D46" s="79" t="s">
        <v>182</v>
      </c>
      <c r="E46" s="94">
        <f>IF(ISERROR(HLOOKUP(D46,'Raw data'!$F$3:$BH$104,D$2,FALSE)),"",HLOOKUP(D46,'Raw data'!$F$3:$BH$104,D$2,FALSE))</f>
        <v>11606</v>
      </c>
      <c r="F46" s="28">
        <v>6434576</v>
      </c>
      <c r="G46" s="12">
        <f t="shared" si="1"/>
        <v>1.8036930483065241</v>
      </c>
      <c r="H46" s="12">
        <f t="shared" si="2"/>
        <v>0</v>
      </c>
      <c r="I46" s="12">
        <f t="shared" si="3"/>
        <v>100</v>
      </c>
      <c r="J46" s="12">
        <f t="shared" si="9"/>
        <v>83.3</v>
      </c>
      <c r="K46" s="12"/>
      <c r="L46" s="79" t="s">
        <v>182</v>
      </c>
      <c r="M46" s="28">
        <f>IF(ISERROR(HLOOKUP(L46,'Raw data'!$F$3:$BH$104,L$2,FALSE)),"",HLOOKUP(L46,'Raw data'!$F$3:$BH$104,L$2,FALSE))</f>
        <v>177</v>
      </c>
      <c r="N46" s="12">
        <f t="shared" si="4"/>
        <v>15093</v>
      </c>
      <c r="O46" s="12">
        <f t="shared" si="5"/>
        <v>1.1591355599214239</v>
      </c>
      <c r="P46" s="12">
        <f t="shared" si="13"/>
        <v>0.96555992141454605</v>
      </c>
      <c r="Q46" s="12"/>
      <c r="R46" s="79" t="s">
        <v>182</v>
      </c>
      <c r="S46" s="28">
        <f>IF(ISERROR(HLOOKUP(R46,'Raw data'!$F$3:$BH$104,R$2,FALSE)),"",HLOOKUP(R46,'Raw data'!$F$3:$BH$104,R$2,FALSE))</f>
        <v>74</v>
      </c>
      <c r="T46" s="12">
        <f t="shared" si="6"/>
        <v>414</v>
      </c>
      <c r="U46" s="12">
        <f t="shared" si="7"/>
        <v>14.81481481481481</v>
      </c>
      <c r="V46" s="12">
        <f t="shared" si="8"/>
        <v>12.340740740740737</v>
      </c>
    </row>
    <row r="47" spans="1:22" ht="15.75" customHeight="1" x14ac:dyDescent="0.2">
      <c r="A47" s="77" t="s">
        <v>183</v>
      </c>
      <c r="B47" s="59">
        <f t="shared" si="0"/>
        <v>8.5018756755140608</v>
      </c>
      <c r="C47" s="12"/>
      <c r="D47" s="79" t="s">
        <v>183</v>
      </c>
      <c r="E47" s="28">
        <f>IF(ISERROR(HLOOKUP(D47,'Raw data'!$F$3:$BH$104,D$2,FALSE)),"",HLOOKUP(D47,'Raw data'!$F$3:$BH$104,D$2,FALSE))</f>
        <v>141.264712</v>
      </c>
      <c r="F47" s="28">
        <v>11895893</v>
      </c>
      <c r="G47" s="12">
        <f t="shared" si="1"/>
        <v>1.1875082602037528E-2</v>
      </c>
      <c r="H47" s="12">
        <f t="shared" si="2"/>
        <v>1.7918179657044866</v>
      </c>
      <c r="I47" s="12">
        <f t="shared" si="3"/>
        <v>0.65837361194857635</v>
      </c>
      <c r="J47" s="12">
        <f t="shared" si="9"/>
        <v>0.54842521875316408</v>
      </c>
      <c r="K47" s="12"/>
      <c r="L47" s="79" t="s">
        <v>183</v>
      </c>
      <c r="M47" s="28">
        <f>IF(ISERROR(HLOOKUP(L47,'Raw data'!$F$3:$BH$104,L$2,FALSE)),"",HLOOKUP(L47,'Raw data'!$F$3:$BH$104,L$2,FALSE))</f>
        <v>459</v>
      </c>
      <c r="N47" s="12">
        <f t="shared" si="4"/>
        <v>14811</v>
      </c>
      <c r="O47" s="12">
        <f t="shared" si="5"/>
        <v>3.005893909626721</v>
      </c>
      <c r="P47" s="12">
        <f t="shared" si="13"/>
        <v>2.5039096267190586</v>
      </c>
      <c r="Q47" s="12"/>
      <c r="R47" s="79" t="s">
        <v>183</v>
      </c>
      <c r="S47" s="28">
        <f>IF(ISERROR(HLOOKUP(R47,'Raw data'!$F$3:$BH$104,R$2,FALSE)),"",HLOOKUP(R47,'Raw data'!$F$3:$BH$104,R$2,FALSE))</f>
        <v>133</v>
      </c>
      <c r="T47" s="12">
        <f t="shared" si="6"/>
        <v>355</v>
      </c>
      <c r="U47" s="12">
        <f t="shared" si="7"/>
        <v>26.954732510288068</v>
      </c>
      <c r="V47" s="12">
        <f t="shared" si="8"/>
        <v>22.453292181069958</v>
      </c>
    </row>
    <row r="48" spans="1:22" ht="15.75" customHeight="1" x14ac:dyDescent="0.2">
      <c r="A48" s="71" t="s">
        <v>184</v>
      </c>
      <c r="B48" s="59">
        <f t="shared" si="0"/>
        <v>12.330412480447427</v>
      </c>
      <c r="C48" s="12"/>
      <c r="D48" s="64" t="s">
        <v>184</v>
      </c>
      <c r="E48" s="28">
        <f>IF(ISERROR(HLOOKUP(D48,'Raw data'!$F$3:$BH$104,D$2,FALSE)),"",HLOOKUP(D48,'Raw data'!$F$3:$BH$104,D$2,FALSE))</f>
        <v>269.13918699999999</v>
      </c>
      <c r="F48" s="28">
        <v>10117909</v>
      </c>
      <c r="G48" s="12">
        <f t="shared" si="1"/>
        <v>2.6600277488164795E-2</v>
      </c>
      <c r="H48" s="12">
        <f t="shared" si="2"/>
        <v>1.7770927708183593</v>
      </c>
      <c r="I48" s="12">
        <f t="shared" si="3"/>
        <v>1.4747650294181369</v>
      </c>
      <c r="J48" s="12">
        <f t="shared" si="9"/>
        <v>1.2284792695053079</v>
      </c>
      <c r="K48" s="12"/>
      <c r="L48" s="64" t="s">
        <v>184</v>
      </c>
      <c r="M48" s="28">
        <f>IF(ISERROR(HLOOKUP(L48,'Raw data'!$F$3:$BH$104,L$2,FALSE)),"",HLOOKUP(L48,'Raw data'!$F$3:$BH$104,L$2,FALSE))</f>
        <v>2754</v>
      </c>
      <c r="N48" s="12">
        <f t="shared" si="4"/>
        <v>12516</v>
      </c>
      <c r="O48" s="12">
        <f t="shared" si="5"/>
        <v>18.035363457760312</v>
      </c>
      <c r="P48" s="12">
        <f t="shared" si="13"/>
        <v>15.023457760314338</v>
      </c>
      <c r="Q48" s="12"/>
      <c r="R48" s="64" t="s">
        <v>184</v>
      </c>
      <c r="S48" s="28">
        <f>IF(ISERROR(HLOOKUP(R48,'Raw data'!$F$3:$BH$104,R$2,FALSE)),"",HLOOKUP(R48,'Raw data'!$F$3:$BH$104,R$2,FALSE))</f>
        <v>123</v>
      </c>
      <c r="T48" s="12">
        <f t="shared" si="6"/>
        <v>365</v>
      </c>
      <c r="U48" s="12">
        <f t="shared" si="7"/>
        <v>24.89711934156378</v>
      </c>
      <c r="V48" s="12">
        <f t="shared" si="8"/>
        <v>20.739300411522628</v>
      </c>
    </row>
    <row r="49" spans="1:22" ht="15.75" customHeight="1" x14ac:dyDescent="0.2">
      <c r="A49" s="71" t="s">
        <v>185</v>
      </c>
      <c r="B49" s="59">
        <f t="shared" si="0"/>
        <v>28.472072616256042</v>
      </c>
      <c r="C49" s="12"/>
      <c r="D49" s="64" t="s">
        <v>185</v>
      </c>
      <c r="E49" s="28">
        <f>IF(ISERROR(HLOOKUP(D49,'Raw data'!$F$3:$BH$104,D$2,FALSE)),"",HLOOKUP(D49,'Raw data'!$F$3:$BH$104,D$2,FALSE))</f>
        <v>342.56</v>
      </c>
      <c r="F49" s="28">
        <v>21766000</v>
      </c>
      <c r="G49" s="12">
        <f t="shared" si="1"/>
        <v>1.5738307451989342E-2</v>
      </c>
      <c r="H49" s="12">
        <f t="shared" si="2"/>
        <v>1.7879547408545347</v>
      </c>
      <c r="I49" s="12">
        <f t="shared" si="3"/>
        <v>0.87255777967237691</v>
      </c>
      <c r="J49" s="12">
        <f t="shared" si="9"/>
        <v>0.72684063046708991</v>
      </c>
      <c r="K49" s="12"/>
      <c r="L49" s="64" t="s">
        <v>185</v>
      </c>
      <c r="M49" s="28">
        <f>IF(ISERROR(HLOOKUP(L49,'Raw data'!$F$3:$BH$104,L$2,FALSE)),"",HLOOKUP(L49,'Raw data'!$F$3:$BH$104,L$2,FALSE))</f>
        <v>14425</v>
      </c>
      <c r="N49" s="12">
        <f t="shared" si="4"/>
        <v>845</v>
      </c>
      <c r="O49" s="12">
        <f t="shared" si="5"/>
        <v>94.466273739358215</v>
      </c>
      <c r="P49" s="12">
        <f t="shared" si="13"/>
        <v>78.690406024885391</v>
      </c>
      <c r="Q49" s="12"/>
      <c r="R49" s="64" t="s">
        <v>185</v>
      </c>
      <c r="S49" s="28">
        <f>IF(ISERROR(HLOOKUP(R49,'Raw data'!$F$3:$BH$104,R$2,FALSE)),"",HLOOKUP(R49,'Raw data'!$F$3:$BH$104,R$2,FALSE))</f>
        <v>37</v>
      </c>
      <c r="T49" s="12">
        <f t="shared" si="6"/>
        <v>451</v>
      </c>
      <c r="U49" s="12">
        <f t="shared" si="7"/>
        <v>7.2016460905349788</v>
      </c>
      <c r="V49" s="12">
        <f t="shared" si="8"/>
        <v>5.9989711934156373</v>
      </c>
    </row>
    <row r="50" spans="1:22" ht="15.75" customHeight="1" x14ac:dyDescent="0.2">
      <c r="A50" s="71" t="s">
        <v>186</v>
      </c>
      <c r="B50" s="59">
        <f t="shared" si="0"/>
        <v>1.6739951970882645</v>
      </c>
      <c r="C50" s="12"/>
      <c r="D50" s="64" t="s">
        <v>186</v>
      </c>
      <c r="E50" s="28">
        <f>IF(ISERROR(HLOOKUP(D50,'Raw data'!$F$3:$BH$104,D$2,FALSE)),"",HLOOKUP(D50,'Raw data'!$F$3:$BH$104,D$2,FALSE))</f>
        <v>71.599999999999994</v>
      </c>
      <c r="F50" s="28">
        <v>5312400</v>
      </c>
      <c r="G50" s="12">
        <f t="shared" si="1"/>
        <v>1.3477900760484902E-2</v>
      </c>
      <c r="H50" s="12">
        <f t="shared" si="2"/>
        <v>1.7902151475460393</v>
      </c>
      <c r="I50" s="12">
        <f t="shared" si="3"/>
        <v>0.74723674744116408</v>
      </c>
      <c r="J50" s="12">
        <f t="shared" si="9"/>
        <v>0.62244821061848965</v>
      </c>
      <c r="K50" s="12"/>
      <c r="L50" s="64" t="s">
        <v>186</v>
      </c>
      <c r="M50" s="28">
        <f>IF(ISERROR(HLOOKUP(L50,'Raw data'!$F$3:$BH$104,L$2,FALSE)),"",HLOOKUP(L50,'Raw data'!$F$3:$BH$104,L$2,FALSE))</f>
        <v>21</v>
      </c>
      <c r="N50" s="12">
        <f t="shared" si="4"/>
        <v>15249</v>
      </c>
      <c r="O50" s="12">
        <f t="shared" si="5"/>
        <v>0.13752455795678031</v>
      </c>
      <c r="P50" s="12">
        <f t="shared" si="13"/>
        <v>0.114557956777998</v>
      </c>
      <c r="Q50" s="12"/>
      <c r="R50" s="64" t="s">
        <v>186</v>
      </c>
      <c r="S50" s="28">
        <f>IF(ISERROR(HLOOKUP(R50,'Raw data'!$F$3:$BH$104,R$2,FALSE)),"",HLOOKUP(R50,'Raw data'!$F$3:$BH$104,R$2,FALSE))</f>
        <v>27</v>
      </c>
      <c r="T50" s="12">
        <f t="shared" si="6"/>
        <v>461</v>
      </c>
      <c r="U50" s="12">
        <f t="shared" si="7"/>
        <v>5.1440329218106911</v>
      </c>
      <c r="V50" s="12">
        <f t="shared" si="8"/>
        <v>4.2849794238683057</v>
      </c>
    </row>
    <row r="51" spans="1:22" ht="15.75" customHeight="1" x14ac:dyDescent="0.2">
      <c r="A51" s="71" t="s">
        <v>243</v>
      </c>
      <c r="B51" s="59">
        <f t="shared" si="0"/>
        <v>1.3668613550269246</v>
      </c>
      <c r="C51" s="12"/>
      <c r="D51" s="102" t="s">
        <v>243</v>
      </c>
      <c r="E51" s="28">
        <f>IF(ISERROR(HLOOKUP(D51,'Raw data'!$F$3:$BH$104,D$2,FALSE)),"",HLOOKUP(D51,'Raw data'!$F$3:$BH$104,D$2,FALSE))</f>
        <v>18.8</v>
      </c>
      <c r="F51" s="28">
        <v>4757083</v>
      </c>
      <c r="G51" s="12">
        <f t="shared" si="1"/>
        <v>3.9520016783394368E-3</v>
      </c>
      <c r="H51" s="12">
        <f t="shared" si="2"/>
        <v>1.7997410466281847</v>
      </c>
      <c r="I51" s="12">
        <f t="shared" si="3"/>
        <v>0.21910368608037345</v>
      </c>
      <c r="J51" s="12">
        <f t="shared" si="9"/>
        <v>0.18251337050495109</v>
      </c>
      <c r="K51" s="12"/>
      <c r="L51" s="102" t="s">
        <v>243</v>
      </c>
      <c r="M51" s="28">
        <f>IF(ISERROR(HLOOKUP(L51,'Raw data'!$F$3:$BH$104,L$2,FALSE)),"",HLOOKUP(L51,'Raw data'!$F$3:$BH$104,L$2,FALSE))</f>
        <v>27</v>
      </c>
      <c r="N51" s="12">
        <f t="shared" si="4"/>
        <v>15243</v>
      </c>
      <c r="O51" s="12">
        <f t="shared" si="5"/>
        <v>0.17681728880157266</v>
      </c>
      <c r="P51" s="12">
        <f t="shared" si="13"/>
        <v>0.14728880157171001</v>
      </c>
      <c r="Q51" s="12"/>
      <c r="R51" s="102" t="s">
        <v>243</v>
      </c>
      <c r="S51" s="28">
        <f>IF(ISERROR(HLOOKUP(R51,'Raw data'!$F$3:$BH$104,R$2,FALSE)),"",HLOOKUP(R51,'Raw data'!$F$3:$BH$104,R$2,FALSE))</f>
        <v>24</v>
      </c>
      <c r="T51" s="12">
        <f t="shared" si="6"/>
        <v>464</v>
      </c>
      <c r="U51" s="12">
        <f t="shared" si="7"/>
        <v>4.5267489711934132</v>
      </c>
      <c r="V51" s="12">
        <f t="shared" si="8"/>
        <v>3.7707818930041133</v>
      </c>
    </row>
    <row r="52" spans="1:22" ht="15.75" customHeight="1" x14ac:dyDescent="0.2">
      <c r="A52" s="73" t="s">
        <v>188</v>
      </c>
      <c r="B52" s="59">
        <f t="shared" si="0"/>
        <v>3.9211174937322233</v>
      </c>
      <c r="C52" s="12"/>
      <c r="D52" s="65" t="s">
        <v>188</v>
      </c>
      <c r="E52" s="28">
        <f>IF(ISERROR(HLOOKUP(D52,'Raw data'!$F$3:$BH$104,D$2,FALSE)),"",HLOOKUP(D52,'Raw data'!$F$3:$BH$104,D$2,FALSE))</f>
        <v>485</v>
      </c>
      <c r="F52" s="28">
        <v>8154051</v>
      </c>
      <c r="G52" s="12">
        <f t="shared" si="1"/>
        <v>5.9479637789854392E-2</v>
      </c>
      <c r="H52" s="12">
        <f t="shared" si="2"/>
        <v>1.7442134105166698</v>
      </c>
      <c r="I52" s="12">
        <f t="shared" si="3"/>
        <v>3.2976561877196815</v>
      </c>
      <c r="J52" s="12">
        <f t="shared" si="9"/>
        <v>2.7469476043704946</v>
      </c>
      <c r="K52" s="12"/>
      <c r="L52" s="65" t="s">
        <v>188</v>
      </c>
      <c r="M52" s="28">
        <f>IF(ISERROR(HLOOKUP(L52,'Raw data'!$F$3:$BH$104,L$2,FALSE)),"",HLOOKUP(L52,'Raw data'!$F$3:$BH$104,L$2,FALSE))</f>
        <v>19</v>
      </c>
      <c r="N52" s="12">
        <f t="shared" si="4"/>
        <v>15251</v>
      </c>
      <c r="O52" s="12">
        <f t="shared" si="5"/>
        <v>0.12442698100851146</v>
      </c>
      <c r="P52" s="12">
        <f t="shared" si="13"/>
        <v>0.10364767518009005</v>
      </c>
      <c r="Q52" s="12"/>
      <c r="R52" s="65" t="s">
        <v>188</v>
      </c>
      <c r="S52" s="28">
        <f>IF(ISERROR(HLOOKUP(R52,'Raw data'!$F$3:$BH$104,R$2,FALSE)),"",HLOOKUP(R52,'Raw data'!$F$3:$BH$104,R$2,FALSE))</f>
        <v>54</v>
      </c>
      <c r="T52" s="12">
        <f t="shared" si="6"/>
        <v>434</v>
      </c>
      <c r="U52" s="12">
        <f t="shared" si="7"/>
        <v>10.699588477366248</v>
      </c>
      <c r="V52" s="12">
        <f t="shared" si="8"/>
        <v>8.9127572016460839</v>
      </c>
    </row>
    <row r="53" spans="1:22" ht="15.75" customHeight="1" x14ac:dyDescent="0.2">
      <c r="A53" s="73" t="s">
        <v>189</v>
      </c>
      <c r="B53" s="59">
        <f t="shared" si="0"/>
        <v>1.1179893180411142</v>
      </c>
      <c r="C53" s="12"/>
      <c r="D53" s="65" t="s">
        <v>189</v>
      </c>
      <c r="E53" s="28">
        <f>IF(ISERROR(HLOOKUP(D53,'Raw data'!$F$3:$BH$104,D$2,FALSE)),"",HLOOKUP(D53,'Raw data'!$F$3:$BH$104,D$2,FALSE))</f>
        <v>0.2</v>
      </c>
      <c r="F53" s="28">
        <v>1331300</v>
      </c>
      <c r="G53" s="12">
        <f t="shared" si="1"/>
        <v>1.5022909937654924E-4</v>
      </c>
      <c r="H53" s="12">
        <f t="shared" si="2"/>
        <v>1.8035428192071477</v>
      </c>
      <c r="I53" s="12">
        <f t="shared" si="3"/>
        <v>8.3265433234771535E-3</v>
      </c>
      <c r="J53" s="12">
        <f t="shared" si="9"/>
        <v>6.9360105884564687E-3</v>
      </c>
      <c r="K53" s="12"/>
      <c r="L53" s="65" t="s">
        <v>189</v>
      </c>
      <c r="M53" s="28">
        <f>IF(ISERROR(HLOOKUP(L53,'Raw data'!$F$3:$BH$104,L$2,FALSE)),"",HLOOKUP(L53,'Raw data'!$F$3:$BH$104,L$2,FALSE))</f>
        <v>48</v>
      </c>
      <c r="N53" s="12">
        <f t="shared" si="4"/>
        <v>15222</v>
      </c>
      <c r="O53" s="12">
        <f t="shared" si="5"/>
        <v>0.31434184675835297</v>
      </c>
      <c r="P53" s="12">
        <f t="shared" si="13"/>
        <v>0.261846758349708</v>
      </c>
      <c r="Q53" s="12"/>
      <c r="R53" s="65" t="s">
        <v>189</v>
      </c>
      <c r="S53" s="28">
        <f>IF(ISERROR(HLOOKUP(R53,'Raw data'!$F$3:$BH$104,R$2,FALSE)),"",HLOOKUP(R53,'Raw data'!$F$3:$BH$104,R$2,FALSE))</f>
        <v>20</v>
      </c>
      <c r="T53" s="12">
        <f t="shared" si="6"/>
        <v>468</v>
      </c>
      <c r="U53" s="12">
        <f t="shared" si="7"/>
        <v>3.7037037037036953</v>
      </c>
      <c r="V53" s="12">
        <f t="shared" si="8"/>
        <v>3.0851851851851779</v>
      </c>
    </row>
    <row r="54" spans="1:22" ht="15.75" customHeight="1" x14ac:dyDescent="0.2">
      <c r="A54" s="71" t="s">
        <v>190</v>
      </c>
      <c r="B54" s="59">
        <f t="shared" si="0"/>
        <v>23.310464582021883</v>
      </c>
      <c r="C54" s="12"/>
      <c r="D54" s="64" t="s">
        <v>190</v>
      </c>
      <c r="E54" s="28">
        <f>IF(ISERROR(HLOOKUP(D54,'Raw data'!$F$3:$BH$104,D$2,FALSE)),"",HLOOKUP(D54,'Raw data'!$F$3:$BH$104,D$2,FALSE))</f>
        <v>875.24</v>
      </c>
      <c r="F54" s="28">
        <v>13202041</v>
      </c>
      <c r="G54" s="12">
        <f t="shared" si="1"/>
        <v>6.6295809867580324E-2</v>
      </c>
      <c r="H54" s="12">
        <f t="shared" si="2"/>
        <v>1.7373972384389438</v>
      </c>
      <c r="I54" s="12">
        <f t="shared" si="3"/>
        <v>3.6755570866404526</v>
      </c>
      <c r="J54" s="12">
        <f t="shared" si="9"/>
        <v>3.0617390531714967</v>
      </c>
      <c r="K54" s="12"/>
      <c r="L54" s="64" t="s">
        <v>190</v>
      </c>
      <c r="M54" s="28">
        <f>IF(ISERROR(HLOOKUP(L54,'Raw data'!$F$3:$BH$104,L$2,FALSE)),"",HLOOKUP(L54,'Raw data'!$F$3:$BH$104,L$2,FALSE))</f>
        <v>1921</v>
      </c>
      <c r="N54" s="12">
        <f t="shared" si="4"/>
        <v>13349</v>
      </c>
      <c r="O54" s="12">
        <f t="shared" si="5"/>
        <v>12.580222658808125</v>
      </c>
      <c r="P54" s="12">
        <f t="shared" si="13"/>
        <v>10.479325474787167</v>
      </c>
      <c r="Q54" s="12"/>
      <c r="R54" s="64" t="s">
        <v>190</v>
      </c>
      <c r="S54" s="28">
        <f>IF(ISERROR(HLOOKUP(R54,'Raw data'!$F$3:$BH$104,R$2,FALSE)),"",HLOOKUP(R54,'Raw data'!$F$3:$BH$104,R$2,FALSE))</f>
        <v>331</v>
      </c>
      <c r="T54" s="12">
        <f t="shared" si="6"/>
        <v>157</v>
      </c>
      <c r="U54" s="12">
        <f t="shared" si="7"/>
        <v>67.695473251028801</v>
      </c>
      <c r="V54" s="12">
        <f t="shared" si="8"/>
        <v>56.390329218106992</v>
      </c>
    </row>
    <row r="55" spans="1:22" ht="15.75" customHeight="1" x14ac:dyDescent="0.2">
      <c r="A55" s="81" t="s">
        <v>191</v>
      </c>
      <c r="B55" s="59">
        <f t="shared" si="0"/>
        <v>7.060871996879885</v>
      </c>
      <c r="C55" s="12"/>
      <c r="D55" s="84" t="s">
        <v>191</v>
      </c>
      <c r="E55" s="28">
        <f>IF(ISERROR(HLOOKUP(D55,'Raw data'!$F$3:$BH$104,D$2,FALSE)),"",HLOOKUP(D55,'Raw data'!$F$3:$BH$104,D$2,FALSE))</f>
        <v>73.930000000000007</v>
      </c>
      <c r="F55" s="28">
        <v>2615060</v>
      </c>
      <c r="G55" s="12">
        <f t="shared" si="1"/>
        <v>2.8270861854030122E-2</v>
      </c>
      <c r="H55" s="12">
        <f t="shared" si="2"/>
        <v>1.7754221864524939</v>
      </c>
      <c r="I55" s="12">
        <f t="shared" si="3"/>
        <v>1.5673852459244841</v>
      </c>
      <c r="J55" s="12">
        <f t="shared" si="9"/>
        <v>1.3056319098550953</v>
      </c>
      <c r="K55" s="12"/>
      <c r="L55" s="84" t="s">
        <v>191</v>
      </c>
      <c r="M55" s="28">
        <f>IF(ISERROR(HLOOKUP(L55,'Raw data'!$F$3:$BH$104,L$2,FALSE)),"",HLOOKUP(L55,'Raw data'!$F$3:$BH$104,L$2,FALSE))</f>
        <v>596</v>
      </c>
      <c r="N55" s="12">
        <f t="shared" si="4"/>
        <v>14674</v>
      </c>
      <c r="O55" s="12">
        <f t="shared" si="5"/>
        <v>3.9030779305828389</v>
      </c>
      <c r="P55" s="12">
        <f t="shared" si="13"/>
        <v>3.2512639161755046</v>
      </c>
      <c r="Q55" s="12"/>
      <c r="R55" s="84" t="s">
        <v>191</v>
      </c>
      <c r="S55" s="28">
        <f>IF(ISERROR(HLOOKUP(R55,'Raw data'!$F$3:$BH$104,R$2,FALSE)),"",HLOOKUP(R55,'Raw data'!$F$3:$BH$104,R$2,FALSE))</f>
        <v>99</v>
      </c>
      <c r="T55" s="12">
        <f t="shared" si="6"/>
        <v>389</v>
      </c>
      <c r="U55" s="12">
        <f t="shared" si="7"/>
        <v>19.958847736625515</v>
      </c>
      <c r="V55" s="12">
        <f t="shared" si="8"/>
        <v>16.625720164609053</v>
      </c>
    </row>
    <row r="56" spans="1:22" ht="15.75" customHeight="1" x14ac:dyDescent="0.2">
      <c r="A56" s="81" t="s">
        <v>193</v>
      </c>
      <c r="B56" s="59">
        <f t="shared" si="0"/>
        <v>1.8784560654264508</v>
      </c>
      <c r="C56" s="12"/>
      <c r="D56" s="84" t="s">
        <v>193</v>
      </c>
      <c r="E56" s="28">
        <f>IF(ISERROR(HLOOKUP(D56,'Raw data'!$F$3:$BH$104,D$2,FALSE)),"",HLOOKUP(D56,'Raw data'!$F$3:$BH$104,D$2,FALSE))</f>
        <v>15.8</v>
      </c>
      <c r="F56" s="28">
        <v>603502</v>
      </c>
      <c r="G56" s="12">
        <f t="shared" si="1"/>
        <v>2.6180526327998915E-2</v>
      </c>
      <c r="H56" s="12">
        <f t="shared" si="2"/>
        <v>1.7775125219785253</v>
      </c>
      <c r="I56" s="12">
        <f t="shared" si="3"/>
        <v>1.4514932664783231</v>
      </c>
      <c r="J56" s="12">
        <f t="shared" si="9"/>
        <v>1.209093890976443</v>
      </c>
      <c r="K56" s="12"/>
      <c r="L56" s="84" t="s">
        <v>193</v>
      </c>
      <c r="M56" s="28">
        <f>IF(ISERROR(HLOOKUP(L56,'Raw data'!$F$3:$BH$104,L$2,FALSE)),"",HLOOKUP(L56,'Raw data'!$F$3:$BH$104,L$2,FALSE))</f>
        <v>183</v>
      </c>
      <c r="N56" s="12">
        <f t="shared" si="4"/>
        <v>15087</v>
      </c>
      <c r="O56" s="12">
        <f t="shared" si="5"/>
        <v>1.1984282907662163</v>
      </c>
      <c r="P56" s="12">
        <f t="shared" si="13"/>
        <v>0.99829076620825807</v>
      </c>
      <c r="Q56" s="12"/>
      <c r="R56" s="84" t="s">
        <v>193</v>
      </c>
      <c r="S56" s="28">
        <f>IF(ISERROR(HLOOKUP(R56,'Raw data'!$F$3:$BH$104,R$2,FALSE)),"",HLOOKUP(R56,'Raw data'!$F$3:$BH$104,R$2,FALSE))</f>
        <v>22</v>
      </c>
      <c r="T56" s="12">
        <f t="shared" si="6"/>
        <v>466</v>
      </c>
      <c r="U56" s="12">
        <f t="shared" si="7"/>
        <v>4.1152263374485614</v>
      </c>
      <c r="V56" s="12">
        <f t="shared" si="8"/>
        <v>3.4279835390946514</v>
      </c>
    </row>
    <row r="57" spans="1:22" ht="15.75" customHeight="1" x14ac:dyDescent="0.2">
      <c r="A57" s="69" t="s">
        <v>194</v>
      </c>
      <c r="B57" s="59">
        <f t="shared" si="0"/>
        <v>13.521316132162278</v>
      </c>
      <c r="C57" s="12"/>
      <c r="D57" s="62" t="s">
        <v>194</v>
      </c>
      <c r="E57" s="28">
        <f>IF(ISERROR(HLOOKUP(D57,'Raw data'!$F$3:$BH$104,D$2,FALSE)),"",HLOOKUP(D57,'Raw data'!$F$3:$BH$104,D$2,FALSE))</f>
        <v>200</v>
      </c>
      <c r="F57" s="28">
        <v>1724404</v>
      </c>
      <c r="G57" s="12">
        <f t="shared" si="1"/>
        <v>0.11598210164207461</v>
      </c>
      <c r="H57" s="12">
        <f t="shared" si="2"/>
        <v>1.6877109466644495</v>
      </c>
      <c r="I57" s="12">
        <f t="shared" si="3"/>
        <v>6.4302549011189853</v>
      </c>
      <c r="J57" s="12">
        <f t="shared" si="9"/>
        <v>5.3564023326321148</v>
      </c>
      <c r="K57" s="12"/>
      <c r="L57" s="62" t="s">
        <v>194</v>
      </c>
      <c r="M57" s="28">
        <f>IF(ISERROR(HLOOKUP(L57,'Raw data'!$F$3:$BH$104,L$2,FALSE)),"",HLOOKUP(L57,'Raw data'!$F$3:$BH$104,L$2,FALSE))</f>
        <v>390</v>
      </c>
      <c r="N57" s="12">
        <f t="shared" si="4"/>
        <v>14880</v>
      </c>
      <c r="O57" s="12">
        <f t="shared" si="5"/>
        <v>2.5540275049115877</v>
      </c>
      <c r="P57" s="12">
        <f t="shared" si="13"/>
        <v>2.1275049115913522</v>
      </c>
      <c r="Q57" s="12"/>
      <c r="R57" s="62" t="s">
        <v>194</v>
      </c>
      <c r="S57" s="28">
        <f>IF(ISERROR(HLOOKUP(R57,'Raw data'!$F$3:$BH$104,R$2,FALSE)),"",HLOOKUP(R57,'Raw data'!$F$3:$BH$104,R$2,FALSE))</f>
        <v>195</v>
      </c>
      <c r="T57" s="12">
        <f t="shared" si="6"/>
        <v>293</v>
      </c>
      <c r="U57" s="12">
        <f t="shared" si="7"/>
        <v>39.711934156378597</v>
      </c>
      <c r="V57" s="12">
        <f t="shared" si="8"/>
        <v>33.080041152263369</v>
      </c>
    </row>
    <row r="58" spans="1:22" ht="15.75" customHeight="1" x14ac:dyDescent="0.2">
      <c r="A58" s="81" t="s">
        <v>195</v>
      </c>
      <c r="B58" s="59">
        <f t="shared" si="0"/>
        <v>2.7488913295541351</v>
      </c>
      <c r="C58" s="12"/>
      <c r="D58" s="84" t="s">
        <v>195</v>
      </c>
      <c r="E58" s="28">
        <f>IF(ISERROR(HLOOKUP(D58,'Raw data'!$F$3:$BH$104,D$2,FALSE)),"",HLOOKUP(D58,'Raw data'!$F$3:$BH$104,D$2,FALSE))</f>
        <v>34.450890000000001</v>
      </c>
      <c r="F58" s="28">
        <v>658893</v>
      </c>
      <c r="G58" s="12">
        <f t="shared" si="1"/>
        <v>5.2286016090624728E-2</v>
      </c>
      <c r="H58" s="12">
        <f t="shared" si="2"/>
        <v>1.7514070322158994</v>
      </c>
      <c r="I58" s="12">
        <f t="shared" si="3"/>
        <v>2.8988287996145061</v>
      </c>
      <c r="J58" s="12">
        <f t="shared" si="9"/>
        <v>2.4147243900788835</v>
      </c>
      <c r="K58" s="12"/>
      <c r="L58" s="84" t="s">
        <v>195</v>
      </c>
      <c r="M58" s="28">
        <f>IF(ISERROR(HLOOKUP(L58,'Raw data'!$F$3:$BH$104,L$2,FALSE)),"",HLOOKUP(L58,'Raw data'!$F$3:$BH$104,L$2,FALSE))</f>
        <v>315</v>
      </c>
      <c r="N58" s="12">
        <f t="shared" si="4"/>
        <v>14955</v>
      </c>
      <c r="O58" s="12">
        <f t="shared" si="5"/>
        <v>2.0628683693516763</v>
      </c>
      <c r="P58" s="12">
        <f t="shared" si="13"/>
        <v>1.7183693516699463</v>
      </c>
      <c r="Q58" s="12"/>
      <c r="R58" s="84" t="s">
        <v>195</v>
      </c>
      <c r="S58" s="28">
        <f>IF(ISERROR(HLOOKUP(R58,'Raw data'!$F$3:$BH$104,R$2,FALSE)),"",HLOOKUP(R58,'Raw data'!$F$3:$BH$104,R$2,FALSE))</f>
        <v>26</v>
      </c>
      <c r="T58" s="12">
        <f t="shared" si="6"/>
        <v>462</v>
      </c>
      <c r="U58" s="12">
        <f t="shared" si="7"/>
        <v>4.9382716049382651</v>
      </c>
      <c r="V58" s="12">
        <f t="shared" si="8"/>
        <v>4.1135802469135747</v>
      </c>
    </row>
    <row r="59" spans="1:22" ht="15.75" customHeight="1" x14ac:dyDescent="0.2">
      <c r="A59" s="103"/>
      <c r="B59" s="104"/>
      <c r="C59" s="12"/>
      <c r="D59" s="12"/>
      <c r="E59" s="12"/>
      <c r="F59" s="12"/>
      <c r="G59" s="12"/>
      <c r="H59" s="12"/>
      <c r="I59" s="12"/>
      <c r="J59" s="12"/>
      <c r="K59" s="12"/>
      <c r="L59" s="12"/>
      <c r="M59" s="12"/>
      <c r="N59" s="12"/>
      <c r="O59" s="12"/>
      <c r="P59" s="12"/>
      <c r="Q59" s="12"/>
      <c r="R59" s="12"/>
      <c r="S59" s="12"/>
      <c r="T59" s="12"/>
      <c r="U59" s="12"/>
      <c r="V59" s="12"/>
    </row>
    <row r="60" spans="1:22" ht="15.75" customHeight="1" x14ac:dyDescent="0.2">
      <c r="A60" s="103"/>
      <c r="B60" s="104"/>
      <c r="C60" s="12"/>
      <c r="D60" s="28" t="s">
        <v>249</v>
      </c>
      <c r="E60" s="12">
        <f>MAX(G4:G58)</f>
        <v>1.8036930483065241</v>
      </c>
      <c r="F60" s="12"/>
      <c r="G60" s="12"/>
      <c r="H60" s="12"/>
      <c r="I60" s="12"/>
      <c r="J60" s="12"/>
      <c r="K60" s="12"/>
      <c r="L60" s="28" t="s">
        <v>249</v>
      </c>
      <c r="M60" s="12">
        <f>MAX(M4:M58)</f>
        <v>15270</v>
      </c>
      <c r="N60" s="12"/>
      <c r="O60" s="12"/>
      <c r="P60" s="12"/>
      <c r="Q60" s="12"/>
      <c r="R60" s="28" t="s">
        <v>249</v>
      </c>
      <c r="S60" s="12">
        <f>MAX(S4:S58)</f>
        <v>488</v>
      </c>
      <c r="T60" s="12"/>
      <c r="U60" s="12"/>
      <c r="V60" s="12"/>
    </row>
    <row r="61" spans="1:22" ht="15.75" customHeight="1" x14ac:dyDescent="0.2">
      <c r="A61" s="105"/>
      <c r="B61" s="87" t="s">
        <v>69</v>
      </c>
      <c r="C61" s="12"/>
      <c r="D61" s="28" t="s">
        <v>250</v>
      </c>
      <c r="E61" s="12">
        <f>MIN(G4:G58)</f>
        <v>4.3819935399677453E-8</v>
      </c>
      <c r="F61" s="12"/>
      <c r="G61" s="12"/>
      <c r="H61" s="12"/>
      <c r="I61" s="12"/>
      <c r="J61" s="12"/>
      <c r="K61" s="12"/>
      <c r="L61" s="28" t="s">
        <v>250</v>
      </c>
      <c r="M61" s="12">
        <f>MIN(M4:M58)</f>
        <v>0</v>
      </c>
      <c r="N61" s="12"/>
      <c r="O61" s="12"/>
      <c r="P61" s="12"/>
      <c r="Q61" s="12"/>
      <c r="R61" s="28" t="s">
        <v>250</v>
      </c>
      <c r="S61" s="12">
        <f>MIN(S4:S58)</f>
        <v>2</v>
      </c>
      <c r="T61" s="12"/>
      <c r="U61" s="12"/>
      <c r="V61" s="12"/>
    </row>
    <row r="62" spans="1:22" ht="15.75" customHeight="1" x14ac:dyDescent="0.2">
      <c r="A62" s="106"/>
      <c r="B62" s="87" t="s">
        <v>234</v>
      </c>
      <c r="C62" s="12"/>
      <c r="D62" s="28" t="s">
        <v>55</v>
      </c>
      <c r="E62" s="12">
        <f>E60-E61</f>
        <v>1.8036930044865886</v>
      </c>
      <c r="F62" s="12"/>
      <c r="G62" s="12"/>
      <c r="H62" s="12"/>
      <c r="I62" s="12"/>
      <c r="J62" s="12"/>
      <c r="K62" s="12"/>
      <c r="L62" s="28" t="s">
        <v>55</v>
      </c>
      <c r="M62" s="12">
        <f>M60-M61</f>
        <v>15270</v>
      </c>
      <c r="N62" s="12"/>
      <c r="O62" s="12"/>
      <c r="P62" s="12"/>
      <c r="Q62" s="12"/>
      <c r="R62" s="28" t="s">
        <v>55</v>
      </c>
      <c r="S62" s="12">
        <f>S60-S61</f>
        <v>486</v>
      </c>
      <c r="T62" s="12"/>
      <c r="U62" s="12"/>
      <c r="V62" s="12"/>
    </row>
    <row r="63" spans="1:22" ht="15.75" customHeight="1" x14ac:dyDescent="0.2">
      <c r="A63" s="107"/>
      <c r="B63" s="87" t="s">
        <v>75</v>
      </c>
      <c r="C63" s="12"/>
      <c r="D63" s="28" t="s">
        <v>251</v>
      </c>
      <c r="E63" s="12">
        <f>COUNTA(D4:D58)</f>
        <v>55</v>
      </c>
      <c r="F63" s="12"/>
      <c r="G63" s="12"/>
      <c r="H63" s="12"/>
      <c r="I63" s="12"/>
      <c r="J63" s="12"/>
      <c r="K63" s="12"/>
      <c r="L63" s="28" t="s">
        <v>251</v>
      </c>
      <c r="M63" s="12">
        <f>COUNTA(L4:L58)</f>
        <v>55</v>
      </c>
      <c r="N63" s="12"/>
      <c r="O63" s="12"/>
      <c r="P63" s="12"/>
      <c r="Q63" s="12"/>
      <c r="R63" s="28" t="s">
        <v>251</v>
      </c>
      <c r="S63" s="12">
        <f>COUNTA(R4:R58)</f>
        <v>55</v>
      </c>
      <c r="T63" s="12"/>
      <c r="U63" s="12"/>
      <c r="V63" s="12"/>
    </row>
    <row r="64" spans="1:22" ht="15.75" customHeight="1" x14ac:dyDescent="0.2">
      <c r="A64" s="108"/>
      <c r="B64" s="87" t="s">
        <v>67</v>
      </c>
      <c r="C64" s="12"/>
      <c r="D64" s="28" t="s">
        <v>252</v>
      </c>
      <c r="E64" s="12">
        <f>100/E62</f>
        <v>55.441807309367732</v>
      </c>
      <c r="F64" s="12"/>
      <c r="G64" s="12"/>
      <c r="H64" s="12"/>
      <c r="I64" s="12"/>
      <c r="J64" s="12"/>
      <c r="K64" s="12"/>
      <c r="L64" s="28" t="s">
        <v>252</v>
      </c>
      <c r="M64" s="12">
        <f>100/M62</f>
        <v>6.5487884741322853E-3</v>
      </c>
      <c r="N64" s="12"/>
      <c r="O64" s="12"/>
      <c r="P64" s="12"/>
      <c r="Q64" s="12"/>
      <c r="R64" s="28" t="s">
        <v>252</v>
      </c>
      <c r="S64" s="12">
        <f>100/S62</f>
        <v>0.20576131687242799</v>
      </c>
      <c r="T64" s="12"/>
      <c r="U64" s="12"/>
      <c r="V64" s="12"/>
    </row>
    <row r="65" spans="1:22" ht="15.75" customHeight="1" x14ac:dyDescent="0.2">
      <c r="A65" s="109"/>
      <c r="B65" s="87" t="s">
        <v>233</v>
      </c>
      <c r="C65" s="12"/>
      <c r="D65" s="12"/>
      <c r="E65" s="12"/>
      <c r="F65" s="12"/>
      <c r="G65" s="12"/>
      <c r="H65" s="12"/>
      <c r="I65" s="12"/>
      <c r="J65" s="12"/>
      <c r="K65" s="12"/>
      <c r="L65" s="12"/>
      <c r="M65" s="12"/>
      <c r="N65" s="12"/>
      <c r="O65" s="12"/>
      <c r="P65" s="12"/>
      <c r="Q65" s="12"/>
      <c r="R65" s="12"/>
      <c r="S65" s="12"/>
      <c r="T65" s="12"/>
      <c r="U65" s="12"/>
      <c r="V65" s="12"/>
    </row>
    <row r="66" spans="1:22" ht="15.75" customHeight="1" x14ac:dyDescent="0.2">
      <c r="A66" s="110"/>
      <c r="B66" s="87" t="s">
        <v>248</v>
      </c>
      <c r="C66" s="12"/>
      <c r="D66" s="12"/>
      <c r="E66" s="12"/>
      <c r="F66" s="12"/>
      <c r="G66" s="12"/>
      <c r="H66" s="12"/>
      <c r="I66" s="12"/>
      <c r="J66" s="12"/>
      <c r="K66" s="12"/>
      <c r="L66" s="12"/>
      <c r="M66" s="12"/>
      <c r="N66" s="12"/>
      <c r="O66" s="12"/>
      <c r="P66" s="12"/>
      <c r="Q66" s="12"/>
      <c r="R66" s="12"/>
      <c r="S66" s="12"/>
      <c r="T66" s="12"/>
      <c r="U66" s="12"/>
      <c r="V66" s="12"/>
    </row>
    <row r="67" spans="1:22" ht="15.75" customHeight="1" x14ac:dyDescent="0.2">
      <c r="A67" s="12"/>
      <c r="B67" s="12"/>
      <c r="C67" s="12"/>
      <c r="D67" s="12"/>
      <c r="E67" s="12"/>
      <c r="F67" s="12"/>
      <c r="G67" s="12"/>
      <c r="H67" s="12"/>
      <c r="I67" s="12"/>
      <c r="J67" s="12"/>
      <c r="K67" s="12"/>
      <c r="L67" s="12"/>
      <c r="M67" s="12"/>
      <c r="N67" s="12"/>
      <c r="O67" s="12"/>
      <c r="P67" s="12"/>
      <c r="Q67" s="12"/>
      <c r="R67" s="12"/>
      <c r="S67" s="12"/>
      <c r="T67" s="12"/>
      <c r="U67" s="12"/>
      <c r="V67" s="12"/>
    </row>
    <row r="68" spans="1:22" ht="15.75" customHeight="1" x14ac:dyDescent="0.2">
      <c r="A68" s="12"/>
      <c r="B68" s="12"/>
      <c r="C68" s="12"/>
      <c r="D68" s="12"/>
      <c r="E68" s="12"/>
      <c r="F68" s="12"/>
      <c r="G68" s="12"/>
      <c r="H68" s="12"/>
      <c r="I68" s="12"/>
      <c r="J68" s="12"/>
      <c r="K68" s="12"/>
      <c r="L68" s="12"/>
      <c r="M68" s="12"/>
      <c r="N68" s="12"/>
      <c r="O68" s="12"/>
      <c r="P68" s="12"/>
      <c r="Q68" s="12"/>
      <c r="R68" s="12"/>
      <c r="S68" s="12"/>
      <c r="T68" s="12"/>
      <c r="U68" s="12"/>
      <c r="V68" s="12"/>
    </row>
    <row r="69" spans="1:22" ht="15.75" customHeight="1" x14ac:dyDescent="0.2">
      <c r="A69" s="69" t="s">
        <v>171</v>
      </c>
      <c r="B69" s="59">
        <v>55.786111115346479</v>
      </c>
      <c r="C69" s="12"/>
      <c r="D69" s="79" t="s">
        <v>182</v>
      </c>
      <c r="E69" s="94">
        <v>11606</v>
      </c>
      <c r="F69" s="28">
        <v>6434576</v>
      </c>
      <c r="G69" s="12">
        <v>1.8036930483065241</v>
      </c>
      <c r="H69" s="12">
        <v>0</v>
      </c>
      <c r="I69" s="12">
        <v>100</v>
      </c>
      <c r="J69" s="12">
        <v>83.3</v>
      </c>
      <c r="K69" s="12"/>
      <c r="L69" s="62" t="s">
        <v>171</v>
      </c>
      <c r="M69" s="28">
        <v>15270</v>
      </c>
      <c r="N69" s="12">
        <v>0</v>
      </c>
      <c r="O69" s="12">
        <v>100</v>
      </c>
      <c r="P69" s="12">
        <v>83.3</v>
      </c>
      <c r="Q69" s="12"/>
      <c r="R69" s="62" t="s">
        <v>171</v>
      </c>
      <c r="S69" s="28">
        <v>488</v>
      </c>
      <c r="T69" s="12">
        <v>0</v>
      </c>
      <c r="U69" s="12">
        <v>100</v>
      </c>
      <c r="V69" s="12">
        <v>83.3</v>
      </c>
    </row>
    <row r="70" spans="1:22" ht="15.75" customHeight="1" x14ac:dyDescent="0.2">
      <c r="A70" s="77" t="s">
        <v>182</v>
      </c>
      <c r="B70" s="59">
        <v>32.196707252874148</v>
      </c>
      <c r="C70" s="12"/>
      <c r="D70" s="62" t="s">
        <v>194</v>
      </c>
      <c r="E70" s="28">
        <v>200</v>
      </c>
      <c r="F70" s="28">
        <v>1724404</v>
      </c>
      <c r="G70" s="12">
        <v>0.11598210164207461</v>
      </c>
      <c r="H70" s="12">
        <v>1.6877109466644495</v>
      </c>
      <c r="I70" s="12">
        <v>6.4302549011189853</v>
      </c>
      <c r="J70" s="12">
        <v>5.3564023326321148</v>
      </c>
      <c r="K70" s="12"/>
      <c r="L70" s="64" t="s">
        <v>185</v>
      </c>
      <c r="M70" s="28">
        <v>14425</v>
      </c>
      <c r="N70" s="12">
        <v>845</v>
      </c>
      <c r="O70" s="12">
        <v>94.46518634964302</v>
      </c>
      <c r="P70" s="12">
        <v>78.68950022925263</v>
      </c>
      <c r="Q70" s="12"/>
      <c r="R70" s="79" t="s">
        <v>168</v>
      </c>
      <c r="S70" s="28">
        <v>408</v>
      </c>
      <c r="T70" s="12">
        <v>80</v>
      </c>
      <c r="U70" s="12">
        <v>83.539094650205755</v>
      </c>
      <c r="V70" s="12">
        <v>69.588065843621393</v>
      </c>
    </row>
    <row r="71" spans="1:22" ht="15.75" customHeight="1" x14ac:dyDescent="0.2">
      <c r="A71" s="77" t="s">
        <v>168</v>
      </c>
      <c r="B71" s="59">
        <v>29.943284523567019</v>
      </c>
      <c r="C71" s="12"/>
      <c r="D71" s="79" t="s">
        <v>145</v>
      </c>
      <c r="E71" s="28">
        <v>783.29</v>
      </c>
      <c r="F71" s="28">
        <v>7776845</v>
      </c>
      <c r="G71" s="12">
        <v>0.10072079358660227</v>
      </c>
      <c r="H71" s="12">
        <v>1.7029722547199218</v>
      </c>
      <c r="I71" s="12">
        <v>5.584140400618594</v>
      </c>
      <c r="J71" s="12">
        <v>4.6515889537152884</v>
      </c>
      <c r="K71" s="12"/>
      <c r="L71" s="62" t="s">
        <v>177</v>
      </c>
      <c r="M71" s="28">
        <v>5935</v>
      </c>
      <c r="N71" s="12">
        <v>9335</v>
      </c>
      <c r="O71" s="12">
        <v>38.855046833038578</v>
      </c>
      <c r="P71" s="12">
        <v>32.366254011921136</v>
      </c>
      <c r="Q71" s="12"/>
      <c r="R71" s="62" t="s">
        <v>164</v>
      </c>
      <c r="S71" s="28">
        <v>342</v>
      </c>
      <c r="T71" s="12">
        <v>146</v>
      </c>
      <c r="U71" s="12">
        <v>69.958847736625515</v>
      </c>
      <c r="V71" s="12">
        <v>58.275720164609048</v>
      </c>
    </row>
    <row r="72" spans="1:22" ht="15.75" customHeight="1" x14ac:dyDescent="0.2">
      <c r="A72" s="69" t="s">
        <v>177</v>
      </c>
      <c r="B72" s="59">
        <v>28.894860183173147</v>
      </c>
      <c r="C72" s="12"/>
      <c r="D72" s="62" t="s">
        <v>144</v>
      </c>
      <c r="E72" s="94">
        <v>286.45</v>
      </c>
      <c r="F72" s="28">
        <v>3421829</v>
      </c>
      <c r="G72" s="12">
        <v>8.3712540866302781E-2</v>
      </c>
      <c r="H72" s="12">
        <v>1.7199805074402212</v>
      </c>
      <c r="I72" s="12">
        <v>4.6411721306307214</v>
      </c>
      <c r="J72" s="12">
        <v>3.8660963848153909</v>
      </c>
      <c r="K72" s="12"/>
      <c r="L72" s="84" t="s">
        <v>175</v>
      </c>
      <c r="M72" s="72" t="s">
        <v>277</v>
      </c>
      <c r="N72" s="12">
        <v>11030</v>
      </c>
      <c r="O72" s="12">
        <v>27.752669155695287</v>
      </c>
      <c r="P72" s="12">
        <v>23.117973406694173</v>
      </c>
      <c r="Q72" s="12"/>
      <c r="R72" s="64" t="s">
        <v>190</v>
      </c>
      <c r="S72" s="28">
        <v>331</v>
      </c>
      <c r="T72" s="12">
        <v>157</v>
      </c>
      <c r="U72" s="12">
        <v>67.695473251028801</v>
      </c>
      <c r="V72" s="12">
        <v>56.390329218106992</v>
      </c>
    </row>
    <row r="73" spans="1:22" ht="15.75" customHeight="1" x14ac:dyDescent="0.2">
      <c r="A73" s="71" t="s">
        <v>185</v>
      </c>
      <c r="B73" s="59">
        <v>28.471770684378455</v>
      </c>
      <c r="C73" s="12"/>
      <c r="D73" s="84" t="s">
        <v>152</v>
      </c>
      <c r="E73" s="28">
        <v>94.417207000000005</v>
      </c>
      <c r="F73" s="28">
        <v>1258000</v>
      </c>
      <c r="G73" s="12">
        <v>7.505342368839428E-2</v>
      </c>
      <c r="H73" s="12">
        <v>1.7286396246181299</v>
      </c>
      <c r="I73" s="12">
        <v>4.1610950245838723</v>
      </c>
      <c r="J73" s="12">
        <v>3.4661921554783652</v>
      </c>
      <c r="K73" s="12"/>
      <c r="L73" s="79" t="s">
        <v>168</v>
      </c>
      <c r="M73" s="28">
        <v>3668</v>
      </c>
      <c r="N73" s="12">
        <v>11602</v>
      </c>
      <c r="O73" s="12">
        <v>24.006026069299793</v>
      </c>
      <c r="P73" s="12">
        <v>19.997019715726726</v>
      </c>
      <c r="Q73" s="12"/>
      <c r="R73" s="62" t="s">
        <v>177</v>
      </c>
      <c r="S73" s="28">
        <v>313</v>
      </c>
      <c r="T73" s="12">
        <v>175</v>
      </c>
      <c r="U73" s="12">
        <v>63.991769547325099</v>
      </c>
      <c r="V73" s="12">
        <v>53.305144032921802</v>
      </c>
    </row>
    <row r="74" spans="1:22" ht="15.75" customHeight="1" x14ac:dyDescent="0.2">
      <c r="A74" s="69" t="s">
        <v>164</v>
      </c>
      <c r="B74" s="59">
        <v>23.632974028435669</v>
      </c>
      <c r="C74" s="12"/>
      <c r="D74" s="64" t="s">
        <v>190</v>
      </c>
      <c r="E74" s="28">
        <v>875.24</v>
      </c>
      <c r="F74" s="28">
        <v>13202041</v>
      </c>
      <c r="G74" s="12">
        <v>6.6295809867580324E-2</v>
      </c>
      <c r="H74" s="12">
        <v>1.7373972384389438</v>
      </c>
      <c r="I74" s="12">
        <v>3.6755570866404526</v>
      </c>
      <c r="J74" s="12">
        <v>3.0617390531714967</v>
      </c>
      <c r="K74" s="12"/>
      <c r="L74" s="64" t="s">
        <v>142</v>
      </c>
      <c r="M74" s="28" t="s">
        <v>261</v>
      </c>
      <c r="N74" s="12" t="s">
        <v>235</v>
      </c>
      <c r="O74" s="12" t="s">
        <v>235</v>
      </c>
      <c r="P74" s="74">
        <v>17.219807427785415</v>
      </c>
      <c r="Q74" s="12"/>
      <c r="R74" s="62" t="s">
        <v>166</v>
      </c>
      <c r="S74" s="28">
        <v>232</v>
      </c>
      <c r="T74" s="12">
        <v>256</v>
      </c>
      <c r="U74" s="12">
        <v>47.325102880658434</v>
      </c>
      <c r="V74" s="12">
        <v>39.421810699588477</v>
      </c>
    </row>
    <row r="75" spans="1:22" ht="15.75" customHeight="1" x14ac:dyDescent="0.2">
      <c r="A75" s="71" t="s">
        <v>190</v>
      </c>
      <c r="B75" s="59">
        <v>23.305694772987675</v>
      </c>
      <c r="C75" s="12"/>
      <c r="D75" s="65" t="s">
        <v>188</v>
      </c>
      <c r="E75" s="28">
        <v>485</v>
      </c>
      <c r="F75" s="28">
        <v>8154051</v>
      </c>
      <c r="G75" s="12">
        <v>5.9479637789854392E-2</v>
      </c>
      <c r="H75" s="12">
        <v>1.7442134105166698</v>
      </c>
      <c r="I75" s="12">
        <v>3.2976561877196815</v>
      </c>
      <c r="J75" s="12">
        <v>2.7469476043704946</v>
      </c>
      <c r="K75" s="12"/>
      <c r="L75" s="64" t="s">
        <v>159</v>
      </c>
      <c r="M75" s="45"/>
      <c r="N75" s="12">
        <v>15270</v>
      </c>
      <c r="O75" s="12">
        <v>-1.9650225977599689E-2</v>
      </c>
      <c r="P75" s="91">
        <v>17.219807427785415</v>
      </c>
      <c r="Q75" s="12"/>
      <c r="R75" s="62" t="s">
        <v>194</v>
      </c>
      <c r="S75" s="28">
        <v>195</v>
      </c>
      <c r="T75" s="12">
        <v>293</v>
      </c>
      <c r="U75" s="12">
        <v>39.711934156378597</v>
      </c>
      <c r="V75" s="12">
        <v>33.080041152263369</v>
      </c>
    </row>
    <row r="76" spans="1:22" ht="15.75" customHeight="1" x14ac:dyDescent="0.2">
      <c r="A76" s="69" t="s">
        <v>194</v>
      </c>
      <c r="B76" s="59">
        <v>13.515999272590102</v>
      </c>
      <c r="C76" s="12"/>
      <c r="D76" s="53" t="s">
        <v>156</v>
      </c>
      <c r="E76" s="28">
        <v>186.6</v>
      </c>
      <c r="F76" s="28">
        <v>3161844</v>
      </c>
      <c r="G76" s="12">
        <v>5.9016194347349199E-2</v>
      </c>
      <c r="H76" s="12">
        <v>1.7446768539591748</v>
      </c>
      <c r="I76" s="12">
        <v>3.2719620456815193</v>
      </c>
      <c r="J76" s="12">
        <v>2.7255443840527054</v>
      </c>
      <c r="K76" s="12"/>
      <c r="L76" s="64" t="s">
        <v>167</v>
      </c>
      <c r="M76" s="45"/>
      <c r="N76" s="12">
        <v>15270</v>
      </c>
      <c r="O76" s="12">
        <v>-1.9650225977599689E-2</v>
      </c>
      <c r="P76" s="91">
        <v>17.219807427785415</v>
      </c>
      <c r="Q76" s="12"/>
      <c r="R76" s="79" t="s">
        <v>183</v>
      </c>
      <c r="S76" s="28">
        <v>133</v>
      </c>
      <c r="T76" s="12">
        <v>355</v>
      </c>
      <c r="U76" s="12">
        <v>26.954732510288068</v>
      </c>
      <c r="V76" s="12">
        <v>22.453292181069958</v>
      </c>
    </row>
    <row r="77" spans="1:22" ht="15.75" customHeight="1" x14ac:dyDescent="0.2">
      <c r="A77" s="69" t="s">
        <v>166</v>
      </c>
      <c r="B77" s="59">
        <v>13.430864520609859</v>
      </c>
      <c r="C77" s="12"/>
      <c r="D77" s="84" t="s">
        <v>195</v>
      </c>
      <c r="E77" s="28">
        <v>34.450890000000001</v>
      </c>
      <c r="F77" s="28">
        <v>658893</v>
      </c>
      <c r="G77" s="12">
        <v>5.2286016090624728E-2</v>
      </c>
      <c r="H77" s="12">
        <v>1.7514070322158994</v>
      </c>
      <c r="I77" s="12">
        <v>2.8988287996145061</v>
      </c>
      <c r="J77" s="12">
        <v>2.4147243900788835</v>
      </c>
      <c r="K77" s="12"/>
      <c r="L77" s="64" t="s">
        <v>184</v>
      </c>
      <c r="M77" s="28">
        <v>2754</v>
      </c>
      <c r="N77" s="12">
        <v>12516</v>
      </c>
      <c r="O77" s="12">
        <v>18.019257221458048</v>
      </c>
      <c r="P77" s="12">
        <v>15.010041265474554</v>
      </c>
      <c r="Q77" s="12"/>
      <c r="R77" s="64" t="s">
        <v>184</v>
      </c>
      <c r="S77" s="28">
        <v>123</v>
      </c>
      <c r="T77" s="12">
        <v>365</v>
      </c>
      <c r="U77" s="12">
        <v>24.89711934156378</v>
      </c>
      <c r="V77" s="12">
        <v>20.739300411522628</v>
      </c>
    </row>
    <row r="78" spans="1:22" ht="15.75" customHeight="1" x14ac:dyDescent="0.2">
      <c r="A78" s="81" t="s">
        <v>175</v>
      </c>
      <c r="B78" s="59">
        <v>13.176512514476542</v>
      </c>
      <c r="C78" s="12"/>
      <c r="D78" s="53" t="s">
        <v>160</v>
      </c>
      <c r="E78" s="28">
        <v>222.78</v>
      </c>
      <c r="F78" s="28">
        <v>4434827</v>
      </c>
      <c r="G78" s="12">
        <v>5.023420304783028E-2</v>
      </c>
      <c r="H78" s="12">
        <v>1.7534588452586939</v>
      </c>
      <c r="I78" s="12">
        <v>2.7850725762610438</v>
      </c>
      <c r="J78" s="12">
        <v>2.3199654560254492</v>
      </c>
      <c r="K78" s="12"/>
      <c r="L78" s="62" t="s">
        <v>144</v>
      </c>
      <c r="M78" s="28">
        <v>2381</v>
      </c>
      <c r="N78" s="12">
        <v>12889</v>
      </c>
      <c r="O78" s="12">
        <v>15.576079124909924</v>
      </c>
      <c r="P78" s="12">
        <v>12.974873911049967</v>
      </c>
      <c r="Q78" s="12"/>
      <c r="R78" s="84" t="s">
        <v>191</v>
      </c>
      <c r="S78" s="28">
        <v>99</v>
      </c>
      <c r="T78" s="12">
        <v>389</v>
      </c>
      <c r="U78" s="12">
        <v>19.958847736625515</v>
      </c>
      <c r="V78" s="12">
        <v>16.625720164609053</v>
      </c>
    </row>
    <row r="79" spans="1:22" ht="15.75" customHeight="1" x14ac:dyDescent="0.2">
      <c r="A79" s="71" t="s">
        <v>184</v>
      </c>
      <c r="B79" s="59">
        <v>12.32594031550083</v>
      </c>
      <c r="C79" s="12"/>
      <c r="D79" s="84" t="s">
        <v>154</v>
      </c>
      <c r="E79" s="28">
        <v>23.96144</v>
      </c>
      <c r="F79" s="28">
        <v>688701</v>
      </c>
      <c r="G79" s="12">
        <v>3.4792224782597969E-2</v>
      </c>
      <c r="H79" s="12">
        <v>1.7689008235239261</v>
      </c>
      <c r="I79" s="12">
        <v>1.9289413928045889</v>
      </c>
      <c r="J79" s="12">
        <v>1.6068081802062224</v>
      </c>
      <c r="K79" s="12"/>
      <c r="L79" s="84" t="s">
        <v>151</v>
      </c>
      <c r="M79" s="72" t="s">
        <v>278</v>
      </c>
      <c r="N79" s="12">
        <v>12950</v>
      </c>
      <c r="O79" s="12">
        <v>15.176524530032097</v>
      </c>
      <c r="P79" s="12">
        <v>12.642044933516736</v>
      </c>
      <c r="Q79" s="12"/>
      <c r="R79" s="53" t="s">
        <v>156</v>
      </c>
      <c r="S79" s="28">
        <v>92</v>
      </c>
      <c r="T79" s="12">
        <v>396</v>
      </c>
      <c r="U79" s="12">
        <v>18.518518518518519</v>
      </c>
      <c r="V79" s="12">
        <v>15.425925925925926</v>
      </c>
    </row>
    <row r="80" spans="1:22" ht="15.75" customHeight="1" x14ac:dyDescent="0.2">
      <c r="A80" s="69" t="s">
        <v>144</v>
      </c>
      <c r="B80" s="59">
        <v>10.298567602051142</v>
      </c>
      <c r="C80" s="12"/>
      <c r="D80" s="84" t="s">
        <v>146</v>
      </c>
      <c r="E80" s="28">
        <v>20.234000000000002</v>
      </c>
      <c r="F80" s="28">
        <v>645966</v>
      </c>
      <c r="G80" s="12">
        <v>3.1323630036255781E-2</v>
      </c>
      <c r="H80" s="12">
        <v>1.7723694182702683</v>
      </c>
      <c r="I80" s="12">
        <v>1.7366362312436081</v>
      </c>
      <c r="J80" s="12">
        <v>1.4466179806259254</v>
      </c>
      <c r="K80" s="12"/>
      <c r="L80" s="62" t="s">
        <v>164</v>
      </c>
      <c r="M80" s="28">
        <v>2263</v>
      </c>
      <c r="N80" s="12">
        <v>13007</v>
      </c>
      <c r="O80" s="12">
        <v>14.803170236457717</v>
      </c>
      <c r="P80" s="12">
        <v>12.331040806969277</v>
      </c>
      <c r="Q80" s="12"/>
      <c r="R80" s="84" t="s">
        <v>175</v>
      </c>
      <c r="S80" s="28">
        <v>91</v>
      </c>
      <c r="T80" s="12">
        <v>397</v>
      </c>
      <c r="U80" s="12">
        <v>18.312757201646093</v>
      </c>
      <c r="V80" s="12">
        <v>15.254526748971195</v>
      </c>
    </row>
    <row r="81" spans="1:22" ht="15.75" customHeight="1" x14ac:dyDescent="0.2">
      <c r="A81" s="77" t="s">
        <v>183</v>
      </c>
      <c r="B81" s="59">
        <v>8.4965834707342509</v>
      </c>
      <c r="C81" s="12"/>
      <c r="D81" s="84" t="s">
        <v>181</v>
      </c>
      <c r="E81" s="28">
        <v>37.785499999999999</v>
      </c>
      <c r="F81" s="28">
        <v>1258722</v>
      </c>
      <c r="G81" s="12">
        <v>3.0018939845335189E-2</v>
      </c>
      <c r="H81" s="12">
        <v>1.7736741084611889</v>
      </c>
      <c r="I81" s="12">
        <v>1.6643018490801609</v>
      </c>
      <c r="J81" s="12">
        <v>1.3863634402837739</v>
      </c>
      <c r="K81" s="12"/>
      <c r="L81" s="64" t="s">
        <v>190</v>
      </c>
      <c r="M81" s="28">
        <v>1921</v>
      </c>
      <c r="N81" s="12">
        <v>13349</v>
      </c>
      <c r="O81" s="12">
        <v>12.563044475011452</v>
      </c>
      <c r="P81" s="12">
        <v>10.465016047684539</v>
      </c>
      <c r="Q81" s="12"/>
      <c r="R81" s="62" t="s">
        <v>144</v>
      </c>
      <c r="S81" s="28">
        <v>84</v>
      </c>
      <c r="T81" s="12">
        <v>404</v>
      </c>
      <c r="U81" s="12">
        <v>16.872427983539097</v>
      </c>
      <c r="V81" s="12">
        <v>14.054732510288067</v>
      </c>
    </row>
    <row r="82" spans="1:22" ht="15.75" customHeight="1" x14ac:dyDescent="0.2">
      <c r="A82" s="81" t="s">
        <v>151</v>
      </c>
      <c r="B82" s="59">
        <v>8.2614322483408689</v>
      </c>
      <c r="C82" s="12"/>
      <c r="D82" s="84" t="s">
        <v>191</v>
      </c>
      <c r="E82" s="28">
        <v>73.930000000000007</v>
      </c>
      <c r="F82" s="28">
        <v>2615060</v>
      </c>
      <c r="G82" s="12">
        <v>2.8270861854030122E-2</v>
      </c>
      <c r="H82" s="12">
        <v>1.7754221864524939</v>
      </c>
      <c r="I82" s="12">
        <v>1.5673852459244841</v>
      </c>
      <c r="J82" s="12">
        <v>1.3056319098550953</v>
      </c>
      <c r="K82" s="12"/>
      <c r="L82" s="79" t="s">
        <v>163</v>
      </c>
      <c r="M82" s="28">
        <v>1591</v>
      </c>
      <c r="N82" s="12">
        <v>13679</v>
      </c>
      <c r="O82" s="12">
        <v>10.4015196174756</v>
      </c>
      <c r="P82" s="12">
        <v>8.664465841357174</v>
      </c>
      <c r="Q82" s="12"/>
      <c r="R82" s="53" t="s">
        <v>160</v>
      </c>
      <c r="S82" s="28">
        <v>83</v>
      </c>
      <c r="T82" s="12">
        <v>405</v>
      </c>
      <c r="U82" s="12">
        <v>16.666666666666657</v>
      </c>
      <c r="V82" s="12">
        <v>13.883333333333324</v>
      </c>
    </row>
    <row r="83" spans="1:22" ht="15.75" customHeight="1" x14ac:dyDescent="0.2">
      <c r="A83" s="81" t="s">
        <v>191</v>
      </c>
      <c r="B83" s="59">
        <v>7.0556287443689882</v>
      </c>
      <c r="C83" s="12"/>
      <c r="D83" s="64" t="s">
        <v>184</v>
      </c>
      <c r="E83" s="28">
        <v>269.13918699999999</v>
      </c>
      <c r="F83" s="28">
        <v>10117909</v>
      </c>
      <c r="G83" s="12">
        <v>2.6600277488164795E-2</v>
      </c>
      <c r="H83" s="12">
        <v>1.7770927708183593</v>
      </c>
      <c r="I83" s="12">
        <v>1.4747650294181369</v>
      </c>
      <c r="J83" s="12">
        <v>1.2284792695053079</v>
      </c>
      <c r="K83" s="12"/>
      <c r="L83" s="64" t="s">
        <v>157</v>
      </c>
      <c r="M83" s="28">
        <v>1034</v>
      </c>
      <c r="N83" s="12">
        <v>14236</v>
      </c>
      <c r="O83" s="12">
        <v>6.7531276609680901</v>
      </c>
      <c r="P83" s="12">
        <v>5.6253553415864186</v>
      </c>
      <c r="Q83" s="12"/>
      <c r="R83" s="71" t="s">
        <v>244</v>
      </c>
      <c r="S83" s="28">
        <v>79</v>
      </c>
      <c r="T83" s="12">
        <v>409</v>
      </c>
      <c r="U83" s="12">
        <v>15.843621399176953</v>
      </c>
      <c r="V83" s="12">
        <v>13.197736625514402</v>
      </c>
    </row>
    <row r="84" spans="1:22" ht="15.75" customHeight="1" x14ac:dyDescent="0.2">
      <c r="A84" s="33" t="s">
        <v>160</v>
      </c>
      <c r="B84" s="59">
        <v>6.3977677914704989</v>
      </c>
      <c r="C84" s="12"/>
      <c r="D84" s="84" t="s">
        <v>193</v>
      </c>
      <c r="E84" s="28">
        <v>15.8</v>
      </c>
      <c r="F84" s="28">
        <v>603502</v>
      </c>
      <c r="G84" s="12">
        <v>2.6180526327998915E-2</v>
      </c>
      <c r="H84" s="12">
        <v>1.7775125219785253</v>
      </c>
      <c r="I84" s="12">
        <v>1.4514932664783231</v>
      </c>
      <c r="J84" s="12">
        <v>1.209093890976443</v>
      </c>
      <c r="K84" s="12"/>
      <c r="L84" s="79" t="s">
        <v>178</v>
      </c>
      <c r="M84" s="45"/>
      <c r="N84" s="12">
        <v>15270</v>
      </c>
      <c r="O84" s="12">
        <v>-1.9650225977599689E-2</v>
      </c>
      <c r="P84" s="74">
        <v>4.3438273727647827</v>
      </c>
      <c r="Q84" s="12"/>
      <c r="R84" s="79" t="s">
        <v>179</v>
      </c>
      <c r="S84" s="28">
        <v>74</v>
      </c>
      <c r="T84" s="12">
        <v>414</v>
      </c>
      <c r="U84" s="12">
        <v>14.81481481481481</v>
      </c>
      <c r="V84" s="12">
        <v>12.340740740740737</v>
      </c>
    </row>
    <row r="85" spans="1:22" ht="15.75" customHeight="1" x14ac:dyDescent="0.2">
      <c r="A85" s="33" t="s">
        <v>156</v>
      </c>
      <c r="B85" s="59">
        <v>6.3724066553665581</v>
      </c>
      <c r="C85" s="12"/>
      <c r="D85" s="84" t="s">
        <v>175</v>
      </c>
      <c r="E85" s="28">
        <v>210.59435999999999</v>
      </c>
      <c r="F85" s="28">
        <v>8405837</v>
      </c>
      <c r="G85" s="12">
        <v>2.5053348048504866E-2</v>
      </c>
      <c r="H85" s="12">
        <v>1.7786397002580192</v>
      </c>
      <c r="I85" s="12">
        <v>1.3890004655033152</v>
      </c>
      <c r="J85" s="12">
        <v>1.1570373877642615</v>
      </c>
      <c r="K85" s="12"/>
      <c r="L85" s="84" t="s">
        <v>191</v>
      </c>
      <c r="M85" s="28">
        <v>596</v>
      </c>
      <c r="N85" s="12">
        <v>14674</v>
      </c>
      <c r="O85" s="12">
        <v>3.8841946682386777</v>
      </c>
      <c r="P85" s="12">
        <v>3.2355341586428183</v>
      </c>
      <c r="Q85" s="12"/>
      <c r="R85" s="79" t="s">
        <v>182</v>
      </c>
      <c r="S85" s="28">
        <v>74</v>
      </c>
      <c r="T85" s="12">
        <v>414</v>
      </c>
      <c r="U85" s="12">
        <v>14.81481481481481</v>
      </c>
      <c r="V85" s="12">
        <v>12.340740740740737</v>
      </c>
    </row>
    <row r="86" spans="1:22" ht="15.75" customHeight="1" x14ac:dyDescent="0.2">
      <c r="A86" s="71" t="s">
        <v>167</v>
      </c>
      <c r="B86" s="59">
        <v>6.2679481296539885</v>
      </c>
      <c r="C86" s="12"/>
      <c r="D86" s="62" t="s">
        <v>177</v>
      </c>
      <c r="E86" s="28">
        <v>142.6</v>
      </c>
      <c r="F86" s="28">
        <v>6500000</v>
      </c>
      <c r="G86" s="12">
        <v>2.1938461538461539E-2</v>
      </c>
      <c r="H86" s="12">
        <v>1.7817545867680626</v>
      </c>
      <c r="I86" s="12">
        <v>1.2163055278229393</v>
      </c>
      <c r="J86" s="12">
        <v>1.0131825046765084</v>
      </c>
      <c r="K86" s="12"/>
      <c r="L86" s="84" t="s">
        <v>154</v>
      </c>
      <c r="M86" s="28">
        <v>580</v>
      </c>
      <c r="N86" s="12">
        <v>14690</v>
      </c>
      <c r="O86" s="12">
        <v>3.7793934630248174</v>
      </c>
      <c r="P86" s="12">
        <v>3.148234754699673</v>
      </c>
      <c r="Q86" s="12"/>
      <c r="R86" s="84" t="s">
        <v>165</v>
      </c>
      <c r="S86" s="28">
        <v>73</v>
      </c>
      <c r="T86" s="12">
        <v>415</v>
      </c>
      <c r="U86" s="12">
        <v>14.609053497942384</v>
      </c>
      <c r="V86" s="12">
        <v>12.169341563786006</v>
      </c>
    </row>
    <row r="87" spans="1:22" ht="15.75" customHeight="1" x14ac:dyDescent="0.2">
      <c r="A87" s="71" t="s">
        <v>142</v>
      </c>
      <c r="B87" s="59">
        <v>6.2319676288317831</v>
      </c>
      <c r="C87" s="12"/>
      <c r="D87" s="62" t="s">
        <v>118</v>
      </c>
      <c r="E87" s="28">
        <v>13.9217382</v>
      </c>
      <c r="F87" s="28">
        <v>813562</v>
      </c>
      <c r="G87" s="12">
        <v>1.7112080210235973E-2</v>
      </c>
      <c r="H87" s="12">
        <v>1.7865809680962881</v>
      </c>
      <c r="I87" s="12">
        <v>0.94872222422193886</v>
      </c>
      <c r="J87" s="12">
        <v>0.79028561277687503</v>
      </c>
      <c r="K87" s="12"/>
      <c r="L87" s="53" t="s">
        <v>160</v>
      </c>
      <c r="M87" s="28">
        <v>551</v>
      </c>
      <c r="N87" s="12">
        <v>14719</v>
      </c>
      <c r="O87" s="12">
        <v>3.5894412785746965</v>
      </c>
      <c r="P87" s="12">
        <v>2.9900045850527222</v>
      </c>
      <c r="Q87" s="12"/>
      <c r="R87" s="84" t="s">
        <v>151</v>
      </c>
      <c r="S87" s="28">
        <v>70</v>
      </c>
      <c r="T87" s="12">
        <v>418</v>
      </c>
      <c r="U87" s="12">
        <v>13.991769547325106</v>
      </c>
      <c r="V87" s="12">
        <v>11.655144032921813</v>
      </c>
    </row>
    <row r="88" spans="1:22" ht="15.75" customHeight="1" x14ac:dyDescent="0.2">
      <c r="A88" s="71" t="s">
        <v>159</v>
      </c>
      <c r="B88" s="59">
        <v>6.1721975317367006</v>
      </c>
      <c r="C88" s="12"/>
      <c r="D88" s="79" t="s">
        <v>147</v>
      </c>
      <c r="E88" s="28">
        <v>47.622100000000003</v>
      </c>
      <c r="F88" s="28">
        <v>2890151</v>
      </c>
      <c r="G88" s="12">
        <v>1.6477374365560831E-2</v>
      </c>
      <c r="H88" s="12">
        <v>1.7872156739409633</v>
      </c>
      <c r="I88" s="12">
        <v>0.91353298508332159</v>
      </c>
      <c r="J88" s="12">
        <v>0.76097297657440688</v>
      </c>
      <c r="K88" s="12"/>
      <c r="L88" s="84" t="s">
        <v>152</v>
      </c>
      <c r="M88" s="28">
        <v>525</v>
      </c>
      <c r="N88" s="12">
        <v>14745</v>
      </c>
      <c r="O88" s="12">
        <v>3.4191393201021754</v>
      </c>
      <c r="P88" s="12">
        <v>2.8481430536451118</v>
      </c>
      <c r="Q88" s="12"/>
      <c r="R88" s="64" t="s">
        <v>157</v>
      </c>
      <c r="S88" s="28">
        <v>67</v>
      </c>
      <c r="T88" s="12">
        <v>421</v>
      </c>
      <c r="U88" s="12">
        <v>13.374485596707814</v>
      </c>
      <c r="V88" s="12">
        <v>11.140946502057608</v>
      </c>
    </row>
    <row r="89" spans="1:22" ht="15.75" customHeight="1" x14ac:dyDescent="0.2">
      <c r="A89" s="77" t="s">
        <v>163</v>
      </c>
      <c r="B89" s="59">
        <v>5.9200075346589438</v>
      </c>
      <c r="C89" s="12"/>
      <c r="D89" s="62" t="s">
        <v>171</v>
      </c>
      <c r="E89" s="28">
        <v>188.89</v>
      </c>
      <c r="F89" s="28">
        <v>11503501</v>
      </c>
      <c r="G89" s="12">
        <v>1.6420218505653193E-2</v>
      </c>
      <c r="H89" s="12">
        <v>1.7872728298008709</v>
      </c>
      <c r="I89" s="12">
        <v>0.91036416091172612</v>
      </c>
      <c r="J89" s="12">
        <v>0.75833334603946778</v>
      </c>
      <c r="K89" s="12"/>
      <c r="L89" s="79" t="s">
        <v>183</v>
      </c>
      <c r="M89" s="28">
        <v>459</v>
      </c>
      <c r="N89" s="12">
        <v>14811</v>
      </c>
      <c r="O89" s="12">
        <v>2.9868343485949964</v>
      </c>
      <c r="P89" s="12">
        <v>2.4880330123796317</v>
      </c>
      <c r="Q89" s="12"/>
      <c r="R89" s="79" t="s">
        <v>163</v>
      </c>
      <c r="S89" s="28">
        <v>55</v>
      </c>
      <c r="T89" s="12">
        <v>433</v>
      </c>
      <c r="U89" s="12">
        <v>10.905349794238674</v>
      </c>
      <c r="V89" s="12">
        <v>9.0841563786008148</v>
      </c>
    </row>
    <row r="90" spans="1:22" ht="15.75" customHeight="1" x14ac:dyDescent="0.2">
      <c r="A90" s="71" t="s">
        <v>157</v>
      </c>
      <c r="B90" s="59">
        <v>5.6388794168789289</v>
      </c>
      <c r="C90" s="12"/>
      <c r="D90" s="64" t="s">
        <v>185</v>
      </c>
      <c r="E90" s="28">
        <v>342.56</v>
      </c>
      <c r="F90" s="28">
        <v>21766000</v>
      </c>
      <c r="G90" s="12">
        <v>1.5738307451989342E-2</v>
      </c>
      <c r="H90" s="12">
        <v>1.7879547408545347</v>
      </c>
      <c r="I90" s="12">
        <v>0.87255777967237691</v>
      </c>
      <c r="J90" s="12">
        <v>0.72684063046708991</v>
      </c>
      <c r="K90" s="12"/>
      <c r="L90" s="62" t="s">
        <v>194</v>
      </c>
      <c r="M90" s="28">
        <v>390</v>
      </c>
      <c r="N90" s="12">
        <v>14880</v>
      </c>
      <c r="O90" s="12">
        <v>2.534879151110232</v>
      </c>
      <c r="P90" s="12">
        <v>2.1115543328748232</v>
      </c>
      <c r="Q90" s="12"/>
      <c r="R90" s="65" t="s">
        <v>188</v>
      </c>
      <c r="S90" s="28">
        <v>54</v>
      </c>
      <c r="T90" s="12">
        <v>434</v>
      </c>
      <c r="U90" s="12">
        <v>10.699588477366248</v>
      </c>
      <c r="V90" s="12">
        <v>8.9127572016460839</v>
      </c>
    </row>
    <row r="91" spans="1:22" ht="15.75" customHeight="1" x14ac:dyDescent="0.2">
      <c r="A91" s="71" t="s">
        <v>244</v>
      </c>
      <c r="B91" s="59">
        <v>4.8796154958408247</v>
      </c>
      <c r="C91" s="12"/>
      <c r="D91" s="64" t="s">
        <v>186</v>
      </c>
      <c r="E91" s="28">
        <v>71.599999999999994</v>
      </c>
      <c r="F91" s="28">
        <v>5312400</v>
      </c>
      <c r="G91" s="12">
        <v>1.3477900760484902E-2</v>
      </c>
      <c r="H91" s="12">
        <v>1.7902151475460393</v>
      </c>
      <c r="I91" s="12">
        <v>0.74723674744116408</v>
      </c>
      <c r="J91" s="12">
        <v>0.62244821061848965</v>
      </c>
      <c r="K91" s="12"/>
      <c r="L91" s="84" t="s">
        <v>195</v>
      </c>
      <c r="M91" s="28">
        <v>315</v>
      </c>
      <c r="N91" s="12">
        <v>14955</v>
      </c>
      <c r="O91" s="12">
        <v>2.0436235016702682</v>
      </c>
      <c r="P91" s="12">
        <v>1.7023383768913334</v>
      </c>
      <c r="Q91" s="12"/>
      <c r="R91" s="84" t="s">
        <v>181</v>
      </c>
      <c r="S91" s="28">
        <v>49</v>
      </c>
      <c r="T91" s="12">
        <v>439</v>
      </c>
      <c r="U91" s="12">
        <v>9.6707818930041185</v>
      </c>
      <c r="V91" s="12">
        <v>8.0557613168724309</v>
      </c>
    </row>
    <row r="92" spans="1:22" ht="15.75" customHeight="1" x14ac:dyDescent="0.2">
      <c r="A92" s="77" t="s">
        <v>179</v>
      </c>
      <c r="B92" s="59">
        <v>4.5320159225601815</v>
      </c>
      <c r="C92" s="12"/>
      <c r="D92" s="65" t="s">
        <v>155</v>
      </c>
      <c r="E92" s="28">
        <v>29.0764</v>
      </c>
      <c r="F92" s="28">
        <v>2213845</v>
      </c>
      <c r="G92" s="12">
        <v>1.3133891487434757E-2</v>
      </c>
      <c r="H92" s="12">
        <v>1.7905591568190893</v>
      </c>
      <c r="I92" s="12">
        <v>0.72816425161208542</v>
      </c>
      <c r="J92" s="12">
        <v>0.60656082159286717</v>
      </c>
      <c r="K92" s="12"/>
      <c r="L92" s="71" t="s">
        <v>244</v>
      </c>
      <c r="M92" s="28">
        <v>261</v>
      </c>
      <c r="N92" s="12">
        <v>15009</v>
      </c>
      <c r="O92" s="12">
        <v>1.689919434073488</v>
      </c>
      <c r="P92" s="12">
        <v>1.4077028885832155</v>
      </c>
      <c r="Q92" s="12"/>
      <c r="R92" s="84" t="s">
        <v>169</v>
      </c>
      <c r="S92" s="28">
        <v>48</v>
      </c>
      <c r="T92" s="12">
        <v>440</v>
      </c>
      <c r="U92" s="12">
        <v>9.4650205761316784</v>
      </c>
      <c r="V92" s="12">
        <v>7.8843621399176875</v>
      </c>
    </row>
    <row r="93" spans="1:22" ht="15.75" customHeight="1" x14ac:dyDescent="0.2">
      <c r="A93" s="81" t="s">
        <v>165</v>
      </c>
      <c r="B93" s="59">
        <v>4.3772338692170729</v>
      </c>
      <c r="C93" s="12"/>
      <c r="D93" s="79" t="s">
        <v>149</v>
      </c>
      <c r="E93" s="28">
        <v>35.28</v>
      </c>
      <c r="F93" s="28">
        <v>2906376</v>
      </c>
      <c r="G93" s="12">
        <v>1.2138828561755259E-2</v>
      </c>
      <c r="H93" s="12">
        <v>1.7915542197447689</v>
      </c>
      <c r="I93" s="12">
        <v>0.67299616462587153</v>
      </c>
      <c r="J93" s="12">
        <v>0.56060580513335101</v>
      </c>
      <c r="K93" s="12"/>
      <c r="L93" s="84" t="s">
        <v>169</v>
      </c>
      <c r="M93" s="28">
        <v>230</v>
      </c>
      <c r="N93" s="12">
        <v>15040</v>
      </c>
      <c r="O93" s="12">
        <v>1.4868670989716293</v>
      </c>
      <c r="P93" s="12">
        <v>1.238560293443367</v>
      </c>
      <c r="Q93" s="12"/>
      <c r="R93" s="79" t="s">
        <v>178</v>
      </c>
      <c r="S93" s="28">
        <v>46</v>
      </c>
      <c r="T93" s="12">
        <v>442</v>
      </c>
      <c r="U93" s="12">
        <v>9.0534979423868265</v>
      </c>
      <c r="V93" s="12">
        <v>7.5415637860082265</v>
      </c>
    </row>
    <row r="94" spans="1:22" ht="15.75" customHeight="1" x14ac:dyDescent="0.2">
      <c r="A94" s="77" t="s">
        <v>178</v>
      </c>
      <c r="B94" s="59">
        <v>4.078262934509044</v>
      </c>
      <c r="C94" s="12"/>
      <c r="D94" s="53" t="s">
        <v>173</v>
      </c>
      <c r="E94" s="28">
        <v>37.299999999999997</v>
      </c>
      <c r="F94" s="28">
        <v>3138369</v>
      </c>
      <c r="G94" s="12">
        <v>1.188515435884053E-2</v>
      </c>
      <c r="H94" s="12">
        <v>1.7918078939476836</v>
      </c>
      <c r="I94" s="12">
        <v>0.65893200834851484</v>
      </c>
      <c r="J94" s="12">
        <v>0.54889036295431282</v>
      </c>
      <c r="K94" s="12"/>
      <c r="L94" s="79" t="s">
        <v>147</v>
      </c>
      <c r="M94" s="28">
        <v>216</v>
      </c>
      <c r="N94" s="12">
        <v>15054</v>
      </c>
      <c r="O94" s="12">
        <v>1.3951660444095069</v>
      </c>
      <c r="P94" s="12">
        <v>1.1621733149931193</v>
      </c>
      <c r="Q94" s="12"/>
      <c r="R94" s="84" t="s">
        <v>170</v>
      </c>
      <c r="S94" s="28">
        <v>43</v>
      </c>
      <c r="T94" s="12">
        <v>445</v>
      </c>
      <c r="U94" s="12">
        <v>8.4362139917695487</v>
      </c>
      <c r="V94" s="12">
        <v>7.0273662551440337</v>
      </c>
    </row>
    <row r="95" spans="1:22" ht="15.75" customHeight="1" x14ac:dyDescent="0.2">
      <c r="A95" s="73" t="s">
        <v>188</v>
      </c>
      <c r="B95" s="59">
        <v>3.9156680699865745</v>
      </c>
      <c r="C95" s="12"/>
      <c r="D95" s="79" t="s">
        <v>183</v>
      </c>
      <c r="E95" s="28">
        <v>141.264712</v>
      </c>
      <c r="F95" s="28">
        <v>11895893</v>
      </c>
      <c r="G95" s="12">
        <v>1.1875082602037528E-2</v>
      </c>
      <c r="H95" s="12">
        <v>1.7918179657044866</v>
      </c>
      <c r="I95" s="12">
        <v>0.65837361194857635</v>
      </c>
      <c r="J95" s="12">
        <v>0.54842521875316408</v>
      </c>
      <c r="K95" s="12"/>
      <c r="L95" s="84" t="s">
        <v>193</v>
      </c>
      <c r="M95" s="28">
        <v>183</v>
      </c>
      <c r="N95" s="12">
        <v>15087</v>
      </c>
      <c r="O95" s="12">
        <v>1.1790135586559245</v>
      </c>
      <c r="P95" s="12">
        <v>0.98211829436038511</v>
      </c>
      <c r="Q95" s="12"/>
      <c r="R95" s="64" t="s">
        <v>174</v>
      </c>
      <c r="S95" s="28">
        <v>39</v>
      </c>
      <c r="T95" s="12">
        <v>449</v>
      </c>
      <c r="U95" s="12">
        <v>7.6131687242798307</v>
      </c>
      <c r="V95" s="12">
        <v>6.3417695473250983</v>
      </c>
    </row>
    <row r="96" spans="1:22" ht="15.75" customHeight="1" x14ac:dyDescent="0.2">
      <c r="A96" s="81" t="s">
        <v>152</v>
      </c>
      <c r="B96" s="59">
        <v>3.5902379366488417</v>
      </c>
      <c r="C96" s="12"/>
      <c r="D96" s="84" t="s">
        <v>170</v>
      </c>
      <c r="E96" s="28">
        <v>43.99</v>
      </c>
      <c r="F96" s="28">
        <v>3824220</v>
      </c>
      <c r="G96" s="12">
        <v>1.1502999304433324E-2</v>
      </c>
      <c r="H96" s="12">
        <v>1.7921900490020908</v>
      </c>
      <c r="I96" s="12">
        <v>0.63774464145977561</v>
      </c>
      <c r="J96" s="12">
        <v>0.5312412863359931</v>
      </c>
      <c r="K96" s="12"/>
      <c r="L96" s="53" t="s">
        <v>156</v>
      </c>
      <c r="M96" s="28">
        <v>180</v>
      </c>
      <c r="N96" s="12">
        <v>15090</v>
      </c>
      <c r="O96" s="12">
        <v>1.1593633326783248</v>
      </c>
      <c r="P96" s="12">
        <v>0.96574965612104458</v>
      </c>
      <c r="Q96" s="12"/>
      <c r="R96" s="62" t="s">
        <v>180</v>
      </c>
      <c r="S96" s="28">
        <v>39</v>
      </c>
      <c r="T96" s="12">
        <v>449</v>
      </c>
      <c r="U96" s="12">
        <v>7.6131687242798307</v>
      </c>
      <c r="V96" s="12">
        <v>6.3417695473250983</v>
      </c>
    </row>
    <row r="97" spans="1:22" ht="15.75" customHeight="1" x14ac:dyDescent="0.2">
      <c r="A97" s="81" t="s">
        <v>181</v>
      </c>
      <c r="B97" s="59">
        <v>3.3638046913277826</v>
      </c>
      <c r="C97" s="12"/>
      <c r="D97" s="62" t="s">
        <v>166</v>
      </c>
      <c r="E97" s="28">
        <v>35</v>
      </c>
      <c r="F97" s="28">
        <v>3165235</v>
      </c>
      <c r="G97" s="12">
        <v>1.1057630792026501E-2</v>
      </c>
      <c r="H97" s="12">
        <v>1.7926354175144976</v>
      </c>
      <c r="I97" s="12">
        <v>0.61305260621324464</v>
      </c>
      <c r="J97" s="12">
        <v>0.51067282097563271</v>
      </c>
      <c r="K97" s="12"/>
      <c r="L97" s="79" t="s">
        <v>182</v>
      </c>
      <c r="M97" s="28">
        <v>177</v>
      </c>
      <c r="N97" s="12">
        <v>15093</v>
      </c>
      <c r="O97" s="12">
        <v>1.1397131067007251</v>
      </c>
      <c r="P97" s="12">
        <v>0.94938101788170404</v>
      </c>
      <c r="Q97" s="12"/>
      <c r="R97" s="64" t="s">
        <v>185</v>
      </c>
      <c r="S97" s="28">
        <v>37</v>
      </c>
      <c r="T97" s="12">
        <v>451</v>
      </c>
      <c r="U97" s="12">
        <v>7.2016460905349788</v>
      </c>
      <c r="V97" s="12">
        <v>5.9989711934156373</v>
      </c>
    </row>
    <row r="98" spans="1:22" ht="15.75" customHeight="1" x14ac:dyDescent="0.2">
      <c r="A98" s="81" t="s">
        <v>169</v>
      </c>
      <c r="B98" s="59">
        <v>3.0626844044205987</v>
      </c>
      <c r="C98" s="12"/>
      <c r="D98" s="84" t="s">
        <v>151</v>
      </c>
      <c r="E98" s="28">
        <v>28.676020000000001</v>
      </c>
      <c r="F98" s="28">
        <v>2718782</v>
      </c>
      <c r="G98" s="12">
        <v>1.0547377465350293E-2</v>
      </c>
      <c r="H98" s="12">
        <v>1.7931456708411737</v>
      </c>
      <c r="I98" s="12">
        <v>0.58476323959671106</v>
      </c>
      <c r="J98" s="12">
        <v>0.48710777858406029</v>
      </c>
      <c r="K98" s="12"/>
      <c r="L98" s="64" t="s">
        <v>176</v>
      </c>
      <c r="M98" s="28">
        <v>158</v>
      </c>
      <c r="N98" s="12">
        <v>15112</v>
      </c>
      <c r="O98" s="12">
        <v>1.0152616755092652</v>
      </c>
      <c r="P98" s="12">
        <v>0.84571297569921788</v>
      </c>
      <c r="Q98" s="12"/>
      <c r="R98" s="79" t="s">
        <v>147</v>
      </c>
      <c r="S98" s="28">
        <v>30</v>
      </c>
      <c r="T98" s="12">
        <v>458</v>
      </c>
      <c r="U98" s="12">
        <v>5.7613168724279831</v>
      </c>
      <c r="V98" s="12">
        <v>4.79917695473251</v>
      </c>
    </row>
    <row r="99" spans="1:22" ht="15.75" customHeight="1" x14ac:dyDescent="0.2">
      <c r="A99" s="77" t="s">
        <v>145</v>
      </c>
      <c r="B99" s="59">
        <v>2.7942879415986872</v>
      </c>
      <c r="C99" s="12"/>
      <c r="D99" s="84" t="s">
        <v>165</v>
      </c>
      <c r="E99" s="28">
        <v>40.557594999999999</v>
      </c>
      <c r="F99" s="28">
        <v>3884307</v>
      </c>
      <c r="G99" s="12">
        <v>1.0441397912162967E-2</v>
      </c>
      <c r="H99" s="12">
        <v>1.7932516503943612</v>
      </c>
      <c r="I99" s="12">
        <v>0.57888754163015221</v>
      </c>
      <c r="J99" s="12">
        <v>0.48221332217791679</v>
      </c>
      <c r="K99" s="12"/>
      <c r="L99" s="79" t="s">
        <v>179</v>
      </c>
      <c r="M99" s="28">
        <v>157</v>
      </c>
      <c r="N99" s="12">
        <v>15113</v>
      </c>
      <c r="O99" s="12">
        <v>1.0087116001833891</v>
      </c>
      <c r="P99" s="12">
        <v>0.84025676295276308</v>
      </c>
      <c r="Q99" s="12"/>
      <c r="R99" s="84" t="s">
        <v>152</v>
      </c>
      <c r="S99" s="28">
        <v>28</v>
      </c>
      <c r="T99" s="12">
        <v>460</v>
      </c>
      <c r="U99" s="12">
        <v>5.3497942386831312</v>
      </c>
      <c r="V99" s="12">
        <v>4.4563786008230482</v>
      </c>
    </row>
    <row r="100" spans="1:22" ht="15.75" customHeight="1" x14ac:dyDescent="0.2">
      <c r="A100" s="81" t="s">
        <v>154</v>
      </c>
      <c r="B100" s="59">
        <v>2.7848085503184259</v>
      </c>
      <c r="C100" s="12"/>
      <c r="D100" s="79" t="s">
        <v>179</v>
      </c>
      <c r="E100" s="28">
        <v>58</v>
      </c>
      <c r="F100" s="28">
        <v>6453682</v>
      </c>
      <c r="G100" s="12">
        <v>8.9871177414691337E-3</v>
      </c>
      <c r="H100" s="12">
        <v>1.794705930565055</v>
      </c>
      <c r="I100" s="12">
        <v>0.49825962063270879</v>
      </c>
      <c r="J100" s="12">
        <v>0.41505026398704642</v>
      </c>
      <c r="K100" s="12"/>
      <c r="L100" s="62" t="s">
        <v>180</v>
      </c>
      <c r="M100" s="28">
        <v>156</v>
      </c>
      <c r="N100" s="12">
        <v>15114</v>
      </c>
      <c r="O100" s="12">
        <v>1.0021615248575273</v>
      </c>
      <c r="P100" s="12">
        <v>0.83480055020632016</v>
      </c>
      <c r="Q100" s="12"/>
      <c r="R100" s="64" t="s">
        <v>172</v>
      </c>
      <c r="S100" s="28">
        <v>28</v>
      </c>
      <c r="T100" s="12">
        <v>460</v>
      </c>
      <c r="U100" s="12">
        <v>5.3497942386831312</v>
      </c>
      <c r="V100" s="12">
        <v>4.4563786008230482</v>
      </c>
    </row>
    <row r="101" spans="1:22" ht="15.75" customHeight="1" x14ac:dyDescent="0.2">
      <c r="A101" s="81" t="s">
        <v>195</v>
      </c>
      <c r="B101" s="59">
        <v>2.7435476712945976</v>
      </c>
      <c r="C101" s="12"/>
      <c r="D101" s="79" t="s">
        <v>178</v>
      </c>
      <c r="E101" s="28">
        <v>20.2</v>
      </c>
      <c r="F101" s="28">
        <v>2670000</v>
      </c>
      <c r="G101" s="12">
        <v>7.5655430711610485E-3</v>
      </c>
      <c r="H101" s="12">
        <v>1.7961275052353631</v>
      </c>
      <c r="I101" s="12">
        <v>0.41944495168561957</v>
      </c>
      <c r="J101" s="12">
        <v>0.34939764475412111</v>
      </c>
      <c r="K101" s="12"/>
      <c r="L101" s="53" t="s">
        <v>18</v>
      </c>
      <c r="M101" s="28" t="s">
        <v>261</v>
      </c>
      <c r="N101" s="12" t="s">
        <v>235</v>
      </c>
      <c r="O101" s="12" t="s">
        <v>235</v>
      </c>
      <c r="P101" s="74">
        <v>0.68111722451474643</v>
      </c>
      <c r="Q101" s="12"/>
      <c r="R101" s="64" t="s">
        <v>186</v>
      </c>
      <c r="S101" s="28">
        <v>27</v>
      </c>
      <c r="T101" s="12">
        <v>461</v>
      </c>
      <c r="U101" s="12">
        <v>5.1440329218106911</v>
      </c>
      <c r="V101" s="12">
        <v>4.2849794238683057</v>
      </c>
    </row>
    <row r="102" spans="1:22" ht="15.75" customHeight="1" x14ac:dyDescent="0.2">
      <c r="A102" s="81" t="s">
        <v>170</v>
      </c>
      <c r="B102" s="59">
        <v>2.5249920599064519</v>
      </c>
      <c r="C102" s="12"/>
      <c r="D102" s="62" t="s">
        <v>164</v>
      </c>
      <c r="E102" s="28">
        <v>51.71</v>
      </c>
      <c r="F102" s="28">
        <v>8173941</v>
      </c>
      <c r="G102" s="12">
        <v>6.3262017672992745E-3</v>
      </c>
      <c r="H102" s="12">
        <v>1.7973668465392247</v>
      </c>
      <c r="I102" s="12">
        <v>0.35073362992638124</v>
      </c>
      <c r="J102" s="12">
        <v>0.29216111372867554</v>
      </c>
      <c r="K102" s="12"/>
      <c r="L102" s="84" t="s">
        <v>181</v>
      </c>
      <c r="M102" s="28">
        <v>122</v>
      </c>
      <c r="N102" s="12">
        <v>15148</v>
      </c>
      <c r="O102" s="12">
        <v>0.7794589637780831</v>
      </c>
      <c r="P102" s="12">
        <v>0.64928931682714319</v>
      </c>
      <c r="Q102" s="12"/>
      <c r="R102" s="62" t="s">
        <v>118</v>
      </c>
      <c r="S102" s="28">
        <v>26</v>
      </c>
      <c r="T102" s="12">
        <v>462</v>
      </c>
      <c r="U102" s="12">
        <v>4.9382716049382651</v>
      </c>
      <c r="V102" s="12">
        <v>4.1135802469135747</v>
      </c>
    </row>
    <row r="103" spans="1:22" ht="15.75" customHeight="1" x14ac:dyDescent="0.2">
      <c r="A103" s="69" t="s">
        <v>180</v>
      </c>
      <c r="B103" s="59">
        <v>2.3990412214739649</v>
      </c>
      <c r="C103" s="12"/>
      <c r="D103" s="64" t="s">
        <v>159</v>
      </c>
      <c r="E103" s="28">
        <v>66.099999999999994</v>
      </c>
      <c r="F103" s="28">
        <v>11374022</v>
      </c>
      <c r="G103" s="12">
        <v>5.8114886712897157E-3</v>
      </c>
      <c r="H103" s="12">
        <v>1.7978815596352344</v>
      </c>
      <c r="I103" s="12">
        <v>0.32219700563780407</v>
      </c>
      <c r="J103" s="12">
        <v>0.26839010569629079</v>
      </c>
      <c r="K103" s="12"/>
      <c r="L103" s="65" t="s">
        <v>148</v>
      </c>
      <c r="M103" s="28">
        <v>93</v>
      </c>
      <c r="N103" s="12">
        <v>15177</v>
      </c>
      <c r="O103" s="12">
        <v>0.58950677932796225</v>
      </c>
      <c r="P103" s="12">
        <v>0.49105914718019256</v>
      </c>
      <c r="Q103" s="12"/>
      <c r="R103" s="84" t="s">
        <v>195</v>
      </c>
      <c r="S103" s="28">
        <v>26</v>
      </c>
      <c r="T103" s="12">
        <v>462</v>
      </c>
      <c r="U103" s="12">
        <v>4.9382716049382651</v>
      </c>
      <c r="V103" s="12">
        <v>4.1135802469135747</v>
      </c>
    </row>
    <row r="104" spans="1:22" ht="15.75" customHeight="1" x14ac:dyDescent="0.2">
      <c r="A104" s="71" t="s">
        <v>174</v>
      </c>
      <c r="B104" s="59">
        <v>2.252552605422546</v>
      </c>
      <c r="C104" s="12"/>
      <c r="D104" s="79" t="s">
        <v>168</v>
      </c>
      <c r="E104" s="28">
        <v>46.910724000000002</v>
      </c>
      <c r="F104" s="28">
        <v>8851080</v>
      </c>
      <c r="G104" s="12">
        <v>5.3E-3</v>
      </c>
      <c r="H104" s="12">
        <v>1.798393048306524</v>
      </c>
      <c r="I104" s="12">
        <v>0.29383914928324373</v>
      </c>
      <c r="J104" s="12">
        <v>0.24476801135294202</v>
      </c>
      <c r="K104" s="12"/>
      <c r="L104" s="84" t="s">
        <v>165</v>
      </c>
      <c r="M104" s="28">
        <v>91</v>
      </c>
      <c r="N104" s="12">
        <v>15179</v>
      </c>
      <c r="O104" s="12">
        <v>0.57640662867622439</v>
      </c>
      <c r="P104" s="12">
        <v>0.48014672168729489</v>
      </c>
      <c r="Q104" s="12"/>
      <c r="R104" s="84" t="s">
        <v>146</v>
      </c>
      <c r="S104" s="28">
        <v>25</v>
      </c>
      <c r="T104" s="12">
        <v>463</v>
      </c>
      <c r="U104" s="12">
        <v>4.7325102880658392</v>
      </c>
      <c r="V104" s="12">
        <v>3.9421810699588438</v>
      </c>
    </row>
    <row r="105" spans="1:22" ht="15.75" customHeight="1" x14ac:dyDescent="0.2">
      <c r="A105" s="77" t="s">
        <v>147</v>
      </c>
      <c r="B105" s="59">
        <v>2.2407744154333451</v>
      </c>
      <c r="C105" s="12"/>
      <c r="D105" s="102" t="s">
        <v>243</v>
      </c>
      <c r="E105" s="28">
        <v>18.8</v>
      </c>
      <c r="F105" s="28">
        <v>4757083</v>
      </c>
      <c r="G105" s="12">
        <v>3.9520016783394368E-3</v>
      </c>
      <c r="H105" s="12">
        <v>1.7997410466281847</v>
      </c>
      <c r="I105" s="12">
        <v>0.21910368608037345</v>
      </c>
      <c r="J105" s="12">
        <v>0.18251337050495109</v>
      </c>
      <c r="K105" s="12"/>
      <c r="L105" s="79" t="s">
        <v>145</v>
      </c>
      <c r="M105" s="28">
        <v>90</v>
      </c>
      <c r="N105" s="12">
        <v>15180</v>
      </c>
      <c r="O105" s="12">
        <v>0.56985655335036256</v>
      </c>
      <c r="P105" s="12">
        <v>0.47469050894085202</v>
      </c>
      <c r="Q105" s="12"/>
      <c r="R105" s="64" t="s">
        <v>176</v>
      </c>
      <c r="S105" s="28">
        <v>24</v>
      </c>
      <c r="T105" s="12">
        <v>464</v>
      </c>
      <c r="U105" s="12">
        <v>4.5267489711934132</v>
      </c>
      <c r="V105" s="12">
        <v>3.7707818930041133</v>
      </c>
    </row>
    <row r="106" spans="1:22" ht="15.75" customHeight="1" x14ac:dyDescent="0.2">
      <c r="A106" s="81" t="s">
        <v>193</v>
      </c>
      <c r="B106" s="59">
        <v>1.8730652414771598</v>
      </c>
      <c r="C106" s="12"/>
      <c r="D106" s="64" t="s">
        <v>157</v>
      </c>
      <c r="E106" s="28">
        <v>23.02</v>
      </c>
      <c r="F106" s="28">
        <v>7071600</v>
      </c>
      <c r="G106" s="12">
        <v>3.2552746196051812E-3</v>
      </c>
      <c r="H106" s="12">
        <v>1.8004377736869188</v>
      </c>
      <c r="I106" s="12">
        <v>0.18047587874281135</v>
      </c>
      <c r="J106" s="12">
        <v>0.15033640699276185</v>
      </c>
      <c r="K106" s="12"/>
      <c r="L106" s="62" t="s">
        <v>166</v>
      </c>
      <c r="M106" s="28">
        <v>69</v>
      </c>
      <c r="N106" s="12">
        <v>15201</v>
      </c>
      <c r="O106" s="12">
        <v>0.43230497150716474</v>
      </c>
      <c r="P106" s="12">
        <v>0.36011004126546819</v>
      </c>
      <c r="Q106" s="12"/>
      <c r="R106" s="102" t="s">
        <v>243</v>
      </c>
      <c r="S106" s="28">
        <v>24</v>
      </c>
      <c r="T106" s="12">
        <v>464</v>
      </c>
      <c r="U106" s="12">
        <v>4.5267489711934132</v>
      </c>
      <c r="V106" s="12">
        <v>3.7707818930041133</v>
      </c>
    </row>
    <row r="107" spans="1:22" ht="15.75" customHeight="1" x14ac:dyDescent="0.2">
      <c r="A107" s="81" t="s">
        <v>146</v>
      </c>
      <c r="B107" s="59">
        <v>1.8180912011807067</v>
      </c>
      <c r="C107" s="12"/>
      <c r="D107" s="64" t="s">
        <v>176</v>
      </c>
      <c r="E107" s="28">
        <v>8.7176240000000007</v>
      </c>
      <c r="F107" s="28">
        <v>2683487</v>
      </c>
      <c r="G107" s="12">
        <v>3.2486179362896115E-3</v>
      </c>
      <c r="H107" s="12">
        <v>1.8004444303702345</v>
      </c>
      <c r="I107" s="12">
        <v>0.18010682018910984</v>
      </c>
      <c r="J107" s="12">
        <v>0.1500289812175285</v>
      </c>
      <c r="K107" s="12"/>
      <c r="L107" s="64" t="s">
        <v>174</v>
      </c>
      <c r="M107" s="28">
        <v>68</v>
      </c>
      <c r="N107" s="12">
        <v>15202</v>
      </c>
      <c r="O107" s="12">
        <v>0.42575489618130291</v>
      </c>
      <c r="P107" s="12">
        <v>0.35465382851902533</v>
      </c>
      <c r="Q107" s="12"/>
      <c r="R107" s="84" t="s">
        <v>154</v>
      </c>
      <c r="S107" s="28">
        <v>23</v>
      </c>
      <c r="T107" s="12">
        <v>465</v>
      </c>
      <c r="U107" s="12">
        <v>4.3209876543209873</v>
      </c>
      <c r="V107" s="12">
        <v>3.5993827160493823</v>
      </c>
    </row>
    <row r="108" spans="1:22" ht="15.75" customHeight="1" x14ac:dyDescent="0.2">
      <c r="A108" s="69" t="s">
        <v>118</v>
      </c>
      <c r="B108" s="59">
        <v>1.6837278679481678</v>
      </c>
      <c r="C108" s="12"/>
      <c r="D108" s="64" t="s">
        <v>142</v>
      </c>
      <c r="E108" s="28">
        <v>18.809999999999999</v>
      </c>
      <c r="F108" s="28">
        <v>8280925</v>
      </c>
      <c r="G108" s="12">
        <v>2.2714853715013719E-3</v>
      </c>
      <c r="H108" s="12">
        <v>1.8014215629350228</v>
      </c>
      <c r="I108" s="12">
        <v>0.12593282481641666</v>
      </c>
      <c r="J108" s="12">
        <v>0.10490204307207507</v>
      </c>
      <c r="K108" s="12"/>
      <c r="L108" s="65" t="s">
        <v>155</v>
      </c>
      <c r="M108" s="28">
        <v>55</v>
      </c>
      <c r="N108" s="12">
        <v>15215</v>
      </c>
      <c r="O108" s="12">
        <v>0.34060391694504233</v>
      </c>
      <c r="P108" s="12">
        <v>0.28372306281522025</v>
      </c>
      <c r="Q108" s="12"/>
      <c r="R108" s="84" t="s">
        <v>193</v>
      </c>
      <c r="S108" s="28">
        <v>22</v>
      </c>
      <c r="T108" s="12">
        <v>466</v>
      </c>
      <c r="U108" s="12">
        <v>4.1152263374485614</v>
      </c>
      <c r="V108" s="12">
        <v>3.4279835390946514</v>
      </c>
    </row>
    <row r="109" spans="1:22" ht="15.75" customHeight="1" x14ac:dyDescent="0.2">
      <c r="A109" s="71" t="s">
        <v>186</v>
      </c>
      <c r="B109" s="59">
        <v>1.6685464879742755</v>
      </c>
      <c r="C109" s="12"/>
      <c r="D109" s="84" t="s">
        <v>169</v>
      </c>
      <c r="E109" s="28">
        <v>3.5207700000000002</v>
      </c>
      <c r="F109" s="28">
        <v>2496435</v>
      </c>
      <c r="G109" s="12">
        <v>1.4103191150580728E-3</v>
      </c>
      <c r="H109" s="12">
        <v>1.802282729191466</v>
      </c>
      <c r="I109" s="12">
        <v>7.818821116535446E-2</v>
      </c>
      <c r="J109" s="12">
        <v>6.513077990074026E-2</v>
      </c>
      <c r="K109" s="12"/>
      <c r="L109" s="65" t="s">
        <v>189</v>
      </c>
      <c r="M109" s="28">
        <v>48</v>
      </c>
      <c r="N109" s="12">
        <v>15222</v>
      </c>
      <c r="O109" s="12">
        <v>0.29475338966398112</v>
      </c>
      <c r="P109" s="12">
        <v>0.24552957359009628</v>
      </c>
      <c r="Q109" s="12"/>
      <c r="R109" s="79" t="s">
        <v>145</v>
      </c>
      <c r="S109" s="28">
        <v>21</v>
      </c>
      <c r="T109" s="12">
        <v>467</v>
      </c>
      <c r="U109" s="12">
        <v>3.9094650205761354</v>
      </c>
      <c r="V109" s="12">
        <v>3.2565843621399209</v>
      </c>
    </row>
    <row r="110" spans="1:22" ht="15.75" customHeight="1" x14ac:dyDescent="0.2">
      <c r="A110" s="71" t="s">
        <v>176</v>
      </c>
      <c r="B110" s="59">
        <v>1.5888412833069532</v>
      </c>
      <c r="C110" s="12"/>
      <c r="D110" s="64" t="s">
        <v>174</v>
      </c>
      <c r="E110" s="28">
        <v>22.26</v>
      </c>
      <c r="F110" s="28">
        <v>16787941</v>
      </c>
      <c r="G110" s="12">
        <v>1.3259517650199032E-3</v>
      </c>
      <c r="H110" s="12">
        <v>1.8023670965415042</v>
      </c>
      <c r="I110" s="12">
        <v>7.3510732801338463E-2</v>
      </c>
      <c r="J110" s="12">
        <v>6.1234440423514939E-2</v>
      </c>
      <c r="K110" s="12"/>
      <c r="L110" s="79" t="s">
        <v>149</v>
      </c>
      <c r="M110" s="28">
        <v>35</v>
      </c>
      <c r="N110" s="12">
        <v>15235</v>
      </c>
      <c r="O110" s="12">
        <v>0.20960241042772054</v>
      </c>
      <c r="P110" s="12">
        <v>0.1745988078862912</v>
      </c>
      <c r="Q110" s="12"/>
      <c r="R110" s="65" t="s">
        <v>189</v>
      </c>
      <c r="S110" s="28">
        <v>20</v>
      </c>
      <c r="T110" s="12">
        <v>468</v>
      </c>
      <c r="U110" s="12">
        <v>3.7037037037036953</v>
      </c>
      <c r="V110" s="12">
        <v>3.0851851851851779</v>
      </c>
    </row>
    <row r="111" spans="1:22" ht="15.75" customHeight="1" x14ac:dyDescent="0.2">
      <c r="A111" s="71" t="s">
        <v>172</v>
      </c>
      <c r="B111" s="59">
        <v>1.5117503614184982</v>
      </c>
      <c r="C111" s="12"/>
      <c r="D111" s="64" t="s">
        <v>172</v>
      </c>
      <c r="E111" s="28">
        <v>15.37</v>
      </c>
      <c r="F111" s="28">
        <v>12442373</v>
      </c>
      <c r="G111" s="12">
        <v>1.2352949071692352E-3</v>
      </c>
      <c r="H111" s="12">
        <v>1.8024577533993549</v>
      </c>
      <c r="I111" s="12">
        <v>6.8484552757098527E-2</v>
      </c>
      <c r="J111" s="12">
        <v>5.7047632446663069E-2</v>
      </c>
      <c r="K111" s="12"/>
      <c r="L111" s="62" t="s">
        <v>118</v>
      </c>
      <c r="M111" s="28">
        <v>30</v>
      </c>
      <c r="N111" s="12">
        <v>15240</v>
      </c>
      <c r="O111" s="12">
        <v>0.17685203379838299</v>
      </c>
      <c r="P111" s="12">
        <v>0.14731774415405302</v>
      </c>
      <c r="Q111" s="12"/>
      <c r="R111" s="65" t="s">
        <v>148</v>
      </c>
      <c r="S111" s="28">
        <v>18</v>
      </c>
      <c r="T111" s="12">
        <v>470</v>
      </c>
      <c r="U111" s="12">
        <v>3.2921810699588434</v>
      </c>
      <c r="V111" s="12">
        <v>2.7423868312757165</v>
      </c>
    </row>
    <row r="112" spans="1:22" ht="15.75" customHeight="1" x14ac:dyDescent="0.2">
      <c r="A112" s="71" t="s">
        <v>243</v>
      </c>
      <c r="B112" s="59">
        <v>1.3614147898079256</v>
      </c>
      <c r="C112" s="12"/>
      <c r="D112" s="53" t="s">
        <v>150</v>
      </c>
      <c r="E112" s="28">
        <v>3.8</v>
      </c>
      <c r="F112" s="28">
        <v>4055807</v>
      </c>
      <c r="G112" s="12">
        <v>9.3692821182073008E-4</v>
      </c>
      <c r="H112" s="12">
        <v>1.8027561200947033</v>
      </c>
      <c r="I112" s="12">
        <v>5.194256392606178E-2</v>
      </c>
      <c r="J112" s="12">
        <v>4.3268155750409459E-2</v>
      </c>
      <c r="K112" s="12"/>
      <c r="L112" s="102" t="s">
        <v>243</v>
      </c>
      <c r="M112" s="28">
        <v>27</v>
      </c>
      <c r="N112" s="12">
        <v>15243</v>
      </c>
      <c r="O112" s="12">
        <v>0.1572018078207833</v>
      </c>
      <c r="P112" s="12">
        <v>0.13094910591471248</v>
      </c>
      <c r="Q112" s="12"/>
      <c r="R112" s="53" t="s">
        <v>153</v>
      </c>
      <c r="S112" s="28">
        <v>16</v>
      </c>
      <c r="T112" s="12">
        <v>472</v>
      </c>
      <c r="U112" s="12">
        <v>2.8806584362139915</v>
      </c>
      <c r="V112" s="12">
        <v>2.399588477366255</v>
      </c>
    </row>
    <row r="113" spans="1:22" ht="15.75" customHeight="1" x14ac:dyDescent="0.2">
      <c r="A113" s="73" t="s">
        <v>189</v>
      </c>
      <c r="B113" s="59">
        <v>1.1125502564545768</v>
      </c>
      <c r="C113" s="12"/>
      <c r="D113" s="53" t="s">
        <v>153</v>
      </c>
      <c r="E113" s="28">
        <v>4</v>
      </c>
      <c r="F113" s="28">
        <v>4364541</v>
      </c>
      <c r="G113" s="12">
        <v>9.164766695971008E-4</v>
      </c>
      <c r="H113" s="12">
        <v>1.8027765716369271</v>
      </c>
      <c r="I113" s="12">
        <v>5.0808693462911947E-2</v>
      </c>
      <c r="J113" s="12">
        <v>4.232364165460565E-2</v>
      </c>
      <c r="K113" s="12"/>
      <c r="L113" s="62" t="s">
        <v>158</v>
      </c>
      <c r="M113" s="28">
        <v>26</v>
      </c>
      <c r="N113" s="12">
        <v>15244</v>
      </c>
      <c r="O113" s="12">
        <v>0.15065173249492148</v>
      </c>
      <c r="P113" s="12">
        <v>0.12549289316826959</v>
      </c>
      <c r="Q113" s="12"/>
      <c r="R113" s="62" t="s">
        <v>158</v>
      </c>
      <c r="S113" s="28">
        <v>15</v>
      </c>
      <c r="T113" s="12">
        <v>473</v>
      </c>
      <c r="U113" s="12">
        <v>2.6748971193415656</v>
      </c>
      <c r="V113" s="12">
        <v>2.2281893004115241</v>
      </c>
    </row>
    <row r="114" spans="1:22" ht="15.75" customHeight="1" x14ac:dyDescent="0.2">
      <c r="A114" s="73" t="s">
        <v>148</v>
      </c>
      <c r="B114" s="59">
        <v>1.08636175520005</v>
      </c>
      <c r="C114" s="12"/>
      <c r="D114" s="64" t="s">
        <v>167</v>
      </c>
      <c r="E114" s="28">
        <v>10.64</v>
      </c>
      <c r="F114" s="28">
        <v>11855975</v>
      </c>
      <c r="G114" s="12">
        <v>8.9743778980640567E-4</v>
      </c>
      <c r="H114" s="12">
        <v>1.8027956105167178</v>
      </c>
      <c r="I114" s="12">
        <v>4.9753143558177726E-2</v>
      </c>
      <c r="J114" s="12">
        <v>4.1444368583962041E-2</v>
      </c>
      <c r="K114" s="12"/>
      <c r="L114" s="53" t="s">
        <v>173</v>
      </c>
      <c r="M114" s="28">
        <v>23</v>
      </c>
      <c r="N114" s="12">
        <v>15247</v>
      </c>
      <c r="O114" s="12">
        <v>0.13100150651732179</v>
      </c>
      <c r="P114" s="12">
        <v>0.10912425492892905</v>
      </c>
      <c r="Q114" s="12"/>
      <c r="R114" s="33" t="s">
        <v>162</v>
      </c>
      <c r="S114" s="28">
        <v>12</v>
      </c>
      <c r="T114" s="12">
        <v>476</v>
      </c>
      <c r="U114" s="12">
        <v>2.0576131687242736</v>
      </c>
      <c r="V114" s="12">
        <v>1.7139917695473199</v>
      </c>
    </row>
    <row r="115" spans="1:22" ht="15.75" customHeight="1" x14ac:dyDescent="0.2">
      <c r="A115" s="33" t="s">
        <v>153</v>
      </c>
      <c r="B115" s="59">
        <v>0.8139707063402869</v>
      </c>
      <c r="C115" s="12"/>
      <c r="D115" s="65" t="s">
        <v>143</v>
      </c>
      <c r="E115" s="28">
        <v>1.52</v>
      </c>
      <c r="F115" s="28">
        <v>1900000</v>
      </c>
      <c r="G115" s="12">
        <v>7.9999999999999993E-4</v>
      </c>
      <c r="H115" s="12">
        <v>1.8028930483065242</v>
      </c>
      <c r="I115" s="12">
        <v>4.4351016391075859E-2</v>
      </c>
      <c r="J115" s="12">
        <v>3.6944396653766191E-2</v>
      </c>
      <c r="K115" s="12"/>
      <c r="L115" s="64" t="s">
        <v>186</v>
      </c>
      <c r="M115" s="28">
        <v>21</v>
      </c>
      <c r="N115" s="12">
        <v>15249</v>
      </c>
      <c r="O115" s="12">
        <v>0.11790135586558392</v>
      </c>
      <c r="P115" s="12">
        <v>9.8211829436031406E-2</v>
      </c>
      <c r="Q115" s="12"/>
      <c r="R115" s="53" t="s">
        <v>150</v>
      </c>
      <c r="S115" s="28">
        <v>11</v>
      </c>
      <c r="T115" s="12">
        <v>477</v>
      </c>
      <c r="U115" s="12">
        <v>1.8518518518518476</v>
      </c>
      <c r="V115" s="12">
        <v>1.542592592592589</v>
      </c>
    </row>
    <row r="116" spans="1:22" ht="15.75" customHeight="1" x14ac:dyDescent="0.2">
      <c r="A116" s="69" t="s">
        <v>158</v>
      </c>
      <c r="B116" s="59">
        <v>0.78456073119326453</v>
      </c>
      <c r="C116" s="12"/>
      <c r="D116" s="71" t="s">
        <v>244</v>
      </c>
      <c r="E116" s="28">
        <v>17</v>
      </c>
      <c r="F116" s="28">
        <v>23500000</v>
      </c>
      <c r="G116" s="12">
        <v>7.2340425531914894E-4</v>
      </c>
      <c r="H116" s="12">
        <v>1.8029696440512049</v>
      </c>
      <c r="I116" s="12">
        <v>4.0104409873777058E-2</v>
      </c>
      <c r="J116" s="12">
        <v>3.3406973424856289E-2</v>
      </c>
      <c r="K116" s="12"/>
      <c r="L116" s="65" t="s">
        <v>188</v>
      </c>
      <c r="M116" s="28">
        <v>19</v>
      </c>
      <c r="N116" s="12">
        <v>15251</v>
      </c>
      <c r="O116" s="12">
        <v>0.10480120521386027</v>
      </c>
      <c r="P116" s="12">
        <v>8.7299403943145601E-2</v>
      </c>
      <c r="Q116" s="12"/>
      <c r="R116" s="64" t="s">
        <v>167</v>
      </c>
      <c r="S116" s="28">
        <v>11</v>
      </c>
      <c r="T116" s="12">
        <v>477</v>
      </c>
      <c r="U116" s="12">
        <v>1.8518518518518476</v>
      </c>
      <c r="V116" s="12">
        <v>1.542592592592589</v>
      </c>
    </row>
    <row r="117" spans="1:22" ht="15.75" customHeight="1" x14ac:dyDescent="0.2">
      <c r="A117" s="33" t="s">
        <v>18</v>
      </c>
      <c r="B117" s="59">
        <v>0.62697048773262465</v>
      </c>
      <c r="C117" s="12"/>
      <c r="D117" s="65" t="s">
        <v>148</v>
      </c>
      <c r="E117" s="28">
        <v>5.68</v>
      </c>
      <c r="F117" s="28">
        <v>10230350</v>
      </c>
      <c r="G117" s="12">
        <v>5.5521072104082459E-4</v>
      </c>
      <c r="H117" s="12">
        <v>1.8031378375854832</v>
      </c>
      <c r="I117" s="12">
        <v>3.0779456355631396E-2</v>
      </c>
      <c r="J117" s="12">
        <v>2.5639287144240953E-2</v>
      </c>
      <c r="K117" s="12"/>
      <c r="L117" s="84" t="s">
        <v>146</v>
      </c>
      <c r="M117" s="94">
        <v>15</v>
      </c>
      <c r="N117" s="12">
        <v>15255</v>
      </c>
      <c r="O117" s="12">
        <v>7.8600903910384545E-2</v>
      </c>
      <c r="P117" s="74">
        <v>6.5474552957350329E-2</v>
      </c>
      <c r="Q117" s="12"/>
      <c r="R117" s="64" t="s">
        <v>142</v>
      </c>
      <c r="S117" s="28">
        <v>10</v>
      </c>
      <c r="T117" s="12">
        <v>478</v>
      </c>
      <c r="U117" s="12">
        <v>1.6460905349794217</v>
      </c>
      <c r="V117" s="12">
        <v>1.3711934156378582</v>
      </c>
    </row>
    <row r="118" spans="1:22" ht="15.75" customHeight="1" x14ac:dyDescent="0.2">
      <c r="A118" s="77" t="s">
        <v>149</v>
      </c>
      <c r="B118" s="59">
        <v>0.5878665582493463</v>
      </c>
      <c r="C118" s="12"/>
      <c r="D118" s="62" t="s">
        <v>180</v>
      </c>
      <c r="E118" s="28">
        <v>1.286</v>
      </c>
      <c r="F118" s="28">
        <v>2889305</v>
      </c>
      <c r="G118" s="12">
        <v>4.4508973611300987E-4</v>
      </c>
      <c r="H118" s="12">
        <v>1.8032479585704111</v>
      </c>
      <c r="I118" s="12">
        <v>2.4674149928543443E-2</v>
      </c>
      <c r="J118" s="12">
        <v>2.0553566890476688E-2</v>
      </c>
      <c r="K118" s="12"/>
      <c r="L118" s="65" t="s">
        <v>143</v>
      </c>
      <c r="M118" s="28">
        <v>7</v>
      </c>
      <c r="N118" s="12">
        <v>15263</v>
      </c>
      <c r="O118" s="12">
        <v>2.6200301303461515E-2</v>
      </c>
      <c r="P118" s="12">
        <v>2.1824850985783441E-2</v>
      </c>
      <c r="Q118" s="12"/>
      <c r="R118" s="53" t="s">
        <v>18</v>
      </c>
      <c r="S118" s="28">
        <v>9</v>
      </c>
      <c r="T118" s="12">
        <v>479</v>
      </c>
      <c r="U118" s="12">
        <v>1.4403292181069958</v>
      </c>
      <c r="V118" s="12">
        <v>1.1997942386831275</v>
      </c>
    </row>
    <row r="119" spans="1:22" ht="15.75" customHeight="1" x14ac:dyDescent="0.2">
      <c r="A119" s="73" t="s">
        <v>155</v>
      </c>
      <c r="B119" s="59">
        <v>0.58242658972724703</v>
      </c>
      <c r="C119" s="12"/>
      <c r="D119" s="33" t="s">
        <v>162</v>
      </c>
      <c r="E119" s="28">
        <v>3.88</v>
      </c>
      <c r="F119" s="28">
        <v>13400000</v>
      </c>
      <c r="G119" s="12">
        <v>2.8955223880597011E-4</v>
      </c>
      <c r="H119" s="12">
        <v>1.8034034960677181</v>
      </c>
      <c r="I119" s="12">
        <v>1.6050869973469162E-2</v>
      </c>
      <c r="J119" s="12">
        <v>1.3370374687899811E-2</v>
      </c>
      <c r="K119" s="12"/>
      <c r="L119" s="53" t="s">
        <v>150</v>
      </c>
      <c r="M119" s="28">
        <v>7</v>
      </c>
      <c r="N119" s="12">
        <v>15263</v>
      </c>
      <c r="O119" s="12">
        <v>2.6200301303461515E-2</v>
      </c>
      <c r="P119" s="12">
        <v>2.1824850985783441E-2</v>
      </c>
      <c r="Q119" s="12"/>
      <c r="R119" s="79" t="s">
        <v>149</v>
      </c>
      <c r="S119" s="28">
        <v>8</v>
      </c>
      <c r="T119" s="12">
        <v>480</v>
      </c>
      <c r="U119" s="12">
        <v>1.2345679012345698</v>
      </c>
      <c r="V119" s="12">
        <v>1.0283950617283966</v>
      </c>
    </row>
    <row r="120" spans="1:22" ht="15.75" customHeight="1" x14ac:dyDescent="0.2">
      <c r="A120" s="33" t="s">
        <v>162</v>
      </c>
      <c r="B120" s="59">
        <v>0.57578738141173991</v>
      </c>
      <c r="C120" s="12"/>
      <c r="D120" s="79" t="s">
        <v>163</v>
      </c>
      <c r="E120" s="28">
        <v>2.4077305299999998</v>
      </c>
      <c r="F120" s="28">
        <v>9752000</v>
      </c>
      <c r="G120" s="12">
        <v>2.468960756767842E-4</v>
      </c>
      <c r="H120" s="12">
        <v>1.8034461522308474</v>
      </c>
      <c r="I120" s="12">
        <v>1.368593519669048E-2</v>
      </c>
      <c r="J120" s="12">
        <v>1.140038401884317E-2</v>
      </c>
      <c r="K120" s="12"/>
      <c r="L120" s="64" t="s">
        <v>172</v>
      </c>
      <c r="M120" s="28">
        <v>7</v>
      </c>
      <c r="N120" s="12">
        <v>15263</v>
      </c>
      <c r="O120" s="12">
        <v>2.6200301303461515E-2</v>
      </c>
      <c r="P120" s="12">
        <v>2.1824850985783441E-2</v>
      </c>
      <c r="Q120" s="12"/>
      <c r="R120" s="64" t="s">
        <v>159</v>
      </c>
      <c r="S120" s="28">
        <v>8</v>
      </c>
      <c r="T120" s="12">
        <v>480</v>
      </c>
      <c r="U120" s="12">
        <v>1.2345679012345698</v>
      </c>
      <c r="V120" s="12">
        <v>1.0283950617283966</v>
      </c>
    </row>
    <row r="121" spans="1:22" ht="15.75" customHeight="1" x14ac:dyDescent="0.2">
      <c r="A121" s="33" t="s">
        <v>150</v>
      </c>
      <c r="B121" s="59">
        <v>0.53589519977626054</v>
      </c>
      <c r="C121" s="12"/>
      <c r="D121" s="65" t="s">
        <v>189</v>
      </c>
      <c r="E121" s="28">
        <v>0.2</v>
      </c>
      <c r="F121" s="28">
        <v>1331300</v>
      </c>
      <c r="G121" s="12">
        <v>1.5022909937654924E-4</v>
      </c>
      <c r="H121" s="12">
        <v>1.8035428192071477</v>
      </c>
      <c r="I121" s="12">
        <v>8.3265433234771535E-3</v>
      </c>
      <c r="J121" s="12">
        <v>6.9360105884564687E-3</v>
      </c>
      <c r="K121" s="12"/>
      <c r="L121" s="84" t="s">
        <v>170</v>
      </c>
      <c r="M121" s="28">
        <v>6</v>
      </c>
      <c r="N121" s="12">
        <v>15264</v>
      </c>
      <c r="O121" s="12">
        <v>1.9650225977585478E-2</v>
      </c>
      <c r="P121" s="12">
        <v>1.6368638239328704E-2</v>
      </c>
      <c r="Q121" s="12"/>
      <c r="R121" s="65" t="s">
        <v>155</v>
      </c>
      <c r="S121" s="28">
        <v>7</v>
      </c>
      <c r="T121" s="12">
        <v>481</v>
      </c>
      <c r="U121" s="12">
        <v>1.0288065843621297</v>
      </c>
      <c r="V121" s="12">
        <v>0.85699588477365396</v>
      </c>
    </row>
    <row r="122" spans="1:22" ht="15.75" customHeight="1" x14ac:dyDescent="0.2">
      <c r="A122" s="33" t="s">
        <v>173</v>
      </c>
      <c r="B122" s="59">
        <v>0.21933820596108064</v>
      </c>
      <c r="C122" s="12"/>
      <c r="D122" s="53" t="s">
        <v>18</v>
      </c>
      <c r="E122" s="28" t="s">
        <v>261</v>
      </c>
      <c r="F122" s="28">
        <v>2269000</v>
      </c>
      <c r="G122" s="12" t="s">
        <v>235</v>
      </c>
      <c r="H122" s="12" t="s">
        <v>235</v>
      </c>
      <c r="I122" s="12" t="s">
        <v>235</v>
      </c>
      <c r="J122" s="28">
        <v>0</v>
      </c>
      <c r="K122" s="12"/>
      <c r="L122" s="53" t="s">
        <v>153</v>
      </c>
      <c r="M122" s="28">
        <v>3</v>
      </c>
      <c r="N122" s="12">
        <v>15267</v>
      </c>
      <c r="O122" s="12">
        <v>0</v>
      </c>
      <c r="P122" s="12">
        <v>0</v>
      </c>
      <c r="Q122" s="12"/>
      <c r="R122" s="65" t="s">
        <v>143</v>
      </c>
      <c r="S122" s="28">
        <v>4</v>
      </c>
      <c r="T122" s="12">
        <v>484</v>
      </c>
      <c r="U122" s="12">
        <v>0.41152263374485187</v>
      </c>
      <c r="V122" s="12">
        <v>0.34279835390946162</v>
      </c>
    </row>
    <row r="123" spans="1:22" ht="15.75" customHeight="1" x14ac:dyDescent="0.2">
      <c r="A123" s="73" t="s">
        <v>143</v>
      </c>
      <c r="B123" s="59">
        <v>0.13385586718300377</v>
      </c>
      <c r="C123" s="12"/>
      <c r="D123" s="62" t="s">
        <v>158</v>
      </c>
      <c r="E123" s="28">
        <v>6.3000000000000003E-4</v>
      </c>
      <c r="F123" s="28">
        <v>14377018</v>
      </c>
      <c r="G123" s="12">
        <v>4.3819935399677453E-8</v>
      </c>
      <c r="H123" s="12">
        <v>1.8036930044865886</v>
      </c>
      <c r="I123" s="12">
        <v>0</v>
      </c>
      <c r="J123" s="12">
        <v>0</v>
      </c>
      <c r="K123" s="12"/>
      <c r="L123" s="33" t="s">
        <v>162</v>
      </c>
      <c r="M123" s="28">
        <v>3</v>
      </c>
      <c r="N123" s="12">
        <v>15267</v>
      </c>
      <c r="O123" s="12">
        <v>0</v>
      </c>
      <c r="P123" s="12">
        <v>0</v>
      </c>
      <c r="Q123" s="12"/>
      <c r="R123" s="53" t="s">
        <v>173</v>
      </c>
      <c r="S123" s="28">
        <v>2</v>
      </c>
      <c r="T123" s="12">
        <v>486</v>
      </c>
      <c r="U123" s="12">
        <v>0</v>
      </c>
      <c r="V123" s="12">
        <v>0</v>
      </c>
    </row>
    <row r="124" spans="1:22" ht="15.75" customHeight="1" x14ac:dyDescent="0.2">
      <c r="A124" s="12"/>
      <c r="B124" s="12"/>
      <c r="C124" s="12"/>
      <c r="D124" s="12"/>
      <c r="E124" s="12"/>
      <c r="F124" s="12"/>
      <c r="G124" s="12"/>
      <c r="H124" s="12"/>
      <c r="I124" s="12"/>
      <c r="J124" s="12"/>
      <c r="K124" s="12"/>
      <c r="L124" s="12"/>
      <c r="M124" s="12"/>
      <c r="N124" s="12"/>
      <c r="O124" s="12"/>
      <c r="P124" s="12"/>
      <c r="Q124" s="12"/>
      <c r="R124" s="12"/>
      <c r="S124" s="12"/>
      <c r="T124" s="12"/>
      <c r="U124" s="12"/>
      <c r="V124" s="12"/>
    </row>
    <row r="125" spans="1:22" ht="15.75" customHeight="1" x14ac:dyDescent="0.2">
      <c r="A125" s="12"/>
      <c r="B125" s="12"/>
      <c r="C125" s="12"/>
      <c r="D125" s="12"/>
      <c r="E125" s="12"/>
      <c r="F125" s="12"/>
      <c r="G125" s="12"/>
      <c r="H125" s="12"/>
      <c r="I125" s="12"/>
      <c r="J125" s="12"/>
      <c r="K125" s="12"/>
      <c r="L125" s="12"/>
      <c r="M125" s="12"/>
      <c r="N125" s="12"/>
      <c r="O125" s="12"/>
      <c r="P125" s="12"/>
      <c r="Q125" s="12"/>
      <c r="R125" s="12"/>
      <c r="S125" s="12"/>
      <c r="T125" s="12"/>
      <c r="U125" s="12"/>
      <c r="V125" s="12"/>
    </row>
    <row r="126" spans="1:22" ht="15.75" customHeight="1" x14ac:dyDescent="0.2">
      <c r="A126" s="12"/>
      <c r="B126" s="12"/>
      <c r="C126" s="12"/>
      <c r="D126" s="12"/>
      <c r="E126" s="12"/>
      <c r="F126" s="12"/>
      <c r="G126" s="12"/>
      <c r="H126" s="12"/>
      <c r="I126" s="12"/>
      <c r="J126" s="12"/>
      <c r="K126" s="12"/>
      <c r="L126" s="12"/>
      <c r="M126" s="12"/>
      <c r="N126" s="12"/>
      <c r="O126" s="12"/>
      <c r="P126" s="12"/>
      <c r="Q126" s="12"/>
      <c r="R126" s="12"/>
      <c r="S126" s="12"/>
      <c r="T126" s="12"/>
      <c r="U126" s="12"/>
      <c r="V126" s="12"/>
    </row>
    <row r="127" spans="1:22" ht="15.75" customHeight="1" x14ac:dyDescent="0.2">
      <c r="A127" s="12"/>
      <c r="B127" s="12"/>
      <c r="C127" s="12"/>
      <c r="D127" s="12"/>
      <c r="E127" s="12"/>
      <c r="F127" s="12"/>
      <c r="G127" s="12"/>
      <c r="H127" s="12"/>
      <c r="I127" s="12"/>
      <c r="J127" s="12"/>
      <c r="K127" s="12"/>
      <c r="L127" s="12"/>
      <c r="M127" s="12"/>
      <c r="N127" s="12"/>
      <c r="O127" s="12"/>
      <c r="P127" s="12"/>
      <c r="Q127" s="12"/>
      <c r="R127" s="12"/>
      <c r="S127" s="12"/>
      <c r="T127" s="12"/>
      <c r="U127" s="12"/>
      <c r="V127" s="12"/>
    </row>
    <row r="128" spans="1:22" ht="15.75" customHeight="1" x14ac:dyDescent="0.2">
      <c r="A128" s="12"/>
      <c r="B128" s="12"/>
      <c r="C128" s="12"/>
      <c r="D128" s="12"/>
      <c r="E128" s="12"/>
      <c r="F128" s="12"/>
      <c r="G128" s="12"/>
      <c r="H128" s="12"/>
      <c r="I128" s="12"/>
      <c r="J128" s="12"/>
      <c r="K128" s="12"/>
      <c r="L128" s="12"/>
      <c r="M128" s="12"/>
      <c r="N128" s="12"/>
      <c r="O128" s="12"/>
      <c r="P128" s="12"/>
      <c r="Q128" s="12"/>
      <c r="R128" s="12"/>
      <c r="S128" s="12"/>
      <c r="T128" s="12"/>
      <c r="U128" s="12"/>
      <c r="V128" s="12"/>
    </row>
    <row r="129" spans="1:22" ht="15.75" customHeight="1" x14ac:dyDescent="0.2">
      <c r="A129" s="12"/>
      <c r="B129" s="12"/>
      <c r="C129" s="12"/>
      <c r="D129" s="12"/>
      <c r="E129" s="12"/>
      <c r="F129" s="12"/>
      <c r="G129" s="12"/>
      <c r="H129" s="12"/>
      <c r="I129" s="12"/>
      <c r="J129" s="12"/>
      <c r="K129" s="12"/>
      <c r="L129" s="12"/>
      <c r="M129" s="12"/>
      <c r="N129" s="12"/>
      <c r="O129" s="12"/>
      <c r="P129" s="12"/>
      <c r="Q129" s="12"/>
      <c r="R129" s="12"/>
      <c r="S129" s="12"/>
      <c r="T129" s="12"/>
      <c r="U129" s="12"/>
      <c r="V129" s="12"/>
    </row>
    <row r="130" spans="1:22" ht="15.75" customHeight="1" x14ac:dyDescent="0.2">
      <c r="A130" s="12"/>
      <c r="B130" s="12"/>
      <c r="C130" s="12"/>
      <c r="D130" s="12"/>
      <c r="E130" s="12"/>
      <c r="F130" s="12"/>
      <c r="G130" s="12"/>
      <c r="H130" s="12"/>
      <c r="I130" s="12"/>
      <c r="J130" s="12"/>
      <c r="K130" s="12"/>
      <c r="L130" s="12"/>
      <c r="M130" s="12"/>
      <c r="N130" s="12"/>
      <c r="O130" s="12"/>
      <c r="P130" s="12"/>
      <c r="Q130" s="12"/>
      <c r="R130" s="12"/>
      <c r="S130" s="12"/>
      <c r="T130" s="12"/>
      <c r="U130" s="12"/>
      <c r="V130" s="12"/>
    </row>
    <row r="131" spans="1:22" ht="15.75" customHeight="1" x14ac:dyDescent="0.2">
      <c r="A131" s="12"/>
      <c r="B131" s="12"/>
      <c r="C131" s="12"/>
      <c r="D131" s="12"/>
      <c r="E131" s="12"/>
      <c r="F131" s="12"/>
      <c r="G131" s="12"/>
      <c r="H131" s="12"/>
      <c r="I131" s="12"/>
      <c r="J131" s="12"/>
      <c r="K131" s="12"/>
      <c r="L131" s="12"/>
      <c r="M131" s="12"/>
      <c r="N131" s="12"/>
      <c r="O131" s="12"/>
      <c r="P131" s="12"/>
      <c r="Q131" s="12"/>
      <c r="R131" s="12"/>
      <c r="S131" s="12"/>
      <c r="T131" s="12"/>
      <c r="U131" s="12"/>
      <c r="V131" s="12"/>
    </row>
    <row r="132" spans="1:22" ht="15.75" customHeight="1" x14ac:dyDescent="0.2">
      <c r="A132" s="12"/>
      <c r="B132" s="12"/>
      <c r="C132" s="12"/>
      <c r="D132" s="12"/>
      <c r="E132" s="12"/>
      <c r="F132" s="12"/>
      <c r="G132" s="12"/>
      <c r="H132" s="12"/>
      <c r="I132" s="12"/>
      <c r="J132" s="12"/>
      <c r="K132" s="12"/>
      <c r="L132" s="12"/>
      <c r="M132" s="12"/>
      <c r="N132" s="12"/>
      <c r="O132" s="12"/>
      <c r="P132" s="12"/>
      <c r="Q132" s="12"/>
      <c r="R132" s="12"/>
      <c r="S132" s="12"/>
      <c r="T132" s="12"/>
      <c r="U132" s="12"/>
      <c r="V132" s="12"/>
    </row>
    <row r="133" spans="1:22" ht="15.75" customHeight="1" x14ac:dyDescent="0.2">
      <c r="A133" s="12"/>
      <c r="B133" s="12"/>
      <c r="C133" s="12"/>
      <c r="D133" s="12"/>
      <c r="E133" s="12"/>
      <c r="F133" s="12"/>
      <c r="G133" s="12"/>
      <c r="H133" s="12"/>
      <c r="I133" s="12"/>
      <c r="J133" s="12"/>
      <c r="K133" s="12"/>
      <c r="L133" s="12"/>
      <c r="M133" s="12"/>
      <c r="N133" s="12"/>
      <c r="O133" s="12"/>
      <c r="P133" s="12"/>
      <c r="Q133" s="12"/>
      <c r="R133" s="12"/>
      <c r="S133" s="12"/>
      <c r="T133" s="12"/>
      <c r="U133" s="12"/>
      <c r="V133" s="12"/>
    </row>
    <row r="134" spans="1:22" ht="15.75" customHeight="1" x14ac:dyDescent="0.2">
      <c r="A134" s="12"/>
      <c r="B134" s="12"/>
      <c r="C134" s="12"/>
      <c r="D134" s="12"/>
      <c r="E134" s="12"/>
      <c r="F134" s="12"/>
      <c r="G134" s="12"/>
      <c r="H134" s="12"/>
      <c r="I134" s="12"/>
      <c r="J134" s="12"/>
      <c r="K134" s="12"/>
      <c r="L134" s="12"/>
      <c r="M134" s="12"/>
      <c r="N134" s="12"/>
      <c r="O134" s="12"/>
      <c r="P134" s="12"/>
      <c r="Q134" s="12"/>
      <c r="R134" s="12"/>
      <c r="S134" s="12"/>
      <c r="T134" s="12"/>
      <c r="U134" s="12"/>
      <c r="V134" s="12"/>
    </row>
    <row r="135" spans="1:22" ht="15.75" customHeight="1" x14ac:dyDescent="0.2">
      <c r="A135" s="12"/>
      <c r="B135" s="12"/>
      <c r="C135" s="12"/>
      <c r="D135" s="12"/>
      <c r="E135" s="12"/>
      <c r="F135" s="12"/>
      <c r="G135" s="12"/>
      <c r="H135" s="12"/>
      <c r="I135" s="12"/>
      <c r="J135" s="12"/>
      <c r="K135" s="12"/>
      <c r="L135" s="12"/>
      <c r="M135" s="12"/>
      <c r="N135" s="12"/>
      <c r="O135" s="12"/>
      <c r="P135" s="12"/>
      <c r="Q135" s="12"/>
      <c r="R135" s="12"/>
      <c r="S135" s="12"/>
      <c r="T135" s="12"/>
      <c r="U135" s="12"/>
      <c r="V135" s="12"/>
    </row>
    <row r="136" spans="1:22" ht="15.75" customHeight="1" x14ac:dyDescent="0.2">
      <c r="A136" s="12"/>
      <c r="B136" s="12"/>
      <c r="C136" s="12"/>
      <c r="D136" s="12"/>
      <c r="E136" s="12"/>
      <c r="F136" s="12"/>
      <c r="G136" s="12"/>
      <c r="H136" s="12"/>
      <c r="I136" s="12"/>
      <c r="J136" s="12"/>
      <c r="K136" s="12"/>
      <c r="L136" s="12"/>
      <c r="M136" s="12"/>
      <c r="N136" s="12"/>
      <c r="O136" s="12"/>
      <c r="P136" s="12"/>
      <c r="Q136" s="12"/>
      <c r="R136" s="12"/>
      <c r="S136" s="12"/>
      <c r="T136" s="12"/>
      <c r="U136" s="12"/>
      <c r="V136" s="12"/>
    </row>
    <row r="137" spans="1:22" ht="15.75" customHeight="1" x14ac:dyDescent="0.2">
      <c r="A137" s="12"/>
      <c r="B137" s="12"/>
      <c r="C137" s="12"/>
      <c r="D137" s="12"/>
      <c r="E137" s="12"/>
      <c r="F137" s="12"/>
      <c r="G137" s="12"/>
      <c r="H137" s="12"/>
      <c r="I137" s="12"/>
      <c r="J137" s="12"/>
      <c r="K137" s="12"/>
      <c r="L137" s="12"/>
      <c r="M137" s="12"/>
      <c r="N137" s="12"/>
      <c r="O137" s="12"/>
      <c r="P137" s="12"/>
      <c r="Q137" s="12"/>
      <c r="R137" s="12"/>
      <c r="S137" s="12"/>
      <c r="T137" s="12"/>
      <c r="U137" s="12"/>
      <c r="V137" s="12"/>
    </row>
    <row r="138" spans="1:22" ht="15.75" customHeight="1" x14ac:dyDescent="0.2">
      <c r="A138" s="12"/>
      <c r="B138" s="12"/>
      <c r="C138" s="12"/>
      <c r="D138" s="12"/>
      <c r="E138" s="12"/>
      <c r="F138" s="12"/>
      <c r="G138" s="12"/>
      <c r="H138" s="12"/>
      <c r="I138" s="12"/>
      <c r="J138" s="12"/>
      <c r="K138" s="12"/>
      <c r="L138" s="12"/>
      <c r="M138" s="12"/>
      <c r="N138" s="12"/>
      <c r="O138" s="12"/>
      <c r="P138" s="12"/>
      <c r="Q138" s="12"/>
      <c r="R138" s="12"/>
      <c r="S138" s="12"/>
      <c r="T138" s="12"/>
      <c r="U138" s="12"/>
      <c r="V138" s="12"/>
    </row>
    <row r="139" spans="1:22" ht="15.75" customHeight="1" x14ac:dyDescent="0.2">
      <c r="A139" s="12"/>
      <c r="B139" s="12"/>
      <c r="C139" s="12"/>
      <c r="D139" s="12"/>
      <c r="E139" s="12"/>
      <c r="F139" s="12"/>
      <c r="G139" s="12"/>
      <c r="H139" s="12"/>
      <c r="I139" s="12"/>
      <c r="J139" s="12"/>
      <c r="K139" s="12"/>
      <c r="L139" s="12"/>
      <c r="M139" s="12"/>
      <c r="N139" s="12"/>
      <c r="O139" s="12"/>
      <c r="P139" s="12"/>
      <c r="Q139" s="12"/>
      <c r="R139" s="12"/>
      <c r="S139" s="12"/>
      <c r="T139" s="12"/>
      <c r="U139" s="12"/>
      <c r="V139" s="12"/>
    </row>
    <row r="140" spans="1:22" ht="15.75" customHeight="1" x14ac:dyDescent="0.2">
      <c r="A140" s="12"/>
      <c r="B140" s="12"/>
      <c r="C140" s="12"/>
      <c r="D140" s="12"/>
      <c r="E140" s="12"/>
      <c r="F140" s="12"/>
      <c r="G140" s="12"/>
      <c r="H140" s="12"/>
      <c r="I140" s="12"/>
      <c r="J140" s="12"/>
      <c r="K140" s="12"/>
      <c r="L140" s="12"/>
      <c r="M140" s="12"/>
      <c r="N140" s="12"/>
      <c r="O140" s="12"/>
      <c r="P140" s="12"/>
      <c r="Q140" s="12"/>
      <c r="R140" s="12"/>
      <c r="S140" s="12"/>
      <c r="T140" s="12"/>
      <c r="U140" s="12"/>
      <c r="V140" s="12"/>
    </row>
    <row r="141" spans="1:22" ht="15.75" customHeight="1" x14ac:dyDescent="0.2">
      <c r="A141" s="12"/>
      <c r="B141" s="12"/>
      <c r="C141" s="12"/>
      <c r="D141" s="12"/>
      <c r="E141" s="12"/>
      <c r="F141" s="12"/>
      <c r="G141" s="12"/>
      <c r="H141" s="12"/>
      <c r="I141" s="12"/>
      <c r="J141" s="12"/>
      <c r="K141" s="12"/>
      <c r="L141" s="12"/>
      <c r="M141" s="12"/>
      <c r="N141" s="12"/>
      <c r="O141" s="12"/>
      <c r="P141" s="12"/>
      <c r="Q141" s="12"/>
      <c r="R141" s="12"/>
      <c r="S141" s="12"/>
      <c r="T141" s="12"/>
      <c r="U141" s="12"/>
      <c r="V141" s="12"/>
    </row>
    <row r="142" spans="1:22" ht="15.75" customHeight="1" x14ac:dyDescent="0.2">
      <c r="A142" s="12"/>
      <c r="B142" s="12"/>
      <c r="C142" s="12"/>
      <c r="D142" s="12"/>
      <c r="E142" s="12"/>
      <c r="F142" s="12"/>
      <c r="G142" s="12"/>
      <c r="H142" s="12"/>
      <c r="I142" s="12"/>
      <c r="J142" s="12"/>
      <c r="K142" s="12"/>
      <c r="L142" s="12"/>
      <c r="M142" s="12"/>
      <c r="N142" s="12"/>
      <c r="O142" s="12"/>
      <c r="P142" s="12"/>
      <c r="Q142" s="12"/>
      <c r="R142" s="12"/>
      <c r="S142" s="12"/>
      <c r="T142" s="12"/>
      <c r="U142" s="12"/>
      <c r="V142" s="12"/>
    </row>
    <row r="143" spans="1:22" ht="15.75" customHeight="1" x14ac:dyDescent="0.2">
      <c r="A143" s="12"/>
      <c r="B143" s="12"/>
      <c r="C143" s="12"/>
      <c r="D143" s="12"/>
      <c r="E143" s="12"/>
      <c r="F143" s="12"/>
      <c r="G143" s="12"/>
      <c r="H143" s="12"/>
      <c r="I143" s="12"/>
      <c r="J143" s="12"/>
      <c r="K143" s="12"/>
      <c r="L143" s="12"/>
      <c r="M143" s="12"/>
      <c r="N143" s="12"/>
      <c r="O143" s="12"/>
      <c r="P143" s="12"/>
      <c r="Q143" s="12"/>
      <c r="R143" s="12"/>
      <c r="S143" s="12"/>
      <c r="T143" s="12"/>
      <c r="U143" s="12"/>
      <c r="V143" s="12"/>
    </row>
    <row r="144" spans="1:22" ht="15.75" customHeight="1" x14ac:dyDescent="0.2">
      <c r="A144" s="12"/>
      <c r="B144" s="12"/>
      <c r="C144" s="12"/>
      <c r="D144" s="12"/>
      <c r="E144" s="12"/>
      <c r="F144" s="12"/>
      <c r="G144" s="12"/>
      <c r="H144" s="12"/>
      <c r="I144" s="12"/>
      <c r="J144" s="12"/>
      <c r="K144" s="12"/>
      <c r="L144" s="12"/>
      <c r="M144" s="12"/>
      <c r="N144" s="12"/>
      <c r="O144" s="12"/>
      <c r="P144" s="12"/>
      <c r="Q144" s="12"/>
      <c r="R144" s="12"/>
      <c r="S144" s="12"/>
      <c r="T144" s="12"/>
      <c r="U144" s="12"/>
      <c r="V144" s="12"/>
    </row>
    <row r="145" spans="1:22" ht="15.75" customHeight="1" x14ac:dyDescent="0.2">
      <c r="A145" s="12"/>
      <c r="B145" s="12"/>
      <c r="C145" s="12"/>
      <c r="D145" s="12"/>
      <c r="E145" s="12"/>
      <c r="F145" s="12"/>
      <c r="G145" s="12"/>
      <c r="H145" s="12"/>
      <c r="I145" s="12"/>
      <c r="J145" s="12"/>
      <c r="K145" s="12"/>
      <c r="L145" s="12"/>
      <c r="M145" s="12"/>
      <c r="N145" s="12"/>
      <c r="O145" s="12"/>
      <c r="P145" s="12"/>
      <c r="Q145" s="12"/>
      <c r="R145" s="12"/>
      <c r="S145" s="12"/>
      <c r="T145" s="12"/>
      <c r="U145" s="12"/>
      <c r="V145" s="12"/>
    </row>
    <row r="146" spans="1:22" ht="15.75" customHeight="1" x14ac:dyDescent="0.2">
      <c r="A146" s="12"/>
      <c r="B146" s="12"/>
      <c r="C146" s="12"/>
      <c r="D146" s="12"/>
      <c r="E146" s="12"/>
      <c r="F146" s="12"/>
      <c r="G146" s="12"/>
      <c r="H146" s="12"/>
      <c r="I146" s="12"/>
      <c r="J146" s="12"/>
      <c r="K146" s="12"/>
      <c r="L146" s="12"/>
      <c r="M146" s="12"/>
      <c r="N146" s="12"/>
      <c r="O146" s="12"/>
      <c r="P146" s="12"/>
      <c r="Q146" s="12"/>
      <c r="R146" s="12"/>
      <c r="S146" s="12"/>
      <c r="T146" s="12"/>
      <c r="U146" s="12"/>
      <c r="V146" s="12"/>
    </row>
    <row r="147" spans="1:22" ht="15.75" customHeight="1" x14ac:dyDescent="0.2">
      <c r="A147" s="12"/>
      <c r="B147" s="12"/>
      <c r="C147" s="12"/>
      <c r="D147" s="12"/>
      <c r="E147" s="12"/>
      <c r="F147" s="12"/>
      <c r="G147" s="12"/>
      <c r="H147" s="12"/>
      <c r="I147" s="12"/>
      <c r="J147" s="12"/>
      <c r="K147" s="12"/>
      <c r="L147" s="12"/>
      <c r="M147" s="12"/>
      <c r="N147" s="12"/>
      <c r="O147" s="12"/>
      <c r="P147" s="12"/>
      <c r="Q147" s="12"/>
      <c r="R147" s="12"/>
      <c r="S147" s="12"/>
      <c r="T147" s="12"/>
      <c r="U147" s="12"/>
      <c r="V147" s="12"/>
    </row>
    <row r="148" spans="1:22" ht="15.75" customHeight="1" x14ac:dyDescent="0.2">
      <c r="A148" s="12"/>
      <c r="B148" s="12"/>
      <c r="C148" s="12"/>
      <c r="D148" s="12"/>
      <c r="E148" s="12"/>
      <c r="F148" s="12"/>
      <c r="G148" s="12"/>
      <c r="H148" s="12"/>
      <c r="I148" s="12"/>
      <c r="J148" s="12"/>
      <c r="K148" s="12"/>
      <c r="L148" s="12"/>
      <c r="M148" s="12"/>
      <c r="N148" s="12"/>
      <c r="O148" s="12"/>
      <c r="P148" s="12"/>
      <c r="Q148" s="12"/>
      <c r="R148" s="12"/>
      <c r="S148" s="12"/>
      <c r="T148" s="12"/>
      <c r="U148" s="12"/>
      <c r="V148" s="12"/>
    </row>
    <row r="149" spans="1:22" ht="15.75" customHeight="1" x14ac:dyDescent="0.2">
      <c r="A149" s="12"/>
      <c r="B149" s="12"/>
      <c r="C149" s="12"/>
      <c r="D149" s="12"/>
      <c r="E149" s="12"/>
      <c r="F149" s="12"/>
      <c r="G149" s="12"/>
      <c r="H149" s="12"/>
      <c r="I149" s="12"/>
      <c r="J149" s="12"/>
      <c r="K149" s="12"/>
      <c r="L149" s="12"/>
      <c r="M149" s="12"/>
      <c r="N149" s="12"/>
      <c r="O149" s="12"/>
      <c r="P149" s="12"/>
      <c r="Q149" s="12"/>
      <c r="R149" s="12"/>
      <c r="S149" s="12"/>
      <c r="T149" s="12"/>
      <c r="U149" s="12"/>
      <c r="V149" s="12"/>
    </row>
    <row r="150" spans="1:22" ht="15.75" customHeight="1" x14ac:dyDescent="0.2">
      <c r="A150" s="12"/>
      <c r="B150" s="12"/>
      <c r="C150" s="12"/>
      <c r="D150" s="12"/>
      <c r="E150" s="12"/>
      <c r="F150" s="12"/>
      <c r="G150" s="12"/>
      <c r="H150" s="12"/>
      <c r="I150" s="12"/>
      <c r="J150" s="12"/>
      <c r="K150" s="12"/>
      <c r="L150" s="12"/>
      <c r="M150" s="12"/>
      <c r="N150" s="12"/>
      <c r="O150" s="12"/>
      <c r="P150" s="12"/>
      <c r="Q150" s="12"/>
      <c r="R150" s="12"/>
      <c r="S150" s="12"/>
      <c r="T150" s="12"/>
      <c r="U150" s="12"/>
      <c r="V150" s="12"/>
    </row>
    <row r="151" spans="1:22" ht="15.75" customHeight="1" x14ac:dyDescent="0.2">
      <c r="A151" s="12"/>
      <c r="B151" s="12"/>
      <c r="C151" s="12"/>
      <c r="D151" s="12"/>
      <c r="E151" s="12"/>
      <c r="F151" s="12"/>
      <c r="G151" s="12"/>
      <c r="H151" s="12"/>
      <c r="I151" s="12"/>
      <c r="J151" s="12"/>
      <c r="K151" s="12"/>
      <c r="L151" s="12"/>
      <c r="M151" s="12"/>
      <c r="N151" s="12"/>
      <c r="O151" s="12"/>
      <c r="P151" s="12"/>
      <c r="Q151" s="12"/>
      <c r="R151" s="12"/>
      <c r="S151" s="12"/>
      <c r="T151" s="12"/>
      <c r="U151" s="12"/>
      <c r="V151" s="12"/>
    </row>
    <row r="152" spans="1:22" ht="15.75" customHeight="1" x14ac:dyDescent="0.2">
      <c r="A152" s="12"/>
      <c r="B152" s="12"/>
      <c r="C152" s="12"/>
      <c r="D152" s="12"/>
      <c r="E152" s="12"/>
      <c r="F152" s="12"/>
      <c r="G152" s="12"/>
      <c r="H152" s="12"/>
      <c r="I152" s="12"/>
      <c r="J152" s="12"/>
      <c r="K152" s="12"/>
      <c r="L152" s="12"/>
      <c r="M152" s="12"/>
      <c r="N152" s="12"/>
      <c r="O152" s="12"/>
      <c r="P152" s="12"/>
      <c r="Q152" s="12"/>
      <c r="R152" s="12"/>
      <c r="S152" s="12"/>
      <c r="T152" s="12"/>
      <c r="U152" s="12"/>
      <c r="V152" s="12"/>
    </row>
    <row r="153" spans="1:22" ht="15.75" customHeight="1" x14ac:dyDescent="0.2">
      <c r="A153" s="12"/>
      <c r="B153" s="12"/>
      <c r="C153" s="12"/>
      <c r="D153" s="12"/>
      <c r="E153" s="12"/>
      <c r="F153" s="12"/>
      <c r="G153" s="12"/>
      <c r="H153" s="12"/>
      <c r="I153" s="12"/>
      <c r="J153" s="12"/>
      <c r="K153" s="12"/>
      <c r="L153" s="12"/>
      <c r="M153" s="12"/>
      <c r="N153" s="12"/>
      <c r="O153" s="12"/>
      <c r="P153" s="12"/>
      <c r="Q153" s="12"/>
      <c r="R153" s="12"/>
      <c r="S153" s="12"/>
      <c r="T153" s="12"/>
      <c r="U153" s="12"/>
      <c r="V153" s="12"/>
    </row>
    <row r="154" spans="1:22" ht="15.75" customHeight="1" x14ac:dyDescent="0.2">
      <c r="A154" s="12"/>
      <c r="B154" s="12"/>
      <c r="C154" s="12"/>
      <c r="D154" s="12"/>
      <c r="E154" s="12"/>
      <c r="F154" s="12"/>
      <c r="G154" s="12"/>
      <c r="H154" s="12"/>
      <c r="I154" s="12"/>
      <c r="J154" s="12"/>
      <c r="K154" s="12"/>
      <c r="L154" s="12"/>
      <c r="M154" s="12"/>
      <c r="N154" s="12"/>
      <c r="O154" s="12"/>
      <c r="P154" s="12"/>
      <c r="Q154" s="12"/>
      <c r="R154" s="12"/>
      <c r="S154" s="12"/>
      <c r="T154" s="12"/>
      <c r="U154" s="12"/>
      <c r="V154" s="12"/>
    </row>
    <row r="155" spans="1:22" ht="15.75" customHeight="1" x14ac:dyDescent="0.2">
      <c r="A155" s="12"/>
      <c r="B155" s="12"/>
      <c r="C155" s="12"/>
      <c r="D155" s="12"/>
      <c r="E155" s="12"/>
      <c r="F155" s="12"/>
      <c r="G155" s="12"/>
      <c r="H155" s="12"/>
      <c r="I155" s="12"/>
      <c r="J155" s="12"/>
      <c r="K155" s="12"/>
      <c r="L155" s="12"/>
      <c r="M155" s="12"/>
      <c r="N155" s="12"/>
      <c r="O155" s="12"/>
      <c r="P155" s="12"/>
      <c r="Q155" s="12"/>
      <c r="R155" s="12"/>
      <c r="S155" s="12"/>
      <c r="T155" s="12"/>
      <c r="U155" s="12"/>
      <c r="V155" s="12"/>
    </row>
    <row r="156" spans="1:22" ht="15.75" customHeight="1" x14ac:dyDescent="0.2">
      <c r="A156" s="12"/>
      <c r="B156" s="12"/>
      <c r="C156" s="12"/>
      <c r="D156" s="12"/>
      <c r="E156" s="12"/>
      <c r="F156" s="12"/>
      <c r="G156" s="12"/>
      <c r="H156" s="12"/>
      <c r="I156" s="12"/>
      <c r="J156" s="12"/>
      <c r="K156" s="12"/>
      <c r="L156" s="12"/>
      <c r="M156" s="12"/>
      <c r="N156" s="12"/>
      <c r="O156" s="12"/>
      <c r="P156" s="12"/>
      <c r="Q156" s="12"/>
      <c r="R156" s="12"/>
      <c r="S156" s="12"/>
      <c r="T156" s="12"/>
      <c r="U156" s="12"/>
      <c r="V156" s="12"/>
    </row>
    <row r="157" spans="1:22" ht="15.75" customHeight="1" x14ac:dyDescent="0.2">
      <c r="A157" s="12"/>
      <c r="B157" s="12"/>
      <c r="C157" s="12"/>
      <c r="D157" s="12"/>
      <c r="E157" s="12"/>
      <c r="F157" s="12"/>
      <c r="G157" s="12"/>
      <c r="H157" s="12"/>
      <c r="I157" s="12"/>
      <c r="J157" s="12"/>
      <c r="K157" s="12"/>
      <c r="L157" s="12"/>
      <c r="M157" s="12"/>
      <c r="N157" s="12"/>
      <c r="O157" s="12"/>
      <c r="P157" s="12"/>
      <c r="Q157" s="12"/>
      <c r="R157" s="12"/>
      <c r="S157" s="12"/>
      <c r="T157" s="12"/>
      <c r="U157" s="12"/>
      <c r="V157" s="12"/>
    </row>
    <row r="158" spans="1:22" ht="15.75" customHeight="1" x14ac:dyDescent="0.2">
      <c r="A158" s="12"/>
      <c r="B158" s="12"/>
      <c r="C158" s="12"/>
      <c r="D158" s="12"/>
      <c r="E158" s="12"/>
      <c r="F158" s="12"/>
      <c r="G158" s="12"/>
      <c r="H158" s="12"/>
      <c r="I158" s="12"/>
      <c r="J158" s="12"/>
      <c r="K158" s="12"/>
      <c r="L158" s="12"/>
      <c r="M158" s="12"/>
      <c r="N158" s="12"/>
      <c r="O158" s="12"/>
      <c r="P158" s="12"/>
      <c r="Q158" s="12"/>
      <c r="R158" s="12"/>
      <c r="S158" s="12"/>
      <c r="T158" s="12"/>
      <c r="U158" s="12"/>
      <c r="V158" s="12"/>
    </row>
    <row r="159" spans="1:22" ht="15.75" customHeight="1" x14ac:dyDescent="0.2">
      <c r="A159" s="12"/>
      <c r="B159" s="12"/>
      <c r="C159" s="12"/>
      <c r="D159" s="12"/>
      <c r="E159" s="12"/>
      <c r="F159" s="12"/>
      <c r="G159" s="12"/>
      <c r="H159" s="12"/>
      <c r="I159" s="12"/>
      <c r="J159" s="12"/>
      <c r="K159" s="12"/>
      <c r="L159" s="12"/>
      <c r="M159" s="12"/>
      <c r="N159" s="12"/>
      <c r="O159" s="12"/>
      <c r="P159" s="12"/>
      <c r="Q159" s="12"/>
      <c r="R159" s="12"/>
      <c r="S159" s="12"/>
      <c r="T159" s="12"/>
      <c r="U159" s="12"/>
      <c r="V159" s="12"/>
    </row>
    <row r="160" spans="1:22" ht="15.75" customHeight="1" x14ac:dyDescent="0.2">
      <c r="A160" s="12"/>
      <c r="B160" s="12"/>
      <c r="C160" s="12"/>
      <c r="D160" s="12"/>
      <c r="E160" s="12"/>
      <c r="F160" s="12"/>
      <c r="G160" s="12"/>
      <c r="H160" s="12"/>
      <c r="I160" s="12"/>
      <c r="J160" s="12"/>
      <c r="K160" s="12"/>
      <c r="L160" s="12"/>
      <c r="M160" s="12"/>
      <c r="N160" s="12"/>
      <c r="O160" s="12"/>
      <c r="P160" s="12"/>
      <c r="Q160" s="12"/>
      <c r="R160" s="12"/>
      <c r="S160" s="12"/>
      <c r="T160" s="12"/>
      <c r="U160" s="12"/>
      <c r="V160" s="12"/>
    </row>
    <row r="161" spans="1:22" ht="15.75" customHeight="1" x14ac:dyDescent="0.2">
      <c r="A161" s="12"/>
      <c r="B161" s="12"/>
      <c r="C161" s="12"/>
      <c r="D161" s="12"/>
      <c r="E161" s="12"/>
      <c r="F161" s="12"/>
      <c r="G161" s="12"/>
      <c r="H161" s="12"/>
      <c r="I161" s="12"/>
      <c r="J161" s="12"/>
      <c r="K161" s="12"/>
      <c r="L161" s="12"/>
      <c r="M161" s="12"/>
      <c r="N161" s="12"/>
      <c r="O161" s="12"/>
      <c r="P161" s="12"/>
      <c r="Q161" s="12"/>
      <c r="R161" s="12"/>
      <c r="S161" s="12"/>
      <c r="T161" s="12"/>
      <c r="U161" s="12"/>
      <c r="V161" s="12"/>
    </row>
    <row r="162" spans="1:22" ht="15.75" customHeight="1" x14ac:dyDescent="0.2">
      <c r="A162" s="12"/>
      <c r="B162" s="12"/>
      <c r="C162" s="12"/>
      <c r="D162" s="12"/>
      <c r="E162" s="12"/>
      <c r="F162" s="12"/>
      <c r="G162" s="12"/>
      <c r="H162" s="12"/>
      <c r="I162" s="12"/>
      <c r="J162" s="12"/>
      <c r="K162" s="12"/>
      <c r="L162" s="12"/>
      <c r="M162" s="12"/>
      <c r="N162" s="12"/>
      <c r="O162" s="12"/>
      <c r="P162" s="12"/>
      <c r="Q162" s="12"/>
      <c r="R162" s="12"/>
      <c r="S162" s="12"/>
      <c r="T162" s="12"/>
      <c r="U162" s="12"/>
      <c r="V162" s="12"/>
    </row>
    <row r="163" spans="1:22" ht="15.75" customHeight="1" x14ac:dyDescent="0.2">
      <c r="A163" s="12"/>
      <c r="B163" s="12"/>
      <c r="C163" s="12"/>
      <c r="D163" s="12"/>
      <c r="E163" s="12"/>
      <c r="F163" s="12"/>
      <c r="G163" s="12"/>
      <c r="H163" s="12"/>
      <c r="I163" s="12"/>
      <c r="J163" s="12"/>
      <c r="K163" s="12"/>
      <c r="L163" s="12"/>
      <c r="M163" s="12"/>
      <c r="N163" s="12"/>
      <c r="O163" s="12"/>
      <c r="P163" s="12"/>
      <c r="Q163" s="12"/>
      <c r="R163" s="12"/>
      <c r="S163" s="12"/>
      <c r="T163" s="12"/>
      <c r="U163" s="12"/>
      <c r="V163" s="12"/>
    </row>
    <row r="164" spans="1:22" ht="15.75" customHeight="1" x14ac:dyDescent="0.2">
      <c r="A164" s="12"/>
      <c r="B164" s="12"/>
      <c r="C164" s="12"/>
      <c r="D164" s="12"/>
      <c r="E164" s="12"/>
      <c r="F164" s="12"/>
      <c r="G164" s="12"/>
      <c r="H164" s="12"/>
      <c r="I164" s="12"/>
      <c r="J164" s="12"/>
      <c r="K164" s="12"/>
      <c r="L164" s="12"/>
      <c r="M164" s="12"/>
      <c r="N164" s="12"/>
      <c r="O164" s="12"/>
      <c r="P164" s="12"/>
      <c r="Q164" s="12"/>
      <c r="R164" s="12"/>
      <c r="S164" s="12"/>
      <c r="T164" s="12"/>
      <c r="U164" s="12"/>
      <c r="V164" s="12"/>
    </row>
    <row r="165" spans="1:22" ht="15.75" customHeight="1" x14ac:dyDescent="0.2">
      <c r="A165" s="12"/>
      <c r="B165" s="12"/>
      <c r="C165" s="12"/>
      <c r="D165" s="12"/>
      <c r="E165" s="12"/>
      <c r="F165" s="12"/>
      <c r="G165" s="12"/>
      <c r="H165" s="12"/>
      <c r="I165" s="12"/>
      <c r="J165" s="12"/>
      <c r="K165" s="12"/>
      <c r="L165" s="12"/>
      <c r="M165" s="12"/>
      <c r="N165" s="12"/>
      <c r="O165" s="12"/>
      <c r="P165" s="12"/>
      <c r="Q165" s="12"/>
      <c r="R165" s="12"/>
      <c r="S165" s="12"/>
      <c r="T165" s="12"/>
      <c r="U165" s="12"/>
      <c r="V165" s="12"/>
    </row>
    <row r="166" spans="1:22" ht="15.75" customHeight="1" x14ac:dyDescent="0.2">
      <c r="A166" s="12"/>
      <c r="B166" s="12"/>
      <c r="C166" s="12"/>
      <c r="D166" s="12"/>
      <c r="E166" s="12"/>
      <c r="F166" s="12"/>
      <c r="G166" s="12"/>
      <c r="H166" s="12"/>
      <c r="I166" s="12"/>
      <c r="J166" s="12"/>
      <c r="K166" s="12"/>
      <c r="L166" s="12"/>
      <c r="M166" s="12"/>
      <c r="N166" s="12"/>
      <c r="O166" s="12"/>
      <c r="P166" s="12"/>
      <c r="Q166" s="12"/>
      <c r="R166" s="12"/>
      <c r="S166" s="12"/>
      <c r="T166" s="12"/>
      <c r="U166" s="12"/>
      <c r="V166" s="12"/>
    </row>
    <row r="167" spans="1:22" ht="15.75" customHeight="1" x14ac:dyDescent="0.2">
      <c r="A167" s="12"/>
      <c r="B167" s="12"/>
      <c r="C167" s="12"/>
      <c r="D167" s="12"/>
      <c r="E167" s="12"/>
      <c r="F167" s="12"/>
      <c r="G167" s="12"/>
      <c r="H167" s="12"/>
      <c r="I167" s="12"/>
      <c r="J167" s="12"/>
      <c r="K167" s="12"/>
      <c r="L167" s="12"/>
      <c r="M167" s="12"/>
      <c r="N167" s="12"/>
      <c r="O167" s="12"/>
      <c r="P167" s="12"/>
      <c r="Q167" s="12"/>
      <c r="R167" s="12"/>
      <c r="S167" s="12"/>
      <c r="T167" s="12"/>
      <c r="U167" s="12"/>
      <c r="V167" s="12"/>
    </row>
    <row r="168" spans="1:22" ht="15.75" customHeight="1" x14ac:dyDescent="0.2">
      <c r="A168" s="12"/>
      <c r="B168" s="12"/>
      <c r="C168" s="12"/>
      <c r="D168" s="12"/>
      <c r="E168" s="12"/>
      <c r="F168" s="12"/>
      <c r="G168" s="12"/>
      <c r="H168" s="12"/>
      <c r="I168" s="12"/>
      <c r="J168" s="12"/>
      <c r="K168" s="12"/>
      <c r="L168" s="12"/>
      <c r="M168" s="12"/>
      <c r="N168" s="12"/>
      <c r="O168" s="12"/>
      <c r="P168" s="12"/>
      <c r="Q168" s="12"/>
      <c r="R168" s="12"/>
      <c r="S168" s="12"/>
      <c r="T168" s="12"/>
      <c r="U168" s="12"/>
      <c r="V168" s="12"/>
    </row>
    <row r="169" spans="1:22" ht="15.75" customHeight="1" x14ac:dyDescent="0.2">
      <c r="A169" s="12"/>
      <c r="B169" s="12"/>
      <c r="C169" s="12"/>
      <c r="D169" s="12"/>
      <c r="E169" s="12"/>
      <c r="F169" s="12"/>
      <c r="G169" s="12"/>
      <c r="H169" s="12"/>
      <c r="I169" s="12"/>
      <c r="J169" s="12"/>
      <c r="K169" s="12"/>
      <c r="L169" s="12"/>
      <c r="M169" s="12"/>
      <c r="N169" s="12"/>
      <c r="O169" s="12"/>
      <c r="P169" s="12"/>
      <c r="Q169" s="12"/>
      <c r="R169" s="12"/>
      <c r="S169" s="12"/>
      <c r="T169" s="12"/>
      <c r="U169" s="12"/>
      <c r="V169" s="12"/>
    </row>
    <row r="170" spans="1:22" ht="15.75" customHeight="1" x14ac:dyDescent="0.2">
      <c r="A170" s="12"/>
      <c r="B170" s="12"/>
      <c r="C170" s="12"/>
      <c r="D170" s="12"/>
      <c r="E170" s="12"/>
      <c r="F170" s="12"/>
      <c r="G170" s="12"/>
      <c r="H170" s="12"/>
      <c r="I170" s="12"/>
      <c r="J170" s="12"/>
      <c r="K170" s="12"/>
      <c r="L170" s="12"/>
      <c r="M170" s="12"/>
      <c r="N170" s="12"/>
      <c r="O170" s="12"/>
      <c r="P170" s="12"/>
      <c r="Q170" s="12"/>
      <c r="R170" s="12"/>
      <c r="S170" s="12"/>
      <c r="T170" s="12"/>
      <c r="U170" s="12"/>
      <c r="V170" s="12"/>
    </row>
    <row r="171" spans="1:22" ht="15.75" customHeight="1" x14ac:dyDescent="0.2">
      <c r="A171" s="12"/>
      <c r="B171" s="12"/>
      <c r="C171" s="12"/>
      <c r="D171" s="12"/>
      <c r="E171" s="12"/>
      <c r="F171" s="12"/>
      <c r="G171" s="12"/>
      <c r="H171" s="12"/>
      <c r="I171" s="12"/>
      <c r="J171" s="12"/>
      <c r="K171" s="12"/>
      <c r="L171" s="12"/>
      <c r="M171" s="12"/>
      <c r="N171" s="12"/>
      <c r="O171" s="12"/>
      <c r="P171" s="12"/>
      <c r="Q171" s="12"/>
      <c r="R171" s="12"/>
      <c r="S171" s="12"/>
      <c r="T171" s="12"/>
      <c r="U171" s="12"/>
      <c r="V171" s="12"/>
    </row>
    <row r="172" spans="1:22" ht="15.75" customHeight="1" x14ac:dyDescent="0.2">
      <c r="A172" s="12"/>
      <c r="B172" s="12"/>
      <c r="C172" s="12"/>
      <c r="D172" s="12"/>
      <c r="E172" s="12"/>
      <c r="F172" s="12"/>
      <c r="G172" s="12"/>
      <c r="H172" s="12"/>
      <c r="I172" s="12"/>
      <c r="J172" s="12"/>
      <c r="K172" s="12"/>
      <c r="L172" s="12"/>
      <c r="M172" s="12"/>
      <c r="N172" s="12"/>
      <c r="O172" s="12"/>
      <c r="P172" s="12"/>
      <c r="Q172" s="12"/>
      <c r="R172" s="12"/>
      <c r="S172" s="12"/>
      <c r="T172" s="12"/>
      <c r="U172" s="12"/>
      <c r="V172" s="12"/>
    </row>
    <row r="173" spans="1:22" ht="15.75" customHeight="1" x14ac:dyDescent="0.2">
      <c r="A173" s="12"/>
      <c r="B173" s="12"/>
      <c r="C173" s="12"/>
      <c r="D173" s="12"/>
      <c r="E173" s="12"/>
      <c r="F173" s="12"/>
      <c r="G173" s="12"/>
      <c r="H173" s="12"/>
      <c r="I173" s="12"/>
      <c r="J173" s="12"/>
      <c r="K173" s="12"/>
      <c r="L173" s="12"/>
      <c r="M173" s="12"/>
      <c r="N173" s="12"/>
      <c r="O173" s="12"/>
      <c r="P173" s="12"/>
      <c r="Q173" s="12"/>
      <c r="R173" s="12"/>
      <c r="S173" s="12"/>
      <c r="T173" s="12"/>
      <c r="U173" s="12"/>
      <c r="V173" s="12"/>
    </row>
    <row r="174" spans="1:22" ht="15.75" customHeight="1" x14ac:dyDescent="0.2">
      <c r="A174" s="12"/>
      <c r="B174" s="12"/>
      <c r="C174" s="12"/>
      <c r="D174" s="12"/>
      <c r="E174" s="12"/>
      <c r="F174" s="12"/>
      <c r="G174" s="12"/>
      <c r="H174" s="12"/>
      <c r="I174" s="12"/>
      <c r="J174" s="12"/>
      <c r="K174" s="12"/>
      <c r="L174" s="12"/>
      <c r="M174" s="12"/>
      <c r="N174" s="12"/>
      <c r="O174" s="12"/>
      <c r="P174" s="12"/>
      <c r="Q174" s="12"/>
      <c r="R174" s="12"/>
      <c r="S174" s="12"/>
      <c r="T174" s="12"/>
      <c r="U174" s="12"/>
      <c r="V174" s="12"/>
    </row>
    <row r="175" spans="1:22" ht="15.75" customHeight="1" x14ac:dyDescent="0.2">
      <c r="A175" s="12"/>
      <c r="B175" s="12"/>
      <c r="C175" s="12"/>
      <c r="D175" s="12"/>
      <c r="E175" s="12"/>
      <c r="F175" s="12"/>
      <c r="G175" s="12"/>
      <c r="H175" s="12"/>
      <c r="I175" s="12"/>
      <c r="J175" s="12"/>
      <c r="K175" s="12"/>
      <c r="L175" s="12"/>
      <c r="M175" s="12"/>
      <c r="N175" s="12"/>
      <c r="O175" s="12"/>
      <c r="P175" s="12"/>
      <c r="Q175" s="12"/>
      <c r="R175" s="12"/>
      <c r="S175" s="12"/>
      <c r="T175" s="12"/>
      <c r="U175" s="12"/>
      <c r="V175" s="12"/>
    </row>
    <row r="176" spans="1:22" ht="15.75" customHeight="1" x14ac:dyDescent="0.2">
      <c r="A176" s="12"/>
      <c r="B176" s="12"/>
      <c r="C176" s="12"/>
      <c r="D176" s="12"/>
      <c r="E176" s="12"/>
      <c r="F176" s="12"/>
      <c r="G176" s="12"/>
      <c r="H176" s="12"/>
      <c r="I176" s="12"/>
      <c r="J176" s="12"/>
      <c r="K176" s="12"/>
      <c r="L176" s="12"/>
      <c r="M176" s="12"/>
      <c r="N176" s="12"/>
      <c r="O176" s="12"/>
      <c r="P176" s="12"/>
      <c r="Q176" s="12"/>
      <c r="R176" s="12"/>
      <c r="S176" s="12"/>
      <c r="T176" s="12"/>
      <c r="U176" s="12"/>
      <c r="V176" s="12"/>
    </row>
    <row r="177" spans="1:22" ht="15.75" customHeight="1" x14ac:dyDescent="0.2">
      <c r="A177" s="12"/>
      <c r="B177" s="12"/>
      <c r="C177" s="12"/>
      <c r="D177" s="12"/>
      <c r="E177" s="12"/>
      <c r="F177" s="12"/>
      <c r="G177" s="12"/>
      <c r="H177" s="12"/>
      <c r="I177" s="12"/>
      <c r="J177" s="12"/>
      <c r="K177" s="12"/>
      <c r="L177" s="12"/>
      <c r="M177" s="12"/>
      <c r="N177" s="12"/>
      <c r="O177" s="12"/>
      <c r="P177" s="12"/>
      <c r="Q177" s="12"/>
      <c r="R177" s="12"/>
      <c r="S177" s="12"/>
      <c r="T177" s="12"/>
      <c r="U177" s="12"/>
      <c r="V177" s="12"/>
    </row>
    <row r="178" spans="1:22" ht="15.75" customHeight="1" x14ac:dyDescent="0.2">
      <c r="A178" s="12"/>
      <c r="B178" s="12"/>
      <c r="C178" s="12"/>
      <c r="D178" s="12"/>
      <c r="E178" s="12"/>
      <c r="F178" s="12"/>
      <c r="G178" s="12"/>
      <c r="H178" s="12"/>
      <c r="I178" s="12"/>
      <c r="J178" s="12"/>
      <c r="K178" s="12"/>
      <c r="L178" s="12"/>
      <c r="M178" s="12"/>
      <c r="N178" s="12"/>
      <c r="O178" s="12"/>
      <c r="P178" s="12"/>
      <c r="Q178" s="12"/>
      <c r="R178" s="12"/>
      <c r="S178" s="12"/>
      <c r="T178" s="12"/>
      <c r="U178" s="12"/>
      <c r="V178" s="12"/>
    </row>
    <row r="179" spans="1:22" ht="15.75" customHeight="1" x14ac:dyDescent="0.2">
      <c r="A179" s="12"/>
      <c r="B179" s="12"/>
      <c r="C179" s="12"/>
      <c r="D179" s="12"/>
      <c r="E179" s="12"/>
      <c r="F179" s="12"/>
      <c r="G179" s="12"/>
      <c r="H179" s="12"/>
      <c r="I179" s="12"/>
      <c r="J179" s="12"/>
      <c r="K179" s="12"/>
      <c r="L179" s="12"/>
      <c r="M179" s="12"/>
      <c r="N179" s="12"/>
      <c r="O179" s="12"/>
      <c r="P179" s="12"/>
      <c r="Q179" s="12"/>
      <c r="R179" s="12"/>
      <c r="S179" s="12"/>
      <c r="T179" s="12"/>
      <c r="U179" s="12"/>
      <c r="V179" s="12"/>
    </row>
    <row r="180" spans="1:22" ht="15.75" customHeight="1" x14ac:dyDescent="0.2">
      <c r="A180" s="12"/>
      <c r="B180" s="12"/>
      <c r="C180" s="12"/>
      <c r="D180" s="12"/>
      <c r="E180" s="12"/>
      <c r="F180" s="12"/>
      <c r="G180" s="12"/>
      <c r="H180" s="12"/>
      <c r="I180" s="12"/>
      <c r="J180" s="12"/>
      <c r="K180" s="12"/>
      <c r="L180" s="12"/>
      <c r="M180" s="12"/>
      <c r="N180" s="12"/>
      <c r="O180" s="12"/>
      <c r="P180" s="12"/>
      <c r="Q180" s="12"/>
      <c r="R180" s="12"/>
      <c r="S180" s="12"/>
      <c r="T180" s="12"/>
      <c r="U180" s="12"/>
      <c r="V180" s="12"/>
    </row>
    <row r="181" spans="1:22" ht="15.75" customHeight="1" x14ac:dyDescent="0.2">
      <c r="A181" s="12"/>
      <c r="B181" s="12"/>
      <c r="C181" s="12"/>
      <c r="D181" s="12"/>
      <c r="E181" s="12"/>
      <c r="F181" s="12"/>
      <c r="G181" s="12"/>
      <c r="H181" s="12"/>
      <c r="I181" s="12"/>
      <c r="J181" s="12"/>
      <c r="K181" s="12"/>
      <c r="L181" s="12"/>
      <c r="M181" s="12"/>
      <c r="N181" s="12"/>
      <c r="O181" s="12"/>
      <c r="P181" s="12"/>
      <c r="Q181" s="12"/>
      <c r="R181" s="12"/>
      <c r="S181" s="12"/>
      <c r="T181" s="12"/>
      <c r="U181" s="12"/>
      <c r="V181" s="12"/>
    </row>
    <row r="182" spans="1:22" ht="15.75" customHeight="1" x14ac:dyDescent="0.2">
      <c r="A182" s="12"/>
      <c r="B182" s="12"/>
      <c r="C182" s="12"/>
      <c r="D182" s="12"/>
      <c r="E182" s="12"/>
      <c r="F182" s="12"/>
      <c r="G182" s="12"/>
      <c r="H182" s="12"/>
      <c r="I182" s="12"/>
      <c r="J182" s="12"/>
      <c r="K182" s="12"/>
      <c r="L182" s="12"/>
      <c r="M182" s="12"/>
      <c r="N182" s="12"/>
      <c r="O182" s="12"/>
      <c r="P182" s="12"/>
      <c r="Q182" s="12"/>
      <c r="R182" s="12"/>
      <c r="S182" s="12"/>
      <c r="T182" s="12"/>
      <c r="U182" s="12"/>
      <c r="V182" s="12"/>
    </row>
    <row r="183" spans="1:22" ht="15.75" customHeight="1" x14ac:dyDescent="0.2">
      <c r="A183" s="12"/>
      <c r="B183" s="12"/>
      <c r="C183" s="12"/>
      <c r="D183" s="12"/>
      <c r="E183" s="12"/>
      <c r="F183" s="12"/>
      <c r="G183" s="12"/>
      <c r="H183" s="12"/>
      <c r="I183" s="12"/>
      <c r="J183" s="12"/>
      <c r="K183" s="12"/>
      <c r="L183" s="12"/>
      <c r="M183" s="12"/>
      <c r="N183" s="12"/>
      <c r="O183" s="12"/>
      <c r="P183" s="12"/>
      <c r="Q183" s="12"/>
      <c r="R183" s="12"/>
      <c r="S183" s="12"/>
      <c r="T183" s="12"/>
      <c r="U183" s="12"/>
      <c r="V183" s="12"/>
    </row>
    <row r="184" spans="1:22" ht="15.75" customHeight="1" x14ac:dyDescent="0.2">
      <c r="A184" s="12"/>
      <c r="B184" s="12"/>
      <c r="C184" s="12"/>
      <c r="D184" s="12"/>
      <c r="E184" s="12"/>
      <c r="F184" s="12"/>
      <c r="G184" s="12"/>
      <c r="H184" s="12"/>
      <c r="I184" s="12"/>
      <c r="J184" s="12"/>
      <c r="K184" s="12"/>
      <c r="L184" s="12"/>
      <c r="M184" s="12"/>
      <c r="N184" s="12"/>
      <c r="O184" s="12"/>
      <c r="P184" s="12"/>
      <c r="Q184" s="12"/>
      <c r="R184" s="12"/>
      <c r="S184" s="12"/>
      <c r="T184" s="12"/>
      <c r="U184" s="12"/>
      <c r="V184" s="12"/>
    </row>
    <row r="185" spans="1:22" ht="15.75" customHeight="1" x14ac:dyDescent="0.2">
      <c r="A185" s="12"/>
      <c r="B185" s="12"/>
      <c r="C185" s="12"/>
      <c r="D185" s="12"/>
      <c r="E185" s="12"/>
      <c r="F185" s="12"/>
      <c r="G185" s="12"/>
      <c r="H185" s="12"/>
      <c r="I185" s="12"/>
      <c r="J185" s="12"/>
      <c r="K185" s="12"/>
      <c r="L185" s="12"/>
      <c r="M185" s="12"/>
      <c r="N185" s="12"/>
      <c r="O185" s="12"/>
      <c r="P185" s="12"/>
      <c r="Q185" s="12"/>
      <c r="R185" s="12"/>
      <c r="S185" s="12"/>
      <c r="T185" s="12"/>
      <c r="U185" s="12"/>
      <c r="V185" s="12"/>
    </row>
    <row r="186" spans="1:22" ht="15.75" customHeight="1" x14ac:dyDescent="0.2">
      <c r="A186" s="12"/>
      <c r="B186" s="12"/>
      <c r="C186" s="12"/>
      <c r="D186" s="12"/>
      <c r="E186" s="12"/>
      <c r="F186" s="12"/>
      <c r="G186" s="12"/>
      <c r="H186" s="12"/>
      <c r="I186" s="12"/>
      <c r="J186" s="12"/>
      <c r="K186" s="12"/>
      <c r="L186" s="12"/>
      <c r="M186" s="12"/>
      <c r="N186" s="12"/>
      <c r="O186" s="12"/>
      <c r="P186" s="12"/>
      <c r="Q186" s="12"/>
      <c r="R186" s="12"/>
      <c r="S186" s="12"/>
      <c r="T186" s="12"/>
      <c r="U186" s="12"/>
      <c r="V186" s="12"/>
    </row>
    <row r="187" spans="1:22" ht="15.75" customHeight="1" x14ac:dyDescent="0.2">
      <c r="A187" s="12"/>
      <c r="B187" s="12"/>
      <c r="C187" s="12"/>
      <c r="D187" s="12"/>
      <c r="E187" s="12"/>
      <c r="F187" s="12"/>
      <c r="G187" s="12"/>
      <c r="H187" s="12"/>
      <c r="I187" s="12"/>
      <c r="J187" s="12"/>
      <c r="K187" s="12"/>
      <c r="L187" s="12"/>
      <c r="M187" s="12"/>
      <c r="N187" s="12"/>
      <c r="O187" s="12"/>
      <c r="P187" s="12"/>
      <c r="Q187" s="12"/>
      <c r="R187" s="12"/>
      <c r="S187" s="12"/>
      <c r="T187" s="12"/>
      <c r="U187" s="12"/>
      <c r="V187" s="12"/>
    </row>
    <row r="188" spans="1:22" ht="15.75" customHeight="1" x14ac:dyDescent="0.2">
      <c r="A188" s="12"/>
      <c r="B188" s="12"/>
      <c r="C188" s="12"/>
      <c r="D188" s="12"/>
      <c r="E188" s="12"/>
      <c r="F188" s="12"/>
      <c r="G188" s="12"/>
      <c r="H188" s="12"/>
      <c r="I188" s="12"/>
      <c r="J188" s="12"/>
      <c r="K188" s="12"/>
      <c r="L188" s="12"/>
      <c r="M188" s="12"/>
      <c r="N188" s="12"/>
      <c r="O188" s="12"/>
      <c r="P188" s="12"/>
      <c r="Q188" s="12"/>
      <c r="R188" s="12"/>
      <c r="S188" s="12"/>
      <c r="T188" s="12"/>
      <c r="U188" s="12"/>
      <c r="V188" s="12"/>
    </row>
    <row r="189" spans="1:22" ht="15.75" customHeight="1" x14ac:dyDescent="0.2">
      <c r="A189" s="12"/>
      <c r="B189" s="12"/>
      <c r="C189" s="12"/>
      <c r="D189" s="12"/>
      <c r="E189" s="12"/>
      <c r="F189" s="12"/>
      <c r="G189" s="12"/>
      <c r="H189" s="12"/>
      <c r="I189" s="12"/>
      <c r="J189" s="12"/>
      <c r="K189" s="12"/>
      <c r="L189" s="12"/>
      <c r="M189" s="12"/>
      <c r="N189" s="12"/>
      <c r="O189" s="12"/>
      <c r="P189" s="12"/>
      <c r="Q189" s="12"/>
      <c r="R189" s="12"/>
      <c r="S189" s="12"/>
      <c r="T189" s="12"/>
      <c r="U189" s="12"/>
      <c r="V189" s="12"/>
    </row>
    <row r="190" spans="1:22" ht="15.75" customHeight="1" x14ac:dyDescent="0.2">
      <c r="A190" s="12"/>
      <c r="B190" s="12"/>
      <c r="C190" s="12"/>
      <c r="D190" s="12"/>
      <c r="E190" s="12"/>
      <c r="F190" s="12"/>
      <c r="G190" s="12"/>
      <c r="H190" s="12"/>
      <c r="I190" s="12"/>
      <c r="J190" s="12"/>
      <c r="K190" s="12"/>
      <c r="L190" s="12"/>
      <c r="M190" s="12"/>
      <c r="N190" s="12"/>
      <c r="O190" s="12"/>
      <c r="P190" s="12"/>
      <c r="Q190" s="12"/>
      <c r="R190" s="12"/>
      <c r="S190" s="12"/>
      <c r="T190" s="12"/>
      <c r="U190" s="12"/>
      <c r="V190" s="12"/>
    </row>
    <row r="191" spans="1:22" ht="15.75" customHeight="1" x14ac:dyDescent="0.2">
      <c r="A191" s="12"/>
      <c r="B191" s="12"/>
      <c r="C191" s="12"/>
      <c r="D191" s="12"/>
      <c r="E191" s="12"/>
      <c r="F191" s="12"/>
      <c r="G191" s="12"/>
      <c r="H191" s="12"/>
      <c r="I191" s="12"/>
      <c r="J191" s="12"/>
      <c r="K191" s="12"/>
      <c r="L191" s="12"/>
      <c r="M191" s="12"/>
      <c r="N191" s="12"/>
      <c r="O191" s="12"/>
      <c r="P191" s="12"/>
      <c r="Q191" s="12"/>
      <c r="R191" s="12"/>
      <c r="S191" s="12"/>
      <c r="T191" s="12"/>
      <c r="U191" s="12"/>
      <c r="V191" s="12"/>
    </row>
    <row r="192" spans="1:22" ht="15.75" customHeight="1" x14ac:dyDescent="0.2">
      <c r="A192" s="12"/>
      <c r="B192" s="12"/>
      <c r="C192" s="12"/>
      <c r="D192" s="12"/>
      <c r="E192" s="12"/>
      <c r="F192" s="12"/>
      <c r="G192" s="12"/>
      <c r="H192" s="12"/>
      <c r="I192" s="12"/>
      <c r="J192" s="12"/>
      <c r="K192" s="12"/>
      <c r="L192" s="12"/>
      <c r="M192" s="12"/>
      <c r="N192" s="12"/>
      <c r="O192" s="12"/>
      <c r="P192" s="12"/>
      <c r="Q192" s="12"/>
      <c r="R192" s="12"/>
      <c r="S192" s="12"/>
      <c r="T192" s="12"/>
      <c r="U192" s="12"/>
      <c r="V192" s="12"/>
    </row>
    <row r="193" spans="1:22" ht="15.75" customHeight="1" x14ac:dyDescent="0.2">
      <c r="A193" s="12"/>
      <c r="B193" s="12"/>
      <c r="C193" s="12"/>
      <c r="D193" s="12"/>
      <c r="E193" s="12"/>
      <c r="F193" s="12"/>
      <c r="G193" s="12"/>
      <c r="H193" s="12"/>
      <c r="I193" s="12"/>
      <c r="J193" s="12"/>
      <c r="K193" s="12"/>
      <c r="L193" s="12"/>
      <c r="M193" s="12"/>
      <c r="N193" s="12"/>
      <c r="O193" s="12"/>
      <c r="P193" s="12"/>
      <c r="Q193" s="12"/>
      <c r="R193" s="12"/>
      <c r="S193" s="12"/>
      <c r="T193" s="12"/>
      <c r="U193" s="12"/>
      <c r="V193" s="12"/>
    </row>
    <row r="194" spans="1:22" ht="15.75" customHeight="1" x14ac:dyDescent="0.2">
      <c r="A194" s="12"/>
      <c r="B194" s="12"/>
      <c r="C194" s="12"/>
      <c r="D194" s="12"/>
      <c r="E194" s="12"/>
      <c r="F194" s="12"/>
      <c r="G194" s="12"/>
      <c r="H194" s="12"/>
      <c r="I194" s="12"/>
      <c r="J194" s="12"/>
      <c r="K194" s="12"/>
      <c r="L194" s="12"/>
      <c r="M194" s="12"/>
      <c r="N194" s="12"/>
      <c r="O194" s="12"/>
      <c r="P194" s="12"/>
      <c r="Q194" s="12"/>
      <c r="R194" s="12"/>
      <c r="S194" s="12"/>
      <c r="T194" s="12"/>
      <c r="U194" s="12"/>
      <c r="V194" s="12"/>
    </row>
    <row r="195" spans="1:22" ht="15.75" customHeight="1" x14ac:dyDescent="0.2">
      <c r="A195" s="12"/>
      <c r="B195" s="12"/>
      <c r="C195" s="12"/>
      <c r="D195" s="12"/>
      <c r="E195" s="12"/>
      <c r="F195" s="12"/>
      <c r="G195" s="12"/>
      <c r="H195" s="12"/>
      <c r="I195" s="12"/>
      <c r="J195" s="12"/>
      <c r="K195" s="12"/>
      <c r="L195" s="12"/>
      <c r="M195" s="12"/>
      <c r="N195" s="12"/>
      <c r="O195" s="12"/>
      <c r="P195" s="12"/>
      <c r="Q195" s="12"/>
      <c r="R195" s="12"/>
      <c r="S195" s="12"/>
      <c r="T195" s="12"/>
      <c r="U195" s="12"/>
      <c r="V195" s="12"/>
    </row>
    <row r="196" spans="1:22" ht="15.75" customHeight="1" x14ac:dyDescent="0.2">
      <c r="A196" s="12"/>
      <c r="B196" s="12"/>
      <c r="C196" s="12"/>
      <c r="D196" s="12"/>
      <c r="E196" s="12"/>
      <c r="F196" s="12"/>
      <c r="G196" s="12"/>
      <c r="H196" s="12"/>
      <c r="I196" s="12"/>
      <c r="J196" s="12"/>
      <c r="K196" s="12"/>
      <c r="L196" s="12"/>
      <c r="M196" s="12"/>
      <c r="N196" s="12"/>
      <c r="O196" s="12"/>
      <c r="P196" s="12"/>
      <c r="Q196" s="12"/>
      <c r="R196" s="12"/>
      <c r="S196" s="12"/>
      <c r="T196" s="12"/>
      <c r="U196" s="12"/>
      <c r="V196" s="12"/>
    </row>
    <row r="197" spans="1:22" ht="15.75" customHeight="1" x14ac:dyDescent="0.2">
      <c r="A197" s="12"/>
      <c r="B197" s="12"/>
      <c r="C197" s="12"/>
      <c r="D197" s="12"/>
      <c r="E197" s="12"/>
      <c r="F197" s="12"/>
      <c r="G197" s="12"/>
      <c r="H197" s="12"/>
      <c r="I197" s="12"/>
      <c r="J197" s="12"/>
      <c r="K197" s="12"/>
      <c r="L197" s="12"/>
      <c r="M197" s="12"/>
      <c r="N197" s="12"/>
      <c r="O197" s="12"/>
      <c r="P197" s="12"/>
      <c r="Q197" s="12"/>
      <c r="R197" s="12"/>
      <c r="S197" s="12"/>
      <c r="T197" s="12"/>
      <c r="U197" s="12"/>
      <c r="V197" s="12"/>
    </row>
    <row r="198" spans="1:22" ht="15.75" customHeight="1" x14ac:dyDescent="0.2">
      <c r="A198" s="12"/>
      <c r="B198" s="12"/>
      <c r="C198" s="12"/>
      <c r="D198" s="12"/>
      <c r="E198" s="12"/>
      <c r="F198" s="12"/>
      <c r="G198" s="12"/>
      <c r="H198" s="12"/>
      <c r="I198" s="12"/>
      <c r="J198" s="12"/>
      <c r="K198" s="12"/>
      <c r="L198" s="12"/>
      <c r="M198" s="12"/>
      <c r="N198" s="12"/>
      <c r="O198" s="12"/>
      <c r="P198" s="12"/>
      <c r="Q198" s="12"/>
      <c r="R198" s="12"/>
      <c r="S198" s="12"/>
      <c r="T198" s="12"/>
      <c r="U198" s="12"/>
      <c r="V198" s="12"/>
    </row>
    <row r="199" spans="1:22" ht="15.75" customHeight="1" x14ac:dyDescent="0.2">
      <c r="A199" s="12"/>
      <c r="B199" s="12"/>
      <c r="C199" s="12"/>
      <c r="D199" s="12"/>
      <c r="E199" s="12"/>
      <c r="F199" s="12"/>
      <c r="G199" s="12"/>
      <c r="H199" s="12"/>
      <c r="I199" s="12"/>
      <c r="J199" s="12"/>
      <c r="K199" s="12"/>
      <c r="L199" s="12"/>
      <c r="M199" s="12"/>
      <c r="N199" s="12"/>
      <c r="O199" s="12"/>
      <c r="P199" s="12"/>
      <c r="Q199" s="12"/>
      <c r="R199" s="12"/>
      <c r="S199" s="12"/>
      <c r="T199" s="12"/>
      <c r="U199" s="12"/>
      <c r="V199" s="12"/>
    </row>
    <row r="200" spans="1:22" ht="15.75" customHeight="1" x14ac:dyDescent="0.2">
      <c r="A200" s="12"/>
      <c r="B200" s="12"/>
      <c r="C200" s="12"/>
      <c r="D200" s="12"/>
      <c r="E200" s="12"/>
      <c r="F200" s="12"/>
      <c r="G200" s="12"/>
      <c r="H200" s="12"/>
      <c r="I200" s="12"/>
      <c r="J200" s="12"/>
      <c r="K200" s="12"/>
      <c r="L200" s="12"/>
      <c r="M200" s="12"/>
      <c r="N200" s="12"/>
      <c r="O200" s="12"/>
      <c r="P200" s="12"/>
      <c r="Q200" s="12"/>
      <c r="R200" s="12"/>
      <c r="S200" s="12"/>
      <c r="T200" s="12"/>
      <c r="U200" s="12"/>
      <c r="V200" s="12"/>
    </row>
    <row r="201" spans="1:22" ht="15.75" customHeight="1" x14ac:dyDescent="0.2">
      <c r="A201" s="12"/>
      <c r="B201" s="12"/>
      <c r="C201" s="12"/>
      <c r="D201" s="12"/>
      <c r="E201" s="12"/>
      <c r="F201" s="12"/>
      <c r="G201" s="12"/>
      <c r="H201" s="12"/>
      <c r="I201" s="12"/>
      <c r="J201" s="12"/>
      <c r="K201" s="12"/>
      <c r="L201" s="12"/>
      <c r="M201" s="12"/>
      <c r="N201" s="12"/>
      <c r="O201" s="12"/>
      <c r="P201" s="12"/>
      <c r="Q201" s="12"/>
      <c r="R201" s="12"/>
      <c r="S201" s="12"/>
      <c r="T201" s="12"/>
      <c r="U201" s="12"/>
      <c r="V201" s="12"/>
    </row>
    <row r="202" spans="1:22" ht="15.75" customHeight="1" x14ac:dyDescent="0.2">
      <c r="A202" s="12"/>
      <c r="B202" s="12"/>
      <c r="C202" s="12"/>
      <c r="D202" s="12"/>
      <c r="E202" s="12"/>
      <c r="F202" s="12"/>
      <c r="G202" s="12"/>
      <c r="H202" s="12"/>
      <c r="I202" s="12"/>
      <c r="J202" s="12"/>
      <c r="K202" s="12"/>
      <c r="L202" s="12"/>
      <c r="M202" s="12"/>
      <c r="N202" s="12"/>
      <c r="O202" s="12"/>
      <c r="P202" s="12"/>
      <c r="Q202" s="12"/>
      <c r="R202" s="12"/>
      <c r="S202" s="12"/>
      <c r="T202" s="12"/>
      <c r="U202" s="12"/>
      <c r="V202" s="12"/>
    </row>
    <row r="203" spans="1:22" ht="15.75" customHeight="1" x14ac:dyDescent="0.2">
      <c r="A203" s="12"/>
      <c r="B203" s="12"/>
      <c r="C203" s="12"/>
      <c r="D203" s="12"/>
      <c r="E203" s="12"/>
      <c r="F203" s="12"/>
      <c r="G203" s="12"/>
      <c r="H203" s="12"/>
      <c r="I203" s="12"/>
      <c r="J203" s="12"/>
      <c r="K203" s="12"/>
      <c r="L203" s="12"/>
      <c r="M203" s="12"/>
      <c r="N203" s="12"/>
      <c r="O203" s="12"/>
      <c r="P203" s="12"/>
      <c r="Q203" s="12"/>
      <c r="R203" s="12"/>
      <c r="S203" s="12"/>
      <c r="T203" s="12"/>
      <c r="U203" s="12"/>
      <c r="V203" s="12"/>
    </row>
    <row r="204" spans="1:22" ht="15.75" customHeight="1" x14ac:dyDescent="0.2">
      <c r="A204" s="12"/>
      <c r="B204" s="12"/>
      <c r="C204" s="12"/>
      <c r="D204" s="12"/>
      <c r="E204" s="12"/>
      <c r="F204" s="12"/>
      <c r="G204" s="12"/>
      <c r="H204" s="12"/>
      <c r="I204" s="12"/>
      <c r="J204" s="12"/>
      <c r="K204" s="12"/>
      <c r="L204" s="12"/>
      <c r="M204" s="12"/>
      <c r="N204" s="12"/>
      <c r="O204" s="12"/>
      <c r="P204" s="12"/>
      <c r="Q204" s="12"/>
      <c r="R204" s="12"/>
      <c r="S204" s="12"/>
      <c r="T204" s="12"/>
      <c r="U204" s="12"/>
      <c r="V204" s="12"/>
    </row>
    <row r="205" spans="1:22" ht="15.75" customHeight="1" x14ac:dyDescent="0.2">
      <c r="A205" s="12"/>
      <c r="B205" s="12"/>
      <c r="C205" s="12"/>
      <c r="D205" s="12"/>
      <c r="E205" s="12"/>
      <c r="F205" s="12"/>
      <c r="G205" s="12"/>
      <c r="H205" s="12"/>
      <c r="I205" s="12"/>
      <c r="J205" s="12"/>
      <c r="K205" s="12"/>
      <c r="L205" s="12"/>
      <c r="M205" s="12"/>
      <c r="N205" s="12"/>
      <c r="O205" s="12"/>
      <c r="P205" s="12"/>
      <c r="Q205" s="12"/>
      <c r="R205" s="12"/>
      <c r="S205" s="12"/>
      <c r="T205" s="12"/>
      <c r="U205" s="12"/>
      <c r="V205" s="12"/>
    </row>
    <row r="206" spans="1:22" ht="15.75" customHeight="1" x14ac:dyDescent="0.2">
      <c r="A206" s="12"/>
      <c r="B206" s="12"/>
      <c r="C206" s="12"/>
      <c r="D206" s="12"/>
      <c r="E206" s="12"/>
      <c r="F206" s="12"/>
      <c r="G206" s="12"/>
      <c r="H206" s="12"/>
      <c r="I206" s="12"/>
      <c r="J206" s="12"/>
      <c r="K206" s="12"/>
      <c r="L206" s="12"/>
      <c r="M206" s="12"/>
      <c r="N206" s="12"/>
      <c r="O206" s="12"/>
      <c r="P206" s="12"/>
      <c r="Q206" s="12"/>
      <c r="R206" s="12"/>
      <c r="S206" s="12"/>
      <c r="T206" s="12"/>
      <c r="U206" s="12"/>
      <c r="V206" s="12"/>
    </row>
    <row r="207" spans="1:22" ht="15.75" customHeight="1" x14ac:dyDescent="0.2">
      <c r="A207" s="12"/>
      <c r="B207" s="12"/>
      <c r="C207" s="12"/>
      <c r="D207" s="12"/>
      <c r="E207" s="12"/>
      <c r="F207" s="12"/>
      <c r="G207" s="12"/>
      <c r="H207" s="12"/>
      <c r="I207" s="12"/>
      <c r="J207" s="12"/>
      <c r="K207" s="12"/>
      <c r="L207" s="12"/>
      <c r="M207" s="12"/>
      <c r="N207" s="12"/>
      <c r="O207" s="12"/>
      <c r="P207" s="12"/>
      <c r="Q207" s="12"/>
      <c r="R207" s="12"/>
      <c r="S207" s="12"/>
      <c r="T207" s="12"/>
      <c r="U207" s="12"/>
      <c r="V207" s="12"/>
    </row>
    <row r="208" spans="1:22" ht="15.75" customHeight="1" x14ac:dyDescent="0.2">
      <c r="A208" s="12"/>
      <c r="B208" s="12"/>
      <c r="C208" s="12"/>
      <c r="D208" s="12"/>
      <c r="E208" s="12"/>
      <c r="F208" s="12"/>
      <c r="G208" s="12"/>
      <c r="H208" s="12"/>
      <c r="I208" s="12"/>
      <c r="J208" s="12"/>
      <c r="K208" s="12"/>
      <c r="L208" s="12"/>
      <c r="M208" s="12"/>
      <c r="N208" s="12"/>
      <c r="O208" s="12"/>
      <c r="P208" s="12"/>
      <c r="Q208" s="12"/>
      <c r="R208" s="12"/>
      <c r="S208" s="12"/>
      <c r="T208" s="12"/>
      <c r="U208" s="12"/>
      <c r="V208" s="12"/>
    </row>
    <row r="209" spans="1:22" ht="15.75" customHeight="1" x14ac:dyDescent="0.2">
      <c r="A209" s="12"/>
      <c r="B209" s="12"/>
      <c r="C209" s="12"/>
      <c r="D209" s="12"/>
      <c r="E209" s="12"/>
      <c r="F209" s="12"/>
      <c r="G209" s="12"/>
      <c r="H209" s="12"/>
      <c r="I209" s="12"/>
      <c r="J209" s="12"/>
      <c r="K209" s="12"/>
      <c r="L209" s="12"/>
      <c r="M209" s="12"/>
      <c r="N209" s="12"/>
      <c r="O209" s="12"/>
      <c r="P209" s="12"/>
      <c r="Q209" s="12"/>
      <c r="R209" s="12"/>
      <c r="S209" s="12"/>
      <c r="T209" s="12"/>
      <c r="U209" s="12"/>
      <c r="V209" s="12"/>
    </row>
    <row r="210" spans="1:22" ht="15.75" customHeight="1" x14ac:dyDescent="0.2">
      <c r="A210" s="12"/>
      <c r="B210" s="12"/>
      <c r="C210" s="12"/>
      <c r="D210" s="12"/>
      <c r="E210" s="12"/>
      <c r="F210" s="12"/>
      <c r="G210" s="12"/>
      <c r="H210" s="12"/>
      <c r="I210" s="12"/>
      <c r="J210" s="12"/>
      <c r="K210" s="12"/>
      <c r="L210" s="12"/>
      <c r="M210" s="12"/>
      <c r="N210" s="12"/>
      <c r="O210" s="12"/>
      <c r="P210" s="12"/>
      <c r="Q210" s="12"/>
      <c r="R210" s="12"/>
      <c r="S210" s="12"/>
      <c r="T210" s="12"/>
      <c r="U210" s="12"/>
      <c r="V210" s="12"/>
    </row>
    <row r="211" spans="1:22" ht="15.75" customHeight="1" x14ac:dyDescent="0.2">
      <c r="A211" s="12"/>
      <c r="B211" s="12"/>
      <c r="C211" s="12"/>
      <c r="D211" s="12"/>
      <c r="E211" s="12"/>
      <c r="F211" s="12"/>
      <c r="G211" s="12"/>
      <c r="H211" s="12"/>
      <c r="I211" s="12"/>
      <c r="J211" s="12"/>
      <c r="K211" s="12"/>
      <c r="L211" s="12"/>
      <c r="M211" s="12"/>
      <c r="N211" s="12"/>
      <c r="O211" s="12"/>
      <c r="P211" s="12"/>
      <c r="Q211" s="12"/>
      <c r="R211" s="12"/>
      <c r="S211" s="12"/>
      <c r="T211" s="12"/>
      <c r="U211" s="12"/>
      <c r="V211" s="12"/>
    </row>
    <row r="212" spans="1:22" ht="15.75" customHeight="1" x14ac:dyDescent="0.2">
      <c r="A212" s="12"/>
      <c r="B212" s="12"/>
      <c r="C212" s="12"/>
      <c r="D212" s="12"/>
      <c r="E212" s="12"/>
      <c r="F212" s="12"/>
      <c r="G212" s="12"/>
      <c r="H212" s="12"/>
      <c r="I212" s="12"/>
      <c r="J212" s="12"/>
      <c r="K212" s="12"/>
      <c r="L212" s="12"/>
      <c r="M212" s="12"/>
      <c r="N212" s="12"/>
      <c r="O212" s="12"/>
      <c r="P212" s="12"/>
      <c r="Q212" s="12"/>
      <c r="R212" s="12"/>
      <c r="S212" s="12"/>
      <c r="T212" s="12"/>
      <c r="U212" s="12"/>
      <c r="V212" s="12"/>
    </row>
    <row r="213" spans="1:22" ht="15.75" customHeight="1" x14ac:dyDescent="0.2">
      <c r="A213" s="12"/>
      <c r="B213" s="12"/>
      <c r="C213" s="12"/>
      <c r="D213" s="12"/>
      <c r="E213" s="12"/>
      <c r="F213" s="12"/>
      <c r="G213" s="12"/>
      <c r="H213" s="12"/>
      <c r="I213" s="12"/>
      <c r="J213" s="12"/>
      <c r="K213" s="12"/>
      <c r="L213" s="12"/>
      <c r="M213" s="12"/>
      <c r="N213" s="12"/>
      <c r="O213" s="12"/>
      <c r="P213" s="12"/>
      <c r="Q213" s="12"/>
      <c r="R213" s="12"/>
      <c r="S213" s="12"/>
      <c r="T213" s="12"/>
      <c r="U213" s="12"/>
      <c r="V213" s="12"/>
    </row>
    <row r="214" spans="1:22" ht="15.75" customHeight="1" x14ac:dyDescent="0.2">
      <c r="A214" s="12"/>
      <c r="B214" s="12"/>
      <c r="C214" s="12"/>
      <c r="D214" s="12"/>
      <c r="E214" s="12"/>
      <c r="F214" s="12"/>
      <c r="G214" s="12"/>
      <c r="H214" s="12"/>
      <c r="I214" s="12"/>
      <c r="J214" s="12"/>
      <c r="K214" s="12"/>
      <c r="L214" s="12"/>
      <c r="M214" s="12"/>
      <c r="N214" s="12"/>
      <c r="O214" s="12"/>
      <c r="P214" s="12"/>
      <c r="Q214" s="12"/>
      <c r="R214" s="12"/>
      <c r="S214" s="12"/>
      <c r="T214" s="12"/>
      <c r="U214" s="12"/>
      <c r="V214" s="12"/>
    </row>
    <row r="215" spans="1:22" ht="15.75" customHeight="1" x14ac:dyDescent="0.2">
      <c r="A215" s="12"/>
      <c r="B215" s="12"/>
      <c r="C215" s="12"/>
      <c r="D215" s="12"/>
      <c r="E215" s="12"/>
      <c r="F215" s="12"/>
      <c r="G215" s="12"/>
      <c r="H215" s="12"/>
      <c r="I215" s="12"/>
      <c r="J215" s="12"/>
      <c r="K215" s="12"/>
      <c r="L215" s="12"/>
      <c r="M215" s="12"/>
      <c r="N215" s="12"/>
      <c r="O215" s="12"/>
      <c r="P215" s="12"/>
      <c r="Q215" s="12"/>
      <c r="R215" s="12"/>
      <c r="S215" s="12"/>
      <c r="T215" s="12"/>
      <c r="U215" s="12"/>
      <c r="V215" s="12"/>
    </row>
    <row r="216" spans="1:22" ht="15.75" customHeight="1" x14ac:dyDescent="0.2">
      <c r="A216" s="12"/>
      <c r="B216" s="12"/>
      <c r="C216" s="12"/>
      <c r="D216" s="12"/>
      <c r="E216" s="12"/>
      <c r="F216" s="12"/>
      <c r="G216" s="12"/>
      <c r="H216" s="12"/>
      <c r="I216" s="12"/>
      <c r="J216" s="12"/>
      <c r="K216" s="12"/>
      <c r="L216" s="12"/>
      <c r="M216" s="12"/>
      <c r="N216" s="12"/>
      <c r="O216" s="12"/>
      <c r="P216" s="12"/>
      <c r="Q216" s="12"/>
      <c r="R216" s="12"/>
      <c r="S216" s="12"/>
      <c r="T216" s="12"/>
      <c r="U216" s="12"/>
      <c r="V216" s="12"/>
    </row>
    <row r="217" spans="1:22" ht="15.75" customHeight="1" x14ac:dyDescent="0.2">
      <c r="A217" s="12"/>
      <c r="B217" s="12"/>
      <c r="C217" s="12"/>
      <c r="D217" s="12"/>
      <c r="E217" s="12"/>
      <c r="F217" s="12"/>
      <c r="G217" s="12"/>
      <c r="H217" s="12"/>
      <c r="I217" s="12"/>
      <c r="J217" s="12"/>
      <c r="K217" s="12"/>
      <c r="L217" s="12"/>
      <c r="M217" s="12"/>
      <c r="N217" s="12"/>
      <c r="O217" s="12"/>
      <c r="P217" s="12"/>
      <c r="Q217" s="12"/>
      <c r="R217" s="12"/>
      <c r="S217" s="12"/>
      <c r="T217" s="12"/>
      <c r="U217" s="12"/>
      <c r="V217" s="12"/>
    </row>
    <row r="218" spans="1:22" ht="15.75" customHeight="1" x14ac:dyDescent="0.2">
      <c r="A218" s="12"/>
      <c r="B218" s="12"/>
      <c r="C218" s="12"/>
      <c r="D218" s="12"/>
      <c r="E218" s="12"/>
      <c r="F218" s="12"/>
      <c r="G218" s="12"/>
      <c r="H218" s="12"/>
      <c r="I218" s="12"/>
      <c r="J218" s="12"/>
      <c r="K218" s="12"/>
      <c r="L218" s="12"/>
      <c r="M218" s="12"/>
      <c r="N218" s="12"/>
      <c r="O218" s="12"/>
      <c r="P218" s="12"/>
      <c r="Q218" s="12"/>
      <c r="R218" s="12"/>
      <c r="S218" s="12"/>
      <c r="T218" s="12"/>
      <c r="U218" s="12"/>
      <c r="V218" s="12"/>
    </row>
    <row r="219" spans="1:22" ht="15.75" customHeight="1" x14ac:dyDescent="0.2">
      <c r="A219" s="12"/>
      <c r="B219" s="12"/>
      <c r="C219" s="12"/>
      <c r="D219" s="12"/>
      <c r="E219" s="12"/>
      <c r="F219" s="12"/>
      <c r="G219" s="12"/>
      <c r="H219" s="12"/>
      <c r="I219" s="12"/>
      <c r="J219" s="12"/>
      <c r="K219" s="12"/>
      <c r="L219" s="12"/>
      <c r="M219" s="12"/>
      <c r="N219" s="12"/>
      <c r="O219" s="12"/>
      <c r="P219" s="12"/>
      <c r="Q219" s="12"/>
      <c r="R219" s="12"/>
      <c r="S219" s="12"/>
      <c r="T219" s="12"/>
      <c r="U219" s="12"/>
      <c r="V219" s="12"/>
    </row>
    <row r="220" spans="1:22" ht="15.75" customHeight="1" x14ac:dyDescent="0.2">
      <c r="A220" s="12"/>
      <c r="B220" s="12"/>
      <c r="C220" s="12"/>
      <c r="D220" s="12"/>
      <c r="E220" s="12"/>
      <c r="F220" s="12"/>
      <c r="G220" s="12"/>
      <c r="H220" s="12"/>
      <c r="I220" s="12"/>
      <c r="J220" s="12"/>
      <c r="K220" s="12"/>
      <c r="L220" s="12"/>
      <c r="M220" s="12"/>
      <c r="N220" s="12"/>
      <c r="O220" s="12"/>
      <c r="P220" s="12"/>
      <c r="Q220" s="12"/>
      <c r="R220" s="12"/>
      <c r="S220" s="12"/>
      <c r="T220" s="12"/>
      <c r="U220" s="12"/>
      <c r="V220" s="12"/>
    </row>
    <row r="221" spans="1:22" ht="15.75" customHeight="1" x14ac:dyDescent="0.2">
      <c r="A221" s="12"/>
      <c r="B221" s="12"/>
      <c r="C221" s="12"/>
      <c r="D221" s="12"/>
      <c r="E221" s="12"/>
      <c r="F221" s="12"/>
      <c r="G221" s="12"/>
      <c r="H221" s="12"/>
      <c r="I221" s="12"/>
      <c r="J221" s="12"/>
      <c r="K221" s="12"/>
      <c r="L221" s="12"/>
      <c r="M221" s="12"/>
      <c r="N221" s="12"/>
      <c r="O221" s="12"/>
      <c r="P221" s="12"/>
      <c r="Q221" s="12"/>
      <c r="R221" s="12"/>
      <c r="S221" s="12"/>
      <c r="T221" s="12"/>
      <c r="U221" s="12"/>
      <c r="V221" s="12"/>
    </row>
    <row r="222" spans="1:22" ht="15.75" customHeight="1" x14ac:dyDescent="0.2">
      <c r="A222" s="12"/>
      <c r="B222" s="12"/>
      <c r="C222" s="12"/>
      <c r="D222" s="12"/>
      <c r="E222" s="12"/>
      <c r="F222" s="12"/>
      <c r="G222" s="12"/>
      <c r="H222" s="12"/>
      <c r="I222" s="12"/>
      <c r="J222" s="12"/>
      <c r="K222" s="12"/>
      <c r="L222" s="12"/>
      <c r="M222" s="12"/>
      <c r="N222" s="12"/>
      <c r="O222" s="12"/>
      <c r="P222" s="12"/>
      <c r="Q222" s="12"/>
      <c r="R222" s="12"/>
      <c r="S222" s="12"/>
      <c r="T222" s="12"/>
      <c r="U222" s="12"/>
      <c r="V222" s="12"/>
    </row>
    <row r="223" spans="1:22" ht="15.75" customHeight="1" x14ac:dyDescent="0.2">
      <c r="A223" s="12"/>
      <c r="B223" s="12"/>
      <c r="C223" s="12"/>
      <c r="D223" s="12"/>
      <c r="E223" s="12"/>
      <c r="F223" s="12"/>
      <c r="G223" s="12"/>
      <c r="H223" s="12"/>
      <c r="I223" s="12"/>
      <c r="J223" s="12"/>
      <c r="K223" s="12"/>
      <c r="L223" s="12"/>
      <c r="M223" s="12"/>
      <c r="N223" s="12"/>
      <c r="O223" s="12"/>
      <c r="P223" s="12"/>
      <c r="Q223" s="12"/>
      <c r="R223" s="12"/>
      <c r="S223" s="12"/>
      <c r="T223" s="12"/>
      <c r="U223" s="12"/>
      <c r="V223" s="12"/>
    </row>
    <row r="224" spans="1:22" ht="15.75" customHeight="1" x14ac:dyDescent="0.2">
      <c r="A224" s="12"/>
      <c r="B224" s="12"/>
      <c r="C224" s="12"/>
      <c r="D224" s="12"/>
      <c r="E224" s="12"/>
      <c r="F224" s="12"/>
      <c r="G224" s="12"/>
      <c r="H224" s="12"/>
      <c r="I224" s="12"/>
      <c r="J224" s="12"/>
      <c r="K224" s="12"/>
      <c r="L224" s="12"/>
      <c r="M224" s="12"/>
      <c r="N224" s="12"/>
      <c r="O224" s="12"/>
      <c r="P224" s="12"/>
      <c r="Q224" s="12"/>
      <c r="R224" s="12"/>
      <c r="S224" s="12"/>
      <c r="T224" s="12"/>
      <c r="U224" s="12"/>
      <c r="V224" s="12"/>
    </row>
    <row r="225" spans="1:22" ht="15.75" customHeight="1" x14ac:dyDescent="0.2">
      <c r="A225" s="12"/>
      <c r="B225" s="12"/>
      <c r="C225" s="12"/>
      <c r="D225" s="12"/>
      <c r="E225" s="12"/>
      <c r="F225" s="12"/>
      <c r="G225" s="12"/>
      <c r="H225" s="12"/>
      <c r="I225" s="12"/>
      <c r="J225" s="12"/>
      <c r="K225" s="12"/>
      <c r="L225" s="12"/>
      <c r="M225" s="12"/>
      <c r="N225" s="12"/>
      <c r="O225" s="12"/>
      <c r="P225" s="12"/>
      <c r="Q225" s="12"/>
      <c r="R225" s="12"/>
      <c r="S225" s="12"/>
      <c r="T225" s="12"/>
      <c r="U225" s="12"/>
      <c r="V225" s="12"/>
    </row>
    <row r="226" spans="1:22" ht="15.75" customHeight="1" x14ac:dyDescent="0.2">
      <c r="A226" s="12"/>
      <c r="B226" s="12"/>
      <c r="C226" s="12"/>
      <c r="D226" s="12"/>
      <c r="E226" s="12"/>
      <c r="F226" s="12"/>
      <c r="G226" s="12"/>
      <c r="H226" s="12"/>
      <c r="I226" s="12"/>
      <c r="J226" s="12"/>
      <c r="K226" s="12"/>
      <c r="L226" s="12"/>
      <c r="M226" s="12"/>
      <c r="N226" s="12"/>
      <c r="O226" s="12"/>
      <c r="P226" s="12"/>
      <c r="Q226" s="12"/>
      <c r="R226" s="12"/>
      <c r="S226" s="12"/>
      <c r="T226" s="12"/>
      <c r="U226" s="12"/>
      <c r="V226" s="12"/>
    </row>
    <row r="227" spans="1:22" ht="15.75" customHeight="1" x14ac:dyDescent="0.2">
      <c r="A227" s="12"/>
      <c r="B227" s="12"/>
      <c r="C227" s="12"/>
      <c r="D227" s="12"/>
      <c r="E227" s="12"/>
      <c r="F227" s="12"/>
      <c r="G227" s="12"/>
      <c r="H227" s="12"/>
      <c r="I227" s="12"/>
      <c r="J227" s="12"/>
      <c r="K227" s="12"/>
      <c r="L227" s="12"/>
      <c r="M227" s="12"/>
      <c r="N227" s="12"/>
      <c r="O227" s="12"/>
      <c r="P227" s="12"/>
      <c r="Q227" s="12"/>
      <c r="R227" s="12"/>
      <c r="S227" s="12"/>
      <c r="T227" s="12"/>
      <c r="U227" s="12"/>
      <c r="V227" s="12"/>
    </row>
    <row r="228" spans="1:22" ht="15.75" customHeight="1" x14ac:dyDescent="0.2">
      <c r="A228" s="12"/>
      <c r="B228" s="12"/>
      <c r="C228" s="12"/>
      <c r="D228" s="12"/>
      <c r="E228" s="12"/>
      <c r="F228" s="12"/>
      <c r="G228" s="12"/>
      <c r="H228" s="12"/>
      <c r="I228" s="12"/>
      <c r="J228" s="12"/>
      <c r="K228" s="12"/>
      <c r="L228" s="12"/>
      <c r="M228" s="12"/>
      <c r="N228" s="12"/>
      <c r="O228" s="12"/>
      <c r="P228" s="12"/>
      <c r="Q228" s="12"/>
      <c r="R228" s="12"/>
      <c r="S228" s="12"/>
      <c r="T228" s="12"/>
      <c r="U228" s="12"/>
      <c r="V228" s="12"/>
    </row>
    <row r="229" spans="1:22" ht="15.75" customHeight="1" x14ac:dyDescent="0.2">
      <c r="A229" s="12"/>
      <c r="B229" s="12"/>
      <c r="C229" s="12"/>
      <c r="D229" s="12"/>
      <c r="E229" s="12"/>
      <c r="F229" s="12"/>
      <c r="G229" s="12"/>
      <c r="H229" s="12"/>
      <c r="I229" s="12"/>
      <c r="J229" s="12"/>
      <c r="K229" s="12"/>
      <c r="L229" s="12"/>
      <c r="M229" s="12"/>
      <c r="N229" s="12"/>
      <c r="O229" s="12"/>
      <c r="P229" s="12"/>
      <c r="Q229" s="12"/>
      <c r="R229" s="12"/>
      <c r="S229" s="12"/>
      <c r="T229" s="12"/>
      <c r="U229" s="12"/>
      <c r="V229" s="12"/>
    </row>
    <row r="230" spans="1:22" ht="15.75" customHeight="1" x14ac:dyDescent="0.2">
      <c r="A230" s="12"/>
      <c r="B230" s="12"/>
      <c r="C230" s="12"/>
      <c r="D230" s="12"/>
      <c r="E230" s="12"/>
      <c r="F230" s="12"/>
      <c r="G230" s="12"/>
      <c r="H230" s="12"/>
      <c r="I230" s="12"/>
      <c r="J230" s="12"/>
      <c r="K230" s="12"/>
      <c r="L230" s="12"/>
      <c r="M230" s="12"/>
      <c r="N230" s="12"/>
      <c r="O230" s="12"/>
      <c r="P230" s="12"/>
      <c r="Q230" s="12"/>
      <c r="R230" s="12"/>
      <c r="S230" s="12"/>
      <c r="T230" s="12"/>
      <c r="U230" s="12"/>
      <c r="V230" s="12"/>
    </row>
    <row r="231" spans="1:22" ht="15.75" customHeight="1" x14ac:dyDescent="0.2">
      <c r="A231" s="12"/>
      <c r="B231" s="12"/>
      <c r="C231" s="12"/>
      <c r="D231" s="12"/>
      <c r="E231" s="12"/>
      <c r="F231" s="12"/>
      <c r="G231" s="12"/>
      <c r="H231" s="12"/>
      <c r="I231" s="12"/>
      <c r="J231" s="12"/>
      <c r="K231" s="12"/>
      <c r="L231" s="12"/>
      <c r="M231" s="12"/>
      <c r="N231" s="12"/>
      <c r="O231" s="12"/>
      <c r="P231" s="12"/>
      <c r="Q231" s="12"/>
      <c r="R231" s="12"/>
      <c r="S231" s="12"/>
      <c r="T231" s="12"/>
      <c r="U231" s="12"/>
      <c r="V231" s="12"/>
    </row>
    <row r="232" spans="1:22" ht="15.75" customHeight="1" x14ac:dyDescent="0.2">
      <c r="A232" s="12"/>
      <c r="B232" s="12"/>
      <c r="C232" s="12"/>
      <c r="D232" s="12"/>
      <c r="E232" s="12"/>
      <c r="F232" s="12"/>
      <c r="G232" s="12"/>
      <c r="H232" s="12"/>
      <c r="I232" s="12"/>
      <c r="J232" s="12"/>
      <c r="K232" s="12"/>
      <c r="L232" s="12"/>
      <c r="M232" s="12"/>
      <c r="N232" s="12"/>
      <c r="O232" s="12"/>
      <c r="P232" s="12"/>
      <c r="Q232" s="12"/>
      <c r="R232" s="12"/>
      <c r="S232" s="12"/>
      <c r="T232" s="12"/>
      <c r="U232" s="12"/>
      <c r="V232" s="12"/>
    </row>
    <row r="233" spans="1:22" ht="15.75" customHeight="1" x14ac:dyDescent="0.2">
      <c r="A233" s="12"/>
      <c r="B233" s="12"/>
      <c r="C233" s="12"/>
      <c r="D233" s="12"/>
      <c r="E233" s="12"/>
      <c r="F233" s="12"/>
      <c r="G233" s="12"/>
      <c r="H233" s="12"/>
      <c r="I233" s="12"/>
      <c r="J233" s="12"/>
      <c r="K233" s="12"/>
      <c r="L233" s="12"/>
      <c r="M233" s="12"/>
      <c r="N233" s="12"/>
      <c r="O233" s="12"/>
      <c r="P233" s="12"/>
      <c r="Q233" s="12"/>
      <c r="R233" s="12"/>
      <c r="S233" s="12"/>
      <c r="T233" s="12"/>
      <c r="U233" s="12"/>
      <c r="V233" s="12"/>
    </row>
    <row r="234" spans="1:22" ht="15.75" customHeight="1" x14ac:dyDescent="0.2">
      <c r="A234" s="12"/>
      <c r="B234" s="12"/>
      <c r="C234" s="12"/>
      <c r="D234" s="12"/>
      <c r="E234" s="12"/>
      <c r="F234" s="12"/>
      <c r="G234" s="12"/>
      <c r="H234" s="12"/>
      <c r="I234" s="12"/>
      <c r="J234" s="12"/>
      <c r="K234" s="12"/>
      <c r="L234" s="12"/>
      <c r="M234" s="12"/>
      <c r="N234" s="12"/>
      <c r="O234" s="12"/>
      <c r="P234" s="12"/>
      <c r="Q234" s="12"/>
      <c r="R234" s="12"/>
      <c r="S234" s="12"/>
      <c r="T234" s="12"/>
      <c r="U234" s="12"/>
      <c r="V234" s="12"/>
    </row>
    <row r="235" spans="1:22" ht="15.75" customHeight="1" x14ac:dyDescent="0.2">
      <c r="A235" s="12"/>
      <c r="B235" s="12"/>
      <c r="C235" s="12"/>
      <c r="D235" s="12"/>
      <c r="E235" s="12"/>
      <c r="F235" s="12"/>
      <c r="G235" s="12"/>
      <c r="H235" s="12"/>
      <c r="I235" s="12"/>
      <c r="J235" s="12"/>
      <c r="K235" s="12"/>
      <c r="L235" s="12"/>
      <c r="M235" s="12"/>
      <c r="N235" s="12"/>
      <c r="O235" s="12"/>
      <c r="P235" s="12"/>
      <c r="Q235" s="12"/>
      <c r="R235" s="12"/>
      <c r="S235" s="12"/>
      <c r="T235" s="12"/>
      <c r="U235" s="12"/>
      <c r="V235" s="12"/>
    </row>
    <row r="236" spans="1:22" ht="15.75" customHeight="1" x14ac:dyDescent="0.2">
      <c r="A236" s="12"/>
      <c r="B236" s="12"/>
      <c r="C236" s="12"/>
      <c r="D236" s="12"/>
      <c r="E236" s="12"/>
      <c r="F236" s="12"/>
      <c r="G236" s="12"/>
      <c r="H236" s="12"/>
      <c r="I236" s="12"/>
      <c r="J236" s="12"/>
      <c r="K236" s="12"/>
      <c r="L236" s="12"/>
      <c r="M236" s="12"/>
      <c r="N236" s="12"/>
      <c r="O236" s="12"/>
      <c r="P236" s="12"/>
      <c r="Q236" s="12"/>
      <c r="R236" s="12"/>
      <c r="S236" s="12"/>
      <c r="T236" s="12"/>
      <c r="U236" s="12"/>
      <c r="V236" s="12"/>
    </row>
    <row r="237" spans="1:22" ht="15.75" customHeight="1" x14ac:dyDescent="0.2">
      <c r="A237" s="12"/>
      <c r="B237" s="12"/>
      <c r="C237" s="12"/>
      <c r="D237" s="12"/>
      <c r="E237" s="12"/>
      <c r="F237" s="12"/>
      <c r="G237" s="12"/>
      <c r="H237" s="12"/>
      <c r="I237" s="12"/>
      <c r="J237" s="12"/>
      <c r="K237" s="12"/>
      <c r="L237" s="12"/>
      <c r="M237" s="12"/>
      <c r="N237" s="12"/>
      <c r="O237" s="12"/>
      <c r="P237" s="12"/>
      <c r="Q237" s="12"/>
      <c r="R237" s="12"/>
      <c r="S237" s="12"/>
      <c r="T237" s="12"/>
      <c r="U237" s="12"/>
      <c r="V237" s="12"/>
    </row>
    <row r="238" spans="1:22" ht="15.75" customHeight="1" x14ac:dyDescent="0.2">
      <c r="A238" s="12"/>
      <c r="B238" s="12"/>
      <c r="C238" s="12"/>
      <c r="D238" s="12"/>
      <c r="E238" s="12"/>
      <c r="F238" s="12"/>
      <c r="G238" s="12"/>
      <c r="H238" s="12"/>
      <c r="I238" s="12"/>
      <c r="J238" s="12"/>
      <c r="K238" s="12"/>
      <c r="L238" s="12"/>
      <c r="M238" s="12"/>
      <c r="N238" s="12"/>
      <c r="O238" s="12"/>
      <c r="P238" s="12"/>
      <c r="Q238" s="12"/>
      <c r="R238" s="12"/>
      <c r="S238" s="12"/>
      <c r="T238" s="12"/>
      <c r="U238" s="12"/>
      <c r="V238" s="12"/>
    </row>
    <row r="239" spans="1:22" ht="15.75" customHeight="1" x14ac:dyDescent="0.2">
      <c r="A239" s="12"/>
      <c r="B239" s="12"/>
      <c r="C239" s="12"/>
      <c r="D239" s="12"/>
      <c r="E239" s="12"/>
      <c r="F239" s="12"/>
      <c r="G239" s="12"/>
      <c r="H239" s="12"/>
      <c r="I239" s="12"/>
      <c r="J239" s="12"/>
      <c r="K239" s="12"/>
      <c r="L239" s="12"/>
      <c r="M239" s="12"/>
      <c r="N239" s="12"/>
      <c r="O239" s="12"/>
      <c r="P239" s="12"/>
      <c r="Q239" s="12"/>
      <c r="R239" s="12"/>
      <c r="S239" s="12"/>
      <c r="T239" s="12"/>
      <c r="U239" s="12"/>
      <c r="V239" s="12"/>
    </row>
    <row r="240" spans="1:22" ht="15.75" customHeight="1" x14ac:dyDescent="0.2">
      <c r="A240" s="12"/>
      <c r="B240" s="12"/>
      <c r="C240" s="12"/>
      <c r="D240" s="12"/>
      <c r="E240" s="12"/>
      <c r="F240" s="12"/>
      <c r="G240" s="12"/>
      <c r="H240" s="12"/>
      <c r="I240" s="12"/>
      <c r="J240" s="12"/>
      <c r="K240" s="12"/>
      <c r="L240" s="12"/>
      <c r="M240" s="12"/>
      <c r="N240" s="12"/>
      <c r="O240" s="12"/>
      <c r="P240" s="12"/>
      <c r="Q240" s="12"/>
      <c r="R240" s="12"/>
      <c r="S240" s="12"/>
      <c r="T240" s="12"/>
      <c r="U240" s="12"/>
      <c r="V240" s="12"/>
    </row>
    <row r="241" spans="1:22" ht="15.75" customHeight="1" x14ac:dyDescent="0.2">
      <c r="A241" s="12"/>
      <c r="B241" s="12"/>
      <c r="C241" s="12"/>
      <c r="D241" s="12"/>
      <c r="E241" s="12"/>
      <c r="F241" s="12"/>
      <c r="G241" s="12"/>
      <c r="H241" s="12"/>
      <c r="I241" s="12"/>
      <c r="J241" s="12"/>
      <c r="K241" s="12"/>
      <c r="L241" s="12"/>
      <c r="M241" s="12"/>
      <c r="N241" s="12"/>
      <c r="O241" s="12"/>
      <c r="P241" s="12"/>
      <c r="Q241" s="12"/>
      <c r="R241" s="12"/>
      <c r="S241" s="12"/>
      <c r="T241" s="12"/>
      <c r="U241" s="12"/>
      <c r="V241" s="12"/>
    </row>
    <row r="242" spans="1:22" ht="15.75" customHeight="1" x14ac:dyDescent="0.2">
      <c r="A242" s="12"/>
      <c r="B242" s="12"/>
      <c r="C242" s="12"/>
      <c r="D242" s="12"/>
      <c r="E242" s="12"/>
      <c r="F242" s="12"/>
      <c r="G242" s="12"/>
      <c r="H242" s="12"/>
      <c r="I242" s="12"/>
      <c r="J242" s="12"/>
      <c r="K242" s="12"/>
      <c r="L242" s="12"/>
      <c r="M242" s="12"/>
      <c r="N242" s="12"/>
      <c r="O242" s="12"/>
      <c r="P242" s="12"/>
      <c r="Q242" s="12"/>
      <c r="R242" s="12"/>
      <c r="S242" s="12"/>
      <c r="T242" s="12"/>
      <c r="U242" s="12"/>
      <c r="V242" s="12"/>
    </row>
    <row r="243" spans="1:22" ht="15.75" customHeight="1" x14ac:dyDescent="0.2">
      <c r="A243" s="12"/>
      <c r="B243" s="12"/>
      <c r="C243" s="12"/>
      <c r="D243" s="12"/>
      <c r="E243" s="12"/>
      <c r="F243" s="12"/>
      <c r="G243" s="12"/>
      <c r="H243" s="12"/>
      <c r="I243" s="12"/>
      <c r="J243" s="12"/>
      <c r="K243" s="12"/>
      <c r="L243" s="12"/>
      <c r="M243" s="12"/>
      <c r="N243" s="12"/>
      <c r="O243" s="12"/>
      <c r="P243" s="12"/>
      <c r="Q243" s="12"/>
      <c r="R243" s="12"/>
      <c r="S243" s="12"/>
      <c r="T243" s="12"/>
      <c r="U243" s="12"/>
      <c r="V243" s="12"/>
    </row>
    <row r="244" spans="1:22" ht="15.75" customHeight="1" x14ac:dyDescent="0.2">
      <c r="A244" s="12"/>
      <c r="B244" s="12"/>
      <c r="C244" s="12"/>
      <c r="D244" s="12"/>
      <c r="E244" s="12"/>
      <c r="F244" s="12"/>
      <c r="G244" s="12"/>
      <c r="H244" s="12"/>
      <c r="I244" s="12"/>
      <c r="J244" s="12"/>
      <c r="K244" s="12"/>
      <c r="L244" s="12"/>
      <c r="M244" s="12"/>
      <c r="N244" s="12"/>
      <c r="O244" s="12"/>
      <c r="P244" s="12"/>
      <c r="Q244" s="12"/>
      <c r="R244" s="12"/>
      <c r="S244" s="12"/>
      <c r="T244" s="12"/>
      <c r="U244" s="12"/>
      <c r="V244" s="12"/>
    </row>
    <row r="245" spans="1:22" ht="15.75" customHeight="1" x14ac:dyDescent="0.2">
      <c r="A245" s="12"/>
      <c r="B245" s="12"/>
      <c r="C245" s="12"/>
      <c r="D245" s="12"/>
      <c r="E245" s="12"/>
      <c r="F245" s="12"/>
      <c r="G245" s="12"/>
      <c r="H245" s="12"/>
      <c r="I245" s="12"/>
      <c r="J245" s="12"/>
      <c r="K245" s="12"/>
      <c r="L245" s="12"/>
      <c r="M245" s="12"/>
      <c r="N245" s="12"/>
      <c r="O245" s="12"/>
      <c r="P245" s="12"/>
      <c r="Q245" s="12"/>
      <c r="R245" s="12"/>
      <c r="S245" s="12"/>
      <c r="T245" s="12"/>
      <c r="U245" s="12"/>
      <c r="V245" s="12"/>
    </row>
    <row r="246" spans="1:22" ht="15.75" customHeight="1" x14ac:dyDescent="0.2">
      <c r="A246" s="12"/>
      <c r="B246" s="12"/>
      <c r="C246" s="12"/>
      <c r="D246" s="12"/>
      <c r="E246" s="12"/>
      <c r="F246" s="12"/>
      <c r="G246" s="12"/>
      <c r="H246" s="12"/>
      <c r="I246" s="12"/>
      <c r="J246" s="12"/>
      <c r="K246" s="12"/>
      <c r="L246" s="12"/>
      <c r="M246" s="12"/>
      <c r="N246" s="12"/>
      <c r="O246" s="12"/>
      <c r="P246" s="12"/>
      <c r="Q246" s="12"/>
      <c r="R246" s="12"/>
      <c r="S246" s="12"/>
      <c r="T246" s="12"/>
      <c r="U246" s="12"/>
      <c r="V246" s="12"/>
    </row>
    <row r="247" spans="1:22" ht="15.75" customHeight="1" x14ac:dyDescent="0.2">
      <c r="A247" s="12"/>
      <c r="B247" s="12"/>
      <c r="C247" s="12"/>
      <c r="D247" s="12"/>
      <c r="E247" s="12"/>
      <c r="F247" s="12"/>
      <c r="G247" s="12"/>
      <c r="H247" s="12"/>
      <c r="I247" s="12"/>
      <c r="J247" s="12"/>
      <c r="K247" s="12"/>
      <c r="L247" s="12"/>
      <c r="M247" s="12"/>
      <c r="N247" s="12"/>
      <c r="O247" s="12"/>
      <c r="P247" s="12"/>
      <c r="Q247" s="12"/>
      <c r="R247" s="12"/>
      <c r="S247" s="12"/>
      <c r="T247" s="12"/>
      <c r="U247" s="12"/>
      <c r="V247" s="12"/>
    </row>
    <row r="248" spans="1:22" ht="15.75" customHeight="1" x14ac:dyDescent="0.2">
      <c r="A248" s="12"/>
      <c r="B248" s="12"/>
      <c r="C248" s="12"/>
      <c r="D248" s="12"/>
      <c r="E248" s="12"/>
      <c r="F248" s="12"/>
      <c r="G248" s="12"/>
      <c r="H248" s="12"/>
      <c r="I248" s="12"/>
      <c r="J248" s="12"/>
      <c r="K248" s="12"/>
      <c r="L248" s="12"/>
      <c r="M248" s="12"/>
      <c r="N248" s="12"/>
      <c r="O248" s="12"/>
      <c r="P248" s="12"/>
      <c r="Q248" s="12"/>
      <c r="R248" s="12"/>
      <c r="S248" s="12"/>
      <c r="T248" s="12"/>
      <c r="U248" s="12"/>
      <c r="V248" s="12"/>
    </row>
    <row r="249" spans="1:22" ht="15.75" customHeight="1" x14ac:dyDescent="0.2">
      <c r="A249" s="12"/>
      <c r="B249" s="12"/>
      <c r="C249" s="12"/>
      <c r="D249" s="12"/>
      <c r="E249" s="12"/>
      <c r="F249" s="12"/>
      <c r="G249" s="12"/>
      <c r="H249" s="12"/>
      <c r="I249" s="12"/>
      <c r="J249" s="12"/>
      <c r="K249" s="12"/>
      <c r="L249" s="12"/>
      <c r="M249" s="12"/>
      <c r="N249" s="12"/>
      <c r="O249" s="12"/>
      <c r="P249" s="12"/>
      <c r="Q249" s="12"/>
      <c r="R249" s="12"/>
      <c r="S249" s="12"/>
      <c r="T249" s="12"/>
      <c r="U249" s="12"/>
      <c r="V249" s="12"/>
    </row>
    <row r="250" spans="1:22" ht="15.75" customHeight="1" x14ac:dyDescent="0.2">
      <c r="A250" s="12"/>
      <c r="B250" s="12"/>
      <c r="C250" s="12"/>
      <c r="D250" s="12"/>
      <c r="E250" s="12"/>
      <c r="F250" s="12"/>
      <c r="G250" s="12"/>
      <c r="H250" s="12"/>
      <c r="I250" s="12"/>
      <c r="J250" s="12"/>
      <c r="K250" s="12"/>
      <c r="L250" s="12"/>
      <c r="M250" s="12"/>
      <c r="N250" s="12"/>
      <c r="O250" s="12"/>
      <c r="P250" s="12"/>
      <c r="Q250" s="12"/>
      <c r="R250" s="12"/>
      <c r="S250" s="12"/>
      <c r="T250" s="12"/>
      <c r="U250" s="12"/>
      <c r="V250" s="12"/>
    </row>
    <row r="251" spans="1:22" ht="15.75" customHeight="1" x14ac:dyDescent="0.2">
      <c r="A251" s="12"/>
      <c r="B251" s="12"/>
      <c r="C251" s="12"/>
      <c r="D251" s="12"/>
      <c r="E251" s="12"/>
      <c r="F251" s="12"/>
      <c r="G251" s="12"/>
      <c r="H251" s="12"/>
      <c r="I251" s="12"/>
      <c r="J251" s="12"/>
      <c r="K251" s="12"/>
      <c r="L251" s="12"/>
      <c r="M251" s="12"/>
      <c r="N251" s="12"/>
      <c r="O251" s="12"/>
      <c r="P251" s="12"/>
      <c r="Q251" s="12"/>
      <c r="R251" s="12"/>
      <c r="S251" s="12"/>
      <c r="T251" s="12"/>
      <c r="U251" s="12"/>
      <c r="V251" s="12"/>
    </row>
    <row r="252" spans="1:22" ht="15.75" customHeight="1" x14ac:dyDescent="0.2">
      <c r="A252" s="12"/>
      <c r="B252" s="12"/>
      <c r="C252" s="12"/>
      <c r="D252" s="12"/>
      <c r="E252" s="12"/>
      <c r="F252" s="12"/>
      <c r="G252" s="12"/>
      <c r="H252" s="12"/>
      <c r="I252" s="12"/>
      <c r="J252" s="12"/>
      <c r="K252" s="12"/>
      <c r="L252" s="12"/>
      <c r="M252" s="12"/>
      <c r="N252" s="12"/>
      <c r="O252" s="12"/>
      <c r="P252" s="12"/>
      <c r="Q252" s="12"/>
      <c r="R252" s="12"/>
      <c r="S252" s="12"/>
      <c r="T252" s="12"/>
      <c r="U252" s="12"/>
      <c r="V252" s="12"/>
    </row>
    <row r="253" spans="1:22" ht="15.75" customHeight="1" x14ac:dyDescent="0.2">
      <c r="A253" s="12"/>
      <c r="B253" s="12"/>
      <c r="C253" s="12"/>
      <c r="D253" s="12"/>
      <c r="E253" s="12"/>
      <c r="F253" s="12"/>
      <c r="G253" s="12"/>
      <c r="H253" s="12"/>
      <c r="I253" s="12"/>
      <c r="J253" s="12"/>
      <c r="K253" s="12"/>
      <c r="L253" s="12"/>
      <c r="M253" s="12"/>
      <c r="N253" s="12"/>
      <c r="O253" s="12"/>
      <c r="P253" s="12"/>
      <c r="Q253" s="12"/>
      <c r="R253" s="12"/>
      <c r="S253" s="12"/>
      <c r="T253" s="12"/>
      <c r="U253" s="12"/>
      <c r="V253" s="12"/>
    </row>
    <row r="254" spans="1:22" ht="15.75" customHeight="1" x14ac:dyDescent="0.2">
      <c r="A254" s="12"/>
      <c r="B254" s="12"/>
      <c r="C254" s="12"/>
      <c r="D254" s="12"/>
      <c r="E254" s="12"/>
      <c r="F254" s="12"/>
      <c r="G254" s="12"/>
      <c r="H254" s="12"/>
      <c r="I254" s="12"/>
      <c r="J254" s="12"/>
      <c r="K254" s="12"/>
      <c r="L254" s="12"/>
      <c r="M254" s="12"/>
      <c r="N254" s="12"/>
      <c r="O254" s="12"/>
      <c r="P254" s="12"/>
      <c r="Q254" s="12"/>
      <c r="R254" s="12"/>
      <c r="S254" s="12"/>
      <c r="T254" s="12"/>
      <c r="U254" s="12"/>
      <c r="V254" s="12"/>
    </row>
    <row r="255" spans="1:22" ht="15.75" customHeight="1" x14ac:dyDescent="0.2">
      <c r="A255" s="12"/>
      <c r="B255" s="12"/>
      <c r="C255" s="12"/>
      <c r="D255" s="12"/>
      <c r="E255" s="12"/>
      <c r="F255" s="12"/>
      <c r="G255" s="12"/>
      <c r="H255" s="12"/>
      <c r="I255" s="12"/>
      <c r="J255" s="12"/>
      <c r="K255" s="12"/>
      <c r="L255" s="12"/>
      <c r="M255" s="12"/>
      <c r="N255" s="12"/>
      <c r="O255" s="12"/>
      <c r="P255" s="12"/>
      <c r="Q255" s="12"/>
      <c r="R255" s="12"/>
      <c r="S255" s="12"/>
      <c r="T255" s="12"/>
      <c r="U255" s="12"/>
      <c r="V255" s="12"/>
    </row>
    <row r="256" spans="1:22" ht="15.75" customHeight="1" x14ac:dyDescent="0.2">
      <c r="A256" s="12"/>
      <c r="B256" s="12"/>
      <c r="C256" s="12"/>
      <c r="D256" s="12"/>
      <c r="E256" s="12"/>
      <c r="F256" s="12"/>
      <c r="G256" s="12"/>
      <c r="H256" s="12"/>
      <c r="I256" s="12"/>
      <c r="J256" s="12"/>
      <c r="K256" s="12"/>
      <c r="L256" s="12"/>
      <c r="M256" s="12"/>
      <c r="N256" s="12"/>
      <c r="O256" s="12"/>
      <c r="P256" s="12"/>
      <c r="Q256" s="12"/>
      <c r="R256" s="12"/>
      <c r="S256" s="12"/>
      <c r="T256" s="12"/>
      <c r="U256" s="12"/>
      <c r="V256" s="12"/>
    </row>
    <row r="257" spans="1:22" ht="15.75" customHeight="1" x14ac:dyDescent="0.2">
      <c r="A257" s="12"/>
      <c r="B257" s="12"/>
      <c r="C257" s="12"/>
      <c r="D257" s="12"/>
      <c r="E257" s="12"/>
      <c r="F257" s="12"/>
      <c r="G257" s="12"/>
      <c r="H257" s="12"/>
      <c r="I257" s="12"/>
      <c r="J257" s="12"/>
      <c r="K257" s="12"/>
      <c r="L257" s="12"/>
      <c r="M257" s="12"/>
      <c r="N257" s="12"/>
      <c r="O257" s="12"/>
      <c r="P257" s="12"/>
      <c r="Q257" s="12"/>
      <c r="R257" s="12"/>
      <c r="S257" s="12"/>
      <c r="T257" s="12"/>
      <c r="U257" s="12"/>
      <c r="V257" s="12"/>
    </row>
    <row r="258" spans="1:22" ht="15.75" customHeight="1" x14ac:dyDescent="0.2">
      <c r="A258" s="12"/>
      <c r="B258" s="12"/>
      <c r="C258" s="12"/>
      <c r="D258" s="12"/>
      <c r="E258" s="12"/>
      <c r="F258" s="12"/>
      <c r="G258" s="12"/>
      <c r="H258" s="12"/>
      <c r="I258" s="12"/>
      <c r="J258" s="12"/>
      <c r="K258" s="12"/>
      <c r="L258" s="12"/>
      <c r="M258" s="12"/>
      <c r="N258" s="12"/>
      <c r="O258" s="12"/>
      <c r="P258" s="12"/>
      <c r="Q258" s="12"/>
      <c r="R258" s="12"/>
      <c r="S258" s="12"/>
      <c r="T258" s="12"/>
      <c r="U258" s="12"/>
      <c r="V258" s="12"/>
    </row>
    <row r="259" spans="1:22" ht="15.75" customHeight="1" x14ac:dyDescent="0.2">
      <c r="A259" s="12"/>
      <c r="B259" s="12"/>
      <c r="C259" s="12"/>
      <c r="D259" s="12"/>
      <c r="E259" s="12"/>
      <c r="F259" s="12"/>
      <c r="G259" s="12"/>
      <c r="H259" s="12"/>
      <c r="I259" s="12"/>
      <c r="J259" s="12"/>
      <c r="K259" s="12"/>
      <c r="L259" s="12"/>
      <c r="M259" s="12"/>
      <c r="N259" s="12"/>
      <c r="O259" s="12"/>
      <c r="P259" s="12"/>
      <c r="Q259" s="12"/>
      <c r="R259" s="12"/>
      <c r="S259" s="12"/>
      <c r="T259" s="12"/>
      <c r="U259" s="12"/>
      <c r="V259" s="12"/>
    </row>
    <row r="260" spans="1:22" ht="15.75" customHeight="1" x14ac:dyDescent="0.2">
      <c r="A260" s="12"/>
      <c r="B260" s="12"/>
      <c r="C260" s="12"/>
      <c r="D260" s="12"/>
      <c r="E260" s="12"/>
      <c r="F260" s="12"/>
      <c r="G260" s="12"/>
      <c r="H260" s="12"/>
      <c r="I260" s="12"/>
      <c r="J260" s="12"/>
      <c r="K260" s="12"/>
      <c r="L260" s="12"/>
      <c r="M260" s="12"/>
      <c r="N260" s="12"/>
      <c r="O260" s="12"/>
      <c r="P260" s="12"/>
      <c r="Q260" s="12"/>
      <c r="R260" s="12"/>
      <c r="S260" s="12"/>
      <c r="T260" s="12"/>
      <c r="U260" s="12"/>
      <c r="V260" s="12"/>
    </row>
    <row r="261" spans="1:22" ht="15.75" customHeight="1" x14ac:dyDescent="0.2">
      <c r="A261" s="12"/>
      <c r="B261" s="12"/>
      <c r="C261" s="12"/>
      <c r="D261" s="12"/>
      <c r="E261" s="12"/>
      <c r="F261" s="12"/>
      <c r="G261" s="12"/>
      <c r="H261" s="12"/>
      <c r="I261" s="12"/>
      <c r="J261" s="12"/>
      <c r="K261" s="12"/>
      <c r="L261" s="12"/>
      <c r="M261" s="12"/>
      <c r="N261" s="12"/>
      <c r="O261" s="12"/>
      <c r="P261" s="12"/>
      <c r="Q261" s="12"/>
      <c r="R261" s="12"/>
      <c r="S261" s="12"/>
      <c r="T261" s="12"/>
      <c r="U261" s="12"/>
      <c r="V261" s="12"/>
    </row>
    <row r="262" spans="1:22" ht="15.75" customHeight="1" x14ac:dyDescent="0.2">
      <c r="A262" s="12"/>
      <c r="B262" s="12"/>
      <c r="C262" s="12"/>
      <c r="D262" s="12"/>
      <c r="E262" s="12"/>
      <c r="F262" s="12"/>
      <c r="G262" s="12"/>
      <c r="H262" s="12"/>
      <c r="I262" s="12"/>
      <c r="J262" s="12"/>
      <c r="K262" s="12"/>
      <c r="L262" s="12"/>
      <c r="M262" s="12"/>
      <c r="N262" s="12"/>
      <c r="O262" s="12"/>
      <c r="P262" s="12"/>
      <c r="Q262" s="12"/>
      <c r="R262" s="12"/>
      <c r="S262" s="12"/>
      <c r="T262" s="12"/>
      <c r="U262" s="12"/>
      <c r="V262" s="12"/>
    </row>
    <row r="263" spans="1:22" ht="15.75" customHeight="1" x14ac:dyDescent="0.2">
      <c r="A263" s="12"/>
      <c r="B263" s="12"/>
      <c r="C263" s="12"/>
      <c r="D263" s="12"/>
      <c r="E263" s="12"/>
      <c r="F263" s="12"/>
      <c r="G263" s="12"/>
      <c r="H263" s="12"/>
      <c r="I263" s="12"/>
      <c r="J263" s="12"/>
      <c r="K263" s="12"/>
      <c r="L263" s="12"/>
      <c r="M263" s="12"/>
      <c r="N263" s="12"/>
      <c r="O263" s="12"/>
      <c r="P263" s="12"/>
      <c r="Q263" s="12"/>
      <c r="R263" s="12"/>
      <c r="S263" s="12"/>
      <c r="T263" s="12"/>
      <c r="U263" s="12"/>
      <c r="V263" s="12"/>
    </row>
    <row r="264" spans="1:22" ht="15.75" customHeight="1" x14ac:dyDescent="0.2">
      <c r="A264" s="12"/>
      <c r="B264" s="12"/>
      <c r="C264" s="12"/>
      <c r="D264" s="12"/>
      <c r="E264" s="12"/>
      <c r="F264" s="12"/>
      <c r="G264" s="12"/>
      <c r="H264" s="12"/>
      <c r="I264" s="12"/>
      <c r="J264" s="12"/>
      <c r="K264" s="12"/>
      <c r="L264" s="12"/>
      <c r="M264" s="12"/>
      <c r="N264" s="12"/>
      <c r="O264" s="12"/>
      <c r="P264" s="12"/>
      <c r="Q264" s="12"/>
      <c r="R264" s="12"/>
      <c r="S264" s="12"/>
      <c r="T264" s="12"/>
      <c r="U264" s="12"/>
      <c r="V264" s="12"/>
    </row>
    <row r="265" spans="1:22" ht="15.75" customHeight="1" x14ac:dyDescent="0.2">
      <c r="A265" s="12"/>
      <c r="B265" s="12"/>
      <c r="C265" s="12"/>
      <c r="D265" s="12"/>
      <c r="E265" s="12"/>
      <c r="F265" s="12"/>
      <c r="G265" s="12"/>
      <c r="H265" s="12"/>
      <c r="I265" s="12"/>
      <c r="J265" s="12"/>
      <c r="K265" s="12"/>
      <c r="L265" s="12"/>
      <c r="M265" s="12"/>
      <c r="N265" s="12"/>
      <c r="O265" s="12"/>
      <c r="P265" s="12"/>
      <c r="Q265" s="12"/>
      <c r="R265" s="12"/>
      <c r="S265" s="12"/>
      <c r="T265" s="12"/>
      <c r="U265" s="12"/>
      <c r="V265" s="12"/>
    </row>
    <row r="266" spans="1:22" ht="15.75" customHeight="1" x14ac:dyDescent="0.2">
      <c r="A266" s="12"/>
      <c r="B266" s="12"/>
      <c r="C266" s="12"/>
      <c r="D266" s="12"/>
      <c r="E266" s="12"/>
      <c r="F266" s="12"/>
      <c r="G266" s="12"/>
      <c r="H266" s="12"/>
      <c r="I266" s="12"/>
      <c r="J266" s="12"/>
      <c r="K266" s="12"/>
      <c r="L266" s="12"/>
      <c r="M266" s="12"/>
      <c r="N266" s="12"/>
      <c r="O266" s="12"/>
      <c r="P266" s="12"/>
      <c r="Q266" s="12"/>
      <c r="R266" s="12"/>
      <c r="S266" s="12"/>
      <c r="T266" s="12"/>
      <c r="U266" s="12"/>
      <c r="V266" s="12"/>
    </row>
    <row r="267" spans="1:22" ht="15.75" customHeight="1" x14ac:dyDescent="0.2">
      <c r="A267" s="12"/>
      <c r="B267" s="12"/>
      <c r="C267" s="12"/>
      <c r="D267" s="12"/>
      <c r="E267" s="12"/>
      <c r="F267" s="12"/>
      <c r="G267" s="12"/>
      <c r="H267" s="12"/>
      <c r="I267" s="12"/>
      <c r="J267" s="12"/>
      <c r="K267" s="12"/>
      <c r="L267" s="12"/>
      <c r="M267" s="12"/>
      <c r="N267" s="12"/>
      <c r="O267" s="12"/>
      <c r="P267" s="12"/>
      <c r="Q267" s="12"/>
      <c r="R267" s="12"/>
      <c r="S267" s="12"/>
      <c r="T267" s="12"/>
      <c r="U267" s="12"/>
      <c r="V267" s="12"/>
    </row>
    <row r="268" spans="1:22" ht="15.75" customHeight="1" x14ac:dyDescent="0.2">
      <c r="A268" s="12"/>
      <c r="B268" s="12"/>
      <c r="C268" s="12"/>
      <c r="D268" s="12"/>
      <c r="E268" s="12"/>
      <c r="F268" s="12"/>
      <c r="G268" s="12"/>
      <c r="H268" s="12"/>
      <c r="I268" s="12"/>
      <c r="J268" s="12"/>
      <c r="K268" s="12"/>
      <c r="L268" s="12"/>
      <c r="M268" s="12"/>
      <c r="N268" s="12"/>
      <c r="O268" s="12"/>
      <c r="P268" s="12"/>
      <c r="Q268" s="12"/>
      <c r="R268" s="12"/>
      <c r="S268" s="12"/>
      <c r="T268" s="12"/>
      <c r="U268" s="12"/>
      <c r="V268" s="12"/>
    </row>
    <row r="269" spans="1:22" ht="15.75" customHeight="1" x14ac:dyDescent="0.2">
      <c r="A269" s="12"/>
      <c r="B269" s="12"/>
      <c r="C269" s="12"/>
      <c r="D269" s="12"/>
      <c r="E269" s="12"/>
      <c r="F269" s="12"/>
      <c r="G269" s="12"/>
      <c r="H269" s="12"/>
      <c r="I269" s="12"/>
      <c r="J269" s="12"/>
      <c r="K269" s="12"/>
      <c r="L269" s="12"/>
      <c r="M269" s="12"/>
      <c r="N269" s="12"/>
      <c r="O269" s="12"/>
      <c r="P269" s="12"/>
      <c r="Q269" s="12"/>
      <c r="R269" s="12"/>
      <c r="S269" s="12"/>
      <c r="T269" s="12"/>
      <c r="U269" s="12"/>
      <c r="V269" s="12"/>
    </row>
    <row r="270" spans="1:22" ht="15.75" customHeight="1" x14ac:dyDescent="0.2">
      <c r="A270" s="12"/>
      <c r="B270" s="12"/>
      <c r="C270" s="12"/>
      <c r="D270" s="12"/>
      <c r="E270" s="12"/>
      <c r="F270" s="12"/>
      <c r="G270" s="12"/>
      <c r="H270" s="12"/>
      <c r="I270" s="12"/>
      <c r="J270" s="12"/>
      <c r="K270" s="12"/>
      <c r="L270" s="12"/>
      <c r="M270" s="12"/>
      <c r="N270" s="12"/>
      <c r="O270" s="12"/>
      <c r="P270" s="12"/>
      <c r="Q270" s="12"/>
      <c r="R270" s="12"/>
      <c r="S270" s="12"/>
      <c r="T270" s="12"/>
      <c r="U270" s="12"/>
      <c r="V270" s="12"/>
    </row>
    <row r="271" spans="1:22" ht="15.75" customHeight="1" x14ac:dyDescent="0.2">
      <c r="A271" s="12"/>
      <c r="B271" s="12"/>
      <c r="C271" s="12"/>
      <c r="D271" s="12"/>
      <c r="E271" s="12"/>
      <c r="F271" s="12"/>
      <c r="G271" s="12"/>
      <c r="H271" s="12"/>
      <c r="I271" s="12"/>
      <c r="J271" s="12"/>
      <c r="K271" s="12"/>
      <c r="L271" s="12"/>
      <c r="M271" s="12"/>
      <c r="N271" s="12"/>
      <c r="O271" s="12"/>
      <c r="P271" s="12"/>
      <c r="Q271" s="12"/>
      <c r="R271" s="12"/>
      <c r="S271" s="12"/>
      <c r="T271" s="12"/>
      <c r="U271" s="12"/>
      <c r="V271" s="12"/>
    </row>
    <row r="272" spans="1:22" ht="15.75" customHeight="1" x14ac:dyDescent="0.2">
      <c r="A272" s="12"/>
      <c r="B272" s="12"/>
      <c r="C272" s="12"/>
      <c r="D272" s="12"/>
      <c r="E272" s="12"/>
      <c r="F272" s="12"/>
      <c r="G272" s="12"/>
      <c r="H272" s="12"/>
      <c r="I272" s="12"/>
      <c r="J272" s="12"/>
      <c r="K272" s="12"/>
      <c r="L272" s="12"/>
      <c r="M272" s="12"/>
      <c r="N272" s="12"/>
      <c r="O272" s="12"/>
      <c r="P272" s="12"/>
      <c r="Q272" s="12"/>
      <c r="R272" s="12"/>
      <c r="S272" s="12"/>
      <c r="T272" s="12"/>
      <c r="U272" s="12"/>
      <c r="V272" s="12"/>
    </row>
    <row r="273" spans="1:22" ht="15.75" customHeight="1" x14ac:dyDescent="0.2">
      <c r="A273" s="12"/>
      <c r="B273" s="12"/>
      <c r="C273" s="12"/>
      <c r="D273" s="12"/>
      <c r="E273" s="12"/>
      <c r="F273" s="12"/>
      <c r="G273" s="12"/>
      <c r="H273" s="12"/>
      <c r="I273" s="12"/>
      <c r="J273" s="12"/>
      <c r="K273" s="12"/>
      <c r="L273" s="12"/>
      <c r="M273" s="12"/>
      <c r="N273" s="12"/>
      <c r="O273" s="12"/>
      <c r="P273" s="12"/>
      <c r="Q273" s="12"/>
      <c r="R273" s="12"/>
      <c r="S273" s="12"/>
      <c r="T273" s="12"/>
      <c r="U273" s="12"/>
      <c r="V273" s="12"/>
    </row>
    <row r="274" spans="1:22" ht="15.75" customHeight="1" x14ac:dyDescent="0.2">
      <c r="A274" s="12"/>
      <c r="B274" s="12"/>
      <c r="C274" s="12"/>
      <c r="D274" s="12"/>
      <c r="E274" s="12"/>
      <c r="F274" s="12"/>
      <c r="G274" s="12"/>
      <c r="H274" s="12"/>
      <c r="I274" s="12"/>
      <c r="J274" s="12"/>
      <c r="K274" s="12"/>
      <c r="L274" s="12"/>
      <c r="M274" s="12"/>
      <c r="N274" s="12"/>
      <c r="O274" s="12"/>
      <c r="P274" s="12"/>
      <c r="Q274" s="12"/>
      <c r="R274" s="12"/>
      <c r="S274" s="12"/>
      <c r="T274" s="12"/>
      <c r="U274" s="12"/>
      <c r="V274" s="12"/>
    </row>
    <row r="275" spans="1:22" ht="15.75" customHeight="1" x14ac:dyDescent="0.2">
      <c r="A275" s="12"/>
      <c r="B275" s="12"/>
      <c r="C275" s="12"/>
      <c r="D275" s="12"/>
      <c r="E275" s="12"/>
      <c r="F275" s="12"/>
      <c r="G275" s="12"/>
      <c r="H275" s="12"/>
      <c r="I275" s="12"/>
      <c r="J275" s="12"/>
      <c r="K275" s="12"/>
      <c r="L275" s="12"/>
      <c r="M275" s="12"/>
      <c r="N275" s="12"/>
      <c r="O275" s="12"/>
      <c r="P275" s="12"/>
      <c r="Q275" s="12"/>
      <c r="R275" s="12"/>
      <c r="S275" s="12"/>
      <c r="T275" s="12"/>
      <c r="U275" s="12"/>
      <c r="V275" s="12"/>
    </row>
    <row r="276" spans="1:22" ht="15.75" customHeight="1" x14ac:dyDescent="0.2">
      <c r="A276" s="12"/>
      <c r="B276" s="12"/>
      <c r="C276" s="12"/>
      <c r="D276" s="12"/>
      <c r="E276" s="12"/>
      <c r="F276" s="12"/>
      <c r="G276" s="12"/>
      <c r="H276" s="12"/>
      <c r="I276" s="12"/>
      <c r="J276" s="12"/>
      <c r="K276" s="12"/>
      <c r="L276" s="12"/>
      <c r="M276" s="12"/>
      <c r="N276" s="12"/>
      <c r="O276" s="12"/>
      <c r="P276" s="12"/>
      <c r="Q276" s="12"/>
      <c r="R276" s="12"/>
      <c r="S276" s="12"/>
      <c r="T276" s="12"/>
      <c r="U276" s="12"/>
      <c r="V276" s="12"/>
    </row>
    <row r="277" spans="1:22" ht="15.75" customHeight="1" x14ac:dyDescent="0.2">
      <c r="A277" s="12"/>
      <c r="B277" s="12"/>
      <c r="C277" s="12"/>
      <c r="D277" s="12"/>
      <c r="E277" s="12"/>
      <c r="F277" s="12"/>
      <c r="G277" s="12"/>
      <c r="H277" s="12"/>
      <c r="I277" s="12"/>
      <c r="J277" s="12"/>
      <c r="K277" s="12"/>
      <c r="L277" s="12"/>
      <c r="M277" s="12"/>
      <c r="N277" s="12"/>
      <c r="O277" s="12"/>
      <c r="P277" s="12"/>
      <c r="Q277" s="12"/>
      <c r="R277" s="12"/>
      <c r="S277" s="12"/>
      <c r="T277" s="12"/>
      <c r="U277" s="12"/>
      <c r="V277" s="12"/>
    </row>
    <row r="278" spans="1:22" ht="15.75" customHeight="1" x14ac:dyDescent="0.2">
      <c r="A278" s="12"/>
      <c r="B278" s="12"/>
      <c r="C278" s="12"/>
      <c r="D278" s="12"/>
      <c r="E278" s="12"/>
      <c r="F278" s="12"/>
      <c r="G278" s="12"/>
      <c r="H278" s="12"/>
      <c r="I278" s="12"/>
      <c r="J278" s="12"/>
      <c r="K278" s="12"/>
      <c r="L278" s="12"/>
      <c r="M278" s="12"/>
      <c r="N278" s="12"/>
      <c r="O278" s="12"/>
      <c r="P278" s="12"/>
      <c r="Q278" s="12"/>
      <c r="R278" s="12"/>
      <c r="S278" s="12"/>
      <c r="T278" s="12"/>
      <c r="U278" s="12"/>
      <c r="V278" s="12"/>
    </row>
    <row r="279" spans="1:22" ht="15.75" customHeight="1" x14ac:dyDescent="0.2">
      <c r="A279" s="12"/>
      <c r="B279" s="12"/>
      <c r="C279" s="12"/>
      <c r="D279" s="12"/>
      <c r="E279" s="12"/>
      <c r="F279" s="12"/>
      <c r="G279" s="12"/>
      <c r="H279" s="12"/>
      <c r="I279" s="12"/>
      <c r="J279" s="12"/>
      <c r="K279" s="12"/>
      <c r="L279" s="12"/>
      <c r="M279" s="12"/>
      <c r="N279" s="12"/>
      <c r="O279" s="12"/>
      <c r="P279" s="12"/>
      <c r="Q279" s="12"/>
      <c r="R279" s="12"/>
      <c r="S279" s="12"/>
      <c r="T279" s="12"/>
      <c r="U279" s="12"/>
      <c r="V279" s="12"/>
    </row>
    <row r="280" spans="1:22" ht="15.75" customHeight="1" x14ac:dyDescent="0.2">
      <c r="A280" s="12"/>
      <c r="B280" s="12"/>
      <c r="C280" s="12"/>
      <c r="D280" s="12"/>
      <c r="E280" s="12"/>
      <c r="F280" s="12"/>
      <c r="G280" s="12"/>
      <c r="H280" s="12"/>
      <c r="I280" s="12"/>
      <c r="J280" s="12"/>
      <c r="K280" s="12"/>
      <c r="L280" s="12"/>
      <c r="M280" s="12"/>
      <c r="N280" s="12"/>
      <c r="O280" s="12"/>
      <c r="P280" s="12"/>
      <c r="Q280" s="12"/>
      <c r="R280" s="12"/>
      <c r="S280" s="12"/>
      <c r="T280" s="12"/>
      <c r="U280" s="12"/>
      <c r="V280" s="12"/>
    </row>
    <row r="281" spans="1:22" ht="15.75" customHeight="1" x14ac:dyDescent="0.2">
      <c r="A281" s="12"/>
      <c r="B281" s="12"/>
      <c r="C281" s="12"/>
      <c r="D281" s="12"/>
      <c r="E281" s="12"/>
      <c r="F281" s="12"/>
      <c r="G281" s="12"/>
      <c r="H281" s="12"/>
      <c r="I281" s="12"/>
      <c r="J281" s="12"/>
      <c r="K281" s="12"/>
      <c r="L281" s="12"/>
      <c r="M281" s="12"/>
      <c r="N281" s="12"/>
      <c r="O281" s="12"/>
      <c r="P281" s="12"/>
      <c r="Q281" s="12"/>
      <c r="R281" s="12"/>
      <c r="S281" s="12"/>
      <c r="T281" s="12"/>
      <c r="U281" s="12"/>
      <c r="V281" s="12"/>
    </row>
    <row r="282" spans="1:22" ht="15.75" customHeight="1" x14ac:dyDescent="0.2">
      <c r="A282" s="12"/>
      <c r="B282" s="12"/>
      <c r="C282" s="12"/>
      <c r="D282" s="12"/>
      <c r="E282" s="12"/>
      <c r="F282" s="12"/>
      <c r="G282" s="12"/>
      <c r="H282" s="12"/>
      <c r="I282" s="12"/>
      <c r="J282" s="12"/>
      <c r="K282" s="12"/>
      <c r="L282" s="12"/>
      <c r="M282" s="12"/>
      <c r="N282" s="12"/>
      <c r="O282" s="12"/>
      <c r="P282" s="12"/>
      <c r="Q282" s="12"/>
      <c r="R282" s="12"/>
      <c r="S282" s="12"/>
      <c r="T282" s="12"/>
      <c r="U282" s="12"/>
      <c r="V282" s="12"/>
    </row>
    <row r="283" spans="1:22" ht="15.75" customHeight="1" x14ac:dyDescent="0.2">
      <c r="A283" s="12"/>
      <c r="B283" s="12"/>
      <c r="C283" s="12"/>
      <c r="D283" s="12"/>
      <c r="E283" s="12"/>
      <c r="F283" s="12"/>
      <c r="G283" s="12"/>
      <c r="H283" s="12"/>
      <c r="I283" s="12"/>
      <c r="J283" s="12"/>
      <c r="K283" s="12"/>
      <c r="L283" s="12"/>
      <c r="M283" s="12"/>
      <c r="N283" s="12"/>
      <c r="O283" s="12"/>
      <c r="P283" s="12"/>
      <c r="Q283" s="12"/>
      <c r="R283" s="12"/>
      <c r="S283" s="12"/>
      <c r="T283" s="12"/>
      <c r="U283" s="12"/>
      <c r="V283" s="12"/>
    </row>
    <row r="284" spans="1:22" ht="15.75" customHeight="1" x14ac:dyDescent="0.2">
      <c r="A284" s="12"/>
      <c r="B284" s="12"/>
      <c r="C284" s="12"/>
      <c r="D284" s="12"/>
      <c r="E284" s="12"/>
      <c r="F284" s="12"/>
      <c r="G284" s="12"/>
      <c r="H284" s="12"/>
      <c r="I284" s="12"/>
      <c r="J284" s="12"/>
      <c r="K284" s="12"/>
      <c r="L284" s="12"/>
      <c r="M284" s="12"/>
      <c r="N284" s="12"/>
      <c r="O284" s="12"/>
      <c r="P284" s="12"/>
      <c r="Q284" s="12"/>
      <c r="R284" s="12"/>
      <c r="S284" s="12"/>
      <c r="T284" s="12"/>
      <c r="U284" s="12"/>
      <c r="V284" s="12"/>
    </row>
    <row r="285" spans="1:22" ht="15.75" customHeight="1" x14ac:dyDescent="0.2">
      <c r="A285" s="12"/>
      <c r="B285" s="12"/>
      <c r="C285" s="12"/>
      <c r="D285" s="12"/>
      <c r="E285" s="12"/>
      <c r="F285" s="12"/>
      <c r="G285" s="12"/>
      <c r="H285" s="12"/>
      <c r="I285" s="12"/>
      <c r="J285" s="12"/>
      <c r="K285" s="12"/>
      <c r="L285" s="12"/>
      <c r="M285" s="12"/>
      <c r="N285" s="12"/>
      <c r="O285" s="12"/>
      <c r="P285" s="12"/>
      <c r="Q285" s="12"/>
      <c r="R285" s="12"/>
      <c r="S285" s="12"/>
      <c r="T285" s="12"/>
      <c r="U285" s="12"/>
      <c r="V285" s="12"/>
    </row>
    <row r="286" spans="1:22" ht="15.75" customHeight="1" x14ac:dyDescent="0.2">
      <c r="A286" s="12"/>
      <c r="B286" s="12"/>
      <c r="C286" s="12"/>
      <c r="D286" s="12"/>
      <c r="E286" s="12"/>
      <c r="F286" s="12"/>
      <c r="G286" s="12"/>
      <c r="H286" s="12"/>
      <c r="I286" s="12"/>
      <c r="J286" s="12"/>
      <c r="K286" s="12"/>
      <c r="L286" s="12"/>
      <c r="M286" s="12"/>
      <c r="N286" s="12"/>
      <c r="O286" s="12"/>
      <c r="P286" s="12"/>
      <c r="Q286" s="12"/>
      <c r="R286" s="12"/>
      <c r="S286" s="12"/>
      <c r="T286" s="12"/>
      <c r="U286" s="12"/>
      <c r="V286" s="12"/>
    </row>
    <row r="287" spans="1:22" ht="15.75" customHeight="1" x14ac:dyDescent="0.2">
      <c r="A287" s="12"/>
      <c r="B287" s="12"/>
      <c r="C287" s="12"/>
      <c r="D287" s="12"/>
      <c r="E287" s="12"/>
      <c r="F287" s="12"/>
      <c r="G287" s="12"/>
      <c r="H287" s="12"/>
      <c r="I287" s="12"/>
      <c r="J287" s="12"/>
      <c r="K287" s="12"/>
      <c r="L287" s="12"/>
      <c r="M287" s="12"/>
      <c r="N287" s="12"/>
      <c r="O287" s="12"/>
      <c r="P287" s="12"/>
      <c r="Q287" s="12"/>
      <c r="R287" s="12"/>
      <c r="S287" s="12"/>
      <c r="T287" s="12"/>
      <c r="U287" s="12"/>
      <c r="V287" s="12"/>
    </row>
    <row r="288" spans="1:22" ht="15.75" customHeight="1" x14ac:dyDescent="0.2">
      <c r="A288" s="12"/>
      <c r="B288" s="12"/>
      <c r="C288" s="12"/>
      <c r="D288" s="12"/>
      <c r="E288" s="12"/>
      <c r="F288" s="12"/>
      <c r="G288" s="12"/>
      <c r="H288" s="12"/>
      <c r="I288" s="12"/>
      <c r="J288" s="12"/>
      <c r="K288" s="12"/>
      <c r="L288" s="12"/>
      <c r="M288" s="12"/>
      <c r="N288" s="12"/>
      <c r="O288" s="12"/>
      <c r="P288" s="12"/>
      <c r="Q288" s="12"/>
      <c r="R288" s="12"/>
      <c r="S288" s="12"/>
      <c r="T288" s="12"/>
      <c r="U288" s="12"/>
      <c r="V288" s="12"/>
    </row>
    <row r="289" spans="1:22" ht="15.75" customHeight="1" x14ac:dyDescent="0.2">
      <c r="A289" s="12"/>
      <c r="B289" s="12"/>
      <c r="C289" s="12"/>
      <c r="D289" s="12"/>
      <c r="E289" s="12"/>
      <c r="F289" s="12"/>
      <c r="G289" s="12"/>
      <c r="H289" s="12"/>
      <c r="I289" s="12"/>
      <c r="J289" s="12"/>
      <c r="K289" s="12"/>
      <c r="L289" s="12"/>
      <c r="M289" s="12"/>
      <c r="N289" s="12"/>
      <c r="O289" s="12"/>
      <c r="P289" s="12"/>
      <c r="Q289" s="12"/>
      <c r="R289" s="12"/>
      <c r="S289" s="12"/>
      <c r="T289" s="12"/>
      <c r="U289" s="12"/>
      <c r="V289" s="12"/>
    </row>
    <row r="290" spans="1:22" ht="15.75" customHeight="1" x14ac:dyDescent="0.2">
      <c r="A290" s="12"/>
      <c r="B290" s="12"/>
      <c r="C290" s="12"/>
      <c r="D290" s="12"/>
      <c r="E290" s="12"/>
      <c r="F290" s="12"/>
      <c r="G290" s="12"/>
      <c r="H290" s="12"/>
      <c r="I290" s="12"/>
      <c r="J290" s="12"/>
      <c r="K290" s="12"/>
      <c r="L290" s="12"/>
      <c r="M290" s="12"/>
      <c r="N290" s="12"/>
      <c r="O290" s="12"/>
      <c r="P290" s="12"/>
      <c r="Q290" s="12"/>
      <c r="R290" s="12"/>
      <c r="S290" s="12"/>
      <c r="T290" s="12"/>
      <c r="U290" s="12"/>
      <c r="V290" s="12"/>
    </row>
    <row r="291" spans="1:22" ht="15.75" customHeight="1" x14ac:dyDescent="0.2">
      <c r="A291" s="12"/>
      <c r="B291" s="12"/>
      <c r="C291" s="12"/>
      <c r="D291" s="12"/>
      <c r="E291" s="12"/>
      <c r="F291" s="12"/>
      <c r="G291" s="12"/>
      <c r="H291" s="12"/>
      <c r="I291" s="12"/>
      <c r="J291" s="12"/>
      <c r="K291" s="12"/>
      <c r="L291" s="12"/>
      <c r="M291" s="12"/>
      <c r="N291" s="12"/>
      <c r="O291" s="12"/>
      <c r="P291" s="12"/>
      <c r="Q291" s="12"/>
      <c r="R291" s="12"/>
      <c r="S291" s="12"/>
      <c r="T291" s="12"/>
      <c r="U291" s="12"/>
      <c r="V291" s="12"/>
    </row>
    <row r="292" spans="1:22" ht="15.75" customHeight="1" x14ac:dyDescent="0.2">
      <c r="A292" s="12"/>
      <c r="B292" s="12"/>
      <c r="C292" s="12"/>
      <c r="D292" s="12"/>
      <c r="E292" s="12"/>
      <c r="F292" s="12"/>
      <c r="G292" s="12"/>
      <c r="H292" s="12"/>
      <c r="I292" s="12"/>
      <c r="J292" s="12"/>
      <c r="K292" s="12"/>
      <c r="L292" s="12"/>
      <c r="M292" s="12"/>
      <c r="N292" s="12"/>
      <c r="O292" s="12"/>
      <c r="P292" s="12"/>
      <c r="Q292" s="12"/>
      <c r="R292" s="12"/>
      <c r="S292" s="12"/>
      <c r="T292" s="12"/>
      <c r="U292" s="12"/>
      <c r="V292" s="12"/>
    </row>
    <row r="293" spans="1:22" ht="15.75" customHeight="1" x14ac:dyDescent="0.2">
      <c r="A293" s="12"/>
      <c r="B293" s="12"/>
      <c r="C293" s="12"/>
      <c r="D293" s="12"/>
      <c r="E293" s="12"/>
      <c r="F293" s="12"/>
      <c r="G293" s="12"/>
      <c r="H293" s="12"/>
      <c r="I293" s="12"/>
      <c r="J293" s="12"/>
      <c r="K293" s="12"/>
      <c r="L293" s="12"/>
      <c r="M293" s="12"/>
      <c r="N293" s="12"/>
      <c r="O293" s="12"/>
      <c r="P293" s="12"/>
      <c r="Q293" s="12"/>
      <c r="R293" s="12"/>
      <c r="S293" s="12"/>
      <c r="T293" s="12"/>
      <c r="U293" s="12"/>
      <c r="V293" s="12"/>
    </row>
    <row r="294" spans="1:22" ht="15.75" customHeight="1" x14ac:dyDescent="0.2">
      <c r="A294" s="12"/>
      <c r="B294" s="12"/>
      <c r="C294" s="12"/>
      <c r="D294" s="12"/>
      <c r="E294" s="12"/>
      <c r="F294" s="12"/>
      <c r="G294" s="12"/>
      <c r="H294" s="12"/>
      <c r="I294" s="12"/>
      <c r="J294" s="12"/>
      <c r="K294" s="12"/>
      <c r="L294" s="12"/>
      <c r="M294" s="12"/>
      <c r="N294" s="12"/>
      <c r="O294" s="12"/>
      <c r="P294" s="12"/>
      <c r="Q294" s="12"/>
      <c r="R294" s="12"/>
      <c r="S294" s="12"/>
      <c r="T294" s="12"/>
      <c r="U294" s="12"/>
      <c r="V294" s="12"/>
    </row>
    <row r="295" spans="1:22" ht="15.75" customHeight="1" x14ac:dyDescent="0.2">
      <c r="A295" s="12"/>
      <c r="B295" s="12"/>
      <c r="C295" s="12"/>
      <c r="D295" s="12"/>
      <c r="E295" s="12"/>
      <c r="F295" s="12"/>
      <c r="G295" s="12"/>
      <c r="H295" s="12"/>
      <c r="I295" s="12"/>
      <c r="J295" s="12"/>
      <c r="K295" s="12"/>
      <c r="L295" s="12"/>
      <c r="M295" s="12"/>
      <c r="N295" s="12"/>
      <c r="O295" s="12"/>
      <c r="P295" s="12"/>
      <c r="Q295" s="12"/>
      <c r="R295" s="12"/>
      <c r="S295" s="12"/>
      <c r="T295" s="12"/>
      <c r="U295" s="12"/>
      <c r="V295" s="12"/>
    </row>
    <row r="296" spans="1:22" ht="15.75" customHeight="1" x14ac:dyDescent="0.2">
      <c r="A296" s="12"/>
      <c r="B296" s="12"/>
      <c r="C296" s="12"/>
      <c r="D296" s="12"/>
      <c r="E296" s="12"/>
      <c r="F296" s="12"/>
      <c r="G296" s="12"/>
      <c r="H296" s="12"/>
      <c r="I296" s="12"/>
      <c r="J296" s="12"/>
      <c r="K296" s="12"/>
      <c r="L296" s="12"/>
      <c r="M296" s="12"/>
      <c r="N296" s="12"/>
      <c r="O296" s="12"/>
      <c r="P296" s="12"/>
      <c r="Q296" s="12"/>
      <c r="R296" s="12"/>
      <c r="S296" s="12"/>
      <c r="T296" s="12"/>
      <c r="U296" s="12"/>
      <c r="V296" s="12"/>
    </row>
    <row r="297" spans="1:22" ht="15.75" customHeight="1" x14ac:dyDescent="0.2">
      <c r="A297" s="12"/>
      <c r="B297" s="12"/>
      <c r="C297" s="12"/>
      <c r="D297" s="12"/>
      <c r="E297" s="12"/>
      <c r="F297" s="12"/>
      <c r="G297" s="12"/>
      <c r="H297" s="12"/>
      <c r="I297" s="12"/>
      <c r="J297" s="12"/>
      <c r="K297" s="12"/>
      <c r="L297" s="12"/>
      <c r="M297" s="12"/>
      <c r="N297" s="12"/>
      <c r="O297" s="12"/>
      <c r="P297" s="12"/>
      <c r="Q297" s="12"/>
      <c r="R297" s="12"/>
      <c r="S297" s="12"/>
      <c r="T297" s="12"/>
      <c r="U297" s="12"/>
      <c r="V297" s="12"/>
    </row>
    <row r="298" spans="1:22" ht="15.75" customHeight="1" x14ac:dyDescent="0.2">
      <c r="A298" s="12"/>
      <c r="B298" s="12"/>
      <c r="C298" s="12"/>
      <c r="D298" s="12"/>
      <c r="E298" s="12"/>
      <c r="F298" s="12"/>
      <c r="G298" s="12"/>
      <c r="H298" s="12"/>
      <c r="I298" s="12"/>
      <c r="J298" s="12"/>
      <c r="K298" s="12"/>
      <c r="L298" s="12"/>
      <c r="M298" s="12"/>
      <c r="N298" s="12"/>
      <c r="O298" s="12"/>
      <c r="P298" s="12"/>
      <c r="Q298" s="12"/>
      <c r="R298" s="12"/>
      <c r="S298" s="12"/>
      <c r="T298" s="12"/>
      <c r="U298" s="12"/>
      <c r="V298" s="12"/>
    </row>
    <row r="299" spans="1:22" ht="15.75" customHeight="1" x14ac:dyDescent="0.2">
      <c r="A299" s="12"/>
      <c r="B299" s="12"/>
      <c r="C299" s="12"/>
      <c r="D299" s="12"/>
      <c r="E299" s="12"/>
      <c r="F299" s="12"/>
      <c r="G299" s="12"/>
      <c r="H299" s="12"/>
      <c r="I299" s="12"/>
      <c r="J299" s="12"/>
      <c r="K299" s="12"/>
      <c r="L299" s="12"/>
      <c r="M299" s="12"/>
      <c r="N299" s="12"/>
      <c r="O299" s="12"/>
      <c r="P299" s="12"/>
      <c r="Q299" s="12"/>
      <c r="R299" s="12"/>
      <c r="S299" s="12"/>
      <c r="T299" s="12"/>
      <c r="U299" s="12"/>
      <c r="V299" s="12"/>
    </row>
    <row r="300" spans="1:22" ht="15.75" customHeight="1" x14ac:dyDescent="0.2">
      <c r="A300" s="12"/>
      <c r="B300" s="12"/>
      <c r="C300" s="12"/>
      <c r="D300" s="12"/>
      <c r="E300" s="12"/>
      <c r="F300" s="12"/>
      <c r="G300" s="12"/>
      <c r="H300" s="12"/>
      <c r="I300" s="12"/>
      <c r="J300" s="12"/>
      <c r="K300" s="12"/>
      <c r="L300" s="12"/>
      <c r="M300" s="12"/>
      <c r="N300" s="12"/>
      <c r="O300" s="12"/>
      <c r="P300" s="12"/>
      <c r="Q300" s="12"/>
      <c r="R300" s="12"/>
      <c r="S300" s="12"/>
      <c r="T300" s="12"/>
      <c r="U300" s="12"/>
      <c r="V300" s="12"/>
    </row>
    <row r="301" spans="1:22" ht="15.75" customHeight="1" x14ac:dyDescent="0.2">
      <c r="A301" s="12"/>
      <c r="B301" s="12"/>
      <c r="C301" s="12"/>
      <c r="D301" s="12"/>
      <c r="E301" s="12"/>
      <c r="F301" s="12"/>
      <c r="G301" s="12"/>
      <c r="H301" s="12"/>
      <c r="I301" s="12"/>
      <c r="J301" s="12"/>
      <c r="K301" s="12"/>
      <c r="L301" s="12"/>
      <c r="M301" s="12"/>
      <c r="N301" s="12"/>
      <c r="O301" s="12"/>
      <c r="P301" s="12"/>
      <c r="Q301" s="12"/>
      <c r="R301" s="12"/>
      <c r="S301" s="12"/>
      <c r="T301" s="12"/>
      <c r="U301" s="12"/>
      <c r="V301" s="12"/>
    </row>
    <row r="302" spans="1:22" ht="15.75" customHeight="1" x14ac:dyDescent="0.2">
      <c r="A302" s="12"/>
      <c r="B302" s="12"/>
      <c r="C302" s="12"/>
      <c r="D302" s="12"/>
      <c r="E302" s="12"/>
      <c r="F302" s="12"/>
      <c r="G302" s="12"/>
      <c r="H302" s="12"/>
      <c r="I302" s="12"/>
      <c r="J302" s="12"/>
      <c r="K302" s="12"/>
      <c r="L302" s="12"/>
      <c r="M302" s="12"/>
      <c r="N302" s="12"/>
      <c r="O302" s="12"/>
      <c r="P302" s="12"/>
      <c r="Q302" s="12"/>
      <c r="R302" s="12"/>
      <c r="S302" s="12"/>
      <c r="T302" s="12"/>
      <c r="U302" s="12"/>
      <c r="V302" s="12"/>
    </row>
    <row r="303" spans="1:22" ht="15.75" customHeight="1" x14ac:dyDescent="0.2">
      <c r="A303" s="12"/>
      <c r="B303" s="12"/>
      <c r="C303" s="12"/>
      <c r="D303" s="12"/>
      <c r="E303" s="12"/>
      <c r="F303" s="12"/>
      <c r="G303" s="12"/>
      <c r="H303" s="12"/>
      <c r="I303" s="12"/>
      <c r="J303" s="12"/>
      <c r="K303" s="12"/>
      <c r="L303" s="12"/>
      <c r="M303" s="12"/>
      <c r="N303" s="12"/>
      <c r="O303" s="12"/>
      <c r="P303" s="12"/>
      <c r="Q303" s="12"/>
      <c r="R303" s="12"/>
      <c r="S303" s="12"/>
      <c r="T303" s="12"/>
      <c r="U303" s="12"/>
      <c r="V303" s="12"/>
    </row>
    <row r="304" spans="1:22" ht="15.75" customHeight="1" x14ac:dyDescent="0.2">
      <c r="A304" s="12"/>
      <c r="B304" s="12"/>
      <c r="C304" s="12"/>
      <c r="D304" s="12"/>
      <c r="E304" s="12"/>
      <c r="F304" s="12"/>
      <c r="G304" s="12"/>
      <c r="H304" s="12"/>
      <c r="I304" s="12"/>
      <c r="J304" s="12"/>
      <c r="K304" s="12"/>
      <c r="L304" s="12"/>
      <c r="M304" s="12"/>
      <c r="N304" s="12"/>
      <c r="O304" s="12"/>
      <c r="P304" s="12"/>
      <c r="Q304" s="12"/>
      <c r="R304" s="12"/>
      <c r="S304" s="12"/>
      <c r="T304" s="12"/>
      <c r="U304" s="12"/>
      <c r="V304" s="12"/>
    </row>
    <row r="305" spans="1:22" ht="15.75" customHeight="1" x14ac:dyDescent="0.2">
      <c r="A305" s="12"/>
      <c r="B305" s="12"/>
      <c r="C305" s="12"/>
      <c r="D305" s="12"/>
      <c r="E305" s="12"/>
      <c r="F305" s="12"/>
      <c r="G305" s="12"/>
      <c r="H305" s="12"/>
      <c r="I305" s="12"/>
      <c r="J305" s="12"/>
      <c r="K305" s="12"/>
      <c r="L305" s="12"/>
      <c r="M305" s="12"/>
      <c r="N305" s="12"/>
      <c r="O305" s="12"/>
      <c r="P305" s="12"/>
      <c r="Q305" s="12"/>
      <c r="R305" s="12"/>
      <c r="S305" s="12"/>
      <c r="T305" s="12"/>
      <c r="U305" s="12"/>
      <c r="V305" s="12"/>
    </row>
    <row r="306" spans="1:22" ht="15.75" customHeight="1" x14ac:dyDescent="0.2">
      <c r="A306" s="12"/>
      <c r="B306" s="12"/>
      <c r="C306" s="12"/>
      <c r="D306" s="12"/>
      <c r="E306" s="12"/>
      <c r="F306" s="12"/>
      <c r="G306" s="12"/>
      <c r="H306" s="12"/>
      <c r="I306" s="12"/>
      <c r="J306" s="12"/>
      <c r="K306" s="12"/>
      <c r="L306" s="12"/>
      <c r="M306" s="12"/>
      <c r="N306" s="12"/>
      <c r="O306" s="12"/>
      <c r="P306" s="12"/>
      <c r="Q306" s="12"/>
      <c r="R306" s="12"/>
      <c r="S306" s="12"/>
      <c r="T306" s="12"/>
      <c r="U306" s="12"/>
      <c r="V306" s="12"/>
    </row>
    <row r="307" spans="1:22" ht="15.75" customHeight="1" x14ac:dyDescent="0.2">
      <c r="A307" s="12"/>
      <c r="B307" s="12"/>
      <c r="C307" s="12"/>
      <c r="D307" s="12"/>
      <c r="E307" s="12"/>
      <c r="F307" s="12"/>
      <c r="G307" s="12"/>
      <c r="H307" s="12"/>
      <c r="I307" s="12"/>
      <c r="J307" s="12"/>
      <c r="K307" s="12"/>
      <c r="L307" s="12"/>
      <c r="M307" s="12"/>
      <c r="N307" s="12"/>
      <c r="O307" s="12"/>
      <c r="P307" s="12"/>
      <c r="Q307" s="12"/>
      <c r="R307" s="12"/>
      <c r="S307" s="12"/>
      <c r="T307" s="12"/>
      <c r="U307" s="12"/>
      <c r="V307" s="12"/>
    </row>
    <row r="308" spans="1:22" ht="15.75" customHeight="1" x14ac:dyDescent="0.2">
      <c r="A308" s="12"/>
      <c r="B308" s="12"/>
      <c r="C308" s="12"/>
      <c r="D308" s="12"/>
      <c r="E308" s="12"/>
      <c r="F308" s="12"/>
      <c r="G308" s="12"/>
      <c r="H308" s="12"/>
      <c r="I308" s="12"/>
      <c r="J308" s="12"/>
      <c r="K308" s="12"/>
      <c r="L308" s="12"/>
      <c r="M308" s="12"/>
      <c r="N308" s="12"/>
      <c r="O308" s="12"/>
      <c r="P308" s="12"/>
      <c r="Q308" s="12"/>
      <c r="R308" s="12"/>
      <c r="S308" s="12"/>
      <c r="T308" s="12"/>
      <c r="U308" s="12"/>
      <c r="V308" s="12"/>
    </row>
    <row r="309" spans="1:22" ht="15.75" customHeight="1" x14ac:dyDescent="0.2">
      <c r="A309" s="12"/>
      <c r="B309" s="12"/>
      <c r="C309" s="12"/>
      <c r="D309" s="12"/>
      <c r="E309" s="12"/>
      <c r="F309" s="12"/>
      <c r="G309" s="12"/>
      <c r="H309" s="12"/>
      <c r="I309" s="12"/>
      <c r="J309" s="12"/>
      <c r="K309" s="12"/>
      <c r="L309" s="12"/>
      <c r="M309" s="12"/>
      <c r="N309" s="12"/>
      <c r="O309" s="12"/>
      <c r="P309" s="12"/>
      <c r="Q309" s="12"/>
      <c r="R309" s="12"/>
      <c r="S309" s="12"/>
      <c r="T309" s="12"/>
      <c r="U309" s="12"/>
      <c r="V309" s="12"/>
    </row>
    <row r="310" spans="1:22" ht="15.75" customHeight="1" x14ac:dyDescent="0.2">
      <c r="A310" s="12"/>
      <c r="B310" s="12"/>
      <c r="C310" s="12"/>
      <c r="D310" s="12"/>
      <c r="E310" s="12"/>
      <c r="F310" s="12"/>
      <c r="G310" s="12"/>
      <c r="H310" s="12"/>
      <c r="I310" s="12"/>
      <c r="J310" s="12"/>
      <c r="K310" s="12"/>
      <c r="L310" s="12"/>
      <c r="M310" s="12"/>
      <c r="N310" s="12"/>
      <c r="O310" s="12"/>
      <c r="P310" s="12"/>
      <c r="Q310" s="12"/>
      <c r="R310" s="12"/>
      <c r="S310" s="12"/>
      <c r="T310" s="12"/>
      <c r="U310" s="12"/>
      <c r="V310" s="12"/>
    </row>
    <row r="311" spans="1:22" ht="15.75" customHeight="1" x14ac:dyDescent="0.2">
      <c r="A311" s="12"/>
      <c r="B311" s="12"/>
      <c r="C311" s="12"/>
      <c r="D311" s="12"/>
      <c r="E311" s="12"/>
      <c r="F311" s="12"/>
      <c r="G311" s="12"/>
      <c r="H311" s="12"/>
      <c r="I311" s="12"/>
      <c r="J311" s="12"/>
      <c r="K311" s="12"/>
      <c r="L311" s="12"/>
      <c r="M311" s="12"/>
      <c r="N311" s="12"/>
      <c r="O311" s="12"/>
      <c r="P311" s="12"/>
      <c r="Q311" s="12"/>
      <c r="R311" s="12"/>
      <c r="S311" s="12"/>
      <c r="T311" s="12"/>
      <c r="U311" s="12"/>
      <c r="V311" s="12"/>
    </row>
    <row r="312" spans="1:22" ht="15.75" customHeight="1" x14ac:dyDescent="0.2">
      <c r="A312" s="12"/>
      <c r="B312" s="12"/>
      <c r="C312" s="12"/>
      <c r="D312" s="12"/>
      <c r="E312" s="12"/>
      <c r="F312" s="12"/>
      <c r="G312" s="12"/>
      <c r="H312" s="12"/>
      <c r="I312" s="12"/>
      <c r="J312" s="12"/>
      <c r="K312" s="12"/>
      <c r="L312" s="12"/>
      <c r="M312" s="12"/>
      <c r="N312" s="12"/>
      <c r="O312" s="12"/>
      <c r="P312" s="12"/>
      <c r="Q312" s="12"/>
      <c r="R312" s="12"/>
      <c r="S312" s="12"/>
      <c r="T312" s="12"/>
      <c r="U312" s="12"/>
      <c r="V312" s="12"/>
    </row>
    <row r="313" spans="1:22" ht="15.75" customHeight="1" x14ac:dyDescent="0.2">
      <c r="A313" s="12"/>
      <c r="B313" s="12"/>
      <c r="C313" s="12"/>
      <c r="D313" s="12"/>
      <c r="E313" s="12"/>
      <c r="F313" s="12"/>
      <c r="G313" s="12"/>
      <c r="H313" s="12"/>
      <c r="I313" s="12"/>
      <c r="J313" s="12"/>
      <c r="K313" s="12"/>
      <c r="L313" s="12"/>
      <c r="M313" s="12"/>
      <c r="N313" s="12"/>
      <c r="O313" s="12"/>
      <c r="P313" s="12"/>
      <c r="Q313" s="12"/>
      <c r="R313" s="12"/>
      <c r="S313" s="12"/>
      <c r="T313" s="12"/>
      <c r="U313" s="12"/>
      <c r="V313" s="12"/>
    </row>
    <row r="314" spans="1:22" ht="15.75" customHeight="1" x14ac:dyDescent="0.2">
      <c r="A314" s="12"/>
      <c r="B314" s="12"/>
      <c r="C314" s="12"/>
      <c r="D314" s="12"/>
      <c r="E314" s="12"/>
      <c r="F314" s="12"/>
      <c r="G314" s="12"/>
      <c r="H314" s="12"/>
      <c r="I314" s="12"/>
      <c r="J314" s="12"/>
      <c r="K314" s="12"/>
      <c r="L314" s="12"/>
      <c r="M314" s="12"/>
      <c r="N314" s="12"/>
      <c r="O314" s="12"/>
      <c r="P314" s="12"/>
      <c r="Q314" s="12"/>
      <c r="R314" s="12"/>
      <c r="S314" s="12"/>
      <c r="T314" s="12"/>
      <c r="U314" s="12"/>
      <c r="V314" s="12"/>
    </row>
    <row r="315" spans="1:22" ht="15.75" customHeight="1" x14ac:dyDescent="0.2">
      <c r="A315" s="12"/>
      <c r="B315" s="12"/>
      <c r="C315" s="12"/>
      <c r="D315" s="12"/>
      <c r="E315" s="12"/>
      <c r="F315" s="12"/>
      <c r="G315" s="12"/>
      <c r="H315" s="12"/>
      <c r="I315" s="12"/>
      <c r="J315" s="12"/>
      <c r="K315" s="12"/>
      <c r="L315" s="12"/>
      <c r="M315" s="12"/>
      <c r="N315" s="12"/>
      <c r="O315" s="12"/>
      <c r="P315" s="12"/>
      <c r="Q315" s="12"/>
      <c r="R315" s="12"/>
      <c r="S315" s="12"/>
      <c r="T315" s="12"/>
      <c r="U315" s="12"/>
      <c r="V315" s="12"/>
    </row>
    <row r="316" spans="1:22" ht="15.75" customHeight="1" x14ac:dyDescent="0.2">
      <c r="A316" s="12"/>
      <c r="B316" s="12"/>
      <c r="C316" s="12"/>
      <c r="D316" s="12"/>
      <c r="E316" s="12"/>
      <c r="F316" s="12"/>
      <c r="G316" s="12"/>
      <c r="H316" s="12"/>
      <c r="I316" s="12"/>
      <c r="J316" s="12"/>
      <c r="K316" s="12"/>
      <c r="L316" s="12"/>
      <c r="M316" s="12"/>
      <c r="N316" s="12"/>
      <c r="O316" s="12"/>
      <c r="P316" s="12"/>
      <c r="Q316" s="12"/>
      <c r="R316" s="12"/>
      <c r="S316" s="12"/>
      <c r="T316" s="12"/>
      <c r="U316" s="12"/>
      <c r="V316" s="12"/>
    </row>
    <row r="317" spans="1:22" ht="15.75" customHeight="1" x14ac:dyDescent="0.2">
      <c r="A317" s="12"/>
      <c r="B317" s="12"/>
      <c r="C317" s="12"/>
      <c r="D317" s="12"/>
      <c r="E317" s="12"/>
      <c r="F317" s="12"/>
      <c r="G317" s="12"/>
      <c r="H317" s="12"/>
      <c r="I317" s="12"/>
      <c r="J317" s="12"/>
      <c r="K317" s="12"/>
      <c r="L317" s="12"/>
      <c r="M317" s="12"/>
      <c r="N317" s="12"/>
      <c r="O317" s="12"/>
      <c r="P317" s="12"/>
      <c r="Q317" s="12"/>
      <c r="R317" s="12"/>
      <c r="S317" s="12"/>
      <c r="T317" s="12"/>
      <c r="U317" s="12"/>
      <c r="V317" s="12"/>
    </row>
    <row r="318" spans="1:22" ht="15.75" customHeight="1" x14ac:dyDescent="0.2">
      <c r="A318" s="12"/>
      <c r="B318" s="12"/>
      <c r="C318" s="12"/>
      <c r="D318" s="12"/>
      <c r="E318" s="12"/>
      <c r="F318" s="12"/>
      <c r="G318" s="12"/>
      <c r="H318" s="12"/>
      <c r="I318" s="12"/>
      <c r="J318" s="12"/>
      <c r="K318" s="12"/>
      <c r="L318" s="12"/>
      <c r="M318" s="12"/>
      <c r="N318" s="12"/>
      <c r="O318" s="12"/>
      <c r="P318" s="12"/>
      <c r="Q318" s="12"/>
      <c r="R318" s="12"/>
      <c r="S318" s="12"/>
      <c r="T318" s="12"/>
      <c r="U318" s="12"/>
      <c r="V318" s="12"/>
    </row>
    <row r="319" spans="1:22" ht="15.75" customHeight="1" x14ac:dyDescent="0.2">
      <c r="A319" s="12"/>
      <c r="B319" s="12"/>
      <c r="C319" s="12"/>
      <c r="D319" s="12"/>
      <c r="E319" s="12"/>
      <c r="F319" s="12"/>
      <c r="G319" s="12"/>
      <c r="H319" s="12"/>
      <c r="I319" s="12"/>
      <c r="J319" s="12"/>
      <c r="K319" s="12"/>
      <c r="L319" s="12"/>
      <c r="M319" s="12"/>
      <c r="N319" s="12"/>
      <c r="O319" s="12"/>
      <c r="P319" s="12"/>
      <c r="Q319" s="12"/>
      <c r="R319" s="12"/>
      <c r="S319" s="12"/>
      <c r="T319" s="12"/>
      <c r="U319" s="12"/>
      <c r="V319" s="12"/>
    </row>
    <row r="320" spans="1:22" ht="15.75" customHeight="1" x14ac:dyDescent="0.2">
      <c r="A320" s="12"/>
      <c r="B320" s="12"/>
      <c r="C320" s="12"/>
      <c r="D320" s="12"/>
      <c r="E320" s="12"/>
      <c r="F320" s="12"/>
      <c r="G320" s="12"/>
      <c r="H320" s="12"/>
      <c r="I320" s="12"/>
      <c r="J320" s="12"/>
      <c r="K320" s="12"/>
      <c r="L320" s="12"/>
      <c r="M320" s="12"/>
      <c r="N320" s="12"/>
      <c r="O320" s="12"/>
      <c r="P320" s="12"/>
      <c r="Q320" s="12"/>
      <c r="R320" s="12"/>
      <c r="S320" s="12"/>
      <c r="T320" s="12"/>
      <c r="U320" s="12"/>
      <c r="V320" s="12"/>
    </row>
    <row r="321" spans="1:22" ht="15.75" customHeight="1" x14ac:dyDescent="0.2">
      <c r="A321" s="12"/>
      <c r="B321" s="12"/>
      <c r="C321" s="12"/>
      <c r="D321" s="12"/>
      <c r="E321" s="12"/>
      <c r="F321" s="12"/>
      <c r="G321" s="12"/>
      <c r="H321" s="12"/>
      <c r="I321" s="12"/>
      <c r="J321" s="12"/>
      <c r="K321" s="12"/>
      <c r="L321" s="12"/>
      <c r="M321" s="12"/>
      <c r="N321" s="12"/>
      <c r="O321" s="12"/>
      <c r="P321" s="12"/>
      <c r="Q321" s="12"/>
      <c r="R321" s="12"/>
      <c r="S321" s="12"/>
      <c r="T321" s="12"/>
      <c r="U321" s="12"/>
      <c r="V321" s="12"/>
    </row>
    <row r="322" spans="1:22" ht="15.75" customHeight="1" x14ac:dyDescent="0.2">
      <c r="A322" s="12"/>
      <c r="B322" s="12"/>
      <c r="C322" s="12"/>
      <c r="D322" s="12"/>
      <c r="E322" s="12"/>
      <c r="F322" s="12"/>
      <c r="G322" s="12"/>
      <c r="H322" s="12"/>
      <c r="I322" s="12"/>
      <c r="J322" s="12"/>
      <c r="K322" s="12"/>
      <c r="L322" s="12"/>
      <c r="M322" s="12"/>
      <c r="N322" s="12"/>
      <c r="O322" s="12"/>
      <c r="P322" s="12"/>
      <c r="Q322" s="12"/>
      <c r="R322" s="12"/>
      <c r="S322" s="12"/>
      <c r="T322" s="12"/>
      <c r="U322" s="12"/>
      <c r="V322" s="12"/>
    </row>
    <row r="323" spans="1:22" ht="15.75" customHeight="1" x14ac:dyDescent="0.2">
      <c r="A323" s="12"/>
      <c r="B323" s="12"/>
      <c r="C323" s="12"/>
      <c r="D323" s="12"/>
      <c r="E323" s="12"/>
      <c r="F323" s="12"/>
      <c r="G323" s="12"/>
      <c r="H323" s="12"/>
      <c r="I323" s="12"/>
      <c r="J323" s="12"/>
      <c r="K323" s="12"/>
      <c r="L323" s="12"/>
      <c r="M323" s="12"/>
      <c r="N323" s="12"/>
      <c r="O323" s="12"/>
      <c r="P323" s="12"/>
      <c r="Q323" s="12"/>
      <c r="R323" s="12"/>
      <c r="S323" s="12"/>
      <c r="T323" s="12"/>
      <c r="U323" s="12"/>
      <c r="V323" s="12"/>
    </row>
    <row r="324" spans="1:22" ht="15.75" customHeight="1" x14ac:dyDescent="0.2">
      <c r="A324" s="12"/>
      <c r="B324" s="12"/>
      <c r="C324" s="12"/>
      <c r="D324" s="12"/>
      <c r="E324" s="12"/>
      <c r="F324" s="12"/>
      <c r="G324" s="12"/>
      <c r="H324" s="12"/>
      <c r="I324" s="12"/>
      <c r="J324" s="12"/>
      <c r="K324" s="12"/>
      <c r="L324" s="12"/>
      <c r="M324" s="12"/>
      <c r="N324" s="12"/>
      <c r="O324" s="12"/>
      <c r="P324" s="12"/>
      <c r="Q324" s="12"/>
      <c r="R324" s="12"/>
      <c r="S324" s="12"/>
      <c r="T324" s="12"/>
      <c r="U324" s="12"/>
      <c r="V324" s="12"/>
    </row>
    <row r="325" spans="1:22" ht="15.75" customHeight="1" x14ac:dyDescent="0.2">
      <c r="A325" s="12"/>
      <c r="B325" s="12"/>
      <c r="C325" s="12"/>
      <c r="D325" s="12"/>
      <c r="E325" s="12"/>
      <c r="F325" s="12"/>
      <c r="G325" s="12"/>
      <c r="H325" s="12"/>
      <c r="I325" s="12"/>
      <c r="J325" s="12"/>
      <c r="K325" s="12"/>
      <c r="L325" s="12"/>
      <c r="M325" s="12"/>
      <c r="N325" s="12"/>
      <c r="O325" s="12"/>
      <c r="P325" s="12"/>
      <c r="Q325" s="12"/>
      <c r="R325" s="12"/>
      <c r="S325" s="12"/>
      <c r="T325" s="12"/>
      <c r="U325" s="12"/>
      <c r="V325" s="12"/>
    </row>
    <row r="326" spans="1:22" ht="15.75" customHeight="1" x14ac:dyDescent="0.2">
      <c r="A326" s="12"/>
      <c r="B326" s="12"/>
      <c r="C326" s="12"/>
      <c r="D326" s="12"/>
      <c r="E326" s="12"/>
      <c r="F326" s="12"/>
      <c r="G326" s="12"/>
      <c r="H326" s="12"/>
      <c r="I326" s="12"/>
      <c r="J326" s="12"/>
      <c r="K326" s="12"/>
      <c r="L326" s="12"/>
      <c r="M326" s="12"/>
      <c r="N326" s="12"/>
      <c r="O326" s="12"/>
      <c r="P326" s="12"/>
      <c r="Q326" s="12"/>
      <c r="R326" s="12"/>
      <c r="S326" s="12"/>
      <c r="T326" s="12"/>
      <c r="U326" s="12"/>
      <c r="V326" s="12"/>
    </row>
    <row r="327" spans="1:22" ht="15.75" customHeight="1" x14ac:dyDescent="0.2">
      <c r="A327" s="12"/>
      <c r="B327" s="12"/>
      <c r="C327" s="12"/>
      <c r="D327" s="12"/>
      <c r="E327" s="12"/>
      <c r="F327" s="12"/>
      <c r="G327" s="12"/>
      <c r="H327" s="12"/>
      <c r="I327" s="12"/>
      <c r="J327" s="12"/>
      <c r="K327" s="12"/>
      <c r="L327" s="12"/>
      <c r="M327" s="12"/>
      <c r="N327" s="12"/>
      <c r="O327" s="12"/>
      <c r="P327" s="12"/>
      <c r="Q327" s="12"/>
      <c r="R327" s="12"/>
      <c r="S327" s="12"/>
      <c r="T327" s="12"/>
      <c r="U327" s="12"/>
      <c r="V327" s="12"/>
    </row>
    <row r="328" spans="1:22" ht="15.75" customHeight="1" x14ac:dyDescent="0.2">
      <c r="A328" s="12"/>
      <c r="B328" s="12"/>
      <c r="C328" s="12"/>
      <c r="D328" s="12"/>
      <c r="E328" s="12"/>
      <c r="F328" s="12"/>
      <c r="G328" s="12"/>
      <c r="H328" s="12"/>
      <c r="I328" s="12"/>
      <c r="J328" s="12"/>
      <c r="K328" s="12"/>
      <c r="L328" s="12"/>
      <c r="M328" s="12"/>
      <c r="N328" s="12"/>
      <c r="O328" s="12"/>
      <c r="P328" s="12"/>
      <c r="Q328" s="12"/>
      <c r="R328" s="12"/>
      <c r="S328" s="12"/>
      <c r="T328" s="12"/>
      <c r="U328" s="12"/>
      <c r="V328" s="12"/>
    </row>
    <row r="329" spans="1:22" ht="15.75" customHeight="1" x14ac:dyDescent="0.2">
      <c r="A329" s="12"/>
      <c r="B329" s="12"/>
      <c r="C329" s="12"/>
      <c r="D329" s="12"/>
      <c r="E329" s="12"/>
      <c r="F329" s="12"/>
      <c r="G329" s="12"/>
      <c r="H329" s="12"/>
      <c r="I329" s="12"/>
      <c r="J329" s="12"/>
      <c r="K329" s="12"/>
      <c r="L329" s="12"/>
      <c r="M329" s="12"/>
      <c r="N329" s="12"/>
      <c r="O329" s="12"/>
      <c r="P329" s="12"/>
      <c r="Q329" s="12"/>
      <c r="R329" s="12"/>
      <c r="S329" s="12"/>
      <c r="T329" s="12"/>
      <c r="U329" s="12"/>
      <c r="V329" s="12"/>
    </row>
    <row r="330" spans="1:22" ht="15.75" customHeight="1" x14ac:dyDescent="0.2">
      <c r="A330" s="12"/>
      <c r="B330" s="12"/>
      <c r="C330" s="12"/>
      <c r="D330" s="12"/>
      <c r="E330" s="12"/>
      <c r="F330" s="12"/>
      <c r="G330" s="12"/>
      <c r="H330" s="12"/>
      <c r="I330" s="12"/>
      <c r="J330" s="12"/>
      <c r="K330" s="12"/>
      <c r="L330" s="12"/>
      <c r="M330" s="12"/>
      <c r="N330" s="12"/>
      <c r="O330" s="12"/>
      <c r="P330" s="12"/>
      <c r="Q330" s="12"/>
      <c r="R330" s="12"/>
      <c r="S330" s="12"/>
      <c r="T330" s="12"/>
      <c r="U330" s="12"/>
      <c r="V330" s="12"/>
    </row>
    <row r="331" spans="1:22" ht="15.75" customHeight="1" x14ac:dyDescent="0.2">
      <c r="A331" s="12"/>
      <c r="B331" s="12"/>
      <c r="C331" s="12"/>
      <c r="D331" s="12"/>
      <c r="E331" s="12"/>
      <c r="F331" s="12"/>
      <c r="G331" s="12"/>
      <c r="H331" s="12"/>
      <c r="I331" s="12"/>
      <c r="J331" s="12"/>
      <c r="K331" s="12"/>
      <c r="L331" s="12"/>
      <c r="M331" s="12"/>
      <c r="N331" s="12"/>
      <c r="O331" s="12"/>
      <c r="P331" s="12"/>
      <c r="Q331" s="12"/>
      <c r="R331" s="12"/>
      <c r="S331" s="12"/>
      <c r="T331" s="12"/>
      <c r="U331" s="12"/>
      <c r="V331" s="12"/>
    </row>
    <row r="332" spans="1:22" ht="15.75" customHeight="1" x14ac:dyDescent="0.2">
      <c r="A332" s="12"/>
      <c r="B332" s="12"/>
      <c r="C332" s="12"/>
      <c r="D332" s="12"/>
      <c r="E332" s="12"/>
      <c r="F332" s="12"/>
      <c r="G332" s="12"/>
      <c r="H332" s="12"/>
      <c r="I332" s="12"/>
      <c r="J332" s="12"/>
      <c r="K332" s="12"/>
      <c r="L332" s="12"/>
      <c r="M332" s="12"/>
      <c r="N332" s="12"/>
      <c r="O332" s="12"/>
      <c r="P332" s="12"/>
      <c r="Q332" s="12"/>
      <c r="R332" s="12"/>
      <c r="S332" s="12"/>
      <c r="T332" s="12"/>
      <c r="U332" s="12"/>
      <c r="V332" s="12"/>
    </row>
    <row r="333" spans="1:22" ht="15.75" customHeight="1" x14ac:dyDescent="0.2">
      <c r="A333" s="12"/>
      <c r="B333" s="12"/>
      <c r="C333" s="12"/>
      <c r="D333" s="12"/>
      <c r="E333" s="12"/>
      <c r="F333" s="12"/>
      <c r="G333" s="12"/>
      <c r="H333" s="12"/>
      <c r="I333" s="12"/>
      <c r="J333" s="12"/>
      <c r="K333" s="12"/>
      <c r="L333" s="12"/>
      <c r="M333" s="12"/>
      <c r="N333" s="12"/>
      <c r="O333" s="12"/>
      <c r="P333" s="12"/>
      <c r="Q333" s="12"/>
      <c r="R333" s="12"/>
      <c r="S333" s="12"/>
      <c r="T333" s="12"/>
      <c r="U333" s="12"/>
      <c r="V333" s="12"/>
    </row>
    <row r="334" spans="1:22" ht="15.75" customHeight="1" x14ac:dyDescent="0.2">
      <c r="A334" s="12"/>
      <c r="B334" s="12"/>
      <c r="C334" s="12"/>
      <c r="D334" s="12"/>
      <c r="E334" s="12"/>
      <c r="F334" s="12"/>
      <c r="G334" s="12"/>
      <c r="H334" s="12"/>
      <c r="I334" s="12"/>
      <c r="J334" s="12"/>
      <c r="K334" s="12"/>
      <c r="L334" s="12"/>
      <c r="M334" s="12"/>
      <c r="N334" s="12"/>
      <c r="O334" s="12"/>
      <c r="P334" s="12"/>
      <c r="Q334" s="12"/>
      <c r="R334" s="12"/>
      <c r="S334" s="12"/>
      <c r="T334" s="12"/>
      <c r="U334" s="12"/>
      <c r="V334" s="12"/>
    </row>
    <row r="335" spans="1:22" ht="15.75" customHeight="1" x14ac:dyDescent="0.2">
      <c r="A335" s="12"/>
      <c r="B335" s="12"/>
      <c r="C335" s="12"/>
      <c r="D335" s="12"/>
      <c r="E335" s="12"/>
      <c r="F335" s="12"/>
      <c r="G335" s="12"/>
      <c r="H335" s="12"/>
      <c r="I335" s="12"/>
      <c r="J335" s="12"/>
      <c r="K335" s="12"/>
      <c r="L335" s="12"/>
      <c r="M335" s="12"/>
      <c r="N335" s="12"/>
      <c r="O335" s="12"/>
      <c r="P335" s="12"/>
      <c r="Q335" s="12"/>
      <c r="R335" s="12"/>
      <c r="S335" s="12"/>
      <c r="T335" s="12"/>
      <c r="U335" s="12"/>
      <c r="V335" s="12"/>
    </row>
    <row r="336" spans="1:22" ht="15.75" customHeight="1" x14ac:dyDescent="0.2">
      <c r="A336" s="12"/>
      <c r="B336" s="12"/>
      <c r="C336" s="12"/>
      <c r="D336" s="12"/>
      <c r="E336" s="12"/>
      <c r="F336" s="12"/>
      <c r="G336" s="12"/>
      <c r="H336" s="12"/>
      <c r="I336" s="12"/>
      <c r="J336" s="12"/>
      <c r="K336" s="12"/>
      <c r="L336" s="12"/>
      <c r="M336" s="12"/>
      <c r="N336" s="12"/>
      <c r="O336" s="12"/>
      <c r="P336" s="12"/>
      <c r="Q336" s="12"/>
      <c r="R336" s="12"/>
      <c r="S336" s="12"/>
      <c r="T336" s="12"/>
      <c r="U336" s="12"/>
      <c r="V336" s="12"/>
    </row>
    <row r="337" spans="1:22" ht="15.75" customHeight="1" x14ac:dyDescent="0.2">
      <c r="A337" s="12"/>
      <c r="B337" s="12"/>
      <c r="C337" s="12"/>
      <c r="D337" s="12"/>
      <c r="E337" s="12"/>
      <c r="F337" s="12"/>
      <c r="G337" s="12"/>
      <c r="H337" s="12"/>
      <c r="I337" s="12"/>
      <c r="J337" s="12"/>
      <c r="K337" s="12"/>
      <c r="L337" s="12"/>
      <c r="M337" s="12"/>
      <c r="N337" s="12"/>
      <c r="O337" s="12"/>
      <c r="P337" s="12"/>
      <c r="Q337" s="12"/>
      <c r="R337" s="12"/>
      <c r="S337" s="12"/>
      <c r="T337" s="12"/>
      <c r="U337" s="12"/>
      <c r="V337" s="12"/>
    </row>
    <row r="338" spans="1:22" ht="15.75" customHeight="1" x14ac:dyDescent="0.2">
      <c r="A338" s="12"/>
      <c r="B338" s="12"/>
      <c r="C338" s="12"/>
      <c r="D338" s="12"/>
      <c r="E338" s="12"/>
      <c r="F338" s="12"/>
      <c r="G338" s="12"/>
      <c r="H338" s="12"/>
      <c r="I338" s="12"/>
      <c r="J338" s="12"/>
      <c r="K338" s="12"/>
      <c r="L338" s="12"/>
      <c r="M338" s="12"/>
      <c r="N338" s="12"/>
      <c r="O338" s="12"/>
      <c r="P338" s="12"/>
      <c r="Q338" s="12"/>
      <c r="R338" s="12"/>
      <c r="S338" s="12"/>
      <c r="T338" s="12"/>
      <c r="U338" s="12"/>
      <c r="V338" s="12"/>
    </row>
    <row r="339" spans="1:22" ht="15.75" customHeight="1" x14ac:dyDescent="0.2">
      <c r="A339" s="12"/>
      <c r="B339" s="12"/>
      <c r="C339" s="12"/>
      <c r="D339" s="12"/>
      <c r="E339" s="12"/>
      <c r="F339" s="12"/>
      <c r="G339" s="12"/>
      <c r="H339" s="12"/>
      <c r="I339" s="12"/>
      <c r="J339" s="12"/>
      <c r="K339" s="12"/>
      <c r="L339" s="12"/>
      <c r="M339" s="12"/>
      <c r="N339" s="12"/>
      <c r="O339" s="12"/>
      <c r="P339" s="12"/>
      <c r="Q339" s="12"/>
      <c r="R339" s="12"/>
      <c r="S339" s="12"/>
      <c r="T339" s="12"/>
      <c r="U339" s="12"/>
      <c r="V339" s="12"/>
    </row>
    <row r="340" spans="1:22" ht="15.75" customHeight="1" x14ac:dyDescent="0.2">
      <c r="A340" s="12"/>
      <c r="B340" s="12"/>
      <c r="C340" s="12"/>
      <c r="D340" s="12"/>
      <c r="E340" s="12"/>
      <c r="F340" s="12"/>
      <c r="G340" s="12"/>
      <c r="H340" s="12"/>
      <c r="I340" s="12"/>
      <c r="J340" s="12"/>
      <c r="K340" s="12"/>
      <c r="L340" s="12"/>
      <c r="M340" s="12"/>
      <c r="N340" s="12"/>
      <c r="O340" s="12"/>
      <c r="P340" s="12"/>
      <c r="Q340" s="12"/>
      <c r="R340" s="12"/>
      <c r="S340" s="12"/>
      <c r="T340" s="12"/>
      <c r="U340" s="12"/>
      <c r="V340" s="12"/>
    </row>
    <row r="341" spans="1:22" ht="15.75" customHeight="1" x14ac:dyDescent="0.2">
      <c r="A341" s="12"/>
      <c r="B341" s="12"/>
      <c r="C341" s="12"/>
      <c r="D341" s="12"/>
      <c r="E341" s="12"/>
      <c r="F341" s="12"/>
      <c r="G341" s="12"/>
      <c r="H341" s="12"/>
      <c r="I341" s="12"/>
      <c r="J341" s="12"/>
      <c r="K341" s="12"/>
      <c r="L341" s="12"/>
      <c r="M341" s="12"/>
      <c r="N341" s="12"/>
      <c r="O341" s="12"/>
      <c r="P341" s="12"/>
      <c r="Q341" s="12"/>
      <c r="R341" s="12"/>
      <c r="S341" s="12"/>
      <c r="T341" s="12"/>
      <c r="U341" s="12"/>
      <c r="V341" s="12"/>
    </row>
    <row r="342" spans="1:22" ht="15.75" customHeight="1" x14ac:dyDescent="0.2">
      <c r="A342" s="12"/>
      <c r="B342" s="12"/>
      <c r="C342" s="12"/>
      <c r="D342" s="12"/>
      <c r="E342" s="12"/>
      <c r="F342" s="12"/>
      <c r="G342" s="12"/>
      <c r="H342" s="12"/>
      <c r="I342" s="12"/>
      <c r="J342" s="12"/>
      <c r="K342" s="12"/>
      <c r="L342" s="12"/>
      <c r="M342" s="12"/>
      <c r="N342" s="12"/>
      <c r="O342" s="12"/>
      <c r="P342" s="12"/>
      <c r="Q342" s="12"/>
      <c r="R342" s="12"/>
      <c r="S342" s="12"/>
      <c r="T342" s="12"/>
      <c r="U342" s="12"/>
      <c r="V342" s="12"/>
    </row>
    <row r="343" spans="1:22" ht="15.75" customHeight="1" x14ac:dyDescent="0.2">
      <c r="A343" s="12"/>
      <c r="B343" s="12"/>
      <c r="C343" s="12"/>
      <c r="D343" s="12"/>
      <c r="E343" s="12"/>
      <c r="F343" s="12"/>
      <c r="G343" s="12"/>
      <c r="H343" s="12"/>
      <c r="I343" s="12"/>
      <c r="J343" s="12"/>
      <c r="K343" s="12"/>
      <c r="L343" s="12"/>
      <c r="M343" s="12"/>
      <c r="N343" s="12"/>
      <c r="O343" s="12"/>
      <c r="P343" s="12"/>
      <c r="Q343" s="12"/>
      <c r="R343" s="12"/>
      <c r="S343" s="12"/>
      <c r="T343" s="12"/>
      <c r="U343" s="12"/>
      <c r="V343" s="12"/>
    </row>
    <row r="344" spans="1:22" ht="15.75" customHeight="1" x14ac:dyDescent="0.2">
      <c r="A344" s="12"/>
      <c r="B344" s="12"/>
      <c r="C344" s="12"/>
      <c r="D344" s="12"/>
      <c r="E344" s="12"/>
      <c r="F344" s="12"/>
      <c r="G344" s="12"/>
      <c r="H344" s="12"/>
      <c r="I344" s="12"/>
      <c r="J344" s="12"/>
      <c r="K344" s="12"/>
      <c r="L344" s="12"/>
      <c r="M344" s="12"/>
      <c r="N344" s="12"/>
      <c r="O344" s="12"/>
      <c r="P344" s="12"/>
      <c r="Q344" s="12"/>
      <c r="R344" s="12"/>
      <c r="S344" s="12"/>
      <c r="T344" s="12"/>
      <c r="U344" s="12"/>
      <c r="V344" s="12"/>
    </row>
    <row r="345" spans="1:22" ht="15.75" customHeight="1" x14ac:dyDescent="0.2">
      <c r="A345" s="12"/>
      <c r="B345" s="12"/>
      <c r="C345" s="12"/>
      <c r="D345" s="12"/>
      <c r="E345" s="12"/>
      <c r="F345" s="12"/>
      <c r="G345" s="12"/>
      <c r="H345" s="12"/>
      <c r="I345" s="12"/>
      <c r="J345" s="12"/>
      <c r="K345" s="12"/>
      <c r="L345" s="12"/>
      <c r="M345" s="12"/>
      <c r="N345" s="12"/>
      <c r="O345" s="12"/>
      <c r="P345" s="12"/>
      <c r="Q345" s="12"/>
      <c r="R345" s="12"/>
      <c r="S345" s="12"/>
      <c r="T345" s="12"/>
      <c r="U345" s="12"/>
      <c r="V345" s="12"/>
    </row>
    <row r="346" spans="1:22" ht="15.75" customHeight="1" x14ac:dyDescent="0.2">
      <c r="A346" s="12"/>
      <c r="B346" s="12"/>
      <c r="C346" s="12"/>
      <c r="D346" s="12"/>
      <c r="E346" s="12"/>
      <c r="F346" s="12"/>
      <c r="G346" s="12"/>
      <c r="H346" s="12"/>
      <c r="I346" s="12"/>
      <c r="J346" s="12"/>
      <c r="K346" s="12"/>
      <c r="L346" s="12"/>
      <c r="M346" s="12"/>
      <c r="N346" s="12"/>
      <c r="O346" s="12"/>
      <c r="P346" s="12"/>
      <c r="Q346" s="12"/>
      <c r="R346" s="12"/>
      <c r="S346" s="12"/>
      <c r="T346" s="12"/>
      <c r="U346" s="12"/>
      <c r="V346" s="12"/>
    </row>
    <row r="347" spans="1:22" ht="15.75" customHeight="1" x14ac:dyDescent="0.2">
      <c r="A347" s="12"/>
      <c r="B347" s="12"/>
      <c r="C347" s="12"/>
      <c r="D347" s="12"/>
      <c r="E347" s="12"/>
      <c r="F347" s="12"/>
      <c r="G347" s="12"/>
      <c r="H347" s="12"/>
      <c r="I347" s="12"/>
      <c r="J347" s="12"/>
      <c r="K347" s="12"/>
      <c r="L347" s="12"/>
      <c r="M347" s="12"/>
      <c r="N347" s="12"/>
      <c r="O347" s="12"/>
      <c r="P347" s="12"/>
      <c r="Q347" s="12"/>
      <c r="R347" s="12"/>
      <c r="S347" s="12"/>
      <c r="T347" s="12"/>
      <c r="U347" s="12"/>
      <c r="V347" s="12"/>
    </row>
    <row r="348" spans="1:22" ht="15.75" customHeight="1" x14ac:dyDescent="0.2">
      <c r="A348" s="12"/>
      <c r="B348" s="12"/>
      <c r="C348" s="12"/>
      <c r="D348" s="12"/>
      <c r="E348" s="12"/>
      <c r="F348" s="12"/>
      <c r="G348" s="12"/>
      <c r="H348" s="12"/>
      <c r="I348" s="12"/>
      <c r="J348" s="12"/>
      <c r="K348" s="12"/>
      <c r="L348" s="12"/>
      <c r="M348" s="12"/>
      <c r="N348" s="12"/>
      <c r="O348" s="12"/>
      <c r="P348" s="12"/>
      <c r="Q348" s="12"/>
      <c r="R348" s="12"/>
      <c r="S348" s="12"/>
      <c r="T348" s="12"/>
      <c r="U348" s="12"/>
      <c r="V348" s="12"/>
    </row>
    <row r="349" spans="1:22" ht="15.75" customHeight="1" x14ac:dyDescent="0.2">
      <c r="A349" s="12"/>
      <c r="B349" s="12"/>
      <c r="C349" s="12"/>
      <c r="D349" s="12"/>
      <c r="E349" s="12"/>
      <c r="F349" s="12"/>
      <c r="G349" s="12"/>
      <c r="H349" s="12"/>
      <c r="I349" s="12"/>
      <c r="J349" s="12"/>
      <c r="K349" s="12"/>
      <c r="L349" s="12"/>
      <c r="M349" s="12"/>
      <c r="N349" s="12"/>
      <c r="O349" s="12"/>
      <c r="P349" s="12"/>
      <c r="Q349" s="12"/>
      <c r="R349" s="12"/>
      <c r="S349" s="12"/>
      <c r="T349" s="12"/>
      <c r="U349" s="12"/>
      <c r="V349" s="12"/>
    </row>
    <row r="350" spans="1:22" ht="15.75" customHeight="1" x14ac:dyDescent="0.2">
      <c r="A350" s="12"/>
      <c r="B350" s="12"/>
      <c r="C350" s="12"/>
      <c r="D350" s="12"/>
      <c r="E350" s="12"/>
      <c r="F350" s="12"/>
      <c r="G350" s="12"/>
      <c r="H350" s="12"/>
      <c r="I350" s="12"/>
      <c r="J350" s="12"/>
      <c r="K350" s="12"/>
      <c r="L350" s="12"/>
      <c r="M350" s="12"/>
      <c r="N350" s="12"/>
      <c r="O350" s="12"/>
      <c r="P350" s="12"/>
      <c r="Q350" s="12"/>
      <c r="R350" s="12"/>
      <c r="S350" s="12"/>
      <c r="T350" s="12"/>
      <c r="U350" s="12"/>
      <c r="V350" s="12"/>
    </row>
    <row r="351" spans="1:22" ht="15.75" customHeight="1" x14ac:dyDescent="0.2">
      <c r="A351" s="12"/>
      <c r="B351" s="12"/>
      <c r="C351" s="12"/>
      <c r="D351" s="12"/>
      <c r="E351" s="12"/>
      <c r="F351" s="12"/>
      <c r="G351" s="12"/>
      <c r="H351" s="12"/>
      <c r="I351" s="12"/>
      <c r="J351" s="12"/>
      <c r="K351" s="12"/>
      <c r="L351" s="12"/>
      <c r="M351" s="12"/>
      <c r="N351" s="12"/>
      <c r="O351" s="12"/>
      <c r="P351" s="12"/>
      <c r="Q351" s="12"/>
      <c r="R351" s="12"/>
      <c r="S351" s="12"/>
      <c r="T351" s="12"/>
      <c r="U351" s="12"/>
      <c r="V351" s="12"/>
    </row>
    <row r="352" spans="1:22" ht="15.75" customHeight="1" x14ac:dyDescent="0.2">
      <c r="A352" s="12"/>
      <c r="B352" s="12"/>
      <c r="C352" s="12"/>
      <c r="D352" s="12"/>
      <c r="E352" s="12"/>
      <c r="F352" s="12"/>
      <c r="G352" s="12"/>
      <c r="H352" s="12"/>
      <c r="I352" s="12"/>
      <c r="J352" s="12"/>
      <c r="K352" s="12"/>
      <c r="L352" s="12"/>
      <c r="M352" s="12"/>
      <c r="N352" s="12"/>
      <c r="O352" s="12"/>
      <c r="P352" s="12"/>
      <c r="Q352" s="12"/>
      <c r="R352" s="12"/>
      <c r="S352" s="12"/>
      <c r="T352" s="12"/>
      <c r="U352" s="12"/>
      <c r="V352" s="12"/>
    </row>
    <row r="353" spans="1:22" ht="15.75" customHeight="1" x14ac:dyDescent="0.2">
      <c r="A353" s="12"/>
      <c r="B353" s="12"/>
      <c r="C353" s="12"/>
      <c r="D353" s="12"/>
      <c r="E353" s="12"/>
      <c r="F353" s="12"/>
      <c r="G353" s="12"/>
      <c r="H353" s="12"/>
      <c r="I353" s="12"/>
      <c r="J353" s="12"/>
      <c r="K353" s="12"/>
      <c r="L353" s="12"/>
      <c r="M353" s="12"/>
      <c r="N353" s="12"/>
      <c r="O353" s="12"/>
      <c r="P353" s="12"/>
      <c r="Q353" s="12"/>
      <c r="R353" s="12"/>
      <c r="S353" s="12"/>
      <c r="T353" s="12"/>
      <c r="U353" s="12"/>
      <c r="V353" s="12"/>
    </row>
    <row r="354" spans="1:22" ht="15.75" customHeight="1" x14ac:dyDescent="0.2">
      <c r="A354" s="12"/>
      <c r="B354" s="12"/>
      <c r="C354" s="12"/>
      <c r="D354" s="12"/>
      <c r="E354" s="12"/>
      <c r="F354" s="12"/>
      <c r="G354" s="12"/>
      <c r="H354" s="12"/>
      <c r="I354" s="12"/>
      <c r="J354" s="12"/>
      <c r="K354" s="12"/>
      <c r="L354" s="12"/>
      <c r="M354" s="12"/>
      <c r="N354" s="12"/>
      <c r="O354" s="12"/>
      <c r="P354" s="12"/>
      <c r="Q354" s="12"/>
      <c r="R354" s="12"/>
      <c r="S354" s="12"/>
      <c r="T354" s="12"/>
      <c r="U354" s="12"/>
      <c r="V354" s="12"/>
    </row>
    <row r="355" spans="1:22" ht="15.75" customHeight="1" x14ac:dyDescent="0.2">
      <c r="A355" s="12"/>
      <c r="B355" s="12"/>
      <c r="C355" s="12"/>
      <c r="D355" s="12"/>
      <c r="E355" s="12"/>
      <c r="F355" s="12"/>
      <c r="G355" s="12"/>
      <c r="H355" s="12"/>
      <c r="I355" s="12"/>
      <c r="J355" s="12"/>
      <c r="K355" s="12"/>
      <c r="L355" s="12"/>
      <c r="M355" s="12"/>
      <c r="N355" s="12"/>
      <c r="O355" s="12"/>
      <c r="P355" s="12"/>
      <c r="Q355" s="12"/>
      <c r="R355" s="12"/>
      <c r="S355" s="12"/>
      <c r="T355" s="12"/>
      <c r="U355" s="12"/>
      <c r="V355" s="12"/>
    </row>
    <row r="356" spans="1:22" ht="15.75" customHeight="1" x14ac:dyDescent="0.2">
      <c r="A356" s="12"/>
      <c r="B356" s="12"/>
      <c r="C356" s="12"/>
      <c r="D356" s="12"/>
      <c r="E356" s="12"/>
      <c r="F356" s="12"/>
      <c r="G356" s="12"/>
      <c r="H356" s="12"/>
      <c r="I356" s="12"/>
      <c r="J356" s="12"/>
      <c r="K356" s="12"/>
      <c r="L356" s="12"/>
      <c r="M356" s="12"/>
      <c r="N356" s="12"/>
      <c r="O356" s="12"/>
      <c r="P356" s="12"/>
      <c r="Q356" s="12"/>
      <c r="R356" s="12"/>
      <c r="S356" s="12"/>
      <c r="T356" s="12"/>
      <c r="U356" s="12"/>
      <c r="V356" s="12"/>
    </row>
    <row r="357" spans="1:22" ht="15.75" customHeight="1" x14ac:dyDescent="0.2">
      <c r="A357" s="12"/>
      <c r="B357" s="12"/>
      <c r="C357" s="12"/>
      <c r="D357" s="12"/>
      <c r="E357" s="12"/>
      <c r="F357" s="12"/>
      <c r="G357" s="12"/>
      <c r="H357" s="12"/>
      <c r="I357" s="12"/>
      <c r="J357" s="12"/>
      <c r="K357" s="12"/>
      <c r="L357" s="12"/>
      <c r="M357" s="12"/>
      <c r="N357" s="12"/>
      <c r="O357" s="12"/>
      <c r="P357" s="12"/>
      <c r="Q357" s="12"/>
      <c r="R357" s="12"/>
      <c r="S357" s="12"/>
      <c r="T357" s="12"/>
      <c r="U357" s="12"/>
      <c r="V357" s="12"/>
    </row>
    <row r="358" spans="1:22" ht="15.75" customHeight="1" x14ac:dyDescent="0.2">
      <c r="A358" s="12"/>
      <c r="B358" s="12"/>
      <c r="C358" s="12"/>
      <c r="D358" s="12"/>
      <c r="E358" s="12"/>
      <c r="F358" s="12"/>
      <c r="G358" s="12"/>
      <c r="H358" s="12"/>
      <c r="I358" s="12"/>
      <c r="J358" s="12"/>
      <c r="K358" s="12"/>
      <c r="L358" s="12"/>
      <c r="M358" s="12"/>
      <c r="N358" s="12"/>
      <c r="O358" s="12"/>
      <c r="P358" s="12"/>
      <c r="Q358" s="12"/>
      <c r="R358" s="12"/>
      <c r="S358" s="12"/>
      <c r="T358" s="12"/>
      <c r="U358" s="12"/>
      <c r="V358" s="12"/>
    </row>
    <row r="359" spans="1:22" ht="15.75" customHeight="1" x14ac:dyDescent="0.2">
      <c r="A359" s="12"/>
      <c r="B359" s="12"/>
      <c r="C359" s="12"/>
      <c r="D359" s="12"/>
      <c r="E359" s="12"/>
      <c r="F359" s="12"/>
      <c r="G359" s="12"/>
      <c r="H359" s="12"/>
      <c r="I359" s="12"/>
      <c r="J359" s="12"/>
      <c r="K359" s="12"/>
      <c r="L359" s="12"/>
      <c r="M359" s="12"/>
      <c r="N359" s="12"/>
      <c r="O359" s="12"/>
      <c r="P359" s="12"/>
      <c r="Q359" s="12"/>
      <c r="R359" s="12"/>
      <c r="S359" s="12"/>
      <c r="T359" s="12"/>
      <c r="U359" s="12"/>
      <c r="V359" s="12"/>
    </row>
    <row r="360" spans="1:22" ht="15.75" customHeight="1" x14ac:dyDescent="0.2">
      <c r="A360" s="12"/>
      <c r="B360" s="12"/>
      <c r="C360" s="12"/>
      <c r="D360" s="12"/>
      <c r="E360" s="12"/>
      <c r="F360" s="12"/>
      <c r="G360" s="12"/>
      <c r="H360" s="12"/>
      <c r="I360" s="12"/>
      <c r="J360" s="12"/>
      <c r="K360" s="12"/>
      <c r="L360" s="12"/>
      <c r="M360" s="12"/>
      <c r="N360" s="12"/>
      <c r="O360" s="12"/>
      <c r="P360" s="12"/>
      <c r="Q360" s="12"/>
      <c r="R360" s="12"/>
      <c r="S360" s="12"/>
      <c r="T360" s="12"/>
      <c r="U360" s="12"/>
      <c r="V360" s="12"/>
    </row>
    <row r="361" spans="1:22" ht="15.75" customHeight="1" x14ac:dyDescent="0.2">
      <c r="A361" s="12"/>
      <c r="B361" s="12"/>
      <c r="C361" s="12"/>
      <c r="D361" s="12"/>
      <c r="E361" s="12"/>
      <c r="F361" s="12"/>
      <c r="G361" s="12"/>
      <c r="H361" s="12"/>
      <c r="I361" s="12"/>
      <c r="J361" s="12"/>
      <c r="K361" s="12"/>
      <c r="L361" s="12"/>
      <c r="M361" s="12"/>
      <c r="N361" s="12"/>
      <c r="O361" s="12"/>
      <c r="P361" s="12"/>
      <c r="Q361" s="12"/>
      <c r="R361" s="12"/>
      <c r="S361" s="12"/>
      <c r="T361" s="12"/>
      <c r="U361" s="12"/>
      <c r="V361" s="12"/>
    </row>
    <row r="362" spans="1:22" ht="15.75" customHeight="1" x14ac:dyDescent="0.2">
      <c r="A362" s="12"/>
      <c r="B362" s="12"/>
      <c r="C362" s="12"/>
      <c r="D362" s="12"/>
      <c r="E362" s="12"/>
      <c r="F362" s="12"/>
      <c r="G362" s="12"/>
      <c r="H362" s="12"/>
      <c r="I362" s="12"/>
      <c r="J362" s="12"/>
      <c r="K362" s="12"/>
      <c r="L362" s="12"/>
      <c r="M362" s="12"/>
      <c r="N362" s="12"/>
      <c r="O362" s="12"/>
      <c r="P362" s="12"/>
      <c r="Q362" s="12"/>
      <c r="R362" s="12"/>
      <c r="S362" s="12"/>
      <c r="T362" s="12"/>
      <c r="U362" s="12"/>
      <c r="V362" s="12"/>
    </row>
    <row r="363" spans="1:22" ht="15.75" customHeight="1" x14ac:dyDescent="0.2">
      <c r="A363" s="12"/>
      <c r="B363" s="12"/>
      <c r="C363" s="12"/>
      <c r="D363" s="12"/>
      <c r="E363" s="12"/>
      <c r="F363" s="12"/>
      <c r="G363" s="12"/>
      <c r="H363" s="12"/>
      <c r="I363" s="12"/>
      <c r="J363" s="12"/>
      <c r="K363" s="12"/>
      <c r="L363" s="12"/>
      <c r="M363" s="12"/>
      <c r="N363" s="12"/>
      <c r="O363" s="12"/>
      <c r="P363" s="12"/>
      <c r="Q363" s="12"/>
      <c r="R363" s="12"/>
      <c r="S363" s="12"/>
      <c r="T363" s="12"/>
      <c r="U363" s="12"/>
      <c r="V363" s="12"/>
    </row>
    <row r="364" spans="1:22" ht="15.75" customHeight="1" x14ac:dyDescent="0.2">
      <c r="A364" s="12"/>
      <c r="B364" s="12"/>
      <c r="C364" s="12"/>
      <c r="D364" s="12"/>
      <c r="E364" s="12"/>
      <c r="F364" s="12"/>
      <c r="G364" s="12"/>
      <c r="H364" s="12"/>
      <c r="I364" s="12"/>
      <c r="J364" s="12"/>
      <c r="K364" s="12"/>
      <c r="L364" s="12"/>
      <c r="M364" s="12"/>
      <c r="N364" s="12"/>
      <c r="O364" s="12"/>
      <c r="P364" s="12"/>
      <c r="Q364" s="12"/>
      <c r="R364" s="12"/>
      <c r="S364" s="12"/>
      <c r="T364" s="12"/>
      <c r="U364" s="12"/>
      <c r="V364" s="12"/>
    </row>
    <row r="365" spans="1:22" ht="15.75" customHeight="1" x14ac:dyDescent="0.2">
      <c r="A365" s="12"/>
      <c r="B365" s="12"/>
      <c r="C365" s="12"/>
      <c r="D365" s="12"/>
      <c r="E365" s="12"/>
      <c r="F365" s="12"/>
      <c r="G365" s="12"/>
      <c r="H365" s="12"/>
      <c r="I365" s="12"/>
      <c r="J365" s="12"/>
      <c r="K365" s="12"/>
      <c r="L365" s="12"/>
      <c r="M365" s="12"/>
      <c r="N365" s="12"/>
      <c r="O365" s="12"/>
      <c r="P365" s="12"/>
      <c r="Q365" s="12"/>
      <c r="R365" s="12"/>
      <c r="S365" s="12"/>
      <c r="T365" s="12"/>
      <c r="U365" s="12"/>
      <c r="V365" s="12"/>
    </row>
    <row r="366" spans="1:22" ht="15.75" customHeight="1" x14ac:dyDescent="0.2">
      <c r="A366" s="12"/>
      <c r="B366" s="12"/>
      <c r="C366" s="12"/>
      <c r="D366" s="12"/>
      <c r="E366" s="12"/>
      <c r="F366" s="12"/>
      <c r="G366" s="12"/>
      <c r="H366" s="12"/>
      <c r="I366" s="12"/>
      <c r="J366" s="12"/>
      <c r="K366" s="12"/>
      <c r="L366" s="12"/>
      <c r="M366" s="12"/>
      <c r="N366" s="12"/>
      <c r="O366" s="12"/>
      <c r="P366" s="12"/>
      <c r="Q366" s="12"/>
      <c r="R366" s="12"/>
      <c r="S366" s="12"/>
      <c r="T366" s="12"/>
      <c r="U366" s="12"/>
      <c r="V366" s="12"/>
    </row>
    <row r="367" spans="1:22" ht="15.75" customHeight="1" x14ac:dyDescent="0.2">
      <c r="A367" s="12"/>
      <c r="B367" s="12"/>
      <c r="C367" s="12"/>
      <c r="D367" s="12"/>
      <c r="E367" s="12"/>
      <c r="F367" s="12"/>
      <c r="G367" s="12"/>
      <c r="H367" s="12"/>
      <c r="I367" s="12"/>
      <c r="J367" s="12"/>
      <c r="K367" s="12"/>
      <c r="L367" s="12"/>
      <c r="M367" s="12"/>
      <c r="N367" s="12"/>
      <c r="O367" s="12"/>
      <c r="P367" s="12"/>
      <c r="Q367" s="12"/>
      <c r="R367" s="12"/>
      <c r="S367" s="12"/>
      <c r="T367" s="12"/>
      <c r="U367" s="12"/>
      <c r="V367" s="12"/>
    </row>
    <row r="368" spans="1:22" ht="15.75" customHeight="1" x14ac:dyDescent="0.2">
      <c r="A368" s="12"/>
      <c r="B368" s="12"/>
      <c r="C368" s="12"/>
      <c r="D368" s="12"/>
      <c r="E368" s="12"/>
      <c r="F368" s="12"/>
      <c r="G368" s="12"/>
      <c r="H368" s="12"/>
      <c r="I368" s="12"/>
      <c r="J368" s="12"/>
      <c r="K368" s="12"/>
      <c r="L368" s="12"/>
      <c r="M368" s="12"/>
      <c r="N368" s="12"/>
      <c r="O368" s="12"/>
      <c r="P368" s="12"/>
      <c r="Q368" s="12"/>
      <c r="R368" s="12"/>
      <c r="S368" s="12"/>
      <c r="T368" s="12"/>
      <c r="U368" s="12"/>
      <c r="V368" s="12"/>
    </row>
    <row r="369" spans="1:22" ht="15.75" customHeight="1" x14ac:dyDescent="0.2">
      <c r="A369" s="12"/>
      <c r="B369" s="12"/>
      <c r="C369" s="12"/>
      <c r="D369" s="12"/>
      <c r="E369" s="12"/>
      <c r="F369" s="12"/>
      <c r="G369" s="12"/>
      <c r="H369" s="12"/>
      <c r="I369" s="12"/>
      <c r="J369" s="12"/>
      <c r="K369" s="12"/>
      <c r="L369" s="12"/>
      <c r="M369" s="12"/>
      <c r="N369" s="12"/>
      <c r="O369" s="12"/>
      <c r="P369" s="12"/>
      <c r="Q369" s="12"/>
      <c r="R369" s="12"/>
      <c r="S369" s="12"/>
      <c r="T369" s="12"/>
      <c r="U369" s="12"/>
      <c r="V369" s="12"/>
    </row>
    <row r="370" spans="1:22" ht="15.75" customHeight="1" x14ac:dyDescent="0.2">
      <c r="A370" s="12"/>
      <c r="B370" s="12"/>
      <c r="C370" s="12"/>
      <c r="D370" s="12"/>
      <c r="E370" s="12"/>
      <c r="F370" s="12"/>
      <c r="G370" s="12"/>
      <c r="H370" s="12"/>
      <c r="I370" s="12"/>
      <c r="J370" s="12"/>
      <c r="K370" s="12"/>
      <c r="L370" s="12"/>
      <c r="M370" s="12"/>
      <c r="N370" s="12"/>
      <c r="O370" s="12"/>
      <c r="P370" s="12"/>
      <c r="Q370" s="12"/>
      <c r="R370" s="12"/>
      <c r="S370" s="12"/>
      <c r="T370" s="12"/>
      <c r="U370" s="12"/>
      <c r="V370" s="12"/>
    </row>
    <row r="371" spans="1:22" ht="15.75" customHeight="1" x14ac:dyDescent="0.2">
      <c r="A371" s="12"/>
      <c r="B371" s="12"/>
      <c r="C371" s="12"/>
      <c r="D371" s="12"/>
      <c r="E371" s="12"/>
      <c r="F371" s="12"/>
      <c r="G371" s="12"/>
      <c r="H371" s="12"/>
      <c r="I371" s="12"/>
      <c r="J371" s="12"/>
      <c r="K371" s="12"/>
      <c r="L371" s="12"/>
      <c r="M371" s="12"/>
      <c r="N371" s="12"/>
      <c r="O371" s="12"/>
      <c r="P371" s="12"/>
      <c r="Q371" s="12"/>
      <c r="R371" s="12"/>
      <c r="S371" s="12"/>
      <c r="T371" s="12"/>
      <c r="U371" s="12"/>
      <c r="V371" s="12"/>
    </row>
    <row r="372" spans="1:22" ht="15.75" customHeight="1" x14ac:dyDescent="0.2">
      <c r="A372" s="12"/>
      <c r="B372" s="12"/>
      <c r="C372" s="12"/>
      <c r="D372" s="12"/>
      <c r="E372" s="12"/>
      <c r="F372" s="12"/>
      <c r="G372" s="12"/>
      <c r="H372" s="12"/>
      <c r="I372" s="12"/>
      <c r="J372" s="12"/>
      <c r="K372" s="12"/>
      <c r="L372" s="12"/>
      <c r="M372" s="12"/>
      <c r="N372" s="12"/>
      <c r="O372" s="12"/>
      <c r="P372" s="12"/>
      <c r="Q372" s="12"/>
      <c r="R372" s="12"/>
      <c r="S372" s="12"/>
      <c r="T372" s="12"/>
      <c r="U372" s="12"/>
      <c r="V372" s="12"/>
    </row>
    <row r="373" spans="1:22" ht="15.75" customHeight="1" x14ac:dyDescent="0.2">
      <c r="A373" s="12"/>
      <c r="B373" s="12"/>
      <c r="C373" s="12"/>
      <c r="D373" s="12"/>
      <c r="E373" s="12"/>
      <c r="F373" s="12"/>
      <c r="G373" s="12"/>
      <c r="H373" s="12"/>
      <c r="I373" s="12"/>
      <c r="J373" s="12"/>
      <c r="K373" s="12"/>
      <c r="L373" s="12"/>
      <c r="M373" s="12"/>
      <c r="N373" s="12"/>
      <c r="O373" s="12"/>
      <c r="P373" s="12"/>
      <c r="Q373" s="12"/>
      <c r="R373" s="12"/>
      <c r="S373" s="12"/>
      <c r="T373" s="12"/>
      <c r="U373" s="12"/>
      <c r="V373" s="12"/>
    </row>
    <row r="374" spans="1:22" ht="15.75" customHeight="1" x14ac:dyDescent="0.2">
      <c r="A374" s="12"/>
      <c r="B374" s="12"/>
      <c r="C374" s="12"/>
      <c r="D374" s="12"/>
      <c r="E374" s="12"/>
      <c r="F374" s="12"/>
      <c r="G374" s="12"/>
      <c r="H374" s="12"/>
      <c r="I374" s="12"/>
      <c r="J374" s="12"/>
      <c r="K374" s="12"/>
      <c r="L374" s="12"/>
      <c r="M374" s="12"/>
      <c r="N374" s="12"/>
      <c r="O374" s="12"/>
      <c r="P374" s="12"/>
      <c r="Q374" s="12"/>
      <c r="R374" s="12"/>
      <c r="S374" s="12"/>
      <c r="T374" s="12"/>
      <c r="U374" s="12"/>
      <c r="V374" s="12"/>
    </row>
    <row r="375" spans="1:22" ht="15.75" customHeight="1" x14ac:dyDescent="0.2">
      <c r="A375" s="12"/>
      <c r="B375" s="12"/>
      <c r="C375" s="12"/>
      <c r="D375" s="12"/>
      <c r="E375" s="12"/>
      <c r="F375" s="12"/>
      <c r="G375" s="12"/>
      <c r="H375" s="12"/>
      <c r="I375" s="12"/>
      <c r="J375" s="12"/>
      <c r="K375" s="12"/>
      <c r="L375" s="12"/>
      <c r="M375" s="12"/>
      <c r="N375" s="12"/>
      <c r="O375" s="12"/>
      <c r="P375" s="12"/>
      <c r="Q375" s="12"/>
      <c r="R375" s="12"/>
      <c r="S375" s="12"/>
      <c r="T375" s="12"/>
      <c r="U375" s="12"/>
      <c r="V375" s="12"/>
    </row>
    <row r="376" spans="1:22" ht="15.75" customHeight="1" x14ac:dyDescent="0.2">
      <c r="A376" s="12"/>
      <c r="B376" s="12"/>
      <c r="C376" s="12"/>
      <c r="D376" s="12"/>
      <c r="E376" s="12"/>
      <c r="F376" s="12"/>
      <c r="G376" s="12"/>
      <c r="H376" s="12"/>
      <c r="I376" s="12"/>
      <c r="J376" s="12"/>
      <c r="K376" s="12"/>
      <c r="L376" s="12"/>
      <c r="M376" s="12"/>
      <c r="N376" s="12"/>
      <c r="O376" s="12"/>
      <c r="P376" s="12"/>
      <c r="Q376" s="12"/>
      <c r="R376" s="12"/>
      <c r="S376" s="12"/>
      <c r="T376" s="12"/>
      <c r="U376" s="12"/>
      <c r="V376" s="12"/>
    </row>
    <row r="377" spans="1:22" ht="15.75" customHeight="1" x14ac:dyDescent="0.2">
      <c r="A377" s="12"/>
      <c r="B377" s="12"/>
      <c r="C377" s="12"/>
      <c r="D377" s="12"/>
      <c r="E377" s="12"/>
      <c r="F377" s="12"/>
      <c r="G377" s="12"/>
      <c r="H377" s="12"/>
      <c r="I377" s="12"/>
      <c r="J377" s="12"/>
      <c r="K377" s="12"/>
      <c r="L377" s="12"/>
      <c r="M377" s="12"/>
      <c r="N377" s="12"/>
      <c r="O377" s="12"/>
      <c r="P377" s="12"/>
      <c r="Q377" s="12"/>
      <c r="R377" s="12"/>
      <c r="S377" s="12"/>
      <c r="T377" s="12"/>
      <c r="U377" s="12"/>
      <c r="V377" s="12"/>
    </row>
    <row r="378" spans="1:22" ht="15.75" customHeight="1" x14ac:dyDescent="0.2">
      <c r="A378" s="12"/>
      <c r="B378" s="12"/>
      <c r="C378" s="12"/>
      <c r="D378" s="12"/>
      <c r="E378" s="12"/>
      <c r="F378" s="12"/>
      <c r="G378" s="12"/>
      <c r="H378" s="12"/>
      <c r="I378" s="12"/>
      <c r="J378" s="12"/>
      <c r="K378" s="12"/>
      <c r="L378" s="12"/>
      <c r="M378" s="12"/>
      <c r="N378" s="12"/>
      <c r="O378" s="12"/>
      <c r="P378" s="12"/>
      <c r="Q378" s="12"/>
      <c r="R378" s="12"/>
      <c r="S378" s="12"/>
      <c r="T378" s="12"/>
      <c r="U378" s="12"/>
      <c r="V378" s="12"/>
    </row>
    <row r="379" spans="1:22" ht="15.75" customHeight="1" x14ac:dyDescent="0.2">
      <c r="A379" s="12"/>
      <c r="B379" s="12"/>
      <c r="C379" s="12"/>
      <c r="D379" s="12"/>
      <c r="E379" s="12"/>
      <c r="F379" s="12"/>
      <c r="G379" s="12"/>
      <c r="H379" s="12"/>
      <c r="I379" s="12"/>
      <c r="J379" s="12"/>
      <c r="K379" s="12"/>
      <c r="L379" s="12"/>
      <c r="M379" s="12"/>
      <c r="N379" s="12"/>
      <c r="O379" s="12"/>
      <c r="P379" s="12"/>
      <c r="Q379" s="12"/>
      <c r="R379" s="12"/>
      <c r="S379" s="12"/>
      <c r="T379" s="12"/>
      <c r="U379" s="12"/>
      <c r="V379" s="12"/>
    </row>
    <row r="380" spans="1:22" ht="15.75" customHeight="1" x14ac:dyDescent="0.2">
      <c r="A380" s="12"/>
      <c r="B380" s="12"/>
      <c r="C380" s="12"/>
      <c r="D380" s="12"/>
      <c r="E380" s="12"/>
      <c r="F380" s="12"/>
      <c r="G380" s="12"/>
      <c r="H380" s="12"/>
      <c r="I380" s="12"/>
      <c r="J380" s="12"/>
      <c r="K380" s="12"/>
      <c r="L380" s="12"/>
      <c r="M380" s="12"/>
      <c r="N380" s="12"/>
      <c r="O380" s="12"/>
      <c r="P380" s="12"/>
      <c r="Q380" s="12"/>
      <c r="R380" s="12"/>
      <c r="S380" s="12"/>
      <c r="T380" s="12"/>
      <c r="U380" s="12"/>
      <c r="V380" s="12"/>
    </row>
    <row r="381" spans="1:22" ht="15.75" customHeight="1" x14ac:dyDescent="0.2">
      <c r="A381" s="12"/>
      <c r="B381" s="12"/>
      <c r="C381" s="12"/>
      <c r="D381" s="12"/>
      <c r="E381" s="12"/>
      <c r="F381" s="12"/>
      <c r="G381" s="12"/>
      <c r="H381" s="12"/>
      <c r="I381" s="12"/>
      <c r="J381" s="12"/>
      <c r="K381" s="12"/>
      <c r="L381" s="12"/>
      <c r="M381" s="12"/>
      <c r="N381" s="12"/>
      <c r="O381" s="12"/>
      <c r="P381" s="12"/>
      <c r="Q381" s="12"/>
      <c r="R381" s="12"/>
      <c r="S381" s="12"/>
      <c r="T381" s="12"/>
      <c r="U381" s="12"/>
      <c r="V381" s="12"/>
    </row>
    <row r="382" spans="1:22" ht="15.75" customHeight="1" x14ac:dyDescent="0.2">
      <c r="A382" s="12"/>
      <c r="B382" s="12"/>
      <c r="C382" s="12"/>
      <c r="D382" s="12"/>
      <c r="E382" s="12"/>
      <c r="F382" s="12"/>
      <c r="G382" s="12"/>
      <c r="H382" s="12"/>
      <c r="I382" s="12"/>
      <c r="J382" s="12"/>
      <c r="K382" s="12"/>
      <c r="L382" s="12"/>
      <c r="M382" s="12"/>
      <c r="N382" s="12"/>
      <c r="O382" s="12"/>
      <c r="P382" s="12"/>
      <c r="Q382" s="12"/>
      <c r="R382" s="12"/>
      <c r="S382" s="12"/>
      <c r="T382" s="12"/>
      <c r="U382" s="12"/>
      <c r="V382" s="12"/>
    </row>
    <row r="383" spans="1:22" ht="15.75" customHeight="1" x14ac:dyDescent="0.2">
      <c r="A383" s="12"/>
      <c r="B383" s="12"/>
      <c r="C383" s="12"/>
      <c r="D383" s="12"/>
      <c r="E383" s="12"/>
      <c r="F383" s="12"/>
      <c r="G383" s="12"/>
      <c r="H383" s="12"/>
      <c r="I383" s="12"/>
      <c r="J383" s="12"/>
      <c r="K383" s="12"/>
      <c r="L383" s="12"/>
      <c r="M383" s="12"/>
      <c r="N383" s="12"/>
      <c r="O383" s="12"/>
      <c r="P383" s="12"/>
      <c r="Q383" s="12"/>
      <c r="R383" s="12"/>
      <c r="S383" s="12"/>
      <c r="T383" s="12"/>
      <c r="U383" s="12"/>
      <c r="V383" s="12"/>
    </row>
    <row r="384" spans="1:22" ht="15.75" customHeight="1" x14ac:dyDescent="0.2">
      <c r="A384" s="12"/>
      <c r="B384" s="12"/>
      <c r="C384" s="12"/>
      <c r="D384" s="12"/>
      <c r="E384" s="12"/>
      <c r="F384" s="12"/>
      <c r="G384" s="12"/>
      <c r="H384" s="12"/>
      <c r="I384" s="12"/>
      <c r="J384" s="12"/>
      <c r="K384" s="12"/>
      <c r="L384" s="12"/>
      <c r="M384" s="12"/>
      <c r="N384" s="12"/>
      <c r="O384" s="12"/>
      <c r="P384" s="12"/>
      <c r="Q384" s="12"/>
      <c r="R384" s="12"/>
      <c r="S384" s="12"/>
      <c r="T384" s="12"/>
      <c r="U384" s="12"/>
      <c r="V384" s="12"/>
    </row>
    <row r="385" spans="1:22" ht="15.75" customHeight="1" x14ac:dyDescent="0.2">
      <c r="A385" s="12"/>
      <c r="B385" s="12"/>
      <c r="C385" s="12"/>
      <c r="D385" s="12"/>
      <c r="E385" s="12"/>
      <c r="F385" s="12"/>
      <c r="G385" s="12"/>
      <c r="H385" s="12"/>
      <c r="I385" s="12"/>
      <c r="J385" s="12"/>
      <c r="K385" s="12"/>
      <c r="L385" s="12"/>
      <c r="M385" s="12"/>
      <c r="N385" s="12"/>
      <c r="O385" s="12"/>
      <c r="P385" s="12"/>
      <c r="Q385" s="12"/>
      <c r="R385" s="12"/>
      <c r="S385" s="12"/>
      <c r="T385" s="12"/>
      <c r="U385" s="12"/>
      <c r="V385" s="12"/>
    </row>
    <row r="386" spans="1:22" ht="15.75" customHeight="1" x14ac:dyDescent="0.2">
      <c r="A386" s="12"/>
      <c r="B386" s="12"/>
      <c r="C386" s="12"/>
      <c r="D386" s="12"/>
      <c r="E386" s="12"/>
      <c r="F386" s="12"/>
      <c r="G386" s="12"/>
      <c r="H386" s="12"/>
      <c r="I386" s="12"/>
      <c r="J386" s="12"/>
      <c r="K386" s="12"/>
      <c r="L386" s="12"/>
      <c r="M386" s="12"/>
      <c r="N386" s="12"/>
      <c r="O386" s="12"/>
      <c r="P386" s="12"/>
      <c r="Q386" s="12"/>
      <c r="R386" s="12"/>
      <c r="S386" s="12"/>
      <c r="T386" s="12"/>
      <c r="U386" s="12"/>
      <c r="V386" s="12"/>
    </row>
    <row r="387" spans="1:22" ht="15.75" customHeight="1" x14ac:dyDescent="0.2">
      <c r="A387" s="12"/>
      <c r="B387" s="12"/>
      <c r="C387" s="12"/>
      <c r="D387" s="12"/>
      <c r="E387" s="12"/>
      <c r="F387" s="12"/>
      <c r="G387" s="12"/>
      <c r="H387" s="12"/>
      <c r="I387" s="12"/>
      <c r="J387" s="12"/>
      <c r="K387" s="12"/>
      <c r="L387" s="12"/>
      <c r="M387" s="12"/>
      <c r="N387" s="12"/>
      <c r="O387" s="12"/>
      <c r="P387" s="12"/>
      <c r="Q387" s="12"/>
      <c r="R387" s="12"/>
      <c r="S387" s="12"/>
      <c r="T387" s="12"/>
      <c r="U387" s="12"/>
      <c r="V387" s="12"/>
    </row>
    <row r="388" spans="1:22" ht="15.75" customHeight="1" x14ac:dyDescent="0.2">
      <c r="A388" s="12"/>
      <c r="B388" s="12"/>
      <c r="C388" s="12"/>
      <c r="D388" s="12"/>
      <c r="E388" s="12"/>
      <c r="F388" s="12"/>
      <c r="G388" s="12"/>
      <c r="H388" s="12"/>
      <c r="I388" s="12"/>
      <c r="J388" s="12"/>
      <c r="K388" s="12"/>
      <c r="L388" s="12"/>
      <c r="M388" s="12"/>
      <c r="N388" s="12"/>
      <c r="O388" s="12"/>
      <c r="P388" s="12"/>
      <c r="Q388" s="12"/>
      <c r="R388" s="12"/>
      <c r="S388" s="12"/>
      <c r="T388" s="12"/>
      <c r="U388" s="12"/>
      <c r="V388" s="12"/>
    </row>
    <row r="389" spans="1:22" ht="15.75" customHeight="1" x14ac:dyDescent="0.2">
      <c r="A389" s="12"/>
      <c r="B389" s="12"/>
      <c r="C389" s="12"/>
      <c r="D389" s="12"/>
      <c r="E389" s="12"/>
      <c r="F389" s="12"/>
      <c r="G389" s="12"/>
      <c r="H389" s="12"/>
      <c r="I389" s="12"/>
      <c r="J389" s="12"/>
      <c r="K389" s="12"/>
      <c r="L389" s="12"/>
      <c r="M389" s="12"/>
      <c r="N389" s="12"/>
      <c r="O389" s="12"/>
      <c r="P389" s="12"/>
      <c r="Q389" s="12"/>
      <c r="R389" s="12"/>
      <c r="S389" s="12"/>
      <c r="T389" s="12"/>
      <c r="U389" s="12"/>
      <c r="V389" s="12"/>
    </row>
    <row r="390" spans="1:22" ht="15.75" customHeight="1" x14ac:dyDescent="0.2">
      <c r="A390" s="12"/>
      <c r="B390" s="12"/>
      <c r="C390" s="12"/>
      <c r="D390" s="12"/>
      <c r="E390" s="12"/>
      <c r="F390" s="12"/>
      <c r="G390" s="12"/>
      <c r="H390" s="12"/>
      <c r="I390" s="12"/>
      <c r="J390" s="12"/>
      <c r="K390" s="12"/>
      <c r="L390" s="12"/>
      <c r="M390" s="12"/>
      <c r="N390" s="12"/>
      <c r="O390" s="12"/>
      <c r="P390" s="12"/>
      <c r="Q390" s="12"/>
      <c r="R390" s="12"/>
      <c r="S390" s="12"/>
      <c r="T390" s="12"/>
      <c r="U390" s="12"/>
      <c r="V390" s="12"/>
    </row>
    <row r="391" spans="1:22" ht="15.75" customHeight="1" x14ac:dyDescent="0.2">
      <c r="A391" s="12"/>
      <c r="B391" s="12"/>
      <c r="C391" s="12"/>
      <c r="D391" s="12"/>
      <c r="E391" s="12"/>
      <c r="F391" s="12"/>
      <c r="G391" s="12"/>
      <c r="H391" s="12"/>
      <c r="I391" s="12"/>
      <c r="J391" s="12"/>
      <c r="K391" s="12"/>
      <c r="L391" s="12"/>
      <c r="M391" s="12"/>
      <c r="N391" s="12"/>
      <c r="O391" s="12"/>
      <c r="P391" s="12"/>
      <c r="Q391" s="12"/>
      <c r="R391" s="12"/>
      <c r="S391" s="12"/>
      <c r="T391" s="12"/>
      <c r="U391" s="12"/>
      <c r="V391" s="12"/>
    </row>
    <row r="392" spans="1:22" ht="15.75" customHeight="1" x14ac:dyDescent="0.2">
      <c r="A392" s="12"/>
      <c r="B392" s="12"/>
      <c r="C392" s="12"/>
      <c r="D392" s="12"/>
      <c r="E392" s="12"/>
      <c r="F392" s="12"/>
      <c r="G392" s="12"/>
      <c r="H392" s="12"/>
      <c r="I392" s="12"/>
      <c r="J392" s="12"/>
      <c r="K392" s="12"/>
      <c r="L392" s="12"/>
      <c r="M392" s="12"/>
      <c r="N392" s="12"/>
      <c r="O392" s="12"/>
      <c r="P392" s="12"/>
      <c r="Q392" s="12"/>
      <c r="R392" s="12"/>
      <c r="S392" s="12"/>
      <c r="T392" s="12"/>
      <c r="U392" s="12"/>
      <c r="V392" s="12"/>
    </row>
    <row r="393" spans="1:22" ht="15.75" customHeight="1" x14ac:dyDescent="0.2">
      <c r="A393" s="12"/>
      <c r="B393" s="12"/>
      <c r="C393" s="12"/>
      <c r="D393" s="12"/>
      <c r="E393" s="12"/>
      <c r="F393" s="12"/>
      <c r="G393" s="12"/>
      <c r="H393" s="12"/>
      <c r="I393" s="12"/>
      <c r="J393" s="12"/>
      <c r="K393" s="12"/>
      <c r="L393" s="12"/>
      <c r="M393" s="12"/>
      <c r="N393" s="12"/>
      <c r="O393" s="12"/>
      <c r="P393" s="12"/>
      <c r="Q393" s="12"/>
      <c r="R393" s="12"/>
      <c r="S393" s="12"/>
      <c r="T393" s="12"/>
      <c r="U393" s="12"/>
      <c r="V393" s="12"/>
    </row>
    <row r="394" spans="1:22" ht="15.75" customHeight="1" x14ac:dyDescent="0.2">
      <c r="A394" s="12"/>
      <c r="B394" s="12"/>
      <c r="C394" s="12"/>
      <c r="D394" s="12"/>
      <c r="E394" s="12"/>
      <c r="F394" s="12"/>
      <c r="G394" s="12"/>
      <c r="H394" s="12"/>
      <c r="I394" s="12"/>
      <c r="J394" s="12"/>
      <c r="K394" s="12"/>
      <c r="L394" s="12"/>
      <c r="M394" s="12"/>
      <c r="N394" s="12"/>
      <c r="O394" s="12"/>
      <c r="P394" s="12"/>
      <c r="Q394" s="12"/>
      <c r="R394" s="12"/>
      <c r="S394" s="12"/>
      <c r="T394" s="12"/>
      <c r="U394" s="12"/>
      <c r="V394" s="12"/>
    </row>
    <row r="395" spans="1:22" ht="15.75" customHeight="1" x14ac:dyDescent="0.2">
      <c r="A395" s="12"/>
      <c r="B395" s="12"/>
      <c r="C395" s="12"/>
      <c r="D395" s="12"/>
      <c r="E395" s="12"/>
      <c r="F395" s="12"/>
      <c r="G395" s="12"/>
      <c r="H395" s="12"/>
      <c r="I395" s="12"/>
      <c r="J395" s="12"/>
      <c r="K395" s="12"/>
      <c r="L395" s="12"/>
      <c r="M395" s="12"/>
      <c r="N395" s="12"/>
      <c r="O395" s="12"/>
      <c r="P395" s="12"/>
      <c r="Q395" s="12"/>
      <c r="R395" s="12"/>
      <c r="S395" s="12"/>
      <c r="T395" s="12"/>
      <c r="U395" s="12"/>
      <c r="V395" s="12"/>
    </row>
    <row r="396" spans="1:22" ht="15.75" customHeight="1" x14ac:dyDescent="0.2">
      <c r="A396" s="12"/>
      <c r="B396" s="12"/>
      <c r="C396" s="12"/>
      <c r="D396" s="12"/>
      <c r="E396" s="12"/>
      <c r="F396" s="12"/>
      <c r="G396" s="12"/>
      <c r="H396" s="12"/>
      <c r="I396" s="12"/>
      <c r="J396" s="12"/>
      <c r="K396" s="12"/>
      <c r="L396" s="12"/>
      <c r="M396" s="12"/>
      <c r="N396" s="12"/>
      <c r="O396" s="12"/>
      <c r="P396" s="12"/>
      <c r="Q396" s="12"/>
      <c r="R396" s="12"/>
      <c r="S396" s="12"/>
      <c r="T396" s="12"/>
      <c r="U396" s="12"/>
      <c r="V396" s="12"/>
    </row>
    <row r="397" spans="1:22" ht="15.75" customHeight="1" x14ac:dyDescent="0.2">
      <c r="A397" s="12"/>
      <c r="B397" s="12"/>
      <c r="C397" s="12"/>
      <c r="D397" s="12"/>
      <c r="E397" s="12"/>
      <c r="F397" s="12"/>
      <c r="G397" s="12"/>
      <c r="H397" s="12"/>
      <c r="I397" s="12"/>
      <c r="J397" s="12"/>
      <c r="K397" s="12"/>
      <c r="L397" s="12"/>
      <c r="M397" s="12"/>
      <c r="N397" s="12"/>
      <c r="O397" s="12"/>
      <c r="P397" s="12"/>
      <c r="Q397" s="12"/>
      <c r="R397" s="12"/>
      <c r="S397" s="12"/>
      <c r="T397" s="12"/>
      <c r="U397" s="12"/>
      <c r="V397" s="12"/>
    </row>
    <row r="398" spans="1:22" ht="15.75" customHeight="1" x14ac:dyDescent="0.2">
      <c r="A398" s="12"/>
      <c r="B398" s="12"/>
      <c r="C398" s="12"/>
      <c r="D398" s="12"/>
      <c r="E398" s="12"/>
      <c r="F398" s="12"/>
      <c r="G398" s="12"/>
      <c r="H398" s="12"/>
      <c r="I398" s="12"/>
      <c r="J398" s="12"/>
      <c r="K398" s="12"/>
      <c r="L398" s="12"/>
      <c r="M398" s="12"/>
      <c r="N398" s="12"/>
      <c r="O398" s="12"/>
      <c r="P398" s="12"/>
      <c r="Q398" s="12"/>
      <c r="R398" s="12"/>
      <c r="S398" s="12"/>
      <c r="T398" s="12"/>
      <c r="U398" s="12"/>
      <c r="V398" s="12"/>
    </row>
    <row r="399" spans="1:22" ht="15.75" customHeight="1" x14ac:dyDescent="0.2">
      <c r="A399" s="12"/>
      <c r="B399" s="12"/>
      <c r="C399" s="12"/>
      <c r="D399" s="12"/>
      <c r="E399" s="12"/>
      <c r="F399" s="12"/>
      <c r="G399" s="12"/>
      <c r="H399" s="12"/>
      <c r="I399" s="12"/>
      <c r="J399" s="12"/>
      <c r="K399" s="12"/>
      <c r="L399" s="12"/>
      <c r="M399" s="12"/>
      <c r="N399" s="12"/>
      <c r="O399" s="12"/>
      <c r="P399" s="12"/>
      <c r="Q399" s="12"/>
      <c r="R399" s="12"/>
      <c r="S399" s="12"/>
      <c r="T399" s="12"/>
      <c r="U399" s="12"/>
      <c r="V399" s="12"/>
    </row>
    <row r="400" spans="1:22" ht="15.75" customHeight="1" x14ac:dyDescent="0.2">
      <c r="A400" s="12"/>
      <c r="B400" s="12"/>
      <c r="C400" s="12"/>
      <c r="D400" s="12"/>
      <c r="E400" s="12"/>
      <c r="F400" s="12"/>
      <c r="G400" s="12"/>
      <c r="H400" s="12"/>
      <c r="I400" s="12"/>
      <c r="J400" s="12"/>
      <c r="K400" s="12"/>
      <c r="L400" s="12"/>
      <c r="M400" s="12"/>
      <c r="N400" s="12"/>
      <c r="O400" s="12"/>
      <c r="P400" s="12"/>
      <c r="Q400" s="12"/>
      <c r="R400" s="12"/>
      <c r="S400" s="12"/>
      <c r="T400" s="12"/>
      <c r="U400" s="12"/>
      <c r="V400" s="12"/>
    </row>
    <row r="401" spans="1:22" ht="15.75" customHeight="1" x14ac:dyDescent="0.2">
      <c r="A401" s="12"/>
      <c r="B401" s="12"/>
      <c r="C401" s="12"/>
      <c r="D401" s="12"/>
      <c r="E401" s="12"/>
      <c r="F401" s="12"/>
      <c r="G401" s="12"/>
      <c r="H401" s="12"/>
      <c r="I401" s="12"/>
      <c r="J401" s="12"/>
      <c r="K401" s="12"/>
      <c r="L401" s="12"/>
      <c r="M401" s="12"/>
      <c r="N401" s="12"/>
      <c r="O401" s="12"/>
      <c r="P401" s="12"/>
      <c r="Q401" s="12"/>
      <c r="R401" s="12"/>
      <c r="S401" s="12"/>
      <c r="T401" s="12"/>
      <c r="U401" s="12"/>
      <c r="V401" s="12"/>
    </row>
    <row r="402" spans="1:22" ht="15.75" customHeight="1" x14ac:dyDescent="0.2">
      <c r="A402" s="12"/>
      <c r="B402" s="12"/>
      <c r="C402" s="12"/>
      <c r="D402" s="12"/>
      <c r="E402" s="12"/>
      <c r="F402" s="12"/>
      <c r="G402" s="12"/>
      <c r="H402" s="12"/>
      <c r="I402" s="12"/>
      <c r="J402" s="12"/>
      <c r="K402" s="12"/>
      <c r="L402" s="12"/>
      <c r="M402" s="12"/>
      <c r="N402" s="12"/>
      <c r="O402" s="12"/>
      <c r="P402" s="12"/>
      <c r="Q402" s="12"/>
      <c r="R402" s="12"/>
      <c r="S402" s="12"/>
      <c r="T402" s="12"/>
      <c r="U402" s="12"/>
      <c r="V402" s="12"/>
    </row>
    <row r="403" spans="1:22" ht="15.75" customHeight="1" x14ac:dyDescent="0.2">
      <c r="A403" s="12"/>
      <c r="B403" s="12"/>
      <c r="C403" s="12"/>
      <c r="D403" s="12"/>
      <c r="E403" s="12"/>
      <c r="F403" s="12"/>
      <c r="G403" s="12"/>
      <c r="H403" s="12"/>
      <c r="I403" s="12"/>
      <c r="J403" s="12"/>
      <c r="K403" s="12"/>
      <c r="L403" s="12"/>
      <c r="M403" s="12"/>
      <c r="N403" s="12"/>
      <c r="O403" s="12"/>
      <c r="P403" s="12"/>
      <c r="Q403" s="12"/>
      <c r="R403" s="12"/>
      <c r="S403" s="12"/>
      <c r="T403" s="12"/>
      <c r="U403" s="12"/>
      <c r="V403" s="12"/>
    </row>
    <row r="404" spans="1:22" ht="15.75" customHeight="1" x14ac:dyDescent="0.2">
      <c r="A404" s="12"/>
      <c r="B404" s="12"/>
      <c r="C404" s="12"/>
      <c r="D404" s="12"/>
      <c r="E404" s="12"/>
      <c r="F404" s="12"/>
      <c r="G404" s="12"/>
      <c r="H404" s="12"/>
      <c r="I404" s="12"/>
      <c r="J404" s="12"/>
      <c r="K404" s="12"/>
      <c r="L404" s="12"/>
      <c r="M404" s="12"/>
      <c r="N404" s="12"/>
      <c r="O404" s="12"/>
      <c r="P404" s="12"/>
      <c r="Q404" s="12"/>
      <c r="R404" s="12"/>
      <c r="S404" s="12"/>
      <c r="T404" s="12"/>
      <c r="U404" s="12"/>
      <c r="V404" s="12"/>
    </row>
    <row r="405" spans="1:22" ht="15.75" customHeight="1" x14ac:dyDescent="0.2">
      <c r="A405" s="12"/>
      <c r="B405" s="12"/>
      <c r="C405" s="12"/>
      <c r="D405" s="12"/>
      <c r="E405" s="12"/>
      <c r="F405" s="12"/>
      <c r="G405" s="12"/>
      <c r="H405" s="12"/>
      <c r="I405" s="12"/>
      <c r="J405" s="12"/>
      <c r="K405" s="12"/>
      <c r="L405" s="12"/>
      <c r="M405" s="12"/>
      <c r="N405" s="12"/>
      <c r="O405" s="12"/>
      <c r="P405" s="12"/>
      <c r="Q405" s="12"/>
      <c r="R405" s="12"/>
      <c r="S405" s="12"/>
      <c r="T405" s="12"/>
      <c r="U405" s="12"/>
      <c r="V405" s="12"/>
    </row>
    <row r="406" spans="1:22" ht="15.75" customHeight="1" x14ac:dyDescent="0.2">
      <c r="A406" s="12"/>
      <c r="B406" s="12"/>
      <c r="C406" s="12"/>
      <c r="D406" s="12"/>
      <c r="E406" s="12"/>
      <c r="F406" s="12"/>
      <c r="G406" s="12"/>
      <c r="H406" s="12"/>
      <c r="I406" s="12"/>
      <c r="J406" s="12"/>
      <c r="K406" s="12"/>
      <c r="L406" s="12"/>
      <c r="M406" s="12"/>
      <c r="N406" s="12"/>
      <c r="O406" s="12"/>
      <c r="P406" s="12"/>
      <c r="Q406" s="12"/>
      <c r="R406" s="12"/>
      <c r="S406" s="12"/>
      <c r="T406" s="12"/>
      <c r="U406" s="12"/>
      <c r="V406" s="12"/>
    </row>
    <row r="407" spans="1:22" ht="15.75" customHeight="1" x14ac:dyDescent="0.2">
      <c r="A407" s="12"/>
      <c r="B407" s="12"/>
      <c r="C407" s="12"/>
      <c r="D407" s="12"/>
      <c r="E407" s="12"/>
      <c r="F407" s="12"/>
      <c r="G407" s="12"/>
      <c r="H407" s="12"/>
      <c r="I407" s="12"/>
      <c r="J407" s="12"/>
      <c r="K407" s="12"/>
      <c r="L407" s="12"/>
      <c r="M407" s="12"/>
      <c r="N407" s="12"/>
      <c r="O407" s="12"/>
      <c r="P407" s="12"/>
      <c r="Q407" s="12"/>
      <c r="R407" s="12"/>
      <c r="S407" s="12"/>
      <c r="T407" s="12"/>
      <c r="U407" s="12"/>
      <c r="V407" s="12"/>
    </row>
    <row r="408" spans="1:22" ht="15.75" customHeight="1" x14ac:dyDescent="0.2">
      <c r="A408" s="12"/>
      <c r="B408" s="12"/>
      <c r="C408" s="12"/>
      <c r="D408" s="12"/>
      <c r="E408" s="12"/>
      <c r="F408" s="12"/>
      <c r="G408" s="12"/>
      <c r="H408" s="12"/>
      <c r="I408" s="12"/>
      <c r="J408" s="12"/>
      <c r="K408" s="12"/>
      <c r="L408" s="12"/>
      <c r="M408" s="12"/>
      <c r="N408" s="12"/>
      <c r="O408" s="12"/>
      <c r="P408" s="12"/>
      <c r="Q408" s="12"/>
      <c r="R408" s="12"/>
      <c r="S408" s="12"/>
      <c r="T408" s="12"/>
      <c r="U408" s="12"/>
      <c r="V408" s="12"/>
    </row>
    <row r="409" spans="1:22" ht="15.75" customHeight="1" x14ac:dyDescent="0.2">
      <c r="A409" s="12"/>
      <c r="B409" s="12"/>
      <c r="C409" s="12"/>
      <c r="D409" s="12"/>
      <c r="E409" s="12"/>
      <c r="F409" s="12"/>
      <c r="G409" s="12"/>
      <c r="H409" s="12"/>
      <c r="I409" s="12"/>
      <c r="J409" s="12"/>
      <c r="K409" s="12"/>
      <c r="L409" s="12"/>
      <c r="M409" s="12"/>
      <c r="N409" s="12"/>
      <c r="O409" s="12"/>
      <c r="P409" s="12"/>
      <c r="Q409" s="12"/>
      <c r="R409" s="12"/>
      <c r="S409" s="12"/>
      <c r="T409" s="12"/>
      <c r="U409" s="12"/>
      <c r="V409" s="12"/>
    </row>
    <row r="410" spans="1:22" ht="15.75" customHeight="1" x14ac:dyDescent="0.2">
      <c r="A410" s="12"/>
      <c r="B410" s="12"/>
      <c r="C410" s="12"/>
      <c r="D410" s="12"/>
      <c r="E410" s="12"/>
      <c r="F410" s="12"/>
      <c r="G410" s="12"/>
      <c r="H410" s="12"/>
      <c r="I410" s="12"/>
      <c r="J410" s="12"/>
      <c r="K410" s="12"/>
      <c r="L410" s="12"/>
      <c r="M410" s="12"/>
      <c r="N410" s="12"/>
      <c r="O410" s="12"/>
      <c r="P410" s="12"/>
      <c r="Q410" s="12"/>
      <c r="R410" s="12"/>
      <c r="S410" s="12"/>
      <c r="T410" s="12"/>
      <c r="U410" s="12"/>
      <c r="V410" s="12"/>
    </row>
    <row r="411" spans="1:22" ht="15.75" customHeight="1" x14ac:dyDescent="0.2">
      <c r="A411" s="12"/>
      <c r="B411" s="12"/>
      <c r="C411" s="12"/>
      <c r="D411" s="12"/>
      <c r="E411" s="12"/>
      <c r="F411" s="12"/>
      <c r="G411" s="12"/>
      <c r="H411" s="12"/>
      <c r="I411" s="12"/>
      <c r="J411" s="12"/>
      <c r="K411" s="12"/>
      <c r="L411" s="12"/>
      <c r="M411" s="12"/>
      <c r="N411" s="12"/>
      <c r="O411" s="12"/>
      <c r="P411" s="12"/>
      <c r="Q411" s="12"/>
      <c r="R411" s="12"/>
      <c r="S411" s="12"/>
      <c r="T411" s="12"/>
      <c r="U411" s="12"/>
      <c r="V411" s="12"/>
    </row>
    <row r="412" spans="1:22" ht="15.75" customHeight="1" x14ac:dyDescent="0.2">
      <c r="A412" s="12"/>
      <c r="B412" s="12"/>
      <c r="C412" s="12"/>
      <c r="D412" s="12"/>
      <c r="E412" s="12"/>
      <c r="F412" s="12"/>
      <c r="G412" s="12"/>
      <c r="H412" s="12"/>
      <c r="I412" s="12"/>
      <c r="J412" s="12"/>
      <c r="K412" s="12"/>
      <c r="L412" s="12"/>
      <c r="M412" s="12"/>
      <c r="N412" s="12"/>
      <c r="O412" s="12"/>
      <c r="P412" s="12"/>
      <c r="Q412" s="12"/>
      <c r="R412" s="12"/>
      <c r="S412" s="12"/>
      <c r="T412" s="12"/>
      <c r="U412" s="12"/>
      <c r="V412" s="12"/>
    </row>
    <row r="413" spans="1:22" ht="15.75" customHeight="1" x14ac:dyDescent="0.2">
      <c r="A413" s="12"/>
      <c r="B413" s="12"/>
      <c r="C413" s="12"/>
      <c r="D413" s="12"/>
      <c r="E413" s="12"/>
      <c r="F413" s="12"/>
      <c r="G413" s="12"/>
      <c r="H413" s="12"/>
      <c r="I413" s="12"/>
      <c r="J413" s="12"/>
      <c r="K413" s="12"/>
      <c r="L413" s="12"/>
      <c r="M413" s="12"/>
      <c r="N413" s="12"/>
      <c r="O413" s="12"/>
      <c r="P413" s="12"/>
      <c r="Q413" s="12"/>
      <c r="R413" s="12"/>
      <c r="S413" s="12"/>
      <c r="T413" s="12"/>
      <c r="U413" s="12"/>
      <c r="V413" s="12"/>
    </row>
    <row r="414" spans="1:22" ht="15.75" customHeight="1" x14ac:dyDescent="0.2">
      <c r="A414" s="12"/>
      <c r="B414" s="12"/>
      <c r="C414" s="12"/>
      <c r="D414" s="12"/>
      <c r="E414" s="12"/>
      <c r="F414" s="12"/>
      <c r="G414" s="12"/>
      <c r="H414" s="12"/>
      <c r="I414" s="12"/>
      <c r="J414" s="12"/>
      <c r="K414" s="12"/>
      <c r="L414" s="12"/>
      <c r="M414" s="12"/>
      <c r="N414" s="12"/>
      <c r="O414" s="12"/>
      <c r="P414" s="12"/>
      <c r="Q414" s="12"/>
      <c r="R414" s="12"/>
      <c r="S414" s="12"/>
      <c r="T414" s="12"/>
      <c r="U414" s="12"/>
      <c r="V414" s="12"/>
    </row>
    <row r="415" spans="1:22" ht="15.75" customHeight="1" x14ac:dyDescent="0.2">
      <c r="A415" s="12"/>
      <c r="B415" s="12"/>
      <c r="C415" s="12"/>
      <c r="D415" s="12"/>
      <c r="E415" s="12"/>
      <c r="F415" s="12"/>
      <c r="G415" s="12"/>
      <c r="H415" s="12"/>
      <c r="I415" s="12"/>
      <c r="J415" s="12"/>
      <c r="K415" s="12"/>
      <c r="L415" s="12"/>
      <c r="M415" s="12"/>
      <c r="N415" s="12"/>
      <c r="O415" s="12"/>
      <c r="P415" s="12"/>
      <c r="Q415" s="12"/>
      <c r="R415" s="12"/>
      <c r="S415" s="12"/>
      <c r="T415" s="12"/>
      <c r="U415" s="12"/>
      <c r="V415" s="12"/>
    </row>
    <row r="416" spans="1:22" ht="15.75" customHeight="1" x14ac:dyDescent="0.2">
      <c r="A416" s="12"/>
      <c r="B416" s="12"/>
      <c r="C416" s="12"/>
      <c r="D416" s="12"/>
      <c r="E416" s="12"/>
      <c r="F416" s="12"/>
      <c r="G416" s="12"/>
      <c r="H416" s="12"/>
      <c r="I416" s="12"/>
      <c r="J416" s="12"/>
      <c r="K416" s="12"/>
      <c r="L416" s="12"/>
      <c r="M416" s="12"/>
      <c r="N416" s="12"/>
      <c r="O416" s="12"/>
      <c r="P416" s="12"/>
      <c r="Q416" s="12"/>
      <c r="R416" s="12"/>
      <c r="S416" s="12"/>
      <c r="T416" s="12"/>
      <c r="U416" s="12"/>
      <c r="V416" s="12"/>
    </row>
    <row r="417" spans="1:22" ht="15.75" customHeight="1" x14ac:dyDescent="0.2">
      <c r="A417" s="12"/>
      <c r="B417" s="12"/>
      <c r="C417" s="12"/>
      <c r="D417" s="12"/>
      <c r="E417" s="12"/>
      <c r="F417" s="12"/>
      <c r="G417" s="12"/>
      <c r="H417" s="12"/>
      <c r="I417" s="12"/>
      <c r="J417" s="12"/>
      <c r="K417" s="12"/>
      <c r="L417" s="12"/>
      <c r="M417" s="12"/>
      <c r="N417" s="12"/>
      <c r="O417" s="12"/>
      <c r="P417" s="12"/>
      <c r="Q417" s="12"/>
      <c r="R417" s="12"/>
      <c r="S417" s="12"/>
      <c r="T417" s="12"/>
      <c r="U417" s="12"/>
      <c r="V417" s="12"/>
    </row>
    <row r="418" spans="1:22" ht="15.75" customHeight="1" x14ac:dyDescent="0.2">
      <c r="A418" s="12"/>
      <c r="B418" s="12"/>
      <c r="C418" s="12"/>
      <c r="D418" s="12"/>
      <c r="E418" s="12"/>
      <c r="F418" s="12"/>
      <c r="G418" s="12"/>
      <c r="H418" s="12"/>
      <c r="I418" s="12"/>
      <c r="J418" s="12"/>
      <c r="K418" s="12"/>
      <c r="L418" s="12"/>
      <c r="M418" s="12"/>
      <c r="N418" s="12"/>
      <c r="O418" s="12"/>
      <c r="P418" s="12"/>
      <c r="Q418" s="12"/>
      <c r="R418" s="12"/>
      <c r="S418" s="12"/>
      <c r="T418" s="12"/>
      <c r="U418" s="12"/>
      <c r="V418" s="12"/>
    </row>
    <row r="419" spans="1:22" ht="15.75" customHeight="1" x14ac:dyDescent="0.2">
      <c r="A419" s="12"/>
      <c r="B419" s="12"/>
      <c r="C419" s="12"/>
      <c r="D419" s="12"/>
      <c r="E419" s="12"/>
      <c r="F419" s="12"/>
      <c r="G419" s="12"/>
      <c r="H419" s="12"/>
      <c r="I419" s="12"/>
      <c r="J419" s="12"/>
      <c r="K419" s="12"/>
      <c r="L419" s="12"/>
      <c r="M419" s="12"/>
      <c r="N419" s="12"/>
      <c r="O419" s="12"/>
      <c r="P419" s="12"/>
      <c r="Q419" s="12"/>
      <c r="R419" s="12"/>
      <c r="S419" s="12"/>
      <c r="T419" s="12"/>
      <c r="U419" s="12"/>
      <c r="V419" s="12"/>
    </row>
    <row r="420" spans="1:22" ht="15.75" customHeight="1" x14ac:dyDescent="0.2">
      <c r="A420" s="12"/>
      <c r="B420" s="12"/>
      <c r="C420" s="12"/>
      <c r="D420" s="12"/>
      <c r="E420" s="12"/>
      <c r="F420" s="12"/>
      <c r="G420" s="12"/>
      <c r="H420" s="12"/>
      <c r="I420" s="12"/>
      <c r="J420" s="12"/>
      <c r="K420" s="12"/>
      <c r="L420" s="12"/>
      <c r="M420" s="12"/>
      <c r="N420" s="12"/>
      <c r="O420" s="12"/>
      <c r="P420" s="12"/>
      <c r="Q420" s="12"/>
      <c r="R420" s="12"/>
      <c r="S420" s="12"/>
      <c r="T420" s="12"/>
      <c r="U420" s="12"/>
      <c r="V420" s="12"/>
    </row>
    <row r="421" spans="1:22" ht="15.75" customHeight="1" x14ac:dyDescent="0.2">
      <c r="A421" s="12"/>
      <c r="B421" s="12"/>
      <c r="C421" s="12"/>
      <c r="D421" s="12"/>
      <c r="E421" s="12"/>
      <c r="F421" s="12"/>
      <c r="G421" s="12"/>
      <c r="H421" s="12"/>
      <c r="I421" s="12"/>
      <c r="J421" s="12"/>
      <c r="K421" s="12"/>
      <c r="L421" s="12"/>
      <c r="M421" s="12"/>
      <c r="N421" s="12"/>
      <c r="O421" s="12"/>
      <c r="P421" s="12"/>
      <c r="Q421" s="12"/>
      <c r="R421" s="12"/>
      <c r="S421" s="12"/>
      <c r="T421" s="12"/>
      <c r="U421" s="12"/>
      <c r="V421" s="12"/>
    </row>
    <row r="422" spans="1:22" ht="15.75" customHeight="1" x14ac:dyDescent="0.2">
      <c r="A422" s="12"/>
      <c r="B422" s="12"/>
      <c r="C422" s="12"/>
      <c r="D422" s="12"/>
      <c r="E422" s="12"/>
      <c r="F422" s="12"/>
      <c r="G422" s="12"/>
      <c r="H422" s="12"/>
      <c r="I422" s="12"/>
      <c r="J422" s="12"/>
      <c r="K422" s="12"/>
      <c r="L422" s="12"/>
      <c r="M422" s="12"/>
      <c r="N422" s="12"/>
      <c r="O422" s="12"/>
      <c r="P422" s="12"/>
      <c r="Q422" s="12"/>
      <c r="R422" s="12"/>
      <c r="S422" s="12"/>
      <c r="T422" s="12"/>
      <c r="U422" s="12"/>
      <c r="V422" s="12"/>
    </row>
    <row r="423" spans="1:22" ht="15.75" customHeight="1" x14ac:dyDescent="0.2">
      <c r="A423" s="12"/>
      <c r="B423" s="12"/>
      <c r="C423" s="12"/>
      <c r="D423" s="12"/>
      <c r="E423" s="12"/>
      <c r="F423" s="12"/>
      <c r="G423" s="12"/>
      <c r="H423" s="12"/>
      <c r="I423" s="12"/>
      <c r="J423" s="12"/>
      <c r="K423" s="12"/>
      <c r="L423" s="12"/>
      <c r="M423" s="12"/>
      <c r="N423" s="12"/>
      <c r="O423" s="12"/>
      <c r="P423" s="12"/>
      <c r="Q423" s="12"/>
      <c r="R423" s="12"/>
      <c r="S423" s="12"/>
      <c r="T423" s="12"/>
      <c r="U423" s="12"/>
      <c r="V423" s="12"/>
    </row>
    <row r="424" spans="1:22" ht="15.75" customHeight="1" x14ac:dyDescent="0.2">
      <c r="A424" s="12"/>
      <c r="B424" s="12"/>
      <c r="C424" s="12"/>
      <c r="D424" s="12"/>
      <c r="E424" s="12"/>
      <c r="F424" s="12"/>
      <c r="G424" s="12"/>
      <c r="H424" s="12"/>
      <c r="I424" s="12"/>
      <c r="J424" s="12"/>
      <c r="K424" s="12"/>
      <c r="L424" s="12"/>
      <c r="M424" s="12"/>
      <c r="N424" s="12"/>
      <c r="O424" s="12"/>
      <c r="P424" s="12"/>
      <c r="Q424" s="12"/>
      <c r="R424" s="12"/>
      <c r="S424" s="12"/>
      <c r="T424" s="12"/>
      <c r="U424" s="12"/>
      <c r="V424" s="12"/>
    </row>
    <row r="425" spans="1:22" ht="15.75" customHeight="1" x14ac:dyDescent="0.2">
      <c r="A425" s="12"/>
      <c r="B425" s="12"/>
      <c r="C425" s="12"/>
      <c r="D425" s="12"/>
      <c r="E425" s="12"/>
      <c r="F425" s="12"/>
      <c r="G425" s="12"/>
      <c r="H425" s="12"/>
      <c r="I425" s="12"/>
      <c r="J425" s="12"/>
      <c r="K425" s="12"/>
      <c r="L425" s="12"/>
      <c r="M425" s="12"/>
      <c r="N425" s="12"/>
      <c r="O425" s="12"/>
      <c r="P425" s="12"/>
      <c r="Q425" s="12"/>
      <c r="R425" s="12"/>
      <c r="S425" s="12"/>
      <c r="T425" s="12"/>
      <c r="U425" s="12"/>
      <c r="V425" s="12"/>
    </row>
    <row r="426" spans="1:22" ht="15.75" customHeight="1" x14ac:dyDescent="0.2">
      <c r="A426" s="12"/>
      <c r="B426" s="12"/>
      <c r="C426" s="12"/>
      <c r="D426" s="12"/>
      <c r="E426" s="12"/>
      <c r="F426" s="12"/>
      <c r="G426" s="12"/>
      <c r="H426" s="12"/>
      <c r="I426" s="12"/>
      <c r="J426" s="12"/>
      <c r="K426" s="12"/>
      <c r="L426" s="12"/>
      <c r="M426" s="12"/>
      <c r="N426" s="12"/>
      <c r="O426" s="12"/>
      <c r="P426" s="12"/>
      <c r="Q426" s="12"/>
      <c r="R426" s="12"/>
      <c r="S426" s="12"/>
      <c r="T426" s="12"/>
      <c r="U426" s="12"/>
      <c r="V426" s="12"/>
    </row>
    <row r="427" spans="1:22" ht="15.75" customHeight="1" x14ac:dyDescent="0.2">
      <c r="A427" s="12"/>
      <c r="B427" s="12"/>
      <c r="C427" s="12"/>
      <c r="D427" s="12"/>
      <c r="E427" s="12"/>
      <c r="F427" s="12"/>
      <c r="G427" s="12"/>
      <c r="H427" s="12"/>
      <c r="I427" s="12"/>
      <c r="J427" s="12"/>
      <c r="K427" s="12"/>
      <c r="L427" s="12"/>
      <c r="M427" s="12"/>
      <c r="N427" s="12"/>
      <c r="O427" s="12"/>
      <c r="P427" s="12"/>
      <c r="Q427" s="12"/>
      <c r="R427" s="12"/>
      <c r="S427" s="12"/>
      <c r="T427" s="12"/>
      <c r="U427" s="12"/>
      <c r="V427" s="12"/>
    </row>
    <row r="428" spans="1:22" ht="15.75" customHeight="1" x14ac:dyDescent="0.2">
      <c r="A428" s="12"/>
      <c r="B428" s="12"/>
      <c r="C428" s="12"/>
      <c r="D428" s="12"/>
      <c r="E428" s="12"/>
      <c r="F428" s="12"/>
      <c r="G428" s="12"/>
      <c r="H428" s="12"/>
      <c r="I428" s="12"/>
      <c r="J428" s="12"/>
      <c r="K428" s="12"/>
      <c r="L428" s="12"/>
      <c r="M428" s="12"/>
      <c r="N428" s="12"/>
      <c r="O428" s="12"/>
      <c r="P428" s="12"/>
      <c r="Q428" s="12"/>
      <c r="R428" s="12"/>
      <c r="S428" s="12"/>
      <c r="T428" s="12"/>
      <c r="U428" s="12"/>
      <c r="V428" s="12"/>
    </row>
    <row r="429" spans="1:22" ht="15.75" customHeight="1" x14ac:dyDescent="0.2">
      <c r="A429" s="12"/>
      <c r="B429" s="12"/>
      <c r="C429" s="12"/>
      <c r="D429" s="12"/>
      <c r="E429" s="12"/>
      <c r="F429" s="12"/>
      <c r="G429" s="12"/>
      <c r="H429" s="12"/>
      <c r="I429" s="12"/>
      <c r="J429" s="12"/>
      <c r="K429" s="12"/>
      <c r="L429" s="12"/>
      <c r="M429" s="12"/>
      <c r="N429" s="12"/>
      <c r="O429" s="12"/>
      <c r="P429" s="12"/>
      <c r="Q429" s="12"/>
      <c r="R429" s="12"/>
      <c r="S429" s="12"/>
      <c r="T429" s="12"/>
      <c r="U429" s="12"/>
      <c r="V429" s="12"/>
    </row>
    <row r="430" spans="1:22" ht="15.75" customHeight="1" x14ac:dyDescent="0.2">
      <c r="A430" s="12"/>
      <c r="B430" s="12"/>
      <c r="C430" s="12"/>
      <c r="D430" s="12"/>
      <c r="E430" s="12"/>
      <c r="F430" s="12"/>
      <c r="G430" s="12"/>
      <c r="H430" s="12"/>
      <c r="I430" s="12"/>
      <c r="J430" s="12"/>
      <c r="K430" s="12"/>
      <c r="L430" s="12"/>
      <c r="M430" s="12"/>
      <c r="N430" s="12"/>
      <c r="O430" s="12"/>
      <c r="P430" s="12"/>
      <c r="Q430" s="12"/>
      <c r="R430" s="12"/>
      <c r="S430" s="12"/>
      <c r="T430" s="12"/>
      <c r="U430" s="12"/>
      <c r="V430" s="12"/>
    </row>
    <row r="431" spans="1:22" ht="15.75" customHeight="1" x14ac:dyDescent="0.2">
      <c r="A431" s="12"/>
      <c r="B431" s="12"/>
      <c r="C431" s="12"/>
      <c r="D431" s="12"/>
      <c r="E431" s="12"/>
      <c r="F431" s="12"/>
      <c r="G431" s="12"/>
      <c r="H431" s="12"/>
      <c r="I431" s="12"/>
      <c r="J431" s="12"/>
      <c r="K431" s="12"/>
      <c r="L431" s="12"/>
      <c r="M431" s="12"/>
      <c r="N431" s="12"/>
      <c r="O431" s="12"/>
      <c r="P431" s="12"/>
      <c r="Q431" s="12"/>
      <c r="R431" s="12"/>
      <c r="S431" s="12"/>
      <c r="T431" s="12"/>
      <c r="U431" s="12"/>
      <c r="V431" s="12"/>
    </row>
    <row r="432" spans="1:22" ht="15.75" customHeight="1" x14ac:dyDescent="0.2">
      <c r="A432" s="12"/>
      <c r="B432" s="12"/>
      <c r="C432" s="12"/>
      <c r="D432" s="12"/>
      <c r="E432" s="12"/>
      <c r="F432" s="12"/>
      <c r="G432" s="12"/>
      <c r="H432" s="12"/>
      <c r="I432" s="12"/>
      <c r="J432" s="12"/>
      <c r="K432" s="12"/>
      <c r="L432" s="12"/>
      <c r="M432" s="12"/>
      <c r="N432" s="12"/>
      <c r="O432" s="12"/>
      <c r="P432" s="12"/>
      <c r="Q432" s="12"/>
      <c r="R432" s="12"/>
      <c r="S432" s="12"/>
      <c r="T432" s="12"/>
      <c r="U432" s="12"/>
      <c r="V432" s="12"/>
    </row>
    <row r="433" spans="1:22" ht="15.75" customHeight="1" x14ac:dyDescent="0.2">
      <c r="A433" s="12"/>
      <c r="B433" s="12"/>
      <c r="C433" s="12"/>
      <c r="D433" s="12"/>
      <c r="E433" s="12"/>
      <c r="F433" s="12"/>
      <c r="G433" s="12"/>
      <c r="H433" s="12"/>
      <c r="I433" s="12"/>
      <c r="J433" s="12"/>
      <c r="K433" s="12"/>
      <c r="L433" s="12"/>
      <c r="M433" s="12"/>
      <c r="N433" s="12"/>
      <c r="O433" s="12"/>
      <c r="P433" s="12"/>
      <c r="Q433" s="12"/>
      <c r="R433" s="12"/>
      <c r="S433" s="12"/>
      <c r="T433" s="12"/>
      <c r="U433" s="12"/>
      <c r="V433" s="12"/>
    </row>
    <row r="434" spans="1:22" ht="15.75" customHeight="1" x14ac:dyDescent="0.2">
      <c r="A434" s="12"/>
      <c r="B434" s="12"/>
      <c r="C434" s="12"/>
      <c r="D434" s="12"/>
      <c r="E434" s="12"/>
      <c r="F434" s="12"/>
      <c r="G434" s="12"/>
      <c r="H434" s="12"/>
      <c r="I434" s="12"/>
      <c r="J434" s="12"/>
      <c r="K434" s="12"/>
      <c r="L434" s="12"/>
      <c r="M434" s="12"/>
      <c r="N434" s="12"/>
      <c r="O434" s="12"/>
      <c r="P434" s="12"/>
      <c r="Q434" s="12"/>
      <c r="R434" s="12"/>
      <c r="S434" s="12"/>
      <c r="T434" s="12"/>
      <c r="U434" s="12"/>
      <c r="V434" s="12"/>
    </row>
    <row r="435" spans="1:22" ht="15.75" customHeight="1" x14ac:dyDescent="0.2">
      <c r="A435" s="12"/>
      <c r="B435" s="12"/>
      <c r="C435" s="12"/>
      <c r="D435" s="12"/>
      <c r="E435" s="12"/>
      <c r="F435" s="12"/>
      <c r="G435" s="12"/>
      <c r="H435" s="12"/>
      <c r="I435" s="12"/>
      <c r="J435" s="12"/>
      <c r="K435" s="12"/>
      <c r="L435" s="12"/>
      <c r="M435" s="12"/>
      <c r="N435" s="12"/>
      <c r="O435" s="12"/>
      <c r="P435" s="12"/>
      <c r="Q435" s="12"/>
      <c r="R435" s="12"/>
      <c r="S435" s="12"/>
      <c r="T435" s="12"/>
      <c r="U435" s="12"/>
      <c r="V435" s="12"/>
    </row>
    <row r="436" spans="1:22" ht="15.75" customHeight="1" x14ac:dyDescent="0.2">
      <c r="A436" s="12"/>
      <c r="B436" s="12"/>
      <c r="C436" s="12"/>
      <c r="D436" s="12"/>
      <c r="E436" s="12"/>
      <c r="F436" s="12"/>
      <c r="G436" s="12"/>
      <c r="H436" s="12"/>
      <c r="I436" s="12"/>
      <c r="J436" s="12"/>
      <c r="K436" s="12"/>
      <c r="L436" s="12"/>
      <c r="M436" s="12"/>
      <c r="N436" s="12"/>
      <c r="O436" s="12"/>
      <c r="P436" s="12"/>
      <c r="Q436" s="12"/>
      <c r="R436" s="12"/>
      <c r="S436" s="12"/>
      <c r="T436" s="12"/>
      <c r="U436" s="12"/>
      <c r="V436" s="12"/>
    </row>
    <row r="437" spans="1:22" ht="15.75" customHeight="1" x14ac:dyDescent="0.2">
      <c r="A437" s="12"/>
      <c r="B437" s="12"/>
      <c r="C437" s="12"/>
      <c r="D437" s="12"/>
      <c r="E437" s="12"/>
      <c r="F437" s="12"/>
      <c r="G437" s="12"/>
      <c r="H437" s="12"/>
      <c r="I437" s="12"/>
      <c r="J437" s="12"/>
      <c r="K437" s="12"/>
      <c r="L437" s="12"/>
      <c r="M437" s="12"/>
      <c r="N437" s="12"/>
      <c r="O437" s="12"/>
      <c r="P437" s="12"/>
      <c r="Q437" s="12"/>
      <c r="R437" s="12"/>
      <c r="S437" s="12"/>
      <c r="T437" s="12"/>
      <c r="U437" s="12"/>
      <c r="V437" s="12"/>
    </row>
    <row r="438" spans="1:22" ht="15.75" customHeight="1" x14ac:dyDescent="0.2">
      <c r="A438" s="12"/>
      <c r="B438" s="12"/>
      <c r="C438" s="12"/>
      <c r="D438" s="12"/>
      <c r="E438" s="12"/>
      <c r="F438" s="12"/>
      <c r="G438" s="12"/>
      <c r="H438" s="12"/>
      <c r="I438" s="12"/>
      <c r="J438" s="12"/>
      <c r="K438" s="12"/>
      <c r="L438" s="12"/>
      <c r="M438" s="12"/>
      <c r="N438" s="12"/>
      <c r="O438" s="12"/>
      <c r="P438" s="12"/>
      <c r="Q438" s="12"/>
      <c r="R438" s="12"/>
      <c r="S438" s="12"/>
      <c r="T438" s="12"/>
      <c r="U438" s="12"/>
      <c r="V438" s="12"/>
    </row>
    <row r="439" spans="1:22" ht="15.75" customHeight="1" x14ac:dyDescent="0.2">
      <c r="A439" s="12"/>
      <c r="B439" s="12"/>
      <c r="C439" s="12"/>
      <c r="D439" s="12"/>
      <c r="E439" s="12"/>
      <c r="F439" s="12"/>
      <c r="G439" s="12"/>
      <c r="H439" s="12"/>
      <c r="I439" s="12"/>
      <c r="J439" s="12"/>
      <c r="K439" s="12"/>
      <c r="L439" s="12"/>
      <c r="M439" s="12"/>
      <c r="N439" s="12"/>
      <c r="O439" s="12"/>
      <c r="P439" s="12"/>
      <c r="Q439" s="12"/>
      <c r="R439" s="12"/>
      <c r="S439" s="12"/>
      <c r="T439" s="12"/>
      <c r="U439" s="12"/>
      <c r="V439" s="12"/>
    </row>
    <row r="440" spans="1:22" ht="15.75" customHeight="1" x14ac:dyDescent="0.2">
      <c r="A440" s="12"/>
      <c r="B440" s="12"/>
      <c r="C440" s="12"/>
      <c r="D440" s="12"/>
      <c r="E440" s="12"/>
      <c r="F440" s="12"/>
      <c r="G440" s="12"/>
      <c r="H440" s="12"/>
      <c r="I440" s="12"/>
      <c r="J440" s="12"/>
      <c r="K440" s="12"/>
      <c r="L440" s="12"/>
      <c r="M440" s="12"/>
      <c r="N440" s="12"/>
      <c r="O440" s="12"/>
      <c r="P440" s="12"/>
      <c r="Q440" s="12"/>
      <c r="R440" s="12"/>
      <c r="S440" s="12"/>
      <c r="T440" s="12"/>
      <c r="U440" s="12"/>
      <c r="V440" s="12"/>
    </row>
    <row r="441" spans="1:22" ht="15.75" customHeight="1" x14ac:dyDescent="0.2">
      <c r="A441" s="12"/>
      <c r="B441" s="12"/>
      <c r="C441" s="12"/>
      <c r="D441" s="12"/>
      <c r="E441" s="12"/>
      <c r="F441" s="12"/>
      <c r="G441" s="12"/>
      <c r="H441" s="12"/>
      <c r="I441" s="12"/>
      <c r="J441" s="12"/>
      <c r="K441" s="12"/>
      <c r="L441" s="12"/>
      <c r="M441" s="12"/>
      <c r="N441" s="12"/>
      <c r="O441" s="12"/>
      <c r="P441" s="12"/>
      <c r="Q441" s="12"/>
      <c r="R441" s="12"/>
      <c r="S441" s="12"/>
      <c r="T441" s="12"/>
      <c r="U441" s="12"/>
      <c r="V441" s="12"/>
    </row>
    <row r="442" spans="1:22" ht="15.75" customHeight="1" x14ac:dyDescent="0.2">
      <c r="A442" s="12"/>
      <c r="B442" s="12"/>
      <c r="C442" s="12"/>
      <c r="D442" s="12"/>
      <c r="E442" s="12"/>
      <c r="F442" s="12"/>
      <c r="G442" s="12"/>
      <c r="H442" s="12"/>
      <c r="I442" s="12"/>
      <c r="J442" s="12"/>
      <c r="K442" s="12"/>
      <c r="L442" s="12"/>
      <c r="M442" s="12"/>
      <c r="N442" s="12"/>
      <c r="O442" s="12"/>
      <c r="P442" s="12"/>
      <c r="Q442" s="12"/>
      <c r="R442" s="12"/>
      <c r="S442" s="12"/>
      <c r="T442" s="12"/>
      <c r="U442" s="12"/>
      <c r="V442" s="12"/>
    </row>
    <row r="443" spans="1:22" ht="15.75" customHeight="1" x14ac:dyDescent="0.2">
      <c r="A443" s="12"/>
      <c r="B443" s="12"/>
      <c r="C443" s="12"/>
      <c r="D443" s="12"/>
      <c r="E443" s="12"/>
      <c r="F443" s="12"/>
      <c r="G443" s="12"/>
      <c r="H443" s="12"/>
      <c r="I443" s="12"/>
      <c r="J443" s="12"/>
      <c r="K443" s="12"/>
      <c r="L443" s="12"/>
      <c r="M443" s="12"/>
      <c r="N443" s="12"/>
      <c r="O443" s="12"/>
      <c r="P443" s="12"/>
      <c r="Q443" s="12"/>
      <c r="R443" s="12"/>
      <c r="S443" s="12"/>
      <c r="T443" s="12"/>
      <c r="U443" s="12"/>
      <c r="V443" s="12"/>
    </row>
    <row r="444" spans="1:22" ht="15.75" customHeight="1" x14ac:dyDescent="0.2">
      <c r="A444" s="12"/>
      <c r="B444" s="12"/>
      <c r="C444" s="12"/>
      <c r="D444" s="12"/>
      <c r="E444" s="12"/>
      <c r="F444" s="12"/>
      <c r="G444" s="12"/>
      <c r="H444" s="12"/>
      <c r="I444" s="12"/>
      <c r="J444" s="12"/>
      <c r="K444" s="12"/>
      <c r="L444" s="12"/>
      <c r="M444" s="12"/>
      <c r="N444" s="12"/>
      <c r="O444" s="12"/>
      <c r="P444" s="12"/>
      <c r="Q444" s="12"/>
      <c r="R444" s="12"/>
      <c r="S444" s="12"/>
      <c r="T444" s="12"/>
      <c r="U444" s="12"/>
      <c r="V444" s="12"/>
    </row>
    <row r="445" spans="1:22" ht="15.75" customHeight="1" x14ac:dyDescent="0.2">
      <c r="A445" s="12"/>
      <c r="B445" s="12"/>
      <c r="C445" s="12"/>
      <c r="D445" s="12"/>
      <c r="E445" s="12"/>
      <c r="F445" s="12"/>
      <c r="G445" s="12"/>
      <c r="H445" s="12"/>
      <c r="I445" s="12"/>
      <c r="J445" s="12"/>
      <c r="K445" s="12"/>
      <c r="L445" s="12"/>
      <c r="M445" s="12"/>
      <c r="N445" s="12"/>
      <c r="O445" s="12"/>
      <c r="P445" s="12"/>
      <c r="Q445" s="12"/>
      <c r="R445" s="12"/>
      <c r="S445" s="12"/>
      <c r="T445" s="12"/>
      <c r="U445" s="12"/>
      <c r="V445" s="12"/>
    </row>
    <row r="446" spans="1:22" ht="15.75" customHeight="1" x14ac:dyDescent="0.2">
      <c r="A446" s="12"/>
      <c r="B446" s="12"/>
      <c r="C446" s="12"/>
      <c r="D446" s="12"/>
      <c r="E446" s="12"/>
      <c r="F446" s="12"/>
      <c r="G446" s="12"/>
      <c r="H446" s="12"/>
      <c r="I446" s="12"/>
      <c r="J446" s="12"/>
      <c r="K446" s="12"/>
      <c r="L446" s="12"/>
      <c r="M446" s="12"/>
      <c r="N446" s="12"/>
      <c r="O446" s="12"/>
      <c r="P446" s="12"/>
      <c r="Q446" s="12"/>
      <c r="R446" s="12"/>
      <c r="S446" s="12"/>
      <c r="T446" s="12"/>
      <c r="U446" s="12"/>
      <c r="V446" s="12"/>
    </row>
    <row r="447" spans="1:22" ht="15.75" customHeight="1" x14ac:dyDescent="0.2">
      <c r="A447" s="12"/>
      <c r="B447" s="12"/>
      <c r="C447" s="12"/>
      <c r="D447" s="12"/>
      <c r="E447" s="12"/>
      <c r="F447" s="12"/>
      <c r="G447" s="12"/>
      <c r="H447" s="12"/>
      <c r="I447" s="12"/>
      <c r="J447" s="12"/>
      <c r="K447" s="12"/>
      <c r="L447" s="12"/>
      <c r="M447" s="12"/>
      <c r="N447" s="12"/>
      <c r="O447" s="12"/>
      <c r="P447" s="12"/>
      <c r="Q447" s="12"/>
      <c r="R447" s="12"/>
      <c r="S447" s="12"/>
      <c r="T447" s="12"/>
      <c r="U447" s="12"/>
      <c r="V447" s="12"/>
    </row>
    <row r="448" spans="1:22" ht="15.75" customHeight="1" x14ac:dyDescent="0.2">
      <c r="A448" s="12"/>
      <c r="B448" s="12"/>
      <c r="C448" s="12"/>
      <c r="D448" s="12"/>
      <c r="E448" s="12"/>
      <c r="F448" s="12"/>
      <c r="G448" s="12"/>
      <c r="H448" s="12"/>
      <c r="I448" s="12"/>
      <c r="J448" s="12"/>
      <c r="K448" s="12"/>
      <c r="L448" s="12"/>
      <c r="M448" s="12"/>
      <c r="N448" s="12"/>
      <c r="O448" s="12"/>
      <c r="P448" s="12"/>
      <c r="Q448" s="12"/>
      <c r="R448" s="12"/>
      <c r="S448" s="12"/>
      <c r="T448" s="12"/>
      <c r="U448" s="12"/>
      <c r="V448" s="12"/>
    </row>
    <row r="449" spans="1:22" ht="15.75" customHeight="1" x14ac:dyDescent="0.2">
      <c r="A449" s="12"/>
      <c r="B449" s="12"/>
      <c r="C449" s="12"/>
      <c r="D449" s="12"/>
      <c r="E449" s="12"/>
      <c r="F449" s="12"/>
      <c r="G449" s="12"/>
      <c r="H449" s="12"/>
      <c r="I449" s="12"/>
      <c r="J449" s="12"/>
      <c r="K449" s="12"/>
      <c r="L449" s="12"/>
      <c r="M449" s="12"/>
      <c r="N449" s="12"/>
      <c r="O449" s="12"/>
      <c r="P449" s="12"/>
      <c r="Q449" s="12"/>
      <c r="R449" s="12"/>
      <c r="S449" s="12"/>
      <c r="T449" s="12"/>
      <c r="U449" s="12"/>
      <c r="V449" s="12"/>
    </row>
    <row r="450" spans="1:22" ht="15.75" customHeight="1" x14ac:dyDescent="0.2">
      <c r="A450" s="12"/>
      <c r="B450" s="12"/>
      <c r="C450" s="12"/>
      <c r="D450" s="12"/>
      <c r="E450" s="12"/>
      <c r="F450" s="12"/>
      <c r="G450" s="12"/>
      <c r="H450" s="12"/>
      <c r="I450" s="12"/>
      <c r="J450" s="12"/>
      <c r="K450" s="12"/>
      <c r="L450" s="12"/>
      <c r="M450" s="12"/>
      <c r="N450" s="12"/>
      <c r="O450" s="12"/>
      <c r="P450" s="12"/>
      <c r="Q450" s="12"/>
      <c r="R450" s="12"/>
      <c r="S450" s="12"/>
      <c r="T450" s="12"/>
      <c r="U450" s="12"/>
      <c r="V450" s="12"/>
    </row>
    <row r="451" spans="1:22" ht="15.75" customHeight="1" x14ac:dyDescent="0.2">
      <c r="A451" s="12"/>
      <c r="B451" s="12"/>
      <c r="C451" s="12"/>
      <c r="D451" s="12"/>
      <c r="E451" s="12"/>
      <c r="F451" s="12"/>
      <c r="G451" s="12"/>
      <c r="H451" s="12"/>
      <c r="I451" s="12"/>
      <c r="J451" s="12"/>
      <c r="K451" s="12"/>
      <c r="L451" s="12"/>
      <c r="M451" s="12"/>
      <c r="N451" s="12"/>
      <c r="O451" s="12"/>
      <c r="P451" s="12"/>
      <c r="Q451" s="12"/>
      <c r="R451" s="12"/>
      <c r="S451" s="12"/>
      <c r="T451" s="12"/>
      <c r="U451" s="12"/>
      <c r="V451" s="12"/>
    </row>
    <row r="452" spans="1:22" ht="15.75" customHeight="1" x14ac:dyDescent="0.2">
      <c r="A452" s="12"/>
      <c r="B452" s="12"/>
      <c r="C452" s="12"/>
      <c r="D452" s="12"/>
      <c r="E452" s="12"/>
      <c r="F452" s="12"/>
      <c r="G452" s="12"/>
      <c r="H452" s="12"/>
      <c r="I452" s="12"/>
      <c r="J452" s="12"/>
      <c r="K452" s="12"/>
      <c r="L452" s="12"/>
      <c r="M452" s="12"/>
      <c r="N452" s="12"/>
      <c r="O452" s="12"/>
      <c r="P452" s="12"/>
      <c r="Q452" s="12"/>
      <c r="R452" s="12"/>
      <c r="S452" s="12"/>
      <c r="T452" s="12"/>
      <c r="U452" s="12"/>
      <c r="V452" s="12"/>
    </row>
    <row r="453" spans="1:22" ht="15.75" customHeight="1" x14ac:dyDescent="0.2">
      <c r="A453" s="12"/>
      <c r="B453" s="12"/>
      <c r="C453" s="12"/>
      <c r="D453" s="12"/>
      <c r="E453" s="12"/>
      <c r="F453" s="12"/>
      <c r="G453" s="12"/>
      <c r="H453" s="12"/>
      <c r="I453" s="12"/>
      <c r="J453" s="12"/>
      <c r="K453" s="12"/>
      <c r="L453" s="12"/>
      <c r="M453" s="12"/>
      <c r="N453" s="12"/>
      <c r="O453" s="12"/>
      <c r="P453" s="12"/>
      <c r="Q453" s="12"/>
      <c r="R453" s="12"/>
      <c r="S453" s="12"/>
      <c r="T453" s="12"/>
      <c r="U453" s="12"/>
      <c r="V453" s="12"/>
    </row>
    <row r="454" spans="1:22" ht="15.75" customHeight="1" x14ac:dyDescent="0.2">
      <c r="A454" s="12"/>
      <c r="B454" s="12"/>
      <c r="C454" s="12"/>
      <c r="D454" s="12"/>
      <c r="E454" s="12"/>
      <c r="F454" s="12"/>
      <c r="G454" s="12"/>
      <c r="H454" s="12"/>
      <c r="I454" s="12"/>
      <c r="J454" s="12"/>
      <c r="K454" s="12"/>
      <c r="L454" s="12"/>
      <c r="M454" s="12"/>
      <c r="N454" s="12"/>
      <c r="O454" s="12"/>
      <c r="P454" s="12"/>
      <c r="Q454" s="12"/>
      <c r="R454" s="12"/>
      <c r="S454" s="12"/>
      <c r="T454" s="12"/>
      <c r="U454" s="12"/>
      <c r="V454" s="12"/>
    </row>
    <row r="455" spans="1:22" ht="15.75" customHeight="1" x14ac:dyDescent="0.2">
      <c r="A455" s="12"/>
      <c r="B455" s="12"/>
      <c r="C455" s="12"/>
      <c r="D455" s="12"/>
      <c r="E455" s="12"/>
      <c r="F455" s="12"/>
      <c r="G455" s="12"/>
      <c r="H455" s="12"/>
      <c r="I455" s="12"/>
      <c r="J455" s="12"/>
      <c r="K455" s="12"/>
      <c r="L455" s="12"/>
      <c r="M455" s="12"/>
      <c r="N455" s="12"/>
      <c r="O455" s="12"/>
      <c r="P455" s="12"/>
      <c r="Q455" s="12"/>
      <c r="R455" s="12"/>
      <c r="S455" s="12"/>
      <c r="T455" s="12"/>
      <c r="U455" s="12"/>
      <c r="V455" s="12"/>
    </row>
    <row r="456" spans="1:22" ht="15.75" customHeight="1" x14ac:dyDescent="0.2">
      <c r="A456" s="12"/>
      <c r="B456" s="12"/>
      <c r="C456" s="12"/>
      <c r="D456" s="12"/>
      <c r="E456" s="12"/>
      <c r="F456" s="12"/>
      <c r="G456" s="12"/>
      <c r="H456" s="12"/>
      <c r="I456" s="12"/>
      <c r="J456" s="12"/>
      <c r="K456" s="12"/>
      <c r="L456" s="12"/>
      <c r="M456" s="12"/>
      <c r="N456" s="12"/>
      <c r="O456" s="12"/>
      <c r="P456" s="12"/>
      <c r="Q456" s="12"/>
      <c r="R456" s="12"/>
      <c r="S456" s="12"/>
      <c r="T456" s="12"/>
      <c r="U456" s="12"/>
      <c r="V456" s="12"/>
    </row>
    <row r="457" spans="1:22" ht="15.75" customHeight="1" x14ac:dyDescent="0.2">
      <c r="A457" s="12"/>
      <c r="B457" s="12"/>
      <c r="C457" s="12"/>
      <c r="D457" s="12"/>
      <c r="E457" s="12"/>
      <c r="F457" s="12"/>
      <c r="G457" s="12"/>
      <c r="H457" s="12"/>
      <c r="I457" s="12"/>
      <c r="J457" s="12"/>
      <c r="K457" s="12"/>
      <c r="L457" s="12"/>
      <c r="M457" s="12"/>
      <c r="N457" s="12"/>
      <c r="O457" s="12"/>
      <c r="P457" s="12"/>
      <c r="Q457" s="12"/>
      <c r="R457" s="12"/>
      <c r="S457" s="12"/>
      <c r="T457" s="12"/>
      <c r="U457" s="12"/>
      <c r="V457" s="12"/>
    </row>
    <row r="458" spans="1:22" ht="15.75" customHeight="1" x14ac:dyDescent="0.2">
      <c r="A458" s="12"/>
      <c r="B458" s="12"/>
      <c r="C458" s="12"/>
      <c r="D458" s="12"/>
      <c r="E458" s="12"/>
      <c r="F458" s="12"/>
      <c r="G458" s="12"/>
      <c r="H458" s="12"/>
      <c r="I458" s="12"/>
      <c r="J458" s="12"/>
      <c r="K458" s="12"/>
      <c r="L458" s="12"/>
      <c r="M458" s="12"/>
      <c r="N458" s="12"/>
      <c r="O458" s="12"/>
      <c r="P458" s="12"/>
      <c r="Q458" s="12"/>
      <c r="R458" s="12"/>
      <c r="S458" s="12"/>
      <c r="T458" s="12"/>
      <c r="U458" s="12"/>
      <c r="V458" s="12"/>
    </row>
    <row r="459" spans="1:22" ht="15.75" customHeight="1" x14ac:dyDescent="0.2">
      <c r="A459" s="12"/>
      <c r="B459" s="12"/>
      <c r="C459" s="12"/>
      <c r="D459" s="12"/>
      <c r="E459" s="12"/>
      <c r="F459" s="12"/>
      <c r="G459" s="12"/>
      <c r="H459" s="12"/>
      <c r="I459" s="12"/>
      <c r="J459" s="12"/>
      <c r="K459" s="12"/>
      <c r="L459" s="12"/>
      <c r="M459" s="12"/>
      <c r="N459" s="12"/>
      <c r="O459" s="12"/>
      <c r="P459" s="12"/>
      <c r="Q459" s="12"/>
      <c r="R459" s="12"/>
      <c r="S459" s="12"/>
      <c r="T459" s="12"/>
      <c r="U459" s="12"/>
      <c r="V459" s="12"/>
    </row>
    <row r="460" spans="1:22" ht="15.75" customHeight="1" x14ac:dyDescent="0.2">
      <c r="A460" s="12"/>
      <c r="B460" s="12"/>
      <c r="C460" s="12"/>
      <c r="D460" s="12"/>
      <c r="E460" s="12"/>
      <c r="F460" s="12"/>
      <c r="G460" s="12"/>
      <c r="H460" s="12"/>
      <c r="I460" s="12"/>
      <c r="J460" s="12"/>
      <c r="K460" s="12"/>
      <c r="L460" s="12"/>
      <c r="M460" s="12"/>
      <c r="N460" s="12"/>
      <c r="O460" s="12"/>
      <c r="P460" s="12"/>
      <c r="Q460" s="12"/>
      <c r="R460" s="12"/>
      <c r="S460" s="12"/>
      <c r="T460" s="12"/>
      <c r="U460" s="12"/>
      <c r="V460" s="12"/>
    </row>
    <row r="461" spans="1:22" ht="15.75" customHeight="1" x14ac:dyDescent="0.2">
      <c r="A461" s="12"/>
      <c r="B461" s="12"/>
      <c r="C461" s="12"/>
      <c r="D461" s="12"/>
      <c r="E461" s="12"/>
      <c r="F461" s="12"/>
      <c r="G461" s="12"/>
      <c r="H461" s="12"/>
      <c r="I461" s="12"/>
      <c r="J461" s="12"/>
      <c r="K461" s="12"/>
      <c r="L461" s="12"/>
      <c r="M461" s="12"/>
      <c r="N461" s="12"/>
      <c r="O461" s="12"/>
      <c r="P461" s="12"/>
      <c r="Q461" s="12"/>
      <c r="R461" s="12"/>
      <c r="S461" s="12"/>
      <c r="T461" s="12"/>
      <c r="U461" s="12"/>
      <c r="V461" s="12"/>
    </row>
    <row r="462" spans="1:22" ht="15.75" customHeight="1" x14ac:dyDescent="0.2">
      <c r="A462" s="12"/>
      <c r="B462" s="12"/>
      <c r="C462" s="12"/>
      <c r="D462" s="12"/>
      <c r="E462" s="12"/>
      <c r="F462" s="12"/>
      <c r="G462" s="12"/>
      <c r="H462" s="12"/>
      <c r="I462" s="12"/>
      <c r="J462" s="12"/>
      <c r="K462" s="12"/>
      <c r="L462" s="12"/>
      <c r="M462" s="12"/>
      <c r="N462" s="12"/>
      <c r="O462" s="12"/>
      <c r="P462" s="12"/>
      <c r="Q462" s="12"/>
      <c r="R462" s="12"/>
      <c r="S462" s="12"/>
      <c r="T462" s="12"/>
      <c r="U462" s="12"/>
      <c r="V462" s="12"/>
    </row>
    <row r="463" spans="1:22" ht="15.75" customHeight="1" x14ac:dyDescent="0.2">
      <c r="A463" s="12"/>
      <c r="B463" s="12"/>
      <c r="C463" s="12"/>
      <c r="D463" s="12"/>
      <c r="E463" s="12"/>
      <c r="F463" s="12"/>
      <c r="G463" s="12"/>
      <c r="H463" s="12"/>
      <c r="I463" s="12"/>
      <c r="J463" s="12"/>
      <c r="K463" s="12"/>
      <c r="L463" s="12"/>
      <c r="M463" s="12"/>
      <c r="N463" s="12"/>
      <c r="O463" s="12"/>
      <c r="P463" s="12"/>
      <c r="Q463" s="12"/>
      <c r="R463" s="12"/>
      <c r="S463" s="12"/>
      <c r="T463" s="12"/>
      <c r="U463" s="12"/>
      <c r="V463" s="12"/>
    </row>
    <row r="464" spans="1:22" ht="15.75" customHeight="1" x14ac:dyDescent="0.2">
      <c r="A464" s="12"/>
      <c r="B464" s="12"/>
      <c r="C464" s="12"/>
      <c r="D464" s="12"/>
      <c r="E464" s="12"/>
      <c r="F464" s="12"/>
      <c r="G464" s="12"/>
      <c r="H464" s="12"/>
      <c r="I464" s="12"/>
      <c r="J464" s="12"/>
      <c r="K464" s="12"/>
      <c r="L464" s="12"/>
      <c r="M464" s="12"/>
      <c r="N464" s="12"/>
      <c r="O464" s="12"/>
      <c r="P464" s="12"/>
      <c r="Q464" s="12"/>
      <c r="R464" s="12"/>
      <c r="S464" s="12"/>
      <c r="T464" s="12"/>
      <c r="U464" s="12"/>
      <c r="V464" s="12"/>
    </row>
    <row r="465" spans="1:22" ht="15.75" customHeight="1" x14ac:dyDescent="0.2">
      <c r="A465" s="12"/>
      <c r="B465" s="12"/>
      <c r="C465" s="12"/>
      <c r="D465" s="12"/>
      <c r="E465" s="12"/>
      <c r="F465" s="12"/>
      <c r="G465" s="12"/>
      <c r="H465" s="12"/>
      <c r="I465" s="12"/>
      <c r="J465" s="12"/>
      <c r="K465" s="12"/>
      <c r="L465" s="12"/>
      <c r="M465" s="12"/>
      <c r="N465" s="12"/>
      <c r="O465" s="12"/>
      <c r="P465" s="12"/>
      <c r="Q465" s="12"/>
      <c r="R465" s="12"/>
      <c r="S465" s="12"/>
      <c r="T465" s="12"/>
      <c r="U465" s="12"/>
      <c r="V465" s="12"/>
    </row>
    <row r="466" spans="1:22" ht="15.75" customHeight="1" x14ac:dyDescent="0.2">
      <c r="A466" s="12"/>
      <c r="B466" s="12"/>
      <c r="C466" s="12"/>
      <c r="D466" s="12"/>
      <c r="E466" s="12"/>
      <c r="F466" s="12"/>
      <c r="G466" s="12"/>
      <c r="H466" s="12"/>
      <c r="I466" s="12"/>
      <c r="J466" s="12"/>
      <c r="K466" s="12"/>
      <c r="L466" s="12"/>
      <c r="M466" s="12"/>
      <c r="N466" s="12"/>
      <c r="O466" s="12"/>
      <c r="P466" s="12"/>
      <c r="Q466" s="12"/>
      <c r="R466" s="12"/>
      <c r="S466" s="12"/>
      <c r="T466" s="12"/>
      <c r="U466" s="12"/>
      <c r="V466" s="12"/>
    </row>
    <row r="467" spans="1:22" ht="15.75" customHeight="1" x14ac:dyDescent="0.2">
      <c r="A467" s="12"/>
      <c r="B467" s="12"/>
      <c r="C467" s="12"/>
      <c r="D467" s="12"/>
      <c r="E467" s="12"/>
      <c r="F467" s="12"/>
      <c r="G467" s="12"/>
      <c r="H467" s="12"/>
      <c r="I467" s="12"/>
      <c r="J467" s="12"/>
      <c r="K467" s="12"/>
      <c r="L467" s="12"/>
      <c r="M467" s="12"/>
      <c r="N467" s="12"/>
      <c r="O467" s="12"/>
      <c r="P467" s="12"/>
      <c r="Q467" s="12"/>
      <c r="R467" s="12"/>
      <c r="S467" s="12"/>
      <c r="T467" s="12"/>
      <c r="U467" s="12"/>
      <c r="V467" s="12"/>
    </row>
    <row r="468" spans="1:22" ht="15.75" customHeight="1" x14ac:dyDescent="0.2">
      <c r="A468" s="12"/>
      <c r="B468" s="12"/>
      <c r="C468" s="12"/>
      <c r="D468" s="12"/>
      <c r="E468" s="12"/>
      <c r="F468" s="12"/>
      <c r="G468" s="12"/>
      <c r="H468" s="12"/>
      <c r="I468" s="12"/>
      <c r="J468" s="12"/>
      <c r="K468" s="12"/>
      <c r="L468" s="12"/>
      <c r="M468" s="12"/>
      <c r="N468" s="12"/>
      <c r="O468" s="12"/>
      <c r="P468" s="12"/>
      <c r="Q468" s="12"/>
      <c r="R468" s="12"/>
      <c r="S468" s="12"/>
      <c r="T468" s="12"/>
      <c r="U468" s="12"/>
      <c r="V468" s="12"/>
    </row>
    <row r="469" spans="1:22" ht="15.75" customHeight="1" x14ac:dyDescent="0.2">
      <c r="A469" s="12"/>
      <c r="B469" s="12"/>
      <c r="C469" s="12"/>
      <c r="D469" s="12"/>
      <c r="E469" s="12"/>
      <c r="F469" s="12"/>
      <c r="G469" s="12"/>
      <c r="H469" s="12"/>
      <c r="I469" s="12"/>
      <c r="J469" s="12"/>
      <c r="K469" s="12"/>
      <c r="L469" s="12"/>
      <c r="M469" s="12"/>
      <c r="N469" s="12"/>
      <c r="O469" s="12"/>
      <c r="P469" s="12"/>
      <c r="Q469" s="12"/>
      <c r="R469" s="12"/>
      <c r="S469" s="12"/>
      <c r="T469" s="12"/>
      <c r="U469" s="12"/>
      <c r="V469" s="12"/>
    </row>
    <row r="470" spans="1:22" ht="15.75" customHeight="1" x14ac:dyDescent="0.2">
      <c r="A470" s="12"/>
      <c r="B470" s="12"/>
      <c r="C470" s="12"/>
      <c r="D470" s="12"/>
      <c r="E470" s="12"/>
      <c r="F470" s="12"/>
      <c r="G470" s="12"/>
      <c r="H470" s="12"/>
      <c r="I470" s="12"/>
      <c r="J470" s="12"/>
      <c r="K470" s="12"/>
      <c r="L470" s="12"/>
      <c r="M470" s="12"/>
      <c r="N470" s="12"/>
      <c r="O470" s="12"/>
      <c r="P470" s="12"/>
      <c r="Q470" s="12"/>
      <c r="R470" s="12"/>
      <c r="S470" s="12"/>
      <c r="T470" s="12"/>
      <c r="U470" s="12"/>
      <c r="V470" s="12"/>
    </row>
    <row r="471" spans="1:22" ht="15.75" customHeight="1" x14ac:dyDescent="0.2">
      <c r="A471" s="12"/>
      <c r="B471" s="12"/>
      <c r="C471" s="12"/>
      <c r="D471" s="12"/>
      <c r="E471" s="12"/>
      <c r="F471" s="12"/>
      <c r="G471" s="12"/>
      <c r="H471" s="12"/>
      <c r="I471" s="12"/>
      <c r="J471" s="12"/>
      <c r="K471" s="12"/>
      <c r="L471" s="12"/>
      <c r="M471" s="12"/>
      <c r="N471" s="12"/>
      <c r="O471" s="12"/>
      <c r="P471" s="12"/>
      <c r="Q471" s="12"/>
      <c r="R471" s="12"/>
      <c r="S471" s="12"/>
      <c r="T471" s="12"/>
      <c r="U471" s="12"/>
      <c r="V471" s="12"/>
    </row>
    <row r="472" spans="1:22" ht="15.75" customHeight="1" x14ac:dyDescent="0.2">
      <c r="A472" s="12"/>
      <c r="B472" s="12"/>
      <c r="C472" s="12"/>
      <c r="D472" s="12"/>
      <c r="E472" s="12"/>
      <c r="F472" s="12"/>
      <c r="G472" s="12"/>
      <c r="H472" s="12"/>
      <c r="I472" s="12"/>
      <c r="J472" s="12"/>
      <c r="K472" s="12"/>
      <c r="L472" s="12"/>
      <c r="M472" s="12"/>
      <c r="N472" s="12"/>
      <c r="O472" s="12"/>
      <c r="P472" s="12"/>
      <c r="Q472" s="12"/>
      <c r="R472" s="12"/>
      <c r="S472" s="12"/>
      <c r="T472" s="12"/>
      <c r="U472" s="12"/>
      <c r="V472" s="12"/>
    </row>
    <row r="473" spans="1:22" ht="15.75" customHeight="1" x14ac:dyDescent="0.2">
      <c r="A473" s="12"/>
      <c r="B473" s="12"/>
      <c r="C473" s="12"/>
      <c r="D473" s="12"/>
      <c r="E473" s="12"/>
      <c r="F473" s="12"/>
      <c r="G473" s="12"/>
      <c r="H473" s="12"/>
      <c r="I473" s="12"/>
      <c r="J473" s="12"/>
      <c r="K473" s="12"/>
      <c r="L473" s="12"/>
      <c r="M473" s="12"/>
      <c r="N473" s="12"/>
      <c r="O473" s="12"/>
      <c r="P473" s="12"/>
      <c r="Q473" s="12"/>
      <c r="R473" s="12"/>
      <c r="S473" s="12"/>
      <c r="T473" s="12"/>
      <c r="U473" s="12"/>
      <c r="V473" s="12"/>
    </row>
    <row r="474" spans="1:22" ht="15.75" customHeight="1" x14ac:dyDescent="0.2">
      <c r="A474" s="12"/>
      <c r="B474" s="12"/>
      <c r="C474" s="12"/>
      <c r="D474" s="12"/>
      <c r="E474" s="12"/>
      <c r="F474" s="12"/>
      <c r="G474" s="12"/>
      <c r="H474" s="12"/>
      <c r="I474" s="12"/>
      <c r="J474" s="12"/>
      <c r="K474" s="12"/>
      <c r="L474" s="12"/>
      <c r="M474" s="12"/>
      <c r="N474" s="12"/>
      <c r="O474" s="12"/>
      <c r="P474" s="12"/>
      <c r="Q474" s="12"/>
      <c r="R474" s="12"/>
      <c r="S474" s="12"/>
      <c r="T474" s="12"/>
      <c r="U474" s="12"/>
      <c r="V474" s="12"/>
    </row>
    <row r="475" spans="1:22" ht="15.75" customHeight="1" x14ac:dyDescent="0.2">
      <c r="A475" s="12"/>
      <c r="B475" s="12"/>
      <c r="C475" s="12"/>
      <c r="D475" s="12"/>
      <c r="E475" s="12"/>
      <c r="F475" s="12"/>
      <c r="G475" s="12"/>
      <c r="H475" s="12"/>
      <c r="I475" s="12"/>
      <c r="J475" s="12"/>
      <c r="K475" s="12"/>
      <c r="L475" s="12"/>
      <c r="M475" s="12"/>
      <c r="N475" s="12"/>
      <c r="O475" s="12"/>
      <c r="P475" s="12"/>
      <c r="Q475" s="12"/>
      <c r="R475" s="12"/>
      <c r="S475" s="12"/>
      <c r="T475" s="12"/>
      <c r="U475" s="12"/>
      <c r="V475" s="12"/>
    </row>
    <row r="476" spans="1:22" ht="15.75" customHeight="1" x14ac:dyDescent="0.2">
      <c r="A476" s="12"/>
      <c r="B476" s="12"/>
      <c r="C476" s="12"/>
      <c r="D476" s="12"/>
      <c r="E476" s="12"/>
      <c r="F476" s="12"/>
      <c r="G476" s="12"/>
      <c r="H476" s="12"/>
      <c r="I476" s="12"/>
      <c r="J476" s="12"/>
      <c r="K476" s="12"/>
      <c r="L476" s="12"/>
      <c r="M476" s="12"/>
      <c r="N476" s="12"/>
      <c r="O476" s="12"/>
      <c r="P476" s="12"/>
      <c r="Q476" s="12"/>
      <c r="R476" s="12"/>
      <c r="S476" s="12"/>
      <c r="T476" s="12"/>
      <c r="U476" s="12"/>
      <c r="V476" s="12"/>
    </row>
    <row r="477" spans="1:22" ht="15.75" customHeight="1" x14ac:dyDescent="0.2">
      <c r="A477" s="12"/>
      <c r="B477" s="12"/>
      <c r="C477" s="12"/>
      <c r="D477" s="12"/>
      <c r="E477" s="12"/>
      <c r="F477" s="12"/>
      <c r="G477" s="12"/>
      <c r="H477" s="12"/>
      <c r="I477" s="12"/>
      <c r="J477" s="12"/>
      <c r="K477" s="12"/>
      <c r="L477" s="12"/>
      <c r="M477" s="12"/>
      <c r="N477" s="12"/>
      <c r="O477" s="12"/>
      <c r="P477" s="12"/>
      <c r="Q477" s="12"/>
      <c r="R477" s="12"/>
      <c r="S477" s="12"/>
      <c r="T477" s="12"/>
      <c r="U477" s="12"/>
      <c r="V477" s="12"/>
    </row>
    <row r="478" spans="1:22" ht="15.75" customHeight="1" x14ac:dyDescent="0.2">
      <c r="A478" s="12"/>
      <c r="B478" s="12"/>
      <c r="C478" s="12"/>
      <c r="D478" s="12"/>
      <c r="E478" s="12"/>
      <c r="F478" s="12"/>
      <c r="G478" s="12"/>
      <c r="H478" s="12"/>
      <c r="I478" s="12"/>
      <c r="J478" s="12"/>
      <c r="K478" s="12"/>
      <c r="L478" s="12"/>
      <c r="M478" s="12"/>
      <c r="N478" s="12"/>
      <c r="O478" s="12"/>
      <c r="P478" s="12"/>
      <c r="Q478" s="12"/>
      <c r="R478" s="12"/>
      <c r="S478" s="12"/>
      <c r="T478" s="12"/>
      <c r="U478" s="12"/>
      <c r="V478" s="12"/>
    </row>
    <row r="479" spans="1:22" ht="15.75" customHeight="1" x14ac:dyDescent="0.2">
      <c r="A479" s="12"/>
      <c r="B479" s="12"/>
      <c r="C479" s="12"/>
      <c r="D479" s="12"/>
      <c r="E479" s="12"/>
      <c r="F479" s="12"/>
      <c r="G479" s="12"/>
      <c r="H479" s="12"/>
      <c r="I479" s="12"/>
      <c r="J479" s="12"/>
      <c r="K479" s="12"/>
      <c r="L479" s="12"/>
      <c r="M479" s="12"/>
      <c r="N479" s="12"/>
      <c r="O479" s="12"/>
      <c r="P479" s="12"/>
      <c r="Q479" s="12"/>
      <c r="R479" s="12"/>
      <c r="S479" s="12"/>
      <c r="T479" s="12"/>
      <c r="U479" s="12"/>
      <c r="V479" s="12"/>
    </row>
    <row r="480" spans="1:22" ht="15.75" customHeight="1" x14ac:dyDescent="0.2">
      <c r="A480" s="12"/>
      <c r="B480" s="12"/>
      <c r="C480" s="12"/>
      <c r="D480" s="12"/>
      <c r="E480" s="12"/>
      <c r="F480" s="12"/>
      <c r="G480" s="12"/>
      <c r="H480" s="12"/>
      <c r="I480" s="12"/>
      <c r="J480" s="12"/>
      <c r="K480" s="12"/>
      <c r="L480" s="12"/>
      <c r="M480" s="12"/>
      <c r="N480" s="12"/>
      <c r="O480" s="12"/>
      <c r="P480" s="12"/>
      <c r="Q480" s="12"/>
      <c r="R480" s="12"/>
      <c r="S480" s="12"/>
      <c r="T480" s="12"/>
      <c r="U480" s="12"/>
      <c r="V480" s="12"/>
    </row>
    <row r="481" spans="1:22" ht="15.75" customHeight="1" x14ac:dyDescent="0.2">
      <c r="A481" s="12"/>
      <c r="B481" s="12"/>
      <c r="C481" s="12"/>
      <c r="D481" s="12"/>
      <c r="E481" s="12"/>
      <c r="F481" s="12"/>
      <c r="G481" s="12"/>
      <c r="H481" s="12"/>
      <c r="I481" s="12"/>
      <c r="J481" s="12"/>
      <c r="K481" s="12"/>
      <c r="L481" s="12"/>
      <c r="M481" s="12"/>
      <c r="N481" s="12"/>
      <c r="O481" s="12"/>
      <c r="P481" s="12"/>
      <c r="Q481" s="12"/>
      <c r="R481" s="12"/>
      <c r="S481" s="12"/>
      <c r="T481" s="12"/>
      <c r="U481" s="12"/>
      <c r="V481" s="12"/>
    </row>
    <row r="482" spans="1:22" ht="15.75" customHeight="1" x14ac:dyDescent="0.2">
      <c r="A482" s="12"/>
      <c r="B482" s="12"/>
      <c r="C482" s="12"/>
      <c r="D482" s="12"/>
      <c r="E482" s="12"/>
      <c r="F482" s="12"/>
      <c r="G482" s="12"/>
      <c r="H482" s="12"/>
      <c r="I482" s="12"/>
      <c r="J482" s="12"/>
      <c r="K482" s="12"/>
      <c r="L482" s="12"/>
      <c r="M482" s="12"/>
      <c r="N482" s="12"/>
      <c r="O482" s="12"/>
      <c r="P482" s="12"/>
      <c r="Q482" s="12"/>
      <c r="R482" s="12"/>
      <c r="S482" s="12"/>
      <c r="T482" s="12"/>
      <c r="U482" s="12"/>
      <c r="V482" s="12"/>
    </row>
    <row r="483" spans="1:22" ht="15.75" customHeight="1" x14ac:dyDescent="0.2">
      <c r="A483" s="12"/>
      <c r="B483" s="12"/>
      <c r="C483" s="12"/>
      <c r="D483" s="12"/>
      <c r="E483" s="12"/>
      <c r="F483" s="12"/>
      <c r="G483" s="12"/>
      <c r="H483" s="12"/>
      <c r="I483" s="12"/>
      <c r="J483" s="12"/>
      <c r="K483" s="12"/>
      <c r="L483" s="12"/>
      <c r="M483" s="12"/>
      <c r="N483" s="12"/>
      <c r="O483" s="12"/>
      <c r="P483" s="12"/>
      <c r="Q483" s="12"/>
      <c r="R483" s="12"/>
      <c r="S483" s="12"/>
      <c r="T483" s="12"/>
      <c r="U483" s="12"/>
      <c r="V483" s="12"/>
    </row>
    <row r="484" spans="1:22" ht="15.75" customHeight="1" x14ac:dyDescent="0.2">
      <c r="A484" s="12"/>
      <c r="B484" s="12"/>
      <c r="C484" s="12"/>
      <c r="D484" s="12"/>
      <c r="E484" s="12"/>
      <c r="F484" s="12"/>
      <c r="G484" s="12"/>
      <c r="H484" s="12"/>
      <c r="I484" s="12"/>
      <c r="J484" s="12"/>
      <c r="K484" s="12"/>
      <c r="L484" s="12"/>
      <c r="M484" s="12"/>
      <c r="N484" s="12"/>
      <c r="O484" s="12"/>
      <c r="P484" s="12"/>
      <c r="Q484" s="12"/>
      <c r="R484" s="12"/>
      <c r="S484" s="12"/>
      <c r="T484" s="12"/>
      <c r="U484" s="12"/>
      <c r="V484" s="12"/>
    </row>
    <row r="485" spans="1:22" ht="15.75" customHeight="1" x14ac:dyDescent="0.2">
      <c r="A485" s="12"/>
      <c r="B485" s="12"/>
      <c r="C485" s="12"/>
      <c r="D485" s="12"/>
      <c r="E485" s="12"/>
      <c r="F485" s="12"/>
      <c r="G485" s="12"/>
      <c r="H485" s="12"/>
      <c r="I485" s="12"/>
      <c r="J485" s="12"/>
      <c r="K485" s="12"/>
      <c r="L485" s="12"/>
      <c r="M485" s="12"/>
      <c r="N485" s="12"/>
      <c r="O485" s="12"/>
      <c r="P485" s="12"/>
      <c r="Q485" s="12"/>
      <c r="R485" s="12"/>
      <c r="S485" s="12"/>
      <c r="T485" s="12"/>
      <c r="U485" s="12"/>
      <c r="V485" s="12"/>
    </row>
    <row r="486" spans="1:22" ht="15.75" customHeight="1" x14ac:dyDescent="0.2">
      <c r="A486" s="12"/>
      <c r="B486" s="12"/>
      <c r="C486" s="12"/>
      <c r="D486" s="12"/>
      <c r="E486" s="12"/>
      <c r="F486" s="12"/>
      <c r="G486" s="12"/>
      <c r="H486" s="12"/>
      <c r="I486" s="12"/>
      <c r="J486" s="12"/>
      <c r="K486" s="12"/>
      <c r="L486" s="12"/>
      <c r="M486" s="12"/>
      <c r="N486" s="12"/>
      <c r="O486" s="12"/>
      <c r="P486" s="12"/>
      <c r="Q486" s="12"/>
      <c r="R486" s="12"/>
      <c r="S486" s="12"/>
      <c r="T486" s="12"/>
      <c r="U486" s="12"/>
      <c r="V486" s="12"/>
    </row>
    <row r="487" spans="1:22" ht="15.75" customHeight="1" x14ac:dyDescent="0.2">
      <c r="A487" s="12"/>
      <c r="B487" s="12"/>
      <c r="C487" s="12"/>
      <c r="D487" s="12"/>
      <c r="E487" s="12"/>
      <c r="F487" s="12"/>
      <c r="G487" s="12"/>
      <c r="H487" s="12"/>
      <c r="I487" s="12"/>
      <c r="J487" s="12"/>
      <c r="K487" s="12"/>
      <c r="L487" s="12"/>
      <c r="M487" s="12"/>
      <c r="N487" s="12"/>
      <c r="O487" s="12"/>
      <c r="P487" s="12"/>
      <c r="Q487" s="12"/>
      <c r="R487" s="12"/>
      <c r="S487" s="12"/>
      <c r="T487" s="12"/>
      <c r="U487" s="12"/>
      <c r="V487" s="12"/>
    </row>
    <row r="488" spans="1:22" ht="15.75" customHeight="1" x14ac:dyDescent="0.2">
      <c r="A488" s="12"/>
      <c r="B488" s="12"/>
      <c r="C488" s="12"/>
      <c r="D488" s="12"/>
      <c r="E488" s="12"/>
      <c r="F488" s="12"/>
      <c r="G488" s="12"/>
      <c r="H488" s="12"/>
      <c r="I488" s="12"/>
      <c r="J488" s="12"/>
      <c r="K488" s="12"/>
      <c r="L488" s="12"/>
      <c r="M488" s="12"/>
      <c r="N488" s="12"/>
      <c r="O488" s="12"/>
      <c r="P488" s="12"/>
      <c r="Q488" s="12"/>
      <c r="R488" s="12"/>
      <c r="S488" s="12"/>
      <c r="T488" s="12"/>
      <c r="U488" s="12"/>
      <c r="V488" s="12"/>
    </row>
    <row r="489" spans="1:22" ht="15.75" customHeight="1" x14ac:dyDescent="0.2">
      <c r="A489" s="12"/>
      <c r="B489" s="12"/>
      <c r="C489" s="12"/>
      <c r="D489" s="12"/>
      <c r="E489" s="12"/>
      <c r="F489" s="12"/>
      <c r="G489" s="12"/>
      <c r="H489" s="12"/>
      <c r="I489" s="12"/>
      <c r="J489" s="12"/>
      <c r="K489" s="12"/>
      <c r="L489" s="12"/>
      <c r="M489" s="12"/>
      <c r="N489" s="12"/>
      <c r="O489" s="12"/>
      <c r="P489" s="12"/>
      <c r="Q489" s="12"/>
      <c r="R489" s="12"/>
      <c r="S489" s="12"/>
      <c r="T489" s="12"/>
      <c r="U489" s="12"/>
      <c r="V489" s="12"/>
    </row>
    <row r="490" spans="1:22" ht="15.75" customHeight="1" x14ac:dyDescent="0.2">
      <c r="A490" s="12"/>
      <c r="B490" s="12"/>
      <c r="C490" s="12"/>
      <c r="D490" s="12"/>
      <c r="E490" s="12"/>
      <c r="F490" s="12"/>
      <c r="G490" s="12"/>
      <c r="H490" s="12"/>
      <c r="I490" s="12"/>
      <c r="J490" s="12"/>
      <c r="K490" s="12"/>
      <c r="L490" s="12"/>
      <c r="M490" s="12"/>
      <c r="N490" s="12"/>
      <c r="O490" s="12"/>
      <c r="P490" s="12"/>
      <c r="Q490" s="12"/>
      <c r="R490" s="12"/>
      <c r="S490" s="12"/>
      <c r="T490" s="12"/>
      <c r="U490" s="12"/>
      <c r="V490" s="12"/>
    </row>
    <row r="491" spans="1:22" ht="15.75" customHeight="1" x14ac:dyDescent="0.2">
      <c r="A491" s="12"/>
      <c r="B491" s="12"/>
      <c r="C491" s="12"/>
      <c r="D491" s="12"/>
      <c r="E491" s="12"/>
      <c r="F491" s="12"/>
      <c r="G491" s="12"/>
      <c r="H491" s="12"/>
      <c r="I491" s="12"/>
      <c r="J491" s="12"/>
      <c r="K491" s="12"/>
      <c r="L491" s="12"/>
      <c r="M491" s="12"/>
      <c r="N491" s="12"/>
      <c r="O491" s="12"/>
      <c r="P491" s="12"/>
      <c r="Q491" s="12"/>
      <c r="R491" s="12"/>
      <c r="S491" s="12"/>
      <c r="T491" s="12"/>
      <c r="U491" s="12"/>
      <c r="V491" s="12"/>
    </row>
    <row r="492" spans="1:22" ht="15.75" customHeight="1" x14ac:dyDescent="0.2">
      <c r="A492" s="12"/>
      <c r="B492" s="12"/>
      <c r="C492" s="12"/>
      <c r="D492" s="12"/>
      <c r="E492" s="12"/>
      <c r="F492" s="12"/>
      <c r="G492" s="12"/>
      <c r="H492" s="12"/>
      <c r="I492" s="12"/>
      <c r="J492" s="12"/>
      <c r="K492" s="12"/>
      <c r="L492" s="12"/>
      <c r="M492" s="12"/>
      <c r="N492" s="12"/>
      <c r="O492" s="12"/>
      <c r="P492" s="12"/>
      <c r="Q492" s="12"/>
      <c r="R492" s="12"/>
      <c r="S492" s="12"/>
      <c r="T492" s="12"/>
      <c r="U492" s="12"/>
      <c r="V492" s="12"/>
    </row>
    <row r="493" spans="1:22" ht="15.75" customHeight="1" x14ac:dyDescent="0.2">
      <c r="A493" s="12"/>
      <c r="B493" s="12"/>
      <c r="C493" s="12"/>
      <c r="D493" s="12"/>
      <c r="E493" s="12"/>
      <c r="F493" s="12"/>
      <c r="G493" s="12"/>
      <c r="H493" s="12"/>
      <c r="I493" s="12"/>
      <c r="J493" s="12"/>
      <c r="K493" s="12"/>
      <c r="L493" s="12"/>
      <c r="M493" s="12"/>
      <c r="N493" s="12"/>
      <c r="O493" s="12"/>
      <c r="P493" s="12"/>
      <c r="Q493" s="12"/>
      <c r="R493" s="12"/>
      <c r="S493" s="12"/>
      <c r="T493" s="12"/>
      <c r="U493" s="12"/>
      <c r="V493" s="12"/>
    </row>
    <row r="494" spans="1:22" ht="15.75" customHeight="1" x14ac:dyDescent="0.2">
      <c r="A494" s="12"/>
      <c r="B494" s="12"/>
      <c r="C494" s="12"/>
      <c r="D494" s="12"/>
      <c r="E494" s="12"/>
      <c r="F494" s="12"/>
      <c r="G494" s="12"/>
      <c r="H494" s="12"/>
      <c r="I494" s="12"/>
      <c r="J494" s="12"/>
      <c r="K494" s="12"/>
      <c r="L494" s="12"/>
      <c r="M494" s="12"/>
      <c r="N494" s="12"/>
      <c r="O494" s="12"/>
      <c r="P494" s="12"/>
      <c r="Q494" s="12"/>
      <c r="R494" s="12"/>
      <c r="S494" s="12"/>
      <c r="T494" s="12"/>
      <c r="U494" s="12"/>
      <c r="V494" s="12"/>
    </row>
    <row r="495" spans="1:22" ht="15.75" customHeight="1" x14ac:dyDescent="0.2">
      <c r="A495" s="12"/>
      <c r="B495" s="12"/>
      <c r="C495" s="12"/>
      <c r="D495" s="12"/>
      <c r="E495" s="12"/>
      <c r="F495" s="12"/>
      <c r="G495" s="12"/>
      <c r="H495" s="12"/>
      <c r="I495" s="12"/>
      <c r="J495" s="12"/>
      <c r="K495" s="12"/>
      <c r="L495" s="12"/>
      <c r="M495" s="12"/>
      <c r="N495" s="12"/>
      <c r="O495" s="12"/>
      <c r="P495" s="12"/>
      <c r="Q495" s="12"/>
      <c r="R495" s="12"/>
      <c r="S495" s="12"/>
      <c r="T495" s="12"/>
      <c r="U495" s="12"/>
      <c r="V495" s="12"/>
    </row>
    <row r="496" spans="1:22" ht="15.75" customHeight="1" x14ac:dyDescent="0.2">
      <c r="A496" s="12"/>
      <c r="B496" s="12"/>
      <c r="C496" s="12"/>
      <c r="D496" s="12"/>
      <c r="E496" s="12"/>
      <c r="F496" s="12"/>
      <c r="G496" s="12"/>
      <c r="H496" s="12"/>
      <c r="I496" s="12"/>
      <c r="J496" s="12"/>
      <c r="K496" s="12"/>
      <c r="L496" s="12"/>
      <c r="M496" s="12"/>
      <c r="N496" s="12"/>
      <c r="O496" s="12"/>
      <c r="P496" s="12"/>
      <c r="Q496" s="12"/>
      <c r="R496" s="12"/>
      <c r="S496" s="12"/>
      <c r="T496" s="12"/>
      <c r="U496" s="12"/>
      <c r="V496" s="12"/>
    </row>
    <row r="497" spans="1:22" ht="15.75" customHeight="1" x14ac:dyDescent="0.2">
      <c r="A497" s="12"/>
      <c r="B497" s="12"/>
      <c r="C497" s="12"/>
      <c r="D497" s="12"/>
      <c r="E497" s="12"/>
      <c r="F497" s="12"/>
      <c r="G497" s="12"/>
      <c r="H497" s="12"/>
      <c r="I497" s="12"/>
      <c r="J497" s="12"/>
      <c r="K497" s="12"/>
      <c r="L497" s="12"/>
      <c r="M497" s="12"/>
      <c r="N497" s="12"/>
      <c r="O497" s="12"/>
      <c r="P497" s="12"/>
      <c r="Q497" s="12"/>
      <c r="R497" s="12"/>
      <c r="S497" s="12"/>
      <c r="T497" s="12"/>
      <c r="U497" s="12"/>
      <c r="V497" s="12"/>
    </row>
    <row r="498" spans="1:22" ht="15.75" customHeight="1" x14ac:dyDescent="0.2">
      <c r="A498" s="12"/>
      <c r="B498" s="12"/>
      <c r="C498" s="12"/>
      <c r="D498" s="12"/>
      <c r="E498" s="12"/>
      <c r="F498" s="12"/>
      <c r="G498" s="12"/>
      <c r="H498" s="12"/>
      <c r="I498" s="12"/>
      <c r="J498" s="12"/>
      <c r="K498" s="12"/>
      <c r="L498" s="12"/>
      <c r="M498" s="12"/>
      <c r="N498" s="12"/>
      <c r="O498" s="12"/>
      <c r="P498" s="12"/>
      <c r="Q498" s="12"/>
      <c r="R498" s="12"/>
      <c r="S498" s="12"/>
      <c r="T498" s="12"/>
      <c r="U498" s="12"/>
      <c r="V498" s="12"/>
    </row>
    <row r="499" spans="1:22" ht="15.75" customHeight="1" x14ac:dyDescent="0.2">
      <c r="A499" s="12"/>
      <c r="B499" s="12"/>
      <c r="C499" s="12"/>
      <c r="D499" s="12"/>
      <c r="E499" s="12"/>
      <c r="F499" s="12"/>
      <c r="G499" s="12"/>
      <c r="H499" s="12"/>
      <c r="I499" s="12"/>
      <c r="J499" s="12"/>
      <c r="K499" s="12"/>
      <c r="L499" s="12"/>
      <c r="M499" s="12"/>
      <c r="N499" s="12"/>
      <c r="O499" s="12"/>
      <c r="P499" s="12"/>
      <c r="Q499" s="12"/>
      <c r="R499" s="12"/>
      <c r="S499" s="12"/>
      <c r="T499" s="12"/>
      <c r="U499" s="12"/>
      <c r="V499" s="12"/>
    </row>
    <row r="500" spans="1:22" ht="15.75" customHeight="1" x14ac:dyDescent="0.2">
      <c r="A500" s="12"/>
      <c r="B500" s="12"/>
      <c r="C500" s="12"/>
      <c r="D500" s="12"/>
      <c r="E500" s="12"/>
      <c r="F500" s="12"/>
      <c r="G500" s="12"/>
      <c r="H500" s="12"/>
      <c r="I500" s="12"/>
      <c r="J500" s="12"/>
      <c r="K500" s="12"/>
      <c r="L500" s="12"/>
      <c r="M500" s="12"/>
      <c r="N500" s="12"/>
      <c r="O500" s="12"/>
      <c r="P500" s="12"/>
      <c r="Q500" s="12"/>
      <c r="R500" s="12"/>
      <c r="S500" s="12"/>
      <c r="T500" s="12"/>
      <c r="U500" s="12"/>
      <c r="V500" s="12"/>
    </row>
    <row r="501" spans="1:22" ht="15.75" customHeight="1" x14ac:dyDescent="0.2">
      <c r="A501" s="12"/>
      <c r="B501" s="12"/>
      <c r="C501" s="12"/>
      <c r="D501" s="12"/>
      <c r="E501" s="12"/>
      <c r="F501" s="12"/>
      <c r="G501" s="12"/>
      <c r="H501" s="12"/>
      <c r="I501" s="12"/>
      <c r="J501" s="12"/>
      <c r="K501" s="12"/>
      <c r="L501" s="12"/>
      <c r="M501" s="12"/>
      <c r="N501" s="12"/>
      <c r="O501" s="12"/>
      <c r="P501" s="12"/>
      <c r="Q501" s="12"/>
      <c r="R501" s="12"/>
      <c r="S501" s="12"/>
      <c r="T501" s="12"/>
      <c r="U501" s="12"/>
      <c r="V501" s="12"/>
    </row>
    <row r="502" spans="1:22" ht="15.75" customHeight="1" x14ac:dyDescent="0.2">
      <c r="A502" s="12"/>
      <c r="B502" s="12"/>
      <c r="C502" s="12"/>
      <c r="D502" s="12"/>
      <c r="E502" s="12"/>
      <c r="F502" s="12"/>
      <c r="G502" s="12"/>
      <c r="H502" s="12"/>
      <c r="I502" s="12"/>
      <c r="J502" s="12"/>
      <c r="K502" s="12"/>
      <c r="L502" s="12"/>
      <c r="M502" s="12"/>
      <c r="N502" s="12"/>
      <c r="O502" s="12"/>
      <c r="P502" s="12"/>
      <c r="Q502" s="12"/>
      <c r="R502" s="12"/>
      <c r="S502" s="12"/>
      <c r="T502" s="12"/>
      <c r="U502" s="12"/>
      <c r="V502" s="12"/>
    </row>
    <row r="503" spans="1:22" ht="15.75" customHeight="1" x14ac:dyDescent="0.2">
      <c r="A503" s="12"/>
      <c r="B503" s="12"/>
      <c r="C503" s="12"/>
      <c r="D503" s="12"/>
      <c r="E503" s="12"/>
      <c r="F503" s="12"/>
      <c r="G503" s="12"/>
      <c r="H503" s="12"/>
      <c r="I503" s="12"/>
      <c r="J503" s="12"/>
      <c r="K503" s="12"/>
      <c r="L503" s="12"/>
      <c r="M503" s="12"/>
      <c r="N503" s="12"/>
      <c r="O503" s="12"/>
      <c r="P503" s="12"/>
      <c r="Q503" s="12"/>
      <c r="R503" s="12"/>
      <c r="S503" s="12"/>
      <c r="T503" s="12"/>
      <c r="U503" s="12"/>
      <c r="V503" s="12"/>
    </row>
    <row r="504" spans="1:22" ht="15.75" customHeight="1" x14ac:dyDescent="0.2">
      <c r="A504" s="12"/>
      <c r="B504" s="12"/>
      <c r="C504" s="12"/>
      <c r="D504" s="12"/>
      <c r="E504" s="12"/>
      <c r="F504" s="12"/>
      <c r="G504" s="12"/>
      <c r="H504" s="12"/>
      <c r="I504" s="12"/>
      <c r="J504" s="12"/>
      <c r="K504" s="12"/>
      <c r="L504" s="12"/>
      <c r="M504" s="12"/>
      <c r="N504" s="12"/>
      <c r="O504" s="12"/>
      <c r="P504" s="12"/>
      <c r="Q504" s="12"/>
      <c r="R504" s="12"/>
      <c r="S504" s="12"/>
      <c r="T504" s="12"/>
      <c r="U504" s="12"/>
      <c r="V504" s="12"/>
    </row>
    <row r="505" spans="1:22" ht="15.75" customHeight="1" x14ac:dyDescent="0.2">
      <c r="A505" s="12"/>
      <c r="B505" s="12"/>
      <c r="C505" s="12"/>
      <c r="D505" s="12"/>
      <c r="E505" s="12"/>
      <c r="F505" s="12"/>
      <c r="G505" s="12"/>
      <c r="H505" s="12"/>
      <c r="I505" s="12"/>
      <c r="J505" s="12"/>
      <c r="K505" s="12"/>
      <c r="L505" s="12"/>
      <c r="M505" s="12"/>
      <c r="N505" s="12"/>
      <c r="O505" s="12"/>
      <c r="P505" s="12"/>
      <c r="Q505" s="12"/>
      <c r="R505" s="12"/>
      <c r="S505" s="12"/>
      <c r="T505" s="12"/>
      <c r="U505" s="12"/>
      <c r="V505" s="12"/>
    </row>
    <row r="506" spans="1:22" ht="15.75" customHeight="1" x14ac:dyDescent="0.2">
      <c r="A506" s="12"/>
      <c r="B506" s="12"/>
      <c r="C506" s="12"/>
      <c r="D506" s="12"/>
      <c r="E506" s="12"/>
      <c r="F506" s="12"/>
      <c r="G506" s="12"/>
      <c r="H506" s="12"/>
      <c r="I506" s="12"/>
      <c r="J506" s="12"/>
      <c r="K506" s="12"/>
      <c r="L506" s="12"/>
      <c r="M506" s="12"/>
      <c r="N506" s="12"/>
      <c r="O506" s="12"/>
      <c r="P506" s="12"/>
      <c r="Q506" s="12"/>
      <c r="R506" s="12"/>
      <c r="S506" s="12"/>
      <c r="T506" s="12"/>
      <c r="U506" s="12"/>
      <c r="V506" s="12"/>
    </row>
    <row r="507" spans="1:22" ht="15.75" customHeight="1" x14ac:dyDescent="0.2">
      <c r="A507" s="12"/>
      <c r="B507" s="12"/>
      <c r="C507" s="12"/>
      <c r="D507" s="12"/>
      <c r="E507" s="12"/>
      <c r="F507" s="12"/>
      <c r="G507" s="12"/>
      <c r="H507" s="12"/>
      <c r="I507" s="12"/>
      <c r="J507" s="12"/>
      <c r="K507" s="12"/>
      <c r="L507" s="12"/>
      <c r="M507" s="12"/>
      <c r="N507" s="12"/>
      <c r="O507" s="12"/>
      <c r="P507" s="12"/>
      <c r="Q507" s="12"/>
      <c r="R507" s="12"/>
      <c r="S507" s="12"/>
      <c r="T507" s="12"/>
      <c r="U507" s="12"/>
      <c r="V507" s="12"/>
    </row>
    <row r="508" spans="1:22" ht="15.75" customHeight="1" x14ac:dyDescent="0.2">
      <c r="A508" s="12"/>
      <c r="B508" s="12"/>
      <c r="C508" s="12"/>
      <c r="D508" s="12"/>
      <c r="E508" s="12"/>
      <c r="F508" s="12"/>
      <c r="G508" s="12"/>
      <c r="H508" s="12"/>
      <c r="I508" s="12"/>
      <c r="J508" s="12"/>
      <c r="K508" s="12"/>
      <c r="L508" s="12"/>
      <c r="M508" s="12"/>
      <c r="N508" s="12"/>
      <c r="O508" s="12"/>
      <c r="P508" s="12"/>
      <c r="Q508" s="12"/>
      <c r="R508" s="12"/>
      <c r="S508" s="12"/>
      <c r="T508" s="12"/>
      <c r="U508" s="12"/>
      <c r="V508" s="12"/>
    </row>
    <row r="509" spans="1:22" ht="15.75" customHeight="1" x14ac:dyDescent="0.2">
      <c r="A509" s="12"/>
      <c r="B509" s="12"/>
      <c r="C509" s="12"/>
      <c r="D509" s="12"/>
      <c r="E509" s="12"/>
      <c r="F509" s="12"/>
      <c r="G509" s="12"/>
      <c r="H509" s="12"/>
      <c r="I509" s="12"/>
      <c r="J509" s="12"/>
      <c r="K509" s="12"/>
      <c r="L509" s="12"/>
      <c r="M509" s="12"/>
      <c r="N509" s="12"/>
      <c r="O509" s="12"/>
      <c r="P509" s="12"/>
      <c r="Q509" s="12"/>
      <c r="R509" s="12"/>
      <c r="S509" s="12"/>
      <c r="T509" s="12"/>
      <c r="U509" s="12"/>
      <c r="V509" s="12"/>
    </row>
    <row r="510" spans="1:22" ht="15.75" customHeight="1" x14ac:dyDescent="0.2">
      <c r="A510" s="12"/>
      <c r="B510" s="12"/>
      <c r="C510" s="12"/>
      <c r="D510" s="12"/>
      <c r="E510" s="12"/>
      <c r="F510" s="12"/>
      <c r="G510" s="12"/>
      <c r="H510" s="12"/>
      <c r="I510" s="12"/>
      <c r="J510" s="12"/>
      <c r="K510" s="12"/>
      <c r="L510" s="12"/>
      <c r="M510" s="12"/>
      <c r="N510" s="12"/>
      <c r="O510" s="12"/>
      <c r="P510" s="12"/>
      <c r="Q510" s="12"/>
      <c r="R510" s="12"/>
      <c r="S510" s="12"/>
      <c r="T510" s="12"/>
      <c r="U510" s="12"/>
      <c r="V510" s="12"/>
    </row>
    <row r="511" spans="1:22" ht="15.75" customHeight="1" x14ac:dyDescent="0.2">
      <c r="A511" s="12"/>
      <c r="B511" s="12"/>
      <c r="C511" s="12"/>
      <c r="D511" s="12"/>
      <c r="E511" s="12"/>
      <c r="F511" s="12"/>
      <c r="G511" s="12"/>
      <c r="H511" s="12"/>
      <c r="I511" s="12"/>
      <c r="J511" s="12"/>
      <c r="K511" s="12"/>
      <c r="L511" s="12"/>
      <c r="M511" s="12"/>
      <c r="N511" s="12"/>
      <c r="O511" s="12"/>
      <c r="P511" s="12"/>
      <c r="Q511" s="12"/>
      <c r="R511" s="12"/>
      <c r="S511" s="12"/>
      <c r="T511" s="12"/>
      <c r="U511" s="12"/>
      <c r="V511" s="12"/>
    </row>
    <row r="512" spans="1:22" ht="15.75" customHeight="1" x14ac:dyDescent="0.2">
      <c r="A512" s="12"/>
      <c r="B512" s="12"/>
      <c r="C512" s="12"/>
      <c r="D512" s="12"/>
      <c r="E512" s="12"/>
      <c r="F512" s="12"/>
      <c r="G512" s="12"/>
      <c r="H512" s="12"/>
      <c r="I512" s="12"/>
      <c r="J512" s="12"/>
      <c r="K512" s="12"/>
      <c r="L512" s="12"/>
      <c r="M512" s="12"/>
      <c r="N512" s="12"/>
      <c r="O512" s="12"/>
      <c r="P512" s="12"/>
      <c r="Q512" s="12"/>
      <c r="R512" s="12"/>
      <c r="S512" s="12"/>
      <c r="T512" s="12"/>
      <c r="U512" s="12"/>
      <c r="V512" s="12"/>
    </row>
    <row r="513" spans="1:22" ht="15.75" customHeight="1" x14ac:dyDescent="0.2">
      <c r="A513" s="12"/>
      <c r="B513" s="12"/>
      <c r="C513" s="12"/>
      <c r="D513" s="12"/>
      <c r="E513" s="12"/>
      <c r="F513" s="12"/>
      <c r="G513" s="12"/>
      <c r="H513" s="12"/>
      <c r="I513" s="12"/>
      <c r="J513" s="12"/>
      <c r="K513" s="12"/>
      <c r="L513" s="12"/>
      <c r="M513" s="12"/>
      <c r="N513" s="12"/>
      <c r="O513" s="12"/>
      <c r="P513" s="12"/>
      <c r="Q513" s="12"/>
      <c r="R513" s="12"/>
      <c r="S513" s="12"/>
      <c r="T513" s="12"/>
      <c r="U513" s="12"/>
      <c r="V513" s="12"/>
    </row>
    <row r="514" spans="1:22" ht="15.75" customHeight="1" x14ac:dyDescent="0.2">
      <c r="A514" s="12"/>
      <c r="B514" s="12"/>
      <c r="C514" s="12"/>
      <c r="D514" s="12"/>
      <c r="E514" s="12"/>
      <c r="F514" s="12"/>
      <c r="G514" s="12"/>
      <c r="H514" s="12"/>
      <c r="I514" s="12"/>
      <c r="J514" s="12"/>
      <c r="K514" s="12"/>
      <c r="L514" s="12"/>
      <c r="M514" s="12"/>
      <c r="N514" s="12"/>
      <c r="O514" s="12"/>
      <c r="P514" s="12"/>
      <c r="Q514" s="12"/>
      <c r="R514" s="12"/>
      <c r="S514" s="12"/>
      <c r="T514" s="12"/>
      <c r="U514" s="12"/>
      <c r="V514" s="12"/>
    </row>
    <row r="515" spans="1:22" ht="15.75" customHeight="1" x14ac:dyDescent="0.2">
      <c r="A515" s="12"/>
      <c r="B515" s="12"/>
      <c r="C515" s="12"/>
      <c r="D515" s="12"/>
      <c r="E515" s="12"/>
      <c r="F515" s="12"/>
      <c r="G515" s="12"/>
      <c r="H515" s="12"/>
      <c r="I515" s="12"/>
      <c r="J515" s="12"/>
      <c r="K515" s="12"/>
      <c r="L515" s="12"/>
      <c r="M515" s="12"/>
      <c r="N515" s="12"/>
      <c r="O515" s="12"/>
      <c r="P515" s="12"/>
      <c r="Q515" s="12"/>
      <c r="R515" s="12"/>
      <c r="S515" s="12"/>
      <c r="T515" s="12"/>
      <c r="U515" s="12"/>
      <c r="V515" s="12"/>
    </row>
    <row r="516" spans="1:22" ht="15.75" customHeight="1" x14ac:dyDescent="0.2">
      <c r="A516" s="12"/>
      <c r="B516" s="12"/>
      <c r="C516" s="12"/>
      <c r="D516" s="12"/>
      <c r="E516" s="12"/>
      <c r="F516" s="12"/>
      <c r="G516" s="12"/>
      <c r="H516" s="12"/>
      <c r="I516" s="12"/>
      <c r="J516" s="12"/>
      <c r="K516" s="12"/>
      <c r="L516" s="12"/>
      <c r="M516" s="12"/>
      <c r="N516" s="12"/>
      <c r="O516" s="12"/>
      <c r="P516" s="12"/>
      <c r="Q516" s="12"/>
      <c r="R516" s="12"/>
      <c r="S516" s="12"/>
      <c r="T516" s="12"/>
      <c r="U516" s="12"/>
      <c r="V516" s="12"/>
    </row>
    <row r="517" spans="1:22" ht="15.75" customHeight="1" x14ac:dyDescent="0.2">
      <c r="A517" s="12"/>
      <c r="B517" s="12"/>
      <c r="C517" s="12"/>
      <c r="D517" s="12"/>
      <c r="E517" s="12"/>
      <c r="F517" s="12"/>
      <c r="G517" s="12"/>
      <c r="H517" s="12"/>
      <c r="I517" s="12"/>
      <c r="J517" s="12"/>
      <c r="K517" s="12"/>
      <c r="L517" s="12"/>
      <c r="M517" s="12"/>
      <c r="N517" s="12"/>
      <c r="O517" s="12"/>
      <c r="P517" s="12"/>
      <c r="Q517" s="12"/>
      <c r="R517" s="12"/>
      <c r="S517" s="12"/>
      <c r="T517" s="12"/>
      <c r="U517" s="12"/>
      <c r="V517" s="12"/>
    </row>
    <row r="518" spans="1:22" ht="15.75" customHeight="1" x14ac:dyDescent="0.2">
      <c r="A518" s="12"/>
      <c r="B518" s="12"/>
      <c r="C518" s="12"/>
      <c r="D518" s="12"/>
      <c r="E518" s="12"/>
      <c r="F518" s="12"/>
      <c r="G518" s="12"/>
      <c r="H518" s="12"/>
      <c r="I518" s="12"/>
      <c r="J518" s="12"/>
      <c r="K518" s="12"/>
      <c r="L518" s="12"/>
      <c r="M518" s="12"/>
      <c r="N518" s="12"/>
      <c r="O518" s="12"/>
      <c r="P518" s="12"/>
      <c r="Q518" s="12"/>
      <c r="R518" s="12"/>
      <c r="S518" s="12"/>
      <c r="T518" s="12"/>
      <c r="U518" s="12"/>
      <c r="V518" s="12"/>
    </row>
    <row r="519" spans="1:22" ht="15.75" customHeight="1" x14ac:dyDescent="0.2">
      <c r="A519" s="12"/>
      <c r="B519" s="12"/>
      <c r="C519" s="12"/>
      <c r="D519" s="12"/>
      <c r="E519" s="12"/>
      <c r="F519" s="12"/>
      <c r="G519" s="12"/>
      <c r="H519" s="12"/>
      <c r="I519" s="12"/>
      <c r="J519" s="12"/>
      <c r="K519" s="12"/>
      <c r="L519" s="12"/>
      <c r="M519" s="12"/>
      <c r="N519" s="12"/>
      <c r="O519" s="12"/>
      <c r="P519" s="12"/>
      <c r="Q519" s="12"/>
      <c r="R519" s="12"/>
      <c r="S519" s="12"/>
      <c r="T519" s="12"/>
      <c r="U519" s="12"/>
      <c r="V519" s="12"/>
    </row>
    <row r="520" spans="1:22" ht="15.75" customHeight="1" x14ac:dyDescent="0.2">
      <c r="A520" s="12"/>
      <c r="B520" s="12"/>
      <c r="C520" s="12"/>
      <c r="D520" s="12"/>
      <c r="E520" s="12"/>
      <c r="F520" s="12"/>
      <c r="G520" s="12"/>
      <c r="H520" s="12"/>
      <c r="I520" s="12"/>
      <c r="J520" s="12"/>
      <c r="K520" s="12"/>
      <c r="L520" s="12"/>
      <c r="M520" s="12"/>
      <c r="N520" s="12"/>
      <c r="O520" s="12"/>
      <c r="P520" s="12"/>
      <c r="Q520" s="12"/>
      <c r="R520" s="12"/>
      <c r="S520" s="12"/>
      <c r="T520" s="12"/>
      <c r="U520" s="12"/>
      <c r="V520" s="12"/>
    </row>
    <row r="521" spans="1:22" ht="15.75" customHeight="1" x14ac:dyDescent="0.2">
      <c r="A521" s="12"/>
      <c r="B521" s="12"/>
      <c r="C521" s="12"/>
      <c r="D521" s="12"/>
      <c r="E521" s="12"/>
      <c r="F521" s="12"/>
      <c r="G521" s="12"/>
      <c r="H521" s="12"/>
      <c r="I521" s="12"/>
      <c r="J521" s="12"/>
      <c r="K521" s="12"/>
      <c r="L521" s="12"/>
      <c r="M521" s="12"/>
      <c r="N521" s="12"/>
      <c r="O521" s="12"/>
      <c r="P521" s="12"/>
      <c r="Q521" s="12"/>
      <c r="R521" s="12"/>
      <c r="S521" s="12"/>
      <c r="T521" s="12"/>
      <c r="U521" s="12"/>
      <c r="V521" s="12"/>
    </row>
    <row r="522" spans="1:22" ht="15.75" customHeight="1" x14ac:dyDescent="0.2">
      <c r="A522" s="12"/>
      <c r="B522" s="12"/>
      <c r="C522" s="12"/>
      <c r="D522" s="12"/>
      <c r="E522" s="12"/>
      <c r="F522" s="12"/>
      <c r="G522" s="12"/>
      <c r="H522" s="12"/>
      <c r="I522" s="12"/>
      <c r="J522" s="12"/>
      <c r="K522" s="12"/>
      <c r="L522" s="12"/>
      <c r="M522" s="12"/>
      <c r="N522" s="12"/>
      <c r="O522" s="12"/>
      <c r="P522" s="12"/>
      <c r="Q522" s="12"/>
      <c r="R522" s="12"/>
      <c r="S522" s="12"/>
      <c r="T522" s="12"/>
      <c r="U522" s="12"/>
      <c r="V522" s="12"/>
    </row>
    <row r="523" spans="1:22" ht="15.75" customHeight="1" x14ac:dyDescent="0.2">
      <c r="A523" s="12"/>
      <c r="B523" s="12"/>
      <c r="C523" s="12"/>
      <c r="D523" s="12"/>
      <c r="E523" s="12"/>
      <c r="F523" s="12"/>
      <c r="G523" s="12"/>
      <c r="H523" s="12"/>
      <c r="I523" s="12"/>
      <c r="J523" s="12"/>
      <c r="K523" s="12"/>
      <c r="L523" s="12"/>
      <c r="M523" s="12"/>
      <c r="N523" s="12"/>
      <c r="O523" s="12"/>
      <c r="P523" s="12"/>
      <c r="Q523" s="12"/>
      <c r="R523" s="12"/>
      <c r="S523" s="12"/>
      <c r="T523" s="12"/>
      <c r="U523" s="12"/>
      <c r="V523" s="12"/>
    </row>
    <row r="524" spans="1:22" ht="15.75" customHeight="1" x14ac:dyDescent="0.2">
      <c r="A524" s="12"/>
      <c r="B524" s="12"/>
      <c r="C524" s="12"/>
      <c r="D524" s="12"/>
      <c r="E524" s="12"/>
      <c r="F524" s="12"/>
      <c r="G524" s="12"/>
      <c r="H524" s="12"/>
      <c r="I524" s="12"/>
      <c r="J524" s="12"/>
      <c r="K524" s="12"/>
      <c r="L524" s="12"/>
      <c r="M524" s="12"/>
      <c r="N524" s="12"/>
      <c r="O524" s="12"/>
      <c r="P524" s="12"/>
      <c r="Q524" s="12"/>
      <c r="R524" s="12"/>
      <c r="S524" s="12"/>
      <c r="T524" s="12"/>
      <c r="U524" s="12"/>
      <c r="V524" s="12"/>
    </row>
    <row r="525" spans="1:22" ht="15.75" customHeight="1" x14ac:dyDescent="0.2">
      <c r="A525" s="12"/>
      <c r="B525" s="12"/>
      <c r="C525" s="12"/>
      <c r="D525" s="12"/>
      <c r="E525" s="12"/>
      <c r="F525" s="12"/>
      <c r="G525" s="12"/>
      <c r="H525" s="12"/>
      <c r="I525" s="12"/>
      <c r="J525" s="12"/>
      <c r="K525" s="12"/>
      <c r="L525" s="12"/>
      <c r="M525" s="12"/>
      <c r="N525" s="12"/>
      <c r="O525" s="12"/>
      <c r="P525" s="12"/>
      <c r="Q525" s="12"/>
      <c r="R525" s="12"/>
      <c r="S525" s="12"/>
      <c r="T525" s="12"/>
      <c r="U525" s="12"/>
      <c r="V525" s="12"/>
    </row>
    <row r="526" spans="1:22" ht="15.75" customHeight="1" x14ac:dyDescent="0.2">
      <c r="A526" s="12"/>
      <c r="B526" s="12"/>
      <c r="C526" s="12"/>
      <c r="D526" s="12"/>
      <c r="E526" s="12"/>
      <c r="F526" s="12"/>
      <c r="G526" s="12"/>
      <c r="H526" s="12"/>
      <c r="I526" s="12"/>
      <c r="J526" s="12"/>
      <c r="K526" s="12"/>
      <c r="L526" s="12"/>
      <c r="M526" s="12"/>
      <c r="N526" s="12"/>
      <c r="O526" s="12"/>
      <c r="P526" s="12"/>
      <c r="Q526" s="12"/>
      <c r="R526" s="12"/>
      <c r="S526" s="12"/>
      <c r="T526" s="12"/>
      <c r="U526" s="12"/>
      <c r="V526" s="12"/>
    </row>
    <row r="527" spans="1:22" ht="15.75" customHeight="1" x14ac:dyDescent="0.2">
      <c r="A527" s="12"/>
      <c r="B527" s="12"/>
      <c r="C527" s="12"/>
      <c r="D527" s="12"/>
      <c r="E527" s="12"/>
      <c r="F527" s="12"/>
      <c r="G527" s="12"/>
      <c r="H527" s="12"/>
      <c r="I527" s="12"/>
      <c r="J527" s="12"/>
      <c r="K527" s="12"/>
      <c r="L527" s="12"/>
      <c r="M527" s="12"/>
      <c r="N527" s="12"/>
      <c r="O527" s="12"/>
      <c r="P527" s="12"/>
      <c r="Q527" s="12"/>
      <c r="R527" s="12"/>
      <c r="S527" s="12"/>
      <c r="T527" s="12"/>
      <c r="U527" s="12"/>
      <c r="V527" s="12"/>
    </row>
    <row r="528" spans="1:22" ht="15.75" customHeight="1" x14ac:dyDescent="0.2">
      <c r="A528" s="12"/>
      <c r="B528" s="12"/>
      <c r="C528" s="12"/>
      <c r="D528" s="12"/>
      <c r="E528" s="12"/>
      <c r="F528" s="12"/>
      <c r="G528" s="12"/>
      <c r="H528" s="12"/>
      <c r="I528" s="12"/>
      <c r="J528" s="12"/>
      <c r="K528" s="12"/>
      <c r="L528" s="12"/>
      <c r="M528" s="12"/>
      <c r="N528" s="12"/>
      <c r="O528" s="12"/>
      <c r="P528" s="12"/>
      <c r="Q528" s="12"/>
      <c r="R528" s="12"/>
      <c r="S528" s="12"/>
      <c r="T528" s="12"/>
      <c r="U528" s="12"/>
      <c r="V528" s="12"/>
    </row>
    <row r="529" spans="1:22" ht="15.75" customHeight="1" x14ac:dyDescent="0.2">
      <c r="A529" s="12"/>
      <c r="B529" s="12"/>
      <c r="C529" s="12"/>
      <c r="D529" s="12"/>
      <c r="E529" s="12"/>
      <c r="F529" s="12"/>
      <c r="G529" s="12"/>
      <c r="H529" s="12"/>
      <c r="I529" s="12"/>
      <c r="J529" s="12"/>
      <c r="K529" s="12"/>
      <c r="L529" s="12"/>
      <c r="M529" s="12"/>
      <c r="N529" s="12"/>
      <c r="O529" s="12"/>
      <c r="P529" s="12"/>
      <c r="Q529" s="12"/>
      <c r="R529" s="12"/>
      <c r="S529" s="12"/>
      <c r="T529" s="12"/>
      <c r="U529" s="12"/>
      <c r="V529" s="12"/>
    </row>
    <row r="530" spans="1:22" ht="15.75" customHeight="1" x14ac:dyDescent="0.2">
      <c r="A530" s="12"/>
      <c r="B530" s="12"/>
      <c r="C530" s="12"/>
      <c r="D530" s="12"/>
      <c r="E530" s="12"/>
      <c r="F530" s="12"/>
      <c r="G530" s="12"/>
      <c r="H530" s="12"/>
      <c r="I530" s="12"/>
      <c r="J530" s="12"/>
      <c r="K530" s="12"/>
      <c r="L530" s="12"/>
      <c r="M530" s="12"/>
      <c r="N530" s="12"/>
      <c r="O530" s="12"/>
      <c r="P530" s="12"/>
      <c r="Q530" s="12"/>
      <c r="R530" s="12"/>
      <c r="S530" s="12"/>
      <c r="T530" s="12"/>
      <c r="U530" s="12"/>
      <c r="V530" s="12"/>
    </row>
    <row r="531" spans="1:22" ht="15.75" customHeight="1" x14ac:dyDescent="0.2">
      <c r="A531" s="12"/>
      <c r="B531" s="12"/>
      <c r="C531" s="12"/>
      <c r="D531" s="12"/>
      <c r="E531" s="12"/>
      <c r="F531" s="12"/>
      <c r="G531" s="12"/>
      <c r="H531" s="12"/>
      <c r="I531" s="12"/>
      <c r="J531" s="12"/>
      <c r="K531" s="12"/>
      <c r="L531" s="12"/>
      <c r="M531" s="12"/>
      <c r="N531" s="12"/>
      <c r="O531" s="12"/>
      <c r="P531" s="12"/>
      <c r="Q531" s="12"/>
      <c r="R531" s="12"/>
      <c r="S531" s="12"/>
      <c r="T531" s="12"/>
      <c r="U531" s="12"/>
      <c r="V531" s="12"/>
    </row>
    <row r="532" spans="1:22" ht="15.75" customHeight="1" x14ac:dyDescent="0.2">
      <c r="A532" s="12"/>
      <c r="B532" s="12"/>
      <c r="C532" s="12"/>
      <c r="D532" s="12"/>
      <c r="E532" s="12"/>
      <c r="F532" s="12"/>
      <c r="G532" s="12"/>
      <c r="H532" s="12"/>
      <c r="I532" s="12"/>
      <c r="J532" s="12"/>
      <c r="K532" s="12"/>
      <c r="L532" s="12"/>
      <c r="M532" s="12"/>
      <c r="N532" s="12"/>
      <c r="O532" s="12"/>
      <c r="P532" s="12"/>
      <c r="Q532" s="12"/>
      <c r="R532" s="12"/>
      <c r="S532" s="12"/>
      <c r="T532" s="12"/>
      <c r="U532" s="12"/>
      <c r="V532" s="12"/>
    </row>
    <row r="533" spans="1:22" ht="15.75" customHeight="1" x14ac:dyDescent="0.2">
      <c r="A533" s="12"/>
      <c r="B533" s="12"/>
      <c r="C533" s="12"/>
      <c r="D533" s="12"/>
      <c r="E533" s="12"/>
      <c r="F533" s="12"/>
      <c r="G533" s="12"/>
      <c r="H533" s="12"/>
      <c r="I533" s="12"/>
      <c r="J533" s="12"/>
      <c r="K533" s="12"/>
      <c r="L533" s="12"/>
      <c r="M533" s="12"/>
      <c r="N533" s="12"/>
      <c r="O533" s="12"/>
      <c r="P533" s="12"/>
      <c r="Q533" s="12"/>
      <c r="R533" s="12"/>
      <c r="S533" s="12"/>
      <c r="T533" s="12"/>
      <c r="U533" s="12"/>
      <c r="V533" s="12"/>
    </row>
    <row r="534" spans="1:22" ht="15.75" customHeight="1" x14ac:dyDescent="0.2">
      <c r="A534" s="12"/>
      <c r="B534" s="12"/>
      <c r="C534" s="12"/>
      <c r="D534" s="12"/>
      <c r="E534" s="12"/>
      <c r="F534" s="12"/>
      <c r="G534" s="12"/>
      <c r="H534" s="12"/>
      <c r="I534" s="12"/>
      <c r="J534" s="12"/>
      <c r="K534" s="12"/>
      <c r="L534" s="12"/>
      <c r="M534" s="12"/>
      <c r="N534" s="12"/>
      <c r="O534" s="12"/>
      <c r="P534" s="12"/>
      <c r="Q534" s="12"/>
      <c r="R534" s="12"/>
      <c r="S534" s="12"/>
      <c r="T534" s="12"/>
      <c r="U534" s="12"/>
      <c r="V534" s="12"/>
    </row>
    <row r="535" spans="1:22" ht="15.75" customHeight="1" x14ac:dyDescent="0.2">
      <c r="A535" s="12"/>
      <c r="B535" s="12"/>
      <c r="C535" s="12"/>
      <c r="D535" s="12"/>
      <c r="E535" s="12"/>
      <c r="F535" s="12"/>
      <c r="G535" s="12"/>
      <c r="H535" s="12"/>
      <c r="I535" s="12"/>
      <c r="J535" s="12"/>
      <c r="K535" s="12"/>
      <c r="L535" s="12"/>
      <c r="M535" s="12"/>
      <c r="N535" s="12"/>
      <c r="O535" s="12"/>
      <c r="P535" s="12"/>
      <c r="Q535" s="12"/>
      <c r="R535" s="12"/>
      <c r="S535" s="12"/>
      <c r="T535" s="12"/>
      <c r="U535" s="12"/>
      <c r="V535" s="12"/>
    </row>
    <row r="536" spans="1:22" ht="15.75" customHeight="1" x14ac:dyDescent="0.2">
      <c r="A536" s="12"/>
      <c r="B536" s="12"/>
      <c r="C536" s="12"/>
      <c r="D536" s="12"/>
      <c r="E536" s="12"/>
      <c r="F536" s="12"/>
      <c r="G536" s="12"/>
      <c r="H536" s="12"/>
      <c r="I536" s="12"/>
      <c r="J536" s="12"/>
      <c r="K536" s="12"/>
      <c r="L536" s="12"/>
      <c r="M536" s="12"/>
      <c r="N536" s="12"/>
      <c r="O536" s="12"/>
      <c r="P536" s="12"/>
      <c r="Q536" s="12"/>
      <c r="R536" s="12"/>
      <c r="S536" s="12"/>
      <c r="T536" s="12"/>
      <c r="U536" s="12"/>
      <c r="V536" s="12"/>
    </row>
    <row r="537" spans="1:22" ht="15.75" customHeight="1" x14ac:dyDescent="0.2">
      <c r="A537" s="12"/>
      <c r="B537" s="12"/>
      <c r="C537" s="12"/>
      <c r="D537" s="12"/>
      <c r="E537" s="12"/>
      <c r="F537" s="12"/>
      <c r="G537" s="12"/>
      <c r="H537" s="12"/>
      <c r="I537" s="12"/>
      <c r="J537" s="12"/>
      <c r="K537" s="12"/>
      <c r="L537" s="12"/>
      <c r="M537" s="12"/>
      <c r="N537" s="12"/>
      <c r="O537" s="12"/>
      <c r="P537" s="12"/>
      <c r="Q537" s="12"/>
      <c r="R537" s="12"/>
      <c r="S537" s="12"/>
      <c r="T537" s="12"/>
      <c r="U537" s="12"/>
      <c r="V537" s="12"/>
    </row>
    <row r="538" spans="1:22" ht="15.75" customHeight="1" x14ac:dyDescent="0.2">
      <c r="A538" s="12"/>
      <c r="B538" s="12"/>
      <c r="C538" s="12"/>
      <c r="D538" s="12"/>
      <c r="E538" s="12"/>
      <c r="F538" s="12"/>
      <c r="G538" s="12"/>
      <c r="H538" s="12"/>
      <c r="I538" s="12"/>
      <c r="J538" s="12"/>
      <c r="K538" s="12"/>
      <c r="L538" s="12"/>
      <c r="M538" s="12"/>
      <c r="N538" s="12"/>
      <c r="O538" s="12"/>
      <c r="P538" s="12"/>
      <c r="Q538" s="12"/>
      <c r="R538" s="12"/>
      <c r="S538" s="12"/>
      <c r="T538" s="12"/>
      <c r="U538" s="12"/>
      <c r="V538" s="12"/>
    </row>
    <row r="539" spans="1:22" ht="15.75" customHeight="1" x14ac:dyDescent="0.2">
      <c r="A539" s="12"/>
      <c r="B539" s="12"/>
      <c r="C539" s="12"/>
      <c r="D539" s="12"/>
      <c r="E539" s="12"/>
      <c r="F539" s="12"/>
      <c r="G539" s="12"/>
      <c r="H539" s="12"/>
      <c r="I539" s="12"/>
      <c r="J539" s="12"/>
      <c r="K539" s="12"/>
      <c r="L539" s="12"/>
      <c r="M539" s="12"/>
      <c r="N539" s="12"/>
      <c r="O539" s="12"/>
      <c r="P539" s="12"/>
      <c r="Q539" s="12"/>
      <c r="R539" s="12"/>
      <c r="S539" s="12"/>
      <c r="T539" s="12"/>
      <c r="U539" s="12"/>
      <c r="V539" s="12"/>
    </row>
    <row r="540" spans="1:22" ht="15.75" customHeight="1" x14ac:dyDescent="0.2">
      <c r="A540" s="12"/>
      <c r="B540" s="12"/>
      <c r="C540" s="12"/>
      <c r="D540" s="12"/>
      <c r="E540" s="12"/>
      <c r="F540" s="12"/>
      <c r="G540" s="12"/>
      <c r="H540" s="12"/>
      <c r="I540" s="12"/>
      <c r="J540" s="12"/>
      <c r="K540" s="12"/>
      <c r="L540" s="12"/>
      <c r="M540" s="12"/>
      <c r="N540" s="12"/>
      <c r="O540" s="12"/>
      <c r="P540" s="12"/>
      <c r="Q540" s="12"/>
      <c r="R540" s="12"/>
      <c r="S540" s="12"/>
      <c r="T540" s="12"/>
      <c r="U540" s="12"/>
      <c r="V540" s="12"/>
    </row>
    <row r="541" spans="1:22" ht="15.75" customHeight="1" x14ac:dyDescent="0.2">
      <c r="A541" s="12"/>
      <c r="B541" s="12"/>
      <c r="C541" s="12"/>
      <c r="D541" s="12"/>
      <c r="E541" s="12"/>
      <c r="F541" s="12"/>
      <c r="G541" s="12"/>
      <c r="H541" s="12"/>
      <c r="I541" s="12"/>
      <c r="J541" s="12"/>
      <c r="K541" s="12"/>
      <c r="L541" s="12"/>
      <c r="M541" s="12"/>
      <c r="N541" s="12"/>
      <c r="O541" s="12"/>
      <c r="P541" s="12"/>
      <c r="Q541" s="12"/>
      <c r="R541" s="12"/>
      <c r="S541" s="12"/>
      <c r="T541" s="12"/>
      <c r="U541" s="12"/>
      <c r="V541" s="12"/>
    </row>
    <row r="542" spans="1:22" ht="15.75" customHeight="1" x14ac:dyDescent="0.2">
      <c r="A542" s="12"/>
      <c r="B542" s="12"/>
      <c r="C542" s="12"/>
      <c r="D542" s="12"/>
      <c r="E542" s="12"/>
      <c r="F542" s="12"/>
      <c r="G542" s="12"/>
      <c r="H542" s="12"/>
      <c r="I542" s="12"/>
      <c r="J542" s="12"/>
      <c r="K542" s="12"/>
      <c r="L542" s="12"/>
      <c r="M542" s="12"/>
      <c r="N542" s="12"/>
      <c r="O542" s="12"/>
      <c r="P542" s="12"/>
      <c r="Q542" s="12"/>
      <c r="R542" s="12"/>
      <c r="S542" s="12"/>
      <c r="T542" s="12"/>
      <c r="U542" s="12"/>
      <c r="V542" s="12"/>
    </row>
    <row r="543" spans="1:22" ht="15.75" customHeight="1" x14ac:dyDescent="0.2">
      <c r="A543" s="12"/>
      <c r="B543" s="12"/>
      <c r="C543" s="12"/>
      <c r="D543" s="12"/>
      <c r="E543" s="12"/>
      <c r="F543" s="12"/>
      <c r="G543" s="12"/>
      <c r="H543" s="12"/>
      <c r="I543" s="12"/>
      <c r="J543" s="12"/>
      <c r="K543" s="12"/>
      <c r="L543" s="12"/>
      <c r="M543" s="12"/>
      <c r="N543" s="12"/>
      <c r="O543" s="12"/>
      <c r="P543" s="12"/>
      <c r="Q543" s="12"/>
      <c r="R543" s="12"/>
      <c r="S543" s="12"/>
      <c r="T543" s="12"/>
      <c r="U543" s="12"/>
      <c r="V543" s="12"/>
    </row>
    <row r="544" spans="1:22" ht="15.75" customHeight="1" x14ac:dyDescent="0.2">
      <c r="A544" s="12"/>
      <c r="B544" s="12"/>
      <c r="C544" s="12"/>
      <c r="D544" s="12"/>
      <c r="E544" s="12"/>
      <c r="F544" s="12"/>
      <c r="G544" s="12"/>
      <c r="H544" s="12"/>
      <c r="I544" s="12"/>
      <c r="J544" s="12"/>
      <c r="K544" s="12"/>
      <c r="L544" s="12"/>
      <c r="M544" s="12"/>
      <c r="N544" s="12"/>
      <c r="O544" s="12"/>
      <c r="P544" s="12"/>
      <c r="Q544" s="12"/>
      <c r="R544" s="12"/>
      <c r="S544" s="12"/>
      <c r="T544" s="12"/>
      <c r="U544" s="12"/>
      <c r="V544" s="12"/>
    </row>
    <row r="545" spans="1:22" ht="15.75" customHeight="1" x14ac:dyDescent="0.2">
      <c r="A545" s="12"/>
      <c r="B545" s="12"/>
      <c r="C545" s="12"/>
      <c r="D545" s="12"/>
      <c r="E545" s="12"/>
      <c r="F545" s="12"/>
      <c r="G545" s="12"/>
      <c r="H545" s="12"/>
      <c r="I545" s="12"/>
      <c r="J545" s="12"/>
      <c r="K545" s="12"/>
      <c r="L545" s="12"/>
      <c r="M545" s="12"/>
      <c r="N545" s="12"/>
      <c r="O545" s="12"/>
      <c r="P545" s="12"/>
      <c r="Q545" s="12"/>
      <c r="R545" s="12"/>
      <c r="S545" s="12"/>
      <c r="T545" s="12"/>
      <c r="U545" s="12"/>
      <c r="V545" s="12"/>
    </row>
    <row r="546" spans="1:22" ht="15.75" customHeight="1" x14ac:dyDescent="0.2">
      <c r="A546" s="12"/>
      <c r="B546" s="12"/>
      <c r="C546" s="12"/>
      <c r="D546" s="12"/>
      <c r="E546" s="12"/>
      <c r="F546" s="12"/>
      <c r="G546" s="12"/>
      <c r="H546" s="12"/>
      <c r="I546" s="12"/>
      <c r="J546" s="12"/>
      <c r="K546" s="12"/>
      <c r="L546" s="12"/>
      <c r="M546" s="12"/>
      <c r="N546" s="12"/>
      <c r="O546" s="12"/>
      <c r="P546" s="12"/>
      <c r="Q546" s="12"/>
      <c r="R546" s="12"/>
      <c r="S546" s="12"/>
      <c r="T546" s="12"/>
      <c r="U546" s="12"/>
      <c r="V546" s="12"/>
    </row>
    <row r="547" spans="1:22" ht="15.75" customHeight="1" x14ac:dyDescent="0.2">
      <c r="A547" s="12"/>
      <c r="B547" s="12"/>
      <c r="C547" s="12"/>
      <c r="D547" s="12"/>
      <c r="E547" s="12"/>
      <c r="F547" s="12"/>
      <c r="G547" s="12"/>
      <c r="H547" s="12"/>
      <c r="I547" s="12"/>
      <c r="J547" s="12"/>
      <c r="K547" s="12"/>
      <c r="L547" s="12"/>
      <c r="M547" s="12"/>
      <c r="N547" s="12"/>
      <c r="O547" s="12"/>
      <c r="P547" s="12"/>
      <c r="Q547" s="12"/>
      <c r="R547" s="12"/>
      <c r="S547" s="12"/>
      <c r="T547" s="12"/>
      <c r="U547" s="12"/>
      <c r="V547" s="12"/>
    </row>
    <row r="548" spans="1:22" ht="15.75" customHeight="1" x14ac:dyDescent="0.2">
      <c r="A548" s="12"/>
      <c r="B548" s="12"/>
      <c r="C548" s="12"/>
      <c r="D548" s="12"/>
      <c r="E548" s="12"/>
      <c r="F548" s="12"/>
      <c r="G548" s="12"/>
      <c r="H548" s="12"/>
      <c r="I548" s="12"/>
      <c r="J548" s="12"/>
      <c r="K548" s="12"/>
      <c r="L548" s="12"/>
      <c r="M548" s="12"/>
      <c r="N548" s="12"/>
      <c r="O548" s="12"/>
      <c r="P548" s="12"/>
      <c r="Q548" s="12"/>
      <c r="R548" s="12"/>
      <c r="S548" s="12"/>
      <c r="T548" s="12"/>
      <c r="U548" s="12"/>
      <c r="V548" s="12"/>
    </row>
    <row r="549" spans="1:22" ht="15.75" customHeight="1" x14ac:dyDescent="0.2">
      <c r="A549" s="12"/>
      <c r="B549" s="12"/>
      <c r="C549" s="12"/>
      <c r="D549" s="12"/>
      <c r="E549" s="12"/>
      <c r="F549" s="12"/>
      <c r="G549" s="12"/>
      <c r="H549" s="12"/>
      <c r="I549" s="12"/>
      <c r="J549" s="12"/>
      <c r="K549" s="12"/>
      <c r="L549" s="12"/>
      <c r="M549" s="12"/>
      <c r="N549" s="12"/>
      <c r="O549" s="12"/>
      <c r="P549" s="12"/>
      <c r="Q549" s="12"/>
      <c r="R549" s="12"/>
      <c r="S549" s="12"/>
      <c r="T549" s="12"/>
      <c r="U549" s="12"/>
      <c r="V549" s="12"/>
    </row>
    <row r="550" spans="1:22" ht="15.75" customHeight="1" x14ac:dyDescent="0.2">
      <c r="A550" s="12"/>
      <c r="B550" s="12"/>
      <c r="C550" s="12"/>
      <c r="D550" s="12"/>
      <c r="E550" s="12"/>
      <c r="F550" s="12"/>
      <c r="G550" s="12"/>
      <c r="H550" s="12"/>
      <c r="I550" s="12"/>
      <c r="J550" s="12"/>
      <c r="K550" s="12"/>
      <c r="L550" s="12"/>
      <c r="M550" s="12"/>
      <c r="N550" s="12"/>
      <c r="O550" s="12"/>
      <c r="P550" s="12"/>
      <c r="Q550" s="12"/>
      <c r="R550" s="12"/>
      <c r="S550" s="12"/>
      <c r="T550" s="12"/>
      <c r="U550" s="12"/>
      <c r="V550" s="12"/>
    </row>
    <row r="551" spans="1:22" ht="15.75" customHeight="1" x14ac:dyDescent="0.2">
      <c r="A551" s="12"/>
      <c r="B551" s="12"/>
      <c r="C551" s="12"/>
      <c r="D551" s="12"/>
      <c r="E551" s="12"/>
      <c r="F551" s="12"/>
      <c r="G551" s="12"/>
      <c r="H551" s="12"/>
      <c r="I551" s="12"/>
      <c r="J551" s="12"/>
      <c r="K551" s="12"/>
      <c r="L551" s="12"/>
      <c r="M551" s="12"/>
      <c r="N551" s="12"/>
      <c r="O551" s="12"/>
      <c r="P551" s="12"/>
      <c r="Q551" s="12"/>
      <c r="R551" s="12"/>
      <c r="S551" s="12"/>
      <c r="T551" s="12"/>
      <c r="U551" s="12"/>
      <c r="V551" s="12"/>
    </row>
    <row r="552" spans="1:22" ht="15.75" customHeight="1" x14ac:dyDescent="0.2">
      <c r="A552" s="12"/>
      <c r="B552" s="12"/>
      <c r="C552" s="12"/>
      <c r="D552" s="12"/>
      <c r="E552" s="12"/>
      <c r="F552" s="12"/>
      <c r="G552" s="12"/>
      <c r="H552" s="12"/>
      <c r="I552" s="12"/>
      <c r="J552" s="12"/>
      <c r="K552" s="12"/>
      <c r="L552" s="12"/>
      <c r="M552" s="12"/>
      <c r="N552" s="12"/>
      <c r="O552" s="12"/>
      <c r="P552" s="12"/>
      <c r="Q552" s="12"/>
      <c r="R552" s="12"/>
      <c r="S552" s="12"/>
      <c r="T552" s="12"/>
      <c r="U552" s="12"/>
      <c r="V552" s="12"/>
    </row>
    <row r="553" spans="1:22" ht="15.75" customHeight="1" x14ac:dyDescent="0.2">
      <c r="A553" s="12"/>
      <c r="B553" s="12"/>
      <c r="C553" s="12"/>
      <c r="D553" s="12"/>
      <c r="E553" s="12"/>
      <c r="F553" s="12"/>
      <c r="G553" s="12"/>
      <c r="H553" s="12"/>
      <c r="I553" s="12"/>
      <c r="J553" s="12"/>
      <c r="K553" s="12"/>
      <c r="L553" s="12"/>
      <c r="M553" s="12"/>
      <c r="N553" s="12"/>
      <c r="O553" s="12"/>
      <c r="P553" s="12"/>
      <c r="Q553" s="12"/>
      <c r="R553" s="12"/>
      <c r="S553" s="12"/>
      <c r="T553" s="12"/>
      <c r="U553" s="12"/>
      <c r="V553" s="12"/>
    </row>
    <row r="554" spans="1:22" ht="15.75" customHeight="1" x14ac:dyDescent="0.2">
      <c r="A554" s="12"/>
      <c r="B554" s="12"/>
      <c r="C554" s="12"/>
      <c r="D554" s="12"/>
      <c r="E554" s="12"/>
      <c r="F554" s="12"/>
      <c r="G554" s="12"/>
      <c r="H554" s="12"/>
      <c r="I554" s="12"/>
      <c r="J554" s="12"/>
      <c r="K554" s="12"/>
      <c r="L554" s="12"/>
      <c r="M554" s="12"/>
      <c r="N554" s="12"/>
      <c r="O554" s="12"/>
      <c r="P554" s="12"/>
      <c r="Q554" s="12"/>
      <c r="R554" s="12"/>
      <c r="S554" s="12"/>
      <c r="T554" s="12"/>
      <c r="U554" s="12"/>
      <c r="V554" s="12"/>
    </row>
    <row r="555" spans="1:22" ht="15.75" customHeight="1" x14ac:dyDescent="0.2">
      <c r="A555" s="12"/>
      <c r="B555" s="12"/>
      <c r="C555" s="12"/>
      <c r="D555" s="12"/>
      <c r="E555" s="12"/>
      <c r="F555" s="12"/>
      <c r="G555" s="12"/>
      <c r="H555" s="12"/>
      <c r="I555" s="12"/>
      <c r="J555" s="12"/>
      <c r="K555" s="12"/>
      <c r="L555" s="12"/>
      <c r="M555" s="12"/>
      <c r="N555" s="12"/>
      <c r="O555" s="12"/>
      <c r="P555" s="12"/>
      <c r="Q555" s="12"/>
      <c r="R555" s="12"/>
      <c r="S555" s="12"/>
      <c r="T555" s="12"/>
      <c r="U555" s="12"/>
      <c r="V555" s="12"/>
    </row>
    <row r="556" spans="1:22" ht="15.75" customHeight="1" x14ac:dyDescent="0.2">
      <c r="A556" s="12"/>
      <c r="B556" s="12"/>
      <c r="C556" s="12"/>
      <c r="D556" s="12"/>
      <c r="E556" s="12"/>
      <c r="F556" s="12"/>
      <c r="G556" s="12"/>
      <c r="H556" s="12"/>
      <c r="I556" s="12"/>
      <c r="J556" s="12"/>
      <c r="K556" s="12"/>
      <c r="L556" s="12"/>
      <c r="M556" s="12"/>
      <c r="N556" s="12"/>
      <c r="O556" s="12"/>
      <c r="P556" s="12"/>
      <c r="Q556" s="12"/>
      <c r="R556" s="12"/>
      <c r="S556" s="12"/>
      <c r="T556" s="12"/>
      <c r="U556" s="12"/>
      <c r="V556" s="12"/>
    </row>
    <row r="557" spans="1:22" ht="15.75" customHeight="1" x14ac:dyDescent="0.2">
      <c r="A557" s="12"/>
      <c r="B557" s="12"/>
      <c r="C557" s="12"/>
      <c r="D557" s="12"/>
      <c r="E557" s="12"/>
      <c r="F557" s="12"/>
      <c r="G557" s="12"/>
      <c r="H557" s="12"/>
      <c r="I557" s="12"/>
      <c r="J557" s="12"/>
      <c r="K557" s="12"/>
      <c r="L557" s="12"/>
      <c r="M557" s="12"/>
      <c r="N557" s="12"/>
      <c r="O557" s="12"/>
      <c r="P557" s="12"/>
      <c r="Q557" s="12"/>
      <c r="R557" s="12"/>
      <c r="S557" s="12"/>
      <c r="T557" s="12"/>
      <c r="U557" s="12"/>
      <c r="V557" s="12"/>
    </row>
    <row r="558" spans="1:22" ht="15.75" customHeight="1" x14ac:dyDescent="0.2">
      <c r="A558" s="12"/>
      <c r="B558" s="12"/>
      <c r="C558" s="12"/>
      <c r="D558" s="12"/>
      <c r="E558" s="12"/>
      <c r="F558" s="12"/>
      <c r="G558" s="12"/>
      <c r="H558" s="12"/>
      <c r="I558" s="12"/>
      <c r="J558" s="12"/>
      <c r="K558" s="12"/>
      <c r="L558" s="12"/>
      <c r="M558" s="12"/>
      <c r="N558" s="12"/>
      <c r="O558" s="12"/>
      <c r="P558" s="12"/>
      <c r="Q558" s="12"/>
      <c r="R558" s="12"/>
      <c r="S558" s="12"/>
      <c r="T558" s="12"/>
      <c r="U558" s="12"/>
      <c r="V558" s="12"/>
    </row>
    <row r="559" spans="1:22" ht="15.75" customHeight="1" x14ac:dyDescent="0.2">
      <c r="A559" s="12"/>
      <c r="B559" s="12"/>
      <c r="C559" s="12"/>
      <c r="D559" s="12"/>
      <c r="E559" s="12"/>
      <c r="F559" s="12"/>
      <c r="G559" s="12"/>
      <c r="H559" s="12"/>
      <c r="I559" s="12"/>
      <c r="J559" s="12"/>
      <c r="K559" s="12"/>
      <c r="L559" s="12"/>
      <c r="M559" s="12"/>
      <c r="N559" s="12"/>
      <c r="O559" s="12"/>
      <c r="P559" s="12"/>
      <c r="Q559" s="12"/>
      <c r="R559" s="12"/>
      <c r="S559" s="12"/>
      <c r="T559" s="12"/>
      <c r="U559" s="12"/>
      <c r="V559" s="12"/>
    </row>
    <row r="560" spans="1:22" ht="15.75" customHeight="1" x14ac:dyDescent="0.2">
      <c r="A560" s="12"/>
      <c r="B560" s="12"/>
      <c r="C560" s="12"/>
      <c r="D560" s="12"/>
      <c r="E560" s="12"/>
      <c r="F560" s="12"/>
      <c r="G560" s="12"/>
      <c r="H560" s="12"/>
      <c r="I560" s="12"/>
      <c r="J560" s="12"/>
      <c r="K560" s="12"/>
      <c r="L560" s="12"/>
      <c r="M560" s="12"/>
      <c r="N560" s="12"/>
      <c r="O560" s="12"/>
      <c r="P560" s="12"/>
      <c r="Q560" s="12"/>
      <c r="R560" s="12"/>
      <c r="S560" s="12"/>
      <c r="T560" s="12"/>
      <c r="U560" s="12"/>
      <c r="V560" s="12"/>
    </row>
    <row r="561" spans="1:22" ht="15.75" customHeight="1" x14ac:dyDescent="0.2">
      <c r="A561" s="12"/>
      <c r="B561" s="12"/>
      <c r="C561" s="12"/>
      <c r="D561" s="12"/>
      <c r="E561" s="12"/>
      <c r="F561" s="12"/>
      <c r="G561" s="12"/>
      <c r="H561" s="12"/>
      <c r="I561" s="12"/>
      <c r="J561" s="12"/>
      <c r="K561" s="12"/>
      <c r="L561" s="12"/>
      <c r="M561" s="12"/>
      <c r="N561" s="12"/>
      <c r="O561" s="12"/>
      <c r="P561" s="12"/>
      <c r="Q561" s="12"/>
      <c r="R561" s="12"/>
      <c r="S561" s="12"/>
      <c r="T561" s="12"/>
      <c r="U561" s="12"/>
      <c r="V561" s="12"/>
    </row>
    <row r="562" spans="1:22" ht="15.75" customHeight="1" x14ac:dyDescent="0.2">
      <c r="A562" s="12"/>
      <c r="B562" s="12"/>
      <c r="C562" s="12"/>
      <c r="D562" s="12"/>
      <c r="E562" s="12"/>
      <c r="F562" s="12"/>
      <c r="G562" s="12"/>
      <c r="H562" s="12"/>
      <c r="I562" s="12"/>
      <c r="J562" s="12"/>
      <c r="K562" s="12"/>
      <c r="L562" s="12"/>
      <c r="M562" s="12"/>
      <c r="N562" s="12"/>
      <c r="O562" s="12"/>
      <c r="P562" s="12"/>
      <c r="Q562" s="12"/>
      <c r="R562" s="12"/>
      <c r="S562" s="12"/>
      <c r="T562" s="12"/>
      <c r="U562" s="12"/>
      <c r="V562" s="12"/>
    </row>
    <row r="563" spans="1:22" ht="15.75" customHeight="1" x14ac:dyDescent="0.2">
      <c r="A563" s="12"/>
      <c r="B563" s="12"/>
      <c r="C563" s="12"/>
      <c r="D563" s="12"/>
      <c r="E563" s="12"/>
      <c r="F563" s="12"/>
      <c r="G563" s="12"/>
      <c r="H563" s="12"/>
      <c r="I563" s="12"/>
      <c r="J563" s="12"/>
      <c r="K563" s="12"/>
      <c r="L563" s="12"/>
      <c r="M563" s="12"/>
      <c r="N563" s="12"/>
      <c r="O563" s="12"/>
      <c r="P563" s="12"/>
      <c r="Q563" s="12"/>
      <c r="R563" s="12"/>
      <c r="S563" s="12"/>
      <c r="T563" s="12"/>
      <c r="U563" s="12"/>
      <c r="V563" s="12"/>
    </row>
    <row r="564" spans="1:22" ht="15.75" customHeight="1" x14ac:dyDescent="0.2">
      <c r="A564" s="12"/>
      <c r="B564" s="12"/>
      <c r="C564" s="12"/>
      <c r="D564" s="12"/>
      <c r="E564" s="12"/>
      <c r="F564" s="12"/>
      <c r="G564" s="12"/>
      <c r="H564" s="12"/>
      <c r="I564" s="12"/>
      <c r="J564" s="12"/>
      <c r="K564" s="12"/>
      <c r="L564" s="12"/>
      <c r="M564" s="12"/>
      <c r="N564" s="12"/>
      <c r="O564" s="12"/>
      <c r="P564" s="12"/>
      <c r="Q564" s="12"/>
      <c r="R564" s="12"/>
      <c r="S564" s="12"/>
      <c r="T564" s="12"/>
      <c r="U564" s="12"/>
      <c r="V564" s="12"/>
    </row>
    <row r="565" spans="1:22" ht="15.75" customHeight="1" x14ac:dyDescent="0.2">
      <c r="A565" s="12"/>
      <c r="B565" s="12"/>
      <c r="C565" s="12"/>
      <c r="D565" s="12"/>
      <c r="E565" s="12"/>
      <c r="F565" s="12"/>
      <c r="G565" s="12"/>
      <c r="H565" s="12"/>
      <c r="I565" s="12"/>
      <c r="J565" s="12"/>
      <c r="K565" s="12"/>
      <c r="L565" s="12"/>
      <c r="M565" s="12"/>
      <c r="N565" s="12"/>
      <c r="O565" s="12"/>
      <c r="P565" s="12"/>
      <c r="Q565" s="12"/>
      <c r="R565" s="12"/>
      <c r="S565" s="12"/>
      <c r="T565" s="12"/>
      <c r="U565" s="12"/>
      <c r="V565" s="12"/>
    </row>
    <row r="566" spans="1:22" ht="15.75" customHeight="1" x14ac:dyDescent="0.2">
      <c r="A566" s="12"/>
      <c r="B566" s="12"/>
      <c r="C566" s="12"/>
      <c r="D566" s="12"/>
      <c r="E566" s="12"/>
      <c r="F566" s="12"/>
      <c r="G566" s="12"/>
      <c r="H566" s="12"/>
      <c r="I566" s="12"/>
      <c r="J566" s="12"/>
      <c r="K566" s="12"/>
      <c r="L566" s="12"/>
      <c r="M566" s="12"/>
      <c r="N566" s="12"/>
      <c r="O566" s="12"/>
      <c r="P566" s="12"/>
      <c r="Q566" s="12"/>
      <c r="R566" s="12"/>
      <c r="S566" s="12"/>
      <c r="T566" s="12"/>
      <c r="U566" s="12"/>
      <c r="V566" s="12"/>
    </row>
    <row r="567" spans="1:22" ht="15.75" customHeight="1" x14ac:dyDescent="0.2">
      <c r="A567" s="12"/>
      <c r="B567" s="12"/>
      <c r="C567" s="12"/>
      <c r="D567" s="12"/>
      <c r="E567" s="12"/>
      <c r="F567" s="12"/>
      <c r="G567" s="12"/>
      <c r="H567" s="12"/>
      <c r="I567" s="12"/>
      <c r="J567" s="12"/>
      <c r="K567" s="12"/>
      <c r="L567" s="12"/>
      <c r="M567" s="12"/>
      <c r="N567" s="12"/>
      <c r="O567" s="12"/>
      <c r="P567" s="12"/>
      <c r="Q567" s="12"/>
      <c r="R567" s="12"/>
      <c r="S567" s="12"/>
      <c r="T567" s="12"/>
      <c r="U567" s="12"/>
      <c r="V567" s="12"/>
    </row>
    <row r="568" spans="1:22" ht="15.75" customHeight="1" x14ac:dyDescent="0.2">
      <c r="A568" s="12"/>
      <c r="B568" s="12"/>
      <c r="C568" s="12"/>
      <c r="D568" s="12"/>
      <c r="E568" s="12"/>
      <c r="F568" s="12"/>
      <c r="G568" s="12"/>
      <c r="H568" s="12"/>
      <c r="I568" s="12"/>
      <c r="J568" s="12"/>
      <c r="K568" s="12"/>
      <c r="L568" s="12"/>
      <c r="M568" s="12"/>
      <c r="N568" s="12"/>
      <c r="O568" s="12"/>
      <c r="P568" s="12"/>
      <c r="Q568" s="12"/>
      <c r="R568" s="12"/>
      <c r="S568" s="12"/>
      <c r="T568" s="12"/>
      <c r="U568" s="12"/>
      <c r="V568" s="12"/>
    </row>
    <row r="569" spans="1:22" ht="15.75" customHeight="1" x14ac:dyDescent="0.2">
      <c r="A569" s="12"/>
      <c r="B569" s="12"/>
      <c r="C569" s="12"/>
      <c r="D569" s="12"/>
      <c r="E569" s="12"/>
      <c r="F569" s="12"/>
      <c r="G569" s="12"/>
      <c r="H569" s="12"/>
      <c r="I569" s="12"/>
      <c r="J569" s="12"/>
      <c r="K569" s="12"/>
      <c r="L569" s="12"/>
      <c r="M569" s="12"/>
      <c r="N569" s="12"/>
      <c r="O569" s="12"/>
      <c r="P569" s="12"/>
      <c r="Q569" s="12"/>
      <c r="R569" s="12"/>
      <c r="S569" s="12"/>
      <c r="T569" s="12"/>
      <c r="U569" s="12"/>
      <c r="V569" s="12"/>
    </row>
    <row r="570" spans="1:22" ht="15.75" customHeight="1" x14ac:dyDescent="0.2">
      <c r="A570" s="12"/>
      <c r="B570" s="12"/>
      <c r="C570" s="12"/>
      <c r="D570" s="12"/>
      <c r="E570" s="12"/>
      <c r="F570" s="12"/>
      <c r="G570" s="12"/>
      <c r="H570" s="12"/>
      <c r="I570" s="12"/>
      <c r="J570" s="12"/>
      <c r="K570" s="12"/>
      <c r="L570" s="12"/>
      <c r="M570" s="12"/>
      <c r="N570" s="12"/>
      <c r="O570" s="12"/>
      <c r="P570" s="12"/>
      <c r="Q570" s="12"/>
      <c r="R570" s="12"/>
      <c r="S570" s="12"/>
      <c r="T570" s="12"/>
      <c r="U570" s="12"/>
      <c r="V570" s="12"/>
    </row>
    <row r="571" spans="1:22" ht="15.75" customHeight="1" x14ac:dyDescent="0.2">
      <c r="A571" s="12"/>
      <c r="B571" s="12"/>
      <c r="C571" s="12"/>
      <c r="D571" s="12"/>
      <c r="E571" s="12"/>
      <c r="F571" s="12"/>
      <c r="G571" s="12"/>
      <c r="H571" s="12"/>
      <c r="I571" s="12"/>
      <c r="J571" s="12"/>
      <c r="K571" s="12"/>
      <c r="L571" s="12"/>
      <c r="M571" s="12"/>
      <c r="N571" s="12"/>
      <c r="O571" s="12"/>
      <c r="P571" s="12"/>
      <c r="Q571" s="12"/>
      <c r="R571" s="12"/>
      <c r="S571" s="12"/>
      <c r="T571" s="12"/>
      <c r="U571" s="12"/>
      <c r="V571" s="12"/>
    </row>
    <row r="572" spans="1:22" ht="15.75" customHeight="1" x14ac:dyDescent="0.2">
      <c r="A572" s="12"/>
      <c r="B572" s="12"/>
      <c r="C572" s="12"/>
      <c r="D572" s="12"/>
      <c r="E572" s="12"/>
      <c r="F572" s="12"/>
      <c r="G572" s="12"/>
      <c r="H572" s="12"/>
      <c r="I572" s="12"/>
      <c r="J572" s="12"/>
      <c r="K572" s="12"/>
      <c r="L572" s="12"/>
      <c r="M572" s="12"/>
      <c r="N572" s="12"/>
      <c r="O572" s="12"/>
      <c r="P572" s="12"/>
      <c r="Q572" s="12"/>
      <c r="R572" s="12"/>
      <c r="S572" s="12"/>
      <c r="T572" s="12"/>
      <c r="U572" s="12"/>
      <c r="V572" s="12"/>
    </row>
    <row r="573" spans="1:22" ht="15.75" customHeight="1" x14ac:dyDescent="0.2">
      <c r="A573" s="12"/>
      <c r="B573" s="12"/>
      <c r="C573" s="12"/>
      <c r="D573" s="12"/>
      <c r="E573" s="12"/>
      <c r="F573" s="12"/>
      <c r="G573" s="12"/>
      <c r="H573" s="12"/>
      <c r="I573" s="12"/>
      <c r="J573" s="12"/>
      <c r="K573" s="12"/>
      <c r="L573" s="12"/>
      <c r="M573" s="12"/>
      <c r="N573" s="12"/>
      <c r="O573" s="12"/>
      <c r="P573" s="12"/>
      <c r="Q573" s="12"/>
      <c r="R573" s="12"/>
      <c r="S573" s="12"/>
      <c r="T573" s="12"/>
      <c r="U573" s="12"/>
      <c r="V573" s="12"/>
    </row>
    <row r="574" spans="1:22" ht="15.75" customHeight="1" x14ac:dyDescent="0.2">
      <c r="A574" s="12"/>
      <c r="B574" s="12"/>
      <c r="C574" s="12"/>
      <c r="D574" s="12"/>
      <c r="E574" s="12"/>
      <c r="F574" s="12"/>
      <c r="G574" s="12"/>
      <c r="H574" s="12"/>
      <c r="I574" s="12"/>
      <c r="J574" s="12"/>
      <c r="K574" s="12"/>
      <c r="L574" s="12"/>
      <c r="M574" s="12"/>
      <c r="N574" s="12"/>
      <c r="O574" s="12"/>
      <c r="P574" s="12"/>
      <c r="Q574" s="12"/>
      <c r="R574" s="12"/>
      <c r="S574" s="12"/>
      <c r="T574" s="12"/>
      <c r="U574" s="12"/>
      <c r="V574" s="12"/>
    </row>
    <row r="575" spans="1:22" ht="15.75" customHeight="1" x14ac:dyDescent="0.2">
      <c r="A575" s="12"/>
      <c r="B575" s="12"/>
      <c r="C575" s="12"/>
      <c r="D575" s="12"/>
      <c r="E575" s="12"/>
      <c r="F575" s="12"/>
      <c r="G575" s="12"/>
      <c r="H575" s="12"/>
      <c r="I575" s="12"/>
      <c r="J575" s="12"/>
      <c r="K575" s="12"/>
      <c r="L575" s="12"/>
      <c r="M575" s="12"/>
      <c r="N575" s="12"/>
      <c r="O575" s="12"/>
      <c r="P575" s="12"/>
      <c r="Q575" s="12"/>
      <c r="R575" s="12"/>
      <c r="S575" s="12"/>
      <c r="T575" s="12"/>
      <c r="U575" s="12"/>
      <c r="V575" s="12"/>
    </row>
    <row r="576" spans="1:22" ht="15.75" customHeight="1" x14ac:dyDescent="0.2">
      <c r="A576" s="12"/>
      <c r="B576" s="12"/>
      <c r="C576" s="12"/>
      <c r="D576" s="12"/>
      <c r="E576" s="12"/>
      <c r="F576" s="12"/>
      <c r="G576" s="12"/>
      <c r="H576" s="12"/>
      <c r="I576" s="12"/>
      <c r="J576" s="12"/>
      <c r="K576" s="12"/>
      <c r="L576" s="12"/>
      <c r="M576" s="12"/>
      <c r="N576" s="12"/>
      <c r="O576" s="12"/>
      <c r="P576" s="12"/>
      <c r="Q576" s="12"/>
      <c r="R576" s="12"/>
      <c r="S576" s="12"/>
      <c r="T576" s="12"/>
      <c r="U576" s="12"/>
      <c r="V576" s="12"/>
    </row>
    <row r="577" spans="1:22" ht="15.75" customHeight="1" x14ac:dyDescent="0.2">
      <c r="A577" s="12"/>
      <c r="B577" s="12"/>
      <c r="C577" s="12"/>
      <c r="D577" s="12"/>
      <c r="E577" s="12"/>
      <c r="F577" s="12"/>
      <c r="G577" s="12"/>
      <c r="H577" s="12"/>
      <c r="I577" s="12"/>
      <c r="J577" s="12"/>
      <c r="K577" s="12"/>
      <c r="L577" s="12"/>
      <c r="M577" s="12"/>
      <c r="N577" s="12"/>
      <c r="O577" s="12"/>
      <c r="P577" s="12"/>
      <c r="Q577" s="12"/>
      <c r="R577" s="12"/>
      <c r="S577" s="12"/>
      <c r="T577" s="12"/>
      <c r="U577" s="12"/>
      <c r="V577" s="12"/>
    </row>
    <row r="578" spans="1:22" ht="15.75" customHeight="1" x14ac:dyDescent="0.2">
      <c r="A578" s="12"/>
      <c r="B578" s="12"/>
      <c r="C578" s="12"/>
      <c r="D578" s="12"/>
      <c r="E578" s="12"/>
      <c r="F578" s="12"/>
      <c r="G578" s="12"/>
      <c r="H578" s="12"/>
      <c r="I578" s="12"/>
      <c r="J578" s="12"/>
      <c r="K578" s="12"/>
      <c r="L578" s="12"/>
      <c r="M578" s="12"/>
      <c r="N578" s="12"/>
      <c r="O578" s="12"/>
      <c r="P578" s="12"/>
      <c r="Q578" s="12"/>
      <c r="R578" s="12"/>
      <c r="S578" s="12"/>
      <c r="T578" s="12"/>
      <c r="U578" s="12"/>
      <c r="V578" s="12"/>
    </row>
    <row r="579" spans="1:22" ht="15.75" customHeight="1" x14ac:dyDescent="0.2">
      <c r="A579" s="12"/>
      <c r="B579" s="12"/>
      <c r="C579" s="12"/>
      <c r="D579" s="12"/>
      <c r="E579" s="12"/>
      <c r="F579" s="12"/>
      <c r="G579" s="12"/>
      <c r="H579" s="12"/>
      <c r="I579" s="12"/>
      <c r="J579" s="12"/>
      <c r="K579" s="12"/>
      <c r="L579" s="12"/>
      <c r="M579" s="12"/>
      <c r="N579" s="12"/>
      <c r="O579" s="12"/>
      <c r="P579" s="12"/>
      <c r="Q579" s="12"/>
      <c r="R579" s="12"/>
      <c r="S579" s="12"/>
      <c r="T579" s="12"/>
      <c r="U579" s="12"/>
      <c r="V579" s="12"/>
    </row>
    <row r="580" spans="1:22" ht="15.75" customHeight="1" x14ac:dyDescent="0.2">
      <c r="A580" s="12"/>
      <c r="B580" s="12"/>
      <c r="C580" s="12"/>
      <c r="D580" s="12"/>
      <c r="E580" s="12"/>
      <c r="F580" s="12"/>
      <c r="G580" s="12"/>
      <c r="H580" s="12"/>
      <c r="I580" s="12"/>
      <c r="J580" s="12"/>
      <c r="K580" s="12"/>
      <c r="L580" s="12"/>
      <c r="M580" s="12"/>
      <c r="N580" s="12"/>
      <c r="O580" s="12"/>
      <c r="P580" s="12"/>
      <c r="Q580" s="12"/>
      <c r="R580" s="12"/>
      <c r="S580" s="12"/>
      <c r="T580" s="12"/>
      <c r="U580" s="12"/>
      <c r="V580" s="12"/>
    </row>
    <row r="581" spans="1:22" ht="15.75" customHeight="1" x14ac:dyDescent="0.2">
      <c r="A581" s="12"/>
      <c r="B581" s="12"/>
      <c r="C581" s="12"/>
      <c r="D581" s="12"/>
      <c r="E581" s="12"/>
      <c r="F581" s="12"/>
      <c r="G581" s="12"/>
      <c r="H581" s="12"/>
      <c r="I581" s="12"/>
      <c r="J581" s="12"/>
      <c r="K581" s="12"/>
      <c r="L581" s="12"/>
      <c r="M581" s="12"/>
      <c r="N581" s="12"/>
      <c r="O581" s="12"/>
      <c r="P581" s="12"/>
      <c r="Q581" s="12"/>
      <c r="R581" s="12"/>
      <c r="S581" s="12"/>
      <c r="T581" s="12"/>
      <c r="U581" s="12"/>
      <c r="V581" s="12"/>
    </row>
    <row r="582" spans="1:22" ht="15.75" customHeight="1" x14ac:dyDescent="0.2">
      <c r="A582" s="12"/>
      <c r="B582" s="12"/>
      <c r="C582" s="12"/>
      <c r="D582" s="12"/>
      <c r="E582" s="12"/>
      <c r="F582" s="12"/>
      <c r="G582" s="12"/>
      <c r="H582" s="12"/>
      <c r="I582" s="12"/>
      <c r="J582" s="12"/>
      <c r="K582" s="12"/>
      <c r="L582" s="12"/>
      <c r="M582" s="12"/>
      <c r="N582" s="12"/>
      <c r="O582" s="12"/>
      <c r="P582" s="12"/>
      <c r="Q582" s="12"/>
      <c r="R582" s="12"/>
      <c r="S582" s="12"/>
      <c r="T582" s="12"/>
      <c r="U582" s="12"/>
      <c r="V582" s="12"/>
    </row>
    <row r="583" spans="1:22" ht="15.75" customHeight="1" x14ac:dyDescent="0.2">
      <c r="A583" s="12"/>
      <c r="B583" s="12"/>
      <c r="C583" s="12"/>
      <c r="D583" s="12"/>
      <c r="E583" s="12"/>
      <c r="F583" s="12"/>
      <c r="G583" s="12"/>
      <c r="H583" s="12"/>
      <c r="I583" s="12"/>
      <c r="J583" s="12"/>
      <c r="K583" s="12"/>
      <c r="L583" s="12"/>
      <c r="M583" s="12"/>
      <c r="N583" s="12"/>
      <c r="O583" s="12"/>
      <c r="P583" s="12"/>
      <c r="Q583" s="12"/>
      <c r="R583" s="12"/>
      <c r="S583" s="12"/>
      <c r="T583" s="12"/>
      <c r="U583" s="12"/>
      <c r="V583" s="12"/>
    </row>
    <row r="584" spans="1:22" ht="15.75" customHeight="1" x14ac:dyDescent="0.2">
      <c r="A584" s="12"/>
      <c r="B584" s="12"/>
      <c r="C584" s="12"/>
      <c r="D584" s="12"/>
      <c r="E584" s="12"/>
      <c r="F584" s="12"/>
      <c r="G584" s="12"/>
      <c r="H584" s="12"/>
      <c r="I584" s="12"/>
      <c r="J584" s="12"/>
      <c r="K584" s="12"/>
      <c r="L584" s="12"/>
      <c r="M584" s="12"/>
      <c r="N584" s="12"/>
      <c r="O584" s="12"/>
      <c r="P584" s="12"/>
      <c r="Q584" s="12"/>
      <c r="R584" s="12"/>
      <c r="S584" s="12"/>
      <c r="T584" s="12"/>
      <c r="U584" s="12"/>
      <c r="V584" s="12"/>
    </row>
    <row r="585" spans="1:22" ht="15.75" customHeight="1" x14ac:dyDescent="0.2">
      <c r="A585" s="12"/>
      <c r="B585" s="12"/>
      <c r="C585" s="12"/>
      <c r="D585" s="12"/>
      <c r="E585" s="12"/>
      <c r="F585" s="12"/>
      <c r="G585" s="12"/>
      <c r="H585" s="12"/>
      <c r="I585" s="12"/>
      <c r="J585" s="12"/>
      <c r="K585" s="12"/>
      <c r="L585" s="12"/>
      <c r="M585" s="12"/>
      <c r="N585" s="12"/>
      <c r="O585" s="12"/>
      <c r="P585" s="12"/>
      <c r="Q585" s="12"/>
      <c r="R585" s="12"/>
      <c r="S585" s="12"/>
      <c r="T585" s="12"/>
      <c r="U585" s="12"/>
      <c r="V585" s="12"/>
    </row>
    <row r="586" spans="1:22" ht="15.75" customHeight="1" x14ac:dyDescent="0.2">
      <c r="A586" s="12"/>
      <c r="B586" s="12"/>
      <c r="C586" s="12"/>
      <c r="D586" s="12"/>
      <c r="E586" s="12"/>
      <c r="F586" s="12"/>
      <c r="G586" s="12"/>
      <c r="H586" s="12"/>
      <c r="I586" s="12"/>
      <c r="J586" s="12"/>
      <c r="K586" s="12"/>
      <c r="L586" s="12"/>
      <c r="M586" s="12"/>
      <c r="N586" s="12"/>
      <c r="O586" s="12"/>
      <c r="P586" s="12"/>
      <c r="Q586" s="12"/>
      <c r="R586" s="12"/>
      <c r="S586" s="12"/>
      <c r="T586" s="12"/>
      <c r="U586" s="12"/>
      <c r="V586" s="12"/>
    </row>
    <row r="587" spans="1:22" ht="15.75" customHeight="1" x14ac:dyDescent="0.2">
      <c r="A587" s="12"/>
      <c r="B587" s="12"/>
      <c r="C587" s="12"/>
      <c r="D587" s="12"/>
      <c r="E587" s="12"/>
      <c r="F587" s="12"/>
      <c r="G587" s="12"/>
      <c r="H587" s="12"/>
      <c r="I587" s="12"/>
      <c r="J587" s="12"/>
      <c r="K587" s="12"/>
      <c r="L587" s="12"/>
      <c r="M587" s="12"/>
      <c r="N587" s="12"/>
      <c r="O587" s="12"/>
      <c r="P587" s="12"/>
      <c r="Q587" s="12"/>
      <c r="R587" s="12"/>
      <c r="S587" s="12"/>
      <c r="T587" s="12"/>
      <c r="U587" s="12"/>
      <c r="V587" s="12"/>
    </row>
    <row r="588" spans="1:22" ht="15.75" customHeight="1" x14ac:dyDescent="0.2">
      <c r="A588" s="12"/>
      <c r="B588" s="12"/>
      <c r="C588" s="12"/>
      <c r="D588" s="12"/>
      <c r="E588" s="12"/>
      <c r="F588" s="12"/>
      <c r="G588" s="12"/>
      <c r="H588" s="12"/>
      <c r="I588" s="12"/>
      <c r="J588" s="12"/>
      <c r="K588" s="12"/>
      <c r="L588" s="12"/>
      <c r="M588" s="12"/>
      <c r="N588" s="12"/>
      <c r="O588" s="12"/>
      <c r="P588" s="12"/>
      <c r="Q588" s="12"/>
      <c r="R588" s="12"/>
      <c r="S588" s="12"/>
      <c r="T588" s="12"/>
      <c r="U588" s="12"/>
      <c r="V588" s="12"/>
    </row>
    <row r="589" spans="1:22" ht="15.75" customHeight="1" x14ac:dyDescent="0.2">
      <c r="A589" s="12"/>
      <c r="B589" s="12"/>
      <c r="C589" s="12"/>
      <c r="D589" s="12"/>
      <c r="E589" s="12"/>
      <c r="F589" s="12"/>
      <c r="G589" s="12"/>
      <c r="H589" s="12"/>
      <c r="I589" s="12"/>
      <c r="J589" s="12"/>
      <c r="K589" s="12"/>
      <c r="L589" s="12"/>
      <c r="M589" s="12"/>
      <c r="N589" s="12"/>
      <c r="O589" s="12"/>
      <c r="P589" s="12"/>
      <c r="Q589" s="12"/>
      <c r="R589" s="12"/>
      <c r="S589" s="12"/>
      <c r="T589" s="12"/>
      <c r="U589" s="12"/>
      <c r="V589" s="12"/>
    </row>
    <row r="590" spans="1:22" ht="15.75" customHeight="1" x14ac:dyDescent="0.2">
      <c r="A590" s="12"/>
      <c r="B590" s="12"/>
      <c r="C590" s="12"/>
      <c r="D590" s="12"/>
      <c r="E590" s="12"/>
      <c r="F590" s="12"/>
      <c r="G590" s="12"/>
      <c r="H590" s="12"/>
      <c r="I590" s="12"/>
      <c r="J590" s="12"/>
      <c r="K590" s="12"/>
      <c r="L590" s="12"/>
      <c r="M590" s="12"/>
      <c r="N590" s="12"/>
      <c r="O590" s="12"/>
      <c r="P590" s="12"/>
      <c r="Q590" s="12"/>
      <c r="R590" s="12"/>
      <c r="S590" s="12"/>
      <c r="T590" s="12"/>
      <c r="U590" s="12"/>
      <c r="V590" s="12"/>
    </row>
    <row r="591" spans="1:22" ht="15.75" customHeight="1" x14ac:dyDescent="0.2">
      <c r="A591" s="12"/>
      <c r="B591" s="12"/>
      <c r="C591" s="12"/>
      <c r="D591" s="12"/>
      <c r="E591" s="12"/>
      <c r="F591" s="12"/>
      <c r="G591" s="12"/>
      <c r="H591" s="12"/>
      <c r="I591" s="12"/>
      <c r="J591" s="12"/>
      <c r="K591" s="12"/>
      <c r="L591" s="12"/>
      <c r="M591" s="12"/>
      <c r="N591" s="12"/>
      <c r="O591" s="12"/>
      <c r="P591" s="12"/>
      <c r="Q591" s="12"/>
      <c r="R591" s="12"/>
      <c r="S591" s="12"/>
      <c r="T591" s="12"/>
      <c r="U591" s="12"/>
      <c r="V591" s="12"/>
    </row>
    <row r="592" spans="1:22" ht="15.75" customHeight="1" x14ac:dyDescent="0.2">
      <c r="A592" s="12"/>
      <c r="B592" s="12"/>
      <c r="C592" s="12"/>
      <c r="D592" s="12"/>
      <c r="E592" s="12"/>
      <c r="F592" s="12"/>
      <c r="G592" s="12"/>
      <c r="H592" s="12"/>
      <c r="I592" s="12"/>
      <c r="J592" s="12"/>
      <c r="K592" s="12"/>
      <c r="L592" s="12"/>
      <c r="M592" s="12"/>
      <c r="N592" s="12"/>
      <c r="O592" s="12"/>
      <c r="P592" s="12"/>
      <c r="Q592" s="12"/>
      <c r="R592" s="12"/>
      <c r="S592" s="12"/>
      <c r="T592" s="12"/>
      <c r="U592" s="12"/>
      <c r="V592" s="12"/>
    </row>
    <row r="593" spans="1:22" ht="15.75" customHeight="1" x14ac:dyDescent="0.2">
      <c r="A593" s="12"/>
      <c r="B593" s="12"/>
      <c r="C593" s="12"/>
      <c r="D593" s="12"/>
      <c r="E593" s="12"/>
      <c r="F593" s="12"/>
      <c r="G593" s="12"/>
      <c r="H593" s="12"/>
      <c r="I593" s="12"/>
      <c r="J593" s="12"/>
      <c r="K593" s="12"/>
      <c r="L593" s="12"/>
      <c r="M593" s="12"/>
      <c r="N593" s="12"/>
      <c r="O593" s="12"/>
      <c r="P593" s="12"/>
      <c r="Q593" s="12"/>
      <c r="R593" s="12"/>
      <c r="S593" s="12"/>
      <c r="T593" s="12"/>
      <c r="U593" s="12"/>
      <c r="V593" s="12"/>
    </row>
    <row r="594" spans="1:22" ht="15.75" customHeight="1" x14ac:dyDescent="0.2">
      <c r="A594" s="12"/>
      <c r="B594" s="12"/>
      <c r="C594" s="12"/>
      <c r="D594" s="12"/>
      <c r="E594" s="12"/>
      <c r="F594" s="12"/>
      <c r="G594" s="12"/>
      <c r="H594" s="12"/>
      <c r="I594" s="12"/>
      <c r="J594" s="12"/>
      <c r="K594" s="12"/>
      <c r="L594" s="12"/>
      <c r="M594" s="12"/>
      <c r="N594" s="12"/>
      <c r="O594" s="12"/>
      <c r="P594" s="12"/>
      <c r="Q594" s="12"/>
      <c r="R594" s="12"/>
      <c r="S594" s="12"/>
      <c r="T594" s="12"/>
      <c r="U594" s="12"/>
      <c r="V594" s="12"/>
    </row>
    <row r="595" spans="1:22" ht="15.75" customHeight="1" x14ac:dyDescent="0.2">
      <c r="A595" s="12"/>
      <c r="B595" s="12"/>
      <c r="C595" s="12"/>
      <c r="D595" s="12"/>
      <c r="E595" s="12"/>
      <c r="F595" s="12"/>
      <c r="G595" s="12"/>
      <c r="H595" s="12"/>
      <c r="I595" s="12"/>
      <c r="J595" s="12"/>
      <c r="K595" s="12"/>
      <c r="L595" s="12"/>
      <c r="M595" s="12"/>
      <c r="N595" s="12"/>
      <c r="O595" s="12"/>
      <c r="P595" s="12"/>
      <c r="Q595" s="12"/>
      <c r="R595" s="12"/>
      <c r="S595" s="12"/>
      <c r="T595" s="12"/>
      <c r="U595" s="12"/>
      <c r="V595" s="12"/>
    </row>
    <row r="596" spans="1:22" ht="15.75" customHeight="1" x14ac:dyDescent="0.2">
      <c r="A596" s="12"/>
      <c r="B596" s="12"/>
      <c r="C596" s="12"/>
      <c r="D596" s="12"/>
      <c r="E596" s="12"/>
      <c r="F596" s="12"/>
      <c r="G596" s="12"/>
      <c r="H596" s="12"/>
      <c r="I596" s="12"/>
      <c r="J596" s="12"/>
      <c r="K596" s="12"/>
      <c r="L596" s="12"/>
      <c r="M596" s="12"/>
      <c r="N596" s="12"/>
      <c r="O596" s="12"/>
      <c r="P596" s="12"/>
      <c r="Q596" s="12"/>
      <c r="R596" s="12"/>
      <c r="S596" s="12"/>
      <c r="T596" s="12"/>
      <c r="U596" s="12"/>
      <c r="V596" s="12"/>
    </row>
    <row r="597" spans="1:22" ht="15.75" customHeight="1" x14ac:dyDescent="0.2">
      <c r="A597" s="12"/>
      <c r="B597" s="12"/>
      <c r="C597" s="12"/>
      <c r="D597" s="12"/>
      <c r="E597" s="12"/>
      <c r="F597" s="12"/>
      <c r="G597" s="12"/>
      <c r="H597" s="12"/>
      <c r="I597" s="12"/>
      <c r="J597" s="12"/>
      <c r="K597" s="12"/>
      <c r="L597" s="12"/>
      <c r="M597" s="12"/>
      <c r="N597" s="12"/>
      <c r="O597" s="12"/>
      <c r="P597" s="12"/>
      <c r="Q597" s="12"/>
      <c r="R597" s="12"/>
      <c r="S597" s="12"/>
      <c r="T597" s="12"/>
      <c r="U597" s="12"/>
      <c r="V597" s="12"/>
    </row>
    <row r="598" spans="1:22" ht="15.75" customHeight="1" x14ac:dyDescent="0.2">
      <c r="A598" s="12"/>
      <c r="B598" s="12"/>
      <c r="C598" s="12"/>
      <c r="D598" s="12"/>
      <c r="E598" s="12"/>
      <c r="F598" s="12"/>
      <c r="G598" s="12"/>
      <c r="H598" s="12"/>
      <c r="I598" s="12"/>
      <c r="J598" s="12"/>
      <c r="K598" s="12"/>
      <c r="L598" s="12"/>
      <c r="M598" s="12"/>
      <c r="N598" s="12"/>
      <c r="O598" s="12"/>
      <c r="P598" s="12"/>
      <c r="Q598" s="12"/>
      <c r="R598" s="12"/>
      <c r="S598" s="12"/>
      <c r="T598" s="12"/>
      <c r="U598" s="12"/>
      <c r="V598" s="12"/>
    </row>
    <row r="599" spans="1:22" ht="15.75" customHeight="1" x14ac:dyDescent="0.2">
      <c r="A599" s="12"/>
      <c r="B599" s="12"/>
      <c r="C599" s="12"/>
      <c r="D599" s="12"/>
      <c r="E599" s="12"/>
      <c r="F599" s="12"/>
      <c r="G599" s="12"/>
      <c r="H599" s="12"/>
      <c r="I599" s="12"/>
      <c r="J599" s="12"/>
      <c r="K599" s="12"/>
      <c r="L599" s="12"/>
      <c r="M599" s="12"/>
      <c r="N599" s="12"/>
      <c r="O599" s="12"/>
      <c r="P599" s="12"/>
      <c r="Q599" s="12"/>
      <c r="R599" s="12"/>
      <c r="S599" s="12"/>
      <c r="T599" s="12"/>
      <c r="U599" s="12"/>
      <c r="V599" s="12"/>
    </row>
    <row r="600" spans="1:22" ht="15.75" customHeight="1" x14ac:dyDescent="0.2">
      <c r="A600" s="12"/>
      <c r="B600" s="12"/>
      <c r="C600" s="12"/>
      <c r="D600" s="12"/>
      <c r="E600" s="12"/>
      <c r="F600" s="12"/>
      <c r="G600" s="12"/>
      <c r="H600" s="12"/>
      <c r="I600" s="12"/>
      <c r="J600" s="12"/>
      <c r="K600" s="12"/>
      <c r="L600" s="12"/>
      <c r="M600" s="12"/>
      <c r="N600" s="12"/>
      <c r="O600" s="12"/>
      <c r="P600" s="12"/>
      <c r="Q600" s="12"/>
      <c r="R600" s="12"/>
      <c r="S600" s="12"/>
      <c r="T600" s="12"/>
      <c r="U600" s="12"/>
      <c r="V600" s="12"/>
    </row>
    <row r="601" spans="1:22" ht="15.75" customHeight="1" x14ac:dyDescent="0.2">
      <c r="A601" s="12"/>
      <c r="B601" s="12"/>
      <c r="C601" s="12"/>
      <c r="D601" s="12"/>
      <c r="E601" s="12"/>
      <c r="F601" s="12"/>
      <c r="G601" s="12"/>
      <c r="H601" s="12"/>
      <c r="I601" s="12"/>
      <c r="J601" s="12"/>
      <c r="K601" s="12"/>
      <c r="L601" s="12"/>
      <c r="M601" s="12"/>
      <c r="N601" s="12"/>
      <c r="O601" s="12"/>
      <c r="P601" s="12"/>
      <c r="Q601" s="12"/>
      <c r="R601" s="12"/>
      <c r="S601" s="12"/>
      <c r="T601" s="12"/>
      <c r="U601" s="12"/>
      <c r="V601" s="12"/>
    </row>
    <row r="602" spans="1:22" ht="15.75" customHeight="1" x14ac:dyDescent="0.2">
      <c r="A602" s="12"/>
      <c r="B602" s="12"/>
      <c r="C602" s="12"/>
      <c r="D602" s="12"/>
      <c r="E602" s="12"/>
      <c r="F602" s="12"/>
      <c r="G602" s="12"/>
      <c r="H602" s="12"/>
      <c r="I602" s="12"/>
      <c r="J602" s="12"/>
      <c r="K602" s="12"/>
      <c r="L602" s="12"/>
      <c r="M602" s="12"/>
      <c r="N602" s="12"/>
      <c r="O602" s="12"/>
      <c r="P602" s="12"/>
      <c r="Q602" s="12"/>
      <c r="R602" s="12"/>
      <c r="S602" s="12"/>
      <c r="T602" s="12"/>
      <c r="U602" s="12"/>
      <c r="V602" s="12"/>
    </row>
    <row r="603" spans="1:22" ht="15.75" customHeight="1" x14ac:dyDescent="0.2">
      <c r="A603" s="12"/>
      <c r="B603" s="12"/>
      <c r="C603" s="12"/>
      <c r="D603" s="12"/>
      <c r="E603" s="12"/>
      <c r="F603" s="12"/>
      <c r="G603" s="12"/>
      <c r="H603" s="12"/>
      <c r="I603" s="12"/>
      <c r="J603" s="12"/>
      <c r="K603" s="12"/>
      <c r="L603" s="12"/>
      <c r="M603" s="12"/>
      <c r="N603" s="12"/>
      <c r="O603" s="12"/>
      <c r="P603" s="12"/>
      <c r="Q603" s="12"/>
      <c r="R603" s="12"/>
      <c r="S603" s="12"/>
      <c r="T603" s="12"/>
      <c r="U603" s="12"/>
      <c r="V603" s="12"/>
    </row>
    <row r="604" spans="1:22" ht="15.75" customHeight="1" x14ac:dyDescent="0.2">
      <c r="A604" s="12"/>
      <c r="B604" s="12"/>
      <c r="C604" s="12"/>
      <c r="D604" s="12"/>
      <c r="E604" s="12"/>
      <c r="F604" s="12"/>
      <c r="G604" s="12"/>
      <c r="H604" s="12"/>
      <c r="I604" s="12"/>
      <c r="J604" s="12"/>
      <c r="K604" s="12"/>
      <c r="L604" s="12"/>
      <c r="M604" s="12"/>
      <c r="N604" s="12"/>
      <c r="O604" s="12"/>
      <c r="P604" s="12"/>
      <c r="Q604" s="12"/>
      <c r="R604" s="12"/>
      <c r="S604" s="12"/>
      <c r="T604" s="12"/>
      <c r="U604" s="12"/>
      <c r="V604" s="12"/>
    </row>
    <row r="605" spans="1:22" ht="15.75" customHeight="1" x14ac:dyDescent="0.2">
      <c r="A605" s="12"/>
      <c r="B605" s="12"/>
      <c r="C605" s="12"/>
      <c r="D605" s="12"/>
      <c r="E605" s="12"/>
      <c r="F605" s="12"/>
      <c r="G605" s="12"/>
      <c r="H605" s="12"/>
      <c r="I605" s="12"/>
      <c r="J605" s="12"/>
      <c r="K605" s="12"/>
      <c r="L605" s="12"/>
      <c r="M605" s="12"/>
      <c r="N605" s="12"/>
      <c r="O605" s="12"/>
      <c r="P605" s="12"/>
      <c r="Q605" s="12"/>
      <c r="R605" s="12"/>
      <c r="S605" s="12"/>
      <c r="T605" s="12"/>
      <c r="U605" s="12"/>
      <c r="V605" s="12"/>
    </row>
    <row r="606" spans="1:22" ht="15.75" customHeight="1" x14ac:dyDescent="0.2">
      <c r="A606" s="12"/>
      <c r="B606" s="12"/>
      <c r="C606" s="12"/>
      <c r="D606" s="12"/>
      <c r="E606" s="12"/>
      <c r="F606" s="12"/>
      <c r="G606" s="12"/>
      <c r="H606" s="12"/>
      <c r="I606" s="12"/>
      <c r="J606" s="12"/>
      <c r="K606" s="12"/>
      <c r="L606" s="12"/>
      <c r="M606" s="12"/>
      <c r="N606" s="12"/>
      <c r="O606" s="12"/>
      <c r="P606" s="12"/>
      <c r="Q606" s="12"/>
      <c r="R606" s="12"/>
      <c r="S606" s="12"/>
      <c r="T606" s="12"/>
      <c r="U606" s="12"/>
      <c r="V606" s="12"/>
    </row>
    <row r="607" spans="1:22" ht="15.75" customHeight="1" x14ac:dyDescent="0.2">
      <c r="A607" s="12"/>
      <c r="B607" s="12"/>
      <c r="C607" s="12"/>
      <c r="D607" s="12"/>
      <c r="E607" s="12"/>
      <c r="F607" s="12"/>
      <c r="G607" s="12"/>
      <c r="H607" s="12"/>
      <c r="I607" s="12"/>
      <c r="J607" s="12"/>
      <c r="K607" s="12"/>
      <c r="L607" s="12"/>
      <c r="M607" s="12"/>
      <c r="N607" s="12"/>
      <c r="O607" s="12"/>
      <c r="P607" s="12"/>
      <c r="Q607" s="12"/>
      <c r="R607" s="12"/>
      <c r="S607" s="12"/>
      <c r="T607" s="12"/>
      <c r="U607" s="12"/>
      <c r="V607" s="12"/>
    </row>
    <row r="608" spans="1:22" ht="15.75" customHeight="1" x14ac:dyDescent="0.2">
      <c r="A608" s="12"/>
      <c r="B608" s="12"/>
      <c r="C608" s="12"/>
      <c r="D608" s="12"/>
      <c r="E608" s="12"/>
      <c r="F608" s="12"/>
      <c r="G608" s="12"/>
      <c r="H608" s="12"/>
      <c r="I608" s="12"/>
      <c r="J608" s="12"/>
      <c r="K608" s="12"/>
      <c r="L608" s="12"/>
      <c r="M608" s="12"/>
      <c r="N608" s="12"/>
      <c r="O608" s="12"/>
      <c r="P608" s="12"/>
      <c r="Q608" s="12"/>
      <c r="R608" s="12"/>
      <c r="S608" s="12"/>
      <c r="T608" s="12"/>
      <c r="U608" s="12"/>
      <c r="V608" s="12"/>
    </row>
    <row r="609" spans="1:22" ht="15.75" customHeight="1" x14ac:dyDescent="0.2">
      <c r="A609" s="12"/>
      <c r="B609" s="12"/>
      <c r="C609" s="12"/>
      <c r="D609" s="12"/>
      <c r="E609" s="12"/>
      <c r="F609" s="12"/>
      <c r="G609" s="12"/>
      <c r="H609" s="12"/>
      <c r="I609" s="12"/>
      <c r="J609" s="12"/>
      <c r="K609" s="12"/>
      <c r="L609" s="12"/>
      <c r="M609" s="12"/>
      <c r="N609" s="12"/>
      <c r="O609" s="12"/>
      <c r="P609" s="12"/>
      <c r="Q609" s="12"/>
      <c r="R609" s="12"/>
      <c r="S609" s="12"/>
      <c r="T609" s="12"/>
      <c r="U609" s="12"/>
      <c r="V609" s="12"/>
    </row>
    <row r="610" spans="1:22" ht="15.75" customHeight="1" x14ac:dyDescent="0.2">
      <c r="A610" s="12"/>
      <c r="B610" s="12"/>
      <c r="C610" s="12"/>
      <c r="D610" s="12"/>
      <c r="E610" s="12"/>
      <c r="F610" s="12"/>
      <c r="G610" s="12"/>
      <c r="H610" s="12"/>
      <c r="I610" s="12"/>
      <c r="J610" s="12"/>
      <c r="K610" s="12"/>
      <c r="L610" s="12"/>
      <c r="M610" s="12"/>
      <c r="N610" s="12"/>
      <c r="O610" s="12"/>
      <c r="P610" s="12"/>
      <c r="Q610" s="12"/>
      <c r="R610" s="12"/>
      <c r="S610" s="12"/>
      <c r="T610" s="12"/>
      <c r="U610" s="12"/>
      <c r="V610" s="12"/>
    </row>
    <row r="611" spans="1:22" ht="15.75" customHeight="1" x14ac:dyDescent="0.2">
      <c r="A611" s="12"/>
      <c r="B611" s="12"/>
      <c r="C611" s="12"/>
      <c r="D611" s="12"/>
      <c r="E611" s="12"/>
      <c r="F611" s="12"/>
      <c r="G611" s="12"/>
      <c r="H611" s="12"/>
      <c r="I611" s="12"/>
      <c r="J611" s="12"/>
      <c r="K611" s="12"/>
      <c r="L611" s="12"/>
      <c r="M611" s="12"/>
      <c r="N611" s="12"/>
      <c r="O611" s="12"/>
      <c r="P611" s="12"/>
      <c r="Q611" s="12"/>
      <c r="R611" s="12"/>
      <c r="S611" s="12"/>
      <c r="T611" s="12"/>
      <c r="U611" s="12"/>
      <c r="V611" s="12"/>
    </row>
    <row r="612" spans="1:22" ht="15.75" customHeight="1" x14ac:dyDescent="0.2">
      <c r="A612" s="12"/>
      <c r="B612" s="12"/>
      <c r="C612" s="12"/>
      <c r="D612" s="12"/>
      <c r="E612" s="12"/>
      <c r="F612" s="12"/>
      <c r="G612" s="12"/>
      <c r="H612" s="12"/>
      <c r="I612" s="12"/>
      <c r="J612" s="12"/>
      <c r="K612" s="12"/>
      <c r="L612" s="12"/>
      <c r="M612" s="12"/>
      <c r="N612" s="12"/>
      <c r="O612" s="12"/>
      <c r="P612" s="12"/>
      <c r="Q612" s="12"/>
      <c r="R612" s="12"/>
      <c r="S612" s="12"/>
      <c r="T612" s="12"/>
      <c r="U612" s="12"/>
      <c r="V612" s="12"/>
    </row>
    <row r="613" spans="1:22" ht="15.75" customHeight="1" x14ac:dyDescent="0.2">
      <c r="A613" s="12"/>
      <c r="B613" s="12"/>
      <c r="C613" s="12"/>
      <c r="D613" s="12"/>
      <c r="E613" s="12"/>
      <c r="F613" s="12"/>
      <c r="G613" s="12"/>
      <c r="H613" s="12"/>
      <c r="I613" s="12"/>
      <c r="J613" s="12"/>
      <c r="K613" s="12"/>
      <c r="L613" s="12"/>
      <c r="M613" s="12"/>
      <c r="N613" s="12"/>
      <c r="O613" s="12"/>
      <c r="P613" s="12"/>
      <c r="Q613" s="12"/>
      <c r="R613" s="12"/>
      <c r="S613" s="12"/>
      <c r="T613" s="12"/>
      <c r="U613" s="12"/>
      <c r="V613" s="12"/>
    </row>
    <row r="614" spans="1:22" ht="15.75" customHeight="1" x14ac:dyDescent="0.2">
      <c r="A614" s="12"/>
      <c r="B614" s="12"/>
      <c r="C614" s="12"/>
      <c r="D614" s="12"/>
      <c r="E614" s="12"/>
      <c r="F614" s="12"/>
      <c r="G614" s="12"/>
      <c r="H614" s="12"/>
      <c r="I614" s="12"/>
      <c r="J614" s="12"/>
      <c r="K614" s="12"/>
      <c r="L614" s="12"/>
      <c r="M614" s="12"/>
      <c r="N614" s="12"/>
      <c r="O614" s="12"/>
      <c r="P614" s="12"/>
      <c r="Q614" s="12"/>
      <c r="R614" s="12"/>
      <c r="S614" s="12"/>
      <c r="T614" s="12"/>
      <c r="U614" s="12"/>
      <c r="V614" s="12"/>
    </row>
    <row r="615" spans="1:22" ht="15.75" customHeight="1" x14ac:dyDescent="0.2">
      <c r="A615" s="12"/>
      <c r="B615" s="12"/>
      <c r="C615" s="12"/>
      <c r="D615" s="12"/>
      <c r="E615" s="12"/>
      <c r="F615" s="12"/>
      <c r="G615" s="12"/>
      <c r="H615" s="12"/>
      <c r="I615" s="12"/>
      <c r="J615" s="12"/>
      <c r="K615" s="12"/>
      <c r="L615" s="12"/>
      <c r="M615" s="12"/>
      <c r="N615" s="12"/>
      <c r="O615" s="12"/>
      <c r="P615" s="12"/>
      <c r="Q615" s="12"/>
      <c r="R615" s="12"/>
      <c r="S615" s="12"/>
      <c r="T615" s="12"/>
      <c r="U615" s="12"/>
      <c r="V615" s="12"/>
    </row>
    <row r="616" spans="1:22" ht="15.75" customHeight="1" x14ac:dyDescent="0.2">
      <c r="A616" s="12"/>
      <c r="B616" s="12"/>
      <c r="C616" s="12"/>
      <c r="D616" s="12"/>
      <c r="E616" s="12"/>
      <c r="F616" s="12"/>
      <c r="G616" s="12"/>
      <c r="H616" s="12"/>
      <c r="I616" s="12"/>
      <c r="J616" s="12"/>
      <c r="K616" s="12"/>
      <c r="L616" s="12"/>
      <c r="M616" s="12"/>
      <c r="N616" s="12"/>
      <c r="O616" s="12"/>
      <c r="P616" s="12"/>
      <c r="Q616" s="12"/>
      <c r="R616" s="12"/>
      <c r="S616" s="12"/>
      <c r="T616" s="12"/>
      <c r="U616" s="12"/>
      <c r="V616" s="12"/>
    </row>
    <row r="617" spans="1:22" ht="15.75" customHeight="1" x14ac:dyDescent="0.2">
      <c r="A617" s="12"/>
      <c r="B617" s="12"/>
      <c r="C617" s="12"/>
      <c r="D617" s="12"/>
      <c r="E617" s="12"/>
      <c r="F617" s="12"/>
      <c r="G617" s="12"/>
      <c r="H617" s="12"/>
      <c r="I617" s="12"/>
      <c r="J617" s="12"/>
      <c r="K617" s="12"/>
      <c r="L617" s="12"/>
      <c r="M617" s="12"/>
      <c r="N617" s="12"/>
      <c r="O617" s="12"/>
      <c r="P617" s="12"/>
      <c r="Q617" s="12"/>
      <c r="R617" s="12"/>
      <c r="S617" s="12"/>
      <c r="T617" s="12"/>
      <c r="U617" s="12"/>
      <c r="V617" s="12"/>
    </row>
    <row r="618" spans="1:22" ht="15.75" customHeight="1" x14ac:dyDescent="0.2">
      <c r="A618" s="12"/>
      <c r="B618" s="12"/>
      <c r="C618" s="12"/>
      <c r="D618" s="12"/>
      <c r="E618" s="12"/>
      <c r="F618" s="12"/>
      <c r="G618" s="12"/>
      <c r="H618" s="12"/>
      <c r="I618" s="12"/>
      <c r="J618" s="12"/>
      <c r="K618" s="12"/>
      <c r="L618" s="12"/>
      <c r="M618" s="12"/>
      <c r="N618" s="12"/>
      <c r="O618" s="12"/>
      <c r="P618" s="12"/>
      <c r="Q618" s="12"/>
      <c r="R618" s="12"/>
      <c r="S618" s="12"/>
      <c r="T618" s="12"/>
      <c r="U618" s="12"/>
      <c r="V618" s="12"/>
    </row>
    <row r="619" spans="1:22" ht="15.75" customHeight="1" x14ac:dyDescent="0.2">
      <c r="A619" s="12"/>
      <c r="B619" s="12"/>
      <c r="C619" s="12"/>
      <c r="D619" s="12"/>
      <c r="E619" s="12"/>
      <c r="F619" s="12"/>
      <c r="G619" s="12"/>
      <c r="H619" s="12"/>
      <c r="I619" s="12"/>
      <c r="J619" s="12"/>
      <c r="K619" s="12"/>
      <c r="L619" s="12"/>
      <c r="M619" s="12"/>
      <c r="N619" s="12"/>
      <c r="O619" s="12"/>
      <c r="P619" s="12"/>
      <c r="Q619" s="12"/>
      <c r="R619" s="12"/>
      <c r="S619" s="12"/>
      <c r="T619" s="12"/>
      <c r="U619" s="12"/>
      <c r="V619" s="12"/>
    </row>
    <row r="620" spans="1:22" ht="15.75" customHeight="1" x14ac:dyDescent="0.2">
      <c r="A620" s="12"/>
      <c r="B620" s="12"/>
      <c r="C620" s="12"/>
      <c r="D620" s="12"/>
      <c r="E620" s="12"/>
      <c r="F620" s="12"/>
      <c r="G620" s="12"/>
      <c r="H620" s="12"/>
      <c r="I620" s="12"/>
      <c r="J620" s="12"/>
      <c r="K620" s="12"/>
      <c r="L620" s="12"/>
      <c r="M620" s="12"/>
      <c r="N620" s="12"/>
      <c r="O620" s="12"/>
      <c r="P620" s="12"/>
      <c r="Q620" s="12"/>
      <c r="R620" s="12"/>
      <c r="S620" s="12"/>
      <c r="T620" s="12"/>
      <c r="U620" s="12"/>
      <c r="V620" s="12"/>
    </row>
    <row r="621" spans="1:22" ht="15.75" customHeight="1" x14ac:dyDescent="0.2">
      <c r="A621" s="12"/>
      <c r="B621" s="12"/>
      <c r="C621" s="12"/>
      <c r="D621" s="12"/>
      <c r="E621" s="12"/>
      <c r="F621" s="12"/>
      <c r="G621" s="12"/>
      <c r="H621" s="12"/>
      <c r="I621" s="12"/>
      <c r="J621" s="12"/>
      <c r="K621" s="12"/>
      <c r="L621" s="12"/>
      <c r="M621" s="12"/>
      <c r="N621" s="12"/>
      <c r="O621" s="12"/>
      <c r="P621" s="12"/>
      <c r="Q621" s="12"/>
      <c r="R621" s="12"/>
      <c r="S621" s="12"/>
      <c r="T621" s="12"/>
      <c r="U621" s="12"/>
      <c r="V621" s="12"/>
    </row>
    <row r="622" spans="1:22" ht="15.75" customHeight="1" x14ac:dyDescent="0.2">
      <c r="A622" s="12"/>
      <c r="B622" s="12"/>
      <c r="C622" s="12"/>
      <c r="D622" s="12"/>
      <c r="E622" s="12"/>
      <c r="F622" s="12"/>
      <c r="G622" s="12"/>
      <c r="H622" s="12"/>
      <c r="I622" s="12"/>
      <c r="J622" s="12"/>
      <c r="K622" s="12"/>
      <c r="L622" s="12"/>
      <c r="M622" s="12"/>
      <c r="N622" s="12"/>
      <c r="O622" s="12"/>
      <c r="P622" s="12"/>
      <c r="Q622" s="12"/>
      <c r="R622" s="12"/>
      <c r="S622" s="12"/>
      <c r="T622" s="12"/>
      <c r="U622" s="12"/>
      <c r="V622" s="12"/>
    </row>
    <row r="623" spans="1:22" ht="15.75" customHeight="1" x14ac:dyDescent="0.2">
      <c r="A623" s="12"/>
      <c r="B623" s="12"/>
      <c r="C623" s="12"/>
      <c r="D623" s="12"/>
      <c r="E623" s="12"/>
      <c r="F623" s="12"/>
      <c r="G623" s="12"/>
      <c r="H623" s="12"/>
      <c r="I623" s="12"/>
      <c r="J623" s="12"/>
      <c r="K623" s="12"/>
      <c r="L623" s="12"/>
      <c r="M623" s="12"/>
      <c r="N623" s="12"/>
      <c r="O623" s="12"/>
      <c r="P623" s="12"/>
      <c r="Q623" s="12"/>
      <c r="R623" s="12"/>
      <c r="S623" s="12"/>
      <c r="T623" s="12"/>
      <c r="U623" s="12"/>
      <c r="V623" s="12"/>
    </row>
    <row r="624" spans="1:22" ht="15.75" customHeight="1" x14ac:dyDescent="0.2">
      <c r="A624" s="12"/>
      <c r="B624" s="12"/>
      <c r="C624" s="12"/>
      <c r="D624" s="12"/>
      <c r="E624" s="12"/>
      <c r="F624" s="12"/>
      <c r="G624" s="12"/>
      <c r="H624" s="12"/>
      <c r="I624" s="12"/>
      <c r="J624" s="12"/>
      <c r="K624" s="12"/>
      <c r="L624" s="12"/>
      <c r="M624" s="12"/>
      <c r="N624" s="12"/>
      <c r="O624" s="12"/>
      <c r="P624" s="12"/>
      <c r="Q624" s="12"/>
      <c r="R624" s="12"/>
      <c r="S624" s="12"/>
      <c r="T624" s="12"/>
      <c r="U624" s="12"/>
      <c r="V624" s="12"/>
    </row>
    <row r="625" spans="1:22" ht="15.75" customHeight="1" x14ac:dyDescent="0.2">
      <c r="A625" s="12"/>
      <c r="B625" s="12"/>
      <c r="C625" s="12"/>
      <c r="D625" s="12"/>
      <c r="E625" s="12"/>
      <c r="F625" s="12"/>
      <c r="G625" s="12"/>
      <c r="H625" s="12"/>
      <c r="I625" s="12"/>
      <c r="J625" s="12"/>
      <c r="K625" s="12"/>
      <c r="L625" s="12"/>
      <c r="M625" s="12"/>
      <c r="N625" s="12"/>
      <c r="O625" s="12"/>
      <c r="P625" s="12"/>
      <c r="Q625" s="12"/>
      <c r="R625" s="12"/>
      <c r="S625" s="12"/>
      <c r="T625" s="12"/>
      <c r="U625" s="12"/>
      <c r="V625" s="12"/>
    </row>
    <row r="626" spans="1:22" ht="15.75" customHeight="1" x14ac:dyDescent="0.2">
      <c r="A626" s="12"/>
      <c r="B626" s="12"/>
      <c r="C626" s="12"/>
      <c r="D626" s="12"/>
      <c r="E626" s="12"/>
      <c r="F626" s="12"/>
      <c r="G626" s="12"/>
      <c r="H626" s="12"/>
      <c r="I626" s="12"/>
      <c r="J626" s="12"/>
      <c r="K626" s="12"/>
      <c r="L626" s="12"/>
      <c r="M626" s="12"/>
      <c r="N626" s="12"/>
      <c r="O626" s="12"/>
      <c r="P626" s="12"/>
      <c r="Q626" s="12"/>
      <c r="R626" s="12"/>
      <c r="S626" s="12"/>
      <c r="T626" s="12"/>
      <c r="U626" s="12"/>
      <c r="V626" s="12"/>
    </row>
    <row r="627" spans="1:22" ht="15.75" customHeight="1" x14ac:dyDescent="0.2">
      <c r="A627" s="12"/>
      <c r="B627" s="12"/>
      <c r="C627" s="12"/>
      <c r="D627" s="12"/>
      <c r="E627" s="12"/>
      <c r="F627" s="12"/>
      <c r="G627" s="12"/>
      <c r="H627" s="12"/>
      <c r="I627" s="12"/>
      <c r="J627" s="12"/>
      <c r="K627" s="12"/>
      <c r="L627" s="12"/>
      <c r="M627" s="12"/>
      <c r="N627" s="12"/>
      <c r="O627" s="12"/>
      <c r="P627" s="12"/>
      <c r="Q627" s="12"/>
      <c r="R627" s="12"/>
      <c r="S627" s="12"/>
      <c r="T627" s="12"/>
      <c r="U627" s="12"/>
      <c r="V627" s="12"/>
    </row>
    <row r="628" spans="1:22" ht="15.75" customHeight="1" x14ac:dyDescent="0.2">
      <c r="A628" s="12"/>
      <c r="B628" s="12"/>
      <c r="C628" s="12"/>
      <c r="D628" s="12"/>
      <c r="E628" s="12"/>
      <c r="F628" s="12"/>
      <c r="G628" s="12"/>
      <c r="H628" s="12"/>
      <c r="I628" s="12"/>
      <c r="J628" s="12"/>
      <c r="K628" s="12"/>
      <c r="L628" s="12"/>
      <c r="M628" s="12"/>
      <c r="N628" s="12"/>
      <c r="O628" s="12"/>
      <c r="P628" s="12"/>
      <c r="Q628" s="12"/>
      <c r="R628" s="12"/>
      <c r="S628" s="12"/>
      <c r="T628" s="12"/>
      <c r="U628" s="12"/>
      <c r="V628" s="12"/>
    </row>
    <row r="629" spans="1:22" ht="15.75" customHeight="1" x14ac:dyDescent="0.2">
      <c r="A629" s="12"/>
      <c r="B629" s="12"/>
      <c r="C629" s="12"/>
      <c r="D629" s="12"/>
      <c r="E629" s="12"/>
      <c r="F629" s="12"/>
      <c r="G629" s="12"/>
      <c r="H629" s="12"/>
      <c r="I629" s="12"/>
      <c r="J629" s="12"/>
      <c r="K629" s="12"/>
      <c r="L629" s="12"/>
      <c r="M629" s="12"/>
      <c r="N629" s="12"/>
      <c r="O629" s="12"/>
      <c r="P629" s="12"/>
      <c r="Q629" s="12"/>
      <c r="R629" s="12"/>
      <c r="S629" s="12"/>
      <c r="T629" s="12"/>
      <c r="U629" s="12"/>
      <c r="V629" s="12"/>
    </row>
    <row r="630" spans="1:22" ht="15.75" customHeight="1" x14ac:dyDescent="0.2">
      <c r="A630" s="12"/>
      <c r="B630" s="12"/>
      <c r="C630" s="12"/>
      <c r="D630" s="12"/>
      <c r="E630" s="12"/>
      <c r="F630" s="12"/>
      <c r="G630" s="12"/>
      <c r="H630" s="12"/>
      <c r="I630" s="12"/>
      <c r="J630" s="12"/>
      <c r="K630" s="12"/>
      <c r="L630" s="12"/>
      <c r="M630" s="12"/>
      <c r="N630" s="12"/>
      <c r="O630" s="12"/>
      <c r="P630" s="12"/>
      <c r="Q630" s="12"/>
      <c r="R630" s="12"/>
      <c r="S630" s="12"/>
      <c r="T630" s="12"/>
      <c r="U630" s="12"/>
      <c r="V630" s="12"/>
    </row>
    <row r="631" spans="1:22" ht="15.75" customHeight="1" x14ac:dyDescent="0.2">
      <c r="A631" s="12"/>
      <c r="B631" s="12"/>
      <c r="C631" s="12"/>
      <c r="D631" s="12"/>
      <c r="E631" s="12"/>
      <c r="F631" s="12"/>
      <c r="G631" s="12"/>
      <c r="H631" s="12"/>
      <c r="I631" s="12"/>
      <c r="J631" s="12"/>
      <c r="K631" s="12"/>
      <c r="L631" s="12"/>
      <c r="M631" s="12"/>
      <c r="N631" s="12"/>
      <c r="O631" s="12"/>
      <c r="P631" s="12"/>
      <c r="Q631" s="12"/>
      <c r="R631" s="12"/>
      <c r="S631" s="12"/>
      <c r="T631" s="12"/>
      <c r="U631" s="12"/>
      <c r="V631" s="12"/>
    </row>
    <row r="632" spans="1:22" ht="15.75" customHeight="1" x14ac:dyDescent="0.2">
      <c r="A632" s="12"/>
      <c r="B632" s="12"/>
      <c r="C632" s="12"/>
      <c r="D632" s="12"/>
      <c r="E632" s="12"/>
      <c r="F632" s="12"/>
      <c r="G632" s="12"/>
      <c r="H632" s="12"/>
      <c r="I632" s="12"/>
      <c r="J632" s="12"/>
      <c r="K632" s="12"/>
      <c r="L632" s="12"/>
      <c r="M632" s="12"/>
      <c r="N632" s="12"/>
      <c r="O632" s="12"/>
      <c r="P632" s="12"/>
      <c r="Q632" s="12"/>
      <c r="R632" s="12"/>
      <c r="S632" s="12"/>
      <c r="T632" s="12"/>
      <c r="U632" s="12"/>
      <c r="V632" s="12"/>
    </row>
    <row r="633" spans="1:22" ht="15.75" customHeight="1" x14ac:dyDescent="0.2">
      <c r="A633" s="12"/>
      <c r="B633" s="12"/>
      <c r="C633" s="12"/>
      <c r="D633" s="12"/>
      <c r="E633" s="12"/>
      <c r="F633" s="12"/>
      <c r="G633" s="12"/>
      <c r="H633" s="12"/>
      <c r="I633" s="12"/>
      <c r="J633" s="12"/>
      <c r="K633" s="12"/>
      <c r="L633" s="12"/>
      <c r="M633" s="12"/>
      <c r="N633" s="12"/>
      <c r="O633" s="12"/>
      <c r="P633" s="12"/>
      <c r="Q633" s="12"/>
      <c r="R633" s="12"/>
      <c r="S633" s="12"/>
      <c r="T633" s="12"/>
      <c r="U633" s="12"/>
      <c r="V633" s="12"/>
    </row>
    <row r="634" spans="1:22" ht="15.75" customHeight="1" x14ac:dyDescent="0.2">
      <c r="A634" s="12"/>
      <c r="B634" s="12"/>
      <c r="C634" s="12"/>
      <c r="D634" s="12"/>
      <c r="E634" s="12"/>
      <c r="F634" s="12"/>
      <c r="G634" s="12"/>
      <c r="H634" s="12"/>
      <c r="I634" s="12"/>
      <c r="J634" s="12"/>
      <c r="K634" s="12"/>
      <c r="L634" s="12"/>
      <c r="M634" s="12"/>
      <c r="N634" s="12"/>
      <c r="O634" s="12"/>
      <c r="P634" s="12"/>
      <c r="Q634" s="12"/>
      <c r="R634" s="12"/>
      <c r="S634" s="12"/>
      <c r="T634" s="12"/>
      <c r="U634" s="12"/>
      <c r="V634" s="12"/>
    </row>
    <row r="635" spans="1:22" ht="15.75" customHeight="1" x14ac:dyDescent="0.2">
      <c r="A635" s="12"/>
      <c r="B635" s="12"/>
      <c r="C635" s="12"/>
      <c r="D635" s="12"/>
      <c r="E635" s="12"/>
      <c r="F635" s="12"/>
      <c r="G635" s="12"/>
      <c r="H635" s="12"/>
      <c r="I635" s="12"/>
      <c r="J635" s="12"/>
      <c r="K635" s="12"/>
      <c r="L635" s="12"/>
      <c r="M635" s="12"/>
      <c r="N635" s="12"/>
      <c r="O635" s="12"/>
      <c r="P635" s="12"/>
      <c r="Q635" s="12"/>
      <c r="R635" s="12"/>
      <c r="S635" s="12"/>
      <c r="T635" s="12"/>
      <c r="U635" s="12"/>
      <c r="V635" s="12"/>
    </row>
    <row r="636" spans="1:22" ht="15.75" customHeight="1" x14ac:dyDescent="0.2">
      <c r="A636" s="12"/>
      <c r="B636" s="12"/>
      <c r="C636" s="12"/>
      <c r="D636" s="12"/>
      <c r="E636" s="12"/>
      <c r="F636" s="12"/>
      <c r="G636" s="12"/>
      <c r="H636" s="12"/>
      <c r="I636" s="12"/>
      <c r="J636" s="12"/>
      <c r="K636" s="12"/>
      <c r="L636" s="12"/>
      <c r="M636" s="12"/>
      <c r="N636" s="12"/>
      <c r="O636" s="12"/>
      <c r="P636" s="12"/>
      <c r="Q636" s="12"/>
      <c r="R636" s="12"/>
      <c r="S636" s="12"/>
      <c r="T636" s="12"/>
      <c r="U636" s="12"/>
      <c r="V636" s="12"/>
    </row>
    <row r="637" spans="1:22" ht="15.75" customHeight="1" x14ac:dyDescent="0.2">
      <c r="A637" s="12"/>
      <c r="B637" s="12"/>
      <c r="C637" s="12"/>
      <c r="D637" s="12"/>
      <c r="E637" s="12"/>
      <c r="F637" s="12"/>
      <c r="G637" s="12"/>
      <c r="H637" s="12"/>
      <c r="I637" s="12"/>
      <c r="J637" s="12"/>
      <c r="K637" s="12"/>
      <c r="L637" s="12"/>
      <c r="M637" s="12"/>
      <c r="N637" s="12"/>
      <c r="O637" s="12"/>
      <c r="P637" s="12"/>
      <c r="Q637" s="12"/>
      <c r="R637" s="12"/>
      <c r="S637" s="12"/>
      <c r="T637" s="12"/>
      <c r="U637" s="12"/>
      <c r="V637" s="12"/>
    </row>
    <row r="638" spans="1:22" ht="15.75" customHeight="1" x14ac:dyDescent="0.2">
      <c r="A638" s="12"/>
      <c r="B638" s="12"/>
      <c r="C638" s="12"/>
      <c r="D638" s="12"/>
      <c r="E638" s="12"/>
      <c r="F638" s="12"/>
      <c r="G638" s="12"/>
      <c r="H638" s="12"/>
      <c r="I638" s="12"/>
      <c r="J638" s="12"/>
      <c r="K638" s="12"/>
      <c r="L638" s="12"/>
      <c r="M638" s="12"/>
      <c r="N638" s="12"/>
      <c r="O638" s="12"/>
      <c r="P638" s="12"/>
      <c r="Q638" s="12"/>
      <c r="R638" s="12"/>
      <c r="S638" s="12"/>
      <c r="T638" s="12"/>
      <c r="U638" s="12"/>
      <c r="V638" s="12"/>
    </row>
    <row r="639" spans="1:22" ht="15.75" customHeight="1" x14ac:dyDescent="0.2">
      <c r="A639" s="12"/>
      <c r="B639" s="12"/>
      <c r="C639" s="12"/>
      <c r="D639" s="12"/>
      <c r="E639" s="12"/>
      <c r="F639" s="12"/>
      <c r="G639" s="12"/>
      <c r="H639" s="12"/>
      <c r="I639" s="12"/>
      <c r="J639" s="12"/>
      <c r="K639" s="12"/>
      <c r="L639" s="12"/>
      <c r="M639" s="12"/>
      <c r="N639" s="12"/>
      <c r="O639" s="12"/>
      <c r="P639" s="12"/>
      <c r="Q639" s="12"/>
      <c r="R639" s="12"/>
      <c r="S639" s="12"/>
      <c r="T639" s="12"/>
      <c r="U639" s="12"/>
      <c r="V639" s="12"/>
    </row>
    <row r="640" spans="1:22" ht="15.75" customHeight="1" x14ac:dyDescent="0.2">
      <c r="A640" s="12"/>
      <c r="B640" s="12"/>
      <c r="C640" s="12"/>
      <c r="D640" s="12"/>
      <c r="E640" s="12"/>
      <c r="F640" s="12"/>
      <c r="G640" s="12"/>
      <c r="H640" s="12"/>
      <c r="I640" s="12"/>
      <c r="J640" s="12"/>
      <c r="K640" s="12"/>
      <c r="L640" s="12"/>
      <c r="M640" s="12"/>
      <c r="N640" s="12"/>
      <c r="O640" s="12"/>
      <c r="P640" s="12"/>
      <c r="Q640" s="12"/>
      <c r="R640" s="12"/>
      <c r="S640" s="12"/>
      <c r="T640" s="12"/>
      <c r="U640" s="12"/>
      <c r="V640" s="12"/>
    </row>
    <row r="641" spans="1:22" ht="15.75" customHeight="1" x14ac:dyDescent="0.2">
      <c r="A641" s="12"/>
      <c r="B641" s="12"/>
      <c r="C641" s="12"/>
      <c r="D641" s="12"/>
      <c r="E641" s="12"/>
      <c r="F641" s="12"/>
      <c r="G641" s="12"/>
      <c r="H641" s="12"/>
      <c r="I641" s="12"/>
      <c r="J641" s="12"/>
      <c r="K641" s="12"/>
      <c r="L641" s="12"/>
      <c r="M641" s="12"/>
      <c r="N641" s="12"/>
      <c r="O641" s="12"/>
      <c r="P641" s="12"/>
      <c r="Q641" s="12"/>
      <c r="R641" s="12"/>
      <c r="S641" s="12"/>
      <c r="T641" s="12"/>
      <c r="U641" s="12"/>
      <c r="V641" s="12"/>
    </row>
    <row r="642" spans="1:22" ht="15.75" customHeight="1" x14ac:dyDescent="0.2">
      <c r="A642" s="12"/>
      <c r="B642" s="12"/>
      <c r="C642" s="12"/>
      <c r="D642" s="12"/>
      <c r="E642" s="12"/>
      <c r="F642" s="12"/>
      <c r="G642" s="12"/>
      <c r="H642" s="12"/>
      <c r="I642" s="12"/>
      <c r="J642" s="12"/>
      <c r="K642" s="12"/>
      <c r="L642" s="12"/>
      <c r="M642" s="12"/>
      <c r="N642" s="12"/>
      <c r="O642" s="12"/>
      <c r="P642" s="12"/>
      <c r="Q642" s="12"/>
      <c r="R642" s="12"/>
      <c r="S642" s="12"/>
      <c r="T642" s="12"/>
      <c r="U642" s="12"/>
      <c r="V642" s="12"/>
    </row>
    <row r="643" spans="1:22" ht="15.75" customHeight="1" x14ac:dyDescent="0.2">
      <c r="A643" s="12"/>
      <c r="B643" s="12"/>
      <c r="C643" s="12"/>
      <c r="D643" s="12"/>
      <c r="E643" s="12"/>
      <c r="F643" s="12"/>
      <c r="G643" s="12"/>
      <c r="H643" s="12"/>
      <c r="I643" s="12"/>
      <c r="J643" s="12"/>
      <c r="K643" s="12"/>
      <c r="L643" s="12"/>
      <c r="M643" s="12"/>
      <c r="N643" s="12"/>
      <c r="O643" s="12"/>
      <c r="P643" s="12"/>
      <c r="Q643" s="12"/>
      <c r="R643" s="12"/>
      <c r="S643" s="12"/>
      <c r="T643" s="12"/>
      <c r="U643" s="12"/>
      <c r="V643" s="12"/>
    </row>
    <row r="644" spans="1:22" ht="15.75" customHeight="1" x14ac:dyDescent="0.2">
      <c r="A644" s="12"/>
      <c r="B644" s="12"/>
      <c r="C644" s="12"/>
      <c r="D644" s="12"/>
      <c r="E644" s="12"/>
      <c r="F644" s="12"/>
      <c r="G644" s="12"/>
      <c r="H644" s="12"/>
      <c r="I644" s="12"/>
      <c r="J644" s="12"/>
      <c r="K644" s="12"/>
      <c r="L644" s="12"/>
      <c r="M644" s="12"/>
      <c r="N644" s="12"/>
      <c r="O644" s="12"/>
      <c r="P644" s="12"/>
      <c r="Q644" s="12"/>
      <c r="R644" s="12"/>
      <c r="S644" s="12"/>
      <c r="T644" s="12"/>
      <c r="U644" s="12"/>
      <c r="V644" s="12"/>
    </row>
    <row r="645" spans="1:22" ht="15.75" customHeight="1" x14ac:dyDescent="0.2">
      <c r="A645" s="12"/>
      <c r="B645" s="12"/>
      <c r="C645" s="12"/>
      <c r="D645" s="12"/>
      <c r="E645" s="12"/>
      <c r="F645" s="12"/>
      <c r="G645" s="12"/>
      <c r="H645" s="12"/>
      <c r="I645" s="12"/>
      <c r="J645" s="12"/>
      <c r="K645" s="12"/>
      <c r="L645" s="12"/>
      <c r="M645" s="12"/>
      <c r="N645" s="12"/>
      <c r="O645" s="12"/>
      <c r="P645" s="12"/>
      <c r="Q645" s="12"/>
      <c r="R645" s="12"/>
      <c r="S645" s="12"/>
      <c r="T645" s="12"/>
      <c r="U645" s="12"/>
      <c r="V645" s="12"/>
    </row>
    <row r="646" spans="1:22" ht="15.75" customHeight="1" x14ac:dyDescent="0.2">
      <c r="A646" s="12"/>
      <c r="B646" s="12"/>
      <c r="C646" s="12"/>
      <c r="D646" s="12"/>
      <c r="E646" s="12"/>
      <c r="F646" s="12"/>
      <c r="G646" s="12"/>
      <c r="H646" s="12"/>
      <c r="I646" s="12"/>
      <c r="J646" s="12"/>
      <c r="K646" s="12"/>
      <c r="L646" s="12"/>
      <c r="M646" s="12"/>
      <c r="N646" s="12"/>
      <c r="O646" s="12"/>
      <c r="P646" s="12"/>
      <c r="Q646" s="12"/>
      <c r="R646" s="12"/>
      <c r="S646" s="12"/>
      <c r="T646" s="12"/>
      <c r="U646" s="12"/>
      <c r="V646" s="12"/>
    </row>
    <row r="647" spans="1:22" ht="15.75" customHeight="1" x14ac:dyDescent="0.2">
      <c r="A647" s="12"/>
      <c r="B647" s="12"/>
      <c r="C647" s="12"/>
      <c r="D647" s="12"/>
      <c r="E647" s="12"/>
      <c r="F647" s="12"/>
      <c r="G647" s="12"/>
      <c r="H647" s="12"/>
      <c r="I647" s="12"/>
      <c r="J647" s="12"/>
      <c r="K647" s="12"/>
      <c r="L647" s="12"/>
      <c r="M647" s="12"/>
      <c r="N647" s="12"/>
      <c r="O647" s="12"/>
      <c r="P647" s="12"/>
      <c r="Q647" s="12"/>
      <c r="R647" s="12"/>
      <c r="S647" s="12"/>
      <c r="T647" s="12"/>
      <c r="U647" s="12"/>
      <c r="V647" s="12"/>
    </row>
    <row r="648" spans="1:22" ht="15.75" customHeight="1" x14ac:dyDescent="0.2">
      <c r="A648" s="12"/>
      <c r="B648" s="12"/>
      <c r="C648" s="12"/>
      <c r="D648" s="12"/>
      <c r="E648" s="12"/>
      <c r="F648" s="12"/>
      <c r="G648" s="12"/>
      <c r="H648" s="12"/>
      <c r="I648" s="12"/>
      <c r="J648" s="12"/>
      <c r="K648" s="12"/>
      <c r="L648" s="12"/>
      <c r="M648" s="12"/>
      <c r="N648" s="12"/>
      <c r="O648" s="12"/>
      <c r="P648" s="12"/>
      <c r="Q648" s="12"/>
      <c r="R648" s="12"/>
      <c r="S648" s="12"/>
      <c r="T648" s="12"/>
      <c r="U648" s="12"/>
      <c r="V648" s="12"/>
    </row>
    <row r="649" spans="1:22" ht="15.75" customHeight="1" x14ac:dyDescent="0.2">
      <c r="A649" s="12"/>
      <c r="B649" s="12"/>
      <c r="C649" s="12"/>
      <c r="D649" s="12"/>
      <c r="E649" s="12"/>
      <c r="F649" s="12"/>
      <c r="G649" s="12"/>
      <c r="H649" s="12"/>
      <c r="I649" s="12"/>
      <c r="J649" s="12"/>
      <c r="K649" s="12"/>
      <c r="L649" s="12"/>
      <c r="M649" s="12"/>
      <c r="N649" s="12"/>
      <c r="O649" s="12"/>
      <c r="P649" s="12"/>
      <c r="Q649" s="12"/>
      <c r="R649" s="12"/>
      <c r="S649" s="12"/>
      <c r="T649" s="12"/>
      <c r="U649" s="12"/>
      <c r="V649" s="12"/>
    </row>
    <row r="650" spans="1:22" ht="15.75" customHeight="1" x14ac:dyDescent="0.2">
      <c r="A650" s="12"/>
      <c r="B650" s="12"/>
      <c r="C650" s="12"/>
      <c r="D650" s="12"/>
      <c r="E650" s="12"/>
      <c r="F650" s="12"/>
      <c r="G650" s="12"/>
      <c r="H650" s="12"/>
      <c r="I650" s="12"/>
      <c r="J650" s="12"/>
      <c r="K650" s="12"/>
      <c r="L650" s="12"/>
      <c r="M650" s="12"/>
      <c r="N650" s="12"/>
      <c r="O650" s="12"/>
      <c r="P650" s="12"/>
      <c r="Q650" s="12"/>
      <c r="R650" s="12"/>
      <c r="S650" s="12"/>
      <c r="T650" s="12"/>
      <c r="U650" s="12"/>
      <c r="V650" s="12"/>
    </row>
    <row r="651" spans="1:22" ht="15.75" customHeight="1" x14ac:dyDescent="0.2">
      <c r="A651" s="12"/>
      <c r="B651" s="12"/>
      <c r="C651" s="12"/>
      <c r="D651" s="12"/>
      <c r="E651" s="12"/>
      <c r="F651" s="12"/>
      <c r="G651" s="12"/>
      <c r="H651" s="12"/>
      <c r="I651" s="12"/>
      <c r="J651" s="12"/>
      <c r="K651" s="12"/>
      <c r="L651" s="12"/>
      <c r="M651" s="12"/>
      <c r="N651" s="12"/>
      <c r="O651" s="12"/>
      <c r="P651" s="12"/>
      <c r="Q651" s="12"/>
      <c r="R651" s="12"/>
      <c r="S651" s="12"/>
      <c r="T651" s="12"/>
      <c r="U651" s="12"/>
      <c r="V651" s="12"/>
    </row>
    <row r="652" spans="1:22" ht="15.75" customHeight="1" x14ac:dyDescent="0.2">
      <c r="A652" s="12"/>
      <c r="B652" s="12"/>
      <c r="C652" s="12"/>
      <c r="D652" s="12"/>
      <c r="E652" s="12"/>
      <c r="F652" s="12"/>
      <c r="G652" s="12"/>
      <c r="H652" s="12"/>
      <c r="I652" s="12"/>
      <c r="J652" s="12"/>
      <c r="K652" s="12"/>
      <c r="L652" s="12"/>
      <c r="M652" s="12"/>
      <c r="N652" s="12"/>
      <c r="O652" s="12"/>
      <c r="P652" s="12"/>
      <c r="Q652" s="12"/>
      <c r="R652" s="12"/>
      <c r="S652" s="12"/>
      <c r="T652" s="12"/>
      <c r="U652" s="12"/>
      <c r="V652" s="12"/>
    </row>
    <row r="653" spans="1:22" ht="15.75" customHeight="1" x14ac:dyDescent="0.2">
      <c r="A653" s="12"/>
      <c r="B653" s="12"/>
      <c r="C653" s="12"/>
      <c r="D653" s="12"/>
      <c r="E653" s="12"/>
      <c r="F653" s="12"/>
      <c r="G653" s="12"/>
      <c r="H653" s="12"/>
      <c r="I653" s="12"/>
      <c r="J653" s="12"/>
      <c r="K653" s="12"/>
      <c r="L653" s="12"/>
      <c r="M653" s="12"/>
      <c r="N653" s="12"/>
      <c r="O653" s="12"/>
      <c r="P653" s="12"/>
      <c r="Q653" s="12"/>
      <c r="R653" s="12"/>
      <c r="S653" s="12"/>
      <c r="T653" s="12"/>
      <c r="U653" s="12"/>
      <c r="V653" s="12"/>
    </row>
    <row r="654" spans="1:22" ht="15.75" customHeight="1" x14ac:dyDescent="0.2">
      <c r="A654" s="12"/>
      <c r="B654" s="12"/>
      <c r="C654" s="12"/>
      <c r="D654" s="12"/>
      <c r="E654" s="12"/>
      <c r="F654" s="12"/>
      <c r="G654" s="12"/>
      <c r="H654" s="12"/>
      <c r="I654" s="12"/>
      <c r="J654" s="12"/>
      <c r="K654" s="12"/>
      <c r="L654" s="12"/>
      <c r="M654" s="12"/>
      <c r="N654" s="12"/>
      <c r="O654" s="12"/>
      <c r="P654" s="12"/>
      <c r="Q654" s="12"/>
      <c r="R654" s="12"/>
      <c r="S654" s="12"/>
      <c r="T654" s="12"/>
      <c r="U654" s="12"/>
      <c r="V654" s="12"/>
    </row>
    <row r="655" spans="1:22" ht="15.75" customHeight="1" x14ac:dyDescent="0.2">
      <c r="A655" s="12"/>
      <c r="B655" s="12"/>
      <c r="C655" s="12"/>
      <c r="D655" s="12"/>
      <c r="E655" s="12"/>
      <c r="F655" s="12"/>
      <c r="G655" s="12"/>
      <c r="H655" s="12"/>
      <c r="I655" s="12"/>
      <c r="J655" s="12"/>
      <c r="K655" s="12"/>
      <c r="L655" s="12"/>
      <c r="M655" s="12"/>
      <c r="N655" s="12"/>
      <c r="O655" s="12"/>
      <c r="P655" s="12"/>
      <c r="Q655" s="12"/>
      <c r="R655" s="12"/>
      <c r="S655" s="12"/>
      <c r="T655" s="12"/>
      <c r="U655" s="12"/>
      <c r="V655" s="12"/>
    </row>
    <row r="656" spans="1:22" ht="15.75" customHeight="1" x14ac:dyDescent="0.2">
      <c r="A656" s="12"/>
      <c r="B656" s="12"/>
      <c r="C656" s="12"/>
      <c r="D656" s="12"/>
      <c r="E656" s="12"/>
      <c r="F656" s="12"/>
      <c r="G656" s="12"/>
      <c r="H656" s="12"/>
      <c r="I656" s="12"/>
      <c r="J656" s="12"/>
      <c r="K656" s="12"/>
      <c r="L656" s="12"/>
      <c r="M656" s="12"/>
      <c r="N656" s="12"/>
      <c r="O656" s="12"/>
      <c r="P656" s="12"/>
      <c r="Q656" s="12"/>
      <c r="R656" s="12"/>
      <c r="S656" s="12"/>
      <c r="T656" s="12"/>
      <c r="U656" s="12"/>
      <c r="V656" s="12"/>
    </row>
    <row r="657" spans="1:22" ht="15.75" customHeight="1" x14ac:dyDescent="0.2">
      <c r="A657" s="12"/>
      <c r="B657" s="12"/>
      <c r="C657" s="12"/>
      <c r="D657" s="12"/>
      <c r="E657" s="12"/>
      <c r="F657" s="12"/>
      <c r="G657" s="12"/>
      <c r="H657" s="12"/>
      <c r="I657" s="12"/>
      <c r="J657" s="12"/>
      <c r="K657" s="12"/>
      <c r="L657" s="12"/>
      <c r="M657" s="12"/>
      <c r="N657" s="12"/>
      <c r="O657" s="12"/>
      <c r="P657" s="12"/>
      <c r="Q657" s="12"/>
      <c r="R657" s="12"/>
      <c r="S657" s="12"/>
      <c r="T657" s="12"/>
      <c r="U657" s="12"/>
      <c r="V657" s="12"/>
    </row>
    <row r="658" spans="1:22" ht="15.75" customHeight="1" x14ac:dyDescent="0.2">
      <c r="A658" s="12"/>
      <c r="B658" s="12"/>
      <c r="C658" s="12"/>
      <c r="D658" s="12"/>
      <c r="E658" s="12"/>
      <c r="F658" s="12"/>
      <c r="G658" s="12"/>
      <c r="H658" s="12"/>
      <c r="I658" s="12"/>
      <c r="J658" s="12"/>
      <c r="K658" s="12"/>
      <c r="L658" s="12"/>
      <c r="M658" s="12"/>
      <c r="N658" s="12"/>
      <c r="O658" s="12"/>
      <c r="P658" s="12"/>
      <c r="Q658" s="12"/>
      <c r="R658" s="12"/>
      <c r="S658" s="12"/>
      <c r="T658" s="12"/>
      <c r="U658" s="12"/>
      <c r="V658" s="12"/>
    </row>
    <row r="659" spans="1:22" ht="15.75" customHeight="1" x14ac:dyDescent="0.2">
      <c r="A659" s="12"/>
      <c r="B659" s="12"/>
      <c r="C659" s="12"/>
      <c r="D659" s="12"/>
      <c r="E659" s="12"/>
      <c r="F659" s="12"/>
      <c r="G659" s="12"/>
      <c r="H659" s="12"/>
      <c r="I659" s="12"/>
      <c r="J659" s="12"/>
      <c r="K659" s="12"/>
      <c r="L659" s="12"/>
      <c r="M659" s="12"/>
      <c r="N659" s="12"/>
      <c r="O659" s="12"/>
      <c r="P659" s="12"/>
      <c r="Q659" s="12"/>
      <c r="R659" s="12"/>
      <c r="S659" s="12"/>
      <c r="T659" s="12"/>
      <c r="U659" s="12"/>
      <c r="V659" s="12"/>
    </row>
    <row r="660" spans="1:22" ht="15.75" customHeight="1" x14ac:dyDescent="0.2">
      <c r="A660" s="12"/>
      <c r="B660" s="12"/>
      <c r="C660" s="12"/>
      <c r="D660" s="12"/>
      <c r="E660" s="12"/>
      <c r="F660" s="12"/>
      <c r="G660" s="12"/>
      <c r="H660" s="12"/>
      <c r="I660" s="12"/>
      <c r="J660" s="12"/>
      <c r="K660" s="12"/>
      <c r="L660" s="12"/>
      <c r="M660" s="12"/>
      <c r="N660" s="12"/>
      <c r="O660" s="12"/>
      <c r="P660" s="12"/>
      <c r="Q660" s="12"/>
      <c r="R660" s="12"/>
      <c r="S660" s="12"/>
      <c r="T660" s="12"/>
      <c r="U660" s="12"/>
      <c r="V660" s="12"/>
    </row>
    <row r="661" spans="1:22" ht="15.75" customHeight="1" x14ac:dyDescent="0.2">
      <c r="A661" s="12"/>
      <c r="B661" s="12"/>
      <c r="C661" s="12"/>
      <c r="D661" s="12"/>
      <c r="E661" s="12"/>
      <c r="F661" s="12"/>
      <c r="G661" s="12"/>
      <c r="H661" s="12"/>
      <c r="I661" s="12"/>
      <c r="J661" s="12"/>
      <c r="K661" s="12"/>
      <c r="L661" s="12"/>
      <c r="M661" s="12"/>
      <c r="N661" s="12"/>
      <c r="O661" s="12"/>
      <c r="P661" s="12"/>
      <c r="Q661" s="12"/>
      <c r="R661" s="12"/>
      <c r="S661" s="12"/>
      <c r="T661" s="12"/>
      <c r="U661" s="12"/>
      <c r="V661" s="12"/>
    </row>
    <row r="662" spans="1:22" ht="15.75" customHeight="1" x14ac:dyDescent="0.2">
      <c r="A662" s="12"/>
      <c r="B662" s="12"/>
      <c r="C662" s="12"/>
      <c r="D662" s="12"/>
      <c r="E662" s="12"/>
      <c r="F662" s="12"/>
      <c r="G662" s="12"/>
      <c r="H662" s="12"/>
      <c r="I662" s="12"/>
      <c r="J662" s="12"/>
      <c r="K662" s="12"/>
      <c r="L662" s="12"/>
      <c r="M662" s="12"/>
      <c r="N662" s="12"/>
      <c r="O662" s="12"/>
      <c r="P662" s="12"/>
      <c r="Q662" s="12"/>
      <c r="R662" s="12"/>
      <c r="S662" s="12"/>
      <c r="T662" s="12"/>
      <c r="U662" s="12"/>
      <c r="V662" s="12"/>
    </row>
    <row r="663" spans="1:22" ht="15.75" customHeight="1" x14ac:dyDescent="0.2">
      <c r="A663" s="12"/>
      <c r="B663" s="12"/>
      <c r="C663" s="12"/>
      <c r="D663" s="12"/>
      <c r="E663" s="12"/>
      <c r="F663" s="12"/>
      <c r="G663" s="12"/>
      <c r="H663" s="12"/>
      <c r="I663" s="12"/>
      <c r="J663" s="12"/>
      <c r="K663" s="12"/>
      <c r="L663" s="12"/>
      <c r="M663" s="12"/>
      <c r="N663" s="12"/>
      <c r="O663" s="12"/>
      <c r="P663" s="12"/>
      <c r="Q663" s="12"/>
      <c r="R663" s="12"/>
      <c r="S663" s="12"/>
      <c r="T663" s="12"/>
      <c r="U663" s="12"/>
      <c r="V663" s="12"/>
    </row>
    <row r="664" spans="1:22" ht="15.75" customHeight="1" x14ac:dyDescent="0.2">
      <c r="A664" s="12"/>
      <c r="B664" s="12"/>
      <c r="C664" s="12"/>
      <c r="D664" s="12"/>
      <c r="E664" s="12"/>
      <c r="F664" s="12"/>
      <c r="G664" s="12"/>
      <c r="H664" s="12"/>
      <c r="I664" s="12"/>
      <c r="J664" s="12"/>
      <c r="K664" s="12"/>
      <c r="L664" s="12"/>
      <c r="M664" s="12"/>
      <c r="N664" s="12"/>
      <c r="O664" s="12"/>
      <c r="P664" s="12"/>
      <c r="Q664" s="12"/>
      <c r="R664" s="12"/>
      <c r="S664" s="12"/>
      <c r="T664" s="12"/>
      <c r="U664" s="12"/>
      <c r="V664" s="12"/>
    </row>
    <row r="665" spans="1:22" ht="15.75" customHeight="1" x14ac:dyDescent="0.2">
      <c r="A665" s="12"/>
      <c r="B665" s="12"/>
      <c r="C665" s="12"/>
      <c r="D665" s="12"/>
      <c r="E665" s="12"/>
      <c r="F665" s="12"/>
      <c r="G665" s="12"/>
      <c r="H665" s="12"/>
      <c r="I665" s="12"/>
      <c r="J665" s="12"/>
      <c r="K665" s="12"/>
      <c r="L665" s="12"/>
      <c r="M665" s="12"/>
      <c r="N665" s="12"/>
      <c r="O665" s="12"/>
      <c r="P665" s="12"/>
      <c r="Q665" s="12"/>
      <c r="R665" s="12"/>
      <c r="S665" s="12"/>
      <c r="T665" s="12"/>
      <c r="U665" s="12"/>
      <c r="V665" s="12"/>
    </row>
    <row r="666" spans="1:22" ht="15.75" customHeight="1" x14ac:dyDescent="0.2">
      <c r="A666" s="12"/>
      <c r="B666" s="12"/>
      <c r="C666" s="12"/>
      <c r="D666" s="12"/>
      <c r="E666" s="12"/>
      <c r="F666" s="12"/>
      <c r="G666" s="12"/>
      <c r="H666" s="12"/>
      <c r="I666" s="12"/>
      <c r="J666" s="12"/>
      <c r="K666" s="12"/>
      <c r="L666" s="12"/>
      <c r="M666" s="12"/>
      <c r="N666" s="12"/>
      <c r="O666" s="12"/>
      <c r="P666" s="12"/>
      <c r="Q666" s="12"/>
      <c r="R666" s="12"/>
      <c r="S666" s="12"/>
      <c r="T666" s="12"/>
      <c r="U666" s="12"/>
      <c r="V666" s="12"/>
    </row>
    <row r="667" spans="1:22" ht="15.75" customHeight="1" x14ac:dyDescent="0.2">
      <c r="A667" s="12"/>
      <c r="B667" s="12"/>
      <c r="C667" s="12"/>
      <c r="D667" s="12"/>
      <c r="E667" s="12"/>
      <c r="F667" s="12"/>
      <c r="G667" s="12"/>
      <c r="H667" s="12"/>
      <c r="I667" s="12"/>
      <c r="J667" s="12"/>
      <c r="K667" s="12"/>
      <c r="L667" s="12"/>
      <c r="M667" s="12"/>
      <c r="N667" s="12"/>
      <c r="O667" s="12"/>
      <c r="P667" s="12"/>
      <c r="Q667" s="12"/>
      <c r="R667" s="12"/>
      <c r="S667" s="12"/>
      <c r="T667" s="12"/>
      <c r="U667" s="12"/>
      <c r="V667" s="12"/>
    </row>
    <row r="668" spans="1:22" ht="15.75" customHeight="1" x14ac:dyDescent="0.2">
      <c r="A668" s="12"/>
      <c r="B668" s="12"/>
      <c r="C668" s="12"/>
      <c r="D668" s="12"/>
      <c r="E668" s="12"/>
      <c r="F668" s="12"/>
      <c r="G668" s="12"/>
      <c r="H668" s="12"/>
      <c r="I668" s="12"/>
      <c r="J668" s="12"/>
      <c r="K668" s="12"/>
      <c r="L668" s="12"/>
      <c r="M668" s="12"/>
      <c r="N668" s="12"/>
      <c r="O668" s="12"/>
      <c r="P668" s="12"/>
      <c r="Q668" s="12"/>
      <c r="R668" s="12"/>
      <c r="S668" s="12"/>
      <c r="T668" s="12"/>
      <c r="U668" s="12"/>
      <c r="V668" s="12"/>
    </row>
    <row r="669" spans="1:22" ht="15.75" customHeight="1" x14ac:dyDescent="0.2">
      <c r="A669" s="12"/>
      <c r="B669" s="12"/>
      <c r="C669" s="12"/>
      <c r="D669" s="12"/>
      <c r="E669" s="12"/>
      <c r="F669" s="12"/>
      <c r="G669" s="12"/>
      <c r="H669" s="12"/>
      <c r="I669" s="12"/>
      <c r="J669" s="12"/>
      <c r="K669" s="12"/>
      <c r="L669" s="12"/>
      <c r="M669" s="12"/>
      <c r="N669" s="12"/>
      <c r="O669" s="12"/>
      <c r="P669" s="12"/>
      <c r="Q669" s="12"/>
      <c r="R669" s="12"/>
      <c r="S669" s="12"/>
      <c r="T669" s="12"/>
      <c r="U669" s="12"/>
      <c r="V669" s="12"/>
    </row>
    <row r="670" spans="1:22" ht="15.75" customHeight="1" x14ac:dyDescent="0.2">
      <c r="A670" s="12"/>
      <c r="B670" s="12"/>
      <c r="C670" s="12"/>
      <c r="D670" s="12"/>
      <c r="E670" s="12"/>
      <c r="F670" s="12"/>
      <c r="G670" s="12"/>
      <c r="H670" s="12"/>
      <c r="I670" s="12"/>
      <c r="J670" s="12"/>
      <c r="K670" s="12"/>
      <c r="L670" s="12"/>
      <c r="M670" s="12"/>
      <c r="N670" s="12"/>
      <c r="O670" s="12"/>
      <c r="P670" s="12"/>
      <c r="Q670" s="12"/>
      <c r="R670" s="12"/>
      <c r="S670" s="12"/>
      <c r="T670" s="12"/>
      <c r="U670" s="12"/>
      <c r="V670" s="12"/>
    </row>
    <row r="671" spans="1:22" ht="15.75" customHeight="1" x14ac:dyDescent="0.2">
      <c r="A671" s="12"/>
      <c r="B671" s="12"/>
      <c r="C671" s="12"/>
      <c r="D671" s="12"/>
      <c r="E671" s="12"/>
      <c r="F671" s="12"/>
      <c r="G671" s="12"/>
      <c r="H671" s="12"/>
      <c r="I671" s="12"/>
      <c r="J671" s="12"/>
      <c r="K671" s="12"/>
      <c r="L671" s="12"/>
      <c r="M671" s="12"/>
      <c r="N671" s="12"/>
      <c r="O671" s="12"/>
      <c r="P671" s="12"/>
      <c r="Q671" s="12"/>
      <c r="R671" s="12"/>
      <c r="S671" s="12"/>
      <c r="T671" s="12"/>
      <c r="U671" s="12"/>
      <c r="V671" s="12"/>
    </row>
    <row r="672" spans="1:22" ht="15.75" customHeight="1" x14ac:dyDescent="0.2">
      <c r="A672" s="12"/>
      <c r="B672" s="12"/>
      <c r="C672" s="12"/>
      <c r="D672" s="12"/>
      <c r="E672" s="12"/>
      <c r="F672" s="12"/>
      <c r="G672" s="12"/>
      <c r="H672" s="12"/>
      <c r="I672" s="12"/>
      <c r="J672" s="12"/>
      <c r="K672" s="12"/>
      <c r="L672" s="12"/>
      <c r="M672" s="12"/>
      <c r="N672" s="12"/>
      <c r="O672" s="12"/>
      <c r="P672" s="12"/>
      <c r="Q672" s="12"/>
      <c r="R672" s="12"/>
      <c r="S672" s="12"/>
      <c r="T672" s="12"/>
      <c r="U672" s="12"/>
      <c r="V672" s="12"/>
    </row>
    <row r="673" spans="1:22" ht="15.75" customHeight="1" x14ac:dyDescent="0.2">
      <c r="A673" s="12"/>
      <c r="B673" s="12"/>
      <c r="C673" s="12"/>
      <c r="D673" s="12"/>
      <c r="E673" s="12"/>
      <c r="F673" s="12"/>
      <c r="G673" s="12"/>
      <c r="H673" s="12"/>
      <c r="I673" s="12"/>
      <c r="J673" s="12"/>
      <c r="K673" s="12"/>
      <c r="L673" s="12"/>
      <c r="M673" s="12"/>
      <c r="N673" s="12"/>
      <c r="O673" s="12"/>
      <c r="P673" s="12"/>
      <c r="Q673" s="12"/>
      <c r="R673" s="12"/>
      <c r="S673" s="12"/>
      <c r="T673" s="12"/>
      <c r="U673" s="12"/>
      <c r="V673" s="12"/>
    </row>
    <row r="674" spans="1:22" ht="15.75" customHeight="1" x14ac:dyDescent="0.2">
      <c r="A674" s="12"/>
      <c r="B674" s="12"/>
      <c r="C674" s="12"/>
      <c r="D674" s="12"/>
      <c r="E674" s="12"/>
      <c r="F674" s="12"/>
      <c r="G674" s="12"/>
      <c r="H674" s="12"/>
      <c r="I674" s="12"/>
      <c r="J674" s="12"/>
      <c r="K674" s="12"/>
      <c r="L674" s="12"/>
      <c r="M674" s="12"/>
      <c r="N674" s="12"/>
      <c r="O674" s="12"/>
      <c r="P674" s="12"/>
      <c r="Q674" s="12"/>
      <c r="R674" s="12"/>
      <c r="S674" s="12"/>
      <c r="T674" s="12"/>
      <c r="U674" s="12"/>
      <c r="V674" s="12"/>
    </row>
    <row r="675" spans="1:22" ht="15.75" customHeight="1" x14ac:dyDescent="0.2">
      <c r="A675" s="12"/>
      <c r="B675" s="12"/>
      <c r="C675" s="12"/>
      <c r="D675" s="12"/>
      <c r="E675" s="12"/>
      <c r="F675" s="12"/>
      <c r="G675" s="12"/>
      <c r="H675" s="12"/>
      <c r="I675" s="12"/>
      <c r="J675" s="12"/>
      <c r="K675" s="12"/>
      <c r="L675" s="12"/>
      <c r="M675" s="12"/>
      <c r="N675" s="12"/>
      <c r="O675" s="12"/>
      <c r="P675" s="12"/>
      <c r="Q675" s="12"/>
      <c r="R675" s="12"/>
      <c r="S675" s="12"/>
      <c r="T675" s="12"/>
      <c r="U675" s="12"/>
      <c r="V675" s="12"/>
    </row>
    <row r="676" spans="1:22" ht="15.75" customHeight="1" x14ac:dyDescent="0.2">
      <c r="A676" s="12"/>
      <c r="B676" s="12"/>
      <c r="C676" s="12"/>
      <c r="D676" s="12"/>
      <c r="E676" s="12"/>
      <c r="F676" s="12"/>
      <c r="G676" s="12"/>
      <c r="H676" s="12"/>
      <c r="I676" s="12"/>
      <c r="J676" s="12"/>
      <c r="K676" s="12"/>
      <c r="L676" s="12"/>
      <c r="M676" s="12"/>
      <c r="N676" s="12"/>
      <c r="O676" s="12"/>
      <c r="P676" s="12"/>
      <c r="Q676" s="12"/>
      <c r="R676" s="12"/>
      <c r="S676" s="12"/>
      <c r="T676" s="12"/>
      <c r="U676" s="12"/>
      <c r="V676" s="12"/>
    </row>
    <row r="677" spans="1:22" ht="15.75" customHeight="1" x14ac:dyDescent="0.2">
      <c r="A677" s="12"/>
      <c r="B677" s="12"/>
      <c r="C677" s="12"/>
      <c r="D677" s="12"/>
      <c r="E677" s="12"/>
      <c r="F677" s="12"/>
      <c r="G677" s="12"/>
      <c r="H677" s="12"/>
      <c r="I677" s="12"/>
      <c r="J677" s="12"/>
      <c r="K677" s="12"/>
      <c r="L677" s="12"/>
      <c r="M677" s="12"/>
      <c r="N677" s="12"/>
      <c r="O677" s="12"/>
      <c r="P677" s="12"/>
      <c r="Q677" s="12"/>
      <c r="R677" s="12"/>
      <c r="S677" s="12"/>
      <c r="T677" s="12"/>
      <c r="U677" s="12"/>
      <c r="V677" s="12"/>
    </row>
    <row r="678" spans="1:22" ht="15.75" customHeight="1" x14ac:dyDescent="0.2">
      <c r="A678" s="12"/>
      <c r="B678" s="12"/>
      <c r="C678" s="12"/>
      <c r="D678" s="12"/>
      <c r="E678" s="12"/>
      <c r="F678" s="12"/>
      <c r="G678" s="12"/>
      <c r="H678" s="12"/>
      <c r="I678" s="12"/>
      <c r="J678" s="12"/>
      <c r="K678" s="12"/>
      <c r="L678" s="12"/>
      <c r="M678" s="12"/>
      <c r="N678" s="12"/>
      <c r="O678" s="12"/>
      <c r="P678" s="12"/>
      <c r="Q678" s="12"/>
      <c r="R678" s="12"/>
      <c r="S678" s="12"/>
      <c r="T678" s="12"/>
      <c r="U678" s="12"/>
      <c r="V678" s="12"/>
    </row>
    <row r="679" spans="1:22" ht="15.75" customHeight="1" x14ac:dyDescent="0.2">
      <c r="A679" s="12"/>
      <c r="B679" s="12"/>
      <c r="C679" s="12"/>
      <c r="D679" s="12"/>
      <c r="E679" s="12"/>
      <c r="F679" s="12"/>
      <c r="G679" s="12"/>
      <c r="H679" s="12"/>
      <c r="I679" s="12"/>
      <c r="J679" s="12"/>
      <c r="K679" s="12"/>
      <c r="L679" s="12"/>
      <c r="M679" s="12"/>
      <c r="N679" s="12"/>
      <c r="O679" s="12"/>
      <c r="P679" s="12"/>
      <c r="Q679" s="12"/>
      <c r="R679" s="12"/>
      <c r="S679" s="12"/>
      <c r="T679" s="12"/>
      <c r="U679" s="12"/>
      <c r="V679" s="12"/>
    </row>
    <row r="680" spans="1:22" ht="15.75" customHeight="1" x14ac:dyDescent="0.2">
      <c r="A680" s="12"/>
      <c r="B680" s="12"/>
      <c r="C680" s="12"/>
      <c r="D680" s="12"/>
      <c r="E680" s="12"/>
      <c r="F680" s="12"/>
      <c r="G680" s="12"/>
      <c r="H680" s="12"/>
      <c r="I680" s="12"/>
      <c r="J680" s="12"/>
      <c r="K680" s="12"/>
      <c r="L680" s="12"/>
      <c r="M680" s="12"/>
      <c r="N680" s="12"/>
      <c r="O680" s="12"/>
      <c r="P680" s="12"/>
      <c r="Q680" s="12"/>
      <c r="R680" s="12"/>
      <c r="S680" s="12"/>
      <c r="T680" s="12"/>
      <c r="U680" s="12"/>
      <c r="V680" s="12"/>
    </row>
    <row r="681" spans="1:22" ht="15.75" customHeight="1" x14ac:dyDescent="0.2">
      <c r="A681" s="12"/>
      <c r="B681" s="12"/>
      <c r="C681" s="12"/>
      <c r="D681" s="12"/>
      <c r="E681" s="12"/>
      <c r="F681" s="12"/>
      <c r="G681" s="12"/>
      <c r="H681" s="12"/>
      <c r="I681" s="12"/>
      <c r="J681" s="12"/>
      <c r="K681" s="12"/>
      <c r="L681" s="12"/>
      <c r="M681" s="12"/>
      <c r="N681" s="12"/>
      <c r="O681" s="12"/>
      <c r="P681" s="12"/>
      <c r="Q681" s="12"/>
      <c r="R681" s="12"/>
      <c r="S681" s="12"/>
      <c r="T681" s="12"/>
      <c r="U681" s="12"/>
      <c r="V681" s="12"/>
    </row>
    <row r="682" spans="1:22" ht="15.75" customHeight="1" x14ac:dyDescent="0.2">
      <c r="A682" s="12"/>
      <c r="B682" s="12"/>
      <c r="C682" s="12"/>
      <c r="D682" s="12"/>
      <c r="E682" s="12"/>
      <c r="F682" s="12"/>
      <c r="G682" s="12"/>
      <c r="H682" s="12"/>
      <c r="I682" s="12"/>
      <c r="J682" s="12"/>
      <c r="K682" s="12"/>
      <c r="L682" s="12"/>
      <c r="M682" s="12"/>
      <c r="N682" s="12"/>
      <c r="O682" s="12"/>
      <c r="P682" s="12"/>
      <c r="Q682" s="12"/>
      <c r="R682" s="12"/>
      <c r="S682" s="12"/>
      <c r="T682" s="12"/>
      <c r="U682" s="12"/>
      <c r="V682" s="12"/>
    </row>
    <row r="683" spans="1:22" ht="15.75" customHeight="1" x14ac:dyDescent="0.2">
      <c r="A683" s="12"/>
      <c r="B683" s="12"/>
      <c r="C683" s="12"/>
      <c r="D683" s="12"/>
      <c r="E683" s="12"/>
      <c r="F683" s="12"/>
      <c r="G683" s="12"/>
      <c r="H683" s="12"/>
      <c r="I683" s="12"/>
      <c r="J683" s="12"/>
      <c r="K683" s="12"/>
      <c r="L683" s="12"/>
      <c r="M683" s="12"/>
      <c r="N683" s="12"/>
      <c r="O683" s="12"/>
      <c r="P683" s="12"/>
      <c r="Q683" s="12"/>
      <c r="R683" s="12"/>
      <c r="S683" s="12"/>
      <c r="T683" s="12"/>
      <c r="U683" s="12"/>
      <c r="V683" s="12"/>
    </row>
    <row r="684" spans="1:22" ht="15.75" customHeight="1" x14ac:dyDescent="0.2">
      <c r="A684" s="12"/>
      <c r="B684" s="12"/>
      <c r="C684" s="12"/>
      <c r="D684" s="12"/>
      <c r="E684" s="12"/>
      <c r="F684" s="12"/>
      <c r="G684" s="12"/>
      <c r="H684" s="12"/>
      <c r="I684" s="12"/>
      <c r="J684" s="12"/>
      <c r="K684" s="12"/>
      <c r="L684" s="12"/>
      <c r="M684" s="12"/>
      <c r="N684" s="12"/>
      <c r="O684" s="12"/>
      <c r="P684" s="12"/>
      <c r="Q684" s="12"/>
      <c r="R684" s="12"/>
      <c r="S684" s="12"/>
      <c r="T684" s="12"/>
      <c r="U684" s="12"/>
      <c r="V684" s="12"/>
    </row>
    <row r="685" spans="1:22" ht="15.75" customHeight="1" x14ac:dyDescent="0.2">
      <c r="A685" s="12"/>
      <c r="B685" s="12"/>
      <c r="C685" s="12"/>
      <c r="D685" s="12"/>
      <c r="E685" s="12"/>
      <c r="F685" s="12"/>
      <c r="G685" s="12"/>
      <c r="H685" s="12"/>
      <c r="I685" s="12"/>
      <c r="J685" s="12"/>
      <c r="K685" s="12"/>
      <c r="L685" s="12"/>
      <c r="M685" s="12"/>
      <c r="N685" s="12"/>
      <c r="O685" s="12"/>
      <c r="P685" s="12"/>
      <c r="Q685" s="12"/>
      <c r="R685" s="12"/>
      <c r="S685" s="12"/>
      <c r="T685" s="12"/>
      <c r="U685" s="12"/>
      <c r="V685" s="12"/>
    </row>
    <row r="686" spans="1:22" ht="15.75" customHeight="1" x14ac:dyDescent="0.2">
      <c r="A686" s="12"/>
      <c r="B686" s="12"/>
      <c r="C686" s="12"/>
      <c r="D686" s="12"/>
      <c r="E686" s="12"/>
      <c r="F686" s="12"/>
      <c r="G686" s="12"/>
      <c r="H686" s="12"/>
      <c r="I686" s="12"/>
      <c r="J686" s="12"/>
      <c r="K686" s="12"/>
      <c r="L686" s="12"/>
      <c r="M686" s="12"/>
      <c r="N686" s="12"/>
      <c r="O686" s="12"/>
      <c r="P686" s="12"/>
      <c r="Q686" s="12"/>
      <c r="R686" s="12"/>
      <c r="S686" s="12"/>
      <c r="T686" s="12"/>
      <c r="U686" s="12"/>
      <c r="V686" s="12"/>
    </row>
    <row r="687" spans="1:22" ht="15.75" customHeight="1" x14ac:dyDescent="0.2">
      <c r="A687" s="12"/>
      <c r="B687" s="12"/>
      <c r="C687" s="12"/>
      <c r="D687" s="12"/>
      <c r="E687" s="12"/>
      <c r="F687" s="12"/>
      <c r="G687" s="12"/>
      <c r="H687" s="12"/>
      <c r="I687" s="12"/>
      <c r="J687" s="12"/>
      <c r="K687" s="12"/>
      <c r="L687" s="12"/>
      <c r="M687" s="12"/>
      <c r="N687" s="12"/>
      <c r="O687" s="12"/>
      <c r="P687" s="12"/>
      <c r="Q687" s="12"/>
      <c r="R687" s="12"/>
      <c r="S687" s="12"/>
      <c r="T687" s="12"/>
      <c r="U687" s="12"/>
      <c r="V687" s="12"/>
    </row>
    <row r="688" spans="1:22" ht="15.75" customHeight="1" x14ac:dyDescent="0.2">
      <c r="A688" s="12"/>
      <c r="B688" s="12"/>
      <c r="C688" s="12"/>
      <c r="D688" s="12"/>
      <c r="E688" s="12"/>
      <c r="F688" s="12"/>
      <c r="G688" s="12"/>
      <c r="H688" s="12"/>
      <c r="I688" s="12"/>
      <c r="J688" s="12"/>
      <c r="K688" s="12"/>
      <c r="L688" s="12"/>
      <c r="M688" s="12"/>
      <c r="N688" s="12"/>
      <c r="O688" s="12"/>
      <c r="P688" s="12"/>
      <c r="Q688" s="12"/>
      <c r="R688" s="12"/>
      <c r="S688" s="12"/>
      <c r="T688" s="12"/>
      <c r="U688" s="12"/>
      <c r="V688" s="12"/>
    </row>
    <row r="689" spans="1:22" ht="15.75" customHeight="1" x14ac:dyDescent="0.2">
      <c r="A689" s="12"/>
      <c r="B689" s="12"/>
      <c r="C689" s="12"/>
      <c r="D689" s="12"/>
      <c r="E689" s="12"/>
      <c r="F689" s="12"/>
      <c r="G689" s="12"/>
      <c r="H689" s="12"/>
      <c r="I689" s="12"/>
      <c r="J689" s="12"/>
      <c r="K689" s="12"/>
      <c r="L689" s="12"/>
      <c r="M689" s="12"/>
      <c r="N689" s="12"/>
      <c r="O689" s="12"/>
      <c r="P689" s="12"/>
      <c r="Q689" s="12"/>
      <c r="R689" s="12"/>
      <c r="S689" s="12"/>
      <c r="T689" s="12"/>
      <c r="U689" s="12"/>
      <c r="V689" s="12"/>
    </row>
    <row r="690" spans="1:22" ht="15.75" customHeight="1" x14ac:dyDescent="0.2">
      <c r="A690" s="12"/>
      <c r="B690" s="12"/>
      <c r="C690" s="12"/>
      <c r="D690" s="12"/>
      <c r="E690" s="12"/>
      <c r="F690" s="12"/>
      <c r="G690" s="12"/>
      <c r="H690" s="12"/>
      <c r="I690" s="12"/>
      <c r="J690" s="12"/>
      <c r="K690" s="12"/>
      <c r="L690" s="12"/>
      <c r="M690" s="12"/>
      <c r="N690" s="12"/>
      <c r="O690" s="12"/>
      <c r="P690" s="12"/>
      <c r="Q690" s="12"/>
      <c r="R690" s="12"/>
      <c r="S690" s="12"/>
      <c r="T690" s="12"/>
      <c r="U690" s="12"/>
      <c r="V690" s="12"/>
    </row>
    <row r="691" spans="1:22" ht="15.75" customHeight="1" x14ac:dyDescent="0.2">
      <c r="A691" s="12"/>
      <c r="B691" s="12"/>
      <c r="C691" s="12"/>
      <c r="D691" s="12"/>
      <c r="E691" s="12"/>
      <c r="F691" s="12"/>
      <c r="G691" s="12"/>
      <c r="H691" s="12"/>
      <c r="I691" s="12"/>
      <c r="J691" s="12"/>
      <c r="K691" s="12"/>
      <c r="L691" s="12"/>
      <c r="M691" s="12"/>
      <c r="N691" s="12"/>
      <c r="O691" s="12"/>
      <c r="P691" s="12"/>
      <c r="Q691" s="12"/>
      <c r="R691" s="12"/>
      <c r="S691" s="12"/>
      <c r="T691" s="12"/>
      <c r="U691" s="12"/>
      <c r="V691" s="12"/>
    </row>
    <row r="692" spans="1:22" ht="15.75" customHeight="1" x14ac:dyDescent="0.2">
      <c r="A692" s="12"/>
      <c r="B692" s="12"/>
      <c r="C692" s="12"/>
      <c r="D692" s="12"/>
      <c r="E692" s="12"/>
      <c r="F692" s="12"/>
      <c r="G692" s="12"/>
      <c r="H692" s="12"/>
      <c r="I692" s="12"/>
      <c r="J692" s="12"/>
      <c r="K692" s="12"/>
      <c r="L692" s="12"/>
      <c r="M692" s="12"/>
      <c r="N692" s="12"/>
      <c r="O692" s="12"/>
      <c r="P692" s="12"/>
      <c r="Q692" s="12"/>
      <c r="R692" s="12"/>
      <c r="S692" s="12"/>
      <c r="T692" s="12"/>
      <c r="U692" s="12"/>
      <c r="V692" s="12"/>
    </row>
    <row r="693" spans="1:22" ht="15.75" customHeight="1" x14ac:dyDescent="0.2">
      <c r="A693" s="12"/>
      <c r="B693" s="12"/>
      <c r="C693" s="12"/>
      <c r="D693" s="12"/>
      <c r="E693" s="12"/>
      <c r="F693" s="12"/>
      <c r="G693" s="12"/>
      <c r="H693" s="12"/>
      <c r="I693" s="12"/>
      <c r="J693" s="12"/>
      <c r="K693" s="12"/>
      <c r="L693" s="12"/>
      <c r="M693" s="12"/>
      <c r="N693" s="12"/>
      <c r="O693" s="12"/>
      <c r="P693" s="12"/>
      <c r="Q693" s="12"/>
      <c r="R693" s="12"/>
      <c r="S693" s="12"/>
      <c r="T693" s="12"/>
      <c r="U693" s="12"/>
      <c r="V693" s="12"/>
    </row>
    <row r="694" spans="1:22" ht="15.75" customHeight="1" x14ac:dyDescent="0.2">
      <c r="A694" s="12"/>
      <c r="B694" s="12"/>
      <c r="C694" s="12"/>
      <c r="D694" s="12"/>
      <c r="E694" s="12"/>
      <c r="F694" s="12"/>
      <c r="G694" s="12"/>
      <c r="H694" s="12"/>
      <c r="I694" s="12"/>
      <c r="J694" s="12"/>
      <c r="K694" s="12"/>
      <c r="L694" s="12"/>
      <c r="M694" s="12"/>
      <c r="N694" s="12"/>
      <c r="O694" s="12"/>
      <c r="P694" s="12"/>
      <c r="Q694" s="12"/>
      <c r="R694" s="12"/>
      <c r="S694" s="12"/>
      <c r="T694" s="12"/>
      <c r="U694" s="12"/>
      <c r="V694" s="12"/>
    </row>
    <row r="695" spans="1:22" ht="15.75" customHeight="1" x14ac:dyDescent="0.2">
      <c r="A695" s="12"/>
      <c r="B695" s="12"/>
      <c r="C695" s="12"/>
      <c r="D695" s="12"/>
      <c r="E695" s="12"/>
      <c r="F695" s="12"/>
      <c r="G695" s="12"/>
      <c r="H695" s="12"/>
      <c r="I695" s="12"/>
      <c r="J695" s="12"/>
      <c r="K695" s="12"/>
      <c r="L695" s="12"/>
      <c r="M695" s="12"/>
      <c r="N695" s="12"/>
      <c r="O695" s="12"/>
      <c r="P695" s="12"/>
      <c r="Q695" s="12"/>
      <c r="R695" s="12"/>
      <c r="S695" s="12"/>
      <c r="T695" s="12"/>
      <c r="U695" s="12"/>
      <c r="V695" s="12"/>
    </row>
    <row r="696" spans="1:22" ht="15.75" customHeight="1" x14ac:dyDescent="0.2">
      <c r="A696" s="12"/>
      <c r="B696" s="12"/>
      <c r="C696" s="12"/>
      <c r="D696" s="12"/>
      <c r="E696" s="12"/>
      <c r="F696" s="12"/>
      <c r="G696" s="12"/>
      <c r="H696" s="12"/>
      <c r="I696" s="12"/>
      <c r="J696" s="12"/>
      <c r="K696" s="12"/>
      <c r="L696" s="12"/>
      <c r="M696" s="12"/>
      <c r="N696" s="12"/>
      <c r="O696" s="12"/>
      <c r="P696" s="12"/>
      <c r="Q696" s="12"/>
      <c r="R696" s="12"/>
      <c r="S696" s="12"/>
      <c r="T696" s="12"/>
      <c r="U696" s="12"/>
      <c r="V696" s="12"/>
    </row>
    <row r="697" spans="1:22" ht="15.75" customHeight="1" x14ac:dyDescent="0.2">
      <c r="A697" s="12"/>
      <c r="B697" s="12"/>
      <c r="C697" s="12"/>
      <c r="D697" s="12"/>
      <c r="E697" s="12"/>
      <c r="F697" s="12"/>
      <c r="G697" s="12"/>
      <c r="H697" s="12"/>
      <c r="I697" s="12"/>
      <c r="J697" s="12"/>
      <c r="K697" s="12"/>
      <c r="L697" s="12"/>
      <c r="M697" s="12"/>
      <c r="N697" s="12"/>
      <c r="O697" s="12"/>
      <c r="P697" s="12"/>
      <c r="Q697" s="12"/>
      <c r="R697" s="12"/>
      <c r="S697" s="12"/>
      <c r="T697" s="12"/>
      <c r="U697" s="12"/>
      <c r="V697" s="12"/>
    </row>
    <row r="698" spans="1:22" ht="15.75" customHeight="1" x14ac:dyDescent="0.2">
      <c r="A698" s="12"/>
      <c r="B698" s="12"/>
      <c r="C698" s="12"/>
      <c r="D698" s="12"/>
      <c r="E698" s="12"/>
      <c r="F698" s="12"/>
      <c r="G698" s="12"/>
      <c r="H698" s="12"/>
      <c r="I698" s="12"/>
      <c r="J698" s="12"/>
      <c r="K698" s="12"/>
      <c r="L698" s="12"/>
      <c r="M698" s="12"/>
      <c r="N698" s="12"/>
      <c r="O698" s="12"/>
      <c r="P698" s="12"/>
      <c r="Q698" s="12"/>
      <c r="R698" s="12"/>
      <c r="S698" s="12"/>
      <c r="T698" s="12"/>
      <c r="U698" s="12"/>
      <c r="V698" s="12"/>
    </row>
    <row r="699" spans="1:22" ht="15.75" customHeight="1" x14ac:dyDescent="0.2">
      <c r="A699" s="12"/>
      <c r="B699" s="12"/>
      <c r="C699" s="12"/>
      <c r="D699" s="12"/>
      <c r="E699" s="12"/>
      <c r="F699" s="12"/>
      <c r="G699" s="12"/>
      <c r="H699" s="12"/>
      <c r="I699" s="12"/>
      <c r="J699" s="12"/>
      <c r="K699" s="12"/>
      <c r="L699" s="12"/>
      <c r="M699" s="12"/>
      <c r="N699" s="12"/>
      <c r="O699" s="12"/>
      <c r="P699" s="12"/>
      <c r="Q699" s="12"/>
      <c r="R699" s="12"/>
      <c r="S699" s="12"/>
      <c r="T699" s="12"/>
      <c r="U699" s="12"/>
      <c r="V699" s="12"/>
    </row>
    <row r="700" spans="1:22" ht="15.75" customHeight="1" x14ac:dyDescent="0.2">
      <c r="A700" s="12"/>
      <c r="B700" s="12"/>
      <c r="C700" s="12"/>
      <c r="D700" s="12"/>
      <c r="E700" s="12"/>
      <c r="F700" s="12"/>
      <c r="G700" s="12"/>
      <c r="H700" s="12"/>
      <c r="I700" s="12"/>
      <c r="J700" s="12"/>
      <c r="K700" s="12"/>
      <c r="L700" s="12"/>
      <c r="M700" s="12"/>
      <c r="N700" s="12"/>
      <c r="O700" s="12"/>
      <c r="P700" s="12"/>
      <c r="Q700" s="12"/>
      <c r="R700" s="12"/>
      <c r="S700" s="12"/>
      <c r="T700" s="12"/>
      <c r="U700" s="12"/>
      <c r="V700" s="12"/>
    </row>
    <row r="701" spans="1:22" ht="15.75" customHeight="1" x14ac:dyDescent="0.2">
      <c r="A701" s="12"/>
      <c r="B701" s="12"/>
      <c r="C701" s="12"/>
      <c r="D701" s="12"/>
      <c r="E701" s="12"/>
      <c r="F701" s="12"/>
      <c r="G701" s="12"/>
      <c r="H701" s="12"/>
      <c r="I701" s="12"/>
      <c r="J701" s="12"/>
      <c r="K701" s="12"/>
      <c r="L701" s="12"/>
      <c r="M701" s="12"/>
      <c r="N701" s="12"/>
      <c r="O701" s="12"/>
      <c r="P701" s="12"/>
      <c r="Q701" s="12"/>
      <c r="R701" s="12"/>
      <c r="S701" s="12"/>
      <c r="T701" s="12"/>
      <c r="U701" s="12"/>
      <c r="V701" s="12"/>
    </row>
    <row r="702" spans="1:22" ht="15.75" customHeight="1" x14ac:dyDescent="0.2">
      <c r="A702" s="12"/>
      <c r="B702" s="12"/>
      <c r="C702" s="12"/>
      <c r="D702" s="12"/>
      <c r="E702" s="12"/>
      <c r="F702" s="12"/>
      <c r="G702" s="12"/>
      <c r="H702" s="12"/>
      <c r="I702" s="12"/>
      <c r="J702" s="12"/>
      <c r="K702" s="12"/>
      <c r="L702" s="12"/>
      <c r="M702" s="12"/>
      <c r="N702" s="12"/>
      <c r="O702" s="12"/>
      <c r="P702" s="12"/>
      <c r="Q702" s="12"/>
      <c r="R702" s="12"/>
      <c r="S702" s="12"/>
      <c r="T702" s="12"/>
      <c r="U702" s="12"/>
      <c r="V702" s="12"/>
    </row>
    <row r="703" spans="1:22" ht="15.75" customHeight="1" x14ac:dyDescent="0.2">
      <c r="A703" s="12"/>
      <c r="B703" s="12"/>
      <c r="C703" s="12"/>
      <c r="D703" s="12"/>
      <c r="E703" s="12"/>
      <c r="F703" s="12"/>
      <c r="G703" s="12"/>
      <c r="H703" s="12"/>
      <c r="I703" s="12"/>
      <c r="J703" s="12"/>
      <c r="K703" s="12"/>
      <c r="L703" s="12"/>
      <c r="M703" s="12"/>
      <c r="N703" s="12"/>
      <c r="O703" s="12"/>
      <c r="P703" s="12"/>
      <c r="Q703" s="12"/>
      <c r="R703" s="12"/>
      <c r="S703" s="12"/>
      <c r="T703" s="12"/>
      <c r="U703" s="12"/>
      <c r="V703" s="12"/>
    </row>
    <row r="704" spans="1:22" ht="15.75" customHeight="1" x14ac:dyDescent="0.2">
      <c r="A704" s="12"/>
      <c r="B704" s="12"/>
      <c r="C704" s="12"/>
      <c r="D704" s="12"/>
      <c r="E704" s="12"/>
      <c r="F704" s="12"/>
      <c r="G704" s="12"/>
      <c r="H704" s="12"/>
      <c r="I704" s="12"/>
      <c r="J704" s="12"/>
      <c r="K704" s="12"/>
      <c r="L704" s="12"/>
      <c r="M704" s="12"/>
      <c r="N704" s="12"/>
      <c r="O704" s="12"/>
      <c r="P704" s="12"/>
      <c r="Q704" s="12"/>
      <c r="R704" s="12"/>
      <c r="S704" s="12"/>
      <c r="T704" s="12"/>
      <c r="U704" s="12"/>
      <c r="V704" s="12"/>
    </row>
    <row r="705" spans="1:22" ht="15.75" customHeight="1" x14ac:dyDescent="0.2">
      <c r="A705" s="12"/>
      <c r="B705" s="12"/>
      <c r="C705" s="12"/>
      <c r="D705" s="12"/>
      <c r="E705" s="12"/>
      <c r="F705" s="12"/>
      <c r="G705" s="12"/>
      <c r="H705" s="12"/>
      <c r="I705" s="12"/>
      <c r="J705" s="12"/>
      <c r="K705" s="12"/>
      <c r="L705" s="12"/>
      <c r="M705" s="12"/>
      <c r="N705" s="12"/>
      <c r="O705" s="12"/>
      <c r="P705" s="12"/>
      <c r="Q705" s="12"/>
      <c r="R705" s="12"/>
      <c r="S705" s="12"/>
      <c r="T705" s="12"/>
      <c r="U705" s="12"/>
      <c r="V705" s="12"/>
    </row>
    <row r="706" spans="1:22" ht="15.75" customHeight="1" x14ac:dyDescent="0.2">
      <c r="A706" s="12"/>
      <c r="B706" s="12"/>
      <c r="C706" s="12"/>
      <c r="D706" s="12"/>
      <c r="E706" s="12"/>
      <c r="F706" s="12"/>
      <c r="G706" s="12"/>
      <c r="H706" s="12"/>
      <c r="I706" s="12"/>
      <c r="J706" s="12"/>
      <c r="K706" s="12"/>
      <c r="L706" s="12"/>
      <c r="M706" s="12"/>
      <c r="N706" s="12"/>
      <c r="O706" s="12"/>
      <c r="P706" s="12"/>
      <c r="Q706" s="12"/>
      <c r="R706" s="12"/>
      <c r="S706" s="12"/>
      <c r="T706" s="12"/>
      <c r="U706" s="12"/>
      <c r="V706" s="12"/>
    </row>
    <row r="707" spans="1:22" ht="15.75" customHeight="1" x14ac:dyDescent="0.2">
      <c r="A707" s="12"/>
      <c r="B707" s="12"/>
      <c r="C707" s="12"/>
      <c r="D707" s="12"/>
      <c r="E707" s="12"/>
      <c r="F707" s="12"/>
      <c r="G707" s="12"/>
      <c r="H707" s="12"/>
      <c r="I707" s="12"/>
      <c r="J707" s="12"/>
      <c r="K707" s="12"/>
      <c r="L707" s="12"/>
      <c r="M707" s="12"/>
      <c r="N707" s="12"/>
      <c r="O707" s="12"/>
      <c r="P707" s="12"/>
      <c r="Q707" s="12"/>
      <c r="R707" s="12"/>
      <c r="S707" s="12"/>
      <c r="T707" s="12"/>
      <c r="U707" s="12"/>
      <c r="V707" s="12"/>
    </row>
    <row r="708" spans="1:22" ht="15.75" customHeight="1" x14ac:dyDescent="0.2">
      <c r="A708" s="12"/>
      <c r="B708" s="12"/>
      <c r="C708" s="12"/>
      <c r="D708" s="12"/>
      <c r="E708" s="12"/>
      <c r="F708" s="12"/>
      <c r="G708" s="12"/>
      <c r="H708" s="12"/>
      <c r="I708" s="12"/>
      <c r="J708" s="12"/>
      <c r="K708" s="12"/>
      <c r="L708" s="12"/>
      <c r="M708" s="12"/>
      <c r="N708" s="12"/>
      <c r="O708" s="12"/>
      <c r="P708" s="12"/>
      <c r="Q708" s="12"/>
      <c r="R708" s="12"/>
      <c r="S708" s="12"/>
      <c r="T708" s="12"/>
      <c r="U708" s="12"/>
      <c r="V708" s="12"/>
    </row>
    <row r="709" spans="1:22" ht="15.75" customHeight="1" x14ac:dyDescent="0.2">
      <c r="A709" s="12"/>
      <c r="B709" s="12"/>
      <c r="C709" s="12"/>
      <c r="D709" s="12"/>
      <c r="E709" s="12"/>
      <c r="F709" s="12"/>
      <c r="G709" s="12"/>
      <c r="H709" s="12"/>
      <c r="I709" s="12"/>
      <c r="J709" s="12"/>
      <c r="K709" s="12"/>
      <c r="L709" s="12"/>
      <c r="M709" s="12"/>
      <c r="N709" s="12"/>
      <c r="O709" s="12"/>
      <c r="P709" s="12"/>
      <c r="Q709" s="12"/>
      <c r="R709" s="12"/>
      <c r="S709" s="12"/>
      <c r="T709" s="12"/>
      <c r="U709" s="12"/>
      <c r="V709" s="12"/>
    </row>
    <row r="710" spans="1:22" ht="15.75" customHeight="1" x14ac:dyDescent="0.2">
      <c r="A710" s="12"/>
      <c r="B710" s="12"/>
      <c r="C710" s="12"/>
      <c r="D710" s="12"/>
      <c r="E710" s="12"/>
      <c r="F710" s="12"/>
      <c r="G710" s="12"/>
      <c r="H710" s="12"/>
      <c r="I710" s="12"/>
      <c r="J710" s="12"/>
      <c r="K710" s="12"/>
      <c r="L710" s="12"/>
      <c r="M710" s="12"/>
      <c r="N710" s="12"/>
      <c r="O710" s="12"/>
      <c r="P710" s="12"/>
      <c r="Q710" s="12"/>
      <c r="R710" s="12"/>
      <c r="S710" s="12"/>
      <c r="T710" s="12"/>
      <c r="U710" s="12"/>
      <c r="V710" s="12"/>
    </row>
    <row r="711" spans="1:22" ht="15.75" customHeight="1" x14ac:dyDescent="0.2">
      <c r="A711" s="12"/>
      <c r="B711" s="12"/>
      <c r="C711" s="12"/>
      <c r="D711" s="12"/>
      <c r="E711" s="12"/>
      <c r="F711" s="12"/>
      <c r="G711" s="12"/>
      <c r="H711" s="12"/>
      <c r="I711" s="12"/>
      <c r="J711" s="12"/>
      <c r="K711" s="12"/>
      <c r="L711" s="12"/>
      <c r="M711" s="12"/>
      <c r="N711" s="12"/>
      <c r="O711" s="12"/>
      <c r="P711" s="12"/>
      <c r="Q711" s="12"/>
      <c r="R711" s="12"/>
      <c r="S711" s="12"/>
      <c r="T711" s="12"/>
      <c r="U711" s="12"/>
      <c r="V711" s="12"/>
    </row>
    <row r="712" spans="1:22" ht="15.75" customHeight="1" x14ac:dyDescent="0.2">
      <c r="A712" s="12"/>
      <c r="B712" s="12"/>
      <c r="C712" s="12"/>
      <c r="D712" s="12"/>
      <c r="E712" s="12"/>
      <c r="F712" s="12"/>
      <c r="G712" s="12"/>
      <c r="H712" s="12"/>
      <c r="I712" s="12"/>
      <c r="J712" s="12"/>
      <c r="K712" s="12"/>
      <c r="L712" s="12"/>
      <c r="M712" s="12"/>
      <c r="N712" s="12"/>
      <c r="O712" s="12"/>
      <c r="P712" s="12"/>
      <c r="Q712" s="12"/>
      <c r="R712" s="12"/>
      <c r="S712" s="12"/>
      <c r="T712" s="12"/>
      <c r="U712" s="12"/>
      <c r="V712" s="12"/>
    </row>
    <row r="713" spans="1:22" ht="15.75" customHeight="1" x14ac:dyDescent="0.2">
      <c r="A713" s="12"/>
      <c r="B713" s="12"/>
      <c r="C713" s="12"/>
      <c r="D713" s="12"/>
      <c r="E713" s="12"/>
      <c r="F713" s="12"/>
      <c r="G713" s="12"/>
      <c r="H713" s="12"/>
      <c r="I713" s="12"/>
      <c r="J713" s="12"/>
      <c r="K713" s="12"/>
      <c r="L713" s="12"/>
      <c r="M713" s="12"/>
      <c r="N713" s="12"/>
      <c r="O713" s="12"/>
      <c r="P713" s="12"/>
      <c r="Q713" s="12"/>
      <c r="R713" s="12"/>
      <c r="S713" s="12"/>
      <c r="T713" s="12"/>
      <c r="U713" s="12"/>
      <c r="V713" s="12"/>
    </row>
    <row r="714" spans="1:22" ht="15.75" customHeight="1" x14ac:dyDescent="0.2">
      <c r="A714" s="12"/>
      <c r="B714" s="12"/>
      <c r="C714" s="12"/>
      <c r="D714" s="12"/>
      <c r="E714" s="12"/>
      <c r="F714" s="12"/>
      <c r="G714" s="12"/>
      <c r="H714" s="12"/>
      <c r="I714" s="12"/>
      <c r="J714" s="12"/>
      <c r="K714" s="12"/>
      <c r="L714" s="12"/>
      <c r="M714" s="12"/>
      <c r="N714" s="12"/>
      <c r="O714" s="12"/>
      <c r="P714" s="12"/>
      <c r="Q714" s="12"/>
      <c r="R714" s="12"/>
      <c r="S714" s="12"/>
      <c r="T714" s="12"/>
      <c r="U714" s="12"/>
      <c r="V714" s="12"/>
    </row>
    <row r="715" spans="1:22" ht="15.75" customHeight="1" x14ac:dyDescent="0.2">
      <c r="A715" s="12"/>
      <c r="B715" s="12"/>
      <c r="C715" s="12"/>
      <c r="D715" s="12"/>
      <c r="E715" s="12"/>
      <c r="F715" s="12"/>
      <c r="G715" s="12"/>
      <c r="H715" s="12"/>
      <c r="I715" s="12"/>
      <c r="J715" s="12"/>
      <c r="K715" s="12"/>
      <c r="L715" s="12"/>
      <c r="M715" s="12"/>
      <c r="N715" s="12"/>
      <c r="O715" s="12"/>
      <c r="P715" s="12"/>
      <c r="Q715" s="12"/>
      <c r="R715" s="12"/>
      <c r="S715" s="12"/>
      <c r="T715" s="12"/>
      <c r="U715" s="12"/>
      <c r="V715" s="12"/>
    </row>
    <row r="716" spans="1:22" ht="15.75" customHeight="1" x14ac:dyDescent="0.2">
      <c r="A716" s="12"/>
      <c r="B716" s="12"/>
      <c r="C716" s="12"/>
      <c r="D716" s="12"/>
      <c r="E716" s="12"/>
      <c r="F716" s="12"/>
      <c r="G716" s="12"/>
      <c r="H716" s="12"/>
      <c r="I716" s="12"/>
      <c r="J716" s="12"/>
      <c r="K716" s="12"/>
      <c r="L716" s="12"/>
      <c r="M716" s="12"/>
      <c r="N716" s="12"/>
      <c r="O716" s="12"/>
      <c r="P716" s="12"/>
      <c r="Q716" s="12"/>
      <c r="R716" s="12"/>
      <c r="S716" s="12"/>
      <c r="T716" s="12"/>
      <c r="U716" s="12"/>
      <c r="V716" s="12"/>
    </row>
    <row r="717" spans="1:22" ht="15.75" customHeight="1" x14ac:dyDescent="0.2">
      <c r="A717" s="12"/>
      <c r="B717" s="12"/>
      <c r="C717" s="12"/>
      <c r="D717" s="12"/>
      <c r="E717" s="12"/>
      <c r="F717" s="12"/>
      <c r="G717" s="12"/>
      <c r="H717" s="12"/>
      <c r="I717" s="12"/>
      <c r="J717" s="12"/>
      <c r="K717" s="12"/>
      <c r="L717" s="12"/>
      <c r="M717" s="12"/>
      <c r="N717" s="12"/>
      <c r="O717" s="12"/>
      <c r="P717" s="12"/>
      <c r="Q717" s="12"/>
      <c r="R717" s="12"/>
      <c r="S717" s="12"/>
      <c r="T717" s="12"/>
      <c r="U717" s="12"/>
      <c r="V717" s="12"/>
    </row>
    <row r="718" spans="1:22" ht="15.75" customHeight="1" x14ac:dyDescent="0.2">
      <c r="A718" s="12"/>
      <c r="B718" s="12"/>
      <c r="C718" s="12"/>
      <c r="D718" s="12"/>
      <c r="E718" s="12"/>
      <c r="F718" s="12"/>
      <c r="G718" s="12"/>
      <c r="H718" s="12"/>
      <c r="I718" s="12"/>
      <c r="J718" s="12"/>
      <c r="K718" s="12"/>
      <c r="L718" s="12"/>
      <c r="M718" s="12"/>
      <c r="N718" s="12"/>
      <c r="O718" s="12"/>
      <c r="P718" s="12"/>
      <c r="Q718" s="12"/>
      <c r="R718" s="12"/>
      <c r="S718" s="12"/>
      <c r="T718" s="12"/>
      <c r="U718" s="12"/>
      <c r="V718" s="12"/>
    </row>
    <row r="719" spans="1:22" ht="15.75" customHeight="1" x14ac:dyDescent="0.2">
      <c r="A719" s="12"/>
      <c r="B719" s="12"/>
      <c r="C719" s="12"/>
      <c r="D719" s="12"/>
      <c r="E719" s="12"/>
      <c r="F719" s="12"/>
      <c r="G719" s="12"/>
      <c r="H719" s="12"/>
      <c r="I719" s="12"/>
      <c r="J719" s="12"/>
      <c r="K719" s="12"/>
      <c r="L719" s="12"/>
      <c r="M719" s="12"/>
      <c r="N719" s="12"/>
      <c r="O719" s="12"/>
      <c r="P719" s="12"/>
      <c r="Q719" s="12"/>
      <c r="R719" s="12"/>
      <c r="S719" s="12"/>
      <c r="T719" s="12"/>
      <c r="U719" s="12"/>
      <c r="V719" s="12"/>
    </row>
    <row r="720" spans="1:22" ht="15.75" customHeight="1" x14ac:dyDescent="0.2">
      <c r="A720" s="12"/>
      <c r="B720" s="12"/>
      <c r="C720" s="12"/>
      <c r="D720" s="12"/>
      <c r="E720" s="12"/>
      <c r="F720" s="12"/>
      <c r="G720" s="12"/>
      <c r="H720" s="12"/>
      <c r="I720" s="12"/>
      <c r="J720" s="12"/>
      <c r="K720" s="12"/>
      <c r="L720" s="12"/>
      <c r="M720" s="12"/>
      <c r="N720" s="12"/>
      <c r="O720" s="12"/>
      <c r="P720" s="12"/>
      <c r="Q720" s="12"/>
      <c r="R720" s="12"/>
      <c r="S720" s="12"/>
      <c r="T720" s="12"/>
      <c r="U720" s="12"/>
      <c r="V720" s="12"/>
    </row>
    <row r="721" spans="1:22" ht="15.75" customHeight="1" x14ac:dyDescent="0.2">
      <c r="A721" s="12"/>
      <c r="B721" s="12"/>
      <c r="C721" s="12"/>
      <c r="D721" s="12"/>
      <c r="E721" s="12"/>
      <c r="F721" s="12"/>
      <c r="G721" s="12"/>
      <c r="H721" s="12"/>
      <c r="I721" s="12"/>
      <c r="J721" s="12"/>
      <c r="K721" s="12"/>
      <c r="L721" s="12"/>
      <c r="M721" s="12"/>
      <c r="N721" s="12"/>
      <c r="O721" s="12"/>
      <c r="P721" s="12"/>
      <c r="Q721" s="12"/>
      <c r="R721" s="12"/>
      <c r="S721" s="12"/>
      <c r="T721" s="12"/>
      <c r="U721" s="12"/>
      <c r="V721" s="12"/>
    </row>
    <row r="722" spans="1:22" ht="15.75" customHeight="1" x14ac:dyDescent="0.2">
      <c r="A722" s="12"/>
      <c r="B722" s="12"/>
      <c r="C722" s="12"/>
      <c r="D722" s="12"/>
      <c r="E722" s="12"/>
      <c r="F722" s="12"/>
      <c r="G722" s="12"/>
      <c r="H722" s="12"/>
      <c r="I722" s="12"/>
      <c r="J722" s="12"/>
      <c r="K722" s="12"/>
      <c r="L722" s="12"/>
      <c r="M722" s="12"/>
      <c r="N722" s="12"/>
      <c r="O722" s="12"/>
      <c r="P722" s="12"/>
      <c r="Q722" s="12"/>
      <c r="R722" s="12"/>
      <c r="S722" s="12"/>
      <c r="T722" s="12"/>
      <c r="U722" s="12"/>
      <c r="V722" s="12"/>
    </row>
    <row r="723" spans="1:22" ht="15.75" customHeight="1" x14ac:dyDescent="0.2">
      <c r="A723" s="12"/>
      <c r="B723" s="12"/>
      <c r="C723" s="12"/>
      <c r="D723" s="12"/>
      <c r="E723" s="12"/>
      <c r="F723" s="12"/>
      <c r="G723" s="12"/>
      <c r="H723" s="12"/>
      <c r="I723" s="12"/>
      <c r="J723" s="12"/>
      <c r="K723" s="12"/>
      <c r="L723" s="12"/>
      <c r="M723" s="12"/>
      <c r="N723" s="12"/>
      <c r="O723" s="12"/>
      <c r="P723" s="12"/>
      <c r="Q723" s="12"/>
      <c r="R723" s="12"/>
      <c r="S723" s="12"/>
      <c r="T723" s="12"/>
      <c r="U723" s="12"/>
      <c r="V723" s="12"/>
    </row>
    <row r="724" spans="1:22" ht="15.75" customHeight="1" x14ac:dyDescent="0.2">
      <c r="A724" s="12"/>
      <c r="B724" s="12"/>
      <c r="C724" s="12"/>
      <c r="D724" s="12"/>
      <c r="E724" s="12"/>
      <c r="F724" s="12"/>
      <c r="G724" s="12"/>
      <c r="H724" s="12"/>
      <c r="I724" s="12"/>
      <c r="J724" s="12"/>
      <c r="K724" s="12"/>
      <c r="L724" s="12"/>
      <c r="M724" s="12"/>
      <c r="N724" s="12"/>
      <c r="O724" s="12"/>
      <c r="P724" s="12"/>
      <c r="Q724" s="12"/>
      <c r="R724" s="12"/>
      <c r="S724" s="12"/>
      <c r="T724" s="12"/>
      <c r="U724" s="12"/>
      <c r="V724" s="12"/>
    </row>
    <row r="725" spans="1:22" ht="15.75" customHeight="1" x14ac:dyDescent="0.2">
      <c r="A725" s="12"/>
      <c r="B725" s="12"/>
      <c r="C725" s="12"/>
      <c r="D725" s="12"/>
      <c r="E725" s="12"/>
      <c r="F725" s="12"/>
      <c r="G725" s="12"/>
      <c r="H725" s="12"/>
      <c r="I725" s="12"/>
      <c r="J725" s="12"/>
      <c r="K725" s="12"/>
      <c r="L725" s="12"/>
      <c r="M725" s="12"/>
      <c r="N725" s="12"/>
      <c r="O725" s="12"/>
      <c r="P725" s="12"/>
      <c r="Q725" s="12"/>
      <c r="R725" s="12"/>
      <c r="S725" s="12"/>
      <c r="T725" s="12"/>
      <c r="U725" s="12"/>
      <c r="V725" s="12"/>
    </row>
    <row r="726" spans="1:22" ht="15.75" customHeight="1" x14ac:dyDescent="0.2">
      <c r="A726" s="12"/>
      <c r="B726" s="12"/>
      <c r="C726" s="12"/>
      <c r="D726" s="12"/>
      <c r="E726" s="12"/>
      <c r="F726" s="12"/>
      <c r="G726" s="12"/>
      <c r="H726" s="12"/>
      <c r="I726" s="12"/>
      <c r="J726" s="12"/>
      <c r="K726" s="12"/>
      <c r="L726" s="12"/>
      <c r="M726" s="12"/>
      <c r="N726" s="12"/>
      <c r="O726" s="12"/>
      <c r="P726" s="12"/>
      <c r="Q726" s="12"/>
      <c r="R726" s="12"/>
      <c r="S726" s="12"/>
      <c r="T726" s="12"/>
      <c r="U726" s="12"/>
      <c r="V726" s="12"/>
    </row>
    <row r="727" spans="1:22" ht="15.75" customHeight="1" x14ac:dyDescent="0.2">
      <c r="A727" s="12"/>
      <c r="B727" s="12"/>
      <c r="C727" s="12"/>
      <c r="D727" s="12"/>
      <c r="E727" s="12"/>
      <c r="F727" s="12"/>
      <c r="G727" s="12"/>
      <c r="H727" s="12"/>
      <c r="I727" s="12"/>
      <c r="J727" s="12"/>
      <c r="K727" s="12"/>
      <c r="L727" s="12"/>
      <c r="M727" s="12"/>
      <c r="N727" s="12"/>
      <c r="O727" s="12"/>
      <c r="P727" s="12"/>
      <c r="Q727" s="12"/>
      <c r="R727" s="12"/>
      <c r="S727" s="12"/>
      <c r="T727" s="12"/>
      <c r="U727" s="12"/>
      <c r="V727" s="12"/>
    </row>
    <row r="728" spans="1:22" ht="15.75" customHeight="1" x14ac:dyDescent="0.2">
      <c r="A728" s="12"/>
      <c r="B728" s="12"/>
      <c r="C728" s="12"/>
      <c r="D728" s="12"/>
      <c r="E728" s="12"/>
      <c r="F728" s="12"/>
      <c r="G728" s="12"/>
      <c r="H728" s="12"/>
      <c r="I728" s="12"/>
      <c r="J728" s="12"/>
      <c r="K728" s="12"/>
      <c r="L728" s="12"/>
      <c r="M728" s="12"/>
      <c r="N728" s="12"/>
      <c r="O728" s="12"/>
      <c r="P728" s="12"/>
      <c r="Q728" s="12"/>
      <c r="R728" s="12"/>
      <c r="S728" s="12"/>
      <c r="T728" s="12"/>
      <c r="U728" s="12"/>
      <c r="V728" s="12"/>
    </row>
    <row r="729" spans="1:22" ht="15.75" customHeight="1" x14ac:dyDescent="0.2">
      <c r="A729" s="12"/>
      <c r="B729" s="12"/>
      <c r="C729" s="12"/>
      <c r="D729" s="12"/>
      <c r="E729" s="12"/>
      <c r="F729" s="12"/>
      <c r="G729" s="12"/>
      <c r="H729" s="12"/>
      <c r="I729" s="12"/>
      <c r="J729" s="12"/>
      <c r="K729" s="12"/>
      <c r="L729" s="12"/>
      <c r="M729" s="12"/>
      <c r="N729" s="12"/>
      <c r="O729" s="12"/>
      <c r="P729" s="12"/>
      <c r="Q729" s="12"/>
      <c r="R729" s="12"/>
      <c r="S729" s="12"/>
      <c r="T729" s="12"/>
      <c r="U729" s="12"/>
      <c r="V729" s="12"/>
    </row>
    <row r="730" spans="1:22" ht="15.75" customHeight="1" x14ac:dyDescent="0.2">
      <c r="A730" s="12"/>
      <c r="B730" s="12"/>
      <c r="C730" s="12"/>
      <c r="D730" s="12"/>
      <c r="E730" s="12"/>
      <c r="F730" s="12"/>
      <c r="G730" s="12"/>
      <c r="H730" s="12"/>
      <c r="I730" s="12"/>
      <c r="J730" s="12"/>
      <c r="K730" s="12"/>
      <c r="L730" s="12"/>
      <c r="M730" s="12"/>
      <c r="N730" s="12"/>
      <c r="O730" s="12"/>
      <c r="P730" s="12"/>
      <c r="Q730" s="12"/>
      <c r="R730" s="12"/>
      <c r="S730" s="12"/>
      <c r="T730" s="12"/>
      <c r="U730" s="12"/>
      <c r="V730" s="12"/>
    </row>
    <row r="731" spans="1:22" ht="15.75" customHeight="1" x14ac:dyDescent="0.2">
      <c r="A731" s="12"/>
      <c r="B731" s="12"/>
      <c r="C731" s="12"/>
      <c r="D731" s="12"/>
      <c r="E731" s="12"/>
      <c r="F731" s="12"/>
      <c r="G731" s="12"/>
      <c r="H731" s="12"/>
      <c r="I731" s="12"/>
      <c r="J731" s="12"/>
      <c r="K731" s="12"/>
      <c r="L731" s="12"/>
      <c r="M731" s="12"/>
      <c r="N731" s="12"/>
      <c r="O731" s="12"/>
      <c r="P731" s="12"/>
      <c r="Q731" s="12"/>
      <c r="R731" s="12"/>
      <c r="S731" s="12"/>
      <c r="T731" s="12"/>
      <c r="U731" s="12"/>
      <c r="V731" s="12"/>
    </row>
    <row r="732" spans="1:22" ht="15.75" customHeight="1" x14ac:dyDescent="0.2">
      <c r="A732" s="12"/>
      <c r="B732" s="12"/>
      <c r="C732" s="12"/>
      <c r="D732" s="12"/>
      <c r="E732" s="12"/>
      <c r="F732" s="12"/>
      <c r="G732" s="12"/>
      <c r="H732" s="12"/>
      <c r="I732" s="12"/>
      <c r="J732" s="12"/>
      <c r="K732" s="12"/>
      <c r="L732" s="12"/>
      <c r="M732" s="12"/>
      <c r="N732" s="12"/>
      <c r="O732" s="12"/>
      <c r="P732" s="12"/>
      <c r="Q732" s="12"/>
      <c r="R732" s="12"/>
      <c r="S732" s="12"/>
      <c r="T732" s="12"/>
      <c r="U732" s="12"/>
      <c r="V732" s="12"/>
    </row>
    <row r="733" spans="1:22" ht="15.75" customHeight="1" x14ac:dyDescent="0.2">
      <c r="A733" s="12"/>
      <c r="B733" s="12"/>
      <c r="C733" s="12"/>
      <c r="D733" s="12"/>
      <c r="E733" s="12"/>
      <c r="F733" s="12"/>
      <c r="G733" s="12"/>
      <c r="H733" s="12"/>
      <c r="I733" s="12"/>
      <c r="J733" s="12"/>
      <c r="K733" s="12"/>
      <c r="L733" s="12"/>
      <c r="M733" s="12"/>
      <c r="N733" s="12"/>
      <c r="O733" s="12"/>
      <c r="P733" s="12"/>
      <c r="Q733" s="12"/>
      <c r="R733" s="12"/>
      <c r="S733" s="12"/>
      <c r="T733" s="12"/>
      <c r="U733" s="12"/>
      <c r="V733" s="12"/>
    </row>
    <row r="734" spans="1:22" ht="15.75" customHeight="1" x14ac:dyDescent="0.2">
      <c r="A734" s="12"/>
      <c r="B734" s="12"/>
      <c r="C734" s="12"/>
      <c r="D734" s="12"/>
      <c r="E734" s="12"/>
      <c r="F734" s="12"/>
      <c r="G734" s="12"/>
      <c r="H734" s="12"/>
      <c r="I734" s="12"/>
      <c r="J734" s="12"/>
      <c r="K734" s="12"/>
      <c r="L734" s="12"/>
      <c r="M734" s="12"/>
      <c r="N734" s="12"/>
      <c r="O734" s="12"/>
      <c r="P734" s="12"/>
      <c r="Q734" s="12"/>
      <c r="R734" s="12"/>
      <c r="S734" s="12"/>
      <c r="T734" s="12"/>
      <c r="U734" s="12"/>
      <c r="V734" s="12"/>
    </row>
    <row r="735" spans="1:22" ht="15.75" customHeight="1" x14ac:dyDescent="0.2">
      <c r="A735" s="12"/>
      <c r="B735" s="12"/>
      <c r="C735" s="12"/>
      <c r="D735" s="12"/>
      <c r="E735" s="12"/>
      <c r="F735" s="12"/>
      <c r="G735" s="12"/>
      <c r="H735" s="12"/>
      <c r="I735" s="12"/>
      <c r="J735" s="12"/>
      <c r="K735" s="12"/>
      <c r="L735" s="12"/>
      <c r="M735" s="12"/>
      <c r="N735" s="12"/>
      <c r="O735" s="12"/>
      <c r="P735" s="12"/>
      <c r="Q735" s="12"/>
      <c r="R735" s="12"/>
      <c r="S735" s="12"/>
      <c r="T735" s="12"/>
      <c r="U735" s="12"/>
      <c r="V735" s="12"/>
    </row>
    <row r="736" spans="1:22" ht="15.75" customHeight="1" x14ac:dyDescent="0.2">
      <c r="A736" s="12"/>
      <c r="B736" s="12"/>
      <c r="C736" s="12"/>
      <c r="D736" s="12"/>
      <c r="E736" s="12"/>
      <c r="F736" s="12"/>
      <c r="G736" s="12"/>
      <c r="H736" s="12"/>
      <c r="I736" s="12"/>
      <c r="J736" s="12"/>
      <c r="K736" s="12"/>
      <c r="L736" s="12"/>
      <c r="M736" s="12"/>
      <c r="N736" s="12"/>
      <c r="O736" s="12"/>
      <c r="P736" s="12"/>
      <c r="Q736" s="12"/>
      <c r="R736" s="12"/>
      <c r="S736" s="12"/>
      <c r="T736" s="12"/>
      <c r="U736" s="12"/>
      <c r="V736" s="12"/>
    </row>
    <row r="737" spans="1:22" ht="15.75" customHeight="1" x14ac:dyDescent="0.2">
      <c r="A737" s="12"/>
      <c r="B737" s="12"/>
      <c r="C737" s="12"/>
      <c r="D737" s="12"/>
      <c r="E737" s="12"/>
      <c r="F737" s="12"/>
      <c r="G737" s="12"/>
      <c r="H737" s="12"/>
      <c r="I737" s="12"/>
      <c r="J737" s="12"/>
      <c r="K737" s="12"/>
      <c r="L737" s="12"/>
      <c r="M737" s="12"/>
      <c r="N737" s="12"/>
      <c r="O737" s="12"/>
      <c r="P737" s="12"/>
      <c r="Q737" s="12"/>
      <c r="R737" s="12"/>
      <c r="S737" s="12"/>
      <c r="T737" s="12"/>
      <c r="U737" s="12"/>
      <c r="V737" s="12"/>
    </row>
    <row r="738" spans="1:22" ht="15.75" customHeight="1" x14ac:dyDescent="0.2">
      <c r="A738" s="12"/>
      <c r="B738" s="12"/>
      <c r="C738" s="12"/>
      <c r="D738" s="12"/>
      <c r="E738" s="12"/>
      <c r="F738" s="12"/>
      <c r="G738" s="12"/>
      <c r="H738" s="12"/>
      <c r="I738" s="12"/>
      <c r="J738" s="12"/>
      <c r="K738" s="12"/>
      <c r="L738" s="12"/>
      <c r="M738" s="12"/>
      <c r="N738" s="12"/>
      <c r="O738" s="12"/>
      <c r="P738" s="12"/>
      <c r="Q738" s="12"/>
      <c r="R738" s="12"/>
      <c r="S738" s="12"/>
      <c r="T738" s="12"/>
      <c r="U738" s="12"/>
      <c r="V738" s="12"/>
    </row>
    <row r="739" spans="1:22" ht="15.75" customHeight="1" x14ac:dyDescent="0.2">
      <c r="A739" s="12"/>
      <c r="B739" s="12"/>
      <c r="C739" s="12"/>
      <c r="D739" s="12"/>
      <c r="E739" s="12"/>
      <c r="F739" s="12"/>
      <c r="G739" s="12"/>
      <c r="H739" s="12"/>
      <c r="I739" s="12"/>
      <c r="J739" s="12"/>
      <c r="K739" s="12"/>
      <c r="L739" s="12"/>
      <c r="M739" s="12"/>
      <c r="N739" s="12"/>
      <c r="O739" s="12"/>
      <c r="P739" s="12"/>
      <c r="Q739" s="12"/>
      <c r="R739" s="12"/>
      <c r="S739" s="12"/>
      <c r="T739" s="12"/>
      <c r="U739" s="12"/>
      <c r="V739" s="12"/>
    </row>
    <row r="740" spans="1:22" ht="15.75" customHeight="1" x14ac:dyDescent="0.2">
      <c r="A740" s="12"/>
      <c r="B740" s="12"/>
      <c r="C740" s="12"/>
      <c r="D740" s="12"/>
      <c r="E740" s="12"/>
      <c r="F740" s="12"/>
      <c r="G740" s="12"/>
      <c r="H740" s="12"/>
      <c r="I740" s="12"/>
      <c r="J740" s="12"/>
      <c r="K740" s="12"/>
      <c r="L740" s="12"/>
      <c r="M740" s="12"/>
      <c r="N740" s="12"/>
      <c r="O740" s="12"/>
      <c r="P740" s="12"/>
      <c r="Q740" s="12"/>
      <c r="R740" s="12"/>
      <c r="S740" s="12"/>
      <c r="T740" s="12"/>
      <c r="U740" s="12"/>
      <c r="V740" s="12"/>
    </row>
    <row r="741" spans="1:22" ht="15.75" customHeight="1" x14ac:dyDescent="0.2">
      <c r="A741" s="12"/>
      <c r="B741" s="12"/>
      <c r="C741" s="12"/>
      <c r="D741" s="12"/>
      <c r="E741" s="12"/>
      <c r="F741" s="12"/>
      <c r="G741" s="12"/>
      <c r="H741" s="12"/>
      <c r="I741" s="12"/>
      <c r="J741" s="12"/>
      <c r="K741" s="12"/>
      <c r="L741" s="12"/>
      <c r="M741" s="12"/>
      <c r="N741" s="12"/>
      <c r="O741" s="12"/>
      <c r="P741" s="12"/>
      <c r="Q741" s="12"/>
      <c r="R741" s="12"/>
      <c r="S741" s="12"/>
      <c r="T741" s="12"/>
      <c r="U741" s="12"/>
      <c r="V741" s="12"/>
    </row>
    <row r="742" spans="1:22" ht="15.75" customHeight="1" x14ac:dyDescent="0.2">
      <c r="A742" s="12"/>
      <c r="B742" s="12"/>
      <c r="C742" s="12"/>
      <c r="D742" s="12"/>
      <c r="E742" s="12"/>
      <c r="F742" s="12"/>
      <c r="G742" s="12"/>
      <c r="H742" s="12"/>
      <c r="I742" s="12"/>
      <c r="J742" s="12"/>
      <c r="K742" s="12"/>
      <c r="L742" s="12"/>
      <c r="M742" s="12"/>
      <c r="N742" s="12"/>
      <c r="O742" s="12"/>
      <c r="P742" s="12"/>
      <c r="Q742" s="12"/>
      <c r="R742" s="12"/>
      <c r="S742" s="12"/>
      <c r="T742" s="12"/>
      <c r="U742" s="12"/>
      <c r="V742" s="12"/>
    </row>
    <row r="743" spans="1:22" ht="15.75" customHeight="1" x14ac:dyDescent="0.2">
      <c r="A743" s="12"/>
      <c r="B743" s="12"/>
      <c r="C743" s="12"/>
      <c r="D743" s="12"/>
      <c r="E743" s="12"/>
      <c r="F743" s="12"/>
      <c r="G743" s="12"/>
      <c r="H743" s="12"/>
      <c r="I743" s="12"/>
      <c r="J743" s="12"/>
      <c r="K743" s="12"/>
      <c r="L743" s="12"/>
      <c r="M743" s="12"/>
      <c r="N743" s="12"/>
      <c r="O743" s="12"/>
      <c r="P743" s="12"/>
      <c r="Q743" s="12"/>
      <c r="R743" s="12"/>
      <c r="S743" s="12"/>
      <c r="T743" s="12"/>
      <c r="U743" s="12"/>
      <c r="V743" s="12"/>
    </row>
    <row r="744" spans="1:22" ht="15.75" customHeight="1" x14ac:dyDescent="0.2">
      <c r="A744" s="12"/>
      <c r="B744" s="12"/>
      <c r="C744" s="12"/>
      <c r="D744" s="12"/>
      <c r="E744" s="12"/>
      <c r="F744" s="12"/>
      <c r="G744" s="12"/>
      <c r="H744" s="12"/>
      <c r="I744" s="12"/>
      <c r="J744" s="12"/>
      <c r="K744" s="12"/>
      <c r="L744" s="12"/>
      <c r="M744" s="12"/>
      <c r="N744" s="12"/>
      <c r="O744" s="12"/>
      <c r="P744" s="12"/>
      <c r="Q744" s="12"/>
      <c r="R744" s="12"/>
      <c r="S744" s="12"/>
      <c r="T744" s="12"/>
      <c r="U744" s="12"/>
      <c r="V744" s="12"/>
    </row>
    <row r="745" spans="1:22" ht="15.75" customHeight="1" x14ac:dyDescent="0.2">
      <c r="A745" s="12"/>
      <c r="B745" s="12"/>
      <c r="C745" s="12"/>
      <c r="D745" s="12"/>
      <c r="E745" s="12"/>
      <c r="F745" s="12"/>
      <c r="G745" s="12"/>
      <c r="H745" s="12"/>
      <c r="I745" s="12"/>
      <c r="J745" s="12"/>
      <c r="K745" s="12"/>
      <c r="L745" s="12"/>
      <c r="M745" s="12"/>
      <c r="N745" s="12"/>
      <c r="O745" s="12"/>
      <c r="P745" s="12"/>
      <c r="Q745" s="12"/>
      <c r="R745" s="12"/>
      <c r="S745" s="12"/>
      <c r="T745" s="12"/>
      <c r="U745" s="12"/>
      <c r="V745" s="12"/>
    </row>
    <row r="746" spans="1:22" ht="15.75" customHeight="1" x14ac:dyDescent="0.2">
      <c r="A746" s="12"/>
      <c r="B746" s="12"/>
      <c r="C746" s="12"/>
      <c r="D746" s="12"/>
      <c r="E746" s="12"/>
      <c r="F746" s="12"/>
      <c r="G746" s="12"/>
      <c r="H746" s="12"/>
      <c r="I746" s="12"/>
      <c r="J746" s="12"/>
      <c r="K746" s="12"/>
      <c r="L746" s="12"/>
      <c r="M746" s="12"/>
      <c r="N746" s="12"/>
      <c r="O746" s="12"/>
      <c r="P746" s="12"/>
      <c r="Q746" s="12"/>
      <c r="R746" s="12"/>
      <c r="S746" s="12"/>
      <c r="T746" s="12"/>
      <c r="U746" s="12"/>
      <c r="V746" s="12"/>
    </row>
    <row r="747" spans="1:22" ht="15.75" customHeight="1" x14ac:dyDescent="0.2">
      <c r="A747" s="12"/>
      <c r="B747" s="12"/>
      <c r="C747" s="12"/>
      <c r="D747" s="12"/>
      <c r="E747" s="12"/>
      <c r="F747" s="12"/>
      <c r="G747" s="12"/>
      <c r="H747" s="12"/>
      <c r="I747" s="12"/>
      <c r="J747" s="12"/>
      <c r="K747" s="12"/>
      <c r="L747" s="12"/>
      <c r="M747" s="12"/>
      <c r="N747" s="12"/>
      <c r="O747" s="12"/>
      <c r="P747" s="12"/>
      <c r="Q747" s="12"/>
      <c r="R747" s="12"/>
      <c r="S747" s="12"/>
      <c r="T747" s="12"/>
      <c r="U747" s="12"/>
      <c r="V747" s="12"/>
    </row>
    <row r="748" spans="1:22" ht="15.75" customHeight="1" x14ac:dyDescent="0.2">
      <c r="A748" s="12"/>
      <c r="B748" s="12"/>
      <c r="C748" s="12"/>
      <c r="D748" s="12"/>
      <c r="E748" s="12"/>
      <c r="F748" s="12"/>
      <c r="G748" s="12"/>
      <c r="H748" s="12"/>
      <c r="I748" s="12"/>
      <c r="J748" s="12"/>
      <c r="K748" s="12"/>
      <c r="L748" s="12"/>
      <c r="M748" s="12"/>
      <c r="N748" s="12"/>
      <c r="O748" s="12"/>
      <c r="P748" s="12"/>
      <c r="Q748" s="12"/>
      <c r="R748" s="12"/>
      <c r="S748" s="12"/>
      <c r="T748" s="12"/>
      <c r="U748" s="12"/>
      <c r="V748" s="12"/>
    </row>
    <row r="749" spans="1:22" ht="15.75" customHeight="1" x14ac:dyDescent="0.2">
      <c r="A749" s="12"/>
      <c r="B749" s="12"/>
      <c r="C749" s="12"/>
      <c r="D749" s="12"/>
      <c r="E749" s="12"/>
      <c r="F749" s="12"/>
      <c r="G749" s="12"/>
      <c r="H749" s="12"/>
      <c r="I749" s="12"/>
      <c r="J749" s="12"/>
      <c r="K749" s="12"/>
      <c r="L749" s="12"/>
      <c r="M749" s="12"/>
      <c r="N749" s="12"/>
      <c r="O749" s="12"/>
      <c r="P749" s="12"/>
      <c r="Q749" s="12"/>
      <c r="R749" s="12"/>
      <c r="S749" s="12"/>
      <c r="T749" s="12"/>
      <c r="U749" s="12"/>
      <c r="V749" s="12"/>
    </row>
    <row r="750" spans="1:22" ht="15.75" customHeight="1" x14ac:dyDescent="0.2">
      <c r="A750" s="12"/>
      <c r="B750" s="12"/>
      <c r="C750" s="12"/>
      <c r="D750" s="12"/>
      <c r="E750" s="12"/>
      <c r="F750" s="12"/>
      <c r="G750" s="12"/>
      <c r="H750" s="12"/>
      <c r="I750" s="12"/>
      <c r="J750" s="12"/>
      <c r="K750" s="12"/>
      <c r="L750" s="12"/>
      <c r="M750" s="12"/>
      <c r="N750" s="12"/>
      <c r="O750" s="12"/>
      <c r="P750" s="12"/>
      <c r="Q750" s="12"/>
      <c r="R750" s="12"/>
      <c r="S750" s="12"/>
      <c r="T750" s="12"/>
      <c r="U750" s="12"/>
      <c r="V750" s="12"/>
    </row>
    <row r="751" spans="1:22" ht="15.75" customHeight="1" x14ac:dyDescent="0.2">
      <c r="A751" s="12"/>
      <c r="B751" s="12"/>
      <c r="C751" s="12"/>
      <c r="D751" s="12"/>
      <c r="E751" s="12"/>
      <c r="F751" s="12"/>
      <c r="G751" s="12"/>
      <c r="H751" s="12"/>
      <c r="I751" s="12"/>
      <c r="J751" s="12"/>
      <c r="K751" s="12"/>
      <c r="L751" s="12"/>
      <c r="M751" s="12"/>
      <c r="N751" s="12"/>
      <c r="O751" s="12"/>
      <c r="P751" s="12"/>
      <c r="Q751" s="12"/>
      <c r="R751" s="12"/>
      <c r="S751" s="12"/>
      <c r="T751" s="12"/>
      <c r="U751" s="12"/>
      <c r="V751" s="12"/>
    </row>
    <row r="752" spans="1:22" ht="15.75" customHeight="1" x14ac:dyDescent="0.2">
      <c r="A752" s="12"/>
      <c r="B752" s="12"/>
      <c r="C752" s="12"/>
      <c r="D752" s="12"/>
      <c r="E752" s="12"/>
      <c r="F752" s="12"/>
      <c r="G752" s="12"/>
      <c r="H752" s="12"/>
      <c r="I752" s="12"/>
      <c r="J752" s="12"/>
      <c r="K752" s="12"/>
      <c r="L752" s="12"/>
      <c r="M752" s="12"/>
      <c r="N752" s="12"/>
      <c r="O752" s="12"/>
      <c r="P752" s="12"/>
      <c r="Q752" s="12"/>
      <c r="R752" s="12"/>
      <c r="S752" s="12"/>
      <c r="T752" s="12"/>
      <c r="U752" s="12"/>
      <c r="V752" s="12"/>
    </row>
    <row r="753" spans="1:22" ht="15.75" customHeight="1" x14ac:dyDescent="0.2">
      <c r="A753" s="12"/>
      <c r="B753" s="12"/>
      <c r="C753" s="12"/>
      <c r="D753" s="12"/>
      <c r="E753" s="12"/>
      <c r="F753" s="12"/>
      <c r="G753" s="12"/>
      <c r="H753" s="12"/>
      <c r="I753" s="12"/>
      <c r="J753" s="12"/>
      <c r="K753" s="12"/>
      <c r="L753" s="12"/>
      <c r="M753" s="12"/>
      <c r="N753" s="12"/>
      <c r="O753" s="12"/>
      <c r="P753" s="12"/>
      <c r="Q753" s="12"/>
      <c r="R753" s="12"/>
      <c r="S753" s="12"/>
      <c r="T753" s="12"/>
      <c r="U753" s="12"/>
      <c r="V753" s="12"/>
    </row>
    <row r="754" spans="1:22" ht="15.75" customHeight="1" x14ac:dyDescent="0.2">
      <c r="A754" s="12"/>
      <c r="B754" s="12"/>
      <c r="C754" s="12"/>
      <c r="D754" s="12"/>
      <c r="E754" s="12"/>
      <c r="F754" s="12"/>
      <c r="G754" s="12"/>
      <c r="H754" s="12"/>
      <c r="I754" s="12"/>
      <c r="J754" s="12"/>
      <c r="K754" s="12"/>
      <c r="L754" s="12"/>
      <c r="M754" s="12"/>
      <c r="N754" s="12"/>
      <c r="O754" s="12"/>
      <c r="P754" s="12"/>
      <c r="Q754" s="12"/>
      <c r="R754" s="12"/>
      <c r="S754" s="12"/>
      <c r="T754" s="12"/>
      <c r="U754" s="12"/>
      <c r="V754" s="12"/>
    </row>
    <row r="755" spans="1:22" ht="15.75" customHeight="1" x14ac:dyDescent="0.2">
      <c r="A755" s="12"/>
      <c r="B755" s="12"/>
      <c r="C755" s="12"/>
      <c r="D755" s="12"/>
      <c r="E755" s="12"/>
      <c r="F755" s="12"/>
      <c r="G755" s="12"/>
      <c r="H755" s="12"/>
      <c r="I755" s="12"/>
      <c r="J755" s="12"/>
      <c r="K755" s="12"/>
      <c r="L755" s="12"/>
      <c r="M755" s="12"/>
      <c r="N755" s="12"/>
      <c r="O755" s="12"/>
      <c r="P755" s="12"/>
      <c r="Q755" s="12"/>
      <c r="R755" s="12"/>
      <c r="S755" s="12"/>
      <c r="T755" s="12"/>
      <c r="U755" s="12"/>
      <c r="V755" s="12"/>
    </row>
    <row r="756" spans="1:22" ht="15.75" customHeight="1" x14ac:dyDescent="0.2">
      <c r="A756" s="12"/>
      <c r="B756" s="12"/>
      <c r="C756" s="12"/>
      <c r="D756" s="12"/>
      <c r="E756" s="12"/>
      <c r="F756" s="12"/>
      <c r="G756" s="12"/>
      <c r="H756" s="12"/>
      <c r="I756" s="12"/>
      <c r="J756" s="12"/>
      <c r="K756" s="12"/>
      <c r="L756" s="12"/>
      <c r="M756" s="12"/>
      <c r="N756" s="12"/>
      <c r="O756" s="12"/>
      <c r="P756" s="12"/>
      <c r="Q756" s="12"/>
      <c r="R756" s="12"/>
      <c r="S756" s="12"/>
      <c r="T756" s="12"/>
      <c r="U756" s="12"/>
      <c r="V756" s="12"/>
    </row>
    <row r="757" spans="1:22" ht="15.75" customHeight="1" x14ac:dyDescent="0.2">
      <c r="A757" s="12"/>
      <c r="B757" s="12"/>
      <c r="C757" s="12"/>
      <c r="D757" s="12"/>
      <c r="E757" s="12"/>
      <c r="F757" s="12"/>
      <c r="G757" s="12"/>
      <c r="H757" s="12"/>
      <c r="I757" s="12"/>
      <c r="J757" s="12"/>
      <c r="K757" s="12"/>
      <c r="L757" s="12"/>
      <c r="M757" s="12"/>
      <c r="N757" s="12"/>
      <c r="O757" s="12"/>
      <c r="P757" s="12"/>
      <c r="Q757" s="12"/>
      <c r="R757" s="12"/>
      <c r="S757" s="12"/>
      <c r="T757" s="12"/>
      <c r="U757" s="12"/>
      <c r="V757" s="12"/>
    </row>
    <row r="758" spans="1:22" ht="15.75" customHeight="1" x14ac:dyDescent="0.2">
      <c r="A758" s="12"/>
      <c r="B758" s="12"/>
      <c r="C758" s="12"/>
      <c r="D758" s="12"/>
      <c r="E758" s="12"/>
      <c r="F758" s="12"/>
      <c r="G758" s="12"/>
      <c r="H758" s="12"/>
      <c r="I758" s="12"/>
      <c r="J758" s="12"/>
      <c r="K758" s="12"/>
      <c r="L758" s="12"/>
      <c r="M758" s="12"/>
      <c r="N758" s="12"/>
      <c r="O758" s="12"/>
      <c r="P758" s="12"/>
      <c r="Q758" s="12"/>
      <c r="R758" s="12"/>
      <c r="S758" s="12"/>
      <c r="T758" s="12"/>
      <c r="U758" s="12"/>
      <c r="V758" s="12"/>
    </row>
    <row r="759" spans="1:22" ht="15.75" customHeight="1" x14ac:dyDescent="0.2">
      <c r="A759" s="12"/>
      <c r="B759" s="12"/>
      <c r="C759" s="12"/>
      <c r="D759" s="12"/>
      <c r="E759" s="12"/>
      <c r="F759" s="12"/>
      <c r="G759" s="12"/>
      <c r="H759" s="12"/>
      <c r="I759" s="12"/>
      <c r="J759" s="12"/>
      <c r="K759" s="12"/>
      <c r="L759" s="12"/>
      <c r="M759" s="12"/>
      <c r="N759" s="12"/>
      <c r="O759" s="12"/>
      <c r="P759" s="12"/>
      <c r="Q759" s="12"/>
      <c r="R759" s="12"/>
      <c r="S759" s="12"/>
      <c r="T759" s="12"/>
      <c r="U759" s="12"/>
      <c r="V759" s="12"/>
    </row>
    <row r="760" spans="1:22" ht="15.75" customHeight="1" x14ac:dyDescent="0.2">
      <c r="A760" s="12"/>
      <c r="B760" s="12"/>
      <c r="C760" s="12"/>
      <c r="D760" s="12"/>
      <c r="E760" s="12"/>
      <c r="F760" s="12"/>
      <c r="G760" s="12"/>
      <c r="H760" s="12"/>
      <c r="I760" s="12"/>
      <c r="J760" s="12"/>
      <c r="K760" s="12"/>
      <c r="L760" s="12"/>
      <c r="M760" s="12"/>
      <c r="N760" s="12"/>
      <c r="O760" s="12"/>
      <c r="P760" s="12"/>
      <c r="Q760" s="12"/>
      <c r="R760" s="12"/>
      <c r="S760" s="12"/>
      <c r="T760" s="12"/>
      <c r="U760" s="12"/>
      <c r="V760" s="12"/>
    </row>
    <row r="761" spans="1:22" ht="15.75" customHeight="1" x14ac:dyDescent="0.2">
      <c r="A761" s="12"/>
      <c r="B761" s="12"/>
      <c r="C761" s="12"/>
      <c r="D761" s="12"/>
      <c r="E761" s="12"/>
      <c r="F761" s="12"/>
      <c r="G761" s="12"/>
      <c r="H761" s="12"/>
      <c r="I761" s="12"/>
      <c r="J761" s="12"/>
      <c r="K761" s="12"/>
      <c r="L761" s="12"/>
      <c r="M761" s="12"/>
      <c r="N761" s="12"/>
      <c r="O761" s="12"/>
      <c r="P761" s="12"/>
      <c r="Q761" s="12"/>
      <c r="R761" s="12"/>
      <c r="S761" s="12"/>
      <c r="T761" s="12"/>
      <c r="U761" s="12"/>
      <c r="V761" s="12"/>
    </row>
    <row r="762" spans="1:22" ht="15.75" customHeight="1" x14ac:dyDescent="0.2">
      <c r="A762" s="12"/>
      <c r="B762" s="12"/>
      <c r="C762" s="12"/>
      <c r="D762" s="12"/>
      <c r="E762" s="12"/>
      <c r="F762" s="12"/>
      <c r="G762" s="12"/>
      <c r="H762" s="12"/>
      <c r="I762" s="12"/>
      <c r="J762" s="12"/>
      <c r="K762" s="12"/>
      <c r="L762" s="12"/>
      <c r="M762" s="12"/>
      <c r="N762" s="12"/>
      <c r="O762" s="12"/>
      <c r="P762" s="12"/>
      <c r="Q762" s="12"/>
      <c r="R762" s="12"/>
      <c r="S762" s="12"/>
      <c r="T762" s="12"/>
      <c r="U762" s="12"/>
      <c r="V762" s="12"/>
    </row>
    <row r="763" spans="1:22" ht="15.75" customHeight="1" x14ac:dyDescent="0.2">
      <c r="A763" s="12"/>
      <c r="B763" s="12"/>
      <c r="C763" s="12"/>
      <c r="D763" s="12"/>
      <c r="E763" s="12"/>
      <c r="F763" s="12"/>
      <c r="G763" s="12"/>
      <c r="H763" s="12"/>
      <c r="I763" s="12"/>
      <c r="J763" s="12"/>
      <c r="K763" s="12"/>
      <c r="L763" s="12"/>
      <c r="M763" s="12"/>
      <c r="N763" s="12"/>
      <c r="O763" s="12"/>
      <c r="P763" s="12"/>
      <c r="Q763" s="12"/>
      <c r="R763" s="12"/>
      <c r="S763" s="12"/>
      <c r="T763" s="12"/>
      <c r="U763" s="12"/>
      <c r="V763" s="12"/>
    </row>
    <row r="764" spans="1:22" ht="15.75" customHeight="1" x14ac:dyDescent="0.2">
      <c r="A764" s="12"/>
      <c r="B764" s="12"/>
      <c r="C764" s="12"/>
      <c r="D764" s="12"/>
      <c r="E764" s="12"/>
      <c r="F764" s="12"/>
      <c r="G764" s="12"/>
      <c r="H764" s="12"/>
      <c r="I764" s="12"/>
      <c r="J764" s="12"/>
      <c r="K764" s="12"/>
      <c r="L764" s="12"/>
      <c r="M764" s="12"/>
      <c r="N764" s="12"/>
      <c r="O764" s="12"/>
      <c r="P764" s="12"/>
      <c r="Q764" s="12"/>
      <c r="R764" s="12"/>
      <c r="S764" s="12"/>
      <c r="T764" s="12"/>
      <c r="U764" s="12"/>
      <c r="V764" s="12"/>
    </row>
    <row r="765" spans="1:22" ht="15.75" customHeight="1" x14ac:dyDescent="0.2">
      <c r="A765" s="12"/>
      <c r="B765" s="12"/>
      <c r="C765" s="12"/>
      <c r="D765" s="12"/>
      <c r="E765" s="12"/>
      <c r="F765" s="12"/>
      <c r="G765" s="12"/>
      <c r="H765" s="12"/>
      <c r="I765" s="12"/>
      <c r="J765" s="12"/>
      <c r="K765" s="12"/>
      <c r="L765" s="12"/>
      <c r="M765" s="12"/>
      <c r="N765" s="12"/>
      <c r="O765" s="12"/>
      <c r="P765" s="12"/>
      <c r="Q765" s="12"/>
      <c r="R765" s="12"/>
      <c r="S765" s="12"/>
      <c r="T765" s="12"/>
      <c r="U765" s="12"/>
      <c r="V765" s="12"/>
    </row>
    <row r="766" spans="1:22" ht="15.75" customHeight="1" x14ac:dyDescent="0.2">
      <c r="A766" s="12"/>
      <c r="B766" s="12"/>
      <c r="C766" s="12"/>
      <c r="D766" s="12"/>
      <c r="E766" s="12"/>
      <c r="F766" s="12"/>
      <c r="G766" s="12"/>
      <c r="H766" s="12"/>
      <c r="I766" s="12"/>
      <c r="J766" s="12"/>
      <c r="K766" s="12"/>
      <c r="L766" s="12"/>
      <c r="M766" s="12"/>
      <c r="N766" s="12"/>
      <c r="O766" s="12"/>
      <c r="P766" s="12"/>
      <c r="Q766" s="12"/>
      <c r="R766" s="12"/>
      <c r="S766" s="12"/>
      <c r="T766" s="12"/>
      <c r="U766" s="12"/>
      <c r="V766" s="12"/>
    </row>
    <row r="767" spans="1:22" ht="15.75" customHeight="1" x14ac:dyDescent="0.2">
      <c r="A767" s="12"/>
      <c r="B767" s="12"/>
      <c r="C767" s="12"/>
      <c r="D767" s="12"/>
      <c r="E767" s="12"/>
      <c r="F767" s="12"/>
      <c r="G767" s="12"/>
      <c r="H767" s="12"/>
      <c r="I767" s="12"/>
      <c r="J767" s="12"/>
      <c r="K767" s="12"/>
      <c r="L767" s="12"/>
      <c r="M767" s="12"/>
      <c r="N767" s="12"/>
      <c r="O767" s="12"/>
      <c r="P767" s="12"/>
      <c r="Q767" s="12"/>
      <c r="R767" s="12"/>
      <c r="S767" s="12"/>
      <c r="T767" s="12"/>
      <c r="U767" s="12"/>
      <c r="V767" s="12"/>
    </row>
    <row r="768" spans="1:22" ht="15.75" customHeight="1" x14ac:dyDescent="0.2">
      <c r="A768" s="12"/>
      <c r="B768" s="12"/>
      <c r="C768" s="12"/>
      <c r="D768" s="12"/>
      <c r="E768" s="12"/>
      <c r="F768" s="12"/>
      <c r="G768" s="12"/>
      <c r="H768" s="12"/>
      <c r="I768" s="12"/>
      <c r="J768" s="12"/>
      <c r="K768" s="12"/>
      <c r="L768" s="12"/>
      <c r="M768" s="12"/>
      <c r="N768" s="12"/>
      <c r="O768" s="12"/>
      <c r="P768" s="12"/>
      <c r="Q768" s="12"/>
      <c r="R768" s="12"/>
      <c r="S768" s="12"/>
      <c r="T768" s="12"/>
      <c r="U768" s="12"/>
      <c r="V768" s="12"/>
    </row>
    <row r="769" spans="1:22" ht="15.75" customHeight="1" x14ac:dyDescent="0.2">
      <c r="A769" s="12"/>
      <c r="B769" s="12"/>
      <c r="C769" s="12"/>
      <c r="D769" s="12"/>
      <c r="E769" s="12"/>
      <c r="F769" s="12"/>
      <c r="G769" s="12"/>
      <c r="H769" s="12"/>
      <c r="I769" s="12"/>
      <c r="J769" s="12"/>
      <c r="K769" s="12"/>
      <c r="L769" s="12"/>
      <c r="M769" s="12"/>
      <c r="N769" s="12"/>
      <c r="O769" s="12"/>
      <c r="P769" s="12"/>
      <c r="Q769" s="12"/>
      <c r="R769" s="12"/>
      <c r="S769" s="12"/>
      <c r="T769" s="12"/>
      <c r="U769" s="12"/>
      <c r="V769" s="12"/>
    </row>
    <row r="770" spans="1:22" ht="15.75" customHeight="1" x14ac:dyDescent="0.2">
      <c r="A770" s="12"/>
      <c r="B770" s="12"/>
      <c r="C770" s="12"/>
      <c r="D770" s="12"/>
      <c r="E770" s="12"/>
      <c r="F770" s="12"/>
      <c r="G770" s="12"/>
      <c r="H770" s="12"/>
      <c r="I770" s="12"/>
      <c r="J770" s="12"/>
      <c r="K770" s="12"/>
      <c r="L770" s="12"/>
      <c r="M770" s="12"/>
      <c r="N770" s="12"/>
      <c r="O770" s="12"/>
      <c r="P770" s="12"/>
      <c r="Q770" s="12"/>
      <c r="R770" s="12"/>
      <c r="S770" s="12"/>
      <c r="T770" s="12"/>
      <c r="U770" s="12"/>
      <c r="V770" s="12"/>
    </row>
    <row r="771" spans="1:22" ht="15.75" customHeight="1" x14ac:dyDescent="0.2">
      <c r="A771" s="12"/>
      <c r="B771" s="12"/>
      <c r="C771" s="12"/>
      <c r="D771" s="12"/>
      <c r="E771" s="12"/>
      <c r="F771" s="12"/>
      <c r="G771" s="12"/>
      <c r="H771" s="12"/>
      <c r="I771" s="12"/>
      <c r="J771" s="12"/>
      <c r="K771" s="12"/>
      <c r="L771" s="12"/>
      <c r="M771" s="12"/>
      <c r="N771" s="12"/>
      <c r="O771" s="12"/>
      <c r="P771" s="12"/>
      <c r="Q771" s="12"/>
      <c r="R771" s="12"/>
      <c r="S771" s="12"/>
      <c r="T771" s="12"/>
      <c r="U771" s="12"/>
      <c r="V771" s="12"/>
    </row>
    <row r="772" spans="1:22" ht="15.75" customHeight="1" x14ac:dyDescent="0.2">
      <c r="A772" s="12"/>
      <c r="B772" s="12"/>
      <c r="C772" s="12"/>
      <c r="D772" s="12"/>
      <c r="E772" s="12"/>
      <c r="F772" s="12"/>
      <c r="G772" s="12"/>
      <c r="H772" s="12"/>
      <c r="I772" s="12"/>
      <c r="J772" s="12"/>
      <c r="K772" s="12"/>
      <c r="L772" s="12"/>
      <c r="M772" s="12"/>
      <c r="N772" s="12"/>
      <c r="O772" s="12"/>
      <c r="P772" s="12"/>
      <c r="Q772" s="12"/>
      <c r="R772" s="12"/>
      <c r="S772" s="12"/>
      <c r="T772" s="12"/>
      <c r="U772" s="12"/>
      <c r="V772" s="12"/>
    </row>
    <row r="773" spans="1:22" ht="15.75" customHeight="1" x14ac:dyDescent="0.2">
      <c r="A773" s="12"/>
      <c r="B773" s="12"/>
      <c r="C773" s="12"/>
      <c r="D773" s="12"/>
      <c r="E773" s="12"/>
      <c r="F773" s="12"/>
      <c r="G773" s="12"/>
      <c r="H773" s="12"/>
      <c r="I773" s="12"/>
      <c r="J773" s="12"/>
      <c r="K773" s="12"/>
      <c r="L773" s="12"/>
      <c r="M773" s="12"/>
      <c r="N773" s="12"/>
      <c r="O773" s="12"/>
      <c r="P773" s="12"/>
      <c r="Q773" s="12"/>
      <c r="R773" s="12"/>
      <c r="S773" s="12"/>
      <c r="T773" s="12"/>
      <c r="U773" s="12"/>
      <c r="V773" s="12"/>
    </row>
    <row r="774" spans="1:22" ht="15.75" customHeight="1" x14ac:dyDescent="0.2">
      <c r="A774" s="12"/>
      <c r="B774" s="12"/>
      <c r="C774" s="12"/>
      <c r="D774" s="12"/>
      <c r="E774" s="12"/>
      <c r="F774" s="12"/>
      <c r="G774" s="12"/>
      <c r="H774" s="12"/>
      <c r="I774" s="12"/>
      <c r="J774" s="12"/>
      <c r="K774" s="12"/>
      <c r="L774" s="12"/>
      <c r="M774" s="12"/>
      <c r="N774" s="12"/>
      <c r="O774" s="12"/>
      <c r="P774" s="12"/>
      <c r="Q774" s="12"/>
      <c r="R774" s="12"/>
      <c r="S774" s="12"/>
      <c r="T774" s="12"/>
      <c r="U774" s="12"/>
      <c r="V774" s="12"/>
    </row>
    <row r="775" spans="1:22" ht="15.75" customHeight="1" x14ac:dyDescent="0.2">
      <c r="A775" s="12"/>
      <c r="B775" s="12"/>
      <c r="C775" s="12"/>
      <c r="D775" s="12"/>
      <c r="E775" s="12"/>
      <c r="F775" s="12"/>
      <c r="G775" s="12"/>
      <c r="H775" s="12"/>
      <c r="I775" s="12"/>
      <c r="J775" s="12"/>
      <c r="K775" s="12"/>
      <c r="L775" s="12"/>
      <c r="M775" s="12"/>
      <c r="N775" s="12"/>
      <c r="O775" s="12"/>
      <c r="P775" s="12"/>
      <c r="Q775" s="12"/>
      <c r="R775" s="12"/>
      <c r="S775" s="12"/>
      <c r="T775" s="12"/>
      <c r="U775" s="12"/>
      <c r="V775" s="12"/>
    </row>
    <row r="776" spans="1:22" ht="15.75" customHeight="1" x14ac:dyDescent="0.2">
      <c r="A776" s="12"/>
      <c r="B776" s="12"/>
      <c r="C776" s="12"/>
      <c r="D776" s="12"/>
      <c r="E776" s="12"/>
      <c r="F776" s="12"/>
      <c r="G776" s="12"/>
      <c r="H776" s="12"/>
      <c r="I776" s="12"/>
      <c r="J776" s="12"/>
      <c r="K776" s="12"/>
      <c r="L776" s="12"/>
      <c r="M776" s="12"/>
      <c r="N776" s="12"/>
      <c r="O776" s="12"/>
      <c r="P776" s="12"/>
      <c r="Q776" s="12"/>
      <c r="R776" s="12"/>
      <c r="S776" s="12"/>
      <c r="T776" s="12"/>
      <c r="U776" s="12"/>
      <c r="V776" s="12"/>
    </row>
    <row r="777" spans="1:22" ht="15.75" customHeight="1" x14ac:dyDescent="0.2">
      <c r="A777" s="12"/>
      <c r="B777" s="12"/>
      <c r="C777" s="12"/>
      <c r="D777" s="12"/>
      <c r="E777" s="12"/>
      <c r="F777" s="12"/>
      <c r="G777" s="12"/>
      <c r="H777" s="12"/>
      <c r="I777" s="12"/>
      <c r="J777" s="12"/>
      <c r="K777" s="12"/>
      <c r="L777" s="12"/>
      <c r="M777" s="12"/>
      <c r="N777" s="12"/>
      <c r="O777" s="12"/>
      <c r="P777" s="12"/>
      <c r="Q777" s="12"/>
      <c r="R777" s="12"/>
      <c r="S777" s="12"/>
      <c r="T777" s="12"/>
      <c r="U777" s="12"/>
      <c r="V777" s="12"/>
    </row>
    <row r="778" spans="1:22" ht="15.75" customHeight="1" x14ac:dyDescent="0.2">
      <c r="A778" s="12"/>
      <c r="B778" s="12"/>
      <c r="C778" s="12"/>
      <c r="D778" s="12"/>
      <c r="E778" s="12"/>
      <c r="F778" s="12"/>
      <c r="G778" s="12"/>
      <c r="H778" s="12"/>
      <c r="I778" s="12"/>
      <c r="J778" s="12"/>
      <c r="K778" s="12"/>
      <c r="L778" s="12"/>
      <c r="M778" s="12"/>
      <c r="N778" s="12"/>
      <c r="O778" s="12"/>
      <c r="P778" s="12"/>
      <c r="Q778" s="12"/>
      <c r="R778" s="12"/>
      <c r="S778" s="12"/>
      <c r="T778" s="12"/>
      <c r="U778" s="12"/>
      <c r="V778" s="12"/>
    </row>
    <row r="779" spans="1:22" ht="15.75" customHeight="1" x14ac:dyDescent="0.2">
      <c r="A779" s="12"/>
      <c r="B779" s="12"/>
      <c r="C779" s="12"/>
      <c r="D779" s="12"/>
      <c r="E779" s="12"/>
      <c r="F779" s="12"/>
      <c r="G779" s="12"/>
      <c r="H779" s="12"/>
      <c r="I779" s="12"/>
      <c r="J779" s="12"/>
      <c r="K779" s="12"/>
      <c r="L779" s="12"/>
      <c r="M779" s="12"/>
      <c r="N779" s="12"/>
      <c r="O779" s="12"/>
      <c r="P779" s="12"/>
      <c r="Q779" s="12"/>
      <c r="R779" s="12"/>
      <c r="S779" s="12"/>
      <c r="T779" s="12"/>
      <c r="U779" s="12"/>
      <c r="V779" s="12"/>
    </row>
    <row r="780" spans="1:22" ht="15.75" customHeight="1" x14ac:dyDescent="0.2">
      <c r="A780" s="12"/>
      <c r="B780" s="12"/>
      <c r="C780" s="12"/>
      <c r="D780" s="12"/>
      <c r="E780" s="12"/>
      <c r="F780" s="12"/>
      <c r="G780" s="12"/>
      <c r="H780" s="12"/>
      <c r="I780" s="12"/>
      <c r="J780" s="12"/>
      <c r="K780" s="12"/>
      <c r="L780" s="12"/>
      <c r="M780" s="12"/>
      <c r="N780" s="12"/>
      <c r="O780" s="12"/>
      <c r="P780" s="12"/>
      <c r="Q780" s="12"/>
      <c r="R780" s="12"/>
      <c r="S780" s="12"/>
      <c r="T780" s="12"/>
      <c r="U780" s="12"/>
      <c r="V780" s="12"/>
    </row>
    <row r="781" spans="1:22" ht="15.75" customHeight="1" x14ac:dyDescent="0.2">
      <c r="A781" s="12"/>
      <c r="B781" s="12"/>
      <c r="C781" s="12"/>
      <c r="D781" s="12"/>
      <c r="E781" s="12"/>
      <c r="F781" s="12"/>
      <c r="G781" s="12"/>
      <c r="H781" s="12"/>
      <c r="I781" s="12"/>
      <c r="J781" s="12"/>
      <c r="K781" s="12"/>
      <c r="L781" s="12"/>
      <c r="M781" s="12"/>
      <c r="N781" s="12"/>
      <c r="O781" s="12"/>
      <c r="P781" s="12"/>
      <c r="Q781" s="12"/>
      <c r="R781" s="12"/>
      <c r="S781" s="12"/>
      <c r="T781" s="12"/>
      <c r="U781" s="12"/>
      <c r="V781" s="12"/>
    </row>
    <row r="782" spans="1:22" ht="15.75" customHeight="1" x14ac:dyDescent="0.2">
      <c r="A782" s="12"/>
      <c r="B782" s="12"/>
      <c r="C782" s="12"/>
      <c r="D782" s="12"/>
      <c r="E782" s="12"/>
      <c r="F782" s="12"/>
      <c r="G782" s="12"/>
      <c r="H782" s="12"/>
      <c r="I782" s="12"/>
      <c r="J782" s="12"/>
      <c r="K782" s="12"/>
      <c r="L782" s="12"/>
      <c r="M782" s="12"/>
      <c r="N782" s="12"/>
      <c r="O782" s="12"/>
      <c r="P782" s="12"/>
      <c r="Q782" s="12"/>
      <c r="R782" s="12"/>
      <c r="S782" s="12"/>
      <c r="T782" s="12"/>
      <c r="U782" s="12"/>
      <c r="V782" s="12"/>
    </row>
    <row r="783" spans="1:22" ht="15.75" customHeight="1" x14ac:dyDescent="0.2">
      <c r="A783" s="12"/>
      <c r="B783" s="12"/>
      <c r="C783" s="12"/>
      <c r="D783" s="12"/>
      <c r="E783" s="12"/>
      <c r="F783" s="12"/>
      <c r="G783" s="12"/>
      <c r="H783" s="12"/>
      <c r="I783" s="12"/>
      <c r="J783" s="12"/>
      <c r="K783" s="12"/>
      <c r="L783" s="12"/>
      <c r="M783" s="12"/>
      <c r="N783" s="12"/>
      <c r="O783" s="12"/>
      <c r="P783" s="12"/>
      <c r="Q783" s="12"/>
      <c r="R783" s="12"/>
      <c r="S783" s="12"/>
      <c r="T783" s="12"/>
      <c r="U783" s="12"/>
      <c r="V783" s="12"/>
    </row>
    <row r="784" spans="1:22" ht="15.75" customHeight="1" x14ac:dyDescent="0.2">
      <c r="A784" s="12"/>
      <c r="B784" s="12"/>
      <c r="C784" s="12"/>
      <c r="D784" s="12"/>
      <c r="E784" s="12"/>
      <c r="F784" s="12"/>
      <c r="G784" s="12"/>
      <c r="H784" s="12"/>
      <c r="I784" s="12"/>
      <c r="J784" s="12"/>
      <c r="K784" s="12"/>
      <c r="L784" s="12"/>
      <c r="M784" s="12"/>
      <c r="N784" s="12"/>
      <c r="O784" s="12"/>
      <c r="P784" s="12"/>
      <c r="Q784" s="12"/>
      <c r="R784" s="12"/>
      <c r="S784" s="12"/>
      <c r="T784" s="12"/>
      <c r="U784" s="12"/>
      <c r="V784" s="12"/>
    </row>
    <row r="785" spans="1:22" ht="15.75" customHeight="1" x14ac:dyDescent="0.2">
      <c r="A785" s="12"/>
      <c r="B785" s="12"/>
      <c r="C785" s="12"/>
      <c r="D785" s="12"/>
      <c r="E785" s="12"/>
      <c r="F785" s="12"/>
      <c r="G785" s="12"/>
      <c r="H785" s="12"/>
      <c r="I785" s="12"/>
      <c r="J785" s="12"/>
      <c r="K785" s="12"/>
      <c r="L785" s="12"/>
      <c r="M785" s="12"/>
      <c r="N785" s="12"/>
      <c r="O785" s="12"/>
      <c r="P785" s="12"/>
      <c r="Q785" s="12"/>
      <c r="R785" s="12"/>
      <c r="S785" s="12"/>
      <c r="T785" s="12"/>
      <c r="U785" s="12"/>
      <c r="V785" s="12"/>
    </row>
    <row r="786" spans="1:22" ht="15.75" customHeight="1" x14ac:dyDescent="0.2">
      <c r="A786" s="12"/>
      <c r="B786" s="12"/>
      <c r="C786" s="12"/>
      <c r="D786" s="12"/>
      <c r="E786" s="12"/>
      <c r="F786" s="12"/>
      <c r="G786" s="12"/>
      <c r="H786" s="12"/>
      <c r="I786" s="12"/>
      <c r="J786" s="12"/>
      <c r="K786" s="12"/>
      <c r="L786" s="12"/>
      <c r="M786" s="12"/>
      <c r="N786" s="12"/>
      <c r="O786" s="12"/>
      <c r="P786" s="12"/>
      <c r="Q786" s="12"/>
      <c r="R786" s="12"/>
      <c r="S786" s="12"/>
      <c r="T786" s="12"/>
      <c r="U786" s="12"/>
      <c r="V786" s="12"/>
    </row>
    <row r="787" spans="1:22" ht="15.75" customHeight="1" x14ac:dyDescent="0.2">
      <c r="A787" s="12"/>
      <c r="B787" s="12"/>
      <c r="C787" s="12"/>
      <c r="D787" s="12"/>
      <c r="E787" s="12"/>
      <c r="F787" s="12"/>
      <c r="G787" s="12"/>
      <c r="H787" s="12"/>
      <c r="I787" s="12"/>
      <c r="J787" s="12"/>
      <c r="K787" s="12"/>
      <c r="L787" s="12"/>
      <c r="M787" s="12"/>
      <c r="N787" s="12"/>
      <c r="O787" s="12"/>
      <c r="P787" s="12"/>
      <c r="Q787" s="12"/>
      <c r="R787" s="12"/>
      <c r="S787" s="12"/>
      <c r="T787" s="12"/>
      <c r="U787" s="12"/>
      <c r="V787" s="12"/>
    </row>
    <row r="788" spans="1:22" ht="15.75" customHeight="1" x14ac:dyDescent="0.2">
      <c r="A788" s="12"/>
      <c r="B788" s="12"/>
      <c r="C788" s="12"/>
      <c r="D788" s="12"/>
      <c r="E788" s="12"/>
      <c r="F788" s="12"/>
      <c r="G788" s="12"/>
      <c r="H788" s="12"/>
      <c r="I788" s="12"/>
      <c r="J788" s="12"/>
      <c r="K788" s="12"/>
      <c r="L788" s="12"/>
      <c r="M788" s="12"/>
      <c r="N788" s="12"/>
      <c r="O788" s="12"/>
      <c r="P788" s="12"/>
      <c r="Q788" s="12"/>
      <c r="R788" s="12"/>
      <c r="S788" s="12"/>
      <c r="T788" s="12"/>
      <c r="U788" s="12"/>
      <c r="V788" s="12"/>
    </row>
    <row r="789" spans="1:22" ht="15.75" customHeight="1" x14ac:dyDescent="0.2">
      <c r="A789" s="12"/>
      <c r="B789" s="12"/>
      <c r="C789" s="12"/>
      <c r="D789" s="12"/>
      <c r="E789" s="12"/>
      <c r="F789" s="12"/>
      <c r="G789" s="12"/>
      <c r="H789" s="12"/>
      <c r="I789" s="12"/>
      <c r="J789" s="12"/>
      <c r="K789" s="12"/>
      <c r="L789" s="12"/>
      <c r="M789" s="12"/>
      <c r="N789" s="12"/>
      <c r="O789" s="12"/>
      <c r="P789" s="12"/>
      <c r="Q789" s="12"/>
      <c r="R789" s="12"/>
      <c r="S789" s="12"/>
      <c r="T789" s="12"/>
      <c r="U789" s="12"/>
      <c r="V789" s="12"/>
    </row>
    <row r="790" spans="1:22" ht="15.75" customHeight="1" x14ac:dyDescent="0.2">
      <c r="A790" s="12"/>
      <c r="B790" s="12"/>
      <c r="C790" s="12"/>
      <c r="D790" s="12"/>
      <c r="E790" s="12"/>
      <c r="F790" s="12"/>
      <c r="G790" s="12"/>
      <c r="H790" s="12"/>
      <c r="I790" s="12"/>
      <c r="J790" s="12"/>
      <c r="K790" s="12"/>
      <c r="L790" s="12"/>
      <c r="M790" s="12"/>
      <c r="N790" s="12"/>
      <c r="O790" s="12"/>
      <c r="P790" s="12"/>
      <c r="Q790" s="12"/>
      <c r="R790" s="12"/>
      <c r="S790" s="12"/>
      <c r="T790" s="12"/>
      <c r="U790" s="12"/>
      <c r="V790" s="12"/>
    </row>
    <row r="791" spans="1:22" ht="15.75" customHeight="1" x14ac:dyDescent="0.2">
      <c r="A791" s="12"/>
      <c r="B791" s="12"/>
      <c r="C791" s="12"/>
      <c r="D791" s="12"/>
      <c r="E791" s="12"/>
      <c r="F791" s="12"/>
      <c r="G791" s="12"/>
      <c r="H791" s="12"/>
      <c r="I791" s="12"/>
      <c r="J791" s="12"/>
      <c r="K791" s="12"/>
      <c r="L791" s="12"/>
      <c r="M791" s="12"/>
      <c r="N791" s="12"/>
      <c r="O791" s="12"/>
      <c r="P791" s="12"/>
      <c r="Q791" s="12"/>
      <c r="R791" s="12"/>
      <c r="S791" s="12"/>
      <c r="T791" s="12"/>
      <c r="U791" s="12"/>
      <c r="V791" s="12"/>
    </row>
    <row r="792" spans="1:22" ht="15.75" customHeight="1" x14ac:dyDescent="0.2">
      <c r="A792" s="12"/>
      <c r="B792" s="12"/>
      <c r="C792" s="12"/>
      <c r="D792" s="12"/>
      <c r="E792" s="12"/>
      <c r="F792" s="12"/>
      <c r="G792" s="12"/>
      <c r="H792" s="12"/>
      <c r="I792" s="12"/>
      <c r="J792" s="12"/>
      <c r="K792" s="12"/>
      <c r="L792" s="12"/>
      <c r="M792" s="12"/>
      <c r="N792" s="12"/>
      <c r="O792" s="12"/>
      <c r="P792" s="12"/>
      <c r="Q792" s="12"/>
      <c r="R792" s="12"/>
      <c r="S792" s="12"/>
      <c r="T792" s="12"/>
      <c r="U792" s="12"/>
      <c r="V792" s="12"/>
    </row>
    <row r="793" spans="1:22" ht="15.75" customHeight="1" x14ac:dyDescent="0.2">
      <c r="A793" s="12"/>
      <c r="B793" s="12"/>
      <c r="C793" s="12"/>
      <c r="D793" s="12"/>
      <c r="E793" s="12"/>
      <c r="F793" s="12"/>
      <c r="G793" s="12"/>
      <c r="H793" s="12"/>
      <c r="I793" s="12"/>
      <c r="J793" s="12"/>
      <c r="K793" s="12"/>
      <c r="L793" s="12"/>
      <c r="M793" s="12"/>
      <c r="N793" s="12"/>
      <c r="O793" s="12"/>
      <c r="P793" s="12"/>
      <c r="Q793" s="12"/>
      <c r="R793" s="12"/>
      <c r="S793" s="12"/>
      <c r="T793" s="12"/>
      <c r="U793" s="12"/>
      <c r="V793" s="12"/>
    </row>
    <row r="794" spans="1:22" ht="15.75" customHeight="1" x14ac:dyDescent="0.2">
      <c r="A794" s="12"/>
      <c r="B794" s="12"/>
      <c r="C794" s="12"/>
      <c r="D794" s="12"/>
      <c r="E794" s="12"/>
      <c r="F794" s="12"/>
      <c r="G794" s="12"/>
      <c r="H794" s="12"/>
      <c r="I794" s="12"/>
      <c r="J794" s="12"/>
      <c r="K794" s="12"/>
      <c r="L794" s="12"/>
      <c r="M794" s="12"/>
      <c r="N794" s="12"/>
      <c r="O794" s="12"/>
      <c r="P794" s="12"/>
      <c r="Q794" s="12"/>
      <c r="R794" s="12"/>
      <c r="S794" s="12"/>
      <c r="T794" s="12"/>
      <c r="U794" s="12"/>
      <c r="V794" s="12"/>
    </row>
    <row r="795" spans="1:22" ht="15.75" customHeight="1" x14ac:dyDescent="0.2">
      <c r="A795" s="12"/>
      <c r="B795" s="12"/>
      <c r="C795" s="12"/>
      <c r="D795" s="12"/>
      <c r="E795" s="12"/>
      <c r="F795" s="12"/>
      <c r="G795" s="12"/>
      <c r="H795" s="12"/>
      <c r="I795" s="12"/>
      <c r="J795" s="12"/>
      <c r="K795" s="12"/>
      <c r="L795" s="12"/>
      <c r="M795" s="12"/>
      <c r="N795" s="12"/>
      <c r="O795" s="12"/>
      <c r="P795" s="12"/>
      <c r="Q795" s="12"/>
      <c r="R795" s="12"/>
      <c r="S795" s="12"/>
      <c r="T795" s="12"/>
      <c r="U795" s="12"/>
      <c r="V795" s="12"/>
    </row>
    <row r="796" spans="1:22" ht="15.75" customHeight="1" x14ac:dyDescent="0.2">
      <c r="A796" s="12"/>
      <c r="B796" s="12"/>
      <c r="C796" s="12"/>
      <c r="D796" s="12"/>
      <c r="E796" s="12"/>
      <c r="F796" s="12"/>
      <c r="G796" s="12"/>
      <c r="H796" s="12"/>
      <c r="I796" s="12"/>
      <c r="J796" s="12"/>
      <c r="K796" s="12"/>
      <c r="L796" s="12"/>
      <c r="M796" s="12"/>
      <c r="N796" s="12"/>
      <c r="O796" s="12"/>
      <c r="P796" s="12"/>
      <c r="Q796" s="12"/>
      <c r="R796" s="12"/>
      <c r="S796" s="12"/>
      <c r="T796" s="12"/>
      <c r="U796" s="12"/>
      <c r="V796" s="12"/>
    </row>
    <row r="797" spans="1:22" ht="15.75" customHeight="1" x14ac:dyDescent="0.2">
      <c r="A797" s="12"/>
      <c r="B797" s="12"/>
      <c r="C797" s="12"/>
      <c r="D797" s="12"/>
      <c r="E797" s="12"/>
      <c r="F797" s="12"/>
      <c r="G797" s="12"/>
      <c r="H797" s="12"/>
      <c r="I797" s="12"/>
      <c r="J797" s="12"/>
      <c r="K797" s="12"/>
      <c r="L797" s="12"/>
      <c r="M797" s="12"/>
      <c r="N797" s="12"/>
      <c r="O797" s="12"/>
      <c r="P797" s="12"/>
      <c r="Q797" s="12"/>
      <c r="R797" s="12"/>
      <c r="S797" s="12"/>
      <c r="T797" s="12"/>
      <c r="U797" s="12"/>
      <c r="V797" s="12"/>
    </row>
    <row r="798" spans="1:22" ht="15.75" customHeight="1" x14ac:dyDescent="0.2">
      <c r="A798" s="12"/>
      <c r="B798" s="12"/>
      <c r="C798" s="12"/>
      <c r="D798" s="12"/>
      <c r="E798" s="12"/>
      <c r="F798" s="12"/>
      <c r="G798" s="12"/>
      <c r="H798" s="12"/>
      <c r="I798" s="12"/>
      <c r="J798" s="12"/>
      <c r="K798" s="12"/>
      <c r="L798" s="12"/>
      <c r="M798" s="12"/>
      <c r="N798" s="12"/>
      <c r="O798" s="12"/>
      <c r="P798" s="12"/>
      <c r="Q798" s="12"/>
      <c r="R798" s="12"/>
      <c r="S798" s="12"/>
      <c r="T798" s="12"/>
      <c r="U798" s="12"/>
      <c r="V798" s="12"/>
    </row>
    <row r="799" spans="1:22" ht="15.75" customHeight="1" x14ac:dyDescent="0.2">
      <c r="A799" s="12"/>
      <c r="B799" s="12"/>
      <c r="C799" s="12"/>
      <c r="D799" s="12"/>
      <c r="E799" s="12"/>
      <c r="F799" s="12"/>
      <c r="G799" s="12"/>
      <c r="H799" s="12"/>
      <c r="I799" s="12"/>
      <c r="J799" s="12"/>
      <c r="K799" s="12"/>
      <c r="L799" s="12"/>
      <c r="M799" s="12"/>
      <c r="N799" s="12"/>
      <c r="O799" s="12"/>
      <c r="P799" s="12"/>
      <c r="Q799" s="12"/>
      <c r="R799" s="12"/>
      <c r="S799" s="12"/>
      <c r="T799" s="12"/>
      <c r="U799" s="12"/>
      <c r="V799" s="12"/>
    </row>
    <row r="800" spans="1:22" ht="15.75" customHeight="1" x14ac:dyDescent="0.2">
      <c r="A800" s="12"/>
      <c r="B800" s="12"/>
      <c r="C800" s="12"/>
      <c r="D800" s="12"/>
      <c r="E800" s="12"/>
      <c r="F800" s="12"/>
      <c r="G800" s="12"/>
      <c r="H800" s="12"/>
      <c r="I800" s="12"/>
      <c r="J800" s="12"/>
      <c r="K800" s="12"/>
      <c r="L800" s="12"/>
      <c r="M800" s="12"/>
      <c r="N800" s="12"/>
      <c r="O800" s="12"/>
      <c r="P800" s="12"/>
      <c r="Q800" s="12"/>
      <c r="R800" s="12"/>
      <c r="S800" s="12"/>
      <c r="T800" s="12"/>
      <c r="U800" s="12"/>
      <c r="V800" s="12"/>
    </row>
    <row r="801" spans="1:22" ht="15.75" customHeight="1" x14ac:dyDescent="0.2">
      <c r="A801" s="12"/>
      <c r="B801" s="12"/>
      <c r="C801" s="12"/>
      <c r="D801" s="12"/>
      <c r="E801" s="12"/>
      <c r="F801" s="12"/>
      <c r="G801" s="12"/>
      <c r="H801" s="12"/>
      <c r="I801" s="12"/>
      <c r="J801" s="12"/>
      <c r="K801" s="12"/>
      <c r="L801" s="12"/>
      <c r="M801" s="12"/>
      <c r="N801" s="12"/>
      <c r="O801" s="12"/>
      <c r="P801" s="12"/>
      <c r="Q801" s="12"/>
      <c r="R801" s="12"/>
      <c r="S801" s="12"/>
      <c r="T801" s="12"/>
      <c r="U801" s="12"/>
      <c r="V801" s="12"/>
    </row>
    <row r="802" spans="1:22" ht="15.75" customHeight="1" x14ac:dyDescent="0.2">
      <c r="A802" s="12"/>
      <c r="B802" s="12"/>
      <c r="C802" s="12"/>
      <c r="D802" s="12"/>
      <c r="E802" s="12"/>
      <c r="F802" s="12"/>
      <c r="G802" s="12"/>
      <c r="H802" s="12"/>
      <c r="I802" s="12"/>
      <c r="J802" s="12"/>
      <c r="K802" s="12"/>
      <c r="L802" s="12"/>
      <c r="M802" s="12"/>
      <c r="N802" s="12"/>
      <c r="O802" s="12"/>
      <c r="P802" s="12"/>
      <c r="Q802" s="12"/>
      <c r="R802" s="12"/>
      <c r="S802" s="12"/>
      <c r="T802" s="12"/>
      <c r="U802" s="12"/>
      <c r="V802" s="12"/>
    </row>
    <row r="803" spans="1:22" ht="15.75" customHeight="1" x14ac:dyDescent="0.2">
      <c r="A803" s="12"/>
      <c r="B803" s="12"/>
      <c r="C803" s="12"/>
      <c r="D803" s="12"/>
      <c r="E803" s="12"/>
      <c r="F803" s="12"/>
      <c r="G803" s="12"/>
      <c r="H803" s="12"/>
      <c r="I803" s="12"/>
      <c r="J803" s="12"/>
      <c r="K803" s="12"/>
      <c r="L803" s="12"/>
      <c r="M803" s="12"/>
      <c r="N803" s="12"/>
      <c r="O803" s="12"/>
      <c r="P803" s="12"/>
      <c r="Q803" s="12"/>
      <c r="R803" s="12"/>
      <c r="S803" s="12"/>
      <c r="T803" s="12"/>
      <c r="U803" s="12"/>
      <c r="V803" s="12"/>
    </row>
    <row r="804" spans="1:22" ht="15.75" customHeight="1" x14ac:dyDescent="0.2">
      <c r="A804" s="12"/>
      <c r="B804" s="12"/>
      <c r="C804" s="12"/>
      <c r="D804" s="12"/>
      <c r="E804" s="12"/>
      <c r="F804" s="12"/>
      <c r="G804" s="12"/>
      <c r="H804" s="12"/>
      <c r="I804" s="12"/>
      <c r="J804" s="12"/>
      <c r="K804" s="12"/>
      <c r="L804" s="12"/>
      <c r="M804" s="12"/>
      <c r="N804" s="12"/>
      <c r="O804" s="12"/>
      <c r="P804" s="12"/>
      <c r="Q804" s="12"/>
      <c r="R804" s="12"/>
      <c r="S804" s="12"/>
      <c r="T804" s="12"/>
      <c r="U804" s="12"/>
      <c r="V804" s="12"/>
    </row>
    <row r="805" spans="1:22" ht="15.75" customHeight="1" x14ac:dyDescent="0.2">
      <c r="A805" s="12"/>
      <c r="B805" s="12"/>
      <c r="C805" s="12"/>
      <c r="D805" s="12"/>
      <c r="E805" s="12"/>
      <c r="F805" s="12"/>
      <c r="G805" s="12"/>
      <c r="H805" s="12"/>
      <c r="I805" s="12"/>
      <c r="J805" s="12"/>
      <c r="K805" s="12"/>
      <c r="L805" s="12"/>
      <c r="M805" s="12"/>
      <c r="N805" s="12"/>
      <c r="O805" s="12"/>
      <c r="P805" s="12"/>
      <c r="Q805" s="12"/>
      <c r="R805" s="12"/>
      <c r="S805" s="12"/>
      <c r="T805" s="12"/>
      <c r="U805" s="12"/>
      <c r="V805" s="12"/>
    </row>
    <row r="806" spans="1:22" ht="15.75" customHeight="1" x14ac:dyDescent="0.2">
      <c r="A806" s="12"/>
      <c r="B806" s="12"/>
      <c r="C806" s="12"/>
      <c r="D806" s="12"/>
      <c r="E806" s="12"/>
      <c r="F806" s="12"/>
      <c r="G806" s="12"/>
      <c r="H806" s="12"/>
      <c r="I806" s="12"/>
      <c r="J806" s="12"/>
      <c r="K806" s="12"/>
      <c r="L806" s="12"/>
      <c r="M806" s="12"/>
      <c r="N806" s="12"/>
      <c r="O806" s="12"/>
      <c r="P806" s="12"/>
      <c r="Q806" s="12"/>
      <c r="R806" s="12"/>
      <c r="S806" s="12"/>
      <c r="T806" s="12"/>
      <c r="U806" s="12"/>
      <c r="V806" s="12"/>
    </row>
    <row r="807" spans="1:22" ht="15.75" customHeight="1" x14ac:dyDescent="0.2">
      <c r="A807" s="12"/>
      <c r="B807" s="12"/>
      <c r="C807" s="12"/>
      <c r="D807" s="12"/>
      <c r="E807" s="12"/>
      <c r="F807" s="12"/>
      <c r="G807" s="12"/>
      <c r="H807" s="12"/>
      <c r="I807" s="12"/>
      <c r="J807" s="12"/>
      <c r="K807" s="12"/>
      <c r="L807" s="12"/>
      <c r="M807" s="12"/>
      <c r="N807" s="12"/>
      <c r="O807" s="12"/>
      <c r="P807" s="12"/>
      <c r="Q807" s="12"/>
      <c r="R807" s="12"/>
      <c r="S807" s="12"/>
      <c r="T807" s="12"/>
      <c r="U807" s="12"/>
      <c r="V807" s="12"/>
    </row>
    <row r="808" spans="1:22" ht="15.75" customHeight="1" x14ac:dyDescent="0.2">
      <c r="A808" s="12"/>
      <c r="B808" s="12"/>
      <c r="C808" s="12"/>
      <c r="D808" s="12"/>
      <c r="E808" s="12"/>
      <c r="F808" s="12"/>
      <c r="G808" s="12"/>
      <c r="H808" s="12"/>
      <c r="I808" s="12"/>
      <c r="J808" s="12"/>
      <c r="K808" s="12"/>
      <c r="L808" s="12"/>
      <c r="M808" s="12"/>
      <c r="N808" s="12"/>
      <c r="O808" s="12"/>
      <c r="P808" s="12"/>
      <c r="Q808" s="12"/>
      <c r="R808" s="12"/>
      <c r="S808" s="12"/>
      <c r="T808" s="12"/>
      <c r="U808" s="12"/>
      <c r="V808" s="12"/>
    </row>
    <row r="809" spans="1:22" ht="15.75" customHeight="1" x14ac:dyDescent="0.2">
      <c r="A809" s="12"/>
      <c r="B809" s="12"/>
      <c r="C809" s="12"/>
      <c r="D809" s="12"/>
      <c r="E809" s="12"/>
      <c r="F809" s="12"/>
      <c r="G809" s="12"/>
      <c r="H809" s="12"/>
      <c r="I809" s="12"/>
      <c r="J809" s="12"/>
      <c r="K809" s="12"/>
      <c r="L809" s="12"/>
      <c r="M809" s="12"/>
      <c r="N809" s="12"/>
      <c r="O809" s="12"/>
      <c r="P809" s="12"/>
      <c r="Q809" s="12"/>
      <c r="R809" s="12"/>
      <c r="S809" s="12"/>
      <c r="T809" s="12"/>
      <c r="U809" s="12"/>
      <c r="V809" s="12"/>
    </row>
    <row r="810" spans="1:22" ht="15.75" customHeight="1" x14ac:dyDescent="0.2">
      <c r="A810" s="12"/>
      <c r="B810" s="12"/>
      <c r="C810" s="12"/>
      <c r="D810" s="12"/>
      <c r="E810" s="12"/>
      <c r="F810" s="12"/>
      <c r="G810" s="12"/>
      <c r="H810" s="12"/>
      <c r="I810" s="12"/>
      <c r="J810" s="12"/>
      <c r="K810" s="12"/>
      <c r="L810" s="12"/>
      <c r="M810" s="12"/>
      <c r="N810" s="12"/>
      <c r="O810" s="12"/>
      <c r="P810" s="12"/>
      <c r="Q810" s="12"/>
      <c r="R810" s="12"/>
      <c r="S810" s="12"/>
      <c r="T810" s="12"/>
      <c r="U810" s="12"/>
      <c r="V810" s="12"/>
    </row>
    <row r="811" spans="1:22" ht="15.75" customHeight="1" x14ac:dyDescent="0.2">
      <c r="A811" s="12"/>
      <c r="B811" s="12"/>
      <c r="C811" s="12"/>
      <c r="D811" s="12"/>
      <c r="E811" s="12"/>
      <c r="F811" s="12"/>
      <c r="G811" s="12"/>
      <c r="H811" s="12"/>
      <c r="I811" s="12"/>
      <c r="J811" s="12"/>
      <c r="K811" s="12"/>
      <c r="L811" s="12"/>
      <c r="M811" s="12"/>
      <c r="N811" s="12"/>
      <c r="O811" s="12"/>
      <c r="P811" s="12"/>
      <c r="Q811" s="12"/>
      <c r="R811" s="12"/>
      <c r="S811" s="12"/>
      <c r="T811" s="12"/>
      <c r="U811" s="12"/>
      <c r="V811" s="12"/>
    </row>
    <row r="812" spans="1:22" ht="15.75" customHeight="1" x14ac:dyDescent="0.2">
      <c r="A812" s="12"/>
      <c r="B812" s="12"/>
      <c r="C812" s="12"/>
      <c r="D812" s="12"/>
      <c r="E812" s="12"/>
      <c r="F812" s="12"/>
      <c r="G812" s="12"/>
      <c r="H812" s="12"/>
      <c r="I812" s="12"/>
      <c r="J812" s="12"/>
      <c r="K812" s="12"/>
      <c r="L812" s="12"/>
      <c r="M812" s="12"/>
      <c r="N812" s="12"/>
      <c r="O812" s="12"/>
      <c r="P812" s="12"/>
      <c r="Q812" s="12"/>
      <c r="R812" s="12"/>
      <c r="S812" s="12"/>
      <c r="T812" s="12"/>
      <c r="U812" s="12"/>
      <c r="V812" s="12"/>
    </row>
    <row r="813" spans="1:22" ht="15.75" customHeight="1" x14ac:dyDescent="0.2">
      <c r="A813" s="12"/>
      <c r="B813" s="12"/>
      <c r="C813" s="12"/>
      <c r="D813" s="12"/>
      <c r="E813" s="12"/>
      <c r="F813" s="12"/>
      <c r="G813" s="12"/>
      <c r="H813" s="12"/>
      <c r="I813" s="12"/>
      <c r="J813" s="12"/>
      <c r="K813" s="12"/>
      <c r="L813" s="12"/>
      <c r="M813" s="12"/>
      <c r="N813" s="12"/>
      <c r="O813" s="12"/>
      <c r="P813" s="12"/>
      <c r="Q813" s="12"/>
      <c r="R813" s="12"/>
      <c r="S813" s="12"/>
      <c r="T813" s="12"/>
      <c r="U813" s="12"/>
      <c r="V813" s="12"/>
    </row>
    <row r="814" spans="1:22" ht="15.75" customHeight="1" x14ac:dyDescent="0.2">
      <c r="A814" s="12"/>
      <c r="B814" s="12"/>
      <c r="C814" s="12"/>
      <c r="D814" s="12"/>
      <c r="E814" s="12"/>
      <c r="F814" s="12"/>
      <c r="G814" s="12"/>
      <c r="H814" s="12"/>
      <c r="I814" s="12"/>
      <c r="J814" s="12"/>
      <c r="K814" s="12"/>
      <c r="L814" s="12"/>
      <c r="M814" s="12"/>
      <c r="N814" s="12"/>
      <c r="O814" s="12"/>
      <c r="P814" s="12"/>
      <c r="Q814" s="12"/>
      <c r="R814" s="12"/>
      <c r="S814" s="12"/>
      <c r="T814" s="12"/>
      <c r="U814" s="12"/>
      <c r="V814" s="12"/>
    </row>
    <row r="815" spans="1:22" ht="15.75" customHeight="1" x14ac:dyDescent="0.2">
      <c r="A815" s="12"/>
      <c r="B815" s="12"/>
      <c r="C815" s="12"/>
      <c r="D815" s="12"/>
      <c r="E815" s="12"/>
      <c r="F815" s="12"/>
      <c r="G815" s="12"/>
      <c r="H815" s="12"/>
      <c r="I815" s="12"/>
      <c r="J815" s="12"/>
      <c r="K815" s="12"/>
      <c r="L815" s="12"/>
      <c r="M815" s="12"/>
      <c r="N815" s="12"/>
      <c r="O815" s="12"/>
      <c r="P815" s="12"/>
      <c r="Q815" s="12"/>
      <c r="R815" s="12"/>
      <c r="S815" s="12"/>
      <c r="T815" s="12"/>
      <c r="U815" s="12"/>
      <c r="V815" s="12"/>
    </row>
    <row r="816" spans="1:22" ht="15.75" customHeight="1" x14ac:dyDescent="0.2">
      <c r="A816" s="12"/>
      <c r="B816" s="12"/>
      <c r="C816" s="12"/>
      <c r="D816" s="12"/>
      <c r="E816" s="12"/>
      <c r="F816" s="12"/>
      <c r="G816" s="12"/>
      <c r="H816" s="12"/>
      <c r="I816" s="12"/>
      <c r="J816" s="12"/>
      <c r="K816" s="12"/>
      <c r="L816" s="12"/>
      <c r="M816" s="12"/>
      <c r="N816" s="12"/>
      <c r="O816" s="12"/>
      <c r="P816" s="12"/>
      <c r="Q816" s="12"/>
      <c r="R816" s="12"/>
      <c r="S816" s="12"/>
      <c r="T816" s="12"/>
      <c r="U816" s="12"/>
      <c r="V816" s="12"/>
    </row>
    <row r="817" spans="1:22" ht="15.75" customHeight="1" x14ac:dyDescent="0.2">
      <c r="A817" s="12"/>
      <c r="B817" s="12"/>
      <c r="C817" s="12"/>
      <c r="D817" s="12"/>
      <c r="E817" s="12"/>
      <c r="F817" s="12"/>
      <c r="G817" s="12"/>
      <c r="H817" s="12"/>
      <c r="I817" s="12"/>
      <c r="J817" s="12"/>
      <c r="K817" s="12"/>
      <c r="L817" s="12"/>
      <c r="M817" s="12"/>
      <c r="N817" s="12"/>
      <c r="O817" s="12"/>
      <c r="P817" s="12"/>
      <c r="Q817" s="12"/>
      <c r="R817" s="12"/>
      <c r="S817" s="12"/>
      <c r="T817" s="12"/>
      <c r="U817" s="12"/>
      <c r="V817" s="12"/>
    </row>
    <row r="818" spans="1:22" ht="15.75" customHeight="1" x14ac:dyDescent="0.2">
      <c r="A818" s="12"/>
      <c r="B818" s="12"/>
      <c r="C818" s="12"/>
      <c r="D818" s="12"/>
      <c r="E818" s="12"/>
      <c r="F818" s="12"/>
      <c r="G818" s="12"/>
      <c r="H818" s="12"/>
      <c r="I818" s="12"/>
      <c r="J818" s="12"/>
      <c r="K818" s="12"/>
      <c r="L818" s="12"/>
      <c r="M818" s="12"/>
      <c r="N818" s="12"/>
      <c r="O818" s="12"/>
      <c r="P818" s="12"/>
      <c r="Q818" s="12"/>
      <c r="R818" s="12"/>
      <c r="S818" s="12"/>
      <c r="T818" s="12"/>
      <c r="U818" s="12"/>
      <c r="V818" s="12"/>
    </row>
    <row r="819" spans="1:22" ht="15.75" customHeight="1" x14ac:dyDescent="0.2">
      <c r="A819" s="12"/>
      <c r="B819" s="12"/>
      <c r="C819" s="12"/>
      <c r="D819" s="12"/>
      <c r="E819" s="12"/>
      <c r="F819" s="12"/>
      <c r="G819" s="12"/>
      <c r="H819" s="12"/>
      <c r="I819" s="12"/>
      <c r="J819" s="12"/>
      <c r="K819" s="12"/>
      <c r="L819" s="12"/>
      <c r="M819" s="12"/>
      <c r="N819" s="12"/>
      <c r="O819" s="12"/>
      <c r="P819" s="12"/>
      <c r="Q819" s="12"/>
      <c r="R819" s="12"/>
      <c r="S819" s="12"/>
      <c r="T819" s="12"/>
      <c r="U819" s="12"/>
      <c r="V819" s="12"/>
    </row>
    <row r="820" spans="1:22" ht="15.75" customHeight="1" x14ac:dyDescent="0.2">
      <c r="A820" s="12"/>
      <c r="B820" s="12"/>
      <c r="C820" s="12"/>
      <c r="D820" s="12"/>
      <c r="E820" s="12"/>
      <c r="F820" s="12"/>
      <c r="G820" s="12"/>
      <c r="H820" s="12"/>
      <c r="I820" s="12"/>
      <c r="J820" s="12"/>
      <c r="K820" s="12"/>
      <c r="L820" s="12"/>
      <c r="M820" s="12"/>
      <c r="N820" s="12"/>
      <c r="O820" s="12"/>
      <c r="P820" s="12"/>
      <c r="Q820" s="12"/>
      <c r="R820" s="12"/>
      <c r="S820" s="12"/>
      <c r="T820" s="12"/>
      <c r="U820" s="12"/>
      <c r="V820" s="12"/>
    </row>
    <row r="821" spans="1:22" ht="15.75" customHeight="1" x14ac:dyDescent="0.2">
      <c r="A821" s="12"/>
      <c r="B821" s="12"/>
      <c r="C821" s="12"/>
      <c r="D821" s="12"/>
      <c r="E821" s="12"/>
      <c r="F821" s="12"/>
      <c r="G821" s="12"/>
      <c r="H821" s="12"/>
      <c r="I821" s="12"/>
      <c r="J821" s="12"/>
      <c r="K821" s="12"/>
      <c r="L821" s="12"/>
      <c r="M821" s="12"/>
      <c r="N821" s="12"/>
      <c r="O821" s="12"/>
      <c r="P821" s="12"/>
      <c r="Q821" s="12"/>
      <c r="R821" s="12"/>
      <c r="S821" s="12"/>
      <c r="T821" s="12"/>
      <c r="U821" s="12"/>
      <c r="V821" s="12"/>
    </row>
    <row r="822" spans="1:22" ht="15.75" customHeight="1" x14ac:dyDescent="0.2">
      <c r="A822" s="12"/>
      <c r="B822" s="12"/>
      <c r="C822" s="12"/>
      <c r="D822" s="12"/>
      <c r="E822" s="12"/>
      <c r="F822" s="12"/>
      <c r="G822" s="12"/>
      <c r="H822" s="12"/>
      <c r="I822" s="12"/>
      <c r="J822" s="12"/>
      <c r="K822" s="12"/>
      <c r="L822" s="12"/>
      <c r="M822" s="12"/>
      <c r="N822" s="12"/>
      <c r="O822" s="12"/>
      <c r="P822" s="12"/>
      <c r="Q822" s="12"/>
      <c r="R822" s="12"/>
      <c r="S822" s="12"/>
      <c r="T822" s="12"/>
      <c r="U822" s="12"/>
      <c r="V822" s="12"/>
    </row>
    <row r="823" spans="1:22" ht="15.75" customHeight="1" x14ac:dyDescent="0.2">
      <c r="A823" s="12"/>
      <c r="B823" s="12"/>
      <c r="C823" s="12"/>
      <c r="D823" s="12"/>
      <c r="E823" s="12"/>
      <c r="F823" s="12"/>
      <c r="G823" s="12"/>
      <c r="H823" s="12"/>
      <c r="I823" s="12"/>
      <c r="J823" s="12"/>
      <c r="K823" s="12"/>
      <c r="L823" s="12"/>
      <c r="M823" s="12"/>
      <c r="N823" s="12"/>
      <c r="O823" s="12"/>
      <c r="P823" s="12"/>
      <c r="Q823" s="12"/>
      <c r="R823" s="12"/>
      <c r="S823" s="12"/>
      <c r="T823" s="12"/>
      <c r="U823" s="12"/>
      <c r="V823" s="12"/>
    </row>
    <row r="824" spans="1:22" ht="15.75" customHeight="1" x14ac:dyDescent="0.2">
      <c r="A824" s="12"/>
      <c r="B824" s="12"/>
      <c r="C824" s="12"/>
      <c r="D824" s="12"/>
      <c r="E824" s="12"/>
      <c r="F824" s="12"/>
      <c r="G824" s="12"/>
      <c r="H824" s="12"/>
      <c r="I824" s="12"/>
      <c r="J824" s="12"/>
      <c r="K824" s="12"/>
      <c r="L824" s="12"/>
      <c r="M824" s="12"/>
      <c r="N824" s="12"/>
      <c r="O824" s="12"/>
      <c r="P824" s="12"/>
      <c r="Q824" s="12"/>
      <c r="R824" s="12"/>
      <c r="S824" s="12"/>
      <c r="T824" s="12"/>
      <c r="U824" s="12"/>
      <c r="V824" s="12"/>
    </row>
    <row r="825" spans="1:22" ht="15.75" customHeight="1" x14ac:dyDescent="0.2">
      <c r="A825" s="12"/>
      <c r="B825" s="12"/>
      <c r="C825" s="12"/>
      <c r="D825" s="12"/>
      <c r="E825" s="12"/>
      <c r="F825" s="12"/>
      <c r="G825" s="12"/>
      <c r="H825" s="12"/>
      <c r="I825" s="12"/>
      <c r="J825" s="12"/>
      <c r="K825" s="12"/>
      <c r="L825" s="12"/>
      <c r="M825" s="12"/>
      <c r="N825" s="12"/>
      <c r="O825" s="12"/>
      <c r="P825" s="12"/>
      <c r="Q825" s="12"/>
      <c r="R825" s="12"/>
      <c r="S825" s="12"/>
      <c r="T825" s="12"/>
      <c r="U825" s="12"/>
      <c r="V825" s="12"/>
    </row>
    <row r="826" spans="1:22" ht="15.75" customHeight="1" x14ac:dyDescent="0.2">
      <c r="A826" s="12"/>
      <c r="B826" s="12"/>
      <c r="C826" s="12"/>
      <c r="D826" s="12"/>
      <c r="E826" s="12"/>
      <c r="F826" s="12"/>
      <c r="G826" s="12"/>
      <c r="H826" s="12"/>
      <c r="I826" s="12"/>
      <c r="J826" s="12"/>
      <c r="K826" s="12"/>
      <c r="L826" s="12"/>
      <c r="M826" s="12"/>
      <c r="N826" s="12"/>
      <c r="O826" s="12"/>
      <c r="P826" s="12"/>
      <c r="Q826" s="12"/>
      <c r="R826" s="12"/>
      <c r="S826" s="12"/>
      <c r="T826" s="12"/>
      <c r="U826" s="12"/>
      <c r="V826" s="12"/>
    </row>
    <row r="827" spans="1:22" ht="15.75" customHeight="1" x14ac:dyDescent="0.2">
      <c r="A827" s="12"/>
      <c r="B827" s="12"/>
      <c r="C827" s="12"/>
      <c r="D827" s="12"/>
      <c r="E827" s="12"/>
      <c r="F827" s="12"/>
      <c r="G827" s="12"/>
      <c r="H827" s="12"/>
      <c r="I827" s="12"/>
      <c r="J827" s="12"/>
      <c r="K827" s="12"/>
      <c r="L827" s="12"/>
      <c r="M827" s="12"/>
      <c r="N827" s="12"/>
      <c r="O827" s="12"/>
      <c r="P827" s="12"/>
      <c r="Q827" s="12"/>
      <c r="R827" s="12"/>
      <c r="S827" s="12"/>
      <c r="T827" s="12"/>
      <c r="U827" s="12"/>
      <c r="V827" s="12"/>
    </row>
    <row r="828" spans="1:22" ht="15.75" customHeight="1" x14ac:dyDescent="0.2">
      <c r="A828" s="12"/>
      <c r="B828" s="12"/>
      <c r="C828" s="12"/>
      <c r="D828" s="12"/>
      <c r="E828" s="12"/>
      <c r="F828" s="12"/>
      <c r="G828" s="12"/>
      <c r="H828" s="12"/>
      <c r="I828" s="12"/>
      <c r="J828" s="12"/>
      <c r="K828" s="12"/>
      <c r="L828" s="12"/>
      <c r="M828" s="12"/>
      <c r="N828" s="12"/>
      <c r="O828" s="12"/>
      <c r="P828" s="12"/>
      <c r="Q828" s="12"/>
      <c r="R828" s="12"/>
      <c r="S828" s="12"/>
      <c r="T828" s="12"/>
      <c r="U828" s="12"/>
      <c r="V828" s="12"/>
    </row>
    <row r="829" spans="1:22" ht="15.75" customHeight="1" x14ac:dyDescent="0.2">
      <c r="A829" s="12"/>
      <c r="B829" s="12"/>
      <c r="C829" s="12"/>
      <c r="D829" s="12"/>
      <c r="E829" s="12"/>
      <c r="F829" s="12"/>
      <c r="G829" s="12"/>
      <c r="H829" s="12"/>
      <c r="I829" s="12"/>
      <c r="J829" s="12"/>
      <c r="K829" s="12"/>
      <c r="L829" s="12"/>
      <c r="M829" s="12"/>
      <c r="N829" s="12"/>
      <c r="O829" s="12"/>
      <c r="P829" s="12"/>
      <c r="Q829" s="12"/>
      <c r="R829" s="12"/>
      <c r="S829" s="12"/>
      <c r="T829" s="12"/>
      <c r="U829" s="12"/>
      <c r="V829" s="12"/>
    </row>
    <row r="830" spans="1:22" ht="15.75" customHeight="1" x14ac:dyDescent="0.2">
      <c r="A830" s="12"/>
      <c r="B830" s="12"/>
      <c r="C830" s="12"/>
      <c r="D830" s="12"/>
      <c r="E830" s="12"/>
      <c r="F830" s="12"/>
      <c r="G830" s="12"/>
      <c r="H830" s="12"/>
      <c r="I830" s="12"/>
      <c r="J830" s="12"/>
      <c r="K830" s="12"/>
      <c r="L830" s="12"/>
      <c r="M830" s="12"/>
      <c r="N830" s="12"/>
      <c r="O830" s="12"/>
      <c r="P830" s="12"/>
      <c r="Q830" s="12"/>
      <c r="R830" s="12"/>
      <c r="S830" s="12"/>
      <c r="T830" s="12"/>
      <c r="U830" s="12"/>
      <c r="V830" s="12"/>
    </row>
    <row r="831" spans="1:22" ht="15.75" customHeight="1" x14ac:dyDescent="0.2">
      <c r="A831" s="12"/>
      <c r="B831" s="12"/>
      <c r="C831" s="12"/>
      <c r="D831" s="12"/>
      <c r="E831" s="12"/>
      <c r="F831" s="12"/>
      <c r="G831" s="12"/>
      <c r="H831" s="12"/>
      <c r="I831" s="12"/>
      <c r="J831" s="12"/>
      <c r="K831" s="12"/>
      <c r="L831" s="12"/>
      <c r="M831" s="12"/>
      <c r="N831" s="12"/>
      <c r="O831" s="12"/>
      <c r="P831" s="12"/>
      <c r="Q831" s="12"/>
      <c r="R831" s="12"/>
      <c r="S831" s="12"/>
      <c r="T831" s="12"/>
      <c r="U831" s="12"/>
      <c r="V831" s="12"/>
    </row>
    <row r="832" spans="1:22" ht="15.75" customHeight="1" x14ac:dyDescent="0.2">
      <c r="A832" s="12"/>
      <c r="B832" s="12"/>
      <c r="C832" s="12"/>
      <c r="D832" s="12"/>
      <c r="E832" s="12"/>
      <c r="F832" s="12"/>
      <c r="G832" s="12"/>
      <c r="H832" s="12"/>
      <c r="I832" s="12"/>
      <c r="J832" s="12"/>
      <c r="K832" s="12"/>
      <c r="L832" s="12"/>
      <c r="M832" s="12"/>
      <c r="N832" s="12"/>
      <c r="O832" s="12"/>
      <c r="P832" s="12"/>
      <c r="Q832" s="12"/>
      <c r="R832" s="12"/>
      <c r="S832" s="12"/>
      <c r="T832" s="12"/>
      <c r="U832" s="12"/>
      <c r="V832" s="12"/>
    </row>
    <row r="833" spans="1:22" ht="15.75" customHeight="1" x14ac:dyDescent="0.2">
      <c r="A833" s="12"/>
      <c r="B833" s="12"/>
      <c r="C833" s="12"/>
      <c r="D833" s="12"/>
      <c r="E833" s="12"/>
      <c r="F833" s="12"/>
      <c r="G833" s="12"/>
      <c r="H833" s="12"/>
      <c r="I833" s="12"/>
      <c r="J833" s="12"/>
      <c r="K833" s="12"/>
      <c r="L833" s="12"/>
      <c r="M833" s="12"/>
      <c r="N833" s="12"/>
      <c r="O833" s="12"/>
      <c r="P833" s="12"/>
      <c r="Q833" s="12"/>
      <c r="R833" s="12"/>
      <c r="S833" s="12"/>
      <c r="T833" s="12"/>
      <c r="U833" s="12"/>
      <c r="V833" s="12"/>
    </row>
    <row r="834" spans="1:22" ht="15.75" customHeight="1" x14ac:dyDescent="0.2">
      <c r="A834" s="12"/>
      <c r="B834" s="12"/>
      <c r="C834" s="12"/>
      <c r="D834" s="12"/>
      <c r="E834" s="12"/>
      <c r="F834" s="12"/>
      <c r="G834" s="12"/>
      <c r="H834" s="12"/>
      <c r="I834" s="12"/>
      <c r="J834" s="12"/>
      <c r="K834" s="12"/>
      <c r="L834" s="12"/>
      <c r="M834" s="12"/>
      <c r="N834" s="12"/>
      <c r="O834" s="12"/>
      <c r="P834" s="12"/>
      <c r="Q834" s="12"/>
      <c r="R834" s="12"/>
      <c r="S834" s="12"/>
      <c r="T834" s="12"/>
      <c r="U834" s="12"/>
      <c r="V834" s="12"/>
    </row>
    <row r="835" spans="1:22" ht="15.75" customHeight="1" x14ac:dyDescent="0.2">
      <c r="A835" s="12"/>
      <c r="B835" s="12"/>
      <c r="C835" s="12"/>
      <c r="D835" s="12"/>
      <c r="E835" s="12"/>
      <c r="F835" s="12"/>
      <c r="G835" s="12"/>
      <c r="H835" s="12"/>
      <c r="I835" s="12"/>
      <c r="J835" s="12"/>
      <c r="K835" s="12"/>
      <c r="L835" s="12"/>
      <c r="M835" s="12"/>
      <c r="N835" s="12"/>
      <c r="O835" s="12"/>
      <c r="P835" s="12"/>
      <c r="Q835" s="12"/>
      <c r="R835" s="12"/>
      <c r="S835" s="12"/>
      <c r="T835" s="12"/>
      <c r="U835" s="12"/>
      <c r="V835" s="12"/>
    </row>
    <row r="836" spans="1:22" ht="15.75" customHeight="1" x14ac:dyDescent="0.2">
      <c r="A836" s="12"/>
      <c r="B836" s="12"/>
      <c r="C836" s="12"/>
      <c r="D836" s="12"/>
      <c r="E836" s="12"/>
      <c r="F836" s="12"/>
      <c r="G836" s="12"/>
      <c r="H836" s="12"/>
      <c r="I836" s="12"/>
      <c r="J836" s="12"/>
      <c r="K836" s="12"/>
      <c r="L836" s="12"/>
      <c r="M836" s="12"/>
      <c r="N836" s="12"/>
      <c r="O836" s="12"/>
      <c r="P836" s="12"/>
      <c r="Q836" s="12"/>
      <c r="R836" s="12"/>
      <c r="S836" s="12"/>
      <c r="T836" s="12"/>
      <c r="U836" s="12"/>
      <c r="V836" s="12"/>
    </row>
    <row r="837" spans="1:22" ht="15.75" customHeight="1" x14ac:dyDescent="0.2">
      <c r="A837" s="12"/>
      <c r="B837" s="12"/>
      <c r="C837" s="12"/>
      <c r="D837" s="12"/>
      <c r="E837" s="12"/>
      <c r="F837" s="12"/>
      <c r="G837" s="12"/>
      <c r="H837" s="12"/>
      <c r="I837" s="12"/>
      <c r="J837" s="12"/>
      <c r="K837" s="12"/>
      <c r="L837" s="12"/>
      <c r="M837" s="12"/>
      <c r="N837" s="12"/>
      <c r="O837" s="12"/>
      <c r="P837" s="12"/>
      <c r="Q837" s="12"/>
      <c r="R837" s="12"/>
      <c r="S837" s="12"/>
      <c r="T837" s="12"/>
      <c r="U837" s="12"/>
      <c r="V837" s="12"/>
    </row>
    <row r="838" spans="1:22" ht="15.75" customHeight="1" x14ac:dyDescent="0.2">
      <c r="A838" s="12"/>
      <c r="B838" s="12"/>
      <c r="C838" s="12"/>
      <c r="D838" s="12"/>
      <c r="E838" s="12"/>
      <c r="F838" s="12"/>
      <c r="G838" s="12"/>
      <c r="H838" s="12"/>
      <c r="I838" s="12"/>
      <c r="J838" s="12"/>
      <c r="K838" s="12"/>
      <c r="L838" s="12"/>
      <c r="M838" s="12"/>
      <c r="N838" s="12"/>
      <c r="O838" s="12"/>
      <c r="P838" s="12"/>
      <c r="Q838" s="12"/>
      <c r="R838" s="12"/>
      <c r="S838" s="12"/>
      <c r="T838" s="12"/>
      <c r="U838" s="12"/>
      <c r="V838" s="12"/>
    </row>
    <row r="839" spans="1:22" ht="15.75" customHeight="1" x14ac:dyDescent="0.2">
      <c r="A839" s="12"/>
      <c r="B839" s="12"/>
      <c r="C839" s="12"/>
      <c r="D839" s="12"/>
      <c r="E839" s="12"/>
      <c r="F839" s="12"/>
      <c r="G839" s="12"/>
      <c r="H839" s="12"/>
      <c r="I839" s="12"/>
      <c r="J839" s="12"/>
      <c r="K839" s="12"/>
      <c r="L839" s="12"/>
      <c r="M839" s="12"/>
      <c r="N839" s="12"/>
      <c r="O839" s="12"/>
      <c r="P839" s="12"/>
      <c r="Q839" s="12"/>
      <c r="R839" s="12"/>
      <c r="S839" s="12"/>
      <c r="T839" s="12"/>
      <c r="U839" s="12"/>
      <c r="V839" s="12"/>
    </row>
    <row r="840" spans="1:22" ht="15.75" customHeight="1" x14ac:dyDescent="0.2">
      <c r="A840" s="12"/>
      <c r="B840" s="12"/>
      <c r="C840" s="12"/>
      <c r="D840" s="12"/>
      <c r="E840" s="12"/>
      <c r="F840" s="12"/>
      <c r="G840" s="12"/>
      <c r="H840" s="12"/>
      <c r="I840" s="12"/>
      <c r="J840" s="12"/>
      <c r="K840" s="12"/>
      <c r="L840" s="12"/>
      <c r="M840" s="12"/>
      <c r="N840" s="12"/>
      <c r="O840" s="12"/>
      <c r="P840" s="12"/>
      <c r="Q840" s="12"/>
      <c r="R840" s="12"/>
      <c r="S840" s="12"/>
      <c r="T840" s="12"/>
      <c r="U840" s="12"/>
      <c r="V840" s="12"/>
    </row>
    <row r="841" spans="1:22" ht="15.75" customHeight="1" x14ac:dyDescent="0.2">
      <c r="A841" s="12"/>
      <c r="B841" s="12"/>
      <c r="C841" s="12"/>
      <c r="D841" s="12"/>
      <c r="E841" s="12"/>
      <c r="F841" s="12"/>
      <c r="G841" s="12"/>
      <c r="H841" s="12"/>
      <c r="I841" s="12"/>
      <c r="J841" s="12"/>
      <c r="K841" s="12"/>
      <c r="L841" s="12"/>
      <c r="M841" s="12"/>
      <c r="N841" s="12"/>
      <c r="O841" s="12"/>
      <c r="P841" s="12"/>
      <c r="Q841" s="12"/>
      <c r="R841" s="12"/>
      <c r="S841" s="12"/>
      <c r="T841" s="12"/>
      <c r="U841" s="12"/>
      <c r="V841" s="12"/>
    </row>
    <row r="842" spans="1:22" ht="15.75" customHeight="1" x14ac:dyDescent="0.2">
      <c r="A842" s="12"/>
      <c r="B842" s="12"/>
      <c r="C842" s="12"/>
      <c r="D842" s="12"/>
      <c r="E842" s="12"/>
      <c r="F842" s="12"/>
      <c r="G842" s="12"/>
      <c r="H842" s="12"/>
      <c r="I842" s="12"/>
      <c r="J842" s="12"/>
      <c r="K842" s="12"/>
      <c r="L842" s="12"/>
      <c r="M842" s="12"/>
      <c r="N842" s="12"/>
      <c r="O842" s="12"/>
      <c r="P842" s="12"/>
      <c r="Q842" s="12"/>
      <c r="R842" s="12"/>
      <c r="S842" s="12"/>
      <c r="T842" s="12"/>
      <c r="U842" s="12"/>
      <c r="V842" s="12"/>
    </row>
    <row r="843" spans="1:22" ht="15.75" customHeight="1" x14ac:dyDescent="0.2">
      <c r="A843" s="12"/>
      <c r="B843" s="12"/>
      <c r="C843" s="12"/>
      <c r="D843" s="12"/>
      <c r="E843" s="12"/>
      <c r="F843" s="12"/>
      <c r="G843" s="12"/>
      <c r="H843" s="12"/>
      <c r="I843" s="12"/>
      <c r="J843" s="12"/>
      <c r="K843" s="12"/>
      <c r="L843" s="12"/>
      <c r="M843" s="12"/>
      <c r="N843" s="12"/>
      <c r="O843" s="12"/>
      <c r="P843" s="12"/>
      <c r="Q843" s="12"/>
      <c r="R843" s="12"/>
      <c r="S843" s="12"/>
      <c r="T843" s="12"/>
      <c r="U843" s="12"/>
      <c r="V843" s="12"/>
    </row>
    <row r="844" spans="1:22" ht="15.75" customHeight="1" x14ac:dyDescent="0.2">
      <c r="A844" s="12"/>
      <c r="B844" s="12"/>
      <c r="C844" s="12"/>
      <c r="D844" s="12"/>
      <c r="E844" s="12"/>
      <c r="F844" s="12"/>
      <c r="G844" s="12"/>
      <c r="H844" s="12"/>
      <c r="I844" s="12"/>
      <c r="J844" s="12"/>
      <c r="K844" s="12"/>
      <c r="L844" s="12"/>
      <c r="M844" s="12"/>
      <c r="N844" s="12"/>
      <c r="O844" s="12"/>
      <c r="P844" s="12"/>
      <c r="Q844" s="12"/>
      <c r="R844" s="12"/>
      <c r="S844" s="12"/>
      <c r="T844" s="12"/>
      <c r="U844" s="12"/>
      <c r="V844" s="12"/>
    </row>
    <row r="845" spans="1:22" ht="15.75" customHeight="1" x14ac:dyDescent="0.2">
      <c r="A845" s="12"/>
      <c r="B845" s="12"/>
      <c r="C845" s="12"/>
      <c r="D845" s="12"/>
      <c r="E845" s="12"/>
      <c r="F845" s="12"/>
      <c r="G845" s="12"/>
      <c r="H845" s="12"/>
      <c r="I845" s="12"/>
      <c r="J845" s="12"/>
      <c r="K845" s="12"/>
      <c r="L845" s="12"/>
      <c r="M845" s="12"/>
      <c r="N845" s="12"/>
      <c r="O845" s="12"/>
      <c r="P845" s="12"/>
      <c r="Q845" s="12"/>
      <c r="R845" s="12"/>
      <c r="S845" s="12"/>
      <c r="T845" s="12"/>
      <c r="U845" s="12"/>
      <c r="V845" s="12"/>
    </row>
    <row r="846" spans="1:22" ht="15.75" customHeight="1" x14ac:dyDescent="0.2">
      <c r="A846" s="12"/>
      <c r="B846" s="12"/>
      <c r="C846" s="12"/>
      <c r="D846" s="12"/>
      <c r="E846" s="12"/>
      <c r="F846" s="12"/>
      <c r="G846" s="12"/>
      <c r="H846" s="12"/>
      <c r="I846" s="12"/>
      <c r="J846" s="12"/>
      <c r="K846" s="12"/>
      <c r="L846" s="12"/>
      <c r="M846" s="12"/>
      <c r="N846" s="12"/>
      <c r="O846" s="12"/>
      <c r="P846" s="12"/>
      <c r="Q846" s="12"/>
      <c r="R846" s="12"/>
      <c r="S846" s="12"/>
      <c r="T846" s="12"/>
      <c r="U846" s="12"/>
      <c r="V846" s="12"/>
    </row>
    <row r="847" spans="1:22" ht="15.75" customHeight="1" x14ac:dyDescent="0.2">
      <c r="A847" s="12"/>
      <c r="B847" s="12"/>
      <c r="C847" s="12"/>
      <c r="D847" s="12"/>
      <c r="E847" s="12"/>
      <c r="F847" s="12"/>
      <c r="G847" s="12"/>
      <c r="H847" s="12"/>
      <c r="I847" s="12"/>
      <c r="J847" s="12"/>
      <c r="K847" s="12"/>
      <c r="L847" s="12"/>
      <c r="M847" s="12"/>
      <c r="N847" s="12"/>
      <c r="O847" s="12"/>
      <c r="P847" s="12"/>
      <c r="Q847" s="12"/>
      <c r="R847" s="12"/>
      <c r="S847" s="12"/>
      <c r="T847" s="12"/>
      <c r="U847" s="12"/>
      <c r="V847" s="12"/>
    </row>
    <row r="848" spans="1:22" ht="15.75" customHeight="1" x14ac:dyDescent="0.2">
      <c r="A848" s="12"/>
      <c r="B848" s="12"/>
      <c r="C848" s="12"/>
      <c r="D848" s="12"/>
      <c r="E848" s="12"/>
      <c r="F848" s="12"/>
      <c r="G848" s="12"/>
      <c r="H848" s="12"/>
      <c r="I848" s="12"/>
      <c r="J848" s="12"/>
      <c r="K848" s="12"/>
      <c r="L848" s="12"/>
      <c r="M848" s="12"/>
      <c r="N848" s="12"/>
      <c r="O848" s="12"/>
      <c r="P848" s="12"/>
      <c r="Q848" s="12"/>
      <c r="R848" s="12"/>
      <c r="S848" s="12"/>
      <c r="T848" s="12"/>
      <c r="U848" s="12"/>
      <c r="V848" s="12"/>
    </row>
    <row r="849" spans="1:22" ht="15.75" customHeight="1" x14ac:dyDescent="0.2">
      <c r="A849" s="12"/>
      <c r="B849" s="12"/>
      <c r="C849" s="12"/>
      <c r="D849" s="12"/>
      <c r="E849" s="12"/>
      <c r="F849" s="12"/>
      <c r="G849" s="12"/>
      <c r="H849" s="12"/>
      <c r="I849" s="12"/>
      <c r="J849" s="12"/>
      <c r="K849" s="12"/>
      <c r="L849" s="12"/>
      <c r="M849" s="12"/>
      <c r="N849" s="12"/>
      <c r="O849" s="12"/>
      <c r="P849" s="12"/>
      <c r="Q849" s="12"/>
      <c r="R849" s="12"/>
      <c r="S849" s="12"/>
      <c r="T849" s="12"/>
      <c r="U849" s="12"/>
      <c r="V849" s="12"/>
    </row>
    <row r="850" spans="1:22" ht="15.75" customHeight="1" x14ac:dyDescent="0.2">
      <c r="A850" s="12"/>
      <c r="B850" s="12"/>
      <c r="C850" s="12"/>
      <c r="D850" s="12"/>
      <c r="E850" s="12"/>
      <c r="F850" s="12"/>
      <c r="G850" s="12"/>
      <c r="H850" s="12"/>
      <c r="I850" s="12"/>
      <c r="J850" s="12"/>
      <c r="K850" s="12"/>
      <c r="L850" s="12"/>
      <c r="M850" s="12"/>
      <c r="N850" s="12"/>
      <c r="O850" s="12"/>
      <c r="P850" s="12"/>
      <c r="Q850" s="12"/>
      <c r="R850" s="12"/>
      <c r="S850" s="12"/>
      <c r="T850" s="12"/>
      <c r="U850" s="12"/>
      <c r="V850" s="12"/>
    </row>
    <row r="851" spans="1:22" ht="15.75" customHeight="1" x14ac:dyDescent="0.2">
      <c r="A851" s="12"/>
      <c r="B851" s="12"/>
      <c r="C851" s="12"/>
      <c r="D851" s="12"/>
      <c r="E851" s="12"/>
      <c r="F851" s="12"/>
      <c r="G851" s="12"/>
      <c r="H851" s="12"/>
      <c r="I851" s="12"/>
      <c r="J851" s="12"/>
      <c r="K851" s="12"/>
      <c r="L851" s="12"/>
      <c r="M851" s="12"/>
      <c r="N851" s="12"/>
      <c r="O851" s="12"/>
      <c r="P851" s="12"/>
      <c r="Q851" s="12"/>
      <c r="R851" s="12"/>
      <c r="S851" s="12"/>
      <c r="T851" s="12"/>
      <c r="U851" s="12"/>
      <c r="V851" s="12"/>
    </row>
    <row r="852" spans="1:22" ht="15.75" customHeight="1" x14ac:dyDescent="0.2">
      <c r="A852" s="12"/>
      <c r="B852" s="12"/>
      <c r="C852" s="12"/>
      <c r="D852" s="12"/>
      <c r="E852" s="12"/>
      <c r="F852" s="12"/>
      <c r="G852" s="12"/>
      <c r="H852" s="12"/>
      <c r="I852" s="12"/>
      <c r="J852" s="12"/>
      <c r="K852" s="12"/>
      <c r="L852" s="12"/>
      <c r="M852" s="12"/>
      <c r="N852" s="12"/>
      <c r="O852" s="12"/>
      <c r="P852" s="12"/>
      <c r="Q852" s="12"/>
      <c r="R852" s="12"/>
      <c r="S852" s="12"/>
      <c r="T852" s="12"/>
      <c r="U852" s="12"/>
      <c r="V852" s="12"/>
    </row>
    <row r="853" spans="1:22" ht="15.75" customHeight="1" x14ac:dyDescent="0.2">
      <c r="A853" s="12"/>
      <c r="B853" s="12"/>
      <c r="C853" s="12"/>
      <c r="D853" s="12"/>
      <c r="E853" s="12"/>
      <c r="F853" s="12"/>
      <c r="G853" s="12"/>
      <c r="H853" s="12"/>
      <c r="I853" s="12"/>
      <c r="J853" s="12"/>
      <c r="K853" s="12"/>
      <c r="L853" s="12"/>
      <c r="M853" s="12"/>
      <c r="N853" s="12"/>
      <c r="O853" s="12"/>
      <c r="P853" s="12"/>
      <c r="Q853" s="12"/>
      <c r="R853" s="12"/>
      <c r="S853" s="12"/>
      <c r="T853" s="12"/>
      <c r="U853" s="12"/>
      <c r="V853" s="12"/>
    </row>
    <row r="854" spans="1:22" ht="15.75" customHeight="1" x14ac:dyDescent="0.2">
      <c r="A854" s="12"/>
      <c r="B854" s="12"/>
      <c r="C854" s="12"/>
      <c r="D854" s="12"/>
      <c r="E854" s="12"/>
      <c r="F854" s="12"/>
      <c r="G854" s="12"/>
      <c r="H854" s="12"/>
      <c r="I854" s="12"/>
      <c r="J854" s="12"/>
      <c r="K854" s="12"/>
      <c r="L854" s="12"/>
      <c r="M854" s="12"/>
      <c r="N854" s="12"/>
      <c r="O854" s="12"/>
      <c r="P854" s="12"/>
      <c r="Q854" s="12"/>
      <c r="R854" s="12"/>
      <c r="S854" s="12"/>
      <c r="T854" s="12"/>
      <c r="U854" s="12"/>
      <c r="V854" s="12"/>
    </row>
    <row r="855" spans="1:22" ht="15.75" customHeight="1" x14ac:dyDescent="0.2">
      <c r="A855" s="12"/>
      <c r="B855" s="12"/>
      <c r="C855" s="12"/>
      <c r="D855" s="12"/>
      <c r="E855" s="12"/>
      <c r="F855" s="12"/>
      <c r="G855" s="12"/>
      <c r="H855" s="12"/>
      <c r="I855" s="12"/>
      <c r="J855" s="12"/>
      <c r="K855" s="12"/>
      <c r="L855" s="12"/>
      <c r="M855" s="12"/>
      <c r="N855" s="12"/>
      <c r="O855" s="12"/>
      <c r="P855" s="12"/>
      <c r="Q855" s="12"/>
      <c r="R855" s="12"/>
      <c r="S855" s="12"/>
      <c r="T855" s="12"/>
      <c r="U855" s="12"/>
      <c r="V855" s="12"/>
    </row>
    <row r="856" spans="1:22" ht="15.75" customHeight="1" x14ac:dyDescent="0.2">
      <c r="A856" s="12"/>
      <c r="B856" s="12"/>
      <c r="C856" s="12"/>
      <c r="D856" s="12"/>
      <c r="E856" s="12"/>
      <c r="F856" s="12"/>
      <c r="G856" s="12"/>
      <c r="H856" s="12"/>
      <c r="I856" s="12"/>
      <c r="J856" s="12"/>
      <c r="K856" s="12"/>
      <c r="L856" s="12"/>
      <c r="M856" s="12"/>
      <c r="N856" s="12"/>
      <c r="O856" s="12"/>
      <c r="P856" s="12"/>
      <c r="Q856" s="12"/>
      <c r="R856" s="12"/>
      <c r="S856" s="12"/>
      <c r="T856" s="12"/>
      <c r="U856" s="12"/>
      <c r="V856" s="12"/>
    </row>
    <row r="857" spans="1:22" ht="15.75" customHeight="1" x14ac:dyDescent="0.2">
      <c r="A857" s="12"/>
      <c r="B857" s="12"/>
      <c r="C857" s="12"/>
      <c r="D857" s="12"/>
      <c r="E857" s="12"/>
      <c r="F857" s="12"/>
      <c r="G857" s="12"/>
      <c r="H857" s="12"/>
      <c r="I857" s="12"/>
      <c r="J857" s="12"/>
      <c r="K857" s="12"/>
      <c r="L857" s="12"/>
      <c r="M857" s="12"/>
      <c r="N857" s="12"/>
      <c r="O857" s="12"/>
      <c r="P857" s="12"/>
      <c r="Q857" s="12"/>
      <c r="R857" s="12"/>
      <c r="S857" s="12"/>
      <c r="T857" s="12"/>
      <c r="U857" s="12"/>
      <c r="V857" s="12"/>
    </row>
    <row r="858" spans="1:22" ht="15.75" customHeight="1" x14ac:dyDescent="0.2">
      <c r="A858" s="12"/>
      <c r="B858" s="12"/>
      <c r="C858" s="12"/>
      <c r="D858" s="12"/>
      <c r="E858" s="12"/>
      <c r="F858" s="12"/>
      <c r="G858" s="12"/>
      <c r="H858" s="12"/>
      <c r="I858" s="12"/>
      <c r="J858" s="12"/>
      <c r="K858" s="12"/>
      <c r="L858" s="12"/>
      <c r="M858" s="12"/>
      <c r="N858" s="12"/>
      <c r="O858" s="12"/>
      <c r="P858" s="12"/>
      <c r="Q858" s="12"/>
      <c r="R858" s="12"/>
      <c r="S858" s="12"/>
      <c r="T858" s="12"/>
      <c r="U858" s="12"/>
      <c r="V858" s="12"/>
    </row>
    <row r="859" spans="1:22" ht="15.75" customHeight="1" x14ac:dyDescent="0.2">
      <c r="A859" s="12"/>
      <c r="B859" s="12"/>
      <c r="C859" s="12"/>
      <c r="D859" s="12"/>
      <c r="E859" s="12"/>
      <c r="F859" s="12"/>
      <c r="G859" s="12"/>
      <c r="H859" s="12"/>
      <c r="I859" s="12"/>
      <c r="J859" s="12"/>
      <c r="K859" s="12"/>
      <c r="L859" s="12"/>
      <c r="M859" s="12"/>
      <c r="N859" s="12"/>
      <c r="O859" s="12"/>
      <c r="P859" s="12"/>
      <c r="Q859" s="12"/>
      <c r="R859" s="12"/>
      <c r="S859" s="12"/>
      <c r="T859" s="12"/>
      <c r="U859" s="12"/>
      <c r="V859" s="12"/>
    </row>
    <row r="860" spans="1:22" ht="15.75" customHeight="1" x14ac:dyDescent="0.2">
      <c r="A860" s="12"/>
      <c r="B860" s="12"/>
      <c r="C860" s="12"/>
      <c r="D860" s="12"/>
      <c r="E860" s="12"/>
      <c r="F860" s="12"/>
      <c r="G860" s="12"/>
      <c r="H860" s="12"/>
      <c r="I860" s="12"/>
      <c r="J860" s="12"/>
      <c r="K860" s="12"/>
      <c r="L860" s="12"/>
      <c r="M860" s="12"/>
      <c r="N860" s="12"/>
      <c r="O860" s="12"/>
      <c r="P860" s="12"/>
      <c r="Q860" s="12"/>
      <c r="R860" s="12"/>
      <c r="S860" s="12"/>
      <c r="T860" s="12"/>
      <c r="U860" s="12"/>
      <c r="V860" s="12"/>
    </row>
    <row r="861" spans="1:22" ht="15.75" customHeight="1" x14ac:dyDescent="0.2">
      <c r="A861" s="12"/>
      <c r="B861" s="12"/>
      <c r="C861" s="12"/>
      <c r="D861" s="12"/>
      <c r="E861" s="12"/>
      <c r="F861" s="12"/>
      <c r="G861" s="12"/>
      <c r="H861" s="12"/>
      <c r="I861" s="12"/>
      <c r="J861" s="12"/>
      <c r="K861" s="12"/>
      <c r="L861" s="12"/>
      <c r="M861" s="12"/>
      <c r="N861" s="12"/>
      <c r="O861" s="12"/>
      <c r="P861" s="12"/>
      <c r="Q861" s="12"/>
      <c r="R861" s="12"/>
      <c r="S861" s="12"/>
      <c r="T861" s="12"/>
      <c r="U861" s="12"/>
      <c r="V861" s="12"/>
    </row>
    <row r="862" spans="1:22" ht="15.75" customHeight="1" x14ac:dyDescent="0.2">
      <c r="A862" s="12"/>
      <c r="B862" s="12"/>
      <c r="C862" s="12"/>
      <c r="D862" s="12"/>
      <c r="E862" s="12"/>
      <c r="F862" s="12"/>
      <c r="G862" s="12"/>
      <c r="H862" s="12"/>
      <c r="I862" s="12"/>
      <c r="J862" s="12"/>
      <c r="K862" s="12"/>
      <c r="L862" s="12"/>
      <c r="M862" s="12"/>
      <c r="N862" s="12"/>
      <c r="O862" s="12"/>
      <c r="P862" s="12"/>
      <c r="Q862" s="12"/>
      <c r="R862" s="12"/>
      <c r="S862" s="12"/>
      <c r="T862" s="12"/>
      <c r="U862" s="12"/>
      <c r="V862" s="12"/>
    </row>
    <row r="863" spans="1:22" ht="15.75" customHeight="1" x14ac:dyDescent="0.2">
      <c r="A863" s="12"/>
      <c r="B863" s="12"/>
      <c r="C863" s="12"/>
      <c r="D863" s="12"/>
      <c r="E863" s="12"/>
      <c r="F863" s="12"/>
      <c r="G863" s="12"/>
      <c r="H863" s="12"/>
      <c r="I863" s="12"/>
      <c r="J863" s="12"/>
      <c r="K863" s="12"/>
      <c r="L863" s="12"/>
      <c r="M863" s="12"/>
      <c r="N863" s="12"/>
      <c r="O863" s="12"/>
      <c r="P863" s="12"/>
      <c r="Q863" s="12"/>
      <c r="R863" s="12"/>
      <c r="S863" s="12"/>
      <c r="T863" s="12"/>
      <c r="U863" s="12"/>
      <c r="V863" s="12"/>
    </row>
    <row r="864" spans="1:22" ht="15.75" customHeight="1" x14ac:dyDescent="0.2">
      <c r="A864" s="12"/>
      <c r="B864" s="12"/>
      <c r="C864" s="12"/>
      <c r="D864" s="12"/>
      <c r="E864" s="12"/>
      <c r="F864" s="12"/>
      <c r="G864" s="12"/>
      <c r="H864" s="12"/>
      <c r="I864" s="12"/>
      <c r="J864" s="12"/>
      <c r="K864" s="12"/>
      <c r="L864" s="12"/>
      <c r="M864" s="12"/>
      <c r="N864" s="12"/>
      <c r="O864" s="12"/>
      <c r="P864" s="12"/>
      <c r="Q864" s="12"/>
      <c r="R864" s="12"/>
      <c r="S864" s="12"/>
      <c r="T864" s="12"/>
      <c r="U864" s="12"/>
      <c r="V864" s="12"/>
    </row>
    <row r="865" spans="1:22" ht="15.75" customHeight="1" x14ac:dyDescent="0.2">
      <c r="A865" s="12"/>
      <c r="B865" s="12"/>
      <c r="C865" s="12"/>
      <c r="D865" s="12"/>
      <c r="E865" s="12"/>
      <c r="F865" s="12"/>
      <c r="G865" s="12"/>
      <c r="H865" s="12"/>
      <c r="I865" s="12"/>
      <c r="J865" s="12"/>
      <c r="K865" s="12"/>
      <c r="L865" s="12"/>
      <c r="M865" s="12"/>
      <c r="N865" s="12"/>
      <c r="O865" s="12"/>
      <c r="P865" s="12"/>
      <c r="Q865" s="12"/>
      <c r="R865" s="12"/>
      <c r="S865" s="12"/>
      <c r="T865" s="12"/>
      <c r="U865" s="12"/>
      <c r="V865" s="12"/>
    </row>
    <row r="866" spans="1:22" ht="15.75" customHeight="1" x14ac:dyDescent="0.2">
      <c r="A866" s="12"/>
      <c r="B866" s="12"/>
      <c r="C866" s="12"/>
      <c r="D866" s="12"/>
      <c r="E866" s="12"/>
      <c r="F866" s="12"/>
      <c r="G866" s="12"/>
      <c r="H866" s="12"/>
      <c r="I866" s="12"/>
      <c r="J866" s="12"/>
      <c r="K866" s="12"/>
      <c r="L866" s="12"/>
      <c r="M866" s="12"/>
      <c r="N866" s="12"/>
      <c r="O866" s="12"/>
      <c r="P866" s="12"/>
      <c r="Q866" s="12"/>
      <c r="R866" s="12"/>
      <c r="S866" s="12"/>
      <c r="T866" s="12"/>
      <c r="U866" s="12"/>
      <c r="V866" s="12"/>
    </row>
    <row r="867" spans="1:22" ht="15.75" customHeight="1" x14ac:dyDescent="0.2">
      <c r="A867" s="12"/>
      <c r="B867" s="12"/>
      <c r="C867" s="12"/>
      <c r="D867" s="12"/>
      <c r="E867" s="12"/>
      <c r="F867" s="12"/>
      <c r="G867" s="12"/>
      <c r="H867" s="12"/>
      <c r="I867" s="12"/>
      <c r="J867" s="12"/>
      <c r="K867" s="12"/>
      <c r="L867" s="12"/>
      <c r="M867" s="12"/>
      <c r="N867" s="12"/>
      <c r="O867" s="12"/>
      <c r="P867" s="12"/>
      <c r="Q867" s="12"/>
      <c r="R867" s="12"/>
      <c r="S867" s="12"/>
      <c r="T867" s="12"/>
      <c r="U867" s="12"/>
      <c r="V867" s="12"/>
    </row>
    <row r="868" spans="1:22" ht="15.75" customHeight="1" x14ac:dyDescent="0.2">
      <c r="A868" s="12"/>
      <c r="B868" s="12"/>
      <c r="C868" s="12"/>
      <c r="D868" s="12"/>
      <c r="E868" s="12"/>
      <c r="F868" s="12"/>
      <c r="G868" s="12"/>
      <c r="H868" s="12"/>
      <c r="I868" s="12"/>
      <c r="J868" s="12"/>
      <c r="K868" s="12"/>
      <c r="L868" s="12"/>
      <c r="M868" s="12"/>
      <c r="N868" s="12"/>
      <c r="O868" s="12"/>
      <c r="P868" s="12"/>
      <c r="Q868" s="12"/>
      <c r="R868" s="12"/>
      <c r="S868" s="12"/>
      <c r="T868" s="12"/>
      <c r="U868" s="12"/>
      <c r="V868" s="12"/>
    </row>
    <row r="869" spans="1:22" ht="15.75" customHeight="1" x14ac:dyDescent="0.2">
      <c r="A869" s="12"/>
      <c r="B869" s="12"/>
      <c r="C869" s="12"/>
      <c r="D869" s="12"/>
      <c r="E869" s="12"/>
      <c r="F869" s="12"/>
      <c r="G869" s="12"/>
      <c r="H869" s="12"/>
      <c r="I869" s="12"/>
      <c r="J869" s="12"/>
      <c r="K869" s="12"/>
      <c r="L869" s="12"/>
      <c r="M869" s="12"/>
      <c r="N869" s="12"/>
      <c r="O869" s="12"/>
      <c r="P869" s="12"/>
      <c r="Q869" s="12"/>
      <c r="R869" s="12"/>
      <c r="S869" s="12"/>
      <c r="T869" s="12"/>
      <c r="U869" s="12"/>
      <c r="V869" s="12"/>
    </row>
    <row r="870" spans="1:22" ht="15.75" customHeight="1" x14ac:dyDescent="0.2">
      <c r="A870" s="12"/>
      <c r="B870" s="12"/>
      <c r="C870" s="12"/>
      <c r="D870" s="12"/>
      <c r="E870" s="12"/>
      <c r="F870" s="12"/>
      <c r="G870" s="12"/>
      <c r="H870" s="12"/>
      <c r="I870" s="12"/>
      <c r="J870" s="12"/>
      <c r="K870" s="12"/>
      <c r="L870" s="12"/>
      <c r="M870" s="12"/>
      <c r="N870" s="12"/>
      <c r="O870" s="12"/>
      <c r="P870" s="12"/>
      <c r="Q870" s="12"/>
      <c r="R870" s="12"/>
      <c r="S870" s="12"/>
      <c r="T870" s="12"/>
      <c r="U870" s="12"/>
      <c r="V870" s="12"/>
    </row>
    <row r="871" spans="1:22" ht="15.75" customHeight="1" x14ac:dyDescent="0.2">
      <c r="A871" s="12"/>
      <c r="B871" s="12"/>
      <c r="C871" s="12"/>
      <c r="D871" s="12"/>
      <c r="E871" s="12"/>
      <c r="F871" s="12"/>
      <c r="G871" s="12"/>
      <c r="H871" s="12"/>
      <c r="I871" s="12"/>
      <c r="J871" s="12"/>
      <c r="K871" s="12"/>
      <c r="L871" s="12"/>
      <c r="M871" s="12"/>
      <c r="N871" s="12"/>
      <c r="O871" s="12"/>
      <c r="P871" s="12"/>
      <c r="Q871" s="12"/>
      <c r="R871" s="12"/>
      <c r="S871" s="12"/>
      <c r="T871" s="12"/>
      <c r="U871" s="12"/>
      <c r="V871" s="12"/>
    </row>
    <row r="872" spans="1:22" ht="15.75" customHeight="1" x14ac:dyDescent="0.2">
      <c r="A872" s="12"/>
      <c r="B872" s="12"/>
      <c r="C872" s="12"/>
      <c r="D872" s="12"/>
      <c r="E872" s="12"/>
      <c r="F872" s="12"/>
      <c r="G872" s="12"/>
      <c r="H872" s="12"/>
      <c r="I872" s="12"/>
      <c r="J872" s="12"/>
      <c r="K872" s="12"/>
      <c r="L872" s="12"/>
      <c r="M872" s="12"/>
      <c r="N872" s="12"/>
      <c r="O872" s="12"/>
      <c r="P872" s="12"/>
      <c r="Q872" s="12"/>
      <c r="R872" s="12"/>
      <c r="S872" s="12"/>
      <c r="T872" s="12"/>
      <c r="U872" s="12"/>
      <c r="V872" s="12"/>
    </row>
    <row r="873" spans="1:22" ht="15.75" customHeight="1" x14ac:dyDescent="0.2">
      <c r="A873" s="12"/>
      <c r="B873" s="12"/>
      <c r="C873" s="12"/>
      <c r="D873" s="12"/>
      <c r="E873" s="12"/>
      <c r="F873" s="12"/>
      <c r="G873" s="12"/>
      <c r="H873" s="12"/>
      <c r="I873" s="12"/>
      <c r="J873" s="12"/>
      <c r="K873" s="12"/>
      <c r="L873" s="12"/>
      <c r="M873" s="12"/>
      <c r="N873" s="12"/>
      <c r="O873" s="12"/>
      <c r="P873" s="12"/>
      <c r="Q873" s="12"/>
      <c r="R873" s="12"/>
      <c r="S873" s="12"/>
      <c r="T873" s="12"/>
      <c r="U873" s="12"/>
      <c r="V873" s="12"/>
    </row>
    <row r="874" spans="1:22" ht="15.75" customHeight="1" x14ac:dyDescent="0.2">
      <c r="A874" s="12"/>
      <c r="B874" s="12"/>
      <c r="C874" s="12"/>
      <c r="D874" s="12"/>
      <c r="E874" s="12"/>
      <c r="F874" s="12"/>
      <c r="G874" s="12"/>
      <c r="H874" s="12"/>
      <c r="I874" s="12"/>
      <c r="J874" s="12"/>
      <c r="K874" s="12"/>
      <c r="L874" s="12"/>
      <c r="M874" s="12"/>
      <c r="N874" s="12"/>
      <c r="O874" s="12"/>
      <c r="P874" s="12"/>
      <c r="Q874" s="12"/>
      <c r="R874" s="12"/>
      <c r="S874" s="12"/>
      <c r="T874" s="12"/>
      <c r="U874" s="12"/>
      <c r="V874" s="12"/>
    </row>
    <row r="875" spans="1:22" ht="15.75" customHeight="1" x14ac:dyDescent="0.2">
      <c r="A875" s="12"/>
      <c r="B875" s="12"/>
      <c r="C875" s="12"/>
      <c r="D875" s="12"/>
      <c r="E875" s="12"/>
      <c r="F875" s="12"/>
      <c r="G875" s="12"/>
      <c r="H875" s="12"/>
      <c r="I875" s="12"/>
      <c r="J875" s="12"/>
      <c r="K875" s="12"/>
      <c r="L875" s="12"/>
      <c r="M875" s="12"/>
      <c r="N875" s="12"/>
      <c r="O875" s="12"/>
      <c r="P875" s="12"/>
      <c r="Q875" s="12"/>
      <c r="R875" s="12"/>
      <c r="S875" s="12"/>
      <c r="T875" s="12"/>
      <c r="U875" s="12"/>
      <c r="V875" s="12"/>
    </row>
    <row r="876" spans="1:22" ht="15.75" customHeight="1" x14ac:dyDescent="0.2">
      <c r="A876" s="12"/>
      <c r="B876" s="12"/>
      <c r="C876" s="12"/>
      <c r="D876" s="12"/>
      <c r="E876" s="12"/>
      <c r="F876" s="12"/>
      <c r="G876" s="12"/>
      <c r="H876" s="12"/>
      <c r="I876" s="12"/>
      <c r="J876" s="12"/>
      <c r="K876" s="12"/>
      <c r="L876" s="12"/>
      <c r="M876" s="12"/>
      <c r="N876" s="12"/>
      <c r="O876" s="12"/>
      <c r="P876" s="12"/>
      <c r="Q876" s="12"/>
      <c r="R876" s="12"/>
      <c r="S876" s="12"/>
      <c r="T876" s="12"/>
      <c r="U876" s="12"/>
      <c r="V876" s="12"/>
    </row>
    <row r="877" spans="1:22" ht="15.75" customHeight="1" x14ac:dyDescent="0.2">
      <c r="A877" s="12"/>
      <c r="B877" s="12"/>
      <c r="C877" s="12"/>
      <c r="D877" s="12"/>
      <c r="E877" s="12"/>
      <c r="F877" s="12"/>
      <c r="G877" s="12"/>
      <c r="H877" s="12"/>
      <c r="I877" s="12"/>
      <c r="J877" s="12"/>
      <c r="K877" s="12"/>
      <c r="L877" s="12"/>
      <c r="M877" s="12"/>
      <c r="N877" s="12"/>
      <c r="O877" s="12"/>
      <c r="P877" s="12"/>
      <c r="Q877" s="12"/>
      <c r="R877" s="12"/>
      <c r="S877" s="12"/>
      <c r="T877" s="12"/>
      <c r="U877" s="12"/>
      <c r="V877" s="12"/>
    </row>
    <row r="878" spans="1:22" ht="15.75" customHeight="1" x14ac:dyDescent="0.2">
      <c r="A878" s="12"/>
      <c r="B878" s="12"/>
      <c r="C878" s="12"/>
      <c r="D878" s="12"/>
      <c r="E878" s="12"/>
      <c r="F878" s="12"/>
      <c r="G878" s="12"/>
      <c r="H878" s="12"/>
      <c r="I878" s="12"/>
      <c r="J878" s="12"/>
      <c r="K878" s="12"/>
      <c r="L878" s="12"/>
      <c r="M878" s="12"/>
      <c r="N878" s="12"/>
      <c r="O878" s="12"/>
      <c r="P878" s="12"/>
      <c r="Q878" s="12"/>
      <c r="R878" s="12"/>
      <c r="S878" s="12"/>
      <c r="T878" s="12"/>
      <c r="U878" s="12"/>
      <c r="V878" s="12"/>
    </row>
    <row r="879" spans="1:22" ht="15.75" customHeight="1" x14ac:dyDescent="0.2">
      <c r="A879" s="12"/>
      <c r="B879" s="12"/>
      <c r="C879" s="12"/>
      <c r="D879" s="12"/>
      <c r="E879" s="12"/>
      <c r="F879" s="12"/>
      <c r="G879" s="12"/>
      <c r="H879" s="12"/>
      <c r="I879" s="12"/>
      <c r="J879" s="12"/>
      <c r="K879" s="12"/>
      <c r="L879" s="12"/>
      <c r="M879" s="12"/>
      <c r="N879" s="12"/>
      <c r="O879" s="12"/>
      <c r="P879" s="12"/>
      <c r="Q879" s="12"/>
      <c r="R879" s="12"/>
      <c r="S879" s="12"/>
      <c r="T879" s="12"/>
      <c r="U879" s="12"/>
      <c r="V879" s="12"/>
    </row>
    <row r="880" spans="1:22" ht="15.75" customHeight="1" x14ac:dyDescent="0.2">
      <c r="A880" s="12"/>
      <c r="B880" s="12"/>
      <c r="C880" s="12"/>
      <c r="D880" s="12"/>
      <c r="E880" s="12"/>
      <c r="F880" s="12"/>
      <c r="G880" s="12"/>
      <c r="H880" s="12"/>
      <c r="I880" s="12"/>
      <c r="J880" s="12"/>
      <c r="K880" s="12"/>
      <c r="L880" s="12"/>
      <c r="M880" s="12"/>
      <c r="N880" s="12"/>
      <c r="O880" s="12"/>
      <c r="P880" s="12"/>
      <c r="Q880" s="12"/>
      <c r="R880" s="12"/>
      <c r="S880" s="12"/>
      <c r="T880" s="12"/>
      <c r="U880" s="12"/>
      <c r="V880" s="12"/>
    </row>
    <row r="881" spans="1:22" ht="15.75" customHeight="1" x14ac:dyDescent="0.2">
      <c r="A881" s="12"/>
      <c r="B881" s="12"/>
      <c r="C881" s="12"/>
      <c r="D881" s="12"/>
      <c r="E881" s="12"/>
      <c r="F881" s="12"/>
      <c r="G881" s="12"/>
      <c r="H881" s="12"/>
      <c r="I881" s="12"/>
      <c r="J881" s="12"/>
      <c r="K881" s="12"/>
      <c r="L881" s="12"/>
      <c r="M881" s="12"/>
      <c r="N881" s="12"/>
      <c r="O881" s="12"/>
      <c r="P881" s="12"/>
      <c r="Q881" s="12"/>
      <c r="R881" s="12"/>
      <c r="S881" s="12"/>
      <c r="T881" s="12"/>
      <c r="U881" s="12"/>
      <c r="V881" s="12"/>
    </row>
    <row r="882" spans="1:22" ht="15.75" customHeight="1" x14ac:dyDescent="0.2">
      <c r="A882" s="12"/>
      <c r="B882" s="12"/>
      <c r="C882" s="12"/>
      <c r="D882" s="12"/>
      <c r="E882" s="12"/>
      <c r="F882" s="12"/>
      <c r="G882" s="12"/>
      <c r="H882" s="12"/>
      <c r="I882" s="12"/>
      <c r="J882" s="12"/>
      <c r="K882" s="12"/>
      <c r="L882" s="12"/>
      <c r="M882" s="12"/>
      <c r="N882" s="12"/>
      <c r="O882" s="12"/>
      <c r="P882" s="12"/>
      <c r="Q882" s="12"/>
      <c r="R882" s="12"/>
      <c r="S882" s="12"/>
      <c r="T882" s="12"/>
      <c r="U882" s="12"/>
      <c r="V882" s="12"/>
    </row>
    <row r="883" spans="1:22" ht="15.75" customHeight="1" x14ac:dyDescent="0.2">
      <c r="A883" s="12"/>
      <c r="B883" s="12"/>
      <c r="C883" s="12"/>
      <c r="D883" s="12"/>
      <c r="E883" s="12"/>
      <c r="F883" s="12"/>
      <c r="G883" s="12"/>
      <c r="H883" s="12"/>
      <c r="I883" s="12"/>
      <c r="J883" s="12"/>
      <c r="K883" s="12"/>
      <c r="L883" s="12"/>
      <c r="M883" s="12"/>
      <c r="N883" s="12"/>
      <c r="O883" s="12"/>
      <c r="P883" s="12"/>
      <c r="Q883" s="12"/>
      <c r="R883" s="12"/>
      <c r="S883" s="12"/>
      <c r="T883" s="12"/>
      <c r="U883" s="12"/>
      <c r="V883" s="12"/>
    </row>
    <row r="884" spans="1:22" ht="15.75" customHeight="1" x14ac:dyDescent="0.2">
      <c r="A884" s="12"/>
      <c r="B884" s="12"/>
      <c r="C884" s="12"/>
      <c r="D884" s="12"/>
      <c r="E884" s="12"/>
      <c r="F884" s="12"/>
      <c r="G884" s="12"/>
      <c r="H884" s="12"/>
      <c r="I884" s="12"/>
      <c r="J884" s="12"/>
      <c r="K884" s="12"/>
      <c r="L884" s="12"/>
      <c r="M884" s="12"/>
      <c r="N884" s="12"/>
      <c r="O884" s="12"/>
      <c r="P884" s="12"/>
      <c r="Q884" s="12"/>
      <c r="R884" s="12"/>
      <c r="S884" s="12"/>
      <c r="T884" s="12"/>
      <c r="U884" s="12"/>
      <c r="V884" s="12"/>
    </row>
    <row r="885" spans="1:22" ht="15.75" customHeight="1" x14ac:dyDescent="0.2">
      <c r="A885" s="12"/>
      <c r="B885" s="12"/>
      <c r="C885" s="12"/>
      <c r="D885" s="12"/>
      <c r="E885" s="12"/>
      <c r="F885" s="12"/>
      <c r="G885" s="12"/>
      <c r="H885" s="12"/>
      <c r="I885" s="12"/>
      <c r="J885" s="12"/>
      <c r="K885" s="12"/>
      <c r="L885" s="12"/>
      <c r="M885" s="12"/>
      <c r="N885" s="12"/>
      <c r="O885" s="12"/>
      <c r="P885" s="12"/>
      <c r="Q885" s="12"/>
      <c r="R885" s="12"/>
      <c r="S885" s="12"/>
      <c r="T885" s="12"/>
      <c r="U885" s="12"/>
      <c r="V885" s="12"/>
    </row>
    <row r="886" spans="1:22" ht="15.75" customHeight="1" x14ac:dyDescent="0.2">
      <c r="A886" s="12"/>
      <c r="B886" s="12"/>
      <c r="C886" s="12"/>
      <c r="D886" s="12"/>
      <c r="E886" s="12"/>
      <c r="F886" s="12"/>
      <c r="G886" s="12"/>
      <c r="H886" s="12"/>
      <c r="I886" s="12"/>
      <c r="J886" s="12"/>
      <c r="K886" s="12"/>
      <c r="L886" s="12"/>
      <c r="M886" s="12"/>
      <c r="N886" s="12"/>
      <c r="O886" s="12"/>
      <c r="P886" s="12"/>
      <c r="Q886" s="12"/>
      <c r="R886" s="12"/>
      <c r="S886" s="12"/>
      <c r="T886" s="12"/>
      <c r="U886" s="12"/>
      <c r="V886" s="12"/>
    </row>
    <row r="887" spans="1:22" ht="15.75" customHeight="1" x14ac:dyDescent="0.2">
      <c r="A887" s="12"/>
      <c r="B887" s="12"/>
      <c r="C887" s="12"/>
      <c r="D887" s="12"/>
      <c r="E887" s="12"/>
      <c r="F887" s="12"/>
      <c r="G887" s="12"/>
      <c r="H887" s="12"/>
      <c r="I887" s="12"/>
      <c r="J887" s="12"/>
      <c r="K887" s="12"/>
      <c r="L887" s="12"/>
      <c r="M887" s="12"/>
      <c r="N887" s="12"/>
      <c r="O887" s="12"/>
      <c r="P887" s="12"/>
      <c r="Q887" s="12"/>
      <c r="R887" s="12"/>
      <c r="S887" s="12"/>
      <c r="T887" s="12"/>
      <c r="U887" s="12"/>
      <c r="V887" s="12"/>
    </row>
    <row r="888" spans="1:22" ht="15.75" customHeight="1" x14ac:dyDescent="0.2">
      <c r="A888" s="12"/>
      <c r="B888" s="12"/>
      <c r="C888" s="12"/>
      <c r="D888" s="12"/>
      <c r="E888" s="12"/>
      <c r="F888" s="12"/>
      <c r="G888" s="12"/>
      <c r="H888" s="12"/>
      <c r="I888" s="12"/>
      <c r="J888" s="12"/>
      <c r="K888" s="12"/>
      <c r="L888" s="12"/>
      <c r="M888" s="12"/>
      <c r="N888" s="12"/>
      <c r="O888" s="12"/>
      <c r="P888" s="12"/>
      <c r="Q888" s="12"/>
      <c r="R888" s="12"/>
      <c r="S888" s="12"/>
      <c r="T888" s="12"/>
      <c r="U888" s="12"/>
      <c r="V888" s="12"/>
    </row>
    <row r="889" spans="1:22" ht="15.75" customHeight="1" x14ac:dyDescent="0.2">
      <c r="A889" s="12"/>
      <c r="B889" s="12"/>
      <c r="C889" s="12"/>
      <c r="D889" s="12"/>
      <c r="E889" s="12"/>
      <c r="F889" s="12"/>
      <c r="G889" s="12"/>
      <c r="H889" s="12"/>
      <c r="I889" s="12"/>
      <c r="J889" s="12"/>
      <c r="K889" s="12"/>
      <c r="L889" s="12"/>
      <c r="M889" s="12"/>
      <c r="N889" s="12"/>
      <c r="O889" s="12"/>
      <c r="P889" s="12"/>
      <c r="Q889" s="12"/>
      <c r="R889" s="12"/>
      <c r="S889" s="12"/>
      <c r="T889" s="12"/>
      <c r="U889" s="12"/>
      <c r="V889" s="12"/>
    </row>
    <row r="890" spans="1:22" ht="15.75" customHeight="1" x14ac:dyDescent="0.2">
      <c r="A890" s="12"/>
      <c r="B890" s="12"/>
      <c r="C890" s="12"/>
      <c r="D890" s="12"/>
      <c r="E890" s="12"/>
      <c r="F890" s="12"/>
      <c r="G890" s="12"/>
      <c r="H890" s="12"/>
      <c r="I890" s="12"/>
      <c r="J890" s="12"/>
      <c r="K890" s="12"/>
      <c r="L890" s="12"/>
      <c r="M890" s="12"/>
      <c r="N890" s="12"/>
      <c r="O890" s="12"/>
      <c r="P890" s="12"/>
      <c r="Q890" s="12"/>
      <c r="R890" s="12"/>
      <c r="S890" s="12"/>
      <c r="T890" s="12"/>
      <c r="U890" s="12"/>
      <c r="V890" s="12"/>
    </row>
    <row r="891" spans="1:22" ht="15.75" customHeight="1" x14ac:dyDescent="0.2">
      <c r="A891" s="12"/>
      <c r="B891" s="12"/>
      <c r="C891" s="12"/>
      <c r="D891" s="12"/>
      <c r="E891" s="12"/>
      <c r="F891" s="12"/>
      <c r="G891" s="12"/>
      <c r="H891" s="12"/>
      <c r="I891" s="12"/>
      <c r="J891" s="12"/>
      <c r="K891" s="12"/>
      <c r="L891" s="12"/>
      <c r="M891" s="12"/>
      <c r="N891" s="12"/>
      <c r="O891" s="12"/>
      <c r="P891" s="12"/>
      <c r="Q891" s="12"/>
      <c r="R891" s="12"/>
      <c r="S891" s="12"/>
      <c r="T891" s="12"/>
      <c r="U891" s="12"/>
      <c r="V891" s="12"/>
    </row>
    <row r="892" spans="1:22" ht="15.75" customHeight="1" x14ac:dyDescent="0.2">
      <c r="A892" s="12"/>
      <c r="B892" s="12"/>
      <c r="C892" s="12"/>
      <c r="D892" s="12"/>
      <c r="E892" s="12"/>
      <c r="F892" s="12"/>
      <c r="G892" s="12"/>
      <c r="H892" s="12"/>
      <c r="I892" s="12"/>
      <c r="J892" s="12"/>
      <c r="K892" s="12"/>
      <c r="L892" s="12"/>
      <c r="M892" s="12"/>
      <c r="N892" s="12"/>
      <c r="O892" s="12"/>
      <c r="P892" s="12"/>
      <c r="Q892" s="12"/>
      <c r="R892" s="12"/>
      <c r="S892" s="12"/>
      <c r="T892" s="12"/>
      <c r="U892" s="12"/>
      <c r="V892" s="12"/>
    </row>
    <row r="893" spans="1:22" ht="15.75" customHeight="1" x14ac:dyDescent="0.2">
      <c r="A893" s="12"/>
      <c r="B893" s="12"/>
      <c r="C893" s="12"/>
      <c r="D893" s="12"/>
      <c r="E893" s="12"/>
      <c r="F893" s="12"/>
      <c r="G893" s="12"/>
      <c r="H893" s="12"/>
      <c r="I893" s="12"/>
      <c r="J893" s="12"/>
      <c r="K893" s="12"/>
      <c r="L893" s="12"/>
      <c r="M893" s="12"/>
      <c r="N893" s="12"/>
      <c r="O893" s="12"/>
      <c r="P893" s="12"/>
      <c r="Q893" s="12"/>
      <c r="R893" s="12"/>
      <c r="S893" s="12"/>
      <c r="T893" s="12"/>
      <c r="U893" s="12"/>
      <c r="V893" s="12"/>
    </row>
    <row r="894" spans="1:22" ht="15.75" customHeight="1" x14ac:dyDescent="0.2">
      <c r="A894" s="12"/>
      <c r="B894" s="12"/>
      <c r="C894" s="12"/>
      <c r="D894" s="12"/>
      <c r="E894" s="12"/>
      <c r="F894" s="12"/>
      <c r="G894" s="12"/>
      <c r="H894" s="12"/>
      <c r="I894" s="12"/>
      <c r="J894" s="12"/>
      <c r="K894" s="12"/>
      <c r="L894" s="12"/>
      <c r="M894" s="12"/>
      <c r="N894" s="12"/>
      <c r="O894" s="12"/>
      <c r="P894" s="12"/>
      <c r="Q894" s="12"/>
      <c r="R894" s="12"/>
      <c r="S894" s="12"/>
      <c r="T894" s="12"/>
      <c r="U894" s="12"/>
      <c r="V894" s="12"/>
    </row>
    <row r="895" spans="1:22" ht="15.75" customHeight="1" x14ac:dyDescent="0.2">
      <c r="A895" s="12"/>
      <c r="B895" s="12"/>
      <c r="C895" s="12"/>
      <c r="D895" s="12"/>
      <c r="E895" s="12"/>
      <c r="F895" s="12"/>
      <c r="G895" s="12"/>
      <c r="H895" s="12"/>
      <c r="I895" s="12"/>
      <c r="J895" s="12"/>
      <c r="K895" s="12"/>
      <c r="L895" s="12"/>
      <c r="M895" s="12"/>
      <c r="N895" s="12"/>
      <c r="O895" s="12"/>
      <c r="P895" s="12"/>
      <c r="Q895" s="12"/>
      <c r="R895" s="12"/>
      <c r="S895" s="12"/>
      <c r="T895" s="12"/>
      <c r="U895" s="12"/>
      <c r="V895" s="12"/>
    </row>
    <row r="896" spans="1:22" ht="15.75" customHeight="1" x14ac:dyDescent="0.2">
      <c r="A896" s="12"/>
      <c r="B896" s="12"/>
      <c r="C896" s="12"/>
      <c r="D896" s="12"/>
      <c r="E896" s="12"/>
      <c r="F896" s="12"/>
      <c r="G896" s="12"/>
      <c r="H896" s="12"/>
      <c r="I896" s="12"/>
      <c r="J896" s="12"/>
      <c r="K896" s="12"/>
      <c r="L896" s="12"/>
      <c r="M896" s="12"/>
      <c r="N896" s="12"/>
      <c r="O896" s="12"/>
      <c r="P896" s="12"/>
      <c r="Q896" s="12"/>
      <c r="R896" s="12"/>
      <c r="S896" s="12"/>
      <c r="T896" s="12"/>
      <c r="U896" s="12"/>
      <c r="V896" s="12"/>
    </row>
    <row r="897" spans="1:22" ht="15.75" customHeight="1" x14ac:dyDescent="0.2">
      <c r="A897" s="12"/>
      <c r="B897" s="12"/>
      <c r="C897" s="12"/>
      <c r="D897" s="12"/>
      <c r="E897" s="12"/>
      <c r="F897" s="12"/>
      <c r="G897" s="12"/>
      <c r="H897" s="12"/>
      <c r="I897" s="12"/>
      <c r="J897" s="12"/>
      <c r="K897" s="12"/>
      <c r="L897" s="12"/>
      <c r="M897" s="12"/>
      <c r="N897" s="12"/>
      <c r="O897" s="12"/>
      <c r="P897" s="12"/>
      <c r="Q897" s="12"/>
      <c r="R897" s="12"/>
      <c r="S897" s="12"/>
      <c r="T897" s="12"/>
      <c r="U897" s="12"/>
      <c r="V897" s="12"/>
    </row>
    <row r="898" spans="1:22" ht="15.75" customHeight="1" x14ac:dyDescent="0.2">
      <c r="A898" s="12"/>
      <c r="B898" s="12"/>
      <c r="C898" s="12"/>
      <c r="D898" s="12"/>
      <c r="E898" s="12"/>
      <c r="F898" s="12"/>
      <c r="G898" s="12"/>
      <c r="H898" s="12"/>
      <c r="I898" s="12"/>
      <c r="J898" s="12"/>
      <c r="K898" s="12"/>
      <c r="L898" s="12"/>
      <c r="M898" s="12"/>
      <c r="N898" s="12"/>
      <c r="O898" s="12"/>
      <c r="P898" s="12"/>
      <c r="Q898" s="12"/>
      <c r="R898" s="12"/>
      <c r="S898" s="12"/>
      <c r="T898" s="12"/>
      <c r="U898" s="12"/>
      <c r="V898" s="12"/>
    </row>
    <row r="899" spans="1:22" ht="15.75" customHeight="1" x14ac:dyDescent="0.2">
      <c r="A899" s="12"/>
      <c r="B899" s="12"/>
      <c r="C899" s="12"/>
      <c r="D899" s="12"/>
      <c r="E899" s="12"/>
      <c r="F899" s="12"/>
      <c r="G899" s="12"/>
      <c r="H899" s="12"/>
      <c r="I899" s="12"/>
      <c r="J899" s="12"/>
      <c r="K899" s="12"/>
      <c r="L899" s="12"/>
      <c r="M899" s="12"/>
      <c r="N899" s="12"/>
      <c r="O899" s="12"/>
      <c r="P899" s="12"/>
      <c r="Q899" s="12"/>
      <c r="R899" s="12"/>
      <c r="S899" s="12"/>
      <c r="T899" s="12"/>
      <c r="U899" s="12"/>
      <c r="V899" s="12"/>
    </row>
    <row r="900" spans="1:22" ht="15.75" customHeight="1" x14ac:dyDescent="0.2">
      <c r="A900" s="12"/>
      <c r="B900" s="12"/>
      <c r="C900" s="12"/>
      <c r="D900" s="12"/>
      <c r="E900" s="12"/>
      <c r="F900" s="12"/>
      <c r="G900" s="12"/>
      <c r="H900" s="12"/>
      <c r="I900" s="12"/>
      <c r="J900" s="12"/>
      <c r="K900" s="12"/>
      <c r="L900" s="12"/>
      <c r="M900" s="12"/>
      <c r="N900" s="12"/>
      <c r="O900" s="12"/>
      <c r="P900" s="12"/>
      <c r="Q900" s="12"/>
      <c r="R900" s="12"/>
      <c r="S900" s="12"/>
      <c r="T900" s="12"/>
      <c r="U900" s="12"/>
      <c r="V900" s="12"/>
    </row>
    <row r="901" spans="1:22" ht="15.75" customHeight="1" x14ac:dyDescent="0.2">
      <c r="A901" s="12"/>
      <c r="B901" s="12"/>
      <c r="C901" s="12"/>
      <c r="D901" s="12"/>
      <c r="E901" s="12"/>
      <c r="F901" s="12"/>
      <c r="G901" s="12"/>
      <c r="H901" s="12"/>
      <c r="I901" s="12"/>
      <c r="J901" s="12"/>
      <c r="K901" s="12"/>
      <c r="L901" s="12"/>
      <c r="M901" s="12"/>
      <c r="N901" s="12"/>
      <c r="O901" s="12"/>
      <c r="P901" s="12"/>
      <c r="Q901" s="12"/>
      <c r="R901" s="12"/>
      <c r="S901" s="12"/>
      <c r="T901" s="12"/>
      <c r="U901" s="12"/>
      <c r="V901" s="12"/>
    </row>
    <row r="902" spans="1:22" ht="15.75" customHeight="1" x14ac:dyDescent="0.2">
      <c r="A902" s="12"/>
      <c r="B902" s="12"/>
      <c r="C902" s="12"/>
      <c r="D902" s="12"/>
      <c r="E902" s="12"/>
      <c r="F902" s="12"/>
      <c r="G902" s="12"/>
      <c r="H902" s="12"/>
      <c r="I902" s="12"/>
      <c r="J902" s="12"/>
      <c r="K902" s="12"/>
      <c r="L902" s="12"/>
      <c r="M902" s="12"/>
      <c r="N902" s="12"/>
      <c r="O902" s="12"/>
      <c r="P902" s="12"/>
      <c r="Q902" s="12"/>
      <c r="R902" s="12"/>
      <c r="S902" s="12"/>
      <c r="T902" s="12"/>
      <c r="U902" s="12"/>
      <c r="V902" s="12"/>
    </row>
    <row r="903" spans="1:22" ht="15.75" customHeight="1" x14ac:dyDescent="0.2">
      <c r="A903" s="12"/>
      <c r="B903" s="12"/>
      <c r="C903" s="12"/>
      <c r="D903" s="12"/>
      <c r="E903" s="12"/>
      <c r="F903" s="12"/>
      <c r="G903" s="12"/>
      <c r="H903" s="12"/>
      <c r="I903" s="12"/>
      <c r="J903" s="12"/>
      <c r="K903" s="12"/>
      <c r="L903" s="12"/>
      <c r="M903" s="12"/>
      <c r="N903" s="12"/>
      <c r="O903" s="12"/>
      <c r="P903" s="12"/>
      <c r="Q903" s="12"/>
      <c r="R903" s="12"/>
      <c r="S903" s="12"/>
      <c r="T903" s="12"/>
      <c r="U903" s="12"/>
      <c r="V903" s="12"/>
    </row>
    <row r="904" spans="1:22" ht="15.75" customHeight="1" x14ac:dyDescent="0.2">
      <c r="A904" s="12"/>
      <c r="B904" s="12"/>
      <c r="C904" s="12"/>
      <c r="D904" s="12"/>
      <c r="E904" s="12"/>
      <c r="F904" s="12"/>
      <c r="G904" s="12"/>
      <c r="H904" s="12"/>
      <c r="I904" s="12"/>
      <c r="J904" s="12"/>
      <c r="K904" s="12"/>
      <c r="L904" s="12"/>
      <c r="M904" s="12"/>
      <c r="N904" s="12"/>
      <c r="O904" s="12"/>
      <c r="P904" s="12"/>
      <c r="Q904" s="12"/>
      <c r="R904" s="12"/>
      <c r="S904" s="12"/>
      <c r="T904" s="12"/>
      <c r="U904" s="12"/>
      <c r="V904" s="12"/>
    </row>
    <row r="905" spans="1:22" ht="15.75" customHeight="1" x14ac:dyDescent="0.2">
      <c r="A905" s="12"/>
      <c r="B905" s="12"/>
      <c r="C905" s="12"/>
      <c r="D905" s="12"/>
      <c r="E905" s="12"/>
      <c r="F905" s="12"/>
      <c r="G905" s="12"/>
      <c r="H905" s="12"/>
      <c r="I905" s="12"/>
      <c r="J905" s="12"/>
      <c r="K905" s="12"/>
      <c r="L905" s="12"/>
      <c r="M905" s="12"/>
      <c r="N905" s="12"/>
      <c r="O905" s="12"/>
      <c r="P905" s="12"/>
      <c r="Q905" s="12"/>
      <c r="R905" s="12"/>
      <c r="S905" s="12"/>
      <c r="T905" s="12"/>
      <c r="U905" s="12"/>
      <c r="V905" s="12"/>
    </row>
    <row r="906" spans="1:22" ht="15.75" customHeight="1" x14ac:dyDescent="0.2">
      <c r="A906" s="12"/>
      <c r="B906" s="12"/>
      <c r="C906" s="12"/>
      <c r="D906" s="12"/>
      <c r="E906" s="12"/>
      <c r="F906" s="12"/>
      <c r="G906" s="12"/>
      <c r="H906" s="12"/>
      <c r="I906" s="12"/>
      <c r="J906" s="12"/>
      <c r="K906" s="12"/>
      <c r="L906" s="12"/>
      <c r="M906" s="12"/>
      <c r="N906" s="12"/>
      <c r="O906" s="12"/>
      <c r="P906" s="12"/>
      <c r="Q906" s="12"/>
      <c r="R906" s="12"/>
      <c r="S906" s="12"/>
      <c r="T906" s="12"/>
      <c r="U906" s="12"/>
      <c r="V906" s="12"/>
    </row>
    <row r="907" spans="1:22" ht="15.75" customHeight="1" x14ac:dyDescent="0.2">
      <c r="A907" s="12"/>
      <c r="B907" s="12"/>
      <c r="C907" s="12"/>
      <c r="D907" s="12"/>
      <c r="E907" s="12"/>
      <c r="F907" s="12"/>
      <c r="G907" s="12"/>
      <c r="H907" s="12"/>
      <c r="I907" s="12"/>
      <c r="J907" s="12"/>
      <c r="K907" s="12"/>
      <c r="L907" s="12"/>
      <c r="M907" s="12"/>
      <c r="N907" s="12"/>
      <c r="O907" s="12"/>
      <c r="P907" s="12"/>
      <c r="Q907" s="12"/>
      <c r="R907" s="12"/>
      <c r="S907" s="12"/>
      <c r="T907" s="12"/>
      <c r="U907" s="12"/>
      <c r="V907" s="12"/>
    </row>
    <row r="908" spans="1:22" ht="15.75" customHeight="1" x14ac:dyDescent="0.2">
      <c r="A908" s="12"/>
      <c r="B908" s="12"/>
      <c r="C908" s="12"/>
      <c r="D908" s="12"/>
      <c r="E908" s="12"/>
      <c r="F908" s="12"/>
      <c r="G908" s="12"/>
      <c r="H908" s="12"/>
      <c r="I908" s="12"/>
      <c r="J908" s="12"/>
      <c r="K908" s="12"/>
      <c r="L908" s="12"/>
      <c r="M908" s="12"/>
      <c r="N908" s="12"/>
      <c r="O908" s="12"/>
      <c r="P908" s="12"/>
      <c r="Q908" s="12"/>
      <c r="R908" s="12"/>
      <c r="S908" s="12"/>
      <c r="T908" s="12"/>
      <c r="U908" s="12"/>
      <c r="V908" s="12"/>
    </row>
    <row r="909" spans="1:22" ht="15.75" customHeight="1" x14ac:dyDescent="0.2">
      <c r="A909" s="12"/>
      <c r="B909" s="12"/>
      <c r="C909" s="12"/>
      <c r="D909" s="12"/>
      <c r="E909" s="12"/>
      <c r="F909" s="12"/>
      <c r="G909" s="12"/>
      <c r="H909" s="12"/>
      <c r="I909" s="12"/>
      <c r="J909" s="12"/>
      <c r="K909" s="12"/>
      <c r="L909" s="12"/>
      <c r="M909" s="12"/>
      <c r="N909" s="12"/>
      <c r="O909" s="12"/>
      <c r="P909" s="12"/>
      <c r="Q909" s="12"/>
      <c r="R909" s="12"/>
      <c r="S909" s="12"/>
      <c r="T909" s="12"/>
      <c r="U909" s="12"/>
      <c r="V909" s="12"/>
    </row>
    <row r="910" spans="1:22" ht="15.75" customHeight="1" x14ac:dyDescent="0.2">
      <c r="A910" s="12"/>
      <c r="B910" s="12"/>
      <c r="C910" s="12"/>
      <c r="D910" s="12"/>
      <c r="E910" s="12"/>
      <c r="F910" s="12"/>
      <c r="G910" s="12"/>
      <c r="H910" s="12"/>
      <c r="I910" s="12"/>
      <c r="J910" s="12"/>
      <c r="K910" s="12"/>
      <c r="L910" s="12"/>
      <c r="M910" s="12"/>
      <c r="N910" s="12"/>
      <c r="O910" s="12"/>
      <c r="P910" s="12"/>
      <c r="Q910" s="12"/>
      <c r="R910" s="12"/>
      <c r="S910" s="12"/>
      <c r="T910" s="12"/>
      <c r="U910" s="12"/>
      <c r="V910" s="12"/>
    </row>
    <row r="911" spans="1:22" ht="15.75" customHeight="1" x14ac:dyDescent="0.2">
      <c r="A911" s="12"/>
      <c r="B911" s="12"/>
      <c r="C911" s="12"/>
      <c r="D911" s="12"/>
      <c r="E911" s="12"/>
      <c r="F911" s="12"/>
      <c r="G911" s="12"/>
      <c r="H911" s="12"/>
      <c r="I911" s="12"/>
      <c r="J911" s="12"/>
      <c r="K911" s="12"/>
      <c r="L911" s="12"/>
      <c r="M911" s="12"/>
      <c r="N911" s="12"/>
      <c r="O911" s="12"/>
      <c r="P911" s="12"/>
      <c r="Q911" s="12"/>
      <c r="R911" s="12"/>
      <c r="S911" s="12"/>
      <c r="T911" s="12"/>
      <c r="U911" s="12"/>
      <c r="V911" s="12"/>
    </row>
    <row r="912" spans="1:22" ht="15.75" customHeight="1" x14ac:dyDescent="0.2">
      <c r="A912" s="12"/>
      <c r="B912" s="12"/>
      <c r="C912" s="12"/>
      <c r="D912" s="12"/>
      <c r="E912" s="12"/>
      <c r="F912" s="12"/>
      <c r="G912" s="12"/>
      <c r="H912" s="12"/>
      <c r="I912" s="12"/>
      <c r="J912" s="12"/>
      <c r="K912" s="12"/>
      <c r="L912" s="12"/>
      <c r="M912" s="12"/>
      <c r="N912" s="12"/>
      <c r="O912" s="12"/>
      <c r="P912" s="12"/>
      <c r="Q912" s="12"/>
      <c r="R912" s="12"/>
      <c r="S912" s="12"/>
      <c r="T912" s="12"/>
      <c r="U912" s="12"/>
      <c r="V912" s="12"/>
    </row>
    <row r="913" spans="1:22" ht="15.75" customHeight="1" x14ac:dyDescent="0.2">
      <c r="A913" s="12"/>
      <c r="B913" s="12"/>
      <c r="C913" s="12"/>
      <c r="D913" s="12"/>
      <c r="E913" s="12"/>
      <c r="F913" s="12"/>
      <c r="G913" s="12"/>
      <c r="H913" s="12"/>
      <c r="I913" s="12"/>
      <c r="J913" s="12"/>
      <c r="K913" s="12"/>
      <c r="L913" s="12"/>
      <c r="M913" s="12"/>
      <c r="N913" s="12"/>
      <c r="O913" s="12"/>
      <c r="P913" s="12"/>
      <c r="Q913" s="12"/>
      <c r="R913" s="12"/>
      <c r="S913" s="12"/>
      <c r="T913" s="12"/>
      <c r="U913" s="12"/>
      <c r="V913" s="12"/>
    </row>
    <row r="914" spans="1:22" ht="15.75" customHeight="1" x14ac:dyDescent="0.2">
      <c r="A914" s="12"/>
      <c r="B914" s="12"/>
      <c r="C914" s="12"/>
      <c r="D914" s="12"/>
      <c r="E914" s="12"/>
      <c r="F914" s="12"/>
      <c r="G914" s="12"/>
      <c r="H914" s="12"/>
      <c r="I914" s="12"/>
      <c r="J914" s="12"/>
      <c r="K914" s="12"/>
      <c r="L914" s="12"/>
      <c r="M914" s="12"/>
      <c r="N914" s="12"/>
      <c r="O914" s="12"/>
      <c r="P914" s="12"/>
      <c r="Q914" s="12"/>
      <c r="R914" s="12"/>
      <c r="S914" s="12"/>
      <c r="T914" s="12"/>
      <c r="U914" s="12"/>
      <c r="V914" s="12"/>
    </row>
    <row r="915" spans="1:22" ht="15.75" customHeight="1" x14ac:dyDescent="0.2">
      <c r="A915" s="12"/>
      <c r="B915" s="12"/>
      <c r="C915" s="12"/>
      <c r="D915" s="12"/>
      <c r="E915" s="12"/>
      <c r="F915" s="12"/>
      <c r="G915" s="12"/>
      <c r="H915" s="12"/>
      <c r="I915" s="12"/>
      <c r="J915" s="12"/>
      <c r="K915" s="12"/>
      <c r="L915" s="12"/>
      <c r="M915" s="12"/>
      <c r="N915" s="12"/>
      <c r="O915" s="12"/>
      <c r="P915" s="12"/>
      <c r="Q915" s="12"/>
      <c r="R915" s="12"/>
      <c r="S915" s="12"/>
      <c r="T915" s="12"/>
      <c r="U915" s="12"/>
      <c r="V915" s="12"/>
    </row>
    <row r="916" spans="1:22" ht="15.75" customHeight="1" x14ac:dyDescent="0.2">
      <c r="A916" s="12"/>
      <c r="B916" s="12"/>
      <c r="C916" s="12"/>
      <c r="D916" s="12"/>
      <c r="E916" s="12"/>
      <c r="F916" s="12"/>
      <c r="G916" s="12"/>
      <c r="H916" s="12"/>
      <c r="I916" s="12"/>
      <c r="J916" s="12"/>
      <c r="K916" s="12"/>
      <c r="L916" s="12"/>
      <c r="M916" s="12"/>
      <c r="N916" s="12"/>
      <c r="O916" s="12"/>
      <c r="P916" s="12"/>
      <c r="Q916" s="12"/>
      <c r="R916" s="12"/>
      <c r="S916" s="12"/>
      <c r="T916" s="12"/>
      <c r="U916" s="12"/>
      <c r="V916" s="12"/>
    </row>
    <row r="917" spans="1:22" ht="15.75" customHeight="1" x14ac:dyDescent="0.2">
      <c r="A917" s="12"/>
      <c r="B917" s="12"/>
      <c r="C917" s="12"/>
      <c r="D917" s="12"/>
      <c r="E917" s="12"/>
      <c r="F917" s="12"/>
      <c r="G917" s="12"/>
      <c r="H917" s="12"/>
      <c r="I917" s="12"/>
      <c r="J917" s="12"/>
      <c r="K917" s="12"/>
      <c r="L917" s="12"/>
      <c r="M917" s="12"/>
      <c r="N917" s="12"/>
      <c r="O917" s="12"/>
      <c r="P917" s="12"/>
      <c r="Q917" s="12"/>
      <c r="R917" s="12"/>
      <c r="S917" s="12"/>
      <c r="T917" s="12"/>
      <c r="U917" s="12"/>
      <c r="V917" s="12"/>
    </row>
    <row r="918" spans="1:22" ht="15.75" customHeight="1" x14ac:dyDescent="0.2">
      <c r="A918" s="12"/>
      <c r="B918" s="12"/>
      <c r="C918" s="12"/>
      <c r="D918" s="12"/>
      <c r="E918" s="12"/>
      <c r="F918" s="12"/>
      <c r="G918" s="12"/>
      <c r="H918" s="12"/>
      <c r="I918" s="12"/>
      <c r="J918" s="12"/>
      <c r="K918" s="12"/>
      <c r="L918" s="12"/>
      <c r="M918" s="12"/>
      <c r="N918" s="12"/>
      <c r="O918" s="12"/>
      <c r="P918" s="12"/>
      <c r="Q918" s="12"/>
      <c r="R918" s="12"/>
      <c r="S918" s="12"/>
      <c r="T918" s="12"/>
      <c r="U918" s="12"/>
      <c r="V918" s="12"/>
    </row>
    <row r="919" spans="1:22" ht="15.75" customHeight="1" x14ac:dyDescent="0.2">
      <c r="A919" s="12"/>
      <c r="B919" s="12"/>
      <c r="C919" s="12"/>
      <c r="D919" s="12"/>
      <c r="E919" s="12"/>
      <c r="F919" s="12"/>
      <c r="G919" s="12"/>
      <c r="H919" s="12"/>
      <c r="I919" s="12"/>
      <c r="J919" s="12"/>
      <c r="K919" s="12"/>
      <c r="L919" s="12"/>
      <c r="M919" s="12"/>
      <c r="N919" s="12"/>
      <c r="O919" s="12"/>
      <c r="P919" s="12"/>
      <c r="Q919" s="12"/>
      <c r="R919" s="12"/>
      <c r="S919" s="12"/>
      <c r="T919" s="12"/>
      <c r="U919" s="12"/>
      <c r="V919" s="12"/>
    </row>
    <row r="920" spans="1:22" ht="15.75" customHeight="1" x14ac:dyDescent="0.2">
      <c r="A920" s="12"/>
      <c r="B920" s="12"/>
      <c r="C920" s="12"/>
      <c r="D920" s="12"/>
      <c r="E920" s="12"/>
      <c r="F920" s="12"/>
      <c r="G920" s="12"/>
      <c r="H920" s="12"/>
      <c r="I920" s="12"/>
      <c r="J920" s="12"/>
      <c r="K920" s="12"/>
      <c r="L920" s="12"/>
      <c r="M920" s="12"/>
      <c r="N920" s="12"/>
      <c r="O920" s="12"/>
      <c r="P920" s="12"/>
      <c r="Q920" s="12"/>
      <c r="R920" s="12"/>
      <c r="S920" s="12"/>
      <c r="T920" s="12"/>
      <c r="U920" s="12"/>
      <c r="V920" s="12"/>
    </row>
    <row r="921" spans="1:22" ht="15.75" customHeight="1" x14ac:dyDescent="0.2">
      <c r="A921" s="12"/>
      <c r="B921" s="12"/>
      <c r="C921" s="12"/>
      <c r="D921" s="12"/>
      <c r="E921" s="12"/>
      <c r="F921" s="12"/>
      <c r="G921" s="12"/>
      <c r="H921" s="12"/>
      <c r="I921" s="12"/>
      <c r="J921" s="12"/>
      <c r="K921" s="12"/>
      <c r="L921" s="12"/>
      <c r="M921" s="12"/>
      <c r="N921" s="12"/>
      <c r="O921" s="12"/>
      <c r="P921" s="12"/>
      <c r="Q921" s="12"/>
      <c r="R921" s="12"/>
      <c r="S921" s="12"/>
      <c r="T921" s="12"/>
      <c r="U921" s="12"/>
      <c r="V921" s="12"/>
    </row>
    <row r="922" spans="1:22" ht="15.75" customHeight="1" x14ac:dyDescent="0.2">
      <c r="A922" s="12"/>
      <c r="B922" s="12"/>
      <c r="C922" s="12"/>
      <c r="D922" s="12"/>
      <c r="E922" s="12"/>
      <c r="F922" s="12"/>
      <c r="G922" s="12"/>
      <c r="H922" s="12"/>
      <c r="I922" s="12"/>
      <c r="J922" s="12"/>
      <c r="K922" s="12"/>
      <c r="L922" s="12"/>
      <c r="M922" s="12"/>
      <c r="N922" s="12"/>
      <c r="O922" s="12"/>
      <c r="P922" s="12"/>
      <c r="Q922" s="12"/>
      <c r="R922" s="12"/>
      <c r="S922" s="12"/>
      <c r="T922" s="12"/>
      <c r="U922" s="12"/>
      <c r="V922" s="12"/>
    </row>
    <row r="923" spans="1:22" ht="15.75" customHeight="1" x14ac:dyDescent="0.2">
      <c r="A923" s="12"/>
      <c r="B923" s="12"/>
      <c r="C923" s="12"/>
      <c r="D923" s="12"/>
      <c r="E923" s="12"/>
      <c r="F923" s="12"/>
      <c r="G923" s="12"/>
      <c r="H923" s="12"/>
      <c r="I923" s="12"/>
      <c r="J923" s="12"/>
      <c r="K923" s="12"/>
      <c r="L923" s="12"/>
      <c r="M923" s="12"/>
      <c r="N923" s="12"/>
      <c r="O923" s="12"/>
      <c r="P923" s="12"/>
      <c r="Q923" s="12"/>
      <c r="R923" s="12"/>
      <c r="S923" s="12"/>
      <c r="T923" s="12"/>
      <c r="U923" s="12"/>
      <c r="V923" s="12"/>
    </row>
    <row r="924" spans="1:22" ht="15.75" customHeight="1" x14ac:dyDescent="0.2">
      <c r="A924" s="12"/>
      <c r="B924" s="12"/>
      <c r="C924" s="12"/>
      <c r="D924" s="12"/>
      <c r="E924" s="12"/>
      <c r="F924" s="12"/>
      <c r="G924" s="12"/>
      <c r="H924" s="12"/>
      <c r="I924" s="12"/>
      <c r="J924" s="12"/>
      <c r="K924" s="12"/>
      <c r="L924" s="12"/>
      <c r="M924" s="12"/>
      <c r="N924" s="12"/>
      <c r="O924" s="12"/>
      <c r="P924" s="12"/>
      <c r="Q924" s="12"/>
      <c r="R924" s="12"/>
      <c r="S924" s="12"/>
      <c r="T924" s="12"/>
      <c r="U924" s="12"/>
      <c r="V924" s="12"/>
    </row>
    <row r="925" spans="1:22" ht="15.75" customHeight="1" x14ac:dyDescent="0.2">
      <c r="A925" s="12"/>
      <c r="B925" s="12"/>
      <c r="C925" s="12"/>
      <c r="D925" s="12"/>
      <c r="E925" s="12"/>
      <c r="F925" s="12"/>
      <c r="G925" s="12"/>
      <c r="H925" s="12"/>
      <c r="I925" s="12"/>
      <c r="J925" s="12"/>
      <c r="K925" s="12"/>
      <c r="L925" s="12"/>
      <c r="M925" s="12"/>
      <c r="N925" s="12"/>
      <c r="O925" s="12"/>
      <c r="P925" s="12"/>
      <c r="Q925" s="12"/>
      <c r="R925" s="12"/>
      <c r="S925" s="12"/>
      <c r="T925" s="12"/>
      <c r="U925" s="12"/>
      <c r="V925" s="12"/>
    </row>
    <row r="926" spans="1:22" ht="15.75" customHeight="1" x14ac:dyDescent="0.2">
      <c r="A926" s="12"/>
      <c r="B926" s="12"/>
      <c r="C926" s="12"/>
      <c r="D926" s="12"/>
      <c r="E926" s="12"/>
      <c r="F926" s="12"/>
      <c r="G926" s="12"/>
      <c r="H926" s="12"/>
      <c r="I926" s="12"/>
      <c r="J926" s="12"/>
      <c r="K926" s="12"/>
      <c r="L926" s="12"/>
      <c r="M926" s="12"/>
      <c r="N926" s="12"/>
      <c r="O926" s="12"/>
      <c r="P926" s="12"/>
      <c r="Q926" s="12"/>
      <c r="R926" s="12"/>
      <c r="S926" s="12"/>
      <c r="T926" s="12"/>
      <c r="U926" s="12"/>
      <c r="V926" s="12"/>
    </row>
    <row r="927" spans="1:22" ht="15.75" customHeight="1" x14ac:dyDescent="0.2">
      <c r="A927" s="12"/>
      <c r="B927" s="12"/>
      <c r="C927" s="12"/>
      <c r="D927" s="12"/>
      <c r="E927" s="12"/>
      <c r="F927" s="12"/>
      <c r="G927" s="12"/>
      <c r="H927" s="12"/>
      <c r="I927" s="12"/>
      <c r="J927" s="12"/>
      <c r="K927" s="12"/>
      <c r="L927" s="12"/>
      <c r="M927" s="12"/>
      <c r="N927" s="12"/>
      <c r="O927" s="12"/>
      <c r="P927" s="12"/>
      <c r="Q927" s="12"/>
      <c r="R927" s="12"/>
      <c r="S927" s="12"/>
      <c r="T927" s="12"/>
      <c r="U927" s="12"/>
      <c r="V927" s="12"/>
    </row>
    <row r="928" spans="1:22" ht="15.75" customHeight="1" x14ac:dyDescent="0.2">
      <c r="A928" s="12"/>
      <c r="B928" s="12"/>
      <c r="C928" s="12"/>
      <c r="D928" s="12"/>
      <c r="E928" s="12"/>
      <c r="F928" s="12"/>
      <c r="G928" s="12"/>
      <c r="H928" s="12"/>
      <c r="I928" s="12"/>
      <c r="J928" s="12"/>
      <c r="K928" s="12"/>
      <c r="L928" s="12"/>
      <c r="M928" s="12"/>
      <c r="N928" s="12"/>
      <c r="O928" s="12"/>
      <c r="P928" s="12"/>
      <c r="Q928" s="12"/>
      <c r="R928" s="12"/>
      <c r="S928" s="12"/>
      <c r="T928" s="12"/>
      <c r="U928" s="12"/>
      <c r="V928" s="12"/>
    </row>
    <row r="929" spans="1:22" ht="15.75" customHeight="1" x14ac:dyDescent="0.2">
      <c r="A929" s="12"/>
      <c r="B929" s="12"/>
      <c r="C929" s="12"/>
      <c r="D929" s="12"/>
      <c r="E929" s="12"/>
      <c r="F929" s="12"/>
      <c r="G929" s="12"/>
      <c r="H929" s="12"/>
      <c r="I929" s="12"/>
      <c r="J929" s="12"/>
      <c r="K929" s="12"/>
      <c r="L929" s="12"/>
      <c r="M929" s="12"/>
      <c r="N929" s="12"/>
      <c r="O929" s="12"/>
      <c r="P929" s="12"/>
      <c r="Q929" s="12"/>
      <c r="R929" s="12"/>
      <c r="S929" s="12"/>
      <c r="T929" s="12"/>
      <c r="U929" s="12"/>
      <c r="V929" s="12"/>
    </row>
    <row r="930" spans="1:22" ht="15.75" customHeight="1" x14ac:dyDescent="0.2">
      <c r="A930" s="12"/>
      <c r="B930" s="12"/>
      <c r="C930" s="12"/>
      <c r="D930" s="12"/>
      <c r="E930" s="12"/>
      <c r="F930" s="12"/>
      <c r="G930" s="12"/>
      <c r="H930" s="12"/>
      <c r="I930" s="12"/>
      <c r="J930" s="12"/>
      <c r="K930" s="12"/>
      <c r="L930" s="12"/>
      <c r="M930" s="12"/>
      <c r="N930" s="12"/>
      <c r="O930" s="12"/>
      <c r="P930" s="12"/>
      <c r="Q930" s="12"/>
      <c r="R930" s="12"/>
      <c r="S930" s="12"/>
      <c r="T930" s="12"/>
      <c r="U930" s="12"/>
      <c r="V930" s="12"/>
    </row>
    <row r="931" spans="1:22" ht="15.75" customHeight="1" x14ac:dyDescent="0.2">
      <c r="A931" s="12"/>
      <c r="B931" s="12"/>
      <c r="C931" s="12"/>
      <c r="D931" s="12"/>
      <c r="E931" s="12"/>
      <c r="F931" s="12"/>
      <c r="G931" s="12"/>
      <c r="H931" s="12"/>
      <c r="I931" s="12"/>
      <c r="J931" s="12"/>
      <c r="K931" s="12"/>
      <c r="L931" s="12"/>
      <c r="M931" s="12"/>
      <c r="N931" s="12"/>
      <c r="O931" s="12"/>
      <c r="P931" s="12"/>
      <c r="Q931" s="12"/>
      <c r="R931" s="12"/>
      <c r="S931" s="12"/>
      <c r="T931" s="12"/>
      <c r="U931" s="12"/>
      <c r="V931" s="12"/>
    </row>
    <row r="932" spans="1:22" ht="15.75" customHeight="1" x14ac:dyDescent="0.2">
      <c r="A932" s="12"/>
      <c r="B932" s="12"/>
      <c r="C932" s="12"/>
      <c r="D932" s="12"/>
      <c r="E932" s="12"/>
      <c r="F932" s="12"/>
      <c r="G932" s="12"/>
      <c r="H932" s="12"/>
      <c r="I932" s="12"/>
      <c r="J932" s="12"/>
      <c r="K932" s="12"/>
      <c r="L932" s="12"/>
      <c r="M932" s="12"/>
      <c r="N932" s="12"/>
      <c r="O932" s="12"/>
      <c r="P932" s="12"/>
      <c r="Q932" s="12"/>
      <c r="R932" s="12"/>
      <c r="S932" s="12"/>
      <c r="T932" s="12"/>
      <c r="U932" s="12"/>
      <c r="V932" s="12"/>
    </row>
    <row r="933" spans="1:22" ht="15.75" customHeight="1" x14ac:dyDescent="0.2">
      <c r="A933" s="12"/>
      <c r="B933" s="12"/>
      <c r="C933" s="12"/>
      <c r="D933" s="12"/>
      <c r="E933" s="12"/>
      <c r="F933" s="12"/>
      <c r="G933" s="12"/>
      <c r="H933" s="12"/>
      <c r="I933" s="12"/>
      <c r="J933" s="12"/>
      <c r="K933" s="12"/>
      <c r="L933" s="12"/>
      <c r="M933" s="12"/>
      <c r="N933" s="12"/>
      <c r="O933" s="12"/>
      <c r="P933" s="12"/>
      <c r="Q933" s="12"/>
      <c r="R933" s="12"/>
      <c r="S933" s="12"/>
      <c r="T933" s="12"/>
      <c r="U933" s="12"/>
      <c r="V933" s="12"/>
    </row>
    <row r="934" spans="1:22" ht="15.75" customHeight="1" x14ac:dyDescent="0.2">
      <c r="A934" s="12"/>
      <c r="B934" s="12"/>
      <c r="C934" s="12"/>
      <c r="D934" s="12"/>
      <c r="E934" s="12"/>
      <c r="F934" s="12"/>
      <c r="G934" s="12"/>
      <c r="H934" s="12"/>
      <c r="I934" s="12"/>
      <c r="J934" s="12"/>
      <c r="K934" s="12"/>
      <c r="L934" s="12"/>
      <c r="M934" s="12"/>
      <c r="N934" s="12"/>
      <c r="O934" s="12"/>
      <c r="P934" s="12"/>
      <c r="Q934" s="12"/>
      <c r="R934" s="12"/>
      <c r="S934" s="12"/>
      <c r="T934" s="12"/>
      <c r="U934" s="12"/>
      <c r="V934" s="12"/>
    </row>
    <row r="935" spans="1:22" ht="15.75" customHeight="1" x14ac:dyDescent="0.2">
      <c r="A935" s="12"/>
      <c r="B935" s="12"/>
      <c r="C935" s="12"/>
      <c r="D935" s="12"/>
      <c r="E935" s="12"/>
      <c r="F935" s="12"/>
      <c r="G935" s="12"/>
      <c r="H935" s="12"/>
      <c r="I935" s="12"/>
      <c r="J935" s="12"/>
      <c r="K935" s="12"/>
      <c r="L935" s="12"/>
      <c r="M935" s="12"/>
      <c r="N935" s="12"/>
      <c r="O935" s="12"/>
      <c r="P935" s="12"/>
      <c r="Q935" s="12"/>
      <c r="R935" s="12"/>
      <c r="S935" s="12"/>
      <c r="T935" s="12"/>
      <c r="U935" s="12"/>
      <c r="V935" s="12"/>
    </row>
    <row r="936" spans="1:22" ht="15.75" customHeight="1" x14ac:dyDescent="0.2">
      <c r="A936" s="12"/>
      <c r="B936" s="12"/>
      <c r="C936" s="12"/>
      <c r="D936" s="12"/>
      <c r="E936" s="12"/>
      <c r="F936" s="12"/>
      <c r="G936" s="12"/>
      <c r="H936" s="12"/>
      <c r="I936" s="12"/>
      <c r="J936" s="12"/>
      <c r="K936" s="12"/>
      <c r="L936" s="12"/>
      <c r="M936" s="12"/>
      <c r="N936" s="12"/>
      <c r="O936" s="12"/>
      <c r="P936" s="12"/>
      <c r="Q936" s="12"/>
      <c r="R936" s="12"/>
      <c r="S936" s="12"/>
      <c r="T936" s="12"/>
      <c r="U936" s="12"/>
      <c r="V936" s="12"/>
    </row>
    <row r="937" spans="1:22" ht="15.75" customHeight="1" x14ac:dyDescent="0.2">
      <c r="A937" s="12"/>
      <c r="B937" s="12"/>
      <c r="C937" s="12"/>
      <c r="D937" s="12"/>
      <c r="E937" s="12"/>
      <c r="F937" s="12"/>
      <c r="G937" s="12"/>
      <c r="H937" s="12"/>
      <c r="I937" s="12"/>
      <c r="J937" s="12"/>
      <c r="K937" s="12"/>
      <c r="L937" s="12"/>
      <c r="M937" s="12"/>
      <c r="N937" s="12"/>
      <c r="O937" s="12"/>
      <c r="P937" s="12"/>
      <c r="Q937" s="12"/>
      <c r="R937" s="12"/>
      <c r="S937" s="12"/>
      <c r="T937" s="12"/>
      <c r="U937" s="12"/>
      <c r="V937" s="12"/>
    </row>
    <row r="938" spans="1:22" ht="15.75" customHeight="1" x14ac:dyDescent="0.2">
      <c r="A938" s="12"/>
      <c r="B938" s="12"/>
      <c r="C938" s="12"/>
      <c r="D938" s="12"/>
      <c r="E938" s="12"/>
      <c r="F938" s="12"/>
      <c r="G938" s="12"/>
      <c r="H938" s="12"/>
      <c r="I938" s="12"/>
      <c r="J938" s="12"/>
      <c r="K938" s="12"/>
      <c r="L938" s="12"/>
      <c r="M938" s="12"/>
      <c r="N938" s="12"/>
      <c r="O938" s="12"/>
      <c r="P938" s="12"/>
      <c r="Q938" s="12"/>
      <c r="R938" s="12"/>
      <c r="S938" s="12"/>
      <c r="T938" s="12"/>
      <c r="U938" s="12"/>
      <c r="V938" s="12"/>
    </row>
    <row r="939" spans="1:22" ht="15.75" customHeight="1" x14ac:dyDescent="0.2">
      <c r="A939" s="12"/>
      <c r="B939" s="12"/>
      <c r="C939" s="12"/>
      <c r="D939" s="12"/>
      <c r="E939" s="12"/>
      <c r="F939" s="12"/>
      <c r="G939" s="12"/>
      <c r="H939" s="12"/>
      <c r="I939" s="12"/>
      <c r="J939" s="12"/>
      <c r="K939" s="12"/>
      <c r="L939" s="12"/>
      <c r="M939" s="12"/>
      <c r="N939" s="12"/>
      <c r="O939" s="12"/>
      <c r="P939" s="12"/>
      <c r="Q939" s="12"/>
      <c r="R939" s="12"/>
      <c r="S939" s="12"/>
      <c r="T939" s="12"/>
      <c r="U939" s="12"/>
      <c r="V939" s="12"/>
    </row>
    <row r="940" spans="1:22" ht="15.75" customHeight="1" x14ac:dyDescent="0.2">
      <c r="A940" s="12"/>
      <c r="B940" s="12"/>
      <c r="C940" s="12"/>
      <c r="D940" s="12"/>
      <c r="E940" s="12"/>
      <c r="F940" s="12"/>
      <c r="G940" s="12"/>
      <c r="H940" s="12"/>
      <c r="I940" s="12"/>
      <c r="J940" s="12"/>
      <c r="K940" s="12"/>
      <c r="L940" s="12"/>
      <c r="M940" s="12"/>
      <c r="N940" s="12"/>
      <c r="O940" s="12"/>
      <c r="P940" s="12"/>
      <c r="Q940" s="12"/>
      <c r="R940" s="12"/>
      <c r="S940" s="12"/>
      <c r="T940" s="12"/>
      <c r="U940" s="12"/>
      <c r="V940" s="12"/>
    </row>
    <row r="941" spans="1:22" ht="15.75" customHeight="1" x14ac:dyDescent="0.2">
      <c r="A941" s="12"/>
      <c r="B941" s="12"/>
      <c r="C941" s="12"/>
      <c r="D941" s="12"/>
      <c r="E941" s="12"/>
      <c r="F941" s="12"/>
      <c r="G941" s="12"/>
      <c r="H941" s="12"/>
      <c r="I941" s="12"/>
      <c r="J941" s="12"/>
      <c r="K941" s="12"/>
      <c r="L941" s="12"/>
      <c r="M941" s="12"/>
      <c r="N941" s="12"/>
      <c r="O941" s="12"/>
      <c r="P941" s="12"/>
      <c r="Q941" s="12"/>
      <c r="R941" s="12"/>
      <c r="S941" s="12"/>
      <c r="T941" s="12"/>
      <c r="U941" s="12"/>
      <c r="V941" s="12"/>
    </row>
    <row r="942" spans="1:22" ht="15.75" customHeight="1" x14ac:dyDescent="0.2">
      <c r="A942" s="12"/>
      <c r="B942" s="12"/>
      <c r="C942" s="12"/>
      <c r="D942" s="12"/>
      <c r="E942" s="12"/>
      <c r="F942" s="12"/>
      <c r="G942" s="12"/>
      <c r="H942" s="12"/>
      <c r="I942" s="12"/>
      <c r="J942" s="12"/>
      <c r="K942" s="12"/>
      <c r="L942" s="12"/>
      <c r="M942" s="12"/>
      <c r="N942" s="12"/>
      <c r="O942" s="12"/>
      <c r="P942" s="12"/>
      <c r="Q942" s="12"/>
      <c r="R942" s="12"/>
      <c r="S942" s="12"/>
      <c r="T942" s="12"/>
      <c r="U942" s="12"/>
      <c r="V942" s="12"/>
    </row>
    <row r="943" spans="1:22" ht="15.75" customHeight="1" x14ac:dyDescent="0.2">
      <c r="A943" s="12"/>
      <c r="B943" s="12"/>
      <c r="C943" s="12"/>
      <c r="D943" s="12"/>
      <c r="E943" s="12"/>
      <c r="F943" s="12"/>
      <c r="G943" s="12"/>
      <c r="H943" s="12"/>
      <c r="I943" s="12"/>
      <c r="J943" s="12"/>
      <c r="K943" s="12"/>
      <c r="L943" s="12"/>
      <c r="M943" s="12"/>
      <c r="N943" s="12"/>
      <c r="O943" s="12"/>
      <c r="P943" s="12"/>
      <c r="Q943" s="12"/>
      <c r="R943" s="12"/>
      <c r="S943" s="12"/>
      <c r="T943" s="12"/>
      <c r="U943" s="12"/>
      <c r="V943" s="12"/>
    </row>
    <row r="944" spans="1:22" ht="15.75" customHeight="1" x14ac:dyDescent="0.2">
      <c r="A944" s="12"/>
      <c r="B944" s="12"/>
      <c r="C944" s="12"/>
      <c r="D944" s="12"/>
      <c r="E944" s="12"/>
      <c r="F944" s="12"/>
      <c r="G944" s="12"/>
      <c r="H944" s="12"/>
      <c r="I944" s="12"/>
      <c r="J944" s="12"/>
      <c r="K944" s="12"/>
      <c r="L944" s="12"/>
      <c r="M944" s="12"/>
      <c r="N944" s="12"/>
      <c r="O944" s="12"/>
      <c r="P944" s="12"/>
      <c r="Q944" s="12"/>
      <c r="R944" s="12"/>
      <c r="S944" s="12"/>
      <c r="T944" s="12"/>
      <c r="U944" s="12"/>
      <c r="V944" s="12"/>
    </row>
    <row r="945" spans="1:22" ht="15.75" customHeight="1" x14ac:dyDescent="0.2">
      <c r="A945" s="12"/>
      <c r="B945" s="12"/>
      <c r="C945" s="12"/>
      <c r="D945" s="12"/>
      <c r="E945" s="12"/>
      <c r="F945" s="12"/>
      <c r="G945" s="12"/>
      <c r="H945" s="12"/>
      <c r="I945" s="12"/>
      <c r="J945" s="12"/>
      <c r="K945" s="12"/>
      <c r="L945" s="12"/>
      <c r="M945" s="12"/>
      <c r="N945" s="12"/>
      <c r="O945" s="12"/>
      <c r="P945" s="12"/>
      <c r="Q945" s="12"/>
      <c r="R945" s="12"/>
      <c r="S945" s="12"/>
      <c r="T945" s="12"/>
      <c r="U945" s="12"/>
      <c r="V945" s="12"/>
    </row>
    <row r="946" spans="1:22" ht="15.75" customHeight="1" x14ac:dyDescent="0.2">
      <c r="A946" s="12"/>
      <c r="B946" s="12"/>
      <c r="C946" s="12"/>
      <c r="D946" s="12"/>
      <c r="E946" s="12"/>
      <c r="F946" s="12"/>
      <c r="G946" s="12"/>
      <c r="H946" s="12"/>
      <c r="I946" s="12"/>
      <c r="J946" s="12"/>
      <c r="K946" s="12"/>
      <c r="L946" s="12"/>
      <c r="M946" s="12"/>
      <c r="N946" s="12"/>
      <c r="O946" s="12"/>
      <c r="P946" s="12"/>
      <c r="Q946" s="12"/>
      <c r="R946" s="12"/>
      <c r="S946" s="12"/>
      <c r="T946" s="12"/>
      <c r="U946" s="12"/>
      <c r="V946" s="12"/>
    </row>
    <row r="947" spans="1:22" ht="15.75" customHeight="1" x14ac:dyDescent="0.2">
      <c r="A947" s="12"/>
      <c r="B947" s="12"/>
      <c r="C947" s="12"/>
      <c r="D947" s="12"/>
      <c r="E947" s="12"/>
      <c r="F947" s="12"/>
      <c r="G947" s="12"/>
      <c r="H947" s="12"/>
      <c r="I947" s="12"/>
      <c r="J947" s="12"/>
      <c r="K947" s="12"/>
      <c r="L947" s="12"/>
      <c r="M947" s="12"/>
      <c r="N947" s="12"/>
      <c r="O947" s="12"/>
      <c r="P947" s="12"/>
      <c r="Q947" s="12"/>
      <c r="R947" s="12"/>
      <c r="S947" s="12"/>
      <c r="T947" s="12"/>
      <c r="U947" s="12"/>
      <c r="V947" s="12"/>
    </row>
    <row r="948" spans="1:22" ht="15.75" customHeight="1" x14ac:dyDescent="0.2">
      <c r="A948" s="12"/>
      <c r="B948" s="12"/>
      <c r="C948" s="12"/>
      <c r="D948" s="12"/>
      <c r="E948" s="12"/>
      <c r="F948" s="12"/>
      <c r="G948" s="12"/>
      <c r="H948" s="12"/>
      <c r="I948" s="12"/>
      <c r="J948" s="12"/>
      <c r="K948" s="12"/>
      <c r="L948" s="12"/>
      <c r="M948" s="12"/>
      <c r="N948" s="12"/>
      <c r="O948" s="12"/>
      <c r="P948" s="12"/>
      <c r="Q948" s="12"/>
      <c r="R948" s="12"/>
      <c r="S948" s="12"/>
      <c r="T948" s="12"/>
      <c r="U948" s="12"/>
      <c r="V948" s="12"/>
    </row>
    <row r="949" spans="1:22" ht="15.75" customHeight="1" x14ac:dyDescent="0.2">
      <c r="A949" s="12"/>
      <c r="B949" s="12"/>
      <c r="C949" s="12"/>
      <c r="D949" s="12"/>
      <c r="E949" s="12"/>
      <c r="F949" s="12"/>
      <c r="G949" s="12"/>
      <c r="H949" s="12"/>
      <c r="I949" s="12"/>
      <c r="J949" s="12"/>
      <c r="K949" s="12"/>
      <c r="L949" s="12"/>
      <c r="M949" s="12"/>
      <c r="N949" s="12"/>
      <c r="O949" s="12"/>
      <c r="P949" s="12"/>
      <c r="Q949" s="12"/>
      <c r="R949" s="12"/>
      <c r="S949" s="12"/>
      <c r="T949" s="12"/>
      <c r="U949" s="12"/>
      <c r="V949" s="12"/>
    </row>
    <row r="950" spans="1:22" ht="15.75" customHeight="1" x14ac:dyDescent="0.2">
      <c r="A950" s="12"/>
      <c r="B950" s="12"/>
      <c r="C950" s="12"/>
      <c r="D950" s="12"/>
      <c r="E950" s="12"/>
      <c r="F950" s="12"/>
      <c r="G950" s="12"/>
      <c r="H950" s="12"/>
      <c r="I950" s="12"/>
      <c r="J950" s="12"/>
      <c r="K950" s="12"/>
      <c r="L950" s="12"/>
      <c r="M950" s="12"/>
      <c r="N950" s="12"/>
      <c r="O950" s="12"/>
      <c r="P950" s="12"/>
      <c r="Q950" s="12"/>
      <c r="R950" s="12"/>
      <c r="S950" s="12"/>
      <c r="T950" s="12"/>
      <c r="U950" s="12"/>
      <c r="V950" s="12"/>
    </row>
    <row r="951" spans="1:22" ht="15.75" customHeight="1" x14ac:dyDescent="0.2">
      <c r="A951" s="12"/>
      <c r="B951" s="12"/>
      <c r="C951" s="12"/>
      <c r="D951" s="12"/>
      <c r="E951" s="12"/>
      <c r="F951" s="12"/>
      <c r="G951" s="12"/>
      <c r="H951" s="12"/>
      <c r="I951" s="12"/>
      <c r="J951" s="12"/>
      <c r="K951" s="12"/>
      <c r="L951" s="12"/>
      <c r="M951" s="12"/>
      <c r="N951" s="12"/>
      <c r="O951" s="12"/>
      <c r="P951" s="12"/>
      <c r="Q951" s="12"/>
      <c r="R951" s="12"/>
      <c r="S951" s="12"/>
      <c r="T951" s="12"/>
      <c r="U951" s="12"/>
      <c r="V951" s="12"/>
    </row>
    <row r="952" spans="1:22" ht="15.75" customHeight="1" x14ac:dyDescent="0.2">
      <c r="A952" s="12"/>
      <c r="B952" s="12"/>
      <c r="C952" s="12"/>
      <c r="D952" s="12"/>
      <c r="E952" s="12"/>
      <c r="F952" s="12"/>
      <c r="G952" s="12"/>
      <c r="H952" s="12"/>
      <c r="I952" s="12"/>
      <c r="J952" s="12"/>
      <c r="K952" s="12"/>
      <c r="L952" s="12"/>
      <c r="M952" s="12"/>
      <c r="N952" s="12"/>
      <c r="O952" s="12"/>
      <c r="P952" s="12"/>
      <c r="Q952" s="12"/>
      <c r="R952" s="12"/>
      <c r="S952" s="12"/>
      <c r="T952" s="12"/>
      <c r="U952" s="12"/>
      <c r="V952" s="12"/>
    </row>
    <row r="953" spans="1:22" ht="15.75" customHeight="1" x14ac:dyDescent="0.2">
      <c r="A953" s="12"/>
      <c r="B953" s="12"/>
      <c r="C953" s="12"/>
      <c r="D953" s="12"/>
      <c r="E953" s="12"/>
      <c r="F953" s="12"/>
      <c r="G953" s="12"/>
      <c r="H953" s="12"/>
      <c r="I953" s="12"/>
      <c r="J953" s="12"/>
      <c r="K953" s="12"/>
      <c r="L953" s="12"/>
      <c r="M953" s="12"/>
      <c r="N953" s="12"/>
      <c r="O953" s="12"/>
      <c r="P953" s="12"/>
      <c r="Q953" s="12"/>
      <c r="R953" s="12"/>
      <c r="S953" s="12"/>
      <c r="T953" s="12"/>
      <c r="U953" s="12"/>
      <c r="V953" s="12"/>
    </row>
    <row r="954" spans="1:22" ht="15.75" customHeight="1" x14ac:dyDescent="0.2">
      <c r="A954" s="12"/>
      <c r="B954" s="12"/>
      <c r="C954" s="12"/>
      <c r="D954" s="12"/>
      <c r="E954" s="12"/>
      <c r="F954" s="12"/>
      <c r="G954" s="12"/>
      <c r="H954" s="12"/>
      <c r="I954" s="12"/>
      <c r="J954" s="12"/>
      <c r="K954" s="12"/>
      <c r="L954" s="12"/>
      <c r="M954" s="12"/>
      <c r="N954" s="12"/>
      <c r="O954" s="12"/>
      <c r="P954" s="12"/>
      <c r="Q954" s="12"/>
      <c r="R954" s="12"/>
      <c r="S954" s="12"/>
      <c r="T954" s="12"/>
      <c r="U954" s="12"/>
      <c r="V954" s="12"/>
    </row>
    <row r="955" spans="1:22" ht="15.75" customHeight="1" x14ac:dyDescent="0.2">
      <c r="A955" s="12"/>
      <c r="B955" s="12"/>
      <c r="C955" s="12"/>
      <c r="D955" s="12"/>
      <c r="E955" s="12"/>
      <c r="F955" s="12"/>
      <c r="G955" s="12"/>
      <c r="H955" s="12"/>
      <c r="I955" s="12"/>
      <c r="J955" s="12"/>
      <c r="K955" s="12"/>
      <c r="L955" s="12"/>
      <c r="M955" s="12"/>
      <c r="N955" s="12"/>
      <c r="O955" s="12"/>
      <c r="P955" s="12"/>
      <c r="Q955" s="12"/>
      <c r="R955" s="12"/>
      <c r="S955" s="12"/>
      <c r="T955" s="12"/>
      <c r="U955" s="12"/>
      <c r="V955" s="12"/>
    </row>
    <row r="956" spans="1:22" ht="15.75" customHeight="1" x14ac:dyDescent="0.2">
      <c r="A956" s="12"/>
      <c r="B956" s="12"/>
      <c r="C956" s="12"/>
      <c r="D956" s="12"/>
      <c r="E956" s="12"/>
      <c r="F956" s="12"/>
      <c r="G956" s="12"/>
      <c r="H956" s="12"/>
      <c r="I956" s="12"/>
      <c r="J956" s="12"/>
      <c r="K956" s="12"/>
      <c r="L956" s="12"/>
      <c r="M956" s="12"/>
      <c r="N956" s="12"/>
      <c r="O956" s="12"/>
      <c r="P956" s="12"/>
      <c r="Q956" s="12"/>
      <c r="R956" s="12"/>
      <c r="S956" s="12"/>
      <c r="T956" s="12"/>
      <c r="U956" s="12"/>
      <c r="V956" s="12"/>
    </row>
    <row r="957" spans="1:22" ht="15.75" customHeight="1" x14ac:dyDescent="0.2">
      <c r="A957" s="12"/>
      <c r="B957" s="12"/>
      <c r="C957" s="12"/>
      <c r="D957" s="12"/>
      <c r="E957" s="12"/>
      <c r="F957" s="12"/>
      <c r="G957" s="12"/>
      <c r="H957" s="12"/>
      <c r="I957" s="12"/>
      <c r="J957" s="12"/>
      <c r="K957" s="12"/>
      <c r="L957" s="12"/>
      <c r="M957" s="12"/>
      <c r="N957" s="12"/>
      <c r="O957" s="12"/>
      <c r="P957" s="12"/>
      <c r="Q957" s="12"/>
      <c r="R957" s="12"/>
      <c r="S957" s="12"/>
      <c r="T957" s="12"/>
      <c r="U957" s="12"/>
      <c r="V957" s="12"/>
    </row>
    <row r="958" spans="1:22" ht="15.75" customHeight="1" x14ac:dyDescent="0.2">
      <c r="A958" s="12"/>
      <c r="B958" s="12"/>
      <c r="C958" s="12"/>
      <c r="D958" s="12"/>
      <c r="E958" s="12"/>
      <c r="F958" s="12"/>
      <c r="G958" s="12"/>
      <c r="H958" s="12"/>
      <c r="I958" s="12"/>
      <c r="J958" s="12"/>
      <c r="K958" s="12"/>
      <c r="L958" s="12"/>
      <c r="M958" s="12"/>
      <c r="N958" s="12"/>
      <c r="O958" s="12"/>
      <c r="P958" s="12"/>
      <c r="Q958" s="12"/>
      <c r="R958" s="12"/>
      <c r="S958" s="12"/>
      <c r="T958" s="12"/>
      <c r="U958" s="12"/>
      <c r="V958" s="12"/>
    </row>
    <row r="959" spans="1:22" ht="15.75" customHeight="1" x14ac:dyDescent="0.2">
      <c r="A959" s="12"/>
      <c r="B959" s="12"/>
      <c r="C959" s="12"/>
      <c r="D959" s="12"/>
      <c r="E959" s="12"/>
      <c r="F959" s="12"/>
      <c r="G959" s="12"/>
      <c r="H959" s="12"/>
      <c r="I959" s="12"/>
      <c r="J959" s="12"/>
      <c r="K959" s="12"/>
      <c r="L959" s="12"/>
      <c r="M959" s="12"/>
      <c r="N959" s="12"/>
      <c r="O959" s="12"/>
      <c r="P959" s="12"/>
      <c r="Q959" s="12"/>
      <c r="R959" s="12"/>
      <c r="S959" s="12"/>
      <c r="T959" s="12"/>
      <c r="U959" s="12"/>
      <c r="V959" s="12"/>
    </row>
    <row r="960" spans="1:22" ht="15.75" customHeight="1" x14ac:dyDescent="0.2">
      <c r="A960" s="12"/>
      <c r="B960" s="12"/>
      <c r="C960" s="12"/>
      <c r="D960" s="12"/>
      <c r="E960" s="12"/>
      <c r="F960" s="12"/>
      <c r="G960" s="12"/>
      <c r="H960" s="12"/>
      <c r="I960" s="12"/>
      <c r="J960" s="12"/>
      <c r="K960" s="12"/>
      <c r="L960" s="12"/>
      <c r="M960" s="12"/>
      <c r="N960" s="12"/>
      <c r="O960" s="12"/>
      <c r="P960" s="12"/>
      <c r="Q960" s="12"/>
      <c r="R960" s="12"/>
      <c r="S960" s="12"/>
      <c r="T960" s="12"/>
      <c r="U960" s="12"/>
      <c r="V960" s="12"/>
    </row>
    <row r="961" spans="1:22" ht="15.75" customHeight="1" x14ac:dyDescent="0.2">
      <c r="A961" s="12"/>
      <c r="B961" s="12"/>
      <c r="C961" s="12"/>
      <c r="D961" s="12"/>
      <c r="E961" s="12"/>
      <c r="F961" s="12"/>
      <c r="G961" s="12"/>
      <c r="H961" s="12"/>
      <c r="I961" s="12"/>
      <c r="J961" s="12"/>
      <c r="K961" s="12"/>
      <c r="L961" s="12"/>
      <c r="M961" s="12"/>
      <c r="N961" s="12"/>
      <c r="O961" s="12"/>
      <c r="P961" s="12"/>
      <c r="Q961" s="12"/>
      <c r="R961" s="12"/>
      <c r="S961" s="12"/>
      <c r="T961" s="12"/>
      <c r="U961" s="12"/>
      <c r="V961" s="12"/>
    </row>
    <row r="962" spans="1:22" ht="15.75" customHeight="1" x14ac:dyDescent="0.2">
      <c r="A962" s="12"/>
      <c r="B962" s="12"/>
      <c r="C962" s="12"/>
      <c r="D962" s="12"/>
      <c r="E962" s="12"/>
      <c r="F962" s="12"/>
      <c r="G962" s="12"/>
      <c r="H962" s="12"/>
      <c r="I962" s="12"/>
      <c r="J962" s="12"/>
      <c r="K962" s="12"/>
      <c r="L962" s="12"/>
      <c r="M962" s="12"/>
      <c r="N962" s="12"/>
      <c r="O962" s="12"/>
      <c r="P962" s="12"/>
      <c r="Q962" s="12"/>
      <c r="R962" s="12"/>
      <c r="S962" s="12"/>
      <c r="T962" s="12"/>
      <c r="U962" s="12"/>
      <c r="V962" s="12"/>
    </row>
    <row r="963" spans="1:22" ht="15.75" customHeight="1" x14ac:dyDescent="0.2">
      <c r="A963" s="12"/>
      <c r="B963" s="12"/>
      <c r="C963" s="12"/>
      <c r="D963" s="12"/>
      <c r="E963" s="12"/>
      <c r="F963" s="12"/>
      <c r="G963" s="12"/>
      <c r="H963" s="12"/>
      <c r="I963" s="12"/>
      <c r="J963" s="12"/>
      <c r="K963" s="12"/>
      <c r="L963" s="12"/>
      <c r="M963" s="12"/>
      <c r="N963" s="12"/>
      <c r="O963" s="12"/>
      <c r="P963" s="12"/>
      <c r="Q963" s="12"/>
      <c r="R963" s="12"/>
      <c r="S963" s="12"/>
      <c r="T963" s="12"/>
      <c r="U963" s="12"/>
      <c r="V963" s="12"/>
    </row>
    <row r="964" spans="1:22" ht="15.75" customHeight="1" x14ac:dyDescent="0.2">
      <c r="A964" s="12"/>
      <c r="B964" s="12"/>
      <c r="C964" s="12"/>
      <c r="D964" s="12"/>
      <c r="E964" s="12"/>
      <c r="F964" s="12"/>
      <c r="G964" s="12"/>
      <c r="H964" s="12"/>
      <c r="I964" s="12"/>
      <c r="J964" s="12"/>
      <c r="K964" s="12"/>
      <c r="L964" s="12"/>
      <c r="M964" s="12"/>
      <c r="N964" s="12"/>
      <c r="O964" s="12"/>
      <c r="P964" s="12"/>
      <c r="Q964" s="12"/>
      <c r="R964" s="12"/>
      <c r="S964" s="12"/>
      <c r="T964" s="12"/>
      <c r="U964" s="12"/>
      <c r="V964" s="12"/>
    </row>
    <row r="965" spans="1:22" ht="15.75" customHeight="1" x14ac:dyDescent="0.2">
      <c r="A965" s="12"/>
      <c r="B965" s="12"/>
      <c r="C965" s="12"/>
      <c r="D965" s="12"/>
      <c r="E965" s="12"/>
      <c r="F965" s="12"/>
      <c r="G965" s="12"/>
      <c r="H965" s="12"/>
      <c r="I965" s="12"/>
      <c r="J965" s="12"/>
      <c r="K965" s="12"/>
      <c r="L965" s="12"/>
      <c r="M965" s="12"/>
      <c r="N965" s="12"/>
      <c r="O965" s="12"/>
      <c r="P965" s="12"/>
      <c r="Q965" s="12"/>
      <c r="R965" s="12"/>
      <c r="S965" s="12"/>
      <c r="T965" s="12"/>
      <c r="U965" s="12"/>
      <c r="V965" s="12"/>
    </row>
    <row r="966" spans="1:22" ht="15.75" customHeight="1" x14ac:dyDescent="0.2">
      <c r="A966" s="12"/>
      <c r="B966" s="12"/>
      <c r="C966" s="12"/>
      <c r="D966" s="12"/>
      <c r="E966" s="12"/>
      <c r="F966" s="12"/>
      <c r="G966" s="12"/>
      <c r="H966" s="12"/>
      <c r="I966" s="12"/>
      <c r="J966" s="12"/>
      <c r="K966" s="12"/>
      <c r="L966" s="12"/>
      <c r="M966" s="12"/>
      <c r="N966" s="12"/>
      <c r="O966" s="12"/>
      <c r="P966" s="12"/>
      <c r="Q966" s="12"/>
      <c r="R966" s="12"/>
      <c r="S966" s="12"/>
      <c r="T966" s="12"/>
      <c r="U966" s="12"/>
      <c r="V966" s="12"/>
    </row>
    <row r="967" spans="1:22" ht="15.75" customHeight="1" x14ac:dyDescent="0.2">
      <c r="A967" s="12"/>
      <c r="B967" s="12"/>
      <c r="C967" s="12"/>
      <c r="D967" s="12"/>
      <c r="E967" s="12"/>
      <c r="F967" s="12"/>
      <c r="G967" s="12"/>
      <c r="H967" s="12"/>
      <c r="I967" s="12"/>
      <c r="J967" s="12"/>
      <c r="K967" s="12"/>
      <c r="L967" s="12"/>
      <c r="M967" s="12"/>
      <c r="N967" s="12"/>
      <c r="O967" s="12"/>
      <c r="P967" s="12"/>
      <c r="Q967" s="12"/>
      <c r="R967" s="12"/>
      <c r="S967" s="12"/>
      <c r="T967" s="12"/>
      <c r="U967" s="12"/>
      <c r="V967" s="12"/>
    </row>
    <row r="968" spans="1:22" ht="15.75" customHeight="1" x14ac:dyDescent="0.2">
      <c r="A968" s="12"/>
      <c r="B968" s="12"/>
      <c r="C968" s="12"/>
      <c r="D968" s="12"/>
      <c r="E968" s="12"/>
      <c r="F968" s="12"/>
      <c r="G968" s="12"/>
      <c r="H968" s="12"/>
      <c r="I968" s="12"/>
      <c r="J968" s="12"/>
      <c r="K968" s="12"/>
      <c r="L968" s="12"/>
      <c r="M968" s="12"/>
      <c r="N968" s="12"/>
      <c r="O968" s="12"/>
      <c r="P968" s="12"/>
      <c r="Q968" s="12"/>
      <c r="R968" s="12"/>
      <c r="S968" s="12"/>
      <c r="T968" s="12"/>
      <c r="U968" s="12"/>
      <c r="V968" s="12"/>
    </row>
    <row r="969" spans="1:22" ht="15.75" customHeight="1" x14ac:dyDescent="0.2">
      <c r="A969" s="12"/>
      <c r="B969" s="12"/>
      <c r="C969" s="12"/>
      <c r="D969" s="12"/>
      <c r="E969" s="12"/>
      <c r="F969" s="12"/>
      <c r="G969" s="12"/>
      <c r="H969" s="12"/>
      <c r="I969" s="12"/>
      <c r="J969" s="12"/>
      <c r="K969" s="12"/>
      <c r="L969" s="12"/>
      <c r="M969" s="12"/>
      <c r="N969" s="12"/>
      <c r="O969" s="12"/>
      <c r="P969" s="12"/>
      <c r="Q969" s="12"/>
      <c r="R969" s="12"/>
      <c r="S969" s="12"/>
      <c r="T969" s="12"/>
      <c r="U969" s="12"/>
      <c r="V969" s="12"/>
    </row>
    <row r="970" spans="1:22" ht="15.75" customHeight="1" x14ac:dyDescent="0.2">
      <c r="A970" s="12"/>
      <c r="B970" s="12"/>
      <c r="C970" s="12"/>
      <c r="D970" s="12"/>
      <c r="E970" s="12"/>
      <c r="F970" s="12"/>
      <c r="G970" s="12"/>
      <c r="H970" s="12"/>
      <c r="I970" s="12"/>
      <c r="J970" s="12"/>
      <c r="K970" s="12"/>
      <c r="L970" s="12"/>
      <c r="M970" s="12"/>
      <c r="N970" s="12"/>
      <c r="O970" s="12"/>
      <c r="P970" s="12"/>
      <c r="Q970" s="12"/>
      <c r="R970" s="12"/>
      <c r="S970" s="12"/>
      <c r="T970" s="12"/>
      <c r="U970" s="12"/>
      <c r="V970" s="12"/>
    </row>
    <row r="971" spans="1:22" ht="15.75" customHeight="1" x14ac:dyDescent="0.2">
      <c r="A971" s="12"/>
      <c r="B971" s="12"/>
      <c r="C971" s="12"/>
      <c r="D971" s="12"/>
      <c r="E971" s="12"/>
      <c r="F971" s="12"/>
      <c r="G971" s="12"/>
      <c r="H971" s="12"/>
      <c r="I971" s="12"/>
      <c r="J971" s="12"/>
      <c r="K971" s="12"/>
      <c r="L971" s="12"/>
      <c r="M971" s="12"/>
      <c r="N971" s="12"/>
      <c r="O971" s="12"/>
      <c r="P971" s="12"/>
      <c r="Q971" s="12"/>
      <c r="R971" s="12"/>
      <c r="S971" s="12"/>
      <c r="T971" s="12"/>
      <c r="U971" s="12"/>
      <c r="V971" s="12"/>
    </row>
    <row r="972" spans="1:22" ht="15.75" customHeight="1" x14ac:dyDescent="0.2">
      <c r="A972" s="12"/>
      <c r="B972" s="12"/>
      <c r="C972" s="12"/>
      <c r="D972" s="12"/>
      <c r="E972" s="12"/>
      <c r="F972" s="12"/>
      <c r="G972" s="12"/>
      <c r="H972" s="12"/>
      <c r="I972" s="12"/>
      <c r="J972" s="12"/>
      <c r="K972" s="12"/>
      <c r="L972" s="12"/>
      <c r="M972" s="12"/>
      <c r="N972" s="12"/>
      <c r="O972" s="12"/>
      <c r="P972" s="12"/>
      <c r="Q972" s="12"/>
      <c r="R972" s="12"/>
      <c r="S972" s="12"/>
      <c r="T972" s="12"/>
      <c r="U972" s="12"/>
      <c r="V972" s="12"/>
    </row>
    <row r="973" spans="1:22" ht="15.75" customHeight="1" x14ac:dyDescent="0.2">
      <c r="A973" s="12"/>
      <c r="B973" s="12"/>
      <c r="C973" s="12"/>
      <c r="D973" s="12"/>
      <c r="E973" s="12"/>
      <c r="F973" s="12"/>
      <c r="G973" s="12"/>
      <c r="H973" s="12"/>
      <c r="I973" s="12"/>
      <c r="J973" s="12"/>
      <c r="K973" s="12"/>
      <c r="L973" s="12"/>
      <c r="M973" s="12"/>
      <c r="N973" s="12"/>
      <c r="O973" s="12"/>
      <c r="P973" s="12"/>
      <c r="Q973" s="12"/>
      <c r="R973" s="12"/>
      <c r="S973" s="12"/>
      <c r="T973" s="12"/>
      <c r="U973" s="12"/>
      <c r="V973" s="12"/>
    </row>
    <row r="974" spans="1:22" ht="15.75" customHeight="1" x14ac:dyDescent="0.2">
      <c r="A974" s="12"/>
      <c r="B974" s="12"/>
      <c r="C974" s="12"/>
      <c r="D974" s="12"/>
      <c r="E974" s="12"/>
      <c r="F974" s="12"/>
      <c r="G974" s="12"/>
      <c r="H974" s="12"/>
      <c r="I974" s="12"/>
      <c r="J974" s="12"/>
      <c r="K974" s="12"/>
      <c r="L974" s="12"/>
      <c r="M974" s="12"/>
      <c r="N974" s="12"/>
      <c r="O974" s="12"/>
      <c r="P974" s="12"/>
      <c r="Q974" s="12"/>
      <c r="R974" s="12"/>
      <c r="S974" s="12"/>
      <c r="T974" s="12"/>
      <c r="U974" s="12"/>
      <c r="V974" s="12"/>
    </row>
    <row r="975" spans="1:22" ht="15.75" customHeight="1" x14ac:dyDescent="0.2">
      <c r="A975" s="12"/>
      <c r="B975" s="12"/>
      <c r="C975" s="12"/>
      <c r="D975" s="12"/>
      <c r="E975" s="12"/>
      <c r="F975" s="12"/>
      <c r="G975" s="12"/>
      <c r="H975" s="12"/>
      <c r="I975" s="12"/>
      <c r="J975" s="12"/>
      <c r="K975" s="12"/>
      <c r="L975" s="12"/>
      <c r="M975" s="12"/>
      <c r="N975" s="12"/>
      <c r="O975" s="12"/>
      <c r="P975" s="12"/>
      <c r="Q975" s="12"/>
      <c r="R975" s="12"/>
      <c r="S975" s="12"/>
      <c r="T975" s="12"/>
      <c r="U975" s="12"/>
      <c r="V975" s="12"/>
    </row>
    <row r="976" spans="1:22" ht="15.75" customHeight="1" x14ac:dyDescent="0.2">
      <c r="A976" s="12"/>
      <c r="B976" s="12"/>
      <c r="C976" s="12"/>
      <c r="D976" s="12"/>
      <c r="E976" s="12"/>
      <c r="F976" s="12"/>
      <c r="G976" s="12"/>
      <c r="H976" s="12"/>
      <c r="I976" s="12"/>
      <c r="J976" s="12"/>
      <c r="K976" s="12"/>
      <c r="L976" s="12"/>
      <c r="M976" s="12"/>
      <c r="N976" s="12"/>
      <c r="O976" s="12"/>
      <c r="P976" s="12"/>
      <c r="Q976" s="12"/>
      <c r="R976" s="12"/>
      <c r="S976" s="12"/>
      <c r="T976" s="12"/>
      <c r="U976" s="12"/>
      <c r="V976" s="12"/>
    </row>
    <row r="977" spans="1:22" ht="15.75" customHeight="1" x14ac:dyDescent="0.2">
      <c r="A977" s="12"/>
      <c r="B977" s="12"/>
      <c r="C977" s="12"/>
      <c r="D977" s="12"/>
      <c r="E977" s="12"/>
      <c r="F977" s="12"/>
      <c r="G977" s="12"/>
      <c r="H977" s="12"/>
      <c r="I977" s="12"/>
      <c r="J977" s="12"/>
      <c r="K977" s="12"/>
      <c r="L977" s="12"/>
      <c r="M977" s="12"/>
      <c r="N977" s="12"/>
      <c r="O977" s="12"/>
      <c r="P977" s="12"/>
      <c r="Q977" s="12"/>
      <c r="R977" s="12"/>
      <c r="S977" s="12"/>
      <c r="T977" s="12"/>
      <c r="U977" s="12"/>
      <c r="V977" s="12"/>
    </row>
    <row r="978" spans="1:22" ht="15.75" customHeight="1" x14ac:dyDescent="0.2">
      <c r="A978" s="12"/>
      <c r="B978" s="12"/>
      <c r="C978" s="12"/>
      <c r="D978" s="12"/>
      <c r="E978" s="12"/>
      <c r="F978" s="12"/>
      <c r="G978" s="12"/>
      <c r="H978" s="12"/>
      <c r="I978" s="12"/>
      <c r="J978" s="12"/>
      <c r="K978" s="12"/>
      <c r="L978" s="12"/>
      <c r="M978" s="12"/>
      <c r="N978" s="12"/>
      <c r="O978" s="12"/>
      <c r="P978" s="12"/>
      <c r="Q978" s="12"/>
      <c r="R978" s="12"/>
      <c r="S978" s="12"/>
      <c r="T978" s="12"/>
      <c r="U978" s="12"/>
      <c r="V978" s="12"/>
    </row>
    <row r="979" spans="1:22" ht="15.75" customHeight="1" x14ac:dyDescent="0.2">
      <c r="A979" s="12"/>
      <c r="B979" s="12"/>
      <c r="C979" s="12"/>
      <c r="D979" s="12"/>
      <c r="E979" s="12"/>
      <c r="F979" s="12"/>
      <c r="G979" s="12"/>
      <c r="H979" s="12"/>
      <c r="I979" s="12"/>
      <c r="J979" s="12"/>
      <c r="K979" s="12"/>
      <c r="L979" s="12"/>
      <c r="M979" s="12"/>
      <c r="N979" s="12"/>
      <c r="O979" s="12"/>
      <c r="P979" s="12"/>
      <c r="Q979" s="12"/>
      <c r="R979" s="12"/>
      <c r="S979" s="12"/>
      <c r="T979" s="12"/>
      <c r="U979" s="12"/>
      <c r="V979" s="12"/>
    </row>
    <row r="980" spans="1:22" ht="15.75" customHeight="1" x14ac:dyDescent="0.2">
      <c r="A980" s="12"/>
      <c r="B980" s="12"/>
      <c r="C980" s="12"/>
      <c r="D980" s="12"/>
      <c r="E980" s="12"/>
      <c r="F980" s="12"/>
      <c r="G980" s="12"/>
      <c r="H980" s="12"/>
      <c r="I980" s="12"/>
      <c r="J980" s="12"/>
      <c r="K980" s="12"/>
      <c r="L980" s="12"/>
      <c r="M980" s="12"/>
      <c r="N980" s="12"/>
      <c r="O980" s="12"/>
      <c r="P980" s="12"/>
      <c r="Q980" s="12"/>
      <c r="R980" s="12"/>
      <c r="S980" s="12"/>
      <c r="T980" s="12"/>
      <c r="U980" s="12"/>
      <c r="V980" s="12"/>
    </row>
    <row r="981" spans="1:22" ht="15.75" customHeight="1" x14ac:dyDescent="0.2">
      <c r="A981" s="12"/>
      <c r="B981" s="12"/>
      <c r="C981" s="12"/>
      <c r="D981" s="12"/>
      <c r="E981" s="12"/>
      <c r="F981" s="12"/>
      <c r="G981" s="12"/>
      <c r="H981" s="12"/>
      <c r="I981" s="12"/>
      <c r="J981" s="12"/>
      <c r="K981" s="12"/>
      <c r="L981" s="12"/>
      <c r="M981" s="12"/>
      <c r="N981" s="12"/>
      <c r="O981" s="12"/>
      <c r="P981" s="12"/>
      <c r="Q981" s="12"/>
      <c r="R981" s="12"/>
      <c r="S981" s="12"/>
      <c r="T981" s="12"/>
      <c r="U981" s="12"/>
      <c r="V981" s="12"/>
    </row>
    <row r="982" spans="1:22" ht="15.75" customHeight="1" x14ac:dyDescent="0.2">
      <c r="A982" s="12"/>
      <c r="B982" s="12"/>
      <c r="C982" s="12"/>
      <c r="D982" s="12"/>
      <c r="E982" s="12"/>
      <c r="F982" s="12"/>
      <c r="G982" s="12"/>
      <c r="H982" s="12"/>
      <c r="I982" s="12"/>
      <c r="J982" s="12"/>
      <c r="K982" s="12"/>
      <c r="L982" s="12"/>
      <c r="M982" s="12"/>
      <c r="N982" s="12"/>
      <c r="O982" s="12"/>
      <c r="P982" s="12"/>
      <c r="Q982" s="12"/>
      <c r="R982" s="12"/>
      <c r="S982" s="12"/>
      <c r="T982" s="12"/>
      <c r="U982" s="12"/>
      <c r="V982" s="12"/>
    </row>
    <row r="983" spans="1:22" ht="15.75" customHeight="1" x14ac:dyDescent="0.2">
      <c r="A983" s="12"/>
      <c r="B983" s="12"/>
      <c r="C983" s="12"/>
      <c r="D983" s="12"/>
      <c r="E983" s="12"/>
      <c r="F983" s="12"/>
      <c r="G983" s="12"/>
      <c r="H983" s="12"/>
      <c r="I983" s="12"/>
      <c r="J983" s="12"/>
      <c r="K983" s="12"/>
      <c r="L983" s="12"/>
      <c r="M983" s="12"/>
      <c r="N983" s="12"/>
      <c r="O983" s="12"/>
      <c r="P983" s="12"/>
      <c r="Q983" s="12"/>
      <c r="R983" s="12"/>
      <c r="S983" s="12"/>
      <c r="T983" s="12"/>
      <c r="U983" s="12"/>
      <c r="V983" s="12"/>
    </row>
    <row r="984" spans="1:22" ht="15.75" customHeight="1" x14ac:dyDescent="0.2">
      <c r="A984" s="12"/>
      <c r="B984" s="12"/>
      <c r="C984" s="12"/>
      <c r="D984" s="12"/>
      <c r="E984" s="12"/>
      <c r="F984" s="12"/>
      <c r="G984" s="12"/>
      <c r="H984" s="12"/>
      <c r="I984" s="12"/>
      <c r="J984" s="12"/>
      <c r="K984" s="12"/>
      <c r="L984" s="12"/>
      <c r="M984" s="12"/>
      <c r="N984" s="12"/>
      <c r="O984" s="12"/>
      <c r="P984" s="12"/>
      <c r="Q984" s="12"/>
      <c r="R984" s="12"/>
      <c r="S984" s="12"/>
      <c r="T984" s="12"/>
      <c r="U984" s="12"/>
      <c r="V984" s="12"/>
    </row>
    <row r="985" spans="1:22" ht="15.75" customHeight="1" x14ac:dyDescent="0.2">
      <c r="A985" s="12"/>
      <c r="B985" s="12"/>
      <c r="C985" s="12"/>
      <c r="D985" s="12"/>
      <c r="E985" s="12"/>
      <c r="F985" s="12"/>
      <c r="G985" s="12"/>
      <c r="H985" s="12"/>
      <c r="I985" s="12"/>
      <c r="J985" s="12"/>
      <c r="K985" s="12"/>
      <c r="L985" s="12"/>
      <c r="M985" s="12"/>
      <c r="N985" s="12"/>
      <c r="O985" s="12"/>
      <c r="P985" s="12"/>
      <c r="Q985" s="12"/>
      <c r="R985" s="12"/>
      <c r="S985" s="12"/>
      <c r="T985" s="12"/>
      <c r="U985" s="12"/>
      <c r="V985" s="12"/>
    </row>
    <row r="986" spans="1:22" ht="15.75" customHeight="1" x14ac:dyDescent="0.2">
      <c r="A986" s="12"/>
      <c r="B986" s="12"/>
      <c r="C986" s="12"/>
      <c r="D986" s="12"/>
      <c r="E986" s="12"/>
      <c r="F986" s="12"/>
      <c r="G986" s="12"/>
      <c r="H986" s="12"/>
      <c r="I986" s="12"/>
      <c r="J986" s="12"/>
      <c r="K986" s="12"/>
      <c r="L986" s="12"/>
      <c r="M986" s="12"/>
      <c r="N986" s="12"/>
      <c r="O986" s="12"/>
      <c r="P986" s="12"/>
      <c r="Q986" s="12"/>
      <c r="R986" s="12"/>
      <c r="S986" s="12"/>
      <c r="T986" s="12"/>
      <c r="U986" s="12"/>
      <c r="V986" s="12"/>
    </row>
    <row r="987" spans="1:22" ht="15.75" customHeight="1" x14ac:dyDescent="0.2">
      <c r="A987" s="12"/>
      <c r="B987" s="12"/>
      <c r="C987" s="12"/>
      <c r="D987" s="12"/>
      <c r="E987" s="12"/>
      <c r="F987" s="12"/>
      <c r="G987" s="12"/>
      <c r="H987" s="12"/>
      <c r="I987" s="12"/>
      <c r="J987" s="12"/>
      <c r="K987" s="12"/>
      <c r="L987" s="12"/>
      <c r="M987" s="12"/>
      <c r="N987" s="12"/>
      <c r="O987" s="12"/>
      <c r="P987" s="12"/>
      <c r="Q987" s="12"/>
      <c r="R987" s="12"/>
      <c r="S987" s="12"/>
      <c r="T987" s="12"/>
      <c r="U987" s="12"/>
      <c r="V987" s="12"/>
    </row>
    <row r="988" spans="1:22" ht="15.75" customHeight="1" x14ac:dyDescent="0.2">
      <c r="A988" s="12"/>
      <c r="B988" s="12"/>
      <c r="C988" s="12"/>
      <c r="D988" s="12"/>
      <c r="E988" s="12"/>
      <c r="F988" s="12"/>
      <c r="G988" s="12"/>
      <c r="H988" s="12"/>
      <c r="I988" s="12"/>
      <c r="J988" s="12"/>
      <c r="K988" s="12"/>
      <c r="L988" s="12"/>
      <c r="M988" s="12"/>
      <c r="N988" s="12"/>
      <c r="O988" s="12"/>
      <c r="P988" s="12"/>
      <c r="Q988" s="12"/>
      <c r="R988" s="12"/>
      <c r="S988" s="12"/>
      <c r="T988" s="12"/>
      <c r="U988" s="12"/>
      <c r="V988" s="12"/>
    </row>
    <row r="989" spans="1:22" ht="15.75" customHeight="1" x14ac:dyDescent="0.2">
      <c r="A989" s="12"/>
      <c r="B989" s="12"/>
      <c r="C989" s="12"/>
      <c r="D989" s="12"/>
      <c r="E989" s="12"/>
      <c r="F989" s="12"/>
      <c r="G989" s="12"/>
      <c r="H989" s="12"/>
      <c r="I989" s="12"/>
      <c r="J989" s="12"/>
      <c r="K989" s="12"/>
      <c r="L989" s="12"/>
      <c r="M989" s="12"/>
      <c r="N989" s="12"/>
      <c r="O989" s="12"/>
      <c r="P989" s="12"/>
      <c r="Q989" s="12"/>
      <c r="R989" s="12"/>
      <c r="S989" s="12"/>
      <c r="T989" s="12"/>
      <c r="U989" s="12"/>
      <c r="V989" s="12"/>
    </row>
    <row r="990" spans="1:22" ht="15.75" customHeight="1" x14ac:dyDescent="0.2">
      <c r="A990" s="12"/>
      <c r="B990" s="12"/>
      <c r="C990" s="12"/>
      <c r="D990" s="12"/>
      <c r="E990" s="12"/>
      <c r="F990" s="12"/>
      <c r="G990" s="12"/>
      <c r="H990" s="12"/>
      <c r="I990" s="12"/>
      <c r="J990" s="12"/>
      <c r="K990" s="12"/>
      <c r="L990" s="12"/>
      <c r="M990" s="12"/>
      <c r="N990" s="12"/>
      <c r="O990" s="12"/>
      <c r="P990" s="12"/>
      <c r="Q990" s="12"/>
      <c r="R990" s="12"/>
      <c r="S990" s="12"/>
      <c r="T990" s="12"/>
      <c r="U990" s="12"/>
      <c r="V990" s="12"/>
    </row>
    <row r="991" spans="1:22" ht="15.75" customHeight="1" x14ac:dyDescent="0.2">
      <c r="A991" s="12"/>
      <c r="B991" s="12"/>
      <c r="C991" s="12"/>
      <c r="D991" s="12"/>
      <c r="E991" s="12"/>
      <c r="F991" s="12"/>
      <c r="G991" s="12"/>
      <c r="H991" s="12"/>
      <c r="I991" s="12"/>
      <c r="J991" s="12"/>
      <c r="K991" s="12"/>
      <c r="L991" s="12"/>
      <c r="M991" s="12"/>
      <c r="N991" s="12"/>
      <c r="O991" s="12"/>
      <c r="P991" s="12"/>
      <c r="Q991" s="12"/>
      <c r="R991" s="12"/>
      <c r="S991" s="12"/>
      <c r="T991" s="12"/>
      <c r="U991" s="12"/>
      <c r="V991" s="12"/>
    </row>
    <row r="992" spans="1:22" ht="15.75" customHeight="1" x14ac:dyDescent="0.2">
      <c r="A992" s="12"/>
      <c r="B992" s="12"/>
      <c r="C992" s="12"/>
      <c r="D992" s="12"/>
      <c r="E992" s="12"/>
      <c r="F992" s="12"/>
      <c r="G992" s="12"/>
      <c r="H992" s="12"/>
      <c r="I992" s="12"/>
      <c r="J992" s="12"/>
      <c r="K992" s="12"/>
      <c r="L992" s="12"/>
      <c r="M992" s="12"/>
      <c r="N992" s="12"/>
      <c r="O992" s="12"/>
      <c r="P992" s="12"/>
      <c r="Q992" s="12"/>
      <c r="R992" s="12"/>
      <c r="S992" s="12"/>
      <c r="T992" s="12"/>
      <c r="U992" s="12"/>
      <c r="V992" s="12"/>
    </row>
    <row r="993" spans="1:22" ht="15.75" customHeight="1" x14ac:dyDescent="0.2">
      <c r="A993" s="12"/>
      <c r="B993" s="12"/>
      <c r="C993" s="12"/>
      <c r="D993" s="12"/>
      <c r="E993" s="12"/>
      <c r="F993" s="12"/>
      <c r="G993" s="12"/>
      <c r="H993" s="12"/>
      <c r="I993" s="12"/>
      <c r="J993" s="12"/>
      <c r="K993" s="12"/>
      <c r="L993" s="12"/>
      <c r="M993" s="12"/>
      <c r="N993" s="12"/>
      <c r="O993" s="12"/>
      <c r="P993" s="12"/>
      <c r="Q993" s="12"/>
      <c r="R993" s="12"/>
      <c r="S993" s="12"/>
      <c r="T993" s="12"/>
      <c r="U993" s="12"/>
      <c r="V993" s="12"/>
    </row>
    <row r="994" spans="1:22" ht="15.75" customHeight="1" x14ac:dyDescent="0.2">
      <c r="A994" s="12"/>
      <c r="B994" s="12"/>
      <c r="C994" s="12"/>
      <c r="D994" s="12"/>
      <c r="E994" s="12"/>
      <c r="F994" s="12"/>
      <c r="G994" s="12"/>
      <c r="H994" s="12"/>
      <c r="I994" s="12"/>
      <c r="J994" s="12"/>
      <c r="K994" s="12"/>
      <c r="L994" s="12"/>
      <c r="M994" s="12"/>
      <c r="N994" s="12"/>
      <c r="O994" s="12"/>
      <c r="P994" s="12"/>
      <c r="Q994" s="12"/>
      <c r="R994" s="12"/>
      <c r="S994" s="12"/>
      <c r="T994" s="12"/>
      <c r="U994" s="12"/>
      <c r="V994" s="12"/>
    </row>
    <row r="995" spans="1:22" ht="15.75" customHeight="1" x14ac:dyDescent="0.2">
      <c r="A995" s="12"/>
      <c r="B995" s="12"/>
      <c r="C995" s="12"/>
      <c r="D995" s="12"/>
      <c r="E995" s="12"/>
      <c r="F995" s="12"/>
      <c r="G995" s="12"/>
      <c r="H995" s="12"/>
      <c r="I995" s="12"/>
      <c r="J995" s="12"/>
      <c r="K995" s="12"/>
      <c r="L995" s="12"/>
      <c r="M995" s="12"/>
      <c r="N995" s="12"/>
      <c r="O995" s="12"/>
      <c r="P995" s="12"/>
      <c r="Q995" s="12"/>
      <c r="R995" s="12"/>
      <c r="S995" s="12"/>
      <c r="T995" s="12"/>
      <c r="U995" s="12"/>
      <c r="V995" s="12"/>
    </row>
    <row r="996" spans="1:22" ht="15.75" customHeight="1" x14ac:dyDescent="0.2">
      <c r="A996" s="12"/>
      <c r="B996" s="12"/>
      <c r="C996" s="12"/>
      <c r="D996" s="12"/>
      <c r="E996" s="12"/>
      <c r="F996" s="12"/>
      <c r="G996" s="12"/>
      <c r="H996" s="12"/>
      <c r="I996" s="12"/>
      <c r="J996" s="12"/>
      <c r="K996" s="12"/>
      <c r="L996" s="12"/>
      <c r="M996" s="12"/>
      <c r="N996" s="12"/>
      <c r="O996" s="12"/>
      <c r="P996" s="12"/>
      <c r="Q996" s="12"/>
      <c r="R996" s="12"/>
      <c r="S996" s="12"/>
      <c r="T996" s="12"/>
      <c r="U996" s="12"/>
      <c r="V996" s="12"/>
    </row>
    <row r="997" spans="1:22" ht="15.75" customHeight="1" x14ac:dyDescent="0.2">
      <c r="A997" s="12"/>
      <c r="B997" s="12"/>
      <c r="C997" s="12"/>
      <c r="D997" s="12"/>
      <c r="E997" s="12"/>
      <c r="F997" s="12"/>
      <c r="G997" s="12"/>
      <c r="H997" s="12"/>
      <c r="I997" s="12"/>
      <c r="J997" s="12"/>
      <c r="K997" s="12"/>
      <c r="L997" s="12"/>
      <c r="M997" s="12"/>
      <c r="N997" s="12"/>
      <c r="O997" s="12"/>
      <c r="P997" s="12"/>
      <c r="Q997" s="12"/>
      <c r="R997" s="12"/>
      <c r="S997" s="12"/>
      <c r="T997" s="12"/>
      <c r="U997" s="12"/>
      <c r="V997" s="12"/>
    </row>
    <row r="998" spans="1:22" ht="15.75" customHeight="1" x14ac:dyDescent="0.2">
      <c r="A998" s="12"/>
      <c r="B998" s="12"/>
      <c r="C998" s="12"/>
      <c r="D998" s="12"/>
      <c r="E998" s="12"/>
      <c r="F998" s="12"/>
      <c r="G998" s="12"/>
      <c r="H998" s="12"/>
      <c r="I998" s="12"/>
      <c r="J998" s="12"/>
      <c r="K998" s="12"/>
      <c r="L998" s="12"/>
      <c r="M998" s="12"/>
      <c r="N998" s="12"/>
      <c r="O998" s="12"/>
      <c r="P998" s="12"/>
      <c r="Q998" s="12"/>
      <c r="R998" s="12"/>
      <c r="S998" s="12"/>
      <c r="T998" s="12"/>
      <c r="U998" s="12"/>
      <c r="V998" s="12"/>
    </row>
    <row r="999" spans="1:22" ht="15.75" customHeight="1" x14ac:dyDescent="0.2">
      <c r="A999" s="12"/>
      <c r="B999" s="12"/>
      <c r="C999" s="12"/>
      <c r="D999" s="12"/>
      <c r="E999" s="12"/>
      <c r="F999" s="12"/>
      <c r="G999" s="12"/>
      <c r="H999" s="12"/>
      <c r="I999" s="12"/>
      <c r="J999" s="12"/>
      <c r="K999" s="12"/>
      <c r="L999" s="12"/>
      <c r="M999" s="12"/>
      <c r="N999" s="12"/>
      <c r="O999" s="12"/>
      <c r="P999" s="12"/>
      <c r="Q999" s="12"/>
      <c r="R999" s="12"/>
      <c r="S999" s="12"/>
      <c r="T999" s="12"/>
      <c r="U999" s="12"/>
      <c r="V999" s="12"/>
    </row>
    <row r="1000" spans="1:22" ht="15.75" customHeight="1" x14ac:dyDescent="0.2">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000"/>
  <sheetViews>
    <sheetView topLeftCell="K1" workbookViewId="0">
      <pane ySplit="3" topLeftCell="A147" activePane="bottomLeft" state="frozen"/>
      <selection pane="bottomLeft" activeCell="M58" sqref="M58"/>
    </sheetView>
  </sheetViews>
  <sheetFormatPr defaultColWidth="14.42578125" defaultRowHeight="15.75" customHeight="1" x14ac:dyDescent="0.2"/>
  <cols>
    <col min="2" max="2" width="21.28515625" customWidth="1"/>
  </cols>
  <sheetData>
    <row r="1" spans="1:38" ht="15.75" customHeight="1" x14ac:dyDescent="0.2">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row>
    <row r="2" spans="1:38" ht="15.75" customHeight="1" x14ac:dyDescent="0.2">
      <c r="A2" s="28">
        <v>0.81799999999999995</v>
      </c>
      <c r="B2" s="12"/>
      <c r="C2" s="12"/>
      <c r="D2" s="28">
        <v>61</v>
      </c>
      <c r="E2" s="12"/>
      <c r="F2" s="12"/>
      <c r="G2" s="12"/>
      <c r="H2" s="12"/>
      <c r="I2" s="12"/>
      <c r="J2" s="28">
        <v>62</v>
      </c>
      <c r="K2" s="12"/>
      <c r="L2" s="12"/>
      <c r="M2" s="12"/>
      <c r="N2" s="12"/>
      <c r="O2" s="12"/>
      <c r="P2" s="28">
        <v>63</v>
      </c>
      <c r="Q2" s="12"/>
      <c r="R2" s="12"/>
      <c r="S2" s="12"/>
      <c r="T2" s="12"/>
      <c r="U2" s="12"/>
      <c r="V2" s="28">
        <v>64</v>
      </c>
      <c r="W2" s="12"/>
      <c r="X2" s="12"/>
      <c r="Y2" s="12"/>
      <c r="Z2" s="12"/>
      <c r="AA2" s="12"/>
      <c r="AB2" s="28">
        <v>65</v>
      </c>
      <c r="AC2" s="12"/>
      <c r="AD2" s="12"/>
      <c r="AE2" s="12"/>
      <c r="AF2" s="12"/>
      <c r="AG2" s="12"/>
      <c r="AH2" s="28">
        <v>66</v>
      </c>
      <c r="AI2" s="12"/>
      <c r="AJ2" s="12"/>
      <c r="AK2" s="12"/>
      <c r="AL2" s="12"/>
    </row>
    <row r="3" spans="1:38" ht="51.75" x14ac:dyDescent="0.25">
      <c r="A3" s="391" t="s">
        <v>86</v>
      </c>
      <c r="B3" s="381"/>
      <c r="C3" s="14"/>
      <c r="D3" s="30" t="s">
        <v>237</v>
      </c>
      <c r="E3" s="31" t="s">
        <v>54</v>
      </c>
      <c r="F3" s="31" t="s">
        <v>55</v>
      </c>
      <c r="G3" s="31" t="s">
        <v>56</v>
      </c>
      <c r="H3" s="31" t="s">
        <v>57</v>
      </c>
      <c r="I3" s="14"/>
      <c r="J3" s="30" t="s">
        <v>238</v>
      </c>
      <c r="K3" s="31" t="s">
        <v>54</v>
      </c>
      <c r="L3" s="31" t="s">
        <v>55</v>
      </c>
      <c r="M3" s="31" t="s">
        <v>56</v>
      </c>
      <c r="N3" s="31" t="s">
        <v>57</v>
      </c>
      <c r="O3" s="14"/>
      <c r="P3" s="30" t="s">
        <v>239</v>
      </c>
      <c r="Q3" s="31" t="s">
        <v>54</v>
      </c>
      <c r="R3" s="31" t="s">
        <v>55</v>
      </c>
      <c r="S3" s="31" t="s">
        <v>56</v>
      </c>
      <c r="T3" s="31" t="s">
        <v>57</v>
      </c>
      <c r="U3" s="14"/>
      <c r="V3" s="30" t="s">
        <v>240</v>
      </c>
      <c r="W3" s="31" t="s">
        <v>54</v>
      </c>
      <c r="X3" s="31" t="s">
        <v>55</v>
      </c>
      <c r="Y3" s="31" t="s">
        <v>56</v>
      </c>
      <c r="Z3" s="31" t="s">
        <v>57</v>
      </c>
      <c r="AA3" s="29"/>
      <c r="AB3" s="30" t="s">
        <v>241</v>
      </c>
      <c r="AC3" s="31" t="s">
        <v>54</v>
      </c>
      <c r="AD3" s="31" t="s">
        <v>55</v>
      </c>
      <c r="AE3" s="31" t="s">
        <v>56</v>
      </c>
      <c r="AF3" s="31" t="s">
        <v>57</v>
      </c>
      <c r="AG3" s="29"/>
      <c r="AH3" s="30" t="s">
        <v>242</v>
      </c>
      <c r="AI3" s="31" t="s">
        <v>54</v>
      </c>
      <c r="AJ3" s="31" t="s">
        <v>55</v>
      </c>
      <c r="AK3" s="31" t="s">
        <v>56</v>
      </c>
      <c r="AL3" s="31" t="s">
        <v>57</v>
      </c>
    </row>
    <row r="4" spans="1:38" ht="15.75" customHeight="1" x14ac:dyDescent="0.2">
      <c r="A4" s="33" t="s">
        <v>18</v>
      </c>
      <c r="B4" s="59">
        <f t="shared" ref="B4:B58" si="0">AVERAGE(H4,N4,T4,Z4,AF4,AL4)</f>
        <v>12.341879708046818</v>
      </c>
      <c r="C4" s="12"/>
      <c r="D4" s="53" t="s">
        <v>18</v>
      </c>
      <c r="E4" s="28">
        <f>IF(ISERROR(HLOOKUP(D4,'Raw data'!$F$3:$BH$104,D$2,FALSE)),"",HLOOKUP(D4,'Raw data'!$F$3:$BH$104,D$2,FALSE))</f>
        <v>18</v>
      </c>
      <c r="F4" s="12">
        <f t="shared" ref="F4:F58" si="1">E4-E$61</f>
        <v>10</v>
      </c>
      <c r="G4" s="12">
        <f t="shared" ref="G4:G58" si="2">100-(F4*E$64)</f>
        <v>23.07692307692308</v>
      </c>
      <c r="H4" s="12">
        <f t="shared" ref="H4:H58" si="3">G4*$A$2</f>
        <v>18.876923076923077</v>
      </c>
      <c r="I4" s="12"/>
      <c r="J4" s="53" t="s">
        <v>18</v>
      </c>
      <c r="K4" s="28">
        <f>IF(ISERROR(HLOOKUP(J4,'Raw data'!$F$3:$BH$104,J$2,FALSE)),"",HLOOKUP(J4,'Raw data'!$F$3:$BH$104,J$2,FALSE))</f>
        <v>18</v>
      </c>
      <c r="L4" s="12">
        <f t="shared" ref="L4:L58" si="4">K4-K$61</f>
        <v>17</v>
      </c>
      <c r="M4" s="12">
        <f t="shared" ref="M4:M57" si="5">100-(L4*K$64)</f>
        <v>0</v>
      </c>
      <c r="N4" s="12">
        <f t="shared" ref="N4:N57" si="6">M4*$A$2</f>
        <v>0</v>
      </c>
      <c r="O4" s="12"/>
      <c r="P4" s="53" t="s">
        <v>18</v>
      </c>
      <c r="Q4" s="28">
        <f>IF(ISERROR(HLOOKUP(P4,'Raw data'!$F$3:$BH$104,P$2,FALSE)),"",HLOOKUP(P4,'Raw data'!$F$3:$BH$104,P$2,FALSE))</f>
        <v>1</v>
      </c>
      <c r="R4" s="12">
        <f t="shared" ref="R4:R58" si="7">Q$60-Q4</f>
        <v>540</v>
      </c>
      <c r="S4" s="12">
        <f t="shared" ref="S4:S58" si="8">100-(R4*Q$64)</f>
        <v>0.18484288354898126</v>
      </c>
      <c r="T4" s="12">
        <f t="shared" ref="T4:T32" si="9">S4*$A$2</f>
        <v>0.15120147874306666</v>
      </c>
      <c r="U4" s="12"/>
      <c r="V4" s="53" t="s">
        <v>18</v>
      </c>
      <c r="W4" s="28">
        <f>IF(ISERROR(HLOOKUP(V4,'Raw data'!$F$3:$BH$104,V$2,FALSE)),"",HLOOKUP(V4,'Raw data'!$F$3:$BH$104,V$2,FALSE))</f>
        <v>1</v>
      </c>
      <c r="X4" s="12">
        <f t="shared" ref="X4:X27" si="10">W$60-W4</f>
        <v>397</v>
      </c>
      <c r="Y4" s="12">
        <f t="shared" ref="Y4:Y27" si="11">100-(X4*W$64)</f>
        <v>0</v>
      </c>
      <c r="Z4" s="12">
        <f t="shared" ref="Z4:Z27" si="12">Y4*$A$2</f>
        <v>0</v>
      </c>
      <c r="AA4" s="12"/>
      <c r="AB4" s="53" t="s">
        <v>18</v>
      </c>
      <c r="AC4" s="28">
        <f>IF(ISERROR(HLOOKUP(AB4,'Raw data'!$F$3:$BH$104,AB$2,FALSE)),"",HLOOKUP(AB4,'Raw data'!$F$3:$BH$104,AB$2,FALSE))</f>
        <v>1</v>
      </c>
      <c r="AD4" s="12">
        <f t="shared" ref="AD4:AD27" si="13">AC$60-AC4</f>
        <v>166</v>
      </c>
      <c r="AE4" s="12">
        <f t="shared" ref="AE4:AE27" si="14">100-(AD4*AC$64)</f>
        <v>0.59880239520958867</v>
      </c>
      <c r="AF4" s="12">
        <f t="shared" ref="AF4:AF27" si="15">AE4*$A$2</f>
        <v>0.48982035928144352</v>
      </c>
      <c r="AG4" s="12"/>
      <c r="AH4" s="53" t="s">
        <v>18</v>
      </c>
      <c r="AI4" s="28">
        <f>IF(ISERROR(HLOOKUP(AH4,'Raw data'!$F$3:$BH$104,AH$2,FALSE)),"",HLOOKUP(AH4,'Raw data'!$F$3:$BH$104,AH$2,FALSE))</f>
        <v>2</v>
      </c>
      <c r="AJ4" s="12">
        <f t="shared" ref="AJ4:AJ58" si="16">AI$60-AI4</f>
        <v>1</v>
      </c>
      <c r="AK4" s="12">
        <f t="shared" ref="AK4:AK58" si="17">100-(AJ4*AI$64)</f>
        <v>66.666666666666657</v>
      </c>
      <c r="AL4" s="12">
        <f t="shared" ref="AL4:AL58" si="18">AK4*$A$2</f>
        <v>54.533333333333324</v>
      </c>
    </row>
    <row r="5" spans="1:38" ht="15.75" customHeight="1" x14ac:dyDescent="0.2">
      <c r="A5" s="69" t="s">
        <v>118</v>
      </c>
      <c r="B5" s="59">
        <f t="shared" si="0"/>
        <v>13.405015841902665</v>
      </c>
      <c r="C5" s="12"/>
      <c r="D5" s="62" t="s">
        <v>118</v>
      </c>
      <c r="E5" s="28">
        <f>IF(ISERROR(HLOOKUP(D5,'Raw data'!$F$3:$BH$104,D$2,FALSE)),"",HLOOKUP(D5,'Raw data'!$F$3:$BH$104,D$2,FALSE))</f>
        <v>18</v>
      </c>
      <c r="F5" s="12">
        <f t="shared" si="1"/>
        <v>10</v>
      </c>
      <c r="G5" s="12">
        <f t="shared" si="2"/>
        <v>23.07692307692308</v>
      </c>
      <c r="H5" s="12">
        <f t="shared" si="3"/>
        <v>18.876923076923077</v>
      </c>
      <c r="I5" s="12"/>
      <c r="J5" s="62" t="s">
        <v>118</v>
      </c>
      <c r="K5" s="28">
        <f>IF(ISERROR(HLOOKUP(J5,'Raw data'!$F$3:$BH$104,J$2,FALSE)),"",HLOOKUP(J5,'Raw data'!$F$3:$BH$104,J$2,FALSE))</f>
        <v>18</v>
      </c>
      <c r="L5" s="12">
        <f t="shared" si="4"/>
        <v>17</v>
      </c>
      <c r="M5" s="12">
        <f t="shared" si="5"/>
        <v>0</v>
      </c>
      <c r="N5" s="12">
        <f t="shared" si="6"/>
        <v>0</v>
      </c>
      <c r="O5" s="12"/>
      <c r="P5" s="62" t="s">
        <v>118</v>
      </c>
      <c r="Q5" s="28">
        <f>IF(ISERROR(HLOOKUP(P5,'Raw data'!$F$3:$BH$104,P$2,FALSE)),"",HLOOKUP(P5,'Raw data'!$F$3:$BH$104,P$2,FALSE))</f>
        <v>12</v>
      </c>
      <c r="R5" s="12">
        <f t="shared" si="7"/>
        <v>529</v>
      </c>
      <c r="S5" s="12">
        <f t="shared" si="8"/>
        <v>2.2181146025877894</v>
      </c>
      <c r="T5" s="12">
        <f t="shared" si="9"/>
        <v>1.8144177449168115</v>
      </c>
      <c r="U5" s="12"/>
      <c r="V5" s="62" t="s">
        <v>118</v>
      </c>
      <c r="W5" s="28">
        <f>IF(ISERROR(HLOOKUP(V5,'Raw data'!$F$3:$BH$104,V$2,FALSE)),"",HLOOKUP(V5,'Raw data'!$F$3:$BH$104,V$2,FALSE))</f>
        <v>12</v>
      </c>
      <c r="X5" s="12">
        <f t="shared" si="10"/>
        <v>386</v>
      </c>
      <c r="Y5" s="12">
        <f t="shared" si="11"/>
        <v>2.7707808564231726</v>
      </c>
      <c r="Z5" s="12">
        <f t="shared" si="12"/>
        <v>2.2664987405541552</v>
      </c>
      <c r="AA5" s="12"/>
      <c r="AB5" s="62" t="s">
        <v>118</v>
      </c>
      <c r="AC5" s="28">
        <f>IF(ISERROR(HLOOKUP(AB5,'Raw data'!$F$3:$BH$104,AB$2,FALSE)),"",HLOOKUP(AB5,'Raw data'!$F$3:$BH$104,AB$2,FALSE))</f>
        <v>6</v>
      </c>
      <c r="AD5" s="12">
        <f t="shared" si="13"/>
        <v>161</v>
      </c>
      <c r="AE5" s="12">
        <f t="shared" si="14"/>
        <v>3.5928143712574894</v>
      </c>
      <c r="AF5" s="12">
        <f t="shared" si="15"/>
        <v>2.9389221556886262</v>
      </c>
      <c r="AG5" s="12"/>
      <c r="AH5" s="62" t="s">
        <v>118</v>
      </c>
      <c r="AI5" s="28">
        <f>IF(ISERROR(HLOOKUP(AH5,'Raw data'!$F$3:$BH$104,AH$2,FALSE)),"",HLOOKUP(AH5,'Raw data'!$F$3:$BH$104,AH$2,FALSE))</f>
        <v>2</v>
      </c>
      <c r="AJ5" s="12">
        <f t="shared" si="16"/>
        <v>1</v>
      </c>
      <c r="AK5" s="12">
        <f t="shared" si="17"/>
        <v>66.666666666666657</v>
      </c>
      <c r="AL5" s="12">
        <f t="shared" si="18"/>
        <v>54.533333333333324</v>
      </c>
    </row>
    <row r="6" spans="1:38" ht="15.75" customHeight="1" x14ac:dyDescent="0.2">
      <c r="A6" s="71" t="s">
        <v>142</v>
      </c>
      <c r="B6" s="59">
        <f t="shared" si="0"/>
        <v>5.4072125050960134</v>
      </c>
      <c r="C6" s="12"/>
      <c r="D6" s="64" t="s">
        <v>142</v>
      </c>
      <c r="E6" s="28">
        <f>IF(ISERROR(HLOOKUP(D6,'Raw data'!$F$3:$BH$104,D$2,FALSE)),"",HLOOKUP(D6,'Raw data'!$F$3:$BH$104,D$2,FALSE))</f>
        <v>20</v>
      </c>
      <c r="F6" s="12">
        <f t="shared" si="1"/>
        <v>12</v>
      </c>
      <c r="G6" s="12">
        <f t="shared" si="2"/>
        <v>7.6923076923076934</v>
      </c>
      <c r="H6" s="12">
        <f t="shared" si="3"/>
        <v>6.292307692307693</v>
      </c>
      <c r="I6" s="12"/>
      <c r="J6" s="64" t="s">
        <v>142</v>
      </c>
      <c r="K6" s="28">
        <f>IF(ISERROR(HLOOKUP(J6,'Raw data'!$F$3:$BH$104,J$2,FALSE)),"",HLOOKUP(J6,'Raw data'!$F$3:$BH$104,J$2,FALSE))</f>
        <v>15</v>
      </c>
      <c r="L6" s="12">
        <f t="shared" si="4"/>
        <v>14</v>
      </c>
      <c r="M6" s="12">
        <f t="shared" si="5"/>
        <v>17.647058823529406</v>
      </c>
      <c r="N6" s="12">
        <f t="shared" si="6"/>
        <v>14.435294117647054</v>
      </c>
      <c r="O6" s="12"/>
      <c r="P6" s="64" t="s">
        <v>142</v>
      </c>
      <c r="Q6" s="28">
        <f>IF(ISERROR(HLOOKUP(P6,'Raw data'!$F$3:$BH$104,P$2,FALSE)),"",HLOOKUP(P6,'Raw data'!$F$3:$BH$104,P$2,FALSE))</f>
        <v>32</v>
      </c>
      <c r="R6" s="12">
        <f t="shared" si="7"/>
        <v>509</v>
      </c>
      <c r="S6" s="12">
        <f t="shared" si="8"/>
        <v>5.9149722735674573</v>
      </c>
      <c r="T6" s="12">
        <f t="shared" si="9"/>
        <v>4.8384473197781794</v>
      </c>
      <c r="U6" s="12"/>
      <c r="V6" s="64" t="s">
        <v>142</v>
      </c>
      <c r="W6" s="28">
        <f>IF(ISERROR(HLOOKUP(V6,'Raw data'!$F$3:$BH$104,V$2,FALSE)),"",HLOOKUP(V6,'Raw data'!$F$3:$BH$104,V$2,FALSE))</f>
        <v>32</v>
      </c>
      <c r="X6" s="12">
        <f t="shared" si="10"/>
        <v>366</v>
      </c>
      <c r="Y6" s="12">
        <f t="shared" si="11"/>
        <v>7.8085642317380319</v>
      </c>
      <c r="Z6" s="12">
        <f t="shared" si="12"/>
        <v>6.3874055415617095</v>
      </c>
      <c r="AA6" s="12"/>
      <c r="AB6" s="64" t="s">
        <v>142</v>
      </c>
      <c r="AC6" s="28">
        <f>IF(ISERROR(HLOOKUP(AB6,'Raw data'!$F$3:$BH$104,AB$2,FALSE)),"",HLOOKUP(AB6,'Raw data'!$F$3:$BH$104,AB$2,FALSE))</f>
        <v>1</v>
      </c>
      <c r="AD6" s="12">
        <f t="shared" si="13"/>
        <v>166</v>
      </c>
      <c r="AE6" s="12">
        <f t="shared" si="14"/>
        <v>0.59880239520958867</v>
      </c>
      <c r="AF6" s="12">
        <f t="shared" si="15"/>
        <v>0.48982035928144352</v>
      </c>
      <c r="AG6" s="12"/>
      <c r="AH6" s="64" t="s">
        <v>142</v>
      </c>
      <c r="AI6" s="28">
        <f>IF(ISERROR(HLOOKUP(AH6,'Raw data'!$F$3:$BH$104,AH$2,FALSE)),"",HLOOKUP(AH6,'Raw data'!$F$3:$BH$104,AH$2,FALSE))</f>
        <v>0</v>
      </c>
      <c r="AJ6" s="12">
        <f t="shared" si="16"/>
        <v>3</v>
      </c>
      <c r="AK6" s="12">
        <f t="shared" si="17"/>
        <v>0</v>
      </c>
      <c r="AL6" s="12">
        <f t="shared" si="18"/>
        <v>0</v>
      </c>
    </row>
    <row r="7" spans="1:38" ht="15.75" customHeight="1" x14ac:dyDescent="0.2">
      <c r="A7" s="73" t="s">
        <v>143</v>
      </c>
      <c r="B7" s="59">
        <f t="shared" si="0"/>
        <v>14.48128024786495</v>
      </c>
      <c r="C7" s="12"/>
      <c r="D7" s="65" t="s">
        <v>143</v>
      </c>
      <c r="E7" s="28">
        <f>IF(ISERROR(HLOOKUP(D7,'Raw data'!$F$3:$BH$104,D$2,FALSE)),"",HLOOKUP(D7,'Raw data'!$F$3:$BH$104,D$2,FALSE))</f>
        <v>18</v>
      </c>
      <c r="F7" s="12">
        <f t="shared" si="1"/>
        <v>10</v>
      </c>
      <c r="G7" s="12">
        <f t="shared" si="2"/>
        <v>23.07692307692308</v>
      </c>
      <c r="H7" s="12">
        <f t="shared" si="3"/>
        <v>18.876923076923077</v>
      </c>
      <c r="I7" s="12"/>
      <c r="J7" s="65" t="s">
        <v>143</v>
      </c>
      <c r="K7" s="28">
        <f>IF(ISERROR(HLOOKUP(J7,'Raw data'!$F$3:$BH$104,J$2,FALSE)),"",HLOOKUP(J7,'Raw data'!$F$3:$BH$104,J$2,FALSE))</f>
        <v>18</v>
      </c>
      <c r="L7" s="12">
        <f t="shared" si="4"/>
        <v>17</v>
      </c>
      <c r="M7" s="12">
        <f t="shared" si="5"/>
        <v>0</v>
      </c>
      <c r="N7" s="12">
        <f t="shared" si="6"/>
        <v>0</v>
      </c>
      <c r="O7" s="12"/>
      <c r="P7" s="65" t="s">
        <v>143</v>
      </c>
      <c r="Q7" s="28">
        <f>IF(ISERROR(HLOOKUP(P7,'Raw data'!$F$3:$BH$104,P$2,FALSE)),"",HLOOKUP(P7,'Raw data'!$F$3:$BH$104,P$2,FALSE))</f>
        <v>30</v>
      </c>
      <c r="R7" s="12">
        <f t="shared" si="7"/>
        <v>511</v>
      </c>
      <c r="S7" s="12">
        <f t="shared" si="8"/>
        <v>5.5452865064694947</v>
      </c>
      <c r="T7" s="12">
        <f t="shared" si="9"/>
        <v>4.5360443622920466</v>
      </c>
      <c r="U7" s="12"/>
      <c r="V7" s="65" t="s">
        <v>143</v>
      </c>
      <c r="W7" s="28">
        <f>IF(ISERROR(HLOOKUP(V7,'Raw data'!$F$3:$BH$104,V$2,FALSE)),"",HLOOKUP(V7,'Raw data'!$F$3:$BH$104,V$2,FALSE))</f>
        <v>23</v>
      </c>
      <c r="X7" s="12">
        <f t="shared" si="10"/>
        <v>375</v>
      </c>
      <c r="Y7" s="12">
        <f t="shared" si="11"/>
        <v>5.5415617128463452</v>
      </c>
      <c r="Z7" s="12">
        <f t="shared" si="12"/>
        <v>4.5329974811083105</v>
      </c>
      <c r="AA7" s="12"/>
      <c r="AB7" s="65" t="s">
        <v>143</v>
      </c>
      <c r="AC7" s="28">
        <f>IF(ISERROR(HLOOKUP(AB7,'Raw data'!$F$3:$BH$104,AB$2,FALSE)),"",HLOOKUP(AB7,'Raw data'!$F$3:$BH$104,AB$2,FALSE))</f>
        <v>9</v>
      </c>
      <c r="AD7" s="12">
        <f t="shared" si="13"/>
        <v>158</v>
      </c>
      <c r="AE7" s="12">
        <f t="shared" si="14"/>
        <v>5.3892215568862412</v>
      </c>
      <c r="AF7" s="12">
        <f t="shared" si="15"/>
        <v>4.4083832335329447</v>
      </c>
      <c r="AG7" s="12"/>
      <c r="AH7" s="65" t="s">
        <v>143</v>
      </c>
      <c r="AI7" s="28">
        <f>IF(ISERROR(HLOOKUP(AH7,'Raw data'!$F$3:$BH$104,AH$2,FALSE)),"",HLOOKUP(AH7,'Raw data'!$F$3:$BH$104,AH$2,FALSE))</f>
        <v>2</v>
      </c>
      <c r="AJ7" s="12">
        <f t="shared" si="16"/>
        <v>1</v>
      </c>
      <c r="AK7" s="12">
        <f t="shared" si="17"/>
        <v>66.666666666666657</v>
      </c>
      <c r="AL7" s="12">
        <f t="shared" si="18"/>
        <v>54.533333333333324</v>
      </c>
    </row>
    <row r="8" spans="1:38" ht="15.75" customHeight="1" x14ac:dyDescent="0.2">
      <c r="A8" s="69" t="s">
        <v>144</v>
      </c>
      <c r="B8" s="59">
        <f t="shared" si="0"/>
        <v>26.468620725494571</v>
      </c>
      <c r="C8" s="12"/>
      <c r="D8" s="62" t="s">
        <v>144</v>
      </c>
      <c r="E8" s="28">
        <f>IF(ISERROR(HLOOKUP(D8,'Raw data'!$F$3:$BH$104,D$2,FALSE)),"",HLOOKUP(D8,'Raw data'!$F$3:$BH$104,D$2,FALSE))</f>
        <v>8</v>
      </c>
      <c r="F8" s="12">
        <f t="shared" si="1"/>
        <v>0</v>
      </c>
      <c r="G8" s="12">
        <f t="shared" si="2"/>
        <v>100</v>
      </c>
      <c r="H8" s="12">
        <f t="shared" si="3"/>
        <v>81.8</v>
      </c>
      <c r="I8" s="12"/>
      <c r="J8" s="62" t="s">
        <v>144</v>
      </c>
      <c r="K8" s="28">
        <f>IF(ISERROR(HLOOKUP(J8,'Raw data'!$F$3:$BH$104,J$2,FALSE)),"",HLOOKUP(J8,'Raw data'!$F$3:$BH$104,J$2,FALSE))</f>
        <v>18</v>
      </c>
      <c r="L8" s="12">
        <f t="shared" si="4"/>
        <v>17</v>
      </c>
      <c r="M8" s="12">
        <f t="shared" si="5"/>
        <v>0</v>
      </c>
      <c r="N8" s="12">
        <f t="shared" si="6"/>
        <v>0</v>
      </c>
      <c r="O8" s="12"/>
      <c r="P8" s="62" t="s">
        <v>144</v>
      </c>
      <c r="Q8" s="28">
        <f>IF(ISERROR(HLOOKUP(P8,'Raw data'!$F$3:$BH$104,P$2,FALSE)),"",HLOOKUP(P8,'Raw data'!$F$3:$BH$104,P$2,FALSE))</f>
        <v>36</v>
      </c>
      <c r="R8" s="12">
        <f t="shared" si="7"/>
        <v>505</v>
      </c>
      <c r="S8" s="12">
        <f t="shared" si="8"/>
        <v>6.6543438077633965</v>
      </c>
      <c r="T8" s="12">
        <f t="shared" si="9"/>
        <v>5.4432532347504576</v>
      </c>
      <c r="U8" s="12"/>
      <c r="V8" s="62" t="s">
        <v>144</v>
      </c>
      <c r="W8" s="28">
        <f>IF(ISERROR(HLOOKUP(V8,'Raw data'!$F$3:$BH$104,V$2,FALSE)),"",HLOOKUP(V8,'Raw data'!$F$3:$BH$104,V$2,FALSE))</f>
        <v>29</v>
      </c>
      <c r="X8" s="12">
        <f t="shared" si="10"/>
        <v>369</v>
      </c>
      <c r="Y8" s="12">
        <f t="shared" si="11"/>
        <v>7.052896725440803</v>
      </c>
      <c r="Z8" s="12">
        <f t="shared" si="12"/>
        <v>5.7692695214105765</v>
      </c>
      <c r="AA8" s="12"/>
      <c r="AB8" s="62" t="s">
        <v>144</v>
      </c>
      <c r="AC8" s="28">
        <f>IF(ISERROR(HLOOKUP(AB8,'Raw data'!$F$3:$BH$104,AB$2,FALSE)),"",HLOOKUP(AB8,'Raw data'!$F$3:$BH$104,AB$2,FALSE))</f>
        <v>23</v>
      </c>
      <c r="AD8" s="12">
        <f t="shared" si="13"/>
        <v>144</v>
      </c>
      <c r="AE8" s="12">
        <f t="shared" si="14"/>
        <v>13.772455089820369</v>
      </c>
      <c r="AF8" s="12">
        <f t="shared" si="15"/>
        <v>11.265868263473061</v>
      </c>
      <c r="AG8" s="12"/>
      <c r="AH8" s="62" t="s">
        <v>144</v>
      </c>
      <c r="AI8" s="28">
        <f>IF(ISERROR(HLOOKUP(AH8,'Raw data'!$F$3:$BH$104,AH$2,FALSE)),"",HLOOKUP(AH8,'Raw data'!$F$3:$BH$104,AH$2,FALSE))</f>
        <v>2</v>
      </c>
      <c r="AJ8" s="12">
        <f t="shared" si="16"/>
        <v>1</v>
      </c>
      <c r="AK8" s="12">
        <f t="shared" si="17"/>
        <v>66.666666666666657</v>
      </c>
      <c r="AL8" s="12">
        <f t="shared" si="18"/>
        <v>54.533333333333324</v>
      </c>
    </row>
    <row r="9" spans="1:38" ht="15.75" customHeight="1" x14ac:dyDescent="0.2">
      <c r="A9" s="77" t="s">
        <v>145</v>
      </c>
      <c r="B9" s="59">
        <f t="shared" si="0"/>
        <v>14.528402758827136</v>
      </c>
      <c r="C9" s="12"/>
      <c r="D9" s="79" t="s">
        <v>145</v>
      </c>
      <c r="E9" s="28">
        <f>IF(ISERROR(HLOOKUP(D9,'Raw data'!$F$3:$BH$104,D$2,FALSE)),"",HLOOKUP(D9,'Raw data'!$F$3:$BH$104,D$2,FALSE))</f>
        <v>18</v>
      </c>
      <c r="F9" s="12">
        <f t="shared" si="1"/>
        <v>10</v>
      </c>
      <c r="G9" s="12">
        <f t="shared" si="2"/>
        <v>23.07692307692308</v>
      </c>
      <c r="H9" s="12">
        <f t="shared" si="3"/>
        <v>18.876923076923077</v>
      </c>
      <c r="I9" s="12"/>
      <c r="J9" s="79" t="s">
        <v>145</v>
      </c>
      <c r="K9" s="28">
        <f>IF(ISERROR(HLOOKUP(J9,'Raw data'!$F$3:$BH$104,J$2,FALSE)),"",HLOOKUP(J9,'Raw data'!$F$3:$BH$104,J$2,FALSE))</f>
        <v>18</v>
      </c>
      <c r="L9" s="12">
        <f t="shared" si="4"/>
        <v>17</v>
      </c>
      <c r="M9" s="12">
        <f t="shared" si="5"/>
        <v>0</v>
      </c>
      <c r="N9" s="12">
        <f t="shared" si="6"/>
        <v>0</v>
      </c>
      <c r="O9" s="12"/>
      <c r="P9" s="79" t="s">
        <v>145</v>
      </c>
      <c r="Q9" s="28">
        <f>IF(ISERROR(HLOOKUP(P9,'Raw data'!$F$3:$BH$104,P$2,FALSE)),"",HLOOKUP(P9,'Raw data'!$F$3:$BH$104,P$2,FALSE))</f>
        <v>23</v>
      </c>
      <c r="R9" s="12">
        <f t="shared" si="7"/>
        <v>518</v>
      </c>
      <c r="S9" s="12">
        <f t="shared" si="8"/>
        <v>4.2513863216266117</v>
      </c>
      <c r="T9" s="12">
        <f t="shared" si="9"/>
        <v>3.4776340110905681</v>
      </c>
      <c r="U9" s="12"/>
      <c r="V9" s="79" t="s">
        <v>145</v>
      </c>
      <c r="W9" s="28">
        <f>IF(ISERROR(HLOOKUP(V9,'Raw data'!$F$3:$BH$104,V$2,FALSE)),"",HLOOKUP(V9,'Raw data'!$F$3:$BH$104,V$2,FALSE))</f>
        <v>20</v>
      </c>
      <c r="X9" s="12">
        <f t="shared" si="10"/>
        <v>378</v>
      </c>
      <c r="Y9" s="12">
        <f t="shared" si="11"/>
        <v>4.7858942065491163</v>
      </c>
      <c r="Z9" s="12">
        <f t="shared" si="12"/>
        <v>3.914861460957177</v>
      </c>
      <c r="AA9" s="12"/>
      <c r="AB9" s="79" t="s">
        <v>145</v>
      </c>
      <c r="AC9" s="28">
        <f>IF(ISERROR(HLOOKUP(AB9,'Raw data'!$F$3:$BH$104,AB$2,FALSE)),"",HLOOKUP(AB9,'Raw data'!$F$3:$BH$104,AB$2,FALSE))</f>
        <v>13</v>
      </c>
      <c r="AD9" s="12">
        <f t="shared" si="13"/>
        <v>154</v>
      </c>
      <c r="AE9" s="12">
        <f t="shared" si="14"/>
        <v>7.7844311377245532</v>
      </c>
      <c r="AF9" s="12">
        <f t="shared" si="15"/>
        <v>6.3676646706586837</v>
      </c>
      <c r="AG9" s="12"/>
      <c r="AH9" s="79" t="s">
        <v>145</v>
      </c>
      <c r="AI9" s="28">
        <f>IF(ISERROR(HLOOKUP(AH9,'Raw data'!$F$3:$BH$104,AH$2,FALSE)),"",HLOOKUP(AH9,'Raw data'!$F$3:$BH$104,AH$2,FALSE))</f>
        <v>2</v>
      </c>
      <c r="AJ9" s="12">
        <f t="shared" si="16"/>
        <v>1</v>
      </c>
      <c r="AK9" s="12">
        <f t="shared" si="17"/>
        <v>66.666666666666657</v>
      </c>
      <c r="AL9" s="12">
        <f t="shared" si="18"/>
        <v>54.533333333333324</v>
      </c>
    </row>
    <row r="10" spans="1:38" ht="15.75" customHeight="1" x14ac:dyDescent="0.2">
      <c r="A10" s="81" t="s">
        <v>146</v>
      </c>
      <c r="B10" s="59">
        <f t="shared" si="0"/>
        <v>14.509948146148382</v>
      </c>
      <c r="C10" s="12"/>
      <c r="D10" s="84" t="s">
        <v>146</v>
      </c>
      <c r="E10" s="28">
        <f>IF(ISERROR(HLOOKUP(D10,'Raw data'!$F$3:$BH$104,D$2,FALSE)),"",HLOOKUP(D10,'Raw data'!$F$3:$BH$104,D$2,FALSE))</f>
        <v>18</v>
      </c>
      <c r="F10" s="12">
        <f t="shared" si="1"/>
        <v>10</v>
      </c>
      <c r="G10" s="12">
        <f t="shared" si="2"/>
        <v>23.07692307692308</v>
      </c>
      <c r="H10" s="12">
        <f t="shared" si="3"/>
        <v>18.876923076923077</v>
      </c>
      <c r="I10" s="12"/>
      <c r="J10" s="84" t="s">
        <v>146</v>
      </c>
      <c r="K10" s="28">
        <f>IF(ISERROR(HLOOKUP(J10,'Raw data'!$F$3:$BH$104,J$2,FALSE)),"",HLOOKUP(J10,'Raw data'!$F$3:$BH$104,J$2,FALSE))</f>
        <v>18</v>
      </c>
      <c r="L10" s="12">
        <f t="shared" si="4"/>
        <v>17</v>
      </c>
      <c r="M10" s="12">
        <f t="shared" si="5"/>
        <v>0</v>
      </c>
      <c r="N10" s="12">
        <f t="shared" si="6"/>
        <v>0</v>
      </c>
      <c r="O10" s="12"/>
      <c r="P10" s="84" t="s">
        <v>146</v>
      </c>
      <c r="Q10" s="28">
        <f>IF(ISERROR(HLOOKUP(P10,'Raw data'!$F$3:$BH$104,P$2,FALSE)),"",HLOOKUP(P10,'Raw data'!$F$3:$BH$104,P$2,FALSE))</f>
        <v>18</v>
      </c>
      <c r="R10" s="12">
        <f t="shared" si="7"/>
        <v>523</v>
      </c>
      <c r="S10" s="12">
        <f t="shared" si="8"/>
        <v>3.3271719038816912</v>
      </c>
      <c r="T10" s="12">
        <f t="shared" si="9"/>
        <v>2.721626617375223</v>
      </c>
      <c r="U10" s="12"/>
      <c r="V10" s="84" t="s">
        <v>146</v>
      </c>
      <c r="W10" s="28">
        <f>IF(ISERROR(HLOOKUP(V10,'Raw data'!$F$3:$BH$104,V$2,FALSE)),"",HLOOKUP(V10,'Raw data'!$F$3:$BH$104,V$2,FALSE))</f>
        <v>16</v>
      </c>
      <c r="X10" s="12">
        <f t="shared" si="10"/>
        <v>382</v>
      </c>
      <c r="Y10" s="12">
        <f t="shared" si="11"/>
        <v>3.7783375314861445</v>
      </c>
      <c r="Z10" s="12">
        <f t="shared" si="12"/>
        <v>3.0906801007556659</v>
      </c>
      <c r="AA10" s="12"/>
      <c r="AB10" s="84" t="s">
        <v>146</v>
      </c>
      <c r="AC10" s="28">
        <f>IF(ISERROR(HLOOKUP(AB10,'Raw data'!$F$3:$BH$104,AB$2,FALSE)),"",HLOOKUP(AB10,'Raw data'!$F$3:$BH$104,AB$2,FALSE))</f>
        <v>16</v>
      </c>
      <c r="AD10" s="12">
        <f t="shared" si="13"/>
        <v>151</v>
      </c>
      <c r="AE10" s="12">
        <f t="shared" si="14"/>
        <v>9.580838323353305</v>
      </c>
      <c r="AF10" s="12">
        <f t="shared" si="15"/>
        <v>7.837125748503003</v>
      </c>
      <c r="AG10" s="12"/>
      <c r="AH10" s="84" t="s">
        <v>146</v>
      </c>
      <c r="AI10" s="28">
        <f>IF(ISERROR(HLOOKUP(AH10,'Raw data'!$F$3:$BH$104,AH$2,FALSE)),"",HLOOKUP(AH10,'Raw data'!$F$3:$BH$104,AH$2,FALSE))</f>
        <v>2</v>
      </c>
      <c r="AJ10" s="12">
        <f t="shared" si="16"/>
        <v>1</v>
      </c>
      <c r="AK10" s="12">
        <f t="shared" si="17"/>
        <v>66.666666666666657</v>
      </c>
      <c r="AL10" s="12">
        <f t="shared" si="18"/>
        <v>54.533333333333324</v>
      </c>
    </row>
    <row r="11" spans="1:38" ht="15.75" customHeight="1" x14ac:dyDescent="0.2">
      <c r="A11" s="77" t="s">
        <v>147</v>
      </c>
      <c r="B11" s="59">
        <f t="shared" si="0"/>
        <v>14.574452627735871</v>
      </c>
      <c r="C11" s="12"/>
      <c r="D11" s="79" t="s">
        <v>147</v>
      </c>
      <c r="E11" s="28">
        <f>IF(ISERROR(HLOOKUP(D11,'Raw data'!$F$3:$BH$104,D$2,FALSE)),"",HLOOKUP(D11,'Raw data'!$F$3:$BH$104,D$2,FALSE))</f>
        <v>18</v>
      </c>
      <c r="F11" s="12">
        <f t="shared" si="1"/>
        <v>10</v>
      </c>
      <c r="G11" s="12">
        <f t="shared" si="2"/>
        <v>23.07692307692308</v>
      </c>
      <c r="H11" s="12">
        <f t="shared" si="3"/>
        <v>18.876923076923077</v>
      </c>
      <c r="I11" s="12"/>
      <c r="J11" s="79" t="s">
        <v>147</v>
      </c>
      <c r="K11" s="28">
        <f>IF(ISERROR(HLOOKUP(J11,'Raw data'!$F$3:$BH$104,J$2,FALSE)),"",HLOOKUP(J11,'Raw data'!$F$3:$BH$104,J$2,FALSE))</f>
        <v>18</v>
      </c>
      <c r="L11" s="12">
        <f t="shared" si="4"/>
        <v>17</v>
      </c>
      <c r="M11" s="12">
        <f t="shared" si="5"/>
        <v>0</v>
      </c>
      <c r="N11" s="12">
        <f t="shared" si="6"/>
        <v>0</v>
      </c>
      <c r="O11" s="12"/>
      <c r="P11" s="79" t="s">
        <v>147</v>
      </c>
      <c r="Q11" s="28">
        <f>IF(ISERROR(HLOOKUP(P11,'Raw data'!$F$3:$BH$104,P$2,FALSE)),"",HLOOKUP(P11,'Raw data'!$F$3:$BH$104,P$2,FALSE))</f>
        <v>32</v>
      </c>
      <c r="R11" s="12">
        <f t="shared" si="7"/>
        <v>509</v>
      </c>
      <c r="S11" s="12">
        <f t="shared" si="8"/>
        <v>5.9149722735674573</v>
      </c>
      <c r="T11" s="12">
        <f t="shared" si="9"/>
        <v>4.8384473197781794</v>
      </c>
      <c r="U11" s="12"/>
      <c r="V11" s="79" t="s">
        <v>147</v>
      </c>
      <c r="W11" s="28">
        <f>IF(ISERROR(HLOOKUP(V11,'Raw data'!$F$3:$BH$104,V$2,FALSE)),"",HLOOKUP(V11,'Raw data'!$F$3:$BH$104,V$2,FALSE))</f>
        <v>29</v>
      </c>
      <c r="X11" s="12">
        <f t="shared" si="10"/>
        <v>369</v>
      </c>
      <c r="Y11" s="12">
        <f t="shared" si="11"/>
        <v>7.052896725440803</v>
      </c>
      <c r="Z11" s="12">
        <f t="shared" si="12"/>
        <v>5.7692695214105765</v>
      </c>
      <c r="AA11" s="12"/>
      <c r="AB11" s="79" t="s">
        <v>147</v>
      </c>
      <c r="AC11" s="28">
        <f>IF(ISERROR(HLOOKUP(AB11,'Raw data'!$F$3:$BH$104,AB$2,FALSE)),"",HLOOKUP(AB11,'Raw data'!$F$3:$BH$104,AB$2,FALSE))</f>
        <v>7</v>
      </c>
      <c r="AD11" s="12">
        <f t="shared" si="13"/>
        <v>160</v>
      </c>
      <c r="AE11" s="12">
        <f t="shared" si="14"/>
        <v>4.191616766467078</v>
      </c>
      <c r="AF11" s="12">
        <f t="shared" si="15"/>
        <v>3.4287425149700694</v>
      </c>
      <c r="AG11" s="12"/>
      <c r="AH11" s="79" t="s">
        <v>147</v>
      </c>
      <c r="AI11" s="28">
        <f>IF(ISERROR(HLOOKUP(AH11,'Raw data'!$F$3:$BH$104,AH$2,FALSE)),"",HLOOKUP(AH11,'Raw data'!$F$3:$BH$104,AH$2,FALSE))</f>
        <v>2</v>
      </c>
      <c r="AJ11" s="12">
        <f t="shared" si="16"/>
        <v>1</v>
      </c>
      <c r="AK11" s="12">
        <f t="shared" si="17"/>
        <v>66.666666666666657</v>
      </c>
      <c r="AL11" s="12">
        <f t="shared" si="18"/>
        <v>54.533333333333324</v>
      </c>
    </row>
    <row r="12" spans="1:38" ht="15.75" customHeight="1" x14ac:dyDescent="0.2">
      <c r="A12" s="73" t="s">
        <v>148</v>
      </c>
      <c r="B12" s="59">
        <f t="shared" si="0"/>
        <v>1.8358321958912089</v>
      </c>
      <c r="C12" s="12"/>
      <c r="D12" s="65" t="s">
        <v>148</v>
      </c>
      <c r="E12" s="28">
        <f>IF(ISERROR(HLOOKUP(D12,'Raw data'!$F$3:$BH$104,D$2,FALSE)),"",HLOOKUP(D12,'Raw data'!$F$3:$BH$104,D$2,FALSE))</f>
        <v>21</v>
      </c>
      <c r="F12" s="12">
        <f t="shared" si="1"/>
        <v>13</v>
      </c>
      <c r="G12" s="12">
        <f t="shared" si="2"/>
        <v>0</v>
      </c>
      <c r="H12" s="12">
        <f t="shared" si="3"/>
        <v>0</v>
      </c>
      <c r="I12" s="12"/>
      <c r="J12" s="65" t="s">
        <v>148</v>
      </c>
      <c r="K12" s="28">
        <f>IF(ISERROR(HLOOKUP(J12,'Raw data'!$F$3:$BH$104,J$2,FALSE)),"",HLOOKUP(J12,'Raw data'!$F$3:$BH$104,J$2,FALSE))</f>
        <v>18</v>
      </c>
      <c r="L12" s="12">
        <f t="shared" si="4"/>
        <v>17</v>
      </c>
      <c r="M12" s="12">
        <f t="shared" si="5"/>
        <v>0</v>
      </c>
      <c r="N12" s="12">
        <f t="shared" si="6"/>
        <v>0</v>
      </c>
      <c r="O12" s="12"/>
      <c r="P12" s="65" t="s">
        <v>148</v>
      </c>
      <c r="Q12" s="28">
        <f>IF(ISERROR(HLOOKUP(P12,'Raw data'!$F$3:$BH$104,P$2,FALSE)),"",HLOOKUP(P12,'Raw data'!$F$3:$BH$104,P$2,FALSE))</f>
        <v>34</v>
      </c>
      <c r="R12" s="12">
        <f t="shared" si="7"/>
        <v>507</v>
      </c>
      <c r="S12" s="12">
        <f t="shared" si="8"/>
        <v>6.284658040665434</v>
      </c>
      <c r="T12" s="12">
        <f t="shared" si="9"/>
        <v>5.1408502772643248</v>
      </c>
      <c r="U12" s="12"/>
      <c r="V12" s="65" t="s">
        <v>148</v>
      </c>
      <c r="W12" s="28">
        <f>IF(ISERROR(HLOOKUP(V12,'Raw data'!$F$3:$BH$104,V$2,FALSE)),"",HLOOKUP(V12,'Raw data'!$F$3:$BH$104,V$2,FALSE))</f>
        <v>20</v>
      </c>
      <c r="X12" s="12">
        <f t="shared" si="10"/>
        <v>378</v>
      </c>
      <c r="Y12" s="12">
        <f t="shared" si="11"/>
        <v>4.7858942065491163</v>
      </c>
      <c r="Z12" s="12">
        <f t="shared" si="12"/>
        <v>3.914861460957177</v>
      </c>
      <c r="AA12" s="12"/>
      <c r="AB12" s="65" t="s">
        <v>148</v>
      </c>
      <c r="AC12" s="28">
        <f>IF(ISERROR(HLOOKUP(AB12,'Raw data'!$F$3:$BH$104,AB$2,FALSE)),"",HLOOKUP(AB12,'Raw data'!$F$3:$BH$104,AB$2,FALSE))</f>
        <v>4</v>
      </c>
      <c r="AD12" s="12">
        <f t="shared" si="13"/>
        <v>163</v>
      </c>
      <c r="AE12" s="12">
        <f t="shared" si="14"/>
        <v>2.3952095808383262</v>
      </c>
      <c r="AF12" s="12">
        <f t="shared" si="15"/>
        <v>1.9592814371257508</v>
      </c>
      <c r="AG12" s="12"/>
      <c r="AH12" s="65" t="s">
        <v>148</v>
      </c>
      <c r="AI12" s="28">
        <f>IF(ISERROR(HLOOKUP(AH12,'Raw data'!$F$3:$BH$104,AH$2,FALSE)),"",HLOOKUP(AH12,'Raw data'!$F$3:$BH$104,AH$2,FALSE))</f>
        <v>0</v>
      </c>
      <c r="AJ12" s="12">
        <f t="shared" si="16"/>
        <v>3</v>
      </c>
      <c r="AK12" s="12">
        <f t="shared" si="17"/>
        <v>0</v>
      </c>
      <c r="AL12" s="12">
        <f t="shared" si="18"/>
        <v>0</v>
      </c>
    </row>
    <row r="13" spans="1:38" ht="15.75" customHeight="1" x14ac:dyDescent="0.2">
      <c r="A13" s="77" t="s">
        <v>149</v>
      </c>
      <c r="B13" s="59">
        <f t="shared" si="0"/>
        <v>15.988606390642076</v>
      </c>
      <c r="C13" s="12"/>
      <c r="D13" s="79" t="s">
        <v>149</v>
      </c>
      <c r="E13" s="28">
        <f>IF(ISERROR(HLOOKUP(D13,'Raw data'!$F$3:$BH$104,D$2,FALSE)),"",HLOOKUP(D13,'Raw data'!$F$3:$BH$104,D$2,FALSE))</f>
        <v>18</v>
      </c>
      <c r="F13" s="12">
        <f t="shared" si="1"/>
        <v>10</v>
      </c>
      <c r="G13" s="12">
        <f t="shared" si="2"/>
        <v>23.07692307692308</v>
      </c>
      <c r="H13" s="12">
        <f t="shared" si="3"/>
        <v>18.876923076923077</v>
      </c>
      <c r="I13" s="12"/>
      <c r="J13" s="79" t="s">
        <v>149</v>
      </c>
      <c r="K13" s="28">
        <f>IF(ISERROR(HLOOKUP(J13,'Raw data'!$F$3:$BH$104,J$2,FALSE)),"",HLOOKUP(J13,'Raw data'!$F$3:$BH$104,J$2,FALSE))</f>
        <v>14</v>
      </c>
      <c r="L13" s="12">
        <f t="shared" si="4"/>
        <v>13</v>
      </c>
      <c r="M13" s="12">
        <f t="shared" si="5"/>
        <v>23.529411764705884</v>
      </c>
      <c r="N13" s="12">
        <f t="shared" si="6"/>
        <v>19.247058823529411</v>
      </c>
      <c r="O13" s="12"/>
      <c r="P13" s="79" t="s">
        <v>149</v>
      </c>
      <c r="Q13" s="28">
        <f>IF(ISERROR(HLOOKUP(P13,'Raw data'!$F$3:$BH$104,P$2,FALSE)),"",HLOOKUP(P13,'Raw data'!$F$3:$BH$104,P$2,FALSE))</f>
        <v>7</v>
      </c>
      <c r="R13" s="12">
        <f t="shared" si="7"/>
        <v>534</v>
      </c>
      <c r="S13" s="12">
        <f t="shared" si="8"/>
        <v>1.293900184842883</v>
      </c>
      <c r="T13" s="12">
        <f t="shared" si="9"/>
        <v>1.0584103512014782</v>
      </c>
      <c r="U13" s="12"/>
      <c r="V13" s="79" t="s">
        <v>149</v>
      </c>
      <c r="W13" s="28">
        <f>IF(ISERROR(HLOOKUP(V13,'Raw data'!$F$3:$BH$104,V$2,FALSE)),"",HLOOKUP(V13,'Raw data'!$F$3:$BH$104,V$2,FALSE))</f>
        <v>7</v>
      </c>
      <c r="X13" s="12">
        <f t="shared" si="10"/>
        <v>391</v>
      </c>
      <c r="Y13" s="12">
        <f t="shared" si="11"/>
        <v>1.5113350125944578</v>
      </c>
      <c r="Z13" s="12">
        <f t="shared" si="12"/>
        <v>1.2362720403022665</v>
      </c>
      <c r="AA13" s="12"/>
      <c r="AB13" s="79" t="s">
        <v>149</v>
      </c>
      <c r="AC13" s="28">
        <f>IF(ISERROR(HLOOKUP(AB13,'Raw data'!$F$3:$BH$104,AB$2,FALSE)),"",HLOOKUP(AB13,'Raw data'!$F$3:$BH$104,AB$2,FALSE))</f>
        <v>2</v>
      </c>
      <c r="AD13" s="12">
        <f t="shared" si="13"/>
        <v>165</v>
      </c>
      <c r="AE13" s="12">
        <f t="shared" si="14"/>
        <v>1.1976047904191773</v>
      </c>
      <c r="AF13" s="12">
        <f t="shared" si="15"/>
        <v>0.97964071856288704</v>
      </c>
      <c r="AG13" s="12"/>
      <c r="AH13" s="79" t="s">
        <v>149</v>
      </c>
      <c r="AI13" s="28">
        <f>IF(ISERROR(HLOOKUP(AH13,'Raw data'!$F$3:$BH$104,AH$2,FALSE)),"",HLOOKUP(AH13,'Raw data'!$F$3:$BH$104,AH$2,FALSE))</f>
        <v>2</v>
      </c>
      <c r="AJ13" s="12">
        <f t="shared" si="16"/>
        <v>1</v>
      </c>
      <c r="AK13" s="12">
        <f t="shared" si="17"/>
        <v>66.666666666666657</v>
      </c>
      <c r="AL13" s="12">
        <f t="shared" si="18"/>
        <v>54.533333333333324</v>
      </c>
    </row>
    <row r="14" spans="1:38" ht="15.75" customHeight="1" x14ac:dyDescent="0.2">
      <c r="A14" s="33" t="s">
        <v>150</v>
      </c>
      <c r="B14" s="59">
        <f t="shared" si="0"/>
        <v>20.315856245127659</v>
      </c>
      <c r="C14" s="12"/>
      <c r="D14" s="53" t="s">
        <v>150</v>
      </c>
      <c r="E14" s="28">
        <f>IF(ISERROR(HLOOKUP(D14,'Raw data'!$F$3:$BH$104,D$2,FALSE)),"",HLOOKUP(D14,'Raw data'!$F$3:$BH$104,D$2,FALSE))</f>
        <v>20</v>
      </c>
      <c r="F14" s="12">
        <f t="shared" si="1"/>
        <v>12</v>
      </c>
      <c r="G14" s="12">
        <f t="shared" si="2"/>
        <v>7.6923076923076934</v>
      </c>
      <c r="H14" s="12">
        <f t="shared" si="3"/>
        <v>6.292307692307693</v>
      </c>
      <c r="I14" s="12"/>
      <c r="J14" s="53" t="s">
        <v>150</v>
      </c>
      <c r="K14" s="28">
        <f>IF(ISERROR(HLOOKUP(J14,'Raw data'!$F$3:$BH$104,J$2,FALSE)),"",HLOOKUP(J14,'Raw data'!$F$3:$BH$104,J$2,FALSE))</f>
        <v>12</v>
      </c>
      <c r="L14" s="12">
        <f t="shared" si="4"/>
        <v>11</v>
      </c>
      <c r="M14" s="12">
        <f t="shared" si="5"/>
        <v>35.294117647058812</v>
      </c>
      <c r="N14" s="12">
        <f t="shared" si="6"/>
        <v>28.870588235294107</v>
      </c>
      <c r="O14" s="12"/>
      <c r="P14" s="53" t="s">
        <v>150</v>
      </c>
      <c r="Q14" s="28">
        <f>IF(ISERROR(HLOOKUP(P14,'Raw data'!$F$3:$BH$104,P$2,FALSE)),"",HLOOKUP(P14,'Raw data'!$F$3:$BH$104,P$2,FALSE))</f>
        <v>12</v>
      </c>
      <c r="R14" s="12">
        <f t="shared" si="7"/>
        <v>529</v>
      </c>
      <c r="S14" s="12">
        <f t="shared" si="8"/>
        <v>2.2181146025877894</v>
      </c>
      <c r="T14" s="12">
        <f t="shared" si="9"/>
        <v>1.8144177449168115</v>
      </c>
      <c r="U14" s="12"/>
      <c r="V14" s="53" t="s">
        <v>150</v>
      </c>
      <c r="W14" s="28">
        <f>IF(ISERROR(HLOOKUP(V14,'Raw data'!$F$3:$BH$104,V$2,FALSE)),"",HLOOKUP(V14,'Raw data'!$F$3:$BH$104,V$2,FALSE))</f>
        <v>9</v>
      </c>
      <c r="X14" s="12">
        <f t="shared" si="10"/>
        <v>389</v>
      </c>
      <c r="Y14" s="12">
        <f t="shared" si="11"/>
        <v>2.0151133501259437</v>
      </c>
      <c r="Z14" s="12">
        <f t="shared" si="12"/>
        <v>1.6483627204030218</v>
      </c>
      <c r="AA14" s="12"/>
      <c r="AB14" s="53" t="s">
        <v>150</v>
      </c>
      <c r="AC14" s="28">
        <f>IF(ISERROR(HLOOKUP(AB14,'Raw data'!$F$3:$BH$104,AB$2,FALSE)),"",HLOOKUP(AB14,'Raw data'!$F$3:$BH$104,AB$2,FALSE))</f>
        <v>3</v>
      </c>
      <c r="AD14" s="12">
        <f t="shared" si="13"/>
        <v>164</v>
      </c>
      <c r="AE14" s="12">
        <f t="shared" si="14"/>
        <v>1.7964071856287518</v>
      </c>
      <c r="AF14" s="12">
        <f t="shared" si="15"/>
        <v>1.4694610778443189</v>
      </c>
      <c r="AG14" s="12"/>
      <c r="AH14" s="53" t="s">
        <v>150</v>
      </c>
      <c r="AI14" s="28">
        <f>IF(ISERROR(HLOOKUP(AH14,'Raw data'!$F$3:$BH$104,AH$2,FALSE)),"",HLOOKUP(AH14,'Raw data'!$F$3:$BH$104,AH$2,FALSE))</f>
        <v>3</v>
      </c>
      <c r="AJ14" s="12">
        <f t="shared" si="16"/>
        <v>0</v>
      </c>
      <c r="AK14" s="12">
        <f t="shared" si="17"/>
        <v>100</v>
      </c>
      <c r="AL14" s="12">
        <f t="shared" si="18"/>
        <v>81.8</v>
      </c>
    </row>
    <row r="15" spans="1:38" ht="15.75" customHeight="1" x14ac:dyDescent="0.2">
      <c r="A15" s="81" t="s">
        <v>151</v>
      </c>
      <c r="B15" s="59">
        <f t="shared" si="0"/>
        <v>24.908608748898114</v>
      </c>
      <c r="C15" s="12"/>
      <c r="D15" s="84" t="s">
        <v>151</v>
      </c>
      <c r="E15" s="28">
        <f>IF(ISERROR(HLOOKUP(D15,'Raw data'!$F$3:$BH$104,D$2,FALSE)),"",HLOOKUP(D15,'Raw data'!$F$3:$BH$104,D$2,FALSE))</f>
        <v>18</v>
      </c>
      <c r="F15" s="12">
        <f t="shared" si="1"/>
        <v>10</v>
      </c>
      <c r="G15" s="12">
        <f t="shared" si="2"/>
        <v>23.07692307692308</v>
      </c>
      <c r="H15" s="12">
        <f t="shared" si="3"/>
        <v>18.876923076923077</v>
      </c>
      <c r="I15" s="12"/>
      <c r="J15" s="84" t="s">
        <v>151</v>
      </c>
      <c r="K15" s="28">
        <f>IF(ISERROR(HLOOKUP(J15,'Raw data'!$F$3:$BH$104,J$2,FALSE)),"",HLOOKUP(J15,'Raw data'!$F$3:$BH$104,J$2,FALSE))</f>
        <v>18</v>
      </c>
      <c r="L15" s="12">
        <f t="shared" si="4"/>
        <v>17</v>
      </c>
      <c r="M15" s="12">
        <f t="shared" si="5"/>
        <v>0</v>
      </c>
      <c r="N15" s="12">
        <f t="shared" si="6"/>
        <v>0</v>
      </c>
      <c r="O15" s="12"/>
      <c r="P15" s="84" t="s">
        <v>151</v>
      </c>
      <c r="Q15" s="28">
        <f>IF(ISERROR(HLOOKUP(P15,'Raw data'!$F$3:$BH$104,P$2,FALSE)),"",HLOOKUP(P15,'Raw data'!$F$3:$BH$104,P$2,FALSE))</f>
        <v>71</v>
      </c>
      <c r="R15" s="12">
        <f t="shared" si="7"/>
        <v>470</v>
      </c>
      <c r="S15" s="12">
        <f t="shared" si="8"/>
        <v>13.123844731977812</v>
      </c>
      <c r="T15" s="12">
        <f t="shared" si="9"/>
        <v>10.73530499075785</v>
      </c>
      <c r="U15" s="12"/>
      <c r="V15" s="84" t="s">
        <v>151</v>
      </c>
      <c r="W15" s="28">
        <f>IF(ISERROR(HLOOKUP(V15,'Raw data'!$F$3:$BH$104,V$2,FALSE)),"",HLOOKUP(V15,'Raw data'!$F$3:$BH$104,V$2,FALSE))</f>
        <v>62</v>
      </c>
      <c r="X15" s="12">
        <f t="shared" si="10"/>
        <v>336</v>
      </c>
      <c r="Y15" s="12">
        <f t="shared" si="11"/>
        <v>15.365239294710321</v>
      </c>
      <c r="Z15" s="12">
        <f t="shared" si="12"/>
        <v>12.568765743073042</v>
      </c>
      <c r="AA15" s="12"/>
      <c r="AB15" s="84" t="s">
        <v>151</v>
      </c>
      <c r="AC15" s="28">
        <f>IF(ISERROR(HLOOKUP(AB15,'Raw data'!$F$3:$BH$104,AB$2,FALSE)),"",HLOOKUP(AB15,'Raw data'!$F$3:$BH$104,AB$2,FALSE))</f>
        <v>52</v>
      </c>
      <c r="AD15" s="12">
        <f t="shared" si="13"/>
        <v>115</v>
      </c>
      <c r="AE15" s="12">
        <f t="shared" si="14"/>
        <v>31.137724550898213</v>
      </c>
      <c r="AF15" s="12">
        <f t="shared" si="15"/>
        <v>25.470658682634735</v>
      </c>
      <c r="AG15" s="12"/>
      <c r="AH15" s="84" t="s">
        <v>151</v>
      </c>
      <c r="AI15" s="28">
        <f>IF(ISERROR(HLOOKUP(AH15,'Raw data'!$F$3:$BH$104,AH$2,FALSE)),"",HLOOKUP(AH15,'Raw data'!$F$3:$BH$104,AH$2,FALSE))</f>
        <v>3</v>
      </c>
      <c r="AJ15" s="12">
        <f t="shared" si="16"/>
        <v>0</v>
      </c>
      <c r="AK15" s="12">
        <f t="shared" si="17"/>
        <v>100</v>
      </c>
      <c r="AL15" s="12">
        <f t="shared" si="18"/>
        <v>81.8</v>
      </c>
    </row>
    <row r="16" spans="1:38" ht="15.75" customHeight="1" x14ac:dyDescent="0.2">
      <c r="A16" s="81" t="s">
        <v>152</v>
      </c>
      <c r="B16" s="59">
        <f t="shared" si="0"/>
        <v>19.623224452779823</v>
      </c>
      <c r="C16" s="12"/>
      <c r="D16" s="84" t="s">
        <v>152</v>
      </c>
      <c r="E16" s="28">
        <f>IF(ISERROR(HLOOKUP(D16,'Raw data'!$F$3:$BH$104,D$2,FALSE)),"",HLOOKUP(D16,'Raw data'!$F$3:$BH$104,D$2,FALSE))</f>
        <v>18</v>
      </c>
      <c r="F16" s="12">
        <f t="shared" si="1"/>
        <v>10</v>
      </c>
      <c r="G16" s="12">
        <f t="shared" si="2"/>
        <v>23.07692307692308</v>
      </c>
      <c r="H16" s="12">
        <f t="shared" si="3"/>
        <v>18.876923076923077</v>
      </c>
      <c r="I16" s="12"/>
      <c r="J16" s="84" t="s">
        <v>152</v>
      </c>
      <c r="K16" s="28">
        <f>IF(ISERROR(HLOOKUP(J16,'Raw data'!$F$3:$BH$104,J$2,FALSE)),"",HLOOKUP(J16,'Raw data'!$F$3:$BH$104,J$2,FALSE))</f>
        <v>18</v>
      </c>
      <c r="L16" s="12">
        <f t="shared" si="4"/>
        <v>17</v>
      </c>
      <c r="M16" s="12">
        <f t="shared" si="5"/>
        <v>0</v>
      </c>
      <c r="N16" s="12">
        <f t="shared" si="6"/>
        <v>0</v>
      </c>
      <c r="O16" s="12"/>
      <c r="P16" s="84" t="s">
        <v>152</v>
      </c>
      <c r="Q16" s="28">
        <f>IF(ISERROR(HLOOKUP(P16,'Raw data'!$F$3:$BH$104,P$2,FALSE)),"",HLOOKUP(P16,'Raw data'!$F$3:$BH$104,P$2,FALSE))</f>
        <v>67</v>
      </c>
      <c r="R16" s="12">
        <f t="shared" si="7"/>
        <v>474</v>
      </c>
      <c r="S16" s="12">
        <f t="shared" si="8"/>
        <v>12.384473197781887</v>
      </c>
      <c r="T16" s="12">
        <f t="shared" si="9"/>
        <v>10.130499075785583</v>
      </c>
      <c r="U16" s="12"/>
      <c r="V16" s="84" t="s">
        <v>152</v>
      </c>
      <c r="W16" s="28">
        <f>IF(ISERROR(HLOOKUP(V16,'Raw data'!$F$3:$BH$104,V$2,FALSE)),"",HLOOKUP(V16,'Raw data'!$F$3:$BH$104,V$2,FALSE))</f>
        <v>60</v>
      </c>
      <c r="X16" s="12">
        <f t="shared" si="10"/>
        <v>338</v>
      </c>
      <c r="Y16" s="12">
        <f t="shared" si="11"/>
        <v>14.861460957178835</v>
      </c>
      <c r="Z16" s="12">
        <f t="shared" si="12"/>
        <v>12.156675062972287</v>
      </c>
      <c r="AA16" s="12"/>
      <c r="AB16" s="84" t="s">
        <v>152</v>
      </c>
      <c r="AC16" s="28">
        <f>IF(ISERROR(HLOOKUP(AB16,'Raw data'!$F$3:$BH$104,AB$2,FALSE)),"",HLOOKUP(AB16,'Raw data'!$F$3:$BH$104,AB$2,FALSE))</f>
        <v>45</v>
      </c>
      <c r="AD16" s="12">
        <f t="shared" si="13"/>
        <v>122</v>
      </c>
      <c r="AE16" s="12">
        <f t="shared" si="14"/>
        <v>26.946107784431149</v>
      </c>
      <c r="AF16" s="12">
        <f t="shared" si="15"/>
        <v>22.041916167664677</v>
      </c>
      <c r="AG16" s="12"/>
      <c r="AH16" s="84" t="s">
        <v>152</v>
      </c>
      <c r="AI16" s="28">
        <f>IF(ISERROR(HLOOKUP(AH16,'Raw data'!$F$3:$BH$104,AH$2,FALSE)),"",HLOOKUP(AH16,'Raw data'!$F$3:$BH$104,AH$2,FALSE))</f>
        <v>2</v>
      </c>
      <c r="AJ16" s="12">
        <f t="shared" si="16"/>
        <v>1</v>
      </c>
      <c r="AK16" s="12">
        <f t="shared" si="17"/>
        <v>66.666666666666657</v>
      </c>
      <c r="AL16" s="12">
        <f t="shared" si="18"/>
        <v>54.533333333333324</v>
      </c>
    </row>
    <row r="17" spans="1:38" ht="15.75" customHeight="1" x14ac:dyDescent="0.2">
      <c r="A17" s="33" t="s">
        <v>153</v>
      </c>
      <c r="B17" s="59">
        <f t="shared" si="0"/>
        <v>15.992174500648721</v>
      </c>
      <c r="C17" s="12"/>
      <c r="D17" s="53" t="s">
        <v>153</v>
      </c>
      <c r="E17" s="28">
        <f>IF(ISERROR(HLOOKUP(D17,'Raw data'!$F$3:$BH$104,D$2,FALSE)),"",HLOOKUP(D17,'Raw data'!$F$3:$BH$104,D$2,FALSE))</f>
        <v>18</v>
      </c>
      <c r="F17" s="12">
        <f t="shared" si="1"/>
        <v>10</v>
      </c>
      <c r="G17" s="12">
        <f t="shared" si="2"/>
        <v>23.07692307692308</v>
      </c>
      <c r="H17" s="12">
        <f t="shared" si="3"/>
        <v>18.876923076923077</v>
      </c>
      <c r="I17" s="12"/>
      <c r="J17" s="53" t="s">
        <v>153</v>
      </c>
      <c r="K17" s="28">
        <f>IF(ISERROR(HLOOKUP(J17,'Raw data'!$F$3:$BH$104,J$2,FALSE)),"",HLOOKUP(J17,'Raw data'!$F$3:$BH$104,J$2,FALSE))</f>
        <v>18</v>
      </c>
      <c r="L17" s="12">
        <f t="shared" si="4"/>
        <v>17</v>
      </c>
      <c r="M17" s="12">
        <f t="shared" si="5"/>
        <v>0</v>
      </c>
      <c r="N17" s="12">
        <f t="shared" si="6"/>
        <v>0</v>
      </c>
      <c r="O17" s="12"/>
      <c r="P17" s="53" t="s">
        <v>153</v>
      </c>
      <c r="Q17" s="28">
        <f>IF(ISERROR(HLOOKUP(P17,'Raw data'!$F$3:$BH$104,P$2,FALSE)),"",HLOOKUP(P17,'Raw data'!$F$3:$BH$104,P$2,FALSE))</f>
        <v>40</v>
      </c>
      <c r="R17" s="12">
        <f t="shared" si="7"/>
        <v>501</v>
      </c>
      <c r="S17" s="12">
        <f t="shared" si="8"/>
        <v>7.3937153419593358</v>
      </c>
      <c r="T17" s="12">
        <f t="shared" si="9"/>
        <v>6.0480591497227367</v>
      </c>
      <c r="U17" s="12"/>
      <c r="V17" s="53" t="s">
        <v>153</v>
      </c>
      <c r="W17" s="28">
        <f>IF(ISERROR(HLOOKUP(V17,'Raw data'!$F$3:$BH$104,V$2,FALSE)),"",HLOOKUP(V17,'Raw data'!$F$3:$BH$104,V$2,FALSE))</f>
        <v>24</v>
      </c>
      <c r="X17" s="12">
        <f t="shared" si="10"/>
        <v>374</v>
      </c>
      <c r="Y17" s="12">
        <f t="shared" si="11"/>
        <v>5.7934508816120882</v>
      </c>
      <c r="Z17" s="12">
        <f t="shared" si="12"/>
        <v>4.7390428211586881</v>
      </c>
      <c r="AA17" s="12"/>
      <c r="AB17" s="53" t="s">
        <v>153</v>
      </c>
      <c r="AC17" s="28">
        <f>IF(ISERROR(HLOOKUP(AB17,'Raw data'!$F$3:$BH$104,AB$2,FALSE)),"",HLOOKUP(AB17,'Raw data'!$F$3:$BH$104,AB$2,FALSE))</f>
        <v>24</v>
      </c>
      <c r="AD17" s="12">
        <f t="shared" si="13"/>
        <v>143</v>
      </c>
      <c r="AE17" s="12">
        <f t="shared" si="14"/>
        <v>14.371257485029943</v>
      </c>
      <c r="AF17" s="12">
        <f t="shared" si="15"/>
        <v>11.755688622754493</v>
      </c>
      <c r="AG17" s="12"/>
      <c r="AH17" s="53" t="s">
        <v>153</v>
      </c>
      <c r="AI17" s="28">
        <f>IF(ISERROR(HLOOKUP(AH17,'Raw data'!$F$3:$BH$104,AH$2,FALSE)),"",HLOOKUP(AH17,'Raw data'!$F$3:$BH$104,AH$2,FALSE))</f>
        <v>2</v>
      </c>
      <c r="AJ17" s="12">
        <f t="shared" si="16"/>
        <v>1</v>
      </c>
      <c r="AK17" s="12">
        <f t="shared" si="17"/>
        <v>66.666666666666657</v>
      </c>
      <c r="AL17" s="12">
        <f t="shared" si="18"/>
        <v>54.533333333333324</v>
      </c>
    </row>
    <row r="18" spans="1:38" ht="15.75" customHeight="1" x14ac:dyDescent="0.2">
      <c r="A18" s="81" t="s">
        <v>154</v>
      </c>
      <c r="B18" s="59">
        <f t="shared" si="0"/>
        <v>21.040023316318774</v>
      </c>
      <c r="C18" s="12"/>
      <c r="D18" s="84" t="s">
        <v>154</v>
      </c>
      <c r="E18" s="28">
        <f>IF(ISERROR(HLOOKUP(D18,'Raw data'!$F$3:$BH$104,D$2,FALSE)),"",HLOOKUP(D18,'Raw data'!$F$3:$BH$104,D$2,FALSE))</f>
        <v>18</v>
      </c>
      <c r="F18" s="12">
        <f t="shared" si="1"/>
        <v>10</v>
      </c>
      <c r="G18" s="12">
        <f t="shared" si="2"/>
        <v>23.07692307692308</v>
      </c>
      <c r="H18" s="12">
        <f t="shared" si="3"/>
        <v>18.876923076923077</v>
      </c>
      <c r="I18" s="12"/>
      <c r="J18" s="84" t="s">
        <v>154</v>
      </c>
      <c r="K18" s="28">
        <f>IF(ISERROR(HLOOKUP(J18,'Raw data'!$F$3:$BH$104,J$2,FALSE)),"",HLOOKUP(J18,'Raw data'!$F$3:$BH$104,J$2,FALSE))</f>
        <v>18</v>
      </c>
      <c r="L18" s="12">
        <f t="shared" si="4"/>
        <v>17</v>
      </c>
      <c r="M18" s="12">
        <f t="shared" si="5"/>
        <v>0</v>
      </c>
      <c r="N18" s="12">
        <f t="shared" si="6"/>
        <v>0</v>
      </c>
      <c r="O18" s="12"/>
      <c r="P18" s="84" t="s">
        <v>154</v>
      </c>
      <c r="Q18" s="28">
        <f>IF(ISERROR(HLOOKUP(P18,'Raw data'!$F$3:$BH$104,P$2,FALSE)),"",HLOOKUP(P18,'Raw data'!$F$3:$BH$104,P$2,FALSE))</f>
        <v>31</v>
      </c>
      <c r="R18" s="12">
        <f t="shared" si="7"/>
        <v>510</v>
      </c>
      <c r="S18" s="12">
        <f t="shared" si="8"/>
        <v>5.730129390018476</v>
      </c>
      <c r="T18" s="12">
        <f t="shared" si="9"/>
        <v>4.6872458410351134</v>
      </c>
      <c r="U18" s="12"/>
      <c r="V18" s="84" t="s">
        <v>154</v>
      </c>
      <c r="W18" s="28">
        <f>IF(ISERROR(HLOOKUP(V18,'Raw data'!$F$3:$BH$104,V$2,FALSE)),"",HLOOKUP(V18,'Raw data'!$F$3:$BH$104,V$2,FALSE))</f>
        <v>31</v>
      </c>
      <c r="X18" s="12">
        <f t="shared" si="10"/>
        <v>367</v>
      </c>
      <c r="Y18" s="12">
        <f t="shared" si="11"/>
        <v>7.556675062972289</v>
      </c>
      <c r="Z18" s="12">
        <f t="shared" si="12"/>
        <v>6.1813602015113318</v>
      </c>
      <c r="AA18" s="12"/>
      <c r="AB18" s="84" t="s">
        <v>154</v>
      </c>
      <c r="AC18" s="28">
        <f>IF(ISERROR(HLOOKUP(AB18,'Raw data'!$F$3:$BH$104,AB$2,FALSE)),"",HLOOKUP(AB18,'Raw data'!$F$3:$BH$104,AB$2,FALSE))</f>
        <v>30</v>
      </c>
      <c r="AD18" s="12">
        <f t="shared" si="13"/>
        <v>137</v>
      </c>
      <c r="AE18" s="12">
        <f t="shared" si="14"/>
        <v>17.964071856287433</v>
      </c>
      <c r="AF18" s="12">
        <f t="shared" si="15"/>
        <v>14.694610778443119</v>
      </c>
      <c r="AG18" s="12"/>
      <c r="AH18" s="84" t="s">
        <v>154</v>
      </c>
      <c r="AI18" s="28">
        <f>IF(ISERROR(HLOOKUP(AH18,'Raw data'!$F$3:$BH$104,AH$2,FALSE)),"",HLOOKUP(AH18,'Raw data'!$F$3:$BH$104,AH$2,FALSE))</f>
        <v>3</v>
      </c>
      <c r="AJ18" s="12">
        <f t="shared" si="16"/>
        <v>0</v>
      </c>
      <c r="AK18" s="12">
        <f t="shared" si="17"/>
        <v>100</v>
      </c>
      <c r="AL18" s="12">
        <f t="shared" si="18"/>
        <v>81.8</v>
      </c>
    </row>
    <row r="19" spans="1:38" ht="15.75" customHeight="1" x14ac:dyDescent="0.2">
      <c r="A19" s="73" t="s">
        <v>155</v>
      </c>
      <c r="B19" s="59">
        <f t="shared" si="0"/>
        <v>13.389438907453842</v>
      </c>
      <c r="C19" s="12"/>
      <c r="D19" s="65" t="s">
        <v>155</v>
      </c>
      <c r="E19" s="28">
        <f>IF(ISERROR(HLOOKUP(D19,'Raw data'!$F$3:$BH$104,D$2,FALSE)),"",HLOOKUP(D19,'Raw data'!$F$3:$BH$104,D$2,FALSE))</f>
        <v>21</v>
      </c>
      <c r="F19" s="12">
        <f t="shared" si="1"/>
        <v>13</v>
      </c>
      <c r="G19" s="12">
        <f t="shared" si="2"/>
        <v>0</v>
      </c>
      <c r="H19" s="12">
        <f t="shared" si="3"/>
        <v>0</v>
      </c>
      <c r="I19" s="12"/>
      <c r="J19" s="65" t="s">
        <v>155</v>
      </c>
      <c r="K19" s="28">
        <f>IF(ISERROR(HLOOKUP(J19,'Raw data'!$F$3:$BH$104,J$2,FALSE)),"",HLOOKUP(J19,'Raw data'!$F$3:$BH$104,J$2,FALSE))</f>
        <v>18</v>
      </c>
      <c r="L19" s="12">
        <f t="shared" si="4"/>
        <v>17</v>
      </c>
      <c r="M19" s="12">
        <f t="shared" si="5"/>
        <v>0</v>
      </c>
      <c r="N19" s="12">
        <f t="shared" si="6"/>
        <v>0</v>
      </c>
      <c r="O19" s="12"/>
      <c r="P19" s="65" t="s">
        <v>155</v>
      </c>
      <c r="Q19" s="28">
        <f>IF(ISERROR(HLOOKUP(P19,'Raw data'!$F$3:$BH$104,P$2,FALSE)),"",HLOOKUP(P19,'Raw data'!$F$3:$BH$104,P$2,FALSE))</f>
        <v>43</v>
      </c>
      <c r="R19" s="12">
        <f t="shared" si="7"/>
        <v>498</v>
      </c>
      <c r="S19" s="12">
        <f t="shared" si="8"/>
        <v>7.9482439926062796</v>
      </c>
      <c r="T19" s="12">
        <f t="shared" si="9"/>
        <v>6.5016635859519365</v>
      </c>
      <c r="U19" s="12"/>
      <c r="V19" s="65" t="s">
        <v>155</v>
      </c>
      <c r="W19" s="28">
        <f>IF(ISERROR(HLOOKUP(V19,'Raw data'!$F$3:$BH$104,V$2,FALSE)),"",HLOOKUP(V19,'Raw data'!$F$3:$BH$104,V$2,FALSE))</f>
        <v>40</v>
      </c>
      <c r="X19" s="12">
        <f t="shared" si="10"/>
        <v>358</v>
      </c>
      <c r="Y19" s="12">
        <f t="shared" si="11"/>
        <v>9.8236775818639757</v>
      </c>
      <c r="Z19" s="12">
        <f t="shared" si="12"/>
        <v>8.0357682619647317</v>
      </c>
      <c r="AA19" s="12"/>
      <c r="AB19" s="65" t="s">
        <v>155</v>
      </c>
      <c r="AC19" s="28">
        <f>IF(ISERROR(HLOOKUP(AB19,'Raw data'!$F$3:$BH$104,AB$2,FALSE)),"",HLOOKUP(AB19,'Raw data'!$F$3:$BH$104,AB$2,FALSE))</f>
        <v>23</v>
      </c>
      <c r="AD19" s="12">
        <f t="shared" si="13"/>
        <v>144</v>
      </c>
      <c r="AE19" s="12">
        <f t="shared" si="14"/>
        <v>13.772455089820369</v>
      </c>
      <c r="AF19" s="12">
        <f t="shared" si="15"/>
        <v>11.265868263473061</v>
      </c>
      <c r="AG19" s="12"/>
      <c r="AH19" s="65" t="s">
        <v>155</v>
      </c>
      <c r="AI19" s="28">
        <f>IF(ISERROR(HLOOKUP(AH19,'Raw data'!$F$3:$BH$104,AH$2,FALSE)),"",HLOOKUP(AH19,'Raw data'!$F$3:$BH$104,AH$2,FALSE))</f>
        <v>2</v>
      </c>
      <c r="AJ19" s="12">
        <f t="shared" si="16"/>
        <v>1</v>
      </c>
      <c r="AK19" s="12">
        <f t="shared" si="17"/>
        <v>66.666666666666657</v>
      </c>
      <c r="AL19" s="12">
        <f t="shared" si="18"/>
        <v>54.533333333333324</v>
      </c>
    </row>
    <row r="20" spans="1:38" ht="15.75" customHeight="1" x14ac:dyDescent="0.2">
      <c r="A20" s="33" t="s">
        <v>156</v>
      </c>
      <c r="B20" s="59">
        <f t="shared" si="0"/>
        <v>13.285933568971517</v>
      </c>
      <c r="C20" s="12"/>
      <c r="D20" s="53" t="s">
        <v>156</v>
      </c>
      <c r="E20" s="28">
        <f>IF(ISERROR(HLOOKUP(D20,'Raw data'!$F$3:$BH$104,D$2,FALSE)),"",HLOOKUP(D20,'Raw data'!$F$3:$BH$104,D$2,FALSE))</f>
        <v>18</v>
      </c>
      <c r="F20" s="12">
        <f t="shared" si="1"/>
        <v>10</v>
      </c>
      <c r="G20" s="12">
        <f t="shared" si="2"/>
        <v>23.07692307692308</v>
      </c>
      <c r="H20" s="12">
        <f t="shared" si="3"/>
        <v>18.876923076923077</v>
      </c>
      <c r="I20" s="12"/>
      <c r="J20" s="53" t="s">
        <v>156</v>
      </c>
      <c r="K20" s="28">
        <f>IF(ISERROR(HLOOKUP(J20,'Raw data'!$F$3:$BH$104,J$2,FALSE)),"",HLOOKUP(J20,'Raw data'!$F$3:$BH$104,J$2,FALSE))</f>
        <v>18</v>
      </c>
      <c r="L20" s="12">
        <f t="shared" si="4"/>
        <v>17</v>
      </c>
      <c r="M20" s="12">
        <f t="shared" si="5"/>
        <v>0</v>
      </c>
      <c r="N20" s="12">
        <f t="shared" si="6"/>
        <v>0</v>
      </c>
      <c r="O20" s="12"/>
      <c r="P20" s="53" t="s">
        <v>156</v>
      </c>
      <c r="Q20" s="28">
        <f>IF(ISERROR(HLOOKUP(P20,'Raw data'!$F$3:$BH$104,P$2,FALSE)),"",HLOOKUP(P20,'Raw data'!$F$3:$BH$104,P$2,FALSE))</f>
        <v>10</v>
      </c>
      <c r="R20" s="12">
        <f t="shared" si="7"/>
        <v>531</v>
      </c>
      <c r="S20" s="12">
        <f t="shared" si="8"/>
        <v>1.8484288354898268</v>
      </c>
      <c r="T20" s="12">
        <f t="shared" si="9"/>
        <v>1.5120147874306782</v>
      </c>
      <c r="U20" s="12"/>
      <c r="V20" s="53" t="s">
        <v>156</v>
      </c>
      <c r="W20" s="28">
        <f>IF(ISERROR(HLOOKUP(V20,'Raw data'!$F$3:$BH$104,V$2,FALSE)),"",HLOOKUP(V20,'Raw data'!$F$3:$BH$104,V$2,FALSE))</f>
        <v>10</v>
      </c>
      <c r="X20" s="12">
        <f t="shared" si="10"/>
        <v>388</v>
      </c>
      <c r="Y20" s="12">
        <f t="shared" si="11"/>
        <v>2.2670025188916867</v>
      </c>
      <c r="Z20" s="12">
        <f t="shared" si="12"/>
        <v>1.8544080604533997</v>
      </c>
      <c r="AA20" s="12"/>
      <c r="AB20" s="53" t="s">
        <v>156</v>
      </c>
      <c r="AC20" s="28">
        <f>IF(ISERROR(HLOOKUP(AB20,'Raw data'!$F$3:$BH$104,AB$2,FALSE)),"",HLOOKUP(AB20,'Raw data'!$F$3:$BH$104,AB$2,FALSE))</f>
        <v>6</v>
      </c>
      <c r="AD20" s="12">
        <f t="shared" si="13"/>
        <v>161</v>
      </c>
      <c r="AE20" s="12">
        <f t="shared" si="14"/>
        <v>3.5928143712574894</v>
      </c>
      <c r="AF20" s="12">
        <f t="shared" si="15"/>
        <v>2.9389221556886262</v>
      </c>
      <c r="AG20" s="12"/>
      <c r="AH20" s="53" t="s">
        <v>156</v>
      </c>
      <c r="AI20" s="28">
        <f>IF(ISERROR(HLOOKUP(AH20,'Raw data'!$F$3:$BH$104,AH$2,FALSE)),"",HLOOKUP(AH20,'Raw data'!$F$3:$BH$104,AH$2,FALSE))</f>
        <v>2</v>
      </c>
      <c r="AJ20" s="12">
        <f t="shared" si="16"/>
        <v>1</v>
      </c>
      <c r="AK20" s="12">
        <f t="shared" si="17"/>
        <v>66.666666666666657</v>
      </c>
      <c r="AL20" s="12">
        <f t="shared" si="18"/>
        <v>54.533333333333324</v>
      </c>
    </row>
    <row r="21" spans="1:38" ht="15.75" customHeight="1" x14ac:dyDescent="0.2">
      <c r="A21" s="71" t="s">
        <v>157</v>
      </c>
      <c r="B21" s="59">
        <f t="shared" si="0"/>
        <v>15.250178351219182</v>
      </c>
      <c r="C21" s="12"/>
      <c r="D21" s="64" t="s">
        <v>157</v>
      </c>
      <c r="E21" s="28">
        <f>IF(ISERROR(HLOOKUP(D21,'Raw data'!$F$3:$BH$104,D$2,FALSE)),"",HLOOKUP(D21,'Raw data'!$F$3:$BH$104,D$2,FALSE))</f>
        <v>18</v>
      </c>
      <c r="F21" s="12">
        <f t="shared" si="1"/>
        <v>10</v>
      </c>
      <c r="G21" s="12">
        <f t="shared" si="2"/>
        <v>23.07692307692308</v>
      </c>
      <c r="H21" s="12">
        <f t="shared" si="3"/>
        <v>18.876923076923077</v>
      </c>
      <c r="I21" s="12"/>
      <c r="J21" s="64" t="s">
        <v>157</v>
      </c>
      <c r="K21" s="28">
        <f>IF(ISERROR(HLOOKUP(J21,'Raw data'!$F$3:$BH$104,J$2,FALSE)),"",HLOOKUP(J21,'Raw data'!$F$3:$BH$104,J$2,FALSE))</f>
        <v>18</v>
      </c>
      <c r="L21" s="12">
        <f t="shared" si="4"/>
        <v>17</v>
      </c>
      <c r="M21" s="12">
        <f t="shared" si="5"/>
        <v>0</v>
      </c>
      <c r="N21" s="12">
        <f t="shared" si="6"/>
        <v>0</v>
      </c>
      <c r="O21" s="12"/>
      <c r="P21" s="64" t="s">
        <v>157</v>
      </c>
      <c r="Q21" s="28">
        <f>IF(ISERROR(HLOOKUP(P21,'Raw data'!$F$3:$BH$104,P$2,FALSE)),"",HLOOKUP(P21,'Raw data'!$F$3:$BH$104,P$2,FALSE))</f>
        <v>23</v>
      </c>
      <c r="R21" s="12">
        <f t="shared" si="7"/>
        <v>518</v>
      </c>
      <c r="S21" s="12">
        <f t="shared" si="8"/>
        <v>4.2513863216266117</v>
      </c>
      <c r="T21" s="12">
        <f t="shared" si="9"/>
        <v>3.4776340110905681</v>
      </c>
      <c r="U21" s="12"/>
      <c r="V21" s="64" t="s">
        <v>157</v>
      </c>
      <c r="W21" s="28">
        <f>IF(ISERROR(HLOOKUP(V21,'Raw data'!$F$3:$BH$104,V$2,FALSE)),"",HLOOKUP(V21,'Raw data'!$F$3:$BH$104,V$2,FALSE))</f>
        <v>22</v>
      </c>
      <c r="X21" s="12">
        <f t="shared" si="10"/>
        <v>376</v>
      </c>
      <c r="Y21" s="12">
        <f t="shared" si="11"/>
        <v>5.2896725440806023</v>
      </c>
      <c r="Z21" s="12">
        <f t="shared" si="12"/>
        <v>4.3269521410579328</v>
      </c>
      <c r="AA21" s="12"/>
      <c r="AB21" s="64" t="s">
        <v>157</v>
      </c>
      <c r="AC21" s="28">
        <f>IF(ISERROR(HLOOKUP(AB21,'Raw data'!$F$3:$BH$104,AB$2,FALSE)),"",HLOOKUP(AB21,'Raw data'!$F$3:$BH$104,AB$2,FALSE))</f>
        <v>21</v>
      </c>
      <c r="AD21" s="12">
        <f t="shared" si="13"/>
        <v>146</v>
      </c>
      <c r="AE21" s="12">
        <f t="shared" si="14"/>
        <v>12.574850299401206</v>
      </c>
      <c r="AF21" s="12">
        <f t="shared" si="15"/>
        <v>10.286227544910185</v>
      </c>
      <c r="AG21" s="12"/>
      <c r="AH21" s="64" t="s">
        <v>157</v>
      </c>
      <c r="AI21" s="28">
        <f>IF(ISERROR(HLOOKUP(AH21,'Raw data'!$F$3:$BH$104,AH$2,FALSE)),"",HLOOKUP(AH21,'Raw data'!$F$3:$BH$104,AH$2,FALSE))</f>
        <v>2</v>
      </c>
      <c r="AJ21" s="12">
        <f t="shared" si="16"/>
        <v>1</v>
      </c>
      <c r="AK21" s="12">
        <f t="shared" si="17"/>
        <v>66.666666666666657</v>
      </c>
      <c r="AL21" s="12">
        <f t="shared" si="18"/>
        <v>54.533333333333324</v>
      </c>
    </row>
    <row r="22" spans="1:38" ht="15.75" customHeight="1" x14ac:dyDescent="0.2">
      <c r="A22" s="69" t="s">
        <v>158</v>
      </c>
      <c r="B22" s="59">
        <f t="shared" si="0"/>
        <v>7.9847030327181185</v>
      </c>
      <c r="C22" s="12"/>
      <c r="D22" s="62" t="s">
        <v>158</v>
      </c>
      <c r="E22" s="28">
        <f>IF(ISERROR(HLOOKUP(D22,'Raw data'!$F$3:$BH$104,D$2,FALSE)),"",HLOOKUP(D22,'Raw data'!$F$3:$BH$104,D$2,FALSE))</f>
        <v>18</v>
      </c>
      <c r="F22" s="12">
        <f t="shared" si="1"/>
        <v>10</v>
      </c>
      <c r="G22" s="12">
        <f t="shared" si="2"/>
        <v>23.07692307692308</v>
      </c>
      <c r="H22" s="12">
        <f t="shared" si="3"/>
        <v>18.876923076923077</v>
      </c>
      <c r="I22" s="12"/>
      <c r="J22" s="62" t="s">
        <v>158</v>
      </c>
      <c r="K22" s="28">
        <f>IF(ISERROR(HLOOKUP(J22,'Raw data'!$F$3:$BH$104,J$2,FALSE)),"",HLOOKUP(J22,'Raw data'!$F$3:$BH$104,J$2,FALSE))</f>
        <v>18</v>
      </c>
      <c r="L22" s="12">
        <f t="shared" si="4"/>
        <v>17</v>
      </c>
      <c r="M22" s="12">
        <f t="shared" si="5"/>
        <v>0</v>
      </c>
      <c r="N22" s="12">
        <f t="shared" si="6"/>
        <v>0</v>
      </c>
      <c r="O22" s="12"/>
      <c r="P22" s="62" t="s">
        <v>158</v>
      </c>
      <c r="Q22" s="28">
        <f>IF(ISERROR(HLOOKUP(P22,'Raw data'!$F$3:$BH$104,P$2,FALSE)),"",HLOOKUP(P22,'Raw data'!$F$3:$BH$104,P$2,FALSE))</f>
        <v>49</v>
      </c>
      <c r="R22" s="12">
        <f t="shared" si="7"/>
        <v>492</v>
      </c>
      <c r="S22" s="12">
        <f t="shared" si="8"/>
        <v>9.0573012939001813</v>
      </c>
      <c r="T22" s="12">
        <f t="shared" si="9"/>
        <v>7.4088724584103476</v>
      </c>
      <c r="U22" s="12"/>
      <c r="V22" s="62" t="s">
        <v>158</v>
      </c>
      <c r="W22" s="28">
        <f>IF(ISERROR(HLOOKUP(V22,'Raw data'!$F$3:$BH$104,V$2,FALSE)),"",HLOOKUP(V22,'Raw data'!$F$3:$BH$104,V$2,FALSE))</f>
        <v>37</v>
      </c>
      <c r="X22" s="12">
        <f t="shared" si="10"/>
        <v>361</v>
      </c>
      <c r="Y22" s="12">
        <f t="shared" si="11"/>
        <v>9.0680100755667468</v>
      </c>
      <c r="Z22" s="12">
        <f t="shared" si="12"/>
        <v>7.4176322418135987</v>
      </c>
      <c r="AA22" s="12"/>
      <c r="AB22" s="62" t="s">
        <v>158</v>
      </c>
      <c r="AC22" s="28">
        <f>IF(ISERROR(HLOOKUP(AB22,'Raw data'!$F$3:$BH$104,AB$2,FALSE)),"",HLOOKUP(AB22,'Raw data'!$F$3:$BH$104,AB$2,FALSE))</f>
        <v>29</v>
      </c>
      <c r="AD22" s="12">
        <f t="shared" si="13"/>
        <v>138</v>
      </c>
      <c r="AE22" s="12">
        <f t="shared" si="14"/>
        <v>17.365269461077858</v>
      </c>
      <c r="AF22" s="12">
        <f t="shared" si="15"/>
        <v>14.204790419161688</v>
      </c>
      <c r="AG22" s="12"/>
      <c r="AH22" s="62" t="s">
        <v>158</v>
      </c>
      <c r="AI22" s="94">
        <f>IF(ISERROR(HLOOKUP(AH22,'Raw data'!$F$3:$BH$104,AH$2,FALSE)),"",HLOOKUP(AH22,'Raw data'!$F$3:$BH$104,AH$2,FALSE))</f>
        <v>0</v>
      </c>
      <c r="AJ22" s="12">
        <f t="shared" si="16"/>
        <v>3</v>
      </c>
      <c r="AK22" s="12">
        <f t="shared" si="17"/>
        <v>0</v>
      </c>
      <c r="AL22" s="12">
        <f t="shared" si="18"/>
        <v>0</v>
      </c>
    </row>
    <row r="23" spans="1:38" ht="15.75" customHeight="1" x14ac:dyDescent="0.2">
      <c r="A23" s="71" t="s">
        <v>159</v>
      </c>
      <c r="B23" s="59">
        <f t="shared" si="0"/>
        <v>12.588897170399191</v>
      </c>
      <c r="C23" s="12"/>
      <c r="D23" s="64" t="s">
        <v>159</v>
      </c>
      <c r="E23" s="28">
        <f>IF(ISERROR(HLOOKUP(D23,'Raw data'!$F$3:$BH$104,D$2,FALSE)),"",HLOOKUP(D23,'Raw data'!$F$3:$BH$104,D$2,FALSE))</f>
        <v>21</v>
      </c>
      <c r="F23" s="12">
        <f t="shared" si="1"/>
        <v>13</v>
      </c>
      <c r="G23" s="12">
        <f t="shared" si="2"/>
        <v>0</v>
      </c>
      <c r="H23" s="12">
        <f t="shared" si="3"/>
        <v>0</v>
      </c>
      <c r="I23" s="12"/>
      <c r="J23" s="64" t="s">
        <v>159</v>
      </c>
      <c r="K23" s="28">
        <f>IF(ISERROR(HLOOKUP(J23,'Raw data'!$F$3:$BH$104,J$2,FALSE)),"",HLOOKUP(J23,'Raw data'!$F$3:$BH$104,J$2,FALSE))</f>
        <v>17</v>
      </c>
      <c r="L23" s="12">
        <f t="shared" si="4"/>
        <v>16</v>
      </c>
      <c r="M23" s="12">
        <f t="shared" si="5"/>
        <v>5.8823529411764639</v>
      </c>
      <c r="N23" s="12">
        <f t="shared" si="6"/>
        <v>4.8117647058823474</v>
      </c>
      <c r="O23" s="12"/>
      <c r="P23" s="64" t="s">
        <v>159</v>
      </c>
      <c r="Q23" s="28">
        <f>IF(ISERROR(HLOOKUP(P23,'Raw data'!$F$3:$BH$104,P$2,FALSE)),"",HLOOKUP(P23,'Raw data'!$F$3:$BH$104,P$2,FALSE))</f>
        <v>74</v>
      </c>
      <c r="R23" s="12">
        <f t="shared" si="7"/>
        <v>467</v>
      </c>
      <c r="S23" s="12">
        <f t="shared" si="8"/>
        <v>13.67837338262477</v>
      </c>
      <c r="T23" s="12">
        <f t="shared" si="9"/>
        <v>11.188909426987061</v>
      </c>
      <c r="U23" s="12"/>
      <c r="V23" s="64" t="s">
        <v>159</v>
      </c>
      <c r="W23" s="28">
        <f>IF(ISERROR(HLOOKUP(V23,'Raw data'!$F$3:$BH$104,V$2,FALSE)),"",HLOOKUP(V23,'Raw data'!$F$3:$BH$104,V$2,FALSE))</f>
        <v>11</v>
      </c>
      <c r="X23" s="12">
        <f t="shared" si="10"/>
        <v>387</v>
      </c>
      <c r="Y23" s="12">
        <f t="shared" si="11"/>
        <v>2.5188916876574297</v>
      </c>
      <c r="Z23" s="12">
        <f t="shared" si="12"/>
        <v>2.0604534005037771</v>
      </c>
      <c r="AA23" s="12"/>
      <c r="AB23" s="64" t="s">
        <v>159</v>
      </c>
      <c r="AC23" s="28">
        <f>IF(ISERROR(HLOOKUP(AB23,'Raw data'!$F$3:$BH$104,AB$2,FALSE)),"",HLOOKUP(AB23,'Raw data'!$F$3:$BH$104,AB$2,FALSE))</f>
        <v>6</v>
      </c>
      <c r="AD23" s="12">
        <f t="shared" si="13"/>
        <v>161</v>
      </c>
      <c r="AE23" s="12">
        <f t="shared" si="14"/>
        <v>3.5928143712574894</v>
      </c>
      <c r="AF23" s="12">
        <f t="shared" si="15"/>
        <v>2.9389221556886262</v>
      </c>
      <c r="AG23" s="12"/>
      <c r="AH23" s="64" t="s">
        <v>159</v>
      </c>
      <c r="AI23" s="28">
        <f>IF(ISERROR(HLOOKUP(AH23,'Raw data'!$F$3:$BH$104,AH$2,FALSE)),"",HLOOKUP(AH23,'Raw data'!$F$3:$BH$104,AH$2,FALSE))</f>
        <v>2</v>
      </c>
      <c r="AJ23" s="12">
        <f t="shared" si="16"/>
        <v>1</v>
      </c>
      <c r="AK23" s="12">
        <f t="shared" si="17"/>
        <v>66.666666666666657</v>
      </c>
      <c r="AL23" s="12">
        <f t="shared" si="18"/>
        <v>54.533333333333324</v>
      </c>
    </row>
    <row r="24" spans="1:38" ht="15.75" customHeight="1" x14ac:dyDescent="0.2">
      <c r="A24" s="33" t="s">
        <v>160</v>
      </c>
      <c r="B24" s="59">
        <f t="shared" si="0"/>
        <v>14.110905156965069</v>
      </c>
      <c r="C24" s="12"/>
      <c r="D24" s="53" t="s">
        <v>160</v>
      </c>
      <c r="E24" s="28">
        <f>IF(ISERROR(HLOOKUP(D24,'Raw data'!$F$3:$BH$104,D$2,FALSE)),"",HLOOKUP(D24,'Raw data'!$F$3:$BH$104,D$2,FALSE))</f>
        <v>18</v>
      </c>
      <c r="F24" s="12">
        <f t="shared" si="1"/>
        <v>10</v>
      </c>
      <c r="G24" s="12">
        <f t="shared" si="2"/>
        <v>23.07692307692308</v>
      </c>
      <c r="H24" s="12">
        <f t="shared" si="3"/>
        <v>18.876923076923077</v>
      </c>
      <c r="I24" s="12"/>
      <c r="J24" s="53" t="s">
        <v>160</v>
      </c>
      <c r="K24" s="28">
        <f>IF(ISERROR(HLOOKUP(J24,'Raw data'!$F$3:$BH$104,J$2,FALSE)),"",HLOOKUP(J24,'Raw data'!$F$3:$BH$104,J$2,FALSE))</f>
        <v>18</v>
      </c>
      <c r="L24" s="12">
        <f t="shared" si="4"/>
        <v>17</v>
      </c>
      <c r="M24" s="12">
        <f t="shared" si="5"/>
        <v>0</v>
      </c>
      <c r="N24" s="12">
        <f t="shared" si="6"/>
        <v>0</v>
      </c>
      <c r="O24" s="12"/>
      <c r="P24" s="53" t="s">
        <v>160</v>
      </c>
      <c r="Q24" s="28">
        <f>IF(ISERROR(HLOOKUP(P24,'Raw data'!$F$3:$BH$104,P$2,FALSE)),"",HLOOKUP(P24,'Raw data'!$F$3:$BH$104,P$2,FALSE))</f>
        <v>17</v>
      </c>
      <c r="R24" s="12">
        <f t="shared" si="7"/>
        <v>524</v>
      </c>
      <c r="S24" s="12">
        <f t="shared" si="8"/>
        <v>3.1423290203327099</v>
      </c>
      <c r="T24" s="12">
        <f t="shared" si="9"/>
        <v>2.5704251386321566</v>
      </c>
      <c r="U24" s="12"/>
      <c r="V24" s="53" t="s">
        <v>160</v>
      </c>
      <c r="W24" s="28">
        <f>IF(ISERROR(HLOOKUP(V24,'Raw data'!$F$3:$BH$104,V$2,FALSE)),"",HLOOKUP(V24,'Raw data'!$F$3:$BH$104,V$2,FALSE))</f>
        <v>17</v>
      </c>
      <c r="X24" s="12">
        <f t="shared" si="10"/>
        <v>381</v>
      </c>
      <c r="Y24" s="12">
        <f t="shared" si="11"/>
        <v>4.0302267002518875</v>
      </c>
      <c r="Z24" s="12">
        <f t="shared" si="12"/>
        <v>3.2967254408060436</v>
      </c>
      <c r="AA24" s="12"/>
      <c r="AB24" s="53" t="s">
        <v>160</v>
      </c>
      <c r="AC24" s="28">
        <f>IF(ISERROR(HLOOKUP(AB24,'Raw data'!$F$3:$BH$104,AB$2,FALSE)),"",HLOOKUP(AB24,'Raw data'!$F$3:$BH$104,AB$2,FALSE))</f>
        <v>11</v>
      </c>
      <c r="AD24" s="12">
        <f t="shared" si="13"/>
        <v>156</v>
      </c>
      <c r="AE24" s="12">
        <f t="shared" si="14"/>
        <v>6.5868263473054043</v>
      </c>
      <c r="AF24" s="12">
        <f t="shared" si="15"/>
        <v>5.3880239520958204</v>
      </c>
      <c r="AG24" s="12"/>
      <c r="AH24" s="53" t="s">
        <v>160</v>
      </c>
      <c r="AI24" s="28">
        <f>IF(ISERROR(HLOOKUP(AH24,'Raw data'!$F$3:$BH$104,AH$2,FALSE)),"",HLOOKUP(AH24,'Raw data'!$F$3:$BH$104,AH$2,FALSE))</f>
        <v>2</v>
      </c>
      <c r="AJ24" s="12">
        <f t="shared" si="16"/>
        <v>1</v>
      </c>
      <c r="AK24" s="12">
        <f t="shared" si="17"/>
        <v>66.666666666666657</v>
      </c>
      <c r="AL24" s="12">
        <f t="shared" si="18"/>
        <v>54.533333333333324</v>
      </c>
    </row>
    <row r="25" spans="1:38" ht="15.75" customHeight="1" x14ac:dyDescent="0.2">
      <c r="A25" s="71" t="s">
        <v>244</v>
      </c>
      <c r="B25" s="59">
        <f t="shared" si="0"/>
        <v>27.427086134427309</v>
      </c>
      <c r="C25" s="12"/>
      <c r="D25" s="71" t="s">
        <v>244</v>
      </c>
      <c r="E25" s="28">
        <f>IF(ISERROR(HLOOKUP(D25,'Raw data'!$F$3:$BH$104,D$2,FALSE)),"",HLOOKUP(D25,'Raw data'!$F$3:$BH$104,D$2,FALSE))</f>
        <v>18</v>
      </c>
      <c r="F25" s="12">
        <f t="shared" si="1"/>
        <v>10</v>
      </c>
      <c r="G25" s="12">
        <f t="shared" si="2"/>
        <v>23.07692307692308</v>
      </c>
      <c r="H25" s="12">
        <f t="shared" si="3"/>
        <v>18.876923076923077</v>
      </c>
      <c r="I25" s="12"/>
      <c r="J25" s="71" t="s">
        <v>244</v>
      </c>
      <c r="K25" s="28">
        <f>IF(ISERROR(HLOOKUP(J25,'Raw data'!$F$3:$BH$104,J$2,FALSE)),"",HLOOKUP(J25,'Raw data'!$F$3:$BH$104,J$2,FALSE))</f>
        <v>1</v>
      </c>
      <c r="L25" s="12">
        <f t="shared" si="4"/>
        <v>0</v>
      </c>
      <c r="M25" s="12">
        <f t="shared" si="5"/>
        <v>100</v>
      </c>
      <c r="N25" s="12">
        <f t="shared" si="6"/>
        <v>81.8</v>
      </c>
      <c r="O25" s="12"/>
      <c r="P25" s="71" t="s">
        <v>244</v>
      </c>
      <c r="Q25" s="28">
        <f>IF(ISERROR(HLOOKUP(P25,'Raw data'!$F$3:$BH$104,P$2,FALSE)),"",HLOOKUP(P25,'Raw data'!$F$3:$BH$104,P$2,FALSE))</f>
        <v>31</v>
      </c>
      <c r="R25" s="12">
        <f t="shared" si="7"/>
        <v>510</v>
      </c>
      <c r="S25" s="12">
        <f t="shared" si="8"/>
        <v>5.730129390018476</v>
      </c>
      <c r="T25" s="12">
        <f t="shared" si="9"/>
        <v>4.6872458410351134</v>
      </c>
      <c r="U25" s="12"/>
      <c r="V25" s="71" t="s">
        <v>244</v>
      </c>
      <c r="W25" s="28">
        <f>IF(ISERROR(HLOOKUP(V25,'Raw data'!$F$3:$BH$104,V$2,FALSE)),"",HLOOKUP(V25,'Raw data'!$F$3:$BH$104,V$2,FALSE))</f>
        <v>7</v>
      </c>
      <c r="X25" s="12">
        <f t="shared" si="10"/>
        <v>391</v>
      </c>
      <c r="Y25" s="12">
        <f t="shared" si="11"/>
        <v>1.5113350125944578</v>
      </c>
      <c r="Z25" s="12">
        <f t="shared" si="12"/>
        <v>1.2362720403022665</v>
      </c>
      <c r="AA25" s="12"/>
      <c r="AB25" s="71" t="s">
        <v>244</v>
      </c>
      <c r="AC25" s="28">
        <f>IF(ISERROR(HLOOKUP(AB25,'Raw data'!$F$3:$BH$104,AB$2,FALSE)),"",HLOOKUP(AB25,'Raw data'!$F$3:$BH$104,AB$2,FALSE))</f>
        <v>7</v>
      </c>
      <c r="AD25" s="12">
        <f t="shared" si="13"/>
        <v>160</v>
      </c>
      <c r="AE25" s="12">
        <f t="shared" si="14"/>
        <v>4.191616766467078</v>
      </c>
      <c r="AF25" s="12">
        <f t="shared" si="15"/>
        <v>3.4287425149700694</v>
      </c>
      <c r="AG25" s="12"/>
      <c r="AH25" s="71" t="s">
        <v>244</v>
      </c>
      <c r="AI25" s="28">
        <f>IF(ISERROR(HLOOKUP(AH25,'Raw data'!$F$3:$BH$104,AH$2,FALSE)),"",HLOOKUP(AH25,'Raw data'!$F$3:$BH$104,AH$2,FALSE))</f>
        <v>2</v>
      </c>
      <c r="AJ25" s="12">
        <f t="shared" si="16"/>
        <v>1</v>
      </c>
      <c r="AK25" s="12">
        <f t="shared" si="17"/>
        <v>66.666666666666657</v>
      </c>
      <c r="AL25" s="12">
        <f t="shared" si="18"/>
        <v>54.533333333333324</v>
      </c>
    </row>
    <row r="26" spans="1:38" ht="15.75" customHeight="1" x14ac:dyDescent="0.2">
      <c r="A26" s="33" t="s">
        <v>162</v>
      </c>
      <c r="B26" s="59">
        <f t="shared" si="0"/>
        <v>5.8697930927541151</v>
      </c>
      <c r="C26" s="12"/>
      <c r="D26" s="33" t="s">
        <v>162</v>
      </c>
      <c r="E26" s="28">
        <f>IF(ISERROR(HLOOKUP(D26,'Raw data'!$F$3:$BH$104,D$2,FALSE)),"",HLOOKUP(D26,'Raw data'!$F$3:$BH$104,D$2,FALSE))</f>
        <v>18</v>
      </c>
      <c r="F26" s="12">
        <f t="shared" si="1"/>
        <v>10</v>
      </c>
      <c r="G26" s="12">
        <f t="shared" si="2"/>
        <v>23.07692307692308</v>
      </c>
      <c r="H26" s="12">
        <f t="shared" si="3"/>
        <v>18.876923076923077</v>
      </c>
      <c r="I26" s="12"/>
      <c r="J26" s="33" t="s">
        <v>162</v>
      </c>
      <c r="K26" s="28">
        <f>IF(ISERROR(HLOOKUP(J26,'Raw data'!$F$3:$BH$104,J$2,FALSE)),"",HLOOKUP(J26,'Raw data'!$F$3:$BH$104,J$2,FALSE))</f>
        <v>18</v>
      </c>
      <c r="L26" s="12">
        <f t="shared" si="4"/>
        <v>17</v>
      </c>
      <c r="M26" s="12">
        <f t="shared" si="5"/>
        <v>0</v>
      </c>
      <c r="N26" s="12">
        <f t="shared" si="6"/>
        <v>0</v>
      </c>
      <c r="O26" s="12"/>
      <c r="P26" s="33" t="s">
        <v>162</v>
      </c>
      <c r="Q26" s="28">
        <f>IF(ISERROR(HLOOKUP(P26,'Raw data'!$F$3:$BH$104,P$2,FALSE)),"",HLOOKUP(P26,'Raw data'!$F$3:$BH$104,P$2,FALSE))</f>
        <v>22</v>
      </c>
      <c r="R26" s="12">
        <f t="shared" si="7"/>
        <v>519</v>
      </c>
      <c r="S26" s="12">
        <f t="shared" si="8"/>
        <v>4.0665434380776304</v>
      </c>
      <c r="T26" s="12">
        <f t="shared" si="9"/>
        <v>3.3264325323475017</v>
      </c>
      <c r="U26" s="12"/>
      <c r="V26" s="33" t="s">
        <v>162</v>
      </c>
      <c r="W26" s="28">
        <f>IF(ISERROR(HLOOKUP(V26,'Raw data'!$F$3:$BH$104,V$2,FALSE)),"",HLOOKUP(V26,'Raw data'!$F$3:$BH$104,V$2,FALSE))</f>
        <v>19</v>
      </c>
      <c r="X26" s="12">
        <f t="shared" si="10"/>
        <v>379</v>
      </c>
      <c r="Y26" s="12">
        <f t="shared" si="11"/>
        <v>4.5340050377833734</v>
      </c>
      <c r="Z26" s="12">
        <f t="shared" si="12"/>
        <v>3.7088161209067994</v>
      </c>
      <c r="AA26" s="12"/>
      <c r="AB26" s="33" t="s">
        <v>162</v>
      </c>
      <c r="AC26" s="28">
        <f>IF(ISERROR(HLOOKUP(AB26,'Raw data'!$F$3:$BH$104,AB$2,FALSE)),"",HLOOKUP(AB26,'Raw data'!$F$3:$BH$104,AB$2,FALSE))</f>
        <v>19</v>
      </c>
      <c r="AD26" s="12">
        <f t="shared" si="13"/>
        <v>148</v>
      </c>
      <c r="AE26" s="12">
        <f t="shared" si="14"/>
        <v>11.377245508982043</v>
      </c>
      <c r="AF26" s="12">
        <f t="shared" si="15"/>
        <v>9.3065868263473099</v>
      </c>
      <c r="AG26" s="12"/>
      <c r="AH26" s="33" t="s">
        <v>162</v>
      </c>
      <c r="AI26" s="28">
        <f>IF(ISERROR(HLOOKUP(AH26,'Raw data'!$F$3:$BH$104,AH$2,FALSE)),"",HLOOKUP(AH26,'Raw data'!$F$3:$BH$104,AH$2,FALSE))</f>
        <v>0</v>
      </c>
      <c r="AJ26" s="12">
        <f t="shared" si="16"/>
        <v>3</v>
      </c>
      <c r="AK26" s="12">
        <f t="shared" si="17"/>
        <v>0</v>
      </c>
      <c r="AL26" s="12">
        <f t="shared" si="18"/>
        <v>0</v>
      </c>
    </row>
    <row r="27" spans="1:38" ht="15.75" customHeight="1" x14ac:dyDescent="0.2">
      <c r="A27" s="77" t="s">
        <v>163</v>
      </c>
      <c r="B27" s="59">
        <f t="shared" si="0"/>
        <v>14.604539819225403</v>
      </c>
      <c r="C27" s="12"/>
      <c r="D27" s="79" t="s">
        <v>163</v>
      </c>
      <c r="E27" s="28">
        <f>IF(ISERROR(HLOOKUP(D27,'Raw data'!$F$3:$BH$104,D$2,FALSE)),"",HLOOKUP(D27,'Raw data'!$F$3:$BH$104,D$2,FALSE))</f>
        <v>18</v>
      </c>
      <c r="F27" s="12">
        <f t="shared" si="1"/>
        <v>10</v>
      </c>
      <c r="G27" s="12">
        <f t="shared" si="2"/>
        <v>23.07692307692308</v>
      </c>
      <c r="H27" s="12">
        <f t="shared" si="3"/>
        <v>18.876923076923077</v>
      </c>
      <c r="I27" s="12"/>
      <c r="J27" s="79" t="s">
        <v>163</v>
      </c>
      <c r="K27" s="28">
        <f>IF(ISERROR(HLOOKUP(J27,'Raw data'!$F$3:$BH$104,J$2,FALSE)),"",HLOOKUP(J27,'Raw data'!$F$3:$BH$104,J$2,FALSE))</f>
        <v>18</v>
      </c>
      <c r="L27" s="12">
        <f t="shared" si="4"/>
        <v>17</v>
      </c>
      <c r="M27" s="12">
        <f t="shared" si="5"/>
        <v>0</v>
      </c>
      <c r="N27" s="12">
        <f t="shared" si="6"/>
        <v>0</v>
      </c>
      <c r="O27" s="12"/>
      <c r="P27" s="79" t="s">
        <v>163</v>
      </c>
      <c r="Q27" s="28">
        <f>IF(ISERROR(HLOOKUP(P27,'Raw data'!$F$3:$BH$104,P$2,FALSE)),"",HLOOKUP(P27,'Raw data'!$F$3:$BH$104,P$2,FALSE))</f>
        <v>18</v>
      </c>
      <c r="R27" s="12">
        <f t="shared" si="7"/>
        <v>523</v>
      </c>
      <c r="S27" s="12">
        <f t="shared" si="8"/>
        <v>3.3271719038816912</v>
      </c>
      <c r="T27" s="12">
        <f t="shared" si="9"/>
        <v>2.721626617375223</v>
      </c>
      <c r="U27" s="12"/>
      <c r="V27" s="79" t="s">
        <v>163</v>
      </c>
      <c r="W27" s="28">
        <f>IF(ISERROR(HLOOKUP(V27,'Raw data'!$F$3:$BH$104,V$2,FALSE)),"",HLOOKUP(V27,'Raw data'!$F$3:$BH$104,V$2,FALSE))</f>
        <v>14</v>
      </c>
      <c r="X27" s="12">
        <f t="shared" si="10"/>
        <v>384</v>
      </c>
      <c r="Y27" s="12">
        <f t="shared" si="11"/>
        <v>3.2745591939546586</v>
      </c>
      <c r="Z27" s="12">
        <f t="shared" si="12"/>
        <v>2.6785894206549106</v>
      </c>
      <c r="AA27" s="12"/>
      <c r="AB27" s="79" t="s">
        <v>163</v>
      </c>
      <c r="AC27" s="28">
        <f>IF(ISERROR(HLOOKUP(AB27,'Raw data'!$F$3:$BH$104,AB$2,FALSE)),"",HLOOKUP(AB27,'Raw data'!$F$3:$BH$104,AB$2,FALSE))</f>
        <v>18</v>
      </c>
      <c r="AD27" s="12">
        <f t="shared" si="13"/>
        <v>149</v>
      </c>
      <c r="AE27" s="12">
        <f t="shared" si="14"/>
        <v>10.778443113772468</v>
      </c>
      <c r="AF27" s="12">
        <f t="shared" si="15"/>
        <v>8.8167664670658787</v>
      </c>
      <c r="AG27" s="12"/>
      <c r="AH27" s="79" t="s">
        <v>163</v>
      </c>
      <c r="AI27" s="28">
        <f>IF(ISERROR(HLOOKUP(AH27,'Raw data'!$F$3:$BH$104,AH$2,FALSE)),"",HLOOKUP(AH27,'Raw data'!$F$3:$BH$104,AH$2,FALSE))</f>
        <v>2</v>
      </c>
      <c r="AJ27" s="12">
        <f t="shared" si="16"/>
        <v>1</v>
      </c>
      <c r="AK27" s="12">
        <f t="shared" si="17"/>
        <v>66.666666666666657</v>
      </c>
      <c r="AL27" s="12">
        <f t="shared" si="18"/>
        <v>54.533333333333324</v>
      </c>
    </row>
    <row r="28" spans="1:38" ht="15.75" customHeight="1" x14ac:dyDescent="0.2">
      <c r="A28" s="69" t="s">
        <v>164</v>
      </c>
      <c r="B28" s="59">
        <f t="shared" si="0"/>
        <v>25.106091675371218</v>
      </c>
      <c r="C28" s="12"/>
      <c r="D28" s="62" t="s">
        <v>164</v>
      </c>
      <c r="E28" s="28">
        <f>IF(ISERROR(HLOOKUP(D28,'Raw data'!$F$3:$BH$104,D$2,FALSE)),"",HLOOKUP(D28,'Raw data'!$F$3:$BH$104,D$2,FALSE))</f>
        <v>18</v>
      </c>
      <c r="F28" s="12">
        <f t="shared" si="1"/>
        <v>10</v>
      </c>
      <c r="G28" s="12">
        <f t="shared" si="2"/>
        <v>23.07692307692308</v>
      </c>
      <c r="H28" s="12">
        <f t="shared" si="3"/>
        <v>18.876923076923077</v>
      </c>
      <c r="I28" s="12"/>
      <c r="J28" s="62" t="s">
        <v>164</v>
      </c>
      <c r="K28" s="28">
        <f>IF(ISERROR(HLOOKUP(J28,'Raw data'!$F$3:$BH$104,J$2,FALSE)),"",HLOOKUP(J28,'Raw data'!$F$3:$BH$104,J$2,FALSE))</f>
        <v>16</v>
      </c>
      <c r="L28" s="12">
        <f t="shared" si="4"/>
        <v>15</v>
      </c>
      <c r="M28" s="12">
        <f t="shared" si="5"/>
        <v>11.764705882352928</v>
      </c>
      <c r="N28" s="12">
        <f t="shared" si="6"/>
        <v>9.6235294117646948</v>
      </c>
      <c r="O28" s="12"/>
      <c r="P28" s="62" t="s">
        <v>164</v>
      </c>
      <c r="Q28" s="28">
        <f>IF(ISERROR(HLOOKUP(P28,'Raw data'!$F$3:$BH$104,P$2,FALSE)),"",HLOOKUP(P28,'Raw data'!$F$3:$BH$104,P$2,FALSE))</f>
        <v>160</v>
      </c>
      <c r="R28" s="12">
        <f t="shared" si="7"/>
        <v>381</v>
      </c>
      <c r="S28" s="12">
        <f t="shared" si="8"/>
        <v>29.574861367837329</v>
      </c>
      <c r="T28" s="12">
        <f t="shared" si="9"/>
        <v>24.192236598890933</v>
      </c>
      <c r="U28" s="12"/>
      <c r="V28" s="62" t="s">
        <v>164</v>
      </c>
      <c r="W28" s="45" t="str">
        <f>IF(ISERROR(HLOOKUP(V28,'Raw data'!$F$3:$BH$104,V$2,FALSE)),"",HLOOKUP(V28,'Raw data'!$F$3:$BH$104,V$2,FALSE))</f>
        <v>n/a</v>
      </c>
      <c r="X28" s="12" t="str">
        <f t="shared" ref="X28:X58" si="19">IF(ISERROR(W$60-W28),"na",W$60-W28)</f>
        <v>na</v>
      </c>
      <c r="Y28" s="12" t="str">
        <f t="shared" ref="Y28:Y58" si="20">IF(ISERROR(100-(X28*W$64)),"na",100-(X28*W$64))</f>
        <v>na</v>
      </c>
      <c r="Z28" s="74">
        <f>AVERAGE(Z5,Z8,Z22,Z30,Z35,Z41,Z57)</f>
        <v>18.779560993163006</v>
      </c>
      <c r="AA28" s="12"/>
      <c r="AB28" s="62" t="s">
        <v>164</v>
      </c>
      <c r="AC28" s="45" t="str">
        <f>IF(ISERROR(HLOOKUP(AB28,'Raw data'!$F$3:$BH$104,AB$2,FALSE)),"",HLOOKUP(AB28,'Raw data'!$F$3:$BH$104,AB$2,FALSE))</f>
        <v>n/a</v>
      </c>
      <c r="AD28" s="12" t="str">
        <f t="shared" ref="AD28:AD58" si="21">IF(ISERROR(AC$60-AC28),"na",AC$60-AC28)</f>
        <v>na</v>
      </c>
      <c r="AE28" s="12" t="str">
        <f t="shared" ref="AE28:AE58" si="22">IF(ISERROR(100-(AD28*AC$64)),"na",100-(AD28*AC$64))</f>
        <v>na</v>
      </c>
      <c r="AF28" s="74">
        <f>AVERAGE(AF5,AF8,AF22,AF30,AF35,AF41,AF57)</f>
        <v>24.630966638152273</v>
      </c>
      <c r="AG28" s="12"/>
      <c r="AH28" s="62" t="s">
        <v>164</v>
      </c>
      <c r="AI28" s="28">
        <f>IF(ISERROR(HLOOKUP(AH28,'Raw data'!$F$3:$BH$104,AH$2,FALSE)),"",HLOOKUP(AH28,'Raw data'!$F$3:$BH$104,AH$2,FALSE))</f>
        <v>2</v>
      </c>
      <c r="AJ28" s="12">
        <f t="shared" si="16"/>
        <v>1</v>
      </c>
      <c r="AK28" s="12">
        <f t="shared" si="17"/>
        <v>66.666666666666657</v>
      </c>
      <c r="AL28" s="12">
        <f t="shared" si="18"/>
        <v>54.533333333333324</v>
      </c>
    </row>
    <row r="29" spans="1:38" ht="15.75" customHeight="1" x14ac:dyDescent="0.2">
      <c r="A29" s="81" t="s">
        <v>165</v>
      </c>
      <c r="B29" s="59">
        <f t="shared" si="0"/>
        <v>18.737336361998601</v>
      </c>
      <c r="C29" s="12"/>
      <c r="D29" s="84" t="s">
        <v>165</v>
      </c>
      <c r="E29" s="28">
        <f>IF(ISERROR(HLOOKUP(D29,'Raw data'!$F$3:$BH$104,D$2,FALSE)),"",HLOOKUP(D29,'Raw data'!$F$3:$BH$104,D$2,FALSE))</f>
        <v>18</v>
      </c>
      <c r="F29" s="12">
        <f t="shared" si="1"/>
        <v>10</v>
      </c>
      <c r="G29" s="12">
        <f t="shared" si="2"/>
        <v>23.07692307692308</v>
      </c>
      <c r="H29" s="12">
        <f t="shared" si="3"/>
        <v>18.876923076923077</v>
      </c>
      <c r="I29" s="12"/>
      <c r="J29" s="84" t="s">
        <v>165</v>
      </c>
      <c r="K29" s="28">
        <f>IF(ISERROR(HLOOKUP(J29,'Raw data'!$F$3:$BH$104,J$2,FALSE)),"",HLOOKUP(J29,'Raw data'!$F$3:$BH$104,J$2,FALSE))</f>
        <v>18</v>
      </c>
      <c r="L29" s="12">
        <f t="shared" si="4"/>
        <v>17</v>
      </c>
      <c r="M29" s="12">
        <f t="shared" si="5"/>
        <v>0</v>
      </c>
      <c r="N29" s="12">
        <f t="shared" si="6"/>
        <v>0</v>
      </c>
      <c r="O29" s="12"/>
      <c r="P29" s="84" t="s">
        <v>165</v>
      </c>
      <c r="Q29" s="28">
        <f>IF(ISERROR(HLOOKUP(P29,'Raw data'!$F$3:$BH$104,P$2,FALSE)),"",HLOOKUP(P29,'Raw data'!$F$3:$BH$104,P$2,FALSE))</f>
        <v>64</v>
      </c>
      <c r="R29" s="12">
        <f t="shared" si="7"/>
        <v>477</v>
      </c>
      <c r="S29" s="12">
        <f t="shared" si="8"/>
        <v>11.829944547134929</v>
      </c>
      <c r="T29" s="12">
        <f t="shared" si="9"/>
        <v>9.6768946395563713</v>
      </c>
      <c r="U29" s="12"/>
      <c r="V29" s="84" t="s">
        <v>165</v>
      </c>
      <c r="W29" s="45" t="s">
        <v>235</v>
      </c>
      <c r="X29" s="12" t="str">
        <f t="shared" si="19"/>
        <v>na</v>
      </c>
      <c r="Y29" s="12" t="str">
        <f t="shared" si="20"/>
        <v>na</v>
      </c>
      <c r="Z29" s="74">
        <f>AVERAGE(Z10,Z15,Z16,Z18,Z39,Z45)</f>
        <v>13.564651553316537</v>
      </c>
      <c r="AA29" s="12"/>
      <c r="AB29" s="84" t="s">
        <v>165</v>
      </c>
      <c r="AC29" s="28">
        <f>IF(ISERROR(HLOOKUP(AB29,'Raw data'!$F$3:$BH$104,AB$2,FALSE)),"",HLOOKUP(AB29,'Raw data'!$F$3:$BH$104,AB$2,FALSE))</f>
        <v>0</v>
      </c>
      <c r="AD29" s="12">
        <f t="shared" si="21"/>
        <v>167</v>
      </c>
      <c r="AE29" s="12">
        <f t="shared" si="22"/>
        <v>1.4210854715202004E-14</v>
      </c>
      <c r="AF29" s="74">
        <f>AVERAGE(AF10,AF15,AF16,AF18,AF45)</f>
        <v>15.772215568862283</v>
      </c>
      <c r="AG29" s="12"/>
      <c r="AH29" s="84" t="s">
        <v>165</v>
      </c>
      <c r="AI29" s="28">
        <f>IF(ISERROR(HLOOKUP(AH29,'Raw data'!$F$3:$BH$104,AH$2,FALSE)),"",HLOOKUP(AH29,'Raw data'!$F$3:$BH$104,AH$2,FALSE))</f>
        <v>2</v>
      </c>
      <c r="AJ29" s="12">
        <f t="shared" si="16"/>
        <v>1</v>
      </c>
      <c r="AK29" s="12">
        <f t="shared" si="17"/>
        <v>66.666666666666657</v>
      </c>
      <c r="AL29" s="12">
        <f t="shared" si="18"/>
        <v>54.533333333333324</v>
      </c>
    </row>
    <row r="30" spans="1:38" ht="15.75" customHeight="1" x14ac:dyDescent="0.2">
      <c r="A30" s="69" t="s">
        <v>166</v>
      </c>
      <c r="B30" s="59">
        <f t="shared" si="0"/>
        <v>25.627932443225134</v>
      </c>
      <c r="C30" s="12"/>
      <c r="D30" s="62" t="s">
        <v>166</v>
      </c>
      <c r="E30" s="28">
        <f>IF(ISERROR(HLOOKUP(D30,'Raw data'!$F$3:$BH$104,D$2,FALSE)),"",HLOOKUP(D30,'Raw data'!$F$3:$BH$104,D$2,FALSE))</f>
        <v>18</v>
      </c>
      <c r="F30" s="12">
        <f t="shared" si="1"/>
        <v>10</v>
      </c>
      <c r="G30" s="12">
        <f t="shared" si="2"/>
        <v>23.07692307692308</v>
      </c>
      <c r="H30" s="12">
        <f t="shared" si="3"/>
        <v>18.876923076923077</v>
      </c>
      <c r="I30" s="12"/>
      <c r="J30" s="62" t="s">
        <v>166</v>
      </c>
      <c r="K30" s="28">
        <f>IF(ISERROR(HLOOKUP(J30,'Raw data'!$F$3:$BH$104,J$2,FALSE)),"",HLOOKUP(J30,'Raw data'!$F$3:$BH$104,J$2,FALSE))</f>
        <v>18</v>
      </c>
      <c r="L30" s="12">
        <f t="shared" si="4"/>
        <v>17</v>
      </c>
      <c r="M30" s="12">
        <f t="shared" si="5"/>
        <v>0</v>
      </c>
      <c r="N30" s="12">
        <f t="shared" si="6"/>
        <v>0</v>
      </c>
      <c r="O30" s="12"/>
      <c r="P30" s="62" t="s">
        <v>166</v>
      </c>
      <c r="Q30" s="28">
        <f>IF(ISERROR(HLOOKUP(P30,'Raw data'!$F$3:$BH$104,P$2,FALSE)),"",HLOOKUP(P30,'Raw data'!$F$3:$BH$104,P$2,FALSE))</f>
        <v>127</v>
      </c>
      <c r="R30" s="12">
        <f t="shared" si="7"/>
        <v>414</v>
      </c>
      <c r="S30" s="12">
        <f t="shared" si="8"/>
        <v>23.47504621072089</v>
      </c>
      <c r="T30" s="12">
        <f t="shared" si="9"/>
        <v>19.202587800369688</v>
      </c>
      <c r="U30" s="12"/>
      <c r="V30" s="62" t="s">
        <v>166</v>
      </c>
      <c r="W30" s="28">
        <f>IF(ISERROR(HLOOKUP(V30,'Raw data'!$F$3:$BH$104,V$2,FALSE)),"",HLOOKUP(V30,'Raw data'!$F$3:$BH$104,V$2,FALSE))</f>
        <v>110</v>
      </c>
      <c r="X30" s="12">
        <f t="shared" si="19"/>
        <v>288</v>
      </c>
      <c r="Y30" s="12">
        <f t="shared" si="20"/>
        <v>27.455919395465997</v>
      </c>
      <c r="Z30" s="12">
        <f t="shared" ref="Z30:Z32" si="23">Y30*$A$2</f>
        <v>22.458942065491186</v>
      </c>
      <c r="AA30" s="12"/>
      <c r="AB30" s="62" t="s">
        <v>166</v>
      </c>
      <c r="AC30" s="28">
        <f>IF(ISERROR(HLOOKUP(AB30,'Raw data'!$F$3:$BH$104,AB$2,FALSE)),"",HLOOKUP(AB30,'Raw data'!$F$3:$BH$104,AB$2,FALSE))</f>
        <v>79</v>
      </c>
      <c r="AD30" s="12">
        <f t="shared" si="21"/>
        <v>88</v>
      </c>
      <c r="AE30" s="12">
        <f t="shared" si="22"/>
        <v>47.305389221556894</v>
      </c>
      <c r="AF30" s="12">
        <f t="shared" ref="AF30:AF32" si="24">AE30*$A$2</f>
        <v>38.695808383233533</v>
      </c>
      <c r="AG30" s="12"/>
      <c r="AH30" s="62" t="s">
        <v>166</v>
      </c>
      <c r="AI30" s="28">
        <f>IF(ISERROR(HLOOKUP(AH30,'Raw data'!$F$3:$BH$104,AH$2,FALSE)),"",HLOOKUP(AH30,'Raw data'!$F$3:$BH$104,AH$2,FALSE))</f>
        <v>2</v>
      </c>
      <c r="AJ30" s="12">
        <f t="shared" si="16"/>
        <v>1</v>
      </c>
      <c r="AK30" s="12">
        <f t="shared" si="17"/>
        <v>66.666666666666657</v>
      </c>
      <c r="AL30" s="12">
        <f t="shared" si="18"/>
        <v>54.533333333333324</v>
      </c>
    </row>
    <row r="31" spans="1:38" ht="15.75" customHeight="1" x14ac:dyDescent="0.2">
      <c r="A31" s="71" t="s">
        <v>167</v>
      </c>
      <c r="B31" s="59">
        <f t="shared" si="0"/>
        <v>13.612480475159144</v>
      </c>
      <c r="C31" s="12"/>
      <c r="D31" s="64" t="s">
        <v>167</v>
      </c>
      <c r="E31" s="28">
        <f>IF(ISERROR(HLOOKUP(D31,'Raw data'!$F$3:$BH$104,D$2,FALSE)),"",HLOOKUP(D31,'Raw data'!$F$3:$BH$104,D$2,FALSE))</f>
        <v>18</v>
      </c>
      <c r="F31" s="12">
        <f t="shared" si="1"/>
        <v>10</v>
      </c>
      <c r="G31" s="12">
        <f t="shared" si="2"/>
        <v>23.07692307692308</v>
      </c>
      <c r="H31" s="12">
        <f t="shared" si="3"/>
        <v>18.876923076923077</v>
      </c>
      <c r="I31" s="12"/>
      <c r="J31" s="64" t="s">
        <v>167</v>
      </c>
      <c r="K31" s="28">
        <f>IF(ISERROR(HLOOKUP(J31,'Raw data'!$F$3:$BH$104,J$2,FALSE)),"",HLOOKUP(J31,'Raw data'!$F$3:$BH$104,J$2,FALSE))</f>
        <v>18</v>
      </c>
      <c r="L31" s="12">
        <f t="shared" si="4"/>
        <v>17</v>
      </c>
      <c r="M31" s="12">
        <f t="shared" si="5"/>
        <v>0</v>
      </c>
      <c r="N31" s="12">
        <f t="shared" si="6"/>
        <v>0</v>
      </c>
      <c r="O31" s="12"/>
      <c r="P31" s="64" t="s">
        <v>167</v>
      </c>
      <c r="Q31" s="28">
        <f>IF(ISERROR(HLOOKUP(P31,'Raw data'!$F$3:$BH$104,P$2,FALSE)),"",HLOOKUP(P31,'Raw data'!$F$3:$BH$104,P$2,FALSE))</f>
        <v>10</v>
      </c>
      <c r="R31" s="12">
        <f t="shared" si="7"/>
        <v>531</v>
      </c>
      <c r="S31" s="12">
        <f t="shared" si="8"/>
        <v>1.8484288354898268</v>
      </c>
      <c r="T31" s="12">
        <f t="shared" si="9"/>
        <v>1.5120147874306782</v>
      </c>
      <c r="U31" s="12"/>
      <c r="V31" s="64" t="s">
        <v>167</v>
      </c>
      <c r="W31" s="28">
        <f>IF(ISERROR(HLOOKUP(V31,'Raw data'!$F$3:$BH$104,V$2,FALSE)),"",HLOOKUP(V31,'Raw data'!$F$3:$BH$104,V$2,FALSE))</f>
        <v>10</v>
      </c>
      <c r="X31" s="12">
        <f t="shared" si="19"/>
        <v>388</v>
      </c>
      <c r="Y31" s="12">
        <f t="shared" si="20"/>
        <v>2.2670025188916867</v>
      </c>
      <c r="Z31" s="12">
        <f t="shared" si="23"/>
        <v>1.8544080604533997</v>
      </c>
      <c r="AA31" s="12"/>
      <c r="AB31" s="64" t="s">
        <v>167</v>
      </c>
      <c r="AC31" s="28">
        <f>IF(ISERROR(HLOOKUP(AB31,'Raw data'!$F$3:$BH$104,AB$2,FALSE)),"",HLOOKUP(AB31,'Raw data'!$F$3:$BH$104,AB$2,FALSE))</f>
        <v>10</v>
      </c>
      <c r="AD31" s="12">
        <f t="shared" si="21"/>
        <v>157</v>
      </c>
      <c r="AE31" s="12">
        <f t="shared" si="22"/>
        <v>5.9880239520958156</v>
      </c>
      <c r="AF31" s="12">
        <f t="shared" si="24"/>
        <v>4.8982035928143768</v>
      </c>
      <c r="AG31" s="12"/>
      <c r="AH31" s="64" t="s">
        <v>167</v>
      </c>
      <c r="AI31" s="28">
        <f>IF(ISERROR(HLOOKUP(AH31,'Raw data'!$F$3:$BH$104,AH$2,FALSE)),"",HLOOKUP(AH31,'Raw data'!$F$3:$BH$104,AH$2,FALSE))</f>
        <v>2</v>
      </c>
      <c r="AJ31" s="12">
        <f t="shared" si="16"/>
        <v>1</v>
      </c>
      <c r="AK31" s="12">
        <f t="shared" si="17"/>
        <v>66.666666666666657</v>
      </c>
      <c r="AL31" s="12">
        <f t="shared" si="18"/>
        <v>54.533333333333324</v>
      </c>
    </row>
    <row r="32" spans="1:38" ht="15.75" customHeight="1" x14ac:dyDescent="0.2">
      <c r="A32" s="77" t="s">
        <v>168</v>
      </c>
      <c r="B32" s="59">
        <f t="shared" si="0"/>
        <v>15.109000488206703</v>
      </c>
      <c r="C32" s="12"/>
      <c r="D32" s="79" t="s">
        <v>168</v>
      </c>
      <c r="E32" s="28">
        <f>IF(ISERROR(HLOOKUP(D32,'Raw data'!$F$3:$BH$104,D$2,FALSE)),"",HLOOKUP(D32,'Raw data'!$F$3:$BH$104,D$2,FALSE))</f>
        <v>18</v>
      </c>
      <c r="F32" s="12">
        <f t="shared" si="1"/>
        <v>10</v>
      </c>
      <c r="G32" s="12">
        <f t="shared" si="2"/>
        <v>23.07692307692308</v>
      </c>
      <c r="H32" s="12">
        <f t="shared" si="3"/>
        <v>18.876923076923077</v>
      </c>
      <c r="I32" s="12"/>
      <c r="J32" s="79" t="s">
        <v>168</v>
      </c>
      <c r="K32" s="28">
        <f>IF(ISERROR(HLOOKUP(J32,'Raw data'!$F$3:$BH$104,J$2,FALSE)),"",HLOOKUP(J32,'Raw data'!$F$3:$BH$104,J$2,FALSE))</f>
        <v>18</v>
      </c>
      <c r="L32" s="12">
        <f t="shared" si="4"/>
        <v>17</v>
      </c>
      <c r="M32" s="12">
        <f t="shared" si="5"/>
        <v>0</v>
      </c>
      <c r="N32" s="12">
        <f t="shared" si="6"/>
        <v>0</v>
      </c>
      <c r="O32" s="12"/>
      <c r="P32" s="79" t="s">
        <v>168</v>
      </c>
      <c r="Q32" s="28">
        <f>IF(ISERROR(HLOOKUP(P32,'Raw data'!$F$3:$BH$104,P$2,FALSE)),"",HLOOKUP(P32,'Raw data'!$F$3:$BH$104,P$2,FALSE))</f>
        <v>22</v>
      </c>
      <c r="R32" s="12">
        <f t="shared" si="7"/>
        <v>519</v>
      </c>
      <c r="S32" s="12">
        <f t="shared" si="8"/>
        <v>4.0665434380776304</v>
      </c>
      <c r="T32" s="12">
        <f t="shared" si="9"/>
        <v>3.3264325323475017</v>
      </c>
      <c r="U32" s="12"/>
      <c r="V32" s="79" t="s">
        <v>168</v>
      </c>
      <c r="W32" s="28">
        <f>IF(ISERROR(HLOOKUP(V32,'Raw data'!$F$3:$BH$104,V$2,FALSE)),"",HLOOKUP(V32,'Raw data'!$F$3:$BH$104,V$2,FALSE))</f>
        <v>21</v>
      </c>
      <c r="X32" s="12">
        <f t="shared" si="19"/>
        <v>377</v>
      </c>
      <c r="Y32" s="12">
        <f t="shared" si="20"/>
        <v>5.0377833753148593</v>
      </c>
      <c r="Z32" s="12">
        <f t="shared" si="23"/>
        <v>4.1209068010075542</v>
      </c>
      <c r="AA32" s="12"/>
      <c r="AB32" s="79" t="s">
        <v>168</v>
      </c>
      <c r="AC32" s="28">
        <f>IF(ISERROR(HLOOKUP(AB32,'Raw data'!$F$3:$BH$104,AB$2,FALSE)),"",HLOOKUP(AB32,'Raw data'!$F$3:$BH$104,AB$2,FALSE))</f>
        <v>20</v>
      </c>
      <c r="AD32" s="12">
        <f t="shared" si="21"/>
        <v>147</v>
      </c>
      <c r="AE32" s="12">
        <f t="shared" si="22"/>
        <v>11.976047904191631</v>
      </c>
      <c r="AF32" s="12">
        <f t="shared" si="24"/>
        <v>9.7964071856287536</v>
      </c>
      <c r="AG32" s="12"/>
      <c r="AH32" s="79" t="s">
        <v>168</v>
      </c>
      <c r="AI32" s="28">
        <f>IF(ISERROR(HLOOKUP(AH32,'Raw data'!$F$3:$BH$104,AH$2,FALSE)),"",HLOOKUP(AH32,'Raw data'!$F$3:$BH$104,AH$2,FALSE))</f>
        <v>2</v>
      </c>
      <c r="AJ32" s="12">
        <f t="shared" si="16"/>
        <v>1</v>
      </c>
      <c r="AK32" s="12">
        <f t="shared" si="17"/>
        <v>66.666666666666657</v>
      </c>
      <c r="AL32" s="12">
        <f t="shared" si="18"/>
        <v>54.533333333333324</v>
      </c>
    </row>
    <row r="33" spans="1:38" ht="15.75" customHeight="1" x14ac:dyDescent="0.2">
      <c r="A33" s="81" t="s">
        <v>169</v>
      </c>
      <c r="B33" s="59">
        <f t="shared" si="0"/>
        <v>23.43658232039428</v>
      </c>
      <c r="C33" s="12"/>
      <c r="D33" s="84" t="s">
        <v>169</v>
      </c>
      <c r="E33" s="28">
        <f>IF(ISERROR(HLOOKUP(D33,'Raw data'!$F$3:$BH$104,D$2,FALSE)),"",HLOOKUP(D33,'Raw data'!$F$3:$BH$104,D$2,FALSE))</f>
        <v>18</v>
      </c>
      <c r="F33" s="12">
        <f t="shared" si="1"/>
        <v>10</v>
      </c>
      <c r="G33" s="12">
        <f t="shared" si="2"/>
        <v>23.07692307692308</v>
      </c>
      <c r="H33" s="12">
        <f t="shared" si="3"/>
        <v>18.876923076923077</v>
      </c>
      <c r="I33" s="12"/>
      <c r="J33" s="84" t="s">
        <v>169</v>
      </c>
      <c r="K33" s="94">
        <f>IF(ISERROR(HLOOKUP(J33,'Raw data'!$F$3:$BH$104,J$2,FALSE)),"",HLOOKUP(J33,'Raw data'!$F$3:$BH$104,J$2,FALSE))</f>
        <v>18</v>
      </c>
      <c r="L33" s="12">
        <f t="shared" si="4"/>
        <v>17</v>
      </c>
      <c r="M33" s="12">
        <f t="shared" si="5"/>
        <v>0</v>
      </c>
      <c r="N33" s="12">
        <f t="shared" si="6"/>
        <v>0</v>
      </c>
      <c r="O33" s="12"/>
      <c r="P33" s="84" t="s">
        <v>169</v>
      </c>
      <c r="Q33" s="45">
        <f>IF(ISERROR(HLOOKUP(P33,'Raw data'!$F$3:$BH$104,P$2,FALSE)),"",HLOOKUP(P33,'Raw data'!$F$3:$BH$104,P$2,FALSE))</f>
        <v>0</v>
      </c>
      <c r="R33" s="12">
        <f t="shared" si="7"/>
        <v>541</v>
      </c>
      <c r="S33" s="12">
        <f t="shared" si="8"/>
        <v>0</v>
      </c>
      <c r="T33" s="74">
        <f>AVERAGE(T10,T15,T16,T18,T29,T39,T45)</f>
        <v>10.60570372326379</v>
      </c>
      <c r="U33" s="12"/>
      <c r="V33" s="84" t="s">
        <v>169</v>
      </c>
      <c r="W33" s="28" t="s">
        <v>235</v>
      </c>
      <c r="X33" s="12" t="str">
        <f t="shared" si="19"/>
        <v>na</v>
      </c>
      <c r="Y33" s="12" t="str">
        <f t="shared" si="20"/>
        <v>na</v>
      </c>
      <c r="Z33" s="74">
        <f>AVERAGE(Z10,Z15,Z16,Z18,Z39,Z45)</f>
        <v>13.564651553316537</v>
      </c>
      <c r="AA33" s="12"/>
      <c r="AB33" s="84" t="s">
        <v>169</v>
      </c>
      <c r="AC33" s="28" t="s">
        <v>235</v>
      </c>
      <c r="AD33" s="12" t="str">
        <f t="shared" si="21"/>
        <v>na</v>
      </c>
      <c r="AE33" s="12" t="str">
        <f t="shared" si="22"/>
        <v>na</v>
      </c>
      <c r="AF33" s="74">
        <f>AVERAGE(AF10,AF15,AF16,AF18,AF45)</f>
        <v>15.772215568862283</v>
      </c>
      <c r="AG33" s="12"/>
      <c r="AH33" s="84" t="s">
        <v>169</v>
      </c>
      <c r="AI33" s="94">
        <f>IF(ISERROR(HLOOKUP(AH33,'Raw data'!$F$3:$BH$104,AH$2,FALSE)),"",HLOOKUP(AH33,'Raw data'!$F$3:$BH$104,AH$2,FALSE))</f>
        <v>3</v>
      </c>
      <c r="AJ33" s="12">
        <f t="shared" si="16"/>
        <v>0</v>
      </c>
      <c r="AK33" s="12">
        <f t="shared" si="17"/>
        <v>100</v>
      </c>
      <c r="AL33" s="12">
        <f t="shared" si="18"/>
        <v>81.8</v>
      </c>
    </row>
    <row r="34" spans="1:38" ht="15.75" customHeight="1" x14ac:dyDescent="0.2">
      <c r="A34" s="81" t="s">
        <v>170</v>
      </c>
      <c r="B34" s="59">
        <f t="shared" si="0"/>
        <v>15.345308258435338</v>
      </c>
      <c r="C34" s="12"/>
      <c r="D34" s="84" t="s">
        <v>170</v>
      </c>
      <c r="E34" s="28">
        <f>IF(ISERROR(HLOOKUP(D34,'Raw data'!$F$3:$BH$104,D$2,FALSE)),"",HLOOKUP(D34,'Raw data'!$F$3:$BH$104,D$2,FALSE))</f>
        <v>12</v>
      </c>
      <c r="F34" s="12">
        <f t="shared" si="1"/>
        <v>4</v>
      </c>
      <c r="G34" s="12">
        <f t="shared" si="2"/>
        <v>69.230769230769226</v>
      </c>
      <c r="H34" s="12">
        <f t="shared" si="3"/>
        <v>56.630769230769225</v>
      </c>
      <c r="I34" s="12"/>
      <c r="J34" s="84" t="s">
        <v>170</v>
      </c>
      <c r="K34" s="28">
        <f>IF(ISERROR(HLOOKUP(J34,'Raw data'!$F$3:$BH$104,J$2,FALSE)),"",HLOOKUP(J34,'Raw data'!$F$3:$BH$104,J$2,FALSE))</f>
        <v>12</v>
      </c>
      <c r="L34" s="12">
        <f t="shared" si="4"/>
        <v>11</v>
      </c>
      <c r="M34" s="12">
        <f t="shared" si="5"/>
        <v>35.294117647058812</v>
      </c>
      <c r="N34" s="12">
        <f t="shared" si="6"/>
        <v>28.870588235294107</v>
      </c>
      <c r="O34" s="12"/>
      <c r="P34" s="84" t="s">
        <v>170</v>
      </c>
      <c r="Q34" s="28">
        <f>IF(ISERROR(HLOOKUP(P34,'Raw data'!$F$3:$BH$104,P$2,FALSE)),"",HLOOKUP(P34,'Raw data'!$F$3:$BH$104,P$2,FALSE))</f>
        <v>8</v>
      </c>
      <c r="R34" s="12">
        <f t="shared" si="7"/>
        <v>533</v>
      </c>
      <c r="S34" s="12">
        <f t="shared" si="8"/>
        <v>1.4787430683918643</v>
      </c>
      <c r="T34" s="12">
        <f t="shared" ref="T34:T57" si="25">S34*$A$2</f>
        <v>1.2096118299445449</v>
      </c>
      <c r="U34" s="12"/>
      <c r="V34" s="84" t="s">
        <v>170</v>
      </c>
      <c r="W34" s="28">
        <f>IF(ISERROR(HLOOKUP(V34,'Raw data'!$F$3:$BH$104,V$2,FALSE)),"",HLOOKUP(V34,'Raw data'!$F$3:$BH$104,V$2,FALSE))</f>
        <v>8</v>
      </c>
      <c r="X34" s="12">
        <f t="shared" si="19"/>
        <v>390</v>
      </c>
      <c r="Y34" s="12">
        <f t="shared" si="20"/>
        <v>1.7632241813602008</v>
      </c>
      <c r="Z34" s="12">
        <f t="shared" ref="Z34:Z42" si="26">Y34*$A$2</f>
        <v>1.4423173803526441</v>
      </c>
      <c r="AA34" s="12"/>
      <c r="AB34" s="84" t="s">
        <v>170</v>
      </c>
      <c r="AC34" s="28">
        <f>IF(ISERROR(HLOOKUP(AB34,'Raw data'!$F$3:$BH$104,AB$2,FALSE)),"",HLOOKUP(AB34,'Raw data'!$F$3:$BH$104,AB$2,FALSE))</f>
        <v>8</v>
      </c>
      <c r="AD34" s="12">
        <f t="shared" si="21"/>
        <v>159</v>
      </c>
      <c r="AE34" s="12">
        <f t="shared" si="22"/>
        <v>4.7904191616766525</v>
      </c>
      <c r="AF34" s="12">
        <f t="shared" ref="AF34:AF38" si="27">AE34*$A$2</f>
        <v>3.9185628742515015</v>
      </c>
      <c r="AG34" s="12"/>
      <c r="AH34" s="84" t="s">
        <v>170</v>
      </c>
      <c r="AI34" s="28">
        <f>IF(ISERROR(HLOOKUP(AH34,'Raw data'!$F$3:$BH$104,AH$2,FALSE)),"",HLOOKUP(AH34,'Raw data'!$F$3:$BH$104,AH$2,FALSE))</f>
        <v>0</v>
      </c>
      <c r="AJ34" s="12">
        <f t="shared" si="16"/>
        <v>3</v>
      </c>
      <c r="AK34" s="12">
        <f t="shared" si="17"/>
        <v>0</v>
      </c>
      <c r="AL34" s="12">
        <f t="shared" si="18"/>
        <v>0</v>
      </c>
    </row>
    <row r="35" spans="1:38" ht="15.75" customHeight="1" x14ac:dyDescent="0.2">
      <c r="A35" s="69" t="s">
        <v>171</v>
      </c>
      <c r="B35" s="59">
        <f t="shared" si="0"/>
        <v>44.04615384615385</v>
      </c>
      <c r="C35" s="12"/>
      <c r="D35" s="62" t="s">
        <v>171</v>
      </c>
      <c r="E35" s="28">
        <f>IF(ISERROR(HLOOKUP(D35,'Raw data'!$F$3:$BH$104,D$2,FALSE)),"",HLOOKUP(D35,'Raw data'!$F$3:$BH$104,D$2,FALSE))</f>
        <v>18</v>
      </c>
      <c r="F35" s="12">
        <f t="shared" si="1"/>
        <v>10</v>
      </c>
      <c r="G35" s="12">
        <f t="shared" si="2"/>
        <v>23.07692307692308</v>
      </c>
      <c r="H35" s="12">
        <f t="shared" si="3"/>
        <v>18.876923076923077</v>
      </c>
      <c r="I35" s="12"/>
      <c r="J35" s="62" t="s">
        <v>171</v>
      </c>
      <c r="K35" s="28">
        <f>IF(ISERROR(HLOOKUP(J35,'Raw data'!$F$3:$BH$104,J$2,FALSE)),"",HLOOKUP(J35,'Raw data'!$F$3:$BH$104,J$2,FALSE))</f>
        <v>18</v>
      </c>
      <c r="L35" s="12">
        <f t="shared" si="4"/>
        <v>17</v>
      </c>
      <c r="M35" s="12">
        <f t="shared" si="5"/>
        <v>0</v>
      </c>
      <c r="N35" s="12">
        <f t="shared" si="6"/>
        <v>0</v>
      </c>
      <c r="O35" s="12"/>
      <c r="P35" s="62" t="s">
        <v>171</v>
      </c>
      <c r="Q35" s="28">
        <f>IF(ISERROR(HLOOKUP(P35,'Raw data'!$F$3:$BH$104,P$2,FALSE)),"",HLOOKUP(P35,'Raw data'!$F$3:$BH$104,P$2,FALSE))</f>
        <v>541</v>
      </c>
      <c r="R35" s="12">
        <f t="shared" si="7"/>
        <v>0</v>
      </c>
      <c r="S35" s="12">
        <f t="shared" si="8"/>
        <v>100</v>
      </c>
      <c r="T35" s="12">
        <f t="shared" si="25"/>
        <v>81.8</v>
      </c>
      <c r="U35" s="12"/>
      <c r="V35" s="62" t="s">
        <v>171</v>
      </c>
      <c r="W35" s="28">
        <f>IF(ISERROR(HLOOKUP(V35,'Raw data'!$F$3:$BH$104,V$2,FALSE)),"",HLOOKUP(V35,'Raw data'!$F$3:$BH$104,V$2,FALSE))</f>
        <v>398</v>
      </c>
      <c r="X35" s="12">
        <f t="shared" si="19"/>
        <v>0</v>
      </c>
      <c r="Y35" s="12">
        <f t="shared" si="20"/>
        <v>100</v>
      </c>
      <c r="Z35" s="12">
        <f t="shared" si="26"/>
        <v>81.8</v>
      </c>
      <c r="AA35" s="12"/>
      <c r="AB35" s="62" t="s">
        <v>171</v>
      </c>
      <c r="AC35" s="28">
        <f>IF(ISERROR(HLOOKUP(AB35,'Raw data'!$F$3:$BH$104,AB$2,FALSE)),"",HLOOKUP(AB35,'Raw data'!$F$3:$BH$104,AB$2,FALSE))</f>
        <v>167</v>
      </c>
      <c r="AD35" s="12">
        <f t="shared" si="21"/>
        <v>0</v>
      </c>
      <c r="AE35" s="12">
        <f t="shared" si="22"/>
        <v>100</v>
      </c>
      <c r="AF35" s="12">
        <f t="shared" si="27"/>
        <v>81.8</v>
      </c>
      <c r="AG35" s="12"/>
      <c r="AH35" s="62" t="s">
        <v>171</v>
      </c>
      <c r="AI35" s="94">
        <f>IF(ISERROR(HLOOKUP(AH35,'Raw data'!$F$3:$BH$104,AH$2,FALSE)),"",HLOOKUP(AH35,'Raw data'!$F$3:$BH$104,AH$2,FALSE))</f>
        <v>0</v>
      </c>
      <c r="AJ35" s="12">
        <f t="shared" si="16"/>
        <v>3</v>
      </c>
      <c r="AK35" s="12">
        <f t="shared" si="17"/>
        <v>0</v>
      </c>
      <c r="AL35" s="12">
        <f t="shared" si="18"/>
        <v>0</v>
      </c>
    </row>
    <row r="36" spans="1:38" ht="15.75" customHeight="1" x14ac:dyDescent="0.2">
      <c r="A36" s="71" t="s">
        <v>172</v>
      </c>
      <c r="B36" s="59">
        <f t="shared" si="0"/>
        <v>30.228330037137102</v>
      </c>
      <c r="C36" s="12"/>
      <c r="D36" s="64" t="s">
        <v>172</v>
      </c>
      <c r="E36" s="28">
        <f>IF(ISERROR(HLOOKUP(D36,'Raw data'!$F$3:$BH$104,D$2,FALSE)),"",HLOOKUP(D36,'Raw data'!$F$3:$BH$104,D$2,FALSE))</f>
        <v>18</v>
      </c>
      <c r="F36" s="12">
        <f t="shared" si="1"/>
        <v>10</v>
      </c>
      <c r="G36" s="12">
        <f t="shared" si="2"/>
        <v>23.07692307692308</v>
      </c>
      <c r="H36" s="12">
        <f t="shared" si="3"/>
        <v>18.876923076923077</v>
      </c>
      <c r="I36" s="12"/>
      <c r="J36" s="64" t="s">
        <v>172</v>
      </c>
      <c r="K36" s="28">
        <f>IF(ISERROR(HLOOKUP(J36,'Raw data'!$F$3:$BH$104,J$2,FALSE)),"",HLOOKUP(J36,'Raw data'!$F$3:$BH$104,J$2,FALSE))</f>
        <v>10</v>
      </c>
      <c r="L36" s="12">
        <f t="shared" si="4"/>
        <v>9</v>
      </c>
      <c r="M36" s="12">
        <f t="shared" si="5"/>
        <v>47.058823529411761</v>
      </c>
      <c r="N36" s="12">
        <f t="shared" si="6"/>
        <v>38.494117647058815</v>
      </c>
      <c r="O36" s="12"/>
      <c r="P36" s="64" t="s">
        <v>172</v>
      </c>
      <c r="Q36" s="28">
        <f>IF(ISERROR(HLOOKUP(P36,'Raw data'!$F$3:$BH$104,P$2,FALSE)),"",HLOOKUP(P36,'Raw data'!$F$3:$BH$104,P$2,FALSE))</f>
        <v>57</v>
      </c>
      <c r="R36" s="12">
        <f t="shared" si="7"/>
        <v>484</v>
      </c>
      <c r="S36" s="12">
        <f t="shared" si="8"/>
        <v>10.536044362292046</v>
      </c>
      <c r="T36" s="12">
        <f t="shared" si="25"/>
        <v>8.6184842883548924</v>
      </c>
      <c r="U36" s="12"/>
      <c r="V36" s="64" t="s">
        <v>172</v>
      </c>
      <c r="W36" s="28">
        <f>IF(ISERROR(HLOOKUP(V36,'Raw data'!$F$3:$BH$104,V$2,FALSE)),"",HLOOKUP(V36,'Raw data'!$F$3:$BH$104,V$2,FALSE))</f>
        <v>57</v>
      </c>
      <c r="X36" s="12">
        <f t="shared" si="19"/>
        <v>341</v>
      </c>
      <c r="Y36" s="12">
        <f t="shared" si="20"/>
        <v>14.105793450881606</v>
      </c>
      <c r="Z36" s="12">
        <f t="shared" si="26"/>
        <v>11.538539042821153</v>
      </c>
      <c r="AA36" s="12"/>
      <c r="AB36" s="64" t="s">
        <v>172</v>
      </c>
      <c r="AC36" s="28">
        <f>IF(ISERROR(HLOOKUP(AB36,'Raw data'!$F$3:$BH$104,AB$2,FALSE)),"",HLOOKUP(AB36,'Raw data'!$F$3:$BH$104,AB$2,FALSE))</f>
        <v>45</v>
      </c>
      <c r="AD36" s="12">
        <f t="shared" si="21"/>
        <v>122</v>
      </c>
      <c r="AE36" s="12">
        <f t="shared" si="22"/>
        <v>26.946107784431149</v>
      </c>
      <c r="AF36" s="12">
        <f t="shared" si="27"/>
        <v>22.041916167664677</v>
      </c>
      <c r="AG36" s="12"/>
      <c r="AH36" s="64" t="s">
        <v>172</v>
      </c>
      <c r="AI36" s="28">
        <f>IF(ISERROR(HLOOKUP(AH36,'Raw data'!$F$3:$BH$104,AH$2,FALSE)),"",HLOOKUP(AH36,'Raw data'!$F$3:$BH$104,AH$2,FALSE))</f>
        <v>3</v>
      </c>
      <c r="AJ36" s="12">
        <f t="shared" si="16"/>
        <v>0</v>
      </c>
      <c r="AK36" s="12">
        <f t="shared" si="17"/>
        <v>100</v>
      </c>
      <c r="AL36" s="12">
        <f t="shared" si="18"/>
        <v>81.8</v>
      </c>
    </row>
    <row r="37" spans="1:38" ht="15.75" customHeight="1" x14ac:dyDescent="0.2">
      <c r="A37" s="33" t="s">
        <v>173</v>
      </c>
      <c r="B37" s="59">
        <f t="shared" si="0"/>
        <v>5.4834226358394984</v>
      </c>
      <c r="C37" s="12"/>
      <c r="D37" s="53" t="s">
        <v>173</v>
      </c>
      <c r="E37" s="28">
        <f>IF(ISERROR(HLOOKUP(D37,'Raw data'!$F$3:$BH$104,D$2,FALSE)),"",HLOOKUP(D37,'Raw data'!$F$3:$BH$104,D$2,FALSE))</f>
        <v>18</v>
      </c>
      <c r="F37" s="12">
        <f t="shared" si="1"/>
        <v>10</v>
      </c>
      <c r="G37" s="12">
        <f t="shared" si="2"/>
        <v>23.07692307692308</v>
      </c>
      <c r="H37" s="12">
        <f t="shared" si="3"/>
        <v>18.876923076923077</v>
      </c>
      <c r="I37" s="12"/>
      <c r="J37" s="53" t="s">
        <v>173</v>
      </c>
      <c r="K37" s="28">
        <f>IF(ISERROR(HLOOKUP(J37,'Raw data'!$F$3:$BH$104,J$2,FALSE)),"",HLOOKUP(J37,'Raw data'!$F$3:$BH$104,J$2,FALSE))</f>
        <v>18</v>
      </c>
      <c r="L37" s="12">
        <f t="shared" si="4"/>
        <v>17</v>
      </c>
      <c r="M37" s="12">
        <f t="shared" si="5"/>
        <v>0</v>
      </c>
      <c r="N37" s="12">
        <f t="shared" si="6"/>
        <v>0</v>
      </c>
      <c r="O37" s="12"/>
      <c r="P37" s="53" t="s">
        <v>173</v>
      </c>
      <c r="Q37" s="28">
        <f>IF(ISERROR(HLOOKUP(P37,'Raw data'!$F$3:$BH$104,P$2,FALSE)),"",HLOOKUP(P37,'Raw data'!$F$3:$BH$104,P$2,FALSE))</f>
        <v>44</v>
      </c>
      <c r="R37" s="12">
        <f t="shared" si="7"/>
        <v>497</v>
      </c>
      <c r="S37" s="12">
        <f t="shared" si="8"/>
        <v>8.1330868761552608</v>
      </c>
      <c r="T37" s="12">
        <f t="shared" si="25"/>
        <v>6.6528650646950034</v>
      </c>
      <c r="U37" s="12"/>
      <c r="V37" s="53" t="s">
        <v>173</v>
      </c>
      <c r="W37" s="28">
        <f>IF(ISERROR(HLOOKUP(V37,'Raw data'!$F$3:$BH$104,V$2,FALSE)),"",HLOOKUP(V37,'Raw data'!$F$3:$BH$104,V$2,FALSE))</f>
        <v>13</v>
      </c>
      <c r="X37" s="12">
        <f t="shared" si="19"/>
        <v>385</v>
      </c>
      <c r="Y37" s="12">
        <f t="shared" si="20"/>
        <v>3.0226700251889156</v>
      </c>
      <c r="Z37" s="12">
        <f t="shared" si="26"/>
        <v>2.4725440806045329</v>
      </c>
      <c r="AA37" s="12"/>
      <c r="AB37" s="53" t="s">
        <v>173</v>
      </c>
      <c r="AC37" s="28">
        <f>IF(ISERROR(HLOOKUP(AB37,'Raw data'!$F$3:$BH$104,AB$2,FALSE)),"",HLOOKUP(AB37,'Raw data'!$F$3:$BH$104,AB$2,FALSE))</f>
        <v>10</v>
      </c>
      <c r="AD37" s="12">
        <f t="shared" si="21"/>
        <v>157</v>
      </c>
      <c r="AE37" s="12">
        <f t="shared" si="22"/>
        <v>5.9880239520958156</v>
      </c>
      <c r="AF37" s="12">
        <f t="shared" si="27"/>
        <v>4.8982035928143768</v>
      </c>
      <c r="AG37" s="12"/>
      <c r="AH37" s="53" t="s">
        <v>173</v>
      </c>
      <c r="AI37" s="28">
        <f>IF(ISERROR(HLOOKUP(AH37,'Raw data'!$F$3:$BH$104,AH$2,FALSE)),"",HLOOKUP(AH37,'Raw data'!$F$3:$BH$104,AH$2,FALSE))</f>
        <v>0</v>
      </c>
      <c r="AJ37" s="12">
        <f t="shared" si="16"/>
        <v>3</v>
      </c>
      <c r="AK37" s="12">
        <f t="shared" si="17"/>
        <v>0</v>
      </c>
      <c r="AL37" s="12">
        <f t="shared" si="18"/>
        <v>0</v>
      </c>
    </row>
    <row r="38" spans="1:38" ht="15.75" customHeight="1" x14ac:dyDescent="0.2">
      <c r="A38" s="71" t="s">
        <v>174</v>
      </c>
      <c r="B38" s="59">
        <f t="shared" si="0"/>
        <v>30.586286502533596</v>
      </c>
      <c r="C38" s="12"/>
      <c r="D38" s="64" t="s">
        <v>174</v>
      </c>
      <c r="E38" s="28">
        <f>IF(ISERROR(HLOOKUP(D38,'Raw data'!$F$3:$BH$104,D$2,FALSE)),"",HLOOKUP(D38,'Raw data'!$F$3:$BH$104,D$2,FALSE))</f>
        <v>18</v>
      </c>
      <c r="F38" s="12">
        <f t="shared" si="1"/>
        <v>10</v>
      </c>
      <c r="G38" s="12">
        <f t="shared" si="2"/>
        <v>23.07692307692308</v>
      </c>
      <c r="H38" s="12">
        <f t="shared" si="3"/>
        <v>18.876923076923077</v>
      </c>
      <c r="I38" s="12"/>
      <c r="J38" s="64" t="s">
        <v>174</v>
      </c>
      <c r="K38" s="28">
        <f>IF(ISERROR(HLOOKUP(J38,'Raw data'!$F$3:$BH$104,J$2,FALSE)),"",HLOOKUP(J38,'Raw data'!$F$3:$BH$104,J$2,FALSE))</f>
        <v>10</v>
      </c>
      <c r="L38" s="12">
        <f t="shared" si="4"/>
        <v>9</v>
      </c>
      <c r="M38" s="12">
        <f t="shared" si="5"/>
        <v>47.058823529411761</v>
      </c>
      <c r="N38" s="12">
        <f t="shared" si="6"/>
        <v>38.494117647058815</v>
      </c>
      <c r="O38" s="12"/>
      <c r="P38" s="64" t="s">
        <v>174</v>
      </c>
      <c r="Q38" s="28">
        <f>IF(ISERROR(HLOOKUP(P38,'Raw data'!$F$3:$BH$104,P$2,FALSE)),"",HLOOKUP(P38,'Raw data'!$F$3:$BH$104,P$2,FALSE))</f>
        <v>62</v>
      </c>
      <c r="R38" s="12">
        <f t="shared" si="7"/>
        <v>479</v>
      </c>
      <c r="S38" s="12">
        <f t="shared" si="8"/>
        <v>11.460258780036966</v>
      </c>
      <c r="T38" s="12">
        <f t="shared" si="25"/>
        <v>9.3744916820702375</v>
      </c>
      <c r="U38" s="12"/>
      <c r="V38" s="64" t="s">
        <v>174</v>
      </c>
      <c r="W38" s="28">
        <f>IF(ISERROR(HLOOKUP(V38,'Raw data'!$F$3:$BH$104,V$2,FALSE)),"",HLOOKUP(V38,'Raw data'!$F$3:$BH$104,V$2,FALSE))</f>
        <v>59</v>
      </c>
      <c r="X38" s="12">
        <f t="shared" si="19"/>
        <v>339</v>
      </c>
      <c r="Y38" s="12">
        <f t="shared" si="20"/>
        <v>14.609571788413092</v>
      </c>
      <c r="Z38" s="12">
        <f t="shared" si="26"/>
        <v>11.950629722921908</v>
      </c>
      <c r="AA38" s="12"/>
      <c r="AB38" s="64" t="s">
        <v>174</v>
      </c>
      <c r="AC38" s="28">
        <f>IF(ISERROR(HLOOKUP(AB38,'Raw data'!$F$3:$BH$104,AB$2,FALSE)),"",HLOOKUP(AB38,'Raw data'!$F$3:$BH$104,AB$2,FALSE))</f>
        <v>47</v>
      </c>
      <c r="AD38" s="12">
        <f t="shared" si="21"/>
        <v>120</v>
      </c>
      <c r="AE38" s="12">
        <f t="shared" si="22"/>
        <v>28.143712574850312</v>
      </c>
      <c r="AF38" s="12">
        <f t="shared" si="27"/>
        <v>23.021556886227554</v>
      </c>
      <c r="AG38" s="12"/>
      <c r="AH38" s="64" t="s">
        <v>174</v>
      </c>
      <c r="AI38" s="28">
        <f>IF(ISERROR(HLOOKUP(AH38,'Raw data'!$F$3:$BH$104,AH$2,FALSE)),"",HLOOKUP(AH38,'Raw data'!$F$3:$BH$104,AH$2,FALSE))</f>
        <v>3</v>
      </c>
      <c r="AJ38" s="12">
        <f t="shared" si="16"/>
        <v>0</v>
      </c>
      <c r="AK38" s="12">
        <f t="shared" si="17"/>
        <v>100</v>
      </c>
      <c r="AL38" s="12">
        <f t="shared" si="18"/>
        <v>81.8</v>
      </c>
    </row>
    <row r="39" spans="1:38" ht="15.75" customHeight="1" x14ac:dyDescent="0.2">
      <c r="A39" s="81" t="s">
        <v>175</v>
      </c>
      <c r="B39" s="59">
        <f t="shared" si="0"/>
        <v>32.0790895137172</v>
      </c>
      <c r="C39" s="12"/>
      <c r="D39" s="84" t="s">
        <v>175</v>
      </c>
      <c r="E39" s="28">
        <f>IF(ISERROR(HLOOKUP(D39,'Raw data'!$F$3:$BH$104,D$2,FALSE)),"",HLOOKUP(D39,'Raw data'!$F$3:$BH$104,D$2,FALSE))</f>
        <v>18</v>
      </c>
      <c r="F39" s="12">
        <f t="shared" si="1"/>
        <v>10</v>
      </c>
      <c r="G39" s="12">
        <f t="shared" si="2"/>
        <v>23.07692307692308</v>
      </c>
      <c r="H39" s="12">
        <f t="shared" si="3"/>
        <v>18.876923076923077</v>
      </c>
      <c r="I39" s="12"/>
      <c r="J39" s="84" t="s">
        <v>175</v>
      </c>
      <c r="K39" s="28">
        <f>IF(ISERROR(HLOOKUP(J39,'Raw data'!$F$3:$BH$104,J$2,FALSE)),"",HLOOKUP(J39,'Raw data'!$F$3:$BH$104,J$2,FALSE))</f>
        <v>18</v>
      </c>
      <c r="L39" s="12">
        <f t="shared" si="4"/>
        <v>17</v>
      </c>
      <c r="M39" s="12">
        <f t="shared" si="5"/>
        <v>0</v>
      </c>
      <c r="N39" s="12">
        <f t="shared" si="6"/>
        <v>0</v>
      </c>
      <c r="O39" s="12"/>
      <c r="P39" s="84" t="s">
        <v>175</v>
      </c>
      <c r="Q39" s="28">
        <f>IF(ISERROR(HLOOKUP(P39,'Raw data'!$F$3:$BH$104,P$2,FALSE)),"",HLOOKUP(P39,'Raw data'!$F$3:$BH$104,P$2,FALSE))</f>
        <v>218</v>
      </c>
      <c r="R39" s="12">
        <f t="shared" si="7"/>
        <v>323</v>
      </c>
      <c r="S39" s="12">
        <f t="shared" si="8"/>
        <v>40.29574861367837</v>
      </c>
      <c r="T39" s="12">
        <f t="shared" si="25"/>
        <v>32.961922365988904</v>
      </c>
      <c r="U39" s="12"/>
      <c r="V39" s="84" t="s">
        <v>175</v>
      </c>
      <c r="W39" s="28">
        <f>IF(ISERROR(HLOOKUP(V39,'Raw data'!$F$3:$BH$104,V$2,FALSE)),"",HLOOKUP(V39,'Raw data'!$F$3:$BH$104,V$2,FALSE))</f>
        <v>210</v>
      </c>
      <c r="X39" s="12">
        <f t="shared" si="19"/>
        <v>188</v>
      </c>
      <c r="Y39" s="12">
        <f t="shared" si="20"/>
        <v>52.644836272040301</v>
      </c>
      <c r="Z39" s="12">
        <f t="shared" si="26"/>
        <v>43.063476070528964</v>
      </c>
      <c r="AA39" s="12"/>
      <c r="AB39" s="84" t="s">
        <v>175</v>
      </c>
      <c r="AC39" s="28" t="s">
        <v>235</v>
      </c>
      <c r="AD39" s="12" t="str">
        <f t="shared" si="21"/>
        <v>na</v>
      </c>
      <c r="AE39" s="12" t="str">
        <f t="shared" si="22"/>
        <v>na</v>
      </c>
      <c r="AF39" s="74">
        <f>AVERAGE(AF10,AF15,AF16,AF18,AF45)</f>
        <v>15.772215568862283</v>
      </c>
      <c r="AG39" s="12"/>
      <c r="AH39" s="84" t="s">
        <v>175</v>
      </c>
      <c r="AI39" s="28">
        <f>IF(ISERROR(HLOOKUP(AH39,'Raw data'!$F$3:$BH$104,AH$2,FALSE)),"",HLOOKUP(AH39,'Raw data'!$F$3:$BH$104,AH$2,FALSE))</f>
        <v>3</v>
      </c>
      <c r="AJ39" s="12">
        <f t="shared" si="16"/>
        <v>0</v>
      </c>
      <c r="AK39" s="12">
        <f t="shared" si="17"/>
        <v>100</v>
      </c>
      <c r="AL39" s="12">
        <f t="shared" si="18"/>
        <v>81.8</v>
      </c>
    </row>
    <row r="40" spans="1:38" ht="15.75" customHeight="1" x14ac:dyDescent="0.2">
      <c r="A40" s="71" t="s">
        <v>176</v>
      </c>
      <c r="B40" s="59">
        <f t="shared" si="0"/>
        <v>18.860065358147871</v>
      </c>
      <c r="C40" s="12"/>
      <c r="D40" s="64" t="s">
        <v>176</v>
      </c>
      <c r="E40" s="28">
        <f>IF(ISERROR(HLOOKUP(D40,'Raw data'!$F$3:$BH$104,D$2,FALSE)),"",HLOOKUP(D40,'Raw data'!$F$3:$BH$104,D$2,FALSE))</f>
        <v>15</v>
      </c>
      <c r="F40" s="12">
        <f t="shared" si="1"/>
        <v>7</v>
      </c>
      <c r="G40" s="12">
        <f t="shared" si="2"/>
        <v>46.153846153846153</v>
      </c>
      <c r="H40" s="12">
        <f t="shared" si="3"/>
        <v>37.753846153846148</v>
      </c>
      <c r="I40" s="12"/>
      <c r="J40" s="64" t="s">
        <v>176</v>
      </c>
      <c r="K40" s="28">
        <f>IF(ISERROR(HLOOKUP(J40,'Raw data'!$F$3:$BH$104,J$2,FALSE)),"",HLOOKUP(J40,'Raw data'!$F$3:$BH$104,J$2,FALSE))</f>
        <v>15</v>
      </c>
      <c r="L40" s="12">
        <f t="shared" si="4"/>
        <v>14</v>
      </c>
      <c r="M40" s="12">
        <f t="shared" si="5"/>
        <v>17.647058823529406</v>
      </c>
      <c r="N40" s="12">
        <f t="shared" si="6"/>
        <v>14.435294117647054</v>
      </c>
      <c r="O40" s="12"/>
      <c r="P40" s="64" t="s">
        <v>176</v>
      </c>
      <c r="Q40" s="28">
        <f>IF(ISERROR(HLOOKUP(P40,'Raw data'!$F$3:$BH$104,P$2,FALSE)),"",HLOOKUP(P40,'Raw data'!$F$3:$BH$104,P$2,FALSE))</f>
        <v>9</v>
      </c>
      <c r="R40" s="12">
        <f t="shared" si="7"/>
        <v>532</v>
      </c>
      <c r="S40" s="12">
        <f t="shared" si="8"/>
        <v>1.6635859519408456</v>
      </c>
      <c r="T40" s="12">
        <f t="shared" si="25"/>
        <v>1.3608133086876115</v>
      </c>
      <c r="U40" s="12"/>
      <c r="V40" s="64" t="s">
        <v>176</v>
      </c>
      <c r="W40" s="28">
        <f>IF(ISERROR(HLOOKUP(V40,'Raw data'!$F$3:$BH$104,V$2,FALSE)),"",HLOOKUP(V40,'Raw data'!$F$3:$BH$104,V$2,FALSE))</f>
        <v>9</v>
      </c>
      <c r="X40" s="12">
        <f t="shared" si="19"/>
        <v>389</v>
      </c>
      <c r="Y40" s="12">
        <f t="shared" si="20"/>
        <v>2.0151133501259437</v>
      </c>
      <c r="Z40" s="12">
        <f t="shared" si="26"/>
        <v>1.6483627204030218</v>
      </c>
      <c r="AA40" s="12"/>
      <c r="AB40" s="64" t="s">
        <v>176</v>
      </c>
      <c r="AC40" s="28">
        <f>IF(ISERROR(HLOOKUP(AB40,'Raw data'!$F$3:$BH$104,AB$2,FALSE)),"",HLOOKUP(AB40,'Raw data'!$F$3:$BH$104,AB$2,FALSE))</f>
        <v>7</v>
      </c>
      <c r="AD40" s="12">
        <f t="shared" si="21"/>
        <v>160</v>
      </c>
      <c r="AE40" s="12">
        <f t="shared" si="22"/>
        <v>4.191616766467078</v>
      </c>
      <c r="AF40" s="12">
        <f t="shared" ref="AF40:AF42" si="28">AE40*$A$2</f>
        <v>3.4287425149700694</v>
      </c>
      <c r="AG40" s="12"/>
      <c r="AH40" s="64" t="s">
        <v>176</v>
      </c>
      <c r="AI40" s="28">
        <f>IF(ISERROR(HLOOKUP(AH40,'Raw data'!$F$3:$BH$104,AH$2,FALSE)),"",HLOOKUP(AH40,'Raw data'!$F$3:$BH$104,AH$2,FALSE))</f>
        <v>2</v>
      </c>
      <c r="AJ40" s="12">
        <f t="shared" si="16"/>
        <v>1</v>
      </c>
      <c r="AK40" s="12">
        <f t="shared" si="17"/>
        <v>66.666666666666657</v>
      </c>
      <c r="AL40" s="12">
        <f t="shared" si="18"/>
        <v>54.533333333333324</v>
      </c>
    </row>
    <row r="41" spans="1:38" ht="15.75" customHeight="1" x14ac:dyDescent="0.2">
      <c r="A41" s="69" t="s">
        <v>177</v>
      </c>
      <c r="B41" s="59">
        <f t="shared" si="0"/>
        <v>8.2104977520626719</v>
      </c>
      <c r="C41" s="12"/>
      <c r="D41" s="62" t="s">
        <v>177</v>
      </c>
      <c r="E41" s="28">
        <f>IF(ISERROR(HLOOKUP(D41,'Raw data'!$F$3:$BH$104,D$2,FALSE)),"",HLOOKUP(D41,'Raw data'!$F$3:$BH$104,D$2,FALSE))</f>
        <v>17</v>
      </c>
      <c r="F41" s="12">
        <f t="shared" si="1"/>
        <v>9</v>
      </c>
      <c r="G41" s="12">
        <f t="shared" si="2"/>
        <v>30.769230769230774</v>
      </c>
      <c r="H41" s="12">
        <f t="shared" si="3"/>
        <v>25.169230769230772</v>
      </c>
      <c r="I41" s="12"/>
      <c r="J41" s="62" t="s">
        <v>177</v>
      </c>
      <c r="K41" s="28">
        <f>IF(ISERROR(HLOOKUP(J41,'Raw data'!$F$3:$BH$104,J$2,FALSE)),"",HLOOKUP(J41,'Raw data'!$F$3:$BH$104,J$2,FALSE))</f>
        <v>18</v>
      </c>
      <c r="L41" s="12">
        <f t="shared" si="4"/>
        <v>17</v>
      </c>
      <c r="M41" s="12">
        <f t="shared" si="5"/>
        <v>0</v>
      </c>
      <c r="N41" s="12">
        <f t="shared" si="6"/>
        <v>0</v>
      </c>
      <c r="O41" s="12"/>
      <c r="P41" s="62" t="s">
        <v>177</v>
      </c>
      <c r="Q41" s="28">
        <f>IF(ISERROR(HLOOKUP(P41,'Raw data'!$F$3:$BH$104,P$2,FALSE)),"",HLOOKUP(P41,'Raw data'!$F$3:$BH$104,P$2,FALSE))</f>
        <v>31</v>
      </c>
      <c r="R41" s="12">
        <f t="shared" si="7"/>
        <v>510</v>
      </c>
      <c r="S41" s="12">
        <f t="shared" si="8"/>
        <v>5.730129390018476</v>
      </c>
      <c r="T41" s="12">
        <f t="shared" si="25"/>
        <v>4.6872458410351134</v>
      </c>
      <c r="U41" s="12"/>
      <c r="V41" s="62" t="s">
        <v>177</v>
      </c>
      <c r="W41" s="28">
        <f>IF(ISERROR(HLOOKUP(V41,'Raw data'!$F$3:$BH$104,V$2,FALSE)),"",HLOOKUP(V41,'Raw data'!$F$3:$BH$104,V$2,FALSE))</f>
        <v>31</v>
      </c>
      <c r="X41" s="12">
        <f t="shared" si="19"/>
        <v>367</v>
      </c>
      <c r="Y41" s="12">
        <f t="shared" si="20"/>
        <v>7.556675062972289</v>
      </c>
      <c r="Z41" s="12">
        <f t="shared" si="26"/>
        <v>6.1813602015113318</v>
      </c>
      <c r="AA41" s="12"/>
      <c r="AB41" s="62" t="s">
        <v>177</v>
      </c>
      <c r="AC41" s="28">
        <f>IF(ISERROR(HLOOKUP(AB41,'Raw data'!$F$3:$BH$104,AB$2,FALSE)),"",HLOOKUP(AB41,'Raw data'!$F$3:$BH$104,AB$2,FALSE))</f>
        <v>27</v>
      </c>
      <c r="AD41" s="12">
        <f t="shared" si="21"/>
        <v>140</v>
      </c>
      <c r="AE41" s="12">
        <f t="shared" si="22"/>
        <v>16.167664670658695</v>
      </c>
      <c r="AF41" s="12">
        <f t="shared" si="28"/>
        <v>13.225149700598811</v>
      </c>
      <c r="AG41" s="12"/>
      <c r="AH41" s="62" t="s">
        <v>177</v>
      </c>
      <c r="AI41" s="28">
        <f>IF(ISERROR(HLOOKUP(AH41,'Raw data'!$F$3:$BH$104,AH$2,FALSE)),"",HLOOKUP(AH41,'Raw data'!$F$3:$BH$104,AH$2,FALSE))</f>
        <v>0</v>
      </c>
      <c r="AJ41" s="12">
        <f t="shared" si="16"/>
        <v>3</v>
      </c>
      <c r="AK41" s="12">
        <f t="shared" si="17"/>
        <v>0</v>
      </c>
      <c r="AL41" s="12">
        <f t="shared" si="18"/>
        <v>0</v>
      </c>
    </row>
    <row r="42" spans="1:38" ht="15.75" customHeight="1" x14ac:dyDescent="0.2">
      <c r="A42" s="77" t="s">
        <v>178</v>
      </c>
      <c r="B42" s="59">
        <f t="shared" si="0"/>
        <v>4.8689397562892793</v>
      </c>
      <c r="C42" s="12"/>
      <c r="D42" s="79" t="s">
        <v>178</v>
      </c>
      <c r="E42" s="28">
        <f>IF(ISERROR(HLOOKUP(D42,'Raw data'!$F$3:$BH$104,D$2,FALSE)),"",HLOOKUP(D42,'Raw data'!$F$3:$BH$104,D$2,FALSE))</f>
        <v>18</v>
      </c>
      <c r="F42" s="12">
        <f t="shared" si="1"/>
        <v>10</v>
      </c>
      <c r="G42" s="12">
        <f t="shared" si="2"/>
        <v>23.07692307692308</v>
      </c>
      <c r="H42" s="12">
        <f t="shared" si="3"/>
        <v>18.876923076923077</v>
      </c>
      <c r="I42" s="12"/>
      <c r="J42" s="79" t="s">
        <v>178</v>
      </c>
      <c r="K42" s="28">
        <f>IF(ISERROR(HLOOKUP(J42,'Raw data'!$F$3:$BH$104,J$2,FALSE)),"",HLOOKUP(J42,'Raw data'!$F$3:$BH$104,J$2,FALSE))</f>
        <v>18</v>
      </c>
      <c r="L42" s="12">
        <f t="shared" si="4"/>
        <v>17</v>
      </c>
      <c r="M42" s="12">
        <f t="shared" si="5"/>
        <v>0</v>
      </c>
      <c r="N42" s="12">
        <f t="shared" si="6"/>
        <v>0</v>
      </c>
      <c r="O42" s="12"/>
      <c r="P42" s="79" t="s">
        <v>178</v>
      </c>
      <c r="Q42" s="28">
        <f>IF(ISERROR(HLOOKUP(P42,'Raw data'!$F$3:$BH$104,P$2,FALSE)),"",HLOOKUP(P42,'Raw data'!$F$3:$BH$104,P$2,FALSE))</f>
        <v>29</v>
      </c>
      <c r="R42" s="12">
        <f t="shared" si="7"/>
        <v>512</v>
      </c>
      <c r="S42" s="12">
        <f t="shared" si="8"/>
        <v>5.3604436229205135</v>
      </c>
      <c r="T42" s="12">
        <f t="shared" si="25"/>
        <v>4.3848428835489797</v>
      </c>
      <c r="U42" s="12"/>
      <c r="V42" s="79" t="s">
        <v>178</v>
      </c>
      <c r="W42" s="28">
        <f>IF(ISERROR(HLOOKUP(V42,'Raw data'!$F$3:$BH$104,V$2,FALSE)),"",HLOOKUP(V42,'Raw data'!$F$3:$BH$104,V$2,FALSE))</f>
        <v>18</v>
      </c>
      <c r="X42" s="12">
        <f t="shared" si="19"/>
        <v>380</v>
      </c>
      <c r="Y42" s="12">
        <f t="shared" si="20"/>
        <v>4.2821158690176304</v>
      </c>
      <c r="Z42" s="12">
        <f t="shared" si="26"/>
        <v>3.5027707808564217</v>
      </c>
      <c r="AA42" s="12"/>
      <c r="AB42" s="79" t="s">
        <v>178</v>
      </c>
      <c r="AC42" s="28">
        <f>IF(ISERROR(HLOOKUP(AB42,'Raw data'!$F$3:$BH$104,AB$2,FALSE)),"",HLOOKUP(AB42,'Raw data'!$F$3:$BH$104,AB$2,FALSE))</f>
        <v>5</v>
      </c>
      <c r="AD42" s="12">
        <f t="shared" si="21"/>
        <v>162</v>
      </c>
      <c r="AE42" s="12">
        <f t="shared" si="22"/>
        <v>2.9940119760479149</v>
      </c>
      <c r="AF42" s="12">
        <f t="shared" si="28"/>
        <v>2.4491017964071942</v>
      </c>
      <c r="AG42" s="12"/>
      <c r="AH42" s="79" t="s">
        <v>178</v>
      </c>
      <c r="AI42" s="28">
        <f>IF(ISERROR(HLOOKUP(AH42,'Raw data'!$F$3:$BH$104,AH$2,FALSE)),"",HLOOKUP(AH42,'Raw data'!$F$3:$BH$104,AH$2,FALSE))</f>
        <v>0</v>
      </c>
      <c r="AJ42" s="12">
        <f t="shared" si="16"/>
        <v>3</v>
      </c>
      <c r="AK42" s="12">
        <f t="shared" si="17"/>
        <v>0</v>
      </c>
      <c r="AL42" s="12">
        <f t="shared" si="18"/>
        <v>0</v>
      </c>
    </row>
    <row r="43" spans="1:38" ht="15.75" customHeight="1" x14ac:dyDescent="0.2">
      <c r="A43" s="77" t="s">
        <v>179</v>
      </c>
      <c r="B43" s="59">
        <f t="shared" si="0"/>
        <v>10.140653020865727</v>
      </c>
      <c r="C43" s="12"/>
      <c r="D43" s="79" t="s">
        <v>179</v>
      </c>
      <c r="E43" s="28">
        <f>IF(ISERROR(HLOOKUP(D43,'Raw data'!$F$3:$BH$104,D$2,FALSE)),"",HLOOKUP(D43,'Raw data'!$F$3:$BH$104,D$2,FALSE))</f>
        <v>18</v>
      </c>
      <c r="F43" s="12">
        <f t="shared" si="1"/>
        <v>10</v>
      </c>
      <c r="G43" s="12">
        <f t="shared" si="2"/>
        <v>23.07692307692308</v>
      </c>
      <c r="H43" s="12">
        <f t="shared" si="3"/>
        <v>18.876923076923077</v>
      </c>
      <c r="I43" s="12"/>
      <c r="J43" s="79" t="s">
        <v>179</v>
      </c>
      <c r="K43" s="28">
        <f>IF(ISERROR(HLOOKUP(J43,'Raw data'!$F$3:$BH$104,J$2,FALSE)),"",HLOOKUP(J43,'Raw data'!$F$3:$BH$104,J$2,FALSE))</f>
        <v>16</v>
      </c>
      <c r="L43" s="12">
        <f t="shared" si="4"/>
        <v>15</v>
      </c>
      <c r="M43" s="12">
        <f t="shared" si="5"/>
        <v>11.764705882352928</v>
      </c>
      <c r="N43" s="12">
        <f t="shared" si="6"/>
        <v>9.6235294117646948</v>
      </c>
      <c r="O43" s="12"/>
      <c r="P43" s="79" t="s">
        <v>179</v>
      </c>
      <c r="Q43" s="28">
        <f>IF(ISERROR(HLOOKUP(P43,'Raw data'!$F$3:$BH$104,P$2,FALSE)),"",HLOOKUP(P43,'Raw data'!$F$3:$BH$104,P$2,FALSE))</f>
        <v>154</v>
      </c>
      <c r="R43" s="12">
        <f t="shared" si="7"/>
        <v>387</v>
      </c>
      <c r="S43" s="12">
        <f t="shared" si="8"/>
        <v>28.465804066543441</v>
      </c>
      <c r="T43" s="12">
        <f t="shared" si="25"/>
        <v>23.285027726432535</v>
      </c>
      <c r="U43" s="12"/>
      <c r="V43" s="79" t="s">
        <v>179</v>
      </c>
      <c r="W43" s="28" t="s">
        <v>235</v>
      </c>
      <c r="X43" s="12" t="str">
        <f t="shared" si="19"/>
        <v>na</v>
      </c>
      <c r="Y43" s="12" t="str">
        <f t="shared" si="20"/>
        <v>na</v>
      </c>
      <c r="Z43" s="74">
        <f>AVERAGE(Z9,Z11,Z13,Z27,Z32,Z42,Z46,Z47)</f>
        <v>3.4255037783375304</v>
      </c>
      <c r="AA43" s="12"/>
      <c r="AB43" s="79" t="s">
        <v>179</v>
      </c>
      <c r="AC43" s="28" t="s">
        <v>235</v>
      </c>
      <c r="AD43" s="12" t="str">
        <f t="shared" si="21"/>
        <v>na</v>
      </c>
      <c r="AE43" s="12" t="str">
        <f t="shared" si="22"/>
        <v>na</v>
      </c>
      <c r="AF43" s="74">
        <f>AVERAGE(AF9,AF11,AF13,AF27,AF32,AF42,AF46,AF47)</f>
        <v>5.632934131736536</v>
      </c>
      <c r="AG43" s="12"/>
      <c r="AH43" s="79" t="s">
        <v>179</v>
      </c>
      <c r="AI43" s="28">
        <f>IF(ISERROR(HLOOKUP(AH43,'Raw data'!$F$3:$BH$104,AH$2,FALSE)),"",HLOOKUP(AH43,'Raw data'!$F$3:$BH$104,AH$2,FALSE))</f>
        <v>0</v>
      </c>
      <c r="AJ43" s="12">
        <f t="shared" si="16"/>
        <v>3</v>
      </c>
      <c r="AK43" s="12">
        <f t="shared" si="17"/>
        <v>0</v>
      </c>
      <c r="AL43" s="12">
        <f t="shared" si="18"/>
        <v>0</v>
      </c>
    </row>
    <row r="44" spans="1:38" ht="15.75" customHeight="1" x14ac:dyDescent="0.2">
      <c r="A44" s="69" t="s">
        <v>180</v>
      </c>
      <c r="B44" s="59">
        <f t="shared" si="0"/>
        <v>17.566276759879454</v>
      </c>
      <c r="C44" s="12"/>
      <c r="D44" s="62" t="s">
        <v>180</v>
      </c>
      <c r="E44" s="28">
        <f>IF(ISERROR(HLOOKUP(D44,'Raw data'!$F$3:$BH$104,D$2,FALSE)),"",HLOOKUP(D44,'Raw data'!$F$3:$BH$104,D$2,FALSE))</f>
        <v>18</v>
      </c>
      <c r="F44" s="12">
        <f t="shared" si="1"/>
        <v>10</v>
      </c>
      <c r="G44" s="12">
        <f t="shared" si="2"/>
        <v>23.07692307692308</v>
      </c>
      <c r="H44" s="12">
        <f t="shared" si="3"/>
        <v>18.876923076923077</v>
      </c>
      <c r="I44" s="12"/>
      <c r="J44" s="62" t="s">
        <v>180</v>
      </c>
      <c r="K44" s="28">
        <f>IF(ISERROR(HLOOKUP(J44,'Raw data'!$F$3:$BH$104,J$2,FALSE)),"",HLOOKUP(J44,'Raw data'!$F$3:$BH$104,J$2,FALSE))</f>
        <v>13</v>
      </c>
      <c r="L44" s="12">
        <f t="shared" si="4"/>
        <v>12</v>
      </c>
      <c r="M44" s="12">
        <f t="shared" si="5"/>
        <v>29.411764705882348</v>
      </c>
      <c r="N44" s="12">
        <f t="shared" si="6"/>
        <v>24.058823529411757</v>
      </c>
      <c r="O44" s="12"/>
      <c r="P44" s="62" t="s">
        <v>180</v>
      </c>
      <c r="Q44" s="28">
        <f>IF(ISERROR(HLOOKUP(P44,'Raw data'!$F$3:$BH$104,P$2,FALSE)),"",HLOOKUP(P44,'Raw data'!$F$3:$BH$104,P$2,FALSE))</f>
        <v>126</v>
      </c>
      <c r="R44" s="12">
        <f t="shared" si="7"/>
        <v>415</v>
      </c>
      <c r="S44" s="12">
        <f t="shared" si="8"/>
        <v>23.290203327171895</v>
      </c>
      <c r="T44" s="12">
        <f t="shared" si="25"/>
        <v>19.051386321626609</v>
      </c>
      <c r="U44" s="12"/>
      <c r="V44" s="62" t="s">
        <v>180</v>
      </c>
      <c r="W44" s="28" t="s">
        <v>235</v>
      </c>
      <c r="X44" s="12" t="str">
        <f t="shared" si="19"/>
        <v>na</v>
      </c>
      <c r="Y44" s="12" t="str">
        <f t="shared" si="20"/>
        <v>na</v>
      </c>
      <c r="Z44" s="74">
        <f>AVERAGE(Z5,Z8,Z22,Z30,Z35,Z41,Z57)</f>
        <v>18.779560993163006</v>
      </c>
      <c r="AA44" s="12"/>
      <c r="AB44" s="62" t="s">
        <v>180</v>
      </c>
      <c r="AC44" s="28" t="s">
        <v>235</v>
      </c>
      <c r="AD44" s="12" t="str">
        <f t="shared" si="21"/>
        <v>na</v>
      </c>
      <c r="AE44" s="12" t="str">
        <f t="shared" si="22"/>
        <v>na</v>
      </c>
      <c r="AF44" s="74">
        <f>AVERAGE(AF5,AF8,AF22,AF30,AF35,AF41,AF57)</f>
        <v>24.630966638152273</v>
      </c>
      <c r="AG44" s="12"/>
      <c r="AH44" s="62" t="s">
        <v>180</v>
      </c>
      <c r="AI44" s="28">
        <f>IF(ISERROR(HLOOKUP(AH44,'Raw data'!$F$3:$BH$104,AH$2,FALSE)),"",HLOOKUP(AH44,'Raw data'!$F$3:$BH$104,AH$2,FALSE))</f>
        <v>0</v>
      </c>
      <c r="AJ44" s="12">
        <f t="shared" si="16"/>
        <v>3</v>
      </c>
      <c r="AK44" s="12">
        <f t="shared" si="17"/>
        <v>0</v>
      </c>
      <c r="AL44" s="12">
        <f t="shared" si="18"/>
        <v>0</v>
      </c>
    </row>
    <row r="45" spans="1:38" ht="15.75" customHeight="1" x14ac:dyDescent="0.2">
      <c r="A45" s="81" t="s">
        <v>181</v>
      </c>
      <c r="B45" s="59">
        <f t="shared" si="0"/>
        <v>19.524512369565731</v>
      </c>
      <c r="C45" s="12"/>
      <c r="D45" s="84" t="s">
        <v>181</v>
      </c>
      <c r="E45" s="28">
        <f>IF(ISERROR(HLOOKUP(D45,'Raw data'!$F$3:$BH$104,D$2,FALSE)),"",HLOOKUP(D45,'Raw data'!$F$3:$BH$104,D$2,FALSE))</f>
        <v>18</v>
      </c>
      <c r="F45" s="12">
        <f t="shared" si="1"/>
        <v>10</v>
      </c>
      <c r="G45" s="12">
        <f t="shared" si="2"/>
        <v>23.07692307692308</v>
      </c>
      <c r="H45" s="12">
        <f t="shared" si="3"/>
        <v>18.876923076923077</v>
      </c>
      <c r="I45" s="12"/>
      <c r="J45" s="84" t="s">
        <v>181</v>
      </c>
      <c r="K45" s="28">
        <f>IF(ISERROR(HLOOKUP(J45,'Raw data'!$F$3:$BH$104,J$2,FALSE)),"",HLOOKUP(J45,'Raw data'!$F$3:$BH$104,J$2,FALSE))</f>
        <v>18</v>
      </c>
      <c r="L45" s="12">
        <f t="shared" si="4"/>
        <v>17</v>
      </c>
      <c r="M45" s="12">
        <f t="shared" si="5"/>
        <v>0</v>
      </c>
      <c r="N45" s="12">
        <f t="shared" si="6"/>
        <v>0</v>
      </c>
      <c r="O45" s="12"/>
      <c r="P45" s="84" t="s">
        <v>181</v>
      </c>
      <c r="Q45" s="28">
        <f>IF(ISERROR(HLOOKUP(P45,'Raw data'!$F$3:$BH$104,P$2,FALSE)),"",HLOOKUP(P45,'Raw data'!$F$3:$BH$104,P$2,FALSE))</f>
        <v>22</v>
      </c>
      <c r="R45" s="12">
        <f t="shared" si="7"/>
        <v>519</v>
      </c>
      <c r="S45" s="12">
        <f t="shared" si="8"/>
        <v>4.0665434380776304</v>
      </c>
      <c r="T45" s="12">
        <f t="shared" si="25"/>
        <v>3.3264325323475017</v>
      </c>
      <c r="U45" s="12"/>
      <c r="V45" s="84" t="s">
        <v>181</v>
      </c>
      <c r="W45" s="28">
        <f>IF(ISERROR(HLOOKUP(V45,'Raw data'!$F$3:$BH$104,V$2,FALSE)),"",HLOOKUP(V45,'Raw data'!$F$3:$BH$104,V$2,FALSE))</f>
        <v>22</v>
      </c>
      <c r="X45" s="12">
        <f t="shared" si="19"/>
        <v>376</v>
      </c>
      <c r="Y45" s="12">
        <f t="shared" si="20"/>
        <v>5.2896725440806023</v>
      </c>
      <c r="Z45" s="12">
        <f t="shared" ref="Z45:Z48" si="29">Y45*$A$2</f>
        <v>4.3269521410579328</v>
      </c>
      <c r="AA45" s="12"/>
      <c r="AB45" s="84" t="s">
        <v>181</v>
      </c>
      <c r="AC45" s="28">
        <f>IF(ISERROR(HLOOKUP(AB45,'Raw data'!$F$3:$BH$104,AB$2,FALSE)),"",HLOOKUP(AB45,'Raw data'!$F$3:$BH$104,AB$2,FALSE))</f>
        <v>18</v>
      </c>
      <c r="AD45" s="12">
        <f t="shared" si="21"/>
        <v>149</v>
      </c>
      <c r="AE45" s="12">
        <f t="shared" si="22"/>
        <v>10.778443113772468</v>
      </c>
      <c r="AF45" s="12">
        <f t="shared" ref="AF45:AF48" si="30">AE45*$A$2</f>
        <v>8.8167664670658787</v>
      </c>
      <c r="AG45" s="12"/>
      <c r="AH45" s="84" t="s">
        <v>181</v>
      </c>
      <c r="AI45" s="28">
        <f>IF(ISERROR(HLOOKUP(AH45,'Raw data'!$F$3:$BH$104,AH$2,FALSE)),"",HLOOKUP(AH45,'Raw data'!$F$3:$BH$104,AH$2,FALSE))</f>
        <v>3</v>
      </c>
      <c r="AJ45" s="12">
        <f t="shared" si="16"/>
        <v>0</v>
      </c>
      <c r="AK45" s="12">
        <f t="shared" si="17"/>
        <v>100</v>
      </c>
      <c r="AL45" s="12">
        <f t="shared" si="18"/>
        <v>81.8</v>
      </c>
    </row>
    <row r="46" spans="1:38" ht="15.75" customHeight="1" x14ac:dyDescent="0.2">
      <c r="A46" s="77" t="s">
        <v>182</v>
      </c>
      <c r="B46" s="59">
        <f t="shared" si="0"/>
        <v>15.321964787611819</v>
      </c>
      <c r="C46" s="12"/>
      <c r="D46" s="79" t="s">
        <v>182</v>
      </c>
      <c r="E46" s="28">
        <f>IF(ISERROR(HLOOKUP(D46,'Raw data'!$F$3:$BH$104,D$2,FALSE)),"",HLOOKUP(D46,'Raw data'!$F$3:$BH$104,D$2,FALSE))</f>
        <v>18</v>
      </c>
      <c r="F46" s="12">
        <f t="shared" si="1"/>
        <v>10</v>
      </c>
      <c r="G46" s="12">
        <f t="shared" si="2"/>
        <v>23.07692307692308</v>
      </c>
      <c r="H46" s="12">
        <f t="shared" si="3"/>
        <v>18.876923076923077</v>
      </c>
      <c r="I46" s="12"/>
      <c r="J46" s="79" t="s">
        <v>182</v>
      </c>
      <c r="K46" s="28">
        <f>IF(ISERROR(HLOOKUP(J46,'Raw data'!$F$3:$BH$104,J$2,FALSE)),"",HLOOKUP(J46,'Raw data'!$F$3:$BH$104,J$2,FALSE))</f>
        <v>18</v>
      </c>
      <c r="L46" s="12">
        <f t="shared" si="4"/>
        <v>17</v>
      </c>
      <c r="M46" s="12">
        <f t="shared" si="5"/>
        <v>0</v>
      </c>
      <c r="N46" s="12">
        <f t="shared" si="6"/>
        <v>0</v>
      </c>
      <c r="O46" s="12"/>
      <c r="P46" s="79" t="s">
        <v>182</v>
      </c>
      <c r="Q46" s="28">
        <f>IF(ISERROR(HLOOKUP(P46,'Raw data'!$F$3:$BH$104,P$2,FALSE)),"",HLOOKUP(P46,'Raw data'!$F$3:$BH$104,P$2,FALSE))</f>
        <v>25</v>
      </c>
      <c r="R46" s="12">
        <f t="shared" si="7"/>
        <v>516</v>
      </c>
      <c r="S46" s="12">
        <f t="shared" si="8"/>
        <v>4.6210720887245742</v>
      </c>
      <c r="T46" s="12">
        <f t="shared" si="25"/>
        <v>3.7800369685767015</v>
      </c>
      <c r="U46" s="12"/>
      <c r="V46" s="79" t="s">
        <v>182</v>
      </c>
      <c r="W46" s="28">
        <f>IF(ISERROR(HLOOKUP(V46,'Raw data'!$F$3:$BH$104,V$2,FALSE)),"",HLOOKUP(V46,'Raw data'!$F$3:$BH$104,V$2,FALSE))</f>
        <v>25</v>
      </c>
      <c r="X46" s="12">
        <f t="shared" si="19"/>
        <v>373</v>
      </c>
      <c r="Y46" s="12">
        <f t="shared" si="20"/>
        <v>6.0453400503778312</v>
      </c>
      <c r="Z46" s="12">
        <f t="shared" si="29"/>
        <v>4.9450881612090658</v>
      </c>
      <c r="AA46" s="12"/>
      <c r="AB46" s="79" t="s">
        <v>182</v>
      </c>
      <c r="AC46" s="28">
        <f>IF(ISERROR(HLOOKUP(AB46,'Raw data'!$F$3:$BH$104,AB$2,FALSE)),"",HLOOKUP(AB46,'Raw data'!$F$3:$BH$104,AB$2,FALSE))</f>
        <v>20</v>
      </c>
      <c r="AD46" s="12">
        <f t="shared" si="21"/>
        <v>147</v>
      </c>
      <c r="AE46" s="12">
        <f t="shared" si="22"/>
        <v>11.976047904191631</v>
      </c>
      <c r="AF46" s="12">
        <f t="shared" si="30"/>
        <v>9.7964071856287536</v>
      </c>
      <c r="AG46" s="12"/>
      <c r="AH46" s="79" t="s">
        <v>182</v>
      </c>
      <c r="AI46" s="28">
        <f>IF(ISERROR(HLOOKUP(AH46,'Raw data'!$F$3:$BH$104,AH$2,FALSE)),"",HLOOKUP(AH46,'Raw data'!$F$3:$BH$104,AH$2,FALSE))</f>
        <v>2</v>
      </c>
      <c r="AJ46" s="12">
        <f t="shared" si="16"/>
        <v>1</v>
      </c>
      <c r="AK46" s="12">
        <f t="shared" si="17"/>
        <v>66.666666666666657</v>
      </c>
      <c r="AL46" s="12">
        <f t="shared" si="18"/>
        <v>54.533333333333324</v>
      </c>
    </row>
    <row r="47" spans="1:38" ht="15.75" customHeight="1" x14ac:dyDescent="0.2">
      <c r="A47" s="77" t="s">
        <v>183</v>
      </c>
      <c r="B47" s="59">
        <f t="shared" si="0"/>
        <v>14.792868454749152</v>
      </c>
      <c r="C47" s="12"/>
      <c r="D47" s="79" t="s">
        <v>183</v>
      </c>
      <c r="E47" s="28">
        <f>IF(ISERROR(HLOOKUP(D47,'Raw data'!$F$3:$BH$104,D$2,FALSE)),"",HLOOKUP(D47,'Raw data'!$F$3:$BH$104,D$2,FALSE))</f>
        <v>18</v>
      </c>
      <c r="F47" s="12">
        <f t="shared" si="1"/>
        <v>10</v>
      </c>
      <c r="G47" s="12">
        <f t="shared" si="2"/>
        <v>23.07692307692308</v>
      </c>
      <c r="H47" s="12">
        <f t="shared" si="3"/>
        <v>18.876923076923077</v>
      </c>
      <c r="I47" s="12"/>
      <c r="J47" s="79" t="s">
        <v>183</v>
      </c>
      <c r="K47" s="28">
        <f>IF(ISERROR(HLOOKUP(J47,'Raw data'!$F$3:$BH$104,J$2,FALSE)),"",HLOOKUP(J47,'Raw data'!$F$3:$BH$104,J$2,FALSE))</f>
        <v>16</v>
      </c>
      <c r="L47" s="12">
        <f t="shared" si="4"/>
        <v>15</v>
      </c>
      <c r="M47" s="12">
        <f t="shared" si="5"/>
        <v>11.764705882352928</v>
      </c>
      <c r="N47" s="12">
        <f t="shared" si="6"/>
        <v>9.6235294117646948</v>
      </c>
      <c r="O47" s="12"/>
      <c r="P47" s="79" t="s">
        <v>183</v>
      </c>
      <c r="Q47" s="28">
        <f>IF(ISERROR(HLOOKUP(P47,'Raw data'!$F$3:$BH$104,P$2,FALSE)),"",HLOOKUP(P47,'Raw data'!$F$3:$BH$104,P$2,FALSE))</f>
        <v>7</v>
      </c>
      <c r="R47" s="12">
        <f t="shared" si="7"/>
        <v>534</v>
      </c>
      <c r="S47" s="12">
        <f t="shared" si="8"/>
        <v>1.293900184842883</v>
      </c>
      <c r="T47" s="12">
        <f t="shared" si="25"/>
        <v>1.0584103512014782</v>
      </c>
      <c r="U47" s="12"/>
      <c r="V47" s="79" t="s">
        <v>183</v>
      </c>
      <c r="W47" s="28">
        <f>IF(ISERROR(HLOOKUP(V47,'Raw data'!$F$3:$BH$104,V$2,FALSE)),"",HLOOKUP(V47,'Raw data'!$F$3:$BH$104,V$2,FALSE))</f>
        <v>7</v>
      </c>
      <c r="X47" s="12">
        <f t="shared" si="19"/>
        <v>391</v>
      </c>
      <c r="Y47" s="12">
        <f t="shared" si="20"/>
        <v>1.5113350125944578</v>
      </c>
      <c r="Z47" s="12">
        <f t="shared" si="29"/>
        <v>1.2362720403022665</v>
      </c>
      <c r="AA47" s="12"/>
      <c r="AB47" s="79" t="s">
        <v>183</v>
      </c>
      <c r="AC47" s="28">
        <f>IF(ISERROR(HLOOKUP(AB47,'Raw data'!$F$3:$BH$104,AB$2,FALSE)),"",HLOOKUP(AB47,'Raw data'!$F$3:$BH$104,AB$2,FALSE))</f>
        <v>7</v>
      </c>
      <c r="AD47" s="12">
        <f t="shared" si="21"/>
        <v>160</v>
      </c>
      <c r="AE47" s="12">
        <f t="shared" si="22"/>
        <v>4.191616766467078</v>
      </c>
      <c r="AF47" s="12">
        <f t="shared" si="30"/>
        <v>3.4287425149700694</v>
      </c>
      <c r="AG47" s="12"/>
      <c r="AH47" s="79" t="s">
        <v>183</v>
      </c>
      <c r="AI47" s="28">
        <f>IF(ISERROR(HLOOKUP(AH47,'Raw data'!$F$3:$BH$104,AH$2,FALSE)),"",HLOOKUP(AH47,'Raw data'!$F$3:$BH$104,AH$2,FALSE))</f>
        <v>2</v>
      </c>
      <c r="AJ47" s="12">
        <f t="shared" si="16"/>
        <v>1</v>
      </c>
      <c r="AK47" s="12">
        <f t="shared" si="17"/>
        <v>66.666666666666657</v>
      </c>
      <c r="AL47" s="12">
        <f t="shared" si="18"/>
        <v>54.533333333333324</v>
      </c>
    </row>
    <row r="48" spans="1:38" ht="15.75" customHeight="1" x14ac:dyDescent="0.2">
      <c r="A48" s="71" t="s">
        <v>184</v>
      </c>
      <c r="B48" s="59">
        <f t="shared" si="0"/>
        <v>16.472059549501079</v>
      </c>
      <c r="C48" s="12"/>
      <c r="D48" s="64" t="s">
        <v>184</v>
      </c>
      <c r="E48" s="28">
        <f>IF(ISERROR(HLOOKUP(D48,'Raw data'!$F$3:$BH$104,D$2,FALSE)),"",HLOOKUP(D48,'Raw data'!$F$3:$BH$104,D$2,FALSE))</f>
        <v>19</v>
      </c>
      <c r="F48" s="12">
        <f t="shared" si="1"/>
        <v>11</v>
      </c>
      <c r="G48" s="12">
        <f t="shared" si="2"/>
        <v>15.384615384615387</v>
      </c>
      <c r="H48" s="12">
        <f t="shared" si="3"/>
        <v>12.584615384615386</v>
      </c>
      <c r="I48" s="12"/>
      <c r="J48" s="64" t="s">
        <v>184</v>
      </c>
      <c r="K48" s="28">
        <f>IF(ISERROR(HLOOKUP(J48,'Raw data'!$F$3:$BH$104,J$2,FALSE)),"",HLOOKUP(J48,'Raw data'!$F$3:$BH$104,J$2,FALSE))</f>
        <v>14</v>
      </c>
      <c r="L48" s="12">
        <f t="shared" si="4"/>
        <v>13</v>
      </c>
      <c r="M48" s="12">
        <f t="shared" si="5"/>
        <v>23.529411764705884</v>
      </c>
      <c r="N48" s="12">
        <f t="shared" si="6"/>
        <v>19.247058823529411</v>
      </c>
      <c r="O48" s="12"/>
      <c r="P48" s="64" t="s">
        <v>184</v>
      </c>
      <c r="Q48" s="28">
        <f>IF(ISERROR(HLOOKUP(P48,'Raw data'!$F$3:$BH$104,P$2,FALSE)),"",HLOOKUP(P48,'Raw data'!$F$3:$BH$104,P$2,FALSE))</f>
        <v>47</v>
      </c>
      <c r="R48" s="12">
        <f t="shared" si="7"/>
        <v>494</v>
      </c>
      <c r="S48" s="12">
        <f t="shared" si="8"/>
        <v>8.6876155268022188</v>
      </c>
      <c r="T48" s="12">
        <f t="shared" si="25"/>
        <v>7.1064695009242147</v>
      </c>
      <c r="U48" s="12"/>
      <c r="V48" s="64" t="s">
        <v>184</v>
      </c>
      <c r="W48" s="28">
        <f>IF(ISERROR(HLOOKUP(V48,'Raw data'!$F$3:$BH$104,V$2,FALSE)),"",HLOOKUP(V48,'Raw data'!$F$3:$BH$104,V$2,FALSE))</f>
        <v>8</v>
      </c>
      <c r="X48" s="12">
        <f t="shared" si="19"/>
        <v>390</v>
      </c>
      <c r="Y48" s="12">
        <f t="shared" si="20"/>
        <v>1.7632241813602008</v>
      </c>
      <c r="Z48" s="12">
        <f t="shared" si="29"/>
        <v>1.4423173803526441</v>
      </c>
      <c r="AA48" s="12"/>
      <c r="AB48" s="64" t="s">
        <v>184</v>
      </c>
      <c r="AC48" s="28">
        <f>IF(ISERROR(HLOOKUP(AB48,'Raw data'!$F$3:$BH$104,AB$2,FALSE)),"",HLOOKUP(AB48,'Raw data'!$F$3:$BH$104,AB$2,FALSE))</f>
        <v>8</v>
      </c>
      <c r="AD48" s="12">
        <f t="shared" si="21"/>
        <v>159</v>
      </c>
      <c r="AE48" s="12">
        <f t="shared" si="22"/>
        <v>4.7904191616766525</v>
      </c>
      <c r="AF48" s="12">
        <f t="shared" si="30"/>
        <v>3.9185628742515015</v>
      </c>
      <c r="AG48" s="12"/>
      <c r="AH48" s="64" t="s">
        <v>184</v>
      </c>
      <c r="AI48" s="28">
        <f>IF(ISERROR(HLOOKUP(AH48,'Raw data'!$F$3:$BH$104,AH$2,FALSE)),"",HLOOKUP(AH48,'Raw data'!$F$3:$BH$104,AH$2,FALSE))</f>
        <v>2</v>
      </c>
      <c r="AJ48" s="12">
        <f t="shared" si="16"/>
        <v>1</v>
      </c>
      <c r="AK48" s="12">
        <f t="shared" si="17"/>
        <v>66.666666666666657</v>
      </c>
      <c r="AL48" s="12">
        <f t="shared" si="18"/>
        <v>54.533333333333324</v>
      </c>
    </row>
    <row r="49" spans="1:38" ht="15.75" customHeight="1" x14ac:dyDescent="0.2">
      <c r="A49" s="71" t="s">
        <v>185</v>
      </c>
      <c r="B49" s="59">
        <f t="shared" si="0"/>
        <v>16.751218266902175</v>
      </c>
      <c r="C49" s="12"/>
      <c r="D49" s="64" t="s">
        <v>185</v>
      </c>
      <c r="E49" s="28">
        <f>IF(ISERROR(HLOOKUP(D49,'Raw data'!$F$3:$BH$104,D$2,FALSE)),"",HLOOKUP(D49,'Raw data'!$F$3:$BH$104,D$2,FALSE))</f>
        <v>18</v>
      </c>
      <c r="F49" s="12">
        <f t="shared" si="1"/>
        <v>10</v>
      </c>
      <c r="G49" s="12">
        <f t="shared" si="2"/>
        <v>23.07692307692308</v>
      </c>
      <c r="H49" s="12">
        <f t="shared" si="3"/>
        <v>18.876923076923077</v>
      </c>
      <c r="I49" s="12"/>
      <c r="J49" s="64" t="s">
        <v>185</v>
      </c>
      <c r="K49" s="28">
        <f>IF(ISERROR(HLOOKUP(J49,'Raw data'!$F$3:$BH$104,J$2,FALSE)),"",HLOOKUP(J49,'Raw data'!$F$3:$BH$104,J$2,FALSE))</f>
        <v>16</v>
      </c>
      <c r="L49" s="12">
        <f t="shared" si="4"/>
        <v>15</v>
      </c>
      <c r="M49" s="12">
        <f t="shared" si="5"/>
        <v>11.764705882352928</v>
      </c>
      <c r="N49" s="12">
        <f t="shared" si="6"/>
        <v>9.6235294117646948</v>
      </c>
      <c r="O49" s="12"/>
      <c r="P49" s="64" t="s">
        <v>185</v>
      </c>
      <c r="Q49" s="28">
        <f>IF(ISERROR(HLOOKUP(P49,'Raw data'!$F$3:$BH$104,P$2,FALSE)),"",HLOOKUP(P49,'Raw data'!$F$3:$BH$104,P$2,FALSE))</f>
        <v>37</v>
      </c>
      <c r="R49" s="12">
        <f t="shared" si="7"/>
        <v>504</v>
      </c>
      <c r="S49" s="12">
        <f t="shared" si="8"/>
        <v>6.8391866913123778</v>
      </c>
      <c r="T49" s="12">
        <f t="shared" si="25"/>
        <v>5.5944547134935245</v>
      </c>
      <c r="U49" s="12"/>
      <c r="V49" s="64" t="s">
        <v>185</v>
      </c>
      <c r="W49" s="28" t="s">
        <v>235</v>
      </c>
      <c r="X49" s="12" t="str">
        <f t="shared" si="19"/>
        <v>na</v>
      </c>
      <c r="Y49" s="12" t="str">
        <f t="shared" si="20"/>
        <v>na</v>
      </c>
      <c r="Z49" s="12">
        <f>AVERAGE(Z6,Z23,Z25,Z31,Z36,Z38)</f>
        <v>5.8379513014273696</v>
      </c>
      <c r="AA49" s="12"/>
      <c r="AB49" s="64" t="s">
        <v>185</v>
      </c>
      <c r="AC49" s="28" t="s">
        <v>235</v>
      </c>
      <c r="AD49" s="12" t="str">
        <f t="shared" si="21"/>
        <v>na</v>
      </c>
      <c r="AE49" s="12" t="str">
        <f t="shared" si="22"/>
        <v>na</v>
      </c>
      <c r="AF49" s="74">
        <f>AVERAGE(AF21,AF40,AF48,AF50,AF51,AF54)</f>
        <v>6.0411177644710641</v>
      </c>
      <c r="AG49" s="12"/>
      <c r="AH49" s="64" t="s">
        <v>185</v>
      </c>
      <c r="AI49" s="28">
        <f>IF(ISERROR(HLOOKUP(AH49,'Raw data'!$F$3:$BH$104,AH$2,FALSE)),"",HLOOKUP(AH49,'Raw data'!$F$3:$BH$104,AH$2,FALSE))</f>
        <v>2</v>
      </c>
      <c r="AJ49" s="12">
        <f t="shared" si="16"/>
        <v>1</v>
      </c>
      <c r="AK49" s="12">
        <f t="shared" si="17"/>
        <v>66.666666666666657</v>
      </c>
      <c r="AL49" s="12">
        <f t="shared" si="18"/>
        <v>54.533333333333324</v>
      </c>
    </row>
    <row r="50" spans="1:38" ht="15.75" customHeight="1" x14ac:dyDescent="0.2">
      <c r="A50" s="71" t="s">
        <v>186</v>
      </c>
      <c r="B50" s="59">
        <f t="shared" si="0"/>
        <v>19.196135036181115</v>
      </c>
      <c r="C50" s="12"/>
      <c r="D50" s="64" t="s">
        <v>186</v>
      </c>
      <c r="E50" s="28">
        <f>IF(ISERROR(HLOOKUP(D50,'Raw data'!$F$3:$BH$104,D$2,FALSE)),"",HLOOKUP(D50,'Raw data'!$F$3:$BH$104,D$2,FALSE))</f>
        <v>18</v>
      </c>
      <c r="F50" s="12">
        <f t="shared" si="1"/>
        <v>10</v>
      </c>
      <c r="G50" s="12">
        <f t="shared" si="2"/>
        <v>23.07692307692308</v>
      </c>
      <c r="H50" s="12">
        <f t="shared" si="3"/>
        <v>18.876923076923077</v>
      </c>
      <c r="I50" s="12"/>
      <c r="J50" s="64" t="s">
        <v>186</v>
      </c>
      <c r="K50" s="28">
        <f>IF(ISERROR(HLOOKUP(J50,'Raw data'!$F$3:$BH$104,J$2,FALSE)),"",HLOOKUP(J50,'Raw data'!$F$3:$BH$104,J$2,FALSE))</f>
        <v>16</v>
      </c>
      <c r="L50" s="12">
        <f t="shared" si="4"/>
        <v>15</v>
      </c>
      <c r="M50" s="12">
        <f t="shared" si="5"/>
        <v>11.764705882352928</v>
      </c>
      <c r="N50" s="12">
        <f t="shared" si="6"/>
        <v>9.6235294117646948</v>
      </c>
      <c r="O50" s="12"/>
      <c r="P50" s="64" t="s">
        <v>186</v>
      </c>
      <c r="Q50" s="28">
        <f>IF(ISERROR(HLOOKUP(P50,'Raw data'!$F$3:$BH$104,P$2,FALSE)),"",HLOOKUP(P50,'Raw data'!$F$3:$BH$104,P$2,FALSE))</f>
        <v>6</v>
      </c>
      <c r="R50" s="12">
        <f t="shared" si="7"/>
        <v>535</v>
      </c>
      <c r="S50" s="12">
        <f t="shared" si="8"/>
        <v>1.1090573012939018</v>
      </c>
      <c r="T50" s="12">
        <f t="shared" si="25"/>
        <v>0.90720887245841164</v>
      </c>
      <c r="U50" s="12"/>
      <c r="V50" s="64" t="s">
        <v>186</v>
      </c>
      <c r="W50" s="28">
        <f>IF(ISERROR(HLOOKUP(V50,'Raw data'!$F$3:$BH$104,V$2,FALSE)),"",HLOOKUP(V50,'Raw data'!$F$3:$BH$104,V$2,FALSE))</f>
        <v>6</v>
      </c>
      <c r="X50" s="12">
        <f t="shared" si="19"/>
        <v>392</v>
      </c>
      <c r="Y50" s="12">
        <f t="shared" si="20"/>
        <v>1.2594458438287148</v>
      </c>
      <c r="Z50" s="12">
        <f t="shared" ref="Z50:Z57" si="31">Y50*$A$2</f>
        <v>1.0302267002518886</v>
      </c>
      <c r="AA50" s="12"/>
      <c r="AB50" s="64" t="s">
        <v>186</v>
      </c>
      <c r="AC50" s="28">
        <f>IF(ISERROR(HLOOKUP(AB50,'Raw data'!$F$3:$BH$104,AB$2,FALSE)),"",HLOOKUP(AB50,'Raw data'!$F$3:$BH$104,AB$2,FALSE))</f>
        <v>6</v>
      </c>
      <c r="AD50" s="12">
        <f t="shared" si="21"/>
        <v>161</v>
      </c>
      <c r="AE50" s="12">
        <f t="shared" si="22"/>
        <v>3.5928143712574894</v>
      </c>
      <c r="AF50" s="12">
        <f t="shared" ref="AF50:AF57" si="32">AE50*$A$2</f>
        <v>2.9389221556886262</v>
      </c>
      <c r="AG50" s="12"/>
      <c r="AH50" s="64" t="s">
        <v>186</v>
      </c>
      <c r="AI50" s="28">
        <f>IF(ISERROR(HLOOKUP(AH50,'Raw data'!$F$3:$BH$104,AH$2,FALSE)),"",HLOOKUP(AH50,'Raw data'!$F$3:$BH$104,AH$2,FALSE))</f>
        <v>3</v>
      </c>
      <c r="AJ50" s="12">
        <f t="shared" si="16"/>
        <v>0</v>
      </c>
      <c r="AK50" s="12">
        <f t="shared" si="17"/>
        <v>100</v>
      </c>
      <c r="AL50" s="12">
        <f t="shared" si="18"/>
        <v>81.8</v>
      </c>
    </row>
    <row r="51" spans="1:38" ht="15.75" customHeight="1" x14ac:dyDescent="0.2">
      <c r="A51" s="71" t="s">
        <v>243</v>
      </c>
      <c r="B51" s="59">
        <f t="shared" si="0"/>
        <v>20.973736546074779</v>
      </c>
      <c r="C51" s="12"/>
      <c r="D51" s="102" t="s">
        <v>243</v>
      </c>
      <c r="E51" s="28">
        <f>IF(ISERROR(HLOOKUP(D51,'Raw data'!$F$3:$BH$104,D$2,FALSE)),"",HLOOKUP(D51,'Raw data'!$F$3:$BH$104,D$2,FALSE))</f>
        <v>18</v>
      </c>
      <c r="F51" s="12">
        <f t="shared" si="1"/>
        <v>10</v>
      </c>
      <c r="G51" s="12">
        <f t="shared" si="2"/>
        <v>23.07692307692308</v>
      </c>
      <c r="H51" s="12">
        <f t="shared" si="3"/>
        <v>18.876923076923077</v>
      </c>
      <c r="I51" s="12"/>
      <c r="J51" s="102" t="s">
        <v>243</v>
      </c>
      <c r="K51" s="28">
        <f>IF(ISERROR(HLOOKUP(J51,'Raw data'!$F$3:$BH$104,J$2,FALSE)),"",HLOOKUP(J51,'Raw data'!$F$3:$BH$104,J$2,FALSE))</f>
        <v>18</v>
      </c>
      <c r="L51" s="12">
        <f t="shared" si="4"/>
        <v>17</v>
      </c>
      <c r="M51" s="12">
        <f t="shared" si="5"/>
        <v>0</v>
      </c>
      <c r="N51" s="12">
        <f t="shared" si="6"/>
        <v>0</v>
      </c>
      <c r="O51" s="12"/>
      <c r="P51" s="102" t="s">
        <v>243</v>
      </c>
      <c r="Q51" s="28">
        <f>IF(ISERROR(HLOOKUP(P51,'Raw data'!$F$3:$BH$104,P$2,FALSE)),"",HLOOKUP(P51,'Raw data'!$F$3:$BH$104,P$2,FALSE))</f>
        <v>34</v>
      </c>
      <c r="R51" s="12">
        <f t="shared" si="7"/>
        <v>507</v>
      </c>
      <c r="S51" s="12">
        <f t="shared" si="8"/>
        <v>6.284658040665434</v>
      </c>
      <c r="T51" s="12">
        <f t="shared" si="25"/>
        <v>5.1408502772643248</v>
      </c>
      <c r="U51" s="12"/>
      <c r="V51" s="102" t="s">
        <v>243</v>
      </c>
      <c r="W51" s="28">
        <f>IF(ISERROR(HLOOKUP(V51,'Raw data'!$F$3:$BH$104,V$2,FALSE)),"",HLOOKUP(V51,'Raw data'!$F$3:$BH$104,V$2,FALSE))</f>
        <v>34</v>
      </c>
      <c r="X51" s="12">
        <f t="shared" si="19"/>
        <v>364</v>
      </c>
      <c r="Y51" s="12">
        <f t="shared" si="20"/>
        <v>8.3123425692695179</v>
      </c>
      <c r="Z51" s="12">
        <f t="shared" si="31"/>
        <v>6.7994962216624648</v>
      </c>
      <c r="AA51" s="12"/>
      <c r="AB51" s="102" t="s">
        <v>243</v>
      </c>
      <c r="AC51" s="28">
        <f>IF(ISERROR(HLOOKUP(AB51,'Raw data'!$F$3:$BH$104,AB$2,FALSE)),"",HLOOKUP(AB51,'Raw data'!$F$3:$BH$104,AB$2,FALSE))</f>
        <v>27</v>
      </c>
      <c r="AD51" s="12">
        <f t="shared" si="21"/>
        <v>140</v>
      </c>
      <c r="AE51" s="12">
        <f t="shared" si="22"/>
        <v>16.167664670658695</v>
      </c>
      <c r="AF51" s="12">
        <f t="shared" si="32"/>
        <v>13.225149700598811</v>
      </c>
      <c r="AG51" s="12"/>
      <c r="AH51" s="102" t="s">
        <v>243</v>
      </c>
      <c r="AI51" s="28">
        <f>IF(ISERROR(HLOOKUP(AH51,'Raw data'!$F$3:$BH$104,AH$2,FALSE)),"",HLOOKUP(AH51,'Raw data'!$F$3:$BH$104,AH$2,FALSE))</f>
        <v>3</v>
      </c>
      <c r="AJ51" s="12">
        <f t="shared" si="16"/>
        <v>0</v>
      </c>
      <c r="AK51" s="12">
        <f t="shared" si="17"/>
        <v>100</v>
      </c>
      <c r="AL51" s="12">
        <f t="shared" si="18"/>
        <v>81.8</v>
      </c>
    </row>
    <row r="52" spans="1:38" ht="15.75" customHeight="1" x14ac:dyDescent="0.2">
      <c r="A52" s="73" t="s">
        <v>188</v>
      </c>
      <c r="B52" s="59">
        <f t="shared" si="0"/>
        <v>24.718724140698708</v>
      </c>
      <c r="C52" s="12"/>
      <c r="D52" s="65" t="s">
        <v>188</v>
      </c>
      <c r="E52" s="28">
        <f>IF(ISERROR(HLOOKUP(D52,'Raw data'!$F$3:$BH$104,D$2,FALSE)),"",HLOOKUP(D52,'Raw data'!$F$3:$BH$104,D$2,FALSE))</f>
        <v>18</v>
      </c>
      <c r="F52" s="12">
        <f t="shared" si="1"/>
        <v>10</v>
      </c>
      <c r="G52" s="12">
        <f t="shared" si="2"/>
        <v>23.07692307692308</v>
      </c>
      <c r="H52" s="12">
        <f t="shared" si="3"/>
        <v>18.876923076923077</v>
      </c>
      <c r="I52" s="12"/>
      <c r="J52" s="65" t="s">
        <v>188</v>
      </c>
      <c r="K52" s="28">
        <f>IF(ISERROR(HLOOKUP(J52,'Raw data'!$F$3:$BH$104,J$2,FALSE)),"",HLOOKUP(J52,'Raw data'!$F$3:$BH$104,J$2,FALSE))</f>
        <v>12</v>
      </c>
      <c r="L52" s="12">
        <f t="shared" si="4"/>
        <v>11</v>
      </c>
      <c r="M52" s="12">
        <f t="shared" si="5"/>
        <v>35.294117647058812</v>
      </c>
      <c r="N52" s="12">
        <f t="shared" si="6"/>
        <v>28.870588235294107</v>
      </c>
      <c r="O52" s="12"/>
      <c r="P52" s="65" t="s">
        <v>188</v>
      </c>
      <c r="Q52" s="28">
        <f>IF(ISERROR(HLOOKUP(P52,'Raw data'!$F$3:$BH$104,P$2,FALSE)),"",HLOOKUP(P52,'Raw data'!$F$3:$BH$104,P$2,FALSE))</f>
        <v>29</v>
      </c>
      <c r="R52" s="12">
        <f t="shared" si="7"/>
        <v>512</v>
      </c>
      <c r="S52" s="12">
        <f t="shared" si="8"/>
        <v>5.3604436229205135</v>
      </c>
      <c r="T52" s="12">
        <f t="shared" si="25"/>
        <v>4.3848428835489797</v>
      </c>
      <c r="U52" s="12"/>
      <c r="V52" s="65" t="s">
        <v>188</v>
      </c>
      <c r="W52" s="28">
        <f>IF(ISERROR(HLOOKUP(V52,'Raw data'!$F$3:$BH$104,V$2,FALSE)),"",HLOOKUP(V52,'Raw data'!$F$3:$BH$104,V$2,FALSE))</f>
        <v>28</v>
      </c>
      <c r="X52" s="12">
        <f t="shared" si="19"/>
        <v>370</v>
      </c>
      <c r="Y52" s="12">
        <f t="shared" si="20"/>
        <v>6.8010075566750601</v>
      </c>
      <c r="Z52" s="12">
        <f t="shared" si="31"/>
        <v>5.5632241813601988</v>
      </c>
      <c r="AA52" s="12"/>
      <c r="AB52" s="65" t="s">
        <v>188</v>
      </c>
      <c r="AC52" s="28">
        <f>IF(ISERROR(HLOOKUP(AB52,'Raw data'!$F$3:$BH$104,AB$2,FALSE)),"",HLOOKUP(AB52,'Raw data'!$F$3:$BH$104,AB$2,FALSE))</f>
        <v>18</v>
      </c>
      <c r="AD52" s="12">
        <f t="shared" si="21"/>
        <v>149</v>
      </c>
      <c r="AE52" s="12">
        <f t="shared" si="22"/>
        <v>10.778443113772468</v>
      </c>
      <c r="AF52" s="12">
        <f t="shared" si="32"/>
        <v>8.8167664670658787</v>
      </c>
      <c r="AG52" s="12"/>
      <c r="AH52" s="65" t="s">
        <v>188</v>
      </c>
      <c r="AI52" s="28">
        <f>IF(ISERROR(HLOOKUP(AH52,'Raw data'!$F$3:$BH$104,AH$2,FALSE)),"",HLOOKUP(AH52,'Raw data'!$F$3:$BH$104,AH$2,FALSE))</f>
        <v>3</v>
      </c>
      <c r="AJ52" s="12">
        <f t="shared" si="16"/>
        <v>0</v>
      </c>
      <c r="AK52" s="12">
        <f t="shared" si="17"/>
        <v>100</v>
      </c>
      <c r="AL52" s="12">
        <f t="shared" si="18"/>
        <v>81.8</v>
      </c>
    </row>
    <row r="53" spans="1:38" ht="15.75" customHeight="1" x14ac:dyDescent="0.2">
      <c r="A53" s="73" t="s">
        <v>189</v>
      </c>
      <c r="B53" s="59">
        <f t="shared" si="0"/>
        <v>20.93355868073893</v>
      </c>
      <c r="C53" s="12"/>
      <c r="D53" s="65" t="s">
        <v>189</v>
      </c>
      <c r="E53" s="28">
        <f>IF(ISERROR(HLOOKUP(D53,'Raw data'!$F$3:$BH$104,D$2,FALSE)),"",HLOOKUP(D53,'Raw data'!$F$3:$BH$104,D$2,FALSE))</f>
        <v>14</v>
      </c>
      <c r="F53" s="12">
        <f t="shared" si="1"/>
        <v>6</v>
      </c>
      <c r="G53" s="12">
        <f t="shared" si="2"/>
        <v>53.846153846153847</v>
      </c>
      <c r="H53" s="12">
        <f t="shared" si="3"/>
        <v>44.046153846153842</v>
      </c>
      <c r="I53" s="12"/>
      <c r="J53" s="65" t="s">
        <v>189</v>
      </c>
      <c r="K53" s="28">
        <f>IF(ISERROR(HLOOKUP(J53,'Raw data'!$F$3:$BH$104,J$2,FALSE)),"",HLOOKUP(J53,'Raw data'!$F$3:$BH$104,J$2,FALSE))</f>
        <v>14</v>
      </c>
      <c r="L53" s="12">
        <f t="shared" si="4"/>
        <v>13</v>
      </c>
      <c r="M53" s="12">
        <f t="shared" si="5"/>
        <v>23.529411764705884</v>
      </c>
      <c r="N53" s="12">
        <f t="shared" si="6"/>
        <v>19.247058823529411</v>
      </c>
      <c r="O53" s="12"/>
      <c r="P53" s="65" t="s">
        <v>189</v>
      </c>
      <c r="Q53" s="28">
        <f>IF(ISERROR(HLOOKUP(P53,'Raw data'!$F$3:$BH$104,P$2,FALSE)),"",HLOOKUP(P53,'Raw data'!$F$3:$BH$104,P$2,FALSE))</f>
        <v>10</v>
      </c>
      <c r="R53" s="12">
        <f t="shared" si="7"/>
        <v>531</v>
      </c>
      <c r="S53" s="12">
        <f t="shared" si="8"/>
        <v>1.8484288354898268</v>
      </c>
      <c r="T53" s="12">
        <f t="shared" si="25"/>
        <v>1.5120147874306782</v>
      </c>
      <c r="U53" s="12"/>
      <c r="V53" s="65" t="s">
        <v>189</v>
      </c>
      <c r="W53" s="28">
        <f>IF(ISERROR(HLOOKUP(V53,'Raw data'!$F$3:$BH$104,V$2,FALSE)),"",HLOOKUP(V53,'Raw data'!$F$3:$BH$104,V$2,FALSE))</f>
        <v>10</v>
      </c>
      <c r="X53" s="12">
        <f t="shared" si="19"/>
        <v>388</v>
      </c>
      <c r="Y53" s="12">
        <f t="shared" si="20"/>
        <v>2.2670025188916867</v>
      </c>
      <c r="Z53" s="12">
        <f t="shared" si="31"/>
        <v>1.8544080604533997</v>
      </c>
      <c r="AA53" s="12"/>
      <c r="AB53" s="65" t="s">
        <v>189</v>
      </c>
      <c r="AC53" s="28">
        <f>IF(ISERROR(HLOOKUP(AB53,'Raw data'!$F$3:$BH$104,AB$2,FALSE)),"",HLOOKUP(AB53,'Raw data'!$F$3:$BH$104,AB$2,FALSE))</f>
        <v>9</v>
      </c>
      <c r="AD53" s="12">
        <f t="shared" si="21"/>
        <v>158</v>
      </c>
      <c r="AE53" s="12">
        <f t="shared" si="22"/>
        <v>5.3892215568862412</v>
      </c>
      <c r="AF53" s="12">
        <f t="shared" si="32"/>
        <v>4.4083832335329447</v>
      </c>
      <c r="AG53" s="12"/>
      <c r="AH53" s="65" t="s">
        <v>189</v>
      </c>
      <c r="AI53" s="28">
        <f>IF(ISERROR(HLOOKUP(AH53,'Raw data'!$F$3:$BH$104,AH$2,FALSE)),"",HLOOKUP(AH53,'Raw data'!$F$3:$BH$104,AH$2,FALSE))</f>
        <v>2</v>
      </c>
      <c r="AJ53" s="12">
        <f t="shared" si="16"/>
        <v>1</v>
      </c>
      <c r="AK53" s="12">
        <f t="shared" si="17"/>
        <v>66.666666666666657</v>
      </c>
      <c r="AL53" s="12">
        <f t="shared" si="18"/>
        <v>54.533333333333324</v>
      </c>
    </row>
    <row r="54" spans="1:38" ht="15.75" customHeight="1" x14ac:dyDescent="0.2">
      <c r="A54" s="71" t="s">
        <v>190</v>
      </c>
      <c r="B54" s="59">
        <f t="shared" si="0"/>
        <v>18.815874177985208</v>
      </c>
      <c r="C54" s="12"/>
      <c r="D54" s="64" t="s">
        <v>190</v>
      </c>
      <c r="E54" s="28">
        <f>IF(ISERROR(HLOOKUP(D54,'Raw data'!$F$3:$BH$104,D$2,FALSE)),"",HLOOKUP(D54,'Raw data'!$F$3:$BH$104,D$2,FALSE))</f>
        <v>15</v>
      </c>
      <c r="F54" s="12">
        <f t="shared" si="1"/>
        <v>7</v>
      </c>
      <c r="G54" s="12">
        <f t="shared" si="2"/>
        <v>46.153846153846153</v>
      </c>
      <c r="H54" s="12">
        <f t="shared" si="3"/>
        <v>37.753846153846148</v>
      </c>
      <c r="I54" s="12"/>
      <c r="J54" s="64" t="s">
        <v>190</v>
      </c>
      <c r="K54" s="28">
        <f>IF(ISERROR(HLOOKUP(J54,'Raw data'!$F$3:$BH$104,J$2,FALSE)),"",HLOOKUP(J54,'Raw data'!$F$3:$BH$104,J$2,FALSE))</f>
        <v>15</v>
      </c>
      <c r="L54" s="12">
        <f t="shared" si="4"/>
        <v>14</v>
      </c>
      <c r="M54" s="12">
        <f t="shared" si="5"/>
        <v>17.647058823529406</v>
      </c>
      <c r="N54" s="12">
        <f t="shared" si="6"/>
        <v>14.435294117647054</v>
      </c>
      <c r="O54" s="12"/>
      <c r="P54" s="64" t="s">
        <v>190</v>
      </c>
      <c r="Q54" s="28">
        <f>IF(ISERROR(HLOOKUP(P54,'Raw data'!$F$3:$BH$104,P$2,FALSE)),"",HLOOKUP(P54,'Raw data'!$F$3:$BH$104,P$2,FALSE))</f>
        <v>11</v>
      </c>
      <c r="R54" s="12">
        <f t="shared" si="7"/>
        <v>530</v>
      </c>
      <c r="S54" s="12">
        <f t="shared" si="8"/>
        <v>2.0332717190388081</v>
      </c>
      <c r="T54" s="12">
        <f t="shared" si="25"/>
        <v>1.6632162661737449</v>
      </c>
      <c r="U54" s="12"/>
      <c r="V54" s="64" t="s">
        <v>190</v>
      </c>
      <c r="W54" s="28">
        <f>IF(ISERROR(HLOOKUP(V54,'Raw data'!$F$3:$BH$104,V$2,FALSE)),"",HLOOKUP(V54,'Raw data'!$F$3:$BH$104,V$2,FALSE))</f>
        <v>11</v>
      </c>
      <c r="X54" s="12">
        <f t="shared" si="19"/>
        <v>387</v>
      </c>
      <c r="Y54" s="12">
        <f t="shared" si="20"/>
        <v>2.5188916876574297</v>
      </c>
      <c r="Z54" s="12">
        <f t="shared" si="31"/>
        <v>2.0604534005037771</v>
      </c>
      <c r="AA54" s="12"/>
      <c r="AB54" s="64" t="s">
        <v>190</v>
      </c>
      <c r="AC54" s="28">
        <f>IF(ISERROR(HLOOKUP(AB54,'Raw data'!$F$3:$BH$104,AB$2,FALSE)),"",HLOOKUP(AB54,'Raw data'!$F$3:$BH$104,AB$2,FALSE))</f>
        <v>5</v>
      </c>
      <c r="AD54" s="12">
        <f t="shared" si="21"/>
        <v>162</v>
      </c>
      <c r="AE54" s="12">
        <f t="shared" si="22"/>
        <v>2.9940119760479149</v>
      </c>
      <c r="AF54" s="12">
        <f t="shared" si="32"/>
        <v>2.4491017964071942</v>
      </c>
      <c r="AG54" s="12"/>
      <c r="AH54" s="64" t="s">
        <v>190</v>
      </c>
      <c r="AI54" s="28">
        <f>IF(ISERROR(HLOOKUP(AH54,'Raw data'!$F$3:$BH$104,AH$2,FALSE)),"",HLOOKUP(AH54,'Raw data'!$F$3:$BH$104,AH$2,FALSE))</f>
        <v>2</v>
      </c>
      <c r="AJ54" s="12">
        <f t="shared" si="16"/>
        <v>1</v>
      </c>
      <c r="AK54" s="12">
        <f t="shared" si="17"/>
        <v>66.666666666666657</v>
      </c>
      <c r="AL54" s="12">
        <f t="shared" si="18"/>
        <v>54.533333333333324</v>
      </c>
    </row>
    <row r="55" spans="1:38" ht="15.75" customHeight="1" x14ac:dyDescent="0.2">
      <c r="A55" s="81" t="s">
        <v>191</v>
      </c>
      <c r="B55" s="59">
        <f t="shared" si="0"/>
        <v>19.933010494016116</v>
      </c>
      <c r="C55" s="12"/>
      <c r="D55" s="84" t="s">
        <v>191</v>
      </c>
      <c r="E55" s="28">
        <f>IF(ISERROR(HLOOKUP(D55,'Raw data'!$F$3:$BH$104,D$2,FALSE)),"",HLOOKUP(D55,'Raw data'!$F$3:$BH$104,D$2,FALSE))</f>
        <v>18</v>
      </c>
      <c r="F55" s="12">
        <f t="shared" si="1"/>
        <v>10</v>
      </c>
      <c r="G55" s="12">
        <f t="shared" si="2"/>
        <v>23.07692307692308</v>
      </c>
      <c r="H55" s="12">
        <f t="shared" si="3"/>
        <v>18.876923076923077</v>
      </c>
      <c r="I55" s="12"/>
      <c r="J55" s="84" t="s">
        <v>191</v>
      </c>
      <c r="K55" s="28">
        <f>IF(ISERROR(HLOOKUP(J55,'Raw data'!$F$3:$BH$104,J$2,FALSE)),"",HLOOKUP(J55,'Raw data'!$F$3:$BH$104,J$2,FALSE))</f>
        <v>12</v>
      </c>
      <c r="L55" s="12">
        <f t="shared" si="4"/>
        <v>11</v>
      </c>
      <c r="M55" s="12">
        <f t="shared" si="5"/>
        <v>35.294117647058812</v>
      </c>
      <c r="N55" s="12">
        <f t="shared" si="6"/>
        <v>28.870588235294107</v>
      </c>
      <c r="O55" s="12"/>
      <c r="P55" s="84" t="s">
        <v>191</v>
      </c>
      <c r="Q55" s="28">
        <f>IF(ISERROR(HLOOKUP(P55,'Raw data'!$F$3:$BH$104,P$2,FALSE)),"",HLOOKUP(P55,'Raw data'!$F$3:$BH$104,P$2,FALSE))</f>
        <v>23</v>
      </c>
      <c r="R55" s="12">
        <f t="shared" si="7"/>
        <v>518</v>
      </c>
      <c r="S55" s="12">
        <f t="shared" si="8"/>
        <v>4.2513863216266117</v>
      </c>
      <c r="T55" s="12">
        <f t="shared" si="25"/>
        <v>3.4776340110905681</v>
      </c>
      <c r="U55" s="12"/>
      <c r="V55" s="84" t="s">
        <v>191</v>
      </c>
      <c r="W55" s="28">
        <f>IF(ISERROR(HLOOKUP(V55,'Raw data'!$F$3:$BH$104,V$2,FALSE)),"",HLOOKUP(V55,'Raw data'!$F$3:$BH$104,V$2,FALSE))</f>
        <v>23</v>
      </c>
      <c r="X55" s="12">
        <f t="shared" si="19"/>
        <v>375</v>
      </c>
      <c r="Y55" s="12">
        <f t="shared" si="20"/>
        <v>5.5415617128463452</v>
      </c>
      <c r="Z55" s="12">
        <f t="shared" si="31"/>
        <v>4.5329974811083105</v>
      </c>
      <c r="AA55" s="12"/>
      <c r="AB55" s="84" t="s">
        <v>191</v>
      </c>
      <c r="AC55" s="28">
        <f>IF(ISERROR(HLOOKUP(AB55,'Raw data'!$F$3:$BH$104,AB$2,FALSE)),"",HLOOKUP(AB55,'Raw data'!$F$3:$BH$104,AB$2,FALSE))</f>
        <v>19</v>
      </c>
      <c r="AD55" s="12">
        <f t="shared" si="21"/>
        <v>148</v>
      </c>
      <c r="AE55" s="12">
        <f t="shared" si="22"/>
        <v>11.377245508982043</v>
      </c>
      <c r="AF55" s="12">
        <f t="shared" si="32"/>
        <v>9.3065868263473099</v>
      </c>
      <c r="AG55" s="12"/>
      <c r="AH55" s="84" t="s">
        <v>191</v>
      </c>
      <c r="AI55" s="28">
        <f>IF(ISERROR(HLOOKUP(AH55,'Raw data'!$F$3:$BH$104,AH$2,FALSE)),"",HLOOKUP(AH55,'Raw data'!$F$3:$BH$104,AH$2,FALSE))</f>
        <v>2</v>
      </c>
      <c r="AJ55" s="12">
        <f t="shared" si="16"/>
        <v>1</v>
      </c>
      <c r="AK55" s="12">
        <f t="shared" si="17"/>
        <v>66.666666666666657</v>
      </c>
      <c r="AL55" s="12">
        <f t="shared" si="18"/>
        <v>54.533333333333324</v>
      </c>
    </row>
    <row r="56" spans="1:38" ht="15.75" customHeight="1" x14ac:dyDescent="0.2">
      <c r="A56" s="81" t="s">
        <v>193</v>
      </c>
      <c r="B56" s="59">
        <f t="shared" si="0"/>
        <v>22.26280031042354</v>
      </c>
      <c r="C56" s="12"/>
      <c r="D56" s="84" t="s">
        <v>193</v>
      </c>
      <c r="E56" s="28">
        <f>IF(ISERROR(HLOOKUP(D56,'Raw data'!$F$3:$BH$104,D$2,FALSE)),"",HLOOKUP(D56,'Raw data'!$F$3:$BH$104,D$2,FALSE))</f>
        <v>18</v>
      </c>
      <c r="F56" s="12">
        <f t="shared" si="1"/>
        <v>10</v>
      </c>
      <c r="G56" s="12">
        <f t="shared" si="2"/>
        <v>23.07692307692308</v>
      </c>
      <c r="H56" s="12">
        <f t="shared" si="3"/>
        <v>18.876923076923077</v>
      </c>
      <c r="I56" s="12"/>
      <c r="J56" s="84" t="s">
        <v>193</v>
      </c>
      <c r="K56" s="28">
        <f>IF(ISERROR(HLOOKUP(J56,'Raw data'!$F$3:$BH$104,J$2,FALSE)),"",HLOOKUP(J56,'Raw data'!$F$3:$BH$104,J$2,FALSE))</f>
        <v>12</v>
      </c>
      <c r="L56" s="12">
        <f t="shared" si="4"/>
        <v>11</v>
      </c>
      <c r="M56" s="12">
        <f t="shared" si="5"/>
        <v>35.294117647058812</v>
      </c>
      <c r="N56" s="12">
        <f t="shared" si="6"/>
        <v>28.870588235294107</v>
      </c>
      <c r="O56" s="12"/>
      <c r="P56" s="84" t="s">
        <v>193</v>
      </c>
      <c r="Q56" s="28">
        <f>IF(ISERROR(HLOOKUP(P56,'Raw data'!$F$3:$BH$104,P$2,FALSE)),"",HLOOKUP(P56,'Raw data'!$F$3:$BH$104,P$2,FALSE))</f>
        <v>5</v>
      </c>
      <c r="R56" s="12">
        <f t="shared" si="7"/>
        <v>536</v>
      </c>
      <c r="S56" s="12">
        <f t="shared" si="8"/>
        <v>0.92421441774490631</v>
      </c>
      <c r="T56" s="12">
        <f t="shared" si="25"/>
        <v>0.75600739371533332</v>
      </c>
      <c r="U56" s="12"/>
      <c r="V56" s="84" t="s">
        <v>193</v>
      </c>
      <c r="W56" s="28">
        <f>IF(ISERROR(HLOOKUP(V56,'Raw data'!$F$3:$BH$104,V$2,FALSE)),"",HLOOKUP(V56,'Raw data'!$F$3:$BH$104,V$2,FALSE))</f>
        <v>5</v>
      </c>
      <c r="X56" s="12">
        <f t="shared" si="19"/>
        <v>393</v>
      </c>
      <c r="Y56" s="12">
        <f t="shared" si="20"/>
        <v>1.0075566750629719</v>
      </c>
      <c r="Z56" s="12">
        <f t="shared" si="31"/>
        <v>0.82418136020151089</v>
      </c>
      <c r="AA56" s="12"/>
      <c r="AB56" s="84" t="s">
        <v>193</v>
      </c>
      <c r="AC56" s="28">
        <f>IF(ISERROR(HLOOKUP(AB56,'Raw data'!$F$3:$BH$104,AB$2,FALSE)),"",HLOOKUP(AB56,'Raw data'!$F$3:$BH$104,AB$2,FALSE))</f>
        <v>5</v>
      </c>
      <c r="AD56" s="12">
        <f t="shared" si="21"/>
        <v>162</v>
      </c>
      <c r="AE56" s="12">
        <f t="shared" si="22"/>
        <v>2.9940119760479149</v>
      </c>
      <c r="AF56" s="12">
        <f t="shared" si="32"/>
        <v>2.4491017964071942</v>
      </c>
      <c r="AG56" s="12"/>
      <c r="AH56" s="84" t="s">
        <v>193</v>
      </c>
      <c r="AI56" s="28">
        <f>IF(ISERROR(HLOOKUP(AH56,'Raw data'!$F$3:$BH$104,AH$2,FALSE)),"",HLOOKUP(AH56,'Raw data'!$F$3:$BH$104,AH$2,FALSE))</f>
        <v>3</v>
      </c>
      <c r="AJ56" s="12">
        <f t="shared" si="16"/>
        <v>0</v>
      </c>
      <c r="AK56" s="12">
        <f t="shared" si="17"/>
        <v>100</v>
      </c>
      <c r="AL56" s="12">
        <f t="shared" si="18"/>
        <v>81.8</v>
      </c>
    </row>
    <row r="57" spans="1:38" ht="15.75" customHeight="1" x14ac:dyDescent="0.2">
      <c r="A57" s="69" t="s">
        <v>194</v>
      </c>
      <c r="B57" s="59">
        <f t="shared" si="0"/>
        <v>15.582224923555449</v>
      </c>
      <c r="C57" s="12"/>
      <c r="D57" s="62" t="s">
        <v>194</v>
      </c>
      <c r="E57" s="28">
        <f>IF(ISERROR(HLOOKUP(D57,'Raw data'!$F$3:$BH$104,D$2,FALSE)),"",HLOOKUP(D57,'Raw data'!$F$3:$BH$104,D$2,FALSE))</f>
        <v>18</v>
      </c>
      <c r="F57" s="12">
        <f t="shared" si="1"/>
        <v>10</v>
      </c>
      <c r="G57" s="12">
        <f t="shared" si="2"/>
        <v>23.07692307692308</v>
      </c>
      <c r="H57" s="12">
        <f t="shared" si="3"/>
        <v>18.876923076923077</v>
      </c>
      <c r="I57" s="12"/>
      <c r="J57" s="62" t="s">
        <v>194</v>
      </c>
      <c r="K57" s="28">
        <f>IF(ISERROR(HLOOKUP(J57,'Raw data'!$F$3:$BH$104,J$2,FALSE)),"",HLOOKUP(J57,'Raw data'!$F$3:$BH$104,J$2,FALSE))</f>
        <v>18</v>
      </c>
      <c r="L57" s="12">
        <f t="shared" si="4"/>
        <v>17</v>
      </c>
      <c r="M57" s="12">
        <f t="shared" si="5"/>
        <v>0</v>
      </c>
      <c r="N57" s="12">
        <f t="shared" si="6"/>
        <v>0</v>
      </c>
      <c r="O57" s="12"/>
      <c r="P57" s="62" t="s">
        <v>194</v>
      </c>
      <c r="Q57" s="28">
        <f>IF(ISERROR(HLOOKUP(P57,'Raw data'!$F$3:$BH$104,P$2,FALSE)),"",HLOOKUP(P57,'Raw data'!$F$3:$BH$104,P$2,FALSE))</f>
        <v>28</v>
      </c>
      <c r="R57" s="12">
        <f t="shared" si="7"/>
        <v>513</v>
      </c>
      <c r="S57" s="12">
        <f t="shared" si="8"/>
        <v>5.1756007393715322</v>
      </c>
      <c r="T57" s="12">
        <f t="shared" si="25"/>
        <v>4.2336414048059128</v>
      </c>
      <c r="U57" s="12"/>
      <c r="V57" s="62" t="s">
        <v>194</v>
      </c>
      <c r="W57" s="28">
        <f>IF(ISERROR(HLOOKUP(V57,'Raw data'!$F$3:$BH$104,V$2,FALSE)),"",HLOOKUP(V57,'Raw data'!$F$3:$BH$104,V$2,FALSE))</f>
        <v>28</v>
      </c>
      <c r="X57" s="12">
        <f t="shared" si="19"/>
        <v>370</v>
      </c>
      <c r="Y57" s="12">
        <f t="shared" si="20"/>
        <v>6.8010075566750601</v>
      </c>
      <c r="Z57" s="12">
        <f t="shared" si="31"/>
        <v>5.5632241813601988</v>
      </c>
      <c r="AA57" s="12"/>
      <c r="AB57" s="62" t="s">
        <v>194</v>
      </c>
      <c r="AC57" s="28">
        <f>IF(ISERROR(HLOOKUP(AB57,'Raw data'!$F$3:$BH$104,AB$2,FALSE)),"",HLOOKUP(AB57,'Raw data'!$F$3:$BH$104,AB$2,FALSE))</f>
        <v>21</v>
      </c>
      <c r="AD57" s="12">
        <f t="shared" si="21"/>
        <v>146</v>
      </c>
      <c r="AE57" s="12">
        <f t="shared" si="22"/>
        <v>12.574850299401206</v>
      </c>
      <c r="AF57" s="12">
        <f t="shared" si="32"/>
        <v>10.286227544910185</v>
      </c>
      <c r="AG57" s="12"/>
      <c r="AH57" s="62" t="s">
        <v>194</v>
      </c>
      <c r="AI57" s="28">
        <f>IF(ISERROR(HLOOKUP(AH57,'Raw data'!$F$3:$BH$104,AH$2,FALSE)),"",HLOOKUP(AH57,'Raw data'!$F$3:$BH$104,AH$2,FALSE))</f>
        <v>2</v>
      </c>
      <c r="AJ57" s="12">
        <f t="shared" si="16"/>
        <v>1</v>
      </c>
      <c r="AK57" s="12">
        <f t="shared" si="17"/>
        <v>66.666666666666657</v>
      </c>
      <c r="AL57" s="12">
        <f t="shared" si="18"/>
        <v>54.533333333333324</v>
      </c>
    </row>
    <row r="58" spans="1:38" ht="15.75" customHeight="1" x14ac:dyDescent="0.2">
      <c r="A58" s="81" t="s">
        <v>195</v>
      </c>
      <c r="B58" s="59">
        <f t="shared" si="0"/>
        <v>10.093059366302464</v>
      </c>
      <c r="C58" s="12"/>
      <c r="D58" s="84" t="s">
        <v>195</v>
      </c>
      <c r="E58" s="28">
        <v>18</v>
      </c>
      <c r="F58" s="12">
        <f t="shared" si="1"/>
        <v>10</v>
      </c>
      <c r="G58" s="12">
        <f t="shared" si="2"/>
        <v>23.07692307692308</v>
      </c>
      <c r="H58" s="34">
        <f t="shared" si="3"/>
        <v>18.876923076923077</v>
      </c>
      <c r="I58" s="12"/>
      <c r="J58" s="84" t="s">
        <v>195</v>
      </c>
      <c r="K58" s="28">
        <v>18</v>
      </c>
      <c r="L58" s="12">
        <f t="shared" si="4"/>
        <v>17</v>
      </c>
      <c r="M58" s="12">
        <f>100-(L58*K$64)</f>
        <v>0</v>
      </c>
      <c r="N58" s="74">
        <f>AVERAGE(N10,N15,N16,N18,N29,N39,N45)</f>
        <v>0</v>
      </c>
      <c r="O58" s="12"/>
      <c r="P58" s="84" t="s">
        <v>195</v>
      </c>
      <c r="Q58" s="28">
        <f>IF(ISERROR(HLOOKUP(P58,'Raw data'!$F$3:$BH$104,P$2,FALSE)),"",HLOOKUP(P58,'Raw data'!$F$3:$BH$104,P$2,FALSE))</f>
        <v>0</v>
      </c>
      <c r="R58" s="12">
        <f t="shared" si="7"/>
        <v>541</v>
      </c>
      <c r="S58" s="12">
        <f t="shared" si="8"/>
        <v>0</v>
      </c>
      <c r="T58" s="74">
        <f>AVERAGE(T10,T15,T16,T18,T29,T39,T45)</f>
        <v>10.60570372326379</v>
      </c>
      <c r="U58" s="12"/>
      <c r="V58" s="84" t="s">
        <v>195</v>
      </c>
      <c r="W58" s="28" t="s">
        <v>235</v>
      </c>
      <c r="X58" s="12" t="str">
        <f t="shared" si="19"/>
        <v>na</v>
      </c>
      <c r="Y58" s="12" t="str">
        <f t="shared" si="20"/>
        <v>na</v>
      </c>
      <c r="Z58" s="74">
        <f>AVERAGE(Z45,Z39,Z18,Z16,Z15,Z10)</f>
        <v>13.564651553316537</v>
      </c>
      <c r="AA58" s="12"/>
      <c r="AB58" s="84" t="s">
        <v>195</v>
      </c>
      <c r="AC58" s="28" t="s">
        <v>235</v>
      </c>
      <c r="AD58" s="12" t="str">
        <f t="shared" si="21"/>
        <v>na</v>
      </c>
      <c r="AE58" s="12" t="str">
        <f t="shared" si="22"/>
        <v>na</v>
      </c>
      <c r="AF58" s="74">
        <f>AVERAGE(AF18,AF16,AF15,AF10)</f>
        <v>17.511077844311384</v>
      </c>
      <c r="AG58" s="12"/>
      <c r="AH58" s="84" t="s">
        <v>195</v>
      </c>
      <c r="AI58" s="28">
        <f>IF(ISERROR(HLOOKUP(AH58,'Raw data'!$F$3:$BH$104,AH$2,FALSE)),"",HLOOKUP(AH58,'Raw data'!$F$3:$BH$104,AH$2,FALSE))</f>
        <v>0</v>
      </c>
      <c r="AJ58" s="12">
        <f t="shared" si="16"/>
        <v>3</v>
      </c>
      <c r="AK58" s="12">
        <f t="shared" si="17"/>
        <v>0</v>
      </c>
      <c r="AL58" s="12">
        <f t="shared" si="18"/>
        <v>0</v>
      </c>
    </row>
    <row r="59" spans="1:38" ht="15.75" customHeight="1" x14ac:dyDescent="0.2">
      <c r="A59" s="103"/>
      <c r="B59" s="104"/>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row>
    <row r="60" spans="1:38" ht="15.75" customHeight="1" x14ac:dyDescent="0.2">
      <c r="A60" s="103"/>
      <c r="B60" s="104"/>
      <c r="C60" s="12"/>
      <c r="D60" s="28" t="s">
        <v>249</v>
      </c>
      <c r="E60" s="12">
        <f>MAX(E4:E58)</f>
        <v>21</v>
      </c>
      <c r="F60" s="12"/>
      <c r="G60" s="12"/>
      <c r="H60" s="12"/>
      <c r="I60" s="12"/>
      <c r="J60" s="28" t="s">
        <v>249</v>
      </c>
      <c r="K60" s="12">
        <f>MAX(K4:K58)</f>
        <v>18</v>
      </c>
      <c r="L60" s="12"/>
      <c r="M60" s="12"/>
      <c r="N60" s="12"/>
      <c r="O60" s="12"/>
      <c r="P60" s="28" t="s">
        <v>249</v>
      </c>
      <c r="Q60" s="12">
        <f>MAX(Q4:Q58)</f>
        <v>541</v>
      </c>
      <c r="R60" s="12"/>
      <c r="S60" s="12"/>
      <c r="T60" s="12"/>
      <c r="U60" s="12"/>
      <c r="V60" s="28" t="s">
        <v>249</v>
      </c>
      <c r="W60" s="12">
        <f>MAX(W4:W58)</f>
        <v>398</v>
      </c>
      <c r="X60" s="12"/>
      <c r="Y60" s="12"/>
      <c r="Z60" s="12"/>
      <c r="AA60" s="12"/>
      <c r="AB60" s="28" t="s">
        <v>249</v>
      </c>
      <c r="AC60" s="12">
        <f>MAX(AC4:AC58)</f>
        <v>167</v>
      </c>
      <c r="AD60" s="12"/>
      <c r="AE60" s="12"/>
      <c r="AF60" s="12"/>
      <c r="AG60" s="12"/>
      <c r="AH60" s="28" t="s">
        <v>249</v>
      </c>
      <c r="AI60" s="12">
        <f>MAX(AI4:AI58)</f>
        <v>3</v>
      </c>
      <c r="AJ60" s="12"/>
      <c r="AK60" s="12"/>
      <c r="AL60" s="12"/>
    </row>
    <row r="61" spans="1:38" ht="15.75" customHeight="1" x14ac:dyDescent="0.2">
      <c r="A61" s="105"/>
      <c r="B61" s="87" t="s">
        <v>69</v>
      </c>
      <c r="C61" s="12"/>
      <c r="D61" s="28" t="s">
        <v>250</v>
      </c>
      <c r="E61" s="12">
        <f>MIN(E4:E58)</f>
        <v>8</v>
      </c>
      <c r="F61" s="12"/>
      <c r="G61" s="12"/>
      <c r="H61" s="12"/>
      <c r="I61" s="12"/>
      <c r="J61" s="28" t="s">
        <v>250</v>
      </c>
      <c r="K61" s="12">
        <f>MIN(K4:K58)</f>
        <v>1</v>
      </c>
      <c r="L61" s="12"/>
      <c r="M61" s="12"/>
      <c r="N61" s="12"/>
      <c r="O61" s="12"/>
      <c r="P61" s="28" t="s">
        <v>250</v>
      </c>
      <c r="Q61" s="12">
        <f>MIN(Q4:Q58)</f>
        <v>0</v>
      </c>
      <c r="R61" s="12"/>
      <c r="S61" s="12"/>
      <c r="T61" s="12"/>
      <c r="U61" s="12"/>
      <c r="V61" s="28" t="s">
        <v>250</v>
      </c>
      <c r="W61" s="12">
        <f>MIN(W4:W58)</f>
        <v>1</v>
      </c>
      <c r="X61" s="12"/>
      <c r="Y61" s="12"/>
      <c r="Z61" s="12"/>
      <c r="AA61" s="12"/>
      <c r="AB61" s="28" t="s">
        <v>250</v>
      </c>
      <c r="AC61" s="12">
        <f>MIN(AC4:AC58)</f>
        <v>0</v>
      </c>
      <c r="AD61" s="12"/>
      <c r="AE61" s="12"/>
      <c r="AF61" s="12"/>
      <c r="AG61" s="12"/>
      <c r="AH61" s="28" t="s">
        <v>250</v>
      </c>
      <c r="AI61" s="12">
        <f>MIN(AI4:AI58)</f>
        <v>0</v>
      </c>
      <c r="AJ61" s="12"/>
      <c r="AK61" s="12"/>
      <c r="AL61" s="12"/>
    </row>
    <row r="62" spans="1:38" ht="15.75" customHeight="1" x14ac:dyDescent="0.2">
      <c r="A62" s="106"/>
      <c r="B62" s="87" t="s">
        <v>234</v>
      </c>
      <c r="C62" s="12"/>
      <c r="D62" s="28" t="s">
        <v>55</v>
      </c>
      <c r="E62" s="12">
        <f>E60-E61</f>
        <v>13</v>
      </c>
      <c r="F62" s="12"/>
      <c r="G62" s="12"/>
      <c r="H62" s="12"/>
      <c r="I62" s="12"/>
      <c r="J62" s="28" t="s">
        <v>55</v>
      </c>
      <c r="K62" s="12">
        <f>K60-K61</f>
        <v>17</v>
      </c>
      <c r="L62" s="12"/>
      <c r="M62" s="12"/>
      <c r="N62" s="12"/>
      <c r="O62" s="12"/>
      <c r="P62" s="28" t="s">
        <v>55</v>
      </c>
      <c r="Q62" s="12">
        <f>Q60-Q61</f>
        <v>541</v>
      </c>
      <c r="R62" s="12"/>
      <c r="S62" s="12"/>
      <c r="T62" s="12"/>
      <c r="U62" s="12"/>
      <c r="V62" s="28" t="s">
        <v>55</v>
      </c>
      <c r="W62" s="12">
        <f>W60-W61</f>
        <v>397</v>
      </c>
      <c r="X62" s="12"/>
      <c r="Y62" s="12"/>
      <c r="Z62" s="12"/>
      <c r="AA62" s="12"/>
      <c r="AB62" s="28" t="s">
        <v>55</v>
      </c>
      <c r="AC62" s="12">
        <f>AC60-AC61</f>
        <v>167</v>
      </c>
      <c r="AD62" s="12"/>
      <c r="AE62" s="12"/>
      <c r="AF62" s="12"/>
      <c r="AG62" s="12"/>
      <c r="AH62" s="28" t="s">
        <v>55</v>
      </c>
      <c r="AI62" s="12">
        <f>AI60-AI61</f>
        <v>3</v>
      </c>
      <c r="AJ62" s="12"/>
      <c r="AK62" s="12"/>
      <c r="AL62" s="12"/>
    </row>
    <row r="63" spans="1:38" ht="15.75" customHeight="1" x14ac:dyDescent="0.2">
      <c r="A63" s="107"/>
      <c r="B63" s="87" t="s">
        <v>75</v>
      </c>
      <c r="C63" s="12"/>
      <c r="D63" s="28" t="s">
        <v>251</v>
      </c>
      <c r="E63" s="12">
        <f>COUNTA(D4:D58)</f>
        <v>55</v>
      </c>
      <c r="F63" s="12"/>
      <c r="G63" s="12"/>
      <c r="H63" s="12"/>
      <c r="I63" s="12"/>
      <c r="J63" s="28" t="s">
        <v>251</v>
      </c>
      <c r="K63" s="12">
        <f>COUNTA(J4:J58)</f>
        <v>55</v>
      </c>
      <c r="L63" s="12"/>
      <c r="M63" s="12"/>
      <c r="N63" s="12"/>
      <c r="O63" s="12"/>
      <c r="P63" s="28" t="s">
        <v>251</v>
      </c>
      <c r="Q63" s="12">
        <f>COUNTA(P4:P58)</f>
        <v>55</v>
      </c>
      <c r="R63" s="12"/>
      <c r="S63" s="12"/>
      <c r="T63" s="12"/>
      <c r="U63" s="12"/>
      <c r="V63" s="28" t="s">
        <v>251</v>
      </c>
      <c r="W63" s="12">
        <f>COUNTA(V4:V58)</f>
        <v>55</v>
      </c>
      <c r="X63" s="12"/>
      <c r="Y63" s="12"/>
      <c r="Z63" s="12"/>
      <c r="AA63" s="12"/>
      <c r="AB63" s="28" t="s">
        <v>251</v>
      </c>
      <c r="AC63" s="12">
        <f>COUNTA(AB4:AB58)</f>
        <v>55</v>
      </c>
      <c r="AD63" s="12"/>
      <c r="AE63" s="12"/>
      <c r="AF63" s="12"/>
      <c r="AG63" s="12"/>
      <c r="AH63" s="28" t="s">
        <v>251</v>
      </c>
      <c r="AI63" s="12">
        <f>COUNTA(AH4:AH58)</f>
        <v>55</v>
      </c>
      <c r="AJ63" s="12"/>
      <c r="AK63" s="12"/>
      <c r="AL63" s="12"/>
    </row>
    <row r="64" spans="1:38" ht="15.75" customHeight="1" x14ac:dyDescent="0.2">
      <c r="A64" s="108"/>
      <c r="B64" s="87" t="s">
        <v>67</v>
      </c>
      <c r="C64" s="12"/>
      <c r="D64" s="28" t="s">
        <v>252</v>
      </c>
      <c r="E64" s="12">
        <f>100/E62</f>
        <v>7.6923076923076925</v>
      </c>
      <c r="F64" s="12"/>
      <c r="G64" s="12"/>
      <c r="H64" s="12"/>
      <c r="I64" s="12"/>
      <c r="J64" s="28" t="s">
        <v>252</v>
      </c>
      <c r="K64" s="12">
        <f>100/K62</f>
        <v>5.882352941176471</v>
      </c>
      <c r="L64" s="12"/>
      <c r="M64" s="12"/>
      <c r="N64" s="12"/>
      <c r="O64" s="12"/>
      <c r="P64" s="28" t="s">
        <v>252</v>
      </c>
      <c r="Q64" s="12">
        <f>100/Q62</f>
        <v>0.18484288354898337</v>
      </c>
      <c r="R64" s="12"/>
      <c r="S64" s="12"/>
      <c r="T64" s="12"/>
      <c r="U64" s="12"/>
      <c r="V64" s="28" t="s">
        <v>252</v>
      </c>
      <c r="W64" s="12">
        <f>100/W62</f>
        <v>0.25188916876574308</v>
      </c>
      <c r="X64" s="12"/>
      <c r="Y64" s="12"/>
      <c r="Z64" s="12"/>
      <c r="AA64" s="12"/>
      <c r="AB64" s="28" t="s">
        <v>252</v>
      </c>
      <c r="AC64" s="12">
        <f>100/AC62</f>
        <v>0.59880239520958078</v>
      </c>
      <c r="AD64" s="12"/>
      <c r="AE64" s="12"/>
      <c r="AF64" s="12"/>
      <c r="AG64" s="12"/>
      <c r="AH64" s="28" t="s">
        <v>252</v>
      </c>
      <c r="AI64" s="12">
        <f>100/AI62</f>
        <v>33.333333333333336</v>
      </c>
      <c r="AJ64" s="12"/>
      <c r="AK64" s="12"/>
      <c r="AL64" s="12"/>
    </row>
    <row r="65" spans="1:38" ht="15.75" customHeight="1" x14ac:dyDescent="0.2">
      <c r="A65" s="109"/>
      <c r="B65" s="87" t="s">
        <v>233</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row>
    <row r="66" spans="1:38" ht="15.75" customHeight="1" x14ac:dyDescent="0.2">
      <c r="A66" s="110"/>
      <c r="B66" s="87" t="s">
        <v>248</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row>
    <row r="67" spans="1:38" ht="15.75" customHeight="1" x14ac:dyDescent="0.2">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row>
    <row r="68" spans="1:38" ht="15.75" customHeight="1" x14ac:dyDescent="0.2">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row>
    <row r="69" spans="1:38" ht="15.75" customHeight="1" x14ac:dyDescent="0.2">
      <c r="A69" s="69" t="s">
        <v>171</v>
      </c>
      <c r="B69" s="59">
        <v>44.04615384615385</v>
      </c>
      <c r="C69" s="12"/>
      <c r="D69" s="84" t="s">
        <v>195</v>
      </c>
      <c r="E69" s="28"/>
      <c r="F69" s="12">
        <v>-8</v>
      </c>
      <c r="G69" s="12">
        <v>161.53846153846155</v>
      </c>
      <c r="H69" s="12">
        <v>132.13846153846154</v>
      </c>
      <c r="I69" s="12"/>
      <c r="J69" s="71" t="s">
        <v>244</v>
      </c>
      <c r="K69" s="28">
        <v>1</v>
      </c>
      <c r="L69" s="12">
        <v>0</v>
      </c>
      <c r="M69" s="12">
        <v>100</v>
      </c>
      <c r="N69" s="12">
        <v>81.8</v>
      </c>
      <c r="O69" s="12"/>
      <c r="P69" s="62" t="s">
        <v>171</v>
      </c>
      <c r="Q69" s="28">
        <v>541</v>
      </c>
      <c r="R69" s="12">
        <v>0</v>
      </c>
      <c r="S69" s="12">
        <v>100</v>
      </c>
      <c r="T69" s="12">
        <v>81.8</v>
      </c>
      <c r="U69" s="12"/>
      <c r="V69" s="62" t="s">
        <v>171</v>
      </c>
      <c r="W69" s="28">
        <v>398</v>
      </c>
      <c r="X69" s="12">
        <v>0</v>
      </c>
      <c r="Y69" s="12">
        <v>100</v>
      </c>
      <c r="Z69" s="12">
        <v>81.8</v>
      </c>
      <c r="AA69" s="12"/>
      <c r="AB69" s="62" t="s">
        <v>171</v>
      </c>
      <c r="AC69" s="28">
        <v>167</v>
      </c>
      <c r="AD69" s="12">
        <v>0</v>
      </c>
      <c r="AE69" s="12">
        <v>100</v>
      </c>
      <c r="AF69" s="12">
        <v>81.8</v>
      </c>
      <c r="AG69" s="12"/>
      <c r="AH69" s="53" t="s">
        <v>150</v>
      </c>
      <c r="AI69" s="28">
        <v>3</v>
      </c>
      <c r="AJ69" s="12">
        <v>0</v>
      </c>
      <c r="AK69" s="12">
        <v>100</v>
      </c>
      <c r="AL69" s="12">
        <v>81.8</v>
      </c>
    </row>
    <row r="70" spans="1:38" ht="15.75" customHeight="1" x14ac:dyDescent="0.2">
      <c r="A70" s="81" t="s">
        <v>175</v>
      </c>
      <c r="B70" s="59">
        <v>31.997723076709804</v>
      </c>
      <c r="C70" s="12"/>
      <c r="D70" s="62" t="s">
        <v>144</v>
      </c>
      <c r="E70" s="28">
        <v>8</v>
      </c>
      <c r="F70" s="12">
        <v>0</v>
      </c>
      <c r="G70" s="12">
        <v>100</v>
      </c>
      <c r="H70" s="12">
        <v>81.8</v>
      </c>
      <c r="I70" s="12"/>
      <c r="J70" s="64" t="s">
        <v>172</v>
      </c>
      <c r="K70" s="28">
        <v>10</v>
      </c>
      <c r="L70" s="12">
        <v>9</v>
      </c>
      <c r="M70" s="12">
        <v>47.058823529411761</v>
      </c>
      <c r="N70" s="12">
        <v>38.494117647058815</v>
      </c>
      <c r="O70" s="12"/>
      <c r="P70" s="84" t="s">
        <v>175</v>
      </c>
      <c r="Q70" s="28">
        <v>218</v>
      </c>
      <c r="R70" s="12">
        <v>323</v>
      </c>
      <c r="S70" s="12">
        <v>40.18518518518519</v>
      </c>
      <c r="T70" s="12">
        <v>32.871481481481482</v>
      </c>
      <c r="U70" s="12"/>
      <c r="V70" s="84" t="s">
        <v>175</v>
      </c>
      <c r="W70" s="28">
        <v>210</v>
      </c>
      <c r="X70" s="12">
        <v>188</v>
      </c>
      <c r="Y70" s="12">
        <v>52.644836272040301</v>
      </c>
      <c r="Z70" s="12">
        <v>43.063476070528964</v>
      </c>
      <c r="AA70" s="12"/>
      <c r="AB70" s="62" t="s">
        <v>166</v>
      </c>
      <c r="AC70" s="28">
        <v>79</v>
      </c>
      <c r="AD70" s="12">
        <v>88</v>
      </c>
      <c r="AE70" s="12">
        <v>46.98795180722891</v>
      </c>
      <c r="AF70" s="12">
        <v>38.436144578313247</v>
      </c>
      <c r="AG70" s="12"/>
      <c r="AH70" s="84" t="s">
        <v>151</v>
      </c>
      <c r="AI70" s="28">
        <v>3</v>
      </c>
      <c r="AJ70" s="12">
        <v>0</v>
      </c>
      <c r="AK70" s="12">
        <v>100</v>
      </c>
      <c r="AL70" s="12">
        <v>81.8</v>
      </c>
    </row>
    <row r="71" spans="1:38" ht="15.75" customHeight="1" x14ac:dyDescent="0.2">
      <c r="A71" s="71" t="s">
        <v>174</v>
      </c>
      <c r="B71" s="59">
        <v>30.504918449465368</v>
      </c>
      <c r="C71" s="12"/>
      <c r="D71" s="84" t="s">
        <v>170</v>
      </c>
      <c r="E71" s="28">
        <v>12</v>
      </c>
      <c r="F71" s="12">
        <v>4</v>
      </c>
      <c r="G71" s="12">
        <v>69.230769230769226</v>
      </c>
      <c r="H71" s="12">
        <v>56.630769230769225</v>
      </c>
      <c r="I71" s="12"/>
      <c r="J71" s="64" t="s">
        <v>174</v>
      </c>
      <c r="K71" s="28">
        <v>10</v>
      </c>
      <c r="L71" s="12">
        <v>9</v>
      </c>
      <c r="M71" s="12">
        <v>47.058823529411761</v>
      </c>
      <c r="N71" s="12">
        <v>38.494117647058815</v>
      </c>
      <c r="O71" s="12"/>
      <c r="P71" s="62" t="s">
        <v>164</v>
      </c>
      <c r="Q71" s="28">
        <v>160</v>
      </c>
      <c r="R71" s="12">
        <v>381</v>
      </c>
      <c r="S71" s="12">
        <v>29.444444444444443</v>
      </c>
      <c r="T71" s="12">
        <v>24.085555555555551</v>
      </c>
      <c r="U71" s="12"/>
      <c r="V71" s="62" t="s">
        <v>166</v>
      </c>
      <c r="W71" s="28">
        <v>110</v>
      </c>
      <c r="X71" s="12">
        <v>288</v>
      </c>
      <c r="Y71" s="12">
        <v>27.455919395465997</v>
      </c>
      <c r="Z71" s="12">
        <v>22.458942065491186</v>
      </c>
      <c r="AA71" s="12"/>
      <c r="AB71" s="84" t="s">
        <v>151</v>
      </c>
      <c r="AC71" s="28">
        <v>52</v>
      </c>
      <c r="AD71" s="12">
        <v>115</v>
      </c>
      <c r="AE71" s="12">
        <v>30.722891566265048</v>
      </c>
      <c r="AF71" s="12">
        <v>25.131325301204807</v>
      </c>
      <c r="AG71" s="12"/>
      <c r="AH71" s="84" t="s">
        <v>154</v>
      </c>
      <c r="AI71" s="28">
        <v>3</v>
      </c>
      <c r="AJ71" s="12">
        <v>0</v>
      </c>
      <c r="AK71" s="12">
        <v>100</v>
      </c>
      <c r="AL71" s="12">
        <v>81.8</v>
      </c>
    </row>
    <row r="72" spans="1:38" ht="15.75" customHeight="1" x14ac:dyDescent="0.2">
      <c r="A72" s="71" t="s">
        <v>172</v>
      </c>
      <c r="B72" s="59">
        <v>30.145745073434899</v>
      </c>
      <c r="C72" s="12"/>
      <c r="D72" s="65" t="s">
        <v>189</v>
      </c>
      <c r="E72" s="28">
        <v>14</v>
      </c>
      <c r="F72" s="12">
        <v>6</v>
      </c>
      <c r="G72" s="12">
        <v>53.846153846153847</v>
      </c>
      <c r="H72" s="12">
        <v>44.046153846153842</v>
      </c>
      <c r="I72" s="12"/>
      <c r="J72" s="53" t="s">
        <v>150</v>
      </c>
      <c r="K72" s="28">
        <v>12</v>
      </c>
      <c r="L72" s="12">
        <v>11</v>
      </c>
      <c r="M72" s="12">
        <v>35.294117647058812</v>
      </c>
      <c r="N72" s="12">
        <v>28.870588235294107</v>
      </c>
      <c r="O72" s="12"/>
      <c r="P72" s="79" t="s">
        <v>179</v>
      </c>
      <c r="Q72" s="28">
        <v>154</v>
      </c>
      <c r="R72" s="12">
        <v>387</v>
      </c>
      <c r="S72" s="12">
        <v>28.333333333333343</v>
      </c>
      <c r="T72" s="12">
        <v>23.176666666666673</v>
      </c>
      <c r="U72" s="12"/>
      <c r="V72" s="62" t="s">
        <v>164</v>
      </c>
      <c r="W72" s="45" t="s">
        <v>261</v>
      </c>
      <c r="X72" s="12" t="s">
        <v>235</v>
      </c>
      <c r="Y72" s="12" t="s">
        <v>235</v>
      </c>
      <c r="Z72" s="74">
        <v>18.779560993163006</v>
      </c>
      <c r="AA72" s="12"/>
      <c r="AB72" s="62" t="s">
        <v>164</v>
      </c>
      <c r="AC72" s="45" t="s">
        <v>261</v>
      </c>
      <c r="AD72" s="12" t="s">
        <v>235</v>
      </c>
      <c r="AE72" s="12" t="s">
        <v>235</v>
      </c>
      <c r="AF72" s="74">
        <v>24.286574870912212</v>
      </c>
      <c r="AG72" s="12"/>
      <c r="AH72" s="84" t="s">
        <v>169</v>
      </c>
      <c r="AI72" s="94">
        <v>3</v>
      </c>
      <c r="AJ72" s="12">
        <v>0</v>
      </c>
      <c r="AK72" s="12">
        <v>100</v>
      </c>
      <c r="AL72" s="12">
        <v>81.8</v>
      </c>
    </row>
    <row r="73" spans="1:38" ht="15.75" customHeight="1" x14ac:dyDescent="0.2">
      <c r="A73" s="81" t="s">
        <v>195</v>
      </c>
      <c r="B73" s="59">
        <v>28.883461784393898</v>
      </c>
      <c r="C73" s="12"/>
      <c r="D73" s="64" t="s">
        <v>176</v>
      </c>
      <c r="E73" s="28">
        <v>15</v>
      </c>
      <c r="F73" s="12">
        <v>7</v>
      </c>
      <c r="G73" s="12">
        <v>46.153846153846153</v>
      </c>
      <c r="H73" s="12">
        <v>37.753846153846148</v>
      </c>
      <c r="I73" s="12"/>
      <c r="J73" s="84" t="s">
        <v>170</v>
      </c>
      <c r="K73" s="28">
        <v>12</v>
      </c>
      <c r="L73" s="12">
        <v>11</v>
      </c>
      <c r="M73" s="12">
        <v>35.294117647058812</v>
      </c>
      <c r="N73" s="12">
        <v>28.870588235294107</v>
      </c>
      <c r="O73" s="12"/>
      <c r="P73" s="62" t="s">
        <v>166</v>
      </c>
      <c r="Q73" s="28">
        <v>127</v>
      </c>
      <c r="R73" s="12">
        <v>414</v>
      </c>
      <c r="S73" s="12">
        <v>23.333333333333343</v>
      </c>
      <c r="T73" s="12">
        <v>19.086666666666673</v>
      </c>
      <c r="U73" s="12"/>
      <c r="V73" s="62" t="s">
        <v>180</v>
      </c>
      <c r="W73" s="28" t="s">
        <v>235</v>
      </c>
      <c r="X73" s="12" t="s">
        <v>235</v>
      </c>
      <c r="Y73" s="12" t="s">
        <v>235</v>
      </c>
      <c r="Z73" s="74">
        <v>18.779560993163006</v>
      </c>
      <c r="AA73" s="12"/>
      <c r="AB73" s="62" t="s">
        <v>180</v>
      </c>
      <c r="AC73" s="28" t="s">
        <v>235</v>
      </c>
      <c r="AD73" s="12" t="s">
        <v>235</v>
      </c>
      <c r="AE73" s="12" t="s">
        <v>235</v>
      </c>
      <c r="AF73" s="74">
        <v>24.286574870912212</v>
      </c>
      <c r="AG73" s="12"/>
      <c r="AH73" s="64" t="s">
        <v>172</v>
      </c>
      <c r="AI73" s="28">
        <v>3</v>
      </c>
      <c r="AJ73" s="12">
        <v>0</v>
      </c>
      <c r="AK73" s="12">
        <v>100</v>
      </c>
      <c r="AL73" s="12">
        <v>81.8</v>
      </c>
    </row>
    <row r="74" spans="1:38" ht="15.75" customHeight="1" x14ac:dyDescent="0.2">
      <c r="A74" s="71" t="s">
        <v>244</v>
      </c>
      <c r="B74" s="59">
        <v>27.324599900171204</v>
      </c>
      <c r="C74" s="12"/>
      <c r="D74" s="64" t="s">
        <v>190</v>
      </c>
      <c r="E74" s="28">
        <v>15</v>
      </c>
      <c r="F74" s="12">
        <v>7</v>
      </c>
      <c r="G74" s="12">
        <v>46.153846153846153</v>
      </c>
      <c r="H74" s="12">
        <v>37.753846153846148</v>
      </c>
      <c r="I74" s="12"/>
      <c r="J74" s="65" t="s">
        <v>188</v>
      </c>
      <c r="K74" s="28">
        <v>12</v>
      </c>
      <c r="L74" s="12">
        <v>11</v>
      </c>
      <c r="M74" s="12">
        <v>35.294117647058812</v>
      </c>
      <c r="N74" s="12">
        <v>28.870588235294107</v>
      </c>
      <c r="O74" s="12"/>
      <c r="P74" s="62" t="s">
        <v>180</v>
      </c>
      <c r="Q74" s="28">
        <v>126</v>
      </c>
      <c r="R74" s="12">
        <v>415</v>
      </c>
      <c r="S74" s="12">
        <v>23.148148148148152</v>
      </c>
      <c r="T74" s="12">
        <v>18.935185185185187</v>
      </c>
      <c r="U74" s="12"/>
      <c r="V74" s="84" t="s">
        <v>165</v>
      </c>
      <c r="W74" s="45" t="s">
        <v>235</v>
      </c>
      <c r="X74" s="12" t="s">
        <v>235</v>
      </c>
      <c r="Y74" s="12" t="s">
        <v>235</v>
      </c>
      <c r="Z74" s="74">
        <v>13.564651553316537</v>
      </c>
      <c r="AA74" s="12"/>
      <c r="AB74" s="64" t="s">
        <v>174</v>
      </c>
      <c r="AC74" s="28">
        <v>47</v>
      </c>
      <c r="AD74" s="12">
        <v>120</v>
      </c>
      <c r="AE74" s="12">
        <v>27.710843373493972</v>
      </c>
      <c r="AF74" s="12">
        <v>22.66746987951807</v>
      </c>
      <c r="AG74" s="12"/>
      <c r="AH74" s="64" t="s">
        <v>174</v>
      </c>
      <c r="AI74" s="28">
        <v>3</v>
      </c>
      <c r="AJ74" s="12">
        <v>0</v>
      </c>
      <c r="AK74" s="12">
        <v>100</v>
      </c>
      <c r="AL74" s="12">
        <v>81.8</v>
      </c>
    </row>
    <row r="75" spans="1:38" ht="15.75" customHeight="1" x14ac:dyDescent="0.2">
      <c r="A75" s="69" t="s">
        <v>144</v>
      </c>
      <c r="B75" s="59">
        <v>26.374236427002902</v>
      </c>
      <c r="C75" s="12"/>
      <c r="D75" s="62" t="s">
        <v>177</v>
      </c>
      <c r="E75" s="28">
        <v>17</v>
      </c>
      <c r="F75" s="12">
        <v>9</v>
      </c>
      <c r="G75" s="12">
        <v>30.769230769230774</v>
      </c>
      <c r="H75" s="12">
        <v>25.169230769230772</v>
      </c>
      <c r="I75" s="12"/>
      <c r="J75" s="84" t="s">
        <v>191</v>
      </c>
      <c r="K75" s="28">
        <v>12</v>
      </c>
      <c r="L75" s="12">
        <v>11</v>
      </c>
      <c r="M75" s="12">
        <v>35.294117647058812</v>
      </c>
      <c r="N75" s="12">
        <v>28.870588235294107</v>
      </c>
      <c r="O75" s="12"/>
      <c r="P75" s="64" t="s">
        <v>159</v>
      </c>
      <c r="Q75" s="28">
        <v>74</v>
      </c>
      <c r="R75" s="12">
        <v>467</v>
      </c>
      <c r="S75" s="12">
        <v>13.518518518518519</v>
      </c>
      <c r="T75" s="12">
        <v>11.058148148148147</v>
      </c>
      <c r="U75" s="12"/>
      <c r="V75" s="84" t="s">
        <v>169</v>
      </c>
      <c r="W75" s="28" t="s">
        <v>235</v>
      </c>
      <c r="X75" s="12" t="s">
        <v>235</v>
      </c>
      <c r="Y75" s="12" t="s">
        <v>235</v>
      </c>
      <c r="Z75" s="74">
        <v>13.564651553316537</v>
      </c>
      <c r="AA75" s="12"/>
      <c r="AB75" s="84" t="s">
        <v>152</v>
      </c>
      <c r="AC75" s="28">
        <v>45</v>
      </c>
      <c r="AD75" s="12">
        <v>122</v>
      </c>
      <c r="AE75" s="12">
        <v>26.506024096385531</v>
      </c>
      <c r="AF75" s="12">
        <v>21.681927710843361</v>
      </c>
      <c r="AG75" s="12"/>
      <c r="AH75" s="84" t="s">
        <v>175</v>
      </c>
      <c r="AI75" s="28">
        <v>3</v>
      </c>
      <c r="AJ75" s="12">
        <v>0</v>
      </c>
      <c r="AK75" s="12">
        <v>100</v>
      </c>
      <c r="AL75" s="12">
        <v>81.8</v>
      </c>
    </row>
    <row r="76" spans="1:38" ht="15.75" customHeight="1" x14ac:dyDescent="0.2">
      <c r="A76" s="69" t="s">
        <v>166</v>
      </c>
      <c r="B76" s="59">
        <v>25.565334953454585</v>
      </c>
      <c r="C76" s="12"/>
      <c r="D76" s="53" t="s">
        <v>18</v>
      </c>
      <c r="E76" s="28">
        <v>18</v>
      </c>
      <c r="F76" s="12">
        <v>10</v>
      </c>
      <c r="G76" s="12">
        <v>23.07692307692308</v>
      </c>
      <c r="H76" s="12">
        <v>18.876923076923077</v>
      </c>
      <c r="I76" s="12"/>
      <c r="J76" s="84" t="s">
        <v>193</v>
      </c>
      <c r="K76" s="28">
        <v>12</v>
      </c>
      <c r="L76" s="12">
        <v>11</v>
      </c>
      <c r="M76" s="12">
        <v>35.294117647058812</v>
      </c>
      <c r="N76" s="12">
        <v>28.870588235294107</v>
      </c>
      <c r="O76" s="12"/>
      <c r="P76" s="84" t="s">
        <v>151</v>
      </c>
      <c r="Q76" s="28">
        <v>71</v>
      </c>
      <c r="R76" s="12">
        <v>470</v>
      </c>
      <c r="S76" s="12">
        <v>12.962962962962962</v>
      </c>
      <c r="T76" s="12">
        <v>10.603703703703703</v>
      </c>
      <c r="U76" s="12"/>
      <c r="V76" s="84" t="s">
        <v>195</v>
      </c>
      <c r="W76" s="28" t="s">
        <v>235</v>
      </c>
      <c r="X76" s="12" t="s">
        <v>235</v>
      </c>
      <c r="Y76" s="12" t="s">
        <v>235</v>
      </c>
      <c r="Z76" s="74">
        <v>13.564651553316537</v>
      </c>
      <c r="AA76" s="12"/>
      <c r="AB76" s="64" t="s">
        <v>172</v>
      </c>
      <c r="AC76" s="28">
        <v>45</v>
      </c>
      <c r="AD76" s="12">
        <v>122</v>
      </c>
      <c r="AE76" s="12">
        <v>26.506024096385531</v>
      </c>
      <c r="AF76" s="12">
        <v>21.681927710843361</v>
      </c>
      <c r="AG76" s="12"/>
      <c r="AH76" s="84" t="s">
        <v>181</v>
      </c>
      <c r="AI76" s="28">
        <v>3</v>
      </c>
      <c r="AJ76" s="12">
        <v>0</v>
      </c>
      <c r="AK76" s="12">
        <v>100</v>
      </c>
      <c r="AL76" s="12">
        <v>81.8</v>
      </c>
    </row>
    <row r="77" spans="1:38" ht="15.75" customHeight="1" x14ac:dyDescent="0.2">
      <c r="A77" s="69" t="s">
        <v>164</v>
      </c>
      <c r="B77" s="59">
        <v>25.030912873608646</v>
      </c>
      <c r="C77" s="12"/>
      <c r="D77" s="62" t="s">
        <v>118</v>
      </c>
      <c r="E77" s="28">
        <v>18</v>
      </c>
      <c r="F77" s="12">
        <v>10</v>
      </c>
      <c r="G77" s="12">
        <v>23.07692307692308</v>
      </c>
      <c r="H77" s="12">
        <v>18.876923076923077</v>
      </c>
      <c r="I77" s="12"/>
      <c r="J77" s="62" t="s">
        <v>180</v>
      </c>
      <c r="K77" s="28">
        <v>13</v>
      </c>
      <c r="L77" s="12">
        <v>12</v>
      </c>
      <c r="M77" s="12">
        <v>29.411764705882348</v>
      </c>
      <c r="N77" s="12">
        <v>24.058823529411757</v>
      </c>
      <c r="O77" s="12"/>
      <c r="P77" s="84" t="s">
        <v>169</v>
      </c>
      <c r="Q77" s="45"/>
      <c r="R77" s="12">
        <v>541</v>
      </c>
      <c r="S77" s="12">
        <v>-0.18518518518517624</v>
      </c>
      <c r="T77" s="74">
        <v>10.473862433862436</v>
      </c>
      <c r="U77" s="12"/>
      <c r="V77" s="84" t="s">
        <v>151</v>
      </c>
      <c r="W77" s="28">
        <v>62</v>
      </c>
      <c r="X77" s="12">
        <v>336</v>
      </c>
      <c r="Y77" s="12">
        <v>15.365239294710321</v>
      </c>
      <c r="Z77" s="12">
        <v>12.568765743073042</v>
      </c>
      <c r="AA77" s="12"/>
      <c r="AB77" s="84" t="s">
        <v>195</v>
      </c>
      <c r="AC77" s="28" t="s">
        <v>235</v>
      </c>
      <c r="AD77" s="12" t="s">
        <v>235</v>
      </c>
      <c r="AE77" s="12" t="s">
        <v>235</v>
      </c>
      <c r="AF77" s="74">
        <v>17.12379518072288</v>
      </c>
      <c r="AG77" s="12"/>
      <c r="AH77" s="64" t="s">
        <v>186</v>
      </c>
      <c r="AI77" s="28">
        <v>3</v>
      </c>
      <c r="AJ77" s="12">
        <v>0</v>
      </c>
      <c r="AK77" s="12">
        <v>100</v>
      </c>
      <c r="AL77" s="12">
        <v>81.8</v>
      </c>
    </row>
    <row r="78" spans="1:38" ht="15.75" customHeight="1" x14ac:dyDescent="0.2">
      <c r="A78" s="81" t="s">
        <v>151</v>
      </c>
      <c r="B78" s="59">
        <v>24.830119637484103</v>
      </c>
      <c r="C78" s="12"/>
      <c r="D78" s="65" t="s">
        <v>143</v>
      </c>
      <c r="E78" s="28">
        <v>18</v>
      </c>
      <c r="F78" s="12">
        <v>10</v>
      </c>
      <c r="G78" s="12">
        <v>23.07692307692308</v>
      </c>
      <c r="H78" s="12">
        <v>18.876923076923077</v>
      </c>
      <c r="I78" s="12"/>
      <c r="J78" s="79" t="s">
        <v>149</v>
      </c>
      <c r="K78" s="28">
        <v>14</v>
      </c>
      <c r="L78" s="12">
        <v>13</v>
      </c>
      <c r="M78" s="12">
        <v>23.529411764705884</v>
      </c>
      <c r="N78" s="12">
        <v>19.247058823529411</v>
      </c>
      <c r="O78" s="12"/>
      <c r="P78" s="84" t="s">
        <v>195</v>
      </c>
      <c r="Q78" s="28"/>
      <c r="R78" s="12">
        <v>541</v>
      </c>
      <c r="S78" s="12">
        <v>-0.18518518518517624</v>
      </c>
      <c r="T78" s="74">
        <v>10.473862433862436</v>
      </c>
      <c r="U78" s="12"/>
      <c r="V78" s="84" t="s">
        <v>152</v>
      </c>
      <c r="W78" s="28">
        <v>60</v>
      </c>
      <c r="X78" s="12">
        <v>338</v>
      </c>
      <c r="Y78" s="12">
        <v>14.861460957178835</v>
      </c>
      <c r="Z78" s="12">
        <v>12.156675062972287</v>
      </c>
      <c r="AA78" s="12"/>
      <c r="AB78" s="84" t="s">
        <v>165</v>
      </c>
      <c r="AC78" s="28"/>
      <c r="AD78" s="12">
        <v>167</v>
      </c>
      <c r="AE78" s="12">
        <v>-0.60240963855422081</v>
      </c>
      <c r="AF78" s="74">
        <v>15.374457831325291</v>
      </c>
      <c r="AG78" s="12"/>
      <c r="AH78" s="102" t="s">
        <v>243</v>
      </c>
      <c r="AI78" s="28">
        <v>3</v>
      </c>
      <c r="AJ78" s="12">
        <v>0</v>
      </c>
      <c r="AK78" s="12">
        <v>100</v>
      </c>
      <c r="AL78" s="12">
        <v>81.8</v>
      </c>
    </row>
    <row r="79" spans="1:38" ht="15.75" customHeight="1" x14ac:dyDescent="0.2">
      <c r="A79" s="73" t="s">
        <v>188</v>
      </c>
      <c r="B79" s="59">
        <v>24.621554234798964</v>
      </c>
      <c r="C79" s="12"/>
      <c r="D79" s="79" t="s">
        <v>145</v>
      </c>
      <c r="E79" s="28">
        <v>18</v>
      </c>
      <c r="F79" s="12">
        <v>10</v>
      </c>
      <c r="G79" s="12">
        <v>23.07692307692308</v>
      </c>
      <c r="H79" s="12">
        <v>18.876923076923077</v>
      </c>
      <c r="I79" s="12"/>
      <c r="J79" s="64" t="s">
        <v>184</v>
      </c>
      <c r="K79" s="28">
        <v>14</v>
      </c>
      <c r="L79" s="12">
        <v>13</v>
      </c>
      <c r="M79" s="12">
        <v>23.529411764705884</v>
      </c>
      <c r="N79" s="12">
        <v>19.247058823529411</v>
      </c>
      <c r="O79" s="12"/>
      <c r="P79" s="84" t="s">
        <v>152</v>
      </c>
      <c r="Q79" s="28">
        <v>67</v>
      </c>
      <c r="R79" s="12">
        <v>474</v>
      </c>
      <c r="S79" s="12">
        <v>12.222222222222229</v>
      </c>
      <c r="T79" s="12">
        <v>9.9977777777777828</v>
      </c>
      <c r="U79" s="12"/>
      <c r="V79" s="64" t="s">
        <v>174</v>
      </c>
      <c r="W79" s="28">
        <v>59</v>
      </c>
      <c r="X79" s="12">
        <v>339</v>
      </c>
      <c r="Y79" s="12">
        <v>14.609571788413092</v>
      </c>
      <c r="Z79" s="12">
        <v>11.950629722921908</v>
      </c>
      <c r="AA79" s="12"/>
      <c r="AB79" s="84" t="s">
        <v>169</v>
      </c>
      <c r="AC79" s="28" t="s">
        <v>235</v>
      </c>
      <c r="AD79" s="12" t="s">
        <v>235</v>
      </c>
      <c r="AE79" s="12" t="s">
        <v>235</v>
      </c>
      <c r="AF79" s="74">
        <v>15.374457831325291</v>
      </c>
      <c r="AG79" s="12"/>
      <c r="AH79" s="65" t="s">
        <v>188</v>
      </c>
      <c r="AI79" s="28">
        <v>3</v>
      </c>
      <c r="AJ79" s="12">
        <v>0</v>
      </c>
      <c r="AK79" s="12">
        <v>100</v>
      </c>
      <c r="AL79" s="12">
        <v>81.8</v>
      </c>
    </row>
    <row r="80" spans="1:38" ht="15.75" customHeight="1" x14ac:dyDescent="0.2">
      <c r="A80" s="81" t="s">
        <v>169</v>
      </c>
      <c r="B80" s="59">
        <v>23.348315815904556</v>
      </c>
      <c r="C80" s="12"/>
      <c r="D80" s="84" t="s">
        <v>146</v>
      </c>
      <c r="E80" s="28">
        <v>18</v>
      </c>
      <c r="F80" s="12">
        <v>10</v>
      </c>
      <c r="G80" s="12">
        <v>23.07692307692308</v>
      </c>
      <c r="H80" s="12">
        <v>18.876923076923077</v>
      </c>
      <c r="I80" s="12"/>
      <c r="J80" s="65" t="s">
        <v>189</v>
      </c>
      <c r="K80" s="28">
        <v>14</v>
      </c>
      <c r="L80" s="12">
        <v>13</v>
      </c>
      <c r="M80" s="12">
        <v>23.529411764705884</v>
      </c>
      <c r="N80" s="12">
        <v>19.247058823529411</v>
      </c>
      <c r="O80" s="12"/>
      <c r="P80" s="84" t="s">
        <v>165</v>
      </c>
      <c r="Q80" s="28">
        <v>64</v>
      </c>
      <c r="R80" s="12">
        <v>477</v>
      </c>
      <c r="S80" s="12">
        <v>11.666666666666671</v>
      </c>
      <c r="T80" s="12">
        <v>9.5433333333333366</v>
      </c>
      <c r="U80" s="12"/>
      <c r="V80" s="64" t="s">
        <v>172</v>
      </c>
      <c r="W80" s="28">
        <v>57</v>
      </c>
      <c r="X80" s="12">
        <v>341</v>
      </c>
      <c r="Y80" s="12">
        <v>14.105793450881606</v>
      </c>
      <c r="Z80" s="12">
        <v>11.538539042821153</v>
      </c>
      <c r="AA80" s="12"/>
      <c r="AB80" s="84" t="s">
        <v>175</v>
      </c>
      <c r="AC80" s="28" t="s">
        <v>235</v>
      </c>
      <c r="AD80" s="12" t="s">
        <v>235</v>
      </c>
      <c r="AE80" s="12" t="s">
        <v>235</v>
      </c>
      <c r="AF80" s="74">
        <v>15.374457831325291</v>
      </c>
      <c r="AG80" s="12"/>
      <c r="AH80" s="84" t="s">
        <v>193</v>
      </c>
      <c r="AI80" s="28">
        <v>3</v>
      </c>
      <c r="AJ80" s="12">
        <v>0</v>
      </c>
      <c r="AK80" s="12">
        <v>100</v>
      </c>
      <c r="AL80" s="12">
        <v>81.8</v>
      </c>
    </row>
    <row r="81" spans="1:38" ht="15.75" customHeight="1" x14ac:dyDescent="0.2">
      <c r="A81" s="81" t="s">
        <v>193</v>
      </c>
      <c r="B81" s="59">
        <v>22.158117155949004</v>
      </c>
      <c r="C81" s="12"/>
      <c r="D81" s="79" t="s">
        <v>147</v>
      </c>
      <c r="E81" s="28">
        <v>18</v>
      </c>
      <c r="F81" s="12">
        <v>10</v>
      </c>
      <c r="G81" s="12">
        <v>23.07692307692308</v>
      </c>
      <c r="H81" s="12">
        <v>18.876923076923077</v>
      </c>
      <c r="I81" s="12"/>
      <c r="J81" s="64" t="s">
        <v>142</v>
      </c>
      <c r="K81" s="28">
        <v>15</v>
      </c>
      <c r="L81" s="12">
        <v>14</v>
      </c>
      <c r="M81" s="12">
        <v>17.647058823529406</v>
      </c>
      <c r="N81" s="12">
        <v>14.435294117647054</v>
      </c>
      <c r="O81" s="12"/>
      <c r="P81" s="64" t="s">
        <v>174</v>
      </c>
      <c r="Q81" s="28">
        <v>62</v>
      </c>
      <c r="R81" s="12">
        <v>479</v>
      </c>
      <c r="S81" s="12">
        <v>11.296296296296305</v>
      </c>
      <c r="T81" s="12">
        <v>9.2403703703703766</v>
      </c>
      <c r="U81" s="12"/>
      <c r="V81" s="65" t="s">
        <v>155</v>
      </c>
      <c r="W81" s="28">
        <v>40</v>
      </c>
      <c r="X81" s="12">
        <v>358</v>
      </c>
      <c r="Y81" s="12">
        <v>9.8236775818639757</v>
      </c>
      <c r="Z81" s="12">
        <v>8.0357682619647317</v>
      </c>
      <c r="AA81" s="12"/>
      <c r="AB81" s="84" t="s">
        <v>154</v>
      </c>
      <c r="AC81" s="28">
        <v>30</v>
      </c>
      <c r="AD81" s="12">
        <v>137</v>
      </c>
      <c r="AE81" s="12">
        <v>17.469879518072275</v>
      </c>
      <c r="AF81" s="12">
        <v>14.29036144578312</v>
      </c>
      <c r="AG81" s="12"/>
      <c r="AH81" s="53" t="s">
        <v>18</v>
      </c>
      <c r="AI81" s="28">
        <v>2</v>
      </c>
      <c r="AJ81" s="12">
        <v>1</v>
      </c>
      <c r="AK81" s="12">
        <v>66.666666666666657</v>
      </c>
      <c r="AL81" s="12">
        <v>54.533333333333324</v>
      </c>
    </row>
    <row r="82" spans="1:38" ht="15.75" customHeight="1" x14ac:dyDescent="0.2">
      <c r="A82" s="81" t="s">
        <v>154</v>
      </c>
      <c r="B82" s="59">
        <v>20.948848194776996</v>
      </c>
      <c r="C82" s="12"/>
      <c r="D82" s="79" t="s">
        <v>149</v>
      </c>
      <c r="E82" s="28">
        <v>18</v>
      </c>
      <c r="F82" s="12">
        <v>10</v>
      </c>
      <c r="G82" s="12">
        <v>23.07692307692308</v>
      </c>
      <c r="H82" s="12">
        <v>18.876923076923077</v>
      </c>
      <c r="I82" s="12"/>
      <c r="J82" s="64" t="s">
        <v>176</v>
      </c>
      <c r="K82" s="28">
        <v>15</v>
      </c>
      <c r="L82" s="12">
        <v>14</v>
      </c>
      <c r="M82" s="12">
        <v>17.647058823529406</v>
      </c>
      <c r="N82" s="12">
        <v>14.435294117647054</v>
      </c>
      <c r="O82" s="12"/>
      <c r="P82" s="64" t="s">
        <v>172</v>
      </c>
      <c r="Q82" s="28">
        <v>57</v>
      </c>
      <c r="R82" s="12">
        <v>484</v>
      </c>
      <c r="S82" s="12">
        <v>10.370370370370381</v>
      </c>
      <c r="T82" s="12">
        <v>8.4829629629629704</v>
      </c>
      <c r="U82" s="12"/>
      <c r="V82" s="62" t="s">
        <v>158</v>
      </c>
      <c r="W82" s="28">
        <v>37</v>
      </c>
      <c r="X82" s="12">
        <v>361</v>
      </c>
      <c r="Y82" s="12">
        <v>9.0680100755667468</v>
      </c>
      <c r="Z82" s="12">
        <v>7.4176322418135987</v>
      </c>
      <c r="AA82" s="12"/>
      <c r="AB82" s="62" t="s">
        <v>158</v>
      </c>
      <c r="AC82" s="28">
        <v>29</v>
      </c>
      <c r="AD82" s="12">
        <v>138</v>
      </c>
      <c r="AE82" s="12">
        <v>16.867469879518069</v>
      </c>
      <c r="AF82" s="12">
        <v>13.79759036144578</v>
      </c>
      <c r="AG82" s="12"/>
      <c r="AH82" s="62" t="s">
        <v>118</v>
      </c>
      <c r="AI82" s="28">
        <v>2</v>
      </c>
      <c r="AJ82" s="12">
        <v>1</v>
      </c>
      <c r="AK82" s="12">
        <v>66.666666666666657</v>
      </c>
      <c r="AL82" s="12">
        <v>54.533333333333324</v>
      </c>
    </row>
    <row r="83" spans="1:38" ht="15.75" customHeight="1" x14ac:dyDescent="0.2">
      <c r="A83" s="71" t="s">
        <v>243</v>
      </c>
      <c r="B83" s="59">
        <v>20.881226063374253</v>
      </c>
      <c r="C83" s="12"/>
      <c r="D83" s="84" t="s">
        <v>151</v>
      </c>
      <c r="E83" s="28">
        <v>18</v>
      </c>
      <c r="F83" s="12">
        <v>10</v>
      </c>
      <c r="G83" s="12">
        <v>23.07692307692308</v>
      </c>
      <c r="H83" s="12">
        <v>18.876923076923077</v>
      </c>
      <c r="I83" s="12"/>
      <c r="J83" s="64" t="s">
        <v>190</v>
      </c>
      <c r="K83" s="28">
        <v>15</v>
      </c>
      <c r="L83" s="12">
        <v>14</v>
      </c>
      <c r="M83" s="12">
        <v>17.647058823529406</v>
      </c>
      <c r="N83" s="12">
        <v>14.435294117647054</v>
      </c>
      <c r="O83" s="12"/>
      <c r="P83" s="62" t="s">
        <v>158</v>
      </c>
      <c r="Q83" s="28">
        <v>49</v>
      </c>
      <c r="R83" s="12">
        <v>492</v>
      </c>
      <c r="S83" s="12">
        <v>8.8888888888888999</v>
      </c>
      <c r="T83" s="12">
        <v>7.2711111111111197</v>
      </c>
      <c r="U83" s="12"/>
      <c r="V83" s="102" t="s">
        <v>243</v>
      </c>
      <c r="W83" s="28">
        <v>34</v>
      </c>
      <c r="X83" s="12">
        <v>364</v>
      </c>
      <c r="Y83" s="12">
        <v>8.3123425692695179</v>
      </c>
      <c r="Z83" s="12">
        <v>6.7994962216624648</v>
      </c>
      <c r="AA83" s="12"/>
      <c r="AB83" s="62" t="s">
        <v>177</v>
      </c>
      <c r="AC83" s="28">
        <v>27</v>
      </c>
      <c r="AD83" s="12">
        <v>140</v>
      </c>
      <c r="AE83" s="12">
        <v>15.662650602409627</v>
      </c>
      <c r="AF83" s="12">
        <v>12.812048192771075</v>
      </c>
      <c r="AG83" s="12"/>
      <c r="AH83" s="65" t="s">
        <v>143</v>
      </c>
      <c r="AI83" s="28">
        <v>2</v>
      </c>
      <c r="AJ83" s="12">
        <v>1</v>
      </c>
      <c r="AK83" s="12">
        <v>66.666666666666657</v>
      </c>
      <c r="AL83" s="12">
        <v>54.533333333333324</v>
      </c>
    </row>
    <row r="84" spans="1:38" ht="15.75" customHeight="1" x14ac:dyDescent="0.2">
      <c r="A84" s="73" t="s">
        <v>189</v>
      </c>
      <c r="B84" s="59">
        <v>20.83107601191702</v>
      </c>
      <c r="C84" s="12"/>
      <c r="D84" s="84" t="s">
        <v>152</v>
      </c>
      <c r="E84" s="28">
        <v>18</v>
      </c>
      <c r="F84" s="12">
        <v>10</v>
      </c>
      <c r="G84" s="12">
        <v>23.07692307692308</v>
      </c>
      <c r="H84" s="12">
        <v>18.876923076923077</v>
      </c>
      <c r="I84" s="12"/>
      <c r="J84" s="62" t="s">
        <v>164</v>
      </c>
      <c r="K84" s="28">
        <v>16</v>
      </c>
      <c r="L84" s="12">
        <v>15</v>
      </c>
      <c r="M84" s="12">
        <v>11.764705882352928</v>
      </c>
      <c r="N84" s="12">
        <v>9.6235294117646948</v>
      </c>
      <c r="O84" s="12"/>
      <c r="P84" s="64" t="s">
        <v>184</v>
      </c>
      <c r="Q84" s="28">
        <v>47</v>
      </c>
      <c r="R84" s="12">
        <v>494</v>
      </c>
      <c r="S84" s="12">
        <v>8.518518518518519</v>
      </c>
      <c r="T84" s="12">
        <v>6.9681481481481482</v>
      </c>
      <c r="U84" s="12"/>
      <c r="V84" s="64" t="s">
        <v>142</v>
      </c>
      <c r="W84" s="28">
        <v>32</v>
      </c>
      <c r="X84" s="12">
        <v>366</v>
      </c>
      <c r="Y84" s="12">
        <v>7.8085642317380319</v>
      </c>
      <c r="Z84" s="12">
        <v>6.3874055415617095</v>
      </c>
      <c r="AA84" s="12"/>
      <c r="AB84" s="102" t="s">
        <v>243</v>
      </c>
      <c r="AC84" s="28">
        <v>27</v>
      </c>
      <c r="AD84" s="12">
        <v>140</v>
      </c>
      <c r="AE84" s="12">
        <v>15.662650602409627</v>
      </c>
      <c r="AF84" s="12">
        <v>12.812048192771075</v>
      </c>
      <c r="AG84" s="12"/>
      <c r="AH84" s="62" t="s">
        <v>144</v>
      </c>
      <c r="AI84" s="28">
        <v>2</v>
      </c>
      <c r="AJ84" s="12">
        <v>1</v>
      </c>
      <c r="AK84" s="12">
        <v>66.666666666666657</v>
      </c>
      <c r="AL84" s="12">
        <v>54.533333333333324</v>
      </c>
    </row>
    <row r="85" spans="1:38" ht="15.75" customHeight="1" x14ac:dyDescent="0.2">
      <c r="A85" s="33" t="s">
        <v>150</v>
      </c>
      <c r="B85" s="59">
        <v>20.210516185495965</v>
      </c>
      <c r="C85" s="12"/>
      <c r="D85" s="53" t="s">
        <v>153</v>
      </c>
      <c r="E85" s="28">
        <v>18</v>
      </c>
      <c r="F85" s="12">
        <v>10</v>
      </c>
      <c r="G85" s="12">
        <v>23.07692307692308</v>
      </c>
      <c r="H85" s="12">
        <v>18.876923076923077</v>
      </c>
      <c r="I85" s="12"/>
      <c r="J85" s="79" t="s">
        <v>179</v>
      </c>
      <c r="K85" s="28">
        <v>16</v>
      </c>
      <c r="L85" s="12">
        <v>15</v>
      </c>
      <c r="M85" s="12">
        <v>11.764705882352928</v>
      </c>
      <c r="N85" s="12">
        <v>9.6235294117646948</v>
      </c>
      <c r="O85" s="12"/>
      <c r="P85" s="53" t="s">
        <v>173</v>
      </c>
      <c r="Q85" s="28">
        <v>44</v>
      </c>
      <c r="R85" s="12">
        <v>497</v>
      </c>
      <c r="S85" s="12">
        <v>7.9629629629629619</v>
      </c>
      <c r="T85" s="12">
        <v>6.513703703703702</v>
      </c>
      <c r="U85" s="12"/>
      <c r="V85" s="84" t="s">
        <v>154</v>
      </c>
      <c r="W85" s="28">
        <v>31</v>
      </c>
      <c r="X85" s="12">
        <v>367</v>
      </c>
      <c r="Y85" s="12">
        <v>7.556675062972289</v>
      </c>
      <c r="Z85" s="12">
        <v>6.1813602015113318</v>
      </c>
      <c r="AA85" s="12"/>
      <c r="AB85" s="53" t="s">
        <v>153</v>
      </c>
      <c r="AC85" s="28">
        <v>24</v>
      </c>
      <c r="AD85" s="12">
        <v>143</v>
      </c>
      <c r="AE85" s="12">
        <v>13.855421686746979</v>
      </c>
      <c r="AF85" s="12">
        <v>11.333734939759028</v>
      </c>
      <c r="AG85" s="12"/>
      <c r="AH85" s="79" t="s">
        <v>145</v>
      </c>
      <c r="AI85" s="28">
        <v>2</v>
      </c>
      <c r="AJ85" s="12">
        <v>1</v>
      </c>
      <c r="AK85" s="12">
        <v>66.666666666666657</v>
      </c>
      <c r="AL85" s="12">
        <v>54.533333333333324</v>
      </c>
    </row>
    <row r="86" spans="1:38" ht="15.75" customHeight="1" x14ac:dyDescent="0.2">
      <c r="A86" s="81" t="s">
        <v>191</v>
      </c>
      <c r="B86" s="59">
        <v>19.836052372887281</v>
      </c>
      <c r="C86" s="12"/>
      <c r="D86" s="84" t="s">
        <v>154</v>
      </c>
      <c r="E86" s="28">
        <v>18</v>
      </c>
      <c r="F86" s="12">
        <v>10</v>
      </c>
      <c r="G86" s="12">
        <v>23.07692307692308</v>
      </c>
      <c r="H86" s="12">
        <v>18.876923076923077</v>
      </c>
      <c r="I86" s="12"/>
      <c r="J86" s="79" t="s">
        <v>183</v>
      </c>
      <c r="K86" s="28">
        <v>16</v>
      </c>
      <c r="L86" s="12">
        <v>15</v>
      </c>
      <c r="M86" s="12">
        <v>11.764705882352928</v>
      </c>
      <c r="N86" s="12">
        <v>9.6235294117646948</v>
      </c>
      <c r="O86" s="12"/>
      <c r="P86" s="65" t="s">
        <v>155</v>
      </c>
      <c r="Q86" s="28">
        <v>43</v>
      </c>
      <c r="R86" s="12">
        <v>498</v>
      </c>
      <c r="S86" s="12">
        <v>7.7777777777777857</v>
      </c>
      <c r="T86" s="12">
        <v>6.3622222222222282</v>
      </c>
      <c r="U86" s="12"/>
      <c r="V86" s="62" t="s">
        <v>177</v>
      </c>
      <c r="W86" s="28">
        <v>31</v>
      </c>
      <c r="X86" s="12">
        <v>367</v>
      </c>
      <c r="Y86" s="12">
        <v>7.556675062972289</v>
      </c>
      <c r="Z86" s="12">
        <v>6.1813602015113318</v>
      </c>
      <c r="AA86" s="12"/>
      <c r="AB86" s="62" t="s">
        <v>144</v>
      </c>
      <c r="AC86" s="28">
        <v>23</v>
      </c>
      <c r="AD86" s="12">
        <v>144</v>
      </c>
      <c r="AE86" s="12">
        <v>13.253012048192758</v>
      </c>
      <c r="AF86" s="12">
        <v>10.840963855421675</v>
      </c>
      <c r="AG86" s="12"/>
      <c r="AH86" s="84" t="s">
        <v>146</v>
      </c>
      <c r="AI86" s="28">
        <v>2</v>
      </c>
      <c r="AJ86" s="12">
        <v>1</v>
      </c>
      <c r="AK86" s="12">
        <v>66.666666666666657</v>
      </c>
      <c r="AL86" s="12">
        <v>54.533333333333324</v>
      </c>
    </row>
    <row r="87" spans="1:38" ht="15.75" customHeight="1" x14ac:dyDescent="0.2">
      <c r="A87" s="81" t="s">
        <v>152</v>
      </c>
      <c r="B87" s="59">
        <v>19.541106160308306</v>
      </c>
      <c r="C87" s="12"/>
      <c r="D87" s="53" t="s">
        <v>156</v>
      </c>
      <c r="E87" s="28">
        <v>18</v>
      </c>
      <c r="F87" s="12">
        <v>10</v>
      </c>
      <c r="G87" s="12">
        <v>23.07692307692308</v>
      </c>
      <c r="H87" s="12">
        <v>18.876923076923077</v>
      </c>
      <c r="I87" s="12"/>
      <c r="J87" s="64" t="s">
        <v>185</v>
      </c>
      <c r="K87" s="28">
        <v>16</v>
      </c>
      <c r="L87" s="12">
        <v>15</v>
      </c>
      <c r="M87" s="12">
        <v>11.764705882352928</v>
      </c>
      <c r="N87" s="12">
        <v>9.6235294117646948</v>
      </c>
      <c r="O87" s="12"/>
      <c r="P87" s="53" t="s">
        <v>153</v>
      </c>
      <c r="Q87" s="28">
        <v>40</v>
      </c>
      <c r="R87" s="12">
        <v>501</v>
      </c>
      <c r="S87" s="12">
        <v>7.2222222222222285</v>
      </c>
      <c r="T87" s="12">
        <v>5.9077777777777829</v>
      </c>
      <c r="U87" s="12"/>
      <c r="V87" s="64" t="s">
        <v>185</v>
      </c>
      <c r="W87" s="28" t="s">
        <v>235</v>
      </c>
      <c r="X87" s="12" t="s">
        <v>235</v>
      </c>
      <c r="Y87" s="12" t="s">
        <v>235</v>
      </c>
      <c r="Z87" s="12">
        <v>5.8379513014273696</v>
      </c>
      <c r="AA87" s="12"/>
      <c r="AB87" s="65" t="s">
        <v>155</v>
      </c>
      <c r="AC87" s="28">
        <v>23</v>
      </c>
      <c r="AD87" s="12">
        <v>144</v>
      </c>
      <c r="AE87" s="12">
        <v>13.253012048192758</v>
      </c>
      <c r="AF87" s="12">
        <v>10.840963855421675</v>
      </c>
      <c r="AG87" s="12"/>
      <c r="AH87" s="79" t="s">
        <v>147</v>
      </c>
      <c r="AI87" s="28">
        <v>2</v>
      </c>
      <c r="AJ87" s="12">
        <v>1</v>
      </c>
      <c r="AK87" s="12">
        <v>66.666666666666657</v>
      </c>
      <c r="AL87" s="12">
        <v>54.533333333333324</v>
      </c>
    </row>
    <row r="88" spans="1:38" ht="15.75" customHeight="1" x14ac:dyDescent="0.2">
      <c r="A88" s="81" t="s">
        <v>181</v>
      </c>
      <c r="B88" s="59">
        <v>19.427015793804511</v>
      </c>
      <c r="C88" s="12"/>
      <c r="D88" s="64" t="s">
        <v>157</v>
      </c>
      <c r="E88" s="28">
        <v>18</v>
      </c>
      <c r="F88" s="12">
        <v>10</v>
      </c>
      <c r="G88" s="12">
        <v>23.07692307692308</v>
      </c>
      <c r="H88" s="12">
        <v>18.876923076923077</v>
      </c>
      <c r="I88" s="12"/>
      <c r="J88" s="64" t="s">
        <v>186</v>
      </c>
      <c r="K88" s="28">
        <v>16</v>
      </c>
      <c r="L88" s="12">
        <v>15</v>
      </c>
      <c r="M88" s="12">
        <v>11.764705882352928</v>
      </c>
      <c r="N88" s="12">
        <v>9.6235294117646948</v>
      </c>
      <c r="O88" s="12"/>
      <c r="P88" s="64" t="s">
        <v>185</v>
      </c>
      <c r="Q88" s="28">
        <v>37</v>
      </c>
      <c r="R88" s="12">
        <v>504</v>
      </c>
      <c r="S88" s="12">
        <v>6.6666666666666714</v>
      </c>
      <c r="T88" s="12">
        <v>5.4533333333333367</v>
      </c>
      <c r="U88" s="12"/>
      <c r="V88" s="62" t="s">
        <v>144</v>
      </c>
      <c r="W88" s="28">
        <v>29</v>
      </c>
      <c r="X88" s="12">
        <v>369</v>
      </c>
      <c r="Y88" s="12">
        <v>7.052896725440803</v>
      </c>
      <c r="Z88" s="12">
        <v>5.7692695214105765</v>
      </c>
      <c r="AA88" s="12"/>
      <c r="AB88" s="64" t="s">
        <v>157</v>
      </c>
      <c r="AC88" s="28">
        <v>21</v>
      </c>
      <c r="AD88" s="12">
        <v>146</v>
      </c>
      <c r="AE88" s="12">
        <v>12.048192771084331</v>
      </c>
      <c r="AF88" s="12">
        <v>9.8554216867469826</v>
      </c>
      <c r="AG88" s="12"/>
      <c r="AH88" s="79" t="s">
        <v>149</v>
      </c>
      <c r="AI88" s="28">
        <v>2</v>
      </c>
      <c r="AJ88" s="12">
        <v>1</v>
      </c>
      <c r="AK88" s="12">
        <v>66.666666666666657</v>
      </c>
      <c r="AL88" s="12">
        <v>54.533333333333324</v>
      </c>
    </row>
    <row r="89" spans="1:38" ht="15.75" customHeight="1" x14ac:dyDescent="0.2">
      <c r="A89" s="71" t="s">
        <v>186</v>
      </c>
      <c r="B89" s="59">
        <v>19.09199033633897</v>
      </c>
      <c r="C89" s="12"/>
      <c r="D89" s="62" t="s">
        <v>158</v>
      </c>
      <c r="E89" s="28">
        <v>18</v>
      </c>
      <c r="F89" s="12">
        <v>10</v>
      </c>
      <c r="G89" s="12">
        <v>23.07692307692308</v>
      </c>
      <c r="H89" s="12">
        <v>18.876923076923077</v>
      </c>
      <c r="I89" s="12"/>
      <c r="J89" s="64" t="s">
        <v>159</v>
      </c>
      <c r="K89" s="28">
        <v>17</v>
      </c>
      <c r="L89" s="12">
        <v>16</v>
      </c>
      <c r="M89" s="12">
        <v>5.8823529411764639</v>
      </c>
      <c r="N89" s="12">
        <v>4.8117647058823474</v>
      </c>
      <c r="O89" s="12"/>
      <c r="P89" s="62" t="s">
        <v>144</v>
      </c>
      <c r="Q89" s="28">
        <v>36</v>
      </c>
      <c r="R89" s="12">
        <v>505</v>
      </c>
      <c r="S89" s="12">
        <v>6.481481481481481</v>
      </c>
      <c r="T89" s="12">
        <v>5.3018518518518514</v>
      </c>
      <c r="U89" s="12"/>
      <c r="V89" s="79" t="s">
        <v>147</v>
      </c>
      <c r="W89" s="28">
        <v>29</v>
      </c>
      <c r="X89" s="12">
        <v>369</v>
      </c>
      <c r="Y89" s="12">
        <v>7.052896725440803</v>
      </c>
      <c r="Z89" s="12">
        <v>5.7692695214105765</v>
      </c>
      <c r="AA89" s="12"/>
      <c r="AB89" s="62" t="s">
        <v>194</v>
      </c>
      <c r="AC89" s="28">
        <v>21</v>
      </c>
      <c r="AD89" s="12">
        <v>146</v>
      </c>
      <c r="AE89" s="12">
        <v>12.048192771084331</v>
      </c>
      <c r="AF89" s="12">
        <v>9.8554216867469826</v>
      </c>
      <c r="AG89" s="12"/>
      <c r="AH89" s="84" t="s">
        <v>152</v>
      </c>
      <c r="AI89" s="28">
        <v>2</v>
      </c>
      <c r="AJ89" s="12">
        <v>1</v>
      </c>
      <c r="AK89" s="12">
        <v>66.666666666666657</v>
      </c>
      <c r="AL89" s="12">
        <v>54.533333333333324</v>
      </c>
    </row>
    <row r="90" spans="1:38" ht="15.75" customHeight="1" x14ac:dyDescent="0.2">
      <c r="A90" s="71" t="s">
        <v>176</v>
      </c>
      <c r="B90" s="59">
        <v>18.756552447184248</v>
      </c>
      <c r="C90" s="12"/>
      <c r="D90" s="53" t="s">
        <v>160</v>
      </c>
      <c r="E90" s="28">
        <v>18</v>
      </c>
      <c r="F90" s="12">
        <v>10</v>
      </c>
      <c r="G90" s="12">
        <v>23.07692307692308</v>
      </c>
      <c r="H90" s="12">
        <v>18.876923076923077</v>
      </c>
      <c r="I90" s="12"/>
      <c r="J90" s="53" t="s">
        <v>18</v>
      </c>
      <c r="K90" s="28">
        <v>18</v>
      </c>
      <c r="L90" s="12">
        <v>17</v>
      </c>
      <c r="M90" s="12">
        <v>0</v>
      </c>
      <c r="N90" s="12">
        <v>0</v>
      </c>
      <c r="O90" s="12"/>
      <c r="P90" s="65" t="s">
        <v>148</v>
      </c>
      <c r="Q90" s="28">
        <v>34</v>
      </c>
      <c r="R90" s="12">
        <v>507</v>
      </c>
      <c r="S90" s="12">
        <v>6.1111111111111143</v>
      </c>
      <c r="T90" s="12">
        <v>4.9988888888888914</v>
      </c>
      <c r="U90" s="12"/>
      <c r="V90" s="65" t="s">
        <v>188</v>
      </c>
      <c r="W90" s="28">
        <v>28</v>
      </c>
      <c r="X90" s="12">
        <v>370</v>
      </c>
      <c r="Y90" s="12">
        <v>6.8010075566750601</v>
      </c>
      <c r="Z90" s="12">
        <v>5.5632241813601988</v>
      </c>
      <c r="AA90" s="12"/>
      <c r="AB90" s="79" t="s">
        <v>168</v>
      </c>
      <c r="AC90" s="28">
        <v>20</v>
      </c>
      <c r="AD90" s="12">
        <v>147</v>
      </c>
      <c r="AE90" s="12">
        <v>11.44578313253011</v>
      </c>
      <c r="AF90" s="12">
        <v>9.3626506024096301</v>
      </c>
      <c r="AG90" s="12"/>
      <c r="AH90" s="53" t="s">
        <v>153</v>
      </c>
      <c r="AI90" s="28">
        <v>2</v>
      </c>
      <c r="AJ90" s="12">
        <v>1</v>
      </c>
      <c r="AK90" s="12">
        <v>66.666666666666657</v>
      </c>
      <c r="AL90" s="12">
        <v>54.533333333333324</v>
      </c>
    </row>
    <row r="91" spans="1:38" ht="15.75" customHeight="1" x14ac:dyDescent="0.2">
      <c r="A91" s="71" t="s">
        <v>190</v>
      </c>
      <c r="B91" s="59">
        <v>18.711471026249086</v>
      </c>
      <c r="C91" s="12"/>
      <c r="D91" s="71" t="s">
        <v>244</v>
      </c>
      <c r="E91" s="28">
        <v>18</v>
      </c>
      <c r="F91" s="12">
        <v>10</v>
      </c>
      <c r="G91" s="12">
        <v>23.07692307692308</v>
      </c>
      <c r="H91" s="12">
        <v>18.876923076923077</v>
      </c>
      <c r="I91" s="12"/>
      <c r="J91" s="62" t="s">
        <v>118</v>
      </c>
      <c r="K91" s="28">
        <v>18</v>
      </c>
      <c r="L91" s="12">
        <v>17</v>
      </c>
      <c r="M91" s="12">
        <v>0</v>
      </c>
      <c r="N91" s="12">
        <v>0</v>
      </c>
      <c r="O91" s="12"/>
      <c r="P91" s="102" t="s">
        <v>243</v>
      </c>
      <c r="Q91" s="28">
        <v>34</v>
      </c>
      <c r="R91" s="12">
        <v>507</v>
      </c>
      <c r="S91" s="12">
        <v>6.1111111111111143</v>
      </c>
      <c r="T91" s="12">
        <v>4.9988888888888914</v>
      </c>
      <c r="U91" s="12"/>
      <c r="V91" s="62" t="s">
        <v>194</v>
      </c>
      <c r="W91" s="28">
        <v>28</v>
      </c>
      <c r="X91" s="12">
        <v>370</v>
      </c>
      <c r="Y91" s="12">
        <v>6.8010075566750601</v>
      </c>
      <c r="Z91" s="12">
        <v>5.5632241813601988</v>
      </c>
      <c r="AA91" s="12"/>
      <c r="AB91" s="79" t="s">
        <v>182</v>
      </c>
      <c r="AC91" s="28">
        <v>20</v>
      </c>
      <c r="AD91" s="12">
        <v>147</v>
      </c>
      <c r="AE91" s="12">
        <v>11.44578313253011</v>
      </c>
      <c r="AF91" s="12">
        <v>9.3626506024096301</v>
      </c>
      <c r="AG91" s="12"/>
      <c r="AH91" s="65" t="s">
        <v>155</v>
      </c>
      <c r="AI91" s="28">
        <v>2</v>
      </c>
      <c r="AJ91" s="12">
        <v>1</v>
      </c>
      <c r="AK91" s="12">
        <v>66.666666666666657</v>
      </c>
      <c r="AL91" s="12">
        <v>54.533333333333324</v>
      </c>
    </row>
    <row r="92" spans="1:38" ht="15.75" customHeight="1" x14ac:dyDescent="0.2">
      <c r="A92" s="81" t="s">
        <v>165</v>
      </c>
      <c r="B92" s="59">
        <v>18.648783188038593</v>
      </c>
      <c r="C92" s="12"/>
      <c r="D92" s="33" t="s">
        <v>162</v>
      </c>
      <c r="E92" s="28">
        <v>18</v>
      </c>
      <c r="F92" s="12">
        <v>10</v>
      </c>
      <c r="G92" s="12">
        <v>23.07692307692308</v>
      </c>
      <c r="H92" s="12">
        <v>18.876923076923077</v>
      </c>
      <c r="I92" s="12"/>
      <c r="J92" s="65" t="s">
        <v>143</v>
      </c>
      <c r="K92" s="28">
        <v>18</v>
      </c>
      <c r="L92" s="12">
        <v>17</v>
      </c>
      <c r="M92" s="12">
        <v>0</v>
      </c>
      <c r="N92" s="12">
        <v>0</v>
      </c>
      <c r="O92" s="12"/>
      <c r="P92" s="64" t="s">
        <v>142</v>
      </c>
      <c r="Q92" s="28">
        <v>32</v>
      </c>
      <c r="R92" s="12">
        <v>509</v>
      </c>
      <c r="S92" s="12">
        <v>5.7407407407407476</v>
      </c>
      <c r="T92" s="12">
        <v>4.6959259259259314</v>
      </c>
      <c r="U92" s="12"/>
      <c r="V92" s="79" t="s">
        <v>182</v>
      </c>
      <c r="W92" s="28">
        <v>25</v>
      </c>
      <c r="X92" s="12">
        <v>373</v>
      </c>
      <c r="Y92" s="12">
        <v>6.0453400503778312</v>
      </c>
      <c r="Z92" s="12">
        <v>4.9450881612090658</v>
      </c>
      <c r="AA92" s="12"/>
      <c r="AB92" s="33" t="s">
        <v>162</v>
      </c>
      <c r="AC92" s="28">
        <v>19</v>
      </c>
      <c r="AD92" s="12">
        <v>148</v>
      </c>
      <c r="AE92" s="12">
        <v>10.843373493975889</v>
      </c>
      <c r="AF92" s="12">
        <v>8.8698795180722776</v>
      </c>
      <c r="AG92" s="12"/>
      <c r="AH92" s="53" t="s">
        <v>156</v>
      </c>
      <c r="AI92" s="28">
        <v>2</v>
      </c>
      <c r="AJ92" s="12">
        <v>1</v>
      </c>
      <c r="AK92" s="12">
        <v>66.666666666666657</v>
      </c>
      <c r="AL92" s="12">
        <v>54.533333333333324</v>
      </c>
    </row>
    <row r="93" spans="1:38" ht="15.75" customHeight="1" x14ac:dyDescent="0.2">
      <c r="A93" s="69" t="s">
        <v>180</v>
      </c>
      <c r="B93" s="59">
        <v>17.489511275932539</v>
      </c>
      <c r="C93" s="12"/>
      <c r="D93" s="79" t="s">
        <v>163</v>
      </c>
      <c r="E93" s="28">
        <v>18</v>
      </c>
      <c r="F93" s="12">
        <v>10</v>
      </c>
      <c r="G93" s="12">
        <v>23.07692307692308</v>
      </c>
      <c r="H93" s="12">
        <v>18.876923076923077</v>
      </c>
      <c r="I93" s="12"/>
      <c r="J93" s="62" t="s">
        <v>144</v>
      </c>
      <c r="K93" s="28">
        <v>18</v>
      </c>
      <c r="L93" s="12">
        <v>17</v>
      </c>
      <c r="M93" s="12">
        <v>0</v>
      </c>
      <c r="N93" s="12">
        <v>0</v>
      </c>
      <c r="O93" s="12"/>
      <c r="P93" s="79" t="s">
        <v>147</v>
      </c>
      <c r="Q93" s="28">
        <v>32</v>
      </c>
      <c r="R93" s="12">
        <v>509</v>
      </c>
      <c r="S93" s="12">
        <v>5.7407407407407476</v>
      </c>
      <c r="T93" s="12">
        <v>4.6959259259259314</v>
      </c>
      <c r="U93" s="12"/>
      <c r="V93" s="53" t="s">
        <v>153</v>
      </c>
      <c r="W93" s="28">
        <v>24</v>
      </c>
      <c r="X93" s="12">
        <v>374</v>
      </c>
      <c r="Y93" s="12">
        <v>5.7934508816120882</v>
      </c>
      <c r="Z93" s="12">
        <v>4.7390428211586881</v>
      </c>
      <c r="AA93" s="12"/>
      <c r="AB93" s="84" t="s">
        <v>191</v>
      </c>
      <c r="AC93" s="28">
        <v>19</v>
      </c>
      <c r="AD93" s="12">
        <v>148</v>
      </c>
      <c r="AE93" s="12">
        <v>10.843373493975889</v>
      </c>
      <c r="AF93" s="12">
        <v>8.8698795180722776</v>
      </c>
      <c r="AG93" s="12"/>
      <c r="AH93" s="64" t="s">
        <v>157</v>
      </c>
      <c r="AI93" s="28">
        <v>2</v>
      </c>
      <c r="AJ93" s="12">
        <v>1</v>
      </c>
      <c r="AK93" s="12">
        <v>66.666666666666657</v>
      </c>
      <c r="AL93" s="12">
        <v>54.533333333333324</v>
      </c>
    </row>
    <row r="94" spans="1:38" ht="15.75" customHeight="1" x14ac:dyDescent="0.2">
      <c r="A94" s="71" t="s">
        <v>185</v>
      </c>
      <c r="B94" s="59">
        <v>16.651634902100849</v>
      </c>
      <c r="C94" s="12"/>
      <c r="D94" s="62" t="s">
        <v>164</v>
      </c>
      <c r="E94" s="28">
        <v>18</v>
      </c>
      <c r="F94" s="12">
        <v>10</v>
      </c>
      <c r="G94" s="12">
        <v>23.07692307692308</v>
      </c>
      <c r="H94" s="12">
        <v>18.876923076923077</v>
      </c>
      <c r="I94" s="12"/>
      <c r="J94" s="79" t="s">
        <v>145</v>
      </c>
      <c r="K94" s="28">
        <v>18</v>
      </c>
      <c r="L94" s="12">
        <v>17</v>
      </c>
      <c r="M94" s="12">
        <v>0</v>
      </c>
      <c r="N94" s="12">
        <v>0</v>
      </c>
      <c r="O94" s="12"/>
      <c r="P94" s="84" t="s">
        <v>154</v>
      </c>
      <c r="Q94" s="28">
        <v>31</v>
      </c>
      <c r="R94" s="12">
        <v>510</v>
      </c>
      <c r="S94" s="12">
        <v>5.5555555555555571</v>
      </c>
      <c r="T94" s="12">
        <v>4.5444444444444452</v>
      </c>
      <c r="U94" s="12"/>
      <c r="V94" s="65" t="s">
        <v>143</v>
      </c>
      <c r="W94" s="28">
        <v>23</v>
      </c>
      <c r="X94" s="12">
        <v>375</v>
      </c>
      <c r="Y94" s="12">
        <v>5.5415617128463452</v>
      </c>
      <c r="Z94" s="12">
        <v>4.5329974811083105</v>
      </c>
      <c r="AA94" s="12"/>
      <c r="AB94" s="79" t="s">
        <v>163</v>
      </c>
      <c r="AC94" s="28">
        <v>18</v>
      </c>
      <c r="AD94" s="12">
        <v>149</v>
      </c>
      <c r="AE94" s="12">
        <v>10.240963855421683</v>
      </c>
      <c r="AF94" s="12">
        <v>8.3771084337349357</v>
      </c>
      <c r="AG94" s="12"/>
      <c r="AH94" s="64" t="s">
        <v>159</v>
      </c>
      <c r="AI94" s="28">
        <v>2</v>
      </c>
      <c r="AJ94" s="12">
        <v>1</v>
      </c>
      <c r="AK94" s="12">
        <v>66.666666666666657</v>
      </c>
      <c r="AL94" s="12">
        <v>54.533333333333324</v>
      </c>
    </row>
    <row r="95" spans="1:38" ht="15.75" customHeight="1" x14ac:dyDescent="0.2">
      <c r="A95" s="71" t="s">
        <v>184</v>
      </c>
      <c r="B95" s="59">
        <v>16.370811776723389</v>
      </c>
      <c r="C95" s="12"/>
      <c r="D95" s="84" t="s">
        <v>165</v>
      </c>
      <c r="E95" s="28">
        <v>18</v>
      </c>
      <c r="F95" s="12">
        <v>10</v>
      </c>
      <c r="G95" s="12">
        <v>23.07692307692308</v>
      </c>
      <c r="H95" s="12">
        <v>18.876923076923077</v>
      </c>
      <c r="I95" s="12"/>
      <c r="J95" s="84" t="s">
        <v>146</v>
      </c>
      <c r="K95" s="28">
        <v>18</v>
      </c>
      <c r="L95" s="12">
        <v>17</v>
      </c>
      <c r="M95" s="12">
        <v>0</v>
      </c>
      <c r="N95" s="12">
        <v>0</v>
      </c>
      <c r="O95" s="12"/>
      <c r="P95" s="71" t="s">
        <v>244</v>
      </c>
      <c r="Q95" s="28">
        <v>31</v>
      </c>
      <c r="R95" s="12">
        <v>510</v>
      </c>
      <c r="S95" s="12">
        <v>5.5555555555555571</v>
      </c>
      <c r="T95" s="12">
        <v>4.5444444444444452</v>
      </c>
      <c r="U95" s="12"/>
      <c r="V95" s="84" t="s">
        <v>191</v>
      </c>
      <c r="W95" s="28">
        <v>23</v>
      </c>
      <c r="X95" s="12">
        <v>375</v>
      </c>
      <c r="Y95" s="12">
        <v>5.5415617128463452</v>
      </c>
      <c r="Z95" s="12">
        <v>4.5329974811083105</v>
      </c>
      <c r="AA95" s="12"/>
      <c r="AB95" s="84" t="s">
        <v>181</v>
      </c>
      <c r="AC95" s="28">
        <v>18</v>
      </c>
      <c r="AD95" s="12">
        <v>149</v>
      </c>
      <c r="AE95" s="12">
        <v>10.240963855421683</v>
      </c>
      <c r="AF95" s="12">
        <v>8.3771084337349357</v>
      </c>
      <c r="AG95" s="12"/>
      <c r="AH95" s="53" t="s">
        <v>160</v>
      </c>
      <c r="AI95" s="28">
        <v>2</v>
      </c>
      <c r="AJ95" s="12">
        <v>1</v>
      </c>
      <c r="AK95" s="12">
        <v>66.666666666666657</v>
      </c>
      <c r="AL95" s="12">
        <v>54.533333333333324</v>
      </c>
    </row>
    <row r="96" spans="1:38" ht="15.75" customHeight="1" x14ac:dyDescent="0.2">
      <c r="A96" s="33" t="s">
        <v>153</v>
      </c>
      <c r="B96" s="59">
        <v>15.898468658158649</v>
      </c>
      <c r="C96" s="12"/>
      <c r="D96" s="62" t="s">
        <v>166</v>
      </c>
      <c r="E96" s="28">
        <v>18</v>
      </c>
      <c r="F96" s="12">
        <v>10</v>
      </c>
      <c r="G96" s="12">
        <v>23.07692307692308</v>
      </c>
      <c r="H96" s="12">
        <v>18.876923076923077</v>
      </c>
      <c r="I96" s="12"/>
      <c r="J96" s="79" t="s">
        <v>147</v>
      </c>
      <c r="K96" s="28">
        <v>18</v>
      </c>
      <c r="L96" s="12">
        <v>17</v>
      </c>
      <c r="M96" s="12">
        <v>0</v>
      </c>
      <c r="N96" s="12">
        <v>0</v>
      </c>
      <c r="O96" s="12"/>
      <c r="P96" s="62" t="s">
        <v>177</v>
      </c>
      <c r="Q96" s="28">
        <v>31</v>
      </c>
      <c r="R96" s="12">
        <v>510</v>
      </c>
      <c r="S96" s="12">
        <v>5.5555555555555571</v>
      </c>
      <c r="T96" s="12">
        <v>4.5444444444444452</v>
      </c>
      <c r="U96" s="12"/>
      <c r="V96" s="64" t="s">
        <v>157</v>
      </c>
      <c r="W96" s="28">
        <v>22</v>
      </c>
      <c r="X96" s="12">
        <v>376</v>
      </c>
      <c r="Y96" s="12">
        <v>5.2896725440806023</v>
      </c>
      <c r="Z96" s="12">
        <v>4.3269521410579328</v>
      </c>
      <c r="AA96" s="12"/>
      <c r="AB96" s="65" t="s">
        <v>188</v>
      </c>
      <c r="AC96" s="28">
        <v>18</v>
      </c>
      <c r="AD96" s="12">
        <v>149</v>
      </c>
      <c r="AE96" s="12">
        <v>10.240963855421683</v>
      </c>
      <c r="AF96" s="12">
        <v>8.3771084337349357</v>
      </c>
      <c r="AG96" s="12"/>
      <c r="AH96" s="71" t="s">
        <v>244</v>
      </c>
      <c r="AI96" s="28">
        <v>2</v>
      </c>
      <c r="AJ96" s="12">
        <v>1</v>
      </c>
      <c r="AK96" s="12">
        <v>66.666666666666657</v>
      </c>
      <c r="AL96" s="12">
        <v>54.533333333333324</v>
      </c>
    </row>
    <row r="97" spans="1:38" ht="15.75" customHeight="1" x14ac:dyDescent="0.2">
      <c r="A97" s="77" t="s">
        <v>149</v>
      </c>
      <c r="B97" s="59">
        <v>15.882541207885717</v>
      </c>
      <c r="C97" s="12"/>
      <c r="D97" s="64" t="s">
        <v>167</v>
      </c>
      <c r="E97" s="28">
        <v>18</v>
      </c>
      <c r="F97" s="12">
        <v>10</v>
      </c>
      <c r="G97" s="12">
        <v>23.07692307692308</v>
      </c>
      <c r="H97" s="12">
        <v>18.876923076923077</v>
      </c>
      <c r="I97" s="12"/>
      <c r="J97" s="65" t="s">
        <v>148</v>
      </c>
      <c r="K97" s="28">
        <v>18</v>
      </c>
      <c r="L97" s="12">
        <v>17</v>
      </c>
      <c r="M97" s="12">
        <v>0</v>
      </c>
      <c r="N97" s="12">
        <v>0</v>
      </c>
      <c r="O97" s="12"/>
      <c r="P97" s="65" t="s">
        <v>143</v>
      </c>
      <c r="Q97" s="28">
        <v>30</v>
      </c>
      <c r="R97" s="12">
        <v>511</v>
      </c>
      <c r="S97" s="12">
        <v>5.3703703703703809</v>
      </c>
      <c r="T97" s="12">
        <v>4.3929629629629714</v>
      </c>
      <c r="U97" s="12"/>
      <c r="V97" s="84" t="s">
        <v>181</v>
      </c>
      <c r="W97" s="28">
        <v>22</v>
      </c>
      <c r="X97" s="12">
        <v>376</v>
      </c>
      <c r="Y97" s="12">
        <v>5.2896725440806023</v>
      </c>
      <c r="Z97" s="12">
        <v>4.3269521410579328</v>
      </c>
      <c r="AA97" s="12"/>
      <c r="AB97" s="84" t="s">
        <v>146</v>
      </c>
      <c r="AC97" s="28">
        <v>16</v>
      </c>
      <c r="AD97" s="12">
        <v>151</v>
      </c>
      <c r="AE97" s="12">
        <v>9.036144578313241</v>
      </c>
      <c r="AF97" s="12">
        <v>7.3915662650602307</v>
      </c>
      <c r="AG97" s="12"/>
      <c r="AH97" s="79" t="s">
        <v>163</v>
      </c>
      <c r="AI97" s="28">
        <v>2</v>
      </c>
      <c r="AJ97" s="12">
        <v>1</v>
      </c>
      <c r="AK97" s="12">
        <v>66.666666666666657</v>
      </c>
      <c r="AL97" s="12">
        <v>54.533333333333324</v>
      </c>
    </row>
    <row r="98" spans="1:38" ht="15.75" customHeight="1" x14ac:dyDescent="0.2">
      <c r="A98" s="69" t="s">
        <v>194</v>
      </c>
      <c r="B98" s="59">
        <v>15.486483713060599</v>
      </c>
      <c r="C98" s="12"/>
      <c r="D98" s="79" t="s">
        <v>168</v>
      </c>
      <c r="E98" s="28">
        <v>18</v>
      </c>
      <c r="F98" s="12">
        <v>10</v>
      </c>
      <c r="G98" s="12">
        <v>23.07692307692308</v>
      </c>
      <c r="H98" s="12">
        <v>18.876923076923077</v>
      </c>
      <c r="I98" s="12"/>
      <c r="J98" s="84" t="s">
        <v>151</v>
      </c>
      <c r="K98" s="28">
        <v>18</v>
      </c>
      <c r="L98" s="12">
        <v>17</v>
      </c>
      <c r="M98" s="12">
        <v>0</v>
      </c>
      <c r="N98" s="12">
        <v>0</v>
      </c>
      <c r="O98" s="12"/>
      <c r="P98" s="79" t="s">
        <v>178</v>
      </c>
      <c r="Q98" s="28">
        <v>29</v>
      </c>
      <c r="R98" s="12">
        <v>512</v>
      </c>
      <c r="S98" s="12">
        <v>5.1851851851851904</v>
      </c>
      <c r="T98" s="12">
        <v>4.2414814814814852</v>
      </c>
      <c r="U98" s="12"/>
      <c r="V98" s="79" t="s">
        <v>168</v>
      </c>
      <c r="W98" s="28">
        <v>21</v>
      </c>
      <c r="X98" s="12">
        <v>377</v>
      </c>
      <c r="Y98" s="12">
        <v>5.0377833753148593</v>
      </c>
      <c r="Z98" s="12">
        <v>4.1209068010075542</v>
      </c>
      <c r="AA98" s="12"/>
      <c r="AB98" s="79" t="s">
        <v>145</v>
      </c>
      <c r="AC98" s="28">
        <v>13</v>
      </c>
      <c r="AD98" s="12">
        <v>154</v>
      </c>
      <c r="AE98" s="12">
        <v>7.2289156626505928</v>
      </c>
      <c r="AF98" s="12">
        <v>5.9132530120481848</v>
      </c>
      <c r="AG98" s="12"/>
      <c r="AH98" s="62" t="s">
        <v>164</v>
      </c>
      <c r="AI98" s="28">
        <v>2</v>
      </c>
      <c r="AJ98" s="12">
        <v>1</v>
      </c>
      <c r="AK98" s="12">
        <v>66.666666666666657</v>
      </c>
      <c r="AL98" s="12">
        <v>54.533333333333324</v>
      </c>
    </row>
    <row r="99" spans="1:38" ht="15.75" customHeight="1" x14ac:dyDescent="0.2">
      <c r="A99" s="81" t="s">
        <v>170</v>
      </c>
      <c r="B99" s="59">
        <v>15.242240467857963</v>
      </c>
      <c r="C99" s="12"/>
      <c r="D99" s="84" t="s">
        <v>169</v>
      </c>
      <c r="E99" s="28">
        <v>18</v>
      </c>
      <c r="F99" s="12">
        <v>10</v>
      </c>
      <c r="G99" s="12">
        <v>23.07692307692308</v>
      </c>
      <c r="H99" s="12">
        <v>18.876923076923077</v>
      </c>
      <c r="I99" s="12"/>
      <c r="J99" s="84" t="s">
        <v>152</v>
      </c>
      <c r="K99" s="28">
        <v>18</v>
      </c>
      <c r="L99" s="12">
        <v>17</v>
      </c>
      <c r="M99" s="12">
        <v>0</v>
      </c>
      <c r="N99" s="12">
        <v>0</v>
      </c>
      <c r="O99" s="12"/>
      <c r="P99" s="65" t="s">
        <v>188</v>
      </c>
      <c r="Q99" s="28">
        <v>29</v>
      </c>
      <c r="R99" s="12">
        <v>512</v>
      </c>
      <c r="S99" s="12">
        <v>5.1851851851851904</v>
      </c>
      <c r="T99" s="12">
        <v>4.2414814814814852</v>
      </c>
      <c r="U99" s="12"/>
      <c r="V99" s="79" t="s">
        <v>145</v>
      </c>
      <c r="W99" s="28">
        <v>20</v>
      </c>
      <c r="X99" s="12">
        <v>378</v>
      </c>
      <c r="Y99" s="12">
        <v>4.7858942065491163</v>
      </c>
      <c r="Z99" s="12">
        <v>3.914861460957177</v>
      </c>
      <c r="AA99" s="12"/>
      <c r="AB99" s="64" t="s">
        <v>185</v>
      </c>
      <c r="AC99" s="28" t="s">
        <v>235</v>
      </c>
      <c r="AD99" s="12" t="s">
        <v>235</v>
      </c>
      <c r="AE99" s="12" t="s">
        <v>235</v>
      </c>
      <c r="AF99" s="74">
        <v>5.5847389558232861</v>
      </c>
      <c r="AG99" s="12"/>
      <c r="AH99" s="84" t="s">
        <v>165</v>
      </c>
      <c r="AI99" s="28">
        <v>2</v>
      </c>
      <c r="AJ99" s="12">
        <v>1</v>
      </c>
      <c r="AK99" s="12">
        <v>66.666666666666657</v>
      </c>
      <c r="AL99" s="12">
        <v>54.533333333333324</v>
      </c>
    </row>
    <row r="100" spans="1:38" ht="15.75" customHeight="1" x14ac:dyDescent="0.2">
      <c r="A100" s="77" t="s">
        <v>182</v>
      </c>
      <c r="B100" s="59">
        <v>15.225591788238441</v>
      </c>
      <c r="C100" s="12"/>
      <c r="D100" s="62" t="s">
        <v>171</v>
      </c>
      <c r="E100" s="28">
        <v>18</v>
      </c>
      <c r="F100" s="12">
        <v>10</v>
      </c>
      <c r="G100" s="12">
        <v>23.07692307692308</v>
      </c>
      <c r="H100" s="12">
        <v>18.876923076923077</v>
      </c>
      <c r="I100" s="12"/>
      <c r="J100" s="53" t="s">
        <v>153</v>
      </c>
      <c r="K100" s="28">
        <v>18</v>
      </c>
      <c r="L100" s="12">
        <v>17</v>
      </c>
      <c r="M100" s="12">
        <v>0</v>
      </c>
      <c r="N100" s="12">
        <v>0</v>
      </c>
      <c r="O100" s="12"/>
      <c r="P100" s="62" t="s">
        <v>194</v>
      </c>
      <c r="Q100" s="28">
        <v>28</v>
      </c>
      <c r="R100" s="12">
        <v>513</v>
      </c>
      <c r="S100" s="12">
        <v>5</v>
      </c>
      <c r="T100" s="12">
        <v>4.09</v>
      </c>
      <c r="U100" s="12"/>
      <c r="V100" s="65" t="s">
        <v>148</v>
      </c>
      <c r="W100" s="28">
        <v>20</v>
      </c>
      <c r="X100" s="12">
        <v>378</v>
      </c>
      <c r="Y100" s="12">
        <v>4.7858942065491163</v>
      </c>
      <c r="Z100" s="12">
        <v>3.914861460957177</v>
      </c>
      <c r="AA100" s="12"/>
      <c r="AB100" s="79" t="s">
        <v>179</v>
      </c>
      <c r="AC100" s="28" t="s">
        <v>235</v>
      </c>
      <c r="AD100" s="12" t="s">
        <v>235</v>
      </c>
      <c r="AE100" s="12" t="s">
        <v>235</v>
      </c>
      <c r="AF100" s="74">
        <v>5.1740963855421622</v>
      </c>
      <c r="AG100" s="12"/>
      <c r="AH100" s="62" t="s">
        <v>166</v>
      </c>
      <c r="AI100" s="28">
        <v>2</v>
      </c>
      <c r="AJ100" s="12">
        <v>1</v>
      </c>
      <c r="AK100" s="12">
        <v>66.666666666666657</v>
      </c>
      <c r="AL100" s="12">
        <v>54.533333333333324</v>
      </c>
    </row>
    <row r="101" spans="1:38" ht="15.75" customHeight="1" x14ac:dyDescent="0.2">
      <c r="A101" s="71" t="s">
        <v>157</v>
      </c>
      <c r="B101" s="59">
        <v>15.154203805108986</v>
      </c>
      <c r="C101" s="12"/>
      <c r="D101" s="64" t="s">
        <v>172</v>
      </c>
      <c r="E101" s="28">
        <v>18</v>
      </c>
      <c r="F101" s="12">
        <v>10</v>
      </c>
      <c r="G101" s="12">
        <v>23.07692307692308</v>
      </c>
      <c r="H101" s="12">
        <v>18.876923076923077</v>
      </c>
      <c r="I101" s="12"/>
      <c r="J101" s="84" t="s">
        <v>154</v>
      </c>
      <c r="K101" s="28">
        <v>18</v>
      </c>
      <c r="L101" s="12">
        <v>17</v>
      </c>
      <c r="M101" s="12">
        <v>0</v>
      </c>
      <c r="N101" s="12">
        <v>0</v>
      </c>
      <c r="O101" s="12"/>
      <c r="P101" s="79" t="s">
        <v>182</v>
      </c>
      <c r="Q101" s="28">
        <v>25</v>
      </c>
      <c r="R101" s="12">
        <v>516</v>
      </c>
      <c r="S101" s="12">
        <v>4.4444444444444429</v>
      </c>
      <c r="T101" s="12">
        <v>3.6355555555555541</v>
      </c>
      <c r="U101" s="12"/>
      <c r="V101" s="33" t="s">
        <v>162</v>
      </c>
      <c r="W101" s="28">
        <v>19</v>
      </c>
      <c r="X101" s="12">
        <v>379</v>
      </c>
      <c r="Y101" s="12">
        <v>4.5340050377833734</v>
      </c>
      <c r="Z101" s="12">
        <v>3.7088161209067994</v>
      </c>
      <c r="AA101" s="12"/>
      <c r="AB101" s="53" t="s">
        <v>160</v>
      </c>
      <c r="AC101" s="28">
        <v>11</v>
      </c>
      <c r="AD101" s="12">
        <v>156</v>
      </c>
      <c r="AE101" s="12">
        <v>6.0240963855421654</v>
      </c>
      <c r="AF101" s="12">
        <v>4.9277108433734913</v>
      </c>
      <c r="AG101" s="12"/>
      <c r="AH101" s="64" t="s">
        <v>167</v>
      </c>
      <c r="AI101" s="28">
        <v>2</v>
      </c>
      <c r="AJ101" s="12">
        <v>1</v>
      </c>
      <c r="AK101" s="12">
        <v>66.666666666666657</v>
      </c>
      <c r="AL101" s="12">
        <v>54.533333333333324</v>
      </c>
    </row>
    <row r="102" spans="1:38" ht="15.75" customHeight="1" x14ac:dyDescent="0.2">
      <c r="A102" s="77" t="s">
        <v>168</v>
      </c>
      <c r="B102" s="59">
        <v>15.012487487464119</v>
      </c>
      <c r="C102" s="12"/>
      <c r="D102" s="53" t="s">
        <v>173</v>
      </c>
      <c r="E102" s="28">
        <v>18</v>
      </c>
      <c r="F102" s="12">
        <v>10</v>
      </c>
      <c r="G102" s="12">
        <v>23.07692307692308</v>
      </c>
      <c r="H102" s="12">
        <v>18.876923076923077</v>
      </c>
      <c r="I102" s="12"/>
      <c r="J102" s="65" t="s">
        <v>155</v>
      </c>
      <c r="K102" s="28">
        <v>18</v>
      </c>
      <c r="L102" s="12">
        <v>17</v>
      </c>
      <c r="M102" s="12">
        <v>0</v>
      </c>
      <c r="N102" s="12">
        <v>0</v>
      </c>
      <c r="O102" s="12"/>
      <c r="P102" s="79" t="s">
        <v>145</v>
      </c>
      <c r="Q102" s="28">
        <v>23</v>
      </c>
      <c r="R102" s="12">
        <v>518</v>
      </c>
      <c r="S102" s="12">
        <v>4.0740740740740762</v>
      </c>
      <c r="T102" s="12">
        <v>3.3325925925925941</v>
      </c>
      <c r="U102" s="12"/>
      <c r="V102" s="79" t="s">
        <v>178</v>
      </c>
      <c r="W102" s="28">
        <v>18</v>
      </c>
      <c r="X102" s="12">
        <v>380</v>
      </c>
      <c r="Y102" s="12">
        <v>4.2821158690176304</v>
      </c>
      <c r="Z102" s="12">
        <v>3.5027707808564217</v>
      </c>
      <c r="AA102" s="12"/>
      <c r="AB102" s="64" t="s">
        <v>167</v>
      </c>
      <c r="AC102" s="28">
        <v>10</v>
      </c>
      <c r="AD102" s="12">
        <v>157</v>
      </c>
      <c r="AE102" s="12">
        <v>5.4216867469879446</v>
      </c>
      <c r="AF102" s="12">
        <v>4.4349397590361388</v>
      </c>
      <c r="AG102" s="12"/>
      <c r="AH102" s="79" t="s">
        <v>168</v>
      </c>
      <c r="AI102" s="28">
        <v>2</v>
      </c>
      <c r="AJ102" s="12">
        <v>1</v>
      </c>
      <c r="AK102" s="12">
        <v>66.666666666666657</v>
      </c>
      <c r="AL102" s="12">
        <v>54.533333333333324</v>
      </c>
    </row>
    <row r="103" spans="1:38" ht="15.75" customHeight="1" x14ac:dyDescent="0.2">
      <c r="A103" s="77" t="s">
        <v>183</v>
      </c>
      <c r="B103" s="59">
        <v>14.689262209539391</v>
      </c>
      <c r="C103" s="12"/>
      <c r="D103" s="64" t="s">
        <v>174</v>
      </c>
      <c r="E103" s="28">
        <v>18</v>
      </c>
      <c r="F103" s="12">
        <v>10</v>
      </c>
      <c r="G103" s="12">
        <v>23.07692307692308</v>
      </c>
      <c r="H103" s="12">
        <v>18.876923076923077</v>
      </c>
      <c r="I103" s="12"/>
      <c r="J103" s="53" t="s">
        <v>156</v>
      </c>
      <c r="K103" s="28">
        <v>18</v>
      </c>
      <c r="L103" s="12">
        <v>17</v>
      </c>
      <c r="M103" s="12">
        <v>0</v>
      </c>
      <c r="N103" s="12">
        <v>0</v>
      </c>
      <c r="O103" s="12"/>
      <c r="P103" s="64" t="s">
        <v>157</v>
      </c>
      <c r="Q103" s="28">
        <v>23</v>
      </c>
      <c r="R103" s="12">
        <v>518</v>
      </c>
      <c r="S103" s="12">
        <v>4.0740740740740762</v>
      </c>
      <c r="T103" s="12">
        <v>3.3325925925925941</v>
      </c>
      <c r="U103" s="12"/>
      <c r="V103" s="79" t="s">
        <v>179</v>
      </c>
      <c r="W103" s="28" t="s">
        <v>235</v>
      </c>
      <c r="X103" s="12" t="s">
        <v>235</v>
      </c>
      <c r="Y103" s="12" t="s">
        <v>235</v>
      </c>
      <c r="Z103" s="74">
        <v>3.4255037783375304</v>
      </c>
      <c r="AA103" s="12"/>
      <c r="AB103" s="53" t="s">
        <v>173</v>
      </c>
      <c r="AC103" s="28">
        <v>10</v>
      </c>
      <c r="AD103" s="12">
        <v>157</v>
      </c>
      <c r="AE103" s="12">
        <v>5.4216867469879446</v>
      </c>
      <c r="AF103" s="12">
        <v>4.4349397590361388</v>
      </c>
      <c r="AG103" s="12"/>
      <c r="AH103" s="64" t="s">
        <v>176</v>
      </c>
      <c r="AI103" s="28">
        <v>2</v>
      </c>
      <c r="AJ103" s="12">
        <v>1</v>
      </c>
      <c r="AK103" s="12">
        <v>66.666666666666657</v>
      </c>
      <c r="AL103" s="12">
        <v>54.533333333333324</v>
      </c>
    </row>
    <row r="104" spans="1:38" ht="15.75" customHeight="1" x14ac:dyDescent="0.2">
      <c r="A104" s="77" t="s">
        <v>163</v>
      </c>
      <c r="B104" s="59">
        <v>14.506856574971906</v>
      </c>
      <c r="C104" s="12"/>
      <c r="D104" s="84" t="s">
        <v>175</v>
      </c>
      <c r="E104" s="28">
        <v>18</v>
      </c>
      <c r="F104" s="12">
        <v>10</v>
      </c>
      <c r="G104" s="12">
        <v>23.07692307692308</v>
      </c>
      <c r="H104" s="12">
        <v>18.876923076923077</v>
      </c>
      <c r="I104" s="12"/>
      <c r="J104" s="64" t="s">
        <v>157</v>
      </c>
      <c r="K104" s="28">
        <v>18</v>
      </c>
      <c r="L104" s="12">
        <v>17</v>
      </c>
      <c r="M104" s="12">
        <v>0</v>
      </c>
      <c r="N104" s="12">
        <v>0</v>
      </c>
      <c r="O104" s="12"/>
      <c r="P104" s="84" t="s">
        <v>191</v>
      </c>
      <c r="Q104" s="28">
        <v>23</v>
      </c>
      <c r="R104" s="12">
        <v>518</v>
      </c>
      <c r="S104" s="12">
        <v>4.0740740740740762</v>
      </c>
      <c r="T104" s="12">
        <v>3.3325925925925941</v>
      </c>
      <c r="U104" s="12"/>
      <c r="V104" s="53" t="s">
        <v>160</v>
      </c>
      <c r="W104" s="28">
        <v>17</v>
      </c>
      <c r="X104" s="12">
        <v>381</v>
      </c>
      <c r="Y104" s="12">
        <v>4.0302267002518875</v>
      </c>
      <c r="Z104" s="12">
        <v>3.2967254408060436</v>
      </c>
      <c r="AA104" s="12"/>
      <c r="AB104" s="65" t="s">
        <v>143</v>
      </c>
      <c r="AC104" s="28">
        <v>9</v>
      </c>
      <c r="AD104" s="12">
        <v>158</v>
      </c>
      <c r="AE104" s="12">
        <v>4.8192771084337238</v>
      </c>
      <c r="AF104" s="12">
        <v>3.9421686746987858</v>
      </c>
      <c r="AG104" s="12"/>
      <c r="AH104" s="79" t="s">
        <v>182</v>
      </c>
      <c r="AI104" s="28">
        <v>2</v>
      </c>
      <c r="AJ104" s="12">
        <v>1</v>
      </c>
      <c r="AK104" s="12">
        <v>66.666666666666657</v>
      </c>
      <c r="AL104" s="12">
        <v>54.533333333333324</v>
      </c>
    </row>
    <row r="105" spans="1:38" ht="15.75" customHeight="1" x14ac:dyDescent="0.2">
      <c r="A105" s="77" t="s">
        <v>147</v>
      </c>
      <c r="B105" s="59">
        <v>14.472013060602833</v>
      </c>
      <c r="C105" s="12"/>
      <c r="D105" s="79" t="s">
        <v>178</v>
      </c>
      <c r="E105" s="28">
        <v>18</v>
      </c>
      <c r="F105" s="12">
        <v>10</v>
      </c>
      <c r="G105" s="12">
        <v>23.07692307692308</v>
      </c>
      <c r="H105" s="12">
        <v>18.876923076923077</v>
      </c>
      <c r="I105" s="12"/>
      <c r="J105" s="62" t="s">
        <v>158</v>
      </c>
      <c r="K105" s="28">
        <v>18</v>
      </c>
      <c r="L105" s="12">
        <v>17</v>
      </c>
      <c r="M105" s="12">
        <v>0</v>
      </c>
      <c r="N105" s="12">
        <v>0</v>
      </c>
      <c r="O105" s="12"/>
      <c r="P105" s="33" t="s">
        <v>162</v>
      </c>
      <c r="Q105" s="28">
        <v>22</v>
      </c>
      <c r="R105" s="12">
        <v>519</v>
      </c>
      <c r="S105" s="12">
        <v>3.8888888888888999</v>
      </c>
      <c r="T105" s="12">
        <v>3.1811111111111199</v>
      </c>
      <c r="U105" s="12"/>
      <c r="V105" s="84" t="s">
        <v>146</v>
      </c>
      <c r="W105" s="28">
        <v>16</v>
      </c>
      <c r="X105" s="12">
        <v>382</v>
      </c>
      <c r="Y105" s="12">
        <v>3.7783375314861445</v>
      </c>
      <c r="Z105" s="12">
        <v>3.0906801007556659</v>
      </c>
      <c r="AA105" s="12"/>
      <c r="AB105" s="65" t="s">
        <v>189</v>
      </c>
      <c r="AC105" s="28">
        <v>9</v>
      </c>
      <c r="AD105" s="12">
        <v>158</v>
      </c>
      <c r="AE105" s="12">
        <v>4.8192771084337238</v>
      </c>
      <c r="AF105" s="12">
        <v>3.9421686746987858</v>
      </c>
      <c r="AG105" s="12"/>
      <c r="AH105" s="79" t="s">
        <v>183</v>
      </c>
      <c r="AI105" s="28">
        <v>2</v>
      </c>
      <c r="AJ105" s="12">
        <v>1</v>
      </c>
      <c r="AK105" s="12">
        <v>66.666666666666657</v>
      </c>
      <c r="AL105" s="12">
        <v>54.533333333333324</v>
      </c>
    </row>
    <row r="106" spans="1:38" ht="15.75" customHeight="1" x14ac:dyDescent="0.2">
      <c r="A106" s="77" t="s">
        <v>145</v>
      </c>
      <c r="B106" s="59">
        <v>14.428493912642393</v>
      </c>
      <c r="C106" s="12"/>
      <c r="D106" s="79" t="s">
        <v>179</v>
      </c>
      <c r="E106" s="28">
        <v>18</v>
      </c>
      <c r="F106" s="12">
        <v>10</v>
      </c>
      <c r="G106" s="12">
        <v>23.07692307692308</v>
      </c>
      <c r="H106" s="12">
        <v>18.876923076923077</v>
      </c>
      <c r="I106" s="12"/>
      <c r="J106" s="53" t="s">
        <v>160</v>
      </c>
      <c r="K106" s="28">
        <v>18</v>
      </c>
      <c r="L106" s="12">
        <v>17</v>
      </c>
      <c r="M106" s="12">
        <v>0</v>
      </c>
      <c r="N106" s="12">
        <v>0</v>
      </c>
      <c r="O106" s="12"/>
      <c r="P106" s="79" t="s">
        <v>168</v>
      </c>
      <c r="Q106" s="28">
        <v>22</v>
      </c>
      <c r="R106" s="12">
        <v>519</v>
      </c>
      <c r="S106" s="12">
        <v>3.8888888888888999</v>
      </c>
      <c r="T106" s="12">
        <v>3.1811111111111199</v>
      </c>
      <c r="U106" s="12"/>
      <c r="V106" s="79" t="s">
        <v>163</v>
      </c>
      <c r="W106" s="28">
        <v>14</v>
      </c>
      <c r="X106" s="12">
        <v>384</v>
      </c>
      <c r="Y106" s="12">
        <v>3.2745591939546586</v>
      </c>
      <c r="Z106" s="12">
        <v>2.6785894206549106</v>
      </c>
      <c r="AA106" s="12"/>
      <c r="AB106" s="84" t="s">
        <v>170</v>
      </c>
      <c r="AC106" s="28">
        <v>8</v>
      </c>
      <c r="AD106" s="12">
        <v>159</v>
      </c>
      <c r="AE106" s="12">
        <v>4.216867469879503</v>
      </c>
      <c r="AF106" s="12">
        <v>3.4493975903614333</v>
      </c>
      <c r="AG106" s="12"/>
      <c r="AH106" s="64" t="s">
        <v>184</v>
      </c>
      <c r="AI106" s="28">
        <v>2</v>
      </c>
      <c r="AJ106" s="12">
        <v>1</v>
      </c>
      <c r="AK106" s="12">
        <v>66.666666666666657</v>
      </c>
      <c r="AL106" s="12">
        <v>54.533333333333324</v>
      </c>
    </row>
    <row r="107" spans="1:38" ht="15.75" customHeight="1" x14ac:dyDescent="0.2">
      <c r="A107" s="81" t="s">
        <v>146</v>
      </c>
      <c r="B107" s="59">
        <v>14.411281326876248</v>
      </c>
      <c r="C107" s="12"/>
      <c r="D107" s="62" t="s">
        <v>180</v>
      </c>
      <c r="E107" s="28">
        <v>18</v>
      </c>
      <c r="F107" s="12">
        <v>10</v>
      </c>
      <c r="G107" s="12">
        <v>23.07692307692308</v>
      </c>
      <c r="H107" s="12">
        <v>18.876923076923077</v>
      </c>
      <c r="I107" s="12"/>
      <c r="J107" s="33" t="s">
        <v>162</v>
      </c>
      <c r="K107" s="28">
        <v>18</v>
      </c>
      <c r="L107" s="12">
        <v>17</v>
      </c>
      <c r="M107" s="12">
        <v>0</v>
      </c>
      <c r="N107" s="12">
        <v>0</v>
      </c>
      <c r="O107" s="12"/>
      <c r="P107" s="84" t="s">
        <v>181</v>
      </c>
      <c r="Q107" s="28">
        <v>22</v>
      </c>
      <c r="R107" s="12">
        <v>519</v>
      </c>
      <c r="S107" s="12">
        <v>3.8888888888888999</v>
      </c>
      <c r="T107" s="12">
        <v>3.1811111111111199</v>
      </c>
      <c r="U107" s="12"/>
      <c r="V107" s="53" t="s">
        <v>173</v>
      </c>
      <c r="W107" s="28">
        <v>13</v>
      </c>
      <c r="X107" s="12">
        <v>385</v>
      </c>
      <c r="Y107" s="12">
        <v>3.0226700251889156</v>
      </c>
      <c r="Z107" s="12">
        <v>2.4725440806045329</v>
      </c>
      <c r="AA107" s="12"/>
      <c r="AB107" s="64" t="s">
        <v>184</v>
      </c>
      <c r="AC107" s="28">
        <v>8</v>
      </c>
      <c r="AD107" s="12">
        <v>159</v>
      </c>
      <c r="AE107" s="12">
        <v>4.216867469879503</v>
      </c>
      <c r="AF107" s="12">
        <v>3.4493975903614333</v>
      </c>
      <c r="AG107" s="12"/>
      <c r="AH107" s="64" t="s">
        <v>185</v>
      </c>
      <c r="AI107" s="28">
        <v>2</v>
      </c>
      <c r="AJ107" s="12">
        <v>1</v>
      </c>
      <c r="AK107" s="12">
        <v>66.666666666666657</v>
      </c>
      <c r="AL107" s="12">
        <v>54.533333333333324</v>
      </c>
    </row>
    <row r="108" spans="1:38" ht="15.75" customHeight="1" x14ac:dyDescent="0.2">
      <c r="A108" s="73" t="s">
        <v>143</v>
      </c>
      <c r="B108" s="59">
        <v>14.379730921504411</v>
      </c>
      <c r="C108" s="12"/>
      <c r="D108" s="84" t="s">
        <v>181</v>
      </c>
      <c r="E108" s="28">
        <v>18</v>
      </c>
      <c r="F108" s="12">
        <v>10</v>
      </c>
      <c r="G108" s="12">
        <v>23.07692307692308</v>
      </c>
      <c r="H108" s="12">
        <v>18.876923076923077</v>
      </c>
      <c r="I108" s="12"/>
      <c r="J108" s="79" t="s">
        <v>163</v>
      </c>
      <c r="K108" s="28">
        <v>18</v>
      </c>
      <c r="L108" s="12">
        <v>17</v>
      </c>
      <c r="M108" s="12">
        <v>0</v>
      </c>
      <c r="N108" s="12">
        <v>0</v>
      </c>
      <c r="O108" s="12"/>
      <c r="P108" s="84" t="s">
        <v>146</v>
      </c>
      <c r="Q108" s="28">
        <v>18</v>
      </c>
      <c r="R108" s="12">
        <v>523</v>
      </c>
      <c r="S108" s="12">
        <v>3.1481481481481524</v>
      </c>
      <c r="T108" s="12">
        <v>2.5751851851851884</v>
      </c>
      <c r="U108" s="12"/>
      <c r="V108" s="62" t="s">
        <v>118</v>
      </c>
      <c r="W108" s="28">
        <v>12</v>
      </c>
      <c r="X108" s="12">
        <v>386</v>
      </c>
      <c r="Y108" s="12">
        <v>2.7707808564231726</v>
      </c>
      <c r="Z108" s="12">
        <v>2.2664987405541552</v>
      </c>
      <c r="AA108" s="12"/>
      <c r="AB108" s="79" t="s">
        <v>147</v>
      </c>
      <c r="AC108" s="28">
        <v>7</v>
      </c>
      <c r="AD108" s="12">
        <v>160</v>
      </c>
      <c r="AE108" s="12">
        <v>3.6144578313252964</v>
      </c>
      <c r="AF108" s="12">
        <v>2.9566265060240924</v>
      </c>
      <c r="AG108" s="12"/>
      <c r="AH108" s="65" t="s">
        <v>189</v>
      </c>
      <c r="AI108" s="28">
        <v>2</v>
      </c>
      <c r="AJ108" s="12">
        <v>1</v>
      </c>
      <c r="AK108" s="12">
        <v>66.666666666666657</v>
      </c>
      <c r="AL108" s="12">
        <v>54.533333333333324</v>
      </c>
    </row>
    <row r="109" spans="1:38" ht="15.75" customHeight="1" x14ac:dyDescent="0.2">
      <c r="A109" s="33" t="s">
        <v>160</v>
      </c>
      <c r="B109" s="59">
        <v>14.009732733023272</v>
      </c>
      <c r="C109" s="12"/>
      <c r="D109" s="79" t="s">
        <v>182</v>
      </c>
      <c r="E109" s="28">
        <v>18</v>
      </c>
      <c r="F109" s="12">
        <v>10</v>
      </c>
      <c r="G109" s="12">
        <v>23.07692307692308</v>
      </c>
      <c r="H109" s="12">
        <v>18.876923076923077</v>
      </c>
      <c r="I109" s="12"/>
      <c r="J109" s="84" t="s">
        <v>165</v>
      </c>
      <c r="K109" s="28">
        <v>18</v>
      </c>
      <c r="L109" s="12">
        <v>17</v>
      </c>
      <c r="M109" s="12">
        <v>0</v>
      </c>
      <c r="N109" s="12">
        <v>0</v>
      </c>
      <c r="O109" s="12"/>
      <c r="P109" s="79" t="s">
        <v>163</v>
      </c>
      <c r="Q109" s="28">
        <v>18</v>
      </c>
      <c r="R109" s="12">
        <v>523</v>
      </c>
      <c r="S109" s="12">
        <v>3.1481481481481524</v>
      </c>
      <c r="T109" s="12">
        <v>2.5751851851851884</v>
      </c>
      <c r="U109" s="12"/>
      <c r="V109" s="64" t="s">
        <v>159</v>
      </c>
      <c r="W109" s="28">
        <v>11</v>
      </c>
      <c r="X109" s="12">
        <v>387</v>
      </c>
      <c r="Y109" s="12">
        <v>2.5188916876574297</v>
      </c>
      <c r="Z109" s="12">
        <v>2.0604534005037771</v>
      </c>
      <c r="AA109" s="12"/>
      <c r="AB109" s="71" t="s">
        <v>244</v>
      </c>
      <c r="AC109" s="28">
        <v>7</v>
      </c>
      <c r="AD109" s="12">
        <v>160</v>
      </c>
      <c r="AE109" s="12">
        <v>3.6144578313252964</v>
      </c>
      <c r="AF109" s="12">
        <v>2.9566265060240924</v>
      </c>
      <c r="AG109" s="12"/>
      <c r="AH109" s="64" t="s">
        <v>190</v>
      </c>
      <c r="AI109" s="28">
        <v>2</v>
      </c>
      <c r="AJ109" s="12">
        <v>1</v>
      </c>
      <c r="AK109" s="12">
        <v>66.666666666666657</v>
      </c>
      <c r="AL109" s="12">
        <v>54.533333333333324</v>
      </c>
    </row>
    <row r="110" spans="1:38" ht="15.75" customHeight="1" x14ac:dyDescent="0.2">
      <c r="A110" s="71" t="s">
        <v>167</v>
      </c>
      <c r="B110" s="59">
        <v>13.510489593846545</v>
      </c>
      <c r="C110" s="12"/>
      <c r="D110" s="79" t="s">
        <v>183</v>
      </c>
      <c r="E110" s="28">
        <v>18</v>
      </c>
      <c r="F110" s="12">
        <v>10</v>
      </c>
      <c r="G110" s="12">
        <v>23.07692307692308</v>
      </c>
      <c r="H110" s="12">
        <v>18.876923076923077</v>
      </c>
      <c r="I110" s="12"/>
      <c r="J110" s="62" t="s">
        <v>166</v>
      </c>
      <c r="K110" s="28">
        <v>18</v>
      </c>
      <c r="L110" s="12">
        <v>17</v>
      </c>
      <c r="M110" s="12">
        <v>0</v>
      </c>
      <c r="N110" s="12">
        <v>0</v>
      </c>
      <c r="O110" s="12"/>
      <c r="P110" s="53" t="s">
        <v>160</v>
      </c>
      <c r="Q110" s="28">
        <v>17</v>
      </c>
      <c r="R110" s="12">
        <v>524</v>
      </c>
      <c r="S110" s="12">
        <v>2.9629629629629619</v>
      </c>
      <c r="T110" s="12">
        <v>2.4237037037037026</v>
      </c>
      <c r="U110" s="12"/>
      <c r="V110" s="64" t="s">
        <v>190</v>
      </c>
      <c r="W110" s="28">
        <v>11</v>
      </c>
      <c r="X110" s="12">
        <v>387</v>
      </c>
      <c r="Y110" s="12">
        <v>2.5188916876574297</v>
      </c>
      <c r="Z110" s="12">
        <v>2.0604534005037771</v>
      </c>
      <c r="AA110" s="12"/>
      <c r="AB110" s="64" t="s">
        <v>176</v>
      </c>
      <c r="AC110" s="28">
        <v>7</v>
      </c>
      <c r="AD110" s="12">
        <v>160</v>
      </c>
      <c r="AE110" s="12">
        <v>3.6144578313252964</v>
      </c>
      <c r="AF110" s="12">
        <v>2.9566265060240924</v>
      </c>
      <c r="AG110" s="12"/>
      <c r="AH110" s="84" t="s">
        <v>191</v>
      </c>
      <c r="AI110" s="28">
        <v>2</v>
      </c>
      <c r="AJ110" s="12">
        <v>1</v>
      </c>
      <c r="AK110" s="12">
        <v>66.666666666666657</v>
      </c>
      <c r="AL110" s="12">
        <v>54.533333333333324</v>
      </c>
    </row>
    <row r="111" spans="1:38" ht="15.75" customHeight="1" x14ac:dyDescent="0.2">
      <c r="A111" s="69" t="s">
        <v>118</v>
      </c>
      <c r="B111" s="59">
        <v>13.301151144798931</v>
      </c>
      <c r="C111" s="12"/>
      <c r="D111" s="64" t="s">
        <v>185</v>
      </c>
      <c r="E111" s="28">
        <v>18</v>
      </c>
      <c r="F111" s="12">
        <v>10</v>
      </c>
      <c r="G111" s="12">
        <v>23.07692307692308</v>
      </c>
      <c r="H111" s="12">
        <v>18.876923076923077</v>
      </c>
      <c r="I111" s="12"/>
      <c r="J111" s="64" t="s">
        <v>167</v>
      </c>
      <c r="K111" s="28">
        <v>18</v>
      </c>
      <c r="L111" s="12">
        <v>17</v>
      </c>
      <c r="M111" s="12">
        <v>0</v>
      </c>
      <c r="N111" s="12">
        <v>0</v>
      </c>
      <c r="O111" s="12"/>
      <c r="P111" s="62" t="s">
        <v>118</v>
      </c>
      <c r="Q111" s="28">
        <v>12</v>
      </c>
      <c r="R111" s="12">
        <v>529</v>
      </c>
      <c r="S111" s="12">
        <v>2.0370370370370381</v>
      </c>
      <c r="T111" s="12">
        <v>1.6662962962962971</v>
      </c>
      <c r="U111" s="12"/>
      <c r="V111" s="53" t="s">
        <v>156</v>
      </c>
      <c r="W111" s="28">
        <v>10</v>
      </c>
      <c r="X111" s="12">
        <v>388</v>
      </c>
      <c r="Y111" s="12">
        <v>2.2670025188916867</v>
      </c>
      <c r="Z111" s="12">
        <v>1.8544080604533997</v>
      </c>
      <c r="AA111" s="12"/>
      <c r="AB111" s="79" t="s">
        <v>183</v>
      </c>
      <c r="AC111" s="28">
        <v>7</v>
      </c>
      <c r="AD111" s="12">
        <v>160</v>
      </c>
      <c r="AE111" s="12">
        <v>3.6144578313252964</v>
      </c>
      <c r="AF111" s="12">
        <v>2.9566265060240924</v>
      </c>
      <c r="AG111" s="12"/>
      <c r="AH111" s="62" t="s">
        <v>194</v>
      </c>
      <c r="AI111" s="28">
        <v>2</v>
      </c>
      <c r="AJ111" s="12">
        <v>1</v>
      </c>
      <c r="AK111" s="12">
        <v>66.666666666666657</v>
      </c>
      <c r="AL111" s="12">
        <v>54.533333333333324</v>
      </c>
    </row>
    <row r="112" spans="1:38" ht="15.75" customHeight="1" x14ac:dyDescent="0.2">
      <c r="A112" s="73" t="s">
        <v>155</v>
      </c>
      <c r="B112" s="59">
        <v>13.29538127882366</v>
      </c>
      <c r="C112" s="12"/>
      <c r="D112" s="64" t="s">
        <v>186</v>
      </c>
      <c r="E112" s="28">
        <v>18</v>
      </c>
      <c r="F112" s="12">
        <v>10</v>
      </c>
      <c r="G112" s="12">
        <v>23.07692307692308</v>
      </c>
      <c r="H112" s="12">
        <v>18.876923076923077</v>
      </c>
      <c r="I112" s="12"/>
      <c r="J112" s="79" t="s">
        <v>168</v>
      </c>
      <c r="K112" s="28">
        <v>18</v>
      </c>
      <c r="L112" s="12">
        <v>17</v>
      </c>
      <c r="M112" s="12">
        <v>0</v>
      </c>
      <c r="N112" s="12">
        <v>0</v>
      </c>
      <c r="O112" s="12"/>
      <c r="P112" s="53" t="s">
        <v>150</v>
      </c>
      <c r="Q112" s="28">
        <v>12</v>
      </c>
      <c r="R112" s="12">
        <v>529</v>
      </c>
      <c r="S112" s="12">
        <v>2.0370370370370381</v>
      </c>
      <c r="T112" s="12">
        <v>1.6662962962962971</v>
      </c>
      <c r="U112" s="12"/>
      <c r="V112" s="64" t="s">
        <v>167</v>
      </c>
      <c r="W112" s="28">
        <v>10</v>
      </c>
      <c r="X112" s="12">
        <v>388</v>
      </c>
      <c r="Y112" s="12">
        <v>2.2670025188916867</v>
      </c>
      <c r="Z112" s="12">
        <v>1.8544080604533997</v>
      </c>
      <c r="AA112" s="12"/>
      <c r="AB112" s="62" t="s">
        <v>118</v>
      </c>
      <c r="AC112" s="28">
        <v>6</v>
      </c>
      <c r="AD112" s="12">
        <v>161</v>
      </c>
      <c r="AE112" s="12">
        <v>3.0120481927710756</v>
      </c>
      <c r="AF112" s="12">
        <v>2.4638554216867399</v>
      </c>
      <c r="AG112" s="12"/>
      <c r="AH112" s="64" t="s">
        <v>142</v>
      </c>
      <c r="AI112" s="28">
        <v>0</v>
      </c>
      <c r="AJ112" s="12">
        <v>3</v>
      </c>
      <c r="AK112" s="12">
        <v>0</v>
      </c>
      <c r="AL112" s="12">
        <v>0</v>
      </c>
    </row>
    <row r="113" spans="1:38" ht="15.75" customHeight="1" x14ac:dyDescent="0.2">
      <c r="A113" s="33" t="s">
        <v>156</v>
      </c>
      <c r="B113" s="59">
        <v>13.181975537621646</v>
      </c>
      <c r="C113" s="12"/>
      <c r="D113" s="102" t="s">
        <v>243</v>
      </c>
      <c r="E113" s="28">
        <v>18</v>
      </c>
      <c r="F113" s="12">
        <v>10</v>
      </c>
      <c r="G113" s="12">
        <v>23.07692307692308</v>
      </c>
      <c r="H113" s="12">
        <v>18.876923076923077</v>
      </c>
      <c r="I113" s="12"/>
      <c r="J113" s="84" t="s">
        <v>169</v>
      </c>
      <c r="K113" s="94">
        <v>18</v>
      </c>
      <c r="L113" s="12">
        <v>17</v>
      </c>
      <c r="M113" s="12">
        <v>0</v>
      </c>
      <c r="N113" s="12">
        <v>0</v>
      </c>
      <c r="O113" s="12"/>
      <c r="P113" s="64" t="s">
        <v>190</v>
      </c>
      <c r="Q113" s="28">
        <v>11</v>
      </c>
      <c r="R113" s="12">
        <v>530</v>
      </c>
      <c r="S113" s="12">
        <v>1.8518518518518619</v>
      </c>
      <c r="T113" s="12">
        <v>1.5148148148148228</v>
      </c>
      <c r="U113" s="12"/>
      <c r="V113" s="65" t="s">
        <v>189</v>
      </c>
      <c r="W113" s="28">
        <v>10</v>
      </c>
      <c r="X113" s="12">
        <v>388</v>
      </c>
      <c r="Y113" s="12">
        <v>2.2670025188916867</v>
      </c>
      <c r="Z113" s="12">
        <v>1.8544080604533997</v>
      </c>
      <c r="AA113" s="12"/>
      <c r="AB113" s="53" t="s">
        <v>156</v>
      </c>
      <c r="AC113" s="28">
        <v>6</v>
      </c>
      <c r="AD113" s="12">
        <v>161</v>
      </c>
      <c r="AE113" s="12">
        <v>3.0120481927710756</v>
      </c>
      <c r="AF113" s="12">
        <v>2.4638554216867399</v>
      </c>
      <c r="AG113" s="12"/>
      <c r="AH113" s="65" t="s">
        <v>148</v>
      </c>
      <c r="AI113" s="28">
        <v>0</v>
      </c>
      <c r="AJ113" s="12">
        <v>3</v>
      </c>
      <c r="AK113" s="12">
        <v>0</v>
      </c>
      <c r="AL113" s="12">
        <v>0</v>
      </c>
    </row>
    <row r="114" spans="1:38" ht="15.75" customHeight="1" x14ac:dyDescent="0.2">
      <c r="A114" s="71" t="s">
        <v>159</v>
      </c>
      <c r="B114" s="59">
        <v>12.487925834925724</v>
      </c>
      <c r="C114" s="12"/>
      <c r="D114" s="65" t="s">
        <v>188</v>
      </c>
      <c r="E114" s="28">
        <v>18</v>
      </c>
      <c r="F114" s="12">
        <v>10</v>
      </c>
      <c r="G114" s="12">
        <v>23.07692307692308</v>
      </c>
      <c r="H114" s="12">
        <v>18.876923076923077</v>
      </c>
      <c r="I114" s="12"/>
      <c r="J114" s="62" t="s">
        <v>171</v>
      </c>
      <c r="K114" s="28">
        <v>18</v>
      </c>
      <c r="L114" s="12">
        <v>17</v>
      </c>
      <c r="M114" s="12">
        <v>0</v>
      </c>
      <c r="N114" s="12">
        <v>0</v>
      </c>
      <c r="O114" s="12"/>
      <c r="P114" s="53" t="s">
        <v>156</v>
      </c>
      <c r="Q114" s="28">
        <v>10</v>
      </c>
      <c r="R114" s="12">
        <v>531</v>
      </c>
      <c r="S114" s="12">
        <v>1.6666666666666714</v>
      </c>
      <c r="T114" s="12">
        <v>1.3633333333333371</v>
      </c>
      <c r="U114" s="12"/>
      <c r="V114" s="53" t="s">
        <v>150</v>
      </c>
      <c r="W114" s="28">
        <v>9</v>
      </c>
      <c r="X114" s="12">
        <v>389</v>
      </c>
      <c r="Y114" s="12">
        <v>2.0151133501259437</v>
      </c>
      <c r="Z114" s="12">
        <v>1.6483627204030218</v>
      </c>
      <c r="AA114" s="12"/>
      <c r="AB114" s="64" t="s">
        <v>159</v>
      </c>
      <c r="AC114" s="28">
        <v>6</v>
      </c>
      <c r="AD114" s="12">
        <v>161</v>
      </c>
      <c r="AE114" s="12">
        <v>3.0120481927710756</v>
      </c>
      <c r="AF114" s="12">
        <v>2.4638554216867399</v>
      </c>
      <c r="AG114" s="12"/>
      <c r="AH114" s="62" t="s">
        <v>158</v>
      </c>
      <c r="AI114" s="94"/>
      <c r="AJ114" s="12">
        <v>3</v>
      </c>
      <c r="AK114" s="12">
        <v>0</v>
      </c>
      <c r="AL114" s="12">
        <v>0</v>
      </c>
    </row>
    <row r="115" spans="1:38" ht="15.75" customHeight="1" x14ac:dyDescent="0.2">
      <c r="A115" s="33" t="s">
        <v>18</v>
      </c>
      <c r="B115" s="59">
        <v>12.235042735042732</v>
      </c>
      <c r="C115" s="12"/>
      <c r="D115" s="84" t="s">
        <v>191</v>
      </c>
      <c r="E115" s="28">
        <v>18</v>
      </c>
      <c r="F115" s="12">
        <v>10</v>
      </c>
      <c r="G115" s="12">
        <v>23.07692307692308</v>
      </c>
      <c r="H115" s="12">
        <v>18.876923076923077</v>
      </c>
      <c r="I115" s="12"/>
      <c r="J115" s="53" t="s">
        <v>173</v>
      </c>
      <c r="K115" s="28">
        <v>18</v>
      </c>
      <c r="L115" s="12">
        <v>17</v>
      </c>
      <c r="M115" s="12">
        <v>0</v>
      </c>
      <c r="N115" s="12">
        <v>0</v>
      </c>
      <c r="O115" s="12"/>
      <c r="P115" s="64" t="s">
        <v>167</v>
      </c>
      <c r="Q115" s="28">
        <v>10</v>
      </c>
      <c r="R115" s="12">
        <v>531</v>
      </c>
      <c r="S115" s="12">
        <v>1.6666666666666714</v>
      </c>
      <c r="T115" s="12">
        <v>1.3633333333333371</v>
      </c>
      <c r="U115" s="12"/>
      <c r="V115" s="64" t="s">
        <v>176</v>
      </c>
      <c r="W115" s="28">
        <v>9</v>
      </c>
      <c r="X115" s="12">
        <v>389</v>
      </c>
      <c r="Y115" s="12">
        <v>2.0151133501259437</v>
      </c>
      <c r="Z115" s="12">
        <v>1.6483627204030218</v>
      </c>
      <c r="AA115" s="12"/>
      <c r="AB115" s="64" t="s">
        <v>186</v>
      </c>
      <c r="AC115" s="28">
        <v>6</v>
      </c>
      <c r="AD115" s="12">
        <v>161</v>
      </c>
      <c r="AE115" s="12">
        <v>3.0120481927710756</v>
      </c>
      <c r="AF115" s="12">
        <v>2.4638554216867399</v>
      </c>
      <c r="AG115" s="12"/>
      <c r="AH115" s="33" t="s">
        <v>162</v>
      </c>
      <c r="AI115" s="28">
        <v>0</v>
      </c>
      <c r="AJ115" s="12">
        <v>3</v>
      </c>
      <c r="AK115" s="12">
        <v>0</v>
      </c>
      <c r="AL115" s="12">
        <v>0</v>
      </c>
    </row>
    <row r="116" spans="1:38" ht="15.75" customHeight="1" x14ac:dyDescent="0.2">
      <c r="A116" s="77" t="s">
        <v>179</v>
      </c>
      <c r="B116" s="59">
        <v>10.046119886539023</v>
      </c>
      <c r="C116" s="12"/>
      <c r="D116" s="84" t="s">
        <v>193</v>
      </c>
      <c r="E116" s="28">
        <v>18</v>
      </c>
      <c r="F116" s="12">
        <v>10</v>
      </c>
      <c r="G116" s="12">
        <v>23.07692307692308</v>
      </c>
      <c r="H116" s="12">
        <v>18.876923076923077</v>
      </c>
      <c r="I116" s="12"/>
      <c r="J116" s="84" t="s">
        <v>175</v>
      </c>
      <c r="K116" s="28">
        <v>18</v>
      </c>
      <c r="L116" s="12">
        <v>17</v>
      </c>
      <c r="M116" s="12">
        <v>0</v>
      </c>
      <c r="N116" s="12">
        <v>0</v>
      </c>
      <c r="O116" s="12"/>
      <c r="P116" s="65" t="s">
        <v>189</v>
      </c>
      <c r="Q116" s="28">
        <v>10</v>
      </c>
      <c r="R116" s="12">
        <v>531</v>
      </c>
      <c r="S116" s="12">
        <v>1.6666666666666714</v>
      </c>
      <c r="T116" s="12">
        <v>1.3633333333333371</v>
      </c>
      <c r="U116" s="12"/>
      <c r="V116" s="84" t="s">
        <v>170</v>
      </c>
      <c r="W116" s="28">
        <v>8</v>
      </c>
      <c r="X116" s="12">
        <v>390</v>
      </c>
      <c r="Y116" s="12">
        <v>1.7632241813602008</v>
      </c>
      <c r="Z116" s="12">
        <v>1.4423173803526441</v>
      </c>
      <c r="AA116" s="12"/>
      <c r="AB116" s="79" t="s">
        <v>178</v>
      </c>
      <c r="AC116" s="28">
        <v>5</v>
      </c>
      <c r="AD116" s="12">
        <v>162</v>
      </c>
      <c r="AE116" s="12">
        <v>2.4096385542168548</v>
      </c>
      <c r="AF116" s="12">
        <v>1.9710843373493871</v>
      </c>
      <c r="AG116" s="12"/>
      <c r="AH116" s="84" t="s">
        <v>170</v>
      </c>
      <c r="AI116" s="28">
        <v>0</v>
      </c>
      <c r="AJ116" s="12">
        <v>3</v>
      </c>
      <c r="AK116" s="12">
        <v>0</v>
      </c>
      <c r="AL116" s="12">
        <v>0</v>
      </c>
    </row>
    <row r="117" spans="1:38" ht="15.75" customHeight="1" x14ac:dyDescent="0.2">
      <c r="A117" s="69" t="s">
        <v>177</v>
      </c>
      <c r="B117" s="59">
        <v>8.1178472679929374</v>
      </c>
      <c r="C117" s="12"/>
      <c r="D117" s="62" t="s">
        <v>194</v>
      </c>
      <c r="E117" s="28">
        <v>18</v>
      </c>
      <c r="F117" s="12">
        <v>10</v>
      </c>
      <c r="G117" s="12">
        <v>23.07692307692308</v>
      </c>
      <c r="H117" s="12">
        <v>18.876923076923077</v>
      </c>
      <c r="I117" s="12"/>
      <c r="J117" s="62" t="s">
        <v>177</v>
      </c>
      <c r="K117" s="28">
        <v>18</v>
      </c>
      <c r="L117" s="12">
        <v>17</v>
      </c>
      <c r="M117" s="12">
        <v>0</v>
      </c>
      <c r="N117" s="12">
        <v>0</v>
      </c>
      <c r="O117" s="12"/>
      <c r="P117" s="64" t="s">
        <v>176</v>
      </c>
      <c r="Q117" s="28">
        <v>9</v>
      </c>
      <c r="R117" s="12">
        <v>532</v>
      </c>
      <c r="S117" s="12">
        <v>1.481481481481481</v>
      </c>
      <c r="T117" s="12">
        <v>1.2118518518518513</v>
      </c>
      <c r="U117" s="12"/>
      <c r="V117" s="64" t="s">
        <v>184</v>
      </c>
      <c r="W117" s="28">
        <v>8</v>
      </c>
      <c r="X117" s="12">
        <v>390</v>
      </c>
      <c r="Y117" s="12">
        <v>1.7632241813602008</v>
      </c>
      <c r="Z117" s="12">
        <v>1.4423173803526441</v>
      </c>
      <c r="AA117" s="12"/>
      <c r="AB117" s="64" t="s">
        <v>190</v>
      </c>
      <c r="AC117" s="28">
        <v>5</v>
      </c>
      <c r="AD117" s="12">
        <v>162</v>
      </c>
      <c r="AE117" s="12">
        <v>2.4096385542168548</v>
      </c>
      <c r="AF117" s="12">
        <v>1.9710843373493871</v>
      </c>
      <c r="AG117" s="12"/>
      <c r="AH117" s="62" t="s">
        <v>171</v>
      </c>
      <c r="AI117" s="94"/>
      <c r="AJ117" s="12">
        <v>3</v>
      </c>
      <c r="AK117" s="12">
        <v>0</v>
      </c>
      <c r="AL117" s="12">
        <v>0</v>
      </c>
    </row>
    <row r="118" spans="1:38" ht="15.75" customHeight="1" x14ac:dyDescent="0.2">
      <c r="A118" s="69" t="s">
        <v>158</v>
      </c>
      <c r="B118" s="59">
        <v>7.8938761318822621</v>
      </c>
      <c r="C118" s="12"/>
      <c r="D118" s="64" t="s">
        <v>184</v>
      </c>
      <c r="E118" s="28">
        <v>19</v>
      </c>
      <c r="F118" s="12">
        <v>11</v>
      </c>
      <c r="G118" s="12">
        <v>15.384615384615387</v>
      </c>
      <c r="H118" s="12">
        <v>12.584615384615386</v>
      </c>
      <c r="I118" s="12"/>
      <c r="J118" s="79" t="s">
        <v>178</v>
      </c>
      <c r="K118" s="28">
        <v>18</v>
      </c>
      <c r="L118" s="12">
        <v>17</v>
      </c>
      <c r="M118" s="12">
        <v>0</v>
      </c>
      <c r="N118" s="12">
        <v>0</v>
      </c>
      <c r="O118" s="12"/>
      <c r="P118" s="84" t="s">
        <v>170</v>
      </c>
      <c r="Q118" s="28">
        <v>8</v>
      </c>
      <c r="R118" s="12">
        <v>533</v>
      </c>
      <c r="S118" s="12">
        <v>1.2962962962963047</v>
      </c>
      <c r="T118" s="12">
        <v>1.0603703703703773</v>
      </c>
      <c r="U118" s="12"/>
      <c r="V118" s="79" t="s">
        <v>149</v>
      </c>
      <c r="W118" s="28">
        <v>7</v>
      </c>
      <c r="X118" s="12">
        <v>391</v>
      </c>
      <c r="Y118" s="12">
        <v>1.5113350125944578</v>
      </c>
      <c r="Z118" s="12">
        <v>1.2362720403022665</v>
      </c>
      <c r="AA118" s="12"/>
      <c r="AB118" s="84" t="s">
        <v>193</v>
      </c>
      <c r="AC118" s="28">
        <v>5</v>
      </c>
      <c r="AD118" s="12">
        <v>162</v>
      </c>
      <c r="AE118" s="12">
        <v>2.4096385542168548</v>
      </c>
      <c r="AF118" s="12">
        <v>1.9710843373493871</v>
      </c>
      <c r="AG118" s="12"/>
      <c r="AH118" s="53" t="s">
        <v>173</v>
      </c>
      <c r="AI118" s="28">
        <v>0</v>
      </c>
      <c r="AJ118" s="12">
        <v>3</v>
      </c>
      <c r="AK118" s="12">
        <v>0</v>
      </c>
      <c r="AL118" s="12">
        <v>0</v>
      </c>
    </row>
    <row r="119" spans="1:38" ht="15.75" customHeight="1" x14ac:dyDescent="0.2">
      <c r="A119" s="33" t="s">
        <v>162</v>
      </c>
      <c r="B119" s="59">
        <v>5.772788304502213</v>
      </c>
      <c r="C119" s="12"/>
      <c r="D119" s="64" t="s">
        <v>142</v>
      </c>
      <c r="E119" s="28">
        <v>20</v>
      </c>
      <c r="F119" s="12">
        <v>12</v>
      </c>
      <c r="G119" s="12">
        <v>7.6923076923076934</v>
      </c>
      <c r="H119" s="12">
        <v>6.292307692307693</v>
      </c>
      <c r="I119" s="12"/>
      <c r="J119" s="84" t="s">
        <v>181</v>
      </c>
      <c r="K119" s="28">
        <v>18</v>
      </c>
      <c r="L119" s="12">
        <v>17</v>
      </c>
      <c r="M119" s="12">
        <v>0</v>
      </c>
      <c r="N119" s="12">
        <v>0</v>
      </c>
      <c r="O119" s="12"/>
      <c r="P119" s="79" t="s">
        <v>149</v>
      </c>
      <c r="Q119" s="28">
        <v>7</v>
      </c>
      <c r="R119" s="12">
        <v>534</v>
      </c>
      <c r="S119" s="12">
        <v>1.1111111111111143</v>
      </c>
      <c r="T119" s="12">
        <v>0.90888888888889141</v>
      </c>
      <c r="U119" s="12"/>
      <c r="V119" s="71" t="s">
        <v>244</v>
      </c>
      <c r="W119" s="28">
        <v>7</v>
      </c>
      <c r="X119" s="12">
        <v>391</v>
      </c>
      <c r="Y119" s="12">
        <v>1.5113350125944578</v>
      </c>
      <c r="Z119" s="12">
        <v>1.2362720403022665</v>
      </c>
      <c r="AA119" s="12"/>
      <c r="AB119" s="65" t="s">
        <v>148</v>
      </c>
      <c r="AC119" s="28">
        <v>4</v>
      </c>
      <c r="AD119" s="12">
        <v>163</v>
      </c>
      <c r="AE119" s="12">
        <v>1.8072289156626482</v>
      </c>
      <c r="AF119" s="12">
        <v>1.4783132530120462</v>
      </c>
      <c r="AG119" s="12"/>
      <c r="AH119" s="62" t="s">
        <v>177</v>
      </c>
      <c r="AI119" s="28">
        <v>0</v>
      </c>
      <c r="AJ119" s="12">
        <v>3</v>
      </c>
      <c r="AK119" s="12">
        <v>0</v>
      </c>
      <c r="AL119" s="12">
        <v>0</v>
      </c>
    </row>
    <row r="120" spans="1:38" ht="15.75" customHeight="1" x14ac:dyDescent="0.2">
      <c r="A120" s="33" t="s">
        <v>173</v>
      </c>
      <c r="B120" s="59">
        <v>5.3830184367112421</v>
      </c>
      <c r="C120" s="12"/>
      <c r="D120" s="53" t="s">
        <v>150</v>
      </c>
      <c r="E120" s="28">
        <v>20</v>
      </c>
      <c r="F120" s="12">
        <v>12</v>
      </c>
      <c r="G120" s="12">
        <v>7.6923076923076934</v>
      </c>
      <c r="H120" s="12">
        <v>6.292307692307693</v>
      </c>
      <c r="I120" s="12"/>
      <c r="J120" s="79" t="s">
        <v>182</v>
      </c>
      <c r="K120" s="28">
        <v>18</v>
      </c>
      <c r="L120" s="12">
        <v>17</v>
      </c>
      <c r="M120" s="12">
        <v>0</v>
      </c>
      <c r="N120" s="12">
        <v>0</v>
      </c>
      <c r="O120" s="12"/>
      <c r="P120" s="79" t="s">
        <v>183</v>
      </c>
      <c r="Q120" s="28">
        <v>7</v>
      </c>
      <c r="R120" s="12">
        <v>534</v>
      </c>
      <c r="S120" s="12">
        <v>1.1111111111111143</v>
      </c>
      <c r="T120" s="12">
        <v>0.90888888888889141</v>
      </c>
      <c r="U120" s="12"/>
      <c r="V120" s="79" t="s">
        <v>183</v>
      </c>
      <c r="W120" s="28">
        <v>7</v>
      </c>
      <c r="X120" s="12">
        <v>391</v>
      </c>
      <c r="Y120" s="12">
        <v>1.5113350125944578</v>
      </c>
      <c r="Z120" s="12">
        <v>1.2362720403022665</v>
      </c>
      <c r="AA120" s="12"/>
      <c r="AB120" s="53" t="s">
        <v>150</v>
      </c>
      <c r="AC120" s="28">
        <v>3</v>
      </c>
      <c r="AD120" s="12">
        <v>164</v>
      </c>
      <c r="AE120" s="12">
        <v>1.2048192771084274</v>
      </c>
      <c r="AF120" s="12">
        <v>0.98554216867469357</v>
      </c>
      <c r="AG120" s="12"/>
      <c r="AH120" s="79" t="s">
        <v>178</v>
      </c>
      <c r="AI120" s="28">
        <v>0</v>
      </c>
      <c r="AJ120" s="12">
        <v>3</v>
      </c>
      <c r="AK120" s="12">
        <v>0</v>
      </c>
      <c r="AL120" s="12">
        <v>0</v>
      </c>
    </row>
    <row r="121" spans="1:38" ht="15.75" customHeight="1" x14ac:dyDescent="0.2">
      <c r="A121" s="71" t="s">
        <v>142</v>
      </c>
      <c r="B121" s="59">
        <v>5.3018222129070631</v>
      </c>
      <c r="C121" s="12"/>
      <c r="D121" s="65" t="s">
        <v>148</v>
      </c>
      <c r="E121" s="28">
        <v>21</v>
      </c>
      <c r="F121" s="12">
        <v>13</v>
      </c>
      <c r="G121" s="12">
        <v>0</v>
      </c>
      <c r="H121" s="12">
        <v>0</v>
      </c>
      <c r="I121" s="12"/>
      <c r="J121" s="102" t="s">
        <v>243</v>
      </c>
      <c r="K121" s="28">
        <v>18</v>
      </c>
      <c r="L121" s="12">
        <v>17</v>
      </c>
      <c r="M121" s="12">
        <v>0</v>
      </c>
      <c r="N121" s="12">
        <v>0</v>
      </c>
      <c r="O121" s="12"/>
      <c r="P121" s="64" t="s">
        <v>186</v>
      </c>
      <c r="Q121" s="28">
        <v>6</v>
      </c>
      <c r="R121" s="12">
        <v>535</v>
      </c>
      <c r="S121" s="12">
        <v>0.92592592592593803</v>
      </c>
      <c r="T121" s="12">
        <v>0.7574074074074173</v>
      </c>
      <c r="U121" s="12"/>
      <c r="V121" s="64" t="s">
        <v>186</v>
      </c>
      <c r="W121" s="28">
        <v>6</v>
      </c>
      <c r="X121" s="12">
        <v>392</v>
      </c>
      <c r="Y121" s="12">
        <v>1.2594458438287148</v>
      </c>
      <c r="Z121" s="12">
        <v>1.0302267002518886</v>
      </c>
      <c r="AA121" s="12"/>
      <c r="AB121" s="79" t="s">
        <v>149</v>
      </c>
      <c r="AC121" s="28">
        <v>2</v>
      </c>
      <c r="AD121" s="12">
        <v>165</v>
      </c>
      <c r="AE121" s="12">
        <v>0.60240963855420659</v>
      </c>
      <c r="AF121" s="12">
        <v>0.49277108433734096</v>
      </c>
      <c r="AG121" s="12"/>
      <c r="AH121" s="79" t="s">
        <v>179</v>
      </c>
      <c r="AI121" s="28">
        <v>0</v>
      </c>
      <c r="AJ121" s="12">
        <v>3</v>
      </c>
      <c r="AK121" s="12">
        <v>0</v>
      </c>
      <c r="AL121" s="12">
        <v>0</v>
      </c>
    </row>
    <row r="122" spans="1:38" ht="15.75" customHeight="1" x14ac:dyDescent="0.2">
      <c r="A122" s="77" t="s">
        <v>178</v>
      </c>
      <c r="B122" s="59">
        <v>4.7653766127683959</v>
      </c>
      <c r="C122" s="12"/>
      <c r="D122" s="65" t="s">
        <v>155</v>
      </c>
      <c r="E122" s="28">
        <v>21</v>
      </c>
      <c r="F122" s="12">
        <v>13</v>
      </c>
      <c r="G122" s="12">
        <v>0</v>
      </c>
      <c r="H122" s="12">
        <v>0</v>
      </c>
      <c r="I122" s="12"/>
      <c r="J122" s="62" t="s">
        <v>194</v>
      </c>
      <c r="K122" s="28">
        <v>18</v>
      </c>
      <c r="L122" s="12">
        <v>17</v>
      </c>
      <c r="M122" s="12">
        <v>0</v>
      </c>
      <c r="N122" s="12">
        <v>0</v>
      </c>
      <c r="O122" s="12"/>
      <c r="P122" s="84" t="s">
        <v>193</v>
      </c>
      <c r="Q122" s="28">
        <v>5</v>
      </c>
      <c r="R122" s="12">
        <v>536</v>
      </c>
      <c r="S122" s="12">
        <v>0.74074074074074758</v>
      </c>
      <c r="T122" s="12">
        <v>0.60592592592593153</v>
      </c>
      <c r="U122" s="12"/>
      <c r="V122" s="84" t="s">
        <v>193</v>
      </c>
      <c r="W122" s="28">
        <v>5</v>
      </c>
      <c r="X122" s="12">
        <v>393</v>
      </c>
      <c r="Y122" s="12">
        <v>1.0075566750629719</v>
      </c>
      <c r="Z122" s="12">
        <v>0.82418136020151089</v>
      </c>
      <c r="AA122" s="12"/>
      <c r="AB122" s="53" t="s">
        <v>18</v>
      </c>
      <c r="AC122" s="28">
        <v>1</v>
      </c>
      <c r="AD122" s="12">
        <v>166</v>
      </c>
      <c r="AE122" s="12">
        <v>-1.4210854715202004E-14</v>
      </c>
      <c r="AF122" s="12">
        <v>-1.1624479157035238E-14</v>
      </c>
      <c r="AG122" s="12"/>
      <c r="AH122" s="62" t="s">
        <v>180</v>
      </c>
      <c r="AI122" s="28">
        <v>0</v>
      </c>
      <c r="AJ122" s="12">
        <v>3</v>
      </c>
      <c r="AK122" s="12">
        <v>0</v>
      </c>
      <c r="AL122" s="12">
        <v>0</v>
      </c>
    </row>
    <row r="123" spans="1:38" ht="15.75" customHeight="1" x14ac:dyDescent="0.2">
      <c r="A123" s="73" t="s">
        <v>148</v>
      </c>
      <c r="B123" s="59">
        <v>1.7320106004763527</v>
      </c>
      <c r="C123" s="12"/>
      <c r="D123" s="64" t="s">
        <v>159</v>
      </c>
      <c r="E123" s="28">
        <v>21</v>
      </c>
      <c r="F123" s="12">
        <v>13</v>
      </c>
      <c r="G123" s="12">
        <v>0</v>
      </c>
      <c r="H123" s="12">
        <v>0</v>
      </c>
      <c r="I123" s="12"/>
      <c r="J123" s="84" t="s">
        <v>195</v>
      </c>
      <c r="K123" s="28"/>
      <c r="L123" s="12">
        <v>-1</v>
      </c>
      <c r="M123" s="12">
        <v>105.88235294117646</v>
      </c>
      <c r="N123" s="74">
        <v>0</v>
      </c>
      <c r="O123" s="12"/>
      <c r="P123" s="53" t="s">
        <v>18</v>
      </c>
      <c r="Q123" s="28">
        <v>1</v>
      </c>
      <c r="R123" s="12">
        <v>540</v>
      </c>
      <c r="S123" s="12">
        <v>0</v>
      </c>
      <c r="T123" s="12">
        <v>0</v>
      </c>
      <c r="U123" s="12"/>
      <c r="V123" s="53" t="s">
        <v>18</v>
      </c>
      <c r="W123" s="28">
        <v>1</v>
      </c>
      <c r="X123" s="12">
        <v>397</v>
      </c>
      <c r="Y123" s="12">
        <v>0</v>
      </c>
      <c r="Z123" s="12">
        <v>0</v>
      </c>
      <c r="AA123" s="12"/>
      <c r="AB123" s="64" t="s">
        <v>142</v>
      </c>
      <c r="AC123" s="28">
        <v>1</v>
      </c>
      <c r="AD123" s="12">
        <v>166</v>
      </c>
      <c r="AE123" s="12">
        <v>-1.4210854715202004E-14</v>
      </c>
      <c r="AF123" s="12">
        <v>-1.1624479157035238E-14</v>
      </c>
      <c r="AG123" s="12"/>
      <c r="AH123" s="84" t="s">
        <v>195</v>
      </c>
      <c r="AI123" s="28">
        <v>0</v>
      </c>
      <c r="AJ123" s="12">
        <v>3</v>
      </c>
      <c r="AK123" s="12">
        <v>0</v>
      </c>
      <c r="AL123" s="12">
        <v>0</v>
      </c>
    </row>
    <row r="124" spans="1:38" ht="15.75" customHeight="1" x14ac:dyDescent="0.2">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spans="1:38" ht="15.75" customHeight="1" x14ac:dyDescent="0.2">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spans="1:38" ht="15.75" customHeight="1" x14ac:dyDescent="0.2">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spans="1:38" ht="15.75" customHeight="1" x14ac:dyDescent="0.2">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spans="1:38" ht="15.75" customHeight="1" x14ac:dyDescent="0.2">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spans="1:38" ht="15.75" customHeight="1" x14ac:dyDescent="0.2">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spans="1:38" ht="15.75" customHeight="1" x14ac:dyDescent="0.2">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spans="1:38" ht="15.75" customHeight="1" x14ac:dyDescent="0.2">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spans="1:38" ht="15.75" customHeight="1" x14ac:dyDescent="0.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spans="1:38" ht="15.75" customHeight="1" x14ac:dyDescent="0.2">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spans="1:38" ht="15.75" customHeight="1" x14ac:dyDescent="0.2">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spans="1:38" ht="15.75" customHeight="1" x14ac:dyDescent="0.2">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spans="1:38" ht="15.75" customHeight="1" x14ac:dyDescent="0.2">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spans="1:38" ht="15.75" customHeight="1" x14ac:dyDescent="0.2">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spans="1:38" ht="15.75" customHeight="1" x14ac:dyDescent="0.2">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spans="1:38" ht="15.75" customHeight="1" x14ac:dyDescent="0.2">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spans="1:38" ht="15.75" customHeight="1" x14ac:dyDescent="0.2">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spans="1:38" ht="15.75" customHeight="1" x14ac:dyDescent="0.2">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spans="1:38" ht="15.75" customHeight="1" x14ac:dyDescent="0.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spans="1:38" ht="15.75" customHeight="1" x14ac:dyDescent="0.2">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spans="1:38" ht="15.75" customHeight="1" x14ac:dyDescent="0.2">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spans="1:38" ht="15.75" customHeight="1" x14ac:dyDescent="0.2">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spans="1:38" ht="15.75" customHeight="1" x14ac:dyDescent="0.2">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spans="1:38" ht="15.75" customHeight="1" x14ac:dyDescent="0.2">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spans="1:38" ht="15.75" customHeight="1" x14ac:dyDescent="0.2">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spans="1:38" ht="15.75" customHeight="1" x14ac:dyDescent="0.2">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spans="1:38" ht="15.75" customHeight="1" x14ac:dyDescent="0.2">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spans="1:38" ht="15.75" customHeight="1" x14ac:dyDescent="0.2">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spans="1:38" ht="15.75" customHeight="1" x14ac:dyDescent="0.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spans="1:38" ht="15.75" customHeight="1" x14ac:dyDescent="0.2">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spans="1:38" ht="15.75" customHeight="1" x14ac:dyDescent="0.2">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spans="1:38" ht="15.75" customHeight="1" x14ac:dyDescent="0.2">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spans="1:38" ht="15.75" customHeight="1" x14ac:dyDescent="0.2">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spans="1:38" ht="15.75" customHeight="1" x14ac:dyDescent="0.2">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spans="1:38" ht="15.75" customHeight="1" x14ac:dyDescent="0.2">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spans="1:38" ht="15.75" customHeight="1" x14ac:dyDescent="0.2">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spans="1:38" ht="15.75" customHeight="1" x14ac:dyDescent="0.2">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spans="1:38" ht="15.75" customHeight="1" x14ac:dyDescent="0.2">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spans="1:38" ht="15.75" customHeight="1" x14ac:dyDescent="0.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spans="1:38" ht="15.75" customHeight="1" x14ac:dyDescent="0.2">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spans="1:38" ht="15.75" customHeight="1" x14ac:dyDescent="0.2">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spans="1:38" ht="15.75" customHeight="1" x14ac:dyDescent="0.2">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spans="1:38" ht="15.75" customHeight="1" x14ac:dyDescent="0.2">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spans="1:38" ht="15.75" customHeight="1" x14ac:dyDescent="0.2">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spans="1:38" ht="15.75" customHeight="1" x14ac:dyDescent="0.2">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spans="1:38" ht="15.75" customHeight="1" x14ac:dyDescent="0.2">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spans="1:38" ht="15.75" customHeight="1" x14ac:dyDescent="0.2">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spans="1:38" ht="15.75" customHeight="1" x14ac:dyDescent="0.2">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spans="1:38" ht="15.75" customHeight="1" x14ac:dyDescent="0.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spans="1:38" ht="15.75" customHeight="1" x14ac:dyDescent="0.2">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spans="1:38" ht="15.75" customHeight="1" x14ac:dyDescent="0.2">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spans="1:38" ht="15.75" customHeight="1" x14ac:dyDescent="0.2">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spans="1:38" ht="15.75" customHeight="1" x14ac:dyDescent="0.2">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spans="1:38" ht="15.75" customHeight="1" x14ac:dyDescent="0.2">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spans="1:38" ht="15.75" customHeight="1" x14ac:dyDescent="0.2">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spans="1:38" ht="15.75" customHeight="1" x14ac:dyDescent="0.2">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spans="1:38" ht="15.75" customHeight="1" x14ac:dyDescent="0.2">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spans="1:38" ht="15.75" customHeight="1" x14ac:dyDescent="0.2">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spans="1:38" ht="15.75" customHeight="1" x14ac:dyDescent="0.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spans="1:38" ht="15.75" customHeight="1" x14ac:dyDescent="0.2">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spans="1:38" ht="15.75" customHeight="1" x14ac:dyDescent="0.2">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spans="1:38" ht="15.75" customHeight="1" x14ac:dyDescent="0.2">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spans="1:38" ht="15.75" customHeight="1" x14ac:dyDescent="0.2">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spans="1:38" ht="15.75" customHeight="1" x14ac:dyDescent="0.2">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spans="1:38" ht="15.75" customHeight="1" x14ac:dyDescent="0.2">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spans="1:38" ht="15.75" customHeight="1" x14ac:dyDescent="0.2">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spans="1:38" ht="15.75" customHeight="1" x14ac:dyDescent="0.2">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spans="1:38" ht="15.75" customHeight="1" x14ac:dyDescent="0.2">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spans="1:38" ht="15.75" customHeight="1" x14ac:dyDescent="0.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spans="1:38" ht="15.75" customHeight="1" x14ac:dyDescent="0.2">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spans="1:38" ht="15.75" customHeight="1" x14ac:dyDescent="0.2">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spans="1:38" ht="15.75" customHeight="1" x14ac:dyDescent="0.2">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spans="1:38" ht="15.75" customHeight="1" x14ac:dyDescent="0.2">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spans="1:38" ht="15.75" customHeight="1" x14ac:dyDescent="0.2">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spans="1:38" ht="15.75" customHeight="1" x14ac:dyDescent="0.2">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spans="1:38" ht="15.75" customHeight="1" x14ac:dyDescent="0.2">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spans="1:38" ht="15.75" customHeight="1" x14ac:dyDescent="0.2">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spans="1:38" ht="15.75" customHeight="1" x14ac:dyDescent="0.2">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spans="1:38" ht="15.75" customHeight="1" x14ac:dyDescent="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spans="1:38" ht="15.75" customHeight="1" x14ac:dyDescent="0.2">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spans="1:38" ht="15.75" customHeight="1" x14ac:dyDescent="0.2">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spans="1:38" ht="15.75" customHeight="1" x14ac:dyDescent="0.2">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spans="1:38" ht="15.75" customHeight="1" x14ac:dyDescent="0.2">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spans="1:38" ht="15.75" customHeight="1" x14ac:dyDescent="0.2">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spans="1:38" ht="15.75" customHeight="1" x14ac:dyDescent="0.2">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spans="1:38" ht="15.75" customHeight="1" x14ac:dyDescent="0.2">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spans="1:38" ht="15.75" customHeight="1" x14ac:dyDescent="0.2">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spans="1:38" ht="15.75" customHeight="1" x14ac:dyDescent="0.2">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spans="1:38" ht="15.75" customHeight="1" x14ac:dyDescent="0.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spans="1:38" ht="15.75" customHeight="1" x14ac:dyDescent="0.2">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spans="1:38" ht="15.75" customHeight="1" x14ac:dyDescent="0.2">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spans="1:38" ht="15.75" customHeight="1" x14ac:dyDescent="0.2">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spans="1:38" ht="15.75" customHeight="1" x14ac:dyDescent="0.2">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spans="1:38" ht="15.75" customHeight="1" x14ac:dyDescent="0.2">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spans="1:38" ht="15.75" customHeight="1" x14ac:dyDescent="0.2">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spans="1:38" ht="15.75" customHeight="1" x14ac:dyDescent="0.2">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spans="1:38" ht="15.75" customHeight="1" x14ac:dyDescent="0.2">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spans="1:38" ht="15.75" customHeight="1" x14ac:dyDescent="0.2">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spans="1:38" ht="15.75" customHeight="1" x14ac:dyDescent="0.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spans="1:38" ht="15.75" customHeight="1" x14ac:dyDescent="0.2">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spans="1:38" ht="15.75" customHeight="1" x14ac:dyDescent="0.2">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spans="1:38" ht="15.75" customHeight="1" x14ac:dyDescent="0.2">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spans="1:38" ht="15.75" customHeight="1" x14ac:dyDescent="0.2">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spans="1:38" ht="15.75" customHeight="1" x14ac:dyDescent="0.2">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spans="1:38" ht="15.75" customHeight="1" x14ac:dyDescent="0.2">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spans="1:38" ht="15.75" customHeight="1" x14ac:dyDescent="0.2">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spans="1:38" ht="15.75" customHeight="1" x14ac:dyDescent="0.2">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spans="1:38" ht="15.75" customHeight="1" x14ac:dyDescent="0.2">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spans="1:38" ht="15.75" customHeight="1" x14ac:dyDescent="0.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spans="1:38" ht="15.75" customHeight="1" x14ac:dyDescent="0.2">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spans="1:38" ht="15.75" customHeight="1" x14ac:dyDescent="0.2">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spans="1:38" ht="15.75" customHeight="1" x14ac:dyDescent="0.2">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spans="1:38" ht="15.75" customHeight="1" x14ac:dyDescent="0.2">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spans="1:38" ht="15.75" customHeight="1" x14ac:dyDescent="0.2">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spans="1:38" ht="15.75" customHeight="1" x14ac:dyDescent="0.2">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spans="1:38" ht="15.75" customHeight="1" x14ac:dyDescent="0.2">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spans="1:38" ht="15.75" customHeight="1" x14ac:dyDescent="0.2">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spans="1:38" ht="15.75" customHeight="1" x14ac:dyDescent="0.2">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spans="1:38" ht="15.75" customHeight="1" x14ac:dyDescent="0.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spans="1:38" ht="15.75" customHeight="1" x14ac:dyDescent="0.2">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spans="1:38" ht="15.75" customHeight="1" x14ac:dyDescent="0.2">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spans="1:38" ht="15.75" customHeight="1" x14ac:dyDescent="0.2">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spans="1:38" ht="15.75" customHeight="1" x14ac:dyDescent="0.2">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spans="1:38" ht="15.75" customHeight="1" x14ac:dyDescent="0.2">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spans="1:38" ht="15.75" customHeight="1" x14ac:dyDescent="0.2">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spans="1:38" ht="15.75" customHeight="1" x14ac:dyDescent="0.2">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spans="1:38" ht="15.75" customHeight="1" x14ac:dyDescent="0.2">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spans="1:38" ht="15.75" customHeight="1" x14ac:dyDescent="0.2">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spans="1:38" ht="15.75" customHeight="1" x14ac:dyDescent="0.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spans="1:38" ht="15.75" customHeight="1" x14ac:dyDescent="0.2">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spans="1:38" ht="15.75" customHeight="1" x14ac:dyDescent="0.2">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spans="1:38" ht="15.75" customHeight="1" x14ac:dyDescent="0.2">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spans="1:38" ht="15.75" customHeight="1" x14ac:dyDescent="0.2">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spans="1:38" ht="15.75" customHeight="1" x14ac:dyDescent="0.2">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spans="1:38" ht="15.75" customHeight="1" x14ac:dyDescent="0.2">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spans="1:38" ht="15.75" customHeight="1" x14ac:dyDescent="0.2">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spans="1:38" ht="15.75" customHeight="1" x14ac:dyDescent="0.2">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spans="1:38" ht="15.75" customHeight="1" x14ac:dyDescent="0.2">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spans="1:38" ht="15.75" customHeight="1" x14ac:dyDescent="0.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spans="1:38" ht="15.75" customHeight="1" x14ac:dyDescent="0.2">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spans="1:38" ht="15.75" customHeight="1" x14ac:dyDescent="0.2">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spans="1:38" ht="15.75" customHeight="1" x14ac:dyDescent="0.2">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spans="1:38" ht="15.75" customHeight="1" x14ac:dyDescent="0.2">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spans="1:38" ht="15.75" customHeight="1" x14ac:dyDescent="0.2">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spans="1:38" ht="15.75" customHeight="1" x14ac:dyDescent="0.2">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spans="1:38" ht="15.75" customHeight="1" x14ac:dyDescent="0.2">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spans="1:38" ht="15.75" customHeight="1" x14ac:dyDescent="0.2">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spans="1:38" ht="15.75" customHeight="1" x14ac:dyDescent="0.2">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spans="1:38" ht="15.75" customHeight="1" x14ac:dyDescent="0.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spans="1:38" ht="15.75" customHeight="1" x14ac:dyDescent="0.2">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spans="1:38" ht="15.75" customHeight="1" x14ac:dyDescent="0.2">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spans="1:38" ht="15.75" customHeight="1" x14ac:dyDescent="0.2">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spans="1:38" ht="15.75" customHeight="1" x14ac:dyDescent="0.2">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spans="1:38" ht="15.75" customHeight="1" x14ac:dyDescent="0.2">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spans="1:38" ht="15.75" customHeight="1" x14ac:dyDescent="0.2">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spans="1:38" ht="15.75" customHeight="1" x14ac:dyDescent="0.2">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spans="1:38" ht="15.75" customHeight="1" x14ac:dyDescent="0.2">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spans="1:38" ht="15.75" customHeight="1" x14ac:dyDescent="0.2">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spans="1:38" ht="15.75" customHeight="1" x14ac:dyDescent="0.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spans="1:38" ht="15.75" customHeight="1" x14ac:dyDescent="0.2">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spans="1:38" ht="15.75" customHeight="1" x14ac:dyDescent="0.2">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spans="1:38" ht="15.75" customHeight="1" x14ac:dyDescent="0.2">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spans="1:38" ht="15.75" customHeight="1" x14ac:dyDescent="0.2">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spans="1:38" ht="15.75" customHeight="1" x14ac:dyDescent="0.2">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spans="1:38" ht="15.75" customHeight="1" x14ac:dyDescent="0.2">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spans="1:38" ht="15.75" customHeight="1" x14ac:dyDescent="0.2">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spans="1:38" ht="15.75" customHeight="1" x14ac:dyDescent="0.2">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spans="1:38" ht="15.75" customHeight="1" x14ac:dyDescent="0.2">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spans="1:38" ht="15.75" customHeight="1" x14ac:dyDescent="0.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spans="1:38" ht="15.75" customHeight="1" x14ac:dyDescent="0.2">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spans="1:38" ht="15.75" customHeight="1" x14ac:dyDescent="0.2">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spans="1:38" ht="15.75" customHeight="1" x14ac:dyDescent="0.2">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spans="1:38" ht="15.75" customHeight="1" x14ac:dyDescent="0.2">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spans="1:38" ht="15.75" customHeight="1" x14ac:dyDescent="0.2">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spans="1:38" ht="15.75" customHeight="1" x14ac:dyDescent="0.2">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spans="1:38" ht="15.75" customHeight="1" x14ac:dyDescent="0.2">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spans="1:38" ht="15.75" customHeight="1" x14ac:dyDescent="0.2">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spans="1:38" ht="15.75" customHeight="1" x14ac:dyDescent="0.2">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spans="1:38" ht="15.75" customHeight="1" x14ac:dyDescent="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spans="1:38" ht="15.75" customHeight="1" x14ac:dyDescent="0.2">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spans="1:38" ht="15.75" customHeight="1" x14ac:dyDescent="0.2">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spans="1:38" ht="15.75" customHeight="1" x14ac:dyDescent="0.2">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spans="1:38" ht="15.75" customHeight="1" x14ac:dyDescent="0.2">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spans="1:38" ht="15.75" customHeight="1" x14ac:dyDescent="0.2">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spans="1:38" ht="15.75" customHeight="1" x14ac:dyDescent="0.2">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spans="1:38" ht="15.75" customHeight="1" x14ac:dyDescent="0.2">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spans="1:38" ht="15.75" customHeight="1" x14ac:dyDescent="0.2">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spans="1:38" ht="15.75" customHeight="1" x14ac:dyDescent="0.2">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spans="1:38" ht="15.75" customHeight="1" x14ac:dyDescent="0.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spans="1:38" ht="15.75" customHeight="1" x14ac:dyDescent="0.2">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spans="1:38" ht="15.75" customHeight="1" x14ac:dyDescent="0.2">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spans="1:38" ht="15.75" customHeight="1" x14ac:dyDescent="0.2">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spans="1:38" ht="15.75" customHeight="1" x14ac:dyDescent="0.2">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spans="1:38" ht="15.75" customHeight="1" x14ac:dyDescent="0.2">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spans="1:38" ht="15.75" customHeight="1" x14ac:dyDescent="0.2">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spans="1:38" ht="15.75" customHeight="1" x14ac:dyDescent="0.2">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spans="1:38" ht="15.75" customHeight="1" x14ac:dyDescent="0.2">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spans="1:38" ht="15.75" customHeight="1" x14ac:dyDescent="0.2">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spans="1:38" ht="15.75" customHeight="1" x14ac:dyDescent="0.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spans="1:38" ht="15.75" customHeight="1" x14ac:dyDescent="0.2">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spans="1:38" ht="15.75" customHeight="1" x14ac:dyDescent="0.2">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spans="1:38" ht="15.75" customHeight="1" x14ac:dyDescent="0.2">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spans="1:38" ht="15.75" customHeight="1" x14ac:dyDescent="0.2">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spans="1:38" ht="15.75" customHeight="1" x14ac:dyDescent="0.2">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spans="1:38" ht="15.75" customHeight="1" x14ac:dyDescent="0.2">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spans="1:38" ht="15.75" customHeight="1" x14ac:dyDescent="0.2">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spans="1:38" ht="15.75" customHeight="1" x14ac:dyDescent="0.2">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spans="1:38" ht="15.75" customHeight="1" x14ac:dyDescent="0.2">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spans="1:38" ht="15.75" customHeight="1" x14ac:dyDescent="0.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spans="1:38" ht="15.75" customHeight="1" x14ac:dyDescent="0.2">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spans="1:38" ht="15.75" customHeight="1" x14ac:dyDescent="0.2">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spans="1:38" ht="15.75" customHeight="1" x14ac:dyDescent="0.2">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spans="1:38" ht="15.75" customHeight="1" x14ac:dyDescent="0.2">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spans="1:38" ht="15.75" customHeight="1" x14ac:dyDescent="0.2">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spans="1:38" ht="15.75" customHeight="1" x14ac:dyDescent="0.2">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spans="1:38" ht="15.75" customHeight="1" x14ac:dyDescent="0.2">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spans="1:38" ht="15.75" customHeight="1" x14ac:dyDescent="0.2">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spans="1:38" ht="15.75" customHeight="1" x14ac:dyDescent="0.2">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spans="1:38" ht="15.75" customHeight="1" x14ac:dyDescent="0.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spans="1:38" ht="15.75" customHeight="1" x14ac:dyDescent="0.2">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spans="1:38" ht="15.75" customHeight="1" x14ac:dyDescent="0.2">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spans="1:38" ht="15.75" customHeight="1" x14ac:dyDescent="0.2">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spans="1:38" ht="15.75" customHeight="1" x14ac:dyDescent="0.2">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spans="1:38" ht="15.75" customHeight="1" x14ac:dyDescent="0.2">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spans="1:38" ht="15.75" customHeight="1" x14ac:dyDescent="0.2">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spans="1:38" ht="15.75" customHeight="1" x14ac:dyDescent="0.2">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spans="1:38" ht="15.75" customHeight="1" x14ac:dyDescent="0.2">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spans="1:38" ht="15.75" customHeight="1" x14ac:dyDescent="0.2">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spans="1:38" ht="15.75" customHeight="1" x14ac:dyDescent="0.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spans="1:38" ht="15.75" customHeight="1" x14ac:dyDescent="0.2">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spans="1:38" ht="15.75" customHeight="1" x14ac:dyDescent="0.2">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spans="1:38" ht="15.75" customHeight="1" x14ac:dyDescent="0.2">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spans="1:38" ht="15.75" customHeight="1" x14ac:dyDescent="0.2">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spans="1:38" ht="15.75" customHeight="1" x14ac:dyDescent="0.2">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spans="1:38" ht="15.75" customHeight="1" x14ac:dyDescent="0.2">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spans="1:38" ht="15.75" customHeight="1" x14ac:dyDescent="0.2">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spans="1:38" ht="15.75" customHeight="1" x14ac:dyDescent="0.2">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spans="1:38" ht="15.75" customHeight="1" x14ac:dyDescent="0.2">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spans="1:38" ht="15.75" customHeight="1" x14ac:dyDescent="0.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spans="1:38" ht="15.75" customHeight="1" x14ac:dyDescent="0.2">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spans="1:38" ht="15.75" customHeight="1" x14ac:dyDescent="0.2">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spans="1:38" ht="15.75" customHeight="1" x14ac:dyDescent="0.2">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spans="1:38" ht="15.75" customHeight="1" x14ac:dyDescent="0.2">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spans="1:38" ht="15.75" customHeight="1" x14ac:dyDescent="0.2">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spans="1:38" ht="15.75" customHeight="1" x14ac:dyDescent="0.2">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spans="1:38" ht="15.75" customHeight="1" x14ac:dyDescent="0.2">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spans="1:38" ht="15.75" customHeight="1" x14ac:dyDescent="0.2">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spans="1:38" ht="15.75" customHeight="1" x14ac:dyDescent="0.2">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spans="1:38" ht="15.75" customHeight="1" x14ac:dyDescent="0.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spans="1:38" ht="15.75" customHeight="1" x14ac:dyDescent="0.2">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spans="1:38" ht="15.75" customHeight="1" x14ac:dyDescent="0.2">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spans="1:38" ht="15.75" customHeight="1" x14ac:dyDescent="0.2">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spans="1:38" ht="15.75" customHeight="1" x14ac:dyDescent="0.2">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spans="1:38" ht="15.75" customHeight="1" x14ac:dyDescent="0.2">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spans="1:38" ht="15.75" customHeight="1" x14ac:dyDescent="0.2">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spans="1:38" ht="15.75" customHeight="1" x14ac:dyDescent="0.2">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spans="1:38" ht="15.75" customHeight="1" x14ac:dyDescent="0.2">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spans="1:38" ht="15.75" customHeight="1" x14ac:dyDescent="0.2">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spans="1:38" ht="15.75" customHeight="1" x14ac:dyDescent="0.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spans="1:38" ht="15.75" customHeight="1" x14ac:dyDescent="0.2">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spans="1:38" ht="15.75" customHeight="1" x14ac:dyDescent="0.2">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spans="1:38" ht="15.75" customHeight="1" x14ac:dyDescent="0.2">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spans="1:38" ht="15.75" customHeight="1" x14ac:dyDescent="0.2">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spans="1:38" ht="15.75" customHeight="1" x14ac:dyDescent="0.2">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spans="1:38" ht="15.75" customHeight="1" x14ac:dyDescent="0.2">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spans="1:38" ht="15.75" customHeight="1" x14ac:dyDescent="0.2">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spans="1:38" ht="15.75" customHeight="1" x14ac:dyDescent="0.2">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spans="1:38" ht="15.75" customHeight="1" x14ac:dyDescent="0.2">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spans="1:38" ht="15.75" customHeight="1" x14ac:dyDescent="0.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spans="1:38" ht="15.75" customHeight="1" x14ac:dyDescent="0.2">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spans="1:38" ht="15.75" customHeight="1" x14ac:dyDescent="0.2">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spans="1:38" ht="15.75" customHeight="1" x14ac:dyDescent="0.2">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spans="1:38" ht="15.75" customHeight="1" x14ac:dyDescent="0.2">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spans="1:38" ht="15.75" customHeight="1" x14ac:dyDescent="0.2">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spans="1:38" ht="15.75" customHeight="1" x14ac:dyDescent="0.2">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spans="1:38" ht="15.75" customHeight="1" x14ac:dyDescent="0.2">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spans="1:38" ht="15.75" customHeight="1" x14ac:dyDescent="0.2">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spans="1:38" ht="15.75" customHeight="1" x14ac:dyDescent="0.2">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spans="1:38" ht="15.75" customHeight="1" x14ac:dyDescent="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spans="1:38" ht="15.75" customHeight="1" x14ac:dyDescent="0.2">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spans="1:38" ht="15.75" customHeight="1" x14ac:dyDescent="0.2">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spans="1:38" ht="15.75" customHeight="1" x14ac:dyDescent="0.2">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spans="1:38" ht="15.75" customHeight="1" x14ac:dyDescent="0.2">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spans="1:38" ht="15.75" customHeight="1" x14ac:dyDescent="0.2">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spans="1:38" ht="15.75" customHeight="1" x14ac:dyDescent="0.2">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spans="1:38" ht="15.75" customHeight="1" x14ac:dyDescent="0.2">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spans="1:38" ht="15.75" customHeight="1" x14ac:dyDescent="0.2">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spans="1:38" ht="15.75" customHeight="1" x14ac:dyDescent="0.2">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spans="1:38" ht="15.75" customHeight="1" x14ac:dyDescent="0.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spans="1:38" ht="15.75" customHeight="1" x14ac:dyDescent="0.2">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spans="1:38" ht="15.75" customHeight="1" x14ac:dyDescent="0.2">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spans="1:38" ht="15.75" customHeight="1" x14ac:dyDescent="0.2">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spans="1:38" ht="15.75" customHeight="1" x14ac:dyDescent="0.2">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spans="1:38" ht="15.75" customHeight="1" x14ac:dyDescent="0.2">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spans="1:38" ht="15.75" customHeight="1" x14ac:dyDescent="0.2">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spans="1:38" ht="15.75" customHeight="1" x14ac:dyDescent="0.2">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spans="1:38" ht="15.75" customHeight="1" x14ac:dyDescent="0.2">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spans="1:38" ht="15.75" customHeight="1" x14ac:dyDescent="0.2">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spans="1:38" ht="15.75" customHeight="1" x14ac:dyDescent="0.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spans="1:38" ht="15.75" customHeight="1" x14ac:dyDescent="0.2">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spans="1:38" ht="15.75" customHeight="1" x14ac:dyDescent="0.2">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spans="1:38" ht="15.75" customHeight="1" x14ac:dyDescent="0.2">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spans="1:38" ht="15.75" customHeight="1" x14ac:dyDescent="0.2">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spans="1:38" ht="15.75" customHeight="1" x14ac:dyDescent="0.2">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spans="1:38" ht="15.75" customHeight="1" x14ac:dyDescent="0.2">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spans="1:38" ht="15.75" customHeight="1" x14ac:dyDescent="0.2">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spans="1:38" ht="15.75" customHeight="1" x14ac:dyDescent="0.2">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spans="1:38" ht="15.75" customHeight="1" x14ac:dyDescent="0.2">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spans="1:38" ht="15.75" customHeight="1" x14ac:dyDescent="0.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spans="1:38" ht="15.75" customHeight="1" x14ac:dyDescent="0.2">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spans="1:38" ht="15.75" customHeight="1" x14ac:dyDescent="0.2">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spans="1:38" ht="15.75" customHeight="1" x14ac:dyDescent="0.2">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spans="1:38" ht="15.75" customHeight="1" x14ac:dyDescent="0.2">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spans="1:38" ht="15.75" customHeight="1" x14ac:dyDescent="0.2">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spans="1:38" ht="15.75" customHeight="1" x14ac:dyDescent="0.2">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spans="1:38" ht="15.75" customHeight="1" x14ac:dyDescent="0.2">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spans="1:38" ht="15.75" customHeight="1" x14ac:dyDescent="0.2">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spans="1:38" ht="15.75" customHeight="1" x14ac:dyDescent="0.2">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spans="1:38" ht="15.75" customHeight="1" x14ac:dyDescent="0.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spans="1:38" ht="15.75" customHeight="1" x14ac:dyDescent="0.2">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spans="1:38" ht="15.75" customHeight="1" x14ac:dyDescent="0.2">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spans="1:38" ht="15.75" customHeight="1" x14ac:dyDescent="0.2">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spans="1:38" ht="15.75" customHeight="1" x14ac:dyDescent="0.2">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spans="1:38" ht="15.75" customHeight="1" x14ac:dyDescent="0.2">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spans="1:38" ht="15.75" customHeight="1" x14ac:dyDescent="0.2">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spans="1:38" ht="15.75" customHeight="1" x14ac:dyDescent="0.2">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spans="1:38" ht="15.75" customHeight="1" x14ac:dyDescent="0.2">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spans="1:38" ht="15.75" customHeight="1" x14ac:dyDescent="0.2">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spans="1:38" ht="15.75" customHeight="1" x14ac:dyDescent="0.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spans="1:38" ht="15.75" customHeight="1" x14ac:dyDescent="0.2">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spans="1:38" ht="15.75" customHeight="1" x14ac:dyDescent="0.2">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spans="1:38" ht="15.75" customHeight="1" x14ac:dyDescent="0.2">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spans="1:38" ht="15.75" customHeight="1" x14ac:dyDescent="0.2">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spans="1:38" ht="15.75" customHeight="1" x14ac:dyDescent="0.2">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spans="1:38" ht="15.75" customHeight="1" x14ac:dyDescent="0.2">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spans="1:38" ht="15.75" customHeight="1" x14ac:dyDescent="0.2">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spans="1:38" ht="15.75" customHeight="1" x14ac:dyDescent="0.2">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spans="1:38" ht="15.75" customHeight="1" x14ac:dyDescent="0.2">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spans="1:38" ht="15.75" customHeight="1" x14ac:dyDescent="0.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spans="1:38" ht="15.75" customHeight="1" x14ac:dyDescent="0.2">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spans="1:38" ht="15.75" customHeight="1" x14ac:dyDescent="0.2">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spans="1:38" ht="15.75" customHeight="1" x14ac:dyDescent="0.2">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spans="1:38" ht="15.75" customHeight="1" x14ac:dyDescent="0.2">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spans="1:38" ht="15.75" customHeight="1" x14ac:dyDescent="0.2">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spans="1:38" ht="15.75" customHeight="1" x14ac:dyDescent="0.2">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spans="1:38" ht="15.75" customHeight="1" x14ac:dyDescent="0.2">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spans="1:38" ht="15.75" customHeight="1" x14ac:dyDescent="0.2">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spans="1:38" ht="15.75" customHeight="1" x14ac:dyDescent="0.2">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spans="1:38" ht="15.75" customHeight="1" x14ac:dyDescent="0.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spans="1:38" ht="15.75" customHeight="1" x14ac:dyDescent="0.2">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spans="1:38" ht="15.75" customHeight="1" x14ac:dyDescent="0.2">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spans="1:38" ht="15.75" customHeight="1" x14ac:dyDescent="0.2">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spans="1:38" ht="15.75" customHeight="1" x14ac:dyDescent="0.2">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spans="1:38" ht="15.75" customHeight="1" x14ac:dyDescent="0.2">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spans="1:38" ht="15.75" customHeight="1" x14ac:dyDescent="0.2">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spans="1:38" ht="15.75" customHeight="1" x14ac:dyDescent="0.2">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spans="1:38" ht="15.75" customHeight="1" x14ac:dyDescent="0.2">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spans="1:38" ht="15.75" customHeight="1" x14ac:dyDescent="0.2">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spans="1:38" ht="15.75" customHeight="1" x14ac:dyDescent="0.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spans="1:38" ht="15.75" customHeight="1" x14ac:dyDescent="0.2">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spans="1:38" ht="15.75" customHeight="1" x14ac:dyDescent="0.2">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spans="1:38" ht="15.75" customHeight="1" x14ac:dyDescent="0.2">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spans="1:38" ht="15.75" customHeight="1" x14ac:dyDescent="0.2">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spans="1:38" ht="15.75" customHeight="1" x14ac:dyDescent="0.2">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spans="1:38" ht="15.75" customHeight="1" x14ac:dyDescent="0.2">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spans="1:38" ht="15.75" customHeight="1" x14ac:dyDescent="0.2">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spans="1:38" ht="15.75" customHeight="1" x14ac:dyDescent="0.2">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spans="1:38" ht="15.75" customHeight="1" x14ac:dyDescent="0.2">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spans="1:38" ht="15.75" customHeight="1" x14ac:dyDescent="0.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spans="1:38" ht="15.75" customHeight="1" x14ac:dyDescent="0.2">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spans="1:38" ht="15.75" customHeight="1" x14ac:dyDescent="0.2">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spans="1:38" ht="15.75" customHeight="1" x14ac:dyDescent="0.2">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spans="1:38" ht="15.75" customHeight="1" x14ac:dyDescent="0.2">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spans="1:38" ht="15.75" customHeight="1" x14ac:dyDescent="0.2">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spans="1:38" ht="15.75" customHeight="1" x14ac:dyDescent="0.2">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spans="1:38" ht="15.75" customHeight="1" x14ac:dyDescent="0.2">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spans="1:38" ht="15.75" customHeight="1" x14ac:dyDescent="0.2">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spans="1:38" ht="15.75" customHeight="1" x14ac:dyDescent="0.2">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spans="1:38" ht="15.75" customHeight="1" x14ac:dyDescent="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spans="1:38" ht="15.75" customHeight="1" x14ac:dyDescent="0.2">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spans="1:38" ht="15.75" customHeight="1" x14ac:dyDescent="0.2">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spans="1:38" ht="15.75" customHeight="1" x14ac:dyDescent="0.2">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spans="1:38" ht="15.75" customHeight="1" x14ac:dyDescent="0.2">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spans="1:38" ht="15.75" customHeight="1" x14ac:dyDescent="0.2">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spans="1:38" ht="15.75" customHeight="1" x14ac:dyDescent="0.2">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spans="1:38" ht="15.75" customHeight="1" x14ac:dyDescent="0.2">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spans="1:38" ht="15.75" customHeight="1" x14ac:dyDescent="0.2">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spans="1:38" ht="15.75" customHeight="1" x14ac:dyDescent="0.2">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spans="1:38" ht="15.75" customHeight="1" x14ac:dyDescent="0.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spans="1:38" ht="15.75" customHeight="1" x14ac:dyDescent="0.2">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spans="1:38" ht="15.75" customHeight="1" x14ac:dyDescent="0.2">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spans="1:38" ht="15.75" customHeight="1" x14ac:dyDescent="0.2">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spans="1:38" ht="15.75" customHeight="1" x14ac:dyDescent="0.2">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spans="1:38" ht="15.75" customHeight="1" x14ac:dyDescent="0.2">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spans="1:38" ht="15.75" customHeight="1" x14ac:dyDescent="0.2">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spans="1:38" ht="15.75" customHeight="1" x14ac:dyDescent="0.2">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spans="1:38" ht="15.75" customHeight="1" x14ac:dyDescent="0.2">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spans="1:38" ht="15.75" customHeight="1" x14ac:dyDescent="0.2">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spans="1:38" ht="15.75" customHeight="1" x14ac:dyDescent="0.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spans="1:38" ht="15.75" customHeight="1" x14ac:dyDescent="0.2">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spans="1:38" ht="15.75" customHeight="1" x14ac:dyDescent="0.2">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spans="1:38" ht="15.75" customHeight="1" x14ac:dyDescent="0.2">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spans="1:38" ht="15.75" customHeight="1" x14ac:dyDescent="0.2">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spans="1:38" ht="15.75" customHeight="1" x14ac:dyDescent="0.2">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spans="1:38" ht="15.75" customHeight="1" x14ac:dyDescent="0.2">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spans="1:38" ht="15.75" customHeight="1" x14ac:dyDescent="0.2">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spans="1:38" ht="15.75" customHeight="1" x14ac:dyDescent="0.2">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spans="1:38" ht="15.75" customHeight="1" x14ac:dyDescent="0.2">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spans="1:38" ht="15.75" customHeight="1" x14ac:dyDescent="0.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spans="1:38" ht="15.75" customHeight="1" x14ac:dyDescent="0.2">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spans="1:38" ht="15.75" customHeight="1" x14ac:dyDescent="0.2">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spans="1:38" ht="15.75" customHeight="1" x14ac:dyDescent="0.2">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spans="1:38" ht="15.75" customHeight="1" x14ac:dyDescent="0.2">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spans="1:38" ht="15.75" customHeight="1" x14ac:dyDescent="0.2">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spans="1:38" ht="15.75" customHeight="1" x14ac:dyDescent="0.2">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spans="1:38" ht="15.75" customHeight="1" x14ac:dyDescent="0.2">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spans="1:38" ht="15.75" customHeight="1" x14ac:dyDescent="0.2">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spans="1:38" ht="15.75" customHeight="1" x14ac:dyDescent="0.2">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spans="1:38" ht="15.75" customHeight="1" x14ac:dyDescent="0.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spans="1:38" ht="15.75" customHeight="1" x14ac:dyDescent="0.2">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spans="1:38" ht="15.75" customHeight="1" x14ac:dyDescent="0.2">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spans="1:38" ht="15.75" customHeight="1" x14ac:dyDescent="0.2">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spans="1:38" ht="15.75" customHeight="1" x14ac:dyDescent="0.2">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spans="1:38" ht="15.75" customHeight="1" x14ac:dyDescent="0.2">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spans="1:38" ht="15.75" customHeight="1" x14ac:dyDescent="0.2">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spans="1:38" ht="15.75" customHeight="1" x14ac:dyDescent="0.2">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spans="1:38" ht="15.75" customHeight="1" x14ac:dyDescent="0.2">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spans="1:38" ht="15.75" customHeight="1" x14ac:dyDescent="0.2">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spans="1:38" ht="15.75" customHeight="1" x14ac:dyDescent="0.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spans="1:38" ht="15.75" customHeight="1" x14ac:dyDescent="0.2">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spans="1:38" ht="15.75" customHeight="1" x14ac:dyDescent="0.2">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spans="1:38" ht="15.75" customHeight="1" x14ac:dyDescent="0.2">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spans="1:38" ht="15.75" customHeight="1" x14ac:dyDescent="0.2">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spans="1:38" ht="15.75" customHeight="1" x14ac:dyDescent="0.2">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spans="1:38" ht="15.75" customHeight="1" x14ac:dyDescent="0.2">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spans="1:38" ht="15.75" customHeight="1" x14ac:dyDescent="0.2">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spans="1:38" ht="15.75" customHeight="1" x14ac:dyDescent="0.2">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spans="1:38" ht="15.75" customHeight="1" x14ac:dyDescent="0.2">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spans="1:38" ht="15.75" customHeight="1" x14ac:dyDescent="0.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spans="1:38" ht="15.75" customHeight="1" x14ac:dyDescent="0.2">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spans="1:38" ht="15.75" customHeight="1" x14ac:dyDescent="0.2">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spans="1:38" ht="15.75" customHeight="1" x14ac:dyDescent="0.2">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spans="1:38" ht="15.75" customHeight="1" x14ac:dyDescent="0.2">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spans="1:38" ht="15.75" customHeight="1" x14ac:dyDescent="0.2">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spans="1:38" ht="15.75" customHeight="1" x14ac:dyDescent="0.2">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spans="1:38" ht="15.75" customHeight="1" x14ac:dyDescent="0.2">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spans="1:38" ht="15.75" customHeight="1" x14ac:dyDescent="0.2">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spans="1:38" ht="15.75" customHeight="1" x14ac:dyDescent="0.2">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spans="1:38" ht="15.75" customHeight="1" x14ac:dyDescent="0.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spans="1:38" ht="15.75" customHeight="1" x14ac:dyDescent="0.2">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spans="1:38" ht="15.75" customHeight="1" x14ac:dyDescent="0.2">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spans="1:38" ht="15.75" customHeight="1" x14ac:dyDescent="0.2">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spans="1:38" ht="15.75" customHeight="1" x14ac:dyDescent="0.2">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spans="1:38" ht="15.75" customHeight="1" x14ac:dyDescent="0.2">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spans="1:38" ht="15.75" customHeight="1" x14ac:dyDescent="0.2">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spans="1:38" ht="15.75" customHeight="1" x14ac:dyDescent="0.2">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spans="1:38" ht="15.75" customHeight="1" x14ac:dyDescent="0.2">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spans="1:38" ht="15.75" customHeight="1" x14ac:dyDescent="0.2">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spans="1:38" ht="15.75" customHeight="1" x14ac:dyDescent="0.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spans="1:38" ht="15.75" customHeight="1" x14ac:dyDescent="0.2">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spans="1:38" ht="15.75" customHeight="1" x14ac:dyDescent="0.2">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spans="1:38" ht="15.75" customHeight="1" x14ac:dyDescent="0.2">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spans="1:38" ht="15.75" customHeight="1" x14ac:dyDescent="0.2">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spans="1:38" ht="15.75" customHeight="1" x14ac:dyDescent="0.2">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spans="1:38" ht="15.75" customHeight="1" x14ac:dyDescent="0.2">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spans="1:38" ht="15.75" customHeight="1" x14ac:dyDescent="0.2">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spans="1:38" ht="15.75" customHeight="1" x14ac:dyDescent="0.2">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spans="1:38" ht="15.75" customHeight="1" x14ac:dyDescent="0.2">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spans="1:38" ht="15.75" customHeight="1" x14ac:dyDescent="0.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spans="1:38" ht="15.75" customHeight="1" x14ac:dyDescent="0.2">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spans="1:38" ht="15.75" customHeight="1" x14ac:dyDescent="0.2">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spans="1:38" ht="15.75" customHeight="1" x14ac:dyDescent="0.2">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spans="1:38" ht="15.75" customHeight="1" x14ac:dyDescent="0.2">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spans="1:38" ht="15.75" customHeight="1" x14ac:dyDescent="0.2">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spans="1:38" ht="15.75" customHeight="1" x14ac:dyDescent="0.2">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spans="1:38" ht="15.75" customHeight="1" x14ac:dyDescent="0.2">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spans="1:38" ht="15.75" customHeight="1" x14ac:dyDescent="0.2">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spans="1:38" ht="15.75" customHeight="1" x14ac:dyDescent="0.2">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spans="1:38" ht="15.75" customHeight="1" x14ac:dyDescent="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spans="1:38" ht="15.75" customHeight="1" x14ac:dyDescent="0.2">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spans="1:38" ht="15.75" customHeight="1" x14ac:dyDescent="0.2">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spans="1:38" ht="15.75" customHeight="1" x14ac:dyDescent="0.2">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spans="1:38" ht="15.75" customHeight="1" x14ac:dyDescent="0.2">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spans="1:38" ht="15.75" customHeight="1" x14ac:dyDescent="0.2">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spans="1:38" ht="15.75" customHeight="1" x14ac:dyDescent="0.2">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spans="1:38" ht="15.75" customHeight="1" x14ac:dyDescent="0.2">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spans="1:38" ht="15.75" customHeight="1" x14ac:dyDescent="0.2">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spans="1:38" ht="15.75" customHeight="1" x14ac:dyDescent="0.2">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spans="1:38" ht="15.75" customHeight="1" x14ac:dyDescent="0.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spans="1:38" ht="15.75" customHeight="1" x14ac:dyDescent="0.2">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spans="1:38" ht="15.75" customHeight="1" x14ac:dyDescent="0.2">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spans="1:38" ht="15.75" customHeight="1" x14ac:dyDescent="0.2">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spans="1:38" ht="15.75" customHeight="1" x14ac:dyDescent="0.2">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spans="1:38" ht="15.75" customHeight="1" x14ac:dyDescent="0.2">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spans="1:38" ht="15.75" customHeight="1" x14ac:dyDescent="0.2">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spans="1:38" ht="15.75" customHeight="1" x14ac:dyDescent="0.2">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spans="1:38" ht="15.75" customHeight="1" x14ac:dyDescent="0.2">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spans="1:38" ht="15.75" customHeight="1" x14ac:dyDescent="0.2">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spans="1:38" ht="15.75" customHeight="1" x14ac:dyDescent="0.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spans="1:38" ht="15.75" customHeight="1" x14ac:dyDescent="0.2">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spans="1:38" ht="15.75" customHeight="1" x14ac:dyDescent="0.2">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spans="1:38" ht="15.75" customHeight="1" x14ac:dyDescent="0.2">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spans="1:38" ht="15.75" customHeight="1" x14ac:dyDescent="0.2">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spans="1:38" ht="15.75" customHeight="1" x14ac:dyDescent="0.2">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spans="1:38" ht="15.75" customHeight="1" x14ac:dyDescent="0.2">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spans="1:38" ht="15.75" customHeight="1" x14ac:dyDescent="0.2">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spans="1:38" ht="15.75" customHeight="1" x14ac:dyDescent="0.2">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spans="1:38" ht="15.75" customHeight="1" x14ac:dyDescent="0.2">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spans="1:38" ht="15.75" customHeight="1" x14ac:dyDescent="0.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spans="1:38" ht="15.75" customHeight="1" x14ac:dyDescent="0.2">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spans="1:38" ht="15.75" customHeight="1" x14ac:dyDescent="0.2">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spans="1:38" ht="15.75" customHeight="1" x14ac:dyDescent="0.2">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spans="1:38" ht="15.75" customHeight="1" x14ac:dyDescent="0.2">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spans="1:38" ht="15.75" customHeight="1" x14ac:dyDescent="0.2">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spans="1:38" ht="15.75" customHeight="1" x14ac:dyDescent="0.2">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spans="1:38" ht="15.75" customHeight="1" x14ac:dyDescent="0.2">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spans="1:38" ht="15.75" customHeight="1" x14ac:dyDescent="0.2">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spans="1:38" ht="15.75" customHeight="1" x14ac:dyDescent="0.2">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spans="1:38" ht="15.75" customHeight="1" x14ac:dyDescent="0.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spans="1:38" ht="15.75" customHeight="1" x14ac:dyDescent="0.2">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spans="1:38" ht="15.75" customHeight="1" x14ac:dyDescent="0.2">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spans="1:38" ht="15.75" customHeight="1" x14ac:dyDescent="0.2">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spans="1:38" ht="15.75" customHeight="1" x14ac:dyDescent="0.2">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spans="1:38" ht="15.75" customHeight="1" x14ac:dyDescent="0.2">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spans="1:38" ht="15.75" customHeight="1" x14ac:dyDescent="0.2">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spans="1:38" ht="15.75" customHeight="1" x14ac:dyDescent="0.2">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spans="1:38" ht="15.75" customHeight="1" x14ac:dyDescent="0.2">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spans="1:38" ht="15.75" customHeight="1" x14ac:dyDescent="0.2">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spans="1:38" ht="15.75" customHeight="1" x14ac:dyDescent="0.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spans="1:38" ht="15.75" customHeight="1" x14ac:dyDescent="0.2">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spans="1:38" ht="15.75" customHeight="1" x14ac:dyDescent="0.2">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spans="1:38" ht="15.75" customHeight="1" x14ac:dyDescent="0.2">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spans="1:38" ht="15.75" customHeight="1" x14ac:dyDescent="0.2">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spans="1:38" ht="15.75" customHeight="1" x14ac:dyDescent="0.2">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spans="1:38" ht="15.75" customHeight="1" x14ac:dyDescent="0.2">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spans="1:38" ht="15.75" customHeight="1" x14ac:dyDescent="0.2">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spans="1:38" ht="15.75" customHeight="1" x14ac:dyDescent="0.2">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spans="1:38" ht="15.75" customHeight="1" x14ac:dyDescent="0.2">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spans="1:38" ht="15.75" customHeight="1" x14ac:dyDescent="0.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spans="1:38" ht="15.75" customHeight="1" x14ac:dyDescent="0.2">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spans="1:38" ht="15.75" customHeight="1" x14ac:dyDescent="0.2">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spans="1:38" ht="15.75" customHeight="1" x14ac:dyDescent="0.2">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spans="1:38" ht="15.75" customHeight="1" x14ac:dyDescent="0.2">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spans="1:38" ht="15.75" customHeight="1" x14ac:dyDescent="0.2">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spans="1:38" ht="15.75" customHeight="1" x14ac:dyDescent="0.2">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spans="1:38" ht="15.75" customHeight="1" x14ac:dyDescent="0.2">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spans="1:38" ht="15.75" customHeight="1" x14ac:dyDescent="0.2">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spans="1:38" ht="15.75" customHeight="1" x14ac:dyDescent="0.2">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spans="1:38" ht="15.75" customHeight="1" x14ac:dyDescent="0.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spans="1:38" ht="15.75" customHeight="1" x14ac:dyDescent="0.2">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spans="1:38" ht="15.75" customHeight="1" x14ac:dyDescent="0.2">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spans="1:38" ht="15.75" customHeight="1" x14ac:dyDescent="0.2">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spans="1:38" ht="15.75" customHeight="1" x14ac:dyDescent="0.2">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spans="1:38" ht="15.75" customHeight="1" x14ac:dyDescent="0.2">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spans="1:38" ht="15.75" customHeight="1" x14ac:dyDescent="0.2">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spans="1:38" ht="15.75" customHeight="1" x14ac:dyDescent="0.2">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spans="1:38" ht="15.75" customHeight="1" x14ac:dyDescent="0.2">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spans="1:38" ht="15.75" customHeight="1" x14ac:dyDescent="0.2">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spans="1:38" ht="15.75" customHeight="1" x14ac:dyDescent="0.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spans="1:38" ht="15.75" customHeight="1" x14ac:dyDescent="0.2">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spans="1:38" ht="15.75" customHeight="1" x14ac:dyDescent="0.2">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spans="1:38" ht="15.75" customHeight="1" x14ac:dyDescent="0.2">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spans="1:38" ht="15.75" customHeight="1" x14ac:dyDescent="0.2">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spans="1:38" ht="15.75" customHeight="1" x14ac:dyDescent="0.2">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spans="1:38" ht="15.75" customHeight="1" x14ac:dyDescent="0.2">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spans="1:38" ht="15.75" customHeight="1" x14ac:dyDescent="0.2">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spans="1:38" ht="15.75" customHeight="1" x14ac:dyDescent="0.2">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spans="1:38" ht="15.75" customHeight="1" x14ac:dyDescent="0.2">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spans="1:38" ht="15.75" customHeight="1" x14ac:dyDescent="0.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spans="1:38" ht="15.75" customHeight="1" x14ac:dyDescent="0.2">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spans="1:38" ht="15.75" customHeight="1" x14ac:dyDescent="0.2">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spans="1:38" ht="15.75" customHeight="1" x14ac:dyDescent="0.2">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spans="1:38" ht="15.75" customHeight="1" x14ac:dyDescent="0.2">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spans="1:38" ht="15.75" customHeight="1" x14ac:dyDescent="0.2">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spans="1:38" ht="15.75" customHeight="1" x14ac:dyDescent="0.2">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spans="1:38" ht="15.75" customHeight="1" x14ac:dyDescent="0.2">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spans="1:38" ht="15.75" customHeight="1" x14ac:dyDescent="0.2">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spans="1:38" ht="15.75" customHeight="1" x14ac:dyDescent="0.2">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spans="1:38" ht="15.75" customHeight="1" x14ac:dyDescent="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spans="1:38" ht="15.75" customHeight="1" x14ac:dyDescent="0.2">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spans="1:38" ht="15.75" customHeight="1" x14ac:dyDescent="0.2">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spans="1:38" ht="15.75" customHeight="1" x14ac:dyDescent="0.2">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spans="1:38" ht="15.75" customHeight="1" x14ac:dyDescent="0.2">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spans="1:38" ht="15.75" customHeight="1" x14ac:dyDescent="0.2">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spans="1:38" ht="15.75" customHeight="1" x14ac:dyDescent="0.2">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spans="1:38" ht="15.75" customHeight="1" x14ac:dyDescent="0.2">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spans="1:38" ht="15.75" customHeight="1" x14ac:dyDescent="0.2">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spans="1:38" ht="15.75" customHeight="1" x14ac:dyDescent="0.2">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spans="1:38" ht="15.75" customHeight="1" x14ac:dyDescent="0.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spans="1:38" ht="15.75" customHeight="1" x14ac:dyDescent="0.2">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spans="1:38" ht="15.75" customHeight="1" x14ac:dyDescent="0.2">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spans="1:38" ht="15.75" customHeight="1" x14ac:dyDescent="0.2">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spans="1:38" ht="15.75" customHeight="1" x14ac:dyDescent="0.2">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spans="1:38" ht="15.75" customHeight="1" x14ac:dyDescent="0.2">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spans="1:38" ht="15.75" customHeight="1" x14ac:dyDescent="0.2">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spans="1:38" ht="15.75" customHeight="1" x14ac:dyDescent="0.2">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spans="1:38" ht="15.75" customHeight="1" x14ac:dyDescent="0.2">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spans="1:38" ht="15.75" customHeight="1" x14ac:dyDescent="0.2">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spans="1:38" ht="15.75" customHeight="1" x14ac:dyDescent="0.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spans="1:38" ht="15.75" customHeight="1" x14ac:dyDescent="0.2">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spans="1:38" ht="15.75" customHeight="1" x14ac:dyDescent="0.2">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spans="1:38" ht="15.75" customHeight="1" x14ac:dyDescent="0.2">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spans="1:38" ht="15.75" customHeight="1" x14ac:dyDescent="0.2">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spans="1:38" ht="15.75" customHeight="1" x14ac:dyDescent="0.2">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spans="1:38" ht="15.75" customHeight="1" x14ac:dyDescent="0.2">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spans="1:38" ht="15.75" customHeight="1" x14ac:dyDescent="0.2">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spans="1:38" ht="15.75" customHeight="1" x14ac:dyDescent="0.2">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spans="1:38" ht="15.75" customHeight="1" x14ac:dyDescent="0.2">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spans="1:38" ht="15.75" customHeight="1" x14ac:dyDescent="0.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spans="1:38" ht="15.75" customHeight="1" x14ac:dyDescent="0.2">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spans="1:38" ht="15.75" customHeight="1" x14ac:dyDescent="0.2">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spans="1:38" ht="15.75" customHeight="1" x14ac:dyDescent="0.2">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spans="1:38" ht="15.75" customHeight="1" x14ac:dyDescent="0.2">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spans="1:38" ht="15.75" customHeight="1" x14ac:dyDescent="0.2">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spans="1:38" ht="15.75" customHeight="1" x14ac:dyDescent="0.2">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spans="1:38" ht="15.75" customHeight="1" x14ac:dyDescent="0.2">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spans="1:38" ht="15.75" customHeight="1" x14ac:dyDescent="0.2">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spans="1:38" ht="15.75" customHeight="1" x14ac:dyDescent="0.2">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spans="1:38" ht="15.75" customHeight="1" x14ac:dyDescent="0.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spans="1:38" ht="15.75" customHeight="1" x14ac:dyDescent="0.2">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spans="1:38" ht="15.75" customHeight="1" x14ac:dyDescent="0.2">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spans="1:38" ht="15.75" customHeight="1" x14ac:dyDescent="0.2">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spans="1:38" ht="15.75" customHeight="1" x14ac:dyDescent="0.2">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spans="1:38" ht="15.75" customHeight="1" x14ac:dyDescent="0.2">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spans="1:38" ht="15.75" customHeight="1" x14ac:dyDescent="0.2">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spans="1:38" ht="15.75" customHeight="1" x14ac:dyDescent="0.2">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spans="1:38" ht="15.75" customHeight="1" x14ac:dyDescent="0.2">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spans="1:38" ht="15.75" customHeight="1" x14ac:dyDescent="0.2">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spans="1:38" ht="15.75" customHeight="1" x14ac:dyDescent="0.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spans="1:38" ht="15.75" customHeight="1" x14ac:dyDescent="0.2">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spans="1:38" ht="15.75" customHeight="1" x14ac:dyDescent="0.2">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spans="1:38" ht="15.75" customHeight="1" x14ac:dyDescent="0.2">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spans="1:38" ht="15.75" customHeight="1" x14ac:dyDescent="0.2">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spans="1:38" ht="15.75" customHeight="1" x14ac:dyDescent="0.2">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spans="1:38" ht="15.75" customHeight="1" x14ac:dyDescent="0.2">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spans="1:38" ht="15.75" customHeight="1" x14ac:dyDescent="0.2">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spans="1:38" ht="15.75" customHeight="1" x14ac:dyDescent="0.2">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spans="1:38" ht="15.75" customHeight="1" x14ac:dyDescent="0.2">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spans="1:38" ht="15.75" customHeight="1" x14ac:dyDescent="0.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spans="1:38" ht="15.75" customHeight="1" x14ac:dyDescent="0.2">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spans="1:38" ht="15.75" customHeight="1" x14ac:dyDescent="0.2">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spans="1:38" ht="15.75" customHeight="1" x14ac:dyDescent="0.2">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spans="1:38" ht="15.75" customHeight="1" x14ac:dyDescent="0.2">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spans="1:38" ht="15.75" customHeight="1" x14ac:dyDescent="0.2">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spans="1:38" ht="15.75" customHeight="1" x14ac:dyDescent="0.2">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spans="1:38" ht="15.75" customHeight="1" x14ac:dyDescent="0.2">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spans="1:38" ht="15.75" customHeight="1" x14ac:dyDescent="0.2">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spans="1:38" ht="15.75" customHeight="1" x14ac:dyDescent="0.2">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spans="1:38" ht="15.75" customHeight="1" x14ac:dyDescent="0.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spans="1:38" ht="15.75" customHeight="1" x14ac:dyDescent="0.2">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spans="1:38" ht="15.75" customHeight="1" x14ac:dyDescent="0.2">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spans="1:38" ht="15.75" customHeight="1" x14ac:dyDescent="0.2">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spans="1:38" ht="15.75" customHeight="1" x14ac:dyDescent="0.2">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spans="1:38" ht="15.75" customHeight="1" x14ac:dyDescent="0.2">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spans="1:38" ht="15.75" customHeight="1" x14ac:dyDescent="0.2">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spans="1:38" ht="15.75" customHeight="1" x14ac:dyDescent="0.2">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spans="1:38" ht="15.75" customHeight="1" x14ac:dyDescent="0.2">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spans="1:38" ht="15.75" customHeight="1" x14ac:dyDescent="0.2">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spans="1:38" ht="15.75" customHeight="1" x14ac:dyDescent="0.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spans="1:38" ht="15.75" customHeight="1" x14ac:dyDescent="0.2">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spans="1:38" ht="15.75" customHeight="1" x14ac:dyDescent="0.2">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spans="1:38" ht="15.75" customHeight="1" x14ac:dyDescent="0.2">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spans="1:38" ht="15.75" customHeight="1" x14ac:dyDescent="0.2">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spans="1:38" ht="15.75" customHeight="1" x14ac:dyDescent="0.2">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spans="1:38" ht="15.75" customHeight="1" x14ac:dyDescent="0.2">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spans="1:38" ht="15.75" customHeight="1" x14ac:dyDescent="0.2">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spans="1:38" ht="15.75" customHeight="1" x14ac:dyDescent="0.2">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spans="1:38" ht="15.75" customHeight="1" x14ac:dyDescent="0.2">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spans="1:38" ht="15.75" customHeight="1" x14ac:dyDescent="0.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spans="1:38" ht="15.75" customHeight="1" x14ac:dyDescent="0.2">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spans="1:38" ht="15.75" customHeight="1" x14ac:dyDescent="0.2">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spans="1:38" ht="15.75" customHeight="1" x14ac:dyDescent="0.2">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spans="1:38" ht="15.75" customHeight="1" x14ac:dyDescent="0.2">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spans="1:38" ht="15.75" customHeight="1" x14ac:dyDescent="0.2">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spans="1:38" ht="15.75" customHeight="1" x14ac:dyDescent="0.2">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spans="1:38" ht="15.75" customHeight="1" x14ac:dyDescent="0.2">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spans="1:38" ht="15.75" customHeight="1" x14ac:dyDescent="0.2">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spans="1:38" ht="15.75" customHeight="1" x14ac:dyDescent="0.2">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spans="1:38" ht="15.75" customHeight="1" x14ac:dyDescent="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spans="1:38" ht="15.75" customHeight="1" x14ac:dyDescent="0.2">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spans="1:38" ht="15.75" customHeight="1" x14ac:dyDescent="0.2">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spans="1:38" ht="15.75" customHeight="1" x14ac:dyDescent="0.2">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spans="1:38" ht="15.75" customHeight="1" x14ac:dyDescent="0.2">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spans="1:38" ht="15.75" customHeight="1" x14ac:dyDescent="0.2">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spans="1:38" ht="15.75" customHeight="1" x14ac:dyDescent="0.2">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spans="1:38" ht="15.75" customHeight="1" x14ac:dyDescent="0.2">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spans="1:38" ht="15.75" customHeight="1" x14ac:dyDescent="0.2">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spans="1:38" ht="15.75" customHeight="1" x14ac:dyDescent="0.2">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spans="1:38" ht="15.75" customHeight="1" x14ac:dyDescent="0.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spans="1:38" ht="15.75" customHeight="1" x14ac:dyDescent="0.2">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spans="1:38" ht="15.75" customHeight="1" x14ac:dyDescent="0.2">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spans="1:38" ht="15.75" customHeight="1" x14ac:dyDescent="0.2">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spans="1:38" ht="15.75" customHeight="1" x14ac:dyDescent="0.2">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spans="1:38" ht="15.75" customHeight="1" x14ac:dyDescent="0.2">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spans="1:38" ht="15.75" customHeight="1" x14ac:dyDescent="0.2">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spans="1:38" ht="15.75" customHeight="1" x14ac:dyDescent="0.2">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spans="1:38" ht="15.75" customHeight="1" x14ac:dyDescent="0.2">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spans="1:38" ht="15.75" customHeight="1" x14ac:dyDescent="0.2">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spans="1:38" ht="15.75" customHeight="1" x14ac:dyDescent="0.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spans="1:38" ht="15.75" customHeight="1" x14ac:dyDescent="0.2">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spans="1:38" ht="15.75" customHeight="1" x14ac:dyDescent="0.2">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spans="1:38" ht="15.75" customHeight="1" x14ac:dyDescent="0.2">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spans="1:38" ht="15.75" customHeight="1" x14ac:dyDescent="0.2">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spans="1:38" ht="15.75" customHeight="1" x14ac:dyDescent="0.2">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spans="1:38" ht="15.75" customHeight="1" x14ac:dyDescent="0.2">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spans="1:38" ht="15.75" customHeight="1" x14ac:dyDescent="0.2">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spans="1:38" ht="15.75" customHeight="1" x14ac:dyDescent="0.2">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spans="1:38" ht="15.75" customHeight="1" x14ac:dyDescent="0.2">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spans="1:38" ht="15.75" customHeight="1" x14ac:dyDescent="0.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spans="1:38" ht="15.75" customHeight="1" x14ac:dyDescent="0.2">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spans="1:38" ht="15.75" customHeight="1" x14ac:dyDescent="0.2">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spans="1:38" ht="15.75" customHeight="1" x14ac:dyDescent="0.2">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spans="1:38" ht="15.75" customHeight="1" x14ac:dyDescent="0.2">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spans="1:38" ht="15.75" customHeight="1" x14ac:dyDescent="0.2">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spans="1:38" ht="15.75" customHeight="1" x14ac:dyDescent="0.2">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spans="1:38" ht="15.75" customHeight="1" x14ac:dyDescent="0.2">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spans="1:38" ht="15.75" customHeight="1" x14ac:dyDescent="0.2">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spans="1:38" ht="15.75" customHeight="1" x14ac:dyDescent="0.2">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spans="1:38" ht="15.75" customHeight="1" x14ac:dyDescent="0.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spans="1:38" ht="15.75" customHeight="1" x14ac:dyDescent="0.2">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spans="1:38" ht="15.75" customHeight="1" x14ac:dyDescent="0.2">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spans="1:38" ht="15.75" customHeight="1" x14ac:dyDescent="0.2">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spans="1:38" ht="15.75" customHeight="1" x14ac:dyDescent="0.2">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spans="1:38" ht="15.75" customHeight="1" x14ac:dyDescent="0.2">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spans="1:38" ht="15.75" customHeight="1" x14ac:dyDescent="0.2">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spans="1:38" ht="15.75" customHeight="1" x14ac:dyDescent="0.2">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spans="1:38" ht="15.75" customHeight="1" x14ac:dyDescent="0.2">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spans="1:38" ht="15.75" customHeight="1" x14ac:dyDescent="0.2">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spans="1:38" ht="15.75" customHeight="1" x14ac:dyDescent="0.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spans="1:38" ht="15.75" customHeight="1" x14ac:dyDescent="0.2">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spans="1:38" ht="15.75" customHeight="1" x14ac:dyDescent="0.2">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spans="1:38" ht="15.75" customHeight="1" x14ac:dyDescent="0.2">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spans="1:38" ht="15.75" customHeight="1" x14ac:dyDescent="0.2">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spans="1:38" ht="15.75" customHeight="1" x14ac:dyDescent="0.2">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spans="1:38" ht="15.75" customHeight="1" x14ac:dyDescent="0.2">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spans="1:38" ht="15.75" customHeight="1" x14ac:dyDescent="0.2">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spans="1:38" ht="15.75" customHeight="1" x14ac:dyDescent="0.2">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spans="1:38" ht="15.75" customHeight="1" x14ac:dyDescent="0.2">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spans="1:38" ht="15.75" customHeight="1" x14ac:dyDescent="0.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spans="1:38" ht="15.75" customHeight="1" x14ac:dyDescent="0.2">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spans="1:38" ht="15.75" customHeight="1" x14ac:dyDescent="0.2">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spans="1:38" ht="15.75" customHeight="1" x14ac:dyDescent="0.2">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spans="1:38" ht="15.75" customHeight="1" x14ac:dyDescent="0.2">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spans="1:38" ht="15.75" customHeight="1" x14ac:dyDescent="0.2">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spans="1:38" ht="15.75" customHeight="1" x14ac:dyDescent="0.2">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spans="1:38" ht="15.75" customHeight="1" x14ac:dyDescent="0.2">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spans="1:38" ht="15.75" customHeight="1" x14ac:dyDescent="0.2">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spans="1:38" ht="15.75" customHeight="1" x14ac:dyDescent="0.2">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spans="1:38" ht="15.75" customHeight="1" x14ac:dyDescent="0.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spans="1:38" ht="15.75" customHeight="1" x14ac:dyDescent="0.2">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spans="1:38" ht="15.75" customHeight="1" x14ac:dyDescent="0.2">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spans="1:38" ht="15.75" customHeight="1" x14ac:dyDescent="0.2">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spans="1:38" ht="15.75" customHeight="1" x14ac:dyDescent="0.2">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spans="1:38" ht="15.75" customHeight="1" x14ac:dyDescent="0.2">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spans="1:38" ht="15.75" customHeight="1" x14ac:dyDescent="0.2">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spans="1:38" ht="15.75" customHeight="1" x14ac:dyDescent="0.2">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spans="1:38" ht="15.75" customHeight="1" x14ac:dyDescent="0.2">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spans="1:38" ht="15.75" customHeight="1" x14ac:dyDescent="0.2">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spans="1:38" ht="15.75" customHeight="1" x14ac:dyDescent="0.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spans="1:38" ht="15.75" customHeight="1" x14ac:dyDescent="0.2">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spans="1:38" ht="15.75" customHeight="1" x14ac:dyDescent="0.2">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spans="1:38" ht="15.75" customHeight="1" x14ac:dyDescent="0.2">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spans="1:38" ht="15.75" customHeight="1" x14ac:dyDescent="0.2">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spans="1:38" ht="15.75" customHeight="1" x14ac:dyDescent="0.2">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spans="1:38" ht="15.75" customHeight="1" x14ac:dyDescent="0.2">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spans="1:38" ht="15.75" customHeight="1" x14ac:dyDescent="0.2">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spans="1:38" ht="15.75" customHeight="1" x14ac:dyDescent="0.2">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spans="1:38" ht="15.75" customHeight="1" x14ac:dyDescent="0.2">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spans="1:38" ht="15.75" customHeight="1" x14ac:dyDescent="0.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spans="1:38" ht="15.75" customHeight="1" x14ac:dyDescent="0.2">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spans="1:38" ht="15.75" customHeight="1" x14ac:dyDescent="0.2">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spans="1:38" ht="15.75" customHeight="1" x14ac:dyDescent="0.2">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spans="1:38" ht="15.75" customHeight="1" x14ac:dyDescent="0.2">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spans="1:38" ht="15.75" customHeight="1" x14ac:dyDescent="0.2">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spans="1:38" ht="15.75" customHeight="1" x14ac:dyDescent="0.2">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spans="1:38" ht="15.75" customHeight="1" x14ac:dyDescent="0.2">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spans="1:38" ht="15.75" customHeight="1" x14ac:dyDescent="0.2">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spans="1:38" ht="15.75" customHeight="1" x14ac:dyDescent="0.2">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spans="1:38" ht="15.75" customHeight="1" x14ac:dyDescent="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spans="1:38" ht="15.75" customHeight="1" x14ac:dyDescent="0.2">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spans="1:38" ht="15.75" customHeight="1" x14ac:dyDescent="0.2">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spans="1:38" ht="15.75" customHeight="1" x14ac:dyDescent="0.2">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spans="1:38" ht="15.75" customHeight="1" x14ac:dyDescent="0.2">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spans="1:38" ht="15.75" customHeight="1" x14ac:dyDescent="0.2">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spans="1:38" ht="15.75" customHeight="1" x14ac:dyDescent="0.2">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spans="1:38" ht="15.75" customHeight="1" x14ac:dyDescent="0.2">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spans="1:38" ht="15.75" customHeight="1" x14ac:dyDescent="0.2">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spans="1:38" ht="15.75" customHeight="1" x14ac:dyDescent="0.2">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spans="1:38" ht="15.75" customHeight="1" x14ac:dyDescent="0.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spans="1:38" ht="15.75" customHeight="1" x14ac:dyDescent="0.2">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spans="1:38" ht="15.75" customHeight="1" x14ac:dyDescent="0.2">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spans="1:38" ht="15.75" customHeight="1" x14ac:dyDescent="0.2">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spans="1:38" ht="15.75" customHeight="1" x14ac:dyDescent="0.2">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spans="1:38" ht="15.75" customHeight="1" x14ac:dyDescent="0.2">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spans="1:38" ht="15.75" customHeight="1" x14ac:dyDescent="0.2">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spans="1:38" ht="15.75" customHeight="1" x14ac:dyDescent="0.2">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spans="1:38" ht="15.75" customHeight="1" x14ac:dyDescent="0.2">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spans="1:38" ht="15.75" customHeight="1" x14ac:dyDescent="0.2">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spans="1:38" ht="15.75" customHeight="1" x14ac:dyDescent="0.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spans="1:38" ht="15.75" customHeight="1" x14ac:dyDescent="0.2">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spans="1:38" ht="15.75" customHeight="1" x14ac:dyDescent="0.2">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spans="1:38" ht="15.75" customHeight="1" x14ac:dyDescent="0.2">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spans="1:38" ht="15.75" customHeight="1" x14ac:dyDescent="0.2">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spans="1:38" ht="15.75" customHeight="1" x14ac:dyDescent="0.2">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spans="1:38" ht="15.75" customHeight="1" x14ac:dyDescent="0.2">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spans="1:38" ht="15.75" customHeight="1" x14ac:dyDescent="0.2">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spans="1:38" ht="15.75" customHeight="1" x14ac:dyDescent="0.2">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spans="1:38" ht="15.75" customHeight="1" x14ac:dyDescent="0.2">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spans="1:38" ht="15.75" customHeight="1" x14ac:dyDescent="0.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spans="1:38" ht="15.75" customHeight="1" x14ac:dyDescent="0.2">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spans="1:38" ht="15.75" customHeight="1" x14ac:dyDescent="0.2">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spans="1:38" ht="15.75" customHeight="1" x14ac:dyDescent="0.2">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spans="1:38" ht="15.75" customHeight="1" x14ac:dyDescent="0.2">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spans="1:38" ht="15.75" customHeight="1" x14ac:dyDescent="0.2">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spans="1:38" ht="15.75" customHeight="1" x14ac:dyDescent="0.2">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spans="1:38" ht="15.75" customHeight="1" x14ac:dyDescent="0.2">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spans="1:38" ht="15.75" customHeight="1" x14ac:dyDescent="0.2">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spans="1:38" ht="15.75" customHeight="1" x14ac:dyDescent="0.2">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spans="1:38" ht="15.75" customHeight="1" x14ac:dyDescent="0.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spans="1:38" ht="15.75" customHeight="1" x14ac:dyDescent="0.2">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spans="1:38" ht="15.75" customHeight="1" x14ac:dyDescent="0.2">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spans="1:38" ht="15.75" customHeight="1" x14ac:dyDescent="0.2">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spans="1:38" ht="15.75" customHeight="1" x14ac:dyDescent="0.2">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spans="1:38" ht="15.75" customHeight="1" x14ac:dyDescent="0.2">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spans="1:38" ht="15.75" customHeight="1" x14ac:dyDescent="0.2">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spans="1:38" ht="15.75" customHeight="1" x14ac:dyDescent="0.2">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spans="1:38" ht="15.75" customHeight="1" x14ac:dyDescent="0.2">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spans="1:38" ht="15.75" customHeight="1" x14ac:dyDescent="0.2">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spans="1:38" ht="15.75" customHeight="1" x14ac:dyDescent="0.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spans="1:38" ht="15.75" customHeight="1" x14ac:dyDescent="0.2">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spans="1:38" ht="15.75" customHeight="1" x14ac:dyDescent="0.2">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spans="1:38" ht="15.75" customHeight="1" x14ac:dyDescent="0.2">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spans="1:38" ht="15.75" customHeight="1" x14ac:dyDescent="0.2">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spans="1:38" ht="15.75" customHeight="1" x14ac:dyDescent="0.2">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spans="1:38" ht="15.75" customHeight="1" x14ac:dyDescent="0.2">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spans="1:38" ht="15.75" customHeight="1" x14ac:dyDescent="0.2">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spans="1:38" ht="15.75" customHeight="1" x14ac:dyDescent="0.2">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spans="1:38" ht="15.75" customHeight="1" x14ac:dyDescent="0.2">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spans="1:38" ht="15.75" customHeight="1" x14ac:dyDescent="0.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spans="1:38" ht="15.75" customHeight="1" x14ac:dyDescent="0.2">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spans="1:38" ht="15.75" customHeight="1" x14ac:dyDescent="0.2">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spans="1:38" ht="15.75" customHeight="1" x14ac:dyDescent="0.2">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spans="1:38" ht="15.75" customHeight="1" x14ac:dyDescent="0.2">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spans="1:38" ht="15.75" customHeight="1" x14ac:dyDescent="0.2">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spans="1:38" ht="15.75" customHeight="1" x14ac:dyDescent="0.2">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spans="1:38" ht="15.75" customHeight="1" x14ac:dyDescent="0.2">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spans="1:38" ht="15.75" customHeight="1" x14ac:dyDescent="0.2">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spans="1:38" ht="15.75" customHeight="1" x14ac:dyDescent="0.2">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spans="1:38" ht="15.75" customHeight="1" x14ac:dyDescent="0.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spans="1:38" ht="15.75" customHeight="1" x14ac:dyDescent="0.2">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spans="1:38" ht="15.75" customHeight="1" x14ac:dyDescent="0.2">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spans="1:38" ht="15.75" customHeight="1" x14ac:dyDescent="0.2">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spans="1:38" ht="15.75" customHeight="1" x14ac:dyDescent="0.2">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spans="1:38" ht="15.75" customHeight="1" x14ac:dyDescent="0.2">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spans="1:38" ht="15.75" customHeight="1" x14ac:dyDescent="0.2">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spans="1:38" ht="15.75" customHeight="1" x14ac:dyDescent="0.2">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spans="1:38" ht="15.75" customHeight="1" x14ac:dyDescent="0.2">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spans="1:38" ht="15.75" customHeight="1" x14ac:dyDescent="0.2">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spans="1:38" ht="15.75" customHeight="1" x14ac:dyDescent="0.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spans="1:38" ht="15.75" customHeight="1" x14ac:dyDescent="0.2">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spans="1:38" ht="15.75" customHeight="1" x14ac:dyDescent="0.2">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spans="1:38" ht="15.75" customHeight="1" x14ac:dyDescent="0.2">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spans="1:38" ht="15.75" customHeight="1" x14ac:dyDescent="0.2">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spans="1:38" ht="15.75" customHeight="1" x14ac:dyDescent="0.2">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spans="1:38" ht="15.75" customHeight="1" x14ac:dyDescent="0.2">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spans="1:38" ht="15.75" customHeight="1" x14ac:dyDescent="0.2">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spans="1:38" ht="15.75" customHeight="1" x14ac:dyDescent="0.2">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spans="1:38" ht="15.75" customHeight="1" x14ac:dyDescent="0.2">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spans="1:38" ht="15.75" customHeight="1" x14ac:dyDescent="0.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spans="1:38" ht="15.75" customHeight="1" x14ac:dyDescent="0.2">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spans="1:38" ht="15.75" customHeight="1" x14ac:dyDescent="0.2">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spans="1:38" ht="15.75" customHeight="1" x14ac:dyDescent="0.2">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spans="1:38" ht="15.75" customHeight="1" x14ac:dyDescent="0.2">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spans="1:38" ht="15.75" customHeight="1" x14ac:dyDescent="0.2">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spans="1:38" ht="15.75" customHeight="1" x14ac:dyDescent="0.2">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spans="1:38" ht="15.75" customHeight="1" x14ac:dyDescent="0.2">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spans="1:38" ht="15.75" customHeight="1" x14ac:dyDescent="0.2">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97"/>
  <sheetViews>
    <sheetView topLeftCell="AG103" workbookViewId="0">
      <selection activeCell="AJ58" sqref="AJ58"/>
    </sheetView>
  </sheetViews>
  <sheetFormatPr defaultColWidth="14.42578125" defaultRowHeight="15.75" customHeight="1" x14ac:dyDescent="0.2"/>
  <cols>
    <col min="2" max="2" width="19.42578125" customWidth="1"/>
  </cols>
  <sheetData>
    <row r="1" spans="1:38" ht="12.75" x14ac:dyDescent="0.2">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row>
    <row r="2" spans="1:38" ht="18.75" customHeight="1" x14ac:dyDescent="0.2">
      <c r="A2" s="28">
        <v>0.81100000000000005</v>
      </c>
      <c r="B2" s="12"/>
      <c r="C2" s="12"/>
      <c r="D2" s="28">
        <v>67</v>
      </c>
      <c r="E2" s="12"/>
      <c r="F2" s="12"/>
      <c r="G2" s="12"/>
      <c r="H2" s="12"/>
      <c r="I2" s="12"/>
      <c r="J2" s="28">
        <v>68</v>
      </c>
      <c r="K2" s="12"/>
      <c r="L2" s="12"/>
      <c r="M2" s="12"/>
      <c r="N2" s="12"/>
      <c r="O2" s="12"/>
      <c r="P2" s="28">
        <v>69</v>
      </c>
      <c r="Q2" s="12"/>
      <c r="R2" s="12"/>
      <c r="S2" s="12"/>
      <c r="T2" s="12"/>
      <c r="U2" s="12"/>
      <c r="V2" s="28">
        <v>70</v>
      </c>
      <c r="W2" s="12"/>
      <c r="X2" s="12"/>
      <c r="Y2" s="12"/>
      <c r="Z2" s="12"/>
      <c r="AA2" s="12"/>
      <c r="AB2" s="28">
        <v>71</v>
      </c>
      <c r="AC2" s="12"/>
      <c r="AD2" s="12"/>
      <c r="AE2" s="12"/>
      <c r="AF2" s="12"/>
      <c r="AG2" s="12"/>
      <c r="AH2" s="28">
        <v>72</v>
      </c>
      <c r="AI2" s="12"/>
      <c r="AJ2" s="12"/>
      <c r="AK2" s="12"/>
      <c r="AL2" s="12"/>
    </row>
    <row r="3" spans="1:38" ht="34.5" customHeight="1" x14ac:dyDescent="0.25">
      <c r="A3" s="392" t="s">
        <v>90</v>
      </c>
      <c r="B3" s="381"/>
      <c r="C3" s="14"/>
      <c r="D3" s="30" t="s">
        <v>227</v>
      </c>
      <c r="E3" s="31" t="s">
        <v>54</v>
      </c>
      <c r="F3" s="31" t="s">
        <v>55</v>
      </c>
      <c r="G3" s="31" t="s">
        <v>56</v>
      </c>
      <c r="H3" s="31" t="s">
        <v>57</v>
      </c>
      <c r="I3" s="14"/>
      <c r="J3" s="39" t="s">
        <v>228</v>
      </c>
      <c r="K3" s="31" t="s">
        <v>54</v>
      </c>
      <c r="L3" s="31" t="s">
        <v>55</v>
      </c>
      <c r="M3" s="31" t="s">
        <v>56</v>
      </c>
      <c r="N3" s="31" t="s">
        <v>57</v>
      </c>
      <c r="O3" s="14"/>
      <c r="P3" s="39" t="s">
        <v>229</v>
      </c>
      <c r="Q3" s="31" t="s">
        <v>54</v>
      </c>
      <c r="R3" s="31" t="s">
        <v>55</v>
      </c>
      <c r="S3" s="31" t="s">
        <v>56</v>
      </c>
      <c r="T3" s="31" t="s">
        <v>57</v>
      </c>
      <c r="U3" s="14"/>
      <c r="V3" s="39" t="s">
        <v>230</v>
      </c>
      <c r="W3" s="31" t="s">
        <v>54</v>
      </c>
      <c r="X3" s="31" t="s">
        <v>55</v>
      </c>
      <c r="Y3" s="31" t="s">
        <v>56</v>
      </c>
      <c r="Z3" s="31" t="s">
        <v>57</v>
      </c>
      <c r="AA3" s="14"/>
      <c r="AB3" s="39" t="s">
        <v>231</v>
      </c>
      <c r="AC3" s="31" t="s">
        <v>54</v>
      </c>
      <c r="AD3" s="31" t="s">
        <v>55</v>
      </c>
      <c r="AE3" s="31" t="s">
        <v>56</v>
      </c>
      <c r="AF3" s="31" t="s">
        <v>57</v>
      </c>
      <c r="AG3" s="14"/>
      <c r="AH3" s="39" t="s">
        <v>232</v>
      </c>
      <c r="AI3" s="31" t="s">
        <v>54</v>
      </c>
      <c r="AJ3" s="31" t="s">
        <v>55</v>
      </c>
      <c r="AK3" s="31" t="s">
        <v>56</v>
      </c>
      <c r="AL3" s="31" t="s">
        <v>57</v>
      </c>
    </row>
    <row r="4" spans="1:38" ht="18.75" customHeight="1" x14ac:dyDescent="0.2">
      <c r="A4" s="33" t="s">
        <v>18</v>
      </c>
      <c r="B4" s="12">
        <f t="shared" ref="B4:B58" si="0">(H4+N4+T4+Z4+AF4+AL4)/6</f>
        <v>10.279826631628149</v>
      </c>
      <c r="C4" s="12"/>
      <c r="D4" s="53" t="s">
        <v>18</v>
      </c>
      <c r="E4" s="28">
        <f>IF(ISERROR(HLOOKUP(D4,'Raw data'!$F$3:$BH$104,D$2,FALSE)),"",HLOOKUP(D4,'Raw data'!$F$3:$BH$104,D$2,FALSE))</f>
        <v>1</v>
      </c>
      <c r="F4" s="12">
        <f t="shared" ref="F4:F58" si="1">$E$60-E4</f>
        <v>26</v>
      </c>
      <c r="G4" s="12">
        <f t="shared" ref="G4:G58" si="2">100-(F4*$E$64)</f>
        <v>0</v>
      </c>
      <c r="H4" s="12">
        <f t="shared" ref="H4:H58" si="3">G4*$A$2</f>
        <v>0</v>
      </c>
      <c r="I4" s="12"/>
      <c r="J4" s="53" t="s">
        <v>18</v>
      </c>
      <c r="K4" s="28">
        <f>IF(ISERROR(HLOOKUP(J4,'Raw data'!$F$3:$BH$104,J$2,FALSE)),"",HLOOKUP(J4,'Raw data'!$F$3:$BH$104,J$2,FALSE))</f>
        <v>4</v>
      </c>
      <c r="L4" s="12">
        <f t="shared" ref="L4:L58" si="4">$K$60-K4</f>
        <v>110</v>
      </c>
      <c r="M4" s="12">
        <f t="shared" ref="M4:M58" si="5">100-(L4*$K$64)</f>
        <v>0</v>
      </c>
      <c r="N4" s="12">
        <f t="shared" ref="N4:N58" si="6">$A$2*M4</f>
        <v>0</v>
      </c>
      <c r="O4" s="12"/>
      <c r="P4" s="53" t="s">
        <v>18</v>
      </c>
      <c r="Q4" s="28">
        <f>IF(ISERROR(HLOOKUP(P4,'Raw data'!$F$3:$BH$104,P$2,FALSE)),"",HLOOKUP(P4,'Raw data'!$F$3:$BH$104,P$2,FALSE))</f>
        <v>6</v>
      </c>
      <c r="R4" s="12">
        <f t="shared" ref="R4:R58" si="7">$Q$60-Q4</f>
        <v>8</v>
      </c>
      <c r="S4" s="12">
        <f t="shared" ref="S4:S58" si="8">100-(R4*$Q$64)</f>
        <v>20</v>
      </c>
      <c r="T4" s="12">
        <f t="shared" ref="T4:T58" si="9">S4*$A$2</f>
        <v>16.220000000000002</v>
      </c>
      <c r="U4" s="12"/>
      <c r="V4" s="53" t="s">
        <v>18</v>
      </c>
      <c r="W4" s="28">
        <f>IF(ISERROR(HLOOKUP(V4,'Raw data'!$F$3:$BH$104,V$2,FALSE)),"",HLOOKUP(V4,'Raw data'!$F$3:$BH$104,V$2,FALSE))</f>
        <v>14</v>
      </c>
      <c r="X4" s="12">
        <f t="shared" ref="X4:X58" si="10">$W$60-W4</f>
        <v>162</v>
      </c>
      <c r="Y4" s="12">
        <f t="shared" ref="Y4:Y58" si="11">100-(X4*$W$64)</f>
        <v>6.3583815028901682</v>
      </c>
      <c r="Z4" s="12">
        <f t="shared" ref="Z4:Z58" si="12">Y4*$A$2</f>
        <v>5.1566473988439272</v>
      </c>
      <c r="AA4" s="12"/>
      <c r="AB4" s="53" t="s">
        <v>18</v>
      </c>
      <c r="AC4" s="28">
        <f>IF(ISERROR(HLOOKUP(AB4,'Raw data'!$F$3:$BH$104,AB$2,FALSE)),"",HLOOKUP(AB4,'Raw data'!$F$3:$BH$104,AB$2,FALSE))</f>
        <v>2</v>
      </c>
      <c r="AD4" s="12">
        <f t="shared" ref="AD4:AD58" si="13">$AC$60-AC4</f>
        <v>85</v>
      </c>
      <c r="AE4" s="12">
        <f t="shared" ref="AE4:AE58" si="14">100-(AD4*$AC$64)</f>
        <v>0</v>
      </c>
      <c r="AF4" s="12">
        <f t="shared" ref="AF4:AF58" si="15">AE4*$A$2</f>
        <v>0</v>
      </c>
      <c r="AG4" s="12"/>
      <c r="AH4" s="53" t="s">
        <v>18</v>
      </c>
      <c r="AI4" s="28">
        <f>IF(ISERROR(HLOOKUP(AH4,'Raw data'!$F$3:$BH$104,AH$2,FALSE)),"",HLOOKUP(AH4,'Raw data'!$F$3:$BH$104,AH$2,FALSE))</f>
        <v>0.66610000000000003</v>
      </c>
      <c r="AJ4" s="12">
        <f t="shared" ref="AJ4:AJ58" si="16">$AI$60-AI4</f>
        <v>0.11529999999999996</v>
      </c>
      <c r="AK4" s="12">
        <f t="shared" ref="AK4:AK58" si="17">100-(AJ4*$AI$64)</f>
        <v>49.694589877835959</v>
      </c>
      <c r="AL4" s="12">
        <f t="shared" ref="AL4:AL58" si="18">AK4*$A$2</f>
        <v>40.302312390924968</v>
      </c>
    </row>
    <row r="5" spans="1:38" ht="12.75" x14ac:dyDescent="0.2">
      <c r="A5" s="69" t="s">
        <v>118</v>
      </c>
      <c r="B5" s="12">
        <f t="shared" si="0"/>
        <v>52.586757018875041</v>
      </c>
      <c r="C5" s="12"/>
      <c r="D5" s="62" t="s">
        <v>118</v>
      </c>
      <c r="E5" s="28">
        <f>IF(ISERROR(HLOOKUP(D5,'Raw data'!$F$3:$BH$104,D$2,FALSE)),"",HLOOKUP(D5,'Raw data'!$F$3:$BH$104,D$2,FALSE))</f>
        <v>1</v>
      </c>
      <c r="F5" s="12">
        <f t="shared" si="1"/>
        <v>26</v>
      </c>
      <c r="G5" s="12">
        <f t="shared" si="2"/>
        <v>0</v>
      </c>
      <c r="H5" s="12">
        <f t="shared" si="3"/>
        <v>0</v>
      </c>
      <c r="I5" s="12"/>
      <c r="J5" s="62" t="s">
        <v>118</v>
      </c>
      <c r="K5" s="28">
        <f>IF(ISERROR(HLOOKUP(J5,'Raw data'!$F$3:$BH$104,J$2,FALSE)),"",HLOOKUP(J5,'Raw data'!$F$3:$BH$104,J$2,FALSE))</f>
        <v>86</v>
      </c>
      <c r="L5" s="12">
        <f t="shared" si="4"/>
        <v>28</v>
      </c>
      <c r="M5" s="12">
        <f t="shared" si="5"/>
        <v>74.545454545454547</v>
      </c>
      <c r="N5" s="12">
        <f t="shared" si="6"/>
        <v>60.456363636363641</v>
      </c>
      <c r="O5" s="12"/>
      <c r="P5" s="62" t="s">
        <v>118</v>
      </c>
      <c r="Q5" s="28">
        <f>IF(ISERROR(HLOOKUP(P5,'Raw data'!$F$3:$BH$104,P$2,FALSE)),"",HLOOKUP(P5,'Raw data'!$F$3:$BH$104,P$2,FALSE))</f>
        <v>14</v>
      </c>
      <c r="R5" s="12">
        <f t="shared" si="7"/>
        <v>0</v>
      </c>
      <c r="S5" s="12">
        <f t="shared" si="8"/>
        <v>100</v>
      </c>
      <c r="T5" s="12">
        <f t="shared" si="9"/>
        <v>81.100000000000009</v>
      </c>
      <c r="U5" s="12"/>
      <c r="V5" s="62" t="s">
        <v>118</v>
      </c>
      <c r="W5" s="28">
        <f>IF(ISERROR(HLOOKUP(V5,'Raw data'!$F$3:$BH$104,V$2,FALSE)),"",HLOOKUP(V5,'Raw data'!$F$3:$BH$104,V$2,FALSE))</f>
        <v>67</v>
      </c>
      <c r="X5" s="12">
        <f t="shared" si="10"/>
        <v>109</v>
      </c>
      <c r="Y5" s="12">
        <f t="shared" si="11"/>
        <v>36.994219653179186</v>
      </c>
      <c r="Z5" s="12">
        <f t="shared" si="12"/>
        <v>30.002312138728321</v>
      </c>
      <c r="AA5" s="12"/>
      <c r="AB5" s="62" t="s">
        <v>118</v>
      </c>
      <c r="AC5" s="28">
        <f>IF(ISERROR(HLOOKUP(AB5,'Raw data'!$F$3:$BH$104,AB$2,FALSE)),"",HLOOKUP(AB5,'Raw data'!$F$3:$BH$104,AB$2,FALSE))</f>
        <v>71</v>
      </c>
      <c r="AD5" s="12">
        <f t="shared" si="13"/>
        <v>16</v>
      </c>
      <c r="AE5" s="12">
        <f t="shared" si="14"/>
        <v>81.17647058823529</v>
      </c>
      <c r="AF5" s="12">
        <f t="shared" si="15"/>
        <v>65.834117647058818</v>
      </c>
      <c r="AG5" s="12"/>
      <c r="AH5" s="62" t="s">
        <v>118</v>
      </c>
      <c r="AI5" s="28">
        <f>IF(ISERROR(HLOOKUP(AH5,'Raw data'!$F$3:$BH$104,AH$2,FALSE)),"",HLOOKUP(AH5,'Raw data'!$F$3:$BH$104,AH$2,FALSE))</f>
        <v>0.77300000000000002</v>
      </c>
      <c r="AJ5" s="12">
        <f t="shared" si="16"/>
        <v>8.3999999999999631E-3</v>
      </c>
      <c r="AK5" s="12">
        <f t="shared" si="17"/>
        <v>96.335078534031425</v>
      </c>
      <c r="AL5" s="12">
        <f t="shared" si="18"/>
        <v>78.127748691099484</v>
      </c>
    </row>
    <row r="6" spans="1:38" ht="12.75" x14ac:dyDescent="0.2">
      <c r="A6" s="71" t="s">
        <v>142</v>
      </c>
      <c r="B6" s="12">
        <f t="shared" si="0"/>
        <v>31.534972931569087</v>
      </c>
      <c r="C6" s="12"/>
      <c r="D6" s="64" t="s">
        <v>142</v>
      </c>
      <c r="E6" s="28">
        <f>IF(ISERROR(HLOOKUP(D6,'Raw data'!$F$3:$BH$104,D$2,FALSE)),"",HLOOKUP(D6,'Raw data'!$F$3:$BH$104,D$2,FALSE))</f>
        <v>1</v>
      </c>
      <c r="F6" s="12">
        <f t="shared" si="1"/>
        <v>26</v>
      </c>
      <c r="G6" s="12">
        <f t="shared" si="2"/>
        <v>0</v>
      </c>
      <c r="H6" s="12">
        <f t="shared" si="3"/>
        <v>0</v>
      </c>
      <c r="I6" s="12"/>
      <c r="J6" s="64" t="s">
        <v>142</v>
      </c>
      <c r="K6" s="28">
        <f>IF(ISERROR(HLOOKUP(J6,'Raw data'!$F$3:$BH$104,J$2,FALSE)),"",HLOOKUP(J6,'Raw data'!$F$3:$BH$104,J$2,FALSE))</f>
        <v>68</v>
      </c>
      <c r="L6" s="12">
        <f t="shared" si="4"/>
        <v>46</v>
      </c>
      <c r="M6" s="12">
        <f t="shared" si="5"/>
        <v>58.18181818181818</v>
      </c>
      <c r="N6" s="12">
        <f t="shared" si="6"/>
        <v>47.185454545454547</v>
      </c>
      <c r="O6" s="12"/>
      <c r="P6" s="64" t="s">
        <v>142</v>
      </c>
      <c r="Q6" s="28">
        <f>IF(ISERROR(HLOOKUP(P6,'Raw data'!$F$3:$BH$104,P$2,FALSE)),"",HLOOKUP(P6,'Raw data'!$F$3:$BH$104,P$2,FALSE))</f>
        <v>8</v>
      </c>
      <c r="R6" s="12">
        <f t="shared" si="7"/>
        <v>6</v>
      </c>
      <c r="S6" s="12">
        <f t="shared" si="8"/>
        <v>40</v>
      </c>
      <c r="T6" s="12">
        <f t="shared" si="9"/>
        <v>32.440000000000005</v>
      </c>
      <c r="U6" s="12"/>
      <c r="V6" s="64" t="s">
        <v>142</v>
      </c>
      <c r="W6" s="28">
        <f>IF(ISERROR(HLOOKUP(V6,'Raw data'!$F$3:$BH$104,V$2,FALSE)),"",HLOOKUP(V6,'Raw data'!$F$3:$BH$104,V$2,FALSE))</f>
        <v>56</v>
      </c>
      <c r="X6" s="12">
        <f t="shared" si="10"/>
        <v>120</v>
      </c>
      <c r="Y6" s="12">
        <f t="shared" si="11"/>
        <v>30.635838150289018</v>
      </c>
      <c r="Z6" s="12">
        <f t="shared" si="12"/>
        <v>24.845664739884395</v>
      </c>
      <c r="AA6" s="12"/>
      <c r="AB6" s="64" t="s">
        <v>142</v>
      </c>
      <c r="AC6" s="28">
        <f>IF(ISERROR(HLOOKUP(AB6,'Raw data'!$F$3:$BH$104,AB$2,FALSE)),"",HLOOKUP(AB6,'Raw data'!$F$3:$BH$104,AB$2,FALSE))</f>
        <v>35</v>
      </c>
      <c r="AD6" s="12">
        <f t="shared" si="13"/>
        <v>52</v>
      </c>
      <c r="AE6" s="12">
        <f t="shared" si="14"/>
        <v>38.823529411764703</v>
      </c>
      <c r="AF6" s="12">
        <f t="shared" si="15"/>
        <v>31.485882352941175</v>
      </c>
      <c r="AG6" s="12"/>
      <c r="AH6" s="64" t="s">
        <v>142</v>
      </c>
      <c r="AI6" s="28">
        <f>IF(ISERROR(HLOOKUP(AH6,'Raw data'!$F$3:$BH$104,AH$2,FALSE)),"",HLOOKUP(AH6,'Raw data'!$F$3:$BH$104,AH$2,FALSE))</f>
        <v>0.70269999999999999</v>
      </c>
      <c r="AJ6" s="12">
        <f t="shared" si="16"/>
        <v>7.8699999999999992E-2</v>
      </c>
      <c r="AK6" s="12">
        <f t="shared" si="17"/>
        <v>65.663176265270494</v>
      </c>
      <c r="AL6" s="12">
        <f t="shared" si="18"/>
        <v>53.252835951134372</v>
      </c>
    </row>
    <row r="7" spans="1:38" ht="12.75" x14ac:dyDescent="0.2">
      <c r="A7" s="73" t="s">
        <v>143</v>
      </c>
      <c r="B7" s="12">
        <f t="shared" si="0"/>
        <v>11.526294998105515</v>
      </c>
      <c r="C7" s="12"/>
      <c r="D7" s="65" t="s">
        <v>143</v>
      </c>
      <c r="E7" s="28">
        <f>IF(ISERROR(HLOOKUP(D7,'Raw data'!$F$3:$BH$104,D$2,FALSE)),"",HLOOKUP(D7,'Raw data'!$F$3:$BH$104,D$2,FALSE))</f>
        <v>1</v>
      </c>
      <c r="F7" s="12">
        <f t="shared" si="1"/>
        <v>26</v>
      </c>
      <c r="G7" s="12">
        <f t="shared" si="2"/>
        <v>0</v>
      </c>
      <c r="H7" s="12">
        <f t="shared" si="3"/>
        <v>0</v>
      </c>
      <c r="I7" s="12"/>
      <c r="J7" s="65" t="s">
        <v>143</v>
      </c>
      <c r="K7" s="28">
        <f>IF(ISERROR(HLOOKUP(J7,'Raw data'!$F$3:$BH$104,J$2,FALSE)),"",HLOOKUP(J7,'Raw data'!$F$3:$BH$104,J$2,FALSE))</f>
        <v>31</v>
      </c>
      <c r="L7" s="12">
        <f t="shared" si="4"/>
        <v>83</v>
      </c>
      <c r="M7" s="12">
        <f t="shared" si="5"/>
        <v>24.545454545454547</v>
      </c>
      <c r="N7" s="12">
        <f t="shared" si="6"/>
        <v>19.90636363636364</v>
      </c>
      <c r="O7" s="12"/>
      <c r="P7" s="65" t="s">
        <v>143</v>
      </c>
      <c r="Q7" s="28">
        <f>IF(ISERROR(HLOOKUP(P7,'Raw data'!$F$3:$BH$104,P$2,FALSE)),"",HLOOKUP(P7,'Raw data'!$F$3:$BH$104,P$2,FALSE))</f>
        <v>5</v>
      </c>
      <c r="R7" s="12">
        <f t="shared" si="7"/>
        <v>9</v>
      </c>
      <c r="S7" s="12">
        <f t="shared" si="8"/>
        <v>10</v>
      </c>
      <c r="T7" s="12">
        <f t="shared" si="9"/>
        <v>8.1100000000000012</v>
      </c>
      <c r="U7" s="12"/>
      <c r="V7" s="65" t="s">
        <v>143</v>
      </c>
      <c r="W7" s="28">
        <f>IF(ISERROR(HLOOKUP(V7,'Raw data'!$F$3:$BH$104,V$2,FALSE)),"",HLOOKUP(V7,'Raw data'!$F$3:$BH$104,V$2,FALSE))</f>
        <v>32</v>
      </c>
      <c r="X7" s="12">
        <f t="shared" si="10"/>
        <v>144</v>
      </c>
      <c r="Y7" s="12">
        <f t="shared" si="11"/>
        <v>16.763005780346816</v>
      </c>
      <c r="Z7" s="12">
        <f t="shared" si="12"/>
        <v>13.594797687861268</v>
      </c>
      <c r="AA7" s="12"/>
      <c r="AB7" s="65" t="s">
        <v>143</v>
      </c>
      <c r="AC7" s="28">
        <f>IF(ISERROR(HLOOKUP(AB7,'Raw data'!$F$3:$BH$104,AB$2,FALSE)),"",HLOOKUP(AB7,'Raw data'!$F$3:$BH$104,AB$2,FALSE))</f>
        <v>16</v>
      </c>
      <c r="AD7" s="12">
        <f t="shared" si="13"/>
        <v>71</v>
      </c>
      <c r="AE7" s="12">
        <f t="shared" si="14"/>
        <v>16.470588235294116</v>
      </c>
      <c r="AF7" s="12">
        <f t="shared" si="15"/>
        <v>13.357647058823529</v>
      </c>
      <c r="AG7" s="12"/>
      <c r="AH7" s="65" t="s">
        <v>143</v>
      </c>
      <c r="AI7" s="28">
        <f>IF(ISERROR(HLOOKUP(AH7,'Raw data'!$F$3:$BH$104,AH$2,FALSE)),"",HLOOKUP(AH7,'Raw data'!$F$3:$BH$104,AH$2,FALSE))</f>
        <v>0.59230000000000005</v>
      </c>
      <c r="AJ7" s="12">
        <f t="shared" si="16"/>
        <v>0.18909999999999993</v>
      </c>
      <c r="AK7" s="12">
        <f t="shared" si="17"/>
        <v>17.49563699825481</v>
      </c>
      <c r="AL7" s="12">
        <f t="shared" si="18"/>
        <v>14.188961605584652</v>
      </c>
    </row>
    <row r="8" spans="1:38" ht="12.75" x14ac:dyDescent="0.2">
      <c r="A8" s="69" t="s">
        <v>144</v>
      </c>
      <c r="B8" s="12">
        <f t="shared" si="0"/>
        <v>49.670897843298917</v>
      </c>
      <c r="C8" s="12"/>
      <c r="D8" s="62" t="s">
        <v>144</v>
      </c>
      <c r="E8" s="28">
        <f>IF(ISERROR(HLOOKUP(D8,'Raw data'!$F$3:$BH$104,D$2,FALSE)),"",HLOOKUP(D8,'Raw data'!$F$3:$BH$104,D$2,FALSE))</f>
        <v>1</v>
      </c>
      <c r="F8" s="12">
        <f t="shared" si="1"/>
        <v>26</v>
      </c>
      <c r="G8" s="12">
        <f t="shared" si="2"/>
        <v>0</v>
      </c>
      <c r="H8" s="12">
        <f t="shared" si="3"/>
        <v>0</v>
      </c>
      <c r="I8" s="12"/>
      <c r="J8" s="62" t="s">
        <v>144</v>
      </c>
      <c r="K8" s="28">
        <f>IF(ISERROR(HLOOKUP(J8,'Raw data'!$F$3:$BH$104,J$2,FALSE)),"",HLOOKUP(J8,'Raw data'!$F$3:$BH$104,J$2,FALSE))</f>
        <v>86</v>
      </c>
      <c r="L8" s="12">
        <f t="shared" si="4"/>
        <v>28</v>
      </c>
      <c r="M8" s="12">
        <f t="shared" si="5"/>
        <v>74.545454545454547</v>
      </c>
      <c r="N8" s="12">
        <f t="shared" si="6"/>
        <v>60.456363636363641</v>
      </c>
      <c r="O8" s="12"/>
      <c r="P8" s="62" t="s">
        <v>144</v>
      </c>
      <c r="Q8" s="28">
        <f>IF(ISERROR(HLOOKUP(P8,'Raw data'!$F$3:$BH$104,P$2,FALSE)),"",HLOOKUP(P8,'Raw data'!$F$3:$BH$104,P$2,FALSE))</f>
        <v>14</v>
      </c>
      <c r="R8" s="12">
        <f t="shared" si="7"/>
        <v>0</v>
      </c>
      <c r="S8" s="12">
        <f t="shared" si="8"/>
        <v>100</v>
      </c>
      <c r="T8" s="12">
        <f t="shared" si="9"/>
        <v>81.100000000000009</v>
      </c>
      <c r="U8" s="12"/>
      <c r="V8" s="62" t="s">
        <v>144</v>
      </c>
      <c r="W8" s="28">
        <f>IF(ISERROR(HLOOKUP(V8,'Raw data'!$F$3:$BH$104,V$2,FALSE)),"",HLOOKUP(V8,'Raw data'!$F$3:$BH$104,V$2,FALSE))</f>
        <v>89</v>
      </c>
      <c r="X8" s="12">
        <f t="shared" si="10"/>
        <v>87</v>
      </c>
      <c r="Y8" s="12">
        <f t="shared" si="11"/>
        <v>49.710982658959537</v>
      </c>
      <c r="Z8" s="12">
        <f t="shared" si="12"/>
        <v>40.315606936416188</v>
      </c>
      <c r="AA8" s="12"/>
      <c r="AB8" s="62" t="s">
        <v>144</v>
      </c>
      <c r="AC8" s="28">
        <f>IF(ISERROR(HLOOKUP(AB8,'Raw data'!$F$3:$BH$104,AB$2,FALSE)),"",HLOOKUP(AB8,'Raw data'!$F$3:$BH$104,AB$2,FALSE))</f>
        <v>40</v>
      </c>
      <c r="AD8" s="12">
        <f t="shared" si="13"/>
        <v>47</v>
      </c>
      <c r="AE8" s="12">
        <f t="shared" si="14"/>
        <v>44.705882352941174</v>
      </c>
      <c r="AF8" s="12">
        <f t="shared" si="15"/>
        <v>36.256470588235295</v>
      </c>
      <c r="AG8" s="12"/>
      <c r="AH8" s="62" t="s">
        <v>144</v>
      </c>
      <c r="AI8" s="28">
        <f>IF(ISERROR(HLOOKUP(AH8,'Raw data'!$F$3:$BH$104,AH$2,FALSE)),"",HLOOKUP(AH8,'Raw data'!$F$3:$BH$104,AH$2,FALSE))</f>
        <v>0.77800000000000002</v>
      </c>
      <c r="AJ8" s="12">
        <f t="shared" si="16"/>
        <v>3.3999999999999586E-3</v>
      </c>
      <c r="AK8" s="12">
        <f t="shared" si="17"/>
        <v>98.516579406631777</v>
      </c>
      <c r="AL8" s="12">
        <f t="shared" si="18"/>
        <v>79.89694589877837</v>
      </c>
    </row>
    <row r="9" spans="1:38" ht="12.75" x14ac:dyDescent="0.2">
      <c r="A9" s="77" t="s">
        <v>145</v>
      </c>
      <c r="B9" s="12">
        <f t="shared" si="0"/>
        <v>28.703078955312183</v>
      </c>
      <c r="C9" s="12"/>
      <c r="D9" s="79" t="s">
        <v>145</v>
      </c>
      <c r="E9" s="28">
        <f>IF(ISERROR(HLOOKUP(D9,'Raw data'!$F$3:$BH$104,D$2,FALSE)),"",HLOOKUP(D9,'Raw data'!$F$3:$BH$104,D$2,FALSE))</f>
        <v>1</v>
      </c>
      <c r="F9" s="12">
        <f t="shared" si="1"/>
        <v>26</v>
      </c>
      <c r="G9" s="12">
        <f t="shared" si="2"/>
        <v>0</v>
      </c>
      <c r="H9" s="12">
        <f t="shared" si="3"/>
        <v>0</v>
      </c>
      <c r="I9" s="12"/>
      <c r="J9" s="79" t="s">
        <v>145</v>
      </c>
      <c r="K9" s="28">
        <f>IF(ISERROR(HLOOKUP(J9,'Raw data'!$F$3:$BH$104,J$2,FALSE)),"",HLOOKUP(J9,'Raw data'!$F$3:$BH$104,J$2,FALSE))</f>
        <v>33</v>
      </c>
      <c r="L9" s="12">
        <f t="shared" si="4"/>
        <v>81</v>
      </c>
      <c r="M9" s="12">
        <f t="shared" si="5"/>
        <v>26.36363636363636</v>
      </c>
      <c r="N9" s="12">
        <f t="shared" si="6"/>
        <v>21.380909090909089</v>
      </c>
      <c r="O9" s="12"/>
      <c r="P9" s="79" t="s">
        <v>145</v>
      </c>
      <c r="Q9" s="28">
        <f>IF(ISERROR(HLOOKUP(P9,'Raw data'!$F$3:$BH$104,P$2,FALSE)),"",HLOOKUP(P9,'Raw data'!$F$3:$BH$104,P$2,FALSE))</f>
        <v>9</v>
      </c>
      <c r="R9" s="12">
        <f t="shared" si="7"/>
        <v>5</v>
      </c>
      <c r="S9" s="12">
        <f t="shared" si="8"/>
        <v>50</v>
      </c>
      <c r="T9" s="12">
        <f t="shared" si="9"/>
        <v>40.550000000000004</v>
      </c>
      <c r="U9" s="12"/>
      <c r="V9" s="79" t="s">
        <v>145</v>
      </c>
      <c r="W9" s="28">
        <f>IF(ISERROR(HLOOKUP(V9,'Raw data'!$F$3:$BH$104,V$2,FALSE)),"",HLOOKUP(V9,'Raw data'!$F$3:$BH$104,V$2,FALSE))</f>
        <v>89</v>
      </c>
      <c r="X9" s="12">
        <f t="shared" si="10"/>
        <v>87</v>
      </c>
      <c r="Y9" s="12">
        <f t="shared" si="11"/>
        <v>49.710982658959537</v>
      </c>
      <c r="Z9" s="12">
        <f t="shared" si="12"/>
        <v>40.315606936416188</v>
      </c>
      <c r="AA9" s="12"/>
      <c r="AB9" s="79" t="s">
        <v>145</v>
      </c>
      <c r="AC9" s="28">
        <f>IF(ISERROR(HLOOKUP(AB9,'Raw data'!$F$3:$BH$104,AB$2,FALSE)),"",HLOOKUP(AB9,'Raw data'!$F$3:$BH$104,AB$2,FALSE))</f>
        <v>16</v>
      </c>
      <c r="AD9" s="12">
        <f t="shared" si="13"/>
        <v>71</v>
      </c>
      <c r="AE9" s="12">
        <f t="shared" si="14"/>
        <v>16.470588235294116</v>
      </c>
      <c r="AF9" s="12">
        <f t="shared" si="15"/>
        <v>13.357647058823529</v>
      </c>
      <c r="AG9" s="12"/>
      <c r="AH9" s="79" t="s">
        <v>145</v>
      </c>
      <c r="AI9" s="28">
        <f>IF(ISERROR(HLOOKUP(AH9,'Raw data'!$F$3:$BH$104,AH$2,FALSE)),"",HLOOKUP(AH9,'Raw data'!$F$3:$BH$104,AH$2,FALSE))</f>
        <v>0.71220000000000006</v>
      </c>
      <c r="AJ9" s="12">
        <f t="shared" si="16"/>
        <v>6.9199999999999928E-2</v>
      </c>
      <c r="AK9" s="12">
        <f t="shared" si="17"/>
        <v>69.808027923211199</v>
      </c>
      <c r="AL9" s="12">
        <f t="shared" si="18"/>
        <v>56.614310645724288</v>
      </c>
    </row>
    <row r="10" spans="1:38" ht="12.75" x14ac:dyDescent="0.2">
      <c r="A10" s="81" t="s">
        <v>146</v>
      </c>
      <c r="B10" s="12">
        <f t="shared" si="0"/>
        <v>45.875678758998276</v>
      </c>
      <c r="C10" s="12"/>
      <c r="D10" s="84" t="s">
        <v>146</v>
      </c>
      <c r="E10" s="28">
        <f>IF(ISERROR(HLOOKUP(D10,'Raw data'!$F$3:$BH$104,D$2,FALSE)),"",HLOOKUP(D10,'Raw data'!$F$3:$BH$104,D$2,FALSE))</f>
        <v>3</v>
      </c>
      <c r="F10" s="12">
        <f t="shared" si="1"/>
        <v>24</v>
      </c>
      <c r="G10" s="12">
        <f t="shared" si="2"/>
        <v>7.6923076923076934</v>
      </c>
      <c r="H10" s="12">
        <f t="shared" si="3"/>
        <v>6.2384615384615394</v>
      </c>
      <c r="I10" s="12"/>
      <c r="J10" s="84" t="s">
        <v>146</v>
      </c>
      <c r="K10" s="28">
        <f>IF(ISERROR(HLOOKUP(J10,'Raw data'!$F$3:$BH$104,J$2,FALSE)),"",HLOOKUP(J10,'Raw data'!$F$3:$BH$104,J$2,FALSE))</f>
        <v>82</v>
      </c>
      <c r="L10" s="12">
        <f t="shared" si="4"/>
        <v>32</v>
      </c>
      <c r="M10" s="12">
        <f t="shared" si="5"/>
        <v>70.909090909090907</v>
      </c>
      <c r="N10" s="12">
        <f t="shared" si="6"/>
        <v>57.507272727272728</v>
      </c>
      <c r="O10" s="12"/>
      <c r="P10" s="84" t="s">
        <v>146</v>
      </c>
      <c r="Q10" s="28">
        <f>IF(ISERROR(HLOOKUP(P10,'Raw data'!$F$3:$BH$104,P$2,FALSE)),"",HLOOKUP(P10,'Raw data'!$F$3:$BH$104,P$2,FALSE))</f>
        <v>13</v>
      </c>
      <c r="R10" s="12">
        <f t="shared" si="7"/>
        <v>1</v>
      </c>
      <c r="S10" s="12">
        <f t="shared" si="8"/>
        <v>90</v>
      </c>
      <c r="T10" s="12">
        <f t="shared" si="9"/>
        <v>72.990000000000009</v>
      </c>
      <c r="U10" s="12"/>
      <c r="V10" s="84" t="s">
        <v>146</v>
      </c>
      <c r="W10" s="28">
        <f>IF(ISERROR(HLOOKUP(V10,'Raw data'!$F$3:$BH$104,V$2,FALSE)),"",HLOOKUP(V10,'Raw data'!$F$3:$BH$104,V$2,FALSE))</f>
        <v>38</v>
      </c>
      <c r="X10" s="12">
        <f t="shared" si="10"/>
        <v>138</v>
      </c>
      <c r="Y10" s="12">
        <f t="shared" si="11"/>
        <v>20.23121387283237</v>
      </c>
      <c r="Z10" s="12">
        <f t="shared" si="12"/>
        <v>16.407514450867055</v>
      </c>
      <c r="AA10" s="12"/>
      <c r="AB10" s="84" t="s">
        <v>146</v>
      </c>
      <c r="AC10" s="28">
        <f>IF(ISERROR(HLOOKUP(AB10,'Raw data'!$F$3:$BH$104,AB$2,FALSE)),"",HLOOKUP(AB10,'Raw data'!$F$3:$BH$104,AB$2,FALSE))</f>
        <v>58</v>
      </c>
      <c r="AD10" s="12">
        <f t="shared" si="13"/>
        <v>29</v>
      </c>
      <c r="AE10" s="12">
        <f t="shared" si="14"/>
        <v>65.882352941176464</v>
      </c>
      <c r="AF10" s="12">
        <f t="shared" si="15"/>
        <v>53.430588235294117</v>
      </c>
      <c r="AG10" s="12"/>
      <c r="AH10" s="84" t="s">
        <v>146</v>
      </c>
      <c r="AI10" s="28">
        <f>IF(ISERROR(HLOOKUP(AH10,'Raw data'!$F$3:$BH$104,AH$2,FALSE)),"",HLOOKUP(AH10,'Raw data'!$F$3:$BH$104,AH$2,FALSE))</f>
        <v>0.74629999999999996</v>
      </c>
      <c r="AJ10" s="12">
        <f t="shared" si="16"/>
        <v>3.510000000000002E-2</v>
      </c>
      <c r="AK10" s="12">
        <f t="shared" si="17"/>
        <v>84.685863874345543</v>
      </c>
      <c r="AL10" s="12">
        <f t="shared" si="18"/>
        <v>68.680235602094243</v>
      </c>
    </row>
    <row r="11" spans="1:38" ht="12.75" x14ac:dyDescent="0.2">
      <c r="A11" s="77" t="s">
        <v>147</v>
      </c>
      <c r="B11" s="12">
        <f t="shared" si="0"/>
        <v>40.85674605254728</v>
      </c>
      <c r="C11" s="12"/>
      <c r="D11" s="79" t="s">
        <v>147</v>
      </c>
      <c r="E11" s="28">
        <f>IF(ISERROR(HLOOKUP(D11,'Raw data'!$F$3:$BH$104,D$2,FALSE)),"",HLOOKUP(D11,'Raw data'!$F$3:$BH$104,D$2,FALSE))</f>
        <v>1</v>
      </c>
      <c r="F11" s="12">
        <f t="shared" si="1"/>
        <v>26</v>
      </c>
      <c r="G11" s="12">
        <f t="shared" si="2"/>
        <v>0</v>
      </c>
      <c r="H11" s="12">
        <f t="shared" si="3"/>
        <v>0</v>
      </c>
      <c r="I11" s="12"/>
      <c r="J11" s="79" t="s">
        <v>147</v>
      </c>
      <c r="K11" s="28">
        <f>IF(ISERROR(HLOOKUP(J11,'Raw data'!$F$3:$BH$104,J$2,FALSE)),"",HLOOKUP(J11,'Raw data'!$F$3:$BH$104,J$2,FALSE))</f>
        <v>28</v>
      </c>
      <c r="L11" s="12">
        <f t="shared" si="4"/>
        <v>86</v>
      </c>
      <c r="M11" s="12">
        <f t="shared" si="5"/>
        <v>21.818181818181827</v>
      </c>
      <c r="N11" s="12">
        <f t="shared" si="6"/>
        <v>17.694545454545462</v>
      </c>
      <c r="O11" s="12"/>
      <c r="P11" s="79" t="s">
        <v>147</v>
      </c>
      <c r="Q11" s="28">
        <f>IF(ISERROR(HLOOKUP(P11,'Raw data'!$F$3:$BH$104,P$2,FALSE)),"",HLOOKUP(P11,'Raw data'!$F$3:$BH$104,P$2,FALSE))</f>
        <v>14</v>
      </c>
      <c r="R11" s="12">
        <f t="shared" si="7"/>
        <v>0</v>
      </c>
      <c r="S11" s="12">
        <f t="shared" si="8"/>
        <v>100</v>
      </c>
      <c r="T11" s="12">
        <f t="shared" si="9"/>
        <v>81.100000000000009</v>
      </c>
      <c r="U11" s="12"/>
      <c r="V11" s="79" t="s">
        <v>147</v>
      </c>
      <c r="W11" s="28">
        <f>IF(ISERROR(HLOOKUP(V11,'Raw data'!$F$3:$BH$104,V$2,FALSE)),"",HLOOKUP(V11,'Raw data'!$F$3:$BH$104,V$2,FALSE))</f>
        <v>82</v>
      </c>
      <c r="X11" s="12">
        <f t="shared" si="10"/>
        <v>94</v>
      </c>
      <c r="Y11" s="12">
        <f t="shared" si="11"/>
        <v>45.664739884393057</v>
      </c>
      <c r="Z11" s="12">
        <f t="shared" si="12"/>
        <v>37.034104046242774</v>
      </c>
      <c r="AA11" s="12"/>
      <c r="AB11" s="79" t="s">
        <v>147</v>
      </c>
      <c r="AC11" s="28">
        <f>IF(ISERROR(HLOOKUP(AB11,'Raw data'!$F$3:$BH$104,AB$2,FALSE)),"",HLOOKUP(AB11,'Raw data'!$F$3:$BH$104,AB$2,FALSE))</f>
        <v>50</v>
      </c>
      <c r="AD11" s="12">
        <f t="shared" si="13"/>
        <v>37</v>
      </c>
      <c r="AE11" s="12">
        <f t="shared" si="14"/>
        <v>56.470588235294116</v>
      </c>
      <c r="AF11" s="12">
        <f t="shared" si="15"/>
        <v>45.797647058823529</v>
      </c>
      <c r="AG11" s="12"/>
      <c r="AH11" s="79" t="s">
        <v>147</v>
      </c>
      <c r="AI11" s="28">
        <f>IF(ISERROR(HLOOKUP(AH11,'Raw data'!$F$3:$BH$104,AH$2,FALSE)),"",HLOOKUP(AH11,'Raw data'!$F$3:$BH$104,AH$2,FALSE))</f>
        <v>0.73170000000000002</v>
      </c>
      <c r="AJ11" s="12">
        <f t="shared" si="16"/>
        <v>4.9699999999999966E-2</v>
      </c>
      <c r="AK11" s="12">
        <f t="shared" si="17"/>
        <v>78.315881326352539</v>
      </c>
      <c r="AL11" s="12">
        <f t="shared" si="18"/>
        <v>63.514179755671911</v>
      </c>
    </row>
    <row r="12" spans="1:38" ht="12.75" x14ac:dyDescent="0.2">
      <c r="A12" s="73" t="s">
        <v>148</v>
      </c>
      <c r="B12" s="12">
        <f t="shared" si="0"/>
        <v>8.6394913588622497</v>
      </c>
      <c r="C12" s="12"/>
      <c r="D12" s="65" t="s">
        <v>148</v>
      </c>
      <c r="E12" s="28">
        <f>IF(ISERROR(HLOOKUP(D12,'Raw data'!$F$3:$BH$104,D$2,FALSE)),"",HLOOKUP(D12,'Raw data'!$F$3:$BH$104,D$2,FALSE))</f>
        <v>1</v>
      </c>
      <c r="F12" s="12">
        <f t="shared" si="1"/>
        <v>26</v>
      </c>
      <c r="G12" s="12">
        <f t="shared" si="2"/>
        <v>0</v>
      </c>
      <c r="H12" s="12">
        <f t="shared" si="3"/>
        <v>0</v>
      </c>
      <c r="I12" s="12"/>
      <c r="J12" s="65" t="s">
        <v>148</v>
      </c>
      <c r="K12" s="28">
        <f>IF(ISERROR(HLOOKUP(J12,'Raw data'!$F$3:$BH$104,J$2,FALSE)),"",HLOOKUP(J12,'Raw data'!$F$3:$BH$104,J$2,FALSE))</f>
        <v>27</v>
      </c>
      <c r="L12" s="12">
        <f t="shared" si="4"/>
        <v>87</v>
      </c>
      <c r="M12" s="12">
        <f t="shared" si="5"/>
        <v>20.909090909090907</v>
      </c>
      <c r="N12" s="12">
        <f t="shared" si="6"/>
        <v>16.957272727272727</v>
      </c>
      <c r="O12" s="12"/>
      <c r="P12" s="65" t="s">
        <v>148</v>
      </c>
      <c r="Q12" s="28">
        <f>IF(ISERROR(HLOOKUP(P12,'Raw data'!$F$3:$BH$104,P$2,FALSE)),"",HLOOKUP(P12,'Raw data'!$F$3:$BH$104,P$2,FALSE))</f>
        <v>4</v>
      </c>
      <c r="R12" s="12">
        <f t="shared" si="7"/>
        <v>10</v>
      </c>
      <c r="S12" s="12">
        <f t="shared" si="8"/>
        <v>0</v>
      </c>
      <c r="T12" s="12">
        <f t="shared" si="9"/>
        <v>0</v>
      </c>
      <c r="U12" s="12"/>
      <c r="V12" s="65" t="s">
        <v>148</v>
      </c>
      <c r="W12" s="28">
        <f>IF(ISERROR(HLOOKUP(V12,'Raw data'!$F$3:$BH$104,V$2,FALSE)),"",HLOOKUP(V12,'Raw data'!$F$3:$BH$104,V$2,FALSE))</f>
        <v>8</v>
      </c>
      <c r="X12" s="12">
        <f t="shared" si="10"/>
        <v>168</v>
      </c>
      <c r="Y12" s="12">
        <f t="shared" si="11"/>
        <v>2.8901734104046142</v>
      </c>
      <c r="Z12" s="12">
        <f t="shared" si="12"/>
        <v>2.3439306358381424</v>
      </c>
      <c r="AA12" s="12"/>
      <c r="AB12" s="65" t="s">
        <v>148</v>
      </c>
      <c r="AC12" s="28">
        <f>IF(ISERROR(HLOOKUP(AB12,'Raw data'!$F$3:$BH$104,AB$2,FALSE)),"",HLOOKUP(AB12,'Raw data'!$F$3:$BH$104,AB$2,FALSE))</f>
        <v>16</v>
      </c>
      <c r="AD12" s="12">
        <f t="shared" si="13"/>
        <v>71</v>
      </c>
      <c r="AE12" s="12">
        <f t="shared" si="14"/>
        <v>16.470588235294116</v>
      </c>
      <c r="AF12" s="12">
        <f t="shared" si="15"/>
        <v>13.357647058823529</v>
      </c>
      <c r="AG12" s="12"/>
      <c r="AH12" s="65" t="s">
        <v>148</v>
      </c>
      <c r="AI12" s="28">
        <f>IF(ISERROR(HLOOKUP(AH12,'Raw data'!$F$3:$BH$104,AH$2,FALSE)),"",HLOOKUP(AH12,'Raw data'!$F$3:$BH$104,AH$2,FALSE))</f>
        <v>0.60640000000000005</v>
      </c>
      <c r="AJ12" s="12">
        <f t="shared" si="16"/>
        <v>0.17499999999999993</v>
      </c>
      <c r="AK12" s="12">
        <f t="shared" si="17"/>
        <v>23.6474694589878</v>
      </c>
      <c r="AL12" s="12">
        <f t="shared" si="18"/>
        <v>19.178097731239106</v>
      </c>
    </row>
    <row r="13" spans="1:38" ht="12.75" x14ac:dyDescent="0.2">
      <c r="A13" s="77" t="s">
        <v>149</v>
      </c>
      <c r="B13" s="12">
        <f t="shared" si="0"/>
        <v>27.982311334261528</v>
      </c>
      <c r="C13" s="12"/>
      <c r="D13" s="79" t="s">
        <v>149</v>
      </c>
      <c r="E13" s="28">
        <f>IF(ISERROR(HLOOKUP(D13,'Raw data'!$F$3:$BH$104,D$2,FALSE)),"",HLOOKUP(D13,'Raw data'!$F$3:$BH$104,D$2,FALSE))</f>
        <v>1</v>
      </c>
      <c r="F13" s="12">
        <f t="shared" si="1"/>
        <v>26</v>
      </c>
      <c r="G13" s="12">
        <f t="shared" si="2"/>
        <v>0</v>
      </c>
      <c r="H13" s="12">
        <f t="shared" si="3"/>
        <v>0</v>
      </c>
      <c r="I13" s="12"/>
      <c r="J13" s="79" t="s">
        <v>149</v>
      </c>
      <c r="K13" s="28">
        <f>IF(ISERROR(HLOOKUP(J13,'Raw data'!$F$3:$BH$104,J$2,FALSE)),"",HLOOKUP(J13,'Raw data'!$F$3:$BH$104,J$2,FALSE))</f>
        <v>36</v>
      </c>
      <c r="L13" s="12">
        <f t="shared" si="4"/>
        <v>78</v>
      </c>
      <c r="M13" s="12">
        <f t="shared" si="5"/>
        <v>29.090909090909093</v>
      </c>
      <c r="N13" s="12">
        <f t="shared" si="6"/>
        <v>23.592727272727277</v>
      </c>
      <c r="O13" s="12"/>
      <c r="P13" s="79" t="s">
        <v>149</v>
      </c>
      <c r="Q13" s="28">
        <f>IF(ISERROR(HLOOKUP(P13,'Raw data'!$F$3:$BH$104,P$2,FALSE)),"",HLOOKUP(P13,'Raw data'!$F$3:$BH$104,P$2,FALSE))</f>
        <v>8</v>
      </c>
      <c r="R13" s="12">
        <f t="shared" si="7"/>
        <v>6</v>
      </c>
      <c r="S13" s="12">
        <f t="shared" si="8"/>
        <v>40</v>
      </c>
      <c r="T13" s="12">
        <f t="shared" si="9"/>
        <v>32.440000000000005</v>
      </c>
      <c r="U13" s="12"/>
      <c r="V13" s="79" t="s">
        <v>149</v>
      </c>
      <c r="W13" s="28">
        <f>IF(ISERROR(HLOOKUP(V13,'Raw data'!$F$3:$BH$104,V$2,FALSE)),"",HLOOKUP(V13,'Raw data'!$F$3:$BH$104,V$2,FALSE))</f>
        <v>66</v>
      </c>
      <c r="X13" s="12">
        <f t="shared" si="10"/>
        <v>110</v>
      </c>
      <c r="Y13" s="12">
        <f t="shared" si="11"/>
        <v>36.416184971098261</v>
      </c>
      <c r="Z13" s="12">
        <f t="shared" si="12"/>
        <v>29.533526011560692</v>
      </c>
      <c r="AA13" s="12"/>
      <c r="AB13" s="79" t="s">
        <v>149</v>
      </c>
      <c r="AC13" s="28">
        <f>IF(ISERROR(HLOOKUP(AB13,'Raw data'!$F$3:$BH$104,AB$2,FALSE)),"",HLOOKUP(AB13,'Raw data'!$F$3:$BH$104,AB$2,FALSE))</f>
        <v>39</v>
      </c>
      <c r="AD13" s="12">
        <f t="shared" si="13"/>
        <v>48</v>
      </c>
      <c r="AE13" s="12">
        <f t="shared" si="14"/>
        <v>43.529411764705884</v>
      </c>
      <c r="AF13" s="12">
        <f t="shared" si="15"/>
        <v>35.302352941176473</v>
      </c>
      <c r="AG13" s="12"/>
      <c r="AH13" s="79" t="s">
        <v>149</v>
      </c>
      <c r="AI13" s="28">
        <f>IF(ISERROR(HLOOKUP(AH13,'Raw data'!$F$3:$BH$104,AH$2,FALSE)),"",HLOOKUP(AH13,'Raw data'!$F$3:$BH$104,AH$2,FALSE))</f>
        <v>0.68510000000000004</v>
      </c>
      <c r="AJ13" s="12">
        <f t="shared" si="16"/>
        <v>9.6299999999999941E-2</v>
      </c>
      <c r="AK13" s="12">
        <f t="shared" si="17"/>
        <v>57.984293193717292</v>
      </c>
      <c r="AL13" s="12">
        <f t="shared" si="18"/>
        <v>47.025261780104728</v>
      </c>
    </row>
    <row r="14" spans="1:38" ht="12.75" x14ac:dyDescent="0.2">
      <c r="A14" s="33" t="s">
        <v>150</v>
      </c>
      <c r="B14" s="12">
        <f t="shared" si="0"/>
        <v>9.9353584641533939</v>
      </c>
      <c r="C14" s="12"/>
      <c r="D14" s="53" t="s">
        <v>150</v>
      </c>
      <c r="E14" s="28">
        <f>IF(ISERROR(HLOOKUP(D14,'Raw data'!$F$3:$BH$104,D$2,FALSE)),"",HLOOKUP(D14,'Raw data'!$F$3:$BH$104,D$2,FALSE))</f>
        <v>2</v>
      </c>
      <c r="F14" s="12">
        <f t="shared" si="1"/>
        <v>25</v>
      </c>
      <c r="G14" s="12">
        <f t="shared" si="2"/>
        <v>3.8461538461538396</v>
      </c>
      <c r="H14" s="12">
        <f t="shared" si="3"/>
        <v>3.1192307692307639</v>
      </c>
      <c r="I14" s="12"/>
      <c r="J14" s="53" t="s">
        <v>150</v>
      </c>
      <c r="K14" s="28">
        <f>IF(ISERROR(HLOOKUP(J14,'Raw data'!$F$3:$BH$104,J$2,FALSE)),"",HLOOKUP(J14,'Raw data'!$F$3:$BH$104,J$2,FALSE))</f>
        <v>15</v>
      </c>
      <c r="L14" s="12">
        <f t="shared" si="4"/>
        <v>99</v>
      </c>
      <c r="M14" s="12">
        <f t="shared" si="5"/>
        <v>10</v>
      </c>
      <c r="N14" s="12">
        <f t="shared" si="6"/>
        <v>8.1100000000000012</v>
      </c>
      <c r="O14" s="12"/>
      <c r="P14" s="53" t="s">
        <v>150</v>
      </c>
      <c r="Q14" s="28">
        <f>IF(ISERROR(HLOOKUP(P14,'Raw data'!$F$3:$BH$104,P$2,FALSE)),"",HLOOKUP(P14,'Raw data'!$F$3:$BH$104,P$2,FALSE))</f>
        <v>4</v>
      </c>
      <c r="R14" s="12">
        <f t="shared" si="7"/>
        <v>10</v>
      </c>
      <c r="S14" s="12">
        <f t="shared" si="8"/>
        <v>0</v>
      </c>
      <c r="T14" s="12">
        <f t="shared" si="9"/>
        <v>0</v>
      </c>
      <c r="U14" s="12"/>
      <c r="V14" s="53" t="s">
        <v>150</v>
      </c>
      <c r="W14" s="28">
        <f>IF(ISERROR(HLOOKUP(V14,'Raw data'!$F$3:$BH$104,V$2,FALSE)),"",HLOOKUP(V14,'Raw data'!$F$3:$BH$104,V$2,FALSE))</f>
        <v>69</v>
      </c>
      <c r="X14" s="12">
        <f t="shared" si="10"/>
        <v>107</v>
      </c>
      <c r="Y14" s="12">
        <f t="shared" si="11"/>
        <v>38.150289017341038</v>
      </c>
      <c r="Z14" s="12">
        <f t="shared" si="12"/>
        <v>30.939884393063583</v>
      </c>
      <c r="AA14" s="12"/>
      <c r="AB14" s="53" t="s">
        <v>150</v>
      </c>
      <c r="AC14" s="28">
        <f>IF(ISERROR(HLOOKUP(AB14,'Raw data'!$F$3:$BH$104,AB$2,FALSE)),"",HLOOKUP(AB14,'Raw data'!$F$3:$BH$104,AB$2,FALSE))</f>
        <v>3</v>
      </c>
      <c r="AD14" s="12">
        <f t="shared" si="13"/>
        <v>84</v>
      </c>
      <c r="AE14" s="12">
        <f t="shared" si="14"/>
        <v>1.1764705882352899</v>
      </c>
      <c r="AF14" s="12">
        <f t="shared" si="15"/>
        <v>0.95411764705882018</v>
      </c>
      <c r="AG14" s="12"/>
      <c r="AH14" s="53" t="s">
        <v>150</v>
      </c>
      <c r="AI14" s="28">
        <f>IF(ISERROR(HLOOKUP(AH14,'Raw data'!$F$3:$BH$104,AH$2,FALSE)),"",HLOOKUP(AH14,'Raw data'!$F$3:$BH$104,AH$2,FALSE))</f>
        <v>0.5988</v>
      </c>
      <c r="AJ14" s="12">
        <f t="shared" si="16"/>
        <v>0.18259999999999998</v>
      </c>
      <c r="AK14" s="12">
        <f t="shared" si="17"/>
        <v>20.331588132635247</v>
      </c>
      <c r="AL14" s="12">
        <f t="shared" si="18"/>
        <v>16.488917975567187</v>
      </c>
    </row>
    <row r="15" spans="1:38" ht="12.75" x14ac:dyDescent="0.2">
      <c r="A15" s="81" t="s">
        <v>151</v>
      </c>
      <c r="B15" s="12">
        <f t="shared" si="0"/>
        <v>56.920313340103455</v>
      </c>
      <c r="C15" s="12"/>
      <c r="D15" s="84" t="s">
        <v>151</v>
      </c>
      <c r="E15" s="28">
        <f>IF(ISERROR(HLOOKUP(D15,'Raw data'!$F$3:$BH$104,D$2,FALSE)),"",HLOOKUP(D15,'Raw data'!$F$3:$BH$104,D$2,FALSE))</f>
        <v>16</v>
      </c>
      <c r="F15" s="12">
        <f t="shared" si="1"/>
        <v>11</v>
      </c>
      <c r="G15" s="12">
        <f t="shared" si="2"/>
        <v>57.692307692307693</v>
      </c>
      <c r="H15" s="12">
        <f t="shared" si="3"/>
        <v>46.78846153846154</v>
      </c>
      <c r="I15" s="12"/>
      <c r="J15" s="84" t="s">
        <v>151</v>
      </c>
      <c r="K15" s="28">
        <f>IF(ISERROR(HLOOKUP(J15,'Raw data'!$F$3:$BH$104,J$2,FALSE)),"",HLOOKUP(J15,'Raw data'!$F$3:$BH$104,J$2,FALSE))</f>
        <v>113</v>
      </c>
      <c r="L15" s="12">
        <f t="shared" si="4"/>
        <v>1</v>
      </c>
      <c r="M15" s="12">
        <f t="shared" si="5"/>
        <v>99.090909090909093</v>
      </c>
      <c r="N15" s="12">
        <f t="shared" si="6"/>
        <v>80.362727272727284</v>
      </c>
      <c r="O15" s="12"/>
      <c r="P15" s="84" t="s">
        <v>151</v>
      </c>
      <c r="Q15" s="28">
        <f>IF(ISERROR(HLOOKUP(P15,'Raw data'!$F$3:$BH$104,P$2,FALSE)),"",HLOOKUP(P15,'Raw data'!$F$3:$BH$104,P$2,FALSE))</f>
        <v>13</v>
      </c>
      <c r="R15" s="12">
        <f t="shared" si="7"/>
        <v>1</v>
      </c>
      <c r="S15" s="12">
        <f t="shared" si="8"/>
        <v>90</v>
      </c>
      <c r="T15" s="12">
        <f t="shared" si="9"/>
        <v>72.990000000000009</v>
      </c>
      <c r="U15" s="12"/>
      <c r="V15" s="84" t="s">
        <v>151</v>
      </c>
      <c r="W15" s="28">
        <f>IF(ISERROR(HLOOKUP(V15,'Raw data'!$F$3:$BH$104,V$2,FALSE)),"",HLOOKUP(V15,'Raw data'!$F$3:$BH$104,V$2,FALSE))</f>
        <v>38</v>
      </c>
      <c r="X15" s="12">
        <f t="shared" si="10"/>
        <v>138</v>
      </c>
      <c r="Y15" s="12">
        <f t="shared" si="11"/>
        <v>20.23121387283237</v>
      </c>
      <c r="Z15" s="12">
        <f t="shared" si="12"/>
        <v>16.407514450867055</v>
      </c>
      <c r="AA15" s="12"/>
      <c r="AB15" s="84" t="s">
        <v>151</v>
      </c>
      <c r="AC15" s="28">
        <f>IF(ISERROR(HLOOKUP(AB15,'Raw data'!$F$3:$BH$104,AB$2,FALSE)),"",HLOOKUP(AB15,'Raw data'!$F$3:$BH$104,AB$2,FALSE))</f>
        <v>61</v>
      </c>
      <c r="AD15" s="12">
        <f t="shared" si="13"/>
        <v>26</v>
      </c>
      <c r="AE15" s="12">
        <f t="shared" si="14"/>
        <v>69.411764705882348</v>
      </c>
      <c r="AF15" s="12">
        <f t="shared" si="15"/>
        <v>56.292941176470585</v>
      </c>
      <c r="AG15" s="12"/>
      <c r="AH15" s="84" t="s">
        <v>151</v>
      </c>
      <c r="AI15" s="28">
        <f>IF(ISERROR(HLOOKUP(AH15,'Raw data'!$F$3:$BH$104,AH$2,FALSE)),"",HLOOKUP(AH15,'Raw data'!$F$3:$BH$104,AH$2,FALSE))</f>
        <v>0.74629999999999996</v>
      </c>
      <c r="AJ15" s="12">
        <f t="shared" si="16"/>
        <v>3.510000000000002E-2</v>
      </c>
      <c r="AK15" s="12">
        <f t="shared" si="17"/>
        <v>84.685863874345543</v>
      </c>
      <c r="AL15" s="12">
        <f t="shared" si="18"/>
        <v>68.680235602094243</v>
      </c>
    </row>
    <row r="16" spans="1:38" ht="12.75" x14ac:dyDescent="0.2">
      <c r="A16" s="81" t="s">
        <v>152</v>
      </c>
      <c r="B16" s="12">
        <f t="shared" si="0"/>
        <v>48.565667789575549</v>
      </c>
      <c r="C16" s="12"/>
      <c r="D16" s="84" t="s">
        <v>152</v>
      </c>
      <c r="E16" s="28">
        <f>IF(ISERROR(HLOOKUP(D16,'Raw data'!$F$3:$BH$104,D$2,FALSE)),"",HLOOKUP(D16,'Raw data'!$F$3:$BH$104,D$2,FALSE))</f>
        <v>1</v>
      </c>
      <c r="F16" s="12">
        <f t="shared" si="1"/>
        <v>26</v>
      </c>
      <c r="G16" s="12">
        <f t="shared" si="2"/>
        <v>0</v>
      </c>
      <c r="H16" s="12">
        <f t="shared" si="3"/>
        <v>0</v>
      </c>
      <c r="I16" s="12"/>
      <c r="J16" s="84" t="s">
        <v>152</v>
      </c>
      <c r="K16" s="28">
        <f>IF(ISERROR(HLOOKUP(J16,'Raw data'!$F$3:$BH$104,J$2,FALSE)),"",HLOOKUP(J16,'Raw data'!$F$3:$BH$104,J$2,FALSE))</f>
        <v>91</v>
      </c>
      <c r="L16" s="12">
        <f t="shared" si="4"/>
        <v>23</v>
      </c>
      <c r="M16" s="12">
        <f t="shared" si="5"/>
        <v>79.090909090909093</v>
      </c>
      <c r="N16" s="12">
        <f t="shared" si="6"/>
        <v>64.142727272727285</v>
      </c>
      <c r="O16" s="12"/>
      <c r="P16" s="84" t="s">
        <v>152</v>
      </c>
      <c r="Q16" s="28">
        <f>IF(ISERROR(HLOOKUP(P16,'Raw data'!$F$3:$BH$104,P$2,FALSE)),"",HLOOKUP(P16,'Raw data'!$F$3:$BH$104,P$2,FALSE))</f>
        <v>12</v>
      </c>
      <c r="R16" s="12">
        <f t="shared" si="7"/>
        <v>2</v>
      </c>
      <c r="S16" s="12">
        <f t="shared" si="8"/>
        <v>80</v>
      </c>
      <c r="T16" s="12">
        <f t="shared" si="9"/>
        <v>64.88000000000001</v>
      </c>
      <c r="U16" s="12"/>
      <c r="V16" s="84" t="s">
        <v>152</v>
      </c>
      <c r="W16" s="28">
        <f>IF(ISERROR(HLOOKUP(V16,'Raw data'!$F$3:$BH$104,V$2,FALSE)),"",HLOOKUP(V16,'Raw data'!$F$3:$BH$104,V$2,FALSE))</f>
        <v>38</v>
      </c>
      <c r="X16" s="12">
        <f t="shared" si="10"/>
        <v>138</v>
      </c>
      <c r="Y16" s="12">
        <f t="shared" si="11"/>
        <v>20.23121387283237</v>
      </c>
      <c r="Z16" s="12">
        <f t="shared" si="12"/>
        <v>16.407514450867055</v>
      </c>
      <c r="AA16" s="12"/>
      <c r="AB16" s="84" t="s">
        <v>152</v>
      </c>
      <c r="AC16" s="28">
        <f>IF(ISERROR(HLOOKUP(AB16,'Raw data'!$F$3:$BH$104,AB$2,FALSE)),"",HLOOKUP(AB16,'Raw data'!$F$3:$BH$104,AB$2,FALSE))</f>
        <v>83</v>
      </c>
      <c r="AD16" s="12">
        <f t="shared" si="13"/>
        <v>4</v>
      </c>
      <c r="AE16" s="12">
        <f t="shared" si="14"/>
        <v>95.294117647058826</v>
      </c>
      <c r="AF16" s="12">
        <f t="shared" si="15"/>
        <v>77.283529411764718</v>
      </c>
      <c r="AG16" s="12"/>
      <c r="AH16" s="84" t="s">
        <v>152</v>
      </c>
      <c r="AI16" s="28">
        <f>IF(ISERROR(HLOOKUP(AH16,'Raw data'!$F$3:$BH$104,AH$2,FALSE)),"",HLOOKUP(AH16,'Raw data'!$F$3:$BH$104,AH$2,FALSE))</f>
        <v>0.74629999999999996</v>
      </c>
      <c r="AJ16" s="12">
        <f t="shared" si="16"/>
        <v>3.510000000000002E-2</v>
      </c>
      <c r="AK16" s="12">
        <f t="shared" si="17"/>
        <v>84.685863874345543</v>
      </c>
      <c r="AL16" s="12">
        <f t="shared" si="18"/>
        <v>68.680235602094243</v>
      </c>
    </row>
    <row r="17" spans="1:38" ht="12.75" x14ac:dyDescent="0.2">
      <c r="A17" s="33" t="s">
        <v>153</v>
      </c>
      <c r="B17" s="12">
        <f t="shared" si="0"/>
        <v>15.706583064606804</v>
      </c>
      <c r="C17" s="12"/>
      <c r="D17" s="53" t="s">
        <v>153</v>
      </c>
      <c r="E17" s="28">
        <f>IF(ISERROR(HLOOKUP(D17,'Raw data'!$F$3:$BH$104,D$2,FALSE)),"",HLOOKUP(D17,'Raw data'!$F$3:$BH$104,D$2,FALSE))</f>
        <v>1</v>
      </c>
      <c r="F17" s="12">
        <f t="shared" si="1"/>
        <v>26</v>
      </c>
      <c r="G17" s="12">
        <f t="shared" si="2"/>
        <v>0</v>
      </c>
      <c r="H17" s="12">
        <f t="shared" si="3"/>
        <v>0</v>
      </c>
      <c r="I17" s="12"/>
      <c r="J17" s="53" t="s">
        <v>153</v>
      </c>
      <c r="K17" s="28">
        <f>IF(ISERROR(HLOOKUP(J17,'Raw data'!$F$3:$BH$104,J$2,FALSE)),"",HLOOKUP(J17,'Raw data'!$F$3:$BH$104,J$2,FALSE))</f>
        <v>19</v>
      </c>
      <c r="L17" s="12">
        <f t="shared" si="4"/>
        <v>95</v>
      </c>
      <c r="M17" s="12">
        <f t="shared" si="5"/>
        <v>13.63636363636364</v>
      </c>
      <c r="N17" s="12">
        <f t="shared" si="6"/>
        <v>11.059090909090912</v>
      </c>
      <c r="O17" s="12"/>
      <c r="P17" s="53" t="s">
        <v>153</v>
      </c>
      <c r="Q17" s="28">
        <f>IF(ISERROR(HLOOKUP(P17,'Raw data'!$F$3:$BH$104,P$2,FALSE)),"",HLOOKUP(P17,'Raw data'!$F$3:$BH$104,P$2,FALSE))</f>
        <v>4</v>
      </c>
      <c r="R17" s="12">
        <f t="shared" si="7"/>
        <v>10</v>
      </c>
      <c r="S17" s="12">
        <f t="shared" si="8"/>
        <v>0</v>
      </c>
      <c r="T17" s="12">
        <f t="shared" si="9"/>
        <v>0</v>
      </c>
      <c r="U17" s="12"/>
      <c r="V17" s="53" t="s">
        <v>153</v>
      </c>
      <c r="W17" s="28">
        <f>IF(ISERROR(HLOOKUP(V17,'Raw data'!$F$3:$BH$104,V$2,FALSE)),"",HLOOKUP(V17,'Raw data'!$F$3:$BH$104,V$2,FALSE))</f>
        <v>47</v>
      </c>
      <c r="X17" s="12">
        <f t="shared" si="10"/>
        <v>129</v>
      </c>
      <c r="Y17" s="12">
        <f t="shared" si="11"/>
        <v>25.433526011560687</v>
      </c>
      <c r="Z17" s="12">
        <f t="shared" si="12"/>
        <v>20.626589595375719</v>
      </c>
      <c r="AA17" s="12"/>
      <c r="AB17" s="53" t="s">
        <v>153</v>
      </c>
      <c r="AC17" s="28">
        <f>IF(ISERROR(HLOOKUP(AB17,'Raw data'!$F$3:$BH$104,AB$2,FALSE)),"",HLOOKUP(AB17,'Raw data'!$F$3:$BH$104,AB$2,FALSE))</f>
        <v>6</v>
      </c>
      <c r="AD17" s="12">
        <f t="shared" si="13"/>
        <v>81</v>
      </c>
      <c r="AE17" s="12">
        <f t="shared" si="14"/>
        <v>4.705882352941174</v>
      </c>
      <c r="AF17" s="12">
        <f t="shared" si="15"/>
        <v>3.8164705882352923</v>
      </c>
      <c r="AG17" s="12"/>
      <c r="AH17" s="53" t="s">
        <v>153</v>
      </c>
      <c r="AI17" s="28">
        <f>IF(ISERROR(HLOOKUP(AH17,'Raw data'!$F$3:$BH$104,AH$2,FALSE)),"",HLOOKUP(AH17,'Raw data'!$F$3:$BH$104,AH$2,FALSE))</f>
        <v>0.71819999999999995</v>
      </c>
      <c r="AJ17" s="12">
        <f t="shared" si="16"/>
        <v>6.3200000000000034E-2</v>
      </c>
      <c r="AK17" s="12">
        <f t="shared" si="17"/>
        <v>72.425828970331565</v>
      </c>
      <c r="AL17" s="12">
        <f t="shared" si="18"/>
        <v>58.737347294938907</v>
      </c>
    </row>
    <row r="18" spans="1:38" ht="12.75" x14ac:dyDescent="0.2">
      <c r="A18" s="81" t="s">
        <v>154</v>
      </c>
      <c r="B18" s="12">
        <f t="shared" si="0"/>
        <v>36.708721275815016</v>
      </c>
      <c r="C18" s="12"/>
      <c r="D18" s="84" t="s">
        <v>154</v>
      </c>
      <c r="E18" s="28">
        <f>IF(ISERROR(HLOOKUP(D18,'Raw data'!$F$3:$BH$104,D$2,FALSE)),"",HLOOKUP(D18,'Raw data'!$F$3:$BH$104,D$2,FALSE))</f>
        <v>1</v>
      </c>
      <c r="F18" s="12">
        <f t="shared" si="1"/>
        <v>26</v>
      </c>
      <c r="G18" s="12">
        <f t="shared" si="2"/>
        <v>0</v>
      </c>
      <c r="H18" s="12">
        <f t="shared" si="3"/>
        <v>0</v>
      </c>
      <c r="I18" s="12"/>
      <c r="J18" s="84" t="s">
        <v>154</v>
      </c>
      <c r="K18" s="28">
        <f>IF(ISERROR(HLOOKUP(J18,'Raw data'!$F$3:$BH$104,J$2,FALSE)),"",HLOOKUP(J18,'Raw data'!$F$3:$BH$104,J$2,FALSE))</f>
        <v>45</v>
      </c>
      <c r="L18" s="12">
        <f t="shared" si="4"/>
        <v>69</v>
      </c>
      <c r="M18" s="12">
        <f t="shared" si="5"/>
        <v>37.272727272727273</v>
      </c>
      <c r="N18" s="12">
        <f t="shared" si="6"/>
        <v>30.22818181818182</v>
      </c>
      <c r="O18" s="12"/>
      <c r="P18" s="84" t="s">
        <v>154</v>
      </c>
      <c r="Q18" s="28">
        <f>IF(ISERROR(HLOOKUP(P18,'Raw data'!$F$3:$BH$104,P$2,FALSE)),"",HLOOKUP(P18,'Raw data'!$F$3:$BH$104,P$2,FALSE))</f>
        <v>10</v>
      </c>
      <c r="R18" s="12">
        <f t="shared" si="7"/>
        <v>4</v>
      </c>
      <c r="S18" s="12">
        <f t="shared" si="8"/>
        <v>60</v>
      </c>
      <c r="T18" s="12">
        <f t="shared" si="9"/>
        <v>48.660000000000004</v>
      </c>
      <c r="U18" s="12"/>
      <c r="V18" s="84" t="s">
        <v>154</v>
      </c>
      <c r="W18" s="28">
        <f>IF(ISERROR(HLOOKUP(V18,'Raw data'!$F$3:$BH$104,V$2,FALSE)),"",HLOOKUP(V18,'Raw data'!$F$3:$BH$104,V$2,FALSE))</f>
        <v>40</v>
      </c>
      <c r="X18" s="12">
        <f t="shared" si="10"/>
        <v>136</v>
      </c>
      <c r="Y18" s="12">
        <f t="shared" si="11"/>
        <v>21.387283236994207</v>
      </c>
      <c r="Z18" s="12">
        <f t="shared" si="12"/>
        <v>17.345086705202302</v>
      </c>
      <c r="AA18" s="12"/>
      <c r="AB18" s="84" t="s">
        <v>154</v>
      </c>
      <c r="AC18" s="28">
        <f>IF(ISERROR(HLOOKUP(AB18,'Raw data'!$F$3:$BH$104,AB$2,FALSE)),"",HLOOKUP(AB18,'Raw data'!$F$3:$BH$104,AB$2,FALSE))</f>
        <v>60</v>
      </c>
      <c r="AD18" s="12">
        <f t="shared" si="13"/>
        <v>27</v>
      </c>
      <c r="AE18" s="12">
        <f t="shared" si="14"/>
        <v>68.235294117647058</v>
      </c>
      <c r="AF18" s="12">
        <f t="shared" si="15"/>
        <v>55.338823529411769</v>
      </c>
      <c r="AG18" s="12"/>
      <c r="AH18" s="84" t="s">
        <v>154</v>
      </c>
      <c r="AI18" s="28">
        <f>IF(ISERROR(HLOOKUP(AH18,'Raw data'!$F$3:$BH$104,AH$2,FALSE)),"",HLOOKUP(AH18,'Raw data'!$F$3:$BH$104,AH$2,FALSE))</f>
        <v>0.74629999999999996</v>
      </c>
      <c r="AJ18" s="12">
        <f t="shared" si="16"/>
        <v>3.510000000000002E-2</v>
      </c>
      <c r="AK18" s="12">
        <f t="shared" si="17"/>
        <v>84.685863874345543</v>
      </c>
      <c r="AL18" s="12">
        <f t="shared" si="18"/>
        <v>68.680235602094243</v>
      </c>
    </row>
    <row r="19" spans="1:38" ht="12.75" x14ac:dyDescent="0.2">
      <c r="A19" s="73" t="s">
        <v>155</v>
      </c>
      <c r="B19" s="12">
        <f t="shared" si="0"/>
        <v>24.131321047590102</v>
      </c>
      <c r="C19" s="12"/>
      <c r="D19" s="65" t="s">
        <v>155</v>
      </c>
      <c r="E19" s="28">
        <f>IF(ISERROR(HLOOKUP(D19,'Raw data'!$F$3:$BH$104,D$2,FALSE)),"",HLOOKUP(D19,'Raw data'!$F$3:$BH$104,D$2,FALSE))</f>
        <v>1</v>
      </c>
      <c r="F19" s="12">
        <f t="shared" si="1"/>
        <v>26</v>
      </c>
      <c r="G19" s="12">
        <f t="shared" si="2"/>
        <v>0</v>
      </c>
      <c r="H19" s="12">
        <f t="shared" si="3"/>
        <v>0</v>
      </c>
      <c r="I19" s="12"/>
      <c r="J19" s="65" t="s">
        <v>155</v>
      </c>
      <c r="K19" s="28">
        <f>IF(ISERROR(HLOOKUP(J19,'Raw data'!$F$3:$BH$104,J$2,FALSE)),"",HLOOKUP(J19,'Raw data'!$F$3:$BH$104,J$2,FALSE))</f>
        <v>69</v>
      </c>
      <c r="L19" s="12">
        <f t="shared" si="4"/>
        <v>45</v>
      </c>
      <c r="M19" s="12">
        <f t="shared" si="5"/>
        <v>59.090909090909093</v>
      </c>
      <c r="N19" s="12">
        <f t="shared" si="6"/>
        <v>47.922727272727279</v>
      </c>
      <c r="O19" s="12"/>
      <c r="P19" s="65" t="s">
        <v>155</v>
      </c>
      <c r="Q19" s="28">
        <f>IF(ISERROR(HLOOKUP(P19,'Raw data'!$F$3:$BH$104,P$2,FALSE)),"",HLOOKUP(P19,'Raw data'!$F$3:$BH$104,P$2,FALSE))</f>
        <v>5</v>
      </c>
      <c r="R19" s="12">
        <f t="shared" si="7"/>
        <v>9</v>
      </c>
      <c r="S19" s="12">
        <f t="shared" si="8"/>
        <v>10</v>
      </c>
      <c r="T19" s="12">
        <f t="shared" si="9"/>
        <v>8.1100000000000012</v>
      </c>
      <c r="U19" s="12"/>
      <c r="V19" s="65" t="s">
        <v>155</v>
      </c>
      <c r="W19" s="28">
        <f>IF(ISERROR(HLOOKUP(V19,'Raw data'!$F$3:$BH$104,V$2,FALSE)),"",HLOOKUP(V19,'Raw data'!$F$3:$BH$104,V$2,FALSE))</f>
        <v>46</v>
      </c>
      <c r="X19" s="12">
        <f t="shared" si="10"/>
        <v>130</v>
      </c>
      <c r="Y19" s="12">
        <f t="shared" si="11"/>
        <v>24.855491329479761</v>
      </c>
      <c r="Z19" s="12">
        <f t="shared" si="12"/>
        <v>20.157803468208087</v>
      </c>
      <c r="AA19" s="12"/>
      <c r="AB19" s="65" t="s">
        <v>155</v>
      </c>
      <c r="AC19" s="28">
        <f>IF(ISERROR(HLOOKUP(AB19,'Raw data'!$F$3:$BH$104,AB$2,FALSE)),"",HLOOKUP(AB19,'Raw data'!$F$3:$BH$104,AB$2,FALSE))</f>
        <v>40</v>
      </c>
      <c r="AD19" s="12">
        <f t="shared" si="13"/>
        <v>47</v>
      </c>
      <c r="AE19" s="12">
        <f t="shared" si="14"/>
        <v>44.705882352941174</v>
      </c>
      <c r="AF19" s="12">
        <f t="shared" si="15"/>
        <v>36.256470588235295</v>
      </c>
      <c r="AG19" s="12"/>
      <c r="AH19" s="65" t="s">
        <v>155</v>
      </c>
      <c r="AI19" s="28">
        <f>IF(ISERROR(HLOOKUP(AH19,'Raw data'!$F$3:$BH$104,AH$2,FALSE)),"",HLOOKUP(AH19,'Raw data'!$F$3:$BH$104,AH$2,FALSE))</f>
        <v>0.64359999999999995</v>
      </c>
      <c r="AJ19" s="12">
        <f t="shared" si="16"/>
        <v>0.13780000000000003</v>
      </c>
      <c r="AK19" s="12">
        <f t="shared" si="17"/>
        <v>39.877835951134351</v>
      </c>
      <c r="AL19" s="12">
        <f t="shared" si="18"/>
        <v>32.34092495636996</v>
      </c>
    </row>
    <row r="20" spans="1:38" ht="12.75" x14ac:dyDescent="0.2">
      <c r="A20" s="33" t="s">
        <v>156</v>
      </c>
      <c r="B20" s="12">
        <f t="shared" si="0"/>
        <v>45.117263715007219</v>
      </c>
      <c r="C20" s="12"/>
      <c r="D20" s="53" t="s">
        <v>156</v>
      </c>
      <c r="E20" s="28">
        <f>IF(ISERROR(HLOOKUP(D20,'Raw data'!$F$3:$BH$104,D$2,FALSE)),"",HLOOKUP(D20,'Raw data'!$F$3:$BH$104,D$2,FALSE))</f>
        <v>11</v>
      </c>
      <c r="F20" s="12">
        <f t="shared" si="1"/>
        <v>16</v>
      </c>
      <c r="G20" s="12">
        <f t="shared" si="2"/>
        <v>38.46153846153846</v>
      </c>
      <c r="H20" s="12">
        <f t="shared" si="3"/>
        <v>31.192307692307693</v>
      </c>
      <c r="I20" s="12"/>
      <c r="J20" s="53" t="s">
        <v>156</v>
      </c>
      <c r="K20" s="28">
        <f>IF(ISERROR(HLOOKUP(J20,'Raw data'!$F$3:$BH$104,J$2,FALSE)),"",HLOOKUP(J20,'Raw data'!$F$3:$BH$104,J$2,FALSE))</f>
        <v>28</v>
      </c>
      <c r="L20" s="12">
        <f t="shared" si="4"/>
        <v>86</v>
      </c>
      <c r="M20" s="12">
        <f t="shared" si="5"/>
        <v>21.818181818181827</v>
      </c>
      <c r="N20" s="12">
        <f t="shared" si="6"/>
        <v>17.694545454545462</v>
      </c>
      <c r="O20" s="12"/>
      <c r="P20" s="53" t="s">
        <v>156</v>
      </c>
      <c r="Q20" s="28">
        <f>IF(ISERROR(HLOOKUP(P20,'Raw data'!$F$3:$BH$104,P$2,FALSE)),"",HLOOKUP(P20,'Raw data'!$F$3:$BH$104,P$2,FALSE))</f>
        <v>14</v>
      </c>
      <c r="R20" s="12">
        <f t="shared" si="7"/>
        <v>0</v>
      </c>
      <c r="S20" s="12">
        <f t="shared" si="8"/>
        <v>100</v>
      </c>
      <c r="T20" s="12">
        <f t="shared" si="9"/>
        <v>81.100000000000009</v>
      </c>
      <c r="U20" s="12"/>
      <c r="V20" s="53" t="s">
        <v>156</v>
      </c>
      <c r="W20" s="28">
        <f>IF(ISERROR(HLOOKUP(V20,'Raw data'!$F$3:$BH$104,V$2,FALSE)),"",HLOOKUP(V20,'Raw data'!$F$3:$BH$104,V$2,FALSE))</f>
        <v>46</v>
      </c>
      <c r="X20" s="12">
        <f t="shared" si="10"/>
        <v>130</v>
      </c>
      <c r="Y20" s="12">
        <f t="shared" si="11"/>
        <v>24.855491329479761</v>
      </c>
      <c r="Z20" s="12">
        <f t="shared" si="12"/>
        <v>20.157803468208087</v>
      </c>
      <c r="AA20" s="12"/>
      <c r="AB20" s="53" t="s">
        <v>156</v>
      </c>
      <c r="AC20" s="28">
        <f>IF(ISERROR(HLOOKUP(AB20,'Raw data'!$F$3:$BH$104,AB$2,FALSE)),"",HLOOKUP(AB20,'Raw data'!$F$3:$BH$104,AB$2,FALSE))</f>
        <v>54</v>
      </c>
      <c r="AD20" s="12">
        <f t="shared" si="13"/>
        <v>33</v>
      </c>
      <c r="AE20" s="12">
        <f t="shared" si="14"/>
        <v>61.17647058823529</v>
      </c>
      <c r="AF20" s="12">
        <f t="shared" si="15"/>
        <v>49.614117647058826</v>
      </c>
      <c r="AG20" s="12"/>
      <c r="AH20" s="53" t="s">
        <v>156</v>
      </c>
      <c r="AI20" s="28">
        <f>IF(ISERROR(HLOOKUP(AH20,'Raw data'!$F$3:$BH$104,AH$2,FALSE)),"",HLOOKUP(AH20,'Raw data'!$F$3:$BH$104,AH$2,FALSE))</f>
        <v>0.75270000000000004</v>
      </c>
      <c r="AJ20" s="12">
        <f t="shared" si="16"/>
        <v>2.8699999999999948E-2</v>
      </c>
      <c r="AK20" s="12">
        <f t="shared" si="17"/>
        <v>87.47818499127402</v>
      </c>
      <c r="AL20" s="12">
        <f t="shared" si="18"/>
        <v>70.94480802792323</v>
      </c>
    </row>
    <row r="21" spans="1:38" ht="12.75" x14ac:dyDescent="0.2">
      <c r="A21" s="71" t="s">
        <v>157</v>
      </c>
      <c r="B21" s="12">
        <f t="shared" si="0"/>
        <v>39.462463657137341</v>
      </c>
      <c r="C21" s="12"/>
      <c r="D21" s="64" t="s">
        <v>157</v>
      </c>
      <c r="E21" s="28">
        <f>IF(ISERROR(HLOOKUP(D21,'Raw data'!$F$3:$BH$104,D$2,FALSE)),"",HLOOKUP(D21,'Raw data'!$F$3:$BH$104,D$2,FALSE))</f>
        <v>8</v>
      </c>
      <c r="F21" s="12">
        <f t="shared" si="1"/>
        <v>19</v>
      </c>
      <c r="G21" s="12">
        <f t="shared" si="2"/>
        <v>26.92307692307692</v>
      </c>
      <c r="H21" s="12">
        <f t="shared" si="3"/>
        <v>21.834615384615383</v>
      </c>
      <c r="I21" s="12"/>
      <c r="J21" s="64" t="s">
        <v>157</v>
      </c>
      <c r="K21" s="28">
        <f>IF(ISERROR(HLOOKUP(J21,'Raw data'!$F$3:$BH$104,J$2,FALSE)),"",HLOOKUP(J21,'Raw data'!$F$3:$BH$104,J$2,FALSE))</f>
        <v>67</v>
      </c>
      <c r="L21" s="12">
        <f t="shared" si="4"/>
        <v>47</v>
      </c>
      <c r="M21" s="12">
        <f t="shared" si="5"/>
        <v>57.272727272727273</v>
      </c>
      <c r="N21" s="12">
        <f t="shared" si="6"/>
        <v>46.448181818181823</v>
      </c>
      <c r="O21" s="12"/>
      <c r="P21" s="64" t="s">
        <v>157</v>
      </c>
      <c r="Q21" s="28">
        <f>IF(ISERROR(HLOOKUP(P21,'Raw data'!$F$3:$BH$104,P$2,FALSE)),"",HLOOKUP(P21,'Raw data'!$F$3:$BH$104,P$2,FALSE))</f>
        <v>8</v>
      </c>
      <c r="R21" s="12">
        <f t="shared" si="7"/>
        <v>6</v>
      </c>
      <c r="S21" s="12">
        <f t="shared" si="8"/>
        <v>40</v>
      </c>
      <c r="T21" s="12">
        <f t="shared" si="9"/>
        <v>32.440000000000005</v>
      </c>
      <c r="U21" s="12"/>
      <c r="V21" s="64" t="s">
        <v>157</v>
      </c>
      <c r="W21" s="28">
        <f>IF(ISERROR(HLOOKUP(V21,'Raw data'!$F$3:$BH$104,V$2,FALSE)),"",HLOOKUP(V21,'Raw data'!$F$3:$BH$104,V$2,FALSE))</f>
        <v>166</v>
      </c>
      <c r="X21" s="12">
        <f t="shared" si="10"/>
        <v>10</v>
      </c>
      <c r="Y21" s="12">
        <f t="shared" si="11"/>
        <v>94.219653179190757</v>
      </c>
      <c r="Z21" s="12">
        <f t="shared" si="12"/>
        <v>76.412138728323711</v>
      </c>
      <c r="AA21" s="12"/>
      <c r="AB21" s="64" t="s">
        <v>157</v>
      </c>
      <c r="AC21" s="28">
        <f>IF(ISERROR(HLOOKUP(AB21,'Raw data'!$F$3:$BH$104,AB$2,FALSE)),"",HLOOKUP(AB21,'Raw data'!$F$3:$BH$104,AB$2,FALSE))</f>
        <v>16</v>
      </c>
      <c r="AD21" s="12">
        <f t="shared" si="13"/>
        <v>71</v>
      </c>
      <c r="AE21" s="12">
        <f t="shared" si="14"/>
        <v>16.470588235294116</v>
      </c>
      <c r="AF21" s="12">
        <f t="shared" si="15"/>
        <v>13.357647058823529</v>
      </c>
      <c r="AG21" s="12"/>
      <c r="AH21" s="64" t="s">
        <v>157</v>
      </c>
      <c r="AI21" s="28">
        <f>IF(ISERROR(HLOOKUP(AH21,'Raw data'!$F$3:$BH$104,AH$2,FALSE)),"",HLOOKUP(AH21,'Raw data'!$F$3:$BH$104,AH$2,FALSE))</f>
        <v>0.68300000000000005</v>
      </c>
      <c r="AJ21" s="12">
        <f t="shared" si="16"/>
        <v>9.8399999999999932E-2</v>
      </c>
      <c r="AK21" s="12">
        <f t="shared" si="17"/>
        <v>57.068062827225148</v>
      </c>
      <c r="AL21" s="12">
        <f t="shared" si="18"/>
        <v>46.282198952879597</v>
      </c>
    </row>
    <row r="22" spans="1:38" ht="12.75" x14ac:dyDescent="0.2">
      <c r="A22" s="69" t="s">
        <v>158</v>
      </c>
      <c r="B22" s="12">
        <f t="shared" si="0"/>
        <v>25.568709988374859</v>
      </c>
      <c r="C22" s="12"/>
      <c r="D22" s="62" t="s">
        <v>158</v>
      </c>
      <c r="E22" s="28">
        <f>IF(ISERROR(HLOOKUP(D22,'Raw data'!$F$3:$BH$104,D$2,FALSE)),"",HLOOKUP(D22,'Raw data'!$F$3:$BH$104,D$2,FALSE))</f>
        <v>1</v>
      </c>
      <c r="F22" s="12">
        <f t="shared" si="1"/>
        <v>26</v>
      </c>
      <c r="G22" s="12">
        <f t="shared" si="2"/>
        <v>0</v>
      </c>
      <c r="H22" s="12">
        <f t="shared" si="3"/>
        <v>0</v>
      </c>
      <c r="I22" s="12"/>
      <c r="J22" s="62" t="s">
        <v>158</v>
      </c>
      <c r="K22" s="28">
        <f>IF(ISERROR(HLOOKUP(J22,'Raw data'!$F$3:$BH$104,J$2,FALSE)),"",HLOOKUP(J22,'Raw data'!$F$3:$BH$104,J$2,FALSE))</f>
        <v>22</v>
      </c>
      <c r="L22" s="12">
        <f t="shared" si="4"/>
        <v>92</v>
      </c>
      <c r="M22" s="12">
        <f t="shared" si="5"/>
        <v>16.36363636363636</v>
      </c>
      <c r="N22" s="12">
        <f t="shared" si="6"/>
        <v>13.270909090909088</v>
      </c>
      <c r="O22" s="12"/>
      <c r="P22" s="62" t="s">
        <v>158</v>
      </c>
      <c r="Q22" s="28">
        <f>IF(ISERROR(HLOOKUP(P22,'Raw data'!$F$3:$BH$104,P$2,FALSE)),"",HLOOKUP(P22,'Raw data'!$F$3:$BH$104,P$2,FALSE))</f>
        <v>9</v>
      </c>
      <c r="R22" s="12">
        <f t="shared" si="7"/>
        <v>5</v>
      </c>
      <c r="S22" s="12">
        <f t="shared" si="8"/>
        <v>50</v>
      </c>
      <c r="T22" s="12">
        <f t="shared" si="9"/>
        <v>40.550000000000004</v>
      </c>
      <c r="U22" s="12"/>
      <c r="V22" s="62" t="s">
        <v>158</v>
      </c>
      <c r="W22" s="28">
        <f>IF(ISERROR(HLOOKUP(V22,'Raw data'!$F$3:$BH$104,V$2,FALSE)),"",HLOOKUP(V22,'Raw data'!$F$3:$BH$104,V$2,FALSE))</f>
        <v>76</v>
      </c>
      <c r="X22" s="12">
        <f t="shared" si="10"/>
        <v>100</v>
      </c>
      <c r="Y22" s="12">
        <f t="shared" si="11"/>
        <v>42.19653179190751</v>
      </c>
      <c r="Z22" s="12">
        <f t="shared" si="12"/>
        <v>34.221387283236993</v>
      </c>
      <c r="AA22" s="12"/>
      <c r="AB22" s="62" t="s">
        <v>158</v>
      </c>
      <c r="AC22" s="28">
        <f>IF(ISERROR(HLOOKUP(AB22,'Raw data'!$F$3:$BH$104,AB$2,FALSE)),"",HLOOKUP(AB22,'Raw data'!$F$3:$BH$104,AB$2,FALSE))</f>
        <v>46</v>
      </c>
      <c r="AD22" s="12">
        <f t="shared" si="13"/>
        <v>41</v>
      </c>
      <c r="AE22" s="12">
        <f t="shared" si="14"/>
        <v>51.764705882352942</v>
      </c>
      <c r="AF22" s="12">
        <f t="shared" si="15"/>
        <v>41.981176470588238</v>
      </c>
      <c r="AG22" s="12"/>
      <c r="AH22" s="62" t="s">
        <v>158</v>
      </c>
      <c r="AI22" s="28">
        <f>IF(ISERROR(HLOOKUP(AH22,'Raw data'!$F$3:$BH$104,AH$2,FALSE)),"",HLOOKUP(AH22,'Raw data'!$F$3:$BH$104,AH$2,FALSE))</f>
        <v>0.61829999999999996</v>
      </c>
      <c r="AJ22" s="12">
        <f t="shared" si="16"/>
        <v>0.16310000000000002</v>
      </c>
      <c r="AK22" s="12">
        <f t="shared" si="17"/>
        <v>28.839441535776587</v>
      </c>
      <c r="AL22" s="12">
        <f t="shared" si="18"/>
        <v>23.388787085514814</v>
      </c>
    </row>
    <row r="23" spans="1:38" ht="12.75" x14ac:dyDescent="0.2">
      <c r="A23" s="71" t="s">
        <v>159</v>
      </c>
      <c r="B23" s="12">
        <f t="shared" si="0"/>
        <v>22.855304373418676</v>
      </c>
      <c r="C23" s="12"/>
      <c r="D23" s="64" t="s">
        <v>159</v>
      </c>
      <c r="E23" s="28">
        <f>IF(ISERROR(HLOOKUP(D23,'Raw data'!$F$3:$BH$104,D$2,FALSE)),"",HLOOKUP(D23,'Raw data'!$F$3:$BH$104,D$2,FALSE))</f>
        <v>1</v>
      </c>
      <c r="F23" s="12">
        <f t="shared" si="1"/>
        <v>26</v>
      </c>
      <c r="G23" s="12">
        <f t="shared" si="2"/>
        <v>0</v>
      </c>
      <c r="H23" s="12">
        <f t="shared" si="3"/>
        <v>0</v>
      </c>
      <c r="I23" s="12"/>
      <c r="J23" s="64" t="s">
        <v>159</v>
      </c>
      <c r="K23" s="28">
        <f>IF(ISERROR(HLOOKUP(J23,'Raw data'!$F$3:$BH$104,J$2,FALSE)),"",HLOOKUP(J23,'Raw data'!$F$3:$BH$104,J$2,FALSE))</f>
        <v>45</v>
      </c>
      <c r="L23" s="12">
        <f t="shared" si="4"/>
        <v>69</v>
      </c>
      <c r="M23" s="12">
        <f t="shared" si="5"/>
        <v>37.272727272727273</v>
      </c>
      <c r="N23" s="12">
        <f t="shared" si="6"/>
        <v>30.22818181818182</v>
      </c>
      <c r="O23" s="12"/>
      <c r="P23" s="64" t="s">
        <v>159</v>
      </c>
      <c r="Q23" s="28">
        <f>IF(ISERROR(HLOOKUP(P23,'Raw data'!$F$3:$BH$104,P$2,FALSE)),"",HLOOKUP(P23,'Raw data'!$F$3:$BH$104,P$2,FALSE))</f>
        <v>7</v>
      </c>
      <c r="R23" s="12">
        <f t="shared" si="7"/>
        <v>7</v>
      </c>
      <c r="S23" s="12">
        <f t="shared" si="8"/>
        <v>30</v>
      </c>
      <c r="T23" s="12">
        <f t="shared" si="9"/>
        <v>24.330000000000002</v>
      </c>
      <c r="U23" s="12"/>
      <c r="V23" s="64" t="s">
        <v>159</v>
      </c>
      <c r="W23" s="28">
        <f>IF(ISERROR(HLOOKUP(V23,'Raw data'!$F$3:$BH$104,V$2,FALSE)),"",HLOOKUP(V23,'Raw data'!$F$3:$BH$104,V$2,FALSE))</f>
        <v>11</v>
      </c>
      <c r="X23" s="12">
        <f t="shared" si="10"/>
        <v>165</v>
      </c>
      <c r="Y23" s="12">
        <f t="shared" si="11"/>
        <v>4.6242774566473912</v>
      </c>
      <c r="Z23" s="12">
        <f t="shared" si="12"/>
        <v>3.7502890173410344</v>
      </c>
      <c r="AA23" s="12"/>
      <c r="AB23" s="64" t="s">
        <v>159</v>
      </c>
      <c r="AC23" s="28">
        <f>IF(ISERROR(HLOOKUP(AB23,'Raw data'!$F$3:$BH$104,AB$2,FALSE)),"",HLOOKUP(AB23,'Raw data'!$F$3:$BH$104,AB$2,FALSE))</f>
        <v>40</v>
      </c>
      <c r="AD23" s="12">
        <f t="shared" si="13"/>
        <v>47</v>
      </c>
      <c r="AE23" s="12">
        <f t="shared" si="14"/>
        <v>44.705882352941174</v>
      </c>
      <c r="AF23" s="12">
        <f t="shared" si="15"/>
        <v>36.256470588235295</v>
      </c>
      <c r="AG23" s="12"/>
      <c r="AH23" s="64" t="s">
        <v>159</v>
      </c>
      <c r="AI23" s="28">
        <f>IF(ISERROR(HLOOKUP(AH23,'Raw data'!$F$3:$BH$104,AH$2,FALSE)),"",HLOOKUP(AH23,'Raw data'!$F$3:$BH$104,AH$2,FALSE))</f>
        <v>0.67249999999999999</v>
      </c>
      <c r="AJ23" s="12">
        <f t="shared" si="16"/>
        <v>0.1089</v>
      </c>
      <c r="AK23" s="12">
        <f t="shared" si="17"/>
        <v>52.486910994764386</v>
      </c>
      <c r="AL23" s="12">
        <f t="shared" si="18"/>
        <v>42.56688481675392</v>
      </c>
    </row>
    <row r="24" spans="1:38" ht="12.75" x14ac:dyDescent="0.2">
      <c r="A24" s="33" t="s">
        <v>160</v>
      </c>
      <c r="B24" s="12">
        <f t="shared" si="0"/>
        <v>49.922572206243963</v>
      </c>
      <c r="C24" s="12"/>
      <c r="D24" s="53" t="s">
        <v>160</v>
      </c>
      <c r="E24" s="28">
        <f>IF(ISERROR(HLOOKUP(D24,'Raw data'!$F$3:$BH$104,D$2,FALSE)),"",HLOOKUP(D24,'Raw data'!$F$3:$BH$104,D$2,FALSE))</f>
        <v>11</v>
      </c>
      <c r="F24" s="12">
        <f t="shared" si="1"/>
        <v>16</v>
      </c>
      <c r="G24" s="12">
        <f t="shared" si="2"/>
        <v>38.46153846153846</v>
      </c>
      <c r="H24" s="12">
        <f t="shared" si="3"/>
        <v>31.192307692307693</v>
      </c>
      <c r="I24" s="12"/>
      <c r="J24" s="53" t="s">
        <v>160</v>
      </c>
      <c r="K24" s="28">
        <f>IF(ISERROR(HLOOKUP(J24,'Raw data'!$F$3:$BH$104,J$2,FALSE)),"",HLOOKUP(J24,'Raw data'!$F$3:$BH$104,J$2,FALSE))</f>
        <v>35</v>
      </c>
      <c r="L24" s="12">
        <f t="shared" si="4"/>
        <v>79</v>
      </c>
      <c r="M24" s="12">
        <f t="shared" si="5"/>
        <v>28.181818181818187</v>
      </c>
      <c r="N24" s="12">
        <f t="shared" si="6"/>
        <v>22.855454545454553</v>
      </c>
      <c r="O24" s="12"/>
      <c r="P24" s="53" t="s">
        <v>160</v>
      </c>
      <c r="Q24" s="28">
        <f>IF(ISERROR(HLOOKUP(P24,'Raw data'!$F$3:$BH$104,P$2,FALSE)),"",HLOOKUP(P24,'Raw data'!$F$3:$BH$104,P$2,FALSE))</f>
        <v>14</v>
      </c>
      <c r="R24" s="12">
        <f t="shared" si="7"/>
        <v>0</v>
      </c>
      <c r="S24" s="12">
        <f t="shared" si="8"/>
        <v>100</v>
      </c>
      <c r="T24" s="12">
        <f t="shared" si="9"/>
        <v>81.100000000000009</v>
      </c>
      <c r="U24" s="12"/>
      <c r="V24" s="53" t="s">
        <v>160</v>
      </c>
      <c r="W24" s="28">
        <f>IF(ISERROR(HLOOKUP(V24,'Raw data'!$F$3:$BH$104,V$2,FALSE)),"",HLOOKUP(V24,'Raw data'!$F$3:$BH$104,V$2,FALSE))</f>
        <v>68</v>
      </c>
      <c r="X24" s="12">
        <f t="shared" si="10"/>
        <v>108</v>
      </c>
      <c r="Y24" s="12">
        <f t="shared" si="11"/>
        <v>37.572254335260112</v>
      </c>
      <c r="Z24" s="12">
        <f t="shared" si="12"/>
        <v>30.471098265895954</v>
      </c>
      <c r="AA24" s="12"/>
      <c r="AB24" s="53" t="s">
        <v>160</v>
      </c>
      <c r="AC24" s="28">
        <f>IF(ISERROR(HLOOKUP(AB24,'Raw data'!$F$3:$BH$104,AB$2,FALSE)),"",HLOOKUP(AB24,'Raw data'!$F$3:$BH$104,AB$2,FALSE))</f>
        <v>68</v>
      </c>
      <c r="AD24" s="12">
        <f t="shared" si="13"/>
        <v>19</v>
      </c>
      <c r="AE24" s="12">
        <f t="shared" si="14"/>
        <v>77.647058823529406</v>
      </c>
      <c r="AF24" s="12">
        <f t="shared" si="15"/>
        <v>62.97176470588235</v>
      </c>
      <c r="AG24" s="12"/>
      <c r="AH24" s="53" t="s">
        <v>160</v>
      </c>
      <c r="AI24" s="28">
        <f>IF(ISERROR(HLOOKUP(AH24,'Raw data'!$F$3:$BH$104,AH$2,FALSE)),"",HLOOKUP(AH24,'Raw data'!$F$3:$BH$104,AH$2,FALSE))</f>
        <v>0.75270000000000004</v>
      </c>
      <c r="AJ24" s="12">
        <f t="shared" si="16"/>
        <v>2.8699999999999948E-2</v>
      </c>
      <c r="AK24" s="12">
        <f t="shared" si="17"/>
        <v>87.47818499127402</v>
      </c>
      <c r="AL24" s="12">
        <f t="shared" si="18"/>
        <v>70.94480802792323</v>
      </c>
    </row>
    <row r="25" spans="1:38" ht="12.75" x14ac:dyDescent="0.2">
      <c r="A25" s="71" t="s">
        <v>244</v>
      </c>
      <c r="B25" s="12">
        <f t="shared" si="0"/>
        <v>28.159814890991367</v>
      </c>
      <c r="C25" s="12"/>
      <c r="D25" s="71" t="s">
        <v>244</v>
      </c>
      <c r="E25" s="28">
        <f>IF(ISERROR(HLOOKUP(D25,'Raw data'!$F$3:$BH$104,D$2,FALSE)),"",HLOOKUP(D25,'Raw data'!$F$3:$BH$104,D$2,FALSE))</f>
        <v>3</v>
      </c>
      <c r="F25" s="12">
        <f t="shared" si="1"/>
        <v>24</v>
      </c>
      <c r="G25" s="12">
        <f t="shared" si="2"/>
        <v>7.6923076923076934</v>
      </c>
      <c r="H25" s="12">
        <f t="shared" si="3"/>
        <v>6.2384615384615394</v>
      </c>
      <c r="I25" s="12"/>
      <c r="J25" s="71" t="s">
        <v>244</v>
      </c>
      <c r="K25" s="28">
        <f>IF(ISERROR(HLOOKUP(J25,'Raw data'!$F$3:$BH$104,J$2,FALSE)),"",HLOOKUP(J25,'Raw data'!$F$3:$BH$104,J$2,FALSE))</f>
        <v>72</v>
      </c>
      <c r="L25" s="12">
        <f t="shared" si="4"/>
        <v>42</v>
      </c>
      <c r="M25" s="12">
        <f t="shared" si="5"/>
        <v>61.81818181818182</v>
      </c>
      <c r="N25" s="12">
        <f t="shared" si="6"/>
        <v>50.13454545454546</v>
      </c>
      <c r="O25" s="12"/>
      <c r="P25" s="71" t="s">
        <v>244</v>
      </c>
      <c r="Q25" s="28">
        <f>IF(ISERROR(HLOOKUP(P25,'Raw data'!$F$3:$BH$104,P$2,FALSE)),"",HLOOKUP(P25,'Raw data'!$F$3:$BH$104,P$2,FALSE))</f>
        <v>6</v>
      </c>
      <c r="R25" s="12">
        <f t="shared" si="7"/>
        <v>8</v>
      </c>
      <c r="S25" s="12">
        <f t="shared" si="8"/>
        <v>20</v>
      </c>
      <c r="T25" s="12">
        <f t="shared" si="9"/>
        <v>16.220000000000002</v>
      </c>
      <c r="U25" s="12"/>
      <c r="V25" s="71" t="s">
        <v>244</v>
      </c>
      <c r="W25" s="28">
        <f>IF(ISERROR(HLOOKUP(V25,'Raw data'!$F$3:$BH$104,V$2,FALSE)),"",HLOOKUP(V25,'Raw data'!$F$3:$BH$104,V$2,FALSE))</f>
        <v>176</v>
      </c>
      <c r="X25" s="12">
        <f t="shared" si="10"/>
        <v>0</v>
      </c>
      <c r="Y25" s="12">
        <f t="shared" si="11"/>
        <v>100</v>
      </c>
      <c r="Z25" s="12">
        <f t="shared" si="12"/>
        <v>81.100000000000009</v>
      </c>
      <c r="AA25" s="12"/>
      <c r="AB25" s="71" t="s">
        <v>244</v>
      </c>
      <c r="AC25" s="28">
        <f>IF(ISERROR(HLOOKUP(AB25,'Raw data'!$F$3:$BH$104,AB$2,FALSE)),"",HLOOKUP(AB25,'Raw data'!$F$3:$BH$104,AB$2,FALSE))</f>
        <v>18</v>
      </c>
      <c r="AD25" s="12">
        <f t="shared" si="13"/>
        <v>69</v>
      </c>
      <c r="AE25" s="12">
        <f t="shared" si="14"/>
        <v>18.82352941176471</v>
      </c>
      <c r="AF25" s="12">
        <f t="shared" si="15"/>
        <v>15.265882352941182</v>
      </c>
      <c r="AG25" s="12"/>
      <c r="AH25" s="71" t="s">
        <v>244</v>
      </c>
      <c r="AI25" s="28">
        <f>IF(ISERROR(HLOOKUP(AH25,'Raw data'!$F$3:$BH$104,AH$2,FALSE)),"",HLOOKUP(AH25,'Raw data'!$F$3:$BH$104,AH$2,FALSE))</f>
        <v>0.55220000000000002</v>
      </c>
      <c r="AJ25" s="12">
        <f t="shared" si="16"/>
        <v>0.22919999999999996</v>
      </c>
      <c r="AK25" s="12">
        <f t="shared" si="17"/>
        <v>0</v>
      </c>
      <c r="AL25" s="12">
        <f t="shared" si="18"/>
        <v>0</v>
      </c>
    </row>
    <row r="26" spans="1:38" ht="12.75" x14ac:dyDescent="0.2">
      <c r="A26" s="33" t="s">
        <v>162</v>
      </c>
      <c r="B26" s="12">
        <f t="shared" si="0"/>
        <v>9.593075145974197</v>
      </c>
      <c r="C26" s="12"/>
      <c r="D26" s="33" t="s">
        <v>162</v>
      </c>
      <c r="E26" s="28">
        <f>IF(ISERROR(HLOOKUP(D26,'Raw data'!$F$3:$BH$104,D$2,FALSE)),"",HLOOKUP(D26,'Raw data'!$F$3:$BH$104,D$2,FALSE))</f>
        <v>1</v>
      </c>
      <c r="F26" s="12">
        <f t="shared" si="1"/>
        <v>26</v>
      </c>
      <c r="G26" s="12">
        <f t="shared" si="2"/>
        <v>0</v>
      </c>
      <c r="H26" s="12">
        <f t="shared" si="3"/>
        <v>0</v>
      </c>
      <c r="I26" s="12"/>
      <c r="J26" s="33" t="s">
        <v>162</v>
      </c>
      <c r="K26" s="28">
        <f>IF(ISERROR(HLOOKUP(J26,'Raw data'!$F$3:$BH$104,J$2,FALSE)),"",HLOOKUP(J26,'Raw data'!$F$3:$BH$104,J$2,FALSE))</f>
        <v>13</v>
      </c>
      <c r="L26" s="12">
        <f t="shared" si="4"/>
        <v>101</v>
      </c>
      <c r="M26" s="12">
        <f t="shared" si="5"/>
        <v>8.181818181818187</v>
      </c>
      <c r="N26" s="12">
        <f t="shared" si="6"/>
        <v>6.6354545454545502</v>
      </c>
      <c r="O26" s="12"/>
      <c r="P26" s="33" t="s">
        <v>162</v>
      </c>
      <c r="Q26" s="28">
        <f>IF(ISERROR(HLOOKUP(P26,'Raw data'!$F$3:$BH$104,P$2,FALSE)),"",HLOOKUP(P26,'Raw data'!$F$3:$BH$104,P$2,FALSE))</f>
        <v>4</v>
      </c>
      <c r="R26" s="12">
        <f t="shared" si="7"/>
        <v>10</v>
      </c>
      <c r="S26" s="12">
        <f t="shared" si="8"/>
        <v>0</v>
      </c>
      <c r="T26" s="12">
        <f t="shared" si="9"/>
        <v>0</v>
      </c>
      <c r="U26" s="12"/>
      <c r="V26" s="33" t="s">
        <v>162</v>
      </c>
      <c r="W26" s="28">
        <f>IF(ISERROR(HLOOKUP(V26,'Raw data'!$F$3:$BH$104,V$2,FALSE)),"",HLOOKUP(V26,'Raw data'!$F$3:$BH$104,V$2,FALSE))</f>
        <v>44</v>
      </c>
      <c r="X26" s="12">
        <f t="shared" si="10"/>
        <v>132</v>
      </c>
      <c r="Y26" s="12">
        <f t="shared" si="11"/>
        <v>23.69942196531791</v>
      </c>
      <c r="Z26" s="12">
        <f t="shared" si="12"/>
        <v>19.220231213872825</v>
      </c>
      <c r="AA26" s="12"/>
      <c r="AB26" s="33" t="s">
        <v>162</v>
      </c>
      <c r="AC26" s="28">
        <f>IF(ISERROR(HLOOKUP(AB26,'Raw data'!$F$3:$BH$104,AB$2,FALSE)),"",HLOOKUP(AB26,'Raw data'!$F$3:$BH$104,AB$2,FALSE))</f>
        <v>3</v>
      </c>
      <c r="AD26" s="12">
        <f t="shared" si="13"/>
        <v>84</v>
      </c>
      <c r="AE26" s="12">
        <f t="shared" si="14"/>
        <v>1.1764705882352899</v>
      </c>
      <c r="AF26" s="12">
        <f t="shared" si="15"/>
        <v>0.95411764705882018</v>
      </c>
      <c r="AG26" s="12"/>
      <c r="AH26" s="33" t="s">
        <v>162</v>
      </c>
      <c r="AI26" s="28">
        <f>IF(ISERROR(HLOOKUP(AH26,'Raw data'!$F$3:$BH$104,AH$2,FALSE)),"",HLOOKUP(AH26,'Raw data'!$F$3:$BH$104,AH$2,FALSE))</f>
        <v>0.6391</v>
      </c>
      <c r="AJ26" s="12">
        <f t="shared" si="16"/>
        <v>0.14229999999999998</v>
      </c>
      <c r="AK26" s="12">
        <f t="shared" si="17"/>
        <v>37.914485165794062</v>
      </c>
      <c r="AL26" s="12">
        <f t="shared" si="18"/>
        <v>30.748647469458987</v>
      </c>
    </row>
    <row r="27" spans="1:38" ht="12.75" x14ac:dyDescent="0.2">
      <c r="A27" s="77" t="s">
        <v>163</v>
      </c>
      <c r="B27" s="12">
        <f t="shared" si="0"/>
        <v>34.295305029084972</v>
      </c>
      <c r="C27" s="12"/>
      <c r="D27" s="79" t="s">
        <v>163</v>
      </c>
      <c r="E27" s="28">
        <f>IF(ISERROR(HLOOKUP(D27,'Raw data'!$F$3:$BH$104,D$2,FALSE)),"",HLOOKUP(D27,'Raw data'!$F$3:$BH$104,D$2,FALSE))</f>
        <v>1</v>
      </c>
      <c r="F27" s="12">
        <f t="shared" si="1"/>
        <v>26</v>
      </c>
      <c r="G27" s="12">
        <f t="shared" si="2"/>
        <v>0</v>
      </c>
      <c r="H27" s="12">
        <f t="shared" si="3"/>
        <v>0</v>
      </c>
      <c r="I27" s="12"/>
      <c r="J27" s="79" t="s">
        <v>163</v>
      </c>
      <c r="K27" s="28">
        <f>IF(ISERROR(HLOOKUP(J27,'Raw data'!$F$3:$BH$104,J$2,FALSE)),"",HLOOKUP(J27,'Raw data'!$F$3:$BH$104,J$2,FALSE))</f>
        <v>29</v>
      </c>
      <c r="L27" s="12">
        <f t="shared" si="4"/>
        <v>85</v>
      </c>
      <c r="M27" s="12">
        <f t="shared" si="5"/>
        <v>22.727272727272734</v>
      </c>
      <c r="N27" s="12">
        <f t="shared" si="6"/>
        <v>18.431818181818187</v>
      </c>
      <c r="O27" s="12"/>
      <c r="P27" s="79" t="s">
        <v>163</v>
      </c>
      <c r="Q27" s="28">
        <f>IF(ISERROR(HLOOKUP(P27,'Raw data'!$F$3:$BH$104,P$2,FALSE)),"",HLOOKUP(P27,'Raw data'!$F$3:$BH$104,P$2,FALSE))</f>
        <v>9</v>
      </c>
      <c r="R27" s="12">
        <f t="shared" si="7"/>
        <v>5</v>
      </c>
      <c r="S27" s="12">
        <f t="shared" si="8"/>
        <v>50</v>
      </c>
      <c r="T27" s="12">
        <f t="shared" si="9"/>
        <v>40.550000000000004</v>
      </c>
      <c r="U27" s="12"/>
      <c r="V27" s="79" t="s">
        <v>163</v>
      </c>
      <c r="W27" s="28">
        <f>IF(ISERROR(HLOOKUP(V27,'Raw data'!$F$3:$BH$104,V$2,FALSE)),"",HLOOKUP(V27,'Raw data'!$F$3:$BH$104,V$2,FALSE))</f>
        <v>96</v>
      </c>
      <c r="X27" s="12">
        <f t="shared" si="10"/>
        <v>80</v>
      </c>
      <c r="Y27" s="12">
        <f t="shared" si="11"/>
        <v>53.75722543352601</v>
      </c>
      <c r="Z27" s="12">
        <f t="shared" si="12"/>
        <v>43.597109826589595</v>
      </c>
      <c r="AA27" s="12"/>
      <c r="AB27" s="79" t="s">
        <v>163</v>
      </c>
      <c r="AC27" s="28">
        <f>IF(ISERROR(HLOOKUP(AB27,'Raw data'!$F$3:$BH$104,AB$2,FALSE)),"",HLOOKUP(AB27,'Raw data'!$F$3:$BH$104,AB$2,FALSE))</f>
        <v>48</v>
      </c>
      <c r="AD27" s="12">
        <f t="shared" si="13"/>
        <v>39</v>
      </c>
      <c r="AE27" s="12">
        <f t="shared" si="14"/>
        <v>54.117647058823529</v>
      </c>
      <c r="AF27" s="12">
        <f t="shared" si="15"/>
        <v>43.889411764705883</v>
      </c>
      <c r="AG27" s="12"/>
      <c r="AH27" s="79" t="s">
        <v>163</v>
      </c>
      <c r="AI27" s="28">
        <f>IF(ISERROR(HLOOKUP(AH27,'Raw data'!$F$3:$BH$104,AH$2,FALSE)),"",HLOOKUP(AH27,'Raw data'!$F$3:$BH$104,AH$2,FALSE))</f>
        <v>0.7198</v>
      </c>
      <c r="AJ27" s="12">
        <f t="shared" si="16"/>
        <v>6.1599999999999988E-2</v>
      </c>
      <c r="AK27" s="12">
        <f t="shared" si="17"/>
        <v>73.123909249563695</v>
      </c>
      <c r="AL27" s="12">
        <f t="shared" si="18"/>
        <v>59.303490401396161</v>
      </c>
    </row>
    <row r="28" spans="1:38" ht="12.75" x14ac:dyDescent="0.2">
      <c r="A28" s="69" t="s">
        <v>164</v>
      </c>
      <c r="B28" s="12">
        <f t="shared" si="0"/>
        <v>67.824818702992047</v>
      </c>
      <c r="C28" s="12"/>
      <c r="D28" s="62" t="s">
        <v>164</v>
      </c>
      <c r="E28" s="28">
        <f>IF(ISERROR(HLOOKUP(D28,'Raw data'!$F$3:$BH$104,D$2,FALSE)),"",HLOOKUP(D28,'Raw data'!$F$3:$BH$104,D$2,FALSE))</f>
        <v>26</v>
      </c>
      <c r="F28" s="12">
        <f t="shared" si="1"/>
        <v>1</v>
      </c>
      <c r="G28" s="12">
        <f t="shared" si="2"/>
        <v>96.15384615384616</v>
      </c>
      <c r="H28" s="12">
        <f t="shared" si="3"/>
        <v>77.980769230769241</v>
      </c>
      <c r="I28" s="12"/>
      <c r="J28" s="62" t="s">
        <v>164</v>
      </c>
      <c r="K28" s="28">
        <f>IF(ISERROR(HLOOKUP(J28,'Raw data'!$F$3:$BH$104,J$2,FALSE)),"",HLOOKUP(J28,'Raw data'!$F$3:$BH$104,J$2,FALSE))</f>
        <v>114</v>
      </c>
      <c r="L28" s="12">
        <f t="shared" si="4"/>
        <v>0</v>
      </c>
      <c r="M28" s="12">
        <f t="shared" si="5"/>
        <v>100</v>
      </c>
      <c r="N28" s="12">
        <f t="shared" si="6"/>
        <v>81.100000000000009</v>
      </c>
      <c r="O28" s="12"/>
      <c r="P28" s="62" t="s">
        <v>164</v>
      </c>
      <c r="Q28" s="28">
        <f>IF(ISERROR(HLOOKUP(P28,'Raw data'!$F$3:$BH$104,P$2,FALSE)),"",HLOOKUP(P28,'Raw data'!$F$3:$BH$104,P$2,FALSE))</f>
        <v>13</v>
      </c>
      <c r="R28" s="12">
        <f t="shared" si="7"/>
        <v>1</v>
      </c>
      <c r="S28" s="12">
        <f t="shared" si="8"/>
        <v>90</v>
      </c>
      <c r="T28" s="12">
        <f t="shared" si="9"/>
        <v>72.990000000000009</v>
      </c>
      <c r="U28" s="12"/>
      <c r="V28" s="62" t="s">
        <v>164</v>
      </c>
      <c r="W28" s="28">
        <f>IF(ISERROR(HLOOKUP(V28,'Raw data'!$F$3:$BH$104,V$2,FALSE)),"",HLOOKUP(V28,'Raw data'!$F$3:$BH$104,V$2,FALSE))</f>
        <v>87</v>
      </c>
      <c r="X28" s="12">
        <f t="shared" si="10"/>
        <v>89</v>
      </c>
      <c r="Y28" s="12">
        <f t="shared" si="11"/>
        <v>48.554913294797686</v>
      </c>
      <c r="Z28" s="12">
        <f t="shared" si="12"/>
        <v>39.378034682080923</v>
      </c>
      <c r="AA28" s="12"/>
      <c r="AB28" s="62" t="s">
        <v>164</v>
      </c>
      <c r="AC28" s="28">
        <f>IF(ISERROR(HLOOKUP(AB28,'Raw data'!$F$3:$BH$104,AB$2,FALSE)),"",HLOOKUP(AB28,'Raw data'!$F$3:$BH$104,AB$2,FALSE))</f>
        <v>75</v>
      </c>
      <c r="AD28" s="12">
        <f t="shared" si="13"/>
        <v>12</v>
      </c>
      <c r="AE28" s="12">
        <f t="shared" si="14"/>
        <v>85.882352941176464</v>
      </c>
      <c r="AF28" s="12">
        <f t="shared" si="15"/>
        <v>69.650588235294123</v>
      </c>
      <c r="AG28" s="12"/>
      <c r="AH28" s="62" t="s">
        <v>164</v>
      </c>
      <c r="AI28" s="28">
        <f>IF(ISERROR(HLOOKUP(AH28,'Raw data'!$F$3:$BH$104,AH$2,FALSE)),"",HLOOKUP(AH28,'Raw data'!$F$3:$BH$104,AH$2,FALSE))</f>
        <v>0.73829999999999996</v>
      </c>
      <c r="AJ28" s="12">
        <f t="shared" si="16"/>
        <v>4.3100000000000027E-2</v>
      </c>
      <c r="AK28" s="12">
        <f t="shared" si="17"/>
        <v>81.195462478184979</v>
      </c>
      <c r="AL28" s="12">
        <f t="shared" si="18"/>
        <v>65.849520069808023</v>
      </c>
    </row>
    <row r="29" spans="1:38" ht="12.75" x14ac:dyDescent="0.2">
      <c r="A29" s="81" t="s">
        <v>165</v>
      </c>
      <c r="B29" s="12">
        <f t="shared" si="0"/>
        <v>48.640173479963586</v>
      </c>
      <c r="C29" s="12"/>
      <c r="D29" s="84" t="s">
        <v>165</v>
      </c>
      <c r="E29" s="28">
        <f>IF(ISERROR(HLOOKUP(D29,'Raw data'!$F$3:$BH$104,D$2,FALSE)),"",HLOOKUP(D29,'Raw data'!$F$3:$BH$104,D$2,FALSE))</f>
        <v>10</v>
      </c>
      <c r="F29" s="12">
        <f t="shared" si="1"/>
        <v>17</v>
      </c>
      <c r="G29" s="12">
        <f t="shared" si="2"/>
        <v>34.615384615384613</v>
      </c>
      <c r="H29" s="12">
        <f t="shared" si="3"/>
        <v>28.073076923076922</v>
      </c>
      <c r="I29" s="12"/>
      <c r="J29" s="84" t="s">
        <v>165</v>
      </c>
      <c r="K29" s="28">
        <f>IF(ISERROR(HLOOKUP(J29,'Raw data'!$F$3:$BH$104,J$2,FALSE)),"",HLOOKUP(J29,'Raw data'!$F$3:$BH$104,J$2,FALSE))</f>
        <v>49</v>
      </c>
      <c r="L29" s="12">
        <f t="shared" si="4"/>
        <v>65</v>
      </c>
      <c r="M29" s="12">
        <f t="shared" si="5"/>
        <v>40.909090909090914</v>
      </c>
      <c r="N29" s="12">
        <f t="shared" si="6"/>
        <v>33.177272727272737</v>
      </c>
      <c r="O29" s="12"/>
      <c r="P29" s="84" t="s">
        <v>165</v>
      </c>
      <c r="Q29" s="28">
        <f>IF(ISERROR(HLOOKUP(P29,'Raw data'!$F$3:$BH$104,P$2,FALSE)),"",HLOOKUP(P29,'Raw data'!$F$3:$BH$104,P$2,FALSE))</f>
        <v>13</v>
      </c>
      <c r="R29" s="12">
        <f t="shared" si="7"/>
        <v>1</v>
      </c>
      <c r="S29" s="12">
        <f t="shared" si="8"/>
        <v>90</v>
      </c>
      <c r="T29" s="12">
        <f t="shared" si="9"/>
        <v>72.990000000000009</v>
      </c>
      <c r="U29" s="12"/>
      <c r="V29" s="84" t="s">
        <v>165</v>
      </c>
      <c r="W29" s="28">
        <f>IF(ISERROR(HLOOKUP(V29,'Raw data'!$F$3:$BH$104,V$2,FALSE)),"",HLOOKUP(V29,'Raw data'!$F$3:$BH$104,V$2,FALSE))</f>
        <v>38</v>
      </c>
      <c r="X29" s="12">
        <f t="shared" si="10"/>
        <v>138</v>
      </c>
      <c r="Y29" s="12">
        <f t="shared" si="11"/>
        <v>20.23121387283237</v>
      </c>
      <c r="Z29" s="12">
        <f t="shared" si="12"/>
        <v>16.407514450867055</v>
      </c>
      <c r="AA29" s="12"/>
      <c r="AB29" s="84" t="s">
        <v>165</v>
      </c>
      <c r="AC29" s="28">
        <f>IF(ISERROR(HLOOKUP(AB29,'Raw data'!$F$3:$BH$104,AB$2,FALSE)),"",HLOOKUP(AB29,'Raw data'!$F$3:$BH$104,AB$2,FALSE))</f>
        <v>78</v>
      </c>
      <c r="AD29" s="12">
        <f t="shared" si="13"/>
        <v>9</v>
      </c>
      <c r="AE29" s="12">
        <f t="shared" si="14"/>
        <v>89.411764705882348</v>
      </c>
      <c r="AF29" s="12">
        <f t="shared" si="15"/>
        <v>72.512941176470591</v>
      </c>
      <c r="AG29" s="12"/>
      <c r="AH29" s="84" t="s">
        <v>165</v>
      </c>
      <c r="AI29" s="28">
        <f>IF(ISERROR(HLOOKUP(AH29,'Raw data'!$F$3:$BH$104,AH$2,FALSE)),"",HLOOKUP(AH29,'Raw data'!$F$3:$BH$104,AH$2,FALSE))</f>
        <v>0.74629999999999996</v>
      </c>
      <c r="AJ29" s="12">
        <f t="shared" si="16"/>
        <v>3.510000000000002E-2</v>
      </c>
      <c r="AK29" s="12">
        <f t="shared" si="17"/>
        <v>84.685863874345543</v>
      </c>
      <c r="AL29" s="12">
        <f t="shared" si="18"/>
        <v>68.680235602094243</v>
      </c>
    </row>
    <row r="30" spans="1:38" ht="12.75" x14ac:dyDescent="0.2">
      <c r="A30" s="69" t="s">
        <v>166</v>
      </c>
      <c r="B30" s="12">
        <f t="shared" si="0"/>
        <v>44.730046712076081</v>
      </c>
      <c r="C30" s="12"/>
      <c r="D30" s="62" t="s">
        <v>166</v>
      </c>
      <c r="E30" s="28">
        <f>IF(ISERROR(HLOOKUP(D30,'Raw data'!$F$3:$BH$104,D$2,FALSE)),"",HLOOKUP(D30,'Raw data'!$F$3:$BH$104,D$2,FALSE))</f>
        <v>1</v>
      </c>
      <c r="F30" s="12">
        <f t="shared" si="1"/>
        <v>26</v>
      </c>
      <c r="G30" s="12">
        <f t="shared" si="2"/>
        <v>0</v>
      </c>
      <c r="H30" s="12">
        <f t="shared" si="3"/>
        <v>0</v>
      </c>
      <c r="I30" s="12"/>
      <c r="J30" s="62" t="s">
        <v>166</v>
      </c>
      <c r="K30" s="28">
        <f>IF(ISERROR(HLOOKUP(J30,'Raw data'!$F$3:$BH$104,J$2,FALSE)),"",HLOOKUP(J30,'Raw data'!$F$3:$BH$104,J$2,FALSE))</f>
        <v>61</v>
      </c>
      <c r="L30" s="12">
        <f t="shared" si="4"/>
        <v>53</v>
      </c>
      <c r="M30" s="12">
        <f t="shared" si="5"/>
        <v>51.81818181818182</v>
      </c>
      <c r="N30" s="12">
        <f t="shared" si="6"/>
        <v>42.024545454545461</v>
      </c>
      <c r="O30" s="12"/>
      <c r="P30" s="62" t="s">
        <v>166</v>
      </c>
      <c r="Q30" s="28">
        <f>IF(ISERROR(HLOOKUP(P30,'Raw data'!$F$3:$BH$104,P$2,FALSE)),"",HLOOKUP(P30,'Raw data'!$F$3:$BH$104,P$2,FALSE))</f>
        <v>14</v>
      </c>
      <c r="R30" s="12">
        <f t="shared" si="7"/>
        <v>0</v>
      </c>
      <c r="S30" s="12">
        <f t="shared" si="8"/>
        <v>100</v>
      </c>
      <c r="T30" s="12">
        <f t="shared" si="9"/>
        <v>81.100000000000009</v>
      </c>
      <c r="U30" s="12"/>
      <c r="V30" s="62" t="s">
        <v>166</v>
      </c>
      <c r="W30" s="28">
        <f>IF(ISERROR(HLOOKUP(V30,'Raw data'!$F$3:$BH$104,V$2,FALSE)),"",HLOOKUP(V30,'Raw data'!$F$3:$BH$104,V$2,FALSE))</f>
        <v>75</v>
      </c>
      <c r="X30" s="12">
        <f t="shared" si="10"/>
        <v>101</v>
      </c>
      <c r="Y30" s="12">
        <f t="shared" si="11"/>
        <v>41.618497109826585</v>
      </c>
      <c r="Z30" s="12">
        <f t="shared" si="12"/>
        <v>33.75260115606936</v>
      </c>
      <c r="AA30" s="12"/>
      <c r="AB30" s="62" t="s">
        <v>166</v>
      </c>
      <c r="AC30" s="28">
        <f>IF(ISERROR(HLOOKUP(AB30,'Raw data'!$F$3:$BH$104,AB$2,FALSE)),"",HLOOKUP(AB30,'Raw data'!$F$3:$BH$104,AB$2,FALSE))</f>
        <v>52</v>
      </c>
      <c r="AD30" s="12">
        <f t="shared" si="13"/>
        <v>35</v>
      </c>
      <c r="AE30" s="12">
        <f t="shared" si="14"/>
        <v>58.823529411764703</v>
      </c>
      <c r="AF30" s="12">
        <f t="shared" si="15"/>
        <v>47.705882352941174</v>
      </c>
      <c r="AG30" s="12"/>
      <c r="AH30" s="62" t="s">
        <v>166</v>
      </c>
      <c r="AI30" s="28">
        <f>IF(ISERROR(HLOOKUP(AH30,'Raw data'!$F$3:$BH$104,AH$2,FALSE)),"",HLOOKUP(AH30,'Raw data'!$F$3:$BH$104,AH$2,FALSE))</f>
        <v>0.73250000000000004</v>
      </c>
      <c r="AJ30" s="12">
        <f t="shared" si="16"/>
        <v>4.8899999999999944E-2</v>
      </c>
      <c r="AK30" s="12">
        <f t="shared" si="17"/>
        <v>78.664921465968604</v>
      </c>
      <c r="AL30" s="12">
        <f t="shared" si="18"/>
        <v>63.797251308900542</v>
      </c>
    </row>
    <row r="31" spans="1:38" ht="12.75" x14ac:dyDescent="0.2">
      <c r="A31" s="71" t="s">
        <v>167</v>
      </c>
      <c r="B31" s="12">
        <f t="shared" si="0"/>
        <v>40.141951019625282</v>
      </c>
      <c r="C31" s="12"/>
      <c r="D31" s="64" t="s">
        <v>167</v>
      </c>
      <c r="E31" s="28">
        <f>IF(ISERROR(HLOOKUP(D31,'Raw data'!$F$3:$BH$104,D$2,FALSE)),"",HLOOKUP(D31,'Raw data'!$F$3:$BH$104,D$2,FALSE))</f>
        <v>2</v>
      </c>
      <c r="F31" s="12">
        <f t="shared" si="1"/>
        <v>25</v>
      </c>
      <c r="G31" s="12">
        <f t="shared" si="2"/>
        <v>3.8461538461538396</v>
      </c>
      <c r="H31" s="12">
        <f t="shared" si="3"/>
        <v>3.1192307692307639</v>
      </c>
      <c r="I31" s="12"/>
      <c r="J31" s="64" t="s">
        <v>167</v>
      </c>
      <c r="K31" s="28">
        <f>IF(ISERROR(HLOOKUP(J31,'Raw data'!$F$3:$BH$104,J$2,FALSE)),"",HLOOKUP(J31,'Raw data'!$F$3:$BH$104,J$2,FALSE))</f>
        <v>48</v>
      </c>
      <c r="L31" s="12">
        <f t="shared" si="4"/>
        <v>66</v>
      </c>
      <c r="M31" s="12">
        <f t="shared" si="5"/>
        <v>40</v>
      </c>
      <c r="N31" s="12">
        <f t="shared" si="6"/>
        <v>32.440000000000005</v>
      </c>
      <c r="O31" s="12"/>
      <c r="P31" s="64" t="s">
        <v>167</v>
      </c>
      <c r="Q31" s="28">
        <f>IF(ISERROR(HLOOKUP(P31,'Raw data'!$F$3:$BH$104,P$2,FALSE)),"",HLOOKUP(P31,'Raw data'!$F$3:$BH$104,P$2,FALSE))</f>
        <v>7</v>
      </c>
      <c r="R31" s="12">
        <f t="shared" si="7"/>
        <v>7</v>
      </c>
      <c r="S31" s="12">
        <f t="shared" si="8"/>
        <v>30</v>
      </c>
      <c r="T31" s="12">
        <f t="shared" si="9"/>
        <v>24.330000000000002</v>
      </c>
      <c r="U31" s="12"/>
      <c r="V31" s="64" t="s">
        <v>167</v>
      </c>
      <c r="W31" s="28">
        <f>IF(ISERROR(HLOOKUP(V31,'Raw data'!$F$3:$BH$104,V$2,FALSE)),"",HLOOKUP(V31,'Raw data'!$F$3:$BH$104,V$2,FALSE))</f>
        <v>157</v>
      </c>
      <c r="X31" s="12">
        <f t="shared" si="10"/>
        <v>19</v>
      </c>
      <c r="Y31" s="12">
        <f t="shared" si="11"/>
        <v>89.017341040462426</v>
      </c>
      <c r="Z31" s="12">
        <f t="shared" si="12"/>
        <v>72.193063583815032</v>
      </c>
      <c r="AA31" s="12"/>
      <c r="AB31" s="64" t="s">
        <v>167</v>
      </c>
      <c r="AC31" s="28">
        <f>IF(ISERROR(HLOOKUP(AB31,'Raw data'!$F$3:$BH$104,AB$2,FALSE)),"",HLOOKUP(AB31,'Raw data'!$F$3:$BH$104,AB$2,FALSE))</f>
        <v>31</v>
      </c>
      <c r="AD31" s="12">
        <f t="shared" si="13"/>
        <v>56</v>
      </c>
      <c r="AE31" s="12">
        <f t="shared" si="14"/>
        <v>34.117647058823522</v>
      </c>
      <c r="AF31" s="12">
        <f t="shared" si="15"/>
        <v>27.669411764705877</v>
      </c>
      <c r="AG31" s="12"/>
      <c r="AH31" s="64" t="s">
        <v>167</v>
      </c>
      <c r="AI31" s="28">
        <f>IF(ISERROR(HLOOKUP(AH31,'Raw data'!$F$3:$BH$104,AH$2,FALSE)),"",HLOOKUP(AH31,'Raw data'!$F$3:$BH$104,AH$2,FALSE))</f>
        <v>0.78139999999999998</v>
      </c>
      <c r="AJ31" s="12">
        <f t="shared" si="16"/>
        <v>0</v>
      </c>
      <c r="AK31" s="12">
        <f t="shared" si="17"/>
        <v>100</v>
      </c>
      <c r="AL31" s="12">
        <f t="shared" si="18"/>
        <v>81.100000000000009</v>
      </c>
    </row>
    <row r="32" spans="1:38" ht="12.75" x14ac:dyDescent="0.2">
      <c r="A32" s="77" t="s">
        <v>168</v>
      </c>
      <c r="B32" s="12">
        <f t="shared" si="0"/>
        <v>48.889166441799119</v>
      </c>
      <c r="C32" s="12"/>
      <c r="D32" s="79" t="s">
        <v>168</v>
      </c>
      <c r="E32" s="28">
        <f>IF(ISERROR(HLOOKUP(D32,'Raw data'!$F$3:$BH$104,D$2,FALSE)),"",HLOOKUP(D32,'Raw data'!$F$3:$BH$104,D$2,FALSE))</f>
        <v>2</v>
      </c>
      <c r="F32" s="12">
        <f t="shared" si="1"/>
        <v>25</v>
      </c>
      <c r="G32" s="12">
        <f t="shared" si="2"/>
        <v>3.8461538461538396</v>
      </c>
      <c r="H32" s="12">
        <f t="shared" si="3"/>
        <v>3.1192307692307639</v>
      </c>
      <c r="I32" s="12"/>
      <c r="J32" s="79" t="s">
        <v>168</v>
      </c>
      <c r="K32" s="28">
        <f>IF(ISERROR(HLOOKUP(J32,'Raw data'!$F$3:$BH$104,J$2,FALSE)),"",HLOOKUP(J32,'Raw data'!$F$3:$BH$104,J$2,FALSE))</f>
        <v>55</v>
      </c>
      <c r="L32" s="12">
        <f t="shared" si="4"/>
        <v>59</v>
      </c>
      <c r="M32" s="12">
        <f t="shared" si="5"/>
        <v>46.363636363636367</v>
      </c>
      <c r="N32" s="12">
        <f t="shared" si="6"/>
        <v>37.600909090909099</v>
      </c>
      <c r="O32" s="12"/>
      <c r="P32" s="79" t="s">
        <v>168</v>
      </c>
      <c r="Q32" s="28">
        <f>IF(ISERROR(HLOOKUP(P32,'Raw data'!$F$3:$BH$104,P$2,FALSE)),"",HLOOKUP(P32,'Raw data'!$F$3:$BH$104,P$2,FALSE))</f>
        <v>14</v>
      </c>
      <c r="R32" s="12">
        <f t="shared" si="7"/>
        <v>0</v>
      </c>
      <c r="S32" s="12">
        <f t="shared" si="8"/>
        <v>100</v>
      </c>
      <c r="T32" s="12">
        <f t="shared" si="9"/>
        <v>81.100000000000009</v>
      </c>
      <c r="U32" s="12"/>
      <c r="V32" s="79" t="s">
        <v>168</v>
      </c>
      <c r="W32" s="28">
        <f>IF(ISERROR(HLOOKUP(V32,'Raw data'!$F$3:$BH$104,V$2,FALSE)),"",HLOOKUP(V32,'Raw data'!$F$3:$BH$104,V$2,FALSE))</f>
        <v>100</v>
      </c>
      <c r="X32" s="12">
        <f t="shared" si="10"/>
        <v>76</v>
      </c>
      <c r="Y32" s="12">
        <f t="shared" si="11"/>
        <v>56.069364161849705</v>
      </c>
      <c r="Z32" s="12">
        <f t="shared" si="12"/>
        <v>45.472254335260111</v>
      </c>
      <c r="AA32" s="12"/>
      <c r="AB32" s="79" t="s">
        <v>168</v>
      </c>
      <c r="AC32" s="28">
        <f>IF(ISERROR(HLOOKUP(AB32,'Raw data'!$F$3:$BH$104,AB$2,FALSE)),"",HLOOKUP(AB32,'Raw data'!$F$3:$BH$104,AB$2,FALSE))</f>
        <v>83</v>
      </c>
      <c r="AD32" s="12">
        <f t="shared" si="13"/>
        <v>4</v>
      </c>
      <c r="AE32" s="12">
        <f t="shared" si="14"/>
        <v>95.294117647058826</v>
      </c>
      <c r="AF32" s="12">
        <f t="shared" si="15"/>
        <v>77.283529411764718</v>
      </c>
      <c r="AG32" s="12"/>
      <c r="AH32" s="79" t="s">
        <v>168</v>
      </c>
      <c r="AI32" s="28">
        <f>IF(ISERROR(HLOOKUP(AH32,'Raw data'!$F$3:$BH$104,AH$2,FALSE)),"",HLOOKUP(AH32,'Raw data'!$F$3:$BH$104,AH$2,FALSE))</f>
        <v>0.69</v>
      </c>
      <c r="AJ32" s="12">
        <f t="shared" si="16"/>
        <v>9.1400000000000037E-2</v>
      </c>
      <c r="AK32" s="12">
        <f t="shared" si="17"/>
        <v>60.122164048865592</v>
      </c>
      <c r="AL32" s="12">
        <f t="shared" si="18"/>
        <v>48.759075043629998</v>
      </c>
    </row>
    <row r="33" spans="1:38" ht="12.75" x14ac:dyDescent="0.2">
      <c r="A33" s="81" t="s">
        <v>169</v>
      </c>
      <c r="B33" s="12">
        <f t="shared" si="0"/>
        <v>43.032252744346494</v>
      </c>
      <c r="C33" s="12"/>
      <c r="D33" s="84" t="s">
        <v>169</v>
      </c>
      <c r="E33" s="28">
        <f>IF(ISERROR(HLOOKUP(D33,'Raw data'!$F$3:$BH$104,D$2,FALSE)),"",HLOOKUP(D33,'Raw data'!$F$3:$BH$104,D$2,FALSE))</f>
        <v>3</v>
      </c>
      <c r="F33" s="12">
        <f t="shared" si="1"/>
        <v>24</v>
      </c>
      <c r="G33" s="12">
        <f t="shared" si="2"/>
        <v>7.6923076923076934</v>
      </c>
      <c r="H33" s="12">
        <f t="shared" si="3"/>
        <v>6.2384615384615394</v>
      </c>
      <c r="I33" s="12"/>
      <c r="J33" s="84" t="s">
        <v>169</v>
      </c>
      <c r="K33" s="28">
        <f>IF(ISERROR(HLOOKUP(J33,'Raw data'!$F$3:$BH$104,J$2,FALSE)),"",HLOOKUP(J33,'Raw data'!$F$3:$BH$104,J$2,FALSE))</f>
        <v>55</v>
      </c>
      <c r="L33" s="12">
        <f t="shared" si="4"/>
        <v>59</v>
      </c>
      <c r="M33" s="12">
        <f t="shared" si="5"/>
        <v>46.363636363636367</v>
      </c>
      <c r="N33" s="12">
        <f t="shared" si="6"/>
        <v>37.600909090909099</v>
      </c>
      <c r="O33" s="12"/>
      <c r="P33" s="84" t="s">
        <v>169</v>
      </c>
      <c r="Q33" s="28">
        <f>IF(ISERROR(HLOOKUP(P33,'Raw data'!$F$3:$BH$104,P$2,FALSE)),"",HLOOKUP(P33,'Raw data'!$F$3:$BH$104,P$2,FALSE))</f>
        <v>13</v>
      </c>
      <c r="R33" s="12">
        <f t="shared" si="7"/>
        <v>1</v>
      </c>
      <c r="S33" s="12">
        <f t="shared" si="8"/>
        <v>90</v>
      </c>
      <c r="T33" s="12">
        <f t="shared" si="9"/>
        <v>72.990000000000009</v>
      </c>
      <c r="U33" s="12"/>
      <c r="V33" s="84" t="s">
        <v>169</v>
      </c>
      <c r="W33" s="28">
        <f>IF(ISERROR(HLOOKUP(V33,'Raw data'!$F$3:$BH$104,V$2,FALSE)),"",HLOOKUP(V33,'Raw data'!$F$3:$BH$104,V$2,FALSE))</f>
        <v>40</v>
      </c>
      <c r="X33" s="12">
        <f t="shared" si="10"/>
        <v>136</v>
      </c>
      <c r="Y33" s="12">
        <f t="shared" si="11"/>
        <v>21.387283236994207</v>
      </c>
      <c r="Z33" s="12">
        <f t="shared" si="12"/>
        <v>17.345086705202302</v>
      </c>
      <c r="AA33" s="12"/>
      <c r="AB33" s="84" t="s">
        <v>169</v>
      </c>
      <c r="AC33" s="28">
        <f>IF(ISERROR(HLOOKUP(AB33,'Raw data'!$F$3:$BH$104,AB$2,FALSE)),"",HLOOKUP(AB33,'Raw data'!$F$3:$BH$104,AB$2,FALSE))</f>
        <v>60</v>
      </c>
      <c r="AD33" s="12">
        <f t="shared" si="13"/>
        <v>27</v>
      </c>
      <c r="AE33" s="12">
        <f t="shared" si="14"/>
        <v>68.235294117647058</v>
      </c>
      <c r="AF33" s="12">
        <f t="shared" si="15"/>
        <v>55.338823529411769</v>
      </c>
      <c r="AG33" s="12"/>
      <c r="AH33" s="84" t="s">
        <v>169</v>
      </c>
      <c r="AI33" s="28">
        <f>IF(ISERROR(HLOOKUP(AH33,'Raw data'!$F$3:$BH$104,AH$2,FALSE)),"",HLOOKUP(AH33,'Raw data'!$F$3:$BH$104,AH$2,FALSE))</f>
        <v>0.74629999999999996</v>
      </c>
      <c r="AJ33" s="12">
        <f t="shared" si="16"/>
        <v>3.510000000000002E-2</v>
      </c>
      <c r="AK33" s="12">
        <f t="shared" si="17"/>
        <v>84.685863874345543</v>
      </c>
      <c r="AL33" s="12">
        <f t="shared" si="18"/>
        <v>68.680235602094243</v>
      </c>
    </row>
    <row r="34" spans="1:38" ht="12.75" x14ac:dyDescent="0.2">
      <c r="A34" s="81" t="s">
        <v>170</v>
      </c>
      <c r="B34" s="12">
        <f t="shared" si="0"/>
        <v>59.94120353083391</v>
      </c>
      <c r="C34" s="12"/>
      <c r="D34" s="84" t="s">
        <v>170</v>
      </c>
      <c r="E34" s="28">
        <f>IF(ISERROR(HLOOKUP(D34,'Raw data'!$F$3:$BH$104,D$2,FALSE)),"",HLOOKUP(D34,'Raw data'!$F$3:$BH$104,D$2,FALSE))</f>
        <v>15</v>
      </c>
      <c r="F34" s="12">
        <f t="shared" si="1"/>
        <v>12</v>
      </c>
      <c r="G34" s="12">
        <f t="shared" si="2"/>
        <v>53.846153846153847</v>
      </c>
      <c r="H34" s="12">
        <f t="shared" si="3"/>
        <v>43.669230769230772</v>
      </c>
      <c r="I34" s="12"/>
      <c r="J34" s="84" t="s">
        <v>170</v>
      </c>
      <c r="K34" s="28">
        <f>IF(ISERROR(HLOOKUP(J34,'Raw data'!$F$3:$BH$104,J$2,FALSE)),"",HLOOKUP(J34,'Raw data'!$F$3:$BH$104,J$2,FALSE))</f>
        <v>111</v>
      </c>
      <c r="L34" s="12">
        <f t="shared" si="4"/>
        <v>3</v>
      </c>
      <c r="M34" s="12">
        <f t="shared" si="5"/>
        <v>97.272727272727266</v>
      </c>
      <c r="N34" s="12">
        <f t="shared" si="6"/>
        <v>78.88818181818182</v>
      </c>
      <c r="O34" s="12"/>
      <c r="P34" s="84" t="s">
        <v>170</v>
      </c>
      <c r="Q34" s="28">
        <f>IF(ISERROR(HLOOKUP(P34,'Raw data'!$F$3:$BH$104,P$2,FALSE)),"",HLOOKUP(P34,'Raw data'!$F$3:$BH$104,P$2,FALSE))</f>
        <v>13</v>
      </c>
      <c r="R34" s="12">
        <f t="shared" si="7"/>
        <v>1</v>
      </c>
      <c r="S34" s="12">
        <f t="shared" si="8"/>
        <v>90</v>
      </c>
      <c r="T34" s="12">
        <f t="shared" si="9"/>
        <v>72.990000000000009</v>
      </c>
      <c r="U34" s="12"/>
      <c r="V34" s="84" t="s">
        <v>170</v>
      </c>
      <c r="W34" s="28">
        <f>IF(ISERROR(HLOOKUP(V34,'Raw data'!$F$3:$BH$104,V$2,FALSE)),"",HLOOKUP(V34,'Raw data'!$F$3:$BH$104,V$2,FALSE))</f>
        <v>64</v>
      </c>
      <c r="X34" s="12">
        <f t="shared" si="10"/>
        <v>112</v>
      </c>
      <c r="Y34" s="12">
        <f t="shared" si="11"/>
        <v>35.260115606936409</v>
      </c>
      <c r="Z34" s="12">
        <f t="shared" si="12"/>
        <v>28.595953757225431</v>
      </c>
      <c r="AA34" s="12"/>
      <c r="AB34" s="84" t="s">
        <v>170</v>
      </c>
      <c r="AC34" s="28">
        <f>IF(ISERROR(HLOOKUP(AB34,'Raw data'!$F$3:$BH$104,AB$2,FALSE)),"",HLOOKUP(AB34,'Raw data'!$F$3:$BH$104,AB$2,FALSE))</f>
        <v>72</v>
      </c>
      <c r="AD34" s="12">
        <f t="shared" si="13"/>
        <v>15</v>
      </c>
      <c r="AE34" s="12">
        <f t="shared" si="14"/>
        <v>82.35294117647058</v>
      </c>
      <c r="AF34" s="12">
        <f t="shared" si="15"/>
        <v>66.788235294117641</v>
      </c>
      <c r="AG34" s="12"/>
      <c r="AH34" s="84" t="s">
        <v>170</v>
      </c>
      <c r="AI34" s="28">
        <f>IF(ISERROR(HLOOKUP(AH34,'Raw data'!$F$3:$BH$104,AH$2,FALSE)),"",HLOOKUP(AH34,'Raw data'!$F$3:$BH$104,AH$2,FALSE))</f>
        <v>0.74639999999999995</v>
      </c>
      <c r="AJ34" s="12">
        <f t="shared" si="16"/>
        <v>3.5000000000000031E-2</v>
      </c>
      <c r="AK34" s="12">
        <f t="shared" si="17"/>
        <v>84.729493891797546</v>
      </c>
      <c r="AL34" s="12">
        <f t="shared" si="18"/>
        <v>68.715619546247808</v>
      </c>
    </row>
    <row r="35" spans="1:38" ht="12.75" x14ac:dyDescent="0.2">
      <c r="A35" s="69" t="s">
        <v>171</v>
      </c>
      <c r="B35" s="12">
        <f t="shared" si="0"/>
        <v>24.959317991839043</v>
      </c>
      <c r="C35" s="12"/>
      <c r="D35" s="62" t="s">
        <v>171</v>
      </c>
      <c r="E35" s="28">
        <f>IF(ISERROR(HLOOKUP(D35,'Raw data'!$F$3:$BH$104,D$2,FALSE)),"",HLOOKUP(D35,'Raw data'!$F$3:$BH$104,D$2,FALSE))</f>
        <v>1</v>
      </c>
      <c r="F35" s="12">
        <f t="shared" si="1"/>
        <v>26</v>
      </c>
      <c r="G35" s="12">
        <f t="shared" si="2"/>
        <v>0</v>
      </c>
      <c r="H35" s="12">
        <f t="shared" si="3"/>
        <v>0</v>
      </c>
      <c r="I35" s="12"/>
      <c r="J35" s="62" t="s">
        <v>171</v>
      </c>
      <c r="K35" s="28">
        <f>IF(ISERROR(HLOOKUP(J35,'Raw data'!$F$3:$BH$104,J$2,FALSE)),"",HLOOKUP(J35,'Raw data'!$F$3:$BH$104,J$2,FALSE))</f>
        <v>45</v>
      </c>
      <c r="L35" s="12">
        <f t="shared" si="4"/>
        <v>69</v>
      </c>
      <c r="M35" s="12">
        <f t="shared" si="5"/>
        <v>37.272727272727273</v>
      </c>
      <c r="N35" s="12">
        <f t="shared" si="6"/>
        <v>30.22818181818182</v>
      </c>
      <c r="O35" s="12"/>
      <c r="P35" s="62" t="s">
        <v>171</v>
      </c>
      <c r="Q35" s="28">
        <f>IF(ISERROR(HLOOKUP(P35,'Raw data'!$F$3:$BH$104,P$2,FALSE)),"",HLOOKUP(P35,'Raw data'!$F$3:$BH$104,P$2,FALSE))</f>
        <v>7</v>
      </c>
      <c r="R35" s="12">
        <f t="shared" si="7"/>
        <v>7</v>
      </c>
      <c r="S35" s="12">
        <f t="shared" si="8"/>
        <v>30</v>
      </c>
      <c r="T35" s="12">
        <f t="shared" si="9"/>
        <v>24.330000000000002</v>
      </c>
      <c r="U35" s="12"/>
      <c r="V35" s="62" t="s">
        <v>171</v>
      </c>
      <c r="W35" s="28">
        <f>IF(ISERROR(HLOOKUP(V35,'Raw data'!$F$3:$BH$104,V$2,FALSE)),"",HLOOKUP(V35,'Raw data'!$F$3:$BH$104,V$2,FALSE))</f>
        <v>41</v>
      </c>
      <c r="X35" s="12">
        <f t="shared" si="10"/>
        <v>135</v>
      </c>
      <c r="Y35" s="12">
        <f t="shared" si="11"/>
        <v>21.965317919075133</v>
      </c>
      <c r="Z35" s="12">
        <f t="shared" si="12"/>
        <v>17.813872832369935</v>
      </c>
      <c r="AA35" s="12"/>
      <c r="AB35" s="62" t="s">
        <v>171</v>
      </c>
      <c r="AC35" s="28">
        <f>IF(ISERROR(HLOOKUP(AB35,'Raw data'!$F$3:$BH$104,AB$2,FALSE)),"",HLOOKUP(AB35,'Raw data'!$F$3:$BH$104,AB$2,FALSE))</f>
        <v>31</v>
      </c>
      <c r="AD35" s="12">
        <f t="shared" si="13"/>
        <v>56</v>
      </c>
      <c r="AE35" s="12">
        <f t="shared" si="14"/>
        <v>34.117647058823522</v>
      </c>
      <c r="AF35" s="12">
        <f t="shared" si="15"/>
        <v>27.669411764705877</v>
      </c>
      <c r="AG35" s="12"/>
      <c r="AH35" s="62" t="s">
        <v>171</v>
      </c>
      <c r="AI35" s="28">
        <f>IF(ISERROR(HLOOKUP(AH35,'Raw data'!$F$3:$BH$104,AH$2,FALSE)),"",HLOOKUP(AH35,'Raw data'!$F$3:$BH$104,AH$2,FALSE))</f>
        <v>0.69269999999999998</v>
      </c>
      <c r="AJ35" s="12">
        <f t="shared" si="16"/>
        <v>8.8700000000000001E-2</v>
      </c>
      <c r="AK35" s="12">
        <f t="shared" si="17"/>
        <v>61.300174520069802</v>
      </c>
      <c r="AL35" s="12">
        <f t="shared" si="18"/>
        <v>49.714441535776615</v>
      </c>
    </row>
    <row r="36" spans="1:38" ht="12.75" x14ac:dyDescent="0.2">
      <c r="A36" s="71" t="s">
        <v>172</v>
      </c>
      <c r="B36" s="12">
        <f t="shared" si="0"/>
        <v>17.963002026974152</v>
      </c>
      <c r="C36" s="12"/>
      <c r="D36" s="64" t="s">
        <v>172</v>
      </c>
      <c r="E36" s="28">
        <f>IF(ISERROR(HLOOKUP(D36,'Raw data'!$F$3:$BH$104,D$2,FALSE)),"",HLOOKUP(D36,'Raw data'!$F$3:$BH$104,D$2,FALSE))</f>
        <v>2</v>
      </c>
      <c r="F36" s="12">
        <f t="shared" si="1"/>
        <v>25</v>
      </c>
      <c r="G36" s="12">
        <f t="shared" si="2"/>
        <v>3.8461538461538396</v>
      </c>
      <c r="H36" s="12">
        <f t="shared" si="3"/>
        <v>3.1192307692307639</v>
      </c>
      <c r="I36" s="12"/>
      <c r="J36" s="64" t="s">
        <v>172</v>
      </c>
      <c r="K36" s="28">
        <f>IF(ISERROR(HLOOKUP(J36,'Raw data'!$F$3:$BH$104,J$2,FALSE)),"",HLOOKUP(J36,'Raw data'!$F$3:$BH$104,J$2,FALSE))</f>
        <v>30</v>
      </c>
      <c r="L36" s="12">
        <f t="shared" si="4"/>
        <v>84</v>
      </c>
      <c r="M36" s="12">
        <f t="shared" si="5"/>
        <v>23.63636363636364</v>
      </c>
      <c r="N36" s="12">
        <f t="shared" si="6"/>
        <v>19.169090909090915</v>
      </c>
      <c r="O36" s="12"/>
      <c r="P36" s="64" t="s">
        <v>172</v>
      </c>
      <c r="Q36" s="28">
        <f>IF(ISERROR(HLOOKUP(P36,'Raw data'!$F$3:$BH$104,P$2,FALSE)),"",HLOOKUP(P36,'Raw data'!$F$3:$BH$104,P$2,FALSE))</f>
        <v>8</v>
      </c>
      <c r="R36" s="12">
        <f t="shared" si="7"/>
        <v>6</v>
      </c>
      <c r="S36" s="12">
        <f t="shared" si="8"/>
        <v>40</v>
      </c>
      <c r="T36" s="12">
        <f t="shared" si="9"/>
        <v>32.440000000000005</v>
      </c>
      <c r="U36" s="12"/>
      <c r="V36" s="64" t="s">
        <v>172</v>
      </c>
      <c r="W36" s="28">
        <f>IF(ISERROR(HLOOKUP(V36,'Raw data'!$F$3:$BH$104,V$2,FALSE)),"",HLOOKUP(V36,'Raw data'!$F$3:$BH$104,V$2,FALSE))</f>
        <v>3</v>
      </c>
      <c r="X36" s="12">
        <f t="shared" si="10"/>
        <v>173</v>
      </c>
      <c r="Y36" s="12">
        <f t="shared" si="11"/>
        <v>0</v>
      </c>
      <c r="Z36" s="12">
        <f t="shared" si="12"/>
        <v>0</v>
      </c>
      <c r="AA36" s="12"/>
      <c r="AB36" s="64" t="s">
        <v>172</v>
      </c>
      <c r="AC36" s="28">
        <f>IF(ISERROR(HLOOKUP(AB36,'Raw data'!$F$3:$BH$104,AB$2,FALSE)),"",HLOOKUP(AB36,'Raw data'!$F$3:$BH$104,AB$2,FALSE))</f>
        <v>23</v>
      </c>
      <c r="AD36" s="12">
        <f t="shared" si="13"/>
        <v>64</v>
      </c>
      <c r="AE36" s="12">
        <f t="shared" si="14"/>
        <v>24.705882352941174</v>
      </c>
      <c r="AF36" s="12">
        <f t="shared" si="15"/>
        <v>20.036470588235293</v>
      </c>
      <c r="AG36" s="12"/>
      <c r="AH36" s="64" t="s">
        <v>172</v>
      </c>
      <c r="AI36" s="28">
        <f>IF(ISERROR(HLOOKUP(AH36,'Raw data'!$F$3:$BH$104,AH$2,FALSE)),"",HLOOKUP(AH36,'Raw data'!$F$3:$BH$104,AH$2,FALSE))</f>
        <v>0.64549999999999996</v>
      </c>
      <c r="AJ36" s="12">
        <f t="shared" si="16"/>
        <v>0.13590000000000002</v>
      </c>
      <c r="AK36" s="12">
        <f t="shared" si="17"/>
        <v>40.706806282722489</v>
      </c>
      <c r="AL36" s="12">
        <f t="shared" si="18"/>
        <v>33.013219895287939</v>
      </c>
    </row>
    <row r="37" spans="1:38" ht="12.75" x14ac:dyDescent="0.2">
      <c r="A37" s="33" t="s">
        <v>173</v>
      </c>
      <c r="B37" s="12">
        <f t="shared" si="0"/>
        <v>21.461074831430739</v>
      </c>
      <c r="C37" s="12"/>
      <c r="D37" s="53" t="s">
        <v>173</v>
      </c>
      <c r="E37" s="28">
        <f>IF(ISERROR(HLOOKUP(D37,'Raw data'!$F$3:$BH$104,D$2,FALSE)),"",HLOOKUP(D37,'Raw data'!$F$3:$BH$104,D$2,FALSE))</f>
        <v>2</v>
      </c>
      <c r="F37" s="12">
        <f t="shared" si="1"/>
        <v>25</v>
      </c>
      <c r="G37" s="12">
        <f t="shared" si="2"/>
        <v>3.8461538461538396</v>
      </c>
      <c r="H37" s="12">
        <f t="shared" si="3"/>
        <v>3.1192307692307639</v>
      </c>
      <c r="I37" s="12"/>
      <c r="J37" s="53" t="s">
        <v>173</v>
      </c>
      <c r="K37" s="28">
        <f>IF(ISERROR(HLOOKUP(J37,'Raw data'!$F$3:$BH$104,J$2,FALSE)),"",HLOOKUP(J37,'Raw data'!$F$3:$BH$104,J$2,FALSE))</f>
        <v>34</v>
      </c>
      <c r="L37" s="12">
        <f t="shared" si="4"/>
        <v>80</v>
      </c>
      <c r="M37" s="12">
        <f t="shared" si="5"/>
        <v>27.27272727272728</v>
      </c>
      <c r="N37" s="12">
        <f t="shared" si="6"/>
        <v>22.118181818181824</v>
      </c>
      <c r="O37" s="12"/>
      <c r="P37" s="53" t="s">
        <v>173</v>
      </c>
      <c r="Q37" s="28">
        <f>IF(ISERROR(HLOOKUP(P37,'Raw data'!$F$3:$BH$104,P$2,FALSE)),"",HLOOKUP(P37,'Raw data'!$F$3:$BH$104,P$2,FALSE))</f>
        <v>4</v>
      </c>
      <c r="R37" s="12">
        <f t="shared" si="7"/>
        <v>10</v>
      </c>
      <c r="S37" s="12">
        <f t="shared" si="8"/>
        <v>0</v>
      </c>
      <c r="T37" s="12">
        <f t="shared" si="9"/>
        <v>0</v>
      </c>
      <c r="U37" s="12"/>
      <c r="V37" s="53" t="s">
        <v>173</v>
      </c>
      <c r="W37" s="28">
        <f>IF(ISERROR(HLOOKUP(V37,'Raw data'!$F$3:$BH$104,V$2,FALSE)),"",HLOOKUP(V37,'Raw data'!$F$3:$BH$104,V$2,FALSE))</f>
        <v>46</v>
      </c>
      <c r="X37" s="12">
        <f t="shared" si="10"/>
        <v>130</v>
      </c>
      <c r="Y37" s="12">
        <f t="shared" si="11"/>
        <v>24.855491329479761</v>
      </c>
      <c r="Z37" s="12">
        <f t="shared" si="12"/>
        <v>20.157803468208087</v>
      </c>
      <c r="AA37" s="12"/>
      <c r="AB37" s="53" t="s">
        <v>173</v>
      </c>
      <c r="AC37" s="28">
        <f>IF(ISERROR(HLOOKUP(AB37,'Raw data'!$F$3:$BH$104,AB$2,FALSE)),"",HLOOKUP(AB37,'Raw data'!$F$3:$BH$104,AB$2,FALSE))</f>
        <v>25</v>
      </c>
      <c r="AD37" s="12">
        <f t="shared" si="13"/>
        <v>62</v>
      </c>
      <c r="AE37" s="12">
        <f t="shared" si="14"/>
        <v>27.058823529411768</v>
      </c>
      <c r="AF37" s="12">
        <f t="shared" si="15"/>
        <v>21.944705882352945</v>
      </c>
      <c r="AG37" s="12"/>
      <c r="AH37" s="53" t="s">
        <v>173</v>
      </c>
      <c r="AI37" s="28">
        <f>IF(ISERROR(HLOOKUP(AH37,'Raw data'!$F$3:$BH$104,AH$2,FALSE)),"",HLOOKUP(AH37,'Raw data'!$F$3:$BH$104,AH$2,FALSE))</f>
        <v>0.7258</v>
      </c>
      <c r="AJ37" s="12">
        <f t="shared" si="16"/>
        <v>5.5599999999999983E-2</v>
      </c>
      <c r="AK37" s="12">
        <f t="shared" si="17"/>
        <v>75.741710296684118</v>
      </c>
      <c r="AL37" s="12">
        <f t="shared" si="18"/>
        <v>61.426527050610822</v>
      </c>
    </row>
    <row r="38" spans="1:38" ht="12.75" x14ac:dyDescent="0.2">
      <c r="A38" s="71" t="s">
        <v>174</v>
      </c>
      <c r="B38" s="12">
        <f t="shared" si="0"/>
        <v>23.413037677598037</v>
      </c>
      <c r="C38" s="12"/>
      <c r="D38" s="64" t="s">
        <v>174</v>
      </c>
      <c r="E38" s="28">
        <f>IF(ISERROR(HLOOKUP(D38,'Raw data'!$F$3:$BH$104,D$2,FALSE)),"",HLOOKUP(D38,'Raw data'!$F$3:$BH$104,D$2,FALSE))</f>
        <v>2</v>
      </c>
      <c r="F38" s="12">
        <f t="shared" si="1"/>
        <v>25</v>
      </c>
      <c r="G38" s="12">
        <f t="shared" si="2"/>
        <v>3.8461538461538396</v>
      </c>
      <c r="H38" s="12">
        <f t="shared" si="3"/>
        <v>3.1192307692307639</v>
      </c>
      <c r="I38" s="12"/>
      <c r="J38" s="64" t="s">
        <v>174</v>
      </c>
      <c r="K38" s="28">
        <f>IF(ISERROR(HLOOKUP(J38,'Raw data'!$F$3:$BH$104,J$2,FALSE)),"",HLOOKUP(J38,'Raw data'!$F$3:$BH$104,J$2,FALSE))</f>
        <v>42</v>
      </c>
      <c r="L38" s="12">
        <f t="shared" si="4"/>
        <v>72</v>
      </c>
      <c r="M38" s="12">
        <f t="shared" si="5"/>
        <v>34.545454545454547</v>
      </c>
      <c r="N38" s="12">
        <f t="shared" si="6"/>
        <v>28.016363636363639</v>
      </c>
      <c r="O38" s="12"/>
      <c r="P38" s="64" t="s">
        <v>174</v>
      </c>
      <c r="Q38" s="28">
        <f>IF(ISERROR(HLOOKUP(P38,'Raw data'!$F$3:$BH$104,P$2,FALSE)),"",HLOOKUP(P38,'Raw data'!$F$3:$BH$104,P$2,FALSE))</f>
        <v>8</v>
      </c>
      <c r="R38" s="12">
        <f t="shared" si="7"/>
        <v>6</v>
      </c>
      <c r="S38" s="12">
        <f t="shared" si="8"/>
        <v>40</v>
      </c>
      <c r="T38" s="12">
        <f t="shared" si="9"/>
        <v>32.440000000000005</v>
      </c>
      <c r="U38" s="12"/>
      <c r="V38" s="64" t="s">
        <v>174</v>
      </c>
      <c r="W38" s="28">
        <f>IF(ISERROR(HLOOKUP(V38,'Raw data'!$F$3:$BH$104,V$2,FALSE)),"",HLOOKUP(V38,'Raw data'!$F$3:$BH$104,V$2,FALSE))</f>
        <v>3</v>
      </c>
      <c r="X38" s="12">
        <f t="shared" si="10"/>
        <v>173</v>
      </c>
      <c r="Y38" s="12">
        <f t="shared" si="11"/>
        <v>0</v>
      </c>
      <c r="Z38" s="12">
        <f t="shared" si="12"/>
        <v>0</v>
      </c>
      <c r="AA38" s="12"/>
      <c r="AB38" s="64" t="s">
        <v>174</v>
      </c>
      <c r="AC38" s="28">
        <f>IF(ISERROR(HLOOKUP(AB38,'Raw data'!$F$3:$BH$104,AB$2,FALSE)),"",HLOOKUP(AB38,'Raw data'!$F$3:$BH$104,AB$2,FALSE))</f>
        <v>48</v>
      </c>
      <c r="AD38" s="12">
        <f t="shared" si="13"/>
        <v>39</v>
      </c>
      <c r="AE38" s="12">
        <f t="shared" si="14"/>
        <v>54.117647058823529</v>
      </c>
      <c r="AF38" s="12">
        <f t="shared" si="15"/>
        <v>43.889411764705883</v>
      </c>
      <c r="AG38" s="12"/>
      <c r="AH38" s="64" t="s">
        <v>174</v>
      </c>
      <c r="AI38" s="28">
        <f>IF(ISERROR(HLOOKUP(AH38,'Raw data'!$F$3:$BH$104,AH$2,FALSE)),"",HLOOKUP(AH38,'Raw data'!$F$3:$BH$104,AH$2,FALSE))</f>
        <v>0.64549999999999996</v>
      </c>
      <c r="AJ38" s="12">
        <f t="shared" si="16"/>
        <v>0.13590000000000002</v>
      </c>
      <c r="AK38" s="12">
        <f t="shared" si="17"/>
        <v>40.706806282722489</v>
      </c>
      <c r="AL38" s="12">
        <f t="shared" si="18"/>
        <v>33.013219895287939</v>
      </c>
    </row>
    <row r="39" spans="1:38" ht="12.75" x14ac:dyDescent="0.2">
      <c r="A39" s="81" t="s">
        <v>175</v>
      </c>
      <c r="B39" s="12">
        <f t="shared" si="0"/>
        <v>54.844718248920124</v>
      </c>
      <c r="C39" s="12"/>
      <c r="D39" s="84" t="s">
        <v>175</v>
      </c>
      <c r="E39" s="28">
        <f>IF(ISERROR(HLOOKUP(D39,'Raw data'!$F$3:$BH$104,D$2,FALSE)),"",HLOOKUP(D39,'Raw data'!$F$3:$BH$104,D$2,FALSE))</f>
        <v>5</v>
      </c>
      <c r="F39" s="12">
        <f t="shared" si="1"/>
        <v>22</v>
      </c>
      <c r="G39" s="12">
        <f t="shared" si="2"/>
        <v>15.384615384615387</v>
      </c>
      <c r="H39" s="12">
        <f t="shared" si="3"/>
        <v>12.476923076923079</v>
      </c>
      <c r="I39" s="12"/>
      <c r="J39" s="84" t="s">
        <v>175</v>
      </c>
      <c r="K39" s="28">
        <f>IF(ISERROR(HLOOKUP(J39,'Raw data'!$F$3:$BH$104,J$2,FALSE)),"",HLOOKUP(J39,'Raw data'!$F$3:$BH$104,J$2,FALSE))</f>
        <v>109</v>
      </c>
      <c r="L39" s="12">
        <f t="shared" si="4"/>
        <v>5</v>
      </c>
      <c r="M39" s="12">
        <f t="shared" si="5"/>
        <v>95.454545454545453</v>
      </c>
      <c r="N39" s="12">
        <f t="shared" si="6"/>
        <v>77.413636363636371</v>
      </c>
      <c r="O39" s="12"/>
      <c r="P39" s="84" t="s">
        <v>175</v>
      </c>
      <c r="Q39" s="28">
        <f>IF(ISERROR(HLOOKUP(P39,'Raw data'!$F$3:$BH$104,P$2,FALSE)),"",HLOOKUP(P39,'Raw data'!$F$3:$BH$104,P$2,FALSE))</f>
        <v>13</v>
      </c>
      <c r="R39" s="12">
        <f t="shared" si="7"/>
        <v>1</v>
      </c>
      <c r="S39" s="12">
        <f t="shared" si="8"/>
        <v>90</v>
      </c>
      <c r="T39" s="12">
        <f t="shared" si="9"/>
        <v>72.990000000000009</v>
      </c>
      <c r="U39" s="12"/>
      <c r="V39" s="84" t="s">
        <v>175</v>
      </c>
      <c r="W39" s="28">
        <f>IF(ISERROR(HLOOKUP(V39,'Raw data'!$F$3:$BH$104,V$2,FALSE)),"",HLOOKUP(V39,'Raw data'!$F$3:$BH$104,V$2,FALSE))</f>
        <v>38</v>
      </c>
      <c r="X39" s="12">
        <f t="shared" si="10"/>
        <v>138</v>
      </c>
      <c r="Y39" s="12">
        <f t="shared" si="11"/>
        <v>20.23121387283237</v>
      </c>
      <c r="Z39" s="12">
        <f t="shared" si="12"/>
        <v>16.407514450867055</v>
      </c>
      <c r="AA39" s="12"/>
      <c r="AB39" s="84" t="s">
        <v>175</v>
      </c>
      <c r="AC39" s="28">
        <f>IF(ISERROR(HLOOKUP(AB39,'Raw data'!$F$3:$BH$104,AB$2,FALSE)),"",HLOOKUP(AB39,'Raw data'!$F$3:$BH$104,AB$2,FALSE))</f>
        <v>87</v>
      </c>
      <c r="AD39" s="12">
        <f t="shared" si="13"/>
        <v>0</v>
      </c>
      <c r="AE39" s="12">
        <f t="shared" si="14"/>
        <v>100</v>
      </c>
      <c r="AF39" s="12">
        <f t="shared" si="15"/>
        <v>81.100000000000009</v>
      </c>
      <c r="AG39" s="12"/>
      <c r="AH39" s="84" t="s">
        <v>175</v>
      </c>
      <c r="AI39" s="28">
        <f>IF(ISERROR(HLOOKUP(AH39,'Raw data'!$F$3:$BH$104,AH$2,FALSE)),"",HLOOKUP(AH39,'Raw data'!$F$3:$BH$104,AH$2,FALSE))</f>
        <v>0.74629999999999996</v>
      </c>
      <c r="AJ39" s="12">
        <f t="shared" si="16"/>
        <v>3.510000000000002E-2</v>
      </c>
      <c r="AK39" s="12">
        <f t="shared" si="17"/>
        <v>84.685863874345543</v>
      </c>
      <c r="AL39" s="12">
        <f t="shared" si="18"/>
        <v>68.680235602094243</v>
      </c>
    </row>
    <row r="40" spans="1:38" ht="12.75" x14ac:dyDescent="0.2">
      <c r="A40" s="71" t="s">
        <v>176</v>
      </c>
      <c r="B40" s="12">
        <f t="shared" si="0"/>
        <v>29.24839426862518</v>
      </c>
      <c r="C40" s="12"/>
      <c r="D40" s="64" t="s">
        <v>176</v>
      </c>
      <c r="E40" s="28">
        <f>IF(ISERROR(HLOOKUP(D40,'Raw data'!$F$3:$BH$104,D$2,FALSE)),"",HLOOKUP(D40,'Raw data'!$F$3:$BH$104,D$2,FALSE))</f>
        <v>1</v>
      </c>
      <c r="F40" s="12">
        <f t="shared" si="1"/>
        <v>26</v>
      </c>
      <c r="G40" s="12">
        <f t="shared" si="2"/>
        <v>0</v>
      </c>
      <c r="H40" s="12">
        <f t="shared" si="3"/>
        <v>0</v>
      </c>
      <c r="I40" s="12"/>
      <c r="J40" s="64" t="s">
        <v>176</v>
      </c>
      <c r="K40" s="28">
        <f>IF(ISERROR(HLOOKUP(J40,'Raw data'!$F$3:$BH$104,J$2,FALSE)),"",HLOOKUP(J40,'Raw data'!$F$3:$BH$104,J$2,FALSE))</f>
        <v>52</v>
      </c>
      <c r="L40" s="12">
        <f t="shared" si="4"/>
        <v>62</v>
      </c>
      <c r="M40" s="12">
        <f t="shared" si="5"/>
        <v>43.63636363636364</v>
      </c>
      <c r="N40" s="12">
        <f t="shared" si="6"/>
        <v>35.389090909090918</v>
      </c>
      <c r="O40" s="12"/>
      <c r="P40" s="64" t="s">
        <v>176</v>
      </c>
      <c r="Q40" s="28">
        <f>IF(ISERROR(HLOOKUP(P40,'Raw data'!$F$3:$BH$104,P$2,FALSE)),"",HLOOKUP(P40,'Raw data'!$F$3:$BH$104,P$2,FALSE))</f>
        <v>9</v>
      </c>
      <c r="R40" s="12">
        <f t="shared" si="7"/>
        <v>5</v>
      </c>
      <c r="S40" s="12">
        <f t="shared" si="8"/>
        <v>50</v>
      </c>
      <c r="T40" s="12">
        <f t="shared" si="9"/>
        <v>40.550000000000004</v>
      </c>
      <c r="U40" s="12"/>
      <c r="V40" s="64" t="s">
        <v>176</v>
      </c>
      <c r="W40" s="28">
        <f>IF(ISERROR(HLOOKUP(V40,'Raw data'!$F$3:$BH$104,V$2,FALSE)),"",HLOOKUP(V40,'Raw data'!$F$3:$BH$104,V$2,FALSE))</f>
        <v>66</v>
      </c>
      <c r="X40" s="12">
        <f t="shared" si="10"/>
        <v>110</v>
      </c>
      <c r="Y40" s="12">
        <f t="shared" si="11"/>
        <v>36.416184971098261</v>
      </c>
      <c r="Z40" s="12">
        <f t="shared" si="12"/>
        <v>29.533526011560692</v>
      </c>
      <c r="AA40" s="12"/>
      <c r="AB40" s="64" t="s">
        <v>176</v>
      </c>
      <c r="AC40" s="28">
        <f>IF(ISERROR(HLOOKUP(AB40,'Raw data'!$F$3:$BH$104,AB$2,FALSE)),"",HLOOKUP(AB40,'Raw data'!$F$3:$BH$104,AB$2,FALSE))</f>
        <v>36</v>
      </c>
      <c r="AD40" s="12">
        <f t="shared" si="13"/>
        <v>51</v>
      </c>
      <c r="AE40" s="12">
        <f t="shared" si="14"/>
        <v>40</v>
      </c>
      <c r="AF40" s="12">
        <f t="shared" si="15"/>
        <v>32.440000000000005</v>
      </c>
      <c r="AG40" s="12"/>
      <c r="AH40" s="64" t="s">
        <v>176</v>
      </c>
      <c r="AI40" s="28">
        <f>IF(ISERROR(HLOOKUP(AH40,'Raw data'!$F$3:$BH$104,AH$2,FALSE)),"",HLOOKUP(AH40,'Raw data'!$F$3:$BH$104,AH$2,FALSE))</f>
        <v>0.65839999999999999</v>
      </c>
      <c r="AJ40" s="12">
        <f t="shared" si="16"/>
        <v>0.123</v>
      </c>
      <c r="AK40" s="12">
        <f t="shared" si="17"/>
        <v>46.335078534031403</v>
      </c>
      <c r="AL40" s="12">
        <f t="shared" si="18"/>
        <v>37.577748691099472</v>
      </c>
    </row>
    <row r="41" spans="1:38" ht="12.75" x14ac:dyDescent="0.2">
      <c r="A41" s="69" t="s">
        <v>177</v>
      </c>
      <c r="B41" s="12">
        <f t="shared" si="0"/>
        <v>50.185296019326557</v>
      </c>
      <c r="C41" s="12"/>
      <c r="D41" s="62" t="s">
        <v>177</v>
      </c>
      <c r="E41" s="28">
        <f>IF(ISERROR(HLOOKUP(D41,'Raw data'!$F$3:$BH$104,D$2,FALSE)),"",HLOOKUP(D41,'Raw data'!$F$3:$BH$104,D$2,FALSE))</f>
        <v>1</v>
      </c>
      <c r="F41" s="12">
        <f t="shared" si="1"/>
        <v>26</v>
      </c>
      <c r="G41" s="12">
        <f t="shared" si="2"/>
        <v>0</v>
      </c>
      <c r="H41" s="12">
        <f t="shared" si="3"/>
        <v>0</v>
      </c>
      <c r="I41" s="12"/>
      <c r="J41" s="62" t="s">
        <v>177</v>
      </c>
      <c r="K41" s="28">
        <f>IF(ISERROR(HLOOKUP(J41,'Raw data'!$F$3:$BH$104,J$2,FALSE)),"",HLOOKUP(J41,'Raw data'!$F$3:$BH$104,J$2,FALSE))</f>
        <v>105</v>
      </c>
      <c r="L41" s="12">
        <f t="shared" si="4"/>
        <v>9</v>
      </c>
      <c r="M41" s="12">
        <f t="shared" si="5"/>
        <v>91.818181818181813</v>
      </c>
      <c r="N41" s="12">
        <f t="shared" si="6"/>
        <v>74.464545454545458</v>
      </c>
      <c r="O41" s="12"/>
      <c r="P41" s="62" t="s">
        <v>177</v>
      </c>
      <c r="Q41" s="28">
        <f>IF(ISERROR(HLOOKUP(P41,'Raw data'!$F$3:$BH$104,P$2,FALSE)),"",HLOOKUP(P41,'Raw data'!$F$3:$BH$104,P$2,FALSE))</f>
        <v>13</v>
      </c>
      <c r="R41" s="12">
        <f t="shared" si="7"/>
        <v>1</v>
      </c>
      <c r="S41" s="12">
        <f t="shared" si="8"/>
        <v>90</v>
      </c>
      <c r="T41" s="12">
        <f t="shared" si="9"/>
        <v>72.990000000000009</v>
      </c>
      <c r="U41" s="12"/>
      <c r="V41" s="62" t="s">
        <v>177</v>
      </c>
      <c r="W41" s="28">
        <f>IF(ISERROR(HLOOKUP(V41,'Raw data'!$F$3:$BH$104,V$2,FALSE)),"",HLOOKUP(V41,'Raw data'!$F$3:$BH$104,V$2,FALSE))</f>
        <v>69</v>
      </c>
      <c r="X41" s="12">
        <f t="shared" si="10"/>
        <v>107</v>
      </c>
      <c r="Y41" s="12">
        <f t="shared" si="11"/>
        <v>38.150289017341038</v>
      </c>
      <c r="Z41" s="12">
        <f t="shared" si="12"/>
        <v>30.939884393063583</v>
      </c>
      <c r="AA41" s="12"/>
      <c r="AB41" s="62" t="s">
        <v>177</v>
      </c>
      <c r="AC41" s="28">
        <f>IF(ISERROR(HLOOKUP(AB41,'Raw data'!$F$3:$BH$104,AB$2,FALSE)),"",HLOOKUP(AB41,'Raw data'!$F$3:$BH$104,AB$2,FALSE))</f>
        <v>54</v>
      </c>
      <c r="AD41" s="12">
        <f t="shared" si="13"/>
        <v>33</v>
      </c>
      <c r="AE41" s="12">
        <f t="shared" si="14"/>
        <v>61.17647058823529</v>
      </c>
      <c r="AF41" s="12">
        <f t="shared" si="15"/>
        <v>49.614117647058826</v>
      </c>
      <c r="AG41" s="12"/>
      <c r="AH41" s="62" t="s">
        <v>177</v>
      </c>
      <c r="AI41" s="28">
        <f>IF(ISERROR(HLOOKUP(AH41,'Raw data'!$F$3:$BH$104,AH$2,FALSE)),"",HLOOKUP(AH41,'Raw data'!$F$3:$BH$104,AH$2,FALSE))</f>
        <v>0.75880000000000003</v>
      </c>
      <c r="AJ41" s="12">
        <f t="shared" si="16"/>
        <v>2.2599999999999953E-2</v>
      </c>
      <c r="AK41" s="12">
        <f t="shared" si="17"/>
        <v>90.139616055846446</v>
      </c>
      <c r="AL41" s="12">
        <f t="shared" si="18"/>
        <v>73.103228621291478</v>
      </c>
    </row>
    <row r="42" spans="1:38" ht="12.75" x14ac:dyDescent="0.2">
      <c r="A42" s="77" t="s">
        <v>178</v>
      </c>
      <c r="B42" s="12">
        <f t="shared" si="0"/>
        <v>29.366319712656246</v>
      </c>
      <c r="C42" s="12"/>
      <c r="D42" s="79" t="s">
        <v>178</v>
      </c>
      <c r="E42" s="28">
        <f>IF(ISERROR(HLOOKUP(D42,'Raw data'!$F$3:$BH$104,D$2,FALSE)),"",HLOOKUP(D42,'Raw data'!$F$3:$BH$104,D$2,FALSE))</f>
        <v>1</v>
      </c>
      <c r="F42" s="12">
        <f t="shared" si="1"/>
        <v>26</v>
      </c>
      <c r="G42" s="12">
        <f t="shared" si="2"/>
        <v>0</v>
      </c>
      <c r="H42" s="12">
        <f t="shared" si="3"/>
        <v>0</v>
      </c>
      <c r="I42" s="12"/>
      <c r="J42" s="79" t="s">
        <v>178</v>
      </c>
      <c r="K42" s="28">
        <f>IF(ISERROR(HLOOKUP(J42,'Raw data'!$F$3:$BH$104,J$2,FALSE)),"",HLOOKUP(J42,'Raw data'!$F$3:$BH$104,J$2,FALSE))</f>
        <v>28</v>
      </c>
      <c r="L42" s="12">
        <f t="shared" si="4"/>
        <v>86</v>
      </c>
      <c r="M42" s="12">
        <f t="shared" si="5"/>
        <v>21.818181818181827</v>
      </c>
      <c r="N42" s="12">
        <f t="shared" si="6"/>
        <v>17.694545454545462</v>
      </c>
      <c r="O42" s="12"/>
      <c r="P42" s="79" t="s">
        <v>178</v>
      </c>
      <c r="Q42" s="28">
        <f>IF(ISERROR(HLOOKUP(P42,'Raw data'!$F$3:$BH$104,P$2,FALSE)),"",HLOOKUP(P42,'Raw data'!$F$3:$BH$104,P$2,FALSE))</f>
        <v>12</v>
      </c>
      <c r="R42" s="12">
        <f t="shared" si="7"/>
        <v>2</v>
      </c>
      <c r="S42" s="12">
        <f t="shared" si="8"/>
        <v>80</v>
      </c>
      <c r="T42" s="12">
        <f t="shared" si="9"/>
        <v>64.88000000000001</v>
      </c>
      <c r="U42" s="12"/>
      <c r="V42" s="79" t="s">
        <v>178</v>
      </c>
      <c r="W42" s="28">
        <f>IF(ISERROR(HLOOKUP(V42,'Raw data'!$F$3:$BH$104,V$2,FALSE)),"",HLOOKUP(V42,'Raw data'!$F$3:$BH$104,V$2,FALSE))</f>
        <v>10</v>
      </c>
      <c r="X42" s="12">
        <f t="shared" si="10"/>
        <v>166</v>
      </c>
      <c r="Y42" s="12">
        <f t="shared" si="11"/>
        <v>4.0462427745664655</v>
      </c>
      <c r="Z42" s="12">
        <f t="shared" si="12"/>
        <v>3.2815028901734036</v>
      </c>
      <c r="AA42" s="12"/>
      <c r="AB42" s="79" t="s">
        <v>178</v>
      </c>
      <c r="AC42" s="28">
        <f>IF(ISERROR(HLOOKUP(AB42,'Raw data'!$F$3:$BH$104,AB$2,FALSE)),"",HLOOKUP(AB42,'Raw data'!$F$3:$BH$104,AB$2,FALSE))</f>
        <v>25</v>
      </c>
      <c r="AD42" s="12">
        <f t="shared" si="13"/>
        <v>62</v>
      </c>
      <c r="AE42" s="12">
        <f t="shared" si="14"/>
        <v>27.058823529411768</v>
      </c>
      <c r="AF42" s="12">
        <f t="shared" si="15"/>
        <v>21.944705882352945</v>
      </c>
      <c r="AG42" s="12"/>
      <c r="AH42" s="79" t="s">
        <v>178</v>
      </c>
      <c r="AI42" s="28">
        <f>IF(ISERROR(HLOOKUP(AH42,'Raw data'!$F$3:$BH$104,AH$2,FALSE)),"",HLOOKUP(AH42,'Raw data'!$F$3:$BH$104,AH$2,FALSE))</f>
        <v>0.74550000000000005</v>
      </c>
      <c r="AJ42" s="12">
        <f t="shared" si="16"/>
        <v>3.5899999999999932E-2</v>
      </c>
      <c r="AK42" s="12">
        <f t="shared" si="17"/>
        <v>84.336823734729521</v>
      </c>
      <c r="AL42" s="12">
        <f t="shared" si="18"/>
        <v>68.397164048865648</v>
      </c>
    </row>
    <row r="43" spans="1:38" ht="12.75" x14ac:dyDescent="0.2">
      <c r="A43" s="77" t="s">
        <v>179</v>
      </c>
      <c r="B43" s="12">
        <f t="shared" si="0"/>
        <v>34.236731846549226</v>
      </c>
      <c r="C43" s="12"/>
      <c r="D43" s="79" t="s">
        <v>179</v>
      </c>
      <c r="E43" s="28">
        <f>IF(ISERROR(HLOOKUP(D43,'Raw data'!$F$3:$BH$104,D$2,FALSE)),"",HLOOKUP(D43,'Raw data'!$F$3:$BH$104,D$2,FALSE))</f>
        <v>1</v>
      </c>
      <c r="F43" s="12">
        <f t="shared" si="1"/>
        <v>26</v>
      </c>
      <c r="G43" s="12">
        <f t="shared" si="2"/>
        <v>0</v>
      </c>
      <c r="H43" s="12">
        <f t="shared" si="3"/>
        <v>0</v>
      </c>
      <c r="I43" s="12"/>
      <c r="J43" s="79" t="s">
        <v>179</v>
      </c>
      <c r="K43" s="28">
        <f>IF(ISERROR(HLOOKUP(J43,'Raw data'!$F$3:$BH$104,J$2,FALSE)),"",HLOOKUP(J43,'Raw data'!$F$3:$BH$104,J$2,FALSE))</f>
        <v>27</v>
      </c>
      <c r="L43" s="12">
        <f t="shared" si="4"/>
        <v>87</v>
      </c>
      <c r="M43" s="12">
        <f t="shared" si="5"/>
        <v>20.909090909090907</v>
      </c>
      <c r="N43" s="12">
        <f t="shared" si="6"/>
        <v>16.957272727272727</v>
      </c>
      <c r="O43" s="12"/>
      <c r="P43" s="79" t="s">
        <v>179</v>
      </c>
      <c r="Q43" s="28">
        <f>IF(ISERROR(HLOOKUP(P43,'Raw data'!$F$3:$BH$104,P$2,FALSE)),"",HLOOKUP(P43,'Raw data'!$F$3:$BH$104,P$2,FALSE))</f>
        <v>12</v>
      </c>
      <c r="R43" s="12">
        <f t="shared" si="7"/>
        <v>2</v>
      </c>
      <c r="S43" s="12">
        <f t="shared" si="8"/>
        <v>80</v>
      </c>
      <c r="T43" s="12">
        <f t="shared" si="9"/>
        <v>64.88000000000001</v>
      </c>
      <c r="U43" s="12"/>
      <c r="V43" s="79" t="s">
        <v>179</v>
      </c>
      <c r="W43" s="28">
        <f>IF(ISERROR(HLOOKUP(V43,'Raw data'!$F$3:$BH$104,V$2,FALSE)),"",HLOOKUP(V43,'Raw data'!$F$3:$BH$104,V$2,FALSE))</f>
        <v>72</v>
      </c>
      <c r="X43" s="12">
        <f t="shared" si="10"/>
        <v>104</v>
      </c>
      <c r="Y43" s="12">
        <f t="shared" si="11"/>
        <v>39.884393063583808</v>
      </c>
      <c r="Z43" s="12">
        <f t="shared" si="12"/>
        <v>32.34624277456647</v>
      </c>
      <c r="AA43" s="12"/>
      <c r="AB43" s="79" t="s">
        <v>179</v>
      </c>
      <c r="AC43" s="28">
        <f>IF(ISERROR(HLOOKUP(AB43,'Raw data'!$F$3:$BH$104,AB$2,FALSE)),"",HLOOKUP(AB43,'Raw data'!$F$3:$BH$104,AB$2,FALSE))</f>
        <v>45</v>
      </c>
      <c r="AD43" s="12">
        <f t="shared" si="13"/>
        <v>42</v>
      </c>
      <c r="AE43" s="12">
        <f t="shared" si="14"/>
        <v>50.588235294117645</v>
      </c>
      <c r="AF43" s="12">
        <f t="shared" si="15"/>
        <v>41.027058823529416</v>
      </c>
      <c r="AG43" s="12"/>
      <c r="AH43" s="79" t="s">
        <v>179</v>
      </c>
      <c r="AI43" s="28">
        <f>IF(ISERROR(HLOOKUP(AH43,'Raw data'!$F$3:$BH$104,AH$2,FALSE)),"",HLOOKUP(AH43,'Raw data'!$F$3:$BH$104,AH$2,FALSE))</f>
        <v>0.69410000000000005</v>
      </c>
      <c r="AJ43" s="12">
        <f t="shared" si="16"/>
        <v>8.7299999999999933E-2</v>
      </c>
      <c r="AK43" s="12">
        <f t="shared" si="17"/>
        <v>61.910994764397927</v>
      </c>
      <c r="AL43" s="12">
        <f t="shared" si="18"/>
        <v>50.209816753926724</v>
      </c>
    </row>
    <row r="44" spans="1:38" ht="12.75" x14ac:dyDescent="0.2">
      <c r="A44" s="69" t="s">
        <v>180</v>
      </c>
      <c r="B44" s="12">
        <f t="shared" si="0"/>
        <v>35.717574537007003</v>
      </c>
      <c r="C44" s="12"/>
      <c r="D44" s="62" t="s">
        <v>180</v>
      </c>
      <c r="E44" s="28">
        <f>IF(ISERROR(HLOOKUP(D44,'Raw data'!$F$3:$BH$104,D$2,FALSE)),"",HLOOKUP(D44,'Raw data'!$F$3:$BH$104,D$2,FALSE))</f>
        <v>1</v>
      </c>
      <c r="F44" s="12">
        <f t="shared" si="1"/>
        <v>26</v>
      </c>
      <c r="G44" s="12">
        <f t="shared" si="2"/>
        <v>0</v>
      </c>
      <c r="H44" s="12">
        <f t="shared" si="3"/>
        <v>0</v>
      </c>
      <c r="I44" s="12"/>
      <c r="J44" s="62" t="s">
        <v>180</v>
      </c>
      <c r="K44" s="28">
        <f>IF(ISERROR(HLOOKUP(J44,'Raw data'!$F$3:$BH$104,J$2,FALSE)),"",HLOOKUP(J44,'Raw data'!$F$3:$BH$104,J$2,FALSE))</f>
        <v>53</v>
      </c>
      <c r="L44" s="12">
        <f t="shared" si="4"/>
        <v>61</v>
      </c>
      <c r="M44" s="12">
        <f t="shared" si="5"/>
        <v>44.545454545454547</v>
      </c>
      <c r="N44" s="12">
        <f t="shared" si="6"/>
        <v>36.126363636363642</v>
      </c>
      <c r="O44" s="12"/>
      <c r="P44" s="62" t="s">
        <v>180</v>
      </c>
      <c r="Q44" s="28">
        <f>IF(ISERROR(HLOOKUP(P44,'Raw data'!$F$3:$BH$104,P$2,FALSE)),"",HLOOKUP(P44,'Raw data'!$F$3:$BH$104,P$2,FALSE))</f>
        <v>12</v>
      </c>
      <c r="R44" s="12">
        <f t="shared" si="7"/>
        <v>2</v>
      </c>
      <c r="S44" s="12">
        <f t="shared" si="8"/>
        <v>80</v>
      </c>
      <c r="T44" s="12">
        <f t="shared" si="9"/>
        <v>64.88000000000001</v>
      </c>
      <c r="U44" s="12"/>
      <c r="V44" s="62" t="s">
        <v>180</v>
      </c>
      <c r="W44" s="28">
        <f>IF(ISERROR(HLOOKUP(V44,'Raw data'!$F$3:$BH$104,V$2,FALSE)),"",HLOOKUP(V44,'Raw data'!$F$3:$BH$104,V$2,FALSE))</f>
        <v>68</v>
      </c>
      <c r="X44" s="12">
        <f t="shared" si="10"/>
        <v>108</v>
      </c>
      <c r="Y44" s="12">
        <f t="shared" si="11"/>
        <v>37.572254335260112</v>
      </c>
      <c r="Z44" s="12">
        <f t="shared" si="12"/>
        <v>30.471098265895954</v>
      </c>
      <c r="AA44" s="12"/>
      <c r="AB44" s="62" t="s">
        <v>180</v>
      </c>
      <c r="AC44" s="28">
        <f>IF(ISERROR(HLOOKUP(AB44,'Raw data'!$F$3:$BH$104,AB$2,FALSE)),"",HLOOKUP(AB44,'Raw data'!$F$3:$BH$104,AB$2,FALSE))</f>
        <v>35</v>
      </c>
      <c r="AD44" s="12">
        <f t="shared" si="13"/>
        <v>52</v>
      </c>
      <c r="AE44" s="12">
        <f t="shared" si="14"/>
        <v>38.823529411764703</v>
      </c>
      <c r="AF44" s="12">
        <f t="shared" si="15"/>
        <v>31.485882352941175</v>
      </c>
      <c r="AG44" s="12"/>
      <c r="AH44" s="62" t="s">
        <v>180</v>
      </c>
      <c r="AI44" s="28">
        <f>IF(ISERROR(HLOOKUP(AH44,'Raw data'!$F$3:$BH$104,AH$2,FALSE)),"",HLOOKUP(AH44,'Raw data'!$F$3:$BH$104,AH$2,FALSE))</f>
        <v>0.69730000000000003</v>
      </c>
      <c r="AJ44" s="12">
        <f t="shared" si="16"/>
        <v>8.4099999999999953E-2</v>
      </c>
      <c r="AK44" s="12">
        <f t="shared" si="17"/>
        <v>63.307155322862144</v>
      </c>
      <c r="AL44" s="12">
        <f t="shared" si="18"/>
        <v>51.342102966841203</v>
      </c>
    </row>
    <row r="45" spans="1:38" ht="12.75" x14ac:dyDescent="0.2">
      <c r="A45" s="81" t="s">
        <v>181</v>
      </c>
      <c r="B45" s="12">
        <f t="shared" si="0"/>
        <v>49.044973161184565</v>
      </c>
      <c r="C45" s="12"/>
      <c r="D45" s="84" t="s">
        <v>181</v>
      </c>
      <c r="E45" s="28">
        <f>IF(ISERROR(HLOOKUP(D45,'Raw data'!$F$3:$BH$104,D$2,FALSE)),"",HLOOKUP(D45,'Raw data'!$F$3:$BH$104,D$2,FALSE))</f>
        <v>5</v>
      </c>
      <c r="F45" s="12">
        <f t="shared" si="1"/>
        <v>22</v>
      </c>
      <c r="G45" s="12">
        <f t="shared" si="2"/>
        <v>15.384615384615387</v>
      </c>
      <c r="H45" s="12">
        <f t="shared" si="3"/>
        <v>12.476923076923079</v>
      </c>
      <c r="I45" s="12"/>
      <c r="J45" s="84" t="s">
        <v>181</v>
      </c>
      <c r="K45" s="28">
        <f>IF(ISERROR(HLOOKUP(J45,'Raw data'!$F$3:$BH$104,J$2,FALSE)),"",HLOOKUP(J45,'Raw data'!$F$3:$BH$104,J$2,FALSE))</f>
        <v>78</v>
      </c>
      <c r="L45" s="12">
        <f t="shared" si="4"/>
        <v>36</v>
      </c>
      <c r="M45" s="12">
        <f t="shared" si="5"/>
        <v>67.27272727272728</v>
      </c>
      <c r="N45" s="12">
        <f t="shared" si="6"/>
        <v>54.558181818181829</v>
      </c>
      <c r="O45" s="12"/>
      <c r="P45" s="84" t="s">
        <v>181</v>
      </c>
      <c r="Q45" s="28">
        <f>IF(ISERROR(HLOOKUP(P45,'Raw data'!$F$3:$BH$104,P$2,FALSE)),"",HLOOKUP(P45,'Raw data'!$F$3:$BH$104,P$2,FALSE))</f>
        <v>14</v>
      </c>
      <c r="R45" s="12">
        <f t="shared" si="7"/>
        <v>0</v>
      </c>
      <c r="S45" s="12">
        <f t="shared" si="8"/>
        <v>100</v>
      </c>
      <c r="T45" s="12">
        <f t="shared" si="9"/>
        <v>81.100000000000009</v>
      </c>
      <c r="U45" s="12"/>
      <c r="V45" s="84" t="s">
        <v>181</v>
      </c>
      <c r="W45" s="28">
        <f>IF(ISERROR(HLOOKUP(V45,'Raw data'!$F$3:$BH$104,V$2,FALSE)),"",HLOOKUP(V45,'Raw data'!$F$3:$BH$104,V$2,FALSE))</f>
        <v>40</v>
      </c>
      <c r="X45" s="12">
        <f t="shared" si="10"/>
        <v>136</v>
      </c>
      <c r="Y45" s="12">
        <f t="shared" si="11"/>
        <v>21.387283236994207</v>
      </c>
      <c r="Z45" s="12">
        <f t="shared" si="12"/>
        <v>17.345086705202302</v>
      </c>
      <c r="AA45" s="12"/>
      <c r="AB45" s="84" t="s">
        <v>181</v>
      </c>
      <c r="AC45" s="28">
        <f>IF(ISERROR(HLOOKUP(AB45,'Raw data'!$F$3:$BH$104,AB$2,FALSE)),"",HLOOKUP(AB45,'Raw data'!$F$3:$BH$104,AB$2,FALSE))</f>
        <v>65</v>
      </c>
      <c r="AD45" s="12">
        <f t="shared" si="13"/>
        <v>22</v>
      </c>
      <c r="AE45" s="12">
        <f t="shared" si="14"/>
        <v>74.117647058823536</v>
      </c>
      <c r="AF45" s="12">
        <f t="shared" si="15"/>
        <v>60.109411764705889</v>
      </c>
      <c r="AG45" s="12"/>
      <c r="AH45" s="84" t="s">
        <v>181</v>
      </c>
      <c r="AI45" s="28">
        <f>IF(ISERROR(HLOOKUP(AH45,'Raw data'!$F$3:$BH$104,AH$2,FALSE)),"",HLOOKUP(AH45,'Raw data'!$F$3:$BH$104,AH$2,FALSE))</f>
        <v>0.74629999999999996</v>
      </c>
      <c r="AJ45" s="12">
        <f t="shared" si="16"/>
        <v>3.510000000000002E-2</v>
      </c>
      <c r="AK45" s="12">
        <f t="shared" si="17"/>
        <v>84.685863874345543</v>
      </c>
      <c r="AL45" s="12">
        <f t="shared" si="18"/>
        <v>68.680235602094243</v>
      </c>
    </row>
    <row r="46" spans="1:38" ht="12.75" x14ac:dyDescent="0.2">
      <c r="A46" s="77" t="s">
        <v>182</v>
      </c>
      <c r="B46" s="12">
        <f t="shared" si="0"/>
        <v>33.698171540472238</v>
      </c>
      <c r="C46" s="12"/>
      <c r="D46" s="79" t="s">
        <v>182</v>
      </c>
      <c r="E46" s="28">
        <f>IF(ISERROR(HLOOKUP(D46,'Raw data'!$F$3:$BH$104,D$2,FALSE)),"",HLOOKUP(D46,'Raw data'!$F$3:$BH$104,D$2,FALSE))</f>
        <v>1</v>
      </c>
      <c r="F46" s="12">
        <f t="shared" si="1"/>
        <v>26</v>
      </c>
      <c r="G46" s="12">
        <f t="shared" si="2"/>
        <v>0</v>
      </c>
      <c r="H46" s="12">
        <f t="shared" si="3"/>
        <v>0</v>
      </c>
      <c r="I46" s="12"/>
      <c r="J46" s="79" t="s">
        <v>182</v>
      </c>
      <c r="K46" s="28">
        <f>IF(ISERROR(HLOOKUP(J46,'Raw data'!$F$3:$BH$104,J$2,FALSE)),"",HLOOKUP(J46,'Raw data'!$F$3:$BH$104,J$2,FALSE))</f>
        <v>46</v>
      </c>
      <c r="L46" s="12">
        <f t="shared" si="4"/>
        <v>68</v>
      </c>
      <c r="M46" s="12">
        <f t="shared" si="5"/>
        <v>38.181818181818187</v>
      </c>
      <c r="N46" s="12">
        <f t="shared" si="6"/>
        <v>30.965454545454552</v>
      </c>
      <c r="O46" s="12"/>
      <c r="P46" s="79" t="s">
        <v>182</v>
      </c>
      <c r="Q46" s="28">
        <f>IF(ISERROR(HLOOKUP(P46,'Raw data'!$F$3:$BH$104,P$2,FALSE)),"",HLOOKUP(P46,'Raw data'!$F$3:$BH$104,P$2,FALSE))</f>
        <v>8</v>
      </c>
      <c r="R46" s="12">
        <f t="shared" si="7"/>
        <v>6</v>
      </c>
      <c r="S46" s="12">
        <f t="shared" si="8"/>
        <v>40</v>
      </c>
      <c r="T46" s="12">
        <f t="shared" si="9"/>
        <v>32.440000000000005</v>
      </c>
      <c r="U46" s="12"/>
      <c r="V46" s="79" t="s">
        <v>182</v>
      </c>
      <c r="W46" s="28">
        <f>IF(ISERROR(HLOOKUP(V46,'Raw data'!$F$3:$BH$104,V$2,FALSE)),"",HLOOKUP(V46,'Raw data'!$F$3:$BH$104,V$2,FALSE))</f>
        <v>110</v>
      </c>
      <c r="X46" s="12">
        <f t="shared" si="10"/>
        <v>66</v>
      </c>
      <c r="Y46" s="12">
        <f t="shared" si="11"/>
        <v>61.849710982658955</v>
      </c>
      <c r="Z46" s="12">
        <f t="shared" si="12"/>
        <v>50.160115606936415</v>
      </c>
      <c r="AA46" s="12"/>
      <c r="AB46" s="79" t="s">
        <v>182</v>
      </c>
      <c r="AC46" s="28">
        <f>IF(ISERROR(HLOOKUP(AB46,'Raw data'!$F$3:$BH$104,AB$2,FALSE)),"",HLOOKUP(AB46,'Raw data'!$F$3:$BH$104,AB$2,FALSE))</f>
        <v>41</v>
      </c>
      <c r="AD46" s="12">
        <f t="shared" si="13"/>
        <v>46</v>
      </c>
      <c r="AE46" s="12">
        <f t="shared" si="14"/>
        <v>45.882352941176471</v>
      </c>
      <c r="AF46" s="12">
        <f t="shared" si="15"/>
        <v>37.210588235294118</v>
      </c>
      <c r="AG46" s="12"/>
      <c r="AH46" s="79" t="s">
        <v>182</v>
      </c>
      <c r="AI46" s="28">
        <f>IF(ISERROR(HLOOKUP(AH46,'Raw data'!$F$3:$BH$104,AH$2,FALSE)),"",HLOOKUP(AH46,'Raw data'!$F$3:$BH$104,AH$2,FALSE))</f>
        <v>0.69750000000000001</v>
      </c>
      <c r="AJ46" s="12">
        <f t="shared" si="16"/>
        <v>8.3899999999999975E-2</v>
      </c>
      <c r="AK46" s="12">
        <f t="shared" si="17"/>
        <v>63.39441535776615</v>
      </c>
      <c r="AL46" s="12">
        <f t="shared" si="18"/>
        <v>51.412870855148348</v>
      </c>
    </row>
    <row r="47" spans="1:38" ht="12.75" x14ac:dyDescent="0.2">
      <c r="A47" s="77" t="s">
        <v>183</v>
      </c>
      <c r="B47" s="12">
        <f t="shared" si="0"/>
        <v>43.517694413394139</v>
      </c>
      <c r="C47" s="12"/>
      <c r="D47" s="79" t="s">
        <v>183</v>
      </c>
      <c r="E47" s="28">
        <f>IF(ISERROR(HLOOKUP(D47,'Raw data'!$F$3:$BH$104,D$2,FALSE)),"",HLOOKUP(D47,'Raw data'!$F$3:$BH$104,D$2,FALSE))</f>
        <v>1</v>
      </c>
      <c r="F47" s="12">
        <f t="shared" si="1"/>
        <v>26</v>
      </c>
      <c r="G47" s="12">
        <f t="shared" si="2"/>
        <v>0</v>
      </c>
      <c r="H47" s="12">
        <f t="shared" si="3"/>
        <v>0</v>
      </c>
      <c r="I47" s="12"/>
      <c r="J47" s="79" t="s">
        <v>183</v>
      </c>
      <c r="K47" s="28">
        <f>IF(ISERROR(HLOOKUP(J47,'Raw data'!$F$3:$BH$104,J$2,FALSE)),"",HLOOKUP(J47,'Raw data'!$F$3:$BH$104,J$2,FALSE))</f>
        <v>54</v>
      </c>
      <c r="L47" s="12">
        <f t="shared" si="4"/>
        <v>60</v>
      </c>
      <c r="M47" s="12">
        <f t="shared" si="5"/>
        <v>45.454545454545453</v>
      </c>
      <c r="N47" s="12">
        <f t="shared" si="6"/>
        <v>36.863636363636367</v>
      </c>
      <c r="O47" s="12"/>
      <c r="P47" s="79" t="s">
        <v>183</v>
      </c>
      <c r="Q47" s="28">
        <f>IF(ISERROR(HLOOKUP(P47,'Raw data'!$F$3:$BH$104,P$2,FALSE)),"",HLOOKUP(P47,'Raw data'!$F$3:$BH$104,P$2,FALSE))</f>
        <v>13</v>
      </c>
      <c r="R47" s="12">
        <f t="shared" si="7"/>
        <v>1</v>
      </c>
      <c r="S47" s="12">
        <f t="shared" si="8"/>
        <v>90</v>
      </c>
      <c r="T47" s="12">
        <f t="shared" si="9"/>
        <v>72.990000000000009</v>
      </c>
      <c r="U47" s="12"/>
      <c r="V47" s="79" t="s">
        <v>183</v>
      </c>
      <c r="W47" s="28">
        <f>IF(ISERROR(HLOOKUP(V47,'Raw data'!$F$3:$BH$104,V$2,FALSE)),"",HLOOKUP(V47,'Raw data'!$F$3:$BH$104,V$2,FALSE))</f>
        <v>72</v>
      </c>
      <c r="X47" s="12">
        <f t="shared" si="10"/>
        <v>104</v>
      </c>
      <c r="Y47" s="12">
        <f t="shared" si="11"/>
        <v>39.884393063583808</v>
      </c>
      <c r="Z47" s="12">
        <f t="shared" si="12"/>
        <v>32.34624277456647</v>
      </c>
      <c r="AA47" s="12"/>
      <c r="AB47" s="79" t="s">
        <v>183</v>
      </c>
      <c r="AC47" s="28">
        <f>IF(ISERROR(HLOOKUP(AB47,'Raw data'!$F$3:$BH$104,AB$2,FALSE)),"",HLOOKUP(AB47,'Raw data'!$F$3:$BH$104,AB$2,FALSE))</f>
        <v>74</v>
      </c>
      <c r="AD47" s="12">
        <f t="shared" si="13"/>
        <v>13</v>
      </c>
      <c r="AE47" s="12">
        <f t="shared" si="14"/>
        <v>84.705882352941174</v>
      </c>
      <c r="AF47" s="12">
        <f t="shared" si="15"/>
        <v>68.6964705882353</v>
      </c>
      <c r="AG47" s="12"/>
      <c r="AH47" s="79" t="s">
        <v>183</v>
      </c>
      <c r="AI47" s="28">
        <f>IF(ISERROR(HLOOKUP(AH47,'Raw data'!$F$3:$BH$104,AH$2,FALSE)),"",HLOOKUP(AH47,'Raw data'!$F$3:$BH$104,AH$2,FALSE))</f>
        <v>0.69410000000000005</v>
      </c>
      <c r="AJ47" s="12">
        <f t="shared" si="16"/>
        <v>8.7299999999999933E-2</v>
      </c>
      <c r="AK47" s="12">
        <f t="shared" si="17"/>
        <v>61.910994764397927</v>
      </c>
      <c r="AL47" s="12">
        <f t="shared" si="18"/>
        <v>50.209816753926724</v>
      </c>
    </row>
    <row r="48" spans="1:38" ht="12.75" x14ac:dyDescent="0.2">
      <c r="A48" s="71" t="s">
        <v>184</v>
      </c>
      <c r="B48" s="12">
        <f t="shared" si="0"/>
        <v>28.719999103645517</v>
      </c>
      <c r="C48" s="12"/>
      <c r="D48" s="64" t="s">
        <v>184</v>
      </c>
      <c r="E48" s="28">
        <f>IF(ISERROR(HLOOKUP(D48,'Raw data'!$F$3:$BH$104,D$2,FALSE)),"",HLOOKUP(D48,'Raw data'!$F$3:$BH$104,D$2,FALSE))</f>
        <v>1</v>
      </c>
      <c r="F48" s="12">
        <f t="shared" si="1"/>
        <v>26</v>
      </c>
      <c r="G48" s="12">
        <f t="shared" si="2"/>
        <v>0</v>
      </c>
      <c r="H48" s="12">
        <f t="shared" si="3"/>
        <v>0</v>
      </c>
      <c r="I48" s="12"/>
      <c r="J48" s="64" t="s">
        <v>184</v>
      </c>
      <c r="K48" s="28">
        <f>IF(ISERROR(HLOOKUP(J48,'Raw data'!$F$3:$BH$104,J$2,FALSE)),"",HLOOKUP(J48,'Raw data'!$F$3:$BH$104,J$2,FALSE))</f>
        <v>57</v>
      </c>
      <c r="L48" s="12">
        <f t="shared" si="4"/>
        <v>57</v>
      </c>
      <c r="M48" s="12">
        <f t="shared" si="5"/>
        <v>48.181818181818187</v>
      </c>
      <c r="N48" s="12">
        <f t="shared" si="6"/>
        <v>39.075454545454555</v>
      </c>
      <c r="O48" s="12"/>
      <c r="P48" s="64" t="s">
        <v>184</v>
      </c>
      <c r="Q48" s="28">
        <f>IF(ISERROR(HLOOKUP(P48,'Raw data'!$F$3:$BH$104,P$2,FALSE)),"",HLOOKUP(P48,'Raw data'!$F$3:$BH$104,P$2,FALSE))</f>
        <v>9</v>
      </c>
      <c r="R48" s="12">
        <f t="shared" si="7"/>
        <v>5</v>
      </c>
      <c r="S48" s="12">
        <f t="shared" si="8"/>
        <v>50</v>
      </c>
      <c r="T48" s="12">
        <f t="shared" si="9"/>
        <v>40.550000000000004</v>
      </c>
      <c r="U48" s="12"/>
      <c r="V48" s="64" t="s">
        <v>184</v>
      </c>
      <c r="W48" s="28">
        <f>IF(ISERROR(HLOOKUP(V48,'Raw data'!$F$3:$BH$104,V$2,FALSE)),"",HLOOKUP(V48,'Raw data'!$F$3:$BH$104,V$2,FALSE))</f>
        <v>63</v>
      </c>
      <c r="X48" s="12">
        <f t="shared" si="10"/>
        <v>113</v>
      </c>
      <c r="Y48" s="12">
        <f t="shared" si="11"/>
        <v>34.682080924855484</v>
      </c>
      <c r="Z48" s="12">
        <f t="shared" si="12"/>
        <v>28.127167630057798</v>
      </c>
      <c r="AA48" s="12"/>
      <c r="AB48" s="64" t="s">
        <v>184</v>
      </c>
      <c r="AC48" s="28">
        <f>IF(ISERROR(HLOOKUP(AB48,'Raw data'!$F$3:$BH$104,AB$2,FALSE)),"",HLOOKUP(AB48,'Raw data'!$F$3:$BH$104,AB$2,FALSE))</f>
        <v>37</v>
      </c>
      <c r="AD48" s="12">
        <f t="shared" si="13"/>
        <v>50</v>
      </c>
      <c r="AE48" s="12">
        <f t="shared" si="14"/>
        <v>41.17647058823529</v>
      </c>
      <c r="AF48" s="12">
        <f t="shared" si="15"/>
        <v>33.39411764705882</v>
      </c>
      <c r="AG48" s="12"/>
      <c r="AH48" s="64" t="s">
        <v>184</v>
      </c>
      <c r="AI48" s="28">
        <f>IF(ISERROR(HLOOKUP(AH48,'Raw data'!$F$3:$BH$104,AH$2,FALSE)),"",HLOOKUP(AH48,'Raw data'!$F$3:$BH$104,AH$2,FALSE))</f>
        <v>0.64029999999999998</v>
      </c>
      <c r="AJ48" s="12">
        <f t="shared" si="16"/>
        <v>0.1411</v>
      </c>
      <c r="AK48" s="12">
        <f t="shared" si="17"/>
        <v>38.438045375218138</v>
      </c>
      <c r="AL48" s="12">
        <f t="shared" si="18"/>
        <v>31.173254799301912</v>
      </c>
    </row>
    <row r="49" spans="1:38" ht="12.75" x14ac:dyDescent="0.2">
      <c r="A49" s="71" t="s">
        <v>185</v>
      </c>
      <c r="B49" s="12">
        <f t="shared" si="0"/>
        <v>21.619642815392655</v>
      </c>
      <c r="C49" s="12"/>
      <c r="D49" s="64" t="s">
        <v>185</v>
      </c>
      <c r="E49" s="28">
        <f>IF(ISERROR(HLOOKUP(D49,'Raw data'!$F$3:$BH$104,D$2,FALSE)),"",HLOOKUP(D49,'Raw data'!$F$3:$BH$104,D$2,FALSE))</f>
        <v>1</v>
      </c>
      <c r="F49" s="12">
        <f t="shared" si="1"/>
        <v>26</v>
      </c>
      <c r="G49" s="12">
        <f t="shared" si="2"/>
        <v>0</v>
      </c>
      <c r="H49" s="12">
        <f t="shared" si="3"/>
        <v>0</v>
      </c>
      <c r="I49" s="12"/>
      <c r="J49" s="64" t="s">
        <v>185</v>
      </c>
      <c r="K49" s="28">
        <f>IF(ISERROR(HLOOKUP(J49,'Raw data'!$F$3:$BH$104,J$2,FALSE)),"",HLOOKUP(J49,'Raw data'!$F$3:$BH$104,J$2,FALSE))</f>
        <v>48</v>
      </c>
      <c r="L49" s="12">
        <f t="shared" si="4"/>
        <v>66</v>
      </c>
      <c r="M49" s="12">
        <f t="shared" si="5"/>
        <v>40</v>
      </c>
      <c r="N49" s="12">
        <f t="shared" si="6"/>
        <v>32.440000000000005</v>
      </c>
      <c r="O49" s="12"/>
      <c r="P49" s="64" t="s">
        <v>185</v>
      </c>
      <c r="Q49" s="28">
        <f>IF(ISERROR(HLOOKUP(P49,'Raw data'!$F$3:$BH$104,P$2,FALSE)),"",HLOOKUP(P49,'Raw data'!$F$3:$BH$104,P$2,FALSE))</f>
        <v>9</v>
      </c>
      <c r="R49" s="12">
        <f t="shared" si="7"/>
        <v>5</v>
      </c>
      <c r="S49" s="12">
        <f t="shared" si="8"/>
        <v>50</v>
      </c>
      <c r="T49" s="12">
        <f t="shared" si="9"/>
        <v>40.550000000000004</v>
      </c>
      <c r="U49" s="12"/>
      <c r="V49" s="64" t="s">
        <v>185</v>
      </c>
      <c r="W49" s="28">
        <f>IF(ISERROR(HLOOKUP(V49,'Raw data'!$F$3:$BH$104,V$2,FALSE)),"",HLOOKUP(V49,'Raw data'!$F$3:$BH$104,V$2,FALSE))</f>
        <v>9</v>
      </c>
      <c r="X49" s="12">
        <f t="shared" si="10"/>
        <v>167</v>
      </c>
      <c r="Y49" s="12">
        <f t="shared" si="11"/>
        <v>3.4682080924855399</v>
      </c>
      <c r="Z49" s="12">
        <f t="shared" si="12"/>
        <v>2.8127167630057732</v>
      </c>
      <c r="AA49" s="12"/>
      <c r="AB49" s="64" t="s">
        <v>185</v>
      </c>
      <c r="AC49" s="28">
        <f>IF(ISERROR(HLOOKUP(AB49,'Raw data'!$F$3:$BH$104,AB$2,FALSE)),"",HLOOKUP(AB49,'Raw data'!$F$3:$BH$104,AB$2,FALSE))</f>
        <v>10</v>
      </c>
      <c r="AD49" s="12">
        <f t="shared" si="13"/>
        <v>77</v>
      </c>
      <c r="AE49" s="12">
        <f t="shared" si="14"/>
        <v>9.4117647058823479</v>
      </c>
      <c r="AF49" s="12">
        <f t="shared" si="15"/>
        <v>7.6329411764705846</v>
      </c>
      <c r="AG49" s="12"/>
      <c r="AH49" s="64" t="s">
        <v>185</v>
      </c>
      <c r="AI49" s="28">
        <f>IF(ISERROR(HLOOKUP(AH49,'Raw data'!$F$3:$BH$104,AH$2,FALSE)),"",HLOOKUP(AH49,'Raw data'!$F$3:$BH$104,AH$2,FALSE))</f>
        <v>0.68300000000000005</v>
      </c>
      <c r="AJ49" s="12">
        <f t="shared" si="16"/>
        <v>9.8399999999999932E-2</v>
      </c>
      <c r="AK49" s="12">
        <f t="shared" si="17"/>
        <v>57.068062827225148</v>
      </c>
      <c r="AL49" s="12">
        <f t="shared" si="18"/>
        <v>46.282198952879597</v>
      </c>
    </row>
    <row r="50" spans="1:38" ht="12.75" x14ac:dyDescent="0.2">
      <c r="A50" s="71" t="s">
        <v>186</v>
      </c>
      <c r="B50" s="12">
        <f t="shared" si="0"/>
        <v>35.136014101935224</v>
      </c>
      <c r="C50" s="12"/>
      <c r="D50" s="64" t="s">
        <v>186</v>
      </c>
      <c r="E50" s="28">
        <f>IF(ISERROR(HLOOKUP(D50,'Raw data'!$F$3:$BH$104,D$2,FALSE)),"",HLOOKUP(D50,'Raw data'!$F$3:$BH$104,D$2,FALSE))</f>
        <v>4</v>
      </c>
      <c r="F50" s="12">
        <f t="shared" si="1"/>
        <v>23</v>
      </c>
      <c r="G50" s="12">
        <f t="shared" si="2"/>
        <v>11.538461538461533</v>
      </c>
      <c r="H50" s="12">
        <f t="shared" si="3"/>
        <v>9.3576923076923038</v>
      </c>
      <c r="I50" s="12"/>
      <c r="J50" s="64" t="s">
        <v>186</v>
      </c>
      <c r="K50" s="28">
        <f>IF(ISERROR(HLOOKUP(J50,'Raw data'!$F$3:$BH$104,J$2,FALSE)),"",HLOOKUP(J50,'Raw data'!$F$3:$BH$104,J$2,FALSE))</f>
        <v>68</v>
      </c>
      <c r="L50" s="12">
        <f t="shared" si="4"/>
        <v>46</v>
      </c>
      <c r="M50" s="12">
        <f t="shared" si="5"/>
        <v>58.18181818181818</v>
      </c>
      <c r="N50" s="12">
        <f t="shared" si="6"/>
        <v>47.185454545454547</v>
      </c>
      <c r="O50" s="12"/>
      <c r="P50" s="64" t="s">
        <v>186</v>
      </c>
      <c r="Q50" s="28">
        <f>IF(ISERROR(HLOOKUP(P50,'Raw data'!$F$3:$BH$104,P$2,FALSE)),"",HLOOKUP(P50,'Raw data'!$F$3:$BH$104,P$2,FALSE))</f>
        <v>4</v>
      </c>
      <c r="R50" s="12">
        <f t="shared" si="7"/>
        <v>10</v>
      </c>
      <c r="S50" s="12">
        <f t="shared" si="8"/>
        <v>0</v>
      </c>
      <c r="T50" s="12">
        <f t="shared" si="9"/>
        <v>0</v>
      </c>
      <c r="U50" s="12"/>
      <c r="V50" s="64" t="s">
        <v>186</v>
      </c>
      <c r="W50" s="28">
        <f>IF(ISERROR(HLOOKUP(V50,'Raw data'!$F$3:$BH$104,V$2,FALSE)),"",HLOOKUP(V50,'Raw data'!$F$3:$BH$104,V$2,FALSE))</f>
        <v>156</v>
      </c>
      <c r="X50" s="12">
        <f t="shared" si="10"/>
        <v>20</v>
      </c>
      <c r="Y50" s="12">
        <f t="shared" si="11"/>
        <v>88.439306358381501</v>
      </c>
      <c r="Z50" s="12">
        <f t="shared" si="12"/>
        <v>71.7242774566474</v>
      </c>
      <c r="AA50" s="12"/>
      <c r="AB50" s="64" t="s">
        <v>186</v>
      </c>
      <c r="AC50" s="28">
        <f>IF(ISERROR(HLOOKUP(AB50,'Raw data'!$F$3:$BH$104,AB$2,FALSE)),"",HLOOKUP(AB50,'Raw data'!$F$3:$BH$104,AB$2,FALSE))</f>
        <v>32</v>
      </c>
      <c r="AD50" s="12">
        <f t="shared" si="13"/>
        <v>55</v>
      </c>
      <c r="AE50" s="12">
        <f t="shared" si="14"/>
        <v>35.294117647058826</v>
      </c>
      <c r="AF50" s="12">
        <f t="shared" si="15"/>
        <v>28.623529411764711</v>
      </c>
      <c r="AG50" s="12"/>
      <c r="AH50" s="64" t="s">
        <v>186</v>
      </c>
      <c r="AI50" s="28">
        <f>IF(ISERROR(HLOOKUP(AH50,'Raw data'!$F$3:$BH$104,AH$2,FALSE)),"",HLOOKUP(AH50,'Raw data'!$F$3:$BH$104,AH$2,FALSE))</f>
        <v>0.7046</v>
      </c>
      <c r="AJ50" s="12">
        <f t="shared" si="16"/>
        <v>7.6799999999999979E-2</v>
      </c>
      <c r="AK50" s="12">
        <f t="shared" si="17"/>
        <v>66.492146596858646</v>
      </c>
      <c r="AL50" s="12">
        <f t="shared" si="18"/>
        <v>53.925130890052365</v>
      </c>
    </row>
    <row r="51" spans="1:38" ht="12.75" x14ac:dyDescent="0.2">
      <c r="A51" s="71" t="s">
        <v>243</v>
      </c>
      <c r="B51" s="12">
        <f t="shared" si="0"/>
        <v>51.976147853968087</v>
      </c>
      <c r="C51" s="12"/>
      <c r="D51" s="102" t="s">
        <v>243</v>
      </c>
      <c r="E51" s="28">
        <f>IF(ISERROR(HLOOKUP(D51,'Raw data'!$F$3:$BH$104,D$2,FALSE)),"",HLOOKUP(D51,'Raw data'!$F$3:$BH$104,D$2,FALSE))</f>
        <v>24</v>
      </c>
      <c r="F51" s="12">
        <f t="shared" si="1"/>
        <v>3</v>
      </c>
      <c r="G51" s="12">
        <f t="shared" si="2"/>
        <v>88.461538461538467</v>
      </c>
      <c r="H51" s="12">
        <f t="shared" si="3"/>
        <v>71.742307692307705</v>
      </c>
      <c r="I51" s="12"/>
      <c r="J51" s="102" t="s">
        <v>243</v>
      </c>
      <c r="K51" s="28">
        <f>IF(ISERROR(HLOOKUP(J51,'Raw data'!$F$3:$BH$104,J$2,FALSE)),"",HLOOKUP(J51,'Raw data'!$F$3:$BH$104,J$2,FALSE))</f>
        <v>69</v>
      </c>
      <c r="L51" s="12">
        <f t="shared" si="4"/>
        <v>45</v>
      </c>
      <c r="M51" s="12">
        <f t="shared" si="5"/>
        <v>59.090909090909093</v>
      </c>
      <c r="N51" s="12">
        <f t="shared" si="6"/>
        <v>47.922727272727279</v>
      </c>
      <c r="O51" s="12"/>
      <c r="P51" s="102" t="s">
        <v>243</v>
      </c>
      <c r="Q51" s="28">
        <f>IF(ISERROR(HLOOKUP(P51,'Raw data'!$F$3:$BH$104,P$2,FALSE)),"",HLOOKUP(P51,'Raw data'!$F$3:$BH$104,P$2,FALSE))</f>
        <v>11</v>
      </c>
      <c r="R51" s="12">
        <f t="shared" si="7"/>
        <v>3</v>
      </c>
      <c r="S51" s="12">
        <f t="shared" si="8"/>
        <v>70</v>
      </c>
      <c r="T51" s="12">
        <f t="shared" si="9"/>
        <v>56.77</v>
      </c>
      <c r="U51" s="12"/>
      <c r="V51" s="102" t="s">
        <v>243</v>
      </c>
      <c r="W51" s="28">
        <f>IF(ISERROR(HLOOKUP(V51,'Raw data'!$F$3:$BH$104,V$2,FALSE)),"",HLOOKUP(V51,'Raw data'!$F$3:$BH$104,V$2,FALSE))</f>
        <v>66</v>
      </c>
      <c r="X51" s="12">
        <f t="shared" si="10"/>
        <v>110</v>
      </c>
      <c r="Y51" s="12">
        <f t="shared" si="11"/>
        <v>36.416184971098261</v>
      </c>
      <c r="Z51" s="12">
        <f t="shared" si="12"/>
        <v>29.533526011560692</v>
      </c>
      <c r="AA51" s="12"/>
      <c r="AB51" s="102" t="s">
        <v>243</v>
      </c>
      <c r="AC51" s="28">
        <f>IF(ISERROR(HLOOKUP(AB51,'Raw data'!$F$3:$BH$104,AB$2,FALSE)),"",HLOOKUP(AB51,'Raw data'!$F$3:$BH$104,AB$2,FALSE))</f>
        <v>43</v>
      </c>
      <c r="AD51" s="12">
        <f t="shared" si="13"/>
        <v>44</v>
      </c>
      <c r="AE51" s="12">
        <f t="shared" si="14"/>
        <v>48.235294117647058</v>
      </c>
      <c r="AF51" s="12">
        <f t="shared" si="15"/>
        <v>39.118823529411763</v>
      </c>
      <c r="AG51" s="12"/>
      <c r="AH51" s="102" t="s">
        <v>243</v>
      </c>
      <c r="AI51" s="28">
        <f>IF(ISERROR(HLOOKUP(AH51,'Raw data'!$F$3:$BH$104,AH$2,FALSE)),"",HLOOKUP(AH51,'Raw data'!$F$3:$BH$104,AH$2,FALSE))</f>
        <v>0.7409</v>
      </c>
      <c r="AJ51" s="12">
        <f t="shared" si="16"/>
        <v>4.049999999999998E-2</v>
      </c>
      <c r="AK51" s="12">
        <f t="shared" si="17"/>
        <v>82.329842931937179</v>
      </c>
      <c r="AL51" s="12">
        <f t="shared" si="18"/>
        <v>66.769502617801052</v>
      </c>
    </row>
    <row r="52" spans="1:38" ht="12.75" x14ac:dyDescent="0.2">
      <c r="A52" s="73" t="s">
        <v>188</v>
      </c>
      <c r="B52" s="12">
        <f t="shared" si="0"/>
        <v>9.4577232926508188</v>
      </c>
      <c r="C52" s="12"/>
      <c r="D52" s="65" t="s">
        <v>188</v>
      </c>
      <c r="E52" s="28">
        <f>IF(ISERROR(HLOOKUP(D52,'Raw data'!$F$3:$BH$104,D$2,FALSE)),"",HLOOKUP(D52,'Raw data'!$F$3:$BH$104,D$2,FALSE))</f>
        <v>1</v>
      </c>
      <c r="F52" s="12">
        <f t="shared" si="1"/>
        <v>26</v>
      </c>
      <c r="G52" s="12">
        <f t="shared" si="2"/>
        <v>0</v>
      </c>
      <c r="H52" s="12">
        <f t="shared" si="3"/>
        <v>0</v>
      </c>
      <c r="I52" s="12"/>
      <c r="J52" s="65" t="s">
        <v>188</v>
      </c>
      <c r="K52" s="28">
        <f>IF(ISERROR(HLOOKUP(J52,'Raw data'!$F$3:$BH$104,J$2,FALSE)),"",HLOOKUP(J52,'Raw data'!$F$3:$BH$104,J$2,FALSE))</f>
        <v>18</v>
      </c>
      <c r="L52" s="12">
        <f t="shared" si="4"/>
        <v>96</v>
      </c>
      <c r="M52" s="12">
        <f t="shared" si="5"/>
        <v>12.727272727272734</v>
      </c>
      <c r="N52" s="12">
        <f t="shared" si="6"/>
        <v>10.321818181818188</v>
      </c>
      <c r="O52" s="12"/>
      <c r="P52" s="65" t="s">
        <v>188</v>
      </c>
      <c r="Q52" s="28">
        <f>IF(ISERROR(HLOOKUP(P52,'Raw data'!$F$3:$BH$104,P$2,FALSE)),"",HLOOKUP(P52,'Raw data'!$F$3:$BH$104,P$2,FALSE))</f>
        <v>7</v>
      </c>
      <c r="R52" s="12">
        <f t="shared" si="7"/>
        <v>7</v>
      </c>
      <c r="S52" s="12">
        <f t="shared" si="8"/>
        <v>30</v>
      </c>
      <c r="T52" s="12">
        <f t="shared" si="9"/>
        <v>24.330000000000002</v>
      </c>
      <c r="U52" s="12"/>
      <c r="V52" s="65" t="s">
        <v>188</v>
      </c>
      <c r="W52" s="28">
        <f>IF(ISERROR(HLOOKUP(V52,'Raw data'!$F$3:$BH$104,V$2,FALSE)),"",HLOOKUP(V52,'Raw data'!$F$3:$BH$104,V$2,FALSE))</f>
        <v>10</v>
      </c>
      <c r="X52" s="12">
        <f t="shared" si="10"/>
        <v>166</v>
      </c>
      <c r="Y52" s="12">
        <f t="shared" si="11"/>
        <v>4.0462427745664655</v>
      </c>
      <c r="Z52" s="12">
        <f t="shared" si="12"/>
        <v>3.2815028901734036</v>
      </c>
      <c r="AA52" s="12"/>
      <c r="AB52" s="65" t="s">
        <v>188</v>
      </c>
      <c r="AC52" s="28">
        <f>IF(ISERROR(HLOOKUP(AB52,'Raw data'!$F$3:$BH$104,AB$2,FALSE)),"",HLOOKUP(AB52,'Raw data'!$F$3:$BH$104,AB$2,FALSE))</f>
        <v>11</v>
      </c>
      <c r="AD52" s="12">
        <f t="shared" si="13"/>
        <v>76</v>
      </c>
      <c r="AE52" s="12">
        <f t="shared" si="14"/>
        <v>10.588235294117638</v>
      </c>
      <c r="AF52" s="12">
        <f t="shared" si="15"/>
        <v>8.5870588235294054</v>
      </c>
      <c r="AG52" s="12"/>
      <c r="AH52" s="65" t="s">
        <v>188</v>
      </c>
      <c r="AI52" s="28">
        <f>IF(ISERROR(HLOOKUP(AH52,'Raw data'!$F$3:$BH$104,AH$2,FALSE)),"",HLOOKUP(AH52,'Raw data'!$F$3:$BH$104,AH$2,FALSE))</f>
        <v>0.58109999999999995</v>
      </c>
      <c r="AJ52" s="12">
        <f t="shared" si="16"/>
        <v>0.20030000000000003</v>
      </c>
      <c r="AK52" s="12">
        <f t="shared" si="17"/>
        <v>12.609075043629986</v>
      </c>
      <c r="AL52" s="12">
        <f t="shared" si="18"/>
        <v>10.225959860383918</v>
      </c>
    </row>
    <row r="53" spans="1:38" ht="12.75" x14ac:dyDescent="0.2">
      <c r="A53" s="73" t="s">
        <v>189</v>
      </c>
      <c r="B53" s="12">
        <f t="shared" si="0"/>
        <v>38.677503987355671</v>
      </c>
      <c r="C53" s="12"/>
      <c r="D53" s="65" t="s">
        <v>189</v>
      </c>
      <c r="E53" s="28">
        <f>IF(ISERROR(HLOOKUP(D53,'Raw data'!$F$3:$BH$104,D$2,FALSE)),"",HLOOKUP(D53,'Raw data'!$F$3:$BH$104,D$2,FALSE))</f>
        <v>2</v>
      </c>
      <c r="F53" s="12">
        <f t="shared" si="1"/>
        <v>25</v>
      </c>
      <c r="G53" s="12">
        <f t="shared" si="2"/>
        <v>3.8461538461538396</v>
      </c>
      <c r="H53" s="12">
        <f t="shared" si="3"/>
        <v>3.1192307692307639</v>
      </c>
      <c r="I53" s="12"/>
      <c r="J53" s="65" t="s">
        <v>189</v>
      </c>
      <c r="K53" s="28">
        <f>IF(ISERROR(HLOOKUP(J53,'Raw data'!$F$3:$BH$104,J$2,FALSE)),"",HLOOKUP(J53,'Raw data'!$F$3:$BH$104,J$2,FALSE))</f>
        <v>60</v>
      </c>
      <c r="L53" s="12">
        <f t="shared" si="4"/>
        <v>54</v>
      </c>
      <c r="M53" s="12">
        <f t="shared" si="5"/>
        <v>50.909090909090914</v>
      </c>
      <c r="N53" s="12">
        <f t="shared" si="6"/>
        <v>41.287272727272736</v>
      </c>
      <c r="O53" s="12"/>
      <c r="P53" s="65" t="s">
        <v>189</v>
      </c>
      <c r="Q53" s="28">
        <f>IF(ISERROR(HLOOKUP(P53,'Raw data'!$F$3:$BH$104,P$2,FALSE)),"",HLOOKUP(P53,'Raw data'!$F$3:$BH$104,P$2,FALSE))</f>
        <v>13</v>
      </c>
      <c r="R53" s="12">
        <f t="shared" si="7"/>
        <v>1</v>
      </c>
      <c r="S53" s="12">
        <f t="shared" si="8"/>
        <v>90</v>
      </c>
      <c r="T53" s="12">
        <f t="shared" si="9"/>
        <v>72.990000000000009</v>
      </c>
      <c r="U53" s="12"/>
      <c r="V53" s="65" t="s">
        <v>189</v>
      </c>
      <c r="W53" s="28">
        <f>IF(ISERROR(HLOOKUP(V53,'Raw data'!$F$3:$BH$104,V$2,FALSE)),"",HLOOKUP(V53,'Raw data'!$F$3:$BH$104,V$2,FALSE))</f>
        <v>97</v>
      </c>
      <c r="X53" s="12">
        <f t="shared" si="10"/>
        <v>79</v>
      </c>
      <c r="Y53" s="12">
        <f t="shared" si="11"/>
        <v>54.335260115606935</v>
      </c>
      <c r="Z53" s="12">
        <f t="shared" si="12"/>
        <v>44.065895953757227</v>
      </c>
      <c r="AA53" s="12"/>
      <c r="AB53" s="65" t="s">
        <v>189</v>
      </c>
      <c r="AC53" s="28">
        <f>IF(ISERROR(HLOOKUP(AB53,'Raw data'!$F$3:$BH$104,AB$2,FALSE)),"",HLOOKUP(AB53,'Raw data'!$F$3:$BH$104,AB$2,FALSE))</f>
        <v>21</v>
      </c>
      <c r="AD53" s="12">
        <f t="shared" si="13"/>
        <v>66</v>
      </c>
      <c r="AE53" s="12">
        <f t="shared" si="14"/>
        <v>22.35294117647058</v>
      </c>
      <c r="AF53" s="12">
        <f t="shared" si="15"/>
        <v>18.128235294117641</v>
      </c>
      <c r="AG53" s="12"/>
      <c r="AH53" s="65" t="s">
        <v>189</v>
      </c>
      <c r="AI53" s="28">
        <f>IF(ISERROR(HLOOKUP(AH53,'Raw data'!$F$3:$BH$104,AH$2,FALSE)),"",HLOOKUP(AH53,'Raw data'!$F$3:$BH$104,AH$2,FALSE))</f>
        <v>0.70050000000000001</v>
      </c>
      <c r="AJ53" s="12">
        <f t="shared" si="16"/>
        <v>8.0899999999999972E-2</v>
      </c>
      <c r="AK53" s="12">
        <f t="shared" si="17"/>
        <v>64.703315881326347</v>
      </c>
      <c r="AL53" s="12">
        <f t="shared" si="18"/>
        <v>52.474389179755669</v>
      </c>
    </row>
    <row r="54" spans="1:38" ht="12.75" x14ac:dyDescent="0.2">
      <c r="A54" s="71" t="s">
        <v>190</v>
      </c>
      <c r="B54" s="12">
        <f t="shared" si="0"/>
        <v>36.917476265060117</v>
      </c>
      <c r="C54" s="12"/>
      <c r="D54" s="64" t="s">
        <v>190</v>
      </c>
      <c r="E54" s="28">
        <f>IF(ISERROR(HLOOKUP(D54,'Raw data'!$F$3:$BH$104,D$2,FALSE)),"",HLOOKUP(D54,'Raw data'!$F$3:$BH$104,D$2,FALSE))</f>
        <v>1</v>
      </c>
      <c r="F54" s="12">
        <f t="shared" si="1"/>
        <v>26</v>
      </c>
      <c r="G54" s="12">
        <f t="shared" si="2"/>
        <v>0</v>
      </c>
      <c r="H54" s="12">
        <f t="shared" si="3"/>
        <v>0</v>
      </c>
      <c r="I54" s="12"/>
      <c r="J54" s="64" t="s">
        <v>190</v>
      </c>
      <c r="K54" s="28">
        <f>IF(ISERROR(HLOOKUP(J54,'Raw data'!$F$3:$BH$104,J$2,FALSE)),"",HLOOKUP(J54,'Raw data'!$F$3:$BH$104,J$2,FALSE))</f>
        <v>95</v>
      </c>
      <c r="L54" s="12">
        <f t="shared" si="4"/>
        <v>19</v>
      </c>
      <c r="M54" s="12">
        <f t="shared" si="5"/>
        <v>82.72727272727272</v>
      </c>
      <c r="N54" s="12">
        <f t="shared" si="6"/>
        <v>67.091818181818184</v>
      </c>
      <c r="O54" s="12"/>
      <c r="P54" s="64" t="s">
        <v>190</v>
      </c>
      <c r="Q54" s="28">
        <f>IF(ISERROR(HLOOKUP(P54,'Raw data'!$F$3:$BH$104,P$2,FALSE)),"",HLOOKUP(P54,'Raw data'!$F$3:$BH$104,P$2,FALSE))</f>
        <v>9</v>
      </c>
      <c r="R54" s="12">
        <f t="shared" si="7"/>
        <v>5</v>
      </c>
      <c r="S54" s="12">
        <f t="shared" si="8"/>
        <v>50</v>
      </c>
      <c r="T54" s="12">
        <f t="shared" si="9"/>
        <v>40.550000000000004</v>
      </c>
      <c r="U54" s="12"/>
      <c r="V54" s="64" t="s">
        <v>190</v>
      </c>
      <c r="W54" s="28">
        <f>IF(ISERROR(HLOOKUP(V54,'Raw data'!$F$3:$BH$104,V$2,FALSE)),"",HLOOKUP(V54,'Raw data'!$F$3:$BH$104,V$2,FALSE))</f>
        <v>66</v>
      </c>
      <c r="X54" s="12">
        <f t="shared" si="10"/>
        <v>110</v>
      </c>
      <c r="Y54" s="12">
        <f t="shared" si="11"/>
        <v>36.416184971098261</v>
      </c>
      <c r="Z54" s="12">
        <f t="shared" si="12"/>
        <v>29.533526011560692</v>
      </c>
      <c r="AA54" s="12"/>
      <c r="AB54" s="64" t="s">
        <v>190</v>
      </c>
      <c r="AC54" s="28">
        <f>IF(ISERROR(HLOOKUP(AB54,'Raw data'!$F$3:$BH$104,AB$2,FALSE)),"",HLOOKUP(AB54,'Raw data'!$F$3:$BH$104,AB$2,FALSE))</f>
        <v>51</v>
      </c>
      <c r="AD54" s="12">
        <f t="shared" si="13"/>
        <v>36</v>
      </c>
      <c r="AE54" s="12">
        <f t="shared" si="14"/>
        <v>57.647058823529413</v>
      </c>
      <c r="AF54" s="12">
        <f t="shared" si="15"/>
        <v>46.751764705882358</v>
      </c>
      <c r="AG54" s="12"/>
      <c r="AH54" s="64" t="s">
        <v>190</v>
      </c>
      <c r="AI54" s="28">
        <f>IF(ISERROR(HLOOKUP(AH54,'Raw data'!$F$3:$BH$104,AH$2,FALSE)),"",HLOOKUP(AH54,'Raw data'!$F$3:$BH$104,AH$2,FALSE))</f>
        <v>0.65839999999999999</v>
      </c>
      <c r="AJ54" s="12">
        <f t="shared" si="16"/>
        <v>0.123</v>
      </c>
      <c r="AK54" s="12">
        <f t="shared" si="17"/>
        <v>46.335078534031403</v>
      </c>
      <c r="AL54" s="12">
        <f t="shared" si="18"/>
        <v>37.577748691099472</v>
      </c>
    </row>
    <row r="55" spans="1:38" ht="12.75" x14ac:dyDescent="0.2">
      <c r="A55" s="81" t="s">
        <v>191</v>
      </c>
      <c r="B55" s="12">
        <f t="shared" si="0"/>
        <v>67.849370951648396</v>
      </c>
      <c r="C55" s="12"/>
      <c r="D55" s="84" t="s">
        <v>191</v>
      </c>
      <c r="E55" s="28">
        <f>IF(ISERROR(HLOOKUP(D55,'Raw data'!$F$3:$BH$104,D$2,FALSE)),"",HLOOKUP(D55,'Raw data'!$F$3:$BH$104,D$2,FALSE))</f>
        <v>27</v>
      </c>
      <c r="F55" s="12">
        <f t="shared" si="1"/>
        <v>0</v>
      </c>
      <c r="G55" s="12">
        <f t="shared" si="2"/>
        <v>100</v>
      </c>
      <c r="H55" s="12">
        <f t="shared" si="3"/>
        <v>81.100000000000009</v>
      </c>
      <c r="I55" s="12"/>
      <c r="J55" s="84" t="s">
        <v>191</v>
      </c>
      <c r="K55" s="28">
        <f>IF(ISERROR(HLOOKUP(J55,'Raw data'!$F$3:$BH$104,J$2,FALSE)),"",HLOOKUP(J55,'Raw data'!$F$3:$BH$104,J$2,FALSE))</f>
        <v>111</v>
      </c>
      <c r="L55" s="12">
        <f t="shared" si="4"/>
        <v>3</v>
      </c>
      <c r="M55" s="12">
        <f t="shared" si="5"/>
        <v>97.272727272727266</v>
      </c>
      <c r="N55" s="12">
        <f t="shared" si="6"/>
        <v>78.88818181818182</v>
      </c>
      <c r="O55" s="12"/>
      <c r="P55" s="84" t="s">
        <v>191</v>
      </c>
      <c r="Q55" s="28">
        <f>IF(ISERROR(HLOOKUP(P55,'Raw data'!$F$3:$BH$104,P$2,FALSE)),"",HLOOKUP(P55,'Raw data'!$F$3:$BH$104,P$2,FALSE))</f>
        <v>14</v>
      </c>
      <c r="R55" s="12">
        <f t="shared" si="7"/>
        <v>0</v>
      </c>
      <c r="S55" s="12">
        <f t="shared" si="8"/>
        <v>100</v>
      </c>
      <c r="T55" s="12">
        <f t="shared" si="9"/>
        <v>81.100000000000009</v>
      </c>
      <c r="U55" s="12"/>
      <c r="V55" s="84" t="s">
        <v>191</v>
      </c>
      <c r="W55" s="28">
        <f>IF(ISERROR(HLOOKUP(V55,'Raw data'!$F$3:$BH$104,V$2,FALSE)),"",HLOOKUP(V55,'Raw data'!$F$3:$BH$104,V$2,FALSE))</f>
        <v>64</v>
      </c>
      <c r="X55" s="12">
        <f t="shared" si="10"/>
        <v>112</v>
      </c>
      <c r="Y55" s="12">
        <f t="shared" si="11"/>
        <v>35.260115606936409</v>
      </c>
      <c r="Z55" s="12">
        <f t="shared" si="12"/>
        <v>28.595953757225431</v>
      </c>
      <c r="AA55" s="12"/>
      <c r="AB55" s="84" t="s">
        <v>191</v>
      </c>
      <c r="AC55" s="28">
        <f>IF(ISERROR(HLOOKUP(AB55,'Raw data'!$F$3:$BH$104,AB$2,FALSE)),"",HLOOKUP(AB55,'Raw data'!$F$3:$BH$104,AB$2,FALSE))</f>
        <v>74</v>
      </c>
      <c r="AD55" s="12">
        <f t="shared" si="13"/>
        <v>13</v>
      </c>
      <c r="AE55" s="12">
        <f t="shared" si="14"/>
        <v>84.705882352941174</v>
      </c>
      <c r="AF55" s="12">
        <f t="shared" si="15"/>
        <v>68.6964705882353</v>
      </c>
      <c r="AG55" s="12"/>
      <c r="AH55" s="84" t="s">
        <v>191</v>
      </c>
      <c r="AI55" s="28">
        <f>IF(ISERROR(HLOOKUP(AH55,'Raw data'!$F$3:$BH$104,AH$2,FALSE)),"",HLOOKUP(AH55,'Raw data'!$F$3:$BH$104,AH$2,FALSE))</f>
        <v>0.74639999999999995</v>
      </c>
      <c r="AJ55" s="12">
        <f t="shared" si="16"/>
        <v>3.5000000000000031E-2</v>
      </c>
      <c r="AK55" s="12">
        <f t="shared" si="17"/>
        <v>84.729493891797546</v>
      </c>
      <c r="AL55" s="12">
        <f t="shared" si="18"/>
        <v>68.715619546247808</v>
      </c>
    </row>
    <row r="56" spans="1:38" ht="12.75" x14ac:dyDescent="0.2">
      <c r="A56" s="81" t="s">
        <v>193</v>
      </c>
      <c r="B56" s="12">
        <f t="shared" si="0"/>
        <v>50.884693293366524</v>
      </c>
      <c r="C56" s="12"/>
      <c r="D56" s="84" t="s">
        <v>193</v>
      </c>
      <c r="E56" s="28">
        <f>IF(ISERROR(HLOOKUP(D56,'Raw data'!$F$3:$BH$104,D$2,FALSE)),"",HLOOKUP(D56,'Raw data'!$F$3:$BH$104,D$2,FALSE))</f>
        <v>5</v>
      </c>
      <c r="F56" s="12">
        <f t="shared" si="1"/>
        <v>22</v>
      </c>
      <c r="G56" s="12">
        <f t="shared" si="2"/>
        <v>15.384615384615387</v>
      </c>
      <c r="H56" s="12">
        <f t="shared" si="3"/>
        <v>12.476923076923079</v>
      </c>
      <c r="I56" s="12"/>
      <c r="J56" s="84" t="s">
        <v>193</v>
      </c>
      <c r="K56" s="28">
        <f>IF(ISERROR(HLOOKUP(J56,'Raw data'!$F$3:$BH$104,J$2,FALSE)),"",HLOOKUP(J56,'Raw data'!$F$3:$BH$104,J$2,FALSE))</f>
        <v>81</v>
      </c>
      <c r="L56" s="12">
        <f t="shared" si="4"/>
        <v>33</v>
      </c>
      <c r="M56" s="12">
        <f t="shared" si="5"/>
        <v>70</v>
      </c>
      <c r="N56" s="12">
        <f t="shared" si="6"/>
        <v>56.77</v>
      </c>
      <c r="O56" s="12"/>
      <c r="P56" s="84" t="s">
        <v>193</v>
      </c>
      <c r="Q56" s="28">
        <f>IF(ISERROR(HLOOKUP(P56,'Raw data'!$F$3:$BH$104,P$2,FALSE)),"",HLOOKUP(P56,'Raw data'!$F$3:$BH$104,P$2,FALSE))</f>
        <v>14</v>
      </c>
      <c r="R56" s="12">
        <f t="shared" si="7"/>
        <v>0</v>
      </c>
      <c r="S56" s="12">
        <f t="shared" si="8"/>
        <v>100</v>
      </c>
      <c r="T56" s="12">
        <f t="shared" si="9"/>
        <v>81.100000000000009</v>
      </c>
      <c r="U56" s="12"/>
      <c r="V56" s="84" t="s">
        <v>193</v>
      </c>
      <c r="W56" s="28">
        <f>IF(ISERROR(HLOOKUP(V56,'Raw data'!$F$3:$BH$104,V$2,FALSE)),"",HLOOKUP(V56,'Raw data'!$F$3:$BH$104,V$2,FALSE))</f>
        <v>73</v>
      </c>
      <c r="X56" s="12">
        <f t="shared" si="10"/>
        <v>103</v>
      </c>
      <c r="Y56" s="12">
        <f t="shared" si="11"/>
        <v>40.462427745664733</v>
      </c>
      <c r="Z56" s="12">
        <f t="shared" si="12"/>
        <v>32.815028901734102</v>
      </c>
      <c r="AA56" s="12"/>
      <c r="AB56" s="84" t="s">
        <v>193</v>
      </c>
      <c r="AC56" s="28">
        <f>IF(ISERROR(HLOOKUP(AB56,'Raw data'!$F$3:$BH$104,AB$2,FALSE)),"",HLOOKUP(AB56,'Raw data'!$F$3:$BH$104,AB$2,FALSE))</f>
        <v>58</v>
      </c>
      <c r="AD56" s="12">
        <f t="shared" si="13"/>
        <v>29</v>
      </c>
      <c r="AE56" s="12">
        <f t="shared" si="14"/>
        <v>65.882352941176464</v>
      </c>
      <c r="AF56" s="12">
        <f t="shared" si="15"/>
        <v>53.430588235294117</v>
      </c>
      <c r="AG56" s="12"/>
      <c r="AH56" s="84" t="s">
        <v>193</v>
      </c>
      <c r="AI56" s="28">
        <f>IF(ISERROR(HLOOKUP(AH56,'Raw data'!$F$3:$BH$104,AH$2,FALSE)),"",HLOOKUP(AH56,'Raw data'!$F$3:$BH$104,AH$2,FALSE))</f>
        <v>0.74639999999999995</v>
      </c>
      <c r="AJ56" s="12">
        <f t="shared" si="16"/>
        <v>3.5000000000000031E-2</v>
      </c>
      <c r="AK56" s="12">
        <f t="shared" si="17"/>
        <v>84.729493891797546</v>
      </c>
      <c r="AL56" s="12">
        <f t="shared" si="18"/>
        <v>68.715619546247808</v>
      </c>
    </row>
    <row r="57" spans="1:38" ht="12.75" x14ac:dyDescent="0.2">
      <c r="A57" s="69" t="s">
        <v>194</v>
      </c>
      <c r="B57" s="12">
        <f t="shared" si="0"/>
        <v>33.633586335871364</v>
      </c>
      <c r="C57" s="12"/>
      <c r="D57" s="62" t="s">
        <v>194</v>
      </c>
      <c r="E57" s="28">
        <f>IF(ISERROR(HLOOKUP(D57,'Raw data'!$F$3:$BH$104,D$2,FALSE)),"",HLOOKUP(D57,'Raw data'!$F$3:$BH$104,D$2,FALSE))</f>
        <v>1</v>
      </c>
      <c r="F57" s="12">
        <f t="shared" si="1"/>
        <v>26</v>
      </c>
      <c r="G57" s="12">
        <f t="shared" si="2"/>
        <v>0</v>
      </c>
      <c r="H57" s="12">
        <f t="shared" si="3"/>
        <v>0</v>
      </c>
      <c r="I57" s="12"/>
      <c r="J57" s="62" t="s">
        <v>194</v>
      </c>
      <c r="K57" s="28">
        <f>IF(ISERROR(HLOOKUP(J57,'Raw data'!$F$3:$BH$104,J$2,FALSE)),"",HLOOKUP(J57,'Raw data'!$F$3:$BH$104,J$2,FALSE))</f>
        <v>66</v>
      </c>
      <c r="L57" s="12">
        <f t="shared" si="4"/>
        <v>48</v>
      </c>
      <c r="M57" s="12">
        <f t="shared" si="5"/>
        <v>56.363636363636367</v>
      </c>
      <c r="N57" s="12">
        <f t="shared" si="6"/>
        <v>45.710909090909098</v>
      </c>
      <c r="O57" s="12"/>
      <c r="P57" s="62" t="s">
        <v>194</v>
      </c>
      <c r="Q57" s="28">
        <f>IF(ISERROR(HLOOKUP(P57,'Raw data'!$F$3:$BH$104,P$2,FALSE)),"",HLOOKUP(P57,'Raw data'!$F$3:$BH$104,P$2,FALSE))</f>
        <v>9</v>
      </c>
      <c r="R57" s="12">
        <f t="shared" si="7"/>
        <v>5</v>
      </c>
      <c r="S57" s="12">
        <f t="shared" si="8"/>
        <v>50</v>
      </c>
      <c r="T57" s="12">
        <f t="shared" si="9"/>
        <v>40.550000000000004</v>
      </c>
      <c r="U57" s="12"/>
      <c r="V57" s="62" t="s">
        <v>194</v>
      </c>
      <c r="W57" s="28">
        <f>IF(ISERROR(HLOOKUP(V57,'Raw data'!$F$3:$BH$104,V$2,FALSE)),"",HLOOKUP(V57,'Raw data'!$F$3:$BH$104,V$2,FALSE))</f>
        <v>73</v>
      </c>
      <c r="X57" s="12">
        <f t="shared" si="10"/>
        <v>103</v>
      </c>
      <c r="Y57" s="12">
        <f t="shared" si="11"/>
        <v>40.462427745664733</v>
      </c>
      <c r="Z57" s="12">
        <f t="shared" si="12"/>
        <v>32.815028901734102</v>
      </c>
      <c r="AA57" s="12"/>
      <c r="AB57" s="62" t="s">
        <v>194</v>
      </c>
      <c r="AC57" s="28">
        <f>IF(ISERROR(HLOOKUP(AB57,'Raw data'!$F$3:$BH$104,AB$2,FALSE)),"",HLOOKUP(AB57,'Raw data'!$F$3:$BH$104,AB$2,FALSE))</f>
        <v>32</v>
      </c>
      <c r="AD57" s="12">
        <f t="shared" si="13"/>
        <v>55</v>
      </c>
      <c r="AE57" s="12">
        <f t="shared" si="14"/>
        <v>35.294117647058826</v>
      </c>
      <c r="AF57" s="12">
        <f t="shared" si="15"/>
        <v>28.623529411764711</v>
      </c>
      <c r="AG57" s="12"/>
      <c r="AH57" s="62" t="s">
        <v>194</v>
      </c>
      <c r="AI57" s="28">
        <f>IF(ISERROR(HLOOKUP(AH57,'Raw data'!$F$3:$BH$104,AH$2,FALSE)),"",HLOOKUP(AH57,'Raw data'!$F$3:$BH$104,AH$2,FALSE))</f>
        <v>0.70509999999999995</v>
      </c>
      <c r="AJ57" s="12">
        <f t="shared" si="16"/>
        <v>7.6300000000000034E-2</v>
      </c>
      <c r="AK57" s="12">
        <f t="shared" si="17"/>
        <v>66.710296684118646</v>
      </c>
      <c r="AL57" s="12">
        <f t="shared" si="18"/>
        <v>54.102050610820228</v>
      </c>
    </row>
    <row r="58" spans="1:38" ht="12.75" x14ac:dyDescent="0.2">
      <c r="A58" s="81" t="s">
        <v>195</v>
      </c>
      <c r="B58" s="12">
        <f t="shared" si="0"/>
        <v>43.488044888844861</v>
      </c>
      <c r="C58" s="12"/>
      <c r="D58" s="84" t="s">
        <v>195</v>
      </c>
      <c r="E58" s="28">
        <f>IF(ISERROR(HLOOKUP(D58,'Raw data'!$F$3:$BH$104,D$2,FALSE)),"",HLOOKUP(D58,'Raw data'!$F$3:$BH$104,D$2,FALSE))</f>
        <v>3</v>
      </c>
      <c r="F58" s="12">
        <f t="shared" si="1"/>
        <v>24</v>
      </c>
      <c r="G58" s="12">
        <f t="shared" si="2"/>
        <v>7.6923076923076934</v>
      </c>
      <c r="H58" s="12">
        <f t="shared" si="3"/>
        <v>6.2384615384615394</v>
      </c>
      <c r="I58" s="12"/>
      <c r="J58" s="84" t="s">
        <v>195</v>
      </c>
      <c r="K58" s="28">
        <f>IF(ISERROR(HLOOKUP(J58,'Raw data'!$F$3:$BH$104,J$2,FALSE)),"",HLOOKUP(J58,'Raw data'!$F$3:$BH$104,J$2,FALSE))</f>
        <v>79</v>
      </c>
      <c r="L58" s="12">
        <f t="shared" si="4"/>
        <v>35</v>
      </c>
      <c r="M58" s="12">
        <f t="shared" si="5"/>
        <v>68.181818181818187</v>
      </c>
      <c r="N58" s="12">
        <f t="shared" si="6"/>
        <v>55.295454545454554</v>
      </c>
      <c r="O58" s="12"/>
      <c r="P58" s="84" t="s">
        <v>195</v>
      </c>
      <c r="Q58" s="28">
        <f>IF(ISERROR(HLOOKUP(P58,'Raw data'!$F$3:$BH$104,P$2,FALSE)),"",HLOOKUP(P58,'Raw data'!$F$3:$BH$104,P$2,FALSE))</f>
        <v>12</v>
      </c>
      <c r="R58" s="12">
        <f t="shared" si="7"/>
        <v>2</v>
      </c>
      <c r="S58" s="12">
        <f t="shared" si="8"/>
        <v>80</v>
      </c>
      <c r="T58" s="12">
        <f t="shared" si="9"/>
        <v>64.88000000000001</v>
      </c>
      <c r="U58" s="12"/>
      <c r="V58" s="84" t="s">
        <v>195</v>
      </c>
      <c r="W58" s="28">
        <f>IF(ISERROR(HLOOKUP(V58,'Raw data'!$F$3:$BH$104,V$2,FALSE)),"",HLOOKUP(V58,'Raw data'!$F$3:$BH$104,V$2,FALSE))</f>
        <v>3</v>
      </c>
      <c r="X58" s="12">
        <f t="shared" si="10"/>
        <v>173</v>
      </c>
      <c r="Y58" s="12">
        <f t="shared" si="11"/>
        <v>0</v>
      </c>
      <c r="Z58" s="12">
        <f t="shared" si="12"/>
        <v>0</v>
      </c>
      <c r="AA58" s="12"/>
      <c r="AB58" s="84" t="s">
        <v>195</v>
      </c>
      <c r="AC58" s="28">
        <f>IF(ISERROR(HLOOKUP(AB58,'Raw data'!$F$3:$BH$104,AB$2,FALSE)),"",HLOOKUP(AB58,'Raw data'!$F$3:$BH$104,AB$2,FALSE))</f>
        <v>71</v>
      </c>
      <c r="AD58" s="12">
        <f t="shared" si="13"/>
        <v>16</v>
      </c>
      <c r="AE58" s="12">
        <f t="shared" si="14"/>
        <v>81.17647058823529</v>
      </c>
      <c r="AF58" s="12">
        <f t="shared" si="15"/>
        <v>65.834117647058818</v>
      </c>
      <c r="AG58" s="12"/>
      <c r="AH58" s="84" t="s">
        <v>195</v>
      </c>
      <c r="AI58" s="28">
        <f>IF(ISERROR(HLOOKUP(AH58,'Raw data'!$F$3:$BH$104,AH$2,FALSE)),"",HLOOKUP(AH58,'Raw data'!$F$3:$BH$104,AH$2,FALSE))</f>
        <v>0.74629999999999996</v>
      </c>
      <c r="AJ58" s="12">
        <f t="shared" si="16"/>
        <v>3.510000000000002E-2</v>
      </c>
      <c r="AK58" s="12">
        <f t="shared" si="17"/>
        <v>84.685863874345543</v>
      </c>
      <c r="AL58" s="12">
        <f t="shared" si="18"/>
        <v>68.680235602094243</v>
      </c>
    </row>
    <row r="59" spans="1:38" ht="12.75" x14ac:dyDescent="0.2">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row>
    <row r="60" spans="1:38" ht="12.75" x14ac:dyDescent="0.2">
      <c r="A60" s="12"/>
      <c r="B60" s="12"/>
      <c r="C60" s="12"/>
      <c r="D60" s="28" t="s">
        <v>249</v>
      </c>
      <c r="E60" s="12">
        <f>MAX(E4:E58)</f>
        <v>27</v>
      </c>
      <c r="F60" s="12"/>
      <c r="G60" s="12"/>
      <c r="H60" s="12"/>
      <c r="I60" s="12"/>
      <c r="J60" s="28" t="s">
        <v>249</v>
      </c>
      <c r="K60" s="12">
        <f>MAX(K4:K58)</f>
        <v>114</v>
      </c>
      <c r="L60" s="12"/>
      <c r="M60" s="12"/>
      <c r="N60" s="12"/>
      <c r="O60" s="12"/>
      <c r="P60" s="28" t="s">
        <v>249</v>
      </c>
      <c r="Q60" s="12">
        <f>MAX(Q4:Q58)</f>
        <v>14</v>
      </c>
      <c r="R60" s="12"/>
      <c r="S60" s="12"/>
      <c r="T60" s="12"/>
      <c r="U60" s="12"/>
      <c r="V60" s="28" t="s">
        <v>249</v>
      </c>
      <c r="W60" s="12">
        <f>MAX(W4:W58)</f>
        <v>176</v>
      </c>
      <c r="X60" s="12"/>
      <c r="Y60" s="12"/>
      <c r="Z60" s="12"/>
      <c r="AA60" s="12"/>
      <c r="AB60" s="28" t="s">
        <v>249</v>
      </c>
      <c r="AC60" s="12">
        <f>MAX(AC4:AC58)</f>
        <v>87</v>
      </c>
      <c r="AD60" s="12"/>
      <c r="AE60" s="12"/>
      <c r="AF60" s="12"/>
      <c r="AG60" s="12"/>
      <c r="AH60" s="28" t="s">
        <v>249</v>
      </c>
      <c r="AI60" s="12">
        <f>MAX(AI4:AI58)</f>
        <v>0.78139999999999998</v>
      </c>
      <c r="AJ60" s="12"/>
      <c r="AK60" s="12"/>
      <c r="AL60" s="12"/>
    </row>
    <row r="61" spans="1:38" ht="12.75" x14ac:dyDescent="0.2">
      <c r="A61" s="12"/>
      <c r="B61" s="12"/>
      <c r="C61" s="12"/>
      <c r="D61" s="28" t="s">
        <v>250</v>
      </c>
      <c r="E61" s="12">
        <f>MIN(E4:E58)</f>
        <v>1</v>
      </c>
      <c r="F61" s="12"/>
      <c r="G61" s="12"/>
      <c r="H61" s="12"/>
      <c r="I61" s="12"/>
      <c r="J61" s="28" t="s">
        <v>250</v>
      </c>
      <c r="K61" s="12">
        <f>MIN(K4:K58)</f>
        <v>4</v>
      </c>
      <c r="L61" s="12"/>
      <c r="M61" s="12"/>
      <c r="N61" s="12"/>
      <c r="O61" s="12"/>
      <c r="P61" s="28" t="s">
        <v>250</v>
      </c>
      <c r="Q61" s="12">
        <f>MIN(Q4:Q58)</f>
        <v>4</v>
      </c>
      <c r="R61" s="12"/>
      <c r="S61" s="12"/>
      <c r="T61" s="12"/>
      <c r="U61" s="12"/>
      <c r="V61" s="28" t="s">
        <v>250</v>
      </c>
      <c r="W61" s="12">
        <f>MIN(W4:W58)</f>
        <v>3</v>
      </c>
      <c r="X61" s="12"/>
      <c r="Y61" s="12"/>
      <c r="Z61" s="12"/>
      <c r="AA61" s="12"/>
      <c r="AB61" s="28" t="s">
        <v>250</v>
      </c>
      <c r="AC61" s="12">
        <f>MIN(AC4:AC58)</f>
        <v>2</v>
      </c>
      <c r="AD61" s="12"/>
      <c r="AE61" s="12"/>
      <c r="AF61" s="12"/>
      <c r="AG61" s="12"/>
      <c r="AH61" s="28" t="s">
        <v>250</v>
      </c>
      <c r="AI61" s="12">
        <f>MIN(AI4:AI58)</f>
        <v>0.55220000000000002</v>
      </c>
      <c r="AJ61" s="12"/>
      <c r="AK61" s="12"/>
      <c r="AL61" s="12"/>
    </row>
    <row r="62" spans="1:38" ht="12.75" x14ac:dyDescent="0.2">
      <c r="A62" s="12"/>
      <c r="B62" s="12"/>
      <c r="C62" s="12"/>
      <c r="D62" s="28" t="s">
        <v>55</v>
      </c>
      <c r="E62" s="12">
        <f>E60-E61</f>
        <v>26</v>
      </c>
      <c r="F62" s="12"/>
      <c r="G62" s="12"/>
      <c r="H62" s="12"/>
      <c r="I62" s="12"/>
      <c r="J62" s="28" t="s">
        <v>55</v>
      </c>
      <c r="K62" s="12">
        <f>K60-K61</f>
        <v>110</v>
      </c>
      <c r="L62" s="12"/>
      <c r="M62" s="12"/>
      <c r="N62" s="12"/>
      <c r="O62" s="12"/>
      <c r="P62" s="28" t="s">
        <v>55</v>
      </c>
      <c r="Q62" s="12">
        <f>Q60-Q61</f>
        <v>10</v>
      </c>
      <c r="R62" s="12"/>
      <c r="S62" s="12"/>
      <c r="T62" s="12"/>
      <c r="U62" s="12"/>
      <c r="V62" s="28" t="s">
        <v>55</v>
      </c>
      <c r="W62" s="12">
        <f>W60-W61</f>
        <v>173</v>
      </c>
      <c r="X62" s="12"/>
      <c r="Y62" s="12"/>
      <c r="Z62" s="12"/>
      <c r="AA62" s="12"/>
      <c r="AB62" s="28" t="s">
        <v>55</v>
      </c>
      <c r="AC62" s="12">
        <f>AC60-AC61</f>
        <v>85</v>
      </c>
      <c r="AD62" s="12"/>
      <c r="AE62" s="12"/>
      <c r="AF62" s="12"/>
      <c r="AG62" s="12"/>
      <c r="AH62" s="28" t="s">
        <v>55</v>
      </c>
      <c r="AI62" s="12">
        <f>AI60-AI61</f>
        <v>0.22919999999999996</v>
      </c>
      <c r="AJ62" s="12"/>
      <c r="AK62" s="12"/>
      <c r="AL62" s="12"/>
    </row>
    <row r="63" spans="1:38" ht="12.75" x14ac:dyDescent="0.2">
      <c r="A63" s="12"/>
      <c r="B63" s="12"/>
      <c r="C63" s="12"/>
      <c r="D63" s="28" t="s">
        <v>251</v>
      </c>
      <c r="E63" s="12">
        <f>COUNTA(D4:D58)</f>
        <v>55</v>
      </c>
      <c r="F63" s="12"/>
      <c r="G63" s="12"/>
      <c r="H63" s="12"/>
      <c r="I63" s="12"/>
      <c r="J63" s="28" t="s">
        <v>251</v>
      </c>
      <c r="K63" s="12">
        <f>COUNTA(J4:J58)</f>
        <v>55</v>
      </c>
      <c r="L63" s="12"/>
      <c r="M63" s="12"/>
      <c r="N63" s="12"/>
      <c r="O63" s="12"/>
      <c r="P63" s="28" t="s">
        <v>251</v>
      </c>
      <c r="Q63" s="12">
        <f>COUNTA(P4:P58)</f>
        <v>55</v>
      </c>
      <c r="R63" s="12"/>
      <c r="S63" s="12"/>
      <c r="T63" s="12"/>
      <c r="U63" s="12"/>
      <c r="V63" s="28" t="s">
        <v>251</v>
      </c>
      <c r="W63" s="12">
        <f>COUNTA(V4:V58)</f>
        <v>55</v>
      </c>
      <c r="X63" s="12"/>
      <c r="Y63" s="12"/>
      <c r="Z63" s="12"/>
      <c r="AA63" s="12"/>
      <c r="AB63" s="28" t="s">
        <v>251</v>
      </c>
      <c r="AC63" s="12">
        <f>COUNTA(AB4:AB58)</f>
        <v>55</v>
      </c>
      <c r="AD63" s="12"/>
      <c r="AE63" s="12"/>
      <c r="AF63" s="12"/>
      <c r="AG63" s="12"/>
      <c r="AH63" s="28" t="s">
        <v>251</v>
      </c>
      <c r="AI63" s="12">
        <f>COUNTA(AH4:AH58)</f>
        <v>55</v>
      </c>
      <c r="AJ63" s="12"/>
      <c r="AK63" s="12"/>
      <c r="AL63" s="12"/>
    </row>
    <row r="64" spans="1:38" ht="12.75" x14ac:dyDescent="0.2">
      <c r="A64" s="12"/>
      <c r="B64" s="12"/>
      <c r="C64" s="12"/>
      <c r="D64" s="28" t="s">
        <v>252</v>
      </c>
      <c r="E64" s="12">
        <f>100/E62</f>
        <v>3.8461538461538463</v>
      </c>
      <c r="F64" s="12"/>
      <c r="G64" s="12"/>
      <c r="H64" s="12"/>
      <c r="I64" s="12"/>
      <c r="J64" s="28" t="s">
        <v>252</v>
      </c>
      <c r="K64" s="12">
        <f>100/K62</f>
        <v>0.90909090909090906</v>
      </c>
      <c r="L64" s="12"/>
      <c r="M64" s="12"/>
      <c r="N64" s="12"/>
      <c r="O64" s="12"/>
      <c r="P64" s="28" t="s">
        <v>252</v>
      </c>
      <c r="Q64" s="12">
        <f>100/Q62</f>
        <v>10</v>
      </c>
      <c r="R64" s="12"/>
      <c r="S64" s="12"/>
      <c r="T64" s="12"/>
      <c r="U64" s="12"/>
      <c r="V64" s="28" t="s">
        <v>252</v>
      </c>
      <c r="W64" s="12">
        <f>100/W62</f>
        <v>0.5780346820809249</v>
      </c>
      <c r="X64" s="12"/>
      <c r="Y64" s="12"/>
      <c r="Z64" s="12"/>
      <c r="AA64" s="12"/>
      <c r="AB64" s="28" t="s">
        <v>252</v>
      </c>
      <c r="AC64" s="12">
        <f>100/AC62</f>
        <v>1.1764705882352942</v>
      </c>
      <c r="AD64" s="12"/>
      <c r="AE64" s="12"/>
      <c r="AF64" s="12"/>
      <c r="AG64" s="12"/>
      <c r="AH64" s="28" t="s">
        <v>252</v>
      </c>
      <c r="AI64" s="12">
        <f>100/AI62</f>
        <v>436.3001745200699</v>
      </c>
      <c r="AJ64" s="12"/>
      <c r="AK64" s="12"/>
      <c r="AL64" s="12"/>
    </row>
    <row r="65" spans="1:38" ht="12.75" x14ac:dyDescent="0.2">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row>
    <row r="66" spans="1:38" ht="12.75" x14ac:dyDescent="0.2">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row>
    <row r="67" spans="1:38" ht="12.75" x14ac:dyDescent="0.2">
      <c r="A67" s="81" t="s">
        <v>191</v>
      </c>
      <c r="B67" s="12">
        <v>67.849370951648396</v>
      </c>
      <c r="C67" s="12"/>
      <c r="D67" s="84" t="s">
        <v>191</v>
      </c>
      <c r="E67" s="28">
        <v>27</v>
      </c>
      <c r="F67" s="12">
        <v>0</v>
      </c>
      <c r="G67" s="12">
        <v>100</v>
      </c>
      <c r="H67" s="12">
        <v>81.100000000000009</v>
      </c>
      <c r="I67" s="12"/>
      <c r="J67" s="62" t="s">
        <v>164</v>
      </c>
      <c r="K67" s="28">
        <v>114</v>
      </c>
      <c r="L67" s="12">
        <v>0</v>
      </c>
      <c r="M67" s="12">
        <v>100</v>
      </c>
      <c r="N67" s="12">
        <v>81.100000000000009</v>
      </c>
      <c r="O67" s="12"/>
      <c r="P67" s="62" t="s">
        <v>118</v>
      </c>
      <c r="Q67" s="28">
        <v>14</v>
      </c>
      <c r="R67" s="12">
        <v>0</v>
      </c>
      <c r="S67" s="12">
        <v>100</v>
      </c>
      <c r="T67" s="12">
        <v>81.100000000000009</v>
      </c>
      <c r="U67" s="12"/>
      <c r="V67" s="71" t="s">
        <v>244</v>
      </c>
      <c r="W67" s="28">
        <v>176</v>
      </c>
      <c r="X67" s="12">
        <v>0</v>
      </c>
      <c r="Y67" s="12">
        <v>100</v>
      </c>
      <c r="Z67" s="12">
        <v>81.100000000000009</v>
      </c>
      <c r="AA67" s="12"/>
      <c r="AB67" s="84" t="s">
        <v>175</v>
      </c>
      <c r="AC67" s="28">
        <v>87</v>
      </c>
      <c r="AD67" s="12">
        <v>0</v>
      </c>
      <c r="AE67" s="12">
        <v>100</v>
      </c>
      <c r="AF67" s="12">
        <v>81.100000000000009</v>
      </c>
      <c r="AG67" s="12"/>
      <c r="AH67" s="64" t="s">
        <v>167</v>
      </c>
      <c r="AI67" s="28">
        <v>0.78139999999999998</v>
      </c>
      <c r="AJ67" s="12">
        <v>0</v>
      </c>
      <c r="AK67" s="12">
        <v>100</v>
      </c>
      <c r="AL67" s="12">
        <v>81.100000000000009</v>
      </c>
    </row>
    <row r="68" spans="1:38" ht="12.75" x14ac:dyDescent="0.2">
      <c r="A68" s="69" t="s">
        <v>164</v>
      </c>
      <c r="B68" s="12">
        <v>67.824818702992047</v>
      </c>
      <c r="C68" s="12"/>
      <c r="D68" s="62" t="s">
        <v>164</v>
      </c>
      <c r="E68" s="28">
        <v>26</v>
      </c>
      <c r="F68" s="12">
        <v>1</v>
      </c>
      <c r="G68" s="12">
        <v>96.15384615384616</v>
      </c>
      <c r="H68" s="12">
        <v>77.980769230769241</v>
      </c>
      <c r="I68" s="12"/>
      <c r="J68" s="84" t="s">
        <v>151</v>
      </c>
      <c r="K68" s="28">
        <v>113</v>
      </c>
      <c r="L68" s="12">
        <v>1</v>
      </c>
      <c r="M68" s="12">
        <v>99.090909090909093</v>
      </c>
      <c r="N68" s="12">
        <v>80.362727272727284</v>
      </c>
      <c r="O68" s="12"/>
      <c r="P68" s="62" t="s">
        <v>144</v>
      </c>
      <c r="Q68" s="28">
        <v>14</v>
      </c>
      <c r="R68" s="12">
        <v>0</v>
      </c>
      <c r="S68" s="12">
        <v>100</v>
      </c>
      <c r="T68" s="12">
        <v>81.100000000000009</v>
      </c>
      <c r="U68" s="12"/>
      <c r="V68" s="64" t="s">
        <v>157</v>
      </c>
      <c r="W68" s="28">
        <v>166</v>
      </c>
      <c r="X68" s="12">
        <v>10</v>
      </c>
      <c r="Y68" s="12">
        <v>94.219653179190757</v>
      </c>
      <c r="Z68" s="12">
        <v>76.412138728323711</v>
      </c>
      <c r="AA68" s="12"/>
      <c r="AB68" s="84" t="s">
        <v>152</v>
      </c>
      <c r="AC68" s="28">
        <v>83</v>
      </c>
      <c r="AD68" s="12">
        <v>4</v>
      </c>
      <c r="AE68" s="12">
        <v>95.294117647058826</v>
      </c>
      <c r="AF68" s="12">
        <v>77.283529411764718</v>
      </c>
      <c r="AG68" s="12"/>
      <c r="AH68" s="62" t="s">
        <v>144</v>
      </c>
      <c r="AI68" s="28">
        <v>0.77800000000000002</v>
      </c>
      <c r="AJ68" s="12">
        <v>3.3999999999999586E-3</v>
      </c>
      <c r="AK68" s="12">
        <v>98.516579406631777</v>
      </c>
      <c r="AL68" s="12">
        <v>79.89694589877837</v>
      </c>
    </row>
    <row r="69" spans="1:38" ht="12.75" x14ac:dyDescent="0.2">
      <c r="A69" s="81" t="s">
        <v>170</v>
      </c>
      <c r="B69" s="12">
        <v>59.94120353083391</v>
      </c>
      <c r="C69" s="12"/>
      <c r="D69" s="102" t="s">
        <v>243</v>
      </c>
      <c r="E69" s="28">
        <v>24</v>
      </c>
      <c r="F69" s="12">
        <v>3</v>
      </c>
      <c r="G69" s="12">
        <v>88.461538461538467</v>
      </c>
      <c r="H69" s="12">
        <v>71.742307692307705</v>
      </c>
      <c r="I69" s="12"/>
      <c r="J69" s="84" t="s">
        <v>170</v>
      </c>
      <c r="K69" s="28">
        <v>111</v>
      </c>
      <c r="L69" s="12">
        <v>3</v>
      </c>
      <c r="M69" s="12">
        <v>97.272727272727266</v>
      </c>
      <c r="N69" s="12">
        <v>78.88818181818182</v>
      </c>
      <c r="O69" s="12"/>
      <c r="P69" s="79" t="s">
        <v>147</v>
      </c>
      <c r="Q69" s="28">
        <v>14</v>
      </c>
      <c r="R69" s="12">
        <v>0</v>
      </c>
      <c r="S69" s="12">
        <v>100</v>
      </c>
      <c r="T69" s="12">
        <v>81.100000000000009</v>
      </c>
      <c r="U69" s="12"/>
      <c r="V69" s="64" t="s">
        <v>167</v>
      </c>
      <c r="W69" s="28">
        <v>157</v>
      </c>
      <c r="X69" s="12">
        <v>19</v>
      </c>
      <c r="Y69" s="12">
        <v>89.017341040462426</v>
      </c>
      <c r="Z69" s="12">
        <v>72.193063583815032</v>
      </c>
      <c r="AA69" s="12"/>
      <c r="AB69" s="79" t="s">
        <v>168</v>
      </c>
      <c r="AC69" s="28">
        <v>83</v>
      </c>
      <c r="AD69" s="12">
        <v>4</v>
      </c>
      <c r="AE69" s="12">
        <v>95.294117647058826</v>
      </c>
      <c r="AF69" s="12">
        <v>77.283529411764718</v>
      </c>
      <c r="AG69" s="12"/>
      <c r="AH69" s="62" t="s">
        <v>118</v>
      </c>
      <c r="AI69" s="28">
        <v>0.77300000000000002</v>
      </c>
      <c r="AJ69" s="12">
        <v>8.3999999999999631E-3</v>
      </c>
      <c r="AK69" s="12">
        <v>96.335078534031425</v>
      </c>
      <c r="AL69" s="12">
        <v>78.127748691099484</v>
      </c>
    </row>
    <row r="70" spans="1:38" ht="12.75" x14ac:dyDescent="0.2">
      <c r="A70" s="81" t="s">
        <v>151</v>
      </c>
      <c r="B70" s="12">
        <v>56.920313340103455</v>
      </c>
      <c r="C70" s="12"/>
      <c r="D70" s="84" t="s">
        <v>151</v>
      </c>
      <c r="E70" s="28">
        <v>16</v>
      </c>
      <c r="F70" s="12">
        <v>11</v>
      </c>
      <c r="G70" s="12">
        <v>57.692307692307693</v>
      </c>
      <c r="H70" s="12">
        <v>46.78846153846154</v>
      </c>
      <c r="I70" s="12"/>
      <c r="J70" s="84" t="s">
        <v>191</v>
      </c>
      <c r="K70" s="28">
        <v>111</v>
      </c>
      <c r="L70" s="12">
        <v>3</v>
      </c>
      <c r="M70" s="12">
        <v>97.272727272727266</v>
      </c>
      <c r="N70" s="12">
        <v>78.88818181818182</v>
      </c>
      <c r="O70" s="12"/>
      <c r="P70" s="53" t="s">
        <v>156</v>
      </c>
      <c r="Q70" s="28">
        <v>14</v>
      </c>
      <c r="R70" s="12">
        <v>0</v>
      </c>
      <c r="S70" s="12">
        <v>100</v>
      </c>
      <c r="T70" s="12">
        <v>81.100000000000009</v>
      </c>
      <c r="U70" s="12"/>
      <c r="V70" s="64" t="s">
        <v>186</v>
      </c>
      <c r="W70" s="28">
        <v>156</v>
      </c>
      <c r="X70" s="12">
        <v>20</v>
      </c>
      <c r="Y70" s="12">
        <v>88.439306358381501</v>
      </c>
      <c r="Z70" s="12">
        <v>71.7242774566474</v>
      </c>
      <c r="AA70" s="12"/>
      <c r="AB70" s="84" t="s">
        <v>165</v>
      </c>
      <c r="AC70" s="28">
        <v>78</v>
      </c>
      <c r="AD70" s="12">
        <v>9</v>
      </c>
      <c r="AE70" s="12">
        <v>89.411764705882348</v>
      </c>
      <c r="AF70" s="12">
        <v>72.512941176470591</v>
      </c>
      <c r="AG70" s="12"/>
      <c r="AH70" s="62" t="s">
        <v>177</v>
      </c>
      <c r="AI70" s="28">
        <v>0.75880000000000003</v>
      </c>
      <c r="AJ70" s="12">
        <v>2.2599999999999953E-2</v>
      </c>
      <c r="AK70" s="12">
        <v>90.139616055846446</v>
      </c>
      <c r="AL70" s="12">
        <v>73.103228621291478</v>
      </c>
    </row>
    <row r="71" spans="1:38" ht="12.75" x14ac:dyDescent="0.2">
      <c r="A71" s="81" t="s">
        <v>175</v>
      </c>
      <c r="B71" s="12">
        <v>54.844718248920124</v>
      </c>
      <c r="C71" s="12"/>
      <c r="D71" s="84" t="s">
        <v>170</v>
      </c>
      <c r="E71" s="28">
        <v>15</v>
      </c>
      <c r="F71" s="12">
        <v>12</v>
      </c>
      <c r="G71" s="12">
        <v>53.846153846153847</v>
      </c>
      <c r="H71" s="12">
        <v>43.669230769230772</v>
      </c>
      <c r="I71" s="12"/>
      <c r="J71" s="84" t="s">
        <v>175</v>
      </c>
      <c r="K71" s="28">
        <v>109</v>
      </c>
      <c r="L71" s="12">
        <v>5</v>
      </c>
      <c r="M71" s="12">
        <v>95.454545454545453</v>
      </c>
      <c r="N71" s="12">
        <v>77.413636363636371</v>
      </c>
      <c r="O71" s="12"/>
      <c r="P71" s="53" t="s">
        <v>160</v>
      </c>
      <c r="Q71" s="28">
        <v>14</v>
      </c>
      <c r="R71" s="12">
        <v>0</v>
      </c>
      <c r="S71" s="12">
        <v>100</v>
      </c>
      <c r="T71" s="12">
        <v>81.100000000000009</v>
      </c>
      <c r="U71" s="12"/>
      <c r="V71" s="79" t="s">
        <v>182</v>
      </c>
      <c r="W71" s="28">
        <v>110</v>
      </c>
      <c r="X71" s="12">
        <v>66</v>
      </c>
      <c r="Y71" s="12">
        <v>61.849710982658955</v>
      </c>
      <c r="Z71" s="12">
        <v>50.160115606936415</v>
      </c>
      <c r="AA71" s="12"/>
      <c r="AB71" s="62" t="s">
        <v>164</v>
      </c>
      <c r="AC71" s="28">
        <v>75</v>
      </c>
      <c r="AD71" s="12">
        <v>12</v>
      </c>
      <c r="AE71" s="12">
        <v>85.882352941176464</v>
      </c>
      <c r="AF71" s="12">
        <v>69.650588235294123</v>
      </c>
      <c r="AG71" s="12"/>
      <c r="AH71" s="53" t="s">
        <v>156</v>
      </c>
      <c r="AI71" s="28">
        <v>0.75270000000000004</v>
      </c>
      <c r="AJ71" s="12">
        <v>2.8699999999999948E-2</v>
      </c>
      <c r="AK71" s="12">
        <v>87.47818499127402</v>
      </c>
      <c r="AL71" s="12">
        <v>70.94480802792323</v>
      </c>
    </row>
    <row r="72" spans="1:38" ht="12.75" x14ac:dyDescent="0.2">
      <c r="A72" s="69" t="s">
        <v>118</v>
      </c>
      <c r="B72" s="12">
        <v>52.586757018875041</v>
      </c>
      <c r="C72" s="12"/>
      <c r="D72" s="53" t="s">
        <v>156</v>
      </c>
      <c r="E72" s="28">
        <v>11</v>
      </c>
      <c r="F72" s="12">
        <v>16</v>
      </c>
      <c r="G72" s="12">
        <v>38.46153846153846</v>
      </c>
      <c r="H72" s="12">
        <v>31.192307692307693</v>
      </c>
      <c r="I72" s="12"/>
      <c r="J72" s="62" t="s">
        <v>177</v>
      </c>
      <c r="K72" s="28">
        <v>105</v>
      </c>
      <c r="L72" s="12">
        <v>9</v>
      </c>
      <c r="M72" s="12">
        <v>91.818181818181813</v>
      </c>
      <c r="N72" s="12">
        <v>74.464545454545458</v>
      </c>
      <c r="O72" s="12"/>
      <c r="P72" s="62" t="s">
        <v>166</v>
      </c>
      <c r="Q72" s="28">
        <v>14</v>
      </c>
      <c r="R72" s="12">
        <v>0</v>
      </c>
      <c r="S72" s="12">
        <v>100</v>
      </c>
      <c r="T72" s="12">
        <v>81.100000000000009</v>
      </c>
      <c r="U72" s="12"/>
      <c r="V72" s="79" t="s">
        <v>168</v>
      </c>
      <c r="W72" s="28">
        <v>100</v>
      </c>
      <c r="X72" s="12">
        <v>76</v>
      </c>
      <c r="Y72" s="12">
        <v>56.069364161849705</v>
      </c>
      <c r="Z72" s="12">
        <v>45.472254335260111</v>
      </c>
      <c r="AA72" s="12"/>
      <c r="AB72" s="79" t="s">
        <v>183</v>
      </c>
      <c r="AC72" s="28">
        <v>74</v>
      </c>
      <c r="AD72" s="12">
        <v>13</v>
      </c>
      <c r="AE72" s="12">
        <v>84.705882352941174</v>
      </c>
      <c r="AF72" s="12">
        <v>68.6964705882353</v>
      </c>
      <c r="AG72" s="12"/>
      <c r="AH72" s="53" t="s">
        <v>160</v>
      </c>
      <c r="AI72" s="28">
        <v>0.75270000000000004</v>
      </c>
      <c r="AJ72" s="12">
        <v>2.8699999999999948E-2</v>
      </c>
      <c r="AK72" s="12">
        <v>87.47818499127402</v>
      </c>
      <c r="AL72" s="12">
        <v>70.94480802792323</v>
      </c>
    </row>
    <row r="73" spans="1:38" ht="12.75" x14ac:dyDescent="0.2">
      <c r="A73" s="71" t="s">
        <v>243</v>
      </c>
      <c r="B73" s="12">
        <v>51.976147853968087</v>
      </c>
      <c r="C73" s="12"/>
      <c r="D73" s="53" t="s">
        <v>160</v>
      </c>
      <c r="E73" s="28">
        <v>11</v>
      </c>
      <c r="F73" s="12">
        <v>16</v>
      </c>
      <c r="G73" s="12">
        <v>38.46153846153846</v>
      </c>
      <c r="H73" s="12">
        <v>31.192307692307693</v>
      </c>
      <c r="I73" s="12"/>
      <c r="J73" s="64" t="s">
        <v>190</v>
      </c>
      <c r="K73" s="28">
        <v>95</v>
      </c>
      <c r="L73" s="12">
        <v>19</v>
      </c>
      <c r="M73" s="12">
        <v>82.72727272727272</v>
      </c>
      <c r="N73" s="12">
        <v>67.091818181818184</v>
      </c>
      <c r="O73" s="12"/>
      <c r="P73" s="79" t="s">
        <v>168</v>
      </c>
      <c r="Q73" s="28">
        <v>14</v>
      </c>
      <c r="R73" s="12">
        <v>0</v>
      </c>
      <c r="S73" s="12">
        <v>100</v>
      </c>
      <c r="T73" s="12">
        <v>81.100000000000009</v>
      </c>
      <c r="U73" s="12"/>
      <c r="V73" s="65" t="s">
        <v>189</v>
      </c>
      <c r="W73" s="28">
        <v>97</v>
      </c>
      <c r="X73" s="12">
        <v>79</v>
      </c>
      <c r="Y73" s="12">
        <v>54.335260115606935</v>
      </c>
      <c r="Z73" s="12">
        <v>44.065895953757227</v>
      </c>
      <c r="AA73" s="12"/>
      <c r="AB73" s="84" t="s">
        <v>191</v>
      </c>
      <c r="AC73" s="28">
        <v>74</v>
      </c>
      <c r="AD73" s="12">
        <v>13</v>
      </c>
      <c r="AE73" s="12">
        <v>84.705882352941174</v>
      </c>
      <c r="AF73" s="12">
        <v>68.6964705882353</v>
      </c>
      <c r="AG73" s="12"/>
      <c r="AH73" s="84" t="s">
        <v>170</v>
      </c>
      <c r="AI73" s="28">
        <v>0.74639999999999995</v>
      </c>
      <c r="AJ73" s="12">
        <v>3.5000000000000031E-2</v>
      </c>
      <c r="AK73" s="12">
        <v>84.729493891797546</v>
      </c>
      <c r="AL73" s="12">
        <v>68.715619546247808</v>
      </c>
    </row>
    <row r="74" spans="1:38" ht="12.75" x14ac:dyDescent="0.2">
      <c r="A74" s="81" t="s">
        <v>193</v>
      </c>
      <c r="B74" s="12">
        <v>50.884693293366524</v>
      </c>
      <c r="C74" s="12"/>
      <c r="D74" s="84" t="s">
        <v>165</v>
      </c>
      <c r="E74" s="28">
        <v>10</v>
      </c>
      <c r="F74" s="12">
        <v>17</v>
      </c>
      <c r="G74" s="12">
        <v>34.615384615384613</v>
      </c>
      <c r="H74" s="12">
        <v>28.073076923076922</v>
      </c>
      <c r="I74" s="12"/>
      <c r="J74" s="84" t="s">
        <v>152</v>
      </c>
      <c r="K74" s="28">
        <v>91</v>
      </c>
      <c r="L74" s="12">
        <v>23</v>
      </c>
      <c r="M74" s="12">
        <v>79.090909090909093</v>
      </c>
      <c r="N74" s="12">
        <v>64.142727272727285</v>
      </c>
      <c r="O74" s="12"/>
      <c r="P74" s="84" t="s">
        <v>181</v>
      </c>
      <c r="Q74" s="28">
        <v>14</v>
      </c>
      <c r="R74" s="12">
        <v>0</v>
      </c>
      <c r="S74" s="12">
        <v>100</v>
      </c>
      <c r="T74" s="12">
        <v>81.100000000000009</v>
      </c>
      <c r="U74" s="12"/>
      <c r="V74" s="79" t="s">
        <v>163</v>
      </c>
      <c r="W74" s="28">
        <v>96</v>
      </c>
      <c r="X74" s="12">
        <v>80</v>
      </c>
      <c r="Y74" s="12">
        <v>53.75722543352601</v>
      </c>
      <c r="Z74" s="12">
        <v>43.597109826589595</v>
      </c>
      <c r="AA74" s="12"/>
      <c r="AB74" s="84" t="s">
        <v>170</v>
      </c>
      <c r="AC74" s="28">
        <v>72</v>
      </c>
      <c r="AD74" s="12">
        <v>15</v>
      </c>
      <c r="AE74" s="12">
        <v>82.35294117647058</v>
      </c>
      <c r="AF74" s="12">
        <v>66.788235294117641</v>
      </c>
      <c r="AG74" s="12"/>
      <c r="AH74" s="84" t="s">
        <v>191</v>
      </c>
      <c r="AI74" s="28">
        <v>0.74639999999999995</v>
      </c>
      <c r="AJ74" s="12">
        <v>3.5000000000000031E-2</v>
      </c>
      <c r="AK74" s="12">
        <v>84.729493891797546</v>
      </c>
      <c r="AL74" s="12">
        <v>68.715619546247808</v>
      </c>
    </row>
    <row r="75" spans="1:38" ht="12.75" x14ac:dyDescent="0.2">
      <c r="A75" s="69" t="s">
        <v>177</v>
      </c>
      <c r="B75" s="12">
        <v>50.185296019326557</v>
      </c>
      <c r="C75" s="12"/>
      <c r="D75" s="64" t="s">
        <v>157</v>
      </c>
      <c r="E75" s="28">
        <v>8</v>
      </c>
      <c r="F75" s="12">
        <v>19</v>
      </c>
      <c r="G75" s="12">
        <v>26.92307692307692</v>
      </c>
      <c r="H75" s="12">
        <v>21.834615384615383</v>
      </c>
      <c r="I75" s="12"/>
      <c r="J75" s="62" t="s">
        <v>118</v>
      </c>
      <c r="K75" s="28">
        <v>86</v>
      </c>
      <c r="L75" s="12">
        <v>28</v>
      </c>
      <c r="M75" s="12">
        <v>74.545454545454547</v>
      </c>
      <c r="N75" s="12">
        <v>60.456363636363641</v>
      </c>
      <c r="O75" s="12"/>
      <c r="P75" s="84" t="s">
        <v>191</v>
      </c>
      <c r="Q75" s="28">
        <v>14</v>
      </c>
      <c r="R75" s="12">
        <v>0</v>
      </c>
      <c r="S75" s="12">
        <v>100</v>
      </c>
      <c r="T75" s="12">
        <v>81.100000000000009</v>
      </c>
      <c r="U75" s="12"/>
      <c r="V75" s="62" t="s">
        <v>144</v>
      </c>
      <c r="W75" s="28">
        <v>89</v>
      </c>
      <c r="X75" s="12">
        <v>87</v>
      </c>
      <c r="Y75" s="12">
        <v>49.710982658959537</v>
      </c>
      <c r="Z75" s="12">
        <v>40.315606936416188</v>
      </c>
      <c r="AA75" s="12"/>
      <c r="AB75" s="62" t="s">
        <v>118</v>
      </c>
      <c r="AC75" s="28">
        <v>71</v>
      </c>
      <c r="AD75" s="12">
        <v>16</v>
      </c>
      <c r="AE75" s="12">
        <v>81.17647058823529</v>
      </c>
      <c r="AF75" s="12">
        <v>65.834117647058818</v>
      </c>
      <c r="AG75" s="12"/>
      <c r="AH75" s="84" t="s">
        <v>193</v>
      </c>
      <c r="AI75" s="28">
        <v>0.74639999999999995</v>
      </c>
      <c r="AJ75" s="12">
        <v>3.5000000000000031E-2</v>
      </c>
      <c r="AK75" s="12">
        <v>84.729493891797546</v>
      </c>
      <c r="AL75" s="12">
        <v>68.715619546247808</v>
      </c>
    </row>
    <row r="76" spans="1:38" ht="12.75" x14ac:dyDescent="0.2">
      <c r="A76" s="33" t="s">
        <v>160</v>
      </c>
      <c r="B76" s="12">
        <v>49.922572206243963</v>
      </c>
      <c r="C76" s="12"/>
      <c r="D76" s="84" t="s">
        <v>175</v>
      </c>
      <c r="E76" s="28">
        <v>5</v>
      </c>
      <c r="F76" s="12">
        <v>22</v>
      </c>
      <c r="G76" s="12">
        <v>15.384615384615387</v>
      </c>
      <c r="H76" s="12">
        <v>12.476923076923079</v>
      </c>
      <c r="I76" s="12"/>
      <c r="J76" s="62" t="s">
        <v>144</v>
      </c>
      <c r="K76" s="28">
        <v>86</v>
      </c>
      <c r="L76" s="12">
        <v>28</v>
      </c>
      <c r="M76" s="12">
        <v>74.545454545454547</v>
      </c>
      <c r="N76" s="12">
        <v>60.456363636363641</v>
      </c>
      <c r="O76" s="12"/>
      <c r="P76" s="84" t="s">
        <v>193</v>
      </c>
      <c r="Q76" s="28">
        <v>14</v>
      </c>
      <c r="R76" s="12">
        <v>0</v>
      </c>
      <c r="S76" s="12">
        <v>100</v>
      </c>
      <c r="T76" s="12">
        <v>81.100000000000009</v>
      </c>
      <c r="U76" s="12"/>
      <c r="V76" s="79" t="s">
        <v>145</v>
      </c>
      <c r="W76" s="28">
        <v>89</v>
      </c>
      <c r="X76" s="12">
        <v>87</v>
      </c>
      <c r="Y76" s="12">
        <v>49.710982658959537</v>
      </c>
      <c r="Z76" s="12">
        <v>40.315606936416188</v>
      </c>
      <c r="AA76" s="12"/>
      <c r="AB76" s="84" t="s">
        <v>195</v>
      </c>
      <c r="AC76" s="28">
        <v>71</v>
      </c>
      <c r="AD76" s="12">
        <v>16</v>
      </c>
      <c r="AE76" s="12">
        <v>81.17647058823529</v>
      </c>
      <c r="AF76" s="12">
        <v>65.834117647058818</v>
      </c>
      <c r="AG76" s="12"/>
      <c r="AH76" s="84" t="s">
        <v>146</v>
      </c>
      <c r="AI76" s="28">
        <v>0.74629999999999996</v>
      </c>
      <c r="AJ76" s="12">
        <v>3.510000000000002E-2</v>
      </c>
      <c r="AK76" s="12">
        <v>84.685863874345543</v>
      </c>
      <c r="AL76" s="12">
        <v>68.680235602094243</v>
      </c>
    </row>
    <row r="77" spans="1:38" ht="12.75" x14ac:dyDescent="0.2">
      <c r="A77" s="69" t="s">
        <v>144</v>
      </c>
      <c r="B77" s="12">
        <v>49.670897843298917</v>
      </c>
      <c r="C77" s="12"/>
      <c r="D77" s="84" t="s">
        <v>181</v>
      </c>
      <c r="E77" s="28">
        <v>5</v>
      </c>
      <c r="F77" s="12">
        <v>22</v>
      </c>
      <c r="G77" s="12">
        <v>15.384615384615387</v>
      </c>
      <c r="H77" s="12">
        <v>12.476923076923079</v>
      </c>
      <c r="I77" s="12"/>
      <c r="J77" s="84" t="s">
        <v>146</v>
      </c>
      <c r="K77" s="28">
        <v>82</v>
      </c>
      <c r="L77" s="12">
        <v>32</v>
      </c>
      <c r="M77" s="12">
        <v>70.909090909090907</v>
      </c>
      <c r="N77" s="12">
        <v>57.507272727272728</v>
      </c>
      <c r="O77" s="12"/>
      <c r="P77" s="84" t="s">
        <v>146</v>
      </c>
      <c r="Q77" s="28">
        <v>13</v>
      </c>
      <c r="R77" s="12">
        <v>1</v>
      </c>
      <c r="S77" s="12">
        <v>90</v>
      </c>
      <c r="T77" s="12">
        <v>72.990000000000009</v>
      </c>
      <c r="U77" s="12"/>
      <c r="V77" s="62" t="s">
        <v>164</v>
      </c>
      <c r="W77" s="28">
        <v>87</v>
      </c>
      <c r="X77" s="12">
        <v>89</v>
      </c>
      <c r="Y77" s="12">
        <v>48.554913294797686</v>
      </c>
      <c r="Z77" s="12">
        <v>39.378034682080923</v>
      </c>
      <c r="AA77" s="12"/>
      <c r="AB77" s="53" t="s">
        <v>160</v>
      </c>
      <c r="AC77" s="28">
        <v>68</v>
      </c>
      <c r="AD77" s="12">
        <v>19</v>
      </c>
      <c r="AE77" s="12">
        <v>77.647058823529406</v>
      </c>
      <c r="AF77" s="12">
        <v>62.97176470588235</v>
      </c>
      <c r="AG77" s="12"/>
      <c r="AH77" s="84" t="s">
        <v>151</v>
      </c>
      <c r="AI77" s="28">
        <v>0.74629999999999996</v>
      </c>
      <c r="AJ77" s="12">
        <v>3.510000000000002E-2</v>
      </c>
      <c r="AK77" s="12">
        <v>84.685863874345543</v>
      </c>
      <c r="AL77" s="12">
        <v>68.680235602094243</v>
      </c>
    </row>
    <row r="78" spans="1:38" ht="12.75" x14ac:dyDescent="0.2">
      <c r="A78" s="81" t="s">
        <v>181</v>
      </c>
      <c r="B78" s="12">
        <v>49.044973161184565</v>
      </c>
      <c r="C78" s="12"/>
      <c r="D78" s="84" t="s">
        <v>193</v>
      </c>
      <c r="E78" s="28">
        <v>5</v>
      </c>
      <c r="F78" s="12">
        <v>22</v>
      </c>
      <c r="G78" s="12">
        <v>15.384615384615387</v>
      </c>
      <c r="H78" s="12">
        <v>12.476923076923079</v>
      </c>
      <c r="I78" s="12"/>
      <c r="J78" s="84" t="s">
        <v>193</v>
      </c>
      <c r="K78" s="28">
        <v>81</v>
      </c>
      <c r="L78" s="12">
        <v>33</v>
      </c>
      <c r="M78" s="12">
        <v>70</v>
      </c>
      <c r="N78" s="12">
        <v>56.77</v>
      </c>
      <c r="O78" s="12"/>
      <c r="P78" s="84" t="s">
        <v>151</v>
      </c>
      <c r="Q78" s="28">
        <v>13</v>
      </c>
      <c r="R78" s="12">
        <v>1</v>
      </c>
      <c r="S78" s="12">
        <v>90</v>
      </c>
      <c r="T78" s="12">
        <v>72.990000000000009</v>
      </c>
      <c r="U78" s="12"/>
      <c r="V78" s="79" t="s">
        <v>147</v>
      </c>
      <c r="W78" s="28">
        <v>82</v>
      </c>
      <c r="X78" s="12">
        <v>94</v>
      </c>
      <c r="Y78" s="12">
        <v>45.664739884393057</v>
      </c>
      <c r="Z78" s="12">
        <v>37.034104046242774</v>
      </c>
      <c r="AA78" s="12"/>
      <c r="AB78" s="84" t="s">
        <v>181</v>
      </c>
      <c r="AC78" s="28">
        <v>65</v>
      </c>
      <c r="AD78" s="12">
        <v>22</v>
      </c>
      <c r="AE78" s="12">
        <v>74.117647058823536</v>
      </c>
      <c r="AF78" s="12">
        <v>60.109411764705889</v>
      </c>
      <c r="AG78" s="12"/>
      <c r="AH78" s="84" t="s">
        <v>152</v>
      </c>
      <c r="AI78" s="28">
        <v>0.74629999999999996</v>
      </c>
      <c r="AJ78" s="12">
        <v>3.510000000000002E-2</v>
      </c>
      <c r="AK78" s="12">
        <v>84.685863874345543</v>
      </c>
      <c r="AL78" s="12">
        <v>68.680235602094243</v>
      </c>
    </row>
    <row r="79" spans="1:38" ht="12.75" x14ac:dyDescent="0.2">
      <c r="A79" s="77" t="s">
        <v>168</v>
      </c>
      <c r="B79" s="12">
        <v>48.889166441799119</v>
      </c>
      <c r="C79" s="12"/>
      <c r="D79" s="64" t="s">
        <v>186</v>
      </c>
      <c r="E79" s="28">
        <v>4</v>
      </c>
      <c r="F79" s="12">
        <v>23</v>
      </c>
      <c r="G79" s="12">
        <v>11.538461538461533</v>
      </c>
      <c r="H79" s="12">
        <v>9.3576923076923038</v>
      </c>
      <c r="I79" s="12"/>
      <c r="J79" s="84" t="s">
        <v>195</v>
      </c>
      <c r="K79" s="28">
        <v>79</v>
      </c>
      <c r="L79" s="12">
        <v>35</v>
      </c>
      <c r="M79" s="12">
        <v>68.181818181818187</v>
      </c>
      <c r="N79" s="12">
        <v>55.295454545454554</v>
      </c>
      <c r="O79" s="12"/>
      <c r="P79" s="62" t="s">
        <v>164</v>
      </c>
      <c r="Q79" s="28">
        <v>13</v>
      </c>
      <c r="R79" s="12">
        <v>1</v>
      </c>
      <c r="S79" s="12">
        <v>90</v>
      </c>
      <c r="T79" s="12">
        <v>72.990000000000009</v>
      </c>
      <c r="U79" s="12"/>
      <c r="V79" s="62" t="s">
        <v>158</v>
      </c>
      <c r="W79" s="28">
        <v>76</v>
      </c>
      <c r="X79" s="12">
        <v>100</v>
      </c>
      <c r="Y79" s="12">
        <v>42.19653179190751</v>
      </c>
      <c r="Z79" s="12">
        <v>34.221387283236993</v>
      </c>
      <c r="AA79" s="12"/>
      <c r="AB79" s="84" t="s">
        <v>151</v>
      </c>
      <c r="AC79" s="28">
        <v>61</v>
      </c>
      <c r="AD79" s="12">
        <v>26</v>
      </c>
      <c r="AE79" s="12">
        <v>69.411764705882348</v>
      </c>
      <c r="AF79" s="12">
        <v>56.292941176470585</v>
      </c>
      <c r="AG79" s="12"/>
      <c r="AH79" s="84" t="s">
        <v>154</v>
      </c>
      <c r="AI79" s="28">
        <v>0.74629999999999996</v>
      </c>
      <c r="AJ79" s="12">
        <v>3.510000000000002E-2</v>
      </c>
      <c r="AK79" s="12">
        <v>84.685863874345543</v>
      </c>
      <c r="AL79" s="12">
        <v>68.680235602094243</v>
      </c>
    </row>
    <row r="80" spans="1:38" ht="12.75" x14ac:dyDescent="0.2">
      <c r="A80" s="81" t="s">
        <v>165</v>
      </c>
      <c r="B80" s="12">
        <v>48.640173479963586</v>
      </c>
      <c r="C80" s="12"/>
      <c r="D80" s="84" t="s">
        <v>146</v>
      </c>
      <c r="E80" s="28">
        <v>3</v>
      </c>
      <c r="F80" s="12">
        <v>24</v>
      </c>
      <c r="G80" s="12">
        <v>7.6923076923076934</v>
      </c>
      <c r="H80" s="12">
        <v>6.2384615384615394</v>
      </c>
      <c r="I80" s="12"/>
      <c r="J80" s="84" t="s">
        <v>181</v>
      </c>
      <c r="K80" s="28">
        <v>78</v>
      </c>
      <c r="L80" s="12">
        <v>36</v>
      </c>
      <c r="M80" s="12">
        <v>67.27272727272728</v>
      </c>
      <c r="N80" s="12">
        <v>54.558181818181829</v>
      </c>
      <c r="O80" s="12"/>
      <c r="P80" s="84" t="s">
        <v>165</v>
      </c>
      <c r="Q80" s="28">
        <v>13</v>
      </c>
      <c r="R80" s="12">
        <v>1</v>
      </c>
      <c r="S80" s="12">
        <v>90</v>
      </c>
      <c r="T80" s="12">
        <v>72.990000000000009</v>
      </c>
      <c r="U80" s="12"/>
      <c r="V80" s="62" t="s">
        <v>166</v>
      </c>
      <c r="W80" s="28">
        <v>75</v>
      </c>
      <c r="X80" s="12">
        <v>101</v>
      </c>
      <c r="Y80" s="12">
        <v>41.618497109826585</v>
      </c>
      <c r="Z80" s="12">
        <v>33.75260115606936</v>
      </c>
      <c r="AA80" s="12"/>
      <c r="AB80" s="84" t="s">
        <v>154</v>
      </c>
      <c r="AC80" s="28">
        <v>60</v>
      </c>
      <c r="AD80" s="12">
        <v>27</v>
      </c>
      <c r="AE80" s="12">
        <v>68.235294117647058</v>
      </c>
      <c r="AF80" s="12">
        <v>55.338823529411769</v>
      </c>
      <c r="AG80" s="12"/>
      <c r="AH80" s="84" t="s">
        <v>165</v>
      </c>
      <c r="AI80" s="28">
        <v>0.74629999999999996</v>
      </c>
      <c r="AJ80" s="12">
        <v>3.510000000000002E-2</v>
      </c>
      <c r="AK80" s="12">
        <v>84.685863874345543</v>
      </c>
      <c r="AL80" s="12">
        <v>68.680235602094243</v>
      </c>
    </row>
    <row r="81" spans="1:38" ht="12.75" x14ac:dyDescent="0.2">
      <c r="A81" s="81" t="s">
        <v>152</v>
      </c>
      <c r="B81" s="12">
        <v>48.565667789575549</v>
      </c>
      <c r="C81" s="12"/>
      <c r="D81" s="71" t="s">
        <v>244</v>
      </c>
      <c r="E81" s="28">
        <v>3</v>
      </c>
      <c r="F81" s="12">
        <v>24</v>
      </c>
      <c r="G81" s="12">
        <v>7.6923076923076934</v>
      </c>
      <c r="H81" s="12">
        <v>6.2384615384615394</v>
      </c>
      <c r="I81" s="12"/>
      <c r="J81" s="71" t="s">
        <v>244</v>
      </c>
      <c r="K81" s="28">
        <v>72</v>
      </c>
      <c r="L81" s="12">
        <v>42</v>
      </c>
      <c r="M81" s="12">
        <v>61.81818181818182</v>
      </c>
      <c r="N81" s="12">
        <v>50.13454545454546</v>
      </c>
      <c r="O81" s="12"/>
      <c r="P81" s="84" t="s">
        <v>169</v>
      </c>
      <c r="Q81" s="28">
        <v>13</v>
      </c>
      <c r="R81" s="12">
        <v>1</v>
      </c>
      <c r="S81" s="12">
        <v>90</v>
      </c>
      <c r="T81" s="12">
        <v>72.990000000000009</v>
      </c>
      <c r="U81" s="12"/>
      <c r="V81" s="84" t="s">
        <v>193</v>
      </c>
      <c r="W81" s="28">
        <v>73</v>
      </c>
      <c r="X81" s="12">
        <v>103</v>
      </c>
      <c r="Y81" s="12">
        <v>40.462427745664733</v>
      </c>
      <c r="Z81" s="12">
        <v>32.815028901734102</v>
      </c>
      <c r="AA81" s="12"/>
      <c r="AB81" s="84" t="s">
        <v>169</v>
      </c>
      <c r="AC81" s="28">
        <v>60</v>
      </c>
      <c r="AD81" s="12">
        <v>27</v>
      </c>
      <c r="AE81" s="12">
        <v>68.235294117647058</v>
      </c>
      <c r="AF81" s="12">
        <v>55.338823529411769</v>
      </c>
      <c r="AG81" s="12"/>
      <c r="AH81" s="84" t="s">
        <v>169</v>
      </c>
      <c r="AI81" s="28">
        <v>0.74629999999999996</v>
      </c>
      <c r="AJ81" s="12">
        <v>3.510000000000002E-2</v>
      </c>
      <c r="AK81" s="12">
        <v>84.685863874345543</v>
      </c>
      <c r="AL81" s="12">
        <v>68.680235602094243</v>
      </c>
    </row>
    <row r="82" spans="1:38" ht="12.75" x14ac:dyDescent="0.2">
      <c r="A82" s="81" t="s">
        <v>146</v>
      </c>
      <c r="B82" s="12">
        <v>45.875678758998276</v>
      </c>
      <c r="C82" s="12"/>
      <c r="D82" s="84" t="s">
        <v>169</v>
      </c>
      <c r="E82" s="28">
        <v>3</v>
      </c>
      <c r="F82" s="12">
        <v>24</v>
      </c>
      <c r="G82" s="12">
        <v>7.6923076923076934</v>
      </c>
      <c r="H82" s="12">
        <v>6.2384615384615394</v>
      </c>
      <c r="I82" s="12"/>
      <c r="J82" s="65" t="s">
        <v>155</v>
      </c>
      <c r="K82" s="28">
        <v>69</v>
      </c>
      <c r="L82" s="12">
        <v>45</v>
      </c>
      <c r="M82" s="12">
        <v>59.090909090909093</v>
      </c>
      <c r="N82" s="12">
        <v>47.922727272727279</v>
      </c>
      <c r="O82" s="12"/>
      <c r="P82" s="84" t="s">
        <v>170</v>
      </c>
      <c r="Q82" s="28">
        <v>13</v>
      </c>
      <c r="R82" s="12">
        <v>1</v>
      </c>
      <c r="S82" s="12">
        <v>90</v>
      </c>
      <c r="T82" s="12">
        <v>72.990000000000009</v>
      </c>
      <c r="U82" s="12"/>
      <c r="V82" s="62" t="s">
        <v>194</v>
      </c>
      <c r="W82" s="28">
        <v>73</v>
      </c>
      <c r="X82" s="12">
        <v>103</v>
      </c>
      <c r="Y82" s="12">
        <v>40.462427745664733</v>
      </c>
      <c r="Z82" s="12">
        <v>32.815028901734102</v>
      </c>
      <c r="AA82" s="12"/>
      <c r="AB82" s="84" t="s">
        <v>146</v>
      </c>
      <c r="AC82" s="28">
        <v>58</v>
      </c>
      <c r="AD82" s="12">
        <v>29</v>
      </c>
      <c r="AE82" s="12">
        <v>65.882352941176464</v>
      </c>
      <c r="AF82" s="12">
        <v>53.430588235294117</v>
      </c>
      <c r="AG82" s="12"/>
      <c r="AH82" s="84" t="s">
        <v>175</v>
      </c>
      <c r="AI82" s="28">
        <v>0.74629999999999996</v>
      </c>
      <c r="AJ82" s="12">
        <v>3.510000000000002E-2</v>
      </c>
      <c r="AK82" s="12">
        <v>84.685863874345543</v>
      </c>
      <c r="AL82" s="12">
        <v>68.680235602094243</v>
      </c>
    </row>
    <row r="83" spans="1:38" ht="12.75" x14ac:dyDescent="0.2">
      <c r="A83" s="33" t="s">
        <v>156</v>
      </c>
      <c r="B83" s="12">
        <v>45.117263715007219</v>
      </c>
      <c r="C83" s="12"/>
      <c r="D83" s="84" t="s">
        <v>195</v>
      </c>
      <c r="E83" s="28">
        <v>3</v>
      </c>
      <c r="F83" s="12">
        <v>24</v>
      </c>
      <c r="G83" s="12">
        <v>7.6923076923076934</v>
      </c>
      <c r="H83" s="12">
        <v>6.2384615384615394</v>
      </c>
      <c r="I83" s="12"/>
      <c r="J83" s="102" t="s">
        <v>243</v>
      </c>
      <c r="K83" s="28">
        <v>69</v>
      </c>
      <c r="L83" s="12">
        <v>45</v>
      </c>
      <c r="M83" s="12">
        <v>59.090909090909093</v>
      </c>
      <c r="N83" s="12">
        <v>47.922727272727279</v>
      </c>
      <c r="O83" s="12"/>
      <c r="P83" s="84" t="s">
        <v>175</v>
      </c>
      <c r="Q83" s="28">
        <v>13</v>
      </c>
      <c r="R83" s="12">
        <v>1</v>
      </c>
      <c r="S83" s="12">
        <v>90</v>
      </c>
      <c r="T83" s="12">
        <v>72.990000000000009</v>
      </c>
      <c r="U83" s="12"/>
      <c r="V83" s="79" t="s">
        <v>179</v>
      </c>
      <c r="W83" s="28">
        <v>72</v>
      </c>
      <c r="X83" s="12">
        <v>104</v>
      </c>
      <c r="Y83" s="12">
        <v>39.884393063583808</v>
      </c>
      <c r="Z83" s="12">
        <v>32.34624277456647</v>
      </c>
      <c r="AA83" s="12"/>
      <c r="AB83" s="84" t="s">
        <v>193</v>
      </c>
      <c r="AC83" s="28">
        <v>58</v>
      </c>
      <c r="AD83" s="12">
        <v>29</v>
      </c>
      <c r="AE83" s="12">
        <v>65.882352941176464</v>
      </c>
      <c r="AF83" s="12">
        <v>53.430588235294117</v>
      </c>
      <c r="AG83" s="12"/>
      <c r="AH83" s="84" t="s">
        <v>181</v>
      </c>
      <c r="AI83" s="28">
        <v>0.74629999999999996</v>
      </c>
      <c r="AJ83" s="12">
        <v>3.510000000000002E-2</v>
      </c>
      <c r="AK83" s="12">
        <v>84.685863874345543</v>
      </c>
      <c r="AL83" s="12">
        <v>68.680235602094243</v>
      </c>
    </row>
    <row r="84" spans="1:38" ht="12.75" x14ac:dyDescent="0.2">
      <c r="A84" s="69" t="s">
        <v>166</v>
      </c>
      <c r="B84" s="12">
        <v>44.730046712076081</v>
      </c>
      <c r="C84" s="12"/>
      <c r="D84" s="53" t="s">
        <v>150</v>
      </c>
      <c r="E84" s="28">
        <v>2</v>
      </c>
      <c r="F84" s="12">
        <v>25</v>
      </c>
      <c r="G84" s="12">
        <v>3.8461538461538396</v>
      </c>
      <c r="H84" s="12">
        <v>3.1192307692307639</v>
      </c>
      <c r="I84" s="12"/>
      <c r="J84" s="64" t="s">
        <v>142</v>
      </c>
      <c r="K84" s="28">
        <v>68</v>
      </c>
      <c r="L84" s="12">
        <v>46</v>
      </c>
      <c r="M84" s="12">
        <v>58.18181818181818</v>
      </c>
      <c r="N84" s="12">
        <v>47.185454545454547</v>
      </c>
      <c r="O84" s="12"/>
      <c r="P84" s="62" t="s">
        <v>177</v>
      </c>
      <c r="Q84" s="28">
        <v>13</v>
      </c>
      <c r="R84" s="12">
        <v>1</v>
      </c>
      <c r="S84" s="12">
        <v>90</v>
      </c>
      <c r="T84" s="12">
        <v>72.990000000000009</v>
      </c>
      <c r="U84" s="12"/>
      <c r="V84" s="79" t="s">
        <v>183</v>
      </c>
      <c r="W84" s="28">
        <v>72</v>
      </c>
      <c r="X84" s="12">
        <v>104</v>
      </c>
      <c r="Y84" s="12">
        <v>39.884393063583808</v>
      </c>
      <c r="Z84" s="12">
        <v>32.34624277456647</v>
      </c>
      <c r="AA84" s="12"/>
      <c r="AB84" s="53" t="s">
        <v>156</v>
      </c>
      <c r="AC84" s="28">
        <v>54</v>
      </c>
      <c r="AD84" s="12">
        <v>33</v>
      </c>
      <c r="AE84" s="12">
        <v>61.17647058823529</v>
      </c>
      <c r="AF84" s="12">
        <v>49.614117647058826</v>
      </c>
      <c r="AG84" s="12"/>
      <c r="AH84" s="84" t="s">
        <v>195</v>
      </c>
      <c r="AI84" s="28">
        <v>0.74629999999999996</v>
      </c>
      <c r="AJ84" s="12">
        <v>3.510000000000002E-2</v>
      </c>
      <c r="AK84" s="12">
        <v>84.685863874345543</v>
      </c>
      <c r="AL84" s="12">
        <v>68.680235602094243</v>
      </c>
    </row>
    <row r="85" spans="1:38" ht="12.75" x14ac:dyDescent="0.2">
      <c r="A85" s="77" t="s">
        <v>183</v>
      </c>
      <c r="B85" s="12">
        <v>43.517694413394139</v>
      </c>
      <c r="C85" s="12"/>
      <c r="D85" s="64" t="s">
        <v>167</v>
      </c>
      <c r="E85" s="28">
        <v>2</v>
      </c>
      <c r="F85" s="12">
        <v>25</v>
      </c>
      <c r="G85" s="12">
        <v>3.8461538461538396</v>
      </c>
      <c r="H85" s="12">
        <v>3.1192307692307639</v>
      </c>
      <c r="I85" s="12"/>
      <c r="J85" s="64" t="s">
        <v>186</v>
      </c>
      <c r="K85" s="28">
        <v>68</v>
      </c>
      <c r="L85" s="12">
        <v>46</v>
      </c>
      <c r="M85" s="12">
        <v>58.18181818181818</v>
      </c>
      <c r="N85" s="12">
        <v>47.185454545454547</v>
      </c>
      <c r="O85" s="12"/>
      <c r="P85" s="79" t="s">
        <v>183</v>
      </c>
      <c r="Q85" s="28">
        <v>13</v>
      </c>
      <c r="R85" s="12">
        <v>1</v>
      </c>
      <c r="S85" s="12">
        <v>90</v>
      </c>
      <c r="T85" s="12">
        <v>72.990000000000009</v>
      </c>
      <c r="U85" s="12"/>
      <c r="V85" s="53" t="s">
        <v>150</v>
      </c>
      <c r="W85" s="28">
        <v>69</v>
      </c>
      <c r="X85" s="12">
        <v>107</v>
      </c>
      <c r="Y85" s="12">
        <v>38.150289017341038</v>
      </c>
      <c r="Z85" s="12">
        <v>30.939884393063583</v>
      </c>
      <c r="AA85" s="12"/>
      <c r="AB85" s="62" t="s">
        <v>177</v>
      </c>
      <c r="AC85" s="28">
        <v>54</v>
      </c>
      <c r="AD85" s="12">
        <v>33</v>
      </c>
      <c r="AE85" s="12">
        <v>61.17647058823529</v>
      </c>
      <c r="AF85" s="12">
        <v>49.614117647058826</v>
      </c>
      <c r="AG85" s="12"/>
      <c r="AH85" s="79" t="s">
        <v>178</v>
      </c>
      <c r="AI85" s="28">
        <v>0.74550000000000005</v>
      </c>
      <c r="AJ85" s="12">
        <v>3.5899999999999932E-2</v>
      </c>
      <c r="AK85" s="12">
        <v>84.336823734729521</v>
      </c>
      <c r="AL85" s="12">
        <v>68.397164048865648</v>
      </c>
    </row>
    <row r="86" spans="1:38" ht="12.75" x14ac:dyDescent="0.2">
      <c r="A86" s="81" t="s">
        <v>195</v>
      </c>
      <c r="B86" s="12">
        <v>43.488044888844854</v>
      </c>
      <c r="C86" s="12"/>
      <c r="D86" s="79" t="s">
        <v>168</v>
      </c>
      <c r="E86" s="28">
        <v>2</v>
      </c>
      <c r="F86" s="12">
        <v>25</v>
      </c>
      <c r="G86" s="12">
        <v>3.8461538461538396</v>
      </c>
      <c r="H86" s="12">
        <v>3.1192307692307639</v>
      </c>
      <c r="I86" s="12"/>
      <c r="J86" s="64" t="s">
        <v>157</v>
      </c>
      <c r="K86" s="28">
        <v>67</v>
      </c>
      <c r="L86" s="12">
        <v>47</v>
      </c>
      <c r="M86" s="12">
        <v>57.272727272727273</v>
      </c>
      <c r="N86" s="12">
        <v>46.448181818181823</v>
      </c>
      <c r="O86" s="12"/>
      <c r="P86" s="65" t="s">
        <v>189</v>
      </c>
      <c r="Q86" s="28">
        <v>13</v>
      </c>
      <c r="R86" s="12">
        <v>1</v>
      </c>
      <c r="S86" s="12">
        <v>90</v>
      </c>
      <c r="T86" s="12">
        <v>72.990000000000009</v>
      </c>
      <c r="U86" s="12"/>
      <c r="V86" s="62" t="s">
        <v>177</v>
      </c>
      <c r="W86" s="28">
        <v>69</v>
      </c>
      <c r="X86" s="12">
        <v>107</v>
      </c>
      <c r="Y86" s="12">
        <v>38.150289017341038</v>
      </c>
      <c r="Z86" s="12">
        <v>30.939884393063583</v>
      </c>
      <c r="AA86" s="12"/>
      <c r="AB86" s="62" t="s">
        <v>166</v>
      </c>
      <c r="AC86" s="28">
        <v>52</v>
      </c>
      <c r="AD86" s="12">
        <v>35</v>
      </c>
      <c r="AE86" s="12">
        <v>58.823529411764703</v>
      </c>
      <c r="AF86" s="12">
        <v>47.705882352941174</v>
      </c>
      <c r="AG86" s="12"/>
      <c r="AH86" s="102" t="s">
        <v>243</v>
      </c>
      <c r="AI86" s="28">
        <v>0.7409</v>
      </c>
      <c r="AJ86" s="12">
        <v>4.049999999999998E-2</v>
      </c>
      <c r="AK86" s="12">
        <v>82.329842931937179</v>
      </c>
      <c r="AL86" s="12">
        <v>66.769502617801052</v>
      </c>
    </row>
    <row r="87" spans="1:38" ht="12.75" x14ac:dyDescent="0.2">
      <c r="A87" s="81" t="s">
        <v>169</v>
      </c>
      <c r="B87" s="12">
        <v>43.032252744346494</v>
      </c>
      <c r="C87" s="12"/>
      <c r="D87" s="64" t="s">
        <v>172</v>
      </c>
      <c r="E87" s="28">
        <v>2</v>
      </c>
      <c r="F87" s="12">
        <v>25</v>
      </c>
      <c r="G87" s="12">
        <v>3.8461538461538396</v>
      </c>
      <c r="H87" s="12">
        <v>3.1192307692307639</v>
      </c>
      <c r="I87" s="12"/>
      <c r="J87" s="62" t="s">
        <v>194</v>
      </c>
      <c r="K87" s="28">
        <v>66</v>
      </c>
      <c r="L87" s="12">
        <v>48</v>
      </c>
      <c r="M87" s="12">
        <v>56.363636363636367</v>
      </c>
      <c r="N87" s="12">
        <v>45.710909090909098</v>
      </c>
      <c r="O87" s="12"/>
      <c r="P87" s="84" t="s">
        <v>152</v>
      </c>
      <c r="Q87" s="28">
        <v>12</v>
      </c>
      <c r="R87" s="12">
        <v>2</v>
      </c>
      <c r="S87" s="12">
        <v>80</v>
      </c>
      <c r="T87" s="12">
        <v>64.88000000000001</v>
      </c>
      <c r="U87" s="12"/>
      <c r="V87" s="53" t="s">
        <v>160</v>
      </c>
      <c r="W87" s="28">
        <v>68</v>
      </c>
      <c r="X87" s="12">
        <v>108</v>
      </c>
      <c r="Y87" s="12">
        <v>37.572254335260112</v>
      </c>
      <c r="Z87" s="12">
        <v>30.471098265895954</v>
      </c>
      <c r="AA87" s="12"/>
      <c r="AB87" s="64" t="s">
        <v>190</v>
      </c>
      <c r="AC87" s="28">
        <v>51</v>
      </c>
      <c r="AD87" s="12">
        <v>36</v>
      </c>
      <c r="AE87" s="12">
        <v>57.647058823529413</v>
      </c>
      <c r="AF87" s="12">
        <v>46.751764705882358</v>
      </c>
      <c r="AG87" s="12"/>
      <c r="AH87" s="62" t="s">
        <v>164</v>
      </c>
      <c r="AI87" s="28">
        <v>0.73829999999999996</v>
      </c>
      <c r="AJ87" s="12">
        <v>4.3100000000000027E-2</v>
      </c>
      <c r="AK87" s="12">
        <v>81.195462478184979</v>
      </c>
      <c r="AL87" s="12">
        <v>65.849520069808023</v>
      </c>
    </row>
    <row r="88" spans="1:38" ht="12.75" x14ac:dyDescent="0.2">
      <c r="A88" s="77" t="s">
        <v>147</v>
      </c>
      <c r="B88" s="12">
        <v>40.85674605254728</v>
      </c>
      <c r="C88" s="12"/>
      <c r="D88" s="53" t="s">
        <v>173</v>
      </c>
      <c r="E88" s="28">
        <v>2</v>
      </c>
      <c r="F88" s="12">
        <v>25</v>
      </c>
      <c r="G88" s="12">
        <v>3.8461538461538396</v>
      </c>
      <c r="H88" s="12">
        <v>3.1192307692307639</v>
      </c>
      <c r="I88" s="12"/>
      <c r="J88" s="62" t="s">
        <v>166</v>
      </c>
      <c r="K88" s="28">
        <v>61</v>
      </c>
      <c r="L88" s="12">
        <v>53</v>
      </c>
      <c r="M88" s="12">
        <v>51.81818181818182</v>
      </c>
      <c r="N88" s="12">
        <v>42.024545454545461</v>
      </c>
      <c r="O88" s="12"/>
      <c r="P88" s="79" t="s">
        <v>178</v>
      </c>
      <c r="Q88" s="28">
        <v>12</v>
      </c>
      <c r="R88" s="12">
        <v>2</v>
      </c>
      <c r="S88" s="12">
        <v>80</v>
      </c>
      <c r="T88" s="12">
        <v>64.88000000000001</v>
      </c>
      <c r="U88" s="12"/>
      <c r="V88" s="62" t="s">
        <v>180</v>
      </c>
      <c r="W88" s="28">
        <v>68</v>
      </c>
      <c r="X88" s="12">
        <v>108</v>
      </c>
      <c r="Y88" s="12">
        <v>37.572254335260112</v>
      </c>
      <c r="Z88" s="12">
        <v>30.471098265895954</v>
      </c>
      <c r="AA88" s="12"/>
      <c r="AB88" s="79" t="s">
        <v>147</v>
      </c>
      <c r="AC88" s="28">
        <v>50</v>
      </c>
      <c r="AD88" s="12">
        <v>37</v>
      </c>
      <c r="AE88" s="12">
        <v>56.470588235294116</v>
      </c>
      <c r="AF88" s="12">
        <v>45.797647058823529</v>
      </c>
      <c r="AG88" s="12"/>
      <c r="AH88" s="62" t="s">
        <v>166</v>
      </c>
      <c r="AI88" s="28">
        <v>0.73250000000000004</v>
      </c>
      <c r="AJ88" s="12">
        <v>4.8899999999999944E-2</v>
      </c>
      <c r="AK88" s="12">
        <v>78.664921465968604</v>
      </c>
      <c r="AL88" s="12">
        <v>63.797251308900542</v>
      </c>
    </row>
    <row r="89" spans="1:38" ht="12.75" x14ac:dyDescent="0.2">
      <c r="A89" s="71" t="s">
        <v>167</v>
      </c>
      <c r="B89" s="12">
        <v>40.141951019625282</v>
      </c>
      <c r="C89" s="12"/>
      <c r="D89" s="64" t="s">
        <v>174</v>
      </c>
      <c r="E89" s="28">
        <v>2</v>
      </c>
      <c r="F89" s="12">
        <v>25</v>
      </c>
      <c r="G89" s="12">
        <v>3.8461538461538396</v>
      </c>
      <c r="H89" s="12">
        <v>3.1192307692307639</v>
      </c>
      <c r="I89" s="12"/>
      <c r="J89" s="65" t="s">
        <v>189</v>
      </c>
      <c r="K89" s="28">
        <v>60</v>
      </c>
      <c r="L89" s="12">
        <v>54</v>
      </c>
      <c r="M89" s="12">
        <v>50.909090909090914</v>
      </c>
      <c r="N89" s="12">
        <v>41.287272727272736</v>
      </c>
      <c r="O89" s="12"/>
      <c r="P89" s="79" t="s">
        <v>179</v>
      </c>
      <c r="Q89" s="28">
        <v>12</v>
      </c>
      <c r="R89" s="12">
        <v>2</v>
      </c>
      <c r="S89" s="12">
        <v>80</v>
      </c>
      <c r="T89" s="12">
        <v>64.88000000000001</v>
      </c>
      <c r="U89" s="12"/>
      <c r="V89" s="62" t="s">
        <v>118</v>
      </c>
      <c r="W89" s="28">
        <v>67</v>
      </c>
      <c r="X89" s="12">
        <v>109</v>
      </c>
      <c r="Y89" s="12">
        <v>36.994219653179186</v>
      </c>
      <c r="Z89" s="12">
        <v>30.002312138728321</v>
      </c>
      <c r="AA89" s="12"/>
      <c r="AB89" s="79" t="s">
        <v>163</v>
      </c>
      <c r="AC89" s="28">
        <v>48</v>
      </c>
      <c r="AD89" s="12">
        <v>39</v>
      </c>
      <c r="AE89" s="12">
        <v>54.117647058823529</v>
      </c>
      <c r="AF89" s="12">
        <v>43.889411764705883</v>
      </c>
      <c r="AG89" s="12"/>
      <c r="AH89" s="79" t="s">
        <v>147</v>
      </c>
      <c r="AI89" s="28">
        <v>0.73170000000000002</v>
      </c>
      <c r="AJ89" s="12">
        <v>4.9699999999999966E-2</v>
      </c>
      <c r="AK89" s="12">
        <v>78.315881326352539</v>
      </c>
      <c r="AL89" s="12">
        <v>63.514179755671911</v>
      </c>
    </row>
    <row r="90" spans="1:38" ht="12.75" x14ac:dyDescent="0.2">
      <c r="A90" s="71" t="s">
        <v>157</v>
      </c>
      <c r="B90" s="12">
        <v>39.462463657137341</v>
      </c>
      <c r="C90" s="12"/>
      <c r="D90" s="65" t="s">
        <v>189</v>
      </c>
      <c r="E90" s="28">
        <v>2</v>
      </c>
      <c r="F90" s="12">
        <v>25</v>
      </c>
      <c r="G90" s="12">
        <v>3.8461538461538396</v>
      </c>
      <c r="H90" s="12">
        <v>3.1192307692307639</v>
      </c>
      <c r="I90" s="12"/>
      <c r="J90" s="64" t="s">
        <v>184</v>
      </c>
      <c r="K90" s="28">
        <v>57</v>
      </c>
      <c r="L90" s="12">
        <v>57</v>
      </c>
      <c r="M90" s="12">
        <v>48.181818181818187</v>
      </c>
      <c r="N90" s="12">
        <v>39.075454545454555</v>
      </c>
      <c r="O90" s="12"/>
      <c r="P90" s="62" t="s">
        <v>180</v>
      </c>
      <c r="Q90" s="28">
        <v>12</v>
      </c>
      <c r="R90" s="12">
        <v>2</v>
      </c>
      <c r="S90" s="12">
        <v>80</v>
      </c>
      <c r="T90" s="12">
        <v>64.88000000000001</v>
      </c>
      <c r="U90" s="12"/>
      <c r="V90" s="79" t="s">
        <v>149</v>
      </c>
      <c r="W90" s="28">
        <v>66</v>
      </c>
      <c r="X90" s="12">
        <v>110</v>
      </c>
      <c r="Y90" s="12">
        <v>36.416184971098261</v>
      </c>
      <c r="Z90" s="12">
        <v>29.533526011560692</v>
      </c>
      <c r="AA90" s="12"/>
      <c r="AB90" s="64" t="s">
        <v>174</v>
      </c>
      <c r="AC90" s="28">
        <v>48</v>
      </c>
      <c r="AD90" s="12">
        <v>39</v>
      </c>
      <c r="AE90" s="12">
        <v>54.117647058823529</v>
      </c>
      <c r="AF90" s="12">
        <v>43.889411764705883</v>
      </c>
      <c r="AG90" s="12"/>
      <c r="AH90" s="53" t="s">
        <v>173</v>
      </c>
      <c r="AI90" s="28">
        <v>0.7258</v>
      </c>
      <c r="AJ90" s="12">
        <v>5.5599999999999983E-2</v>
      </c>
      <c r="AK90" s="12">
        <v>75.741710296684118</v>
      </c>
      <c r="AL90" s="12">
        <v>61.426527050610822</v>
      </c>
    </row>
    <row r="91" spans="1:38" ht="12.75" x14ac:dyDescent="0.2">
      <c r="A91" s="73" t="s">
        <v>189</v>
      </c>
      <c r="B91" s="12">
        <v>38.677503987355671</v>
      </c>
      <c r="C91" s="12"/>
      <c r="D91" s="53" t="s">
        <v>18</v>
      </c>
      <c r="E91" s="28">
        <v>1</v>
      </c>
      <c r="F91" s="12">
        <v>26</v>
      </c>
      <c r="G91" s="12">
        <v>0</v>
      </c>
      <c r="H91" s="12">
        <v>0</v>
      </c>
      <c r="I91" s="12"/>
      <c r="J91" s="79" t="s">
        <v>168</v>
      </c>
      <c r="K91" s="28">
        <v>55</v>
      </c>
      <c r="L91" s="12">
        <v>59</v>
      </c>
      <c r="M91" s="12">
        <v>46.363636363636367</v>
      </c>
      <c r="N91" s="12">
        <v>37.600909090909099</v>
      </c>
      <c r="O91" s="12"/>
      <c r="P91" s="84" t="s">
        <v>195</v>
      </c>
      <c r="Q91" s="28">
        <v>12</v>
      </c>
      <c r="R91" s="12">
        <v>2</v>
      </c>
      <c r="S91" s="12">
        <v>80</v>
      </c>
      <c r="T91" s="12">
        <v>64.88000000000001</v>
      </c>
      <c r="U91" s="12"/>
      <c r="V91" s="64" t="s">
        <v>176</v>
      </c>
      <c r="W91" s="28">
        <v>66</v>
      </c>
      <c r="X91" s="12">
        <v>110</v>
      </c>
      <c r="Y91" s="12">
        <v>36.416184971098261</v>
      </c>
      <c r="Z91" s="12">
        <v>29.533526011560692</v>
      </c>
      <c r="AA91" s="12"/>
      <c r="AB91" s="62" t="s">
        <v>158</v>
      </c>
      <c r="AC91" s="28">
        <v>46</v>
      </c>
      <c r="AD91" s="12">
        <v>41</v>
      </c>
      <c r="AE91" s="12">
        <v>51.764705882352942</v>
      </c>
      <c r="AF91" s="12">
        <v>41.981176470588238</v>
      </c>
      <c r="AG91" s="12"/>
      <c r="AH91" s="79" t="s">
        <v>163</v>
      </c>
      <c r="AI91" s="28">
        <v>0.7198</v>
      </c>
      <c r="AJ91" s="12">
        <v>6.1599999999999988E-2</v>
      </c>
      <c r="AK91" s="12">
        <v>73.123909249563695</v>
      </c>
      <c r="AL91" s="12">
        <v>59.303490401396161</v>
      </c>
    </row>
    <row r="92" spans="1:38" ht="12.75" x14ac:dyDescent="0.2">
      <c r="A92" s="71" t="s">
        <v>190</v>
      </c>
      <c r="B92" s="12">
        <v>36.917476265060117</v>
      </c>
      <c r="C92" s="12"/>
      <c r="D92" s="62" t="s">
        <v>118</v>
      </c>
      <c r="E92" s="28">
        <v>1</v>
      </c>
      <c r="F92" s="12">
        <v>26</v>
      </c>
      <c r="G92" s="12">
        <v>0</v>
      </c>
      <c r="H92" s="12">
        <v>0</v>
      </c>
      <c r="I92" s="12"/>
      <c r="J92" s="84" t="s">
        <v>169</v>
      </c>
      <c r="K92" s="28">
        <v>55</v>
      </c>
      <c r="L92" s="12">
        <v>59</v>
      </c>
      <c r="M92" s="12">
        <v>46.363636363636367</v>
      </c>
      <c r="N92" s="12">
        <v>37.600909090909099</v>
      </c>
      <c r="O92" s="12"/>
      <c r="P92" s="102" t="s">
        <v>243</v>
      </c>
      <c r="Q92" s="28">
        <v>11</v>
      </c>
      <c r="R92" s="12">
        <v>3</v>
      </c>
      <c r="S92" s="12">
        <v>70</v>
      </c>
      <c r="T92" s="12">
        <v>56.77</v>
      </c>
      <c r="U92" s="12"/>
      <c r="V92" s="102" t="s">
        <v>243</v>
      </c>
      <c r="W92" s="28">
        <v>66</v>
      </c>
      <c r="X92" s="12">
        <v>110</v>
      </c>
      <c r="Y92" s="12">
        <v>36.416184971098261</v>
      </c>
      <c r="Z92" s="12">
        <v>29.533526011560692</v>
      </c>
      <c r="AA92" s="12"/>
      <c r="AB92" s="79" t="s">
        <v>179</v>
      </c>
      <c r="AC92" s="28">
        <v>45</v>
      </c>
      <c r="AD92" s="12">
        <v>42</v>
      </c>
      <c r="AE92" s="12">
        <v>50.588235294117645</v>
      </c>
      <c r="AF92" s="12">
        <v>41.027058823529416</v>
      </c>
      <c r="AG92" s="12"/>
      <c r="AH92" s="53" t="s">
        <v>153</v>
      </c>
      <c r="AI92" s="28">
        <v>0.71819999999999995</v>
      </c>
      <c r="AJ92" s="12">
        <v>6.3200000000000034E-2</v>
      </c>
      <c r="AK92" s="12">
        <v>72.425828970331565</v>
      </c>
      <c r="AL92" s="12">
        <v>58.737347294938907</v>
      </c>
    </row>
    <row r="93" spans="1:38" ht="12.75" x14ac:dyDescent="0.2">
      <c r="A93" s="81" t="s">
        <v>154</v>
      </c>
      <c r="B93" s="12">
        <v>36.708721275815016</v>
      </c>
      <c r="C93" s="12"/>
      <c r="D93" s="64" t="s">
        <v>142</v>
      </c>
      <c r="E93" s="28">
        <v>1</v>
      </c>
      <c r="F93" s="12">
        <v>26</v>
      </c>
      <c r="G93" s="12">
        <v>0</v>
      </c>
      <c r="H93" s="12">
        <v>0</v>
      </c>
      <c r="I93" s="12"/>
      <c r="J93" s="79" t="s">
        <v>183</v>
      </c>
      <c r="K93" s="28">
        <v>54</v>
      </c>
      <c r="L93" s="12">
        <v>60</v>
      </c>
      <c r="M93" s="12">
        <v>45.454545454545453</v>
      </c>
      <c r="N93" s="12">
        <v>36.863636363636367</v>
      </c>
      <c r="O93" s="12"/>
      <c r="P93" s="84" t="s">
        <v>154</v>
      </c>
      <c r="Q93" s="28">
        <v>10</v>
      </c>
      <c r="R93" s="12">
        <v>4</v>
      </c>
      <c r="S93" s="12">
        <v>60</v>
      </c>
      <c r="T93" s="12">
        <v>48.660000000000004</v>
      </c>
      <c r="U93" s="12"/>
      <c r="V93" s="64" t="s">
        <v>190</v>
      </c>
      <c r="W93" s="28">
        <v>66</v>
      </c>
      <c r="X93" s="12">
        <v>110</v>
      </c>
      <c r="Y93" s="12">
        <v>36.416184971098261</v>
      </c>
      <c r="Z93" s="12">
        <v>29.533526011560692</v>
      </c>
      <c r="AA93" s="12"/>
      <c r="AB93" s="102" t="s">
        <v>243</v>
      </c>
      <c r="AC93" s="28">
        <v>43</v>
      </c>
      <c r="AD93" s="12">
        <v>44</v>
      </c>
      <c r="AE93" s="12">
        <v>48.235294117647058</v>
      </c>
      <c r="AF93" s="12">
        <v>39.118823529411763</v>
      </c>
      <c r="AG93" s="12"/>
      <c r="AH93" s="79" t="s">
        <v>145</v>
      </c>
      <c r="AI93" s="28">
        <v>0.71220000000000006</v>
      </c>
      <c r="AJ93" s="12">
        <v>6.9199999999999928E-2</v>
      </c>
      <c r="AK93" s="12">
        <v>69.808027923211199</v>
      </c>
      <c r="AL93" s="12">
        <v>56.614310645724288</v>
      </c>
    </row>
    <row r="94" spans="1:38" ht="12.75" x14ac:dyDescent="0.2">
      <c r="A94" s="69" t="s">
        <v>180</v>
      </c>
      <c r="B94" s="12">
        <v>35.717574537007003</v>
      </c>
      <c r="C94" s="12"/>
      <c r="D94" s="65" t="s">
        <v>143</v>
      </c>
      <c r="E94" s="28">
        <v>1</v>
      </c>
      <c r="F94" s="12">
        <v>26</v>
      </c>
      <c r="G94" s="12">
        <v>0</v>
      </c>
      <c r="H94" s="12">
        <v>0</v>
      </c>
      <c r="I94" s="12"/>
      <c r="J94" s="62" t="s">
        <v>180</v>
      </c>
      <c r="K94" s="28">
        <v>53</v>
      </c>
      <c r="L94" s="12">
        <v>61</v>
      </c>
      <c r="M94" s="12">
        <v>44.545454545454547</v>
      </c>
      <c r="N94" s="12">
        <v>36.126363636363642</v>
      </c>
      <c r="O94" s="12"/>
      <c r="P94" s="79" t="s">
        <v>145</v>
      </c>
      <c r="Q94" s="28">
        <v>9</v>
      </c>
      <c r="R94" s="12">
        <v>5</v>
      </c>
      <c r="S94" s="12">
        <v>50</v>
      </c>
      <c r="T94" s="12">
        <v>40.550000000000004</v>
      </c>
      <c r="U94" s="12"/>
      <c r="V94" s="84" t="s">
        <v>170</v>
      </c>
      <c r="W94" s="28">
        <v>64</v>
      </c>
      <c r="X94" s="12">
        <v>112</v>
      </c>
      <c r="Y94" s="12">
        <v>35.260115606936409</v>
      </c>
      <c r="Z94" s="12">
        <v>28.595953757225431</v>
      </c>
      <c r="AA94" s="12"/>
      <c r="AB94" s="79" t="s">
        <v>182</v>
      </c>
      <c r="AC94" s="28">
        <v>41</v>
      </c>
      <c r="AD94" s="12">
        <v>46</v>
      </c>
      <c r="AE94" s="12">
        <v>45.882352941176471</v>
      </c>
      <c r="AF94" s="12">
        <v>37.210588235294118</v>
      </c>
      <c r="AG94" s="12"/>
      <c r="AH94" s="62" t="s">
        <v>194</v>
      </c>
      <c r="AI94" s="28">
        <v>0.70509999999999995</v>
      </c>
      <c r="AJ94" s="12">
        <v>7.6300000000000034E-2</v>
      </c>
      <c r="AK94" s="12">
        <v>66.710296684118646</v>
      </c>
      <c r="AL94" s="12">
        <v>54.102050610820228</v>
      </c>
    </row>
    <row r="95" spans="1:38" ht="12.75" x14ac:dyDescent="0.2">
      <c r="A95" s="71" t="s">
        <v>186</v>
      </c>
      <c r="B95" s="12">
        <v>35.136014101935224</v>
      </c>
      <c r="C95" s="12"/>
      <c r="D95" s="62" t="s">
        <v>144</v>
      </c>
      <c r="E95" s="28">
        <v>1</v>
      </c>
      <c r="F95" s="12">
        <v>26</v>
      </c>
      <c r="G95" s="12">
        <v>0</v>
      </c>
      <c r="H95" s="12">
        <v>0</v>
      </c>
      <c r="I95" s="12"/>
      <c r="J95" s="64" t="s">
        <v>176</v>
      </c>
      <c r="K95" s="28">
        <v>52</v>
      </c>
      <c r="L95" s="12">
        <v>62</v>
      </c>
      <c r="M95" s="12">
        <v>43.63636363636364</v>
      </c>
      <c r="N95" s="12">
        <v>35.389090909090918</v>
      </c>
      <c r="O95" s="12"/>
      <c r="P95" s="62" t="s">
        <v>158</v>
      </c>
      <c r="Q95" s="28">
        <v>9</v>
      </c>
      <c r="R95" s="12">
        <v>5</v>
      </c>
      <c r="S95" s="12">
        <v>50</v>
      </c>
      <c r="T95" s="12">
        <v>40.550000000000004</v>
      </c>
      <c r="U95" s="12"/>
      <c r="V95" s="84" t="s">
        <v>191</v>
      </c>
      <c r="W95" s="28">
        <v>64</v>
      </c>
      <c r="X95" s="12">
        <v>112</v>
      </c>
      <c r="Y95" s="12">
        <v>35.260115606936409</v>
      </c>
      <c r="Z95" s="12">
        <v>28.595953757225431</v>
      </c>
      <c r="AA95" s="12"/>
      <c r="AB95" s="62" t="s">
        <v>144</v>
      </c>
      <c r="AC95" s="28">
        <v>40</v>
      </c>
      <c r="AD95" s="12">
        <v>47</v>
      </c>
      <c r="AE95" s="12">
        <v>44.705882352941174</v>
      </c>
      <c r="AF95" s="12">
        <v>36.256470588235295</v>
      </c>
      <c r="AG95" s="12"/>
      <c r="AH95" s="64" t="s">
        <v>186</v>
      </c>
      <c r="AI95" s="28">
        <v>0.7046</v>
      </c>
      <c r="AJ95" s="12">
        <v>7.6799999999999979E-2</v>
      </c>
      <c r="AK95" s="12">
        <v>66.492146596858646</v>
      </c>
      <c r="AL95" s="12">
        <v>53.925130890052365</v>
      </c>
    </row>
    <row r="96" spans="1:38" ht="12.75" x14ac:dyDescent="0.2">
      <c r="A96" s="77" t="s">
        <v>163</v>
      </c>
      <c r="B96" s="12">
        <v>34.295305029084972</v>
      </c>
      <c r="C96" s="12"/>
      <c r="D96" s="79" t="s">
        <v>145</v>
      </c>
      <c r="E96" s="28">
        <v>1</v>
      </c>
      <c r="F96" s="12">
        <v>26</v>
      </c>
      <c r="G96" s="12">
        <v>0</v>
      </c>
      <c r="H96" s="12">
        <v>0</v>
      </c>
      <c r="I96" s="12"/>
      <c r="J96" s="84" t="s">
        <v>165</v>
      </c>
      <c r="K96" s="28">
        <v>49</v>
      </c>
      <c r="L96" s="12">
        <v>65</v>
      </c>
      <c r="M96" s="12">
        <v>40.909090909090914</v>
      </c>
      <c r="N96" s="12">
        <v>33.177272727272737</v>
      </c>
      <c r="O96" s="12"/>
      <c r="P96" s="79" t="s">
        <v>163</v>
      </c>
      <c r="Q96" s="28">
        <v>9</v>
      </c>
      <c r="R96" s="12">
        <v>5</v>
      </c>
      <c r="S96" s="12">
        <v>50</v>
      </c>
      <c r="T96" s="12">
        <v>40.550000000000004</v>
      </c>
      <c r="U96" s="12"/>
      <c r="V96" s="64" t="s">
        <v>184</v>
      </c>
      <c r="W96" s="28">
        <v>63</v>
      </c>
      <c r="X96" s="12">
        <v>113</v>
      </c>
      <c r="Y96" s="12">
        <v>34.682080924855484</v>
      </c>
      <c r="Z96" s="12">
        <v>28.127167630057798</v>
      </c>
      <c r="AA96" s="12"/>
      <c r="AB96" s="65" t="s">
        <v>155</v>
      </c>
      <c r="AC96" s="28">
        <v>40</v>
      </c>
      <c r="AD96" s="12">
        <v>47</v>
      </c>
      <c r="AE96" s="12">
        <v>44.705882352941174</v>
      </c>
      <c r="AF96" s="12">
        <v>36.256470588235295</v>
      </c>
      <c r="AG96" s="12"/>
      <c r="AH96" s="64" t="s">
        <v>142</v>
      </c>
      <c r="AI96" s="28">
        <v>0.70269999999999999</v>
      </c>
      <c r="AJ96" s="12">
        <v>7.8699999999999992E-2</v>
      </c>
      <c r="AK96" s="12">
        <v>65.663176265270494</v>
      </c>
      <c r="AL96" s="12">
        <v>53.252835951134372</v>
      </c>
    </row>
    <row r="97" spans="1:38" ht="12.75" x14ac:dyDescent="0.2">
      <c r="A97" s="77" t="s">
        <v>179</v>
      </c>
      <c r="B97" s="12">
        <v>34.236731846549226</v>
      </c>
      <c r="C97" s="12"/>
      <c r="D97" s="79" t="s">
        <v>147</v>
      </c>
      <c r="E97" s="28">
        <v>1</v>
      </c>
      <c r="F97" s="12">
        <v>26</v>
      </c>
      <c r="G97" s="12">
        <v>0</v>
      </c>
      <c r="H97" s="12">
        <v>0</v>
      </c>
      <c r="I97" s="12"/>
      <c r="J97" s="64" t="s">
        <v>167</v>
      </c>
      <c r="K97" s="28">
        <v>48</v>
      </c>
      <c r="L97" s="12">
        <v>66</v>
      </c>
      <c r="M97" s="12">
        <v>40</v>
      </c>
      <c r="N97" s="12">
        <v>32.440000000000005</v>
      </c>
      <c r="O97" s="12"/>
      <c r="P97" s="64" t="s">
        <v>176</v>
      </c>
      <c r="Q97" s="28">
        <v>9</v>
      </c>
      <c r="R97" s="12">
        <v>5</v>
      </c>
      <c r="S97" s="12">
        <v>50</v>
      </c>
      <c r="T97" s="12">
        <v>40.550000000000004</v>
      </c>
      <c r="U97" s="12"/>
      <c r="V97" s="64" t="s">
        <v>142</v>
      </c>
      <c r="W97" s="28">
        <v>56</v>
      </c>
      <c r="X97" s="12">
        <v>120</v>
      </c>
      <c r="Y97" s="12">
        <v>30.635838150289018</v>
      </c>
      <c r="Z97" s="12">
        <v>24.845664739884395</v>
      </c>
      <c r="AA97" s="12"/>
      <c r="AB97" s="64" t="s">
        <v>159</v>
      </c>
      <c r="AC97" s="28">
        <v>40</v>
      </c>
      <c r="AD97" s="12">
        <v>47</v>
      </c>
      <c r="AE97" s="12">
        <v>44.705882352941174</v>
      </c>
      <c r="AF97" s="12">
        <v>36.256470588235295</v>
      </c>
      <c r="AG97" s="12"/>
      <c r="AH97" s="65" t="s">
        <v>189</v>
      </c>
      <c r="AI97" s="28">
        <v>0.70050000000000001</v>
      </c>
      <c r="AJ97" s="12">
        <v>8.0899999999999972E-2</v>
      </c>
      <c r="AK97" s="12">
        <v>64.703315881326347</v>
      </c>
      <c r="AL97" s="12">
        <v>52.474389179755669</v>
      </c>
    </row>
    <row r="98" spans="1:38" ht="12.75" x14ac:dyDescent="0.2">
      <c r="A98" s="77" t="s">
        <v>182</v>
      </c>
      <c r="B98" s="12">
        <v>33.698171540472238</v>
      </c>
      <c r="C98" s="12"/>
      <c r="D98" s="65" t="s">
        <v>148</v>
      </c>
      <c r="E98" s="28">
        <v>1</v>
      </c>
      <c r="F98" s="12">
        <v>26</v>
      </c>
      <c r="G98" s="12">
        <v>0</v>
      </c>
      <c r="H98" s="12">
        <v>0</v>
      </c>
      <c r="I98" s="12"/>
      <c r="J98" s="64" t="s">
        <v>185</v>
      </c>
      <c r="K98" s="28">
        <v>48</v>
      </c>
      <c r="L98" s="12">
        <v>66</v>
      </c>
      <c r="M98" s="12">
        <v>40</v>
      </c>
      <c r="N98" s="12">
        <v>32.440000000000005</v>
      </c>
      <c r="O98" s="12"/>
      <c r="P98" s="64" t="s">
        <v>184</v>
      </c>
      <c r="Q98" s="28">
        <v>9</v>
      </c>
      <c r="R98" s="12">
        <v>5</v>
      </c>
      <c r="S98" s="12">
        <v>50</v>
      </c>
      <c r="T98" s="12">
        <v>40.550000000000004</v>
      </c>
      <c r="U98" s="12"/>
      <c r="V98" s="53" t="s">
        <v>153</v>
      </c>
      <c r="W98" s="28">
        <v>47</v>
      </c>
      <c r="X98" s="12">
        <v>129</v>
      </c>
      <c r="Y98" s="12">
        <v>25.433526011560687</v>
      </c>
      <c r="Z98" s="12">
        <v>20.626589595375719</v>
      </c>
      <c r="AA98" s="12"/>
      <c r="AB98" s="79" t="s">
        <v>149</v>
      </c>
      <c r="AC98" s="28">
        <v>39</v>
      </c>
      <c r="AD98" s="12">
        <v>48</v>
      </c>
      <c r="AE98" s="12">
        <v>43.529411764705884</v>
      </c>
      <c r="AF98" s="12">
        <v>35.302352941176473</v>
      </c>
      <c r="AG98" s="12"/>
      <c r="AH98" s="79" t="s">
        <v>182</v>
      </c>
      <c r="AI98" s="28">
        <v>0.69750000000000001</v>
      </c>
      <c r="AJ98" s="12">
        <v>8.3899999999999975E-2</v>
      </c>
      <c r="AK98" s="12">
        <v>63.39441535776615</v>
      </c>
      <c r="AL98" s="12">
        <v>51.412870855148348</v>
      </c>
    </row>
    <row r="99" spans="1:38" ht="12.75" x14ac:dyDescent="0.2">
      <c r="A99" s="69" t="s">
        <v>194</v>
      </c>
      <c r="B99" s="12">
        <v>33.633586335871364</v>
      </c>
      <c r="C99" s="12"/>
      <c r="D99" s="79" t="s">
        <v>149</v>
      </c>
      <c r="E99" s="28">
        <v>1</v>
      </c>
      <c r="F99" s="12">
        <v>26</v>
      </c>
      <c r="G99" s="12">
        <v>0</v>
      </c>
      <c r="H99" s="12">
        <v>0</v>
      </c>
      <c r="I99" s="12"/>
      <c r="J99" s="79" t="s">
        <v>182</v>
      </c>
      <c r="K99" s="28">
        <v>46</v>
      </c>
      <c r="L99" s="12">
        <v>68</v>
      </c>
      <c r="M99" s="12">
        <v>38.181818181818187</v>
      </c>
      <c r="N99" s="12">
        <v>30.965454545454552</v>
      </c>
      <c r="O99" s="12"/>
      <c r="P99" s="64" t="s">
        <v>185</v>
      </c>
      <c r="Q99" s="28">
        <v>9</v>
      </c>
      <c r="R99" s="12">
        <v>5</v>
      </c>
      <c r="S99" s="12">
        <v>50</v>
      </c>
      <c r="T99" s="12">
        <v>40.550000000000004</v>
      </c>
      <c r="U99" s="12"/>
      <c r="V99" s="65" t="s">
        <v>155</v>
      </c>
      <c r="W99" s="28">
        <v>46</v>
      </c>
      <c r="X99" s="12">
        <v>130</v>
      </c>
      <c r="Y99" s="12">
        <v>24.855491329479761</v>
      </c>
      <c r="Z99" s="12">
        <v>20.157803468208087</v>
      </c>
      <c r="AA99" s="12"/>
      <c r="AB99" s="64" t="s">
        <v>184</v>
      </c>
      <c r="AC99" s="28">
        <v>37</v>
      </c>
      <c r="AD99" s="12">
        <v>50</v>
      </c>
      <c r="AE99" s="12">
        <v>41.17647058823529</v>
      </c>
      <c r="AF99" s="12">
        <v>33.39411764705882</v>
      </c>
      <c r="AG99" s="12"/>
      <c r="AH99" s="62" t="s">
        <v>180</v>
      </c>
      <c r="AI99" s="28">
        <v>0.69730000000000003</v>
      </c>
      <c r="AJ99" s="12">
        <v>8.4099999999999953E-2</v>
      </c>
      <c r="AK99" s="12">
        <v>63.307155322862144</v>
      </c>
      <c r="AL99" s="12">
        <v>51.342102966841203</v>
      </c>
    </row>
    <row r="100" spans="1:38" ht="12.75" x14ac:dyDescent="0.2">
      <c r="A100" s="71" t="s">
        <v>142</v>
      </c>
      <c r="B100" s="12">
        <v>31.534972931569087</v>
      </c>
      <c r="C100" s="12"/>
      <c r="D100" s="84" t="s">
        <v>152</v>
      </c>
      <c r="E100" s="28">
        <v>1</v>
      </c>
      <c r="F100" s="12">
        <v>26</v>
      </c>
      <c r="G100" s="12">
        <v>0</v>
      </c>
      <c r="H100" s="12">
        <v>0</v>
      </c>
      <c r="I100" s="12"/>
      <c r="J100" s="84" t="s">
        <v>154</v>
      </c>
      <c r="K100" s="28">
        <v>45</v>
      </c>
      <c r="L100" s="12">
        <v>69</v>
      </c>
      <c r="M100" s="12">
        <v>37.272727272727273</v>
      </c>
      <c r="N100" s="12">
        <v>30.22818181818182</v>
      </c>
      <c r="O100" s="12"/>
      <c r="P100" s="64" t="s">
        <v>190</v>
      </c>
      <c r="Q100" s="28">
        <v>9</v>
      </c>
      <c r="R100" s="12">
        <v>5</v>
      </c>
      <c r="S100" s="12">
        <v>50</v>
      </c>
      <c r="T100" s="12">
        <v>40.550000000000004</v>
      </c>
      <c r="U100" s="12"/>
      <c r="V100" s="53" t="s">
        <v>156</v>
      </c>
      <c r="W100" s="28">
        <v>46</v>
      </c>
      <c r="X100" s="12">
        <v>130</v>
      </c>
      <c r="Y100" s="12">
        <v>24.855491329479761</v>
      </c>
      <c r="Z100" s="12">
        <v>20.157803468208087</v>
      </c>
      <c r="AA100" s="12"/>
      <c r="AB100" s="64" t="s">
        <v>176</v>
      </c>
      <c r="AC100" s="28">
        <v>36</v>
      </c>
      <c r="AD100" s="12">
        <v>51</v>
      </c>
      <c r="AE100" s="12">
        <v>40</v>
      </c>
      <c r="AF100" s="12">
        <v>32.440000000000005</v>
      </c>
      <c r="AG100" s="12"/>
      <c r="AH100" s="79" t="s">
        <v>179</v>
      </c>
      <c r="AI100" s="28">
        <v>0.69410000000000005</v>
      </c>
      <c r="AJ100" s="12">
        <v>8.7299999999999933E-2</v>
      </c>
      <c r="AK100" s="12">
        <v>61.910994764397927</v>
      </c>
      <c r="AL100" s="12">
        <v>50.209816753926724</v>
      </c>
    </row>
    <row r="101" spans="1:38" ht="12.75" x14ac:dyDescent="0.2">
      <c r="A101" s="77" t="s">
        <v>178</v>
      </c>
      <c r="B101" s="12">
        <v>29.366319712656246</v>
      </c>
      <c r="C101" s="12"/>
      <c r="D101" s="53" t="s">
        <v>153</v>
      </c>
      <c r="E101" s="28">
        <v>1</v>
      </c>
      <c r="F101" s="12">
        <v>26</v>
      </c>
      <c r="G101" s="12">
        <v>0</v>
      </c>
      <c r="H101" s="12">
        <v>0</v>
      </c>
      <c r="I101" s="12"/>
      <c r="J101" s="64" t="s">
        <v>159</v>
      </c>
      <c r="K101" s="28">
        <v>45</v>
      </c>
      <c r="L101" s="12">
        <v>69</v>
      </c>
      <c r="M101" s="12">
        <v>37.272727272727273</v>
      </c>
      <c r="N101" s="12">
        <v>30.22818181818182</v>
      </c>
      <c r="O101" s="12"/>
      <c r="P101" s="62" t="s">
        <v>194</v>
      </c>
      <c r="Q101" s="28">
        <v>9</v>
      </c>
      <c r="R101" s="12">
        <v>5</v>
      </c>
      <c r="S101" s="12">
        <v>50</v>
      </c>
      <c r="T101" s="12">
        <v>40.550000000000004</v>
      </c>
      <c r="U101" s="12"/>
      <c r="V101" s="53" t="s">
        <v>173</v>
      </c>
      <c r="W101" s="28">
        <v>46</v>
      </c>
      <c r="X101" s="12">
        <v>130</v>
      </c>
      <c r="Y101" s="12">
        <v>24.855491329479761</v>
      </c>
      <c r="Z101" s="12">
        <v>20.157803468208087</v>
      </c>
      <c r="AA101" s="12"/>
      <c r="AB101" s="64" t="s">
        <v>142</v>
      </c>
      <c r="AC101" s="28">
        <v>35</v>
      </c>
      <c r="AD101" s="12">
        <v>52</v>
      </c>
      <c r="AE101" s="12">
        <v>38.823529411764703</v>
      </c>
      <c r="AF101" s="12">
        <v>31.485882352941175</v>
      </c>
      <c r="AG101" s="12"/>
      <c r="AH101" s="79" t="s">
        <v>183</v>
      </c>
      <c r="AI101" s="28">
        <v>0.69410000000000005</v>
      </c>
      <c r="AJ101" s="12">
        <v>8.7299999999999933E-2</v>
      </c>
      <c r="AK101" s="12">
        <v>61.910994764397927</v>
      </c>
      <c r="AL101" s="12">
        <v>50.209816753926724</v>
      </c>
    </row>
    <row r="102" spans="1:38" ht="12.75" x14ac:dyDescent="0.2">
      <c r="A102" s="71" t="s">
        <v>176</v>
      </c>
      <c r="B102" s="12">
        <v>29.24839426862518</v>
      </c>
      <c r="C102" s="12"/>
      <c r="D102" s="84" t="s">
        <v>154</v>
      </c>
      <c r="E102" s="28">
        <v>1</v>
      </c>
      <c r="F102" s="12">
        <v>26</v>
      </c>
      <c r="G102" s="12">
        <v>0</v>
      </c>
      <c r="H102" s="12">
        <v>0</v>
      </c>
      <c r="I102" s="12"/>
      <c r="J102" s="62" t="s">
        <v>171</v>
      </c>
      <c r="K102" s="28">
        <v>45</v>
      </c>
      <c r="L102" s="12">
        <v>69</v>
      </c>
      <c r="M102" s="12">
        <v>37.272727272727273</v>
      </c>
      <c r="N102" s="12">
        <v>30.22818181818182</v>
      </c>
      <c r="O102" s="12"/>
      <c r="P102" s="64" t="s">
        <v>142</v>
      </c>
      <c r="Q102" s="28">
        <v>8</v>
      </c>
      <c r="R102" s="12">
        <v>6</v>
      </c>
      <c r="S102" s="12">
        <v>40</v>
      </c>
      <c r="T102" s="12">
        <v>32.440000000000005</v>
      </c>
      <c r="U102" s="12"/>
      <c r="V102" s="33" t="s">
        <v>162</v>
      </c>
      <c r="W102" s="28">
        <v>44</v>
      </c>
      <c r="X102" s="12">
        <v>132</v>
      </c>
      <c r="Y102" s="12">
        <v>23.69942196531791</v>
      </c>
      <c r="Z102" s="12">
        <v>19.220231213872825</v>
      </c>
      <c r="AA102" s="12"/>
      <c r="AB102" s="62" t="s">
        <v>180</v>
      </c>
      <c r="AC102" s="28">
        <v>35</v>
      </c>
      <c r="AD102" s="12">
        <v>52</v>
      </c>
      <c r="AE102" s="12">
        <v>38.823529411764703</v>
      </c>
      <c r="AF102" s="12">
        <v>31.485882352941175</v>
      </c>
      <c r="AG102" s="12"/>
      <c r="AH102" s="62" t="s">
        <v>171</v>
      </c>
      <c r="AI102" s="28">
        <v>0.69269999999999998</v>
      </c>
      <c r="AJ102" s="12">
        <v>8.8700000000000001E-2</v>
      </c>
      <c r="AK102" s="12">
        <v>61.300174520069802</v>
      </c>
      <c r="AL102" s="12">
        <v>49.714441535776615</v>
      </c>
    </row>
    <row r="103" spans="1:38" ht="12.75" x14ac:dyDescent="0.2">
      <c r="A103" s="71" t="s">
        <v>184</v>
      </c>
      <c r="B103" s="12">
        <v>28.719999103645517</v>
      </c>
      <c r="C103" s="12"/>
      <c r="D103" s="65" t="s">
        <v>155</v>
      </c>
      <c r="E103" s="28">
        <v>1</v>
      </c>
      <c r="F103" s="12">
        <v>26</v>
      </c>
      <c r="G103" s="12">
        <v>0</v>
      </c>
      <c r="H103" s="12">
        <v>0</v>
      </c>
      <c r="I103" s="12"/>
      <c r="J103" s="64" t="s">
        <v>174</v>
      </c>
      <c r="K103" s="28">
        <v>42</v>
      </c>
      <c r="L103" s="12">
        <v>72</v>
      </c>
      <c r="M103" s="12">
        <v>34.545454545454547</v>
      </c>
      <c r="N103" s="12">
        <v>28.016363636363639</v>
      </c>
      <c r="O103" s="12"/>
      <c r="P103" s="79" t="s">
        <v>149</v>
      </c>
      <c r="Q103" s="28">
        <v>8</v>
      </c>
      <c r="R103" s="12">
        <v>6</v>
      </c>
      <c r="S103" s="12">
        <v>40</v>
      </c>
      <c r="T103" s="12">
        <v>32.440000000000005</v>
      </c>
      <c r="U103" s="12"/>
      <c r="V103" s="62" t="s">
        <v>171</v>
      </c>
      <c r="W103" s="28">
        <v>41</v>
      </c>
      <c r="X103" s="12">
        <v>135</v>
      </c>
      <c r="Y103" s="12">
        <v>21.965317919075133</v>
      </c>
      <c r="Z103" s="12">
        <v>17.813872832369935</v>
      </c>
      <c r="AA103" s="12"/>
      <c r="AB103" s="64" t="s">
        <v>186</v>
      </c>
      <c r="AC103" s="28">
        <v>32</v>
      </c>
      <c r="AD103" s="12">
        <v>55</v>
      </c>
      <c r="AE103" s="12">
        <v>35.294117647058826</v>
      </c>
      <c r="AF103" s="12">
        <v>28.623529411764711</v>
      </c>
      <c r="AG103" s="12"/>
      <c r="AH103" s="79" t="s">
        <v>168</v>
      </c>
      <c r="AI103" s="28">
        <v>0.69</v>
      </c>
      <c r="AJ103" s="12">
        <v>9.1400000000000037E-2</v>
      </c>
      <c r="AK103" s="12">
        <v>60.122164048865592</v>
      </c>
      <c r="AL103" s="12">
        <v>48.759075043629998</v>
      </c>
    </row>
    <row r="104" spans="1:38" ht="12.75" x14ac:dyDescent="0.2">
      <c r="A104" s="77" t="s">
        <v>145</v>
      </c>
      <c r="B104" s="12">
        <v>28.703078955312183</v>
      </c>
      <c r="C104" s="12"/>
      <c r="D104" s="62" t="s">
        <v>158</v>
      </c>
      <c r="E104" s="28">
        <v>1</v>
      </c>
      <c r="F104" s="12">
        <v>26</v>
      </c>
      <c r="G104" s="12">
        <v>0</v>
      </c>
      <c r="H104" s="12">
        <v>0</v>
      </c>
      <c r="I104" s="12"/>
      <c r="J104" s="79" t="s">
        <v>149</v>
      </c>
      <c r="K104" s="28">
        <v>36</v>
      </c>
      <c r="L104" s="12">
        <v>78</v>
      </c>
      <c r="M104" s="12">
        <v>29.090909090909093</v>
      </c>
      <c r="N104" s="12">
        <v>23.592727272727277</v>
      </c>
      <c r="O104" s="12"/>
      <c r="P104" s="64" t="s">
        <v>157</v>
      </c>
      <c r="Q104" s="28">
        <v>8</v>
      </c>
      <c r="R104" s="12">
        <v>6</v>
      </c>
      <c r="S104" s="12">
        <v>40</v>
      </c>
      <c r="T104" s="12">
        <v>32.440000000000005</v>
      </c>
      <c r="U104" s="12"/>
      <c r="V104" s="84" t="s">
        <v>154</v>
      </c>
      <c r="W104" s="28">
        <v>40</v>
      </c>
      <c r="X104" s="12">
        <v>136</v>
      </c>
      <c r="Y104" s="12">
        <v>21.387283236994207</v>
      </c>
      <c r="Z104" s="12">
        <v>17.345086705202302</v>
      </c>
      <c r="AA104" s="12"/>
      <c r="AB104" s="62" t="s">
        <v>194</v>
      </c>
      <c r="AC104" s="28">
        <v>32</v>
      </c>
      <c r="AD104" s="12">
        <v>55</v>
      </c>
      <c r="AE104" s="12">
        <v>35.294117647058826</v>
      </c>
      <c r="AF104" s="12">
        <v>28.623529411764711</v>
      </c>
      <c r="AG104" s="12"/>
      <c r="AH104" s="79" t="s">
        <v>149</v>
      </c>
      <c r="AI104" s="28">
        <v>0.68510000000000004</v>
      </c>
      <c r="AJ104" s="12">
        <v>9.6299999999999941E-2</v>
      </c>
      <c r="AK104" s="12">
        <v>57.984293193717292</v>
      </c>
      <c r="AL104" s="12">
        <v>47.025261780104728</v>
      </c>
    </row>
    <row r="105" spans="1:38" ht="12.75" x14ac:dyDescent="0.2">
      <c r="A105" s="71" t="s">
        <v>244</v>
      </c>
      <c r="B105" s="12">
        <v>28.159814890991367</v>
      </c>
      <c r="C105" s="12"/>
      <c r="D105" s="64" t="s">
        <v>159</v>
      </c>
      <c r="E105" s="28">
        <v>1</v>
      </c>
      <c r="F105" s="12">
        <v>26</v>
      </c>
      <c r="G105" s="12">
        <v>0</v>
      </c>
      <c r="H105" s="12">
        <v>0</v>
      </c>
      <c r="I105" s="12"/>
      <c r="J105" s="53" t="s">
        <v>160</v>
      </c>
      <c r="K105" s="28">
        <v>35</v>
      </c>
      <c r="L105" s="12">
        <v>79</v>
      </c>
      <c r="M105" s="12">
        <v>28.181818181818187</v>
      </c>
      <c r="N105" s="12">
        <v>22.855454545454553</v>
      </c>
      <c r="O105" s="12"/>
      <c r="P105" s="64" t="s">
        <v>172</v>
      </c>
      <c r="Q105" s="28">
        <v>8</v>
      </c>
      <c r="R105" s="12">
        <v>6</v>
      </c>
      <c r="S105" s="12">
        <v>40</v>
      </c>
      <c r="T105" s="12">
        <v>32.440000000000005</v>
      </c>
      <c r="U105" s="12"/>
      <c r="V105" s="84" t="s">
        <v>169</v>
      </c>
      <c r="W105" s="28">
        <v>40</v>
      </c>
      <c r="X105" s="12">
        <v>136</v>
      </c>
      <c r="Y105" s="12">
        <v>21.387283236994207</v>
      </c>
      <c r="Z105" s="12">
        <v>17.345086705202302</v>
      </c>
      <c r="AA105" s="12"/>
      <c r="AB105" s="64" t="s">
        <v>167</v>
      </c>
      <c r="AC105" s="28">
        <v>31</v>
      </c>
      <c r="AD105" s="12">
        <v>56</v>
      </c>
      <c r="AE105" s="12">
        <v>34.117647058823522</v>
      </c>
      <c r="AF105" s="12">
        <v>27.669411764705877</v>
      </c>
      <c r="AG105" s="12"/>
      <c r="AH105" s="64" t="s">
        <v>157</v>
      </c>
      <c r="AI105" s="28">
        <v>0.68300000000000005</v>
      </c>
      <c r="AJ105" s="12">
        <v>9.8399999999999932E-2</v>
      </c>
      <c r="AK105" s="12">
        <v>57.068062827225148</v>
      </c>
      <c r="AL105" s="12">
        <v>46.282198952879597</v>
      </c>
    </row>
    <row r="106" spans="1:38" ht="12.75" x14ac:dyDescent="0.2">
      <c r="A106" s="77" t="s">
        <v>149</v>
      </c>
      <c r="B106" s="12">
        <v>27.982311334261528</v>
      </c>
      <c r="C106" s="12"/>
      <c r="D106" s="33" t="s">
        <v>162</v>
      </c>
      <c r="E106" s="28">
        <v>1</v>
      </c>
      <c r="F106" s="12">
        <v>26</v>
      </c>
      <c r="G106" s="12">
        <v>0</v>
      </c>
      <c r="H106" s="12">
        <v>0</v>
      </c>
      <c r="I106" s="12"/>
      <c r="J106" s="53" t="s">
        <v>173</v>
      </c>
      <c r="K106" s="28">
        <v>34</v>
      </c>
      <c r="L106" s="12">
        <v>80</v>
      </c>
      <c r="M106" s="12">
        <v>27.27272727272728</v>
      </c>
      <c r="N106" s="12">
        <v>22.118181818181824</v>
      </c>
      <c r="O106" s="12"/>
      <c r="P106" s="64" t="s">
        <v>174</v>
      </c>
      <c r="Q106" s="28">
        <v>8</v>
      </c>
      <c r="R106" s="12">
        <v>6</v>
      </c>
      <c r="S106" s="12">
        <v>40</v>
      </c>
      <c r="T106" s="12">
        <v>32.440000000000005</v>
      </c>
      <c r="U106" s="12"/>
      <c r="V106" s="84" t="s">
        <v>181</v>
      </c>
      <c r="W106" s="28">
        <v>40</v>
      </c>
      <c r="X106" s="12">
        <v>136</v>
      </c>
      <c r="Y106" s="12">
        <v>21.387283236994207</v>
      </c>
      <c r="Z106" s="12">
        <v>17.345086705202302</v>
      </c>
      <c r="AA106" s="12"/>
      <c r="AB106" s="62" t="s">
        <v>171</v>
      </c>
      <c r="AC106" s="28">
        <v>31</v>
      </c>
      <c r="AD106" s="12">
        <v>56</v>
      </c>
      <c r="AE106" s="12">
        <v>34.117647058823522</v>
      </c>
      <c r="AF106" s="12">
        <v>27.669411764705877</v>
      </c>
      <c r="AG106" s="12"/>
      <c r="AH106" s="64" t="s">
        <v>185</v>
      </c>
      <c r="AI106" s="28">
        <v>0.68300000000000005</v>
      </c>
      <c r="AJ106" s="12">
        <v>9.8399999999999932E-2</v>
      </c>
      <c r="AK106" s="12">
        <v>57.068062827225148</v>
      </c>
      <c r="AL106" s="12">
        <v>46.282198952879597</v>
      </c>
    </row>
    <row r="107" spans="1:38" ht="12.75" x14ac:dyDescent="0.2">
      <c r="A107" s="69" t="s">
        <v>158</v>
      </c>
      <c r="B107" s="12">
        <v>25.568709988374859</v>
      </c>
      <c r="C107" s="12"/>
      <c r="D107" s="79" t="s">
        <v>163</v>
      </c>
      <c r="E107" s="28">
        <v>1</v>
      </c>
      <c r="F107" s="12">
        <v>26</v>
      </c>
      <c r="G107" s="12">
        <v>0</v>
      </c>
      <c r="H107" s="12">
        <v>0</v>
      </c>
      <c r="I107" s="12"/>
      <c r="J107" s="79" t="s">
        <v>145</v>
      </c>
      <c r="K107" s="28">
        <v>33</v>
      </c>
      <c r="L107" s="12">
        <v>81</v>
      </c>
      <c r="M107" s="12">
        <v>26.36363636363636</v>
      </c>
      <c r="N107" s="12">
        <v>21.380909090909089</v>
      </c>
      <c r="O107" s="12"/>
      <c r="P107" s="79" t="s">
        <v>182</v>
      </c>
      <c r="Q107" s="28">
        <v>8</v>
      </c>
      <c r="R107" s="12">
        <v>6</v>
      </c>
      <c r="S107" s="12">
        <v>40</v>
      </c>
      <c r="T107" s="12">
        <v>32.440000000000005</v>
      </c>
      <c r="U107" s="12"/>
      <c r="V107" s="84" t="s">
        <v>146</v>
      </c>
      <c r="W107" s="28">
        <v>38</v>
      </c>
      <c r="X107" s="12">
        <v>138</v>
      </c>
      <c r="Y107" s="12">
        <v>20.23121387283237</v>
      </c>
      <c r="Z107" s="12">
        <v>16.407514450867055</v>
      </c>
      <c r="AA107" s="12"/>
      <c r="AB107" s="53" t="s">
        <v>173</v>
      </c>
      <c r="AC107" s="28">
        <v>25</v>
      </c>
      <c r="AD107" s="12">
        <v>62</v>
      </c>
      <c r="AE107" s="12">
        <v>27.058823529411768</v>
      </c>
      <c r="AF107" s="12">
        <v>21.944705882352945</v>
      </c>
      <c r="AG107" s="12"/>
      <c r="AH107" s="64" t="s">
        <v>159</v>
      </c>
      <c r="AI107" s="28">
        <v>0.67249999999999999</v>
      </c>
      <c r="AJ107" s="12">
        <v>0.1089</v>
      </c>
      <c r="AK107" s="12">
        <v>52.486910994764386</v>
      </c>
      <c r="AL107" s="12">
        <v>42.56688481675392</v>
      </c>
    </row>
    <row r="108" spans="1:38" ht="12.75" x14ac:dyDescent="0.2">
      <c r="A108" s="69" t="s">
        <v>171</v>
      </c>
      <c r="B108" s="12">
        <v>24.959317991839043</v>
      </c>
      <c r="C108" s="12"/>
      <c r="D108" s="62" t="s">
        <v>166</v>
      </c>
      <c r="E108" s="28">
        <v>1</v>
      </c>
      <c r="F108" s="12">
        <v>26</v>
      </c>
      <c r="G108" s="12">
        <v>0</v>
      </c>
      <c r="H108" s="12">
        <v>0</v>
      </c>
      <c r="I108" s="12"/>
      <c r="J108" s="65" t="s">
        <v>143</v>
      </c>
      <c r="K108" s="28">
        <v>31</v>
      </c>
      <c r="L108" s="12">
        <v>83</v>
      </c>
      <c r="M108" s="12">
        <v>24.545454545454547</v>
      </c>
      <c r="N108" s="12">
        <v>19.90636363636364</v>
      </c>
      <c r="O108" s="12"/>
      <c r="P108" s="64" t="s">
        <v>159</v>
      </c>
      <c r="Q108" s="28">
        <v>7</v>
      </c>
      <c r="R108" s="12">
        <v>7</v>
      </c>
      <c r="S108" s="12">
        <v>30</v>
      </c>
      <c r="T108" s="12">
        <v>24.330000000000002</v>
      </c>
      <c r="U108" s="12"/>
      <c r="V108" s="84" t="s">
        <v>151</v>
      </c>
      <c r="W108" s="28">
        <v>38</v>
      </c>
      <c r="X108" s="12">
        <v>138</v>
      </c>
      <c r="Y108" s="12">
        <v>20.23121387283237</v>
      </c>
      <c r="Z108" s="12">
        <v>16.407514450867055</v>
      </c>
      <c r="AA108" s="12"/>
      <c r="AB108" s="79" t="s">
        <v>178</v>
      </c>
      <c r="AC108" s="28">
        <v>25</v>
      </c>
      <c r="AD108" s="12">
        <v>62</v>
      </c>
      <c r="AE108" s="12">
        <v>27.058823529411768</v>
      </c>
      <c r="AF108" s="12">
        <v>21.944705882352945</v>
      </c>
      <c r="AG108" s="12"/>
      <c r="AH108" s="53" t="s">
        <v>18</v>
      </c>
      <c r="AI108" s="28">
        <v>0.66610000000000003</v>
      </c>
      <c r="AJ108" s="12">
        <v>0.11529999999999996</v>
      </c>
      <c r="AK108" s="12">
        <v>49.694589877835959</v>
      </c>
      <c r="AL108" s="12">
        <v>40.302312390924968</v>
      </c>
    </row>
    <row r="109" spans="1:38" ht="12.75" x14ac:dyDescent="0.2">
      <c r="A109" s="73" t="s">
        <v>155</v>
      </c>
      <c r="B109" s="12">
        <v>24.131321047590102</v>
      </c>
      <c r="C109" s="12"/>
      <c r="D109" s="62" t="s">
        <v>171</v>
      </c>
      <c r="E109" s="28">
        <v>1</v>
      </c>
      <c r="F109" s="12">
        <v>26</v>
      </c>
      <c r="G109" s="12">
        <v>0</v>
      </c>
      <c r="H109" s="12">
        <v>0</v>
      </c>
      <c r="I109" s="12"/>
      <c r="J109" s="64" t="s">
        <v>172</v>
      </c>
      <c r="K109" s="28">
        <v>30</v>
      </c>
      <c r="L109" s="12">
        <v>84</v>
      </c>
      <c r="M109" s="12">
        <v>23.63636363636364</v>
      </c>
      <c r="N109" s="12">
        <v>19.169090909090915</v>
      </c>
      <c r="O109" s="12"/>
      <c r="P109" s="64" t="s">
        <v>167</v>
      </c>
      <c r="Q109" s="28">
        <v>7</v>
      </c>
      <c r="R109" s="12">
        <v>7</v>
      </c>
      <c r="S109" s="12">
        <v>30</v>
      </c>
      <c r="T109" s="12">
        <v>24.330000000000002</v>
      </c>
      <c r="U109" s="12"/>
      <c r="V109" s="84" t="s">
        <v>152</v>
      </c>
      <c r="W109" s="28">
        <v>38</v>
      </c>
      <c r="X109" s="12">
        <v>138</v>
      </c>
      <c r="Y109" s="12">
        <v>20.23121387283237</v>
      </c>
      <c r="Z109" s="12">
        <v>16.407514450867055</v>
      </c>
      <c r="AA109" s="12"/>
      <c r="AB109" s="64" t="s">
        <v>172</v>
      </c>
      <c r="AC109" s="28">
        <v>23</v>
      </c>
      <c r="AD109" s="12">
        <v>64</v>
      </c>
      <c r="AE109" s="12">
        <v>24.705882352941174</v>
      </c>
      <c r="AF109" s="12">
        <v>20.036470588235293</v>
      </c>
      <c r="AG109" s="12"/>
      <c r="AH109" s="64" t="s">
        <v>176</v>
      </c>
      <c r="AI109" s="28">
        <v>0.65839999999999999</v>
      </c>
      <c r="AJ109" s="12">
        <v>0.123</v>
      </c>
      <c r="AK109" s="12">
        <v>46.335078534031403</v>
      </c>
      <c r="AL109" s="12">
        <v>37.577748691099472</v>
      </c>
    </row>
    <row r="110" spans="1:38" ht="12.75" x14ac:dyDescent="0.2">
      <c r="A110" s="71" t="s">
        <v>174</v>
      </c>
      <c r="B110" s="12">
        <v>23.413037677598037</v>
      </c>
      <c r="C110" s="12"/>
      <c r="D110" s="64" t="s">
        <v>176</v>
      </c>
      <c r="E110" s="28">
        <v>1</v>
      </c>
      <c r="F110" s="12">
        <v>26</v>
      </c>
      <c r="G110" s="12">
        <v>0</v>
      </c>
      <c r="H110" s="12">
        <v>0</v>
      </c>
      <c r="I110" s="12"/>
      <c r="J110" s="79" t="s">
        <v>163</v>
      </c>
      <c r="K110" s="28">
        <v>29</v>
      </c>
      <c r="L110" s="12">
        <v>85</v>
      </c>
      <c r="M110" s="12">
        <v>22.727272727272734</v>
      </c>
      <c r="N110" s="12">
        <v>18.431818181818187</v>
      </c>
      <c r="O110" s="12"/>
      <c r="P110" s="62" t="s">
        <v>171</v>
      </c>
      <c r="Q110" s="28">
        <v>7</v>
      </c>
      <c r="R110" s="12">
        <v>7</v>
      </c>
      <c r="S110" s="12">
        <v>30</v>
      </c>
      <c r="T110" s="12">
        <v>24.330000000000002</v>
      </c>
      <c r="U110" s="12"/>
      <c r="V110" s="84" t="s">
        <v>165</v>
      </c>
      <c r="W110" s="28">
        <v>38</v>
      </c>
      <c r="X110" s="12">
        <v>138</v>
      </c>
      <c r="Y110" s="12">
        <v>20.23121387283237</v>
      </c>
      <c r="Z110" s="12">
        <v>16.407514450867055</v>
      </c>
      <c r="AA110" s="12"/>
      <c r="AB110" s="65" t="s">
        <v>189</v>
      </c>
      <c r="AC110" s="28">
        <v>21</v>
      </c>
      <c r="AD110" s="12">
        <v>66</v>
      </c>
      <c r="AE110" s="12">
        <v>22.35294117647058</v>
      </c>
      <c r="AF110" s="12">
        <v>18.128235294117641</v>
      </c>
      <c r="AG110" s="12"/>
      <c r="AH110" s="64" t="s">
        <v>190</v>
      </c>
      <c r="AI110" s="28">
        <v>0.65839999999999999</v>
      </c>
      <c r="AJ110" s="12">
        <v>0.123</v>
      </c>
      <c r="AK110" s="12">
        <v>46.335078534031403</v>
      </c>
      <c r="AL110" s="12">
        <v>37.577748691099472</v>
      </c>
    </row>
    <row r="111" spans="1:38" ht="12.75" x14ac:dyDescent="0.2">
      <c r="A111" s="71" t="s">
        <v>159</v>
      </c>
      <c r="B111" s="12">
        <v>22.855304373418676</v>
      </c>
      <c r="C111" s="12"/>
      <c r="D111" s="62" t="s">
        <v>177</v>
      </c>
      <c r="E111" s="28">
        <v>1</v>
      </c>
      <c r="F111" s="12">
        <v>26</v>
      </c>
      <c r="G111" s="12">
        <v>0</v>
      </c>
      <c r="H111" s="12">
        <v>0</v>
      </c>
      <c r="I111" s="12"/>
      <c r="J111" s="79" t="s">
        <v>147</v>
      </c>
      <c r="K111" s="28">
        <v>28</v>
      </c>
      <c r="L111" s="12">
        <v>86</v>
      </c>
      <c r="M111" s="12">
        <v>21.818181818181827</v>
      </c>
      <c r="N111" s="12">
        <v>17.694545454545462</v>
      </c>
      <c r="O111" s="12"/>
      <c r="P111" s="65" t="s">
        <v>188</v>
      </c>
      <c r="Q111" s="28">
        <v>7</v>
      </c>
      <c r="R111" s="12">
        <v>7</v>
      </c>
      <c r="S111" s="12">
        <v>30</v>
      </c>
      <c r="T111" s="12">
        <v>24.330000000000002</v>
      </c>
      <c r="U111" s="12"/>
      <c r="V111" s="84" t="s">
        <v>175</v>
      </c>
      <c r="W111" s="28">
        <v>38</v>
      </c>
      <c r="X111" s="12">
        <v>138</v>
      </c>
      <c r="Y111" s="12">
        <v>20.23121387283237</v>
      </c>
      <c r="Z111" s="12">
        <v>16.407514450867055</v>
      </c>
      <c r="AA111" s="12"/>
      <c r="AB111" s="71" t="s">
        <v>244</v>
      </c>
      <c r="AC111" s="28">
        <v>18</v>
      </c>
      <c r="AD111" s="12">
        <v>69</v>
      </c>
      <c r="AE111" s="12">
        <v>18.82352941176471</v>
      </c>
      <c r="AF111" s="12">
        <v>15.265882352941182</v>
      </c>
      <c r="AG111" s="12"/>
      <c r="AH111" s="64" t="s">
        <v>172</v>
      </c>
      <c r="AI111" s="28">
        <v>0.64549999999999996</v>
      </c>
      <c r="AJ111" s="12">
        <v>0.13590000000000002</v>
      </c>
      <c r="AK111" s="12">
        <v>40.706806282722489</v>
      </c>
      <c r="AL111" s="12">
        <v>33.013219895287939</v>
      </c>
    </row>
    <row r="112" spans="1:38" ht="12.75" x14ac:dyDescent="0.2">
      <c r="A112" s="71" t="s">
        <v>185</v>
      </c>
      <c r="B112" s="12">
        <v>21.619642815392655</v>
      </c>
      <c r="C112" s="12"/>
      <c r="D112" s="79" t="s">
        <v>178</v>
      </c>
      <c r="E112" s="28">
        <v>1</v>
      </c>
      <c r="F112" s="12">
        <v>26</v>
      </c>
      <c r="G112" s="12">
        <v>0</v>
      </c>
      <c r="H112" s="12">
        <v>0</v>
      </c>
      <c r="I112" s="12"/>
      <c r="J112" s="53" t="s">
        <v>156</v>
      </c>
      <c r="K112" s="28">
        <v>28</v>
      </c>
      <c r="L112" s="12">
        <v>86</v>
      </c>
      <c r="M112" s="12">
        <v>21.818181818181827</v>
      </c>
      <c r="N112" s="12">
        <v>17.694545454545462</v>
      </c>
      <c r="O112" s="12"/>
      <c r="P112" s="53" t="s">
        <v>18</v>
      </c>
      <c r="Q112" s="28">
        <v>6</v>
      </c>
      <c r="R112" s="12">
        <v>8</v>
      </c>
      <c r="S112" s="12">
        <v>20</v>
      </c>
      <c r="T112" s="12">
        <v>16.220000000000002</v>
      </c>
      <c r="U112" s="12"/>
      <c r="V112" s="65" t="s">
        <v>143</v>
      </c>
      <c r="W112" s="28">
        <v>32</v>
      </c>
      <c r="X112" s="12">
        <v>144</v>
      </c>
      <c r="Y112" s="12">
        <v>16.763005780346816</v>
      </c>
      <c r="Z112" s="12">
        <v>13.594797687861268</v>
      </c>
      <c r="AA112" s="12"/>
      <c r="AB112" s="65" t="s">
        <v>143</v>
      </c>
      <c r="AC112" s="28">
        <v>16</v>
      </c>
      <c r="AD112" s="12">
        <v>71</v>
      </c>
      <c r="AE112" s="12">
        <v>16.470588235294116</v>
      </c>
      <c r="AF112" s="12">
        <v>13.357647058823529</v>
      </c>
      <c r="AG112" s="12"/>
      <c r="AH112" s="64" t="s">
        <v>174</v>
      </c>
      <c r="AI112" s="28">
        <v>0.64549999999999996</v>
      </c>
      <c r="AJ112" s="12">
        <v>0.13590000000000002</v>
      </c>
      <c r="AK112" s="12">
        <v>40.706806282722489</v>
      </c>
      <c r="AL112" s="12">
        <v>33.013219895287939</v>
      </c>
    </row>
    <row r="113" spans="1:38" ht="12.75" x14ac:dyDescent="0.2">
      <c r="A113" s="33" t="s">
        <v>173</v>
      </c>
      <c r="B113" s="12">
        <v>21.461074831430739</v>
      </c>
      <c r="C113" s="12"/>
      <c r="D113" s="79" t="s">
        <v>179</v>
      </c>
      <c r="E113" s="28">
        <v>1</v>
      </c>
      <c r="F113" s="12">
        <v>26</v>
      </c>
      <c r="G113" s="12">
        <v>0</v>
      </c>
      <c r="H113" s="12">
        <v>0</v>
      </c>
      <c r="I113" s="12"/>
      <c r="J113" s="79" t="s">
        <v>178</v>
      </c>
      <c r="K113" s="28">
        <v>28</v>
      </c>
      <c r="L113" s="12">
        <v>86</v>
      </c>
      <c r="M113" s="12">
        <v>21.818181818181827</v>
      </c>
      <c r="N113" s="12">
        <v>17.694545454545462</v>
      </c>
      <c r="O113" s="12"/>
      <c r="P113" s="71" t="s">
        <v>244</v>
      </c>
      <c r="Q113" s="28">
        <v>6</v>
      </c>
      <c r="R113" s="12">
        <v>8</v>
      </c>
      <c r="S113" s="12">
        <v>20</v>
      </c>
      <c r="T113" s="12">
        <v>16.220000000000002</v>
      </c>
      <c r="U113" s="12"/>
      <c r="V113" s="53" t="s">
        <v>18</v>
      </c>
      <c r="W113" s="28">
        <v>14</v>
      </c>
      <c r="X113" s="12">
        <v>162</v>
      </c>
      <c r="Y113" s="12">
        <v>6.3583815028901682</v>
      </c>
      <c r="Z113" s="12">
        <v>5.1566473988439272</v>
      </c>
      <c r="AA113" s="12"/>
      <c r="AB113" s="79" t="s">
        <v>145</v>
      </c>
      <c r="AC113" s="28">
        <v>16</v>
      </c>
      <c r="AD113" s="12">
        <v>71</v>
      </c>
      <c r="AE113" s="12">
        <v>16.470588235294116</v>
      </c>
      <c r="AF113" s="12">
        <v>13.357647058823529</v>
      </c>
      <c r="AG113" s="12"/>
      <c r="AH113" s="65" t="s">
        <v>155</v>
      </c>
      <c r="AI113" s="28">
        <v>0.64359999999999995</v>
      </c>
      <c r="AJ113" s="12">
        <v>0.13780000000000003</v>
      </c>
      <c r="AK113" s="12">
        <v>39.877835951134351</v>
      </c>
      <c r="AL113" s="12">
        <v>32.34092495636996</v>
      </c>
    </row>
    <row r="114" spans="1:38" ht="12.75" x14ac:dyDescent="0.2">
      <c r="A114" s="71" t="s">
        <v>172</v>
      </c>
      <c r="B114" s="12">
        <v>17.963002026974152</v>
      </c>
      <c r="C114" s="12"/>
      <c r="D114" s="62" t="s">
        <v>180</v>
      </c>
      <c r="E114" s="28">
        <v>1</v>
      </c>
      <c r="F114" s="12">
        <v>26</v>
      </c>
      <c r="G114" s="12">
        <v>0</v>
      </c>
      <c r="H114" s="12">
        <v>0</v>
      </c>
      <c r="I114" s="12"/>
      <c r="J114" s="65" t="s">
        <v>148</v>
      </c>
      <c r="K114" s="28">
        <v>27</v>
      </c>
      <c r="L114" s="12">
        <v>87</v>
      </c>
      <c r="M114" s="12">
        <v>20.909090909090907</v>
      </c>
      <c r="N114" s="12">
        <v>16.957272727272727</v>
      </c>
      <c r="O114" s="12"/>
      <c r="P114" s="65" t="s">
        <v>143</v>
      </c>
      <c r="Q114" s="28">
        <v>5</v>
      </c>
      <c r="R114" s="12">
        <v>9</v>
      </c>
      <c r="S114" s="12">
        <v>10</v>
      </c>
      <c r="T114" s="12">
        <v>8.1100000000000012</v>
      </c>
      <c r="U114" s="12"/>
      <c r="V114" s="64" t="s">
        <v>159</v>
      </c>
      <c r="W114" s="28">
        <v>11</v>
      </c>
      <c r="X114" s="12">
        <v>165</v>
      </c>
      <c r="Y114" s="12">
        <v>4.6242774566473912</v>
      </c>
      <c r="Z114" s="12">
        <v>3.7502890173410344</v>
      </c>
      <c r="AA114" s="12"/>
      <c r="AB114" s="65" t="s">
        <v>148</v>
      </c>
      <c r="AC114" s="28">
        <v>16</v>
      </c>
      <c r="AD114" s="12">
        <v>71</v>
      </c>
      <c r="AE114" s="12">
        <v>16.470588235294116</v>
      </c>
      <c r="AF114" s="12">
        <v>13.357647058823529</v>
      </c>
      <c r="AG114" s="12"/>
      <c r="AH114" s="64" t="s">
        <v>184</v>
      </c>
      <c r="AI114" s="28">
        <v>0.64029999999999998</v>
      </c>
      <c r="AJ114" s="12">
        <v>0.1411</v>
      </c>
      <c r="AK114" s="12">
        <v>38.438045375218138</v>
      </c>
      <c r="AL114" s="12">
        <v>31.173254799301912</v>
      </c>
    </row>
    <row r="115" spans="1:38" ht="12.75" x14ac:dyDescent="0.2">
      <c r="A115" s="33" t="s">
        <v>153</v>
      </c>
      <c r="B115" s="12">
        <v>15.706583064606804</v>
      </c>
      <c r="C115" s="12"/>
      <c r="D115" s="79" t="s">
        <v>182</v>
      </c>
      <c r="E115" s="28">
        <v>1</v>
      </c>
      <c r="F115" s="12">
        <v>26</v>
      </c>
      <c r="G115" s="12">
        <v>0</v>
      </c>
      <c r="H115" s="12">
        <v>0</v>
      </c>
      <c r="I115" s="12"/>
      <c r="J115" s="79" t="s">
        <v>179</v>
      </c>
      <c r="K115" s="28">
        <v>27</v>
      </c>
      <c r="L115" s="12">
        <v>87</v>
      </c>
      <c r="M115" s="12">
        <v>20.909090909090907</v>
      </c>
      <c r="N115" s="12">
        <v>16.957272727272727</v>
      </c>
      <c r="O115" s="12"/>
      <c r="P115" s="65" t="s">
        <v>155</v>
      </c>
      <c r="Q115" s="28">
        <v>5</v>
      </c>
      <c r="R115" s="12">
        <v>9</v>
      </c>
      <c r="S115" s="12">
        <v>10</v>
      </c>
      <c r="T115" s="12">
        <v>8.1100000000000012</v>
      </c>
      <c r="U115" s="12"/>
      <c r="V115" s="79" t="s">
        <v>178</v>
      </c>
      <c r="W115" s="28">
        <v>10</v>
      </c>
      <c r="X115" s="12">
        <v>166</v>
      </c>
      <c r="Y115" s="12">
        <v>4.0462427745664655</v>
      </c>
      <c r="Z115" s="12">
        <v>3.2815028901734036</v>
      </c>
      <c r="AA115" s="12"/>
      <c r="AB115" s="64" t="s">
        <v>157</v>
      </c>
      <c r="AC115" s="28">
        <v>16</v>
      </c>
      <c r="AD115" s="12">
        <v>71</v>
      </c>
      <c r="AE115" s="12">
        <v>16.470588235294116</v>
      </c>
      <c r="AF115" s="12">
        <v>13.357647058823529</v>
      </c>
      <c r="AG115" s="12"/>
      <c r="AH115" s="33" t="s">
        <v>162</v>
      </c>
      <c r="AI115" s="28">
        <v>0.6391</v>
      </c>
      <c r="AJ115" s="12">
        <v>0.14229999999999998</v>
      </c>
      <c r="AK115" s="12">
        <v>37.914485165794062</v>
      </c>
      <c r="AL115" s="12">
        <v>30.748647469458987</v>
      </c>
    </row>
    <row r="116" spans="1:38" ht="12.75" x14ac:dyDescent="0.2">
      <c r="A116" s="73" t="s">
        <v>143</v>
      </c>
      <c r="B116" s="12">
        <v>11.526294998105515</v>
      </c>
      <c r="C116" s="12"/>
      <c r="D116" s="79" t="s">
        <v>183</v>
      </c>
      <c r="E116" s="28">
        <v>1</v>
      </c>
      <c r="F116" s="12">
        <v>26</v>
      </c>
      <c r="G116" s="12">
        <v>0</v>
      </c>
      <c r="H116" s="12">
        <v>0</v>
      </c>
      <c r="I116" s="12"/>
      <c r="J116" s="62" t="s">
        <v>158</v>
      </c>
      <c r="K116" s="28">
        <v>22</v>
      </c>
      <c r="L116" s="12">
        <v>92</v>
      </c>
      <c r="M116" s="12">
        <v>16.36363636363636</v>
      </c>
      <c r="N116" s="12">
        <v>13.270909090909088</v>
      </c>
      <c r="O116" s="12"/>
      <c r="P116" s="65" t="s">
        <v>148</v>
      </c>
      <c r="Q116" s="28">
        <v>4</v>
      </c>
      <c r="R116" s="12">
        <v>10</v>
      </c>
      <c r="S116" s="12">
        <v>0</v>
      </c>
      <c r="T116" s="12">
        <v>0</v>
      </c>
      <c r="U116" s="12"/>
      <c r="V116" s="65" t="s">
        <v>188</v>
      </c>
      <c r="W116" s="28">
        <v>10</v>
      </c>
      <c r="X116" s="12">
        <v>166</v>
      </c>
      <c r="Y116" s="12">
        <v>4.0462427745664655</v>
      </c>
      <c r="Z116" s="12">
        <v>3.2815028901734036</v>
      </c>
      <c r="AA116" s="12"/>
      <c r="AB116" s="65" t="s">
        <v>188</v>
      </c>
      <c r="AC116" s="28">
        <v>11</v>
      </c>
      <c r="AD116" s="12">
        <v>76</v>
      </c>
      <c r="AE116" s="12">
        <v>10.588235294117638</v>
      </c>
      <c r="AF116" s="12">
        <v>8.5870588235294054</v>
      </c>
      <c r="AG116" s="12"/>
      <c r="AH116" s="62" t="s">
        <v>158</v>
      </c>
      <c r="AI116" s="28">
        <v>0.61829999999999996</v>
      </c>
      <c r="AJ116" s="12">
        <v>0.16310000000000002</v>
      </c>
      <c r="AK116" s="12">
        <v>28.839441535776587</v>
      </c>
      <c r="AL116" s="12">
        <v>23.388787085514814</v>
      </c>
    </row>
    <row r="117" spans="1:38" ht="12.75" x14ac:dyDescent="0.2">
      <c r="A117" s="33" t="s">
        <v>18</v>
      </c>
      <c r="B117" s="12">
        <v>10.279826631628149</v>
      </c>
      <c r="C117" s="12"/>
      <c r="D117" s="64" t="s">
        <v>184</v>
      </c>
      <c r="E117" s="28">
        <v>1</v>
      </c>
      <c r="F117" s="12">
        <v>26</v>
      </c>
      <c r="G117" s="12">
        <v>0</v>
      </c>
      <c r="H117" s="12">
        <v>0</v>
      </c>
      <c r="I117" s="12"/>
      <c r="J117" s="53" t="s">
        <v>153</v>
      </c>
      <c r="K117" s="28">
        <v>19</v>
      </c>
      <c r="L117" s="12">
        <v>95</v>
      </c>
      <c r="M117" s="12">
        <v>13.63636363636364</v>
      </c>
      <c r="N117" s="12">
        <v>11.059090909090912</v>
      </c>
      <c r="O117" s="12"/>
      <c r="P117" s="53" t="s">
        <v>150</v>
      </c>
      <c r="Q117" s="28">
        <v>4</v>
      </c>
      <c r="R117" s="12">
        <v>10</v>
      </c>
      <c r="S117" s="12">
        <v>0</v>
      </c>
      <c r="T117" s="12">
        <v>0</v>
      </c>
      <c r="U117" s="12"/>
      <c r="V117" s="64" t="s">
        <v>185</v>
      </c>
      <c r="W117" s="28">
        <v>9</v>
      </c>
      <c r="X117" s="12">
        <v>167</v>
      </c>
      <c r="Y117" s="12">
        <v>3.4682080924855399</v>
      </c>
      <c r="Z117" s="12">
        <v>2.8127167630057732</v>
      </c>
      <c r="AA117" s="12"/>
      <c r="AB117" s="64" t="s">
        <v>185</v>
      </c>
      <c r="AC117" s="28">
        <v>10</v>
      </c>
      <c r="AD117" s="12">
        <v>77</v>
      </c>
      <c r="AE117" s="12">
        <v>9.4117647058823479</v>
      </c>
      <c r="AF117" s="12">
        <v>7.6329411764705846</v>
      </c>
      <c r="AG117" s="12"/>
      <c r="AH117" s="65" t="s">
        <v>148</v>
      </c>
      <c r="AI117" s="28">
        <v>0.60640000000000005</v>
      </c>
      <c r="AJ117" s="12">
        <v>0.17499999999999993</v>
      </c>
      <c r="AK117" s="12">
        <v>23.6474694589878</v>
      </c>
      <c r="AL117" s="12">
        <v>19.178097731239106</v>
      </c>
    </row>
    <row r="118" spans="1:38" ht="12.75" x14ac:dyDescent="0.2">
      <c r="A118" s="33" t="s">
        <v>150</v>
      </c>
      <c r="B118" s="12">
        <v>9.9353584641533939</v>
      </c>
      <c r="C118" s="12"/>
      <c r="D118" s="64" t="s">
        <v>185</v>
      </c>
      <c r="E118" s="28">
        <v>1</v>
      </c>
      <c r="F118" s="12">
        <v>26</v>
      </c>
      <c r="G118" s="12">
        <v>0</v>
      </c>
      <c r="H118" s="12">
        <v>0</v>
      </c>
      <c r="I118" s="12"/>
      <c r="J118" s="65" t="s">
        <v>188</v>
      </c>
      <c r="K118" s="28">
        <v>18</v>
      </c>
      <c r="L118" s="12">
        <v>96</v>
      </c>
      <c r="M118" s="12">
        <v>12.727272727272734</v>
      </c>
      <c r="N118" s="12">
        <v>10.321818181818188</v>
      </c>
      <c r="O118" s="12"/>
      <c r="P118" s="53" t="s">
        <v>153</v>
      </c>
      <c r="Q118" s="28">
        <v>4</v>
      </c>
      <c r="R118" s="12">
        <v>10</v>
      </c>
      <c r="S118" s="12">
        <v>0</v>
      </c>
      <c r="T118" s="12">
        <v>0</v>
      </c>
      <c r="U118" s="12"/>
      <c r="V118" s="65" t="s">
        <v>148</v>
      </c>
      <c r="W118" s="28">
        <v>8</v>
      </c>
      <c r="X118" s="12">
        <v>168</v>
      </c>
      <c r="Y118" s="12">
        <v>2.8901734104046142</v>
      </c>
      <c r="Z118" s="12">
        <v>2.3439306358381424</v>
      </c>
      <c r="AA118" s="12"/>
      <c r="AB118" s="53" t="s">
        <v>153</v>
      </c>
      <c r="AC118" s="28">
        <v>6</v>
      </c>
      <c r="AD118" s="12">
        <v>81</v>
      </c>
      <c r="AE118" s="12">
        <v>4.705882352941174</v>
      </c>
      <c r="AF118" s="12">
        <v>3.8164705882352923</v>
      </c>
      <c r="AG118" s="12"/>
      <c r="AH118" s="53" t="s">
        <v>150</v>
      </c>
      <c r="AI118" s="28">
        <v>0.5988</v>
      </c>
      <c r="AJ118" s="12">
        <v>0.18259999999999998</v>
      </c>
      <c r="AK118" s="12">
        <v>20.331588132635247</v>
      </c>
      <c r="AL118" s="12">
        <v>16.488917975567187</v>
      </c>
    </row>
    <row r="119" spans="1:38" ht="12.75" x14ac:dyDescent="0.2">
      <c r="A119" s="33" t="s">
        <v>162</v>
      </c>
      <c r="B119" s="12">
        <v>9.593075145974197</v>
      </c>
      <c r="C119" s="12"/>
      <c r="D119" s="65" t="s">
        <v>188</v>
      </c>
      <c r="E119" s="28">
        <v>1</v>
      </c>
      <c r="F119" s="12">
        <v>26</v>
      </c>
      <c r="G119" s="12">
        <v>0</v>
      </c>
      <c r="H119" s="12">
        <v>0</v>
      </c>
      <c r="I119" s="12"/>
      <c r="J119" s="53" t="s">
        <v>150</v>
      </c>
      <c r="K119" s="28">
        <v>15</v>
      </c>
      <c r="L119" s="12">
        <v>99</v>
      </c>
      <c r="M119" s="12">
        <v>10</v>
      </c>
      <c r="N119" s="12">
        <v>8.1100000000000012</v>
      </c>
      <c r="O119" s="12"/>
      <c r="P119" s="33" t="s">
        <v>162</v>
      </c>
      <c r="Q119" s="28">
        <v>4</v>
      </c>
      <c r="R119" s="12">
        <v>10</v>
      </c>
      <c r="S119" s="12">
        <v>0</v>
      </c>
      <c r="T119" s="12">
        <v>0</v>
      </c>
      <c r="U119" s="12"/>
      <c r="V119" s="12" t="s">
        <v>195</v>
      </c>
      <c r="W119" s="12">
        <v>3</v>
      </c>
      <c r="X119" s="12">
        <v>192</v>
      </c>
      <c r="Y119" s="12">
        <v>0</v>
      </c>
      <c r="Z119" s="12">
        <v>0</v>
      </c>
      <c r="AA119" s="12"/>
      <c r="AB119" s="53" t="s">
        <v>150</v>
      </c>
      <c r="AC119" s="28">
        <v>3</v>
      </c>
      <c r="AD119" s="12">
        <v>84</v>
      </c>
      <c r="AE119" s="12">
        <v>1.1764705882352899</v>
      </c>
      <c r="AF119" s="12">
        <v>0.95411764705882018</v>
      </c>
      <c r="AG119" s="12"/>
      <c r="AH119" s="65" t="s">
        <v>143</v>
      </c>
      <c r="AI119" s="28">
        <v>0.59230000000000005</v>
      </c>
      <c r="AJ119" s="12">
        <v>0.18909999999999993</v>
      </c>
      <c r="AK119" s="12">
        <v>17.49563699825481</v>
      </c>
      <c r="AL119" s="12">
        <v>14.188961605584652</v>
      </c>
    </row>
    <row r="120" spans="1:38" ht="12.75" x14ac:dyDescent="0.2">
      <c r="A120" s="73" t="s">
        <v>188</v>
      </c>
      <c r="B120" s="12">
        <v>9.4577232926508188</v>
      </c>
      <c r="C120" s="12"/>
      <c r="D120" s="64" t="s">
        <v>190</v>
      </c>
      <c r="E120" s="28">
        <v>1</v>
      </c>
      <c r="F120" s="12">
        <v>26</v>
      </c>
      <c r="G120" s="12">
        <v>0</v>
      </c>
      <c r="H120" s="12">
        <v>0</v>
      </c>
      <c r="I120" s="12"/>
      <c r="J120" s="33" t="s">
        <v>162</v>
      </c>
      <c r="K120" s="28">
        <v>13</v>
      </c>
      <c r="L120" s="12">
        <v>101</v>
      </c>
      <c r="M120" s="12">
        <v>8.181818181818187</v>
      </c>
      <c r="N120" s="12">
        <v>6.6354545454545502</v>
      </c>
      <c r="O120" s="12"/>
      <c r="P120" s="53" t="s">
        <v>173</v>
      </c>
      <c r="Q120" s="28">
        <v>4</v>
      </c>
      <c r="R120" s="12">
        <v>10</v>
      </c>
      <c r="S120" s="12">
        <v>0</v>
      </c>
      <c r="T120" s="12">
        <v>0</v>
      </c>
      <c r="U120" s="12"/>
      <c r="V120" s="64" t="s">
        <v>172</v>
      </c>
      <c r="W120" s="28">
        <v>3</v>
      </c>
      <c r="X120" s="12">
        <v>173</v>
      </c>
      <c r="Y120" s="12">
        <v>-1.4210854715202004E-14</v>
      </c>
      <c r="Z120" s="12">
        <v>-1.1525003174028826E-14</v>
      </c>
      <c r="AA120" s="12"/>
      <c r="AB120" s="33" t="s">
        <v>162</v>
      </c>
      <c r="AC120" s="28">
        <v>3</v>
      </c>
      <c r="AD120" s="12">
        <v>84</v>
      </c>
      <c r="AE120" s="12">
        <v>1.1764705882352899</v>
      </c>
      <c r="AF120" s="12">
        <v>0.95411764705882018</v>
      </c>
      <c r="AG120" s="12"/>
      <c r="AH120" s="65" t="s">
        <v>188</v>
      </c>
      <c r="AI120" s="28">
        <v>0.58109999999999995</v>
      </c>
      <c r="AJ120" s="12">
        <v>0.20030000000000003</v>
      </c>
      <c r="AK120" s="12">
        <v>12.609075043629986</v>
      </c>
      <c r="AL120" s="12">
        <v>10.225959860383918</v>
      </c>
    </row>
    <row r="121" spans="1:38" ht="12.75" x14ac:dyDescent="0.2">
      <c r="A121" s="73" t="s">
        <v>148</v>
      </c>
      <c r="B121" s="12">
        <v>8.6394913588622497</v>
      </c>
      <c r="C121" s="12"/>
      <c r="D121" s="62" t="s">
        <v>194</v>
      </c>
      <c r="E121" s="28">
        <v>1</v>
      </c>
      <c r="F121" s="12">
        <v>26</v>
      </c>
      <c r="G121" s="12">
        <v>0</v>
      </c>
      <c r="H121" s="12">
        <v>0</v>
      </c>
      <c r="I121" s="12"/>
      <c r="J121" s="53" t="s">
        <v>18</v>
      </c>
      <c r="K121" s="28">
        <v>4</v>
      </c>
      <c r="L121" s="12">
        <v>110</v>
      </c>
      <c r="M121" s="12">
        <v>0</v>
      </c>
      <c r="N121" s="12">
        <v>0</v>
      </c>
      <c r="O121" s="12"/>
      <c r="P121" s="64" t="s">
        <v>186</v>
      </c>
      <c r="Q121" s="28">
        <v>4</v>
      </c>
      <c r="R121" s="12">
        <v>10</v>
      </c>
      <c r="S121" s="12">
        <v>0</v>
      </c>
      <c r="T121" s="12">
        <v>0</v>
      </c>
      <c r="U121" s="12"/>
      <c r="V121" s="64" t="s">
        <v>174</v>
      </c>
      <c r="W121" s="28">
        <v>3</v>
      </c>
      <c r="X121" s="12">
        <v>173</v>
      </c>
      <c r="Y121" s="12">
        <v>-1.4210854715202004E-14</v>
      </c>
      <c r="Z121" s="12">
        <v>-1.1525003174028826E-14</v>
      </c>
      <c r="AA121" s="12"/>
      <c r="AB121" s="53" t="s">
        <v>18</v>
      </c>
      <c r="AC121" s="28">
        <v>2</v>
      </c>
      <c r="AD121" s="12">
        <v>85</v>
      </c>
      <c r="AE121" s="12">
        <v>0</v>
      </c>
      <c r="AF121" s="12">
        <v>0</v>
      </c>
      <c r="AG121" s="12"/>
      <c r="AH121" s="71" t="s">
        <v>244</v>
      </c>
      <c r="AI121" s="28">
        <v>0.55220000000000002</v>
      </c>
      <c r="AJ121" s="12">
        <v>0.22919999999999996</v>
      </c>
      <c r="AK121" s="12">
        <v>0</v>
      </c>
      <c r="AL121" s="12">
        <v>0</v>
      </c>
    </row>
    <row r="122" spans="1:38" ht="12.75" x14ac:dyDescent="0.2">
      <c r="A122" s="33" t="s">
        <v>162</v>
      </c>
      <c r="B122" s="12">
        <v>6.9547941959374517</v>
      </c>
      <c r="C122" s="12"/>
      <c r="D122" s="12" t="s">
        <v>194</v>
      </c>
      <c r="E122" s="12">
        <v>1</v>
      </c>
      <c r="F122" s="12">
        <v>26</v>
      </c>
      <c r="G122" s="12">
        <v>0</v>
      </c>
      <c r="H122" s="12">
        <v>0</v>
      </c>
      <c r="I122" s="12"/>
      <c r="J122" s="74" t="s">
        <v>162</v>
      </c>
      <c r="K122" s="28">
        <v>13</v>
      </c>
      <c r="L122" s="12">
        <v>101</v>
      </c>
      <c r="M122" s="12">
        <v>0</v>
      </c>
      <c r="N122" s="12">
        <v>0</v>
      </c>
      <c r="O122" s="12"/>
      <c r="P122" s="12" t="s">
        <v>268</v>
      </c>
      <c r="Q122" s="12">
        <v>0</v>
      </c>
      <c r="R122" s="12">
        <v>14</v>
      </c>
      <c r="S122" s="12">
        <v>0</v>
      </c>
      <c r="T122" s="12">
        <v>0</v>
      </c>
      <c r="U122" s="12"/>
      <c r="V122" s="84" t="s">
        <v>195</v>
      </c>
      <c r="W122" s="28">
        <v>3</v>
      </c>
      <c r="X122" s="12">
        <v>173</v>
      </c>
      <c r="Y122" s="12">
        <v>-1.4210854715202004E-14</v>
      </c>
      <c r="Z122" s="12">
        <v>-1.1525003174028826E-14</v>
      </c>
      <c r="AA122" s="12"/>
      <c r="AB122" s="12" t="s">
        <v>162</v>
      </c>
      <c r="AC122" s="12">
        <v>3</v>
      </c>
      <c r="AD122" s="12">
        <v>84</v>
      </c>
      <c r="AE122" s="12">
        <v>0</v>
      </c>
      <c r="AF122" s="12">
        <v>0</v>
      </c>
      <c r="AG122" s="12"/>
      <c r="AH122" s="12" t="s">
        <v>268</v>
      </c>
      <c r="AI122" s="28">
        <v>0.55210000000000004</v>
      </c>
      <c r="AJ122" s="12">
        <v>0.22929999999999995</v>
      </c>
      <c r="AK122" s="12">
        <v>0</v>
      </c>
      <c r="AL122" s="12">
        <v>0</v>
      </c>
    </row>
    <row r="123" spans="1:38" ht="12.75" x14ac:dyDescent="0.2">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spans="1:38" ht="12.75" x14ac:dyDescent="0.2">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spans="1:38" ht="12.75" x14ac:dyDescent="0.2">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spans="1:38" ht="12.75" x14ac:dyDescent="0.2">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spans="1:38" ht="12.75" x14ac:dyDescent="0.2">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spans="1:38" ht="12.75" x14ac:dyDescent="0.2">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spans="1:38" ht="12.75" x14ac:dyDescent="0.2">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spans="1:38" ht="12.75" x14ac:dyDescent="0.2">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spans="1:38" ht="12.75" x14ac:dyDescent="0.2">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spans="1:38" ht="12.75" x14ac:dyDescent="0.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spans="1:38" ht="12.75" x14ac:dyDescent="0.2">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spans="1:38" ht="12.75" x14ac:dyDescent="0.2">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spans="1:38" ht="12.75" x14ac:dyDescent="0.2">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spans="1:38" ht="12.75" x14ac:dyDescent="0.2">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spans="1:38" ht="12.75" x14ac:dyDescent="0.2">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spans="1:38" ht="12.75" x14ac:dyDescent="0.2">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spans="1:38" ht="12.75" x14ac:dyDescent="0.2">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spans="1:38" ht="12.75" x14ac:dyDescent="0.2">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spans="1:38" ht="12.75" x14ac:dyDescent="0.2">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spans="1:38" ht="12.75" x14ac:dyDescent="0.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spans="1:38" ht="12.75" x14ac:dyDescent="0.2">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spans="1:38" ht="12.75" x14ac:dyDescent="0.2">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spans="1:38" ht="12.75" x14ac:dyDescent="0.2">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spans="1:38" ht="12.75" x14ac:dyDescent="0.2">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spans="1:38" ht="12.75" x14ac:dyDescent="0.2">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spans="1:38" ht="12.75" x14ac:dyDescent="0.2">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spans="1:38" ht="12.75" x14ac:dyDescent="0.2">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spans="1:38" ht="12.75" x14ac:dyDescent="0.2">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spans="1:38" ht="12.75" x14ac:dyDescent="0.2">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spans="1:38" ht="12.75" x14ac:dyDescent="0.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spans="1:38" ht="12.75" x14ac:dyDescent="0.2">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spans="1:38" ht="12.75" x14ac:dyDescent="0.2">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spans="1:38" ht="12.75" x14ac:dyDescent="0.2">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spans="1:38" ht="12.75" x14ac:dyDescent="0.2">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spans="1:38" ht="12.75" x14ac:dyDescent="0.2">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spans="1:38" ht="12.75" x14ac:dyDescent="0.2">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spans="1:38" ht="12.75" x14ac:dyDescent="0.2">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spans="1:38" ht="12.75" x14ac:dyDescent="0.2">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spans="1:38" ht="12.75" x14ac:dyDescent="0.2">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spans="1:38" ht="12.75" x14ac:dyDescent="0.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spans="1:38" ht="12.75" x14ac:dyDescent="0.2">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spans="1:38" ht="12.75" x14ac:dyDescent="0.2">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spans="1:38" ht="12.75" x14ac:dyDescent="0.2">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spans="1:38" ht="12.75" x14ac:dyDescent="0.2">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spans="1:38" ht="12.75" x14ac:dyDescent="0.2">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spans="1:38" ht="12.75" x14ac:dyDescent="0.2">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spans="1:38" ht="12.75" x14ac:dyDescent="0.2">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spans="1:38" ht="12.75" x14ac:dyDescent="0.2">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spans="1:38" ht="12.75" x14ac:dyDescent="0.2">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spans="1:38" ht="12.75" x14ac:dyDescent="0.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spans="1:38" ht="12.75" x14ac:dyDescent="0.2">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spans="1:38" ht="12.75" x14ac:dyDescent="0.2">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spans="1:38" ht="12.75" x14ac:dyDescent="0.2">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spans="1:38" ht="12.75" x14ac:dyDescent="0.2">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spans="1:38" ht="12.75" x14ac:dyDescent="0.2">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spans="1:38" ht="12.75" x14ac:dyDescent="0.2">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spans="1:38" ht="12.75" x14ac:dyDescent="0.2">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spans="1:38" ht="12.75" x14ac:dyDescent="0.2">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spans="1:38" ht="12.75" x14ac:dyDescent="0.2">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spans="1:38" ht="12.75" x14ac:dyDescent="0.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spans="1:38" ht="12.75" x14ac:dyDescent="0.2">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spans="1:38" ht="12.75" x14ac:dyDescent="0.2">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spans="1:38" ht="12.75" x14ac:dyDescent="0.2">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spans="1:38" ht="12.75" x14ac:dyDescent="0.2">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spans="1:38" ht="12.75" x14ac:dyDescent="0.2">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spans="1:38" ht="12.75" x14ac:dyDescent="0.2">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spans="1:38" ht="12.75" x14ac:dyDescent="0.2">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spans="1:38" ht="12.75" x14ac:dyDescent="0.2">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spans="1:38" ht="12.75" x14ac:dyDescent="0.2">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spans="1:38" ht="12.75" x14ac:dyDescent="0.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spans="1:38" ht="12.75" x14ac:dyDescent="0.2">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spans="1:38" ht="12.75" x14ac:dyDescent="0.2">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spans="1:38" ht="12.75" x14ac:dyDescent="0.2">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spans="1:38" ht="12.75" x14ac:dyDescent="0.2">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spans="1:38" ht="12.75" x14ac:dyDescent="0.2">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spans="1:38" ht="12.75" x14ac:dyDescent="0.2">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spans="1:38" ht="12.75" x14ac:dyDescent="0.2">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spans="1:38" ht="12.75" x14ac:dyDescent="0.2">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spans="1:38" ht="12.75" x14ac:dyDescent="0.2">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spans="1:38" ht="12.75" x14ac:dyDescent="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spans="1:38" ht="12.75" x14ac:dyDescent="0.2">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spans="1:38" ht="12.75" x14ac:dyDescent="0.2">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spans="1:38" ht="12.75" x14ac:dyDescent="0.2">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spans="1:38" ht="12.75" x14ac:dyDescent="0.2">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spans="1:38" ht="12.75" x14ac:dyDescent="0.2">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spans="1:38" ht="12.75" x14ac:dyDescent="0.2">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spans="1:38" ht="12.75" x14ac:dyDescent="0.2">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spans="1:38" ht="12.75" x14ac:dyDescent="0.2">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spans="1:38" ht="12.75" x14ac:dyDescent="0.2">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spans="1:38" ht="12.75" x14ac:dyDescent="0.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spans="1:38" ht="12.75" x14ac:dyDescent="0.2">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spans="1:38" ht="12.75" x14ac:dyDescent="0.2">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spans="1:38" ht="12.75" x14ac:dyDescent="0.2">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spans="1:38" ht="12.75" x14ac:dyDescent="0.2">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spans="1:38" ht="12.75" x14ac:dyDescent="0.2">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spans="1:38" ht="12.75" x14ac:dyDescent="0.2">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spans="1:38" ht="12.75" x14ac:dyDescent="0.2">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spans="1:38" ht="12.75" x14ac:dyDescent="0.2">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spans="1:38" ht="12.75" x14ac:dyDescent="0.2">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spans="1:38" ht="12.75" x14ac:dyDescent="0.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spans="1:38" ht="12.75" x14ac:dyDescent="0.2">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spans="1:38" ht="12.75" x14ac:dyDescent="0.2">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spans="1:38" ht="12.75" x14ac:dyDescent="0.2">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spans="1:38" ht="12.75" x14ac:dyDescent="0.2">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spans="1:38" ht="12.75" x14ac:dyDescent="0.2">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spans="1:38" ht="12.75" x14ac:dyDescent="0.2">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spans="1:38" ht="12.75" x14ac:dyDescent="0.2">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spans="1:38" ht="12.75" x14ac:dyDescent="0.2">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spans="1:38" ht="12.75" x14ac:dyDescent="0.2">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spans="1:38" ht="12.75" x14ac:dyDescent="0.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spans="1:38" ht="12.75" x14ac:dyDescent="0.2">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spans="1:38" ht="12.75" x14ac:dyDescent="0.2">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spans="1:38" ht="12.75" x14ac:dyDescent="0.2">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spans="1:38" ht="12.75" x14ac:dyDescent="0.2">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spans="1:38" ht="12.75" x14ac:dyDescent="0.2">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spans="1:38" ht="12.75" x14ac:dyDescent="0.2">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spans="1:38" ht="12.75" x14ac:dyDescent="0.2">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spans="1:38" ht="12.75" x14ac:dyDescent="0.2">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spans="1:38" ht="12.75" x14ac:dyDescent="0.2">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spans="1:38" ht="12.75" x14ac:dyDescent="0.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spans="1:38" ht="12.75" x14ac:dyDescent="0.2">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spans="1:38" ht="12.75" x14ac:dyDescent="0.2">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spans="1:38" ht="12.75" x14ac:dyDescent="0.2">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spans="1:38" ht="12.75" x14ac:dyDescent="0.2">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spans="1:38" ht="12.75" x14ac:dyDescent="0.2">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spans="1:38" ht="12.75" x14ac:dyDescent="0.2">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spans="1:38" ht="12.75" x14ac:dyDescent="0.2">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spans="1:38" ht="12.75" x14ac:dyDescent="0.2">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spans="1:38" ht="12.75" x14ac:dyDescent="0.2">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spans="1:38" ht="12.75" x14ac:dyDescent="0.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spans="1:38" ht="12.75" x14ac:dyDescent="0.2">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spans="1:38" ht="12.75" x14ac:dyDescent="0.2">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spans="1:38" ht="12.75" x14ac:dyDescent="0.2">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spans="1:38" ht="12.75" x14ac:dyDescent="0.2">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spans="1:38" ht="12.75" x14ac:dyDescent="0.2">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spans="1:38" ht="12.75" x14ac:dyDescent="0.2">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spans="1:38" ht="12.75" x14ac:dyDescent="0.2">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spans="1:38" ht="12.75" x14ac:dyDescent="0.2">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spans="1:38" ht="12.75" x14ac:dyDescent="0.2">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spans="1:38" ht="12.75" x14ac:dyDescent="0.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spans="1:38" ht="12.75" x14ac:dyDescent="0.2">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spans="1:38" ht="12.75" x14ac:dyDescent="0.2">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spans="1:38" ht="12.75" x14ac:dyDescent="0.2">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spans="1:38" ht="12.75" x14ac:dyDescent="0.2">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spans="1:38" ht="12.75" x14ac:dyDescent="0.2">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spans="1:38" ht="12.75" x14ac:dyDescent="0.2">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spans="1:38" ht="12.75" x14ac:dyDescent="0.2">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spans="1:38" ht="12.75" x14ac:dyDescent="0.2">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spans="1:38" ht="12.75" x14ac:dyDescent="0.2">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spans="1:38" ht="12.75" x14ac:dyDescent="0.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spans="1:38" ht="12.75" x14ac:dyDescent="0.2">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spans="1:38" ht="12.75" x14ac:dyDescent="0.2">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spans="1:38" ht="12.75" x14ac:dyDescent="0.2">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spans="1:38" ht="12.75" x14ac:dyDescent="0.2">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spans="1:38" ht="12.75" x14ac:dyDescent="0.2">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spans="1:38" ht="12.75" x14ac:dyDescent="0.2">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spans="1:38" ht="12.75" x14ac:dyDescent="0.2">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spans="1:38" ht="12.75" x14ac:dyDescent="0.2">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spans="1:38" ht="12.75" x14ac:dyDescent="0.2">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spans="1:38" ht="12.75" x14ac:dyDescent="0.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spans="1:38" ht="12.75" x14ac:dyDescent="0.2">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spans="1:38" ht="12.75" x14ac:dyDescent="0.2">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spans="1:38" ht="12.75" x14ac:dyDescent="0.2">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spans="1:38" ht="12.75" x14ac:dyDescent="0.2">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spans="1:38" ht="12.75" x14ac:dyDescent="0.2">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spans="1:38" ht="12.75" x14ac:dyDescent="0.2">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spans="1:38" ht="12.75" x14ac:dyDescent="0.2">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spans="1:38" ht="12.75" x14ac:dyDescent="0.2">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spans="1:38" ht="12.75" x14ac:dyDescent="0.2">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spans="1:38" ht="12.75" x14ac:dyDescent="0.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spans="1:38" ht="12.75" x14ac:dyDescent="0.2">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spans="1:38" ht="12.75" x14ac:dyDescent="0.2">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spans="1:38" ht="12.75" x14ac:dyDescent="0.2">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spans="1:38" ht="12.75" x14ac:dyDescent="0.2">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spans="1:38" ht="12.75" x14ac:dyDescent="0.2">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spans="1:38" ht="12.75" x14ac:dyDescent="0.2">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spans="1:38" ht="12.75" x14ac:dyDescent="0.2">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spans="1:38" ht="12.75" x14ac:dyDescent="0.2">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spans="1:38" ht="12.75" x14ac:dyDescent="0.2">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spans="1:38" ht="12.75" x14ac:dyDescent="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spans="1:38" ht="12.75" x14ac:dyDescent="0.2">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spans="1:38" ht="12.75" x14ac:dyDescent="0.2">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spans="1:38" ht="12.75" x14ac:dyDescent="0.2">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spans="1:38" ht="12.75" x14ac:dyDescent="0.2">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spans="1:38" ht="12.75" x14ac:dyDescent="0.2">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spans="1:38" ht="12.75" x14ac:dyDescent="0.2">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spans="1:38" ht="12.75" x14ac:dyDescent="0.2">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spans="1:38" ht="12.75" x14ac:dyDescent="0.2">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spans="1:38" ht="12.75" x14ac:dyDescent="0.2">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spans="1:38" ht="12.75" x14ac:dyDescent="0.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spans="1:38" ht="12.75" x14ac:dyDescent="0.2">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spans="1:38" ht="12.75" x14ac:dyDescent="0.2">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spans="1:38" ht="12.75" x14ac:dyDescent="0.2">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spans="1:38" ht="12.75" x14ac:dyDescent="0.2">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spans="1:38" ht="12.75" x14ac:dyDescent="0.2">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spans="1:38" ht="12.75" x14ac:dyDescent="0.2">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spans="1:38" ht="12.75" x14ac:dyDescent="0.2">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spans="1:38" ht="12.75" x14ac:dyDescent="0.2">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spans="1:38" ht="12.75" x14ac:dyDescent="0.2">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spans="1:38" ht="12.75" x14ac:dyDescent="0.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spans="1:38" ht="12.75" x14ac:dyDescent="0.2">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spans="1:38" ht="12.75" x14ac:dyDescent="0.2">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spans="1:38" ht="12.75" x14ac:dyDescent="0.2">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spans="1:38" ht="12.75" x14ac:dyDescent="0.2">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spans="1:38" ht="12.75" x14ac:dyDescent="0.2">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spans="1:38" ht="12.75" x14ac:dyDescent="0.2">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spans="1:38" ht="12.75" x14ac:dyDescent="0.2">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spans="1:38" ht="12.75" x14ac:dyDescent="0.2">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spans="1:38" ht="12.75" x14ac:dyDescent="0.2">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spans="1:38" ht="12.75" x14ac:dyDescent="0.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spans="1:38" ht="12.75" x14ac:dyDescent="0.2">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spans="1:38" ht="12.75" x14ac:dyDescent="0.2">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spans="1:38" ht="12.75" x14ac:dyDescent="0.2">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spans="1:38" ht="12.75" x14ac:dyDescent="0.2">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spans="1:38" ht="12.75" x14ac:dyDescent="0.2">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spans="1:38" ht="12.75" x14ac:dyDescent="0.2">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spans="1:38" ht="12.75" x14ac:dyDescent="0.2">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spans="1:38" ht="12.75" x14ac:dyDescent="0.2">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spans="1:38" ht="12.75" x14ac:dyDescent="0.2">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spans="1:38" ht="12.75" x14ac:dyDescent="0.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spans="1:38" ht="12.75" x14ac:dyDescent="0.2">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spans="1:38" ht="12.75" x14ac:dyDescent="0.2">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spans="1:38" ht="12.75" x14ac:dyDescent="0.2">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spans="1:38" ht="12.75" x14ac:dyDescent="0.2">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spans="1:38" ht="12.75" x14ac:dyDescent="0.2">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spans="1:38" ht="12.75" x14ac:dyDescent="0.2">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spans="1:38" ht="12.75" x14ac:dyDescent="0.2">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spans="1:38" ht="12.75" x14ac:dyDescent="0.2">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spans="1:38" ht="12.75" x14ac:dyDescent="0.2">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spans="1:38" ht="12.75" x14ac:dyDescent="0.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spans="1:38" ht="12.75" x14ac:dyDescent="0.2">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spans="1:38" ht="12.75" x14ac:dyDescent="0.2">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spans="1:38" ht="12.75" x14ac:dyDescent="0.2">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spans="1:38" ht="12.75" x14ac:dyDescent="0.2">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spans="1:38" ht="12.75" x14ac:dyDescent="0.2">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spans="1:38" ht="12.75" x14ac:dyDescent="0.2">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spans="1:38" ht="12.75" x14ac:dyDescent="0.2">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spans="1:38" ht="12.75" x14ac:dyDescent="0.2">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spans="1:38" ht="12.75" x14ac:dyDescent="0.2">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spans="1:38" ht="12.75" x14ac:dyDescent="0.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spans="1:38" ht="12.75" x14ac:dyDescent="0.2">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spans="1:38" ht="12.75" x14ac:dyDescent="0.2">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spans="1:38" ht="12.75" x14ac:dyDescent="0.2">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spans="1:38" ht="12.75" x14ac:dyDescent="0.2">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spans="1:38" ht="12.75" x14ac:dyDescent="0.2">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spans="1:38" ht="12.75" x14ac:dyDescent="0.2">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spans="1:38" ht="12.75" x14ac:dyDescent="0.2">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spans="1:38" ht="12.75" x14ac:dyDescent="0.2">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spans="1:38" ht="12.75" x14ac:dyDescent="0.2">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spans="1:38" ht="12.75" x14ac:dyDescent="0.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spans="1:38" ht="12.75" x14ac:dyDescent="0.2">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spans="1:38" ht="12.75" x14ac:dyDescent="0.2">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spans="1:38" ht="12.75" x14ac:dyDescent="0.2">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spans="1:38" ht="12.75" x14ac:dyDescent="0.2">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spans="1:38" ht="12.75" x14ac:dyDescent="0.2">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spans="1:38" ht="12.75" x14ac:dyDescent="0.2">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spans="1:38" ht="12.75" x14ac:dyDescent="0.2">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spans="1:38" ht="12.75" x14ac:dyDescent="0.2">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spans="1:38" ht="12.75" x14ac:dyDescent="0.2">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spans="1:38" ht="12.75" x14ac:dyDescent="0.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spans="1:38" ht="12.75" x14ac:dyDescent="0.2">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spans="1:38" ht="12.75" x14ac:dyDescent="0.2">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spans="1:38" ht="12.75" x14ac:dyDescent="0.2">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spans="1:38" ht="12.75" x14ac:dyDescent="0.2">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spans="1:38" ht="12.75" x14ac:dyDescent="0.2">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spans="1:38" ht="12.75" x14ac:dyDescent="0.2">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spans="1:38" ht="12.75" x14ac:dyDescent="0.2">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spans="1:38" ht="12.75" x14ac:dyDescent="0.2">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spans="1:38" ht="12.75" x14ac:dyDescent="0.2">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spans="1:38" ht="12.75" x14ac:dyDescent="0.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spans="1:38" ht="12.75" x14ac:dyDescent="0.2">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spans="1:38" ht="12.75" x14ac:dyDescent="0.2">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spans="1:38" ht="12.75" x14ac:dyDescent="0.2">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spans="1:38" ht="12.75" x14ac:dyDescent="0.2">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spans="1:38" ht="12.75" x14ac:dyDescent="0.2">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spans="1:38" ht="12.75" x14ac:dyDescent="0.2">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spans="1:38" ht="12.75" x14ac:dyDescent="0.2">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spans="1:38" ht="12.75" x14ac:dyDescent="0.2">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spans="1:38" ht="12.75" x14ac:dyDescent="0.2">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spans="1:38" ht="12.75" x14ac:dyDescent="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spans="1:38" ht="12.75" x14ac:dyDescent="0.2">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spans="1:38" ht="12.75" x14ac:dyDescent="0.2">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spans="1:38" ht="12.75" x14ac:dyDescent="0.2">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spans="1:38" ht="12.75" x14ac:dyDescent="0.2">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spans="1:38" ht="12.75" x14ac:dyDescent="0.2">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spans="1:38" ht="12.75" x14ac:dyDescent="0.2">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spans="1:38" ht="12.75" x14ac:dyDescent="0.2">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spans="1:38" ht="12.75" x14ac:dyDescent="0.2">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spans="1:38" ht="12.75" x14ac:dyDescent="0.2">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spans="1:38" ht="12.75" x14ac:dyDescent="0.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spans="1:38" ht="12.75" x14ac:dyDescent="0.2">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spans="1:38" ht="12.75" x14ac:dyDescent="0.2">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spans="1:38" ht="12.75" x14ac:dyDescent="0.2">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spans="1:38" ht="12.75" x14ac:dyDescent="0.2">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spans="1:38" ht="12.75" x14ac:dyDescent="0.2">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spans="1:38" ht="12.75" x14ac:dyDescent="0.2">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spans="1:38" ht="12.75" x14ac:dyDescent="0.2">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spans="1:38" ht="12.75" x14ac:dyDescent="0.2">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spans="1:38" ht="12.75" x14ac:dyDescent="0.2">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spans="1:38" ht="12.75" x14ac:dyDescent="0.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spans="1:38" ht="12.75" x14ac:dyDescent="0.2">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spans="1:38" ht="12.75" x14ac:dyDescent="0.2">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spans="1:38" ht="12.75" x14ac:dyDescent="0.2">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spans="1:38" ht="12.75" x14ac:dyDescent="0.2">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spans="1:38" ht="12.75" x14ac:dyDescent="0.2">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spans="1:38" ht="12.75" x14ac:dyDescent="0.2">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spans="1:38" ht="12.75" x14ac:dyDescent="0.2">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spans="1:38" ht="12.75" x14ac:dyDescent="0.2">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spans="1:38" ht="12.75" x14ac:dyDescent="0.2">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spans="1:38" ht="12.75" x14ac:dyDescent="0.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spans="1:38" ht="12.75" x14ac:dyDescent="0.2">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spans="1:38" ht="12.75" x14ac:dyDescent="0.2">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spans="1:38" ht="12.75" x14ac:dyDescent="0.2">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spans="1:38" ht="12.75" x14ac:dyDescent="0.2">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spans="1:38" ht="12.75" x14ac:dyDescent="0.2">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spans="1:38" ht="12.75" x14ac:dyDescent="0.2">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spans="1:38" ht="12.75" x14ac:dyDescent="0.2">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spans="1:38" ht="12.75" x14ac:dyDescent="0.2">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spans="1:38" ht="12.75" x14ac:dyDescent="0.2">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spans="1:38" ht="12.75" x14ac:dyDescent="0.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spans="1:38" ht="12.75" x14ac:dyDescent="0.2">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spans="1:38" ht="12.75" x14ac:dyDescent="0.2">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spans="1:38" ht="12.75" x14ac:dyDescent="0.2">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spans="1:38" ht="12.75" x14ac:dyDescent="0.2">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spans="1:38" ht="12.75" x14ac:dyDescent="0.2">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spans="1:38" ht="12.75" x14ac:dyDescent="0.2">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spans="1:38" ht="12.75" x14ac:dyDescent="0.2">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spans="1:38" ht="12.75" x14ac:dyDescent="0.2">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spans="1:38" ht="12.75" x14ac:dyDescent="0.2">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spans="1:38" ht="12.75" x14ac:dyDescent="0.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spans="1:38" ht="12.75" x14ac:dyDescent="0.2">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spans="1:38" ht="12.75" x14ac:dyDescent="0.2">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spans="1:38" ht="12.75" x14ac:dyDescent="0.2">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spans="1:38" ht="12.75" x14ac:dyDescent="0.2">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spans="1:38" ht="12.75" x14ac:dyDescent="0.2">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spans="1:38" ht="12.75" x14ac:dyDescent="0.2">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spans="1:38" ht="12.75" x14ac:dyDescent="0.2">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spans="1:38" ht="12.75" x14ac:dyDescent="0.2">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spans="1:38" ht="12.75" x14ac:dyDescent="0.2">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spans="1:38" ht="12.75" x14ac:dyDescent="0.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spans="1:38" ht="12.75" x14ac:dyDescent="0.2">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spans="1:38" ht="12.75" x14ac:dyDescent="0.2">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spans="1:38" ht="12.75" x14ac:dyDescent="0.2">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spans="1:38" ht="12.75" x14ac:dyDescent="0.2">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spans="1:38" ht="12.75" x14ac:dyDescent="0.2">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spans="1:38" ht="12.75" x14ac:dyDescent="0.2">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spans="1:38" ht="12.75" x14ac:dyDescent="0.2">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spans="1:38" ht="12.75" x14ac:dyDescent="0.2">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spans="1:38" ht="12.75" x14ac:dyDescent="0.2">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spans="1:38" ht="12.75" x14ac:dyDescent="0.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spans="1:38" ht="12.75" x14ac:dyDescent="0.2">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spans="1:38" ht="12.75" x14ac:dyDescent="0.2">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spans="1:38" ht="12.75" x14ac:dyDescent="0.2">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spans="1:38" ht="12.75" x14ac:dyDescent="0.2">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spans="1:38" ht="12.75" x14ac:dyDescent="0.2">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spans="1:38" ht="12.75" x14ac:dyDescent="0.2">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spans="1:38" ht="12.75" x14ac:dyDescent="0.2">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spans="1:38" ht="12.75" x14ac:dyDescent="0.2">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spans="1:38" ht="12.75" x14ac:dyDescent="0.2">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spans="1:38" ht="12.75" x14ac:dyDescent="0.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spans="1:38" ht="12.75" x14ac:dyDescent="0.2">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spans="1:38" ht="12.75" x14ac:dyDescent="0.2">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spans="1:38" ht="12.75" x14ac:dyDescent="0.2">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spans="1:38" ht="12.75" x14ac:dyDescent="0.2">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spans="1:38" ht="12.75" x14ac:dyDescent="0.2">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spans="1:38" ht="12.75" x14ac:dyDescent="0.2">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spans="1:38" ht="12.75" x14ac:dyDescent="0.2">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spans="1:38" ht="12.75" x14ac:dyDescent="0.2">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spans="1:38" ht="12.75" x14ac:dyDescent="0.2">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spans="1:38" ht="12.75" x14ac:dyDescent="0.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spans="1:38" ht="12.75" x14ac:dyDescent="0.2">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spans="1:38" ht="12.75" x14ac:dyDescent="0.2">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spans="1:38" ht="12.75" x14ac:dyDescent="0.2">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spans="1:38" ht="12.75" x14ac:dyDescent="0.2">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spans="1:38" ht="12.75" x14ac:dyDescent="0.2">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spans="1:38" ht="12.75" x14ac:dyDescent="0.2">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spans="1:38" ht="12.75" x14ac:dyDescent="0.2">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spans="1:38" ht="12.75" x14ac:dyDescent="0.2">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spans="1:38" ht="12.75" x14ac:dyDescent="0.2">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spans="1:38" ht="12.75" x14ac:dyDescent="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spans="1:38" ht="12.75" x14ac:dyDescent="0.2">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spans="1:38" ht="12.75" x14ac:dyDescent="0.2">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spans="1:38" ht="12.75" x14ac:dyDescent="0.2">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spans="1:38" ht="12.75" x14ac:dyDescent="0.2">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spans="1:38" ht="12.75" x14ac:dyDescent="0.2">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spans="1:38" ht="12.75" x14ac:dyDescent="0.2">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spans="1:38" ht="12.75" x14ac:dyDescent="0.2">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spans="1:38" ht="12.75" x14ac:dyDescent="0.2">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spans="1:38" ht="12.75" x14ac:dyDescent="0.2">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spans="1:38" ht="12.75" x14ac:dyDescent="0.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spans="1:38" ht="12.75" x14ac:dyDescent="0.2">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spans="1:38" ht="12.75" x14ac:dyDescent="0.2">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spans="1:38" ht="12.75" x14ac:dyDescent="0.2">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spans="1:38" ht="12.75" x14ac:dyDescent="0.2">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spans="1:38" ht="12.75" x14ac:dyDescent="0.2">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spans="1:38" ht="12.75" x14ac:dyDescent="0.2">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spans="1:38" ht="12.75" x14ac:dyDescent="0.2">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spans="1:38" ht="12.75" x14ac:dyDescent="0.2">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spans="1:38" ht="12.75" x14ac:dyDescent="0.2">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spans="1:38" ht="12.75" x14ac:dyDescent="0.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spans="1:38" ht="12.75" x14ac:dyDescent="0.2">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spans="1:38" ht="12.75" x14ac:dyDescent="0.2">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spans="1:38" ht="12.75" x14ac:dyDescent="0.2">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spans="1:38" ht="12.75" x14ac:dyDescent="0.2">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spans="1:38" ht="12.75" x14ac:dyDescent="0.2">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spans="1:38" ht="12.75" x14ac:dyDescent="0.2">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spans="1:38" ht="12.75" x14ac:dyDescent="0.2">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spans="1:38" ht="12.75" x14ac:dyDescent="0.2">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spans="1:38" ht="12.75" x14ac:dyDescent="0.2">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spans="1:38" ht="12.75" x14ac:dyDescent="0.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spans="1:38" ht="12.75" x14ac:dyDescent="0.2">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spans="1:38" ht="12.75" x14ac:dyDescent="0.2">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spans="1:38" ht="12.75" x14ac:dyDescent="0.2">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spans="1:38" ht="12.75" x14ac:dyDescent="0.2">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spans="1:38" ht="12.75" x14ac:dyDescent="0.2">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spans="1:38" ht="12.75" x14ac:dyDescent="0.2">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spans="1:38" ht="12.75" x14ac:dyDescent="0.2">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spans="1:38" ht="12.75" x14ac:dyDescent="0.2">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spans="1:38" ht="12.75" x14ac:dyDescent="0.2">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spans="1:38" ht="12.75" x14ac:dyDescent="0.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spans="1:38" ht="12.75" x14ac:dyDescent="0.2">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spans="1:38" ht="12.75" x14ac:dyDescent="0.2">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spans="1:38" ht="12.75" x14ac:dyDescent="0.2">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spans="1:38" ht="12.75" x14ac:dyDescent="0.2">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spans="1:38" ht="12.75" x14ac:dyDescent="0.2">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spans="1:38" ht="12.75" x14ac:dyDescent="0.2">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spans="1:38" ht="12.75" x14ac:dyDescent="0.2">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spans="1:38" ht="12.75" x14ac:dyDescent="0.2">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spans="1:38" ht="12.75" x14ac:dyDescent="0.2">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spans="1:38" ht="12.75" x14ac:dyDescent="0.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spans="1:38" ht="12.75" x14ac:dyDescent="0.2">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spans="1:38" ht="12.75" x14ac:dyDescent="0.2">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spans="1:38" ht="12.75" x14ac:dyDescent="0.2">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spans="1:38" ht="12.75" x14ac:dyDescent="0.2">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spans="1:38" ht="12.75" x14ac:dyDescent="0.2">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spans="1:38" ht="12.75" x14ac:dyDescent="0.2">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spans="1:38" ht="12.75" x14ac:dyDescent="0.2">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spans="1:38" ht="12.75" x14ac:dyDescent="0.2">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spans="1:38" ht="12.75" x14ac:dyDescent="0.2">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spans="1:38" ht="12.75" x14ac:dyDescent="0.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spans="1:38" ht="12.75" x14ac:dyDescent="0.2">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spans="1:38" ht="12.75" x14ac:dyDescent="0.2">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spans="1:38" ht="12.75" x14ac:dyDescent="0.2">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spans="1:38" ht="12.75" x14ac:dyDescent="0.2">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spans="1:38" ht="12.75" x14ac:dyDescent="0.2">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spans="1:38" ht="12.75" x14ac:dyDescent="0.2">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spans="1:38" ht="12.75" x14ac:dyDescent="0.2">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spans="1:38" ht="12.75" x14ac:dyDescent="0.2">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spans="1:38" ht="12.75" x14ac:dyDescent="0.2">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spans="1:38" ht="12.75" x14ac:dyDescent="0.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spans="1:38" ht="12.75" x14ac:dyDescent="0.2">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spans="1:38" ht="12.75" x14ac:dyDescent="0.2">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spans="1:38" ht="12.75" x14ac:dyDescent="0.2">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spans="1:38" ht="12.75" x14ac:dyDescent="0.2">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spans="1:38" ht="12.75" x14ac:dyDescent="0.2">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spans="1:38" ht="12.75" x14ac:dyDescent="0.2">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spans="1:38" ht="12.75" x14ac:dyDescent="0.2">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spans="1:38" ht="12.75" x14ac:dyDescent="0.2">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spans="1:38" ht="12.75" x14ac:dyDescent="0.2">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spans="1:38" ht="12.75" x14ac:dyDescent="0.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spans="1:38" ht="12.75" x14ac:dyDescent="0.2">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spans="1:38" ht="12.75" x14ac:dyDescent="0.2">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spans="1:38" ht="12.75" x14ac:dyDescent="0.2">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spans="1:38" ht="12.75" x14ac:dyDescent="0.2">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spans="1:38" ht="12.75" x14ac:dyDescent="0.2">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spans="1:38" ht="12.75" x14ac:dyDescent="0.2">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spans="1:38" ht="12.75" x14ac:dyDescent="0.2">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spans="1:38" ht="12.75" x14ac:dyDescent="0.2">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spans="1:38" ht="12.75" x14ac:dyDescent="0.2">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spans="1:38" ht="12.75" x14ac:dyDescent="0.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spans="1:38" ht="12.75" x14ac:dyDescent="0.2">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spans="1:38" ht="12.75" x14ac:dyDescent="0.2">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spans="1:38" ht="12.75" x14ac:dyDescent="0.2">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spans="1:38" ht="12.75" x14ac:dyDescent="0.2">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spans="1:38" ht="12.75" x14ac:dyDescent="0.2">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spans="1:38" ht="12.75" x14ac:dyDescent="0.2">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spans="1:38" ht="12.75" x14ac:dyDescent="0.2">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spans="1:38" ht="12.75" x14ac:dyDescent="0.2">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spans="1:38" ht="12.75" x14ac:dyDescent="0.2">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spans="1:38" ht="12.75" x14ac:dyDescent="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spans="1:38" ht="12.75" x14ac:dyDescent="0.2">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spans="1:38" ht="12.75" x14ac:dyDescent="0.2">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spans="1:38" ht="12.75" x14ac:dyDescent="0.2">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spans="1:38" ht="12.75" x14ac:dyDescent="0.2">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spans="1:38" ht="12.75" x14ac:dyDescent="0.2">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spans="1:38" ht="12.75" x14ac:dyDescent="0.2">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spans="1:38" ht="12.75" x14ac:dyDescent="0.2">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spans="1:38" ht="12.75" x14ac:dyDescent="0.2">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spans="1:38" ht="12.75" x14ac:dyDescent="0.2">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spans="1:38" ht="12.75" x14ac:dyDescent="0.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spans="1:38" ht="12.75" x14ac:dyDescent="0.2">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spans="1:38" ht="12.75" x14ac:dyDescent="0.2">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spans="1:38" ht="12.75" x14ac:dyDescent="0.2">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spans="1:38" ht="12.75" x14ac:dyDescent="0.2">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spans="1:38" ht="12.75" x14ac:dyDescent="0.2">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spans="1:38" ht="12.75" x14ac:dyDescent="0.2">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spans="1:38" ht="12.75" x14ac:dyDescent="0.2">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spans="1:38" ht="12.75" x14ac:dyDescent="0.2">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spans="1:38" ht="12.75" x14ac:dyDescent="0.2">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spans="1:38" ht="12.75" x14ac:dyDescent="0.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spans="1:38" ht="12.75" x14ac:dyDescent="0.2">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spans="1:38" ht="12.75" x14ac:dyDescent="0.2">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spans="1:38" ht="12.75" x14ac:dyDescent="0.2">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spans="1:38" ht="12.75" x14ac:dyDescent="0.2">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spans="1:38" ht="12.75" x14ac:dyDescent="0.2">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spans="1:38" ht="12.75" x14ac:dyDescent="0.2">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spans="1:38" ht="12.75" x14ac:dyDescent="0.2">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spans="1:38" ht="12.75" x14ac:dyDescent="0.2">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spans="1:38" ht="12.75" x14ac:dyDescent="0.2">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spans="1:38" ht="12.75" x14ac:dyDescent="0.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spans="1:38" ht="12.75" x14ac:dyDescent="0.2">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spans="1:38" ht="12.75" x14ac:dyDescent="0.2">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spans="1:38" ht="12.75" x14ac:dyDescent="0.2">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spans="1:38" ht="12.75" x14ac:dyDescent="0.2">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spans="1:38" ht="12.75" x14ac:dyDescent="0.2">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spans="1:38" ht="12.75" x14ac:dyDescent="0.2">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spans="1:38" ht="12.75" x14ac:dyDescent="0.2">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spans="1:38" ht="12.75" x14ac:dyDescent="0.2">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spans="1:38" ht="12.75" x14ac:dyDescent="0.2">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spans="1:38" ht="12.75" x14ac:dyDescent="0.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spans="1:38" ht="12.75" x14ac:dyDescent="0.2">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spans="1:38" ht="12.75" x14ac:dyDescent="0.2">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spans="1:38" ht="12.75" x14ac:dyDescent="0.2">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spans="1:38" ht="12.75" x14ac:dyDescent="0.2">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spans="1:38" ht="12.75" x14ac:dyDescent="0.2">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spans="1:38" ht="12.75" x14ac:dyDescent="0.2">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spans="1:38" ht="12.75" x14ac:dyDescent="0.2">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spans="1:38" ht="12.75" x14ac:dyDescent="0.2">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spans="1:38" ht="12.75" x14ac:dyDescent="0.2">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spans="1:38" ht="12.75" x14ac:dyDescent="0.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spans="1:38" ht="12.75" x14ac:dyDescent="0.2">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spans="1:38" ht="12.75" x14ac:dyDescent="0.2">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spans="1:38" ht="12.75" x14ac:dyDescent="0.2">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spans="1:38" ht="12.75" x14ac:dyDescent="0.2">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spans="1:38" ht="12.75" x14ac:dyDescent="0.2">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spans="1:38" ht="12.75" x14ac:dyDescent="0.2">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spans="1:38" ht="12.75" x14ac:dyDescent="0.2">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spans="1:38" ht="12.75" x14ac:dyDescent="0.2">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spans="1:38" ht="12.75" x14ac:dyDescent="0.2">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spans="1:38" ht="12.75" x14ac:dyDescent="0.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spans="1:38" ht="12.75" x14ac:dyDescent="0.2">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spans="1:38" ht="12.75" x14ac:dyDescent="0.2">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spans="1:38" ht="12.75" x14ac:dyDescent="0.2">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spans="1:38" ht="12.75" x14ac:dyDescent="0.2">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spans="1:38" ht="12.75" x14ac:dyDescent="0.2">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spans="1:38" ht="12.75" x14ac:dyDescent="0.2">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spans="1:38" ht="12.75" x14ac:dyDescent="0.2">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spans="1:38" ht="12.75" x14ac:dyDescent="0.2">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spans="1:38" ht="12.75" x14ac:dyDescent="0.2">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spans="1:38" ht="12.75" x14ac:dyDescent="0.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spans="1:38" ht="12.75" x14ac:dyDescent="0.2">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spans="1:38" ht="12.75" x14ac:dyDescent="0.2">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spans="1:38" ht="12.75" x14ac:dyDescent="0.2">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spans="1:38" ht="12.75" x14ac:dyDescent="0.2">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spans="1:38" ht="12.75" x14ac:dyDescent="0.2">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spans="1:38" ht="12.75" x14ac:dyDescent="0.2">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spans="1:38" ht="12.75" x14ac:dyDescent="0.2">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spans="1:38" ht="12.75" x14ac:dyDescent="0.2">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spans="1:38" ht="12.75" x14ac:dyDescent="0.2">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spans="1:38" ht="12.75" x14ac:dyDescent="0.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spans="1:38" ht="12.75" x14ac:dyDescent="0.2">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spans="1:38" ht="12.75" x14ac:dyDescent="0.2">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spans="1:38" ht="12.75" x14ac:dyDescent="0.2">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spans="1:38" ht="12.75" x14ac:dyDescent="0.2">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spans="1:38" ht="12.75" x14ac:dyDescent="0.2">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spans="1:38" ht="12.75" x14ac:dyDescent="0.2">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spans="1:38" ht="12.75" x14ac:dyDescent="0.2">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spans="1:38" ht="12.75" x14ac:dyDescent="0.2">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spans="1:38" ht="12.75" x14ac:dyDescent="0.2">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spans="1:38" ht="12.75" x14ac:dyDescent="0.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spans="1:38" ht="12.75" x14ac:dyDescent="0.2">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spans="1:38" ht="12.75" x14ac:dyDescent="0.2">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spans="1:38" ht="12.75" x14ac:dyDescent="0.2">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spans="1:38" ht="12.75" x14ac:dyDescent="0.2">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spans="1:38" ht="12.75" x14ac:dyDescent="0.2">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spans="1:38" ht="12.75" x14ac:dyDescent="0.2">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spans="1:38" ht="12.75" x14ac:dyDescent="0.2">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spans="1:38" ht="12.75" x14ac:dyDescent="0.2">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spans="1:38" ht="12.75" x14ac:dyDescent="0.2">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spans="1:38" ht="12.75" x14ac:dyDescent="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spans="1:38" ht="12.75" x14ac:dyDescent="0.2">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spans="1:38" ht="12.75" x14ac:dyDescent="0.2">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spans="1:38" ht="12.75" x14ac:dyDescent="0.2">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spans="1:38" ht="12.75" x14ac:dyDescent="0.2">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spans="1:38" ht="12.75" x14ac:dyDescent="0.2">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spans="1:38" ht="12.75" x14ac:dyDescent="0.2">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spans="1:38" ht="12.75" x14ac:dyDescent="0.2">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spans="1:38" ht="12.75" x14ac:dyDescent="0.2">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spans="1:38" ht="12.75" x14ac:dyDescent="0.2">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spans="1:38" ht="12.75" x14ac:dyDescent="0.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spans="1:38" ht="12.75" x14ac:dyDescent="0.2">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spans="1:38" ht="12.75" x14ac:dyDescent="0.2">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spans="1:38" ht="12.75" x14ac:dyDescent="0.2">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spans="1:38" ht="12.75" x14ac:dyDescent="0.2">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spans="1:38" ht="12.75" x14ac:dyDescent="0.2">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spans="1:38" ht="12.75" x14ac:dyDescent="0.2">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spans="1:38" ht="12.75" x14ac:dyDescent="0.2">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spans="1:38" ht="12.75" x14ac:dyDescent="0.2">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spans="1:38" ht="12.75" x14ac:dyDescent="0.2">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spans="1:38" ht="12.75" x14ac:dyDescent="0.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spans="1:38" ht="12.75" x14ac:dyDescent="0.2">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spans="1:38" ht="12.75" x14ac:dyDescent="0.2">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spans="1:38" ht="12.75" x14ac:dyDescent="0.2">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spans="1:38" ht="12.75" x14ac:dyDescent="0.2">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spans="1:38" ht="12.75" x14ac:dyDescent="0.2">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spans="1:38" ht="12.75" x14ac:dyDescent="0.2">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spans="1:38" ht="12.75" x14ac:dyDescent="0.2">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spans="1:38" ht="12.75" x14ac:dyDescent="0.2">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spans="1:38" ht="12.75" x14ac:dyDescent="0.2">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spans="1:38" ht="12.75" x14ac:dyDescent="0.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spans="1:38" ht="12.75" x14ac:dyDescent="0.2">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spans="1:38" ht="12.75" x14ac:dyDescent="0.2">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spans="1:38" ht="12.75" x14ac:dyDescent="0.2">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spans="1:38" ht="12.75" x14ac:dyDescent="0.2">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spans="1:38" ht="12.75" x14ac:dyDescent="0.2">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spans="1:38" ht="12.75" x14ac:dyDescent="0.2">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spans="1:38" ht="12.75" x14ac:dyDescent="0.2">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spans="1:38" ht="12.75" x14ac:dyDescent="0.2">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spans="1:38" ht="12.75" x14ac:dyDescent="0.2">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spans="1:38" ht="12.75" x14ac:dyDescent="0.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spans="1:38" ht="12.75" x14ac:dyDescent="0.2">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spans="1:38" ht="12.75" x14ac:dyDescent="0.2">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spans="1:38" ht="12.75" x14ac:dyDescent="0.2">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spans="1:38" ht="12.75" x14ac:dyDescent="0.2">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spans="1:38" ht="12.75" x14ac:dyDescent="0.2">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spans="1:38" ht="12.75" x14ac:dyDescent="0.2">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spans="1:38" ht="12.75" x14ac:dyDescent="0.2">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spans="1:38" ht="12.75" x14ac:dyDescent="0.2">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spans="1:38" ht="12.75" x14ac:dyDescent="0.2">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spans="1:38" ht="12.75" x14ac:dyDescent="0.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spans="1:38" ht="12.75" x14ac:dyDescent="0.2">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spans="1:38" ht="12.75" x14ac:dyDescent="0.2">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spans="1:38" ht="12.75" x14ac:dyDescent="0.2">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spans="1:38" ht="12.75" x14ac:dyDescent="0.2">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spans="1:38" ht="12.75" x14ac:dyDescent="0.2">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spans="1:38" ht="12.75" x14ac:dyDescent="0.2">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spans="1:38" ht="12.75" x14ac:dyDescent="0.2">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spans="1:38" ht="12.75" x14ac:dyDescent="0.2">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spans="1:38" ht="12.75" x14ac:dyDescent="0.2">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spans="1:38" ht="12.75" x14ac:dyDescent="0.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spans="1:38" ht="12.75" x14ac:dyDescent="0.2">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spans="1:38" ht="12.75" x14ac:dyDescent="0.2">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spans="1:38" ht="12.75" x14ac:dyDescent="0.2">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spans="1:38" ht="12.75" x14ac:dyDescent="0.2">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spans="1:38" ht="12.75" x14ac:dyDescent="0.2">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spans="1:38" ht="12.75" x14ac:dyDescent="0.2">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spans="1:38" ht="12.75" x14ac:dyDescent="0.2">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spans="1:38" ht="12.75" x14ac:dyDescent="0.2">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spans="1:38" ht="12.75" x14ac:dyDescent="0.2">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spans="1:38" ht="12.75" x14ac:dyDescent="0.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spans="1:38" ht="12.75" x14ac:dyDescent="0.2">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spans="1:38" ht="12.75" x14ac:dyDescent="0.2">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spans="1:38" ht="12.75" x14ac:dyDescent="0.2">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spans="1:38" ht="12.75" x14ac:dyDescent="0.2">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spans="1:38" ht="12.75" x14ac:dyDescent="0.2">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spans="1:38" ht="12.75" x14ac:dyDescent="0.2">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spans="1:38" ht="12.75" x14ac:dyDescent="0.2">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spans="1:38" ht="12.75" x14ac:dyDescent="0.2">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spans="1:38" ht="12.75" x14ac:dyDescent="0.2">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spans="1:38" ht="12.75" x14ac:dyDescent="0.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spans="1:38" ht="12.75" x14ac:dyDescent="0.2">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spans="1:38" ht="12.75" x14ac:dyDescent="0.2">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spans="1:38" ht="12.75" x14ac:dyDescent="0.2">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spans="1:38" ht="12.75" x14ac:dyDescent="0.2">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spans="1:38" ht="12.75" x14ac:dyDescent="0.2">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spans="1:38" ht="12.75" x14ac:dyDescent="0.2">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spans="1:38" ht="12.75" x14ac:dyDescent="0.2">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spans="1:38" ht="12.75" x14ac:dyDescent="0.2">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spans="1:38" ht="12.75" x14ac:dyDescent="0.2">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spans="1:38" ht="12.75" x14ac:dyDescent="0.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spans="1:38" ht="12.75" x14ac:dyDescent="0.2">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spans="1:38" ht="12.75" x14ac:dyDescent="0.2">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spans="1:38" ht="12.75" x14ac:dyDescent="0.2">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spans="1:38" ht="12.75" x14ac:dyDescent="0.2">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spans="1:38" ht="12.75" x14ac:dyDescent="0.2">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spans="1:38" ht="12.75" x14ac:dyDescent="0.2">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spans="1:38" ht="12.75" x14ac:dyDescent="0.2">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spans="1:38" ht="12.75" x14ac:dyDescent="0.2">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spans="1:38" ht="12.75" x14ac:dyDescent="0.2">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spans="1:38" ht="12.75" x14ac:dyDescent="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spans="1:38" ht="12.75" x14ac:dyDescent="0.2">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spans="1:38" ht="12.75" x14ac:dyDescent="0.2">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spans="1:38" ht="12.75" x14ac:dyDescent="0.2">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spans="1:38" ht="12.75" x14ac:dyDescent="0.2">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spans="1:38" ht="12.75" x14ac:dyDescent="0.2">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spans="1:38" ht="12.75" x14ac:dyDescent="0.2">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spans="1:38" ht="12.75" x14ac:dyDescent="0.2">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spans="1:38" ht="12.75" x14ac:dyDescent="0.2">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spans="1:38" ht="12.75" x14ac:dyDescent="0.2">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spans="1:38" ht="12.75" x14ac:dyDescent="0.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spans="1:38" ht="12.75" x14ac:dyDescent="0.2">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spans="1:38" ht="12.75" x14ac:dyDescent="0.2">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spans="1:38" ht="12.75" x14ac:dyDescent="0.2">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spans="1:38" ht="12.75" x14ac:dyDescent="0.2">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spans="1:38" ht="12.75" x14ac:dyDescent="0.2">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spans="1:38" ht="12.75" x14ac:dyDescent="0.2">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spans="1:38" ht="12.75" x14ac:dyDescent="0.2">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spans="1:38" ht="12.75" x14ac:dyDescent="0.2">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spans="1:38" ht="12.75" x14ac:dyDescent="0.2">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spans="1:38" ht="12.75" x14ac:dyDescent="0.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spans="1:38" ht="12.75" x14ac:dyDescent="0.2">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spans="1:38" ht="12.75" x14ac:dyDescent="0.2">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spans="1:38" ht="12.75" x14ac:dyDescent="0.2">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spans="1:38" ht="12.75" x14ac:dyDescent="0.2">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spans="1:38" ht="12.75" x14ac:dyDescent="0.2">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spans="1:38" ht="12.75" x14ac:dyDescent="0.2">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spans="1:38" ht="12.75" x14ac:dyDescent="0.2">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spans="1:38" ht="12.75" x14ac:dyDescent="0.2">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spans="1:38" ht="12.75" x14ac:dyDescent="0.2">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spans="1:38" ht="12.75" x14ac:dyDescent="0.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spans="1:38" ht="12.75" x14ac:dyDescent="0.2">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spans="1:38" ht="12.75" x14ac:dyDescent="0.2">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spans="1:38" ht="12.75" x14ac:dyDescent="0.2">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spans="1:38" ht="12.75" x14ac:dyDescent="0.2">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spans="1:38" ht="12.75" x14ac:dyDescent="0.2">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spans="1:38" ht="12.75" x14ac:dyDescent="0.2">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spans="1:38" ht="12.75" x14ac:dyDescent="0.2">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spans="1:38" ht="12.75" x14ac:dyDescent="0.2">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spans="1:38" ht="12.75" x14ac:dyDescent="0.2">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spans="1:38" ht="12.75" x14ac:dyDescent="0.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spans="1:38" ht="12.75" x14ac:dyDescent="0.2">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spans="1:38" ht="12.75" x14ac:dyDescent="0.2">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spans="1:38" ht="12.75" x14ac:dyDescent="0.2">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spans="1:38" ht="12.75" x14ac:dyDescent="0.2">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spans="1:38" ht="12.75" x14ac:dyDescent="0.2">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spans="1:38" ht="12.75" x14ac:dyDescent="0.2">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spans="1:38" ht="12.75" x14ac:dyDescent="0.2">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spans="1:38" ht="12.75" x14ac:dyDescent="0.2">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spans="1:38" ht="12.75" x14ac:dyDescent="0.2">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spans="1:38" ht="12.75" x14ac:dyDescent="0.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spans="1:38" ht="12.75" x14ac:dyDescent="0.2">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spans="1:38" ht="12.75" x14ac:dyDescent="0.2">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spans="1:38" ht="12.75" x14ac:dyDescent="0.2">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spans="1:38" ht="12.75" x14ac:dyDescent="0.2">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spans="1:38" ht="12.75" x14ac:dyDescent="0.2">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spans="1:38" ht="12.75" x14ac:dyDescent="0.2">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spans="1:38" ht="12.75" x14ac:dyDescent="0.2">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spans="1:38" ht="12.75" x14ac:dyDescent="0.2">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spans="1:38" ht="12.75" x14ac:dyDescent="0.2">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spans="1:38" ht="12.75" x14ac:dyDescent="0.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spans="1:38" ht="12.75" x14ac:dyDescent="0.2">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spans="1:38" ht="12.75" x14ac:dyDescent="0.2">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spans="1:38" ht="12.75" x14ac:dyDescent="0.2">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spans="1:38" ht="12.75" x14ac:dyDescent="0.2">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spans="1:38" ht="12.75" x14ac:dyDescent="0.2">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spans="1:38" ht="12.75" x14ac:dyDescent="0.2">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spans="1:38" ht="12.75" x14ac:dyDescent="0.2">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spans="1:38" ht="12.75" x14ac:dyDescent="0.2">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spans="1:38" ht="12.75" x14ac:dyDescent="0.2">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spans="1:38" ht="12.75" x14ac:dyDescent="0.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spans="1:38" ht="12.75" x14ac:dyDescent="0.2">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spans="1:38" ht="12.75" x14ac:dyDescent="0.2">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spans="1:38" ht="12.75" x14ac:dyDescent="0.2">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spans="1:38" ht="12.75" x14ac:dyDescent="0.2">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spans="1:38" ht="12.75" x14ac:dyDescent="0.2">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spans="1:38" ht="12.75" x14ac:dyDescent="0.2">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spans="1:38" ht="12.75" x14ac:dyDescent="0.2">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spans="1:38" ht="12.75" x14ac:dyDescent="0.2">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spans="1:38" ht="12.75" x14ac:dyDescent="0.2">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spans="1:38" ht="12.75" x14ac:dyDescent="0.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spans="1:38" ht="12.75" x14ac:dyDescent="0.2">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spans="1:38" ht="12.75" x14ac:dyDescent="0.2">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spans="1:38" ht="12.75" x14ac:dyDescent="0.2">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spans="1:38" ht="12.75" x14ac:dyDescent="0.2">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spans="1:38" ht="12.75" x14ac:dyDescent="0.2">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spans="1:38" ht="12.75" x14ac:dyDescent="0.2">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spans="1:38" ht="12.75" x14ac:dyDescent="0.2">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spans="1:38" ht="12.75" x14ac:dyDescent="0.2">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spans="1:38" ht="12.75" x14ac:dyDescent="0.2">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spans="1:38" ht="12.75" x14ac:dyDescent="0.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spans="1:38" ht="12.75" x14ac:dyDescent="0.2">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spans="1:38" ht="12.75" x14ac:dyDescent="0.2">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spans="1:38" ht="12.75" x14ac:dyDescent="0.2">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spans="1:38" ht="12.75" x14ac:dyDescent="0.2">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spans="1:38" ht="12.75" x14ac:dyDescent="0.2">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spans="1:38" ht="12.75" x14ac:dyDescent="0.2">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spans="1:38" ht="12.75" x14ac:dyDescent="0.2">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spans="1:38" ht="12.75" x14ac:dyDescent="0.2">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spans="1:38" ht="12.75" x14ac:dyDescent="0.2">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spans="1:38" ht="12.75" x14ac:dyDescent="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spans="1:38" ht="12.75" x14ac:dyDescent="0.2">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spans="1:38" ht="12.75" x14ac:dyDescent="0.2">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spans="1:38" ht="12.75" x14ac:dyDescent="0.2">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spans="1:38" ht="12.75" x14ac:dyDescent="0.2">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spans="1:38" ht="12.75" x14ac:dyDescent="0.2">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spans="1:38" ht="12.75" x14ac:dyDescent="0.2">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spans="1:38" ht="12.75" x14ac:dyDescent="0.2">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spans="1:38" ht="12.75" x14ac:dyDescent="0.2">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spans="1:38" ht="12.75" x14ac:dyDescent="0.2">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spans="1:38" ht="12.75" x14ac:dyDescent="0.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spans="1:38" ht="12.75" x14ac:dyDescent="0.2">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spans="1:38" ht="12.75" x14ac:dyDescent="0.2">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spans="1:38" ht="12.75" x14ac:dyDescent="0.2">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spans="1:38" ht="12.75" x14ac:dyDescent="0.2">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spans="1:38" ht="12.75" x14ac:dyDescent="0.2">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spans="1:38" ht="12.75" x14ac:dyDescent="0.2">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spans="1:38" ht="12.75" x14ac:dyDescent="0.2">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spans="1:38" ht="12.75" x14ac:dyDescent="0.2">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spans="1:38" ht="12.75" x14ac:dyDescent="0.2">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spans="1:38" ht="12.75" x14ac:dyDescent="0.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spans="1:38" ht="12.75" x14ac:dyDescent="0.2">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spans="1:38" ht="12.75" x14ac:dyDescent="0.2">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spans="1:38" ht="12.75" x14ac:dyDescent="0.2">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spans="1:38" ht="12.75" x14ac:dyDescent="0.2">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spans="1:38" ht="12.75" x14ac:dyDescent="0.2">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spans="1:38" ht="12.75" x14ac:dyDescent="0.2">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spans="1:38" ht="12.75" x14ac:dyDescent="0.2">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spans="1:38" ht="12.75" x14ac:dyDescent="0.2">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spans="1:38" ht="12.75" x14ac:dyDescent="0.2">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spans="1:38" ht="12.75" x14ac:dyDescent="0.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spans="1:38" ht="12.75" x14ac:dyDescent="0.2">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spans="1:38" ht="12.75" x14ac:dyDescent="0.2">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spans="1:38" ht="12.75" x14ac:dyDescent="0.2">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spans="1:38" ht="12.75" x14ac:dyDescent="0.2">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spans="1:38" ht="12.75" x14ac:dyDescent="0.2">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spans="1:38" ht="12.75" x14ac:dyDescent="0.2">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spans="1:38" ht="12.75" x14ac:dyDescent="0.2">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spans="1:38" ht="12.75" x14ac:dyDescent="0.2">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spans="1:38" ht="12.75" x14ac:dyDescent="0.2">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spans="1:38" ht="12.75" x14ac:dyDescent="0.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spans="1:38" ht="12.75" x14ac:dyDescent="0.2">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spans="1:38" ht="12.75" x14ac:dyDescent="0.2">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spans="1:38" ht="12.75" x14ac:dyDescent="0.2">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spans="1:38" ht="12.75" x14ac:dyDescent="0.2">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spans="1:38" ht="12.75" x14ac:dyDescent="0.2">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spans="1:38" ht="12.75" x14ac:dyDescent="0.2">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spans="1:38" ht="12.75" x14ac:dyDescent="0.2">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spans="1:38" ht="12.75" x14ac:dyDescent="0.2">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spans="1:38" ht="12.75" x14ac:dyDescent="0.2">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spans="1:38" ht="12.75" x14ac:dyDescent="0.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spans="1:38" ht="12.75" x14ac:dyDescent="0.2">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spans="1:38" ht="12.75" x14ac:dyDescent="0.2">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spans="1:38" ht="12.75" x14ac:dyDescent="0.2">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spans="1:38" ht="12.75" x14ac:dyDescent="0.2">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spans="1:38" ht="12.75" x14ac:dyDescent="0.2">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spans="1:38" ht="12.75" x14ac:dyDescent="0.2">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spans="1:38" ht="12.75" x14ac:dyDescent="0.2">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spans="1:38" ht="12.75" x14ac:dyDescent="0.2">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spans="1:38" ht="12.75" x14ac:dyDescent="0.2">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spans="1:38" ht="12.75" x14ac:dyDescent="0.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spans="1:38" ht="12.75" x14ac:dyDescent="0.2">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spans="1:38" ht="12.75" x14ac:dyDescent="0.2">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spans="1:38" ht="12.75" x14ac:dyDescent="0.2">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spans="1:38" ht="12.75" x14ac:dyDescent="0.2">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spans="1:38" ht="12.75" x14ac:dyDescent="0.2">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spans="1:38" ht="12.75" x14ac:dyDescent="0.2">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spans="1:38" ht="12.75" x14ac:dyDescent="0.2">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spans="1:38" ht="12.75" x14ac:dyDescent="0.2">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spans="1:38" ht="12.75" x14ac:dyDescent="0.2">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spans="1:38" ht="12.75" x14ac:dyDescent="0.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spans="1:38" ht="12.75" x14ac:dyDescent="0.2">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spans="1:38" ht="12.75" x14ac:dyDescent="0.2">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spans="1:38" ht="12.75" x14ac:dyDescent="0.2">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spans="1:38" ht="12.75" x14ac:dyDescent="0.2">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spans="1:38" ht="12.75" x14ac:dyDescent="0.2">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spans="1:38" ht="12.75" x14ac:dyDescent="0.2">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spans="1:38" ht="12.75" x14ac:dyDescent="0.2">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spans="1:38" ht="12.75" x14ac:dyDescent="0.2">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spans="1:38" ht="12.75" x14ac:dyDescent="0.2">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spans="1:38" ht="12.75" x14ac:dyDescent="0.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spans="1:38" ht="12.75" x14ac:dyDescent="0.2">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spans="1:38" ht="12.75" x14ac:dyDescent="0.2">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spans="1:38" ht="12.75" x14ac:dyDescent="0.2">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spans="1:38" ht="12.75" x14ac:dyDescent="0.2">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spans="1:38" ht="12.75" x14ac:dyDescent="0.2">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spans="1:38" ht="12.75" x14ac:dyDescent="0.2">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spans="1:38" ht="12.75" x14ac:dyDescent="0.2">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spans="1:38" ht="12.75" x14ac:dyDescent="0.2">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spans="1:38" ht="12.75" x14ac:dyDescent="0.2">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spans="1:38" ht="12.75" x14ac:dyDescent="0.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spans="1:38" ht="12.75" x14ac:dyDescent="0.2">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spans="1:38" ht="12.75" x14ac:dyDescent="0.2">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spans="1:38" ht="12.75" x14ac:dyDescent="0.2">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spans="1:38" ht="12.75" x14ac:dyDescent="0.2">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spans="1:38" ht="12.75" x14ac:dyDescent="0.2">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1000"/>
  <sheetViews>
    <sheetView topLeftCell="AL1" workbookViewId="0">
      <pane ySplit="3" topLeftCell="A37" activePane="bottomLeft" state="frozen"/>
      <selection pane="bottomLeft" activeCell="AN58" sqref="AN58"/>
    </sheetView>
  </sheetViews>
  <sheetFormatPr defaultColWidth="14.42578125" defaultRowHeight="15.75" customHeight="1" x14ac:dyDescent="0.2"/>
  <cols>
    <col min="2" max="2" width="20.85546875" customWidth="1"/>
  </cols>
  <sheetData>
    <row r="1" spans="1:42" ht="15.75" customHeight="1" x14ac:dyDescent="0.2">
      <c r="A1" s="12"/>
      <c r="B1" s="12"/>
      <c r="C1" s="12"/>
      <c r="D1" s="12"/>
      <c r="E1" s="12"/>
      <c r="F1" s="12"/>
      <c r="G1" s="12"/>
      <c r="H1" s="12"/>
      <c r="I1" s="12"/>
      <c r="J1" s="12"/>
      <c r="K1" s="27"/>
      <c r="L1" s="12"/>
      <c r="M1" s="12"/>
      <c r="N1" s="12"/>
      <c r="O1" s="27"/>
      <c r="P1" s="27"/>
      <c r="Q1" s="27"/>
      <c r="R1" s="12"/>
      <c r="S1" s="12"/>
      <c r="T1" s="12"/>
      <c r="U1" s="12"/>
      <c r="V1" s="12"/>
      <c r="W1" s="12"/>
      <c r="X1" s="12"/>
      <c r="Y1" s="12"/>
      <c r="Z1" s="12"/>
      <c r="AA1" s="12"/>
      <c r="AB1" s="12"/>
      <c r="AC1" s="12"/>
      <c r="AD1" s="12"/>
      <c r="AE1" s="12"/>
      <c r="AF1" s="12"/>
      <c r="AG1" s="12"/>
      <c r="AH1" s="12"/>
      <c r="AI1" s="12"/>
      <c r="AJ1" s="12"/>
      <c r="AK1" s="12"/>
      <c r="AL1" s="12"/>
      <c r="AM1" s="12"/>
      <c r="AN1" s="12"/>
      <c r="AO1" s="12"/>
      <c r="AP1" s="12"/>
    </row>
    <row r="2" spans="1:42" ht="15.75" customHeight="1" x14ac:dyDescent="0.2">
      <c r="A2" s="28">
        <v>0.80800000000000005</v>
      </c>
      <c r="B2" s="12"/>
      <c r="C2" s="12"/>
      <c r="D2" s="28">
        <v>73</v>
      </c>
      <c r="E2" s="12"/>
      <c r="F2" s="12"/>
      <c r="G2" s="12"/>
      <c r="H2" s="12"/>
      <c r="I2" s="12"/>
      <c r="J2" s="28">
        <v>74</v>
      </c>
      <c r="K2" s="27"/>
      <c r="L2" s="12"/>
      <c r="M2" s="12"/>
      <c r="N2" s="12"/>
      <c r="O2" s="27"/>
      <c r="P2" s="27"/>
      <c r="Q2" s="27"/>
      <c r="R2" s="12"/>
      <c r="S2" s="12"/>
      <c r="T2" s="28">
        <v>75</v>
      </c>
      <c r="U2" s="12"/>
      <c r="V2" s="12"/>
      <c r="W2" s="12"/>
      <c r="X2" s="12"/>
      <c r="Y2" s="12"/>
      <c r="Z2" s="28">
        <v>76</v>
      </c>
      <c r="AA2" s="12"/>
      <c r="AB2" s="12"/>
      <c r="AC2" s="12"/>
      <c r="AD2" s="12"/>
      <c r="AE2" s="12"/>
      <c r="AF2" s="28">
        <v>77</v>
      </c>
      <c r="AG2" s="12"/>
      <c r="AH2" s="12"/>
      <c r="AI2" s="12"/>
      <c r="AJ2" s="12"/>
      <c r="AK2" s="12"/>
      <c r="AL2" s="28">
        <v>78</v>
      </c>
      <c r="AM2" s="12"/>
      <c r="AN2" s="12"/>
      <c r="AO2" s="12"/>
      <c r="AP2" s="12"/>
    </row>
    <row r="3" spans="1:42" ht="51.75" x14ac:dyDescent="0.25">
      <c r="A3" s="390" t="s">
        <v>91</v>
      </c>
      <c r="B3" s="381"/>
      <c r="C3" s="14"/>
      <c r="D3" s="30" t="s">
        <v>92</v>
      </c>
      <c r="E3" s="31" t="s">
        <v>54</v>
      </c>
      <c r="F3" s="31" t="s">
        <v>55</v>
      </c>
      <c r="G3" s="31" t="s">
        <v>56</v>
      </c>
      <c r="H3" s="31" t="s">
        <v>57</v>
      </c>
      <c r="I3" s="14"/>
      <c r="J3" s="30" t="s">
        <v>93</v>
      </c>
      <c r="K3" s="36" t="s">
        <v>54</v>
      </c>
      <c r="L3" s="31" t="s">
        <v>99</v>
      </c>
      <c r="M3" s="31" t="s">
        <v>100</v>
      </c>
      <c r="N3" s="31" t="s">
        <v>101</v>
      </c>
      <c r="O3" s="36" t="s">
        <v>102</v>
      </c>
      <c r="P3" s="36" t="s">
        <v>55</v>
      </c>
      <c r="Q3" s="36" t="s">
        <v>56</v>
      </c>
      <c r="R3" s="31" t="s">
        <v>57</v>
      </c>
      <c r="S3" s="14"/>
      <c r="T3" s="30" t="s">
        <v>104</v>
      </c>
      <c r="U3" s="31" t="s">
        <v>54</v>
      </c>
      <c r="V3" s="31" t="s">
        <v>55</v>
      </c>
      <c r="W3" s="31" t="s">
        <v>56</v>
      </c>
      <c r="X3" s="31" t="s">
        <v>57</v>
      </c>
      <c r="Y3" s="14"/>
      <c r="Z3" s="30" t="s">
        <v>105</v>
      </c>
      <c r="AA3" s="31" t="s">
        <v>54</v>
      </c>
      <c r="AB3" s="31" t="s">
        <v>55</v>
      </c>
      <c r="AC3" s="31" t="s">
        <v>56</v>
      </c>
      <c r="AD3" s="31" t="s">
        <v>57</v>
      </c>
      <c r="AE3" s="29"/>
      <c r="AF3" s="30" t="s">
        <v>106</v>
      </c>
      <c r="AG3" s="31" t="s">
        <v>54</v>
      </c>
      <c r="AH3" s="31" t="s">
        <v>55</v>
      </c>
      <c r="AI3" s="31" t="s">
        <v>56</v>
      </c>
      <c r="AJ3" s="31" t="s">
        <v>57</v>
      </c>
      <c r="AK3" s="29"/>
      <c r="AL3" s="30" t="s">
        <v>107</v>
      </c>
      <c r="AM3" s="31" t="s">
        <v>54</v>
      </c>
      <c r="AN3" s="31" t="s">
        <v>55</v>
      </c>
      <c r="AO3" s="31" t="s">
        <v>56</v>
      </c>
      <c r="AP3" s="31" t="s">
        <v>57</v>
      </c>
    </row>
    <row r="4" spans="1:42" ht="15.75" customHeight="1" x14ac:dyDescent="0.2">
      <c r="A4" s="53" t="s">
        <v>18</v>
      </c>
      <c r="B4" s="59">
        <f t="shared" ref="B4:B58" si="0">AVERAGE(H4,R4,X4,AD4,AJ4,AP4)</f>
        <v>38.228765131481701</v>
      </c>
      <c r="C4" s="12"/>
      <c r="D4" s="53" t="s">
        <v>18</v>
      </c>
      <c r="E4" s="28">
        <f>IF(ISERROR(HLOOKUP(D4,'Raw data'!$F$3:$BH$104,D$2,FALSE)),"",HLOOKUP(D4,'Raw data'!$F$3:$BH$104,D$2,FALSE))</f>
        <v>5</v>
      </c>
      <c r="F4" s="12">
        <f t="shared" ref="F4:F58" si="1">E$60-E4</f>
        <v>39</v>
      </c>
      <c r="G4" s="12">
        <f t="shared" ref="G4:G58" si="2">100-(F4*E$64)</f>
        <v>7.1428571428571388</v>
      </c>
      <c r="H4" s="12">
        <f t="shared" ref="H4:H58" si="3">G4*$A$2</f>
        <v>5.7714285714285687</v>
      </c>
      <c r="I4" s="12"/>
      <c r="J4" s="53" t="s">
        <v>18</v>
      </c>
      <c r="K4" s="66" t="str">
        <f>IF(ISERROR(HLOOKUP(J4,'Raw data'!$F$3:$BH$104,J$2,FALSE)),"",HLOOKUP(J4,'Raw data'!$F$3:$BH$104,J$2,FALSE))</f>
        <v>n/a</v>
      </c>
      <c r="L4" s="28">
        <v>0.48759999999999998</v>
      </c>
      <c r="M4" s="12" t="str">
        <f t="shared" ref="M4:M58" si="4">IF(ISERROR(K4*L4),"na",K4*L4)</f>
        <v>na</v>
      </c>
      <c r="N4" s="28">
        <v>0.37</v>
      </c>
      <c r="O4" s="74">
        <f>AVERAGE(O14,O17,O20,O24,O26)</f>
        <v>10.695322280682021</v>
      </c>
      <c r="P4" s="72">
        <f t="shared" ref="P4:P58" si="5">IF(ISERROR(O4-K$61),"na",O4-K$61)</f>
        <v>10.61086921945753</v>
      </c>
      <c r="Q4" s="27">
        <f t="shared" ref="Q4:Q58" si="6">IF(ISERROR(100-(P4*K$64)),"na",100-(P4*K$64))</f>
        <v>56.734111655274283</v>
      </c>
      <c r="R4" s="74">
        <f>AVERAGE(R14,R17,R20,R24,R26)</f>
        <v>45.841162217461623</v>
      </c>
      <c r="S4" s="12"/>
      <c r="T4" s="53" t="s">
        <v>18</v>
      </c>
      <c r="U4" s="28">
        <f>IF(ISERROR(HLOOKUP(T4,'Raw data'!$F$3:$BH$104,T$2,FALSE)),"",HLOOKUP(T4,'Raw data'!$F$3:$BH$104,T$2,FALSE))</f>
        <v>5</v>
      </c>
      <c r="V4" s="12">
        <f t="shared" ref="V4:V58" si="7">U$60-U4</f>
        <v>8</v>
      </c>
      <c r="W4" s="12">
        <f t="shared" ref="W4:W58" si="8">100-(V4*U$64)</f>
        <v>20</v>
      </c>
      <c r="X4" s="12">
        <f t="shared" ref="X4:X58" si="9">W4*$A$2</f>
        <v>16.16</v>
      </c>
      <c r="Y4" s="12"/>
      <c r="Z4" s="53" t="s">
        <v>18</v>
      </c>
      <c r="AA4" s="28">
        <f>IF(ISERROR(HLOOKUP(Z4,'Raw data'!$F$3:$BH$104,Z$2,FALSE)),"",HLOOKUP(Z4,'Raw data'!$F$3:$BH$104,Z$2,FALSE))</f>
        <v>3</v>
      </c>
      <c r="AB4" s="12">
        <f t="shared" ref="AB4:AB58" si="10">AA$60-AA4</f>
        <v>0</v>
      </c>
      <c r="AC4" s="12">
        <f t="shared" ref="AC4:AC58" si="11">100-(AB4*AA$64)</f>
        <v>100</v>
      </c>
      <c r="AD4" s="12">
        <f t="shared" ref="AD4:AD58" si="12">AC4*$A$2</f>
        <v>80.800000000000011</v>
      </c>
      <c r="AE4" s="12"/>
      <c r="AF4" s="53" t="s">
        <v>18</v>
      </c>
      <c r="AG4" s="28">
        <f>IF(ISERROR(HLOOKUP(AF4,'Raw data'!$F$3:$BH$104,AF$2,FALSE)),"",HLOOKUP(AF4,'Raw data'!$F$3:$BH$104,AF$2,FALSE))</f>
        <v>3</v>
      </c>
      <c r="AH4" s="12">
        <f t="shared" ref="AH4:AH58" si="13">AG$60-AG4</f>
        <v>3</v>
      </c>
      <c r="AI4" s="12">
        <f t="shared" ref="AI4:AI58" si="14">100-(AH4*AG$64)</f>
        <v>75</v>
      </c>
      <c r="AJ4" s="12">
        <f t="shared" ref="AJ4:AJ58" si="15">AI4*$A$2</f>
        <v>60.6</v>
      </c>
      <c r="AK4" s="12"/>
      <c r="AL4" s="53" t="s">
        <v>18</v>
      </c>
      <c r="AM4" s="28">
        <f>IF(ISERROR(HLOOKUP(AL4,'Raw data'!$F$3:$BH$104,AL$2,FALSE)),"",HLOOKUP(AL4,'Raw data'!$F$3:$BH$104,AL$2,FALSE))</f>
        <v>2</v>
      </c>
      <c r="AN4" s="12">
        <f t="shared" ref="AN4:AN58" si="16">AM$60-AM4</f>
        <v>3</v>
      </c>
      <c r="AO4" s="12">
        <f t="shared" ref="AO4:AO58" si="17">100-(AN4*AM$64)</f>
        <v>25</v>
      </c>
      <c r="AP4" s="12">
        <f t="shared" ref="AP4:AP58" si="18">AO4*$A$2</f>
        <v>20.200000000000003</v>
      </c>
    </row>
    <row r="5" spans="1:42" ht="15.75" customHeight="1" x14ac:dyDescent="0.2">
      <c r="A5" s="69" t="s">
        <v>118</v>
      </c>
      <c r="B5" s="59">
        <f t="shared" si="0"/>
        <v>67.430890549182905</v>
      </c>
      <c r="C5" s="12"/>
      <c r="D5" s="62" t="s">
        <v>118</v>
      </c>
      <c r="E5" s="28">
        <f>IF(ISERROR(HLOOKUP(D5,'Raw data'!$F$3:$BH$104,D$2,FALSE)),"",HLOOKUP(D5,'Raw data'!$F$3:$BH$104,D$2,FALSE))</f>
        <v>34</v>
      </c>
      <c r="F5" s="12">
        <f t="shared" si="1"/>
        <v>10</v>
      </c>
      <c r="G5" s="12">
        <f t="shared" si="2"/>
        <v>76.19047619047619</v>
      </c>
      <c r="H5" s="12">
        <f t="shared" si="3"/>
        <v>61.561904761904763</v>
      </c>
      <c r="I5" s="12"/>
      <c r="J5" s="62" t="s">
        <v>118</v>
      </c>
      <c r="K5" s="72">
        <f>IF(ISERROR(HLOOKUP(J5,'Raw data'!$F$3:$BH$104,J$2,FALSE)),"",HLOOKUP(J5,'Raw data'!$F$3:$BH$104,J$2,FALSE))</f>
        <v>9.9600000000000009</v>
      </c>
      <c r="L5" s="28">
        <v>1.3277000000000001</v>
      </c>
      <c r="M5" s="12">
        <f t="shared" si="4"/>
        <v>13.223892000000003</v>
      </c>
      <c r="N5" s="28">
        <v>9.2799999999999994</v>
      </c>
      <c r="O5" s="27">
        <f t="shared" ref="O5:O11" si="19">IF(ISERROR(M5/N5),"na",M5/N5)</f>
        <v>1.4249883620689658</v>
      </c>
      <c r="P5" s="72">
        <f t="shared" si="5"/>
        <v>1.340535300844476</v>
      </c>
      <c r="Q5" s="27">
        <f t="shared" si="6"/>
        <v>94.533958580683972</v>
      </c>
      <c r="R5" s="12">
        <f t="shared" ref="R5:R11" si="20">IF(ISERROR(Q5*$A$2),"na",Q5*$A$2)</f>
        <v>76.38343853319266</v>
      </c>
      <c r="S5" s="12"/>
      <c r="T5" s="62" t="s">
        <v>118</v>
      </c>
      <c r="U5" s="28">
        <f>IF(ISERROR(HLOOKUP(T5,'Raw data'!$F$3:$BH$104,T$2,FALSE)),"",HLOOKUP(T5,'Raw data'!$F$3:$BH$104,T$2,FALSE))</f>
        <v>6</v>
      </c>
      <c r="V5" s="12">
        <f t="shared" si="7"/>
        <v>7</v>
      </c>
      <c r="W5" s="12">
        <f t="shared" si="8"/>
        <v>30</v>
      </c>
      <c r="X5" s="12">
        <f t="shared" si="9"/>
        <v>24.240000000000002</v>
      </c>
      <c r="Y5" s="12"/>
      <c r="Z5" s="62" t="s">
        <v>118</v>
      </c>
      <c r="AA5" s="28">
        <f>IF(ISERROR(HLOOKUP(Z5,'Raw data'!$F$3:$BH$104,Z$2,FALSE)),"",HLOOKUP(Z5,'Raw data'!$F$3:$BH$104,Z$2,FALSE))</f>
        <v>3</v>
      </c>
      <c r="AB5" s="12">
        <f t="shared" si="10"/>
        <v>0</v>
      </c>
      <c r="AC5" s="12">
        <f t="shared" si="11"/>
        <v>100</v>
      </c>
      <c r="AD5" s="12">
        <f t="shared" si="12"/>
        <v>80.800000000000011</v>
      </c>
      <c r="AE5" s="12"/>
      <c r="AF5" s="62" t="s">
        <v>118</v>
      </c>
      <c r="AG5" s="28">
        <f>IF(ISERROR(HLOOKUP(AF5,'Raw data'!$F$3:$BH$104,AF$2,FALSE)),"",HLOOKUP(AF5,'Raw data'!$F$3:$BH$104,AF$2,FALSE))</f>
        <v>6</v>
      </c>
      <c r="AH5" s="12">
        <f t="shared" si="13"/>
        <v>0</v>
      </c>
      <c r="AI5" s="12">
        <f t="shared" si="14"/>
        <v>100</v>
      </c>
      <c r="AJ5" s="12">
        <f t="shared" si="15"/>
        <v>80.800000000000011</v>
      </c>
      <c r="AK5" s="12"/>
      <c r="AL5" s="62" t="s">
        <v>118</v>
      </c>
      <c r="AM5" s="28">
        <f>IF(ISERROR(HLOOKUP(AL5,'Raw data'!$F$3:$BH$104,AL$2,FALSE)),"",HLOOKUP(AL5,'Raw data'!$F$3:$BH$104,AL$2,FALSE))</f>
        <v>5</v>
      </c>
      <c r="AN5" s="12">
        <f t="shared" si="16"/>
        <v>0</v>
      </c>
      <c r="AO5" s="12">
        <f t="shared" si="17"/>
        <v>100</v>
      </c>
      <c r="AP5" s="12">
        <f t="shared" si="18"/>
        <v>80.800000000000011</v>
      </c>
    </row>
    <row r="6" spans="1:42" ht="15.75" customHeight="1" x14ac:dyDescent="0.2">
      <c r="A6" s="71" t="s">
        <v>142</v>
      </c>
      <c r="B6" s="59">
        <f t="shared" si="0"/>
        <v>34.965231109283039</v>
      </c>
      <c r="C6" s="12"/>
      <c r="D6" s="64" t="s">
        <v>142</v>
      </c>
      <c r="E6" s="28">
        <f>IF(ISERROR(HLOOKUP(D6,'Raw data'!$F$3:$BH$104,D$2,FALSE)),"",HLOOKUP(D6,'Raw data'!$F$3:$BH$104,D$2,FALSE))</f>
        <v>4</v>
      </c>
      <c r="F6" s="12">
        <f t="shared" si="1"/>
        <v>40</v>
      </c>
      <c r="G6" s="12">
        <f t="shared" si="2"/>
        <v>4.7619047619047592</v>
      </c>
      <c r="H6" s="12">
        <f t="shared" si="3"/>
        <v>3.8476190476190455</v>
      </c>
      <c r="I6" s="12"/>
      <c r="J6" s="64" t="s">
        <v>142</v>
      </c>
      <c r="K6" s="72">
        <f>IF(ISERROR(HLOOKUP(J6,'Raw data'!$F$3:$BH$104,J$2,FALSE)),"",HLOOKUP(J6,'Raw data'!$F$3:$BH$104,J$2,FALSE))</f>
        <v>249</v>
      </c>
      <c r="L6" s="28">
        <v>3.2599999999999997E-2</v>
      </c>
      <c r="M6" s="12">
        <f t="shared" si="4"/>
        <v>8.1173999999999999</v>
      </c>
      <c r="N6" s="28">
        <v>1.22</v>
      </c>
      <c r="O6" s="27">
        <f t="shared" si="19"/>
        <v>6.6536065573770493</v>
      </c>
      <c r="P6" s="72">
        <f t="shared" si="5"/>
        <v>6.5691534961525599</v>
      </c>
      <c r="Q6" s="27">
        <f t="shared" si="6"/>
        <v>73.21423383838183</v>
      </c>
      <c r="R6" s="12">
        <f t="shared" si="20"/>
        <v>59.157100941412523</v>
      </c>
      <c r="S6" s="12"/>
      <c r="T6" s="64" t="s">
        <v>142</v>
      </c>
      <c r="U6" s="28">
        <f>IF(ISERROR(HLOOKUP(T6,'Raw data'!$F$3:$BH$104,T$2,FALSE)),"",HLOOKUP(T6,'Raw data'!$F$3:$BH$104,T$2,FALSE))</f>
        <v>7</v>
      </c>
      <c r="V6" s="12">
        <f t="shared" si="7"/>
        <v>6</v>
      </c>
      <c r="W6" s="12">
        <f t="shared" si="8"/>
        <v>40</v>
      </c>
      <c r="X6" s="12">
        <f t="shared" si="9"/>
        <v>32.32</v>
      </c>
      <c r="Y6" s="12"/>
      <c r="Z6" s="64" t="s">
        <v>142</v>
      </c>
      <c r="AA6" s="28">
        <f>IF(ISERROR(HLOOKUP(Z6,'Raw data'!$F$3:$BH$104,Z$2,FALSE)),"",HLOOKUP(Z6,'Raw data'!$F$3:$BH$104,Z$2,FALSE))</f>
        <v>3</v>
      </c>
      <c r="AB6" s="12">
        <f t="shared" si="10"/>
        <v>0</v>
      </c>
      <c r="AC6" s="12">
        <f t="shared" si="11"/>
        <v>100</v>
      </c>
      <c r="AD6" s="12">
        <f t="shared" si="12"/>
        <v>80.800000000000011</v>
      </c>
      <c r="AE6" s="12"/>
      <c r="AF6" s="64" t="s">
        <v>142</v>
      </c>
      <c r="AG6" s="28">
        <f>IF(ISERROR(HLOOKUP(AF6,'Raw data'!$F$3:$BH$104,AF$2,FALSE)),"",HLOOKUP(AF6,'Raw data'!$F$3:$BH$104,AF$2,FALSE))</f>
        <v>-1</v>
      </c>
      <c r="AH6" s="12">
        <f t="shared" si="13"/>
        <v>7</v>
      </c>
      <c r="AI6" s="12">
        <f t="shared" si="14"/>
        <v>41.666666666666664</v>
      </c>
      <c r="AJ6" s="12">
        <f t="shared" si="15"/>
        <v>33.666666666666664</v>
      </c>
      <c r="AK6" s="12"/>
      <c r="AL6" s="64" t="s">
        <v>142</v>
      </c>
      <c r="AM6" s="28">
        <f>IF(ISERROR(HLOOKUP(AL6,'Raw data'!$F$3:$BH$104,AL$2,FALSE)),"",HLOOKUP(AL6,'Raw data'!$F$3:$BH$104,AL$2,FALSE))</f>
        <v>1</v>
      </c>
      <c r="AN6" s="12">
        <f t="shared" si="16"/>
        <v>4</v>
      </c>
      <c r="AO6" s="12">
        <f t="shared" si="17"/>
        <v>0</v>
      </c>
      <c r="AP6" s="12">
        <f t="shared" si="18"/>
        <v>0</v>
      </c>
    </row>
    <row r="7" spans="1:42" ht="15.75" customHeight="1" x14ac:dyDescent="0.2">
      <c r="A7" s="73" t="s">
        <v>143</v>
      </c>
      <c r="B7" s="59">
        <f t="shared" si="0"/>
        <v>19.66153191072873</v>
      </c>
      <c r="C7" s="12"/>
      <c r="D7" s="65" t="s">
        <v>143</v>
      </c>
      <c r="E7" s="28">
        <f>IF(ISERROR(HLOOKUP(D7,'Raw data'!$F$3:$BH$104,D$2,FALSE)),"",HLOOKUP(D7,'Raw data'!$F$3:$BH$104,D$2,FALSE))</f>
        <v>2</v>
      </c>
      <c r="F7" s="12">
        <f t="shared" si="1"/>
        <v>42</v>
      </c>
      <c r="G7" s="12">
        <f t="shared" si="2"/>
        <v>0</v>
      </c>
      <c r="H7" s="12">
        <f t="shared" si="3"/>
        <v>0</v>
      </c>
      <c r="I7" s="12"/>
      <c r="J7" s="65" t="s">
        <v>143</v>
      </c>
      <c r="K7" s="72">
        <f>IF(ISERROR(HLOOKUP(J7,'Raw data'!$F$3:$BH$104,J$2,FALSE)),"",HLOOKUP(J7,'Raw data'!$F$3:$BH$104,J$2,FALSE))</f>
        <v>21750</v>
      </c>
      <c r="L7" s="28">
        <v>6.9999999999999999E-4</v>
      </c>
      <c r="M7" s="12">
        <f t="shared" si="4"/>
        <v>15.225</v>
      </c>
      <c r="N7" s="28">
        <v>1.4</v>
      </c>
      <c r="O7" s="27">
        <f t="shared" si="19"/>
        <v>10.875</v>
      </c>
      <c r="P7" s="72">
        <f t="shared" si="5"/>
        <v>10.79054693877551</v>
      </c>
      <c r="Q7" s="27">
        <f t="shared" si="6"/>
        <v>56.001474584619288</v>
      </c>
      <c r="R7" s="12">
        <f t="shared" si="20"/>
        <v>45.249191464372387</v>
      </c>
      <c r="S7" s="12"/>
      <c r="T7" s="65" t="s">
        <v>143</v>
      </c>
      <c r="U7" s="28">
        <f>IF(ISERROR(HLOOKUP(T7,'Raw data'!$F$3:$BH$104,T$2,FALSE)),"",HLOOKUP(T7,'Raw data'!$F$3:$BH$104,T$2,FALSE))</f>
        <v>7</v>
      </c>
      <c r="V7" s="12">
        <f t="shared" si="7"/>
        <v>6</v>
      </c>
      <c r="W7" s="12">
        <f t="shared" si="8"/>
        <v>40</v>
      </c>
      <c r="X7" s="12">
        <f t="shared" si="9"/>
        <v>32.32</v>
      </c>
      <c r="Y7" s="12"/>
      <c r="Z7" s="65" t="s">
        <v>143</v>
      </c>
      <c r="AA7" s="28">
        <f>IF(ISERROR(HLOOKUP(Z7,'Raw data'!$F$3:$BH$104,Z$2,FALSE)),"",HLOOKUP(Z7,'Raw data'!$F$3:$BH$104,Z$2,FALSE))</f>
        <v>1</v>
      </c>
      <c r="AB7" s="12">
        <f t="shared" si="10"/>
        <v>2</v>
      </c>
      <c r="AC7" s="12">
        <f t="shared" si="11"/>
        <v>0</v>
      </c>
      <c r="AD7" s="12">
        <f t="shared" si="12"/>
        <v>0</v>
      </c>
      <c r="AE7" s="12"/>
      <c r="AF7" s="65" t="s">
        <v>143</v>
      </c>
      <c r="AG7" s="28">
        <f>IF(ISERROR(HLOOKUP(AF7,'Raw data'!$F$3:$BH$104,AF$2,FALSE)),"",HLOOKUP(AF7,'Raw data'!$F$3:$BH$104,AF$2,FALSE))</f>
        <v>-6</v>
      </c>
      <c r="AH7" s="12">
        <f t="shared" si="13"/>
        <v>12</v>
      </c>
      <c r="AI7" s="12">
        <f t="shared" si="14"/>
        <v>0</v>
      </c>
      <c r="AJ7" s="12">
        <f t="shared" si="15"/>
        <v>0</v>
      </c>
      <c r="AK7" s="12"/>
      <c r="AL7" s="65" t="s">
        <v>143</v>
      </c>
      <c r="AM7" s="28">
        <f>IF(ISERROR(HLOOKUP(AL7,'Raw data'!$F$3:$BH$104,AL$2,FALSE)),"",HLOOKUP(AL7,'Raw data'!$F$3:$BH$104,AL$2,FALSE))</f>
        <v>3</v>
      </c>
      <c r="AN7" s="12">
        <f t="shared" si="16"/>
        <v>2</v>
      </c>
      <c r="AO7" s="12">
        <f t="shared" si="17"/>
        <v>50</v>
      </c>
      <c r="AP7" s="12">
        <f t="shared" si="18"/>
        <v>40.400000000000006</v>
      </c>
    </row>
    <row r="8" spans="1:42" ht="15.75" customHeight="1" x14ac:dyDescent="0.2">
      <c r="A8" s="69" t="s">
        <v>144</v>
      </c>
      <c r="B8" s="59">
        <f t="shared" si="0"/>
        <v>68.311307077861258</v>
      </c>
      <c r="C8" s="12"/>
      <c r="D8" s="62" t="s">
        <v>144</v>
      </c>
      <c r="E8" s="28">
        <f>IF(ISERROR(HLOOKUP(D8,'Raw data'!$F$3:$BH$104,D$2,FALSE)),"",HLOOKUP(D8,'Raw data'!$F$3:$BH$104,D$2,FALSE))</f>
        <v>42</v>
      </c>
      <c r="F8" s="12">
        <f t="shared" si="1"/>
        <v>2</v>
      </c>
      <c r="G8" s="12">
        <f t="shared" si="2"/>
        <v>95.238095238095241</v>
      </c>
      <c r="H8" s="12">
        <f t="shared" si="3"/>
        <v>76.952380952380963</v>
      </c>
      <c r="I8" s="12"/>
      <c r="J8" s="62" t="s">
        <v>144</v>
      </c>
      <c r="K8" s="72">
        <f>IF(ISERROR(HLOOKUP(J8,'Raw data'!$F$3:$BH$104,J$2,FALSE)),"",HLOOKUP(J8,'Raw data'!$F$3:$BH$104,J$2,FALSE))</f>
        <v>10.4</v>
      </c>
      <c r="L8" s="28">
        <v>1.3277000000000001</v>
      </c>
      <c r="M8" s="12">
        <f t="shared" si="4"/>
        <v>13.808080000000002</v>
      </c>
      <c r="N8" s="28">
        <v>11.29</v>
      </c>
      <c r="O8" s="27">
        <f t="shared" si="19"/>
        <v>1.2230363153232953</v>
      </c>
      <c r="P8" s="72">
        <f t="shared" si="5"/>
        <v>1.1385832540988055</v>
      </c>
      <c r="Q8" s="27">
        <f t="shared" si="6"/>
        <v>95.357419366485061</v>
      </c>
      <c r="R8" s="12">
        <f t="shared" si="20"/>
        <v>77.04879484811994</v>
      </c>
      <c r="S8" s="12"/>
      <c r="T8" s="62" t="s">
        <v>144</v>
      </c>
      <c r="U8" s="28">
        <f>IF(ISERROR(HLOOKUP(T8,'Raw data'!$F$3:$BH$104,T$2,FALSE)),"",HLOOKUP(T8,'Raw data'!$F$3:$BH$104,T$2,FALSE))</f>
        <v>8</v>
      </c>
      <c r="V8" s="12">
        <f t="shared" si="7"/>
        <v>5</v>
      </c>
      <c r="W8" s="12">
        <f t="shared" si="8"/>
        <v>50</v>
      </c>
      <c r="X8" s="12">
        <f t="shared" si="9"/>
        <v>40.400000000000006</v>
      </c>
      <c r="Y8" s="12"/>
      <c r="Z8" s="62" t="s">
        <v>144</v>
      </c>
      <c r="AA8" s="28">
        <f>IF(ISERROR(HLOOKUP(Z8,'Raw data'!$F$3:$BH$104,Z$2,FALSE)),"",HLOOKUP(Z8,'Raw data'!$F$3:$BH$104,Z$2,FALSE))</f>
        <v>3</v>
      </c>
      <c r="AB8" s="12">
        <f t="shared" si="10"/>
        <v>0</v>
      </c>
      <c r="AC8" s="12">
        <f t="shared" si="11"/>
        <v>100</v>
      </c>
      <c r="AD8" s="12">
        <f t="shared" si="12"/>
        <v>80.800000000000011</v>
      </c>
      <c r="AE8" s="12"/>
      <c r="AF8" s="62" t="s">
        <v>144</v>
      </c>
      <c r="AG8" s="28">
        <f>IF(ISERROR(HLOOKUP(AF8,'Raw data'!$F$3:$BH$104,AF$2,FALSE)),"",HLOOKUP(AF8,'Raw data'!$F$3:$BH$104,AF$2,FALSE))</f>
        <v>2</v>
      </c>
      <c r="AH8" s="12">
        <f t="shared" si="13"/>
        <v>4</v>
      </c>
      <c r="AI8" s="12">
        <f t="shared" si="14"/>
        <v>66.666666666666657</v>
      </c>
      <c r="AJ8" s="12">
        <f t="shared" si="15"/>
        <v>53.86666666666666</v>
      </c>
      <c r="AK8" s="12"/>
      <c r="AL8" s="62" t="s">
        <v>144</v>
      </c>
      <c r="AM8" s="28">
        <f>IF(ISERROR(HLOOKUP(AL8,'Raw data'!$F$3:$BH$104,AL$2,FALSE)),"",HLOOKUP(AL8,'Raw data'!$F$3:$BH$104,AL$2,FALSE))</f>
        <v>5</v>
      </c>
      <c r="AN8" s="12">
        <f t="shared" si="16"/>
        <v>0</v>
      </c>
      <c r="AO8" s="12">
        <f t="shared" si="17"/>
        <v>100</v>
      </c>
      <c r="AP8" s="12">
        <f t="shared" si="18"/>
        <v>80.800000000000011</v>
      </c>
    </row>
    <row r="9" spans="1:42" ht="15.75" customHeight="1" x14ac:dyDescent="0.2">
      <c r="A9" s="77" t="s">
        <v>145</v>
      </c>
      <c r="B9" s="59">
        <f t="shared" si="0"/>
        <v>56.12320285734566</v>
      </c>
      <c r="C9" s="12"/>
      <c r="D9" s="79" t="s">
        <v>145</v>
      </c>
      <c r="E9" s="28">
        <f>IF(ISERROR(HLOOKUP(D9,'Raw data'!$F$3:$BH$104,D$2,FALSE)),"",HLOOKUP(D9,'Raw data'!$F$3:$BH$104,D$2,FALSE))</f>
        <v>9</v>
      </c>
      <c r="F9" s="12">
        <f t="shared" si="1"/>
        <v>35</v>
      </c>
      <c r="G9" s="12">
        <f t="shared" si="2"/>
        <v>16.666666666666671</v>
      </c>
      <c r="H9" s="12">
        <f t="shared" si="3"/>
        <v>13.466666666666672</v>
      </c>
      <c r="I9" s="12"/>
      <c r="J9" s="79" t="s">
        <v>145</v>
      </c>
      <c r="K9" s="72" t="str">
        <f>IF(ISERROR(HLOOKUP(J9,'Raw data'!$F$3:$BH$104,J$2,FALSE)),"",HLOOKUP(J9,'Raw data'!$F$3:$BH$104,J$2,FALSE))</f>
        <v>19900</v>
      </c>
      <c r="L9" s="28">
        <v>5.0000000000000001E-4</v>
      </c>
      <c r="M9" s="12">
        <f t="shared" si="4"/>
        <v>9.9500000000000011</v>
      </c>
      <c r="N9" s="28">
        <v>1.72</v>
      </c>
      <c r="O9" s="27">
        <f t="shared" si="19"/>
        <v>5.7848837209302335</v>
      </c>
      <c r="P9" s="72">
        <f t="shared" si="5"/>
        <v>5.7004306597057441</v>
      </c>
      <c r="Q9" s="27">
        <f t="shared" si="6"/>
        <v>76.756456861477673</v>
      </c>
      <c r="R9" s="12">
        <f t="shared" si="20"/>
        <v>62.019217144073963</v>
      </c>
      <c r="S9" s="12"/>
      <c r="T9" s="79" t="s">
        <v>145</v>
      </c>
      <c r="U9" s="28">
        <f>IF(ISERROR(HLOOKUP(T9,'Raw data'!$F$3:$BH$104,T$2,FALSE)),"",HLOOKUP(T9,'Raw data'!$F$3:$BH$104,T$2,FALSE))</f>
        <v>7</v>
      </c>
      <c r="V9" s="12">
        <f t="shared" si="7"/>
        <v>6</v>
      </c>
      <c r="W9" s="12">
        <f t="shared" si="8"/>
        <v>40</v>
      </c>
      <c r="X9" s="12">
        <f t="shared" si="9"/>
        <v>32.32</v>
      </c>
      <c r="Y9" s="12"/>
      <c r="Z9" s="79" t="s">
        <v>145</v>
      </c>
      <c r="AA9" s="28">
        <f>IF(ISERROR(HLOOKUP(Z9,'Raw data'!$F$3:$BH$104,Z$2,FALSE)),"",HLOOKUP(Z9,'Raw data'!$F$3:$BH$104,Z$2,FALSE))</f>
        <v>3</v>
      </c>
      <c r="AB9" s="12">
        <f t="shared" si="10"/>
        <v>0</v>
      </c>
      <c r="AC9" s="12">
        <f t="shared" si="11"/>
        <v>100</v>
      </c>
      <c r="AD9" s="12">
        <f t="shared" si="12"/>
        <v>80.800000000000011</v>
      </c>
      <c r="AE9" s="12"/>
      <c r="AF9" s="79" t="s">
        <v>145</v>
      </c>
      <c r="AG9" s="28">
        <f>IF(ISERROR(HLOOKUP(AF9,'Raw data'!$F$3:$BH$104,AF$2,FALSE)),"",HLOOKUP(AF9,'Raw data'!$F$3:$BH$104,AF$2,FALSE))</f>
        <v>4</v>
      </c>
      <c r="AH9" s="12">
        <f t="shared" si="13"/>
        <v>2</v>
      </c>
      <c r="AI9" s="12">
        <f t="shared" si="14"/>
        <v>83.333333333333329</v>
      </c>
      <c r="AJ9" s="12">
        <f t="shared" si="15"/>
        <v>67.333333333333329</v>
      </c>
      <c r="AK9" s="12"/>
      <c r="AL9" s="79" t="s">
        <v>145</v>
      </c>
      <c r="AM9" s="28">
        <f>IF(ISERROR(HLOOKUP(AL9,'Raw data'!$F$3:$BH$104,AL$2,FALSE)),"",HLOOKUP(AL9,'Raw data'!$F$3:$BH$104,AL$2,FALSE))</f>
        <v>5</v>
      </c>
      <c r="AN9" s="12">
        <f t="shared" si="16"/>
        <v>0</v>
      </c>
      <c r="AO9" s="12">
        <f t="shared" si="17"/>
        <v>100</v>
      </c>
      <c r="AP9" s="12">
        <f t="shared" si="18"/>
        <v>80.800000000000011</v>
      </c>
    </row>
    <row r="10" spans="1:42" ht="15.75" customHeight="1" x14ac:dyDescent="0.2">
      <c r="A10" s="81" t="s">
        <v>146</v>
      </c>
      <c r="B10" s="59">
        <f t="shared" si="0"/>
        <v>61.615220320094984</v>
      </c>
      <c r="C10" s="12"/>
      <c r="D10" s="84" t="s">
        <v>146</v>
      </c>
      <c r="E10" s="28">
        <f>IF(ISERROR(HLOOKUP(D10,'Raw data'!$F$3:$BH$104,D$2,FALSE)),"",HLOOKUP(D10,'Raw data'!$F$3:$BH$104,D$2,FALSE))</f>
        <v>6</v>
      </c>
      <c r="F10" s="12">
        <f t="shared" si="1"/>
        <v>38</v>
      </c>
      <c r="G10" s="12">
        <f t="shared" si="2"/>
        <v>9.5238095238095184</v>
      </c>
      <c r="H10" s="12">
        <f t="shared" si="3"/>
        <v>7.695238095238091</v>
      </c>
      <c r="I10" s="12"/>
      <c r="J10" s="84" t="s">
        <v>146</v>
      </c>
      <c r="K10" s="72" t="str">
        <f>IF(ISERROR(HLOOKUP(J10,'Raw data'!$F$3:$BH$104,J$2,FALSE)),"",HLOOKUP(J10,'Raw data'!$F$3:$BH$104,J$2,FALSE))</f>
        <v>34</v>
      </c>
      <c r="L10" s="28">
        <v>1</v>
      </c>
      <c r="M10" s="12">
        <f t="shared" si="4"/>
        <v>34</v>
      </c>
      <c r="N10" s="28">
        <v>8</v>
      </c>
      <c r="O10" s="27">
        <f t="shared" si="19"/>
        <v>4.25</v>
      </c>
      <c r="P10" s="72">
        <f t="shared" si="5"/>
        <v>4.1655469387755106</v>
      </c>
      <c r="Q10" s="27">
        <f t="shared" si="6"/>
        <v>83.014955229371012</v>
      </c>
      <c r="R10" s="12">
        <f t="shared" si="20"/>
        <v>67.076083825331779</v>
      </c>
      <c r="S10" s="12"/>
      <c r="T10" s="84" t="s">
        <v>146</v>
      </c>
      <c r="U10" s="28">
        <f>IF(ISERROR(HLOOKUP(T10,'Raw data'!$F$3:$BH$104,T$2,FALSE)),"",HLOOKUP(T10,'Raw data'!$F$3:$BH$104,T$2,FALSE))</f>
        <v>12</v>
      </c>
      <c r="V10" s="12">
        <f t="shared" si="7"/>
        <v>1</v>
      </c>
      <c r="W10" s="12">
        <f t="shared" si="8"/>
        <v>90</v>
      </c>
      <c r="X10" s="12">
        <f t="shared" si="9"/>
        <v>72.72</v>
      </c>
      <c r="Y10" s="12"/>
      <c r="Z10" s="84" t="s">
        <v>146</v>
      </c>
      <c r="AA10" s="28">
        <f>IF(ISERROR(HLOOKUP(Z10,'Raw data'!$F$3:$BH$104,Z$2,FALSE)),"",HLOOKUP(Z10,'Raw data'!$F$3:$BH$104,Z$2,FALSE))</f>
        <v>3</v>
      </c>
      <c r="AB10" s="12">
        <f t="shared" si="10"/>
        <v>0</v>
      </c>
      <c r="AC10" s="12">
        <f t="shared" si="11"/>
        <v>100</v>
      </c>
      <c r="AD10" s="12">
        <f t="shared" si="12"/>
        <v>80.800000000000011</v>
      </c>
      <c r="AE10" s="12"/>
      <c r="AF10" s="84" t="s">
        <v>146</v>
      </c>
      <c r="AG10" s="28">
        <f>IF(ISERROR(HLOOKUP(AF10,'Raw data'!$F$3:$BH$104,AF$2,FALSE)),"",HLOOKUP(AF10,'Raw data'!$F$3:$BH$104,AF$2,FALSE))</f>
        <v>6</v>
      </c>
      <c r="AH10" s="12">
        <f t="shared" si="13"/>
        <v>0</v>
      </c>
      <c r="AI10" s="12">
        <f t="shared" si="14"/>
        <v>100</v>
      </c>
      <c r="AJ10" s="12">
        <f t="shared" si="15"/>
        <v>80.800000000000011</v>
      </c>
      <c r="AK10" s="12"/>
      <c r="AL10" s="84" t="s">
        <v>146</v>
      </c>
      <c r="AM10" s="28">
        <f>IF(ISERROR(HLOOKUP(AL10,'Raw data'!$F$3:$BH$104,AL$2,FALSE)),"",HLOOKUP(AL10,'Raw data'!$F$3:$BH$104,AL$2,FALSE))</f>
        <v>4</v>
      </c>
      <c r="AN10" s="12">
        <f t="shared" si="16"/>
        <v>1</v>
      </c>
      <c r="AO10" s="12">
        <f t="shared" si="17"/>
        <v>75</v>
      </c>
      <c r="AP10" s="12">
        <f t="shared" si="18"/>
        <v>60.6</v>
      </c>
    </row>
    <row r="11" spans="1:42" ht="15.75" customHeight="1" x14ac:dyDescent="0.2">
      <c r="A11" s="77" t="s">
        <v>147</v>
      </c>
      <c r="B11" s="59">
        <f t="shared" si="0"/>
        <v>59.060843358146705</v>
      </c>
      <c r="C11" s="12"/>
      <c r="D11" s="79" t="s">
        <v>147</v>
      </c>
      <c r="E11" s="28">
        <f>IF(ISERROR(HLOOKUP(D11,'Raw data'!$F$3:$BH$104,D$2,FALSE)),"",HLOOKUP(D11,'Raw data'!$F$3:$BH$104,D$2,FALSE))</f>
        <v>4</v>
      </c>
      <c r="F11" s="12">
        <f t="shared" si="1"/>
        <v>40</v>
      </c>
      <c r="G11" s="12">
        <f t="shared" si="2"/>
        <v>4.7619047619047592</v>
      </c>
      <c r="H11" s="12">
        <f t="shared" si="3"/>
        <v>3.8476190476190455</v>
      </c>
      <c r="I11" s="12"/>
      <c r="J11" s="79" t="s">
        <v>147</v>
      </c>
      <c r="K11" s="72">
        <f>IF(ISERROR(HLOOKUP(J11,'Raw data'!$F$3:$BH$104,J$2,FALSE)),"",HLOOKUP(J11,'Raw data'!$F$3:$BH$104,J$2,FALSE))</f>
        <v>168.25</v>
      </c>
      <c r="L11" s="28">
        <v>0.1832</v>
      </c>
      <c r="M11" s="12">
        <f t="shared" si="4"/>
        <v>30.823399999999999</v>
      </c>
      <c r="N11" s="28">
        <v>3.44</v>
      </c>
      <c r="O11" s="27">
        <f t="shared" si="19"/>
        <v>8.9602906976744183</v>
      </c>
      <c r="P11" s="72">
        <f t="shared" si="5"/>
        <v>8.8758376364499281</v>
      </c>
      <c r="Q11" s="27">
        <f t="shared" si="6"/>
        <v>63.808714234234102</v>
      </c>
      <c r="R11" s="12">
        <f t="shared" si="20"/>
        <v>51.557441101261155</v>
      </c>
      <c r="S11" s="12"/>
      <c r="T11" s="79" t="s">
        <v>147</v>
      </c>
      <c r="U11" s="28">
        <f>IF(ISERROR(HLOOKUP(T11,'Raw data'!$F$3:$BH$104,T$2,FALSE)),"",HLOOKUP(T11,'Raw data'!$F$3:$BH$104,T$2,FALSE))</f>
        <v>10</v>
      </c>
      <c r="V11" s="12">
        <f t="shared" si="7"/>
        <v>3</v>
      </c>
      <c r="W11" s="12">
        <f t="shared" si="8"/>
        <v>70</v>
      </c>
      <c r="X11" s="12">
        <f t="shared" si="9"/>
        <v>56.56</v>
      </c>
      <c r="Y11" s="12"/>
      <c r="Z11" s="79" t="s">
        <v>147</v>
      </c>
      <c r="AA11" s="28">
        <f>IF(ISERROR(HLOOKUP(Z11,'Raw data'!$F$3:$BH$104,Z$2,FALSE)),"",HLOOKUP(Z11,'Raw data'!$F$3:$BH$104,Z$2,FALSE))</f>
        <v>3</v>
      </c>
      <c r="AB11" s="12">
        <f t="shared" si="10"/>
        <v>0</v>
      </c>
      <c r="AC11" s="12">
        <f t="shared" si="11"/>
        <v>100</v>
      </c>
      <c r="AD11" s="12">
        <f t="shared" si="12"/>
        <v>80.800000000000011</v>
      </c>
      <c r="AE11" s="12"/>
      <c r="AF11" s="79" t="s">
        <v>147</v>
      </c>
      <c r="AG11" s="28">
        <f>IF(ISERROR(HLOOKUP(AF11,'Raw data'!$F$3:$BH$104,AF$2,FALSE)),"",HLOOKUP(AF11,'Raw data'!$F$3:$BH$104,AF$2,FALSE))</f>
        <v>6</v>
      </c>
      <c r="AH11" s="12">
        <f t="shared" si="13"/>
        <v>0</v>
      </c>
      <c r="AI11" s="12">
        <f t="shared" si="14"/>
        <v>100</v>
      </c>
      <c r="AJ11" s="12">
        <f t="shared" si="15"/>
        <v>80.800000000000011</v>
      </c>
      <c r="AK11" s="12"/>
      <c r="AL11" s="79" t="s">
        <v>147</v>
      </c>
      <c r="AM11" s="28">
        <f>IF(ISERROR(HLOOKUP(AL11,'Raw data'!$F$3:$BH$104,AL$2,FALSE)),"",HLOOKUP(AL11,'Raw data'!$F$3:$BH$104,AL$2,FALSE))</f>
        <v>5</v>
      </c>
      <c r="AN11" s="12">
        <f t="shared" si="16"/>
        <v>0</v>
      </c>
      <c r="AO11" s="12">
        <f t="shared" si="17"/>
        <v>100</v>
      </c>
      <c r="AP11" s="12">
        <f t="shared" si="18"/>
        <v>80.800000000000011</v>
      </c>
    </row>
    <row r="12" spans="1:42" ht="15.75" customHeight="1" x14ac:dyDescent="0.2">
      <c r="A12" s="73" t="s">
        <v>148</v>
      </c>
      <c r="B12" s="59">
        <f t="shared" si="0"/>
        <v>49.545336731730096</v>
      </c>
      <c r="C12" s="12"/>
      <c r="D12" s="65" t="s">
        <v>148</v>
      </c>
      <c r="E12" s="28">
        <f>IF(ISERROR(HLOOKUP(D12,'Raw data'!$F$3:$BH$104,D$2,FALSE)),"",HLOOKUP(D12,'Raw data'!$F$3:$BH$104,D$2,FALSE))</f>
        <v>3</v>
      </c>
      <c r="F12" s="12">
        <f t="shared" si="1"/>
        <v>41</v>
      </c>
      <c r="G12" s="12">
        <f t="shared" si="2"/>
        <v>2.3809523809523796</v>
      </c>
      <c r="H12" s="12">
        <f t="shared" si="3"/>
        <v>1.9238095238095227</v>
      </c>
      <c r="I12" s="12"/>
      <c r="J12" s="65" t="s">
        <v>148</v>
      </c>
      <c r="K12" s="66">
        <f>IF(ISERROR(HLOOKUP(J12,'Raw data'!$F$3:$BH$104,J$2,FALSE)),"",HLOOKUP(J12,'Raw data'!$F$3:$BH$104,J$2,FALSE))</f>
        <v>0</v>
      </c>
      <c r="L12" s="28">
        <v>0.14630000000000001</v>
      </c>
      <c r="M12" s="12">
        <f t="shared" si="4"/>
        <v>0</v>
      </c>
      <c r="N12" s="28">
        <v>0.91</v>
      </c>
      <c r="O12" s="74">
        <f>AVERAGE(O7,O19,O52,O53)</f>
        <v>7.7206647087312064</v>
      </c>
      <c r="P12" s="72">
        <f t="shared" si="5"/>
        <v>7.636211647506717</v>
      </c>
      <c r="Q12" s="27">
        <f t="shared" si="6"/>
        <v>68.863297277109382</v>
      </c>
      <c r="R12" s="74">
        <f>AVERAGE(R7,R19,R52,R53)</f>
        <v>55.641544199904374</v>
      </c>
      <c r="S12" s="12"/>
      <c r="T12" s="65" t="s">
        <v>148</v>
      </c>
      <c r="U12" s="28">
        <f>IF(ISERROR(HLOOKUP(T12,'Raw data'!$F$3:$BH$104,T$2,FALSE)),"",HLOOKUP(T12,'Raw data'!$F$3:$BH$104,T$2,FALSE))</f>
        <v>6</v>
      </c>
      <c r="V12" s="12">
        <f t="shared" si="7"/>
        <v>7</v>
      </c>
      <c r="W12" s="12">
        <f t="shared" si="8"/>
        <v>30</v>
      </c>
      <c r="X12" s="12">
        <f t="shared" si="9"/>
        <v>24.240000000000002</v>
      </c>
      <c r="Y12" s="12"/>
      <c r="Z12" s="65" t="s">
        <v>148</v>
      </c>
      <c r="AA12" s="28">
        <f>IF(ISERROR(HLOOKUP(Z12,'Raw data'!$F$3:$BH$104,Z$2,FALSE)),"",HLOOKUP(Z12,'Raw data'!$F$3:$BH$104,Z$2,FALSE))</f>
        <v>3</v>
      </c>
      <c r="AB12" s="12">
        <f t="shared" si="10"/>
        <v>0</v>
      </c>
      <c r="AC12" s="12">
        <f t="shared" si="11"/>
        <v>100</v>
      </c>
      <c r="AD12" s="12">
        <f t="shared" si="12"/>
        <v>80.800000000000011</v>
      </c>
      <c r="AE12" s="12"/>
      <c r="AF12" s="65" t="s">
        <v>148</v>
      </c>
      <c r="AG12" s="28">
        <f>IF(ISERROR(HLOOKUP(AF12,'Raw data'!$F$3:$BH$104,AF$2,FALSE)),"",HLOOKUP(AF12,'Raw data'!$F$3:$BH$104,AF$2,FALSE))</f>
        <v>2</v>
      </c>
      <c r="AH12" s="12">
        <f t="shared" si="13"/>
        <v>4</v>
      </c>
      <c r="AI12" s="12">
        <f t="shared" si="14"/>
        <v>66.666666666666657</v>
      </c>
      <c r="AJ12" s="12">
        <f t="shared" si="15"/>
        <v>53.86666666666666</v>
      </c>
      <c r="AK12" s="12"/>
      <c r="AL12" s="65" t="s">
        <v>148</v>
      </c>
      <c r="AM12" s="28">
        <f>IF(ISERROR(HLOOKUP(AL12,'Raw data'!$F$3:$BH$104,AL$2,FALSE)),"",HLOOKUP(AL12,'Raw data'!$F$3:$BH$104,AL$2,FALSE))</f>
        <v>5</v>
      </c>
      <c r="AN12" s="12">
        <f t="shared" si="16"/>
        <v>0</v>
      </c>
      <c r="AO12" s="12">
        <f t="shared" si="17"/>
        <v>100</v>
      </c>
      <c r="AP12" s="12">
        <f t="shared" si="18"/>
        <v>80.800000000000011</v>
      </c>
    </row>
    <row r="13" spans="1:42" ht="15.75" customHeight="1" x14ac:dyDescent="0.2">
      <c r="A13" s="77" t="s">
        <v>149</v>
      </c>
      <c r="B13" s="59">
        <f t="shared" si="0"/>
        <v>24.111746031746026</v>
      </c>
      <c r="C13" s="12"/>
      <c r="D13" s="79" t="s">
        <v>149</v>
      </c>
      <c r="E13" s="28">
        <f>IF(ISERROR(HLOOKUP(D13,'Raw data'!$F$3:$BH$104,D$2,FALSE)),"",HLOOKUP(D13,'Raw data'!$F$3:$BH$104,D$2,FALSE))</f>
        <v>3</v>
      </c>
      <c r="F13" s="12">
        <f t="shared" si="1"/>
        <v>41</v>
      </c>
      <c r="G13" s="12">
        <f t="shared" si="2"/>
        <v>2.3809523809523796</v>
      </c>
      <c r="H13" s="12">
        <f t="shared" si="3"/>
        <v>1.9238095238095227</v>
      </c>
      <c r="I13" s="12"/>
      <c r="J13" s="79" t="s">
        <v>149</v>
      </c>
      <c r="K13" s="72">
        <f>IF(ISERROR(HLOOKUP(J13,'Raw data'!$F$3:$BH$104,J$2,FALSE)),"",HLOOKUP(J13,'Raw data'!$F$3:$BH$104,J$2,FALSE))</f>
        <v>79</v>
      </c>
      <c r="L13" s="28">
        <v>0.1651</v>
      </c>
      <c r="M13" s="12">
        <f t="shared" si="4"/>
        <v>13.042899999999999</v>
      </c>
      <c r="N13" s="28">
        <v>0.53</v>
      </c>
      <c r="O13" s="27">
        <f t="shared" ref="O13:O36" si="21">IF(ISERROR(M13/N13),"na",M13/N13)</f>
        <v>24.609245283018865</v>
      </c>
      <c r="P13" s="72">
        <f t="shared" si="5"/>
        <v>24.524792221794375</v>
      </c>
      <c r="Q13" s="27">
        <f t="shared" si="6"/>
        <v>-1.4210854715202004E-14</v>
      </c>
      <c r="R13" s="12">
        <f t="shared" ref="R13:R36" si="22">IF(ISERROR(Q13*$A$2),"na",Q13*$A$2)</f>
        <v>-1.148237060988322E-14</v>
      </c>
      <c r="S13" s="12"/>
      <c r="T13" s="79" t="s">
        <v>149</v>
      </c>
      <c r="U13" s="28">
        <f>IF(ISERROR(HLOOKUP(T13,'Raw data'!$F$3:$BH$104,T$2,FALSE)),"",HLOOKUP(T13,'Raw data'!$F$3:$BH$104,T$2,FALSE))</f>
        <v>4</v>
      </c>
      <c r="V13" s="12">
        <f t="shared" si="7"/>
        <v>9</v>
      </c>
      <c r="W13" s="12">
        <f t="shared" si="8"/>
        <v>10</v>
      </c>
      <c r="X13" s="12">
        <f t="shared" si="9"/>
        <v>8.08</v>
      </c>
      <c r="Y13" s="12"/>
      <c r="Z13" s="79" t="s">
        <v>149</v>
      </c>
      <c r="AA13" s="28">
        <f>IF(ISERROR(HLOOKUP(Z13,'Raw data'!$F$3:$BH$104,Z$2,FALSE)),"",HLOOKUP(Z13,'Raw data'!$F$3:$BH$104,Z$2,FALSE))</f>
        <v>2</v>
      </c>
      <c r="AB13" s="12">
        <f t="shared" si="10"/>
        <v>1</v>
      </c>
      <c r="AC13" s="12">
        <f t="shared" si="11"/>
        <v>50</v>
      </c>
      <c r="AD13" s="12">
        <f t="shared" si="12"/>
        <v>40.400000000000006</v>
      </c>
      <c r="AE13" s="12"/>
      <c r="AF13" s="79" t="s">
        <v>149</v>
      </c>
      <c r="AG13" s="28">
        <f>IF(ISERROR(HLOOKUP(AF13,'Raw data'!$F$3:$BH$104,AF$2,FALSE)),"",HLOOKUP(AF13,'Raw data'!$F$3:$BH$104,AF$2,FALSE))</f>
        <v>2</v>
      </c>
      <c r="AH13" s="12">
        <f t="shared" si="13"/>
        <v>4</v>
      </c>
      <c r="AI13" s="12">
        <f t="shared" si="14"/>
        <v>66.666666666666657</v>
      </c>
      <c r="AJ13" s="12">
        <f t="shared" si="15"/>
        <v>53.86666666666666</v>
      </c>
      <c r="AK13" s="12"/>
      <c r="AL13" s="79" t="s">
        <v>149</v>
      </c>
      <c r="AM13" s="28">
        <f>IF(ISERROR(HLOOKUP(AL13,'Raw data'!$F$3:$BH$104,AL$2,FALSE)),"",HLOOKUP(AL13,'Raw data'!$F$3:$BH$104,AL$2,FALSE))</f>
        <v>3</v>
      </c>
      <c r="AN13" s="12">
        <f t="shared" si="16"/>
        <v>2</v>
      </c>
      <c r="AO13" s="12">
        <f t="shared" si="17"/>
        <v>50</v>
      </c>
      <c r="AP13" s="12">
        <f t="shared" si="18"/>
        <v>40.400000000000006</v>
      </c>
    </row>
    <row r="14" spans="1:42" ht="15.75" customHeight="1" x14ac:dyDescent="0.2">
      <c r="A14" s="33" t="s">
        <v>150</v>
      </c>
      <c r="B14" s="59">
        <f t="shared" si="0"/>
        <v>23.40539965376993</v>
      </c>
      <c r="C14" s="12"/>
      <c r="D14" s="53" t="s">
        <v>150</v>
      </c>
      <c r="E14" s="28">
        <f>IF(ISERROR(HLOOKUP(D14,'Raw data'!$F$3:$BH$104,D$2,FALSE)),"",HLOOKUP(D14,'Raw data'!$F$3:$BH$104,D$2,FALSE))</f>
        <v>4</v>
      </c>
      <c r="F14" s="12">
        <f t="shared" si="1"/>
        <v>40</v>
      </c>
      <c r="G14" s="12">
        <f t="shared" si="2"/>
        <v>4.7619047619047592</v>
      </c>
      <c r="H14" s="12">
        <f t="shared" si="3"/>
        <v>3.8476190476190455</v>
      </c>
      <c r="I14" s="12"/>
      <c r="J14" s="53" t="s">
        <v>150</v>
      </c>
      <c r="K14" s="72">
        <f>IF(ISERROR(HLOOKUP(J14,'Raw data'!$F$3:$BH$104,J$2,FALSE)),"",HLOOKUP(J14,'Raw data'!$F$3:$BH$104,J$2,FALSE))</f>
        <v>149</v>
      </c>
      <c r="L14" s="28">
        <v>0.1201</v>
      </c>
      <c r="M14" s="12">
        <f t="shared" si="4"/>
        <v>17.8949</v>
      </c>
      <c r="N14" s="28">
        <v>1.47</v>
      </c>
      <c r="O14" s="27">
        <f t="shared" si="21"/>
        <v>12.173401360544219</v>
      </c>
      <c r="P14" s="72">
        <f t="shared" si="5"/>
        <v>12.088948299319728</v>
      </c>
      <c r="Q14" s="27">
        <f t="shared" si="6"/>
        <v>50.707234581271273</v>
      </c>
      <c r="R14" s="12">
        <f t="shared" si="22"/>
        <v>40.971445541667194</v>
      </c>
      <c r="S14" s="12"/>
      <c r="T14" s="53" t="s">
        <v>150</v>
      </c>
      <c r="U14" s="28">
        <f>IF(ISERROR(HLOOKUP(T14,'Raw data'!$F$3:$BH$104,T$2,FALSE)),"",HLOOKUP(T14,'Raw data'!$F$3:$BH$104,T$2,FALSE))</f>
        <v>4</v>
      </c>
      <c r="V14" s="12">
        <f t="shared" si="7"/>
        <v>9</v>
      </c>
      <c r="W14" s="12">
        <f t="shared" si="8"/>
        <v>10</v>
      </c>
      <c r="X14" s="12">
        <f t="shared" si="9"/>
        <v>8.08</v>
      </c>
      <c r="Y14" s="12"/>
      <c r="Z14" s="53" t="s">
        <v>150</v>
      </c>
      <c r="AA14" s="28">
        <f>IF(ISERROR(HLOOKUP(Z14,'Raw data'!$F$3:$BH$104,Z$2,FALSE)),"",HLOOKUP(Z14,'Raw data'!$F$3:$BH$104,Z$2,FALSE))</f>
        <v>1</v>
      </c>
      <c r="AB14" s="12">
        <f t="shared" si="10"/>
        <v>2</v>
      </c>
      <c r="AC14" s="12">
        <f t="shared" si="11"/>
        <v>0</v>
      </c>
      <c r="AD14" s="12">
        <f t="shared" si="12"/>
        <v>0</v>
      </c>
      <c r="AE14" s="12"/>
      <c r="AF14" s="53" t="s">
        <v>150</v>
      </c>
      <c r="AG14" s="28">
        <f>IF(ISERROR(HLOOKUP(AF14,'Raw data'!$F$3:$BH$104,AF$2,FALSE)),"",HLOOKUP(AF14,'Raw data'!$F$3:$BH$104,AF$2,FALSE))</f>
        <v>4</v>
      </c>
      <c r="AH14" s="12">
        <f t="shared" si="13"/>
        <v>2</v>
      </c>
      <c r="AI14" s="12">
        <f t="shared" si="14"/>
        <v>83.333333333333329</v>
      </c>
      <c r="AJ14" s="12">
        <f t="shared" si="15"/>
        <v>67.333333333333329</v>
      </c>
      <c r="AK14" s="12"/>
      <c r="AL14" s="53" t="s">
        <v>150</v>
      </c>
      <c r="AM14" s="28">
        <f>IF(ISERROR(HLOOKUP(AL14,'Raw data'!$F$3:$BH$104,AL$2,FALSE)),"",HLOOKUP(AL14,'Raw data'!$F$3:$BH$104,AL$2,FALSE))</f>
        <v>2</v>
      </c>
      <c r="AN14" s="12">
        <f t="shared" si="16"/>
        <v>3</v>
      </c>
      <c r="AO14" s="12">
        <f t="shared" si="17"/>
        <v>25</v>
      </c>
      <c r="AP14" s="12">
        <f t="shared" si="18"/>
        <v>20.200000000000003</v>
      </c>
    </row>
    <row r="15" spans="1:42" ht="15.75" customHeight="1" x14ac:dyDescent="0.2">
      <c r="A15" s="81" t="s">
        <v>151</v>
      </c>
      <c r="B15" s="59">
        <f t="shared" si="0"/>
        <v>60.050700191339892</v>
      </c>
      <c r="C15" s="12"/>
      <c r="D15" s="84" t="s">
        <v>151</v>
      </c>
      <c r="E15" s="28">
        <f>IF(ISERROR(HLOOKUP(D15,'Raw data'!$F$3:$BH$104,D$2,FALSE)),"",HLOOKUP(D15,'Raw data'!$F$3:$BH$104,D$2,FALSE))</f>
        <v>10</v>
      </c>
      <c r="F15" s="12">
        <f t="shared" si="1"/>
        <v>34</v>
      </c>
      <c r="G15" s="12">
        <f t="shared" si="2"/>
        <v>19.047619047619051</v>
      </c>
      <c r="H15" s="12">
        <f t="shared" si="3"/>
        <v>15.390476190476194</v>
      </c>
      <c r="I15" s="12"/>
      <c r="J15" s="84" t="s">
        <v>151</v>
      </c>
      <c r="K15" s="72">
        <f>IF(ISERROR(HLOOKUP(J15,'Raw data'!$F$3:$BH$104,J$2,FALSE)),"",HLOOKUP(J15,'Raw data'!$F$3:$BH$104,J$2,FALSE))</f>
        <v>34</v>
      </c>
      <c r="L15" s="28">
        <v>1</v>
      </c>
      <c r="M15" s="12">
        <f t="shared" si="4"/>
        <v>34</v>
      </c>
      <c r="N15" s="28">
        <v>8.25</v>
      </c>
      <c r="O15" s="27">
        <f t="shared" si="21"/>
        <v>4.1212121212121211</v>
      </c>
      <c r="P15" s="72">
        <f t="shared" si="5"/>
        <v>4.0367590599876317</v>
      </c>
      <c r="Q15" s="27">
        <f t="shared" si="6"/>
        <v>83.540088643848748</v>
      </c>
      <c r="R15" s="12">
        <f t="shared" si="22"/>
        <v>67.500391624229792</v>
      </c>
      <c r="S15" s="12"/>
      <c r="T15" s="84" t="s">
        <v>151</v>
      </c>
      <c r="U15" s="28">
        <f>IF(ISERROR(HLOOKUP(T15,'Raw data'!$F$3:$BH$104,T$2,FALSE)),"",HLOOKUP(T15,'Raw data'!$F$3:$BH$104,T$2,FALSE))</f>
        <v>9</v>
      </c>
      <c r="V15" s="12">
        <f t="shared" si="7"/>
        <v>4</v>
      </c>
      <c r="W15" s="12">
        <f t="shared" si="8"/>
        <v>60</v>
      </c>
      <c r="X15" s="12">
        <f t="shared" si="9"/>
        <v>48.480000000000004</v>
      </c>
      <c r="Y15" s="12"/>
      <c r="Z15" s="84" t="s">
        <v>151</v>
      </c>
      <c r="AA15" s="28">
        <f>IF(ISERROR(HLOOKUP(Z15,'Raw data'!$F$3:$BH$104,Z$2,FALSE)),"",HLOOKUP(Z15,'Raw data'!$F$3:$BH$104,Z$2,FALSE))</f>
        <v>3</v>
      </c>
      <c r="AB15" s="12">
        <f t="shared" si="10"/>
        <v>0</v>
      </c>
      <c r="AC15" s="12">
        <f t="shared" si="11"/>
        <v>100</v>
      </c>
      <c r="AD15" s="12">
        <f t="shared" si="12"/>
        <v>80.800000000000011</v>
      </c>
      <c r="AE15" s="12"/>
      <c r="AF15" s="84" t="s">
        <v>151</v>
      </c>
      <c r="AG15" s="28">
        <f>IF(ISERROR(HLOOKUP(AF15,'Raw data'!$F$3:$BH$104,AF$2,FALSE)),"",HLOOKUP(AF15,'Raw data'!$F$3:$BH$104,AF$2,FALSE))</f>
        <v>4</v>
      </c>
      <c r="AH15" s="12">
        <f t="shared" si="13"/>
        <v>2</v>
      </c>
      <c r="AI15" s="12">
        <f t="shared" si="14"/>
        <v>83.333333333333329</v>
      </c>
      <c r="AJ15" s="12">
        <f t="shared" si="15"/>
        <v>67.333333333333329</v>
      </c>
      <c r="AK15" s="12"/>
      <c r="AL15" s="84" t="s">
        <v>151</v>
      </c>
      <c r="AM15" s="28">
        <f>IF(ISERROR(HLOOKUP(AL15,'Raw data'!$F$3:$BH$104,AL$2,FALSE)),"",HLOOKUP(AL15,'Raw data'!$F$3:$BH$104,AL$2,FALSE))</f>
        <v>5</v>
      </c>
      <c r="AN15" s="12">
        <f t="shared" si="16"/>
        <v>0</v>
      </c>
      <c r="AO15" s="12">
        <f t="shared" si="17"/>
        <v>100</v>
      </c>
      <c r="AP15" s="12">
        <f t="shared" si="18"/>
        <v>80.800000000000011</v>
      </c>
    </row>
    <row r="16" spans="1:42" ht="15.75" customHeight="1" x14ac:dyDescent="0.2">
      <c r="A16" s="81" t="s">
        <v>152</v>
      </c>
      <c r="B16" s="59">
        <f t="shared" si="0"/>
        <v>56.226491374286674</v>
      </c>
      <c r="C16" s="12"/>
      <c r="D16" s="84" t="s">
        <v>152</v>
      </c>
      <c r="E16" s="28">
        <f>IF(ISERROR(HLOOKUP(D16,'Raw data'!$F$3:$BH$104,D$2,FALSE)),"",HLOOKUP(D16,'Raw data'!$F$3:$BH$104,D$2,FALSE))</f>
        <v>7</v>
      </c>
      <c r="F16" s="12">
        <f t="shared" si="1"/>
        <v>37</v>
      </c>
      <c r="G16" s="12">
        <f t="shared" si="2"/>
        <v>11.904761904761912</v>
      </c>
      <c r="H16" s="12">
        <f t="shared" si="3"/>
        <v>9.6190476190476257</v>
      </c>
      <c r="I16" s="12"/>
      <c r="J16" s="84" t="s">
        <v>152</v>
      </c>
      <c r="K16" s="72" t="str">
        <f>IF(ISERROR(HLOOKUP(J16,'Raw data'!$F$3:$BH$104,J$2,FALSE)),"",HLOOKUP(J16,'Raw data'!$F$3:$BH$104,J$2,FALSE))</f>
        <v>41</v>
      </c>
      <c r="L16" s="28">
        <v>1</v>
      </c>
      <c r="M16" s="12">
        <f t="shared" si="4"/>
        <v>41</v>
      </c>
      <c r="N16" s="28">
        <v>7.25</v>
      </c>
      <c r="O16" s="27">
        <f t="shared" si="21"/>
        <v>5.6551724137931032</v>
      </c>
      <c r="P16" s="72">
        <f t="shared" si="5"/>
        <v>5.5707193525686138</v>
      </c>
      <c r="Q16" s="27">
        <f t="shared" si="6"/>
        <v>77.285355561063227</v>
      </c>
      <c r="R16" s="12">
        <f t="shared" si="22"/>
        <v>62.446567293339093</v>
      </c>
      <c r="S16" s="12"/>
      <c r="T16" s="84" t="s">
        <v>152</v>
      </c>
      <c r="U16" s="28">
        <f>IF(ISERROR(HLOOKUP(T16,'Raw data'!$F$3:$BH$104,T$2,FALSE)),"",HLOOKUP(T16,'Raw data'!$F$3:$BH$104,T$2,FALSE))</f>
        <v>10</v>
      </c>
      <c r="V16" s="12">
        <f t="shared" si="7"/>
        <v>3</v>
      </c>
      <c r="W16" s="12">
        <f t="shared" si="8"/>
        <v>70</v>
      </c>
      <c r="X16" s="12">
        <f t="shared" si="9"/>
        <v>56.56</v>
      </c>
      <c r="Y16" s="12"/>
      <c r="Z16" s="84" t="s">
        <v>152</v>
      </c>
      <c r="AA16" s="28">
        <f>IF(ISERROR(HLOOKUP(Z16,'Raw data'!$F$3:$BH$104,Z$2,FALSE)),"",HLOOKUP(Z16,'Raw data'!$F$3:$BH$104,Z$2,FALSE))</f>
        <v>3</v>
      </c>
      <c r="AB16" s="12">
        <f t="shared" si="10"/>
        <v>0</v>
      </c>
      <c r="AC16" s="12">
        <f t="shared" si="11"/>
        <v>100</v>
      </c>
      <c r="AD16" s="12">
        <f t="shared" si="12"/>
        <v>80.800000000000011</v>
      </c>
      <c r="AE16" s="12"/>
      <c r="AF16" s="84" t="s">
        <v>152</v>
      </c>
      <c r="AG16" s="28">
        <f>IF(ISERROR(HLOOKUP(AF16,'Raw data'!$F$3:$BH$104,AF$2,FALSE)),"",HLOOKUP(AF16,'Raw data'!$F$3:$BH$104,AF$2,FALSE))</f>
        <v>4</v>
      </c>
      <c r="AH16" s="12">
        <f t="shared" si="13"/>
        <v>2</v>
      </c>
      <c r="AI16" s="12">
        <f t="shared" si="14"/>
        <v>83.333333333333329</v>
      </c>
      <c r="AJ16" s="12">
        <f t="shared" si="15"/>
        <v>67.333333333333329</v>
      </c>
      <c r="AK16" s="12"/>
      <c r="AL16" s="84" t="s">
        <v>152</v>
      </c>
      <c r="AM16" s="28">
        <f>IF(ISERROR(HLOOKUP(AL16,'Raw data'!$F$3:$BH$104,AL$2,FALSE)),"",HLOOKUP(AL16,'Raw data'!$F$3:$BH$104,AL$2,FALSE))</f>
        <v>4</v>
      </c>
      <c r="AN16" s="12">
        <f t="shared" si="16"/>
        <v>1</v>
      </c>
      <c r="AO16" s="12">
        <f t="shared" si="17"/>
        <v>75</v>
      </c>
      <c r="AP16" s="12">
        <f t="shared" si="18"/>
        <v>60.6</v>
      </c>
    </row>
    <row r="17" spans="1:42" ht="15.75" customHeight="1" x14ac:dyDescent="0.2">
      <c r="A17" s="33" t="s">
        <v>153</v>
      </c>
      <c r="B17" s="59">
        <f t="shared" si="0"/>
        <v>20.583090980659914</v>
      </c>
      <c r="C17" s="12"/>
      <c r="D17" s="53" t="s">
        <v>153</v>
      </c>
      <c r="E17" s="28">
        <f>IF(ISERROR(HLOOKUP(D17,'Raw data'!$F$3:$BH$104,D$2,FALSE)),"",HLOOKUP(D17,'Raw data'!$F$3:$BH$104,D$2,FALSE))</f>
        <v>7</v>
      </c>
      <c r="F17" s="12">
        <f t="shared" si="1"/>
        <v>37</v>
      </c>
      <c r="G17" s="12">
        <f t="shared" si="2"/>
        <v>11.904761904761912</v>
      </c>
      <c r="H17" s="12">
        <f t="shared" si="3"/>
        <v>9.6190476190476257</v>
      </c>
      <c r="I17" s="12"/>
      <c r="J17" s="53" t="s">
        <v>153</v>
      </c>
      <c r="K17" s="72">
        <f>IF(ISERROR(HLOOKUP(J17,'Raw data'!$F$3:$BH$104,J$2,FALSE)),"",HLOOKUP(J17,'Raw data'!$F$3:$BH$104,J$2,FALSE))</f>
        <v>8970</v>
      </c>
      <c r="L17" s="28">
        <v>5.9999999999999995E-4</v>
      </c>
      <c r="M17" s="12">
        <f t="shared" si="4"/>
        <v>5.3819999999999997</v>
      </c>
      <c r="N17" s="28">
        <v>0.26</v>
      </c>
      <c r="O17" s="27">
        <f t="shared" si="21"/>
        <v>20.7</v>
      </c>
      <c r="P17" s="72">
        <f t="shared" si="5"/>
        <v>20.615546938775509</v>
      </c>
      <c r="Q17" s="27">
        <f t="shared" si="6"/>
        <v>15.939973100138417</v>
      </c>
      <c r="R17" s="12">
        <f t="shared" si="22"/>
        <v>12.879498264911842</v>
      </c>
      <c r="S17" s="12"/>
      <c r="T17" s="53" t="s">
        <v>153</v>
      </c>
      <c r="U17" s="28">
        <f>IF(ISERROR(HLOOKUP(T17,'Raw data'!$F$3:$BH$104,T$2,FALSE)),"",HLOOKUP(T17,'Raw data'!$F$3:$BH$104,T$2,FALSE))</f>
        <v>3</v>
      </c>
      <c r="V17" s="12">
        <f t="shared" si="7"/>
        <v>10</v>
      </c>
      <c r="W17" s="12">
        <f t="shared" si="8"/>
        <v>0</v>
      </c>
      <c r="X17" s="12">
        <f t="shared" si="9"/>
        <v>0</v>
      </c>
      <c r="Y17" s="12"/>
      <c r="Z17" s="53" t="s">
        <v>153</v>
      </c>
      <c r="AA17" s="28">
        <f>IF(ISERROR(HLOOKUP(Z17,'Raw data'!$F$3:$BH$104,Z$2,FALSE)),"",HLOOKUP(Z17,'Raw data'!$F$3:$BH$104,Z$2,FALSE))</f>
        <v>3</v>
      </c>
      <c r="AB17" s="12">
        <f t="shared" si="10"/>
        <v>0</v>
      </c>
      <c r="AC17" s="12">
        <f t="shared" si="11"/>
        <v>100</v>
      </c>
      <c r="AD17" s="12">
        <f t="shared" si="12"/>
        <v>80.800000000000011</v>
      </c>
      <c r="AE17" s="12"/>
      <c r="AF17" s="53" t="s">
        <v>153</v>
      </c>
      <c r="AG17" s="28">
        <f>IF(ISERROR(HLOOKUP(AF17,'Raw data'!$F$3:$BH$104,AF$2,FALSE)),"",HLOOKUP(AF17,'Raw data'!$F$3:$BH$104,AF$2,FALSE))</f>
        <v>-6</v>
      </c>
      <c r="AH17" s="12">
        <f t="shared" si="13"/>
        <v>12</v>
      </c>
      <c r="AI17" s="12">
        <f t="shared" si="14"/>
        <v>0</v>
      </c>
      <c r="AJ17" s="12">
        <f t="shared" si="15"/>
        <v>0</v>
      </c>
      <c r="AK17" s="12"/>
      <c r="AL17" s="53" t="s">
        <v>153</v>
      </c>
      <c r="AM17" s="28">
        <f>IF(ISERROR(HLOOKUP(AL17,'Raw data'!$F$3:$BH$104,AL$2,FALSE)),"",HLOOKUP(AL17,'Raw data'!$F$3:$BH$104,AL$2,FALSE))</f>
        <v>2</v>
      </c>
      <c r="AN17" s="12">
        <f t="shared" si="16"/>
        <v>3</v>
      </c>
      <c r="AO17" s="12">
        <f t="shared" si="17"/>
        <v>25</v>
      </c>
      <c r="AP17" s="12">
        <f t="shared" si="18"/>
        <v>20.200000000000003</v>
      </c>
    </row>
    <row r="18" spans="1:42" ht="15.75" customHeight="1" x14ac:dyDescent="0.2">
      <c r="A18" s="81" t="s">
        <v>154</v>
      </c>
      <c r="B18" s="59">
        <f t="shared" si="0"/>
        <v>55.896072284431142</v>
      </c>
      <c r="C18" s="12"/>
      <c r="D18" s="84" t="s">
        <v>154</v>
      </c>
      <c r="E18" s="28">
        <f>IF(ISERROR(HLOOKUP(D18,'Raw data'!$F$3:$BH$104,D$2,FALSE)),"",HLOOKUP(D18,'Raw data'!$F$3:$BH$104,D$2,FALSE))</f>
        <v>7</v>
      </c>
      <c r="F18" s="12">
        <f t="shared" si="1"/>
        <v>37</v>
      </c>
      <c r="G18" s="12">
        <f t="shared" si="2"/>
        <v>11.904761904761912</v>
      </c>
      <c r="H18" s="12">
        <f t="shared" si="3"/>
        <v>9.6190476190476257</v>
      </c>
      <c r="I18" s="12"/>
      <c r="J18" s="84" t="s">
        <v>154</v>
      </c>
      <c r="K18" s="72" t="str">
        <f>IF(ISERROR(HLOOKUP(J18,'Raw data'!$F$3:$BH$104,J$2,FALSE)),"",HLOOKUP(J18,'Raw data'!$F$3:$BH$104,J$2,FALSE))</f>
        <v>41</v>
      </c>
      <c r="L18" s="28">
        <v>1</v>
      </c>
      <c r="M18" s="12">
        <f t="shared" si="4"/>
        <v>41</v>
      </c>
      <c r="N18" s="28">
        <v>8.15</v>
      </c>
      <c r="O18" s="27">
        <f t="shared" si="21"/>
        <v>5.0306748466257662</v>
      </c>
      <c r="P18" s="72">
        <f t="shared" si="5"/>
        <v>4.9462217854012769</v>
      </c>
      <c r="Q18" s="27">
        <f t="shared" si="6"/>
        <v>79.831748458175582</v>
      </c>
      <c r="R18" s="12">
        <f t="shared" si="22"/>
        <v>64.504052754205873</v>
      </c>
      <c r="S18" s="12"/>
      <c r="T18" s="84" t="s">
        <v>154</v>
      </c>
      <c r="U18" s="28">
        <f>IF(ISERROR(HLOOKUP(T18,'Raw data'!$F$3:$BH$104,T$2,FALSE)),"",HLOOKUP(T18,'Raw data'!$F$3:$BH$104,T$2,FALSE))</f>
        <v>7</v>
      </c>
      <c r="V18" s="12">
        <f t="shared" si="7"/>
        <v>6</v>
      </c>
      <c r="W18" s="12">
        <f t="shared" si="8"/>
        <v>40</v>
      </c>
      <c r="X18" s="12">
        <f t="shared" si="9"/>
        <v>32.32</v>
      </c>
      <c r="Y18" s="12"/>
      <c r="Z18" s="84" t="s">
        <v>154</v>
      </c>
      <c r="AA18" s="28">
        <f>IF(ISERROR(HLOOKUP(Z18,'Raw data'!$F$3:$BH$104,Z$2,FALSE)),"",HLOOKUP(Z18,'Raw data'!$F$3:$BH$104,Z$2,FALSE))</f>
        <v>3</v>
      </c>
      <c r="AB18" s="12">
        <f t="shared" si="10"/>
        <v>0</v>
      </c>
      <c r="AC18" s="12">
        <f t="shared" si="11"/>
        <v>100</v>
      </c>
      <c r="AD18" s="12">
        <f t="shared" si="12"/>
        <v>80.800000000000011</v>
      </c>
      <c r="AE18" s="12"/>
      <c r="AF18" s="84" t="s">
        <v>154</v>
      </c>
      <c r="AG18" s="28">
        <f>IF(ISERROR(HLOOKUP(AF18,'Raw data'!$F$3:$BH$104,AF$2,FALSE)),"",HLOOKUP(AF18,'Raw data'!$F$3:$BH$104,AF$2,FALSE))</f>
        <v>4</v>
      </c>
      <c r="AH18" s="12">
        <f t="shared" si="13"/>
        <v>2</v>
      </c>
      <c r="AI18" s="12">
        <f t="shared" si="14"/>
        <v>83.333333333333329</v>
      </c>
      <c r="AJ18" s="12">
        <f t="shared" si="15"/>
        <v>67.333333333333329</v>
      </c>
      <c r="AK18" s="12"/>
      <c r="AL18" s="84" t="s">
        <v>154</v>
      </c>
      <c r="AM18" s="28">
        <f>IF(ISERROR(HLOOKUP(AL18,'Raw data'!$F$3:$BH$104,AL$2,FALSE)),"",HLOOKUP(AL18,'Raw data'!$F$3:$BH$104,AL$2,FALSE))</f>
        <v>5</v>
      </c>
      <c r="AN18" s="12">
        <f t="shared" si="16"/>
        <v>0</v>
      </c>
      <c r="AO18" s="12">
        <f t="shared" si="17"/>
        <v>100</v>
      </c>
      <c r="AP18" s="12">
        <f t="shared" si="18"/>
        <v>80.800000000000011</v>
      </c>
    </row>
    <row r="19" spans="1:42" ht="15.75" customHeight="1" x14ac:dyDescent="0.2">
      <c r="A19" s="73" t="s">
        <v>155</v>
      </c>
      <c r="B19" s="59">
        <f t="shared" si="0"/>
        <v>47.846749128306271</v>
      </c>
      <c r="C19" s="12"/>
      <c r="D19" s="65" t="s">
        <v>155</v>
      </c>
      <c r="E19" s="28">
        <f>IF(ISERROR(HLOOKUP(D19,'Raw data'!$F$3:$BH$104,D$2,FALSE)),"",HLOOKUP(D19,'Raw data'!$F$3:$BH$104,D$2,FALSE))</f>
        <v>2</v>
      </c>
      <c r="F19" s="12">
        <f t="shared" si="1"/>
        <v>42</v>
      </c>
      <c r="G19" s="12">
        <f t="shared" si="2"/>
        <v>0</v>
      </c>
      <c r="H19" s="12">
        <f t="shared" si="3"/>
        <v>0</v>
      </c>
      <c r="I19" s="12"/>
      <c r="J19" s="65" t="s">
        <v>155</v>
      </c>
      <c r="K19" s="72">
        <f>IF(ISERROR(HLOOKUP(J19,'Raw data'!$F$3:$BH$104,J$2,FALSE)),"",HLOOKUP(J19,'Raw data'!$F$3:$BH$104,J$2,FALSE))</f>
        <v>75</v>
      </c>
      <c r="L19" s="28">
        <v>0.27229999999999999</v>
      </c>
      <c r="M19" s="12">
        <f t="shared" si="4"/>
        <v>20.422499999999999</v>
      </c>
      <c r="N19" s="28">
        <v>1.56</v>
      </c>
      <c r="O19" s="27">
        <f t="shared" si="21"/>
        <v>13.091346153846153</v>
      </c>
      <c r="P19" s="72">
        <f t="shared" si="5"/>
        <v>13.006893092621663</v>
      </c>
      <c r="Q19" s="27">
        <f t="shared" si="6"/>
        <v>46.96430870854487</v>
      </c>
      <c r="R19" s="12">
        <f t="shared" si="22"/>
        <v>37.94716143650426</v>
      </c>
      <c r="S19" s="12"/>
      <c r="T19" s="65" t="s">
        <v>155</v>
      </c>
      <c r="U19" s="28">
        <f>IF(ISERROR(HLOOKUP(T19,'Raw data'!$F$3:$BH$104,T$2,FALSE)),"",HLOOKUP(T19,'Raw data'!$F$3:$BH$104,T$2,FALSE))</f>
        <v>8</v>
      </c>
      <c r="V19" s="12">
        <f t="shared" si="7"/>
        <v>5</v>
      </c>
      <c r="W19" s="12">
        <f t="shared" si="8"/>
        <v>50</v>
      </c>
      <c r="X19" s="12">
        <f t="shared" si="9"/>
        <v>40.400000000000006</v>
      </c>
      <c r="Y19" s="12"/>
      <c r="Z19" s="65" t="s">
        <v>155</v>
      </c>
      <c r="AA19" s="28">
        <f>IF(ISERROR(HLOOKUP(Z19,'Raw data'!$F$3:$BH$104,Z$2,FALSE)),"",HLOOKUP(Z19,'Raw data'!$F$3:$BH$104,Z$2,FALSE))</f>
        <v>3</v>
      </c>
      <c r="AB19" s="12">
        <f t="shared" si="10"/>
        <v>0</v>
      </c>
      <c r="AC19" s="12">
        <f t="shared" si="11"/>
        <v>100</v>
      </c>
      <c r="AD19" s="12">
        <f t="shared" si="12"/>
        <v>80.800000000000011</v>
      </c>
      <c r="AE19" s="12"/>
      <c r="AF19" s="65" t="s">
        <v>155</v>
      </c>
      <c r="AG19" s="28">
        <f>IF(ISERROR(HLOOKUP(AF19,'Raw data'!$F$3:$BH$104,AF$2,FALSE)),"",HLOOKUP(AF19,'Raw data'!$F$3:$BH$104,AF$2,FALSE))</f>
        <v>4</v>
      </c>
      <c r="AH19" s="12">
        <f t="shared" si="13"/>
        <v>2</v>
      </c>
      <c r="AI19" s="12">
        <f t="shared" si="14"/>
        <v>83.333333333333329</v>
      </c>
      <c r="AJ19" s="12">
        <f t="shared" si="15"/>
        <v>67.333333333333329</v>
      </c>
      <c r="AK19" s="12"/>
      <c r="AL19" s="65" t="s">
        <v>155</v>
      </c>
      <c r="AM19" s="28">
        <f>IF(ISERROR(HLOOKUP(AL19,'Raw data'!$F$3:$BH$104,AL$2,FALSE)),"",HLOOKUP(AL19,'Raw data'!$F$3:$BH$104,AL$2,FALSE))</f>
        <v>4</v>
      </c>
      <c r="AN19" s="12">
        <f t="shared" si="16"/>
        <v>1</v>
      </c>
      <c r="AO19" s="12">
        <f t="shared" si="17"/>
        <v>75</v>
      </c>
      <c r="AP19" s="12">
        <f t="shared" si="18"/>
        <v>60.6</v>
      </c>
    </row>
    <row r="20" spans="1:42" ht="15.75" customHeight="1" x14ac:dyDescent="0.2">
      <c r="A20" s="33" t="s">
        <v>156</v>
      </c>
      <c r="B20" s="59">
        <f t="shared" si="0"/>
        <v>44.82439539586963</v>
      </c>
      <c r="C20" s="12"/>
      <c r="D20" s="53" t="s">
        <v>156</v>
      </c>
      <c r="E20" s="28">
        <f>IF(ISERROR(HLOOKUP(D20,'Raw data'!$F$3:$BH$104,D$2,FALSE)),"",HLOOKUP(D20,'Raw data'!$F$3:$BH$104,D$2,FALSE))</f>
        <v>4</v>
      </c>
      <c r="F20" s="12">
        <f t="shared" si="1"/>
        <v>40</v>
      </c>
      <c r="G20" s="12">
        <f t="shared" si="2"/>
        <v>4.7619047619047592</v>
      </c>
      <c r="H20" s="12">
        <f t="shared" si="3"/>
        <v>3.8476190476190455</v>
      </c>
      <c r="I20" s="12"/>
      <c r="J20" s="53" t="s">
        <v>156</v>
      </c>
      <c r="K20" s="72">
        <f>IF(ISERROR(HLOOKUP(J20,'Raw data'!$F$3:$BH$104,J$2,FALSE)),"",HLOOKUP(J20,'Raw data'!$F$3:$BH$104,J$2,FALSE))</f>
        <v>56.25</v>
      </c>
      <c r="L20" s="28">
        <v>0.1038</v>
      </c>
      <c r="M20" s="12">
        <f t="shared" si="4"/>
        <v>5.8387500000000001</v>
      </c>
      <c r="N20" s="28">
        <v>1.38</v>
      </c>
      <c r="O20" s="27">
        <f t="shared" si="21"/>
        <v>4.2309782608695654</v>
      </c>
      <c r="P20" s="72">
        <f t="shared" si="5"/>
        <v>4.146525199645076</v>
      </c>
      <c r="Q20" s="27">
        <f t="shared" si="6"/>
        <v>83.092516494552825</v>
      </c>
      <c r="R20" s="12">
        <f t="shared" si="22"/>
        <v>67.138753327598693</v>
      </c>
      <c r="S20" s="12"/>
      <c r="T20" s="53" t="s">
        <v>156</v>
      </c>
      <c r="U20" s="28">
        <f>IF(ISERROR(HLOOKUP(T20,'Raw data'!$F$3:$BH$104,T$2,FALSE)),"",HLOOKUP(T20,'Raw data'!$F$3:$BH$104,T$2,FALSE))</f>
        <v>5</v>
      </c>
      <c r="V20" s="12">
        <f t="shared" si="7"/>
        <v>8</v>
      </c>
      <c r="W20" s="12">
        <f t="shared" si="8"/>
        <v>20</v>
      </c>
      <c r="X20" s="12">
        <f t="shared" si="9"/>
        <v>16.16</v>
      </c>
      <c r="Y20" s="12"/>
      <c r="Z20" s="53" t="s">
        <v>156</v>
      </c>
      <c r="AA20" s="28">
        <f>IF(ISERROR(HLOOKUP(Z20,'Raw data'!$F$3:$BH$104,Z$2,FALSE)),"",HLOOKUP(Z20,'Raw data'!$F$3:$BH$104,Z$2,FALSE))</f>
        <v>3</v>
      </c>
      <c r="AB20" s="12">
        <f t="shared" si="10"/>
        <v>0</v>
      </c>
      <c r="AC20" s="12">
        <f t="shared" si="11"/>
        <v>100</v>
      </c>
      <c r="AD20" s="12">
        <f t="shared" si="12"/>
        <v>80.800000000000011</v>
      </c>
      <c r="AE20" s="12"/>
      <c r="AF20" s="53" t="s">
        <v>156</v>
      </c>
      <c r="AG20" s="28">
        <f>IF(ISERROR(HLOOKUP(AF20,'Raw data'!$F$3:$BH$104,AF$2,FALSE)),"",HLOOKUP(AF20,'Raw data'!$F$3:$BH$104,AF$2,FALSE))</f>
        <v>6</v>
      </c>
      <c r="AH20" s="12">
        <f t="shared" si="13"/>
        <v>0</v>
      </c>
      <c r="AI20" s="12">
        <f t="shared" si="14"/>
        <v>100</v>
      </c>
      <c r="AJ20" s="12">
        <f t="shared" si="15"/>
        <v>80.800000000000011</v>
      </c>
      <c r="AK20" s="12"/>
      <c r="AL20" s="53" t="s">
        <v>156</v>
      </c>
      <c r="AM20" s="28">
        <f>IF(ISERROR(HLOOKUP(AL20,'Raw data'!$F$3:$BH$104,AL$2,FALSE)),"",HLOOKUP(AL20,'Raw data'!$F$3:$BH$104,AL$2,FALSE))</f>
        <v>2</v>
      </c>
      <c r="AN20" s="12">
        <f t="shared" si="16"/>
        <v>3</v>
      </c>
      <c r="AO20" s="12">
        <f t="shared" si="17"/>
        <v>25</v>
      </c>
      <c r="AP20" s="12">
        <f t="shared" si="18"/>
        <v>20.200000000000003</v>
      </c>
    </row>
    <row r="21" spans="1:42" ht="15.75" customHeight="1" x14ac:dyDescent="0.2">
      <c r="A21" s="71" t="s">
        <v>157</v>
      </c>
      <c r="B21" s="59">
        <f t="shared" si="0"/>
        <v>65.306159900149311</v>
      </c>
      <c r="C21" s="12"/>
      <c r="D21" s="64" t="s">
        <v>157</v>
      </c>
      <c r="E21" s="28">
        <f>IF(ISERROR(HLOOKUP(D21,'Raw data'!$F$3:$BH$104,D$2,FALSE)),"",HLOOKUP(D21,'Raw data'!$F$3:$BH$104,D$2,FALSE))</f>
        <v>7</v>
      </c>
      <c r="F21" s="12">
        <f t="shared" si="1"/>
        <v>37</v>
      </c>
      <c r="G21" s="12">
        <f t="shared" si="2"/>
        <v>11.904761904761912</v>
      </c>
      <c r="H21" s="12">
        <f t="shared" si="3"/>
        <v>9.6190476190476257</v>
      </c>
      <c r="I21" s="12"/>
      <c r="J21" s="64" t="s">
        <v>157</v>
      </c>
      <c r="K21" s="72" t="str">
        <f>IF(ISERROR(HLOOKUP(J21,'Raw data'!$F$3:$BH$104,J$2,FALSE)),"",HLOOKUP(J21,'Raw data'!$F$3:$BH$104,J$2,FALSE))</f>
        <v>127.40</v>
      </c>
      <c r="L21" s="28">
        <v>0.12889999999999999</v>
      </c>
      <c r="M21" s="12">
        <f t="shared" si="4"/>
        <v>16.421859999999999</v>
      </c>
      <c r="N21" s="28">
        <v>3.87</v>
      </c>
      <c r="O21" s="27">
        <f t="shared" si="21"/>
        <v>4.243374677002584</v>
      </c>
      <c r="P21" s="72">
        <f t="shared" si="5"/>
        <v>4.1589216157780946</v>
      </c>
      <c r="Q21" s="27">
        <f t="shared" si="6"/>
        <v>83.041970027039824</v>
      </c>
      <c r="R21" s="12">
        <f t="shared" si="22"/>
        <v>67.097911781848182</v>
      </c>
      <c r="S21" s="12"/>
      <c r="T21" s="64" t="s">
        <v>157</v>
      </c>
      <c r="U21" s="28">
        <f>IF(ISERROR(HLOOKUP(T21,'Raw data'!$F$3:$BH$104,T$2,FALSE)),"",HLOOKUP(T21,'Raw data'!$F$3:$BH$104,T$2,FALSE))</f>
        <v>12</v>
      </c>
      <c r="V21" s="12">
        <f t="shared" si="7"/>
        <v>1</v>
      </c>
      <c r="W21" s="12">
        <f t="shared" si="8"/>
        <v>90</v>
      </c>
      <c r="X21" s="12">
        <f t="shared" si="9"/>
        <v>72.72</v>
      </c>
      <c r="Y21" s="12"/>
      <c r="Z21" s="64" t="s">
        <v>157</v>
      </c>
      <c r="AA21" s="28">
        <f>IF(ISERROR(HLOOKUP(Z21,'Raw data'!$F$3:$BH$104,Z$2,FALSE)),"",HLOOKUP(Z21,'Raw data'!$F$3:$BH$104,Z$2,FALSE))</f>
        <v>3</v>
      </c>
      <c r="AB21" s="12">
        <f t="shared" si="10"/>
        <v>0</v>
      </c>
      <c r="AC21" s="12">
        <f t="shared" si="11"/>
        <v>100</v>
      </c>
      <c r="AD21" s="12">
        <f t="shared" si="12"/>
        <v>80.800000000000011</v>
      </c>
      <c r="AE21" s="12"/>
      <c r="AF21" s="64" t="s">
        <v>157</v>
      </c>
      <c r="AG21" s="28">
        <f>IF(ISERROR(HLOOKUP(AF21,'Raw data'!$F$3:$BH$104,AF$2,FALSE)),"",HLOOKUP(AF21,'Raw data'!$F$3:$BH$104,AF$2,FALSE))</f>
        <v>6</v>
      </c>
      <c r="AH21" s="12">
        <f t="shared" si="13"/>
        <v>0</v>
      </c>
      <c r="AI21" s="12">
        <f t="shared" si="14"/>
        <v>100</v>
      </c>
      <c r="AJ21" s="12">
        <f t="shared" si="15"/>
        <v>80.800000000000011</v>
      </c>
      <c r="AK21" s="12"/>
      <c r="AL21" s="64" t="s">
        <v>157</v>
      </c>
      <c r="AM21" s="28">
        <f>IF(ISERROR(HLOOKUP(AL21,'Raw data'!$F$3:$BH$104,AL$2,FALSE)),"",HLOOKUP(AL21,'Raw data'!$F$3:$BH$104,AL$2,FALSE))</f>
        <v>5</v>
      </c>
      <c r="AN21" s="12">
        <f t="shared" si="16"/>
        <v>0</v>
      </c>
      <c r="AO21" s="12">
        <f t="shared" si="17"/>
        <v>100</v>
      </c>
      <c r="AP21" s="12">
        <f t="shared" si="18"/>
        <v>80.800000000000011</v>
      </c>
    </row>
    <row r="22" spans="1:42" ht="15.75" customHeight="1" x14ac:dyDescent="0.2">
      <c r="A22" s="69" t="s">
        <v>158</v>
      </c>
      <c r="B22" s="59">
        <f t="shared" si="0"/>
        <v>36.587940570083319</v>
      </c>
      <c r="C22" s="12"/>
      <c r="D22" s="62" t="s">
        <v>158</v>
      </c>
      <c r="E22" s="28">
        <f>IF(ISERROR(HLOOKUP(D22,'Raw data'!$F$3:$BH$104,D$2,FALSE)),"",HLOOKUP(D22,'Raw data'!$F$3:$BH$104,D$2,FALSE))</f>
        <v>3</v>
      </c>
      <c r="F22" s="12">
        <f t="shared" si="1"/>
        <v>41</v>
      </c>
      <c r="G22" s="12">
        <f t="shared" si="2"/>
        <v>2.3809523809523796</v>
      </c>
      <c r="H22" s="12">
        <f t="shared" si="3"/>
        <v>1.9238095238095227</v>
      </c>
      <c r="I22" s="12"/>
      <c r="J22" s="62" t="s">
        <v>158</v>
      </c>
      <c r="K22" s="72">
        <f>IF(ISERROR(HLOOKUP(J22,'Raw data'!$F$3:$BH$104,J$2,FALSE)),"",HLOOKUP(J22,'Raw data'!$F$3:$BH$104,J$2,FALSE))</f>
        <v>39.630000000000003</v>
      </c>
      <c r="L22" s="28">
        <v>0.52529999999999999</v>
      </c>
      <c r="M22" s="12">
        <f t="shared" si="4"/>
        <v>20.817639</v>
      </c>
      <c r="N22" s="28">
        <v>2.4700000000000002</v>
      </c>
      <c r="O22" s="27">
        <f t="shared" si="21"/>
        <v>8.4281939271255055</v>
      </c>
      <c r="P22" s="72">
        <f t="shared" si="5"/>
        <v>8.3437408659010153</v>
      </c>
      <c r="Q22" s="27">
        <f t="shared" si="6"/>
        <v>65.978342281382481</v>
      </c>
      <c r="R22" s="12">
        <f t="shared" si="22"/>
        <v>53.310500563357046</v>
      </c>
      <c r="S22" s="12"/>
      <c r="T22" s="62" t="s">
        <v>158</v>
      </c>
      <c r="U22" s="28">
        <f>IF(ISERROR(HLOOKUP(T22,'Raw data'!$F$3:$BH$104,T$2,FALSE)),"",HLOOKUP(T22,'Raw data'!$F$3:$BH$104,T$2,FALSE))</f>
        <v>10</v>
      </c>
      <c r="V22" s="12">
        <f t="shared" si="7"/>
        <v>3</v>
      </c>
      <c r="W22" s="12">
        <f t="shared" si="8"/>
        <v>70</v>
      </c>
      <c r="X22" s="12">
        <f t="shared" si="9"/>
        <v>56.56</v>
      </c>
      <c r="Y22" s="12"/>
      <c r="Z22" s="62" t="s">
        <v>158</v>
      </c>
      <c r="AA22" s="28">
        <f>IF(ISERROR(HLOOKUP(Z22,'Raw data'!$F$3:$BH$104,Z$2,FALSE)),"",HLOOKUP(Z22,'Raw data'!$F$3:$BH$104,Z$2,FALSE))</f>
        <v>2</v>
      </c>
      <c r="AB22" s="12">
        <f t="shared" si="10"/>
        <v>1</v>
      </c>
      <c r="AC22" s="12">
        <f t="shared" si="11"/>
        <v>50</v>
      </c>
      <c r="AD22" s="12">
        <f t="shared" si="12"/>
        <v>40.400000000000006</v>
      </c>
      <c r="AE22" s="12"/>
      <c r="AF22" s="62" t="s">
        <v>158</v>
      </c>
      <c r="AG22" s="28">
        <f>IF(ISERROR(HLOOKUP(AF22,'Raw data'!$F$3:$BH$104,AF$2,FALSE)),"",HLOOKUP(AF22,'Raw data'!$F$3:$BH$104,AF$2,FALSE))</f>
        <v>-2</v>
      </c>
      <c r="AH22" s="12">
        <f t="shared" si="13"/>
        <v>8</v>
      </c>
      <c r="AI22" s="12">
        <f t="shared" si="14"/>
        <v>33.333333333333329</v>
      </c>
      <c r="AJ22" s="12">
        <f t="shared" si="15"/>
        <v>26.93333333333333</v>
      </c>
      <c r="AK22" s="12"/>
      <c r="AL22" s="62" t="s">
        <v>158</v>
      </c>
      <c r="AM22" s="28">
        <f>IF(ISERROR(HLOOKUP(AL22,'Raw data'!$F$3:$BH$104,AL$2,FALSE)),"",HLOOKUP(AL22,'Raw data'!$F$3:$BH$104,AL$2,FALSE))</f>
        <v>3</v>
      </c>
      <c r="AN22" s="12">
        <f t="shared" si="16"/>
        <v>2</v>
      </c>
      <c r="AO22" s="12">
        <f t="shared" si="17"/>
        <v>50</v>
      </c>
      <c r="AP22" s="12">
        <f t="shared" si="18"/>
        <v>40.400000000000006</v>
      </c>
    </row>
    <row r="23" spans="1:42" ht="15.75" customHeight="1" x14ac:dyDescent="0.2">
      <c r="A23" s="71" t="s">
        <v>159</v>
      </c>
      <c r="B23" s="59">
        <f t="shared" si="0"/>
        <v>55.425361112733071</v>
      </c>
      <c r="C23" s="12"/>
      <c r="D23" s="64" t="s">
        <v>159</v>
      </c>
      <c r="E23" s="28">
        <f>IF(ISERROR(HLOOKUP(D23,'Raw data'!$F$3:$BH$104,D$2,FALSE)),"",HLOOKUP(D23,'Raw data'!$F$3:$BH$104,D$2,FALSE))</f>
        <v>6</v>
      </c>
      <c r="F23" s="12">
        <f t="shared" si="1"/>
        <v>38</v>
      </c>
      <c r="G23" s="12">
        <f t="shared" si="2"/>
        <v>9.5238095238095184</v>
      </c>
      <c r="H23" s="12">
        <f t="shared" si="3"/>
        <v>7.695238095238091</v>
      </c>
      <c r="I23" s="12"/>
      <c r="J23" s="64" t="s">
        <v>159</v>
      </c>
      <c r="K23" s="72">
        <f>IF(ISERROR(HLOOKUP(J23,'Raw data'!$F$3:$BH$104,J$2,FALSE)),"",HLOOKUP(J23,'Raw data'!$F$3:$BH$104,J$2,FALSE))</f>
        <v>29900</v>
      </c>
      <c r="L23" s="28">
        <v>1E-4</v>
      </c>
      <c r="M23" s="12">
        <f t="shared" si="4"/>
        <v>2.99</v>
      </c>
      <c r="N23" s="28">
        <v>1.47</v>
      </c>
      <c r="O23" s="27">
        <f t="shared" si="21"/>
        <v>2.0340136054421771</v>
      </c>
      <c r="P23" s="72">
        <f t="shared" si="5"/>
        <v>1.9495605442176873</v>
      </c>
      <c r="Q23" s="27">
        <f t="shared" si="6"/>
        <v>92.050654184604355</v>
      </c>
      <c r="R23" s="12">
        <f t="shared" si="22"/>
        <v>74.376928581160328</v>
      </c>
      <c r="S23" s="12"/>
      <c r="T23" s="64" t="s">
        <v>159</v>
      </c>
      <c r="U23" s="28">
        <f>IF(ISERROR(HLOOKUP(T23,'Raw data'!$F$3:$BH$104,T$2,FALSE)),"",HLOOKUP(T23,'Raw data'!$F$3:$BH$104,T$2,FALSE))</f>
        <v>9</v>
      </c>
      <c r="V23" s="12">
        <f t="shared" si="7"/>
        <v>4</v>
      </c>
      <c r="W23" s="12">
        <f t="shared" si="8"/>
        <v>60</v>
      </c>
      <c r="X23" s="12">
        <f t="shared" si="9"/>
        <v>48.480000000000004</v>
      </c>
      <c r="Y23" s="12"/>
      <c r="Z23" s="64" t="s">
        <v>159</v>
      </c>
      <c r="AA23" s="28">
        <f>IF(ISERROR(HLOOKUP(Z23,'Raw data'!$F$3:$BH$104,Z$2,FALSE)),"",HLOOKUP(Z23,'Raw data'!$F$3:$BH$104,Z$2,FALSE))</f>
        <v>3</v>
      </c>
      <c r="AB23" s="12">
        <f t="shared" si="10"/>
        <v>0</v>
      </c>
      <c r="AC23" s="12">
        <f t="shared" si="11"/>
        <v>100</v>
      </c>
      <c r="AD23" s="12">
        <f t="shared" si="12"/>
        <v>80.800000000000011</v>
      </c>
      <c r="AE23" s="12"/>
      <c r="AF23" s="64" t="s">
        <v>159</v>
      </c>
      <c r="AG23" s="28">
        <f>IF(ISERROR(HLOOKUP(AF23,'Raw data'!$F$3:$BH$104,AF$2,FALSE)),"",HLOOKUP(AF23,'Raw data'!$F$3:$BH$104,AF$2,FALSE))</f>
        <v>6</v>
      </c>
      <c r="AH23" s="12">
        <f t="shared" si="13"/>
        <v>0</v>
      </c>
      <c r="AI23" s="12">
        <f t="shared" si="14"/>
        <v>100</v>
      </c>
      <c r="AJ23" s="12">
        <f t="shared" si="15"/>
        <v>80.800000000000011</v>
      </c>
      <c r="AK23" s="12"/>
      <c r="AL23" s="64" t="s">
        <v>159</v>
      </c>
      <c r="AM23" s="28">
        <f>IF(ISERROR(HLOOKUP(AL23,'Raw data'!$F$3:$BH$104,AL$2,FALSE)),"",HLOOKUP(AL23,'Raw data'!$F$3:$BH$104,AL$2,FALSE))</f>
        <v>3</v>
      </c>
      <c r="AN23" s="12">
        <f t="shared" si="16"/>
        <v>2</v>
      </c>
      <c r="AO23" s="12">
        <f t="shared" si="17"/>
        <v>50</v>
      </c>
      <c r="AP23" s="12">
        <f t="shared" si="18"/>
        <v>40.400000000000006</v>
      </c>
    </row>
    <row r="24" spans="1:42" ht="15.75" customHeight="1" x14ac:dyDescent="0.2">
      <c r="A24" s="33" t="s">
        <v>160</v>
      </c>
      <c r="B24" s="59">
        <f t="shared" si="0"/>
        <v>35.173284284758516</v>
      </c>
      <c r="C24" s="12"/>
      <c r="D24" s="53" t="s">
        <v>160</v>
      </c>
      <c r="E24" s="28">
        <f>IF(ISERROR(HLOOKUP(D24,'Raw data'!$F$3:$BH$104,D$2,FALSE)),"",HLOOKUP(D24,'Raw data'!$F$3:$BH$104,D$2,FALSE))</f>
        <v>4</v>
      </c>
      <c r="F24" s="12">
        <f t="shared" si="1"/>
        <v>40</v>
      </c>
      <c r="G24" s="12">
        <f t="shared" si="2"/>
        <v>4.7619047619047592</v>
      </c>
      <c r="H24" s="12">
        <f t="shared" si="3"/>
        <v>3.8476190476190455</v>
      </c>
      <c r="I24" s="12"/>
      <c r="J24" s="53" t="s">
        <v>160</v>
      </c>
      <c r="K24" s="72">
        <f>IF(ISERROR(HLOOKUP(J24,'Raw data'!$F$3:$BH$104,J$2,FALSE)),"",HLOOKUP(J24,'Raw data'!$F$3:$BH$104,J$2,FALSE))</f>
        <v>56.25</v>
      </c>
      <c r="L24" s="28">
        <v>0.1038</v>
      </c>
      <c r="M24" s="12">
        <f t="shared" si="4"/>
        <v>5.8387500000000001</v>
      </c>
      <c r="N24" s="28">
        <v>1.38</v>
      </c>
      <c r="O24" s="27">
        <f t="shared" si="21"/>
        <v>4.2309782608695654</v>
      </c>
      <c r="P24" s="72">
        <f t="shared" si="5"/>
        <v>4.146525199645076</v>
      </c>
      <c r="Q24" s="27">
        <f t="shared" si="6"/>
        <v>83.092516494552825</v>
      </c>
      <c r="R24" s="12">
        <f t="shared" si="22"/>
        <v>67.138753327598693</v>
      </c>
      <c r="S24" s="12"/>
      <c r="T24" s="53" t="s">
        <v>160</v>
      </c>
      <c r="U24" s="28">
        <f>IF(ISERROR(HLOOKUP(T24,'Raw data'!$F$3:$BH$104,T$2,FALSE)),"",HLOOKUP(T24,'Raw data'!$F$3:$BH$104,T$2,FALSE))</f>
        <v>7</v>
      </c>
      <c r="V24" s="12">
        <f t="shared" si="7"/>
        <v>6</v>
      </c>
      <c r="W24" s="12">
        <f t="shared" si="8"/>
        <v>40</v>
      </c>
      <c r="X24" s="12">
        <f t="shared" si="9"/>
        <v>32.32</v>
      </c>
      <c r="Y24" s="12"/>
      <c r="Z24" s="53" t="s">
        <v>160</v>
      </c>
      <c r="AA24" s="28">
        <f>IF(ISERROR(HLOOKUP(Z24,'Raw data'!$F$3:$BH$104,Z$2,FALSE)),"",HLOOKUP(Z24,'Raw data'!$F$3:$BH$104,Z$2,FALSE))</f>
        <v>3</v>
      </c>
      <c r="AB24" s="12">
        <f t="shared" si="10"/>
        <v>0</v>
      </c>
      <c r="AC24" s="12">
        <f t="shared" si="11"/>
        <v>100</v>
      </c>
      <c r="AD24" s="12">
        <f t="shared" si="12"/>
        <v>80.800000000000011</v>
      </c>
      <c r="AE24" s="12"/>
      <c r="AF24" s="53" t="s">
        <v>160</v>
      </c>
      <c r="AG24" s="28">
        <f>IF(ISERROR(HLOOKUP(AF24,'Raw data'!$F$3:$BH$104,AF$2,FALSE)),"",HLOOKUP(AF24,'Raw data'!$F$3:$BH$104,AF$2,FALSE))</f>
        <v>-5</v>
      </c>
      <c r="AH24" s="12">
        <f t="shared" si="13"/>
        <v>11</v>
      </c>
      <c r="AI24" s="12">
        <f t="shared" si="14"/>
        <v>8.3333333333333286</v>
      </c>
      <c r="AJ24" s="12">
        <f t="shared" si="15"/>
        <v>6.7333333333333298</v>
      </c>
      <c r="AK24" s="12"/>
      <c r="AL24" s="53" t="s">
        <v>160</v>
      </c>
      <c r="AM24" s="28">
        <f>IF(ISERROR(HLOOKUP(AL24,'Raw data'!$F$3:$BH$104,AL$2,FALSE)),"",HLOOKUP(AL24,'Raw data'!$F$3:$BH$104,AL$2,FALSE))</f>
        <v>2</v>
      </c>
      <c r="AN24" s="12">
        <f t="shared" si="16"/>
        <v>3</v>
      </c>
      <c r="AO24" s="12">
        <f t="shared" si="17"/>
        <v>25</v>
      </c>
      <c r="AP24" s="12">
        <f t="shared" si="18"/>
        <v>20.200000000000003</v>
      </c>
    </row>
    <row r="25" spans="1:42" ht="15.75" customHeight="1" x14ac:dyDescent="0.2">
      <c r="A25" s="71" t="s">
        <v>244</v>
      </c>
      <c r="B25" s="59">
        <f t="shared" si="0"/>
        <v>53.85190941677434</v>
      </c>
      <c r="C25" s="12"/>
      <c r="D25" s="71" t="s">
        <v>244</v>
      </c>
      <c r="E25" s="28">
        <f>IF(ISERROR(HLOOKUP(D25,'Raw data'!$F$3:$BH$104,D$2,FALSE)),"",HLOOKUP(D25,'Raw data'!$F$3:$BH$104,D$2,FALSE))</f>
        <v>6</v>
      </c>
      <c r="F25" s="12">
        <f t="shared" si="1"/>
        <v>38</v>
      </c>
      <c r="G25" s="12">
        <f t="shared" si="2"/>
        <v>9.5238095238095184</v>
      </c>
      <c r="H25" s="12">
        <f t="shared" si="3"/>
        <v>7.695238095238091</v>
      </c>
      <c r="I25" s="12"/>
      <c r="J25" s="71" t="s">
        <v>244</v>
      </c>
      <c r="K25" s="72">
        <f>IF(ISERROR(HLOOKUP(J25,'Raw data'!$F$3:$BH$104,J$2,FALSE)),"",HLOOKUP(J25,'Raw data'!$F$3:$BH$104,J$2,FALSE))</f>
        <v>150</v>
      </c>
      <c r="L25" s="28">
        <v>9.9000000000000008E-3</v>
      </c>
      <c r="M25" s="12">
        <f t="shared" si="4"/>
        <v>1.4850000000000001</v>
      </c>
      <c r="N25" s="28">
        <v>0.52</v>
      </c>
      <c r="O25" s="27">
        <f t="shared" si="21"/>
        <v>2.8557692307692308</v>
      </c>
      <c r="P25" s="72">
        <f t="shared" si="5"/>
        <v>2.771316169544741</v>
      </c>
      <c r="Q25" s="27">
        <f t="shared" si="6"/>
        <v>88.699940270719338</v>
      </c>
      <c r="R25" s="12">
        <f t="shared" si="22"/>
        <v>71.669551738741234</v>
      </c>
      <c r="S25" s="12"/>
      <c r="T25" s="71" t="s">
        <v>244</v>
      </c>
      <c r="U25" s="28">
        <f>IF(ISERROR(HLOOKUP(T25,'Raw data'!$F$3:$BH$104,T$2,FALSE)),"",HLOOKUP(T25,'Raw data'!$F$3:$BH$104,T$2,FALSE))</f>
        <v>9</v>
      </c>
      <c r="V25" s="12">
        <f t="shared" si="7"/>
        <v>4</v>
      </c>
      <c r="W25" s="12">
        <f t="shared" si="8"/>
        <v>60</v>
      </c>
      <c r="X25" s="12">
        <f t="shared" si="9"/>
        <v>48.480000000000004</v>
      </c>
      <c r="Y25" s="12"/>
      <c r="Z25" s="71" t="s">
        <v>244</v>
      </c>
      <c r="AA25" s="28">
        <f>IF(ISERROR(HLOOKUP(Z25,'Raw data'!$F$3:$BH$104,Z$2,FALSE)),"",HLOOKUP(Z25,'Raw data'!$F$3:$BH$104,Z$2,FALSE))</f>
        <v>3</v>
      </c>
      <c r="AB25" s="12">
        <f t="shared" si="10"/>
        <v>0</v>
      </c>
      <c r="AC25" s="12">
        <f t="shared" si="11"/>
        <v>100</v>
      </c>
      <c r="AD25" s="12">
        <f t="shared" si="12"/>
        <v>80.800000000000011</v>
      </c>
      <c r="AE25" s="12"/>
      <c r="AF25" s="71" t="s">
        <v>244</v>
      </c>
      <c r="AG25" s="28">
        <f>IF(ISERROR(HLOOKUP(AF25,'Raw data'!$F$3:$BH$104,AF$2,FALSE)),"",HLOOKUP(AF25,'Raw data'!$F$3:$BH$104,AF$2,FALSE))</f>
        <v>2</v>
      </c>
      <c r="AH25" s="12">
        <f t="shared" si="13"/>
        <v>4</v>
      </c>
      <c r="AI25" s="12">
        <f t="shared" si="14"/>
        <v>66.666666666666657</v>
      </c>
      <c r="AJ25" s="12">
        <f t="shared" si="15"/>
        <v>53.86666666666666</v>
      </c>
      <c r="AK25" s="12"/>
      <c r="AL25" s="71" t="s">
        <v>244</v>
      </c>
      <c r="AM25" s="28">
        <f>IF(ISERROR(HLOOKUP(AL25,'Raw data'!$F$3:$BH$104,AL$2,FALSE)),"",HLOOKUP(AL25,'Raw data'!$F$3:$BH$104,AL$2,FALSE))</f>
        <v>4</v>
      </c>
      <c r="AN25" s="12">
        <f t="shared" si="16"/>
        <v>1</v>
      </c>
      <c r="AO25" s="12">
        <f t="shared" si="17"/>
        <v>75</v>
      </c>
      <c r="AP25" s="12">
        <f t="shared" si="18"/>
        <v>60.6</v>
      </c>
    </row>
    <row r="26" spans="1:42" ht="15.75" customHeight="1" x14ac:dyDescent="0.2">
      <c r="A26" s="33" t="s">
        <v>162</v>
      </c>
      <c r="B26" s="59">
        <f t="shared" si="0"/>
        <v>50.837337882033069</v>
      </c>
      <c r="C26" s="12"/>
      <c r="D26" s="33" t="s">
        <v>162</v>
      </c>
      <c r="E26" s="28">
        <f>IF(ISERROR(HLOOKUP(D26,'Raw data'!$F$3:$BH$104,D$2,FALSE)),"",HLOOKUP(D26,'Raw data'!$F$3:$BH$104,D$2,FALSE))</f>
        <v>9</v>
      </c>
      <c r="F26" s="12">
        <f t="shared" si="1"/>
        <v>35</v>
      </c>
      <c r="G26" s="12">
        <f t="shared" si="2"/>
        <v>16.666666666666671</v>
      </c>
      <c r="H26" s="12">
        <f t="shared" si="3"/>
        <v>13.466666666666672</v>
      </c>
      <c r="I26" s="12"/>
      <c r="J26" s="33" t="s">
        <v>162</v>
      </c>
      <c r="K26" s="72">
        <f>IF(ISERROR(HLOOKUP(J26,'Raw data'!$F$3:$BH$104,J$2,FALSE)),"",HLOOKUP(J26,'Raw data'!$F$3:$BH$104,J$2,FALSE))</f>
        <v>1368.3</v>
      </c>
      <c r="L26" s="28">
        <v>6.3E-3</v>
      </c>
      <c r="M26" s="12">
        <f t="shared" si="4"/>
        <v>8.6202899999999989</v>
      </c>
      <c r="N26" s="28">
        <v>0.71</v>
      </c>
      <c r="O26" s="27">
        <f t="shared" si="21"/>
        <v>12.14125352112676</v>
      </c>
      <c r="P26" s="72">
        <f t="shared" si="5"/>
        <v>12.05680045990227</v>
      </c>
      <c r="Q26" s="27">
        <f t="shared" si="6"/>
        <v>50.838317605856048</v>
      </c>
      <c r="R26" s="12">
        <f t="shared" si="22"/>
        <v>41.077360625531689</v>
      </c>
      <c r="S26" s="12"/>
      <c r="T26" s="33" t="s">
        <v>162</v>
      </c>
      <c r="U26" s="28">
        <f>IF(ISERROR(HLOOKUP(T26,'Raw data'!$F$3:$BH$104,T$2,FALSE)),"",HLOOKUP(T26,'Raw data'!$F$3:$BH$104,T$2,FALSE))</f>
        <v>4</v>
      </c>
      <c r="V26" s="12">
        <f t="shared" si="7"/>
        <v>9</v>
      </c>
      <c r="W26" s="12">
        <f t="shared" si="8"/>
        <v>10</v>
      </c>
      <c r="X26" s="12">
        <f t="shared" si="9"/>
        <v>8.08</v>
      </c>
      <c r="Y26" s="12"/>
      <c r="Z26" s="33" t="s">
        <v>162</v>
      </c>
      <c r="AA26" s="28">
        <f>IF(ISERROR(HLOOKUP(Z26,'Raw data'!$F$3:$BH$104,Z$2,FALSE)),"",HLOOKUP(Z26,'Raw data'!$F$3:$BH$104,Z$2,FALSE))</f>
        <v>3</v>
      </c>
      <c r="AB26" s="12">
        <f t="shared" si="10"/>
        <v>0</v>
      </c>
      <c r="AC26" s="12">
        <f t="shared" si="11"/>
        <v>100</v>
      </c>
      <c r="AD26" s="12">
        <f t="shared" si="12"/>
        <v>80.800000000000011</v>
      </c>
      <c r="AE26" s="12"/>
      <c r="AF26" s="33" t="s">
        <v>162</v>
      </c>
      <c r="AG26" s="28">
        <f>IF(ISERROR(HLOOKUP(AF26,'Raw data'!$F$3:$BH$104,AF$2,FALSE)),"",HLOOKUP(AF26,'Raw data'!$F$3:$BH$104,AF$2,FALSE))</f>
        <v>6</v>
      </c>
      <c r="AH26" s="12">
        <f t="shared" si="13"/>
        <v>0</v>
      </c>
      <c r="AI26" s="12">
        <f t="shared" si="14"/>
        <v>100</v>
      </c>
      <c r="AJ26" s="12">
        <f t="shared" si="15"/>
        <v>80.800000000000011</v>
      </c>
      <c r="AK26" s="12"/>
      <c r="AL26" s="33" t="s">
        <v>162</v>
      </c>
      <c r="AM26" s="28">
        <f>IF(ISERROR(HLOOKUP(AL26,'Raw data'!$F$3:$BH$104,AL$2,FALSE)),"",HLOOKUP(AL26,'Raw data'!$F$3:$BH$104,AL$2,FALSE))</f>
        <v>5</v>
      </c>
      <c r="AN26" s="12">
        <f t="shared" si="16"/>
        <v>0</v>
      </c>
      <c r="AO26" s="12">
        <f t="shared" si="17"/>
        <v>100</v>
      </c>
      <c r="AP26" s="12">
        <f t="shared" si="18"/>
        <v>80.800000000000011</v>
      </c>
    </row>
    <row r="27" spans="1:42" ht="15.75" customHeight="1" x14ac:dyDescent="0.2">
      <c r="A27" s="77" t="s">
        <v>163</v>
      </c>
      <c r="B27" s="59">
        <f t="shared" si="0"/>
        <v>53.161269841269849</v>
      </c>
      <c r="C27" s="12"/>
      <c r="D27" s="79" t="s">
        <v>163</v>
      </c>
      <c r="E27" s="28">
        <f>IF(ISERROR(HLOOKUP(D27,'Raw data'!$F$3:$BH$104,D$2,FALSE)),"",HLOOKUP(D27,'Raw data'!$F$3:$BH$104,D$2,FALSE))</f>
        <v>4</v>
      </c>
      <c r="F27" s="12">
        <f t="shared" si="1"/>
        <v>40</v>
      </c>
      <c r="G27" s="12">
        <f t="shared" si="2"/>
        <v>4.7619047619047592</v>
      </c>
      <c r="H27" s="12">
        <f t="shared" si="3"/>
        <v>3.8476190476190455</v>
      </c>
      <c r="I27" s="12"/>
      <c r="J27" s="79" t="s">
        <v>163</v>
      </c>
      <c r="K27" s="72">
        <f>IF(ISERROR(HLOOKUP(J27,'Raw data'!$F$3:$BH$104,J$2,FALSE)),"",HLOOKUP(J27,'Raw data'!$F$3:$BH$104,J$2,FALSE))</f>
        <v>0.33</v>
      </c>
      <c r="L27" s="28">
        <v>0.37619999999999998</v>
      </c>
      <c r="M27" s="12">
        <f t="shared" si="4"/>
        <v>0.12414599999999999</v>
      </c>
      <c r="N27" s="28">
        <v>1.47</v>
      </c>
      <c r="O27" s="27">
        <f t="shared" si="21"/>
        <v>8.4453061224489798E-2</v>
      </c>
      <c r="P27" s="72">
        <f t="shared" si="5"/>
        <v>0</v>
      </c>
      <c r="Q27" s="27">
        <f t="shared" si="6"/>
        <v>100</v>
      </c>
      <c r="R27" s="12">
        <f t="shared" si="22"/>
        <v>80.800000000000011</v>
      </c>
      <c r="S27" s="12"/>
      <c r="T27" s="79" t="s">
        <v>163</v>
      </c>
      <c r="U27" s="28">
        <f>IF(ISERROR(HLOOKUP(T27,'Raw data'!$F$3:$BH$104,T$2,FALSE)),"",HLOOKUP(T27,'Raw data'!$F$3:$BH$104,T$2,FALSE))</f>
        <v>7</v>
      </c>
      <c r="V27" s="12">
        <f t="shared" si="7"/>
        <v>6</v>
      </c>
      <c r="W27" s="12">
        <f t="shared" si="8"/>
        <v>40</v>
      </c>
      <c r="X27" s="12">
        <f t="shared" si="9"/>
        <v>32.32</v>
      </c>
      <c r="Y27" s="12"/>
      <c r="Z27" s="79" t="s">
        <v>163</v>
      </c>
      <c r="AA27" s="28">
        <f>IF(ISERROR(HLOOKUP(Z27,'Raw data'!$F$3:$BH$104,Z$2,FALSE)),"",HLOOKUP(Z27,'Raw data'!$F$3:$BH$104,Z$2,FALSE))</f>
        <v>3</v>
      </c>
      <c r="AB27" s="12">
        <f t="shared" si="10"/>
        <v>0</v>
      </c>
      <c r="AC27" s="12">
        <f t="shared" si="11"/>
        <v>100</v>
      </c>
      <c r="AD27" s="12">
        <f t="shared" si="12"/>
        <v>80.800000000000011</v>
      </c>
      <c r="AE27" s="12"/>
      <c r="AF27" s="79" t="s">
        <v>163</v>
      </c>
      <c r="AG27" s="28">
        <f>IF(ISERROR(HLOOKUP(AF27,'Raw data'!$F$3:$BH$104,AF$2,FALSE)),"",HLOOKUP(AF27,'Raw data'!$F$3:$BH$104,AF$2,FALSE))</f>
        <v>6</v>
      </c>
      <c r="AH27" s="12">
        <f t="shared" si="13"/>
        <v>0</v>
      </c>
      <c r="AI27" s="12">
        <f t="shared" si="14"/>
        <v>100</v>
      </c>
      <c r="AJ27" s="12">
        <f t="shared" si="15"/>
        <v>80.800000000000011</v>
      </c>
      <c r="AK27" s="12"/>
      <c r="AL27" s="79" t="s">
        <v>163</v>
      </c>
      <c r="AM27" s="28">
        <f>IF(ISERROR(HLOOKUP(AL27,'Raw data'!$F$3:$BH$104,AL$2,FALSE)),"",HLOOKUP(AL27,'Raw data'!$F$3:$BH$104,AL$2,FALSE))</f>
        <v>3</v>
      </c>
      <c r="AN27" s="12">
        <f t="shared" si="16"/>
        <v>2</v>
      </c>
      <c r="AO27" s="12">
        <f t="shared" si="17"/>
        <v>50</v>
      </c>
      <c r="AP27" s="12">
        <f t="shared" si="18"/>
        <v>40.400000000000006</v>
      </c>
    </row>
    <row r="28" spans="1:42" ht="15.75" customHeight="1" x14ac:dyDescent="0.2">
      <c r="A28" s="69" t="s">
        <v>164</v>
      </c>
      <c r="B28" s="59">
        <f t="shared" si="0"/>
        <v>64.895443467185174</v>
      </c>
      <c r="C28" s="12"/>
      <c r="D28" s="62" t="s">
        <v>164</v>
      </c>
      <c r="E28" s="28">
        <f>IF(ISERROR(HLOOKUP(D28,'Raw data'!$F$3:$BH$104,D$2,FALSE)),"",HLOOKUP(D28,'Raw data'!$F$3:$BH$104,D$2,FALSE))</f>
        <v>11</v>
      </c>
      <c r="F28" s="12">
        <f t="shared" si="1"/>
        <v>33</v>
      </c>
      <c r="G28" s="12">
        <f t="shared" si="2"/>
        <v>21.428571428571431</v>
      </c>
      <c r="H28" s="12">
        <f t="shared" si="3"/>
        <v>17.314285714285717</v>
      </c>
      <c r="I28" s="12"/>
      <c r="J28" s="62" t="s">
        <v>164</v>
      </c>
      <c r="K28" s="72">
        <f>IF(ISERROR(HLOOKUP(J28,'Raw data'!$F$3:$BH$104,J$2,FALSE)),"",HLOOKUP(J28,'Raw data'!$F$3:$BH$104,J$2,FALSE))</f>
        <v>12.16</v>
      </c>
      <c r="L28" s="28">
        <v>1.5636000000000001</v>
      </c>
      <c r="M28" s="12">
        <f t="shared" si="4"/>
        <v>19.013376000000001</v>
      </c>
      <c r="N28" s="28">
        <v>7.85</v>
      </c>
      <c r="O28" s="27">
        <f t="shared" si="21"/>
        <v>2.4220861146496819</v>
      </c>
      <c r="P28" s="72">
        <f t="shared" si="5"/>
        <v>2.3376330534251921</v>
      </c>
      <c r="Q28" s="27">
        <f t="shared" si="6"/>
        <v>90.468286001021383</v>
      </c>
      <c r="R28" s="12">
        <f t="shared" si="22"/>
        <v>73.098375088825279</v>
      </c>
      <c r="S28" s="12"/>
      <c r="T28" s="62" t="s">
        <v>164</v>
      </c>
      <c r="U28" s="28">
        <f>IF(ISERROR(HLOOKUP(T28,'Raw data'!$F$3:$BH$104,T$2,FALSE)),"",HLOOKUP(T28,'Raw data'!$F$3:$BH$104,T$2,FALSE))</f>
        <v>10</v>
      </c>
      <c r="V28" s="12">
        <f t="shared" si="7"/>
        <v>3</v>
      </c>
      <c r="W28" s="12">
        <f t="shared" si="8"/>
        <v>70</v>
      </c>
      <c r="X28" s="12">
        <f t="shared" si="9"/>
        <v>56.56</v>
      </c>
      <c r="Y28" s="12"/>
      <c r="Z28" s="62" t="s">
        <v>164</v>
      </c>
      <c r="AA28" s="28">
        <f>IF(ISERROR(HLOOKUP(Z28,'Raw data'!$F$3:$BH$104,Z$2,FALSE)),"",HLOOKUP(Z28,'Raw data'!$F$3:$BH$104,Z$2,FALSE))</f>
        <v>3</v>
      </c>
      <c r="AB28" s="12">
        <f t="shared" si="10"/>
        <v>0</v>
      </c>
      <c r="AC28" s="12">
        <f t="shared" si="11"/>
        <v>100</v>
      </c>
      <c r="AD28" s="12">
        <f t="shared" si="12"/>
        <v>80.800000000000011</v>
      </c>
      <c r="AE28" s="12"/>
      <c r="AF28" s="62" t="s">
        <v>164</v>
      </c>
      <c r="AG28" s="28">
        <f>IF(ISERROR(HLOOKUP(AF28,'Raw data'!$F$3:$BH$104,AF$2,FALSE)),"",HLOOKUP(AF28,'Raw data'!$F$3:$BH$104,AF$2,FALSE))</f>
        <v>6</v>
      </c>
      <c r="AH28" s="12">
        <f t="shared" si="13"/>
        <v>0</v>
      </c>
      <c r="AI28" s="12">
        <f t="shared" si="14"/>
        <v>100</v>
      </c>
      <c r="AJ28" s="12">
        <f t="shared" si="15"/>
        <v>80.800000000000011</v>
      </c>
      <c r="AK28" s="12"/>
      <c r="AL28" s="62" t="s">
        <v>164</v>
      </c>
      <c r="AM28" s="28">
        <f>IF(ISERROR(HLOOKUP(AL28,'Raw data'!$F$3:$BH$104,AL$2,FALSE)),"",HLOOKUP(AL28,'Raw data'!$F$3:$BH$104,AL$2,FALSE))</f>
        <v>5</v>
      </c>
      <c r="AN28" s="12">
        <f t="shared" si="16"/>
        <v>0</v>
      </c>
      <c r="AO28" s="12">
        <f t="shared" si="17"/>
        <v>100</v>
      </c>
      <c r="AP28" s="12">
        <f t="shared" si="18"/>
        <v>80.800000000000011</v>
      </c>
    </row>
    <row r="29" spans="1:42" ht="15.75" customHeight="1" x14ac:dyDescent="0.2">
      <c r="A29" s="81" t="s">
        <v>165</v>
      </c>
      <c r="B29" s="59">
        <f t="shared" si="0"/>
        <v>62.483725879739012</v>
      </c>
      <c r="C29" s="12"/>
      <c r="D29" s="84" t="s">
        <v>165</v>
      </c>
      <c r="E29" s="28">
        <f>IF(ISERROR(HLOOKUP(D29,'Raw data'!$F$3:$BH$104,D$2,FALSE)),"",HLOOKUP(D29,'Raw data'!$F$3:$BH$104,D$2,FALSE))</f>
        <v>10</v>
      </c>
      <c r="F29" s="12">
        <f t="shared" si="1"/>
        <v>34</v>
      </c>
      <c r="G29" s="12">
        <f t="shared" si="2"/>
        <v>19.047619047619051</v>
      </c>
      <c r="H29" s="12">
        <f t="shared" si="3"/>
        <v>15.390476190476194</v>
      </c>
      <c r="I29" s="12"/>
      <c r="J29" s="84" t="s">
        <v>165</v>
      </c>
      <c r="K29" s="72">
        <f>IF(ISERROR(HLOOKUP(J29,'Raw data'!$F$3:$BH$104,J$2,FALSE)),"",HLOOKUP(J29,'Raw data'!$F$3:$BH$104,J$2,FALSE))</f>
        <v>34</v>
      </c>
      <c r="L29" s="28">
        <v>1</v>
      </c>
      <c r="M29" s="12">
        <f t="shared" si="4"/>
        <v>34</v>
      </c>
      <c r="N29" s="28">
        <v>9</v>
      </c>
      <c r="O29" s="27">
        <f t="shared" si="21"/>
        <v>3.7777777777777777</v>
      </c>
      <c r="P29" s="72">
        <f t="shared" si="5"/>
        <v>3.6933247165532879</v>
      </c>
      <c r="Q29" s="27">
        <f t="shared" si="6"/>
        <v>84.940444415789372</v>
      </c>
      <c r="R29" s="12">
        <f t="shared" si="22"/>
        <v>68.631879087957813</v>
      </c>
      <c r="S29" s="12"/>
      <c r="T29" s="84" t="s">
        <v>165</v>
      </c>
      <c r="U29" s="28">
        <f>IF(ISERROR(HLOOKUP(T29,'Raw data'!$F$3:$BH$104,T$2,FALSE)),"",HLOOKUP(T29,'Raw data'!$F$3:$BH$104,T$2,FALSE))</f>
        <v>9</v>
      </c>
      <c r="V29" s="12">
        <f t="shared" si="7"/>
        <v>4</v>
      </c>
      <c r="W29" s="12">
        <f t="shared" si="8"/>
        <v>60</v>
      </c>
      <c r="X29" s="12">
        <f t="shared" si="9"/>
        <v>48.480000000000004</v>
      </c>
      <c r="Y29" s="12"/>
      <c r="Z29" s="84" t="s">
        <v>165</v>
      </c>
      <c r="AA29" s="28">
        <f>IF(ISERROR(HLOOKUP(Z29,'Raw data'!$F$3:$BH$104,Z$2,FALSE)),"",HLOOKUP(Z29,'Raw data'!$F$3:$BH$104,Z$2,FALSE))</f>
        <v>3</v>
      </c>
      <c r="AB29" s="12">
        <f t="shared" si="10"/>
        <v>0</v>
      </c>
      <c r="AC29" s="12">
        <f t="shared" si="11"/>
        <v>100</v>
      </c>
      <c r="AD29" s="12">
        <f t="shared" si="12"/>
        <v>80.800000000000011</v>
      </c>
      <c r="AE29" s="12"/>
      <c r="AF29" s="84" t="s">
        <v>165</v>
      </c>
      <c r="AG29" s="28">
        <f>IF(ISERROR(HLOOKUP(AF29,'Raw data'!$F$3:$BH$104,AF$2,FALSE)),"",HLOOKUP(AF29,'Raw data'!$F$3:$BH$104,AF$2,FALSE))</f>
        <v>6</v>
      </c>
      <c r="AH29" s="12">
        <f t="shared" si="13"/>
        <v>0</v>
      </c>
      <c r="AI29" s="12">
        <f t="shared" si="14"/>
        <v>100</v>
      </c>
      <c r="AJ29" s="12">
        <f t="shared" si="15"/>
        <v>80.800000000000011</v>
      </c>
      <c r="AK29" s="12"/>
      <c r="AL29" s="84" t="s">
        <v>165</v>
      </c>
      <c r="AM29" s="28">
        <f>IF(ISERROR(HLOOKUP(AL29,'Raw data'!$F$3:$BH$104,AL$2,FALSE)),"",HLOOKUP(AL29,'Raw data'!$F$3:$BH$104,AL$2,FALSE))</f>
        <v>5</v>
      </c>
      <c r="AN29" s="12">
        <f t="shared" si="16"/>
        <v>0</v>
      </c>
      <c r="AO29" s="12">
        <f t="shared" si="17"/>
        <v>100</v>
      </c>
      <c r="AP29" s="12">
        <f t="shared" si="18"/>
        <v>80.800000000000011</v>
      </c>
    </row>
    <row r="30" spans="1:42" ht="15.75" customHeight="1" x14ac:dyDescent="0.2">
      <c r="A30" s="69" t="s">
        <v>166</v>
      </c>
      <c r="B30" s="59">
        <f t="shared" si="0"/>
        <v>71.590125572099637</v>
      </c>
      <c r="C30" s="12"/>
      <c r="D30" s="62" t="s">
        <v>166</v>
      </c>
      <c r="E30" s="28">
        <f>IF(ISERROR(HLOOKUP(D30,'Raw data'!$F$3:$BH$104,D$2,FALSE)),"",HLOOKUP(D30,'Raw data'!$F$3:$BH$104,D$2,FALSE))</f>
        <v>28</v>
      </c>
      <c r="F30" s="12">
        <f t="shared" si="1"/>
        <v>16</v>
      </c>
      <c r="G30" s="12">
        <f t="shared" si="2"/>
        <v>61.904761904761905</v>
      </c>
      <c r="H30" s="12">
        <f t="shared" si="3"/>
        <v>50.019047619047619</v>
      </c>
      <c r="I30" s="12"/>
      <c r="J30" s="62" t="s">
        <v>166</v>
      </c>
      <c r="K30" s="72">
        <f>IF(ISERROR(HLOOKUP(J30,'Raw data'!$F$3:$BH$104,J$2,FALSE)),"",HLOOKUP(J30,'Raw data'!$F$3:$BH$104,J$2,FALSE))</f>
        <v>6.5</v>
      </c>
      <c r="L30" s="28">
        <v>1.3277000000000001</v>
      </c>
      <c r="M30" s="12">
        <f t="shared" si="4"/>
        <v>8.6300500000000007</v>
      </c>
      <c r="N30" s="28">
        <v>6.24</v>
      </c>
      <c r="O30" s="27">
        <f t="shared" si="21"/>
        <v>1.3830208333333334</v>
      </c>
      <c r="P30" s="72">
        <f t="shared" si="5"/>
        <v>1.2985677721088436</v>
      </c>
      <c r="Q30" s="27">
        <f t="shared" si="6"/>
        <v>94.705081452413495</v>
      </c>
      <c r="R30" s="12">
        <f t="shared" si="22"/>
        <v>76.521705813550113</v>
      </c>
      <c r="S30" s="12"/>
      <c r="T30" s="62" t="s">
        <v>166</v>
      </c>
      <c r="U30" s="28">
        <f>IF(ISERROR(HLOOKUP(T30,'Raw data'!$F$3:$BH$104,T$2,FALSE)),"",HLOOKUP(T30,'Raw data'!$F$3:$BH$104,T$2,FALSE))</f>
        <v>13</v>
      </c>
      <c r="V30" s="12">
        <f t="shared" si="7"/>
        <v>0</v>
      </c>
      <c r="W30" s="12">
        <f t="shared" si="8"/>
        <v>100</v>
      </c>
      <c r="X30" s="12">
        <f t="shared" si="9"/>
        <v>80.800000000000011</v>
      </c>
      <c r="Y30" s="12"/>
      <c r="Z30" s="62" t="s">
        <v>166</v>
      </c>
      <c r="AA30" s="28">
        <f>IF(ISERROR(HLOOKUP(Z30,'Raw data'!$F$3:$BH$104,Z$2,FALSE)),"",HLOOKUP(Z30,'Raw data'!$F$3:$BH$104,Z$2,FALSE))</f>
        <v>3</v>
      </c>
      <c r="AB30" s="12">
        <f t="shared" si="10"/>
        <v>0</v>
      </c>
      <c r="AC30" s="12">
        <f t="shared" si="11"/>
        <v>100</v>
      </c>
      <c r="AD30" s="12">
        <f t="shared" si="12"/>
        <v>80.800000000000011</v>
      </c>
      <c r="AE30" s="12"/>
      <c r="AF30" s="62" t="s">
        <v>166</v>
      </c>
      <c r="AG30" s="28">
        <f>IF(ISERROR(HLOOKUP(AF30,'Raw data'!$F$3:$BH$104,AF$2,FALSE)),"",HLOOKUP(AF30,'Raw data'!$F$3:$BH$104,AF$2,FALSE))</f>
        <v>3</v>
      </c>
      <c r="AH30" s="12">
        <f t="shared" si="13"/>
        <v>3</v>
      </c>
      <c r="AI30" s="12">
        <f t="shared" si="14"/>
        <v>75</v>
      </c>
      <c r="AJ30" s="12">
        <f t="shared" si="15"/>
        <v>60.6</v>
      </c>
      <c r="AK30" s="12"/>
      <c r="AL30" s="62" t="s">
        <v>166</v>
      </c>
      <c r="AM30" s="28">
        <f>IF(ISERROR(HLOOKUP(AL30,'Raw data'!$F$3:$BH$104,AL$2,FALSE)),"",HLOOKUP(AL30,'Raw data'!$F$3:$BH$104,AL$2,FALSE))</f>
        <v>5</v>
      </c>
      <c r="AN30" s="12">
        <f t="shared" si="16"/>
        <v>0</v>
      </c>
      <c r="AO30" s="12">
        <f t="shared" si="17"/>
        <v>100</v>
      </c>
      <c r="AP30" s="12">
        <f t="shared" si="18"/>
        <v>80.800000000000011</v>
      </c>
    </row>
    <row r="31" spans="1:42" ht="15.75" customHeight="1" x14ac:dyDescent="0.2">
      <c r="A31" s="71" t="s">
        <v>167</v>
      </c>
      <c r="B31" s="59">
        <f t="shared" si="0"/>
        <v>39.815709377207071</v>
      </c>
      <c r="C31" s="12"/>
      <c r="D31" s="64" t="s">
        <v>167</v>
      </c>
      <c r="E31" s="28">
        <f>IF(ISERROR(HLOOKUP(D31,'Raw data'!$F$3:$BH$104,D$2,FALSE)),"",HLOOKUP(D31,'Raw data'!$F$3:$BH$104,D$2,FALSE))</f>
        <v>2</v>
      </c>
      <c r="F31" s="12">
        <f t="shared" si="1"/>
        <v>42</v>
      </c>
      <c r="G31" s="12">
        <f t="shared" si="2"/>
        <v>0</v>
      </c>
      <c r="H31" s="12">
        <f t="shared" si="3"/>
        <v>0</v>
      </c>
      <c r="I31" s="12"/>
      <c r="J31" s="64" t="s">
        <v>167</v>
      </c>
      <c r="K31" s="72">
        <f>IF(ISERROR(HLOOKUP(J31,'Raw data'!$F$3:$BH$104,J$2,FALSE)),"",HLOOKUP(J31,'Raw data'!$F$3:$BH$104,J$2,FALSE))</f>
        <v>599</v>
      </c>
      <c r="L31" s="28">
        <v>2.3599999999999999E-2</v>
      </c>
      <c r="M31" s="12">
        <f t="shared" si="4"/>
        <v>14.1364</v>
      </c>
      <c r="N31" s="28">
        <v>1.29</v>
      </c>
      <c r="O31" s="27">
        <f t="shared" si="21"/>
        <v>10.958449612403101</v>
      </c>
      <c r="P31" s="72">
        <f t="shared" si="5"/>
        <v>10.87399655117861</v>
      </c>
      <c r="Q31" s="27">
        <f t="shared" si="6"/>
        <v>55.661208246587108</v>
      </c>
      <c r="R31" s="12">
        <f t="shared" si="22"/>
        <v>44.974256263242388</v>
      </c>
      <c r="S31" s="12"/>
      <c r="T31" s="64" t="s">
        <v>167</v>
      </c>
      <c r="U31" s="28">
        <f>IF(ISERROR(HLOOKUP(T31,'Raw data'!$F$3:$BH$104,T$2,FALSE)),"",HLOOKUP(T31,'Raw data'!$F$3:$BH$104,T$2,FALSE))</f>
        <v>7</v>
      </c>
      <c r="V31" s="12">
        <f t="shared" si="7"/>
        <v>6</v>
      </c>
      <c r="W31" s="12">
        <f t="shared" si="8"/>
        <v>40</v>
      </c>
      <c r="X31" s="12">
        <f t="shared" si="9"/>
        <v>32.32</v>
      </c>
      <c r="Y31" s="12"/>
      <c r="Z31" s="64" t="s">
        <v>167</v>
      </c>
      <c r="AA31" s="28">
        <f>IF(ISERROR(HLOOKUP(Z31,'Raw data'!$F$3:$BH$104,Z$2,FALSE)),"",HLOOKUP(Z31,'Raw data'!$F$3:$BH$104,Z$2,FALSE))</f>
        <v>3</v>
      </c>
      <c r="AB31" s="12">
        <f t="shared" si="10"/>
        <v>0</v>
      </c>
      <c r="AC31" s="12">
        <f t="shared" si="11"/>
        <v>100</v>
      </c>
      <c r="AD31" s="12">
        <f t="shared" si="12"/>
        <v>80.800000000000011</v>
      </c>
      <c r="AE31" s="12"/>
      <c r="AF31" s="64" t="s">
        <v>167</v>
      </c>
      <c r="AG31" s="28">
        <f>IF(ISERROR(HLOOKUP(AF31,'Raw data'!$F$3:$BH$104,AF$2,FALSE)),"",HLOOKUP(AF31,'Raw data'!$F$3:$BH$104,AF$2,FALSE))</f>
        <v>-6</v>
      </c>
      <c r="AH31" s="12">
        <f t="shared" si="13"/>
        <v>12</v>
      </c>
      <c r="AI31" s="12">
        <f t="shared" si="14"/>
        <v>0</v>
      </c>
      <c r="AJ31" s="12">
        <f t="shared" si="15"/>
        <v>0</v>
      </c>
      <c r="AK31" s="12"/>
      <c r="AL31" s="64" t="s">
        <v>167</v>
      </c>
      <c r="AM31" s="28">
        <f>IF(ISERROR(HLOOKUP(AL31,'Raw data'!$F$3:$BH$104,AL$2,FALSE)),"",HLOOKUP(AL31,'Raw data'!$F$3:$BH$104,AL$2,FALSE))</f>
        <v>5</v>
      </c>
      <c r="AN31" s="12">
        <f t="shared" si="16"/>
        <v>0</v>
      </c>
      <c r="AO31" s="12">
        <f t="shared" si="17"/>
        <v>100</v>
      </c>
      <c r="AP31" s="12">
        <f t="shared" si="18"/>
        <v>80.800000000000011</v>
      </c>
    </row>
    <row r="32" spans="1:42" ht="15.75" customHeight="1" x14ac:dyDescent="0.2">
      <c r="A32" s="77" t="s">
        <v>168</v>
      </c>
      <c r="B32" s="59">
        <f t="shared" si="0"/>
        <v>45.293736962276</v>
      </c>
      <c r="C32" s="12"/>
      <c r="D32" s="79" t="s">
        <v>168</v>
      </c>
      <c r="E32" s="28">
        <f>IF(ISERROR(HLOOKUP(D32,'Raw data'!$F$3:$BH$104,D$2,FALSE)),"",HLOOKUP(D32,'Raw data'!$F$3:$BH$104,D$2,FALSE))</f>
        <v>8</v>
      </c>
      <c r="F32" s="12">
        <f t="shared" si="1"/>
        <v>36</v>
      </c>
      <c r="G32" s="12">
        <f t="shared" si="2"/>
        <v>14.285714285714292</v>
      </c>
      <c r="H32" s="12">
        <f t="shared" si="3"/>
        <v>11.542857142857148</v>
      </c>
      <c r="I32" s="12"/>
      <c r="J32" s="79" t="s">
        <v>168</v>
      </c>
      <c r="K32" s="72">
        <f>IF(ISERROR(HLOOKUP(J32,'Raw data'!$F$3:$BH$104,J$2,FALSE)),"",HLOOKUP(J32,'Raw data'!$F$3:$BH$104,J$2,FALSE))</f>
        <v>163.37</v>
      </c>
      <c r="L32" s="28">
        <v>7.8399999999999997E-2</v>
      </c>
      <c r="M32" s="12">
        <f t="shared" si="4"/>
        <v>12.808208</v>
      </c>
      <c r="N32" s="28">
        <v>0.56999999999999995</v>
      </c>
      <c r="O32" s="27">
        <f t="shared" si="21"/>
        <v>22.470540350877197</v>
      </c>
      <c r="P32" s="72">
        <f t="shared" si="5"/>
        <v>22.386087289652707</v>
      </c>
      <c r="Q32" s="27">
        <f t="shared" si="6"/>
        <v>8.7205832889424784</v>
      </c>
      <c r="R32" s="12">
        <f t="shared" si="22"/>
        <v>7.046231297465523</v>
      </c>
      <c r="S32" s="12"/>
      <c r="T32" s="79" t="s">
        <v>168</v>
      </c>
      <c r="U32" s="28">
        <f>IF(ISERROR(HLOOKUP(T32,'Raw data'!$F$3:$BH$104,T$2,FALSE)),"",HLOOKUP(T32,'Raw data'!$F$3:$BH$104,T$2,FALSE))</f>
        <v>6</v>
      </c>
      <c r="V32" s="12">
        <f t="shared" si="7"/>
        <v>7</v>
      </c>
      <c r="W32" s="12">
        <f t="shared" si="8"/>
        <v>30</v>
      </c>
      <c r="X32" s="12">
        <f t="shared" si="9"/>
        <v>24.240000000000002</v>
      </c>
      <c r="Y32" s="12"/>
      <c r="Z32" s="79" t="s">
        <v>168</v>
      </c>
      <c r="AA32" s="28">
        <f>IF(ISERROR(HLOOKUP(Z32,'Raw data'!$F$3:$BH$104,Z$2,FALSE)),"",HLOOKUP(Z32,'Raw data'!$F$3:$BH$104,Z$2,FALSE))</f>
        <v>3</v>
      </c>
      <c r="AB32" s="12">
        <f t="shared" si="10"/>
        <v>0</v>
      </c>
      <c r="AC32" s="12">
        <f t="shared" si="11"/>
        <v>100</v>
      </c>
      <c r="AD32" s="12">
        <f t="shared" si="12"/>
        <v>80.800000000000011</v>
      </c>
      <c r="AE32" s="12"/>
      <c r="AF32" s="79" t="s">
        <v>168</v>
      </c>
      <c r="AG32" s="28">
        <f>IF(ISERROR(HLOOKUP(AF32,'Raw data'!$F$3:$BH$104,AF$2,FALSE)),"",HLOOKUP(AF32,'Raw data'!$F$3:$BH$104,AF$2,FALSE))</f>
        <v>4</v>
      </c>
      <c r="AH32" s="12">
        <f t="shared" si="13"/>
        <v>2</v>
      </c>
      <c r="AI32" s="12">
        <f t="shared" si="14"/>
        <v>83.333333333333329</v>
      </c>
      <c r="AJ32" s="12">
        <f t="shared" si="15"/>
        <v>67.333333333333329</v>
      </c>
      <c r="AK32" s="12"/>
      <c r="AL32" s="79" t="s">
        <v>168</v>
      </c>
      <c r="AM32" s="28">
        <f>IF(ISERROR(HLOOKUP(AL32,'Raw data'!$F$3:$BH$104,AL$2,FALSE)),"",HLOOKUP(AL32,'Raw data'!$F$3:$BH$104,AL$2,FALSE))</f>
        <v>5</v>
      </c>
      <c r="AN32" s="12">
        <f t="shared" si="16"/>
        <v>0</v>
      </c>
      <c r="AO32" s="12">
        <f t="shared" si="17"/>
        <v>100</v>
      </c>
      <c r="AP32" s="12">
        <f t="shared" si="18"/>
        <v>80.800000000000011</v>
      </c>
    </row>
    <row r="33" spans="1:42" ht="15.75" customHeight="1" x14ac:dyDescent="0.2">
      <c r="A33" s="81" t="s">
        <v>169</v>
      </c>
      <c r="B33" s="59">
        <f t="shared" si="0"/>
        <v>59.003979416726331</v>
      </c>
      <c r="C33" s="12"/>
      <c r="D33" s="84" t="s">
        <v>169</v>
      </c>
      <c r="E33" s="28">
        <f>IF(ISERROR(HLOOKUP(D33,'Raw data'!$F$3:$BH$104,D$2,FALSE)),"",HLOOKUP(D33,'Raw data'!$F$3:$BH$104,D$2,FALSE))</f>
        <v>7</v>
      </c>
      <c r="F33" s="12">
        <f t="shared" si="1"/>
        <v>37</v>
      </c>
      <c r="G33" s="12">
        <f t="shared" si="2"/>
        <v>11.904761904761912</v>
      </c>
      <c r="H33" s="12">
        <f t="shared" si="3"/>
        <v>9.6190476190476257</v>
      </c>
      <c r="I33" s="12"/>
      <c r="J33" s="84" t="s">
        <v>169</v>
      </c>
      <c r="K33" s="72">
        <f>IF(ISERROR(HLOOKUP(J33,'Raw data'!$F$3:$BH$104,J$2,FALSE)),"",HLOOKUP(J33,'Raw data'!$F$3:$BH$104,J$2,FALSE))</f>
        <v>41</v>
      </c>
      <c r="L33" s="28">
        <v>1</v>
      </c>
      <c r="M33" s="12">
        <f t="shared" si="4"/>
        <v>41</v>
      </c>
      <c r="N33" s="28">
        <v>8.0500000000000007</v>
      </c>
      <c r="O33" s="27">
        <f t="shared" si="21"/>
        <v>5.0931677018633534</v>
      </c>
      <c r="P33" s="72">
        <f t="shared" si="5"/>
        <v>5.0087146406388641</v>
      </c>
      <c r="Q33" s="27">
        <f t="shared" si="6"/>
        <v>79.576933433964896</v>
      </c>
      <c r="R33" s="12">
        <f t="shared" si="22"/>
        <v>64.298162214643639</v>
      </c>
      <c r="S33" s="12"/>
      <c r="T33" s="84" t="s">
        <v>169</v>
      </c>
      <c r="U33" s="28">
        <f>IF(ISERROR(HLOOKUP(T33,'Raw data'!$F$3:$BH$104,T$2,FALSE)),"",HLOOKUP(T33,'Raw data'!$F$3:$BH$104,T$2,FALSE))</f>
        <v>11</v>
      </c>
      <c r="V33" s="12">
        <f t="shared" si="7"/>
        <v>2</v>
      </c>
      <c r="W33" s="12">
        <f t="shared" si="8"/>
        <v>80</v>
      </c>
      <c r="X33" s="12">
        <f t="shared" si="9"/>
        <v>64.64</v>
      </c>
      <c r="Y33" s="12"/>
      <c r="Z33" s="84" t="s">
        <v>169</v>
      </c>
      <c r="AA33" s="28">
        <f>IF(ISERROR(HLOOKUP(Z33,'Raw data'!$F$3:$BH$104,Z$2,FALSE)),"",HLOOKUP(Z33,'Raw data'!$F$3:$BH$104,Z$2,FALSE))</f>
        <v>3</v>
      </c>
      <c r="AB33" s="12">
        <f t="shared" si="10"/>
        <v>0</v>
      </c>
      <c r="AC33" s="12">
        <f t="shared" si="11"/>
        <v>100</v>
      </c>
      <c r="AD33" s="12">
        <f t="shared" si="12"/>
        <v>80.800000000000011</v>
      </c>
      <c r="AE33" s="12"/>
      <c r="AF33" s="84" t="s">
        <v>169</v>
      </c>
      <c r="AG33" s="28">
        <f>IF(ISERROR(HLOOKUP(AF33,'Raw data'!$F$3:$BH$104,AF$2,FALSE)),"",HLOOKUP(AF33,'Raw data'!$F$3:$BH$104,AF$2,FALSE))</f>
        <v>5</v>
      </c>
      <c r="AH33" s="12">
        <f t="shared" si="13"/>
        <v>1</v>
      </c>
      <c r="AI33" s="12">
        <f t="shared" si="14"/>
        <v>91.666666666666671</v>
      </c>
      <c r="AJ33" s="12">
        <f t="shared" si="15"/>
        <v>74.066666666666677</v>
      </c>
      <c r="AK33" s="12"/>
      <c r="AL33" s="84" t="s">
        <v>169</v>
      </c>
      <c r="AM33" s="28">
        <f>IF(ISERROR(HLOOKUP(AL33,'Raw data'!$F$3:$BH$104,AL$2,FALSE)),"",HLOOKUP(AL33,'Raw data'!$F$3:$BH$104,AL$2,FALSE))</f>
        <v>4</v>
      </c>
      <c r="AN33" s="12">
        <f t="shared" si="16"/>
        <v>1</v>
      </c>
      <c r="AO33" s="12">
        <f t="shared" si="17"/>
        <v>75</v>
      </c>
      <c r="AP33" s="12">
        <f t="shared" si="18"/>
        <v>60.6</v>
      </c>
    </row>
    <row r="34" spans="1:42" ht="15.75" customHeight="1" x14ac:dyDescent="0.2">
      <c r="A34" s="81" t="s">
        <v>170</v>
      </c>
      <c r="B34" s="59">
        <f t="shared" si="0"/>
        <v>59.010311162477478</v>
      </c>
      <c r="C34" s="12"/>
      <c r="D34" s="84" t="s">
        <v>170</v>
      </c>
      <c r="E34" s="28">
        <f>IF(ISERROR(HLOOKUP(D34,'Raw data'!$F$3:$BH$104,D$2,FALSE)),"",HLOOKUP(D34,'Raw data'!$F$3:$BH$104,D$2,FALSE))</f>
        <v>7</v>
      </c>
      <c r="F34" s="12">
        <f t="shared" si="1"/>
        <v>37</v>
      </c>
      <c r="G34" s="12">
        <f t="shared" si="2"/>
        <v>11.904761904761912</v>
      </c>
      <c r="H34" s="12">
        <f t="shared" si="3"/>
        <v>9.6190476190476257</v>
      </c>
      <c r="I34" s="12"/>
      <c r="J34" s="84" t="s">
        <v>170</v>
      </c>
      <c r="K34" s="72">
        <f>IF(ISERROR(HLOOKUP(J34,'Raw data'!$F$3:$BH$104,J$2,FALSE)),"",HLOOKUP(J34,'Raw data'!$F$3:$BH$104,J$2,FALSE))</f>
        <v>44.13</v>
      </c>
      <c r="L34" s="28">
        <v>0.97109999999999996</v>
      </c>
      <c r="M34" s="12">
        <f t="shared" si="4"/>
        <v>42.854643000000003</v>
      </c>
      <c r="N34" s="28">
        <v>10.050000000000001</v>
      </c>
      <c r="O34" s="27">
        <f t="shared" si="21"/>
        <v>4.2641435820895524</v>
      </c>
      <c r="P34" s="72">
        <f t="shared" si="5"/>
        <v>4.179690520865063</v>
      </c>
      <c r="Q34" s="27">
        <f t="shared" si="6"/>
        <v>82.957284681291981</v>
      </c>
      <c r="R34" s="12">
        <f t="shared" si="22"/>
        <v>67.029486022483923</v>
      </c>
      <c r="S34" s="12"/>
      <c r="T34" s="84" t="s">
        <v>170</v>
      </c>
      <c r="U34" s="28">
        <f>IF(ISERROR(HLOOKUP(T34,'Raw data'!$F$3:$BH$104,T$2,FALSE)),"",HLOOKUP(T34,'Raw data'!$F$3:$BH$104,T$2,FALSE))</f>
        <v>9</v>
      </c>
      <c r="V34" s="12">
        <f t="shared" si="7"/>
        <v>4</v>
      </c>
      <c r="W34" s="12">
        <f t="shared" si="8"/>
        <v>60</v>
      </c>
      <c r="X34" s="12">
        <f t="shared" si="9"/>
        <v>48.480000000000004</v>
      </c>
      <c r="Y34" s="12"/>
      <c r="Z34" s="84" t="s">
        <v>170</v>
      </c>
      <c r="AA34" s="28">
        <f>IF(ISERROR(HLOOKUP(Z34,'Raw data'!$F$3:$BH$104,Z$2,FALSE)),"",HLOOKUP(Z34,'Raw data'!$F$3:$BH$104,Z$2,FALSE))</f>
        <v>3</v>
      </c>
      <c r="AB34" s="12">
        <f t="shared" si="10"/>
        <v>0</v>
      </c>
      <c r="AC34" s="12">
        <f t="shared" si="11"/>
        <v>100</v>
      </c>
      <c r="AD34" s="12">
        <f t="shared" si="12"/>
        <v>80.800000000000011</v>
      </c>
      <c r="AE34" s="12"/>
      <c r="AF34" s="84" t="s">
        <v>170</v>
      </c>
      <c r="AG34" s="28">
        <f>IF(ISERROR(HLOOKUP(AF34,'Raw data'!$F$3:$BH$104,AF$2,FALSE)),"",HLOOKUP(AF34,'Raw data'!$F$3:$BH$104,AF$2,FALSE))</f>
        <v>4</v>
      </c>
      <c r="AH34" s="12">
        <f t="shared" si="13"/>
        <v>2</v>
      </c>
      <c r="AI34" s="12">
        <f t="shared" si="14"/>
        <v>83.333333333333329</v>
      </c>
      <c r="AJ34" s="12">
        <f t="shared" si="15"/>
        <v>67.333333333333329</v>
      </c>
      <c r="AK34" s="12"/>
      <c r="AL34" s="84" t="s">
        <v>170</v>
      </c>
      <c r="AM34" s="28">
        <f>IF(ISERROR(HLOOKUP(AL34,'Raw data'!$F$3:$BH$104,AL$2,FALSE)),"",HLOOKUP(AL34,'Raw data'!$F$3:$BH$104,AL$2,FALSE))</f>
        <v>5</v>
      </c>
      <c r="AN34" s="12">
        <f t="shared" si="16"/>
        <v>0</v>
      </c>
      <c r="AO34" s="12">
        <f t="shared" si="17"/>
        <v>100</v>
      </c>
      <c r="AP34" s="12">
        <f t="shared" si="18"/>
        <v>80.800000000000011</v>
      </c>
    </row>
    <row r="35" spans="1:42" ht="15.75" customHeight="1" x14ac:dyDescent="0.2">
      <c r="A35" s="69" t="s">
        <v>171</v>
      </c>
      <c r="B35" s="59">
        <f t="shared" si="0"/>
        <v>39.502472812230643</v>
      </c>
      <c r="C35" s="12"/>
      <c r="D35" s="62" t="s">
        <v>171</v>
      </c>
      <c r="E35" s="28">
        <f>IF(ISERROR(HLOOKUP(D35,'Raw data'!$F$3:$BH$104,D$2,FALSE)),"",HLOOKUP(D35,'Raw data'!$F$3:$BH$104,D$2,FALSE))</f>
        <v>3</v>
      </c>
      <c r="F35" s="12">
        <f t="shared" si="1"/>
        <v>41</v>
      </c>
      <c r="G35" s="12">
        <f t="shared" si="2"/>
        <v>2.3809523809523796</v>
      </c>
      <c r="H35" s="12">
        <f t="shared" si="3"/>
        <v>1.9238095238095227</v>
      </c>
      <c r="I35" s="12"/>
      <c r="J35" s="62" t="s">
        <v>171</v>
      </c>
      <c r="K35" s="72">
        <f>IF(ISERROR(HLOOKUP(J35,'Raw data'!$F$3:$BH$104,J$2,FALSE)),"",HLOOKUP(J35,'Raw data'!$F$3:$BH$104,J$2,FALSE))</f>
        <v>199</v>
      </c>
      <c r="L35" s="28">
        <v>3.1399999999999997E-2</v>
      </c>
      <c r="M35" s="12">
        <f t="shared" si="4"/>
        <v>6.2485999999999997</v>
      </c>
      <c r="N35" s="28">
        <v>1.21</v>
      </c>
      <c r="O35" s="27">
        <f t="shared" si="21"/>
        <v>5.1641322314049587</v>
      </c>
      <c r="P35" s="72">
        <f t="shared" si="5"/>
        <v>5.0796791701804693</v>
      </c>
      <c r="Q35" s="27">
        <f t="shared" si="6"/>
        <v>79.287575102608514</v>
      </c>
      <c r="R35" s="12">
        <f t="shared" si="22"/>
        <v>64.06436068290769</v>
      </c>
      <c r="S35" s="12"/>
      <c r="T35" s="62" t="s">
        <v>171</v>
      </c>
      <c r="U35" s="28">
        <f>IF(ISERROR(HLOOKUP(T35,'Raw data'!$F$3:$BH$104,T$2,FALSE)),"",HLOOKUP(T35,'Raw data'!$F$3:$BH$104,T$2,FALSE))</f>
        <v>5</v>
      </c>
      <c r="V35" s="12">
        <f t="shared" si="7"/>
        <v>8</v>
      </c>
      <c r="W35" s="12">
        <f t="shared" si="8"/>
        <v>20</v>
      </c>
      <c r="X35" s="12">
        <f t="shared" si="9"/>
        <v>16.16</v>
      </c>
      <c r="Y35" s="12"/>
      <c r="Z35" s="62" t="s">
        <v>171</v>
      </c>
      <c r="AA35" s="28">
        <f>IF(ISERROR(HLOOKUP(Z35,'Raw data'!$F$3:$BH$104,Z$2,FALSE)),"",HLOOKUP(Z35,'Raw data'!$F$3:$BH$104,Z$2,FALSE))</f>
        <v>2</v>
      </c>
      <c r="AB35" s="12">
        <f t="shared" si="10"/>
        <v>1</v>
      </c>
      <c r="AC35" s="12">
        <f t="shared" si="11"/>
        <v>50</v>
      </c>
      <c r="AD35" s="12">
        <f t="shared" si="12"/>
        <v>40.400000000000006</v>
      </c>
      <c r="AE35" s="12"/>
      <c r="AF35" s="62" t="s">
        <v>171</v>
      </c>
      <c r="AG35" s="28">
        <f>IF(ISERROR(HLOOKUP(AF35,'Raw data'!$F$3:$BH$104,AF$2,FALSE)),"",HLOOKUP(AF35,'Raw data'!$F$3:$BH$104,AF$2,FALSE))</f>
        <v>2</v>
      </c>
      <c r="AH35" s="12">
        <f t="shared" si="13"/>
        <v>4</v>
      </c>
      <c r="AI35" s="12">
        <f t="shared" si="14"/>
        <v>66.666666666666657</v>
      </c>
      <c r="AJ35" s="12">
        <f t="shared" si="15"/>
        <v>53.86666666666666</v>
      </c>
      <c r="AK35" s="12"/>
      <c r="AL35" s="62" t="s">
        <v>171</v>
      </c>
      <c r="AM35" s="28">
        <f>IF(ISERROR(HLOOKUP(AL35,'Raw data'!$F$3:$BH$104,AL$2,FALSE)),"",HLOOKUP(AL35,'Raw data'!$F$3:$BH$104,AL$2,FALSE))</f>
        <v>4</v>
      </c>
      <c r="AN35" s="12">
        <f t="shared" si="16"/>
        <v>1</v>
      </c>
      <c r="AO35" s="12">
        <f t="shared" si="17"/>
        <v>75</v>
      </c>
      <c r="AP35" s="12">
        <f t="shared" si="18"/>
        <v>60.6</v>
      </c>
    </row>
    <row r="36" spans="1:42" ht="15.75" customHeight="1" x14ac:dyDescent="0.2">
      <c r="A36" s="71" t="s">
        <v>172</v>
      </c>
      <c r="B36" s="59">
        <f t="shared" si="0"/>
        <v>28.549123979815779</v>
      </c>
      <c r="C36" s="12"/>
      <c r="D36" s="64" t="s">
        <v>172</v>
      </c>
      <c r="E36" s="28">
        <f>IF(ISERROR(HLOOKUP(D36,'Raw data'!$F$3:$BH$104,D$2,FALSE)),"",HLOOKUP(D36,'Raw data'!$F$3:$BH$104,D$2,FALSE))</f>
        <v>10</v>
      </c>
      <c r="F36" s="12">
        <f t="shared" si="1"/>
        <v>34</v>
      </c>
      <c r="G36" s="12">
        <f t="shared" si="2"/>
        <v>19.047619047619051</v>
      </c>
      <c r="H36" s="12">
        <f t="shared" si="3"/>
        <v>15.390476190476194</v>
      </c>
      <c r="I36" s="12"/>
      <c r="J36" s="64" t="s">
        <v>172</v>
      </c>
      <c r="K36" s="72">
        <f>IF(ISERROR(HLOOKUP(J36,'Raw data'!$F$3:$BH$104,J$2,FALSE)),"",HLOOKUP(J36,'Raw data'!$F$3:$BH$104,J$2,FALSE))</f>
        <v>282</v>
      </c>
      <c r="L36" s="28">
        <v>1.7100000000000001E-2</v>
      </c>
      <c r="M36" s="12">
        <f t="shared" si="4"/>
        <v>4.8222000000000005</v>
      </c>
      <c r="N36" s="28">
        <v>0.43</v>
      </c>
      <c r="O36" s="27">
        <f t="shared" si="21"/>
        <v>11.214418604651165</v>
      </c>
      <c r="P36" s="72">
        <f t="shared" si="5"/>
        <v>11.129965543426675</v>
      </c>
      <c r="Q36" s="27">
        <f t="shared" si="6"/>
        <v>54.617493013719226</v>
      </c>
      <c r="R36" s="12">
        <f t="shared" si="22"/>
        <v>44.130934355085138</v>
      </c>
      <c r="S36" s="12"/>
      <c r="T36" s="64" t="s">
        <v>172</v>
      </c>
      <c r="U36" s="28">
        <f>IF(ISERROR(HLOOKUP(T36,'Raw data'!$F$3:$BH$104,T$2,FALSE)),"",HLOOKUP(T36,'Raw data'!$F$3:$BH$104,T$2,FALSE))</f>
        <v>6</v>
      </c>
      <c r="V36" s="12">
        <f t="shared" si="7"/>
        <v>7</v>
      </c>
      <c r="W36" s="12">
        <f t="shared" si="8"/>
        <v>30</v>
      </c>
      <c r="X36" s="12">
        <f t="shared" si="9"/>
        <v>24.240000000000002</v>
      </c>
      <c r="Y36" s="12"/>
      <c r="Z36" s="64" t="s">
        <v>172</v>
      </c>
      <c r="AA36" s="28">
        <f>IF(ISERROR(HLOOKUP(Z36,'Raw data'!$F$3:$BH$104,Z$2,FALSE)),"",HLOOKUP(Z36,'Raw data'!$F$3:$BH$104,Z$2,FALSE))</f>
        <v>1</v>
      </c>
      <c r="AB36" s="12">
        <f t="shared" si="10"/>
        <v>2</v>
      </c>
      <c r="AC36" s="12">
        <f t="shared" si="11"/>
        <v>0</v>
      </c>
      <c r="AD36" s="12">
        <f t="shared" si="12"/>
        <v>0</v>
      </c>
      <c r="AE36" s="12"/>
      <c r="AF36" s="64" t="s">
        <v>172</v>
      </c>
      <c r="AG36" s="28">
        <f>IF(ISERROR(HLOOKUP(AF36,'Raw data'!$F$3:$BH$104,AF$2,FALSE)),"",HLOOKUP(AF36,'Raw data'!$F$3:$BH$104,AF$2,FALSE))</f>
        <v>4</v>
      </c>
      <c r="AH36" s="12">
        <f t="shared" si="13"/>
        <v>2</v>
      </c>
      <c r="AI36" s="12">
        <f t="shared" si="14"/>
        <v>83.333333333333329</v>
      </c>
      <c r="AJ36" s="12">
        <f t="shared" si="15"/>
        <v>67.333333333333329</v>
      </c>
      <c r="AK36" s="12"/>
      <c r="AL36" s="64" t="s">
        <v>172</v>
      </c>
      <c r="AM36" s="28">
        <f>IF(ISERROR(HLOOKUP(AL36,'Raw data'!$F$3:$BH$104,AL$2,FALSE)),"",HLOOKUP(AL36,'Raw data'!$F$3:$BH$104,AL$2,FALSE))</f>
        <v>2</v>
      </c>
      <c r="AN36" s="12">
        <f t="shared" si="16"/>
        <v>3</v>
      </c>
      <c r="AO36" s="12">
        <f t="shared" si="17"/>
        <v>25</v>
      </c>
      <c r="AP36" s="12">
        <f t="shared" si="18"/>
        <v>20.200000000000003</v>
      </c>
    </row>
    <row r="37" spans="1:42" ht="15.75" customHeight="1" x14ac:dyDescent="0.2">
      <c r="A37" s="33" t="s">
        <v>173</v>
      </c>
      <c r="B37" s="59">
        <f t="shared" si="0"/>
        <v>38.709717512434082</v>
      </c>
      <c r="C37" s="12"/>
      <c r="D37" s="53" t="s">
        <v>173</v>
      </c>
      <c r="E37" s="28">
        <f>IF(ISERROR(HLOOKUP(D37,'Raw data'!$F$3:$BH$104,D$2,FALSE)),"",HLOOKUP(D37,'Raw data'!$F$3:$BH$104,D$2,FALSE))</f>
        <v>3</v>
      </c>
      <c r="F37" s="12">
        <f t="shared" si="1"/>
        <v>41</v>
      </c>
      <c r="G37" s="12">
        <f t="shared" si="2"/>
        <v>2.3809523809523796</v>
      </c>
      <c r="H37" s="12">
        <f t="shared" si="3"/>
        <v>1.9238095238095227</v>
      </c>
      <c r="I37" s="12"/>
      <c r="J37" s="53" t="s">
        <v>173</v>
      </c>
      <c r="K37" s="66">
        <f>IF(ISERROR(HLOOKUP(J37,'Raw data'!$F$3:$BH$104,J$2,FALSE)),"",HLOOKUP(J37,'Raw data'!$F$3:$BH$104,J$2,FALSE))</f>
        <v>0</v>
      </c>
      <c r="L37" s="28">
        <v>1.18E-2</v>
      </c>
      <c r="M37" s="12">
        <f t="shared" si="4"/>
        <v>0</v>
      </c>
      <c r="N37" s="28">
        <v>0.9</v>
      </c>
      <c r="O37" s="91">
        <f>AVERAGE(O14,O17,O20,O24,O26)</f>
        <v>10.695322280682021</v>
      </c>
      <c r="P37" s="72">
        <f t="shared" si="5"/>
        <v>10.61086921945753</v>
      </c>
      <c r="Q37" s="27">
        <f t="shared" si="6"/>
        <v>56.734111655274283</v>
      </c>
      <c r="R37" s="91">
        <f>AVERAGE(R14,R17,R20,R24,R26)</f>
        <v>45.841162217461623</v>
      </c>
      <c r="S37" s="12"/>
      <c r="T37" s="53" t="s">
        <v>173</v>
      </c>
      <c r="U37" s="28">
        <f>IF(ISERROR(HLOOKUP(T37,'Raw data'!$F$3:$BH$104,T$2,FALSE)),"",HLOOKUP(T37,'Raw data'!$F$3:$BH$104,T$2,FALSE))</f>
        <v>5</v>
      </c>
      <c r="V37" s="12">
        <f t="shared" si="7"/>
        <v>8</v>
      </c>
      <c r="W37" s="12">
        <f t="shared" si="8"/>
        <v>20</v>
      </c>
      <c r="X37" s="12">
        <f t="shared" si="9"/>
        <v>16.16</v>
      </c>
      <c r="Y37" s="12"/>
      <c r="Z37" s="53" t="s">
        <v>173</v>
      </c>
      <c r="AA37" s="28">
        <f>IF(ISERROR(HLOOKUP(Z37,'Raw data'!$F$3:$BH$104,Z$2,FALSE)),"",HLOOKUP(Z37,'Raw data'!$F$3:$BH$104,Z$2,FALSE))</f>
        <v>3</v>
      </c>
      <c r="AB37" s="12">
        <f t="shared" si="10"/>
        <v>0</v>
      </c>
      <c r="AC37" s="12">
        <f t="shared" si="11"/>
        <v>100</v>
      </c>
      <c r="AD37" s="12">
        <f t="shared" si="12"/>
        <v>80.800000000000011</v>
      </c>
      <c r="AE37" s="12"/>
      <c r="AF37" s="53" t="s">
        <v>173</v>
      </c>
      <c r="AG37" s="28">
        <f>IF(ISERROR(HLOOKUP(AF37,'Raw data'!$F$3:$BH$104,AF$2,FALSE)),"",HLOOKUP(AF37,'Raw data'!$F$3:$BH$104,AF$2,FALSE))</f>
        <v>4</v>
      </c>
      <c r="AH37" s="12">
        <f t="shared" si="13"/>
        <v>2</v>
      </c>
      <c r="AI37" s="12">
        <f t="shared" si="14"/>
        <v>83.333333333333329</v>
      </c>
      <c r="AJ37" s="12">
        <f t="shared" si="15"/>
        <v>67.333333333333329</v>
      </c>
      <c r="AK37" s="12"/>
      <c r="AL37" s="53" t="s">
        <v>173</v>
      </c>
      <c r="AM37" s="28">
        <f>IF(ISERROR(HLOOKUP(AL37,'Raw data'!$F$3:$BH$104,AL$2,FALSE)),"",HLOOKUP(AL37,'Raw data'!$F$3:$BH$104,AL$2,FALSE))</f>
        <v>2</v>
      </c>
      <c r="AN37" s="12">
        <f t="shared" si="16"/>
        <v>3</v>
      </c>
      <c r="AO37" s="12">
        <f t="shared" si="17"/>
        <v>25</v>
      </c>
      <c r="AP37" s="12">
        <f t="shared" si="18"/>
        <v>20.200000000000003</v>
      </c>
    </row>
    <row r="38" spans="1:42" ht="15.75" customHeight="1" x14ac:dyDescent="0.2">
      <c r="A38" s="71" t="s">
        <v>174</v>
      </c>
      <c r="B38" s="59">
        <f t="shared" si="0"/>
        <v>29.916104954213495</v>
      </c>
      <c r="C38" s="12"/>
      <c r="D38" s="64" t="s">
        <v>174</v>
      </c>
      <c r="E38" s="28">
        <f>IF(ISERROR(HLOOKUP(D38,'Raw data'!$F$3:$BH$104,D$2,FALSE)),"",HLOOKUP(D38,'Raw data'!$F$3:$BH$104,D$2,FALSE))</f>
        <v>8</v>
      </c>
      <c r="F38" s="12">
        <f t="shared" si="1"/>
        <v>36</v>
      </c>
      <c r="G38" s="12">
        <f t="shared" si="2"/>
        <v>14.285714285714292</v>
      </c>
      <c r="H38" s="12">
        <f t="shared" si="3"/>
        <v>11.542857142857148</v>
      </c>
      <c r="I38" s="12"/>
      <c r="J38" s="64" t="s">
        <v>174</v>
      </c>
      <c r="K38" s="72">
        <f>IF(ISERROR(HLOOKUP(J38,'Raw data'!$F$3:$BH$104,J$2,FALSE)),"",HLOOKUP(J38,'Raw data'!$F$3:$BH$104,J$2,FALSE))</f>
        <v>274</v>
      </c>
      <c r="L38" s="28">
        <v>1.7100000000000001E-2</v>
      </c>
      <c r="M38" s="12">
        <f t="shared" si="4"/>
        <v>4.6854000000000005</v>
      </c>
      <c r="N38" s="28">
        <v>0.62</v>
      </c>
      <c r="O38" s="27">
        <f t="shared" ref="O38:O46" si="23">IF(ISERROR(M38/N38),"na",M38/N38)</f>
        <v>7.5570967741935489</v>
      </c>
      <c r="P38" s="72">
        <f t="shared" si="5"/>
        <v>7.4726437129690595</v>
      </c>
      <c r="Q38" s="27">
        <f t="shared" si="6"/>
        <v>69.530246595408997</v>
      </c>
      <c r="R38" s="12">
        <f t="shared" ref="R38:R46" si="24">IF(ISERROR(Q38*$A$2),"na",Q38*$A$2)</f>
        <v>56.180439249090476</v>
      </c>
      <c r="S38" s="12"/>
      <c r="T38" s="64" t="s">
        <v>174</v>
      </c>
      <c r="U38" s="28">
        <f>IF(ISERROR(HLOOKUP(T38,'Raw data'!$F$3:$BH$104,T$2,FALSE)),"",HLOOKUP(T38,'Raw data'!$F$3:$BH$104,T$2,FALSE))</f>
        <v>6</v>
      </c>
      <c r="V38" s="12">
        <f t="shared" si="7"/>
        <v>7</v>
      </c>
      <c r="W38" s="12">
        <f t="shared" si="8"/>
        <v>30</v>
      </c>
      <c r="X38" s="12">
        <f t="shared" si="9"/>
        <v>24.240000000000002</v>
      </c>
      <c r="Y38" s="12"/>
      <c r="Z38" s="64" t="s">
        <v>174</v>
      </c>
      <c r="AA38" s="28">
        <f>IF(ISERROR(HLOOKUP(Z38,'Raw data'!$F$3:$BH$104,Z$2,FALSE)),"",HLOOKUP(Z38,'Raw data'!$F$3:$BH$104,Z$2,FALSE))</f>
        <v>1</v>
      </c>
      <c r="AB38" s="12">
        <f t="shared" si="10"/>
        <v>2</v>
      </c>
      <c r="AC38" s="12">
        <f t="shared" si="11"/>
        <v>0</v>
      </c>
      <c r="AD38" s="12">
        <f t="shared" si="12"/>
        <v>0</v>
      </c>
      <c r="AE38" s="12"/>
      <c r="AF38" s="64" t="s">
        <v>174</v>
      </c>
      <c r="AG38" s="28">
        <f>IF(ISERROR(HLOOKUP(AF38,'Raw data'!$F$3:$BH$104,AF$2,FALSE)),"",HLOOKUP(AF38,'Raw data'!$F$3:$BH$104,AF$2,FALSE))</f>
        <v>4</v>
      </c>
      <c r="AH38" s="12">
        <f t="shared" si="13"/>
        <v>2</v>
      </c>
      <c r="AI38" s="12">
        <f t="shared" si="14"/>
        <v>83.333333333333329</v>
      </c>
      <c r="AJ38" s="12">
        <f t="shared" si="15"/>
        <v>67.333333333333329</v>
      </c>
      <c r="AK38" s="12"/>
      <c r="AL38" s="64" t="s">
        <v>174</v>
      </c>
      <c r="AM38" s="28">
        <f>IF(ISERROR(HLOOKUP(AL38,'Raw data'!$F$3:$BH$104,AL$2,FALSE)),"",HLOOKUP(AL38,'Raw data'!$F$3:$BH$104,AL$2,FALSE))</f>
        <v>2</v>
      </c>
      <c r="AN38" s="12">
        <f t="shared" si="16"/>
        <v>3</v>
      </c>
      <c r="AO38" s="12">
        <f t="shared" si="17"/>
        <v>25</v>
      </c>
      <c r="AP38" s="12">
        <f t="shared" si="18"/>
        <v>20.200000000000003</v>
      </c>
    </row>
    <row r="39" spans="1:42" ht="15.75" customHeight="1" x14ac:dyDescent="0.2">
      <c r="A39" s="81" t="s">
        <v>175</v>
      </c>
      <c r="B39" s="59">
        <f t="shared" si="0"/>
        <v>65.682583724177718</v>
      </c>
      <c r="C39" s="12"/>
      <c r="D39" s="84" t="s">
        <v>175</v>
      </c>
      <c r="E39" s="28">
        <f>IF(ISERROR(HLOOKUP(D39,'Raw data'!$F$3:$BH$104,D$2,FALSE)),"",HLOOKUP(D39,'Raw data'!$F$3:$BH$104,D$2,FALSE))</f>
        <v>10</v>
      </c>
      <c r="F39" s="12">
        <f t="shared" si="1"/>
        <v>34</v>
      </c>
      <c r="G39" s="12">
        <f t="shared" si="2"/>
        <v>19.047619047619051</v>
      </c>
      <c r="H39" s="12">
        <f t="shared" si="3"/>
        <v>15.390476190476194</v>
      </c>
      <c r="I39" s="12"/>
      <c r="J39" s="84" t="s">
        <v>175</v>
      </c>
      <c r="K39" s="72">
        <f>IF(ISERROR(HLOOKUP(J39,'Raw data'!$F$3:$BH$104,J$2,FALSE)),"",HLOOKUP(J39,'Raw data'!$F$3:$BH$104,J$2,FALSE))</f>
        <v>25</v>
      </c>
      <c r="L39" s="28">
        <v>1</v>
      </c>
      <c r="M39" s="12">
        <f t="shared" si="4"/>
        <v>25</v>
      </c>
      <c r="N39" s="28">
        <v>8.75</v>
      </c>
      <c r="O39" s="27">
        <f t="shared" si="23"/>
        <v>2.8571428571428572</v>
      </c>
      <c r="P39" s="72">
        <f t="shared" si="5"/>
        <v>2.7726897959183674</v>
      </c>
      <c r="Q39" s="27">
        <f t="shared" si="6"/>
        <v>88.694339300235256</v>
      </c>
      <c r="R39" s="12">
        <f t="shared" si="24"/>
        <v>71.665026154590095</v>
      </c>
      <c r="S39" s="12"/>
      <c r="T39" s="84" t="s">
        <v>175</v>
      </c>
      <c r="U39" s="28">
        <f>IF(ISERROR(HLOOKUP(T39,'Raw data'!$F$3:$BH$104,T$2,FALSE)),"",HLOOKUP(T39,'Raw data'!$F$3:$BH$104,T$2,FALSE))</f>
        <v>11</v>
      </c>
      <c r="V39" s="12">
        <f t="shared" si="7"/>
        <v>2</v>
      </c>
      <c r="W39" s="12">
        <f t="shared" si="8"/>
        <v>80</v>
      </c>
      <c r="X39" s="12">
        <f t="shared" si="9"/>
        <v>64.64</v>
      </c>
      <c r="Y39" s="12"/>
      <c r="Z39" s="84" t="s">
        <v>175</v>
      </c>
      <c r="AA39" s="28">
        <f>IF(ISERROR(HLOOKUP(Z39,'Raw data'!$F$3:$BH$104,Z$2,FALSE)),"",HLOOKUP(Z39,'Raw data'!$F$3:$BH$104,Z$2,FALSE))</f>
        <v>3</v>
      </c>
      <c r="AB39" s="12">
        <f t="shared" si="10"/>
        <v>0</v>
      </c>
      <c r="AC39" s="12">
        <f t="shared" si="11"/>
        <v>100</v>
      </c>
      <c r="AD39" s="12">
        <f t="shared" si="12"/>
        <v>80.800000000000011</v>
      </c>
      <c r="AE39" s="12"/>
      <c r="AF39" s="84" t="s">
        <v>175</v>
      </c>
      <c r="AG39" s="28">
        <f>IF(ISERROR(HLOOKUP(AF39,'Raw data'!$F$3:$BH$104,AF$2,FALSE)),"",HLOOKUP(AF39,'Raw data'!$F$3:$BH$104,AF$2,FALSE))</f>
        <v>6</v>
      </c>
      <c r="AH39" s="12">
        <f t="shared" si="13"/>
        <v>0</v>
      </c>
      <c r="AI39" s="12">
        <f t="shared" si="14"/>
        <v>100</v>
      </c>
      <c r="AJ39" s="12">
        <f t="shared" si="15"/>
        <v>80.800000000000011</v>
      </c>
      <c r="AK39" s="12"/>
      <c r="AL39" s="84" t="s">
        <v>175</v>
      </c>
      <c r="AM39" s="28">
        <f>IF(ISERROR(HLOOKUP(AL39,'Raw data'!$F$3:$BH$104,AL$2,FALSE)),"",HLOOKUP(AL39,'Raw data'!$F$3:$BH$104,AL$2,FALSE))</f>
        <v>5</v>
      </c>
      <c r="AN39" s="12">
        <f t="shared" si="16"/>
        <v>0</v>
      </c>
      <c r="AO39" s="12">
        <f t="shared" si="17"/>
        <v>100</v>
      </c>
      <c r="AP39" s="12">
        <f t="shared" si="18"/>
        <v>80.800000000000011</v>
      </c>
    </row>
    <row r="40" spans="1:42" ht="15.75" customHeight="1" x14ac:dyDescent="0.2">
      <c r="A40" s="71" t="s">
        <v>176</v>
      </c>
      <c r="B40" s="59">
        <f t="shared" si="0"/>
        <v>50.845099244164942</v>
      </c>
      <c r="C40" s="12"/>
      <c r="D40" s="64" t="s">
        <v>176</v>
      </c>
      <c r="E40" s="28">
        <f>IF(ISERROR(HLOOKUP(D40,'Raw data'!$F$3:$BH$104,D$2,FALSE)),"",HLOOKUP(D40,'Raw data'!$F$3:$BH$104,D$2,FALSE))</f>
        <v>5</v>
      </c>
      <c r="F40" s="12">
        <f t="shared" si="1"/>
        <v>39</v>
      </c>
      <c r="G40" s="12">
        <f t="shared" si="2"/>
        <v>7.1428571428571388</v>
      </c>
      <c r="H40" s="12">
        <f t="shared" si="3"/>
        <v>5.7714285714285687</v>
      </c>
      <c r="I40" s="12"/>
      <c r="J40" s="64" t="s">
        <v>176</v>
      </c>
      <c r="K40" s="72">
        <f>IF(ISERROR(HLOOKUP(J40,'Raw data'!$F$3:$BH$104,J$2,FALSE)),"",HLOOKUP(J40,'Raw data'!$F$3:$BH$104,J$2,FALSE))</f>
        <v>5028</v>
      </c>
      <c r="L40" s="28">
        <v>1.0200000000000001E-2</v>
      </c>
      <c r="M40" s="12">
        <f t="shared" si="4"/>
        <v>51.285600000000002</v>
      </c>
      <c r="N40" s="28">
        <v>8.39</v>
      </c>
      <c r="O40" s="27">
        <f t="shared" si="23"/>
        <v>6.1127056019070318</v>
      </c>
      <c r="P40" s="72">
        <f t="shared" si="5"/>
        <v>6.0282525406825425</v>
      </c>
      <c r="Q40" s="27">
        <f t="shared" si="6"/>
        <v>75.419761006882524</v>
      </c>
      <c r="R40" s="12">
        <f t="shared" si="24"/>
        <v>60.939166893561087</v>
      </c>
      <c r="S40" s="12"/>
      <c r="T40" s="64" t="s">
        <v>176</v>
      </c>
      <c r="U40" s="28">
        <f>IF(ISERROR(HLOOKUP(T40,'Raw data'!$F$3:$BH$104,T$2,FALSE)),"",HLOOKUP(T40,'Raw data'!$F$3:$BH$104,T$2,FALSE))</f>
        <v>10</v>
      </c>
      <c r="V40" s="12">
        <f t="shared" si="7"/>
        <v>3</v>
      </c>
      <c r="W40" s="12">
        <f t="shared" si="8"/>
        <v>70</v>
      </c>
      <c r="X40" s="12">
        <f t="shared" si="9"/>
        <v>56.56</v>
      </c>
      <c r="Y40" s="12"/>
      <c r="Z40" s="64" t="s">
        <v>176</v>
      </c>
      <c r="AA40" s="28">
        <f>IF(ISERROR(HLOOKUP(Z40,'Raw data'!$F$3:$BH$104,Z$2,FALSE)),"",HLOOKUP(Z40,'Raw data'!$F$3:$BH$104,Z$2,FALSE))</f>
        <v>3</v>
      </c>
      <c r="AB40" s="12">
        <f t="shared" si="10"/>
        <v>0</v>
      </c>
      <c r="AC40" s="12">
        <f t="shared" si="11"/>
        <v>100</v>
      </c>
      <c r="AD40" s="12">
        <f t="shared" si="12"/>
        <v>80.800000000000011</v>
      </c>
      <c r="AE40" s="12"/>
      <c r="AF40" s="64" t="s">
        <v>176</v>
      </c>
      <c r="AG40" s="28">
        <f>IF(ISERROR(HLOOKUP(AF40,'Raw data'!$F$3:$BH$104,AF$2,FALSE)),"",HLOOKUP(AF40,'Raw data'!$F$3:$BH$104,AF$2,FALSE))</f>
        <v>6</v>
      </c>
      <c r="AH40" s="12">
        <f t="shared" si="13"/>
        <v>0</v>
      </c>
      <c r="AI40" s="12">
        <f t="shared" si="14"/>
        <v>100</v>
      </c>
      <c r="AJ40" s="12">
        <f t="shared" si="15"/>
        <v>80.800000000000011</v>
      </c>
      <c r="AK40" s="12"/>
      <c r="AL40" s="64" t="s">
        <v>176</v>
      </c>
      <c r="AM40" s="28">
        <f>IF(ISERROR(HLOOKUP(AL40,'Raw data'!$F$3:$BH$104,AL$2,FALSE)),"",HLOOKUP(AL40,'Raw data'!$F$3:$BH$104,AL$2,FALSE))</f>
        <v>2</v>
      </c>
      <c r="AN40" s="12">
        <f t="shared" si="16"/>
        <v>3</v>
      </c>
      <c r="AO40" s="12">
        <f t="shared" si="17"/>
        <v>25</v>
      </c>
      <c r="AP40" s="12">
        <f t="shared" si="18"/>
        <v>20.200000000000003</v>
      </c>
    </row>
    <row r="41" spans="1:42" ht="15.75" customHeight="1" x14ac:dyDescent="0.2">
      <c r="A41" s="69" t="s">
        <v>177</v>
      </c>
      <c r="B41" s="59">
        <f t="shared" si="0"/>
        <v>64.29812310639447</v>
      </c>
      <c r="C41" s="12"/>
      <c r="D41" s="62" t="s">
        <v>177</v>
      </c>
      <c r="E41" s="28">
        <f>IF(ISERROR(HLOOKUP(D41,'Raw data'!$F$3:$BH$104,D$2,FALSE)),"",HLOOKUP(D41,'Raw data'!$F$3:$BH$104,D$2,FALSE))</f>
        <v>15</v>
      </c>
      <c r="F41" s="12">
        <f t="shared" si="1"/>
        <v>29</v>
      </c>
      <c r="G41" s="12">
        <f t="shared" si="2"/>
        <v>30.952380952380949</v>
      </c>
      <c r="H41" s="12">
        <f t="shared" si="3"/>
        <v>25.009523809523809</v>
      </c>
      <c r="I41" s="12"/>
      <c r="J41" s="62" t="s">
        <v>177</v>
      </c>
      <c r="K41" s="72">
        <f>IF(ISERROR(HLOOKUP(J41,'Raw data'!$F$3:$BH$104,J$2,FALSE)),"",HLOOKUP(J41,'Raw data'!$F$3:$BH$104,J$2,FALSE))</f>
        <v>8.8699999999999992</v>
      </c>
      <c r="L41" s="28">
        <v>1.3277000000000001</v>
      </c>
      <c r="M41" s="12">
        <f t="shared" si="4"/>
        <v>11.776699000000001</v>
      </c>
      <c r="N41" s="28">
        <v>12.52</v>
      </c>
      <c r="O41" s="27">
        <f t="shared" si="23"/>
        <v>0.94063091054313108</v>
      </c>
      <c r="P41" s="72">
        <f t="shared" si="5"/>
        <v>0.85617784931864127</v>
      </c>
      <c r="Q41" s="27">
        <f t="shared" si="6"/>
        <v>96.508929243617473</v>
      </c>
      <c r="R41" s="12">
        <f t="shared" si="24"/>
        <v>77.979214828842927</v>
      </c>
      <c r="S41" s="12"/>
      <c r="T41" s="62" t="s">
        <v>177</v>
      </c>
      <c r="U41" s="28">
        <f>IF(ISERROR(HLOOKUP(T41,'Raw data'!$F$3:$BH$104,T$2,FALSE)),"",HLOOKUP(T41,'Raw data'!$F$3:$BH$104,T$2,FALSE))</f>
        <v>8</v>
      </c>
      <c r="V41" s="12">
        <f t="shared" si="7"/>
        <v>5</v>
      </c>
      <c r="W41" s="12">
        <f t="shared" si="8"/>
        <v>50</v>
      </c>
      <c r="X41" s="12">
        <f t="shared" si="9"/>
        <v>40.400000000000006</v>
      </c>
      <c r="Y41" s="12"/>
      <c r="Z41" s="62" t="s">
        <v>177</v>
      </c>
      <c r="AA41" s="28">
        <f>IF(ISERROR(HLOOKUP(Z41,'Raw data'!$F$3:$BH$104,Z$2,FALSE)),"",HLOOKUP(Z41,'Raw data'!$F$3:$BH$104,Z$2,FALSE))</f>
        <v>3</v>
      </c>
      <c r="AB41" s="12">
        <f t="shared" si="10"/>
        <v>0</v>
      </c>
      <c r="AC41" s="12">
        <f t="shared" si="11"/>
        <v>100</v>
      </c>
      <c r="AD41" s="12">
        <f t="shared" si="12"/>
        <v>80.800000000000011</v>
      </c>
      <c r="AE41" s="12"/>
      <c r="AF41" s="62" t="s">
        <v>177</v>
      </c>
      <c r="AG41" s="28">
        <f>IF(ISERROR(HLOOKUP(AF41,'Raw data'!$F$3:$BH$104,AF$2,FALSE)),"",HLOOKUP(AF41,'Raw data'!$F$3:$BH$104,AF$2,FALSE))</f>
        <v>6</v>
      </c>
      <c r="AH41" s="12">
        <f t="shared" si="13"/>
        <v>0</v>
      </c>
      <c r="AI41" s="12">
        <f t="shared" si="14"/>
        <v>100</v>
      </c>
      <c r="AJ41" s="12">
        <f t="shared" si="15"/>
        <v>80.800000000000011</v>
      </c>
      <c r="AK41" s="12"/>
      <c r="AL41" s="62" t="s">
        <v>177</v>
      </c>
      <c r="AM41" s="28">
        <f>IF(ISERROR(HLOOKUP(AL41,'Raw data'!$F$3:$BH$104,AL$2,FALSE)),"",HLOOKUP(AL41,'Raw data'!$F$3:$BH$104,AL$2,FALSE))</f>
        <v>5</v>
      </c>
      <c r="AN41" s="12">
        <f t="shared" si="16"/>
        <v>0</v>
      </c>
      <c r="AO41" s="12">
        <f t="shared" si="17"/>
        <v>100</v>
      </c>
      <c r="AP41" s="12">
        <f t="shared" si="18"/>
        <v>80.800000000000011</v>
      </c>
    </row>
    <row r="42" spans="1:42" ht="15.75" customHeight="1" x14ac:dyDescent="0.2">
      <c r="A42" s="77" t="s">
        <v>178</v>
      </c>
      <c r="B42" s="59">
        <f t="shared" si="0"/>
        <v>55.889717404737858</v>
      </c>
      <c r="C42" s="12"/>
      <c r="D42" s="79" t="s">
        <v>178</v>
      </c>
      <c r="E42" s="28">
        <f>IF(ISERROR(HLOOKUP(D42,'Raw data'!$F$3:$BH$104,D$2,FALSE)),"",HLOOKUP(D42,'Raw data'!$F$3:$BH$104,D$2,FALSE))</f>
        <v>3</v>
      </c>
      <c r="F42" s="12">
        <f t="shared" si="1"/>
        <v>41</v>
      </c>
      <c r="G42" s="12">
        <f t="shared" si="2"/>
        <v>2.3809523809523796</v>
      </c>
      <c r="H42" s="12">
        <f t="shared" si="3"/>
        <v>1.9238095238095227</v>
      </c>
      <c r="I42" s="12"/>
      <c r="J42" s="79" t="s">
        <v>178</v>
      </c>
      <c r="K42" s="72">
        <f>IF(ISERROR(HLOOKUP(J42,'Raw data'!$F$3:$BH$104,J$2,FALSE)),"",HLOOKUP(J42,'Raw data'!$F$3:$BH$104,J$2,FALSE))</f>
        <v>12.73</v>
      </c>
      <c r="L42" s="28">
        <v>1</v>
      </c>
      <c r="M42" s="12">
        <f t="shared" si="4"/>
        <v>12.73</v>
      </c>
      <c r="N42" s="28">
        <v>2.13</v>
      </c>
      <c r="O42" s="27">
        <f t="shared" si="23"/>
        <v>5.9765258215962449</v>
      </c>
      <c r="P42" s="72">
        <f t="shared" si="5"/>
        <v>5.8920727603717555</v>
      </c>
      <c r="Q42" s="27">
        <f t="shared" si="6"/>
        <v>75.975034947959045</v>
      </c>
      <c r="R42" s="12">
        <f t="shared" si="24"/>
        <v>61.387828237950913</v>
      </c>
      <c r="S42" s="12"/>
      <c r="T42" s="79" t="s">
        <v>178</v>
      </c>
      <c r="U42" s="28">
        <f>IF(ISERROR(HLOOKUP(T42,'Raw data'!$F$3:$BH$104,T$2,FALSE)),"",HLOOKUP(T42,'Raw data'!$F$3:$BH$104,T$2,FALSE))</f>
        <v>10</v>
      </c>
      <c r="V42" s="12">
        <f t="shared" si="7"/>
        <v>3</v>
      </c>
      <c r="W42" s="12">
        <f t="shared" si="8"/>
        <v>70</v>
      </c>
      <c r="X42" s="12">
        <f t="shared" si="9"/>
        <v>56.56</v>
      </c>
      <c r="Y42" s="12"/>
      <c r="Z42" s="79" t="s">
        <v>178</v>
      </c>
      <c r="AA42" s="28">
        <f>IF(ISERROR(HLOOKUP(Z42,'Raw data'!$F$3:$BH$104,Z$2,FALSE)),"",HLOOKUP(Z42,'Raw data'!$F$3:$BH$104,Z$2,FALSE))</f>
        <v>3</v>
      </c>
      <c r="AB42" s="12">
        <f t="shared" si="10"/>
        <v>0</v>
      </c>
      <c r="AC42" s="12">
        <f t="shared" si="11"/>
        <v>100</v>
      </c>
      <c r="AD42" s="12">
        <f t="shared" si="12"/>
        <v>80.800000000000011</v>
      </c>
      <c r="AE42" s="12"/>
      <c r="AF42" s="79" t="s">
        <v>178</v>
      </c>
      <c r="AG42" s="28">
        <f>IF(ISERROR(HLOOKUP(AF42,'Raw data'!$F$3:$BH$104,AF$2,FALSE)),"",HLOOKUP(AF42,'Raw data'!$F$3:$BH$104,AF$2,FALSE))</f>
        <v>2</v>
      </c>
      <c r="AH42" s="12">
        <f t="shared" si="13"/>
        <v>4</v>
      </c>
      <c r="AI42" s="12">
        <f t="shared" si="14"/>
        <v>66.666666666666657</v>
      </c>
      <c r="AJ42" s="12">
        <f t="shared" si="15"/>
        <v>53.86666666666666</v>
      </c>
      <c r="AK42" s="12"/>
      <c r="AL42" s="79" t="s">
        <v>178</v>
      </c>
      <c r="AM42" s="28">
        <f>IF(ISERROR(HLOOKUP(AL42,'Raw data'!$F$3:$BH$104,AL$2,FALSE)),"",HLOOKUP(AL42,'Raw data'!$F$3:$BH$104,AL$2,FALSE))</f>
        <v>5</v>
      </c>
      <c r="AN42" s="12">
        <f t="shared" si="16"/>
        <v>0</v>
      </c>
      <c r="AO42" s="12">
        <f t="shared" si="17"/>
        <v>100</v>
      </c>
      <c r="AP42" s="12">
        <f t="shared" si="18"/>
        <v>80.800000000000011</v>
      </c>
    </row>
    <row r="43" spans="1:42" ht="15.75" customHeight="1" x14ac:dyDescent="0.2">
      <c r="A43" s="77" t="s">
        <v>179</v>
      </c>
      <c r="B43" s="59">
        <f t="shared" si="0"/>
        <v>55.771641987090071</v>
      </c>
      <c r="C43" s="12"/>
      <c r="D43" s="79" t="s">
        <v>179</v>
      </c>
      <c r="E43" s="28">
        <f>IF(ISERROR(HLOOKUP(D43,'Raw data'!$F$3:$BH$104,D$2,FALSE)),"",HLOOKUP(D43,'Raw data'!$F$3:$BH$104,D$2,FALSE))</f>
        <v>4</v>
      </c>
      <c r="F43" s="12">
        <f t="shared" si="1"/>
        <v>40</v>
      </c>
      <c r="G43" s="12">
        <f t="shared" si="2"/>
        <v>4.7619047619047592</v>
      </c>
      <c r="H43" s="12">
        <f t="shared" si="3"/>
        <v>3.8476190476190455</v>
      </c>
      <c r="I43" s="12"/>
      <c r="J43" s="79" t="s">
        <v>179</v>
      </c>
      <c r="K43" s="72">
        <f>IF(ISERROR(HLOOKUP(J43,'Raw data'!$F$3:$BH$104,J$2,FALSE)),"",HLOOKUP(J43,'Raw data'!$F$3:$BH$104,J$2,FALSE))</f>
        <v>50</v>
      </c>
      <c r="L43" s="28">
        <v>0.46410000000000001</v>
      </c>
      <c r="M43" s="12">
        <f t="shared" si="4"/>
        <v>23.205000000000002</v>
      </c>
      <c r="N43" s="28">
        <v>2.31</v>
      </c>
      <c r="O43" s="27">
        <f t="shared" si="23"/>
        <v>10.045454545454547</v>
      </c>
      <c r="P43" s="72">
        <f t="shared" si="5"/>
        <v>9.9610014842300565</v>
      </c>
      <c r="Q43" s="27">
        <f t="shared" si="6"/>
        <v>59.383951577872928</v>
      </c>
      <c r="R43" s="12">
        <f t="shared" si="24"/>
        <v>47.98223287492133</v>
      </c>
      <c r="S43" s="12"/>
      <c r="T43" s="79" t="s">
        <v>179</v>
      </c>
      <c r="U43" s="28">
        <f>IF(ISERROR(HLOOKUP(T43,'Raw data'!$F$3:$BH$104,T$2,FALSE)),"",HLOOKUP(T43,'Raw data'!$F$3:$BH$104,T$2,FALSE))</f>
        <v>8</v>
      </c>
      <c r="V43" s="12">
        <f t="shared" si="7"/>
        <v>5</v>
      </c>
      <c r="W43" s="12">
        <f t="shared" si="8"/>
        <v>50</v>
      </c>
      <c r="X43" s="12">
        <f t="shared" si="9"/>
        <v>40.400000000000006</v>
      </c>
      <c r="Y43" s="12"/>
      <c r="Z43" s="79" t="s">
        <v>179</v>
      </c>
      <c r="AA43" s="28">
        <f>IF(ISERROR(HLOOKUP(Z43,'Raw data'!$F$3:$BH$104,Z$2,FALSE)),"",HLOOKUP(Z43,'Raw data'!$F$3:$BH$104,Z$2,FALSE))</f>
        <v>3</v>
      </c>
      <c r="AB43" s="12">
        <f t="shared" si="10"/>
        <v>0</v>
      </c>
      <c r="AC43" s="12">
        <f t="shared" si="11"/>
        <v>100</v>
      </c>
      <c r="AD43" s="12">
        <f t="shared" si="12"/>
        <v>80.800000000000011</v>
      </c>
      <c r="AE43" s="12"/>
      <c r="AF43" s="79" t="s">
        <v>179</v>
      </c>
      <c r="AG43" s="28">
        <f>IF(ISERROR(HLOOKUP(AF43,'Raw data'!$F$3:$BH$104,AF$2,FALSE)),"",HLOOKUP(AF43,'Raw data'!$F$3:$BH$104,AF$2,FALSE))</f>
        <v>6</v>
      </c>
      <c r="AH43" s="12">
        <f t="shared" si="13"/>
        <v>0</v>
      </c>
      <c r="AI43" s="12">
        <f t="shared" si="14"/>
        <v>100</v>
      </c>
      <c r="AJ43" s="12">
        <f t="shared" si="15"/>
        <v>80.800000000000011</v>
      </c>
      <c r="AK43" s="12"/>
      <c r="AL43" s="79" t="s">
        <v>179</v>
      </c>
      <c r="AM43" s="28">
        <f>IF(ISERROR(HLOOKUP(AL43,'Raw data'!$F$3:$BH$104,AL$2,FALSE)),"",HLOOKUP(AL43,'Raw data'!$F$3:$BH$104,AL$2,FALSE))</f>
        <v>5</v>
      </c>
      <c r="AN43" s="12">
        <f t="shared" si="16"/>
        <v>0</v>
      </c>
      <c r="AO43" s="12">
        <f t="shared" si="17"/>
        <v>100</v>
      </c>
      <c r="AP43" s="12">
        <f t="shared" si="18"/>
        <v>80.800000000000011</v>
      </c>
    </row>
    <row r="44" spans="1:42" ht="15.75" customHeight="1" x14ac:dyDescent="0.2">
      <c r="A44" s="69" t="s">
        <v>180</v>
      </c>
      <c r="B44" s="59">
        <f t="shared" si="0"/>
        <v>57.839890159639715</v>
      </c>
      <c r="C44" s="12"/>
      <c r="D44" s="62" t="s">
        <v>180</v>
      </c>
      <c r="E44" s="28">
        <f>IF(ISERROR(HLOOKUP(D44,'Raw data'!$F$3:$BH$104,D$2,FALSE)),"",HLOOKUP(D44,'Raw data'!$F$3:$BH$104,D$2,FALSE))</f>
        <v>8</v>
      </c>
      <c r="F44" s="12">
        <f t="shared" si="1"/>
        <v>36</v>
      </c>
      <c r="G44" s="12">
        <f t="shared" si="2"/>
        <v>14.285714285714292</v>
      </c>
      <c r="H44" s="12">
        <f t="shared" si="3"/>
        <v>11.542857142857148</v>
      </c>
      <c r="I44" s="12"/>
      <c r="J44" s="62" t="s">
        <v>180</v>
      </c>
      <c r="K44" s="72">
        <f>IF(ISERROR(HLOOKUP(J44,'Raw data'!$F$3:$BH$104,J$2,FALSE)),"",HLOOKUP(J44,'Raw data'!$F$3:$BH$104,J$2,FALSE))</f>
        <v>10</v>
      </c>
      <c r="L44" s="28">
        <v>1.3277000000000001</v>
      </c>
      <c r="M44" s="12">
        <f t="shared" si="4"/>
        <v>13.277000000000001</v>
      </c>
      <c r="N44" s="28">
        <v>7.97</v>
      </c>
      <c r="O44" s="27">
        <f t="shared" si="23"/>
        <v>1.6658720200752826</v>
      </c>
      <c r="P44" s="72">
        <f t="shared" si="5"/>
        <v>1.5814189588507928</v>
      </c>
      <c r="Q44" s="27">
        <f t="shared" si="6"/>
        <v>93.551753896428778</v>
      </c>
      <c r="R44" s="12">
        <f t="shared" si="24"/>
        <v>75.589817148314452</v>
      </c>
      <c r="S44" s="12"/>
      <c r="T44" s="62" t="s">
        <v>180</v>
      </c>
      <c r="U44" s="28">
        <f>IF(ISERROR(HLOOKUP(T44,'Raw data'!$F$3:$BH$104,T$2,FALSE)),"",HLOOKUP(T44,'Raw data'!$F$3:$BH$104,T$2,FALSE))</f>
        <v>6</v>
      </c>
      <c r="V44" s="12">
        <f t="shared" si="7"/>
        <v>7</v>
      </c>
      <c r="W44" s="12">
        <f t="shared" si="8"/>
        <v>30</v>
      </c>
      <c r="X44" s="12">
        <f t="shared" si="9"/>
        <v>24.240000000000002</v>
      </c>
      <c r="Y44" s="12"/>
      <c r="Z44" s="62" t="s">
        <v>180</v>
      </c>
      <c r="AA44" s="28">
        <f>IF(ISERROR(HLOOKUP(Z44,'Raw data'!$F$3:$BH$104,Z$2,FALSE)),"",HLOOKUP(Z44,'Raw data'!$F$3:$BH$104,Z$2,FALSE))</f>
        <v>3</v>
      </c>
      <c r="AB44" s="12">
        <f t="shared" si="10"/>
        <v>0</v>
      </c>
      <c r="AC44" s="12">
        <f t="shared" si="11"/>
        <v>100</v>
      </c>
      <c r="AD44" s="12">
        <f t="shared" si="12"/>
        <v>80.800000000000011</v>
      </c>
      <c r="AE44" s="12"/>
      <c r="AF44" s="62" t="s">
        <v>180</v>
      </c>
      <c r="AG44" s="28">
        <f>IF(ISERROR(HLOOKUP(AF44,'Raw data'!$F$3:$BH$104,AF$2,FALSE)),"",HLOOKUP(AF44,'Raw data'!$F$3:$BH$104,AF$2,FALSE))</f>
        <v>5</v>
      </c>
      <c r="AH44" s="12">
        <f t="shared" si="13"/>
        <v>1</v>
      </c>
      <c r="AI44" s="12">
        <f t="shared" si="14"/>
        <v>91.666666666666671</v>
      </c>
      <c r="AJ44" s="12">
        <f t="shared" si="15"/>
        <v>74.066666666666677</v>
      </c>
      <c r="AK44" s="12"/>
      <c r="AL44" s="62" t="s">
        <v>180</v>
      </c>
      <c r="AM44" s="28">
        <f>IF(ISERROR(HLOOKUP(AL44,'Raw data'!$F$3:$BH$104,AL$2,FALSE)),"",HLOOKUP(AL44,'Raw data'!$F$3:$BH$104,AL$2,FALSE))</f>
        <v>5</v>
      </c>
      <c r="AN44" s="12">
        <f t="shared" si="16"/>
        <v>0</v>
      </c>
      <c r="AO44" s="12">
        <f t="shared" si="17"/>
        <v>100</v>
      </c>
      <c r="AP44" s="12">
        <f t="shared" si="18"/>
        <v>80.800000000000011</v>
      </c>
    </row>
    <row r="45" spans="1:42" ht="15.75" customHeight="1" x14ac:dyDescent="0.2">
      <c r="A45" s="81" t="s">
        <v>181</v>
      </c>
      <c r="B45" s="59">
        <f t="shared" si="0"/>
        <v>63.093012591258372</v>
      </c>
      <c r="C45" s="12"/>
      <c r="D45" s="84" t="s">
        <v>181</v>
      </c>
      <c r="E45" s="28">
        <f>IF(ISERROR(HLOOKUP(D45,'Raw data'!$F$3:$BH$104,D$2,FALSE)),"",HLOOKUP(D45,'Raw data'!$F$3:$BH$104,D$2,FALSE))</f>
        <v>10</v>
      </c>
      <c r="F45" s="12">
        <f t="shared" si="1"/>
        <v>34</v>
      </c>
      <c r="G45" s="12">
        <f t="shared" si="2"/>
        <v>19.047619047619051</v>
      </c>
      <c r="H45" s="12">
        <f t="shared" si="3"/>
        <v>15.390476190476194</v>
      </c>
      <c r="I45" s="12"/>
      <c r="J45" s="84" t="s">
        <v>181</v>
      </c>
      <c r="K45" s="72">
        <f>IF(ISERROR(HLOOKUP(J45,'Raw data'!$F$3:$BH$104,J$2,FALSE)),"",HLOOKUP(J45,'Raw data'!$F$3:$BH$104,J$2,FALSE))</f>
        <v>34</v>
      </c>
      <c r="L45" s="28">
        <v>1</v>
      </c>
      <c r="M45" s="12">
        <f t="shared" si="4"/>
        <v>34</v>
      </c>
      <c r="N45" s="28">
        <v>11.05</v>
      </c>
      <c r="O45" s="27">
        <f t="shared" si="23"/>
        <v>3.0769230769230766</v>
      </c>
      <c r="P45" s="72">
        <f t="shared" si="5"/>
        <v>2.9924700156985868</v>
      </c>
      <c r="Q45" s="27">
        <f t="shared" si="6"/>
        <v>87.798184022781328</v>
      </c>
      <c r="R45" s="12">
        <f t="shared" si="24"/>
        <v>70.940932690407323</v>
      </c>
      <c r="S45" s="12"/>
      <c r="T45" s="84" t="s">
        <v>181</v>
      </c>
      <c r="U45" s="28">
        <f>IF(ISERROR(HLOOKUP(T45,'Raw data'!$F$3:$BH$104,T$2,FALSE)),"",HLOOKUP(T45,'Raw data'!$F$3:$BH$104,T$2,FALSE))</f>
        <v>10</v>
      </c>
      <c r="V45" s="12">
        <f t="shared" si="7"/>
        <v>3</v>
      </c>
      <c r="W45" s="12">
        <f t="shared" si="8"/>
        <v>70</v>
      </c>
      <c r="X45" s="12">
        <f t="shared" si="9"/>
        <v>56.56</v>
      </c>
      <c r="Y45" s="12"/>
      <c r="Z45" s="84" t="s">
        <v>181</v>
      </c>
      <c r="AA45" s="28">
        <f>IF(ISERROR(HLOOKUP(Z45,'Raw data'!$F$3:$BH$104,Z$2,FALSE)),"",HLOOKUP(Z45,'Raw data'!$F$3:$BH$104,Z$2,FALSE))</f>
        <v>3</v>
      </c>
      <c r="AB45" s="12">
        <f t="shared" si="10"/>
        <v>0</v>
      </c>
      <c r="AC45" s="12">
        <f t="shared" si="11"/>
        <v>100</v>
      </c>
      <c r="AD45" s="12">
        <f t="shared" si="12"/>
        <v>80.800000000000011</v>
      </c>
      <c r="AE45" s="12"/>
      <c r="AF45" s="84" t="s">
        <v>181</v>
      </c>
      <c r="AG45" s="28">
        <f>IF(ISERROR(HLOOKUP(AF45,'Raw data'!$F$3:$BH$104,AF$2,FALSE)),"",HLOOKUP(AF45,'Raw data'!$F$3:$BH$104,AF$2,FALSE))</f>
        <v>5</v>
      </c>
      <c r="AH45" s="12">
        <f t="shared" si="13"/>
        <v>1</v>
      </c>
      <c r="AI45" s="12">
        <f t="shared" si="14"/>
        <v>91.666666666666671</v>
      </c>
      <c r="AJ45" s="12">
        <f t="shared" si="15"/>
        <v>74.066666666666677</v>
      </c>
      <c r="AK45" s="12"/>
      <c r="AL45" s="84" t="s">
        <v>181</v>
      </c>
      <c r="AM45" s="28">
        <f>IF(ISERROR(HLOOKUP(AL45,'Raw data'!$F$3:$BH$104,AL$2,FALSE)),"",HLOOKUP(AL45,'Raw data'!$F$3:$BH$104,AL$2,FALSE))</f>
        <v>5</v>
      </c>
      <c r="AN45" s="12">
        <f t="shared" si="16"/>
        <v>0</v>
      </c>
      <c r="AO45" s="12">
        <f t="shared" si="17"/>
        <v>100</v>
      </c>
      <c r="AP45" s="12">
        <f t="shared" si="18"/>
        <v>80.800000000000011</v>
      </c>
    </row>
    <row r="46" spans="1:42" ht="15.75" customHeight="1" x14ac:dyDescent="0.2">
      <c r="A46" s="77" t="s">
        <v>182</v>
      </c>
      <c r="B46" s="59">
        <f t="shared" si="0"/>
        <v>51.975119061010872</v>
      </c>
      <c r="C46" s="12"/>
      <c r="D46" s="79" t="s">
        <v>182</v>
      </c>
      <c r="E46" s="28">
        <f>IF(ISERROR(HLOOKUP(D46,'Raw data'!$F$3:$BH$104,D$2,FALSE)),"",HLOOKUP(D46,'Raw data'!$F$3:$BH$104,D$2,FALSE))</f>
        <v>7</v>
      </c>
      <c r="F46" s="12">
        <f t="shared" si="1"/>
        <v>37</v>
      </c>
      <c r="G46" s="12">
        <f t="shared" si="2"/>
        <v>11.904761904761912</v>
      </c>
      <c r="H46" s="12">
        <f t="shared" si="3"/>
        <v>9.6190476190476257</v>
      </c>
      <c r="I46" s="12"/>
      <c r="J46" s="79" t="s">
        <v>182</v>
      </c>
      <c r="K46" s="72">
        <f>IF(ISERROR(HLOOKUP(J46,'Raw data'!$F$3:$BH$104,J$2,FALSE)),"",HLOOKUP(J46,'Raw data'!$F$3:$BH$104,J$2,FALSE))</f>
        <v>9709</v>
      </c>
      <c r="L46" s="28">
        <v>2E-3</v>
      </c>
      <c r="M46" s="12">
        <f t="shared" si="4"/>
        <v>19.417999999999999</v>
      </c>
      <c r="N46" s="28">
        <v>2.5299999999999998</v>
      </c>
      <c r="O46" s="27">
        <f t="shared" si="23"/>
        <v>7.6750988142292496</v>
      </c>
      <c r="P46" s="72">
        <f t="shared" si="5"/>
        <v>7.5906457530047602</v>
      </c>
      <c r="Q46" s="27">
        <f t="shared" si="6"/>
        <v>69.049092508685135</v>
      </c>
      <c r="R46" s="12">
        <f t="shared" si="24"/>
        <v>55.791666747017594</v>
      </c>
      <c r="S46" s="12"/>
      <c r="T46" s="79" t="s">
        <v>182</v>
      </c>
      <c r="U46" s="28">
        <f>IF(ISERROR(HLOOKUP(T46,'Raw data'!$F$3:$BH$104,T$2,FALSE)),"",HLOOKUP(T46,'Raw data'!$F$3:$BH$104,T$2,FALSE))</f>
        <v>11</v>
      </c>
      <c r="V46" s="12">
        <f t="shared" si="7"/>
        <v>2</v>
      </c>
      <c r="W46" s="12">
        <f t="shared" si="8"/>
        <v>80</v>
      </c>
      <c r="X46" s="12">
        <f t="shared" si="9"/>
        <v>64.64</v>
      </c>
      <c r="Y46" s="12"/>
      <c r="Z46" s="79" t="s">
        <v>182</v>
      </c>
      <c r="AA46" s="28">
        <f>IF(ISERROR(HLOOKUP(Z46,'Raw data'!$F$3:$BH$104,Z$2,FALSE)),"",HLOOKUP(Z46,'Raw data'!$F$3:$BH$104,Z$2,FALSE))</f>
        <v>3</v>
      </c>
      <c r="AB46" s="12">
        <f t="shared" si="10"/>
        <v>0</v>
      </c>
      <c r="AC46" s="12">
        <f t="shared" si="11"/>
        <v>100</v>
      </c>
      <c r="AD46" s="12">
        <f t="shared" si="12"/>
        <v>80.800000000000011</v>
      </c>
      <c r="AE46" s="12"/>
      <c r="AF46" s="79" t="s">
        <v>182</v>
      </c>
      <c r="AG46" s="28">
        <f>IF(ISERROR(HLOOKUP(AF46,'Raw data'!$F$3:$BH$104,AF$2,FALSE)),"",HLOOKUP(AF46,'Raw data'!$F$3:$BH$104,AF$2,FALSE))</f>
        <v>6</v>
      </c>
      <c r="AH46" s="12">
        <f t="shared" si="13"/>
        <v>0</v>
      </c>
      <c r="AI46" s="12">
        <f t="shared" si="14"/>
        <v>100</v>
      </c>
      <c r="AJ46" s="12">
        <f t="shared" si="15"/>
        <v>80.800000000000011</v>
      </c>
      <c r="AK46" s="12"/>
      <c r="AL46" s="79" t="s">
        <v>182</v>
      </c>
      <c r="AM46" s="28">
        <f>IF(ISERROR(HLOOKUP(AL46,'Raw data'!$F$3:$BH$104,AL$2,FALSE)),"",HLOOKUP(AL46,'Raw data'!$F$3:$BH$104,AL$2,FALSE))</f>
        <v>2</v>
      </c>
      <c r="AN46" s="12">
        <f t="shared" si="16"/>
        <v>3</v>
      </c>
      <c r="AO46" s="12">
        <f t="shared" si="17"/>
        <v>25</v>
      </c>
      <c r="AP46" s="12">
        <f t="shared" si="18"/>
        <v>20.200000000000003</v>
      </c>
    </row>
    <row r="47" spans="1:42" ht="15.75" customHeight="1" x14ac:dyDescent="0.2">
      <c r="A47" s="77" t="s">
        <v>183</v>
      </c>
      <c r="B47" s="59">
        <f t="shared" si="0"/>
        <v>55.027020799063997</v>
      </c>
      <c r="C47" s="12"/>
      <c r="D47" s="79" t="s">
        <v>183</v>
      </c>
      <c r="E47" s="28">
        <f>IF(ISERROR(HLOOKUP(D47,'Raw data'!$F$3:$BH$104,D$2,FALSE)),"",HLOOKUP(D47,'Raw data'!$F$3:$BH$104,D$2,FALSE))</f>
        <v>7</v>
      </c>
      <c r="F47" s="12">
        <f t="shared" si="1"/>
        <v>37</v>
      </c>
      <c r="G47" s="12">
        <f t="shared" si="2"/>
        <v>11.904761904761912</v>
      </c>
      <c r="H47" s="12">
        <f t="shared" si="3"/>
        <v>9.6190476190476257</v>
      </c>
      <c r="I47" s="12"/>
      <c r="J47" s="79" t="s">
        <v>183</v>
      </c>
      <c r="K47" s="66">
        <f>IF(ISERROR(HLOOKUP(J47,'Raw data'!$F$3:$BH$104,J$2,FALSE)),"",HLOOKUP(J47,'Raw data'!$F$3:$BH$104,J$2,FALSE))</f>
        <v>0</v>
      </c>
      <c r="L47" s="28">
        <v>0.46410000000000001</v>
      </c>
      <c r="M47" s="12">
        <f t="shared" si="4"/>
        <v>0</v>
      </c>
      <c r="N47" s="28">
        <v>2.31</v>
      </c>
      <c r="O47" s="74">
        <f>AVERAGE(O46,O43,O42,O32,O27,O13,O11,O9)</f>
        <v>10.700811536875657</v>
      </c>
      <c r="P47" s="72">
        <f t="shared" si="5"/>
        <v>10.616358475651166</v>
      </c>
      <c r="Q47" s="27">
        <f t="shared" si="6"/>
        <v>56.711729177396414</v>
      </c>
      <c r="R47" s="74">
        <f>AVERAGE(R46,R43,R42,R32,R27,R13,R11,R9)</f>
        <v>45.823077175336309</v>
      </c>
      <c r="S47" s="12"/>
      <c r="T47" s="79" t="s">
        <v>183</v>
      </c>
      <c r="U47" s="28">
        <f>IF(ISERROR(HLOOKUP(T47,'Raw data'!$F$3:$BH$104,T$2,FALSE)),"",HLOOKUP(T47,'Raw data'!$F$3:$BH$104,T$2,FALSE))</f>
        <v>7</v>
      </c>
      <c r="V47" s="12">
        <f t="shared" si="7"/>
        <v>6</v>
      </c>
      <c r="W47" s="12">
        <f t="shared" si="8"/>
        <v>40</v>
      </c>
      <c r="X47" s="12">
        <f t="shared" si="9"/>
        <v>32.32</v>
      </c>
      <c r="Y47" s="12"/>
      <c r="Z47" s="79" t="s">
        <v>183</v>
      </c>
      <c r="AA47" s="28">
        <f>IF(ISERROR(HLOOKUP(Z47,'Raw data'!$F$3:$BH$104,Z$2,FALSE)),"",HLOOKUP(Z47,'Raw data'!$F$3:$BH$104,Z$2,FALSE))</f>
        <v>3</v>
      </c>
      <c r="AB47" s="12">
        <f t="shared" si="10"/>
        <v>0</v>
      </c>
      <c r="AC47" s="12">
        <f t="shared" si="11"/>
        <v>100</v>
      </c>
      <c r="AD47" s="12">
        <f t="shared" si="12"/>
        <v>80.800000000000011</v>
      </c>
      <c r="AE47" s="12"/>
      <c r="AF47" s="79" t="s">
        <v>183</v>
      </c>
      <c r="AG47" s="28">
        <f>IF(ISERROR(HLOOKUP(AF47,'Raw data'!$F$3:$BH$104,AF$2,FALSE)),"",HLOOKUP(AF47,'Raw data'!$F$3:$BH$104,AF$2,FALSE))</f>
        <v>6</v>
      </c>
      <c r="AH47" s="12">
        <f t="shared" si="13"/>
        <v>0</v>
      </c>
      <c r="AI47" s="12">
        <f t="shared" si="14"/>
        <v>100</v>
      </c>
      <c r="AJ47" s="12">
        <f t="shared" si="15"/>
        <v>80.800000000000011</v>
      </c>
      <c r="AK47" s="12"/>
      <c r="AL47" s="79" t="s">
        <v>183</v>
      </c>
      <c r="AM47" s="28">
        <f>IF(ISERROR(HLOOKUP(AL47,'Raw data'!$F$3:$BH$104,AL$2,FALSE)),"",HLOOKUP(AL47,'Raw data'!$F$3:$BH$104,AL$2,FALSE))</f>
        <v>5</v>
      </c>
      <c r="AN47" s="12">
        <f t="shared" si="16"/>
        <v>0</v>
      </c>
      <c r="AO47" s="12">
        <f t="shared" si="17"/>
        <v>100</v>
      </c>
      <c r="AP47" s="12">
        <f t="shared" si="18"/>
        <v>80.800000000000011</v>
      </c>
    </row>
    <row r="48" spans="1:42" ht="15.75" customHeight="1" x14ac:dyDescent="0.2">
      <c r="A48" s="71" t="s">
        <v>184</v>
      </c>
      <c r="B48" s="59">
        <f t="shared" si="0"/>
        <v>60.608771714721939</v>
      </c>
      <c r="C48" s="12"/>
      <c r="D48" s="64" t="s">
        <v>184</v>
      </c>
      <c r="E48" s="28">
        <f>IF(ISERROR(HLOOKUP(D48,'Raw data'!$F$3:$BH$104,D$2,FALSE)),"",HLOOKUP(D48,'Raw data'!$F$3:$BH$104,D$2,FALSE))</f>
        <v>3</v>
      </c>
      <c r="F48" s="12">
        <f t="shared" si="1"/>
        <v>41</v>
      </c>
      <c r="G48" s="12">
        <f t="shared" si="2"/>
        <v>2.3809523809523796</v>
      </c>
      <c r="H48" s="12">
        <f t="shared" si="3"/>
        <v>1.9238095238095227</v>
      </c>
      <c r="I48" s="12"/>
      <c r="J48" s="64" t="s">
        <v>184</v>
      </c>
      <c r="K48" s="72">
        <f>IF(ISERROR(HLOOKUP(J48,'Raw data'!$F$3:$BH$104,J$2,FALSE)),"",HLOOKUP(J48,'Raw data'!$F$3:$BH$104,J$2,FALSE))</f>
        <v>64000</v>
      </c>
      <c r="L48" s="28">
        <v>8.9999999999999998E-4</v>
      </c>
      <c r="M48" s="12">
        <f t="shared" si="4"/>
        <v>57.6</v>
      </c>
      <c r="N48" s="28">
        <v>4.46</v>
      </c>
      <c r="O48" s="27">
        <f t="shared" ref="O48:O58" si="25">IF(ISERROR(M48/N48),"na",M48/N48)</f>
        <v>12.914798206278027</v>
      </c>
      <c r="P48" s="72">
        <f t="shared" si="5"/>
        <v>12.830345145053537</v>
      </c>
      <c r="Q48" s="27">
        <f t="shared" si="6"/>
        <v>47.684184114507474</v>
      </c>
      <c r="R48" s="12">
        <f t="shared" ref="R48:R58" si="26">IF(ISERROR(Q48*$A$2),"na",Q48*$A$2)</f>
        <v>38.528820764522038</v>
      </c>
      <c r="S48" s="12"/>
      <c r="T48" s="64" t="s">
        <v>184</v>
      </c>
      <c r="U48" s="28">
        <f>IF(ISERROR(HLOOKUP(T48,'Raw data'!$F$3:$BH$104,T$2,FALSE)),"",HLOOKUP(T48,'Raw data'!$F$3:$BH$104,T$2,FALSE))</f>
        <v>13</v>
      </c>
      <c r="V48" s="12">
        <f t="shared" si="7"/>
        <v>0</v>
      </c>
      <c r="W48" s="12">
        <f t="shared" si="8"/>
        <v>100</v>
      </c>
      <c r="X48" s="12">
        <f t="shared" si="9"/>
        <v>80.800000000000011</v>
      </c>
      <c r="Y48" s="12"/>
      <c r="Z48" s="64" t="s">
        <v>184</v>
      </c>
      <c r="AA48" s="28">
        <f>IF(ISERROR(HLOOKUP(Z48,'Raw data'!$F$3:$BH$104,Z$2,FALSE)),"",HLOOKUP(Z48,'Raw data'!$F$3:$BH$104,Z$2,FALSE))</f>
        <v>3</v>
      </c>
      <c r="AB48" s="12">
        <f t="shared" si="10"/>
        <v>0</v>
      </c>
      <c r="AC48" s="12">
        <f t="shared" si="11"/>
        <v>100</v>
      </c>
      <c r="AD48" s="12">
        <f t="shared" si="12"/>
        <v>80.800000000000011</v>
      </c>
      <c r="AE48" s="12"/>
      <c r="AF48" s="64" t="s">
        <v>184</v>
      </c>
      <c r="AG48" s="28">
        <f>IF(ISERROR(HLOOKUP(AF48,'Raw data'!$F$3:$BH$104,AF$2,FALSE)),"",HLOOKUP(AF48,'Raw data'!$F$3:$BH$104,AF$2,FALSE))</f>
        <v>6</v>
      </c>
      <c r="AH48" s="12">
        <f t="shared" si="13"/>
        <v>0</v>
      </c>
      <c r="AI48" s="12">
        <f t="shared" si="14"/>
        <v>100</v>
      </c>
      <c r="AJ48" s="12">
        <f t="shared" si="15"/>
        <v>80.800000000000011</v>
      </c>
      <c r="AK48" s="12"/>
      <c r="AL48" s="64" t="s">
        <v>184</v>
      </c>
      <c r="AM48" s="28">
        <f>IF(ISERROR(HLOOKUP(AL48,'Raw data'!$F$3:$BH$104,AL$2,FALSE)),"",HLOOKUP(AL48,'Raw data'!$F$3:$BH$104,AL$2,FALSE))</f>
        <v>5</v>
      </c>
      <c r="AN48" s="12">
        <f t="shared" si="16"/>
        <v>0</v>
      </c>
      <c r="AO48" s="12">
        <f t="shared" si="17"/>
        <v>100</v>
      </c>
      <c r="AP48" s="12">
        <f t="shared" si="18"/>
        <v>80.800000000000011</v>
      </c>
    </row>
    <row r="49" spans="1:42" ht="15.75" customHeight="1" x14ac:dyDescent="0.2">
      <c r="A49" s="71" t="s">
        <v>185</v>
      </c>
      <c r="B49" s="59">
        <f t="shared" si="0"/>
        <v>44.416177825826402</v>
      </c>
      <c r="C49" s="12"/>
      <c r="D49" s="64" t="s">
        <v>185</v>
      </c>
      <c r="E49" s="28">
        <f>IF(ISERROR(HLOOKUP(D49,'Raw data'!$F$3:$BH$104,D$2,FALSE)),"",HLOOKUP(D49,'Raw data'!$F$3:$BH$104,D$2,FALSE))</f>
        <v>3</v>
      </c>
      <c r="F49" s="12">
        <f t="shared" si="1"/>
        <v>41</v>
      </c>
      <c r="G49" s="12">
        <f t="shared" si="2"/>
        <v>2.3809523809523796</v>
      </c>
      <c r="H49" s="12">
        <f t="shared" si="3"/>
        <v>1.9238095238095227</v>
      </c>
      <c r="I49" s="12"/>
      <c r="J49" s="64" t="s">
        <v>185</v>
      </c>
      <c r="K49" s="72">
        <f>IF(ISERROR(HLOOKUP(J49,'Raw data'!$F$3:$BH$104,J$2,FALSE)),"",HLOOKUP(J49,'Raw data'!$F$3:$BH$104,J$2,FALSE))</f>
        <v>33</v>
      </c>
      <c r="L49" s="28">
        <v>0.1615</v>
      </c>
      <c r="M49" s="12">
        <f t="shared" si="4"/>
        <v>5.3295000000000003</v>
      </c>
      <c r="N49" s="28">
        <v>2.75</v>
      </c>
      <c r="O49" s="27">
        <f t="shared" si="25"/>
        <v>1.9380000000000002</v>
      </c>
      <c r="P49" s="72">
        <f t="shared" si="5"/>
        <v>1.8535469387755104</v>
      </c>
      <c r="Q49" s="27">
        <f t="shared" si="6"/>
        <v>92.442150286075304</v>
      </c>
      <c r="R49" s="12">
        <f t="shared" si="26"/>
        <v>74.693257431148851</v>
      </c>
      <c r="S49" s="12"/>
      <c r="T49" s="64" t="s">
        <v>185</v>
      </c>
      <c r="U49" s="28">
        <f>IF(ISERROR(HLOOKUP(T49,'Raw data'!$F$3:$BH$104,T$2,FALSE)),"",HLOOKUP(T49,'Raw data'!$F$3:$BH$104,T$2,FALSE))</f>
        <v>9</v>
      </c>
      <c r="V49" s="12">
        <f t="shared" si="7"/>
        <v>4</v>
      </c>
      <c r="W49" s="12">
        <f t="shared" si="8"/>
        <v>60</v>
      </c>
      <c r="X49" s="12">
        <f t="shared" si="9"/>
        <v>48.480000000000004</v>
      </c>
      <c r="Y49" s="12"/>
      <c r="Z49" s="64" t="s">
        <v>185</v>
      </c>
      <c r="AA49" s="28">
        <f>IF(ISERROR(HLOOKUP(Z49,'Raw data'!$F$3:$BH$104,Z$2,FALSE)),"",HLOOKUP(Z49,'Raw data'!$F$3:$BH$104,Z$2,FALSE))</f>
        <v>3</v>
      </c>
      <c r="AB49" s="12">
        <f t="shared" si="10"/>
        <v>0</v>
      </c>
      <c r="AC49" s="12">
        <f t="shared" si="11"/>
        <v>100</v>
      </c>
      <c r="AD49" s="12">
        <f t="shared" si="12"/>
        <v>80.800000000000011</v>
      </c>
      <c r="AE49" s="12"/>
      <c r="AF49" s="64" t="s">
        <v>185</v>
      </c>
      <c r="AG49" s="28">
        <f>IF(ISERROR(HLOOKUP(AF49,'Raw data'!$F$3:$BH$104,AF$2,FALSE)),"",HLOOKUP(AF49,'Raw data'!$F$3:$BH$104,AF$2,FALSE))</f>
        <v>-6</v>
      </c>
      <c r="AH49" s="12">
        <f t="shared" si="13"/>
        <v>12</v>
      </c>
      <c r="AI49" s="12">
        <f t="shared" si="14"/>
        <v>0</v>
      </c>
      <c r="AJ49" s="12">
        <f t="shared" si="15"/>
        <v>0</v>
      </c>
      <c r="AK49" s="12"/>
      <c r="AL49" s="64" t="s">
        <v>185</v>
      </c>
      <c r="AM49" s="28">
        <f>IF(ISERROR(HLOOKUP(AL49,'Raw data'!$F$3:$BH$104,AL$2,FALSE)),"",HLOOKUP(AL49,'Raw data'!$F$3:$BH$104,AL$2,FALSE))</f>
        <v>4</v>
      </c>
      <c r="AN49" s="12">
        <f t="shared" si="16"/>
        <v>1</v>
      </c>
      <c r="AO49" s="12">
        <f t="shared" si="17"/>
        <v>75</v>
      </c>
      <c r="AP49" s="12">
        <f t="shared" si="18"/>
        <v>60.6</v>
      </c>
    </row>
    <row r="50" spans="1:42" ht="15.75" customHeight="1" x14ac:dyDescent="0.2">
      <c r="A50" s="71" t="s">
        <v>186</v>
      </c>
      <c r="B50" s="59">
        <f t="shared" si="0"/>
        <v>58.115648565492428</v>
      </c>
      <c r="C50" s="12"/>
      <c r="D50" s="64" t="s">
        <v>186</v>
      </c>
      <c r="E50" s="28">
        <f>IF(ISERROR(HLOOKUP(D50,'Raw data'!$F$3:$BH$104,D$2,FALSE)),"",HLOOKUP(D50,'Raw data'!$F$3:$BH$104,D$2,FALSE))</f>
        <v>3</v>
      </c>
      <c r="F50" s="12">
        <f t="shared" si="1"/>
        <v>41</v>
      </c>
      <c r="G50" s="12">
        <f t="shared" si="2"/>
        <v>2.3809523809523796</v>
      </c>
      <c r="H50" s="12">
        <f t="shared" si="3"/>
        <v>1.9238095238095227</v>
      </c>
      <c r="I50" s="12"/>
      <c r="J50" s="64" t="s">
        <v>186</v>
      </c>
      <c r="K50" s="72">
        <f>IF(ISERROR(HLOOKUP(J50,'Raw data'!$F$3:$BH$104,J$2,FALSE)),"",HLOOKUP(J50,'Raw data'!$F$3:$BH$104,J$2,FALSE))</f>
        <v>30.07</v>
      </c>
      <c r="L50" s="28">
        <v>0.79949999999999999</v>
      </c>
      <c r="M50" s="12">
        <f t="shared" si="4"/>
        <v>24.040965</v>
      </c>
      <c r="N50" s="28">
        <v>4</v>
      </c>
      <c r="O50" s="27">
        <f t="shared" si="25"/>
        <v>6.01024125</v>
      </c>
      <c r="P50" s="72">
        <f t="shared" si="5"/>
        <v>5.9257881887755106</v>
      </c>
      <c r="Q50" s="27">
        <f t="shared" si="6"/>
        <v>75.837560069073859</v>
      </c>
      <c r="R50" s="12">
        <f t="shared" si="26"/>
        <v>61.276748535811684</v>
      </c>
      <c r="S50" s="12"/>
      <c r="T50" s="64" t="s">
        <v>186</v>
      </c>
      <c r="U50" s="28">
        <f>IF(ISERROR(HLOOKUP(T50,'Raw data'!$F$3:$BH$104,T$2,FALSE)),"",HLOOKUP(T50,'Raw data'!$F$3:$BH$104,T$2,FALSE))</f>
        <v>10</v>
      </c>
      <c r="V50" s="12">
        <f t="shared" si="7"/>
        <v>3</v>
      </c>
      <c r="W50" s="12">
        <f t="shared" si="8"/>
        <v>70</v>
      </c>
      <c r="X50" s="12">
        <f t="shared" si="9"/>
        <v>56.56</v>
      </c>
      <c r="Y50" s="12"/>
      <c r="Z50" s="64" t="s">
        <v>186</v>
      </c>
      <c r="AA50" s="28">
        <f>IF(ISERROR(HLOOKUP(Z50,'Raw data'!$F$3:$BH$104,Z$2,FALSE)),"",HLOOKUP(Z50,'Raw data'!$F$3:$BH$104,Z$2,FALSE))</f>
        <v>3</v>
      </c>
      <c r="AB50" s="12">
        <f t="shared" si="10"/>
        <v>0</v>
      </c>
      <c r="AC50" s="12">
        <f t="shared" si="11"/>
        <v>100</v>
      </c>
      <c r="AD50" s="12">
        <f t="shared" si="12"/>
        <v>80.800000000000011</v>
      </c>
      <c r="AE50" s="12"/>
      <c r="AF50" s="64" t="s">
        <v>186</v>
      </c>
      <c r="AG50" s="28">
        <f>IF(ISERROR(HLOOKUP(AF50,'Raw data'!$F$3:$BH$104,AF$2,FALSE)),"",HLOOKUP(AF50,'Raw data'!$F$3:$BH$104,AF$2,FALSE))</f>
        <v>4</v>
      </c>
      <c r="AH50" s="12">
        <f t="shared" si="13"/>
        <v>2</v>
      </c>
      <c r="AI50" s="12">
        <f t="shared" si="14"/>
        <v>83.333333333333329</v>
      </c>
      <c r="AJ50" s="12">
        <f t="shared" si="15"/>
        <v>67.333333333333329</v>
      </c>
      <c r="AK50" s="12"/>
      <c r="AL50" s="64" t="s">
        <v>186</v>
      </c>
      <c r="AM50" s="28">
        <f>IF(ISERROR(HLOOKUP(AL50,'Raw data'!$F$3:$BH$104,AL$2,FALSE)),"",HLOOKUP(AL50,'Raw data'!$F$3:$BH$104,AL$2,FALSE))</f>
        <v>5</v>
      </c>
      <c r="AN50" s="12">
        <f t="shared" si="16"/>
        <v>0</v>
      </c>
      <c r="AO50" s="12">
        <f t="shared" si="17"/>
        <v>100</v>
      </c>
      <c r="AP50" s="12">
        <f t="shared" si="18"/>
        <v>80.800000000000011</v>
      </c>
    </row>
    <row r="51" spans="1:42" ht="15.75" customHeight="1" x14ac:dyDescent="0.2">
      <c r="A51" s="71" t="s">
        <v>243</v>
      </c>
      <c r="B51" s="59">
        <f t="shared" si="0"/>
        <v>65.508736314752312</v>
      </c>
      <c r="C51" s="12"/>
      <c r="D51" s="102" t="s">
        <v>243</v>
      </c>
      <c r="E51" s="28">
        <f>IF(ISERROR(HLOOKUP(D51,'Raw data'!$F$3:$BH$104,D$2,FALSE)),"",HLOOKUP(D51,'Raw data'!$F$3:$BH$104,D$2,FALSE))</f>
        <v>44</v>
      </c>
      <c r="F51" s="12">
        <f t="shared" si="1"/>
        <v>0</v>
      </c>
      <c r="G51" s="12">
        <f t="shared" si="2"/>
        <v>100</v>
      </c>
      <c r="H51" s="12">
        <f t="shared" si="3"/>
        <v>80.800000000000011</v>
      </c>
      <c r="I51" s="12"/>
      <c r="J51" s="102" t="s">
        <v>243</v>
      </c>
      <c r="K51" s="72">
        <f>IF(ISERROR(HLOOKUP(J51,'Raw data'!$F$3:$BH$104,J$2,FALSE)),"",HLOOKUP(J51,'Raw data'!$F$3:$BH$104,J$2,FALSE))</f>
        <v>29.9</v>
      </c>
      <c r="L51" s="28">
        <v>0.96499999999999997</v>
      </c>
      <c r="M51" s="12">
        <f t="shared" si="4"/>
        <v>28.853499999999997</v>
      </c>
      <c r="N51" s="28">
        <v>16.28</v>
      </c>
      <c r="O51" s="27">
        <f t="shared" si="25"/>
        <v>1.7723280098280094</v>
      </c>
      <c r="P51" s="72">
        <f t="shared" si="5"/>
        <v>1.6878749486035196</v>
      </c>
      <c r="Q51" s="27">
        <f t="shared" si="6"/>
        <v>93.117678904926422</v>
      </c>
      <c r="R51" s="12">
        <f t="shared" si="26"/>
        <v>75.239084555180554</v>
      </c>
      <c r="S51" s="12"/>
      <c r="T51" s="102" t="s">
        <v>243</v>
      </c>
      <c r="U51" s="28">
        <f>IF(ISERROR(HLOOKUP(T51,'Raw data'!$F$3:$BH$104,T$2,FALSE)),"",HLOOKUP(T51,'Raw data'!$F$3:$BH$104,T$2,FALSE))</f>
        <v>9</v>
      </c>
      <c r="V51" s="12">
        <f t="shared" si="7"/>
        <v>4</v>
      </c>
      <c r="W51" s="12">
        <f t="shared" si="8"/>
        <v>60</v>
      </c>
      <c r="X51" s="12">
        <f t="shared" si="9"/>
        <v>48.480000000000004</v>
      </c>
      <c r="Y51" s="12"/>
      <c r="Z51" s="102" t="s">
        <v>243</v>
      </c>
      <c r="AA51" s="28">
        <f>IF(ISERROR(HLOOKUP(Z51,'Raw data'!$F$3:$BH$104,Z$2,FALSE)),"",HLOOKUP(Z51,'Raw data'!$F$3:$BH$104,Z$2,FALSE))</f>
        <v>3</v>
      </c>
      <c r="AB51" s="12">
        <f t="shared" si="10"/>
        <v>0</v>
      </c>
      <c r="AC51" s="12">
        <f t="shared" si="11"/>
        <v>100</v>
      </c>
      <c r="AD51" s="12">
        <f t="shared" si="12"/>
        <v>80.800000000000011</v>
      </c>
      <c r="AE51" s="12"/>
      <c r="AF51" s="102" t="s">
        <v>243</v>
      </c>
      <c r="AG51" s="28">
        <f>IF(ISERROR(HLOOKUP(AF51,'Raw data'!$F$3:$BH$104,AF$2,FALSE)),"",HLOOKUP(AF51,'Raw data'!$F$3:$BH$104,AF$2,FALSE))</f>
        <v>4</v>
      </c>
      <c r="AH51" s="12">
        <f t="shared" si="13"/>
        <v>2</v>
      </c>
      <c r="AI51" s="12">
        <f t="shared" si="14"/>
        <v>83.333333333333329</v>
      </c>
      <c r="AJ51" s="12">
        <f t="shared" si="15"/>
        <v>67.333333333333329</v>
      </c>
      <c r="AK51" s="12"/>
      <c r="AL51" s="102" t="s">
        <v>243</v>
      </c>
      <c r="AM51" s="28">
        <f>IF(ISERROR(HLOOKUP(AL51,'Raw data'!$F$3:$BH$104,AL$2,FALSE)),"",HLOOKUP(AL51,'Raw data'!$F$3:$BH$104,AL$2,FALSE))</f>
        <v>3</v>
      </c>
      <c r="AN51" s="12">
        <f t="shared" si="16"/>
        <v>2</v>
      </c>
      <c r="AO51" s="12">
        <f t="shared" si="17"/>
        <v>50</v>
      </c>
      <c r="AP51" s="12">
        <f t="shared" si="18"/>
        <v>40.400000000000006</v>
      </c>
    </row>
    <row r="52" spans="1:42" ht="15.75" customHeight="1" x14ac:dyDescent="0.2">
      <c r="A52" s="73" t="s">
        <v>188</v>
      </c>
      <c r="B52" s="59">
        <f t="shared" si="0"/>
        <v>41.350309987971201</v>
      </c>
      <c r="C52" s="12"/>
      <c r="D52" s="65" t="s">
        <v>188</v>
      </c>
      <c r="E52" s="28">
        <f>IF(ISERROR(HLOOKUP(D52,'Raw data'!$F$3:$BH$104,D$2,FALSE)),"",HLOOKUP(D52,'Raw data'!$F$3:$BH$104,D$2,FALSE))</f>
        <v>4</v>
      </c>
      <c r="F52" s="12">
        <f t="shared" si="1"/>
        <v>40</v>
      </c>
      <c r="G52" s="12">
        <f t="shared" si="2"/>
        <v>4.7619047619047592</v>
      </c>
      <c r="H52" s="12">
        <f t="shared" si="3"/>
        <v>3.8476190476190455</v>
      </c>
      <c r="I52" s="12"/>
      <c r="J52" s="65" t="s">
        <v>188</v>
      </c>
      <c r="K52" s="72">
        <f>IF(ISERROR(HLOOKUP(J52,'Raw data'!$F$3:$BH$104,J$2,FALSE)),"",HLOOKUP(J52,'Raw data'!$F$3:$BH$104,J$2,FALSE))</f>
        <v>90000</v>
      </c>
      <c r="L52" s="28">
        <v>1E-4</v>
      </c>
      <c r="M52" s="12">
        <f t="shared" si="4"/>
        <v>9</v>
      </c>
      <c r="N52" s="28">
        <v>2.2400000000000002</v>
      </c>
      <c r="O52" s="27">
        <f t="shared" si="25"/>
        <v>4.0178571428571423</v>
      </c>
      <c r="P52" s="72">
        <f t="shared" si="5"/>
        <v>3.9334040816326525</v>
      </c>
      <c r="Q52" s="27">
        <f t="shared" si="6"/>
        <v>83.961519241181719</v>
      </c>
      <c r="R52" s="12">
        <f t="shared" si="26"/>
        <v>67.840907546874831</v>
      </c>
      <c r="S52" s="12"/>
      <c r="T52" s="65" t="s">
        <v>188</v>
      </c>
      <c r="U52" s="28">
        <f>IF(ISERROR(HLOOKUP(T52,'Raw data'!$F$3:$BH$104,T$2,FALSE)),"",HLOOKUP(T52,'Raw data'!$F$3:$BH$104,T$2,FALSE))</f>
        <v>9</v>
      </c>
      <c r="V52" s="12">
        <f t="shared" si="7"/>
        <v>4</v>
      </c>
      <c r="W52" s="12">
        <f t="shared" si="8"/>
        <v>60</v>
      </c>
      <c r="X52" s="12">
        <f t="shared" si="9"/>
        <v>48.480000000000004</v>
      </c>
      <c r="Y52" s="12"/>
      <c r="Z52" s="65" t="s">
        <v>188</v>
      </c>
      <c r="AA52" s="28">
        <f>IF(ISERROR(HLOOKUP(Z52,'Raw data'!$F$3:$BH$104,Z$2,FALSE)),"",HLOOKUP(Z52,'Raw data'!$F$3:$BH$104,Z$2,FALSE))</f>
        <v>1</v>
      </c>
      <c r="AB52" s="12">
        <f t="shared" si="10"/>
        <v>2</v>
      </c>
      <c r="AC52" s="12">
        <f t="shared" si="11"/>
        <v>0</v>
      </c>
      <c r="AD52" s="12">
        <f t="shared" si="12"/>
        <v>0</v>
      </c>
      <c r="AE52" s="12"/>
      <c r="AF52" s="65" t="s">
        <v>188</v>
      </c>
      <c r="AG52" s="28">
        <f>IF(ISERROR(HLOOKUP(AF52,'Raw data'!$F$3:$BH$104,AF$2,FALSE)),"",HLOOKUP(AF52,'Raw data'!$F$3:$BH$104,AF$2,FALSE))</f>
        <v>4</v>
      </c>
      <c r="AH52" s="12">
        <f t="shared" si="13"/>
        <v>2</v>
      </c>
      <c r="AI52" s="12">
        <f t="shared" si="14"/>
        <v>83.333333333333329</v>
      </c>
      <c r="AJ52" s="12">
        <f t="shared" si="15"/>
        <v>67.333333333333329</v>
      </c>
      <c r="AK52" s="12"/>
      <c r="AL52" s="65" t="s">
        <v>188</v>
      </c>
      <c r="AM52" s="28">
        <f>IF(ISERROR(HLOOKUP(AL52,'Raw data'!$F$3:$BH$104,AL$2,FALSE)),"",HLOOKUP(AL52,'Raw data'!$F$3:$BH$104,AL$2,FALSE))</f>
        <v>4</v>
      </c>
      <c r="AN52" s="12">
        <f t="shared" si="16"/>
        <v>1</v>
      </c>
      <c r="AO52" s="12">
        <f t="shared" si="17"/>
        <v>75</v>
      </c>
      <c r="AP52" s="12">
        <f t="shared" si="18"/>
        <v>60.6</v>
      </c>
    </row>
    <row r="53" spans="1:42" ht="15.75" customHeight="1" x14ac:dyDescent="0.2">
      <c r="A53" s="73" t="s">
        <v>189</v>
      </c>
      <c r="B53" s="59">
        <f t="shared" si="0"/>
        <v>62.645930503088785</v>
      </c>
      <c r="C53" s="12"/>
      <c r="D53" s="65" t="s">
        <v>189</v>
      </c>
      <c r="E53" s="28">
        <f>IF(ISERROR(HLOOKUP(D53,'Raw data'!$F$3:$BH$104,D$2,FALSE)),"",HLOOKUP(D53,'Raw data'!$F$3:$BH$104,D$2,FALSE))</f>
        <v>9</v>
      </c>
      <c r="F53" s="12">
        <f t="shared" si="1"/>
        <v>35</v>
      </c>
      <c r="G53" s="12">
        <f t="shared" si="2"/>
        <v>16.666666666666671</v>
      </c>
      <c r="H53" s="12">
        <f t="shared" si="3"/>
        <v>13.466666666666672</v>
      </c>
      <c r="I53" s="12"/>
      <c r="J53" s="65" t="s">
        <v>189</v>
      </c>
      <c r="K53" s="72">
        <f>IF(ISERROR(HLOOKUP(J53,'Raw data'!$F$3:$BH$104,J$2,FALSE)),"",HLOOKUP(J53,'Raw data'!$F$3:$BH$104,J$2,FALSE))</f>
        <v>67</v>
      </c>
      <c r="L53" s="28">
        <v>0.27729999999999999</v>
      </c>
      <c r="M53" s="12">
        <f t="shared" si="4"/>
        <v>18.5791</v>
      </c>
      <c r="N53" s="28">
        <v>6.41</v>
      </c>
      <c r="O53" s="27">
        <f t="shared" si="25"/>
        <v>2.8984555382215289</v>
      </c>
      <c r="P53" s="72">
        <f t="shared" si="5"/>
        <v>2.8140024769970391</v>
      </c>
      <c r="Q53" s="27">
        <f t="shared" si="6"/>
        <v>88.525886574091629</v>
      </c>
      <c r="R53" s="12">
        <f t="shared" si="26"/>
        <v>71.528916351866044</v>
      </c>
      <c r="S53" s="12"/>
      <c r="T53" s="65" t="s">
        <v>189</v>
      </c>
      <c r="U53" s="28">
        <f>IF(ISERROR(HLOOKUP(T53,'Raw data'!$F$3:$BH$104,T$2,FALSE)),"",HLOOKUP(T53,'Raw data'!$F$3:$BH$104,T$2,FALSE))</f>
        <v>9</v>
      </c>
      <c r="V53" s="12">
        <f t="shared" si="7"/>
        <v>4</v>
      </c>
      <c r="W53" s="12">
        <f t="shared" si="8"/>
        <v>60</v>
      </c>
      <c r="X53" s="12">
        <f t="shared" si="9"/>
        <v>48.480000000000004</v>
      </c>
      <c r="Y53" s="12"/>
      <c r="Z53" s="65" t="s">
        <v>189</v>
      </c>
      <c r="AA53" s="28">
        <f>IF(ISERROR(HLOOKUP(Z53,'Raw data'!$F$3:$BH$104,Z$2,FALSE)),"",HLOOKUP(Z53,'Raw data'!$F$3:$BH$104,Z$2,FALSE))</f>
        <v>3</v>
      </c>
      <c r="AB53" s="12">
        <f t="shared" si="10"/>
        <v>0</v>
      </c>
      <c r="AC53" s="12">
        <f t="shared" si="11"/>
        <v>100</v>
      </c>
      <c r="AD53" s="12">
        <f t="shared" si="12"/>
        <v>80.800000000000011</v>
      </c>
      <c r="AE53" s="12"/>
      <c r="AF53" s="65" t="s">
        <v>189</v>
      </c>
      <c r="AG53" s="28">
        <f>IF(ISERROR(HLOOKUP(AF53,'Raw data'!$F$3:$BH$104,AF$2,FALSE)),"",HLOOKUP(AF53,'Raw data'!$F$3:$BH$104,AF$2,FALSE))</f>
        <v>6</v>
      </c>
      <c r="AH53" s="12">
        <f t="shared" si="13"/>
        <v>0</v>
      </c>
      <c r="AI53" s="12">
        <f t="shared" si="14"/>
        <v>100</v>
      </c>
      <c r="AJ53" s="12">
        <f t="shared" si="15"/>
        <v>80.800000000000011</v>
      </c>
      <c r="AK53" s="12"/>
      <c r="AL53" s="65" t="s">
        <v>189</v>
      </c>
      <c r="AM53" s="28">
        <f>IF(ISERROR(HLOOKUP(AL53,'Raw data'!$F$3:$BH$104,AL$2,FALSE)),"",HLOOKUP(AL53,'Raw data'!$F$3:$BH$104,AL$2,FALSE))</f>
        <v>5</v>
      </c>
      <c r="AN53" s="12">
        <f t="shared" si="16"/>
        <v>0</v>
      </c>
      <c r="AO53" s="12">
        <f t="shared" si="17"/>
        <v>100</v>
      </c>
      <c r="AP53" s="12">
        <f t="shared" si="18"/>
        <v>80.800000000000011</v>
      </c>
    </row>
    <row r="54" spans="1:42" ht="15.75" customHeight="1" x14ac:dyDescent="0.2">
      <c r="A54" s="71" t="s">
        <v>190</v>
      </c>
      <c r="B54" s="59">
        <f t="shared" si="0"/>
        <v>55.595869868397017</v>
      </c>
      <c r="C54" s="12"/>
      <c r="D54" s="64" t="s">
        <v>190</v>
      </c>
      <c r="E54" s="28">
        <f>IF(ISERROR(HLOOKUP(D54,'Raw data'!$F$3:$BH$104,D$2,FALSE)),"",HLOOKUP(D54,'Raw data'!$F$3:$BH$104,D$2,FALSE))</f>
        <v>5</v>
      </c>
      <c r="F54" s="12">
        <f t="shared" si="1"/>
        <v>39</v>
      </c>
      <c r="G54" s="12">
        <f t="shared" si="2"/>
        <v>7.1428571428571388</v>
      </c>
      <c r="H54" s="12">
        <f t="shared" si="3"/>
        <v>5.7714285714285687</v>
      </c>
      <c r="I54" s="12"/>
      <c r="J54" s="64" t="s">
        <v>190</v>
      </c>
      <c r="K54" s="72">
        <f>IF(ISERROR(HLOOKUP(J54,'Raw data'!$F$3:$BH$104,J$2,FALSE)),"",HLOOKUP(J54,'Raw data'!$F$3:$BH$104,J$2,FALSE))</f>
        <v>5028</v>
      </c>
      <c r="L54" s="28">
        <v>1.0200000000000001E-2</v>
      </c>
      <c r="M54" s="12">
        <f t="shared" si="4"/>
        <v>51.285600000000002</v>
      </c>
      <c r="N54" s="28">
        <v>9.1</v>
      </c>
      <c r="O54" s="27">
        <f t="shared" si="25"/>
        <v>5.6357802197802203</v>
      </c>
      <c r="P54" s="72">
        <f t="shared" si="5"/>
        <v>5.5513271585557309</v>
      </c>
      <c r="Q54" s="27">
        <f t="shared" si="6"/>
        <v>77.364427358440778</v>
      </c>
      <c r="R54" s="12">
        <f t="shared" si="26"/>
        <v>62.51045730562015</v>
      </c>
      <c r="S54" s="12"/>
      <c r="T54" s="64" t="s">
        <v>190</v>
      </c>
      <c r="U54" s="28">
        <f>IF(ISERROR(HLOOKUP(T54,'Raw data'!$F$3:$BH$104,T$2,FALSE)),"",HLOOKUP(T54,'Raw data'!$F$3:$BH$104,T$2,FALSE))</f>
        <v>10</v>
      </c>
      <c r="V54" s="12">
        <f t="shared" si="7"/>
        <v>3</v>
      </c>
      <c r="W54" s="12">
        <f t="shared" si="8"/>
        <v>70</v>
      </c>
      <c r="X54" s="12">
        <f t="shared" si="9"/>
        <v>56.56</v>
      </c>
      <c r="Y54" s="12"/>
      <c r="Z54" s="64" t="s">
        <v>190</v>
      </c>
      <c r="AA54" s="28">
        <f>IF(ISERROR(HLOOKUP(Z54,'Raw data'!$F$3:$BH$104,Z$2,FALSE)),"",HLOOKUP(Z54,'Raw data'!$F$3:$BH$104,Z$2,FALSE))</f>
        <v>3</v>
      </c>
      <c r="AB54" s="12">
        <f t="shared" si="10"/>
        <v>0</v>
      </c>
      <c r="AC54" s="12">
        <f t="shared" si="11"/>
        <v>100</v>
      </c>
      <c r="AD54" s="12">
        <f t="shared" si="12"/>
        <v>80.800000000000011</v>
      </c>
      <c r="AE54" s="12"/>
      <c r="AF54" s="64" t="s">
        <v>190</v>
      </c>
      <c r="AG54" s="28">
        <f>IF(ISERROR(HLOOKUP(AF54,'Raw data'!$F$3:$BH$104,AF$2,FALSE)),"",HLOOKUP(AF54,'Raw data'!$F$3:$BH$104,AF$2,FALSE))</f>
        <v>4</v>
      </c>
      <c r="AH54" s="12">
        <f t="shared" si="13"/>
        <v>2</v>
      </c>
      <c r="AI54" s="12">
        <f t="shared" si="14"/>
        <v>83.333333333333329</v>
      </c>
      <c r="AJ54" s="12">
        <f t="shared" si="15"/>
        <v>67.333333333333329</v>
      </c>
      <c r="AK54" s="12"/>
      <c r="AL54" s="64" t="s">
        <v>190</v>
      </c>
      <c r="AM54" s="28">
        <f>IF(ISERROR(HLOOKUP(AL54,'Raw data'!$F$3:$BH$104,AL$2,FALSE)),"",HLOOKUP(AL54,'Raw data'!$F$3:$BH$104,AL$2,FALSE))</f>
        <v>4</v>
      </c>
      <c r="AN54" s="12">
        <f t="shared" si="16"/>
        <v>1</v>
      </c>
      <c r="AO54" s="12">
        <f t="shared" si="17"/>
        <v>75</v>
      </c>
      <c r="AP54" s="12">
        <f t="shared" si="18"/>
        <v>60.6</v>
      </c>
    </row>
    <row r="55" spans="1:42" ht="15.75" customHeight="1" x14ac:dyDescent="0.2">
      <c r="A55" s="81" t="s">
        <v>191</v>
      </c>
      <c r="B55" s="59">
        <f t="shared" si="0"/>
        <v>63.167176138462317</v>
      </c>
      <c r="C55" s="12"/>
      <c r="D55" s="84" t="s">
        <v>191</v>
      </c>
      <c r="E55" s="28">
        <f>IF(ISERROR(HLOOKUP(D55,'Raw data'!$F$3:$BH$104,D$2,FALSE)),"",HLOOKUP(D55,'Raw data'!$F$3:$BH$104,D$2,FALSE))</f>
        <v>9</v>
      </c>
      <c r="F55" s="12">
        <f t="shared" si="1"/>
        <v>35</v>
      </c>
      <c r="G55" s="12">
        <f t="shared" si="2"/>
        <v>16.666666666666671</v>
      </c>
      <c r="H55" s="12">
        <f t="shared" si="3"/>
        <v>13.466666666666672</v>
      </c>
      <c r="I55" s="12"/>
      <c r="J55" s="84" t="s">
        <v>191</v>
      </c>
      <c r="K55" s="72">
        <f>IF(ISERROR(HLOOKUP(J55,'Raw data'!$F$3:$BH$104,J$2,FALSE)),"",HLOOKUP(J55,'Raw data'!$F$3:$BH$104,J$2,FALSE))</f>
        <v>45.1</v>
      </c>
      <c r="L55" s="28">
        <v>0.97109999999999996</v>
      </c>
      <c r="M55" s="12">
        <f t="shared" si="4"/>
        <v>43.796610000000001</v>
      </c>
      <c r="N55" s="28">
        <v>9.9499999999999993</v>
      </c>
      <c r="O55" s="27">
        <f t="shared" si="25"/>
        <v>4.4016693467336685</v>
      </c>
      <c r="P55" s="72">
        <f t="shared" si="5"/>
        <v>4.3172162855091791</v>
      </c>
      <c r="Q55" s="27">
        <f t="shared" si="6"/>
        <v>82.396522480330688</v>
      </c>
      <c r="R55" s="12">
        <f t="shared" si="26"/>
        <v>66.576390164107195</v>
      </c>
      <c r="S55" s="12"/>
      <c r="T55" s="84" t="s">
        <v>191</v>
      </c>
      <c r="U55" s="28">
        <f>IF(ISERROR(HLOOKUP(T55,'Raw data'!$F$3:$BH$104,T$2,FALSE)),"",HLOOKUP(T55,'Raw data'!$F$3:$BH$104,T$2,FALSE))</f>
        <v>10</v>
      </c>
      <c r="V55" s="12">
        <f t="shared" si="7"/>
        <v>3</v>
      </c>
      <c r="W55" s="12">
        <f t="shared" si="8"/>
        <v>70</v>
      </c>
      <c r="X55" s="12">
        <f t="shared" si="9"/>
        <v>56.56</v>
      </c>
      <c r="Y55" s="12"/>
      <c r="Z55" s="84" t="s">
        <v>191</v>
      </c>
      <c r="AA55" s="28">
        <f>IF(ISERROR(HLOOKUP(Z55,'Raw data'!$F$3:$BH$104,Z$2,FALSE)),"",HLOOKUP(Z55,'Raw data'!$F$3:$BH$104,Z$2,FALSE))</f>
        <v>3</v>
      </c>
      <c r="AB55" s="12">
        <f t="shared" si="10"/>
        <v>0</v>
      </c>
      <c r="AC55" s="12">
        <f t="shared" si="11"/>
        <v>100</v>
      </c>
      <c r="AD55" s="12">
        <f t="shared" si="12"/>
        <v>80.800000000000011</v>
      </c>
      <c r="AE55" s="12"/>
      <c r="AF55" s="84" t="s">
        <v>191</v>
      </c>
      <c r="AG55" s="28">
        <f>IF(ISERROR(HLOOKUP(AF55,'Raw data'!$F$3:$BH$104,AF$2,FALSE)),"",HLOOKUP(AF55,'Raw data'!$F$3:$BH$104,AF$2,FALSE))</f>
        <v>6</v>
      </c>
      <c r="AH55" s="12">
        <f t="shared" si="13"/>
        <v>0</v>
      </c>
      <c r="AI55" s="12">
        <f t="shared" si="14"/>
        <v>100</v>
      </c>
      <c r="AJ55" s="12">
        <f t="shared" si="15"/>
        <v>80.800000000000011</v>
      </c>
      <c r="AK55" s="12"/>
      <c r="AL55" s="84" t="s">
        <v>191</v>
      </c>
      <c r="AM55" s="28">
        <f>IF(ISERROR(HLOOKUP(AL55,'Raw data'!$F$3:$BH$104,AL$2,FALSE)),"",HLOOKUP(AL55,'Raw data'!$F$3:$BH$104,AL$2,FALSE))</f>
        <v>5</v>
      </c>
      <c r="AN55" s="12">
        <f t="shared" si="16"/>
        <v>0</v>
      </c>
      <c r="AO55" s="12">
        <f t="shared" si="17"/>
        <v>100</v>
      </c>
      <c r="AP55" s="12">
        <f t="shared" si="18"/>
        <v>80.800000000000011</v>
      </c>
    </row>
    <row r="56" spans="1:42" ht="15.75" customHeight="1" x14ac:dyDescent="0.2">
      <c r="A56" s="81" t="s">
        <v>193</v>
      </c>
      <c r="B56" s="59">
        <f t="shared" si="0"/>
        <v>59.283688052440532</v>
      </c>
      <c r="C56" s="12"/>
      <c r="D56" s="84" t="s">
        <v>193</v>
      </c>
      <c r="E56" s="28">
        <f>IF(ISERROR(HLOOKUP(D56,'Raw data'!$F$3:$BH$104,D$2,FALSE)),"",HLOOKUP(D56,'Raw data'!$F$3:$BH$104,D$2,FALSE))</f>
        <v>5</v>
      </c>
      <c r="F56" s="12">
        <f t="shared" si="1"/>
        <v>39</v>
      </c>
      <c r="G56" s="12">
        <f t="shared" si="2"/>
        <v>7.1428571428571388</v>
      </c>
      <c r="H56" s="12">
        <f t="shared" si="3"/>
        <v>5.7714285714285687</v>
      </c>
      <c r="I56" s="12"/>
      <c r="J56" s="84" t="s">
        <v>193</v>
      </c>
      <c r="K56" s="72">
        <f>IF(ISERROR(HLOOKUP(J56,'Raw data'!$F$3:$BH$104,J$2,FALSE)),"",HLOOKUP(J56,'Raw data'!$F$3:$BH$104,J$2,FALSE))</f>
        <v>35</v>
      </c>
      <c r="L56" s="28">
        <v>0.97109999999999996</v>
      </c>
      <c r="M56" s="12">
        <f t="shared" si="4"/>
        <v>33.988500000000002</v>
      </c>
      <c r="N56" s="28">
        <v>9.9499999999999993</v>
      </c>
      <c r="O56" s="27">
        <f t="shared" si="25"/>
        <v>3.4159296482412063</v>
      </c>
      <c r="P56" s="72">
        <f t="shared" si="5"/>
        <v>3.3314765870167165</v>
      </c>
      <c r="Q56" s="27">
        <f t="shared" si="6"/>
        <v>86.415882520480054</v>
      </c>
      <c r="R56" s="12">
        <f t="shared" si="26"/>
        <v>69.824033076547892</v>
      </c>
      <c r="S56" s="12"/>
      <c r="T56" s="84" t="s">
        <v>193</v>
      </c>
      <c r="U56" s="28">
        <f>IF(ISERROR(HLOOKUP(T56,'Raw data'!$F$3:$BH$104,T$2,FALSE)),"",HLOOKUP(T56,'Raw data'!$F$3:$BH$104,T$2,FALSE))</f>
        <v>11</v>
      </c>
      <c r="V56" s="12">
        <f t="shared" si="7"/>
        <v>2</v>
      </c>
      <c r="W56" s="12">
        <f t="shared" si="8"/>
        <v>80</v>
      </c>
      <c r="X56" s="12">
        <f t="shared" si="9"/>
        <v>64.64</v>
      </c>
      <c r="Y56" s="12"/>
      <c r="Z56" s="84" t="s">
        <v>193</v>
      </c>
      <c r="AA56" s="28">
        <f>IF(ISERROR(HLOOKUP(Z56,'Raw data'!$F$3:$BH$104,Z$2,FALSE)),"",HLOOKUP(Z56,'Raw data'!$F$3:$BH$104,Z$2,FALSE))</f>
        <v>3</v>
      </c>
      <c r="AB56" s="12">
        <f t="shared" si="10"/>
        <v>0</v>
      </c>
      <c r="AC56" s="12">
        <f t="shared" si="11"/>
        <v>100</v>
      </c>
      <c r="AD56" s="12">
        <f t="shared" si="12"/>
        <v>80.800000000000011</v>
      </c>
      <c r="AE56" s="12"/>
      <c r="AF56" s="84" t="s">
        <v>193</v>
      </c>
      <c r="AG56" s="28">
        <f>IF(ISERROR(HLOOKUP(AF56,'Raw data'!$F$3:$BH$104,AF$2,FALSE)),"",HLOOKUP(AF56,'Raw data'!$F$3:$BH$104,AF$2,FALSE))</f>
        <v>5</v>
      </c>
      <c r="AH56" s="12">
        <f t="shared" si="13"/>
        <v>1</v>
      </c>
      <c r="AI56" s="12">
        <f t="shared" si="14"/>
        <v>91.666666666666671</v>
      </c>
      <c r="AJ56" s="12">
        <f t="shared" si="15"/>
        <v>74.066666666666677</v>
      </c>
      <c r="AK56" s="12"/>
      <c r="AL56" s="84" t="s">
        <v>193</v>
      </c>
      <c r="AM56" s="28">
        <f>IF(ISERROR(HLOOKUP(AL56,'Raw data'!$F$3:$BH$104,AL$2,FALSE)),"",HLOOKUP(AL56,'Raw data'!$F$3:$BH$104,AL$2,FALSE))</f>
        <v>4</v>
      </c>
      <c r="AN56" s="12">
        <f t="shared" si="16"/>
        <v>1</v>
      </c>
      <c r="AO56" s="12">
        <f t="shared" si="17"/>
        <v>75</v>
      </c>
      <c r="AP56" s="12">
        <f t="shared" si="18"/>
        <v>60.6</v>
      </c>
    </row>
    <row r="57" spans="1:42" ht="15.75" customHeight="1" x14ac:dyDescent="0.2">
      <c r="A57" s="69" t="s">
        <v>194</v>
      </c>
      <c r="B57" s="59">
        <f t="shared" si="0"/>
        <v>62.362595282758768</v>
      </c>
      <c r="C57" s="12"/>
      <c r="D57" s="62" t="s">
        <v>194</v>
      </c>
      <c r="E57" s="28">
        <f>IF(ISERROR(HLOOKUP(D57,'Raw data'!$F$3:$BH$104,D$2,FALSE)),"",HLOOKUP(D57,'Raw data'!$F$3:$BH$104,D$2,FALSE))</f>
        <v>13</v>
      </c>
      <c r="F57" s="12">
        <f t="shared" si="1"/>
        <v>31</v>
      </c>
      <c r="G57" s="12">
        <f t="shared" si="2"/>
        <v>26.19047619047619</v>
      </c>
      <c r="H57" s="12">
        <f t="shared" si="3"/>
        <v>21.161904761904761</v>
      </c>
      <c r="I57" s="12"/>
      <c r="J57" s="62" t="s">
        <v>194</v>
      </c>
      <c r="K57" s="72">
        <f>IF(ISERROR(HLOOKUP(J57,'Raw data'!$F$3:$BH$104,J$2,FALSE)),"",HLOOKUP(J57,'Raw data'!$F$3:$BH$104,J$2,FALSE))</f>
        <v>27.68</v>
      </c>
      <c r="L57" s="28">
        <v>0.31690000000000002</v>
      </c>
      <c r="M57" s="12">
        <f t="shared" si="4"/>
        <v>8.7717919999999996</v>
      </c>
      <c r="N57" s="28">
        <v>2.66</v>
      </c>
      <c r="O57" s="27">
        <f t="shared" si="25"/>
        <v>3.2976661654135335</v>
      </c>
      <c r="P57" s="72">
        <f t="shared" si="5"/>
        <v>3.2132131041890437</v>
      </c>
      <c r="Q57" s="27">
        <f t="shared" si="6"/>
        <v>86.898102641890816</v>
      </c>
      <c r="R57" s="12">
        <f t="shared" si="26"/>
        <v>70.21366693464779</v>
      </c>
      <c r="S57" s="12"/>
      <c r="T57" s="62" t="s">
        <v>194</v>
      </c>
      <c r="U57" s="28">
        <f>IF(ISERROR(HLOOKUP(T57,'Raw data'!$F$3:$BH$104,T$2,FALSE)),"",HLOOKUP(T57,'Raw data'!$F$3:$BH$104,T$2,FALSE))</f>
        <v>8</v>
      </c>
      <c r="V57" s="12">
        <f t="shared" si="7"/>
        <v>5</v>
      </c>
      <c r="W57" s="12">
        <f t="shared" si="8"/>
        <v>50</v>
      </c>
      <c r="X57" s="12">
        <f t="shared" si="9"/>
        <v>40.400000000000006</v>
      </c>
      <c r="Y57" s="12"/>
      <c r="Z57" s="62" t="s">
        <v>194</v>
      </c>
      <c r="AA57" s="28">
        <f>IF(ISERROR(HLOOKUP(Z57,'Raw data'!$F$3:$BH$104,Z$2,FALSE)),"",HLOOKUP(Z57,'Raw data'!$F$3:$BH$104,Z$2,FALSE))</f>
        <v>3</v>
      </c>
      <c r="AB57" s="12">
        <f t="shared" si="10"/>
        <v>0</v>
      </c>
      <c r="AC57" s="12">
        <f t="shared" si="11"/>
        <v>100</v>
      </c>
      <c r="AD57" s="12">
        <f t="shared" si="12"/>
        <v>80.800000000000011</v>
      </c>
      <c r="AE57" s="12"/>
      <c r="AF57" s="62" t="s">
        <v>194</v>
      </c>
      <c r="AG57" s="28">
        <f>IF(ISERROR(HLOOKUP(AF57,'Raw data'!$F$3:$BH$104,AF$2,FALSE)),"",HLOOKUP(AF57,'Raw data'!$F$3:$BH$104,AF$2,FALSE))</f>
        <v>6</v>
      </c>
      <c r="AH57" s="12">
        <f t="shared" si="13"/>
        <v>0</v>
      </c>
      <c r="AI57" s="12">
        <f t="shared" si="14"/>
        <v>100</v>
      </c>
      <c r="AJ57" s="12">
        <f t="shared" si="15"/>
        <v>80.800000000000011</v>
      </c>
      <c r="AK57" s="12"/>
      <c r="AL57" s="62" t="s">
        <v>194</v>
      </c>
      <c r="AM57" s="28">
        <f>IF(ISERROR(HLOOKUP(AL57,'Raw data'!$F$3:$BH$104,AL$2,FALSE)),"",HLOOKUP(AL57,'Raw data'!$F$3:$BH$104,AL$2,FALSE))</f>
        <v>5</v>
      </c>
      <c r="AN57" s="12">
        <f t="shared" si="16"/>
        <v>0</v>
      </c>
      <c r="AO57" s="12">
        <f t="shared" si="17"/>
        <v>100</v>
      </c>
      <c r="AP57" s="12">
        <f t="shared" si="18"/>
        <v>80.800000000000011</v>
      </c>
    </row>
    <row r="58" spans="1:42" ht="15.75" customHeight="1" x14ac:dyDescent="0.2">
      <c r="A58" s="81" t="s">
        <v>195</v>
      </c>
      <c r="B58" s="59">
        <f t="shared" si="0"/>
        <v>60.139597361606377</v>
      </c>
      <c r="C58" s="12"/>
      <c r="D58" s="84" t="s">
        <v>195</v>
      </c>
      <c r="E58" s="28">
        <f>IF(ISERROR(HLOOKUP(D58,'Raw data'!$F$3:$BH$104,D$2,FALSE)),"",HLOOKUP(D58,'Raw data'!$F$3:$BH$104,D$2,FALSE))</f>
        <v>6</v>
      </c>
      <c r="F58" s="12">
        <f t="shared" si="1"/>
        <v>38</v>
      </c>
      <c r="G58" s="12">
        <f t="shared" si="2"/>
        <v>9.5238095238095184</v>
      </c>
      <c r="H58" s="12">
        <f t="shared" si="3"/>
        <v>7.695238095238091</v>
      </c>
      <c r="I58" s="12"/>
      <c r="J58" s="84" t="s">
        <v>195</v>
      </c>
      <c r="K58" s="72">
        <f>IF(ISERROR(HLOOKUP(J58,'Raw data'!$F$3:$BH$104,J$2,FALSE)),"",HLOOKUP(J58,'Raw data'!$F$3:$BH$104,J$2,FALSE))</f>
        <v>37</v>
      </c>
      <c r="L58" s="28">
        <v>1</v>
      </c>
      <c r="M58" s="12">
        <f t="shared" si="4"/>
        <v>37</v>
      </c>
      <c r="N58" s="28">
        <v>8.25</v>
      </c>
      <c r="O58" s="27">
        <f t="shared" si="25"/>
        <v>4.4848484848484844</v>
      </c>
      <c r="P58" s="72">
        <f t="shared" si="5"/>
        <v>4.4003954236239951</v>
      </c>
      <c r="Q58" s="27">
        <f t="shared" si="6"/>
        <v>82.057359002970429</v>
      </c>
      <c r="R58" s="12">
        <f t="shared" si="26"/>
        <v>66.302346074400106</v>
      </c>
      <c r="S58" s="12"/>
      <c r="T58" s="84" t="s">
        <v>195</v>
      </c>
      <c r="U58" s="28">
        <f>IF(ISERROR(HLOOKUP(T58,'Raw data'!$F$3:$BH$104,T$2,FALSE)),"",HLOOKUP(T58,'Raw data'!$F$3:$BH$104,T$2,FALSE))</f>
        <v>11</v>
      </c>
      <c r="V58" s="12">
        <f t="shared" si="7"/>
        <v>2</v>
      </c>
      <c r="W58" s="12">
        <f t="shared" si="8"/>
        <v>80</v>
      </c>
      <c r="X58" s="12">
        <f t="shared" si="9"/>
        <v>64.64</v>
      </c>
      <c r="Y58" s="12"/>
      <c r="Z58" s="84" t="s">
        <v>195</v>
      </c>
      <c r="AA58" s="28">
        <f>IF(ISERROR(HLOOKUP(Z58,'Raw data'!$F$3:$BH$104,Z$2,FALSE)),"",HLOOKUP(Z58,'Raw data'!$F$3:$BH$104,Z$2,FALSE))</f>
        <v>3</v>
      </c>
      <c r="AB58" s="12">
        <f t="shared" si="10"/>
        <v>0</v>
      </c>
      <c r="AC58" s="12">
        <f t="shared" si="11"/>
        <v>100</v>
      </c>
      <c r="AD58" s="12">
        <f t="shared" si="12"/>
        <v>80.800000000000011</v>
      </c>
      <c r="AE58" s="12"/>
      <c r="AF58" s="84" t="s">
        <v>195</v>
      </c>
      <c r="AG58" s="28">
        <f>IF(ISERROR(HLOOKUP(AF58,'Raw data'!$F$3:$BH$104,AF$2,FALSE)),"",HLOOKUP(AF58,'Raw data'!$F$3:$BH$104,AF$2,FALSE))</f>
        <v>6</v>
      </c>
      <c r="AH58" s="12">
        <f t="shared" si="13"/>
        <v>0</v>
      </c>
      <c r="AI58" s="12">
        <f t="shared" si="14"/>
        <v>100</v>
      </c>
      <c r="AJ58" s="12">
        <f t="shared" si="15"/>
        <v>80.800000000000011</v>
      </c>
      <c r="AK58" s="12"/>
      <c r="AL58" s="84" t="s">
        <v>195</v>
      </c>
      <c r="AM58" s="28">
        <f>IF(ISERROR(HLOOKUP(AL58,'Raw data'!$F$3:$BH$104,AL$2,FALSE)),"",HLOOKUP(AL58,'Raw data'!$F$3:$BH$104,AL$2,FALSE))</f>
        <v>4</v>
      </c>
      <c r="AN58" s="12">
        <f t="shared" si="16"/>
        <v>1</v>
      </c>
      <c r="AO58" s="12">
        <f t="shared" si="17"/>
        <v>75</v>
      </c>
      <c r="AP58" s="12">
        <f t="shared" si="18"/>
        <v>60.6</v>
      </c>
    </row>
    <row r="59" spans="1:42" ht="15.75" customHeight="1" x14ac:dyDescent="0.2">
      <c r="A59" s="103"/>
      <c r="B59" s="104"/>
      <c r="C59" s="12"/>
      <c r="D59" s="12"/>
      <c r="E59" s="12"/>
      <c r="F59" s="12"/>
      <c r="G59" s="12"/>
      <c r="H59" s="12"/>
      <c r="I59" s="12"/>
      <c r="J59" s="12"/>
      <c r="K59" s="27"/>
      <c r="L59" s="12"/>
      <c r="M59" s="12"/>
      <c r="N59" s="12"/>
      <c r="O59" s="27"/>
      <c r="P59" s="27"/>
      <c r="Q59" s="27"/>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row>
    <row r="60" spans="1:42" ht="15.75" customHeight="1" x14ac:dyDescent="0.2">
      <c r="A60" s="103"/>
      <c r="B60" s="104"/>
      <c r="C60" s="12"/>
      <c r="D60" s="28" t="s">
        <v>249</v>
      </c>
      <c r="E60" s="12">
        <f>MAX(E4:E58)</f>
        <v>44</v>
      </c>
      <c r="F60" s="12"/>
      <c r="G60" s="12"/>
      <c r="H60" s="12"/>
      <c r="I60" s="12"/>
      <c r="J60" s="28" t="s">
        <v>249</v>
      </c>
      <c r="K60" s="27">
        <f>MAX(O4:O58)</f>
        <v>24.609245283018865</v>
      </c>
      <c r="L60" s="12"/>
      <c r="M60" s="12"/>
      <c r="N60" s="12"/>
      <c r="O60" s="27"/>
      <c r="P60" s="27"/>
      <c r="Q60" s="27"/>
      <c r="R60" s="12"/>
      <c r="S60" s="12"/>
      <c r="T60" s="28" t="s">
        <v>249</v>
      </c>
      <c r="U60" s="12">
        <f>MAX(U4:U58)</f>
        <v>13</v>
      </c>
      <c r="V60" s="12"/>
      <c r="W60" s="12"/>
      <c r="X60" s="12"/>
      <c r="Y60" s="12"/>
      <c r="Z60" s="28" t="s">
        <v>249</v>
      </c>
      <c r="AA60" s="12">
        <f>MAX(AA4:AA58)</f>
        <v>3</v>
      </c>
      <c r="AB60" s="12"/>
      <c r="AC60" s="12"/>
      <c r="AD60" s="12"/>
      <c r="AE60" s="12"/>
      <c r="AF60" s="28" t="s">
        <v>249</v>
      </c>
      <c r="AG60" s="12">
        <f>MAX(AG4:AG58)</f>
        <v>6</v>
      </c>
      <c r="AH60" s="12"/>
      <c r="AI60" s="12"/>
      <c r="AJ60" s="12"/>
      <c r="AK60" s="12"/>
      <c r="AL60" s="28" t="s">
        <v>249</v>
      </c>
      <c r="AM60" s="12">
        <f>MAX(AM4:AM58)</f>
        <v>5</v>
      </c>
      <c r="AN60" s="12"/>
      <c r="AO60" s="12"/>
      <c r="AP60" s="12"/>
    </row>
    <row r="61" spans="1:42" ht="15.75" customHeight="1" x14ac:dyDescent="0.2">
      <c r="A61" s="105"/>
      <c r="B61" s="87" t="s">
        <v>69</v>
      </c>
      <c r="C61" s="12"/>
      <c r="D61" s="28" t="s">
        <v>250</v>
      </c>
      <c r="E61" s="12">
        <f>MIN(E4:E58)</f>
        <v>2</v>
      </c>
      <c r="F61" s="12"/>
      <c r="G61" s="12"/>
      <c r="H61" s="12"/>
      <c r="I61" s="12"/>
      <c r="J61" s="28" t="s">
        <v>250</v>
      </c>
      <c r="K61" s="27">
        <f>MIN(O4:O58)</f>
        <v>8.4453061224489798E-2</v>
      </c>
      <c r="L61" s="12"/>
      <c r="M61" s="12"/>
      <c r="N61" s="12"/>
      <c r="O61" s="27"/>
      <c r="P61" s="27"/>
      <c r="Q61" s="27"/>
      <c r="R61" s="12"/>
      <c r="S61" s="12"/>
      <c r="T61" s="28" t="s">
        <v>250</v>
      </c>
      <c r="U61" s="12">
        <f>MIN(U4:U58)</f>
        <v>3</v>
      </c>
      <c r="V61" s="12"/>
      <c r="W61" s="12"/>
      <c r="X61" s="12"/>
      <c r="Y61" s="12"/>
      <c r="Z61" s="28" t="s">
        <v>250</v>
      </c>
      <c r="AA61" s="12">
        <f>MIN(AA4:AA58)</f>
        <v>1</v>
      </c>
      <c r="AB61" s="12"/>
      <c r="AC61" s="12"/>
      <c r="AD61" s="12"/>
      <c r="AE61" s="12"/>
      <c r="AF61" s="28" t="s">
        <v>250</v>
      </c>
      <c r="AG61" s="12">
        <f>MIN(AG4:AG58)</f>
        <v>-6</v>
      </c>
      <c r="AH61" s="12"/>
      <c r="AI61" s="12"/>
      <c r="AJ61" s="12"/>
      <c r="AK61" s="12"/>
      <c r="AL61" s="28" t="s">
        <v>250</v>
      </c>
      <c r="AM61" s="12">
        <f>MIN(AM4:AM58)</f>
        <v>1</v>
      </c>
      <c r="AN61" s="12"/>
      <c r="AO61" s="12"/>
      <c r="AP61" s="12"/>
    </row>
    <row r="62" spans="1:42" ht="15.75" customHeight="1" x14ac:dyDescent="0.2">
      <c r="A62" s="106"/>
      <c r="B62" s="87" t="s">
        <v>234</v>
      </c>
      <c r="C62" s="12"/>
      <c r="D62" s="28" t="s">
        <v>55</v>
      </c>
      <c r="E62" s="12">
        <f>E60-E61</f>
        <v>42</v>
      </c>
      <c r="F62" s="12"/>
      <c r="G62" s="12"/>
      <c r="H62" s="12"/>
      <c r="I62" s="12"/>
      <c r="J62" s="28" t="s">
        <v>55</v>
      </c>
      <c r="K62" s="27">
        <f>K60-K61</f>
        <v>24.524792221794375</v>
      </c>
      <c r="L62" s="12"/>
      <c r="M62" s="12"/>
      <c r="N62" s="12"/>
      <c r="O62" s="27"/>
      <c r="P62" s="27"/>
      <c r="Q62" s="27"/>
      <c r="R62" s="12"/>
      <c r="S62" s="12"/>
      <c r="T62" s="28" t="s">
        <v>55</v>
      </c>
      <c r="U62" s="12">
        <f>U60-U61</f>
        <v>10</v>
      </c>
      <c r="V62" s="12"/>
      <c r="W62" s="12"/>
      <c r="X62" s="12"/>
      <c r="Y62" s="12"/>
      <c r="Z62" s="28" t="s">
        <v>55</v>
      </c>
      <c r="AA62" s="12">
        <f>AA60-AA61</f>
        <v>2</v>
      </c>
      <c r="AB62" s="12"/>
      <c r="AC62" s="12"/>
      <c r="AD62" s="12"/>
      <c r="AE62" s="12"/>
      <c r="AF62" s="28" t="s">
        <v>55</v>
      </c>
      <c r="AG62" s="12">
        <f>AG60-AG61</f>
        <v>12</v>
      </c>
      <c r="AH62" s="12"/>
      <c r="AI62" s="12"/>
      <c r="AJ62" s="12"/>
      <c r="AK62" s="12"/>
      <c r="AL62" s="28" t="s">
        <v>55</v>
      </c>
      <c r="AM62" s="12">
        <f>AM60-AM61</f>
        <v>4</v>
      </c>
      <c r="AN62" s="12"/>
      <c r="AO62" s="12"/>
      <c r="AP62" s="12"/>
    </row>
    <row r="63" spans="1:42" ht="15.75" customHeight="1" x14ac:dyDescent="0.2">
      <c r="A63" s="107"/>
      <c r="B63" s="87" t="s">
        <v>75</v>
      </c>
      <c r="C63" s="12"/>
      <c r="D63" s="28" t="s">
        <v>251</v>
      </c>
      <c r="E63" s="12">
        <f>COUNTA(D4:D58)</f>
        <v>55</v>
      </c>
      <c r="F63" s="12"/>
      <c r="G63" s="12"/>
      <c r="H63" s="12"/>
      <c r="I63" s="12"/>
      <c r="J63" s="28" t="s">
        <v>251</v>
      </c>
      <c r="K63" s="27">
        <f>COUNTA(J4:J58)</f>
        <v>55</v>
      </c>
      <c r="L63" s="12"/>
      <c r="M63" s="12"/>
      <c r="N63" s="12"/>
      <c r="O63" s="27"/>
      <c r="P63" s="27"/>
      <c r="Q63" s="27"/>
      <c r="R63" s="12"/>
      <c r="S63" s="12"/>
      <c r="T63" s="28" t="s">
        <v>251</v>
      </c>
      <c r="U63" s="12">
        <f>COUNTA(T4:T58)</f>
        <v>55</v>
      </c>
      <c r="V63" s="12"/>
      <c r="W63" s="12"/>
      <c r="X63" s="12"/>
      <c r="Y63" s="12"/>
      <c r="Z63" s="28" t="s">
        <v>251</v>
      </c>
      <c r="AA63" s="12">
        <f>COUNTA(Z4:Z58)</f>
        <v>55</v>
      </c>
      <c r="AB63" s="12"/>
      <c r="AC63" s="12"/>
      <c r="AD63" s="12"/>
      <c r="AE63" s="12"/>
      <c r="AF63" s="28" t="s">
        <v>251</v>
      </c>
      <c r="AG63" s="12">
        <f>COUNTA(AF4:AF58)</f>
        <v>55</v>
      </c>
      <c r="AH63" s="12"/>
      <c r="AI63" s="12"/>
      <c r="AJ63" s="12"/>
      <c r="AK63" s="12"/>
      <c r="AL63" s="28" t="s">
        <v>251</v>
      </c>
      <c r="AM63" s="12">
        <f>COUNTA(AL4:AL58)</f>
        <v>55</v>
      </c>
      <c r="AN63" s="12"/>
      <c r="AO63" s="12"/>
      <c r="AP63" s="12"/>
    </row>
    <row r="64" spans="1:42" ht="15.75" customHeight="1" x14ac:dyDescent="0.2">
      <c r="A64" s="108"/>
      <c r="B64" s="87" t="s">
        <v>67</v>
      </c>
      <c r="C64" s="12"/>
      <c r="D64" s="28" t="s">
        <v>252</v>
      </c>
      <c r="E64" s="12">
        <f>100/E62</f>
        <v>2.3809523809523809</v>
      </c>
      <c r="F64" s="12"/>
      <c r="G64" s="12"/>
      <c r="H64" s="12"/>
      <c r="I64" s="12"/>
      <c r="J64" s="28" t="s">
        <v>252</v>
      </c>
      <c r="K64" s="27">
        <f>100/K62</f>
        <v>4.0775065124153551</v>
      </c>
      <c r="L64" s="12"/>
      <c r="M64" s="12"/>
      <c r="N64" s="12"/>
      <c r="O64" s="27"/>
      <c r="P64" s="27"/>
      <c r="Q64" s="27"/>
      <c r="R64" s="12"/>
      <c r="S64" s="12"/>
      <c r="T64" s="28" t="s">
        <v>252</v>
      </c>
      <c r="U64" s="12">
        <f>100/U62</f>
        <v>10</v>
      </c>
      <c r="V64" s="12"/>
      <c r="W64" s="12"/>
      <c r="X64" s="12"/>
      <c r="Y64" s="12"/>
      <c r="Z64" s="28" t="s">
        <v>252</v>
      </c>
      <c r="AA64" s="12">
        <f>100/AA62</f>
        <v>50</v>
      </c>
      <c r="AB64" s="12"/>
      <c r="AC64" s="12"/>
      <c r="AD64" s="12"/>
      <c r="AE64" s="12"/>
      <c r="AF64" s="28" t="s">
        <v>252</v>
      </c>
      <c r="AG64" s="12">
        <f>100/AG62</f>
        <v>8.3333333333333339</v>
      </c>
      <c r="AH64" s="12"/>
      <c r="AI64" s="12"/>
      <c r="AJ64" s="12"/>
      <c r="AK64" s="12"/>
      <c r="AL64" s="28" t="s">
        <v>252</v>
      </c>
      <c r="AM64" s="12">
        <f>100/AM62</f>
        <v>25</v>
      </c>
      <c r="AN64" s="12"/>
      <c r="AO64" s="12"/>
      <c r="AP64" s="12"/>
    </row>
    <row r="65" spans="1:42" ht="15.75" customHeight="1" x14ac:dyDescent="0.2">
      <c r="A65" s="109"/>
      <c r="B65" s="87" t="s">
        <v>233</v>
      </c>
      <c r="C65" s="12"/>
      <c r="D65" s="12"/>
      <c r="E65" s="12"/>
      <c r="F65" s="12"/>
      <c r="G65" s="12"/>
      <c r="H65" s="12"/>
      <c r="I65" s="12"/>
      <c r="J65" s="12"/>
      <c r="K65" s="27"/>
      <c r="L65" s="12"/>
      <c r="M65" s="12"/>
      <c r="N65" s="12"/>
      <c r="O65" s="27"/>
      <c r="P65" s="27"/>
      <c r="Q65" s="27"/>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row>
    <row r="66" spans="1:42" ht="15.75" customHeight="1" x14ac:dyDescent="0.2">
      <c r="A66" s="110"/>
      <c r="B66" s="87" t="s">
        <v>248</v>
      </c>
      <c r="C66" s="12"/>
      <c r="D66" s="12"/>
      <c r="E66" s="12"/>
      <c r="F66" s="12"/>
      <c r="G66" s="12"/>
      <c r="H66" s="12"/>
      <c r="I66" s="12"/>
      <c r="J66" s="12"/>
      <c r="K66" s="27"/>
      <c r="L66" s="12"/>
      <c r="M66" s="12"/>
      <c r="N66" s="12"/>
      <c r="O66" s="27"/>
      <c r="P66" s="27"/>
      <c r="Q66" s="27"/>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row>
    <row r="67" spans="1:42" ht="15.75" customHeight="1" x14ac:dyDescent="0.2">
      <c r="A67" s="12"/>
      <c r="B67" s="12"/>
      <c r="C67" s="12"/>
      <c r="D67" s="12"/>
      <c r="E67" s="12"/>
      <c r="F67" s="12"/>
      <c r="G67" s="12"/>
      <c r="H67" s="12"/>
      <c r="I67" s="12"/>
      <c r="J67" s="12"/>
      <c r="K67" s="27"/>
      <c r="L67" s="12"/>
      <c r="M67" s="12"/>
      <c r="N67" s="12"/>
      <c r="O67" s="27"/>
      <c r="P67" s="27"/>
      <c r="Q67" s="27"/>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row>
    <row r="68" spans="1:42" ht="15.75" customHeight="1" x14ac:dyDescent="0.2">
      <c r="A68" s="12"/>
      <c r="B68" s="12"/>
      <c r="C68" s="12"/>
      <c r="D68" s="12"/>
      <c r="E68" s="12"/>
      <c r="F68" s="12"/>
      <c r="G68" s="12"/>
      <c r="H68" s="12"/>
      <c r="I68" s="12"/>
      <c r="J68" s="12"/>
      <c r="K68" s="27"/>
      <c r="L68" s="12"/>
      <c r="M68" s="12"/>
      <c r="N68" s="12"/>
      <c r="O68" s="27"/>
      <c r="P68" s="27"/>
      <c r="Q68" s="27"/>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row>
    <row r="69" spans="1:42" ht="15.75" customHeight="1" x14ac:dyDescent="0.2">
      <c r="A69" s="69" t="s">
        <v>166</v>
      </c>
      <c r="B69" s="59">
        <v>71.590125572099637</v>
      </c>
      <c r="C69" s="12"/>
      <c r="D69" s="102" t="s">
        <v>243</v>
      </c>
      <c r="E69" s="28">
        <v>44</v>
      </c>
      <c r="F69" s="12">
        <v>0</v>
      </c>
      <c r="G69" s="12">
        <v>100</v>
      </c>
      <c r="H69" s="12">
        <v>80.800000000000011</v>
      </c>
      <c r="I69" s="12"/>
      <c r="J69" s="79" t="s">
        <v>163</v>
      </c>
      <c r="K69" s="72">
        <v>0.33</v>
      </c>
      <c r="L69" s="28">
        <v>0.37619999999999998</v>
      </c>
      <c r="M69" s="12">
        <v>0.12414599999999999</v>
      </c>
      <c r="N69" s="28">
        <v>1.47</v>
      </c>
      <c r="O69" s="27">
        <v>8.4453061224489798E-2</v>
      </c>
      <c r="P69" s="72">
        <v>0</v>
      </c>
      <c r="Q69" s="27">
        <v>100</v>
      </c>
      <c r="R69" s="12">
        <v>80.800000000000011</v>
      </c>
      <c r="S69" s="12"/>
      <c r="T69" s="62" t="s">
        <v>166</v>
      </c>
      <c r="U69" s="28">
        <v>13</v>
      </c>
      <c r="V69" s="12">
        <v>0</v>
      </c>
      <c r="W69" s="12">
        <v>100</v>
      </c>
      <c r="X69" s="12">
        <v>80.800000000000011</v>
      </c>
      <c r="Y69" s="12"/>
      <c r="Z69" s="53" t="s">
        <v>18</v>
      </c>
      <c r="AA69" s="28">
        <v>3</v>
      </c>
      <c r="AB69" s="12">
        <v>0</v>
      </c>
      <c r="AC69" s="12">
        <v>100</v>
      </c>
      <c r="AD69" s="12">
        <v>80.800000000000011</v>
      </c>
      <c r="AE69" s="12"/>
      <c r="AF69" s="62" t="s">
        <v>118</v>
      </c>
      <c r="AG69" s="28">
        <v>6</v>
      </c>
      <c r="AH69" s="12">
        <v>0</v>
      </c>
      <c r="AI69" s="12">
        <v>100</v>
      </c>
      <c r="AJ69" s="12">
        <v>80.800000000000011</v>
      </c>
      <c r="AK69" s="12"/>
      <c r="AL69" s="62" t="s">
        <v>118</v>
      </c>
      <c r="AM69" s="28">
        <v>5</v>
      </c>
      <c r="AN69" s="12">
        <v>0</v>
      </c>
      <c r="AO69" s="12">
        <v>100</v>
      </c>
      <c r="AP69" s="12">
        <v>80.800000000000011</v>
      </c>
    </row>
    <row r="70" spans="1:42" ht="15.75" customHeight="1" x14ac:dyDescent="0.2">
      <c r="A70" s="69" t="s">
        <v>144</v>
      </c>
      <c r="B70" s="59">
        <v>68.311307077861258</v>
      </c>
      <c r="C70" s="12"/>
      <c r="D70" s="62" t="s">
        <v>144</v>
      </c>
      <c r="E70" s="28">
        <v>42</v>
      </c>
      <c r="F70" s="12">
        <v>2</v>
      </c>
      <c r="G70" s="12">
        <v>95.238095238095241</v>
      </c>
      <c r="H70" s="12">
        <v>76.952380952380963</v>
      </c>
      <c r="I70" s="12"/>
      <c r="J70" s="62" t="s">
        <v>177</v>
      </c>
      <c r="K70" s="72">
        <v>8.8699999999999992</v>
      </c>
      <c r="L70" s="28">
        <v>1.3277000000000001</v>
      </c>
      <c r="M70" s="12">
        <v>11.776699000000001</v>
      </c>
      <c r="N70" s="28">
        <v>12.52</v>
      </c>
      <c r="O70" s="27">
        <v>0.94063091054313108</v>
      </c>
      <c r="P70" s="72">
        <v>0.85617784931864127</v>
      </c>
      <c r="Q70" s="27">
        <v>96.508929243617473</v>
      </c>
      <c r="R70" s="12">
        <v>77.979214828842927</v>
      </c>
      <c r="S70" s="12"/>
      <c r="T70" s="64" t="s">
        <v>184</v>
      </c>
      <c r="U70" s="28">
        <v>13</v>
      </c>
      <c r="V70" s="12">
        <v>0</v>
      </c>
      <c r="W70" s="12">
        <v>100</v>
      </c>
      <c r="X70" s="12">
        <v>80.800000000000011</v>
      </c>
      <c r="Y70" s="12"/>
      <c r="Z70" s="62" t="s">
        <v>118</v>
      </c>
      <c r="AA70" s="28">
        <v>3</v>
      </c>
      <c r="AB70" s="12">
        <v>0</v>
      </c>
      <c r="AC70" s="12">
        <v>100</v>
      </c>
      <c r="AD70" s="12">
        <v>80.800000000000011</v>
      </c>
      <c r="AE70" s="12"/>
      <c r="AF70" s="84" t="s">
        <v>146</v>
      </c>
      <c r="AG70" s="28">
        <v>6</v>
      </c>
      <c r="AH70" s="12">
        <v>0</v>
      </c>
      <c r="AI70" s="12">
        <v>100</v>
      </c>
      <c r="AJ70" s="12">
        <v>80.800000000000011</v>
      </c>
      <c r="AK70" s="12"/>
      <c r="AL70" s="62" t="s">
        <v>144</v>
      </c>
      <c r="AM70" s="28">
        <v>5</v>
      </c>
      <c r="AN70" s="12">
        <v>0</v>
      </c>
      <c r="AO70" s="12">
        <v>100</v>
      </c>
      <c r="AP70" s="12">
        <v>80.800000000000011</v>
      </c>
    </row>
    <row r="71" spans="1:42" ht="15.75" customHeight="1" x14ac:dyDescent="0.2">
      <c r="A71" s="69" t="s">
        <v>118</v>
      </c>
      <c r="B71" s="59">
        <v>67.430890549182905</v>
      </c>
      <c r="C71" s="12"/>
      <c r="D71" s="62" t="s">
        <v>118</v>
      </c>
      <c r="E71" s="28">
        <v>34</v>
      </c>
      <c r="F71" s="12">
        <v>10</v>
      </c>
      <c r="G71" s="12">
        <v>76.19047619047619</v>
      </c>
      <c r="H71" s="12">
        <v>61.561904761904763</v>
      </c>
      <c r="I71" s="12"/>
      <c r="J71" s="62" t="s">
        <v>144</v>
      </c>
      <c r="K71" s="72">
        <v>10.4</v>
      </c>
      <c r="L71" s="28">
        <v>1.3277000000000001</v>
      </c>
      <c r="M71" s="12">
        <v>13.808080000000002</v>
      </c>
      <c r="N71" s="28">
        <v>11.29</v>
      </c>
      <c r="O71" s="27">
        <v>1.2230363153232953</v>
      </c>
      <c r="P71" s="72">
        <v>1.1385832540988055</v>
      </c>
      <c r="Q71" s="27">
        <v>95.357419366485061</v>
      </c>
      <c r="R71" s="12">
        <v>77.04879484811994</v>
      </c>
      <c r="S71" s="12"/>
      <c r="T71" s="84" t="s">
        <v>146</v>
      </c>
      <c r="U71" s="28">
        <v>12</v>
      </c>
      <c r="V71" s="12">
        <v>1</v>
      </c>
      <c r="W71" s="12">
        <v>90</v>
      </c>
      <c r="X71" s="12">
        <v>72.72</v>
      </c>
      <c r="Y71" s="12"/>
      <c r="Z71" s="64" t="s">
        <v>142</v>
      </c>
      <c r="AA71" s="28">
        <v>3</v>
      </c>
      <c r="AB71" s="12">
        <v>0</v>
      </c>
      <c r="AC71" s="12">
        <v>100</v>
      </c>
      <c r="AD71" s="12">
        <v>80.800000000000011</v>
      </c>
      <c r="AE71" s="12"/>
      <c r="AF71" s="79" t="s">
        <v>147</v>
      </c>
      <c r="AG71" s="28">
        <v>6</v>
      </c>
      <c r="AH71" s="12">
        <v>0</v>
      </c>
      <c r="AI71" s="12">
        <v>100</v>
      </c>
      <c r="AJ71" s="12">
        <v>80.800000000000011</v>
      </c>
      <c r="AK71" s="12"/>
      <c r="AL71" s="79" t="s">
        <v>145</v>
      </c>
      <c r="AM71" s="28">
        <v>5</v>
      </c>
      <c r="AN71" s="12">
        <v>0</v>
      </c>
      <c r="AO71" s="12">
        <v>100</v>
      </c>
      <c r="AP71" s="12">
        <v>80.800000000000011</v>
      </c>
    </row>
    <row r="72" spans="1:42" ht="15.75" customHeight="1" x14ac:dyDescent="0.2">
      <c r="A72" s="81" t="s">
        <v>175</v>
      </c>
      <c r="B72" s="59">
        <v>65.682583724177718</v>
      </c>
      <c r="C72" s="12"/>
      <c r="D72" s="62" t="s">
        <v>166</v>
      </c>
      <c r="E72" s="28">
        <v>28</v>
      </c>
      <c r="F72" s="12">
        <v>16</v>
      </c>
      <c r="G72" s="12">
        <v>61.904761904761905</v>
      </c>
      <c r="H72" s="12">
        <v>50.019047619047619</v>
      </c>
      <c r="I72" s="12"/>
      <c r="J72" s="62" t="s">
        <v>166</v>
      </c>
      <c r="K72" s="72">
        <v>6.5</v>
      </c>
      <c r="L72" s="28">
        <v>1.3277000000000001</v>
      </c>
      <c r="M72" s="12">
        <v>8.6300500000000007</v>
      </c>
      <c r="N72" s="28">
        <v>6.24</v>
      </c>
      <c r="O72" s="27">
        <v>1.3830208333333334</v>
      </c>
      <c r="P72" s="72">
        <v>1.2985677721088436</v>
      </c>
      <c r="Q72" s="27">
        <v>94.705081452413495</v>
      </c>
      <c r="R72" s="12">
        <v>76.521705813550113</v>
      </c>
      <c r="S72" s="12"/>
      <c r="T72" s="64" t="s">
        <v>157</v>
      </c>
      <c r="U72" s="28">
        <v>12</v>
      </c>
      <c r="V72" s="12">
        <v>1</v>
      </c>
      <c r="W72" s="12">
        <v>90</v>
      </c>
      <c r="X72" s="12">
        <v>72.72</v>
      </c>
      <c r="Y72" s="12"/>
      <c r="Z72" s="62" t="s">
        <v>144</v>
      </c>
      <c r="AA72" s="28">
        <v>3</v>
      </c>
      <c r="AB72" s="12">
        <v>0</v>
      </c>
      <c r="AC72" s="12">
        <v>100</v>
      </c>
      <c r="AD72" s="12">
        <v>80.800000000000011</v>
      </c>
      <c r="AE72" s="12"/>
      <c r="AF72" s="53" t="s">
        <v>156</v>
      </c>
      <c r="AG72" s="28">
        <v>6</v>
      </c>
      <c r="AH72" s="12">
        <v>0</v>
      </c>
      <c r="AI72" s="12">
        <v>100</v>
      </c>
      <c r="AJ72" s="12">
        <v>80.800000000000011</v>
      </c>
      <c r="AK72" s="12"/>
      <c r="AL72" s="79" t="s">
        <v>147</v>
      </c>
      <c r="AM72" s="28">
        <v>5</v>
      </c>
      <c r="AN72" s="12">
        <v>0</v>
      </c>
      <c r="AO72" s="12">
        <v>100</v>
      </c>
      <c r="AP72" s="12">
        <v>80.800000000000011</v>
      </c>
    </row>
    <row r="73" spans="1:42" ht="15.75" customHeight="1" x14ac:dyDescent="0.2">
      <c r="A73" s="71" t="s">
        <v>243</v>
      </c>
      <c r="B73" s="59">
        <v>65.508736314752312</v>
      </c>
      <c r="C73" s="12"/>
      <c r="D73" s="62" t="s">
        <v>177</v>
      </c>
      <c r="E73" s="28">
        <v>15</v>
      </c>
      <c r="F73" s="12">
        <v>29</v>
      </c>
      <c r="G73" s="12">
        <v>30.952380952380949</v>
      </c>
      <c r="H73" s="12">
        <v>25.009523809523809</v>
      </c>
      <c r="I73" s="12"/>
      <c r="J73" s="62" t="s">
        <v>118</v>
      </c>
      <c r="K73" s="72">
        <v>9.9600000000000009</v>
      </c>
      <c r="L73" s="28">
        <v>1.3277000000000001</v>
      </c>
      <c r="M73" s="12">
        <v>13.223892000000003</v>
      </c>
      <c r="N73" s="28">
        <v>9.2799999999999994</v>
      </c>
      <c r="O73" s="27">
        <v>1.4249883620689658</v>
      </c>
      <c r="P73" s="72">
        <v>1.340535300844476</v>
      </c>
      <c r="Q73" s="27">
        <v>94.533958580683972</v>
      </c>
      <c r="R73" s="12">
        <v>76.38343853319266</v>
      </c>
      <c r="S73" s="12"/>
      <c r="T73" s="84" t="s">
        <v>169</v>
      </c>
      <c r="U73" s="28">
        <v>11</v>
      </c>
      <c r="V73" s="12">
        <v>2</v>
      </c>
      <c r="W73" s="12">
        <v>80</v>
      </c>
      <c r="X73" s="12">
        <v>64.64</v>
      </c>
      <c r="Y73" s="12"/>
      <c r="Z73" s="79" t="s">
        <v>145</v>
      </c>
      <c r="AA73" s="28">
        <v>3</v>
      </c>
      <c r="AB73" s="12">
        <v>0</v>
      </c>
      <c r="AC73" s="12">
        <v>100</v>
      </c>
      <c r="AD73" s="12">
        <v>80.800000000000011</v>
      </c>
      <c r="AE73" s="12"/>
      <c r="AF73" s="64" t="s">
        <v>157</v>
      </c>
      <c r="AG73" s="28">
        <v>6</v>
      </c>
      <c r="AH73" s="12">
        <v>0</v>
      </c>
      <c r="AI73" s="12">
        <v>100</v>
      </c>
      <c r="AJ73" s="12">
        <v>80.800000000000011</v>
      </c>
      <c r="AK73" s="12"/>
      <c r="AL73" s="65" t="s">
        <v>148</v>
      </c>
      <c r="AM73" s="28">
        <v>5</v>
      </c>
      <c r="AN73" s="12">
        <v>0</v>
      </c>
      <c r="AO73" s="12">
        <v>100</v>
      </c>
      <c r="AP73" s="12">
        <v>80.800000000000011</v>
      </c>
    </row>
    <row r="74" spans="1:42" ht="15.75" customHeight="1" x14ac:dyDescent="0.2">
      <c r="A74" s="71" t="s">
        <v>157</v>
      </c>
      <c r="B74" s="59">
        <v>65.306159900149311</v>
      </c>
      <c r="C74" s="12"/>
      <c r="D74" s="62" t="s">
        <v>194</v>
      </c>
      <c r="E74" s="28">
        <v>13</v>
      </c>
      <c r="F74" s="12">
        <v>31</v>
      </c>
      <c r="G74" s="12">
        <v>26.19047619047619</v>
      </c>
      <c r="H74" s="12">
        <v>21.161904761904761</v>
      </c>
      <c r="I74" s="12"/>
      <c r="J74" s="62" t="s">
        <v>180</v>
      </c>
      <c r="K74" s="72">
        <v>10</v>
      </c>
      <c r="L74" s="28">
        <v>1.3277000000000001</v>
      </c>
      <c r="M74" s="12">
        <v>13.277000000000001</v>
      </c>
      <c r="N74" s="28">
        <v>7.97</v>
      </c>
      <c r="O74" s="27">
        <v>1.6658720200752826</v>
      </c>
      <c r="P74" s="72">
        <v>1.5814189588507928</v>
      </c>
      <c r="Q74" s="27">
        <v>93.551753896428778</v>
      </c>
      <c r="R74" s="12">
        <v>75.589817148314452</v>
      </c>
      <c r="S74" s="12"/>
      <c r="T74" s="84" t="s">
        <v>175</v>
      </c>
      <c r="U74" s="28">
        <v>11</v>
      </c>
      <c r="V74" s="12">
        <v>2</v>
      </c>
      <c r="W74" s="12">
        <v>80</v>
      </c>
      <c r="X74" s="12">
        <v>64.64</v>
      </c>
      <c r="Y74" s="12"/>
      <c r="Z74" s="84" t="s">
        <v>146</v>
      </c>
      <c r="AA74" s="28">
        <v>3</v>
      </c>
      <c r="AB74" s="12">
        <v>0</v>
      </c>
      <c r="AC74" s="12">
        <v>100</v>
      </c>
      <c r="AD74" s="12">
        <v>80.800000000000011</v>
      </c>
      <c r="AE74" s="12"/>
      <c r="AF74" s="64" t="s">
        <v>159</v>
      </c>
      <c r="AG74" s="28">
        <v>6</v>
      </c>
      <c r="AH74" s="12">
        <v>0</v>
      </c>
      <c r="AI74" s="12">
        <v>100</v>
      </c>
      <c r="AJ74" s="12">
        <v>80.800000000000011</v>
      </c>
      <c r="AK74" s="12"/>
      <c r="AL74" s="84" t="s">
        <v>151</v>
      </c>
      <c r="AM74" s="28">
        <v>5</v>
      </c>
      <c r="AN74" s="12">
        <v>0</v>
      </c>
      <c r="AO74" s="12">
        <v>100</v>
      </c>
      <c r="AP74" s="12">
        <v>80.800000000000011</v>
      </c>
    </row>
    <row r="75" spans="1:42" ht="15.75" customHeight="1" x14ac:dyDescent="0.2">
      <c r="A75" s="69" t="s">
        <v>164</v>
      </c>
      <c r="B75" s="59">
        <v>64.895443467185174</v>
      </c>
      <c r="C75" s="12"/>
      <c r="D75" s="62" t="s">
        <v>164</v>
      </c>
      <c r="E75" s="28">
        <v>11</v>
      </c>
      <c r="F75" s="12">
        <v>33</v>
      </c>
      <c r="G75" s="12">
        <v>21.428571428571431</v>
      </c>
      <c r="H75" s="12">
        <v>17.314285714285717</v>
      </c>
      <c r="I75" s="12"/>
      <c r="J75" s="102" t="s">
        <v>243</v>
      </c>
      <c r="K75" s="72">
        <v>29.9</v>
      </c>
      <c r="L75" s="28">
        <v>0.96499999999999997</v>
      </c>
      <c r="M75" s="12">
        <v>28.853499999999997</v>
      </c>
      <c r="N75" s="28">
        <v>16.28</v>
      </c>
      <c r="O75" s="27">
        <v>1.7723280098280094</v>
      </c>
      <c r="P75" s="72">
        <v>1.6878749486035196</v>
      </c>
      <c r="Q75" s="27">
        <v>93.117678904926422</v>
      </c>
      <c r="R75" s="12">
        <v>75.239084555180554</v>
      </c>
      <c r="S75" s="12"/>
      <c r="T75" s="79" t="s">
        <v>182</v>
      </c>
      <c r="U75" s="28">
        <v>11</v>
      </c>
      <c r="V75" s="12">
        <v>2</v>
      </c>
      <c r="W75" s="12">
        <v>80</v>
      </c>
      <c r="X75" s="12">
        <v>64.64</v>
      </c>
      <c r="Y75" s="12"/>
      <c r="Z75" s="79" t="s">
        <v>147</v>
      </c>
      <c r="AA75" s="28">
        <v>3</v>
      </c>
      <c r="AB75" s="12">
        <v>0</v>
      </c>
      <c r="AC75" s="12">
        <v>100</v>
      </c>
      <c r="AD75" s="12">
        <v>80.800000000000011</v>
      </c>
      <c r="AE75" s="12"/>
      <c r="AF75" s="33" t="s">
        <v>162</v>
      </c>
      <c r="AG75" s="28">
        <v>6</v>
      </c>
      <c r="AH75" s="12">
        <v>0</v>
      </c>
      <c r="AI75" s="12">
        <v>100</v>
      </c>
      <c r="AJ75" s="12">
        <v>80.800000000000011</v>
      </c>
      <c r="AK75" s="12"/>
      <c r="AL75" s="84" t="s">
        <v>154</v>
      </c>
      <c r="AM75" s="28">
        <v>5</v>
      </c>
      <c r="AN75" s="12">
        <v>0</v>
      </c>
      <c r="AO75" s="12">
        <v>100</v>
      </c>
      <c r="AP75" s="12">
        <v>80.800000000000011</v>
      </c>
    </row>
    <row r="76" spans="1:42" ht="15.75" customHeight="1" x14ac:dyDescent="0.2">
      <c r="A76" s="69" t="s">
        <v>177</v>
      </c>
      <c r="B76" s="59">
        <v>64.29812310639447</v>
      </c>
      <c r="C76" s="12"/>
      <c r="D76" s="84" t="s">
        <v>151</v>
      </c>
      <c r="E76" s="28">
        <v>10</v>
      </c>
      <c r="F76" s="12">
        <v>34</v>
      </c>
      <c r="G76" s="12">
        <v>19.047619047619051</v>
      </c>
      <c r="H76" s="12">
        <v>15.390476190476194</v>
      </c>
      <c r="I76" s="12"/>
      <c r="J76" s="64" t="s">
        <v>185</v>
      </c>
      <c r="K76" s="72">
        <v>33</v>
      </c>
      <c r="L76" s="28">
        <v>0.1615</v>
      </c>
      <c r="M76" s="12">
        <v>5.3295000000000003</v>
      </c>
      <c r="N76" s="28">
        <v>2.75</v>
      </c>
      <c r="O76" s="27">
        <v>1.9380000000000002</v>
      </c>
      <c r="P76" s="72">
        <v>1.8535469387755104</v>
      </c>
      <c r="Q76" s="27">
        <v>92.442150286075304</v>
      </c>
      <c r="R76" s="12">
        <v>74.693257431148851</v>
      </c>
      <c r="S76" s="12"/>
      <c r="T76" s="84" t="s">
        <v>193</v>
      </c>
      <c r="U76" s="28">
        <v>11</v>
      </c>
      <c r="V76" s="12">
        <v>2</v>
      </c>
      <c r="W76" s="12">
        <v>80</v>
      </c>
      <c r="X76" s="12">
        <v>64.64</v>
      </c>
      <c r="Y76" s="12"/>
      <c r="Z76" s="65" t="s">
        <v>148</v>
      </c>
      <c r="AA76" s="28">
        <v>3</v>
      </c>
      <c r="AB76" s="12">
        <v>0</v>
      </c>
      <c r="AC76" s="12">
        <v>100</v>
      </c>
      <c r="AD76" s="12">
        <v>80.800000000000011</v>
      </c>
      <c r="AE76" s="12"/>
      <c r="AF76" s="79" t="s">
        <v>163</v>
      </c>
      <c r="AG76" s="28">
        <v>6</v>
      </c>
      <c r="AH76" s="12">
        <v>0</v>
      </c>
      <c r="AI76" s="12">
        <v>100</v>
      </c>
      <c r="AJ76" s="12">
        <v>80.800000000000011</v>
      </c>
      <c r="AK76" s="12"/>
      <c r="AL76" s="64" t="s">
        <v>157</v>
      </c>
      <c r="AM76" s="28">
        <v>5</v>
      </c>
      <c r="AN76" s="12">
        <v>0</v>
      </c>
      <c r="AO76" s="12">
        <v>100</v>
      </c>
      <c r="AP76" s="12">
        <v>80.800000000000011</v>
      </c>
    </row>
    <row r="77" spans="1:42" ht="15.75" customHeight="1" x14ac:dyDescent="0.2">
      <c r="A77" s="81" t="s">
        <v>191</v>
      </c>
      <c r="B77" s="59">
        <v>63.167176138462317</v>
      </c>
      <c r="C77" s="12"/>
      <c r="D77" s="84" t="s">
        <v>165</v>
      </c>
      <c r="E77" s="28">
        <v>10</v>
      </c>
      <c r="F77" s="12">
        <v>34</v>
      </c>
      <c r="G77" s="12">
        <v>19.047619047619051</v>
      </c>
      <c r="H77" s="12">
        <v>15.390476190476194</v>
      </c>
      <c r="I77" s="12"/>
      <c r="J77" s="64" t="s">
        <v>159</v>
      </c>
      <c r="K77" s="72">
        <v>29900</v>
      </c>
      <c r="L77" s="28">
        <v>1E-4</v>
      </c>
      <c r="M77" s="12">
        <v>2.99</v>
      </c>
      <c r="N77" s="28">
        <v>1.47</v>
      </c>
      <c r="O77" s="27">
        <v>2.0340136054421771</v>
      </c>
      <c r="P77" s="72">
        <v>1.9495605442176873</v>
      </c>
      <c r="Q77" s="27">
        <v>92.050654184604355</v>
      </c>
      <c r="R77" s="12">
        <v>74.376928581160328</v>
      </c>
      <c r="S77" s="12"/>
      <c r="T77" s="84" t="s">
        <v>195</v>
      </c>
      <c r="U77" s="28">
        <v>11</v>
      </c>
      <c r="V77" s="12">
        <v>2</v>
      </c>
      <c r="W77" s="12">
        <v>80</v>
      </c>
      <c r="X77" s="12">
        <v>64.64</v>
      </c>
      <c r="Y77" s="12"/>
      <c r="Z77" s="84" t="s">
        <v>151</v>
      </c>
      <c r="AA77" s="28">
        <v>3</v>
      </c>
      <c r="AB77" s="12">
        <v>0</v>
      </c>
      <c r="AC77" s="12">
        <v>100</v>
      </c>
      <c r="AD77" s="12">
        <v>80.800000000000011</v>
      </c>
      <c r="AE77" s="12"/>
      <c r="AF77" s="62" t="s">
        <v>164</v>
      </c>
      <c r="AG77" s="28">
        <v>6</v>
      </c>
      <c r="AH77" s="12">
        <v>0</v>
      </c>
      <c r="AI77" s="12">
        <v>100</v>
      </c>
      <c r="AJ77" s="12">
        <v>80.800000000000011</v>
      </c>
      <c r="AK77" s="12"/>
      <c r="AL77" s="33" t="s">
        <v>162</v>
      </c>
      <c r="AM77" s="28">
        <v>5</v>
      </c>
      <c r="AN77" s="12">
        <v>0</v>
      </c>
      <c r="AO77" s="12">
        <v>100</v>
      </c>
      <c r="AP77" s="12">
        <v>80.800000000000011</v>
      </c>
    </row>
    <row r="78" spans="1:42" ht="15.75" customHeight="1" x14ac:dyDescent="0.2">
      <c r="A78" s="81" t="s">
        <v>181</v>
      </c>
      <c r="B78" s="59">
        <v>63.093012591258372</v>
      </c>
      <c r="C78" s="12"/>
      <c r="D78" s="64" t="s">
        <v>172</v>
      </c>
      <c r="E78" s="28">
        <v>10</v>
      </c>
      <c r="F78" s="12">
        <v>34</v>
      </c>
      <c r="G78" s="12">
        <v>19.047619047619051</v>
      </c>
      <c r="H78" s="12">
        <v>15.390476190476194</v>
      </c>
      <c r="I78" s="12"/>
      <c r="J78" s="62" t="s">
        <v>164</v>
      </c>
      <c r="K78" s="72">
        <v>12.16</v>
      </c>
      <c r="L78" s="28">
        <v>1.5636000000000001</v>
      </c>
      <c r="M78" s="12">
        <v>19.013376000000001</v>
      </c>
      <c r="N78" s="28">
        <v>7.85</v>
      </c>
      <c r="O78" s="27">
        <v>2.4220861146496819</v>
      </c>
      <c r="P78" s="72">
        <v>2.3376330534251921</v>
      </c>
      <c r="Q78" s="27">
        <v>90.468286001021383</v>
      </c>
      <c r="R78" s="12">
        <v>73.098375088825279</v>
      </c>
      <c r="S78" s="12"/>
      <c r="T78" s="79" t="s">
        <v>147</v>
      </c>
      <c r="U78" s="28">
        <v>10</v>
      </c>
      <c r="V78" s="12">
        <v>3</v>
      </c>
      <c r="W78" s="12">
        <v>70</v>
      </c>
      <c r="X78" s="12">
        <v>56.56</v>
      </c>
      <c r="Y78" s="12"/>
      <c r="Z78" s="84" t="s">
        <v>152</v>
      </c>
      <c r="AA78" s="28">
        <v>3</v>
      </c>
      <c r="AB78" s="12">
        <v>0</v>
      </c>
      <c r="AC78" s="12">
        <v>100</v>
      </c>
      <c r="AD78" s="12">
        <v>80.800000000000011</v>
      </c>
      <c r="AE78" s="12"/>
      <c r="AF78" s="84" t="s">
        <v>165</v>
      </c>
      <c r="AG78" s="28">
        <v>6</v>
      </c>
      <c r="AH78" s="12">
        <v>0</v>
      </c>
      <c r="AI78" s="12">
        <v>100</v>
      </c>
      <c r="AJ78" s="12">
        <v>80.800000000000011</v>
      </c>
      <c r="AK78" s="12"/>
      <c r="AL78" s="62" t="s">
        <v>164</v>
      </c>
      <c r="AM78" s="28">
        <v>5</v>
      </c>
      <c r="AN78" s="12">
        <v>0</v>
      </c>
      <c r="AO78" s="12">
        <v>100</v>
      </c>
      <c r="AP78" s="12">
        <v>80.800000000000011</v>
      </c>
    </row>
    <row r="79" spans="1:42" ht="15.75" customHeight="1" x14ac:dyDescent="0.2">
      <c r="A79" s="73" t="s">
        <v>189</v>
      </c>
      <c r="B79" s="59">
        <v>62.645930503088785</v>
      </c>
      <c r="C79" s="12"/>
      <c r="D79" s="84" t="s">
        <v>175</v>
      </c>
      <c r="E79" s="28">
        <v>10</v>
      </c>
      <c r="F79" s="12">
        <v>34</v>
      </c>
      <c r="G79" s="12">
        <v>19.047619047619051</v>
      </c>
      <c r="H79" s="12">
        <v>15.390476190476194</v>
      </c>
      <c r="I79" s="12"/>
      <c r="J79" s="71" t="s">
        <v>244</v>
      </c>
      <c r="K79" s="72">
        <v>150</v>
      </c>
      <c r="L79" s="28">
        <v>9.9000000000000008E-3</v>
      </c>
      <c r="M79" s="12">
        <v>1.4850000000000001</v>
      </c>
      <c r="N79" s="28">
        <v>0.52</v>
      </c>
      <c r="O79" s="27">
        <v>2.8557692307692308</v>
      </c>
      <c r="P79" s="72">
        <v>2.771316169544741</v>
      </c>
      <c r="Q79" s="27">
        <v>88.699940270719338</v>
      </c>
      <c r="R79" s="12">
        <v>71.669551738741234</v>
      </c>
      <c r="S79" s="12"/>
      <c r="T79" s="84" t="s">
        <v>152</v>
      </c>
      <c r="U79" s="28">
        <v>10</v>
      </c>
      <c r="V79" s="12">
        <v>3</v>
      </c>
      <c r="W79" s="12">
        <v>70</v>
      </c>
      <c r="X79" s="12">
        <v>56.56</v>
      </c>
      <c r="Y79" s="12"/>
      <c r="Z79" s="53" t="s">
        <v>153</v>
      </c>
      <c r="AA79" s="28">
        <v>3</v>
      </c>
      <c r="AB79" s="12">
        <v>0</v>
      </c>
      <c r="AC79" s="12">
        <v>100</v>
      </c>
      <c r="AD79" s="12">
        <v>80.800000000000011</v>
      </c>
      <c r="AE79" s="12"/>
      <c r="AF79" s="84" t="s">
        <v>175</v>
      </c>
      <c r="AG79" s="28">
        <v>6</v>
      </c>
      <c r="AH79" s="12">
        <v>0</v>
      </c>
      <c r="AI79" s="12">
        <v>100</v>
      </c>
      <c r="AJ79" s="12">
        <v>80.800000000000011</v>
      </c>
      <c r="AK79" s="12"/>
      <c r="AL79" s="84" t="s">
        <v>165</v>
      </c>
      <c r="AM79" s="28">
        <v>5</v>
      </c>
      <c r="AN79" s="12">
        <v>0</v>
      </c>
      <c r="AO79" s="12">
        <v>100</v>
      </c>
      <c r="AP79" s="12">
        <v>80.800000000000011</v>
      </c>
    </row>
    <row r="80" spans="1:42" ht="15.75" customHeight="1" x14ac:dyDescent="0.2">
      <c r="A80" s="81" t="s">
        <v>165</v>
      </c>
      <c r="B80" s="59">
        <v>62.483725879739012</v>
      </c>
      <c r="C80" s="12"/>
      <c r="D80" s="84" t="s">
        <v>181</v>
      </c>
      <c r="E80" s="28">
        <v>10</v>
      </c>
      <c r="F80" s="12">
        <v>34</v>
      </c>
      <c r="G80" s="12">
        <v>19.047619047619051</v>
      </c>
      <c r="H80" s="12">
        <v>15.390476190476194</v>
      </c>
      <c r="I80" s="12"/>
      <c r="J80" s="84" t="s">
        <v>175</v>
      </c>
      <c r="K80" s="72">
        <v>25</v>
      </c>
      <c r="L80" s="28">
        <v>1</v>
      </c>
      <c r="M80" s="12">
        <v>25</v>
      </c>
      <c r="N80" s="28">
        <v>8.75</v>
      </c>
      <c r="O80" s="27">
        <v>2.8571428571428572</v>
      </c>
      <c r="P80" s="72">
        <v>2.7726897959183674</v>
      </c>
      <c r="Q80" s="27">
        <v>88.694339300235256</v>
      </c>
      <c r="R80" s="12">
        <v>71.665026154590095</v>
      </c>
      <c r="S80" s="12"/>
      <c r="T80" s="62" t="s">
        <v>158</v>
      </c>
      <c r="U80" s="28">
        <v>10</v>
      </c>
      <c r="V80" s="12">
        <v>3</v>
      </c>
      <c r="W80" s="12">
        <v>70</v>
      </c>
      <c r="X80" s="12">
        <v>56.56</v>
      </c>
      <c r="Y80" s="12"/>
      <c r="Z80" s="84" t="s">
        <v>154</v>
      </c>
      <c r="AA80" s="28">
        <v>3</v>
      </c>
      <c r="AB80" s="12">
        <v>0</v>
      </c>
      <c r="AC80" s="12">
        <v>100</v>
      </c>
      <c r="AD80" s="12">
        <v>80.800000000000011</v>
      </c>
      <c r="AE80" s="12"/>
      <c r="AF80" s="64" t="s">
        <v>176</v>
      </c>
      <c r="AG80" s="28">
        <v>6</v>
      </c>
      <c r="AH80" s="12">
        <v>0</v>
      </c>
      <c r="AI80" s="12">
        <v>100</v>
      </c>
      <c r="AJ80" s="12">
        <v>80.800000000000011</v>
      </c>
      <c r="AK80" s="12"/>
      <c r="AL80" s="62" t="s">
        <v>166</v>
      </c>
      <c r="AM80" s="28">
        <v>5</v>
      </c>
      <c r="AN80" s="12">
        <v>0</v>
      </c>
      <c r="AO80" s="12">
        <v>100</v>
      </c>
      <c r="AP80" s="12">
        <v>80.800000000000011</v>
      </c>
    </row>
    <row r="81" spans="1:42" ht="15.75" customHeight="1" x14ac:dyDescent="0.2">
      <c r="A81" s="69" t="s">
        <v>194</v>
      </c>
      <c r="B81" s="59">
        <v>62.362595282758768</v>
      </c>
      <c r="C81" s="12"/>
      <c r="D81" s="79" t="s">
        <v>145</v>
      </c>
      <c r="E81" s="28">
        <v>9</v>
      </c>
      <c r="F81" s="12">
        <v>35</v>
      </c>
      <c r="G81" s="12">
        <v>16.666666666666671</v>
      </c>
      <c r="H81" s="12">
        <v>13.466666666666672</v>
      </c>
      <c r="I81" s="12"/>
      <c r="J81" s="65" t="s">
        <v>189</v>
      </c>
      <c r="K81" s="72">
        <v>67</v>
      </c>
      <c r="L81" s="28">
        <v>0.27729999999999999</v>
      </c>
      <c r="M81" s="12">
        <v>18.5791</v>
      </c>
      <c r="N81" s="28">
        <v>6.41</v>
      </c>
      <c r="O81" s="27">
        <v>2.8984555382215289</v>
      </c>
      <c r="P81" s="72">
        <v>2.8140024769970391</v>
      </c>
      <c r="Q81" s="27">
        <v>88.525886574091629</v>
      </c>
      <c r="R81" s="12">
        <v>71.528916351866044</v>
      </c>
      <c r="S81" s="12"/>
      <c r="T81" s="62" t="s">
        <v>164</v>
      </c>
      <c r="U81" s="28">
        <v>10</v>
      </c>
      <c r="V81" s="12">
        <v>3</v>
      </c>
      <c r="W81" s="12">
        <v>70</v>
      </c>
      <c r="X81" s="12">
        <v>56.56</v>
      </c>
      <c r="Y81" s="12"/>
      <c r="Z81" s="65" t="s">
        <v>155</v>
      </c>
      <c r="AA81" s="28">
        <v>3</v>
      </c>
      <c r="AB81" s="12">
        <v>0</v>
      </c>
      <c r="AC81" s="12">
        <v>100</v>
      </c>
      <c r="AD81" s="12">
        <v>80.800000000000011</v>
      </c>
      <c r="AE81" s="12"/>
      <c r="AF81" s="62" t="s">
        <v>177</v>
      </c>
      <c r="AG81" s="28">
        <v>6</v>
      </c>
      <c r="AH81" s="12">
        <v>0</v>
      </c>
      <c r="AI81" s="12">
        <v>100</v>
      </c>
      <c r="AJ81" s="12">
        <v>80.800000000000011</v>
      </c>
      <c r="AK81" s="12"/>
      <c r="AL81" s="64" t="s">
        <v>167</v>
      </c>
      <c r="AM81" s="28">
        <v>5</v>
      </c>
      <c r="AN81" s="12">
        <v>0</v>
      </c>
      <c r="AO81" s="12">
        <v>100</v>
      </c>
      <c r="AP81" s="12">
        <v>80.800000000000011</v>
      </c>
    </row>
    <row r="82" spans="1:42" ht="15.75" customHeight="1" x14ac:dyDescent="0.2">
      <c r="A82" s="81" t="s">
        <v>146</v>
      </c>
      <c r="B82" s="59">
        <v>61.615220320094984</v>
      </c>
      <c r="C82" s="12"/>
      <c r="D82" s="33" t="s">
        <v>162</v>
      </c>
      <c r="E82" s="28">
        <v>9</v>
      </c>
      <c r="F82" s="12">
        <v>35</v>
      </c>
      <c r="G82" s="12">
        <v>16.666666666666671</v>
      </c>
      <c r="H82" s="12">
        <v>13.466666666666672</v>
      </c>
      <c r="I82" s="12"/>
      <c r="J82" s="84" t="s">
        <v>181</v>
      </c>
      <c r="K82" s="72">
        <v>34</v>
      </c>
      <c r="L82" s="28">
        <v>1</v>
      </c>
      <c r="M82" s="12">
        <v>34</v>
      </c>
      <c r="N82" s="28">
        <v>11.05</v>
      </c>
      <c r="O82" s="27">
        <v>3.0769230769230766</v>
      </c>
      <c r="P82" s="72">
        <v>2.9924700156985868</v>
      </c>
      <c r="Q82" s="27">
        <v>87.798184022781328</v>
      </c>
      <c r="R82" s="12">
        <v>70.940932690407323</v>
      </c>
      <c r="S82" s="12"/>
      <c r="T82" s="64" t="s">
        <v>176</v>
      </c>
      <c r="U82" s="28">
        <v>10</v>
      </c>
      <c r="V82" s="12">
        <v>3</v>
      </c>
      <c r="W82" s="12">
        <v>70</v>
      </c>
      <c r="X82" s="12">
        <v>56.56</v>
      </c>
      <c r="Y82" s="12"/>
      <c r="Z82" s="53" t="s">
        <v>156</v>
      </c>
      <c r="AA82" s="28">
        <v>3</v>
      </c>
      <c r="AB82" s="12">
        <v>0</v>
      </c>
      <c r="AC82" s="12">
        <v>100</v>
      </c>
      <c r="AD82" s="12">
        <v>80.800000000000011</v>
      </c>
      <c r="AE82" s="12"/>
      <c r="AF82" s="79" t="s">
        <v>179</v>
      </c>
      <c r="AG82" s="28">
        <v>6</v>
      </c>
      <c r="AH82" s="12">
        <v>0</v>
      </c>
      <c r="AI82" s="12">
        <v>100</v>
      </c>
      <c r="AJ82" s="12">
        <v>80.800000000000011</v>
      </c>
      <c r="AK82" s="12"/>
      <c r="AL82" s="79" t="s">
        <v>168</v>
      </c>
      <c r="AM82" s="28">
        <v>5</v>
      </c>
      <c r="AN82" s="12">
        <v>0</v>
      </c>
      <c r="AO82" s="12">
        <v>100</v>
      </c>
      <c r="AP82" s="12">
        <v>80.800000000000011</v>
      </c>
    </row>
    <row r="83" spans="1:42" ht="15.75" customHeight="1" x14ac:dyDescent="0.2">
      <c r="A83" s="71" t="s">
        <v>184</v>
      </c>
      <c r="B83" s="59">
        <v>60.608771714721939</v>
      </c>
      <c r="C83" s="12"/>
      <c r="D83" s="65" t="s">
        <v>189</v>
      </c>
      <c r="E83" s="28">
        <v>9</v>
      </c>
      <c r="F83" s="12">
        <v>35</v>
      </c>
      <c r="G83" s="12">
        <v>16.666666666666671</v>
      </c>
      <c r="H83" s="12">
        <v>13.466666666666672</v>
      </c>
      <c r="I83" s="12"/>
      <c r="J83" s="62" t="s">
        <v>194</v>
      </c>
      <c r="K83" s="72">
        <v>27.68</v>
      </c>
      <c r="L83" s="28">
        <v>0.31690000000000002</v>
      </c>
      <c r="M83" s="12">
        <v>8.7717919999999996</v>
      </c>
      <c r="N83" s="28">
        <v>2.66</v>
      </c>
      <c r="O83" s="27">
        <v>3.2976661654135335</v>
      </c>
      <c r="P83" s="72">
        <v>3.2132131041890437</v>
      </c>
      <c r="Q83" s="27">
        <v>86.898102641890816</v>
      </c>
      <c r="R83" s="12">
        <v>70.21366693464779</v>
      </c>
      <c r="S83" s="12"/>
      <c r="T83" s="79" t="s">
        <v>178</v>
      </c>
      <c r="U83" s="28">
        <v>10</v>
      </c>
      <c r="V83" s="12">
        <v>3</v>
      </c>
      <c r="W83" s="12">
        <v>70</v>
      </c>
      <c r="X83" s="12">
        <v>56.56</v>
      </c>
      <c r="Y83" s="12"/>
      <c r="Z83" s="64" t="s">
        <v>157</v>
      </c>
      <c r="AA83" s="28">
        <v>3</v>
      </c>
      <c r="AB83" s="12">
        <v>0</v>
      </c>
      <c r="AC83" s="12">
        <v>100</v>
      </c>
      <c r="AD83" s="12">
        <v>80.800000000000011</v>
      </c>
      <c r="AE83" s="12"/>
      <c r="AF83" s="79" t="s">
        <v>182</v>
      </c>
      <c r="AG83" s="28">
        <v>6</v>
      </c>
      <c r="AH83" s="12">
        <v>0</v>
      </c>
      <c r="AI83" s="12">
        <v>100</v>
      </c>
      <c r="AJ83" s="12">
        <v>80.800000000000011</v>
      </c>
      <c r="AK83" s="12"/>
      <c r="AL83" s="84" t="s">
        <v>170</v>
      </c>
      <c r="AM83" s="28">
        <v>5</v>
      </c>
      <c r="AN83" s="12">
        <v>0</v>
      </c>
      <c r="AO83" s="12">
        <v>100</v>
      </c>
      <c r="AP83" s="12">
        <v>80.800000000000011</v>
      </c>
    </row>
    <row r="84" spans="1:42" ht="15.75" customHeight="1" x14ac:dyDescent="0.2">
      <c r="A84" s="81" t="s">
        <v>195</v>
      </c>
      <c r="B84" s="59">
        <v>60.139597361606377</v>
      </c>
      <c r="C84" s="12"/>
      <c r="D84" s="84" t="s">
        <v>191</v>
      </c>
      <c r="E84" s="28">
        <v>9</v>
      </c>
      <c r="F84" s="12">
        <v>35</v>
      </c>
      <c r="G84" s="12">
        <v>16.666666666666671</v>
      </c>
      <c r="H84" s="12">
        <v>13.466666666666672</v>
      </c>
      <c r="I84" s="12"/>
      <c r="J84" s="84" t="s">
        <v>193</v>
      </c>
      <c r="K84" s="72">
        <v>35</v>
      </c>
      <c r="L84" s="28">
        <v>0.97109999999999996</v>
      </c>
      <c r="M84" s="12">
        <v>33.988500000000002</v>
      </c>
      <c r="N84" s="28">
        <v>9.9499999999999993</v>
      </c>
      <c r="O84" s="27">
        <v>3.4159296482412063</v>
      </c>
      <c r="P84" s="72">
        <v>3.3314765870167165</v>
      </c>
      <c r="Q84" s="27">
        <v>86.415882520480054</v>
      </c>
      <c r="R84" s="12">
        <v>69.824033076547892</v>
      </c>
      <c r="S84" s="12"/>
      <c r="T84" s="84" t="s">
        <v>181</v>
      </c>
      <c r="U84" s="28">
        <v>10</v>
      </c>
      <c r="V84" s="12">
        <v>3</v>
      </c>
      <c r="W84" s="12">
        <v>70</v>
      </c>
      <c r="X84" s="12">
        <v>56.56</v>
      </c>
      <c r="Y84" s="12"/>
      <c r="Z84" s="64" t="s">
        <v>159</v>
      </c>
      <c r="AA84" s="28">
        <v>3</v>
      </c>
      <c r="AB84" s="12">
        <v>0</v>
      </c>
      <c r="AC84" s="12">
        <v>100</v>
      </c>
      <c r="AD84" s="12">
        <v>80.800000000000011</v>
      </c>
      <c r="AE84" s="12"/>
      <c r="AF84" s="79" t="s">
        <v>183</v>
      </c>
      <c r="AG84" s="28">
        <v>6</v>
      </c>
      <c r="AH84" s="12">
        <v>0</v>
      </c>
      <c r="AI84" s="12">
        <v>100</v>
      </c>
      <c r="AJ84" s="12">
        <v>80.800000000000011</v>
      </c>
      <c r="AK84" s="12"/>
      <c r="AL84" s="84" t="s">
        <v>175</v>
      </c>
      <c r="AM84" s="28">
        <v>5</v>
      </c>
      <c r="AN84" s="12">
        <v>0</v>
      </c>
      <c r="AO84" s="12">
        <v>100</v>
      </c>
      <c r="AP84" s="12">
        <v>80.800000000000011</v>
      </c>
    </row>
    <row r="85" spans="1:42" ht="15.75" customHeight="1" x14ac:dyDescent="0.2">
      <c r="A85" s="81" t="s">
        <v>151</v>
      </c>
      <c r="B85" s="59">
        <v>60.050700191339892</v>
      </c>
      <c r="C85" s="12"/>
      <c r="D85" s="79" t="s">
        <v>168</v>
      </c>
      <c r="E85" s="28">
        <v>8</v>
      </c>
      <c r="F85" s="12">
        <v>36</v>
      </c>
      <c r="G85" s="12">
        <v>14.285714285714292</v>
      </c>
      <c r="H85" s="12">
        <v>11.542857142857148</v>
      </c>
      <c r="I85" s="12"/>
      <c r="J85" s="84" t="s">
        <v>165</v>
      </c>
      <c r="K85" s="72">
        <v>34</v>
      </c>
      <c r="L85" s="28">
        <v>1</v>
      </c>
      <c r="M85" s="12">
        <v>34</v>
      </c>
      <c r="N85" s="28">
        <v>9</v>
      </c>
      <c r="O85" s="27">
        <v>3.7777777777777777</v>
      </c>
      <c r="P85" s="72">
        <v>3.6933247165532879</v>
      </c>
      <c r="Q85" s="27">
        <v>84.940444415789372</v>
      </c>
      <c r="R85" s="12">
        <v>68.631879087957813</v>
      </c>
      <c r="S85" s="12"/>
      <c r="T85" s="64" t="s">
        <v>186</v>
      </c>
      <c r="U85" s="28">
        <v>10</v>
      </c>
      <c r="V85" s="12">
        <v>3</v>
      </c>
      <c r="W85" s="12">
        <v>70</v>
      </c>
      <c r="X85" s="12">
        <v>56.56</v>
      </c>
      <c r="Y85" s="12"/>
      <c r="Z85" s="53" t="s">
        <v>160</v>
      </c>
      <c r="AA85" s="28">
        <v>3</v>
      </c>
      <c r="AB85" s="12">
        <v>0</v>
      </c>
      <c r="AC85" s="12">
        <v>100</v>
      </c>
      <c r="AD85" s="12">
        <v>80.800000000000011</v>
      </c>
      <c r="AE85" s="12"/>
      <c r="AF85" s="64" t="s">
        <v>184</v>
      </c>
      <c r="AG85" s="28">
        <v>6</v>
      </c>
      <c r="AH85" s="12">
        <v>0</v>
      </c>
      <c r="AI85" s="12">
        <v>100</v>
      </c>
      <c r="AJ85" s="12">
        <v>80.800000000000011</v>
      </c>
      <c r="AK85" s="12"/>
      <c r="AL85" s="62" t="s">
        <v>177</v>
      </c>
      <c r="AM85" s="28">
        <v>5</v>
      </c>
      <c r="AN85" s="12">
        <v>0</v>
      </c>
      <c r="AO85" s="12">
        <v>100</v>
      </c>
      <c r="AP85" s="12">
        <v>80.800000000000011</v>
      </c>
    </row>
    <row r="86" spans="1:42" ht="15.75" customHeight="1" x14ac:dyDescent="0.2">
      <c r="A86" s="81" t="s">
        <v>193</v>
      </c>
      <c r="B86" s="59">
        <v>59.283688052440532</v>
      </c>
      <c r="C86" s="12"/>
      <c r="D86" s="64" t="s">
        <v>174</v>
      </c>
      <c r="E86" s="28">
        <v>8</v>
      </c>
      <c r="F86" s="12">
        <v>36</v>
      </c>
      <c r="G86" s="12">
        <v>14.285714285714292</v>
      </c>
      <c r="H86" s="12">
        <v>11.542857142857148</v>
      </c>
      <c r="I86" s="12"/>
      <c r="J86" s="65" t="s">
        <v>188</v>
      </c>
      <c r="K86" s="72">
        <v>90000</v>
      </c>
      <c r="L86" s="28">
        <v>1E-4</v>
      </c>
      <c r="M86" s="12">
        <v>9</v>
      </c>
      <c r="N86" s="28">
        <v>2.2400000000000002</v>
      </c>
      <c r="O86" s="27">
        <v>4.0178571428571423</v>
      </c>
      <c r="P86" s="72">
        <v>3.9334040816326525</v>
      </c>
      <c r="Q86" s="27">
        <v>83.961519241181719</v>
      </c>
      <c r="R86" s="12">
        <v>67.840907546874831</v>
      </c>
      <c r="S86" s="12"/>
      <c r="T86" s="64" t="s">
        <v>190</v>
      </c>
      <c r="U86" s="28">
        <v>10</v>
      </c>
      <c r="V86" s="12">
        <v>3</v>
      </c>
      <c r="W86" s="12">
        <v>70</v>
      </c>
      <c r="X86" s="12">
        <v>56.56</v>
      </c>
      <c r="Y86" s="12"/>
      <c r="Z86" s="71" t="s">
        <v>244</v>
      </c>
      <c r="AA86" s="28">
        <v>3</v>
      </c>
      <c r="AB86" s="12">
        <v>0</v>
      </c>
      <c r="AC86" s="12">
        <v>100</v>
      </c>
      <c r="AD86" s="12">
        <v>80.800000000000011</v>
      </c>
      <c r="AE86" s="12"/>
      <c r="AF86" s="65" t="s">
        <v>189</v>
      </c>
      <c r="AG86" s="28">
        <v>6</v>
      </c>
      <c r="AH86" s="12">
        <v>0</v>
      </c>
      <c r="AI86" s="12">
        <v>100</v>
      </c>
      <c r="AJ86" s="12">
        <v>80.800000000000011</v>
      </c>
      <c r="AK86" s="12"/>
      <c r="AL86" s="79" t="s">
        <v>178</v>
      </c>
      <c r="AM86" s="28">
        <v>5</v>
      </c>
      <c r="AN86" s="12">
        <v>0</v>
      </c>
      <c r="AO86" s="12">
        <v>100</v>
      </c>
      <c r="AP86" s="12">
        <v>80.800000000000011</v>
      </c>
    </row>
    <row r="87" spans="1:42" ht="15.75" customHeight="1" x14ac:dyDescent="0.2">
      <c r="A87" s="77" t="s">
        <v>147</v>
      </c>
      <c r="B87" s="59">
        <v>59.060843358146705</v>
      </c>
      <c r="C87" s="12"/>
      <c r="D87" s="62" t="s">
        <v>180</v>
      </c>
      <c r="E87" s="28">
        <v>8</v>
      </c>
      <c r="F87" s="12">
        <v>36</v>
      </c>
      <c r="G87" s="12">
        <v>14.285714285714292</v>
      </c>
      <c r="H87" s="12">
        <v>11.542857142857148</v>
      </c>
      <c r="I87" s="12"/>
      <c r="J87" s="84" t="s">
        <v>151</v>
      </c>
      <c r="K87" s="72">
        <v>34</v>
      </c>
      <c r="L87" s="28">
        <v>1</v>
      </c>
      <c r="M87" s="12">
        <v>34</v>
      </c>
      <c r="N87" s="28">
        <v>8.25</v>
      </c>
      <c r="O87" s="27">
        <v>4.1212121212121211</v>
      </c>
      <c r="P87" s="72">
        <v>4.0367590599876317</v>
      </c>
      <c r="Q87" s="27">
        <v>83.540088643848748</v>
      </c>
      <c r="R87" s="12">
        <v>67.500391624229792</v>
      </c>
      <c r="S87" s="12"/>
      <c r="T87" s="84" t="s">
        <v>191</v>
      </c>
      <c r="U87" s="28">
        <v>10</v>
      </c>
      <c r="V87" s="12">
        <v>3</v>
      </c>
      <c r="W87" s="12">
        <v>70</v>
      </c>
      <c r="X87" s="12">
        <v>56.56</v>
      </c>
      <c r="Y87" s="12"/>
      <c r="Z87" s="33" t="s">
        <v>162</v>
      </c>
      <c r="AA87" s="28">
        <v>3</v>
      </c>
      <c r="AB87" s="12">
        <v>0</v>
      </c>
      <c r="AC87" s="12">
        <v>100</v>
      </c>
      <c r="AD87" s="12">
        <v>80.800000000000011</v>
      </c>
      <c r="AE87" s="12"/>
      <c r="AF87" s="84" t="s">
        <v>191</v>
      </c>
      <c r="AG87" s="28">
        <v>6</v>
      </c>
      <c r="AH87" s="12">
        <v>0</v>
      </c>
      <c r="AI87" s="12">
        <v>100</v>
      </c>
      <c r="AJ87" s="12">
        <v>80.800000000000011</v>
      </c>
      <c r="AK87" s="12"/>
      <c r="AL87" s="79" t="s">
        <v>179</v>
      </c>
      <c r="AM87" s="28">
        <v>5</v>
      </c>
      <c r="AN87" s="12">
        <v>0</v>
      </c>
      <c r="AO87" s="12">
        <v>100</v>
      </c>
      <c r="AP87" s="12">
        <v>80.800000000000011</v>
      </c>
    </row>
    <row r="88" spans="1:42" ht="15.75" customHeight="1" x14ac:dyDescent="0.2">
      <c r="A88" s="81" t="s">
        <v>170</v>
      </c>
      <c r="B88" s="59">
        <v>59.010311162477478</v>
      </c>
      <c r="C88" s="12"/>
      <c r="D88" s="84" t="s">
        <v>152</v>
      </c>
      <c r="E88" s="28">
        <v>7</v>
      </c>
      <c r="F88" s="12">
        <v>37</v>
      </c>
      <c r="G88" s="12">
        <v>11.904761904761912</v>
      </c>
      <c r="H88" s="12">
        <v>9.6190476190476257</v>
      </c>
      <c r="I88" s="12"/>
      <c r="J88" s="53" t="s">
        <v>156</v>
      </c>
      <c r="K88" s="72">
        <v>56.25</v>
      </c>
      <c r="L88" s="28">
        <v>0.1038</v>
      </c>
      <c r="M88" s="12">
        <v>5.8387500000000001</v>
      </c>
      <c r="N88" s="28">
        <v>1.38</v>
      </c>
      <c r="O88" s="27">
        <v>4.2309782608695654</v>
      </c>
      <c r="P88" s="72">
        <v>4.146525199645076</v>
      </c>
      <c r="Q88" s="27">
        <v>83.092516494552825</v>
      </c>
      <c r="R88" s="12">
        <v>67.138753327598693</v>
      </c>
      <c r="S88" s="12"/>
      <c r="T88" s="84" t="s">
        <v>151</v>
      </c>
      <c r="U88" s="28">
        <v>9</v>
      </c>
      <c r="V88" s="12">
        <v>4</v>
      </c>
      <c r="W88" s="12">
        <v>60</v>
      </c>
      <c r="X88" s="12">
        <v>48.480000000000004</v>
      </c>
      <c r="Y88" s="12"/>
      <c r="Z88" s="79" t="s">
        <v>163</v>
      </c>
      <c r="AA88" s="28">
        <v>3</v>
      </c>
      <c r="AB88" s="12">
        <v>0</v>
      </c>
      <c r="AC88" s="12">
        <v>100</v>
      </c>
      <c r="AD88" s="12">
        <v>80.800000000000011</v>
      </c>
      <c r="AE88" s="12"/>
      <c r="AF88" s="62" t="s">
        <v>194</v>
      </c>
      <c r="AG88" s="28">
        <v>6</v>
      </c>
      <c r="AH88" s="12">
        <v>0</v>
      </c>
      <c r="AI88" s="12">
        <v>100</v>
      </c>
      <c r="AJ88" s="12">
        <v>80.800000000000011</v>
      </c>
      <c r="AK88" s="12"/>
      <c r="AL88" s="62" t="s">
        <v>180</v>
      </c>
      <c r="AM88" s="28">
        <v>5</v>
      </c>
      <c r="AN88" s="12">
        <v>0</v>
      </c>
      <c r="AO88" s="12">
        <v>100</v>
      </c>
      <c r="AP88" s="12">
        <v>80.800000000000011</v>
      </c>
    </row>
    <row r="89" spans="1:42" ht="15.75" customHeight="1" x14ac:dyDescent="0.2">
      <c r="A89" s="81" t="s">
        <v>169</v>
      </c>
      <c r="B89" s="59">
        <v>59.003979416726331</v>
      </c>
      <c r="C89" s="12"/>
      <c r="D89" s="53" t="s">
        <v>153</v>
      </c>
      <c r="E89" s="28">
        <v>7</v>
      </c>
      <c r="F89" s="12">
        <v>37</v>
      </c>
      <c r="G89" s="12">
        <v>11.904761904761912</v>
      </c>
      <c r="H89" s="12">
        <v>9.6190476190476257</v>
      </c>
      <c r="I89" s="12"/>
      <c r="J89" s="53" t="s">
        <v>160</v>
      </c>
      <c r="K89" s="72">
        <v>56.25</v>
      </c>
      <c r="L89" s="28">
        <v>0.1038</v>
      </c>
      <c r="M89" s="12">
        <v>5.8387500000000001</v>
      </c>
      <c r="N89" s="28">
        <v>1.38</v>
      </c>
      <c r="O89" s="27">
        <v>4.2309782608695654</v>
      </c>
      <c r="P89" s="72">
        <v>4.146525199645076</v>
      </c>
      <c r="Q89" s="27">
        <v>83.092516494552825</v>
      </c>
      <c r="R89" s="12">
        <v>67.138753327598693</v>
      </c>
      <c r="S89" s="12"/>
      <c r="T89" s="64" t="s">
        <v>159</v>
      </c>
      <c r="U89" s="28">
        <v>9</v>
      </c>
      <c r="V89" s="12">
        <v>4</v>
      </c>
      <c r="W89" s="12">
        <v>60</v>
      </c>
      <c r="X89" s="12">
        <v>48.480000000000004</v>
      </c>
      <c r="Y89" s="12"/>
      <c r="Z89" s="62" t="s">
        <v>164</v>
      </c>
      <c r="AA89" s="28">
        <v>3</v>
      </c>
      <c r="AB89" s="12">
        <v>0</v>
      </c>
      <c r="AC89" s="12">
        <v>100</v>
      </c>
      <c r="AD89" s="12">
        <v>80.800000000000011</v>
      </c>
      <c r="AE89" s="12"/>
      <c r="AF89" s="84" t="s">
        <v>195</v>
      </c>
      <c r="AG89" s="28">
        <v>6</v>
      </c>
      <c r="AH89" s="12">
        <v>0</v>
      </c>
      <c r="AI89" s="12">
        <v>100</v>
      </c>
      <c r="AJ89" s="12">
        <v>80.800000000000011</v>
      </c>
      <c r="AK89" s="12"/>
      <c r="AL89" s="84" t="s">
        <v>181</v>
      </c>
      <c r="AM89" s="28">
        <v>5</v>
      </c>
      <c r="AN89" s="12">
        <v>0</v>
      </c>
      <c r="AO89" s="12">
        <v>100</v>
      </c>
      <c r="AP89" s="12">
        <v>80.800000000000011</v>
      </c>
    </row>
    <row r="90" spans="1:42" ht="15.75" customHeight="1" x14ac:dyDescent="0.2">
      <c r="A90" s="71" t="s">
        <v>186</v>
      </c>
      <c r="B90" s="59">
        <v>58.115648565492428</v>
      </c>
      <c r="C90" s="12"/>
      <c r="D90" s="84" t="s">
        <v>154</v>
      </c>
      <c r="E90" s="28">
        <v>7</v>
      </c>
      <c r="F90" s="12">
        <v>37</v>
      </c>
      <c r="G90" s="12">
        <v>11.904761904761912</v>
      </c>
      <c r="H90" s="12">
        <v>9.6190476190476257</v>
      </c>
      <c r="I90" s="12"/>
      <c r="J90" s="64" t="s">
        <v>157</v>
      </c>
      <c r="K90" s="72" t="s">
        <v>318</v>
      </c>
      <c r="L90" s="28">
        <v>0.12889999999999999</v>
      </c>
      <c r="M90" s="12">
        <v>16.421859999999999</v>
      </c>
      <c r="N90" s="28">
        <v>3.87</v>
      </c>
      <c r="O90" s="27">
        <v>4.243374677002584</v>
      </c>
      <c r="P90" s="72">
        <v>4.1589216157780946</v>
      </c>
      <c r="Q90" s="27">
        <v>83.041970027039824</v>
      </c>
      <c r="R90" s="12">
        <v>67.097911781848182</v>
      </c>
      <c r="S90" s="12"/>
      <c r="T90" s="71" t="s">
        <v>244</v>
      </c>
      <c r="U90" s="28">
        <v>9</v>
      </c>
      <c r="V90" s="12">
        <v>4</v>
      </c>
      <c r="W90" s="12">
        <v>60</v>
      </c>
      <c r="X90" s="12">
        <v>48.480000000000004</v>
      </c>
      <c r="Y90" s="12"/>
      <c r="Z90" s="84" t="s">
        <v>165</v>
      </c>
      <c r="AA90" s="28">
        <v>3</v>
      </c>
      <c r="AB90" s="12">
        <v>0</v>
      </c>
      <c r="AC90" s="12">
        <v>100</v>
      </c>
      <c r="AD90" s="12">
        <v>80.800000000000011</v>
      </c>
      <c r="AE90" s="12"/>
      <c r="AF90" s="84" t="s">
        <v>169</v>
      </c>
      <c r="AG90" s="28">
        <v>5</v>
      </c>
      <c r="AH90" s="12">
        <v>1</v>
      </c>
      <c r="AI90" s="12">
        <v>91.666666666666671</v>
      </c>
      <c r="AJ90" s="12">
        <v>74.066666666666677</v>
      </c>
      <c r="AK90" s="12"/>
      <c r="AL90" s="79" t="s">
        <v>183</v>
      </c>
      <c r="AM90" s="28">
        <v>5</v>
      </c>
      <c r="AN90" s="12">
        <v>0</v>
      </c>
      <c r="AO90" s="12">
        <v>100</v>
      </c>
      <c r="AP90" s="12">
        <v>80.800000000000011</v>
      </c>
    </row>
    <row r="91" spans="1:42" ht="15.75" customHeight="1" x14ac:dyDescent="0.2">
      <c r="A91" s="69" t="s">
        <v>180</v>
      </c>
      <c r="B91" s="59">
        <v>57.839890159639715</v>
      </c>
      <c r="C91" s="12"/>
      <c r="D91" s="64" t="s">
        <v>157</v>
      </c>
      <c r="E91" s="28">
        <v>7</v>
      </c>
      <c r="F91" s="12">
        <v>37</v>
      </c>
      <c r="G91" s="12">
        <v>11.904761904761912</v>
      </c>
      <c r="H91" s="12">
        <v>9.6190476190476257</v>
      </c>
      <c r="I91" s="12"/>
      <c r="J91" s="84" t="s">
        <v>146</v>
      </c>
      <c r="K91" s="72" t="s">
        <v>319</v>
      </c>
      <c r="L91" s="28">
        <v>1</v>
      </c>
      <c r="M91" s="12">
        <v>34</v>
      </c>
      <c r="N91" s="28">
        <v>8</v>
      </c>
      <c r="O91" s="27">
        <v>4.25</v>
      </c>
      <c r="P91" s="72">
        <v>4.1655469387755106</v>
      </c>
      <c r="Q91" s="27">
        <v>83.014955229371012</v>
      </c>
      <c r="R91" s="12">
        <v>67.076083825331779</v>
      </c>
      <c r="S91" s="12"/>
      <c r="T91" s="84" t="s">
        <v>165</v>
      </c>
      <c r="U91" s="28">
        <v>9</v>
      </c>
      <c r="V91" s="12">
        <v>4</v>
      </c>
      <c r="W91" s="12">
        <v>60</v>
      </c>
      <c r="X91" s="12">
        <v>48.480000000000004</v>
      </c>
      <c r="Y91" s="12"/>
      <c r="Z91" s="62" t="s">
        <v>166</v>
      </c>
      <c r="AA91" s="28">
        <v>3</v>
      </c>
      <c r="AB91" s="12">
        <v>0</v>
      </c>
      <c r="AC91" s="12">
        <v>100</v>
      </c>
      <c r="AD91" s="12">
        <v>80.800000000000011</v>
      </c>
      <c r="AE91" s="12"/>
      <c r="AF91" s="62" t="s">
        <v>180</v>
      </c>
      <c r="AG91" s="28">
        <v>5</v>
      </c>
      <c r="AH91" s="12">
        <v>1</v>
      </c>
      <c r="AI91" s="12">
        <v>91.666666666666671</v>
      </c>
      <c r="AJ91" s="12">
        <v>74.066666666666677</v>
      </c>
      <c r="AK91" s="12"/>
      <c r="AL91" s="64" t="s">
        <v>184</v>
      </c>
      <c r="AM91" s="28">
        <v>5</v>
      </c>
      <c r="AN91" s="12">
        <v>0</v>
      </c>
      <c r="AO91" s="12">
        <v>100</v>
      </c>
      <c r="AP91" s="12">
        <v>80.800000000000011</v>
      </c>
    </row>
    <row r="92" spans="1:42" ht="15.75" customHeight="1" x14ac:dyDescent="0.2">
      <c r="A92" s="81" t="s">
        <v>152</v>
      </c>
      <c r="B92" s="59">
        <v>56.226491374286674</v>
      </c>
      <c r="C92" s="12"/>
      <c r="D92" s="84" t="s">
        <v>169</v>
      </c>
      <c r="E92" s="28">
        <v>7</v>
      </c>
      <c r="F92" s="12">
        <v>37</v>
      </c>
      <c r="G92" s="12">
        <v>11.904761904761912</v>
      </c>
      <c r="H92" s="12">
        <v>9.6190476190476257</v>
      </c>
      <c r="I92" s="12"/>
      <c r="J92" s="84" t="s">
        <v>170</v>
      </c>
      <c r="K92" s="72">
        <v>44.13</v>
      </c>
      <c r="L92" s="28">
        <v>0.97109999999999996</v>
      </c>
      <c r="M92" s="12">
        <v>42.854643000000003</v>
      </c>
      <c r="N92" s="28">
        <v>10.050000000000001</v>
      </c>
      <c r="O92" s="27">
        <v>4.2641435820895524</v>
      </c>
      <c r="P92" s="72">
        <v>4.179690520865063</v>
      </c>
      <c r="Q92" s="27">
        <v>82.957284681291981</v>
      </c>
      <c r="R92" s="12">
        <v>67.029486022483923</v>
      </c>
      <c r="S92" s="12"/>
      <c r="T92" s="84" t="s">
        <v>170</v>
      </c>
      <c r="U92" s="28">
        <v>9</v>
      </c>
      <c r="V92" s="12">
        <v>4</v>
      </c>
      <c r="W92" s="12">
        <v>60</v>
      </c>
      <c r="X92" s="12">
        <v>48.480000000000004</v>
      </c>
      <c r="Y92" s="12"/>
      <c r="Z92" s="64" t="s">
        <v>167</v>
      </c>
      <c r="AA92" s="28">
        <v>3</v>
      </c>
      <c r="AB92" s="12">
        <v>0</v>
      </c>
      <c r="AC92" s="12">
        <v>100</v>
      </c>
      <c r="AD92" s="12">
        <v>80.800000000000011</v>
      </c>
      <c r="AE92" s="12"/>
      <c r="AF92" s="84" t="s">
        <v>181</v>
      </c>
      <c r="AG92" s="28">
        <v>5</v>
      </c>
      <c r="AH92" s="12">
        <v>1</v>
      </c>
      <c r="AI92" s="12">
        <v>91.666666666666671</v>
      </c>
      <c r="AJ92" s="12">
        <v>74.066666666666677</v>
      </c>
      <c r="AK92" s="12"/>
      <c r="AL92" s="64" t="s">
        <v>186</v>
      </c>
      <c r="AM92" s="28">
        <v>5</v>
      </c>
      <c r="AN92" s="12">
        <v>0</v>
      </c>
      <c r="AO92" s="12">
        <v>100</v>
      </c>
      <c r="AP92" s="12">
        <v>80.800000000000011</v>
      </c>
    </row>
    <row r="93" spans="1:42" ht="15.75" customHeight="1" x14ac:dyDescent="0.2">
      <c r="A93" s="77" t="s">
        <v>145</v>
      </c>
      <c r="B93" s="59">
        <v>56.12320285734566</v>
      </c>
      <c r="C93" s="12"/>
      <c r="D93" s="84" t="s">
        <v>170</v>
      </c>
      <c r="E93" s="28">
        <v>7</v>
      </c>
      <c r="F93" s="12">
        <v>37</v>
      </c>
      <c r="G93" s="12">
        <v>11.904761904761912</v>
      </c>
      <c r="H93" s="12">
        <v>9.6190476190476257</v>
      </c>
      <c r="I93" s="12"/>
      <c r="J93" s="84" t="s">
        <v>191</v>
      </c>
      <c r="K93" s="72">
        <v>45.1</v>
      </c>
      <c r="L93" s="28">
        <v>0.97109999999999996</v>
      </c>
      <c r="M93" s="12">
        <v>43.796610000000001</v>
      </c>
      <c r="N93" s="28">
        <v>9.9499999999999993</v>
      </c>
      <c r="O93" s="27">
        <v>4.4016693467336685</v>
      </c>
      <c r="P93" s="72">
        <v>4.3172162855091791</v>
      </c>
      <c r="Q93" s="27">
        <v>82.396522480330688</v>
      </c>
      <c r="R93" s="12">
        <v>66.576390164107195</v>
      </c>
      <c r="S93" s="12"/>
      <c r="T93" s="64" t="s">
        <v>185</v>
      </c>
      <c r="U93" s="28">
        <v>9</v>
      </c>
      <c r="V93" s="12">
        <v>4</v>
      </c>
      <c r="W93" s="12">
        <v>60</v>
      </c>
      <c r="X93" s="12">
        <v>48.480000000000004</v>
      </c>
      <c r="Y93" s="12"/>
      <c r="Z93" s="79" t="s">
        <v>168</v>
      </c>
      <c r="AA93" s="28">
        <v>3</v>
      </c>
      <c r="AB93" s="12">
        <v>0</v>
      </c>
      <c r="AC93" s="12">
        <v>100</v>
      </c>
      <c r="AD93" s="12">
        <v>80.800000000000011</v>
      </c>
      <c r="AE93" s="12"/>
      <c r="AF93" s="84" t="s">
        <v>193</v>
      </c>
      <c r="AG93" s="28">
        <v>5</v>
      </c>
      <c r="AH93" s="12">
        <v>1</v>
      </c>
      <c r="AI93" s="12">
        <v>91.666666666666671</v>
      </c>
      <c r="AJ93" s="12">
        <v>74.066666666666677</v>
      </c>
      <c r="AK93" s="12"/>
      <c r="AL93" s="65" t="s">
        <v>189</v>
      </c>
      <c r="AM93" s="28">
        <v>5</v>
      </c>
      <c r="AN93" s="12">
        <v>0</v>
      </c>
      <c r="AO93" s="12">
        <v>100</v>
      </c>
      <c r="AP93" s="12">
        <v>80.800000000000011</v>
      </c>
    </row>
    <row r="94" spans="1:42" ht="15.75" customHeight="1" x14ac:dyDescent="0.2">
      <c r="A94" s="81" t="s">
        <v>154</v>
      </c>
      <c r="B94" s="59">
        <v>55.896072284431142</v>
      </c>
      <c r="C94" s="12"/>
      <c r="D94" s="79" t="s">
        <v>182</v>
      </c>
      <c r="E94" s="28">
        <v>7</v>
      </c>
      <c r="F94" s="12">
        <v>37</v>
      </c>
      <c r="G94" s="12">
        <v>11.904761904761912</v>
      </c>
      <c r="H94" s="12">
        <v>9.6190476190476257</v>
      </c>
      <c r="I94" s="12"/>
      <c r="J94" s="84" t="s">
        <v>195</v>
      </c>
      <c r="K94" s="72">
        <v>37</v>
      </c>
      <c r="L94" s="28">
        <v>1</v>
      </c>
      <c r="M94" s="12">
        <v>37</v>
      </c>
      <c r="N94" s="28">
        <v>8.25</v>
      </c>
      <c r="O94" s="27">
        <v>4.4848484848484844</v>
      </c>
      <c r="P94" s="72">
        <v>4.4003954236239951</v>
      </c>
      <c r="Q94" s="27">
        <v>82.057359002970429</v>
      </c>
      <c r="R94" s="12">
        <v>66.302346074400106</v>
      </c>
      <c r="S94" s="12"/>
      <c r="T94" s="102" t="s">
        <v>243</v>
      </c>
      <c r="U94" s="28">
        <v>9</v>
      </c>
      <c r="V94" s="12">
        <v>4</v>
      </c>
      <c r="W94" s="12">
        <v>60</v>
      </c>
      <c r="X94" s="12">
        <v>48.480000000000004</v>
      </c>
      <c r="Y94" s="12"/>
      <c r="Z94" s="84" t="s">
        <v>169</v>
      </c>
      <c r="AA94" s="28">
        <v>3</v>
      </c>
      <c r="AB94" s="12">
        <v>0</v>
      </c>
      <c r="AC94" s="12">
        <v>100</v>
      </c>
      <c r="AD94" s="12">
        <v>80.800000000000011</v>
      </c>
      <c r="AE94" s="12"/>
      <c r="AF94" s="79" t="s">
        <v>145</v>
      </c>
      <c r="AG94" s="28">
        <v>4</v>
      </c>
      <c r="AH94" s="12">
        <v>2</v>
      </c>
      <c r="AI94" s="12">
        <v>83.333333333333329</v>
      </c>
      <c r="AJ94" s="12">
        <v>67.333333333333329</v>
      </c>
      <c r="AK94" s="12"/>
      <c r="AL94" s="84" t="s">
        <v>191</v>
      </c>
      <c r="AM94" s="28">
        <v>5</v>
      </c>
      <c r="AN94" s="12">
        <v>0</v>
      </c>
      <c r="AO94" s="12">
        <v>100</v>
      </c>
      <c r="AP94" s="12">
        <v>80.800000000000011</v>
      </c>
    </row>
    <row r="95" spans="1:42" ht="15.75" customHeight="1" x14ac:dyDescent="0.2">
      <c r="A95" s="77" t="s">
        <v>178</v>
      </c>
      <c r="B95" s="59">
        <v>55.889717404737858</v>
      </c>
      <c r="C95" s="12"/>
      <c r="D95" s="79" t="s">
        <v>183</v>
      </c>
      <c r="E95" s="28">
        <v>7</v>
      </c>
      <c r="F95" s="12">
        <v>37</v>
      </c>
      <c r="G95" s="12">
        <v>11.904761904761912</v>
      </c>
      <c r="H95" s="12">
        <v>9.6190476190476257</v>
      </c>
      <c r="I95" s="12"/>
      <c r="J95" s="84" t="s">
        <v>154</v>
      </c>
      <c r="K95" s="72" t="s">
        <v>320</v>
      </c>
      <c r="L95" s="28">
        <v>1</v>
      </c>
      <c r="M95" s="12">
        <v>41</v>
      </c>
      <c r="N95" s="28">
        <v>8.15</v>
      </c>
      <c r="O95" s="27">
        <v>5.0306748466257662</v>
      </c>
      <c r="P95" s="72">
        <v>4.9462217854012769</v>
      </c>
      <c r="Q95" s="27">
        <v>79.831748458175582</v>
      </c>
      <c r="R95" s="12">
        <v>64.504052754205873</v>
      </c>
      <c r="S95" s="12"/>
      <c r="T95" s="65" t="s">
        <v>188</v>
      </c>
      <c r="U95" s="28">
        <v>9</v>
      </c>
      <c r="V95" s="12">
        <v>4</v>
      </c>
      <c r="W95" s="12">
        <v>60</v>
      </c>
      <c r="X95" s="12">
        <v>48.480000000000004</v>
      </c>
      <c r="Y95" s="12"/>
      <c r="Z95" s="84" t="s">
        <v>170</v>
      </c>
      <c r="AA95" s="28">
        <v>3</v>
      </c>
      <c r="AB95" s="12">
        <v>0</v>
      </c>
      <c r="AC95" s="12">
        <v>100</v>
      </c>
      <c r="AD95" s="12">
        <v>80.800000000000011</v>
      </c>
      <c r="AE95" s="12"/>
      <c r="AF95" s="53" t="s">
        <v>150</v>
      </c>
      <c r="AG95" s="28">
        <v>4</v>
      </c>
      <c r="AH95" s="12">
        <v>2</v>
      </c>
      <c r="AI95" s="12">
        <v>83.333333333333329</v>
      </c>
      <c r="AJ95" s="12">
        <v>67.333333333333329</v>
      </c>
      <c r="AK95" s="12"/>
      <c r="AL95" s="62" t="s">
        <v>194</v>
      </c>
      <c r="AM95" s="28">
        <v>5</v>
      </c>
      <c r="AN95" s="12">
        <v>0</v>
      </c>
      <c r="AO95" s="12">
        <v>100</v>
      </c>
      <c r="AP95" s="12">
        <v>80.800000000000011</v>
      </c>
    </row>
    <row r="96" spans="1:42" ht="15.75" customHeight="1" x14ac:dyDescent="0.2">
      <c r="A96" s="77" t="s">
        <v>179</v>
      </c>
      <c r="B96" s="59">
        <v>55.771641987090071</v>
      </c>
      <c r="C96" s="12"/>
      <c r="D96" s="84" t="s">
        <v>146</v>
      </c>
      <c r="E96" s="28">
        <v>6</v>
      </c>
      <c r="F96" s="12">
        <v>38</v>
      </c>
      <c r="G96" s="12">
        <v>9.5238095238095184</v>
      </c>
      <c r="H96" s="12">
        <v>7.695238095238091</v>
      </c>
      <c r="I96" s="12"/>
      <c r="J96" s="84" t="s">
        <v>169</v>
      </c>
      <c r="K96" s="72">
        <v>41</v>
      </c>
      <c r="L96" s="28">
        <v>1</v>
      </c>
      <c r="M96" s="12">
        <v>41</v>
      </c>
      <c r="N96" s="28">
        <v>8.0500000000000007</v>
      </c>
      <c r="O96" s="27">
        <v>5.0931677018633534</v>
      </c>
      <c r="P96" s="72">
        <v>5.0087146406388641</v>
      </c>
      <c r="Q96" s="27">
        <v>79.576933433964896</v>
      </c>
      <c r="R96" s="12">
        <v>64.298162214643639</v>
      </c>
      <c r="S96" s="12"/>
      <c r="T96" s="65" t="s">
        <v>189</v>
      </c>
      <c r="U96" s="28">
        <v>9</v>
      </c>
      <c r="V96" s="12">
        <v>4</v>
      </c>
      <c r="W96" s="12">
        <v>60</v>
      </c>
      <c r="X96" s="12">
        <v>48.480000000000004</v>
      </c>
      <c r="Y96" s="12"/>
      <c r="Z96" s="53" t="s">
        <v>173</v>
      </c>
      <c r="AA96" s="28">
        <v>3</v>
      </c>
      <c r="AB96" s="12">
        <v>0</v>
      </c>
      <c r="AC96" s="12">
        <v>100</v>
      </c>
      <c r="AD96" s="12">
        <v>80.800000000000011</v>
      </c>
      <c r="AE96" s="12"/>
      <c r="AF96" s="84" t="s">
        <v>151</v>
      </c>
      <c r="AG96" s="28">
        <v>4</v>
      </c>
      <c r="AH96" s="12">
        <v>2</v>
      </c>
      <c r="AI96" s="12">
        <v>83.333333333333329</v>
      </c>
      <c r="AJ96" s="12">
        <v>67.333333333333329</v>
      </c>
      <c r="AK96" s="12"/>
      <c r="AL96" s="84" t="s">
        <v>146</v>
      </c>
      <c r="AM96" s="28">
        <v>4</v>
      </c>
      <c r="AN96" s="12">
        <v>1</v>
      </c>
      <c r="AO96" s="12">
        <v>75</v>
      </c>
      <c r="AP96" s="12">
        <v>60.6</v>
      </c>
    </row>
    <row r="97" spans="1:42" ht="15.75" customHeight="1" x14ac:dyDescent="0.2">
      <c r="A97" s="71" t="s">
        <v>190</v>
      </c>
      <c r="B97" s="59">
        <v>55.595869868397017</v>
      </c>
      <c r="C97" s="12"/>
      <c r="D97" s="64" t="s">
        <v>159</v>
      </c>
      <c r="E97" s="28">
        <v>6</v>
      </c>
      <c r="F97" s="12">
        <v>38</v>
      </c>
      <c r="G97" s="12">
        <v>9.5238095238095184</v>
      </c>
      <c r="H97" s="12">
        <v>7.695238095238091</v>
      </c>
      <c r="I97" s="12"/>
      <c r="J97" s="62" t="s">
        <v>171</v>
      </c>
      <c r="K97" s="72">
        <v>199</v>
      </c>
      <c r="L97" s="28">
        <v>3.1399999999999997E-2</v>
      </c>
      <c r="M97" s="12">
        <v>6.2485999999999997</v>
      </c>
      <c r="N97" s="28">
        <v>1.21</v>
      </c>
      <c r="O97" s="27">
        <v>5.1641322314049587</v>
      </c>
      <c r="P97" s="72">
        <v>5.0796791701804693</v>
      </c>
      <c r="Q97" s="27">
        <v>79.287575102608514</v>
      </c>
      <c r="R97" s="12">
        <v>64.06436068290769</v>
      </c>
      <c r="S97" s="12"/>
      <c r="T97" s="62" t="s">
        <v>144</v>
      </c>
      <c r="U97" s="28">
        <v>8</v>
      </c>
      <c r="V97" s="12">
        <v>5</v>
      </c>
      <c r="W97" s="12">
        <v>50</v>
      </c>
      <c r="X97" s="12">
        <v>40.400000000000006</v>
      </c>
      <c r="Y97" s="12"/>
      <c r="Z97" s="84" t="s">
        <v>175</v>
      </c>
      <c r="AA97" s="28">
        <v>3</v>
      </c>
      <c r="AB97" s="12">
        <v>0</v>
      </c>
      <c r="AC97" s="12">
        <v>100</v>
      </c>
      <c r="AD97" s="12">
        <v>80.800000000000011</v>
      </c>
      <c r="AE97" s="12"/>
      <c r="AF97" s="84" t="s">
        <v>152</v>
      </c>
      <c r="AG97" s="28">
        <v>4</v>
      </c>
      <c r="AH97" s="12">
        <v>2</v>
      </c>
      <c r="AI97" s="12">
        <v>83.333333333333329</v>
      </c>
      <c r="AJ97" s="12">
        <v>67.333333333333329</v>
      </c>
      <c r="AK97" s="12"/>
      <c r="AL97" s="84" t="s">
        <v>152</v>
      </c>
      <c r="AM97" s="28">
        <v>4</v>
      </c>
      <c r="AN97" s="12">
        <v>1</v>
      </c>
      <c r="AO97" s="12">
        <v>75</v>
      </c>
      <c r="AP97" s="12">
        <v>60.6</v>
      </c>
    </row>
    <row r="98" spans="1:42" ht="15.75" customHeight="1" x14ac:dyDescent="0.2">
      <c r="A98" s="71" t="s">
        <v>159</v>
      </c>
      <c r="B98" s="59">
        <v>55.425361112733071</v>
      </c>
      <c r="C98" s="12"/>
      <c r="D98" s="71" t="s">
        <v>244</v>
      </c>
      <c r="E98" s="28">
        <v>6</v>
      </c>
      <c r="F98" s="12">
        <v>38</v>
      </c>
      <c r="G98" s="12">
        <v>9.5238095238095184</v>
      </c>
      <c r="H98" s="12">
        <v>7.695238095238091</v>
      </c>
      <c r="I98" s="12"/>
      <c r="J98" s="64" t="s">
        <v>190</v>
      </c>
      <c r="K98" s="72">
        <v>5028</v>
      </c>
      <c r="L98" s="28">
        <v>1.0200000000000001E-2</v>
      </c>
      <c r="M98" s="12">
        <v>51.285600000000002</v>
      </c>
      <c r="N98" s="28">
        <v>9.1</v>
      </c>
      <c r="O98" s="27">
        <v>5.6357802197802203</v>
      </c>
      <c r="P98" s="72">
        <v>5.5513271585557309</v>
      </c>
      <c r="Q98" s="27">
        <v>77.364427358440778</v>
      </c>
      <c r="R98" s="12">
        <v>62.51045730562015</v>
      </c>
      <c r="S98" s="12"/>
      <c r="T98" s="65" t="s">
        <v>155</v>
      </c>
      <c r="U98" s="28">
        <v>8</v>
      </c>
      <c r="V98" s="12">
        <v>5</v>
      </c>
      <c r="W98" s="12">
        <v>50</v>
      </c>
      <c r="X98" s="12">
        <v>40.400000000000006</v>
      </c>
      <c r="Y98" s="12"/>
      <c r="Z98" s="64" t="s">
        <v>176</v>
      </c>
      <c r="AA98" s="28">
        <v>3</v>
      </c>
      <c r="AB98" s="12">
        <v>0</v>
      </c>
      <c r="AC98" s="12">
        <v>100</v>
      </c>
      <c r="AD98" s="12">
        <v>80.800000000000011</v>
      </c>
      <c r="AE98" s="12"/>
      <c r="AF98" s="84" t="s">
        <v>154</v>
      </c>
      <c r="AG98" s="28">
        <v>4</v>
      </c>
      <c r="AH98" s="12">
        <v>2</v>
      </c>
      <c r="AI98" s="12">
        <v>83.333333333333329</v>
      </c>
      <c r="AJ98" s="12">
        <v>67.333333333333329</v>
      </c>
      <c r="AK98" s="12"/>
      <c r="AL98" s="65" t="s">
        <v>155</v>
      </c>
      <c r="AM98" s="28">
        <v>4</v>
      </c>
      <c r="AN98" s="12">
        <v>1</v>
      </c>
      <c r="AO98" s="12">
        <v>75</v>
      </c>
      <c r="AP98" s="12">
        <v>60.6</v>
      </c>
    </row>
    <row r="99" spans="1:42" ht="15.75" customHeight="1" x14ac:dyDescent="0.2">
      <c r="A99" s="77" t="s">
        <v>183</v>
      </c>
      <c r="B99" s="59">
        <v>55.027020799063997</v>
      </c>
      <c r="C99" s="12"/>
      <c r="D99" s="84" t="s">
        <v>195</v>
      </c>
      <c r="E99" s="28">
        <v>6</v>
      </c>
      <c r="F99" s="12">
        <v>38</v>
      </c>
      <c r="G99" s="12">
        <v>9.5238095238095184</v>
      </c>
      <c r="H99" s="12">
        <v>7.695238095238091</v>
      </c>
      <c r="I99" s="12"/>
      <c r="J99" s="84" t="s">
        <v>152</v>
      </c>
      <c r="K99" s="72" t="s">
        <v>320</v>
      </c>
      <c r="L99" s="28">
        <v>1</v>
      </c>
      <c r="M99" s="12">
        <v>41</v>
      </c>
      <c r="N99" s="28">
        <v>7.25</v>
      </c>
      <c r="O99" s="27">
        <v>5.6551724137931032</v>
      </c>
      <c r="P99" s="72">
        <v>5.5707193525686138</v>
      </c>
      <c r="Q99" s="27">
        <v>77.285355561063227</v>
      </c>
      <c r="R99" s="12">
        <v>62.446567293339093</v>
      </c>
      <c r="S99" s="12"/>
      <c r="T99" s="62" t="s">
        <v>177</v>
      </c>
      <c r="U99" s="28">
        <v>8</v>
      </c>
      <c r="V99" s="12">
        <v>5</v>
      </c>
      <c r="W99" s="12">
        <v>50</v>
      </c>
      <c r="X99" s="12">
        <v>40.400000000000006</v>
      </c>
      <c r="Y99" s="12"/>
      <c r="Z99" s="62" t="s">
        <v>177</v>
      </c>
      <c r="AA99" s="28">
        <v>3</v>
      </c>
      <c r="AB99" s="12">
        <v>0</v>
      </c>
      <c r="AC99" s="12">
        <v>100</v>
      </c>
      <c r="AD99" s="12">
        <v>80.800000000000011</v>
      </c>
      <c r="AE99" s="12"/>
      <c r="AF99" s="65" t="s">
        <v>155</v>
      </c>
      <c r="AG99" s="28">
        <v>4</v>
      </c>
      <c r="AH99" s="12">
        <v>2</v>
      </c>
      <c r="AI99" s="12">
        <v>83.333333333333329</v>
      </c>
      <c r="AJ99" s="12">
        <v>67.333333333333329</v>
      </c>
      <c r="AK99" s="12"/>
      <c r="AL99" s="71" t="s">
        <v>244</v>
      </c>
      <c r="AM99" s="28">
        <v>4</v>
      </c>
      <c r="AN99" s="12">
        <v>1</v>
      </c>
      <c r="AO99" s="12">
        <v>75</v>
      </c>
      <c r="AP99" s="12">
        <v>60.6</v>
      </c>
    </row>
    <row r="100" spans="1:42" ht="15.75" customHeight="1" x14ac:dyDescent="0.2">
      <c r="A100" s="71" t="s">
        <v>244</v>
      </c>
      <c r="B100" s="59">
        <v>53.85190941677434</v>
      </c>
      <c r="C100" s="12"/>
      <c r="D100" s="53" t="s">
        <v>18</v>
      </c>
      <c r="E100" s="28">
        <v>5</v>
      </c>
      <c r="F100" s="12">
        <v>39</v>
      </c>
      <c r="G100" s="12">
        <v>7.1428571428571388</v>
      </c>
      <c r="H100" s="12">
        <v>5.7714285714285687</v>
      </c>
      <c r="I100" s="12"/>
      <c r="J100" s="79" t="s">
        <v>145</v>
      </c>
      <c r="K100" s="72" t="s">
        <v>321</v>
      </c>
      <c r="L100" s="28">
        <v>5.0000000000000001E-4</v>
      </c>
      <c r="M100" s="12">
        <v>9.9500000000000011</v>
      </c>
      <c r="N100" s="28">
        <v>1.72</v>
      </c>
      <c r="O100" s="27">
        <v>5.7848837209302335</v>
      </c>
      <c r="P100" s="72">
        <v>5.7004306597057441</v>
      </c>
      <c r="Q100" s="27">
        <v>76.756456861477673</v>
      </c>
      <c r="R100" s="12">
        <v>62.019217144073963</v>
      </c>
      <c r="S100" s="12"/>
      <c r="T100" s="79" t="s">
        <v>179</v>
      </c>
      <c r="U100" s="28">
        <v>8</v>
      </c>
      <c r="V100" s="12">
        <v>5</v>
      </c>
      <c r="W100" s="12">
        <v>50</v>
      </c>
      <c r="X100" s="12">
        <v>40.400000000000006</v>
      </c>
      <c r="Y100" s="12"/>
      <c r="Z100" s="79" t="s">
        <v>178</v>
      </c>
      <c r="AA100" s="28">
        <v>3</v>
      </c>
      <c r="AB100" s="12">
        <v>0</v>
      </c>
      <c r="AC100" s="12">
        <v>100</v>
      </c>
      <c r="AD100" s="12">
        <v>80.800000000000011</v>
      </c>
      <c r="AE100" s="12"/>
      <c r="AF100" s="79" t="s">
        <v>168</v>
      </c>
      <c r="AG100" s="28">
        <v>4</v>
      </c>
      <c r="AH100" s="12">
        <v>2</v>
      </c>
      <c r="AI100" s="12">
        <v>83.333333333333329</v>
      </c>
      <c r="AJ100" s="12">
        <v>67.333333333333329</v>
      </c>
      <c r="AK100" s="12"/>
      <c r="AL100" s="84" t="s">
        <v>169</v>
      </c>
      <c r="AM100" s="28">
        <v>4</v>
      </c>
      <c r="AN100" s="12">
        <v>1</v>
      </c>
      <c r="AO100" s="12">
        <v>75</v>
      </c>
      <c r="AP100" s="12">
        <v>60.6</v>
      </c>
    </row>
    <row r="101" spans="1:42" ht="15.75" customHeight="1" x14ac:dyDescent="0.2">
      <c r="A101" s="77" t="s">
        <v>163</v>
      </c>
      <c r="B101" s="59">
        <v>53.161269841269849</v>
      </c>
      <c r="C101" s="12"/>
      <c r="D101" s="64" t="s">
        <v>176</v>
      </c>
      <c r="E101" s="28">
        <v>5</v>
      </c>
      <c r="F101" s="12">
        <v>39</v>
      </c>
      <c r="G101" s="12">
        <v>7.1428571428571388</v>
      </c>
      <c r="H101" s="12">
        <v>5.7714285714285687</v>
      </c>
      <c r="I101" s="12"/>
      <c r="J101" s="79" t="s">
        <v>178</v>
      </c>
      <c r="K101" s="72">
        <v>12.73</v>
      </c>
      <c r="L101" s="28">
        <v>1</v>
      </c>
      <c r="M101" s="12">
        <v>12.73</v>
      </c>
      <c r="N101" s="28">
        <v>2.13</v>
      </c>
      <c r="O101" s="27">
        <v>5.9765258215962449</v>
      </c>
      <c r="P101" s="72">
        <v>5.8920727603717555</v>
      </c>
      <c r="Q101" s="27">
        <v>75.975034947959045</v>
      </c>
      <c r="R101" s="12">
        <v>61.387828237950913</v>
      </c>
      <c r="S101" s="12"/>
      <c r="T101" s="62" t="s">
        <v>194</v>
      </c>
      <c r="U101" s="28">
        <v>8</v>
      </c>
      <c r="V101" s="12">
        <v>5</v>
      </c>
      <c r="W101" s="12">
        <v>50</v>
      </c>
      <c r="X101" s="12">
        <v>40.400000000000006</v>
      </c>
      <c r="Y101" s="12"/>
      <c r="Z101" s="79" t="s">
        <v>179</v>
      </c>
      <c r="AA101" s="28">
        <v>3</v>
      </c>
      <c r="AB101" s="12">
        <v>0</v>
      </c>
      <c r="AC101" s="12">
        <v>100</v>
      </c>
      <c r="AD101" s="12">
        <v>80.800000000000011</v>
      </c>
      <c r="AE101" s="12"/>
      <c r="AF101" s="84" t="s">
        <v>170</v>
      </c>
      <c r="AG101" s="28">
        <v>4</v>
      </c>
      <c r="AH101" s="12">
        <v>2</v>
      </c>
      <c r="AI101" s="12">
        <v>83.333333333333329</v>
      </c>
      <c r="AJ101" s="12">
        <v>67.333333333333329</v>
      </c>
      <c r="AK101" s="12"/>
      <c r="AL101" s="62" t="s">
        <v>171</v>
      </c>
      <c r="AM101" s="28">
        <v>4</v>
      </c>
      <c r="AN101" s="12">
        <v>1</v>
      </c>
      <c r="AO101" s="12">
        <v>75</v>
      </c>
      <c r="AP101" s="12">
        <v>60.6</v>
      </c>
    </row>
    <row r="102" spans="1:42" ht="15.75" customHeight="1" x14ac:dyDescent="0.2">
      <c r="A102" s="77" t="s">
        <v>182</v>
      </c>
      <c r="B102" s="59">
        <v>51.975119061010872</v>
      </c>
      <c r="C102" s="12"/>
      <c r="D102" s="64" t="s">
        <v>190</v>
      </c>
      <c r="E102" s="28">
        <v>5</v>
      </c>
      <c r="F102" s="12">
        <v>39</v>
      </c>
      <c r="G102" s="12">
        <v>7.1428571428571388</v>
      </c>
      <c r="H102" s="12">
        <v>5.7714285714285687</v>
      </c>
      <c r="I102" s="12"/>
      <c r="J102" s="64" t="s">
        <v>186</v>
      </c>
      <c r="K102" s="72">
        <v>30.07</v>
      </c>
      <c r="L102" s="28">
        <v>0.79949999999999999</v>
      </c>
      <c r="M102" s="12">
        <v>24.040965</v>
      </c>
      <c r="N102" s="28">
        <v>4</v>
      </c>
      <c r="O102" s="27">
        <v>6.01024125</v>
      </c>
      <c r="P102" s="72">
        <v>5.9257881887755106</v>
      </c>
      <c r="Q102" s="27">
        <v>75.837560069073859</v>
      </c>
      <c r="R102" s="12">
        <v>61.276748535811684</v>
      </c>
      <c r="S102" s="12"/>
      <c r="T102" s="64" t="s">
        <v>142</v>
      </c>
      <c r="U102" s="28">
        <v>7</v>
      </c>
      <c r="V102" s="12">
        <v>6</v>
      </c>
      <c r="W102" s="12">
        <v>40</v>
      </c>
      <c r="X102" s="12">
        <v>32.32</v>
      </c>
      <c r="Y102" s="12"/>
      <c r="Z102" s="62" t="s">
        <v>180</v>
      </c>
      <c r="AA102" s="28">
        <v>3</v>
      </c>
      <c r="AB102" s="12">
        <v>0</v>
      </c>
      <c r="AC102" s="12">
        <v>100</v>
      </c>
      <c r="AD102" s="12">
        <v>80.800000000000011</v>
      </c>
      <c r="AE102" s="12"/>
      <c r="AF102" s="64" t="s">
        <v>172</v>
      </c>
      <c r="AG102" s="28">
        <v>4</v>
      </c>
      <c r="AH102" s="12">
        <v>2</v>
      </c>
      <c r="AI102" s="12">
        <v>83.333333333333329</v>
      </c>
      <c r="AJ102" s="12">
        <v>67.333333333333329</v>
      </c>
      <c r="AK102" s="12"/>
      <c r="AL102" s="64" t="s">
        <v>185</v>
      </c>
      <c r="AM102" s="28">
        <v>4</v>
      </c>
      <c r="AN102" s="12">
        <v>1</v>
      </c>
      <c r="AO102" s="12">
        <v>75</v>
      </c>
      <c r="AP102" s="12">
        <v>60.6</v>
      </c>
    </row>
    <row r="103" spans="1:42" ht="15.75" customHeight="1" x14ac:dyDescent="0.2">
      <c r="A103" s="71" t="s">
        <v>176</v>
      </c>
      <c r="B103" s="59">
        <v>50.845099244164942</v>
      </c>
      <c r="C103" s="12"/>
      <c r="D103" s="84" t="s">
        <v>193</v>
      </c>
      <c r="E103" s="28">
        <v>5</v>
      </c>
      <c r="F103" s="12">
        <v>39</v>
      </c>
      <c r="G103" s="12">
        <v>7.1428571428571388</v>
      </c>
      <c r="H103" s="12">
        <v>5.7714285714285687</v>
      </c>
      <c r="I103" s="12"/>
      <c r="J103" s="64" t="s">
        <v>176</v>
      </c>
      <c r="K103" s="72">
        <v>5028</v>
      </c>
      <c r="L103" s="28">
        <v>1.0200000000000001E-2</v>
      </c>
      <c r="M103" s="12">
        <v>51.285600000000002</v>
      </c>
      <c r="N103" s="28">
        <v>8.39</v>
      </c>
      <c r="O103" s="27">
        <v>6.1127056019070318</v>
      </c>
      <c r="P103" s="72">
        <v>6.0282525406825425</v>
      </c>
      <c r="Q103" s="27">
        <v>75.419761006882524</v>
      </c>
      <c r="R103" s="12">
        <v>60.939166893561087</v>
      </c>
      <c r="S103" s="12"/>
      <c r="T103" s="65" t="s">
        <v>143</v>
      </c>
      <c r="U103" s="28">
        <v>7</v>
      </c>
      <c r="V103" s="12">
        <v>6</v>
      </c>
      <c r="W103" s="12">
        <v>40</v>
      </c>
      <c r="X103" s="12">
        <v>32.32</v>
      </c>
      <c r="Y103" s="12"/>
      <c r="Z103" s="84" t="s">
        <v>181</v>
      </c>
      <c r="AA103" s="28">
        <v>3</v>
      </c>
      <c r="AB103" s="12">
        <v>0</v>
      </c>
      <c r="AC103" s="12">
        <v>100</v>
      </c>
      <c r="AD103" s="12">
        <v>80.800000000000011</v>
      </c>
      <c r="AE103" s="12"/>
      <c r="AF103" s="53" t="s">
        <v>173</v>
      </c>
      <c r="AG103" s="28">
        <v>4</v>
      </c>
      <c r="AH103" s="12">
        <v>2</v>
      </c>
      <c r="AI103" s="12">
        <v>83.333333333333329</v>
      </c>
      <c r="AJ103" s="12">
        <v>67.333333333333329</v>
      </c>
      <c r="AK103" s="12"/>
      <c r="AL103" s="65" t="s">
        <v>188</v>
      </c>
      <c r="AM103" s="28">
        <v>4</v>
      </c>
      <c r="AN103" s="12">
        <v>1</v>
      </c>
      <c r="AO103" s="12">
        <v>75</v>
      </c>
      <c r="AP103" s="12">
        <v>60.6</v>
      </c>
    </row>
    <row r="104" spans="1:42" ht="15.75" customHeight="1" x14ac:dyDescent="0.2">
      <c r="A104" s="33" t="s">
        <v>162</v>
      </c>
      <c r="B104" s="59">
        <v>50.837337882033069</v>
      </c>
      <c r="C104" s="12"/>
      <c r="D104" s="64" t="s">
        <v>142</v>
      </c>
      <c r="E104" s="28">
        <v>4</v>
      </c>
      <c r="F104" s="12">
        <v>40</v>
      </c>
      <c r="G104" s="12">
        <v>4.7619047619047592</v>
      </c>
      <c r="H104" s="12">
        <v>3.8476190476190455</v>
      </c>
      <c r="I104" s="12"/>
      <c r="J104" s="64" t="s">
        <v>142</v>
      </c>
      <c r="K104" s="72">
        <v>249</v>
      </c>
      <c r="L104" s="28">
        <v>3.2599999999999997E-2</v>
      </c>
      <c r="M104" s="12">
        <v>8.1173999999999999</v>
      </c>
      <c r="N104" s="28">
        <v>1.22</v>
      </c>
      <c r="O104" s="27">
        <v>6.6536065573770493</v>
      </c>
      <c r="P104" s="72">
        <v>6.5691534961525599</v>
      </c>
      <c r="Q104" s="27">
        <v>73.21423383838183</v>
      </c>
      <c r="R104" s="12">
        <v>59.157100941412523</v>
      </c>
      <c r="S104" s="12"/>
      <c r="T104" s="79" t="s">
        <v>145</v>
      </c>
      <c r="U104" s="28">
        <v>7</v>
      </c>
      <c r="V104" s="12">
        <v>6</v>
      </c>
      <c r="W104" s="12">
        <v>40</v>
      </c>
      <c r="X104" s="12">
        <v>32.32</v>
      </c>
      <c r="Y104" s="12"/>
      <c r="Z104" s="79" t="s">
        <v>182</v>
      </c>
      <c r="AA104" s="28">
        <v>3</v>
      </c>
      <c r="AB104" s="12">
        <v>0</v>
      </c>
      <c r="AC104" s="12">
        <v>100</v>
      </c>
      <c r="AD104" s="12">
        <v>80.800000000000011</v>
      </c>
      <c r="AE104" s="12"/>
      <c r="AF104" s="64" t="s">
        <v>174</v>
      </c>
      <c r="AG104" s="28">
        <v>4</v>
      </c>
      <c r="AH104" s="12">
        <v>2</v>
      </c>
      <c r="AI104" s="12">
        <v>83.333333333333329</v>
      </c>
      <c r="AJ104" s="12">
        <v>67.333333333333329</v>
      </c>
      <c r="AK104" s="12"/>
      <c r="AL104" s="64" t="s">
        <v>190</v>
      </c>
      <c r="AM104" s="28">
        <v>4</v>
      </c>
      <c r="AN104" s="12">
        <v>1</v>
      </c>
      <c r="AO104" s="12">
        <v>75</v>
      </c>
      <c r="AP104" s="12">
        <v>60.6</v>
      </c>
    </row>
    <row r="105" spans="1:42" ht="15.75" customHeight="1" x14ac:dyDescent="0.2">
      <c r="A105" s="73" t="s">
        <v>148</v>
      </c>
      <c r="B105" s="59">
        <v>49.545336731730096</v>
      </c>
      <c r="C105" s="12"/>
      <c r="D105" s="79" t="s">
        <v>147</v>
      </c>
      <c r="E105" s="28">
        <v>4</v>
      </c>
      <c r="F105" s="12">
        <v>40</v>
      </c>
      <c r="G105" s="12">
        <v>4.7619047619047592</v>
      </c>
      <c r="H105" s="12">
        <v>3.8476190476190455</v>
      </c>
      <c r="I105" s="12"/>
      <c r="J105" s="64" t="s">
        <v>174</v>
      </c>
      <c r="K105" s="72">
        <v>274</v>
      </c>
      <c r="L105" s="28">
        <v>1.7100000000000001E-2</v>
      </c>
      <c r="M105" s="12">
        <v>4.6854000000000005</v>
      </c>
      <c r="N105" s="28">
        <v>0.62</v>
      </c>
      <c r="O105" s="27">
        <v>7.5570967741935489</v>
      </c>
      <c r="P105" s="72">
        <v>7.4726437129690595</v>
      </c>
      <c r="Q105" s="27">
        <v>69.530246595408997</v>
      </c>
      <c r="R105" s="12">
        <v>56.180439249090476</v>
      </c>
      <c r="S105" s="12"/>
      <c r="T105" s="84" t="s">
        <v>154</v>
      </c>
      <c r="U105" s="28">
        <v>7</v>
      </c>
      <c r="V105" s="12">
        <v>6</v>
      </c>
      <c r="W105" s="12">
        <v>40</v>
      </c>
      <c r="X105" s="12">
        <v>32.32</v>
      </c>
      <c r="Y105" s="12"/>
      <c r="Z105" s="79" t="s">
        <v>183</v>
      </c>
      <c r="AA105" s="28">
        <v>3</v>
      </c>
      <c r="AB105" s="12">
        <v>0</v>
      </c>
      <c r="AC105" s="12">
        <v>100</v>
      </c>
      <c r="AD105" s="12">
        <v>80.800000000000011</v>
      </c>
      <c r="AE105" s="12"/>
      <c r="AF105" s="64" t="s">
        <v>186</v>
      </c>
      <c r="AG105" s="28">
        <v>4</v>
      </c>
      <c r="AH105" s="12">
        <v>2</v>
      </c>
      <c r="AI105" s="12">
        <v>83.333333333333329</v>
      </c>
      <c r="AJ105" s="12">
        <v>67.333333333333329</v>
      </c>
      <c r="AK105" s="12"/>
      <c r="AL105" s="84" t="s">
        <v>193</v>
      </c>
      <c r="AM105" s="28">
        <v>4</v>
      </c>
      <c r="AN105" s="12">
        <v>1</v>
      </c>
      <c r="AO105" s="12">
        <v>75</v>
      </c>
      <c r="AP105" s="12">
        <v>60.6</v>
      </c>
    </row>
    <row r="106" spans="1:42" ht="15.75" customHeight="1" x14ac:dyDescent="0.2">
      <c r="A106" s="73" t="s">
        <v>155</v>
      </c>
      <c r="B106" s="59">
        <v>47.846749128306271</v>
      </c>
      <c r="C106" s="12"/>
      <c r="D106" s="53" t="s">
        <v>150</v>
      </c>
      <c r="E106" s="28">
        <v>4</v>
      </c>
      <c r="F106" s="12">
        <v>40</v>
      </c>
      <c r="G106" s="12">
        <v>4.7619047619047592</v>
      </c>
      <c r="H106" s="12">
        <v>3.8476190476190455</v>
      </c>
      <c r="I106" s="12"/>
      <c r="J106" s="79" t="s">
        <v>182</v>
      </c>
      <c r="K106" s="72">
        <v>9709</v>
      </c>
      <c r="L106" s="28">
        <v>2E-3</v>
      </c>
      <c r="M106" s="12">
        <v>19.417999999999999</v>
      </c>
      <c r="N106" s="28">
        <v>2.5299999999999998</v>
      </c>
      <c r="O106" s="27">
        <v>7.6750988142292496</v>
      </c>
      <c r="P106" s="72">
        <v>7.5906457530047602</v>
      </c>
      <c r="Q106" s="27">
        <v>69.049092508685135</v>
      </c>
      <c r="R106" s="12">
        <v>55.791666747017594</v>
      </c>
      <c r="S106" s="12"/>
      <c r="T106" s="53" t="s">
        <v>160</v>
      </c>
      <c r="U106" s="28">
        <v>7</v>
      </c>
      <c r="V106" s="12">
        <v>6</v>
      </c>
      <c r="W106" s="12">
        <v>40</v>
      </c>
      <c r="X106" s="12">
        <v>32.32</v>
      </c>
      <c r="Y106" s="12"/>
      <c r="Z106" s="64" t="s">
        <v>184</v>
      </c>
      <c r="AA106" s="28">
        <v>3</v>
      </c>
      <c r="AB106" s="12">
        <v>0</v>
      </c>
      <c r="AC106" s="12">
        <v>100</v>
      </c>
      <c r="AD106" s="12">
        <v>80.800000000000011</v>
      </c>
      <c r="AE106" s="12"/>
      <c r="AF106" s="102" t="s">
        <v>243</v>
      </c>
      <c r="AG106" s="28">
        <v>4</v>
      </c>
      <c r="AH106" s="12">
        <v>2</v>
      </c>
      <c r="AI106" s="12">
        <v>83.333333333333329</v>
      </c>
      <c r="AJ106" s="12">
        <v>67.333333333333329</v>
      </c>
      <c r="AK106" s="12"/>
      <c r="AL106" s="84" t="s">
        <v>195</v>
      </c>
      <c r="AM106" s="28">
        <v>4</v>
      </c>
      <c r="AN106" s="12">
        <v>1</v>
      </c>
      <c r="AO106" s="12">
        <v>75</v>
      </c>
      <c r="AP106" s="12">
        <v>60.6</v>
      </c>
    </row>
    <row r="107" spans="1:42" ht="15.75" customHeight="1" x14ac:dyDescent="0.2">
      <c r="A107" s="77" t="s">
        <v>168</v>
      </c>
      <c r="B107" s="59">
        <v>45.293736962276</v>
      </c>
      <c r="C107" s="12"/>
      <c r="D107" s="53" t="s">
        <v>156</v>
      </c>
      <c r="E107" s="28">
        <v>4</v>
      </c>
      <c r="F107" s="12">
        <v>40</v>
      </c>
      <c r="G107" s="12">
        <v>4.7619047619047592</v>
      </c>
      <c r="H107" s="12">
        <v>3.8476190476190455</v>
      </c>
      <c r="I107" s="12"/>
      <c r="J107" s="65" t="s">
        <v>148</v>
      </c>
      <c r="K107" s="66"/>
      <c r="L107" s="28">
        <v>0.14630000000000001</v>
      </c>
      <c r="M107" s="12">
        <v>0</v>
      </c>
      <c r="N107" s="28">
        <v>0.91</v>
      </c>
      <c r="O107" s="74">
        <v>7.7206647087312064</v>
      </c>
      <c r="P107" s="72">
        <v>7.636211647506717</v>
      </c>
      <c r="Q107" s="27">
        <v>68.863297277109382</v>
      </c>
      <c r="R107" s="74">
        <v>55.641544199904374</v>
      </c>
      <c r="S107" s="12"/>
      <c r="T107" s="79" t="s">
        <v>163</v>
      </c>
      <c r="U107" s="28">
        <v>7</v>
      </c>
      <c r="V107" s="12">
        <v>6</v>
      </c>
      <c r="W107" s="12">
        <v>40</v>
      </c>
      <c r="X107" s="12">
        <v>32.32</v>
      </c>
      <c r="Y107" s="12"/>
      <c r="Z107" s="64" t="s">
        <v>185</v>
      </c>
      <c r="AA107" s="28">
        <v>3</v>
      </c>
      <c r="AB107" s="12">
        <v>0</v>
      </c>
      <c r="AC107" s="12">
        <v>100</v>
      </c>
      <c r="AD107" s="12">
        <v>80.800000000000011</v>
      </c>
      <c r="AE107" s="12"/>
      <c r="AF107" s="65" t="s">
        <v>188</v>
      </c>
      <c r="AG107" s="28">
        <v>4</v>
      </c>
      <c r="AH107" s="12">
        <v>2</v>
      </c>
      <c r="AI107" s="12">
        <v>83.333333333333329</v>
      </c>
      <c r="AJ107" s="12">
        <v>67.333333333333329</v>
      </c>
      <c r="AK107" s="12"/>
      <c r="AL107" s="65" t="s">
        <v>143</v>
      </c>
      <c r="AM107" s="28">
        <v>3</v>
      </c>
      <c r="AN107" s="12">
        <v>2</v>
      </c>
      <c r="AO107" s="12">
        <v>50</v>
      </c>
      <c r="AP107" s="12">
        <v>40.400000000000006</v>
      </c>
    </row>
    <row r="108" spans="1:42" ht="15.75" customHeight="1" x14ac:dyDescent="0.2">
      <c r="A108" s="33" t="s">
        <v>156</v>
      </c>
      <c r="B108" s="59">
        <v>44.82439539586963</v>
      </c>
      <c r="C108" s="12"/>
      <c r="D108" s="53" t="s">
        <v>160</v>
      </c>
      <c r="E108" s="28">
        <v>4</v>
      </c>
      <c r="F108" s="12">
        <v>40</v>
      </c>
      <c r="G108" s="12">
        <v>4.7619047619047592</v>
      </c>
      <c r="H108" s="12">
        <v>3.8476190476190455</v>
      </c>
      <c r="I108" s="12"/>
      <c r="J108" s="62" t="s">
        <v>158</v>
      </c>
      <c r="K108" s="72">
        <v>39.630000000000003</v>
      </c>
      <c r="L108" s="28">
        <v>0.52529999999999999</v>
      </c>
      <c r="M108" s="12">
        <v>20.817639</v>
      </c>
      <c r="N108" s="28">
        <v>2.4700000000000002</v>
      </c>
      <c r="O108" s="27">
        <v>8.4281939271255055</v>
      </c>
      <c r="P108" s="72">
        <v>8.3437408659010153</v>
      </c>
      <c r="Q108" s="27">
        <v>65.978342281382481</v>
      </c>
      <c r="R108" s="12">
        <v>53.310500563357046</v>
      </c>
      <c r="S108" s="12"/>
      <c r="T108" s="64" t="s">
        <v>167</v>
      </c>
      <c r="U108" s="28">
        <v>7</v>
      </c>
      <c r="V108" s="12">
        <v>6</v>
      </c>
      <c r="W108" s="12">
        <v>40</v>
      </c>
      <c r="X108" s="12">
        <v>32.32</v>
      </c>
      <c r="Y108" s="12"/>
      <c r="Z108" s="64" t="s">
        <v>186</v>
      </c>
      <c r="AA108" s="28">
        <v>3</v>
      </c>
      <c r="AB108" s="12">
        <v>0</v>
      </c>
      <c r="AC108" s="12">
        <v>100</v>
      </c>
      <c r="AD108" s="12">
        <v>80.800000000000011</v>
      </c>
      <c r="AE108" s="12"/>
      <c r="AF108" s="64" t="s">
        <v>190</v>
      </c>
      <c r="AG108" s="28">
        <v>4</v>
      </c>
      <c r="AH108" s="12">
        <v>2</v>
      </c>
      <c r="AI108" s="12">
        <v>83.333333333333329</v>
      </c>
      <c r="AJ108" s="12">
        <v>67.333333333333329</v>
      </c>
      <c r="AK108" s="12"/>
      <c r="AL108" s="79" t="s">
        <v>149</v>
      </c>
      <c r="AM108" s="28">
        <v>3</v>
      </c>
      <c r="AN108" s="12">
        <v>2</v>
      </c>
      <c r="AO108" s="12">
        <v>50</v>
      </c>
      <c r="AP108" s="12">
        <v>40.400000000000006</v>
      </c>
    </row>
    <row r="109" spans="1:42" ht="15.75" customHeight="1" x14ac:dyDescent="0.2">
      <c r="A109" s="71" t="s">
        <v>185</v>
      </c>
      <c r="B109" s="59">
        <v>44.416177825826402</v>
      </c>
      <c r="C109" s="12"/>
      <c r="D109" s="79" t="s">
        <v>163</v>
      </c>
      <c r="E109" s="28">
        <v>4</v>
      </c>
      <c r="F109" s="12">
        <v>40</v>
      </c>
      <c r="G109" s="12">
        <v>4.7619047619047592</v>
      </c>
      <c r="H109" s="12">
        <v>3.8476190476190455</v>
      </c>
      <c r="I109" s="12"/>
      <c r="J109" s="79" t="s">
        <v>147</v>
      </c>
      <c r="K109" s="72">
        <v>168.25</v>
      </c>
      <c r="L109" s="28">
        <v>0.1832</v>
      </c>
      <c r="M109" s="12">
        <v>30.823399999999999</v>
      </c>
      <c r="N109" s="28">
        <v>3.44</v>
      </c>
      <c r="O109" s="27">
        <v>8.9602906976744183</v>
      </c>
      <c r="P109" s="72">
        <v>8.8758376364499281</v>
      </c>
      <c r="Q109" s="27">
        <v>63.808714234234102</v>
      </c>
      <c r="R109" s="12">
        <v>51.557441101261155</v>
      </c>
      <c r="S109" s="12"/>
      <c r="T109" s="79" t="s">
        <v>183</v>
      </c>
      <c r="U109" s="28">
        <v>7</v>
      </c>
      <c r="V109" s="12">
        <v>6</v>
      </c>
      <c r="W109" s="12">
        <v>40</v>
      </c>
      <c r="X109" s="12">
        <v>32.32</v>
      </c>
      <c r="Y109" s="12"/>
      <c r="Z109" s="102" t="s">
        <v>243</v>
      </c>
      <c r="AA109" s="28">
        <v>3</v>
      </c>
      <c r="AB109" s="12">
        <v>0</v>
      </c>
      <c r="AC109" s="12">
        <v>100</v>
      </c>
      <c r="AD109" s="12">
        <v>80.800000000000011</v>
      </c>
      <c r="AE109" s="12"/>
      <c r="AF109" s="53" t="s">
        <v>18</v>
      </c>
      <c r="AG109" s="28">
        <v>3</v>
      </c>
      <c r="AH109" s="12">
        <v>3</v>
      </c>
      <c r="AI109" s="12">
        <v>75</v>
      </c>
      <c r="AJ109" s="12">
        <v>60.6</v>
      </c>
      <c r="AK109" s="12"/>
      <c r="AL109" s="62" t="s">
        <v>158</v>
      </c>
      <c r="AM109" s="28">
        <v>3</v>
      </c>
      <c r="AN109" s="12">
        <v>2</v>
      </c>
      <c r="AO109" s="12">
        <v>50</v>
      </c>
      <c r="AP109" s="12">
        <v>40.400000000000006</v>
      </c>
    </row>
    <row r="110" spans="1:42" ht="15.75" customHeight="1" x14ac:dyDescent="0.2">
      <c r="A110" s="73" t="s">
        <v>188</v>
      </c>
      <c r="B110" s="59">
        <v>41.350309987971201</v>
      </c>
      <c r="C110" s="12"/>
      <c r="D110" s="79" t="s">
        <v>179</v>
      </c>
      <c r="E110" s="28">
        <v>4</v>
      </c>
      <c r="F110" s="12">
        <v>40</v>
      </c>
      <c r="G110" s="12">
        <v>4.7619047619047592</v>
      </c>
      <c r="H110" s="12">
        <v>3.8476190476190455</v>
      </c>
      <c r="I110" s="12"/>
      <c r="J110" s="79" t="s">
        <v>179</v>
      </c>
      <c r="K110" s="72">
        <v>50</v>
      </c>
      <c r="L110" s="28">
        <v>0.46410000000000001</v>
      </c>
      <c r="M110" s="12">
        <v>23.205000000000002</v>
      </c>
      <c r="N110" s="28">
        <v>2.31</v>
      </c>
      <c r="O110" s="27">
        <v>10.045454545454547</v>
      </c>
      <c r="P110" s="72">
        <v>9.9610014842300565</v>
      </c>
      <c r="Q110" s="27">
        <v>59.383951577872928</v>
      </c>
      <c r="R110" s="12">
        <v>47.98223287492133</v>
      </c>
      <c r="S110" s="12"/>
      <c r="T110" s="62" t="s">
        <v>118</v>
      </c>
      <c r="U110" s="28">
        <v>6</v>
      </c>
      <c r="V110" s="12">
        <v>7</v>
      </c>
      <c r="W110" s="12">
        <v>30</v>
      </c>
      <c r="X110" s="12">
        <v>24.240000000000002</v>
      </c>
      <c r="Y110" s="12"/>
      <c r="Z110" s="65" t="s">
        <v>189</v>
      </c>
      <c r="AA110" s="28">
        <v>3</v>
      </c>
      <c r="AB110" s="12">
        <v>0</v>
      </c>
      <c r="AC110" s="12">
        <v>100</v>
      </c>
      <c r="AD110" s="12">
        <v>80.800000000000011</v>
      </c>
      <c r="AE110" s="12"/>
      <c r="AF110" s="62" t="s">
        <v>166</v>
      </c>
      <c r="AG110" s="28">
        <v>3</v>
      </c>
      <c r="AH110" s="12">
        <v>3</v>
      </c>
      <c r="AI110" s="12">
        <v>75</v>
      </c>
      <c r="AJ110" s="12">
        <v>60.6</v>
      </c>
      <c r="AK110" s="12"/>
      <c r="AL110" s="64" t="s">
        <v>159</v>
      </c>
      <c r="AM110" s="28">
        <v>3</v>
      </c>
      <c r="AN110" s="12">
        <v>2</v>
      </c>
      <c r="AO110" s="12">
        <v>50</v>
      </c>
      <c r="AP110" s="12">
        <v>40.400000000000006</v>
      </c>
    </row>
    <row r="111" spans="1:42" ht="15.75" customHeight="1" x14ac:dyDescent="0.2">
      <c r="A111" s="71" t="s">
        <v>167</v>
      </c>
      <c r="B111" s="59">
        <v>39.815709377207071</v>
      </c>
      <c r="C111" s="12"/>
      <c r="D111" s="65" t="s">
        <v>188</v>
      </c>
      <c r="E111" s="28">
        <v>4</v>
      </c>
      <c r="F111" s="12">
        <v>40</v>
      </c>
      <c r="G111" s="12">
        <v>4.7619047619047592</v>
      </c>
      <c r="H111" s="12">
        <v>3.8476190476190455</v>
      </c>
      <c r="I111" s="12"/>
      <c r="J111" s="53" t="s">
        <v>18</v>
      </c>
      <c r="K111" s="66" t="s">
        <v>261</v>
      </c>
      <c r="L111" s="28">
        <v>0.48759999999999998</v>
      </c>
      <c r="M111" s="12" t="s">
        <v>235</v>
      </c>
      <c r="N111" s="28">
        <v>0.37</v>
      </c>
      <c r="O111" s="74">
        <v>10.695322280682021</v>
      </c>
      <c r="P111" s="72">
        <v>10.61086921945753</v>
      </c>
      <c r="Q111" s="27">
        <v>56.734111655274283</v>
      </c>
      <c r="R111" s="74">
        <v>45.841162217461623</v>
      </c>
      <c r="S111" s="12"/>
      <c r="T111" s="65" t="s">
        <v>148</v>
      </c>
      <c r="U111" s="28">
        <v>6</v>
      </c>
      <c r="V111" s="12">
        <v>7</v>
      </c>
      <c r="W111" s="12">
        <v>30</v>
      </c>
      <c r="X111" s="12">
        <v>24.240000000000002</v>
      </c>
      <c r="Y111" s="12"/>
      <c r="Z111" s="64" t="s">
        <v>190</v>
      </c>
      <c r="AA111" s="28">
        <v>3</v>
      </c>
      <c r="AB111" s="12">
        <v>0</v>
      </c>
      <c r="AC111" s="12">
        <v>100</v>
      </c>
      <c r="AD111" s="12">
        <v>80.800000000000011</v>
      </c>
      <c r="AE111" s="12"/>
      <c r="AF111" s="62" t="s">
        <v>144</v>
      </c>
      <c r="AG111" s="28">
        <v>2</v>
      </c>
      <c r="AH111" s="12">
        <v>4</v>
      </c>
      <c r="AI111" s="12">
        <v>66.666666666666657</v>
      </c>
      <c r="AJ111" s="12">
        <v>53.86666666666666</v>
      </c>
      <c r="AK111" s="12"/>
      <c r="AL111" s="79" t="s">
        <v>163</v>
      </c>
      <c r="AM111" s="28">
        <v>3</v>
      </c>
      <c r="AN111" s="12">
        <v>2</v>
      </c>
      <c r="AO111" s="12">
        <v>50</v>
      </c>
      <c r="AP111" s="12">
        <v>40.400000000000006</v>
      </c>
    </row>
    <row r="112" spans="1:42" ht="15.75" customHeight="1" x14ac:dyDescent="0.2">
      <c r="A112" s="69" t="s">
        <v>171</v>
      </c>
      <c r="B112" s="59">
        <v>39.502472812230643</v>
      </c>
      <c r="C112" s="12"/>
      <c r="D112" s="65" t="s">
        <v>148</v>
      </c>
      <c r="E112" s="28">
        <v>3</v>
      </c>
      <c r="F112" s="12">
        <v>41</v>
      </c>
      <c r="G112" s="12">
        <v>2.3809523809523796</v>
      </c>
      <c r="H112" s="12">
        <v>1.9238095238095227</v>
      </c>
      <c r="I112" s="12"/>
      <c r="J112" s="53" t="s">
        <v>173</v>
      </c>
      <c r="K112" s="66"/>
      <c r="L112" s="28">
        <v>1.18E-2</v>
      </c>
      <c r="M112" s="12">
        <v>0</v>
      </c>
      <c r="N112" s="28">
        <v>0.9</v>
      </c>
      <c r="O112" s="91">
        <v>10.695322280682021</v>
      </c>
      <c r="P112" s="72">
        <v>10.61086921945753</v>
      </c>
      <c r="Q112" s="27">
        <v>56.734111655274283</v>
      </c>
      <c r="R112" s="91">
        <v>45.841162217461623</v>
      </c>
      <c r="S112" s="12"/>
      <c r="T112" s="79" t="s">
        <v>168</v>
      </c>
      <c r="U112" s="28">
        <v>6</v>
      </c>
      <c r="V112" s="12">
        <v>7</v>
      </c>
      <c r="W112" s="12">
        <v>30</v>
      </c>
      <c r="X112" s="12">
        <v>24.240000000000002</v>
      </c>
      <c r="Y112" s="12"/>
      <c r="Z112" s="84" t="s">
        <v>191</v>
      </c>
      <c r="AA112" s="28">
        <v>3</v>
      </c>
      <c r="AB112" s="12">
        <v>0</v>
      </c>
      <c r="AC112" s="12">
        <v>100</v>
      </c>
      <c r="AD112" s="12">
        <v>80.800000000000011</v>
      </c>
      <c r="AE112" s="12"/>
      <c r="AF112" s="65" t="s">
        <v>148</v>
      </c>
      <c r="AG112" s="28">
        <v>2</v>
      </c>
      <c r="AH112" s="12">
        <v>4</v>
      </c>
      <c r="AI112" s="12">
        <v>66.666666666666657</v>
      </c>
      <c r="AJ112" s="12">
        <v>53.86666666666666</v>
      </c>
      <c r="AK112" s="12"/>
      <c r="AL112" s="102" t="s">
        <v>243</v>
      </c>
      <c r="AM112" s="28">
        <v>3</v>
      </c>
      <c r="AN112" s="12">
        <v>2</v>
      </c>
      <c r="AO112" s="12">
        <v>50</v>
      </c>
      <c r="AP112" s="12">
        <v>40.400000000000006</v>
      </c>
    </row>
    <row r="113" spans="1:42" ht="15.75" customHeight="1" x14ac:dyDescent="0.2">
      <c r="A113" s="33" t="s">
        <v>173</v>
      </c>
      <c r="B113" s="59">
        <v>38.709717512434082</v>
      </c>
      <c r="C113" s="12"/>
      <c r="D113" s="79" t="s">
        <v>149</v>
      </c>
      <c r="E113" s="28">
        <v>3</v>
      </c>
      <c r="F113" s="12">
        <v>41</v>
      </c>
      <c r="G113" s="12">
        <v>2.3809523809523796</v>
      </c>
      <c r="H113" s="12">
        <v>1.9238095238095227</v>
      </c>
      <c r="I113" s="12"/>
      <c r="J113" s="79" t="s">
        <v>183</v>
      </c>
      <c r="K113" s="66"/>
      <c r="L113" s="28">
        <v>0.46410000000000001</v>
      </c>
      <c r="M113" s="12">
        <v>0</v>
      </c>
      <c r="N113" s="28">
        <v>2.31</v>
      </c>
      <c r="O113" s="74">
        <v>10.700811536875657</v>
      </c>
      <c r="P113" s="72">
        <v>10.616358475651166</v>
      </c>
      <c r="Q113" s="27">
        <v>56.711729177396414</v>
      </c>
      <c r="R113" s="74">
        <v>45.823077175336309</v>
      </c>
      <c r="S113" s="12"/>
      <c r="T113" s="64" t="s">
        <v>172</v>
      </c>
      <c r="U113" s="28">
        <v>6</v>
      </c>
      <c r="V113" s="12">
        <v>7</v>
      </c>
      <c r="W113" s="12">
        <v>30</v>
      </c>
      <c r="X113" s="12">
        <v>24.240000000000002</v>
      </c>
      <c r="Y113" s="12"/>
      <c r="Z113" s="84" t="s">
        <v>193</v>
      </c>
      <c r="AA113" s="28">
        <v>3</v>
      </c>
      <c r="AB113" s="12">
        <v>0</v>
      </c>
      <c r="AC113" s="12">
        <v>100</v>
      </c>
      <c r="AD113" s="12">
        <v>80.800000000000011</v>
      </c>
      <c r="AE113" s="12"/>
      <c r="AF113" s="79" t="s">
        <v>149</v>
      </c>
      <c r="AG113" s="28">
        <v>2</v>
      </c>
      <c r="AH113" s="12">
        <v>4</v>
      </c>
      <c r="AI113" s="12">
        <v>66.666666666666657</v>
      </c>
      <c r="AJ113" s="12">
        <v>53.86666666666666</v>
      </c>
      <c r="AK113" s="12"/>
      <c r="AL113" s="53" t="s">
        <v>18</v>
      </c>
      <c r="AM113" s="28">
        <v>2</v>
      </c>
      <c r="AN113" s="12">
        <v>3</v>
      </c>
      <c r="AO113" s="12">
        <v>25</v>
      </c>
      <c r="AP113" s="12">
        <v>20.200000000000003</v>
      </c>
    </row>
    <row r="114" spans="1:42" ht="15.75" customHeight="1" x14ac:dyDescent="0.2">
      <c r="A114" s="53" t="s">
        <v>18</v>
      </c>
      <c r="B114" s="59">
        <v>38.228765131481701</v>
      </c>
      <c r="C114" s="12"/>
      <c r="D114" s="62" t="s">
        <v>158</v>
      </c>
      <c r="E114" s="28">
        <v>3</v>
      </c>
      <c r="F114" s="12">
        <v>41</v>
      </c>
      <c r="G114" s="12">
        <v>2.3809523809523796</v>
      </c>
      <c r="H114" s="12">
        <v>1.9238095238095227</v>
      </c>
      <c r="I114" s="12"/>
      <c r="J114" s="65" t="s">
        <v>143</v>
      </c>
      <c r="K114" s="72">
        <v>21750</v>
      </c>
      <c r="L114" s="28">
        <v>6.9999999999999999E-4</v>
      </c>
      <c r="M114" s="12">
        <v>15.225</v>
      </c>
      <c r="N114" s="28">
        <v>1.4</v>
      </c>
      <c r="O114" s="27">
        <v>10.875</v>
      </c>
      <c r="P114" s="72">
        <v>10.79054693877551</v>
      </c>
      <c r="Q114" s="27">
        <v>56.001474584619288</v>
      </c>
      <c r="R114" s="12">
        <v>45.249191464372387</v>
      </c>
      <c r="S114" s="12"/>
      <c r="T114" s="64" t="s">
        <v>174</v>
      </c>
      <c r="U114" s="28">
        <v>6</v>
      </c>
      <c r="V114" s="12">
        <v>7</v>
      </c>
      <c r="W114" s="12">
        <v>30</v>
      </c>
      <c r="X114" s="12">
        <v>24.240000000000002</v>
      </c>
      <c r="Y114" s="12"/>
      <c r="Z114" s="62" t="s">
        <v>194</v>
      </c>
      <c r="AA114" s="28">
        <v>3</v>
      </c>
      <c r="AB114" s="12">
        <v>0</v>
      </c>
      <c r="AC114" s="12">
        <v>100</v>
      </c>
      <c r="AD114" s="12">
        <v>80.800000000000011</v>
      </c>
      <c r="AE114" s="12"/>
      <c r="AF114" s="71" t="s">
        <v>244</v>
      </c>
      <c r="AG114" s="28">
        <v>2</v>
      </c>
      <c r="AH114" s="12">
        <v>4</v>
      </c>
      <c r="AI114" s="12">
        <v>66.666666666666657</v>
      </c>
      <c r="AJ114" s="12">
        <v>53.86666666666666</v>
      </c>
      <c r="AK114" s="12"/>
      <c r="AL114" s="53" t="s">
        <v>150</v>
      </c>
      <c r="AM114" s="28">
        <v>2</v>
      </c>
      <c r="AN114" s="12">
        <v>3</v>
      </c>
      <c r="AO114" s="12">
        <v>25</v>
      </c>
      <c r="AP114" s="12">
        <v>20.200000000000003</v>
      </c>
    </row>
    <row r="115" spans="1:42" ht="15.75" customHeight="1" x14ac:dyDescent="0.2">
      <c r="A115" s="69" t="s">
        <v>158</v>
      </c>
      <c r="B115" s="59">
        <v>36.587940570083319</v>
      </c>
      <c r="C115" s="12"/>
      <c r="D115" s="62" t="s">
        <v>171</v>
      </c>
      <c r="E115" s="28">
        <v>3</v>
      </c>
      <c r="F115" s="12">
        <v>41</v>
      </c>
      <c r="G115" s="12">
        <v>2.3809523809523796</v>
      </c>
      <c r="H115" s="12">
        <v>1.9238095238095227</v>
      </c>
      <c r="I115" s="12"/>
      <c r="J115" s="64" t="s">
        <v>167</v>
      </c>
      <c r="K115" s="72">
        <v>599</v>
      </c>
      <c r="L115" s="28">
        <v>2.3599999999999999E-2</v>
      </c>
      <c r="M115" s="12">
        <v>14.1364</v>
      </c>
      <c r="N115" s="28">
        <v>1.29</v>
      </c>
      <c r="O115" s="27">
        <v>10.958449612403101</v>
      </c>
      <c r="P115" s="72">
        <v>10.87399655117861</v>
      </c>
      <c r="Q115" s="27">
        <v>55.661208246587108</v>
      </c>
      <c r="R115" s="12">
        <v>44.974256263242388</v>
      </c>
      <c r="S115" s="12"/>
      <c r="T115" s="62" t="s">
        <v>180</v>
      </c>
      <c r="U115" s="28">
        <v>6</v>
      </c>
      <c r="V115" s="12">
        <v>7</v>
      </c>
      <c r="W115" s="12">
        <v>30</v>
      </c>
      <c r="X115" s="12">
        <v>24.240000000000002</v>
      </c>
      <c r="Y115" s="12"/>
      <c r="Z115" s="84" t="s">
        <v>195</v>
      </c>
      <c r="AA115" s="28">
        <v>3</v>
      </c>
      <c r="AB115" s="12">
        <v>0</v>
      </c>
      <c r="AC115" s="12">
        <v>100</v>
      </c>
      <c r="AD115" s="12">
        <v>80.800000000000011</v>
      </c>
      <c r="AE115" s="12"/>
      <c r="AF115" s="62" t="s">
        <v>171</v>
      </c>
      <c r="AG115" s="28">
        <v>2</v>
      </c>
      <c r="AH115" s="12">
        <v>4</v>
      </c>
      <c r="AI115" s="12">
        <v>66.666666666666657</v>
      </c>
      <c r="AJ115" s="12">
        <v>53.86666666666666</v>
      </c>
      <c r="AK115" s="12"/>
      <c r="AL115" s="53" t="s">
        <v>153</v>
      </c>
      <c r="AM115" s="28">
        <v>2</v>
      </c>
      <c r="AN115" s="12">
        <v>3</v>
      </c>
      <c r="AO115" s="12">
        <v>25</v>
      </c>
      <c r="AP115" s="12">
        <v>20.200000000000003</v>
      </c>
    </row>
    <row r="116" spans="1:42" ht="15.75" customHeight="1" x14ac:dyDescent="0.2">
      <c r="A116" s="33" t="s">
        <v>160</v>
      </c>
      <c r="B116" s="59">
        <v>35.173284284758516</v>
      </c>
      <c r="C116" s="12"/>
      <c r="D116" s="53" t="s">
        <v>173</v>
      </c>
      <c r="E116" s="28">
        <v>3</v>
      </c>
      <c r="F116" s="12">
        <v>41</v>
      </c>
      <c r="G116" s="12">
        <v>2.3809523809523796</v>
      </c>
      <c r="H116" s="12">
        <v>1.9238095238095227</v>
      </c>
      <c r="I116" s="12"/>
      <c r="J116" s="64" t="s">
        <v>172</v>
      </c>
      <c r="K116" s="72">
        <v>282</v>
      </c>
      <c r="L116" s="28">
        <v>1.7100000000000001E-2</v>
      </c>
      <c r="M116" s="12">
        <v>4.8222000000000005</v>
      </c>
      <c r="N116" s="28">
        <v>0.43</v>
      </c>
      <c r="O116" s="27">
        <v>11.214418604651165</v>
      </c>
      <c r="P116" s="72">
        <v>11.129965543426675</v>
      </c>
      <c r="Q116" s="27">
        <v>54.617493013719226</v>
      </c>
      <c r="R116" s="12">
        <v>44.130934355085138</v>
      </c>
      <c r="S116" s="12"/>
      <c r="T116" s="53" t="s">
        <v>18</v>
      </c>
      <c r="U116" s="28">
        <v>5</v>
      </c>
      <c r="V116" s="12">
        <v>8</v>
      </c>
      <c r="W116" s="12">
        <v>20</v>
      </c>
      <c r="X116" s="12">
        <v>16.16</v>
      </c>
      <c r="Y116" s="12"/>
      <c r="Z116" s="79" t="s">
        <v>149</v>
      </c>
      <c r="AA116" s="28">
        <v>2</v>
      </c>
      <c r="AB116" s="12">
        <v>1</v>
      </c>
      <c r="AC116" s="12">
        <v>50</v>
      </c>
      <c r="AD116" s="12">
        <v>40.400000000000006</v>
      </c>
      <c r="AE116" s="12"/>
      <c r="AF116" s="79" t="s">
        <v>178</v>
      </c>
      <c r="AG116" s="28">
        <v>2</v>
      </c>
      <c r="AH116" s="12">
        <v>4</v>
      </c>
      <c r="AI116" s="12">
        <v>66.666666666666657</v>
      </c>
      <c r="AJ116" s="12">
        <v>53.86666666666666</v>
      </c>
      <c r="AK116" s="12"/>
      <c r="AL116" s="53" t="s">
        <v>156</v>
      </c>
      <c r="AM116" s="28">
        <v>2</v>
      </c>
      <c r="AN116" s="12">
        <v>3</v>
      </c>
      <c r="AO116" s="12">
        <v>25</v>
      </c>
      <c r="AP116" s="12">
        <v>20.200000000000003</v>
      </c>
    </row>
    <row r="117" spans="1:42" ht="15.75" customHeight="1" x14ac:dyDescent="0.2">
      <c r="A117" s="71" t="s">
        <v>142</v>
      </c>
      <c r="B117" s="59">
        <v>34.965231109283039</v>
      </c>
      <c r="C117" s="12"/>
      <c r="D117" s="79" t="s">
        <v>178</v>
      </c>
      <c r="E117" s="28">
        <v>3</v>
      </c>
      <c r="F117" s="12">
        <v>41</v>
      </c>
      <c r="G117" s="12">
        <v>2.3809523809523796</v>
      </c>
      <c r="H117" s="12">
        <v>1.9238095238095227</v>
      </c>
      <c r="I117" s="12"/>
      <c r="J117" s="33" t="s">
        <v>162</v>
      </c>
      <c r="K117" s="72">
        <v>1368.3</v>
      </c>
      <c r="L117" s="28">
        <v>6.3E-3</v>
      </c>
      <c r="M117" s="12">
        <v>8.6202899999999989</v>
      </c>
      <c r="N117" s="28">
        <v>0.71</v>
      </c>
      <c r="O117" s="27">
        <v>12.14125352112676</v>
      </c>
      <c r="P117" s="72">
        <v>12.05680045990227</v>
      </c>
      <c r="Q117" s="27">
        <v>50.838317605856048</v>
      </c>
      <c r="R117" s="12">
        <v>41.077360625531689</v>
      </c>
      <c r="S117" s="12"/>
      <c r="T117" s="53" t="s">
        <v>156</v>
      </c>
      <c r="U117" s="28">
        <v>5</v>
      </c>
      <c r="V117" s="12">
        <v>8</v>
      </c>
      <c r="W117" s="12">
        <v>20</v>
      </c>
      <c r="X117" s="12">
        <v>16.16</v>
      </c>
      <c r="Y117" s="12"/>
      <c r="Z117" s="62" t="s">
        <v>158</v>
      </c>
      <c r="AA117" s="28">
        <v>2</v>
      </c>
      <c r="AB117" s="12">
        <v>1</v>
      </c>
      <c r="AC117" s="12">
        <v>50</v>
      </c>
      <c r="AD117" s="12">
        <v>40.400000000000006</v>
      </c>
      <c r="AE117" s="12"/>
      <c r="AF117" s="64" t="s">
        <v>142</v>
      </c>
      <c r="AG117" s="28">
        <v>-1</v>
      </c>
      <c r="AH117" s="12">
        <v>7</v>
      </c>
      <c r="AI117" s="12">
        <v>41.666666666666664</v>
      </c>
      <c r="AJ117" s="12">
        <v>33.666666666666664</v>
      </c>
      <c r="AK117" s="12"/>
      <c r="AL117" s="53" t="s">
        <v>160</v>
      </c>
      <c r="AM117" s="28">
        <v>2</v>
      </c>
      <c r="AN117" s="12">
        <v>3</v>
      </c>
      <c r="AO117" s="12">
        <v>25</v>
      </c>
      <c r="AP117" s="12">
        <v>20.200000000000003</v>
      </c>
    </row>
    <row r="118" spans="1:42" ht="15.75" customHeight="1" x14ac:dyDescent="0.2">
      <c r="A118" s="71" t="s">
        <v>174</v>
      </c>
      <c r="B118" s="59">
        <v>29.916104954213495</v>
      </c>
      <c r="C118" s="12"/>
      <c r="D118" s="64" t="s">
        <v>184</v>
      </c>
      <c r="E118" s="28">
        <v>3</v>
      </c>
      <c r="F118" s="12">
        <v>41</v>
      </c>
      <c r="G118" s="12">
        <v>2.3809523809523796</v>
      </c>
      <c r="H118" s="12">
        <v>1.9238095238095227</v>
      </c>
      <c r="I118" s="12"/>
      <c r="J118" s="53" t="s">
        <v>150</v>
      </c>
      <c r="K118" s="72">
        <v>149</v>
      </c>
      <c r="L118" s="28">
        <v>0.1201</v>
      </c>
      <c r="M118" s="12">
        <v>17.8949</v>
      </c>
      <c r="N118" s="28">
        <v>1.47</v>
      </c>
      <c r="O118" s="27">
        <v>12.173401360544219</v>
      </c>
      <c r="P118" s="72">
        <v>12.088948299319728</v>
      </c>
      <c r="Q118" s="27">
        <v>50.707234581271273</v>
      </c>
      <c r="R118" s="12">
        <v>40.971445541667194</v>
      </c>
      <c r="S118" s="12"/>
      <c r="T118" s="62" t="s">
        <v>171</v>
      </c>
      <c r="U118" s="28">
        <v>5</v>
      </c>
      <c r="V118" s="12">
        <v>8</v>
      </c>
      <c r="W118" s="12">
        <v>20</v>
      </c>
      <c r="X118" s="12">
        <v>16.16</v>
      </c>
      <c r="Y118" s="12"/>
      <c r="Z118" s="62" t="s">
        <v>171</v>
      </c>
      <c r="AA118" s="28">
        <v>2</v>
      </c>
      <c r="AB118" s="12">
        <v>1</v>
      </c>
      <c r="AC118" s="12">
        <v>50</v>
      </c>
      <c r="AD118" s="12">
        <v>40.400000000000006</v>
      </c>
      <c r="AE118" s="12"/>
      <c r="AF118" s="62" t="s">
        <v>158</v>
      </c>
      <c r="AG118" s="28">
        <v>-2</v>
      </c>
      <c r="AH118" s="12">
        <v>8</v>
      </c>
      <c r="AI118" s="12">
        <v>33.333333333333329</v>
      </c>
      <c r="AJ118" s="12">
        <v>26.93333333333333</v>
      </c>
      <c r="AK118" s="12"/>
      <c r="AL118" s="64" t="s">
        <v>172</v>
      </c>
      <c r="AM118" s="28">
        <v>2</v>
      </c>
      <c r="AN118" s="12">
        <v>3</v>
      </c>
      <c r="AO118" s="12">
        <v>25</v>
      </c>
      <c r="AP118" s="12">
        <v>20.200000000000003</v>
      </c>
    </row>
    <row r="119" spans="1:42" ht="15.75" customHeight="1" x14ac:dyDescent="0.2">
      <c r="A119" s="71" t="s">
        <v>172</v>
      </c>
      <c r="B119" s="59">
        <v>28.549123979815779</v>
      </c>
      <c r="C119" s="12"/>
      <c r="D119" s="64" t="s">
        <v>185</v>
      </c>
      <c r="E119" s="28">
        <v>3</v>
      </c>
      <c r="F119" s="12">
        <v>41</v>
      </c>
      <c r="G119" s="12">
        <v>2.3809523809523796</v>
      </c>
      <c r="H119" s="12">
        <v>1.9238095238095227</v>
      </c>
      <c r="I119" s="12"/>
      <c r="J119" s="64" t="s">
        <v>184</v>
      </c>
      <c r="K119" s="72">
        <v>64000</v>
      </c>
      <c r="L119" s="28">
        <v>8.9999999999999998E-4</v>
      </c>
      <c r="M119" s="12">
        <v>57.6</v>
      </c>
      <c r="N119" s="28">
        <v>4.46</v>
      </c>
      <c r="O119" s="27">
        <v>12.914798206278027</v>
      </c>
      <c r="P119" s="72">
        <v>12.830345145053537</v>
      </c>
      <c r="Q119" s="27">
        <v>47.684184114507474</v>
      </c>
      <c r="R119" s="12">
        <v>38.528820764522038</v>
      </c>
      <c r="S119" s="12"/>
      <c r="T119" s="53" t="s">
        <v>173</v>
      </c>
      <c r="U119" s="28">
        <v>5</v>
      </c>
      <c r="V119" s="12">
        <v>8</v>
      </c>
      <c r="W119" s="12">
        <v>20</v>
      </c>
      <c r="X119" s="12">
        <v>16.16</v>
      </c>
      <c r="Y119" s="12"/>
      <c r="Z119" s="65" t="s">
        <v>143</v>
      </c>
      <c r="AA119" s="28">
        <v>1</v>
      </c>
      <c r="AB119" s="12">
        <v>2</v>
      </c>
      <c r="AC119" s="12">
        <v>0</v>
      </c>
      <c r="AD119" s="12">
        <v>0</v>
      </c>
      <c r="AE119" s="12"/>
      <c r="AF119" s="53" t="s">
        <v>160</v>
      </c>
      <c r="AG119" s="28">
        <v>-5</v>
      </c>
      <c r="AH119" s="12">
        <v>11</v>
      </c>
      <c r="AI119" s="12">
        <v>8.3333333333333286</v>
      </c>
      <c r="AJ119" s="12">
        <v>6.7333333333333298</v>
      </c>
      <c r="AK119" s="12"/>
      <c r="AL119" s="53" t="s">
        <v>173</v>
      </c>
      <c r="AM119" s="28">
        <v>2</v>
      </c>
      <c r="AN119" s="12">
        <v>3</v>
      </c>
      <c r="AO119" s="12">
        <v>25</v>
      </c>
      <c r="AP119" s="12">
        <v>20.200000000000003</v>
      </c>
    </row>
    <row r="120" spans="1:42" ht="15.75" customHeight="1" x14ac:dyDescent="0.2">
      <c r="A120" s="77" t="s">
        <v>149</v>
      </c>
      <c r="B120" s="59">
        <v>24.111746031746026</v>
      </c>
      <c r="C120" s="12"/>
      <c r="D120" s="64" t="s">
        <v>186</v>
      </c>
      <c r="E120" s="28">
        <v>3</v>
      </c>
      <c r="F120" s="12">
        <v>41</v>
      </c>
      <c r="G120" s="12">
        <v>2.3809523809523796</v>
      </c>
      <c r="H120" s="12">
        <v>1.9238095238095227</v>
      </c>
      <c r="I120" s="12"/>
      <c r="J120" s="65" t="s">
        <v>155</v>
      </c>
      <c r="K120" s="72">
        <v>75</v>
      </c>
      <c r="L120" s="28">
        <v>0.27229999999999999</v>
      </c>
      <c r="M120" s="12">
        <v>20.422499999999999</v>
      </c>
      <c r="N120" s="28">
        <v>1.56</v>
      </c>
      <c r="O120" s="27">
        <v>13.091346153846153</v>
      </c>
      <c r="P120" s="72">
        <v>13.006893092621663</v>
      </c>
      <c r="Q120" s="27">
        <v>46.96430870854487</v>
      </c>
      <c r="R120" s="12">
        <v>37.94716143650426</v>
      </c>
      <c r="S120" s="12"/>
      <c r="T120" s="79" t="s">
        <v>149</v>
      </c>
      <c r="U120" s="28">
        <v>4</v>
      </c>
      <c r="V120" s="12">
        <v>9</v>
      </c>
      <c r="W120" s="12">
        <v>10</v>
      </c>
      <c r="X120" s="12">
        <v>8.08</v>
      </c>
      <c r="Y120" s="12"/>
      <c r="Z120" s="53" t="s">
        <v>150</v>
      </c>
      <c r="AA120" s="28">
        <v>1</v>
      </c>
      <c r="AB120" s="12">
        <v>2</v>
      </c>
      <c r="AC120" s="12">
        <v>0</v>
      </c>
      <c r="AD120" s="12">
        <v>0</v>
      </c>
      <c r="AE120" s="12"/>
      <c r="AF120" s="65" t="s">
        <v>143</v>
      </c>
      <c r="AG120" s="28">
        <v>-6</v>
      </c>
      <c r="AH120" s="12">
        <v>12</v>
      </c>
      <c r="AI120" s="12">
        <v>0</v>
      </c>
      <c r="AJ120" s="12">
        <v>0</v>
      </c>
      <c r="AK120" s="12"/>
      <c r="AL120" s="64" t="s">
        <v>174</v>
      </c>
      <c r="AM120" s="28">
        <v>2</v>
      </c>
      <c r="AN120" s="12">
        <v>3</v>
      </c>
      <c r="AO120" s="12">
        <v>25</v>
      </c>
      <c r="AP120" s="12">
        <v>20.200000000000003</v>
      </c>
    </row>
    <row r="121" spans="1:42" ht="15.75" customHeight="1" x14ac:dyDescent="0.2">
      <c r="A121" s="33" t="s">
        <v>150</v>
      </c>
      <c r="B121" s="59">
        <v>23.40539965376993</v>
      </c>
      <c r="C121" s="12"/>
      <c r="D121" s="65" t="s">
        <v>143</v>
      </c>
      <c r="E121" s="28">
        <v>2</v>
      </c>
      <c r="F121" s="12">
        <v>42</v>
      </c>
      <c r="G121" s="12">
        <v>0</v>
      </c>
      <c r="H121" s="12">
        <v>0</v>
      </c>
      <c r="I121" s="12"/>
      <c r="J121" s="53" t="s">
        <v>153</v>
      </c>
      <c r="K121" s="72">
        <v>8970</v>
      </c>
      <c r="L121" s="28">
        <v>5.9999999999999995E-4</v>
      </c>
      <c r="M121" s="12">
        <v>5.3819999999999997</v>
      </c>
      <c r="N121" s="28">
        <v>0.26</v>
      </c>
      <c r="O121" s="27">
        <v>20.7</v>
      </c>
      <c r="P121" s="72">
        <v>20.615546938775509</v>
      </c>
      <c r="Q121" s="27">
        <v>15.939973100138417</v>
      </c>
      <c r="R121" s="12">
        <v>12.879498264911842</v>
      </c>
      <c r="S121" s="12"/>
      <c r="T121" s="53" t="s">
        <v>150</v>
      </c>
      <c r="U121" s="28">
        <v>4</v>
      </c>
      <c r="V121" s="12">
        <v>9</v>
      </c>
      <c r="W121" s="12">
        <v>10</v>
      </c>
      <c r="X121" s="12">
        <v>8.08</v>
      </c>
      <c r="Y121" s="12"/>
      <c r="Z121" s="64" t="s">
        <v>172</v>
      </c>
      <c r="AA121" s="28">
        <v>1</v>
      </c>
      <c r="AB121" s="12">
        <v>2</v>
      </c>
      <c r="AC121" s="12">
        <v>0</v>
      </c>
      <c r="AD121" s="12">
        <v>0</v>
      </c>
      <c r="AE121" s="12"/>
      <c r="AF121" s="53" t="s">
        <v>153</v>
      </c>
      <c r="AG121" s="28">
        <v>-6</v>
      </c>
      <c r="AH121" s="12">
        <v>12</v>
      </c>
      <c r="AI121" s="12">
        <v>0</v>
      </c>
      <c r="AJ121" s="12">
        <v>0</v>
      </c>
      <c r="AK121" s="12"/>
      <c r="AL121" s="64" t="s">
        <v>176</v>
      </c>
      <c r="AM121" s="28">
        <v>2</v>
      </c>
      <c r="AN121" s="12">
        <v>3</v>
      </c>
      <c r="AO121" s="12">
        <v>25</v>
      </c>
      <c r="AP121" s="12">
        <v>20.200000000000003</v>
      </c>
    </row>
    <row r="122" spans="1:42" ht="15.75" customHeight="1" x14ac:dyDescent="0.2">
      <c r="A122" s="33" t="s">
        <v>153</v>
      </c>
      <c r="B122" s="59">
        <v>20.583090980659914</v>
      </c>
      <c r="C122" s="12"/>
      <c r="D122" s="65" t="s">
        <v>155</v>
      </c>
      <c r="E122" s="28">
        <v>2</v>
      </c>
      <c r="F122" s="12">
        <v>42</v>
      </c>
      <c r="G122" s="12">
        <v>0</v>
      </c>
      <c r="H122" s="12">
        <v>0</v>
      </c>
      <c r="I122" s="12"/>
      <c r="J122" s="79" t="s">
        <v>168</v>
      </c>
      <c r="K122" s="72">
        <v>163.37</v>
      </c>
      <c r="L122" s="28">
        <v>7.8399999999999997E-2</v>
      </c>
      <c r="M122" s="12">
        <v>12.808208</v>
      </c>
      <c r="N122" s="28">
        <v>0.56999999999999995</v>
      </c>
      <c r="O122" s="27">
        <v>22.470540350877197</v>
      </c>
      <c r="P122" s="72">
        <v>22.386087289652707</v>
      </c>
      <c r="Q122" s="27">
        <v>8.7205832889424784</v>
      </c>
      <c r="R122" s="12">
        <v>7.046231297465523</v>
      </c>
      <c r="S122" s="12"/>
      <c r="T122" s="33" t="s">
        <v>162</v>
      </c>
      <c r="U122" s="28">
        <v>4</v>
      </c>
      <c r="V122" s="12">
        <v>9</v>
      </c>
      <c r="W122" s="12">
        <v>10</v>
      </c>
      <c r="X122" s="12">
        <v>8.08</v>
      </c>
      <c r="Y122" s="12"/>
      <c r="Z122" s="64" t="s">
        <v>174</v>
      </c>
      <c r="AA122" s="28">
        <v>1</v>
      </c>
      <c r="AB122" s="12">
        <v>2</v>
      </c>
      <c r="AC122" s="12">
        <v>0</v>
      </c>
      <c r="AD122" s="12">
        <v>0</v>
      </c>
      <c r="AE122" s="12"/>
      <c r="AF122" s="64" t="s">
        <v>167</v>
      </c>
      <c r="AG122" s="28">
        <v>-6</v>
      </c>
      <c r="AH122" s="12">
        <v>12</v>
      </c>
      <c r="AI122" s="12">
        <v>0</v>
      </c>
      <c r="AJ122" s="12">
        <v>0</v>
      </c>
      <c r="AK122" s="12"/>
      <c r="AL122" s="79" t="s">
        <v>182</v>
      </c>
      <c r="AM122" s="28">
        <v>2</v>
      </c>
      <c r="AN122" s="12">
        <v>3</v>
      </c>
      <c r="AO122" s="12">
        <v>25</v>
      </c>
      <c r="AP122" s="12">
        <v>20.200000000000003</v>
      </c>
    </row>
    <row r="123" spans="1:42" ht="15.75" customHeight="1" x14ac:dyDescent="0.2">
      <c r="A123" s="73" t="s">
        <v>143</v>
      </c>
      <c r="B123" s="59">
        <v>19.66153191072873</v>
      </c>
      <c r="C123" s="12"/>
      <c r="D123" s="64" t="s">
        <v>167</v>
      </c>
      <c r="E123" s="28">
        <v>2</v>
      </c>
      <c r="F123" s="12">
        <v>42</v>
      </c>
      <c r="G123" s="12">
        <v>0</v>
      </c>
      <c r="H123" s="12">
        <v>0</v>
      </c>
      <c r="I123" s="12"/>
      <c r="J123" s="79" t="s">
        <v>149</v>
      </c>
      <c r="K123" s="72">
        <v>79</v>
      </c>
      <c r="L123" s="28">
        <v>0.1651</v>
      </c>
      <c r="M123" s="12">
        <v>13.042899999999999</v>
      </c>
      <c r="N123" s="28">
        <v>0.53</v>
      </c>
      <c r="O123" s="27">
        <v>24.609245283018865</v>
      </c>
      <c r="P123" s="72">
        <v>24.524792221794375</v>
      </c>
      <c r="Q123" s="27">
        <v>-1.4210854715202004E-14</v>
      </c>
      <c r="R123" s="12">
        <v>-1.148237060988322E-14</v>
      </c>
      <c r="S123" s="12"/>
      <c r="T123" s="53" t="s">
        <v>153</v>
      </c>
      <c r="U123" s="28">
        <v>3</v>
      </c>
      <c r="V123" s="12">
        <v>10</v>
      </c>
      <c r="W123" s="12">
        <v>0</v>
      </c>
      <c r="X123" s="12">
        <v>0</v>
      </c>
      <c r="Y123" s="12"/>
      <c r="Z123" s="65" t="s">
        <v>188</v>
      </c>
      <c r="AA123" s="28">
        <v>1</v>
      </c>
      <c r="AB123" s="12">
        <v>2</v>
      </c>
      <c r="AC123" s="12">
        <v>0</v>
      </c>
      <c r="AD123" s="12">
        <v>0</v>
      </c>
      <c r="AE123" s="12"/>
      <c r="AF123" s="64" t="s">
        <v>185</v>
      </c>
      <c r="AG123" s="28">
        <v>-6</v>
      </c>
      <c r="AH123" s="12">
        <v>12</v>
      </c>
      <c r="AI123" s="12">
        <v>0</v>
      </c>
      <c r="AJ123" s="12">
        <v>0</v>
      </c>
      <c r="AK123" s="12"/>
      <c r="AL123" s="64" t="s">
        <v>142</v>
      </c>
      <c r="AM123" s="28">
        <v>1</v>
      </c>
      <c r="AN123" s="12">
        <v>4</v>
      </c>
      <c r="AO123" s="12">
        <v>0</v>
      </c>
      <c r="AP123" s="12">
        <v>0</v>
      </c>
    </row>
    <row r="124" spans="1:42" ht="15.75" customHeight="1" x14ac:dyDescent="0.2">
      <c r="A124" s="12"/>
      <c r="B124" s="12"/>
      <c r="C124" s="12"/>
      <c r="D124" s="12"/>
      <c r="E124" s="12"/>
      <c r="F124" s="12"/>
      <c r="G124" s="12"/>
      <c r="H124" s="12"/>
      <c r="I124" s="12"/>
      <c r="J124" s="12"/>
      <c r="K124" s="27"/>
      <c r="L124" s="12"/>
      <c r="M124" s="12"/>
      <c r="N124" s="12"/>
      <c r="O124" s="27"/>
      <c r="P124" s="27"/>
      <c r="Q124" s="27"/>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row>
    <row r="125" spans="1:42" ht="15.75" customHeight="1" x14ac:dyDescent="0.2">
      <c r="A125" s="12"/>
      <c r="B125" s="12"/>
      <c r="C125" s="12"/>
      <c r="D125" s="12"/>
      <c r="E125" s="12"/>
      <c r="F125" s="12"/>
      <c r="G125" s="12"/>
      <c r="H125" s="12"/>
      <c r="I125" s="12"/>
      <c r="J125" s="12"/>
      <c r="K125" s="27"/>
      <c r="L125" s="12"/>
      <c r="M125" s="12"/>
      <c r="N125" s="12"/>
      <c r="O125" s="27"/>
      <c r="P125" s="27"/>
      <c r="Q125" s="27"/>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row>
    <row r="126" spans="1:42" ht="15.75" customHeight="1" x14ac:dyDescent="0.2">
      <c r="A126" s="12"/>
      <c r="B126" s="12"/>
      <c r="C126" s="12"/>
      <c r="D126" s="12"/>
      <c r="E126" s="12"/>
      <c r="F126" s="12"/>
      <c r="G126" s="12"/>
      <c r="H126" s="12"/>
      <c r="I126" s="12"/>
      <c r="J126" s="12"/>
      <c r="K126" s="27"/>
      <c r="L126" s="12"/>
      <c r="M126" s="12"/>
      <c r="N126" s="12"/>
      <c r="O126" s="27"/>
      <c r="P126" s="27"/>
      <c r="Q126" s="27"/>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row>
    <row r="127" spans="1:42" ht="15.75" customHeight="1" x14ac:dyDescent="0.2">
      <c r="A127" s="12"/>
      <c r="B127" s="12"/>
      <c r="C127" s="12"/>
      <c r="D127" s="12"/>
      <c r="E127" s="12"/>
      <c r="F127" s="12"/>
      <c r="G127" s="12"/>
      <c r="H127" s="12"/>
      <c r="I127" s="12"/>
      <c r="J127" s="12"/>
      <c r="K127" s="27"/>
      <c r="L127" s="12"/>
      <c r="M127" s="12"/>
      <c r="N127" s="12"/>
      <c r="O127" s="27"/>
      <c r="P127" s="27"/>
      <c r="Q127" s="27"/>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row>
    <row r="128" spans="1:42" ht="15.75" customHeight="1" x14ac:dyDescent="0.2">
      <c r="A128" s="12"/>
      <c r="B128" s="12"/>
      <c r="C128" s="12"/>
      <c r="D128" s="12"/>
      <c r="E128" s="12"/>
      <c r="F128" s="12"/>
      <c r="G128" s="12"/>
      <c r="H128" s="12"/>
      <c r="I128" s="12"/>
      <c r="J128" s="12"/>
      <c r="K128" s="27"/>
      <c r="L128" s="12"/>
      <c r="M128" s="12"/>
      <c r="N128" s="12"/>
      <c r="O128" s="27"/>
      <c r="P128" s="27"/>
      <c r="Q128" s="27"/>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row>
    <row r="129" spans="1:42" ht="15.75" customHeight="1" x14ac:dyDescent="0.2">
      <c r="A129" s="12"/>
      <c r="B129" s="12"/>
      <c r="C129" s="12"/>
      <c r="D129" s="12"/>
      <c r="E129" s="12"/>
      <c r="F129" s="12"/>
      <c r="G129" s="12"/>
      <c r="H129" s="12"/>
      <c r="I129" s="12"/>
      <c r="J129" s="12"/>
      <c r="K129" s="27"/>
      <c r="L129" s="12"/>
      <c r="M129" s="12"/>
      <c r="N129" s="12"/>
      <c r="O129" s="27"/>
      <c r="P129" s="27"/>
      <c r="Q129" s="27"/>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row>
    <row r="130" spans="1:42" ht="15.75" customHeight="1" x14ac:dyDescent="0.2">
      <c r="A130" s="12"/>
      <c r="B130" s="12"/>
      <c r="C130" s="12"/>
      <c r="D130" s="12"/>
      <c r="E130" s="12"/>
      <c r="F130" s="12"/>
      <c r="G130" s="12"/>
      <c r="H130" s="12"/>
      <c r="I130" s="12"/>
      <c r="J130" s="12"/>
      <c r="K130" s="27"/>
      <c r="L130" s="12"/>
      <c r="M130" s="12"/>
      <c r="N130" s="12"/>
      <c r="O130" s="27"/>
      <c r="P130" s="27"/>
      <c r="Q130" s="27"/>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row>
    <row r="131" spans="1:42" ht="15.75" customHeight="1" x14ac:dyDescent="0.2">
      <c r="A131" s="12"/>
      <c r="B131" s="12"/>
      <c r="C131" s="12"/>
      <c r="D131" s="12"/>
      <c r="E131" s="12"/>
      <c r="F131" s="12"/>
      <c r="G131" s="12"/>
      <c r="H131" s="12"/>
      <c r="I131" s="12"/>
      <c r="J131" s="12"/>
      <c r="K131" s="27"/>
      <c r="L131" s="12"/>
      <c r="M131" s="12"/>
      <c r="N131" s="12"/>
      <c r="O131" s="27"/>
      <c r="P131" s="27"/>
      <c r="Q131" s="27"/>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row>
    <row r="132" spans="1:42" ht="15.75" customHeight="1" x14ac:dyDescent="0.2">
      <c r="A132" s="12"/>
      <c r="B132" s="12"/>
      <c r="C132" s="12"/>
      <c r="D132" s="12"/>
      <c r="E132" s="12"/>
      <c r="F132" s="12"/>
      <c r="G132" s="12"/>
      <c r="H132" s="12"/>
      <c r="I132" s="12"/>
      <c r="J132" s="12"/>
      <c r="K132" s="27"/>
      <c r="L132" s="12"/>
      <c r="M132" s="12"/>
      <c r="N132" s="12"/>
      <c r="O132" s="27"/>
      <c r="P132" s="27"/>
      <c r="Q132" s="27"/>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row>
    <row r="133" spans="1:42" ht="15.75" customHeight="1" x14ac:dyDescent="0.2">
      <c r="A133" s="12"/>
      <c r="B133" s="12"/>
      <c r="C133" s="12"/>
      <c r="D133" s="12"/>
      <c r="E133" s="12"/>
      <c r="F133" s="12"/>
      <c r="G133" s="12"/>
      <c r="H133" s="12"/>
      <c r="I133" s="12"/>
      <c r="J133" s="12"/>
      <c r="K133" s="27"/>
      <c r="L133" s="12"/>
      <c r="M133" s="12"/>
      <c r="N133" s="12"/>
      <c r="O133" s="27"/>
      <c r="P133" s="27"/>
      <c r="Q133" s="27"/>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row>
    <row r="134" spans="1:42" ht="15.75" customHeight="1" x14ac:dyDescent="0.2">
      <c r="A134" s="12"/>
      <c r="B134" s="12"/>
      <c r="C134" s="12"/>
      <c r="D134" s="12"/>
      <c r="E134" s="12"/>
      <c r="F134" s="12"/>
      <c r="G134" s="12"/>
      <c r="H134" s="12"/>
      <c r="I134" s="12"/>
      <c r="J134" s="12"/>
      <c r="K134" s="27"/>
      <c r="L134" s="12"/>
      <c r="M134" s="12"/>
      <c r="N134" s="12"/>
      <c r="O134" s="27"/>
      <c r="P134" s="27"/>
      <c r="Q134" s="27"/>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row>
    <row r="135" spans="1:42" ht="15.75" customHeight="1" x14ac:dyDescent="0.2">
      <c r="A135" s="12"/>
      <c r="B135" s="12"/>
      <c r="C135" s="12"/>
      <c r="D135" s="12"/>
      <c r="E135" s="12"/>
      <c r="F135" s="12"/>
      <c r="G135" s="12"/>
      <c r="H135" s="12"/>
      <c r="I135" s="12"/>
      <c r="J135" s="12"/>
      <c r="K135" s="27"/>
      <c r="L135" s="12"/>
      <c r="M135" s="12"/>
      <c r="N135" s="12"/>
      <c r="O135" s="27"/>
      <c r="P135" s="27"/>
      <c r="Q135" s="27"/>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row>
    <row r="136" spans="1:42" ht="15.75" customHeight="1" x14ac:dyDescent="0.2">
      <c r="A136" s="12"/>
      <c r="B136" s="12"/>
      <c r="C136" s="12"/>
      <c r="D136" s="12"/>
      <c r="E136" s="12"/>
      <c r="F136" s="12"/>
      <c r="G136" s="12"/>
      <c r="H136" s="12"/>
      <c r="I136" s="12"/>
      <c r="J136" s="12"/>
      <c r="K136" s="27"/>
      <c r="L136" s="12"/>
      <c r="M136" s="12"/>
      <c r="N136" s="12"/>
      <c r="O136" s="27"/>
      <c r="P136" s="27"/>
      <c r="Q136" s="27"/>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row>
    <row r="137" spans="1:42" ht="15.75" customHeight="1" x14ac:dyDescent="0.2">
      <c r="A137" s="12"/>
      <c r="B137" s="12"/>
      <c r="C137" s="12"/>
      <c r="D137" s="12"/>
      <c r="E137" s="12"/>
      <c r="F137" s="12"/>
      <c r="G137" s="12"/>
      <c r="H137" s="12"/>
      <c r="I137" s="12"/>
      <c r="J137" s="12"/>
      <c r="K137" s="27"/>
      <c r="L137" s="12"/>
      <c r="M137" s="12"/>
      <c r="N137" s="12"/>
      <c r="O137" s="27"/>
      <c r="P137" s="27"/>
      <c r="Q137" s="27"/>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row>
    <row r="138" spans="1:42" ht="15.75" customHeight="1" x14ac:dyDescent="0.2">
      <c r="A138" s="12"/>
      <c r="B138" s="12"/>
      <c r="C138" s="12"/>
      <c r="D138" s="12"/>
      <c r="E138" s="12"/>
      <c r="F138" s="12"/>
      <c r="G138" s="12"/>
      <c r="H138" s="12"/>
      <c r="I138" s="12"/>
      <c r="J138" s="12"/>
      <c r="K138" s="27"/>
      <c r="L138" s="12"/>
      <c r="M138" s="12"/>
      <c r="N138" s="12"/>
      <c r="O138" s="27"/>
      <c r="P138" s="27"/>
      <c r="Q138" s="27"/>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row>
    <row r="139" spans="1:42" ht="15.75" customHeight="1" x14ac:dyDescent="0.2">
      <c r="A139" s="12"/>
      <c r="B139" s="12"/>
      <c r="C139" s="12"/>
      <c r="D139" s="12"/>
      <c r="E139" s="12"/>
      <c r="F139" s="12"/>
      <c r="G139" s="12"/>
      <c r="H139" s="12"/>
      <c r="I139" s="12"/>
      <c r="J139" s="12"/>
      <c r="K139" s="27"/>
      <c r="L139" s="12"/>
      <c r="M139" s="12"/>
      <c r="N139" s="12"/>
      <c r="O139" s="27"/>
      <c r="P139" s="27"/>
      <c r="Q139" s="27"/>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row>
    <row r="140" spans="1:42" ht="15.75" customHeight="1" x14ac:dyDescent="0.2">
      <c r="A140" s="12"/>
      <c r="B140" s="12"/>
      <c r="C140" s="12"/>
      <c r="D140" s="12"/>
      <c r="E140" s="12"/>
      <c r="F140" s="12"/>
      <c r="G140" s="12"/>
      <c r="H140" s="12"/>
      <c r="I140" s="12"/>
      <c r="J140" s="12"/>
      <c r="K140" s="27"/>
      <c r="L140" s="12"/>
      <c r="M140" s="12"/>
      <c r="N140" s="12"/>
      <c r="O140" s="27"/>
      <c r="P140" s="27"/>
      <c r="Q140" s="27"/>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row>
    <row r="141" spans="1:42" ht="15.75" customHeight="1" x14ac:dyDescent="0.2">
      <c r="A141" s="12"/>
      <c r="B141" s="12"/>
      <c r="C141" s="12"/>
      <c r="D141" s="12"/>
      <c r="E141" s="12"/>
      <c r="F141" s="12"/>
      <c r="G141" s="12"/>
      <c r="H141" s="12"/>
      <c r="I141" s="12"/>
      <c r="J141" s="12"/>
      <c r="K141" s="27"/>
      <c r="L141" s="12"/>
      <c r="M141" s="12"/>
      <c r="N141" s="12"/>
      <c r="O141" s="27"/>
      <c r="P141" s="27"/>
      <c r="Q141" s="27"/>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row>
    <row r="142" spans="1:42" ht="15.75" customHeight="1" x14ac:dyDescent="0.2">
      <c r="A142" s="12"/>
      <c r="B142" s="12"/>
      <c r="C142" s="12"/>
      <c r="D142" s="12"/>
      <c r="E142" s="12"/>
      <c r="F142" s="12"/>
      <c r="G142" s="12"/>
      <c r="H142" s="12"/>
      <c r="I142" s="12"/>
      <c r="J142" s="12"/>
      <c r="K142" s="27"/>
      <c r="L142" s="12"/>
      <c r="M142" s="12"/>
      <c r="N142" s="12"/>
      <c r="O142" s="27"/>
      <c r="P142" s="27"/>
      <c r="Q142" s="27"/>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row>
    <row r="143" spans="1:42" ht="15.75" customHeight="1" x14ac:dyDescent="0.2">
      <c r="A143" s="12"/>
      <c r="B143" s="12"/>
      <c r="C143" s="12"/>
      <c r="D143" s="12"/>
      <c r="E143" s="12"/>
      <c r="F143" s="12"/>
      <c r="G143" s="12"/>
      <c r="H143" s="12"/>
      <c r="I143" s="12"/>
      <c r="J143" s="12"/>
      <c r="K143" s="27"/>
      <c r="L143" s="12"/>
      <c r="M143" s="12"/>
      <c r="N143" s="12"/>
      <c r="O143" s="27"/>
      <c r="P143" s="27"/>
      <c r="Q143" s="27"/>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row>
    <row r="144" spans="1:42" ht="15.75" customHeight="1" x14ac:dyDescent="0.2">
      <c r="A144" s="12"/>
      <c r="B144" s="12"/>
      <c r="C144" s="12"/>
      <c r="D144" s="12"/>
      <c r="E144" s="12"/>
      <c r="F144" s="12"/>
      <c r="G144" s="12"/>
      <c r="H144" s="12"/>
      <c r="I144" s="12"/>
      <c r="J144" s="12"/>
      <c r="K144" s="27"/>
      <c r="L144" s="12"/>
      <c r="M144" s="12"/>
      <c r="N144" s="12"/>
      <c r="O144" s="27"/>
      <c r="P144" s="27"/>
      <c r="Q144" s="27"/>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row>
    <row r="145" spans="1:42" ht="15.75" customHeight="1" x14ac:dyDescent="0.2">
      <c r="A145" s="12"/>
      <c r="B145" s="12"/>
      <c r="C145" s="12"/>
      <c r="D145" s="12"/>
      <c r="E145" s="12"/>
      <c r="F145" s="12"/>
      <c r="G145" s="12"/>
      <c r="H145" s="12"/>
      <c r="I145" s="12"/>
      <c r="J145" s="12"/>
      <c r="K145" s="27"/>
      <c r="L145" s="12"/>
      <c r="M145" s="12"/>
      <c r="N145" s="12"/>
      <c r="O145" s="27"/>
      <c r="P145" s="27"/>
      <c r="Q145" s="27"/>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row>
    <row r="146" spans="1:42" ht="15.75" customHeight="1" x14ac:dyDescent="0.2">
      <c r="A146" s="12"/>
      <c r="B146" s="12"/>
      <c r="C146" s="12"/>
      <c r="D146" s="12"/>
      <c r="E146" s="12"/>
      <c r="F146" s="12"/>
      <c r="G146" s="12"/>
      <c r="H146" s="12"/>
      <c r="I146" s="12"/>
      <c r="J146" s="12"/>
      <c r="K146" s="27"/>
      <c r="L146" s="12"/>
      <c r="M146" s="12"/>
      <c r="N146" s="12"/>
      <c r="O146" s="27"/>
      <c r="P146" s="27"/>
      <c r="Q146" s="27"/>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row>
    <row r="147" spans="1:42" ht="15.75" customHeight="1" x14ac:dyDescent="0.2">
      <c r="A147" s="12"/>
      <c r="B147" s="12"/>
      <c r="C147" s="12"/>
      <c r="D147" s="12"/>
      <c r="E147" s="12"/>
      <c r="F147" s="12"/>
      <c r="G147" s="12"/>
      <c r="H147" s="12"/>
      <c r="I147" s="12"/>
      <c r="J147" s="12"/>
      <c r="K147" s="27"/>
      <c r="L147" s="12"/>
      <c r="M147" s="12"/>
      <c r="N147" s="12"/>
      <c r="O147" s="27"/>
      <c r="P147" s="27"/>
      <c r="Q147" s="27"/>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row>
    <row r="148" spans="1:42" ht="15.75" customHeight="1" x14ac:dyDescent="0.2">
      <c r="A148" s="12"/>
      <c r="B148" s="12"/>
      <c r="C148" s="12"/>
      <c r="D148" s="12"/>
      <c r="E148" s="12"/>
      <c r="F148" s="12"/>
      <c r="G148" s="12"/>
      <c r="H148" s="12"/>
      <c r="I148" s="12"/>
      <c r="J148" s="12"/>
      <c r="K148" s="27"/>
      <c r="L148" s="12"/>
      <c r="M148" s="12"/>
      <c r="N148" s="12"/>
      <c r="O148" s="27"/>
      <c r="P148" s="27"/>
      <c r="Q148" s="27"/>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row>
    <row r="149" spans="1:42" ht="15.75" customHeight="1" x14ac:dyDescent="0.2">
      <c r="A149" s="12"/>
      <c r="B149" s="12"/>
      <c r="C149" s="12"/>
      <c r="D149" s="12"/>
      <c r="E149" s="12"/>
      <c r="F149" s="12"/>
      <c r="G149" s="12"/>
      <c r="H149" s="12"/>
      <c r="I149" s="12"/>
      <c r="J149" s="12"/>
      <c r="K149" s="27"/>
      <c r="L149" s="12"/>
      <c r="M149" s="12"/>
      <c r="N149" s="12"/>
      <c r="O149" s="27"/>
      <c r="P149" s="27"/>
      <c r="Q149" s="27"/>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row>
    <row r="150" spans="1:42" ht="15.75" customHeight="1" x14ac:dyDescent="0.2">
      <c r="A150" s="12"/>
      <c r="B150" s="12"/>
      <c r="C150" s="12"/>
      <c r="D150" s="12"/>
      <c r="E150" s="12"/>
      <c r="F150" s="12"/>
      <c r="G150" s="12"/>
      <c r="H150" s="12"/>
      <c r="I150" s="12"/>
      <c r="J150" s="12"/>
      <c r="K150" s="27"/>
      <c r="L150" s="12"/>
      <c r="M150" s="12"/>
      <c r="N150" s="12"/>
      <c r="O150" s="27"/>
      <c r="P150" s="27"/>
      <c r="Q150" s="27"/>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row>
    <row r="151" spans="1:42" ht="15.75" customHeight="1" x14ac:dyDescent="0.2">
      <c r="A151" s="12"/>
      <c r="B151" s="12"/>
      <c r="C151" s="12"/>
      <c r="D151" s="12"/>
      <c r="E151" s="12"/>
      <c r="F151" s="12"/>
      <c r="G151" s="12"/>
      <c r="H151" s="12"/>
      <c r="I151" s="12"/>
      <c r="J151" s="12"/>
      <c r="K151" s="27"/>
      <c r="L151" s="12"/>
      <c r="M151" s="12"/>
      <c r="N151" s="12"/>
      <c r="O151" s="27"/>
      <c r="P151" s="27"/>
      <c r="Q151" s="27"/>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row>
    <row r="152" spans="1:42" ht="15.75" customHeight="1" x14ac:dyDescent="0.2">
      <c r="A152" s="12"/>
      <c r="B152" s="12"/>
      <c r="C152" s="12"/>
      <c r="D152" s="12"/>
      <c r="E152" s="12"/>
      <c r="F152" s="12"/>
      <c r="G152" s="12"/>
      <c r="H152" s="12"/>
      <c r="I152" s="12"/>
      <c r="J152" s="12"/>
      <c r="K152" s="27"/>
      <c r="L152" s="12"/>
      <c r="M152" s="12"/>
      <c r="N152" s="12"/>
      <c r="O152" s="27"/>
      <c r="P152" s="27"/>
      <c r="Q152" s="27"/>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row>
    <row r="153" spans="1:42" ht="15.75" customHeight="1" x14ac:dyDescent="0.2">
      <c r="A153" s="12"/>
      <c r="B153" s="12"/>
      <c r="C153" s="12"/>
      <c r="D153" s="12"/>
      <c r="E153" s="12"/>
      <c r="F153" s="12"/>
      <c r="G153" s="12"/>
      <c r="H153" s="12"/>
      <c r="I153" s="12"/>
      <c r="J153" s="12"/>
      <c r="K153" s="27"/>
      <c r="L153" s="12"/>
      <c r="M153" s="12"/>
      <c r="N153" s="12"/>
      <c r="O153" s="27"/>
      <c r="P153" s="27"/>
      <c r="Q153" s="27"/>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row>
    <row r="154" spans="1:42" ht="15.75" customHeight="1" x14ac:dyDescent="0.2">
      <c r="A154" s="12"/>
      <c r="B154" s="12"/>
      <c r="C154" s="12"/>
      <c r="D154" s="12"/>
      <c r="E154" s="12"/>
      <c r="F154" s="12"/>
      <c r="G154" s="12"/>
      <c r="H154" s="12"/>
      <c r="I154" s="12"/>
      <c r="J154" s="12"/>
      <c r="K154" s="27"/>
      <c r="L154" s="12"/>
      <c r="M154" s="12"/>
      <c r="N154" s="12"/>
      <c r="O154" s="27"/>
      <c r="P154" s="27"/>
      <c r="Q154" s="27"/>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row>
    <row r="155" spans="1:42" ht="15.75" customHeight="1" x14ac:dyDescent="0.2">
      <c r="A155" s="12"/>
      <c r="B155" s="12"/>
      <c r="C155" s="12"/>
      <c r="D155" s="12"/>
      <c r="E155" s="12"/>
      <c r="F155" s="12"/>
      <c r="G155" s="12"/>
      <c r="H155" s="12"/>
      <c r="I155" s="12"/>
      <c r="J155" s="12"/>
      <c r="K155" s="27"/>
      <c r="L155" s="12"/>
      <c r="M155" s="12"/>
      <c r="N155" s="12"/>
      <c r="O155" s="27"/>
      <c r="P155" s="27"/>
      <c r="Q155" s="27"/>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row>
    <row r="156" spans="1:42" ht="15.75" customHeight="1" x14ac:dyDescent="0.2">
      <c r="A156" s="12"/>
      <c r="B156" s="12"/>
      <c r="C156" s="12"/>
      <c r="D156" s="12"/>
      <c r="E156" s="12"/>
      <c r="F156" s="12"/>
      <c r="G156" s="12"/>
      <c r="H156" s="12"/>
      <c r="I156" s="12"/>
      <c r="J156" s="12"/>
      <c r="K156" s="27"/>
      <c r="L156" s="12"/>
      <c r="M156" s="12"/>
      <c r="N156" s="12"/>
      <c r="O156" s="27"/>
      <c r="P156" s="27"/>
      <c r="Q156" s="27"/>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row>
    <row r="157" spans="1:42" ht="15.75" customHeight="1" x14ac:dyDescent="0.2">
      <c r="A157" s="12"/>
      <c r="B157" s="12"/>
      <c r="C157" s="12"/>
      <c r="D157" s="12"/>
      <c r="E157" s="12"/>
      <c r="F157" s="12"/>
      <c r="G157" s="12"/>
      <c r="H157" s="12"/>
      <c r="I157" s="12"/>
      <c r="J157" s="12"/>
      <c r="K157" s="27"/>
      <c r="L157" s="12"/>
      <c r="M157" s="12"/>
      <c r="N157" s="12"/>
      <c r="O157" s="27"/>
      <c r="P157" s="27"/>
      <c r="Q157" s="27"/>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row>
    <row r="158" spans="1:42" ht="15.75" customHeight="1" x14ac:dyDescent="0.2">
      <c r="A158" s="12"/>
      <c r="B158" s="12"/>
      <c r="C158" s="12"/>
      <c r="D158" s="12"/>
      <c r="E158" s="12"/>
      <c r="F158" s="12"/>
      <c r="G158" s="12"/>
      <c r="H158" s="12"/>
      <c r="I158" s="12"/>
      <c r="J158" s="12"/>
      <c r="K158" s="27"/>
      <c r="L158" s="12"/>
      <c r="M158" s="12"/>
      <c r="N158" s="12"/>
      <c r="O158" s="27"/>
      <c r="P158" s="27"/>
      <c r="Q158" s="27"/>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row>
    <row r="159" spans="1:42" ht="15.75" customHeight="1" x14ac:dyDescent="0.2">
      <c r="A159" s="12"/>
      <c r="B159" s="12"/>
      <c r="C159" s="12"/>
      <c r="D159" s="12"/>
      <c r="E159" s="12"/>
      <c r="F159" s="12"/>
      <c r="G159" s="12"/>
      <c r="H159" s="12"/>
      <c r="I159" s="12"/>
      <c r="J159" s="12"/>
      <c r="K159" s="27"/>
      <c r="L159" s="12"/>
      <c r="M159" s="12"/>
      <c r="N159" s="12"/>
      <c r="O159" s="27"/>
      <c r="P159" s="27"/>
      <c r="Q159" s="27"/>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row>
    <row r="160" spans="1:42" ht="15.75" customHeight="1" x14ac:dyDescent="0.2">
      <c r="A160" s="12"/>
      <c r="B160" s="12"/>
      <c r="C160" s="12"/>
      <c r="D160" s="12"/>
      <c r="E160" s="12"/>
      <c r="F160" s="12"/>
      <c r="G160" s="12"/>
      <c r="H160" s="12"/>
      <c r="I160" s="12"/>
      <c r="J160" s="12"/>
      <c r="K160" s="27"/>
      <c r="L160" s="12"/>
      <c r="M160" s="12"/>
      <c r="N160" s="12"/>
      <c r="O160" s="27"/>
      <c r="P160" s="27"/>
      <c r="Q160" s="27"/>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row>
    <row r="161" spans="1:42" ht="15.75" customHeight="1" x14ac:dyDescent="0.2">
      <c r="A161" s="12"/>
      <c r="B161" s="12"/>
      <c r="C161" s="12"/>
      <c r="D161" s="12"/>
      <c r="E161" s="12"/>
      <c r="F161" s="12"/>
      <c r="G161" s="12"/>
      <c r="H161" s="12"/>
      <c r="I161" s="12"/>
      <c r="J161" s="12"/>
      <c r="K161" s="27"/>
      <c r="L161" s="12"/>
      <c r="M161" s="12"/>
      <c r="N161" s="12"/>
      <c r="O161" s="27"/>
      <c r="P161" s="27"/>
      <c r="Q161" s="27"/>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row>
    <row r="162" spans="1:42" ht="15.75" customHeight="1" x14ac:dyDescent="0.2">
      <c r="A162" s="12"/>
      <c r="B162" s="12"/>
      <c r="C162" s="12"/>
      <c r="D162" s="12"/>
      <c r="E162" s="12"/>
      <c r="F162" s="12"/>
      <c r="G162" s="12"/>
      <c r="H162" s="12"/>
      <c r="I162" s="12"/>
      <c r="J162" s="12"/>
      <c r="K162" s="27"/>
      <c r="L162" s="12"/>
      <c r="M162" s="12"/>
      <c r="N162" s="12"/>
      <c r="O162" s="27"/>
      <c r="P162" s="27"/>
      <c r="Q162" s="27"/>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row>
    <row r="163" spans="1:42" ht="15.75" customHeight="1" x14ac:dyDescent="0.2">
      <c r="A163" s="12"/>
      <c r="B163" s="12"/>
      <c r="C163" s="12"/>
      <c r="D163" s="12"/>
      <c r="E163" s="12"/>
      <c r="F163" s="12"/>
      <c r="G163" s="12"/>
      <c r="H163" s="12"/>
      <c r="I163" s="12"/>
      <c r="J163" s="12"/>
      <c r="K163" s="27"/>
      <c r="L163" s="12"/>
      <c r="M163" s="12"/>
      <c r="N163" s="12"/>
      <c r="O163" s="27"/>
      <c r="P163" s="27"/>
      <c r="Q163" s="27"/>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row>
    <row r="164" spans="1:42" ht="15.75" customHeight="1" x14ac:dyDescent="0.2">
      <c r="A164" s="12"/>
      <c r="B164" s="12"/>
      <c r="C164" s="12"/>
      <c r="D164" s="12"/>
      <c r="E164" s="12"/>
      <c r="F164" s="12"/>
      <c r="G164" s="12"/>
      <c r="H164" s="12"/>
      <c r="I164" s="12"/>
      <c r="J164" s="12"/>
      <c r="K164" s="27"/>
      <c r="L164" s="12"/>
      <c r="M164" s="12"/>
      <c r="N164" s="12"/>
      <c r="O164" s="27"/>
      <c r="P164" s="27"/>
      <c r="Q164" s="27"/>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row>
    <row r="165" spans="1:42" ht="15.75" customHeight="1" x14ac:dyDescent="0.2">
      <c r="A165" s="12"/>
      <c r="B165" s="12"/>
      <c r="C165" s="12"/>
      <c r="D165" s="12"/>
      <c r="E165" s="12"/>
      <c r="F165" s="12"/>
      <c r="G165" s="12"/>
      <c r="H165" s="12"/>
      <c r="I165" s="12"/>
      <c r="J165" s="12"/>
      <c r="K165" s="27"/>
      <c r="L165" s="12"/>
      <c r="M165" s="12"/>
      <c r="N165" s="12"/>
      <c r="O165" s="27"/>
      <c r="P165" s="27"/>
      <c r="Q165" s="27"/>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row>
    <row r="166" spans="1:42" ht="15.75" customHeight="1" x14ac:dyDescent="0.2">
      <c r="A166" s="12"/>
      <c r="B166" s="12"/>
      <c r="C166" s="12"/>
      <c r="D166" s="12"/>
      <c r="E166" s="12"/>
      <c r="F166" s="12"/>
      <c r="G166" s="12"/>
      <c r="H166" s="12"/>
      <c r="I166" s="12"/>
      <c r="J166" s="12"/>
      <c r="K166" s="27"/>
      <c r="L166" s="12"/>
      <c r="M166" s="12"/>
      <c r="N166" s="12"/>
      <c r="O166" s="27"/>
      <c r="P166" s="27"/>
      <c r="Q166" s="27"/>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row>
    <row r="167" spans="1:42" ht="15.75" customHeight="1" x14ac:dyDescent="0.2">
      <c r="A167" s="12"/>
      <c r="B167" s="12"/>
      <c r="C167" s="12"/>
      <c r="D167" s="12"/>
      <c r="E167" s="12"/>
      <c r="F167" s="12"/>
      <c r="G167" s="12"/>
      <c r="H167" s="12"/>
      <c r="I167" s="12"/>
      <c r="J167" s="12"/>
      <c r="K167" s="27"/>
      <c r="L167" s="12"/>
      <c r="M167" s="12"/>
      <c r="N167" s="12"/>
      <c r="O167" s="27"/>
      <c r="P167" s="27"/>
      <c r="Q167" s="27"/>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row>
    <row r="168" spans="1:42" ht="15.75" customHeight="1" x14ac:dyDescent="0.2">
      <c r="A168" s="12"/>
      <c r="B168" s="12"/>
      <c r="C168" s="12"/>
      <c r="D168" s="12"/>
      <c r="E168" s="12"/>
      <c r="F168" s="12"/>
      <c r="G168" s="12"/>
      <c r="H168" s="12"/>
      <c r="I168" s="12"/>
      <c r="J168" s="12"/>
      <c r="K168" s="27"/>
      <c r="L168" s="12"/>
      <c r="M168" s="12"/>
      <c r="N168" s="12"/>
      <c r="O168" s="27"/>
      <c r="P168" s="27"/>
      <c r="Q168" s="27"/>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row>
    <row r="169" spans="1:42" ht="15.75" customHeight="1" x14ac:dyDescent="0.2">
      <c r="A169" s="12"/>
      <c r="B169" s="12"/>
      <c r="C169" s="12"/>
      <c r="D169" s="12"/>
      <c r="E169" s="12"/>
      <c r="F169" s="12"/>
      <c r="G169" s="12"/>
      <c r="H169" s="12"/>
      <c r="I169" s="12"/>
      <c r="J169" s="12"/>
      <c r="K169" s="27"/>
      <c r="L169" s="12"/>
      <c r="M169" s="12"/>
      <c r="N169" s="12"/>
      <c r="O169" s="27"/>
      <c r="P169" s="27"/>
      <c r="Q169" s="27"/>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row>
    <row r="170" spans="1:42" ht="15.75" customHeight="1" x14ac:dyDescent="0.2">
      <c r="A170" s="12"/>
      <c r="B170" s="12"/>
      <c r="C170" s="12"/>
      <c r="D170" s="12"/>
      <c r="E170" s="12"/>
      <c r="F170" s="12"/>
      <c r="G170" s="12"/>
      <c r="H170" s="12"/>
      <c r="I170" s="12"/>
      <c r="J170" s="12"/>
      <c r="K170" s="27"/>
      <c r="L170" s="12"/>
      <c r="M170" s="12"/>
      <c r="N170" s="12"/>
      <c r="O170" s="27"/>
      <c r="P170" s="27"/>
      <c r="Q170" s="27"/>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row>
    <row r="171" spans="1:42" ht="15.75" customHeight="1" x14ac:dyDescent="0.2">
      <c r="A171" s="12"/>
      <c r="B171" s="12"/>
      <c r="C171" s="12"/>
      <c r="D171" s="12"/>
      <c r="E171" s="12"/>
      <c r="F171" s="12"/>
      <c r="G171" s="12"/>
      <c r="H171" s="12"/>
      <c r="I171" s="12"/>
      <c r="J171" s="12"/>
      <c r="K171" s="27"/>
      <c r="L171" s="12"/>
      <c r="M171" s="12"/>
      <c r="N171" s="12"/>
      <c r="O171" s="27"/>
      <c r="P171" s="27"/>
      <c r="Q171" s="27"/>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row>
    <row r="172" spans="1:42" ht="15.75" customHeight="1" x14ac:dyDescent="0.2">
      <c r="A172" s="12"/>
      <c r="B172" s="12"/>
      <c r="C172" s="12"/>
      <c r="D172" s="12"/>
      <c r="E172" s="12"/>
      <c r="F172" s="12"/>
      <c r="G172" s="12"/>
      <c r="H172" s="12"/>
      <c r="I172" s="12"/>
      <c r="J172" s="12"/>
      <c r="K172" s="27"/>
      <c r="L172" s="12"/>
      <c r="M172" s="12"/>
      <c r="N172" s="12"/>
      <c r="O172" s="27"/>
      <c r="P172" s="27"/>
      <c r="Q172" s="27"/>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row>
    <row r="173" spans="1:42" ht="15.75" customHeight="1" x14ac:dyDescent="0.2">
      <c r="A173" s="12"/>
      <c r="B173" s="12"/>
      <c r="C173" s="12"/>
      <c r="D173" s="12"/>
      <c r="E173" s="12"/>
      <c r="F173" s="12"/>
      <c r="G173" s="12"/>
      <c r="H173" s="12"/>
      <c r="I173" s="12"/>
      <c r="J173" s="12"/>
      <c r="K173" s="27"/>
      <c r="L173" s="12"/>
      <c r="M173" s="12"/>
      <c r="N173" s="12"/>
      <c r="O173" s="27"/>
      <c r="P173" s="27"/>
      <c r="Q173" s="27"/>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row>
    <row r="174" spans="1:42" ht="15.75" customHeight="1" x14ac:dyDescent="0.2">
      <c r="A174" s="12"/>
      <c r="B174" s="12"/>
      <c r="C174" s="12"/>
      <c r="D174" s="12"/>
      <c r="E174" s="12"/>
      <c r="F174" s="12"/>
      <c r="G174" s="12"/>
      <c r="H174" s="12"/>
      <c r="I174" s="12"/>
      <c r="J174" s="12"/>
      <c r="K174" s="27"/>
      <c r="L174" s="12"/>
      <c r="M174" s="12"/>
      <c r="N174" s="12"/>
      <c r="O174" s="27"/>
      <c r="P174" s="27"/>
      <c r="Q174" s="27"/>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row>
    <row r="175" spans="1:42" ht="15.75" customHeight="1" x14ac:dyDescent="0.2">
      <c r="A175" s="12"/>
      <c r="B175" s="12"/>
      <c r="C175" s="12"/>
      <c r="D175" s="12"/>
      <c r="E175" s="12"/>
      <c r="F175" s="12"/>
      <c r="G175" s="12"/>
      <c r="H175" s="12"/>
      <c r="I175" s="12"/>
      <c r="J175" s="12"/>
      <c r="K175" s="27"/>
      <c r="L175" s="12"/>
      <c r="M175" s="12"/>
      <c r="N175" s="12"/>
      <c r="O175" s="27"/>
      <c r="P175" s="27"/>
      <c r="Q175" s="27"/>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row>
    <row r="176" spans="1:42" ht="15.75" customHeight="1" x14ac:dyDescent="0.2">
      <c r="A176" s="12"/>
      <c r="B176" s="12"/>
      <c r="C176" s="12"/>
      <c r="D176" s="12"/>
      <c r="E176" s="12"/>
      <c r="F176" s="12"/>
      <c r="G176" s="12"/>
      <c r="H176" s="12"/>
      <c r="I176" s="12"/>
      <c r="J176" s="12"/>
      <c r="K176" s="27"/>
      <c r="L176" s="12"/>
      <c r="M176" s="12"/>
      <c r="N176" s="12"/>
      <c r="O176" s="27"/>
      <c r="P176" s="27"/>
      <c r="Q176" s="27"/>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row>
    <row r="177" spans="1:42" ht="15.75" customHeight="1" x14ac:dyDescent="0.2">
      <c r="A177" s="12"/>
      <c r="B177" s="12"/>
      <c r="C177" s="12"/>
      <c r="D177" s="12"/>
      <c r="E177" s="12"/>
      <c r="F177" s="12"/>
      <c r="G177" s="12"/>
      <c r="H177" s="12"/>
      <c r="I177" s="12"/>
      <c r="J177" s="12"/>
      <c r="K177" s="27"/>
      <c r="L177" s="12"/>
      <c r="M177" s="12"/>
      <c r="N177" s="12"/>
      <c r="O177" s="27"/>
      <c r="P177" s="27"/>
      <c r="Q177" s="27"/>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row>
    <row r="178" spans="1:42" ht="15.75" customHeight="1" x14ac:dyDescent="0.2">
      <c r="A178" s="12"/>
      <c r="B178" s="12"/>
      <c r="C178" s="12"/>
      <c r="D178" s="12"/>
      <c r="E178" s="12"/>
      <c r="F178" s="12"/>
      <c r="G178" s="12"/>
      <c r="H178" s="12"/>
      <c r="I178" s="12"/>
      <c r="J178" s="12"/>
      <c r="K178" s="27"/>
      <c r="L178" s="12"/>
      <c r="M178" s="12"/>
      <c r="N178" s="12"/>
      <c r="O178" s="27"/>
      <c r="P178" s="27"/>
      <c r="Q178" s="27"/>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row>
    <row r="179" spans="1:42" ht="15.75" customHeight="1" x14ac:dyDescent="0.2">
      <c r="A179" s="12"/>
      <c r="B179" s="12"/>
      <c r="C179" s="12"/>
      <c r="D179" s="12"/>
      <c r="E179" s="12"/>
      <c r="F179" s="12"/>
      <c r="G179" s="12"/>
      <c r="H179" s="12"/>
      <c r="I179" s="12"/>
      <c r="J179" s="12"/>
      <c r="K179" s="27"/>
      <c r="L179" s="12"/>
      <c r="M179" s="12"/>
      <c r="N179" s="12"/>
      <c r="O179" s="27"/>
      <c r="P179" s="27"/>
      <c r="Q179" s="27"/>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row>
    <row r="180" spans="1:42" ht="15.75" customHeight="1" x14ac:dyDescent="0.2">
      <c r="A180" s="12"/>
      <c r="B180" s="12"/>
      <c r="C180" s="12"/>
      <c r="D180" s="12"/>
      <c r="E180" s="12"/>
      <c r="F180" s="12"/>
      <c r="G180" s="12"/>
      <c r="H180" s="12"/>
      <c r="I180" s="12"/>
      <c r="J180" s="12"/>
      <c r="K180" s="27"/>
      <c r="L180" s="12"/>
      <c r="M180" s="12"/>
      <c r="N180" s="12"/>
      <c r="O180" s="27"/>
      <c r="P180" s="27"/>
      <c r="Q180" s="27"/>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row>
    <row r="181" spans="1:42" ht="15.75" customHeight="1" x14ac:dyDescent="0.2">
      <c r="A181" s="12"/>
      <c r="B181" s="12"/>
      <c r="C181" s="12"/>
      <c r="D181" s="12"/>
      <c r="E181" s="12"/>
      <c r="F181" s="12"/>
      <c r="G181" s="12"/>
      <c r="H181" s="12"/>
      <c r="I181" s="12"/>
      <c r="J181" s="12"/>
      <c r="K181" s="27"/>
      <c r="L181" s="12"/>
      <c r="M181" s="12"/>
      <c r="N181" s="12"/>
      <c r="O181" s="27"/>
      <c r="P181" s="27"/>
      <c r="Q181" s="27"/>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row>
    <row r="182" spans="1:42" ht="15.75" customHeight="1" x14ac:dyDescent="0.2">
      <c r="A182" s="12"/>
      <c r="B182" s="12"/>
      <c r="C182" s="12"/>
      <c r="D182" s="12"/>
      <c r="E182" s="12"/>
      <c r="F182" s="12"/>
      <c r="G182" s="12"/>
      <c r="H182" s="12"/>
      <c r="I182" s="12"/>
      <c r="J182" s="12"/>
      <c r="K182" s="27"/>
      <c r="L182" s="12"/>
      <c r="M182" s="12"/>
      <c r="N182" s="12"/>
      <c r="O182" s="27"/>
      <c r="P182" s="27"/>
      <c r="Q182" s="27"/>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row>
    <row r="183" spans="1:42" ht="15.75" customHeight="1" x14ac:dyDescent="0.2">
      <c r="A183" s="12"/>
      <c r="B183" s="12"/>
      <c r="C183" s="12"/>
      <c r="D183" s="12"/>
      <c r="E183" s="12"/>
      <c r="F183" s="12"/>
      <c r="G183" s="12"/>
      <c r="H183" s="12"/>
      <c r="I183" s="12"/>
      <c r="J183" s="12"/>
      <c r="K183" s="27"/>
      <c r="L183" s="12"/>
      <c r="M183" s="12"/>
      <c r="N183" s="12"/>
      <c r="O183" s="27"/>
      <c r="P183" s="27"/>
      <c r="Q183" s="27"/>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row>
    <row r="184" spans="1:42" ht="15.75" customHeight="1" x14ac:dyDescent="0.2">
      <c r="A184" s="12"/>
      <c r="B184" s="12"/>
      <c r="C184" s="12"/>
      <c r="D184" s="12"/>
      <c r="E184" s="12"/>
      <c r="F184" s="12"/>
      <c r="G184" s="12"/>
      <c r="H184" s="12"/>
      <c r="I184" s="12"/>
      <c r="J184" s="12"/>
      <c r="K184" s="27"/>
      <c r="L184" s="12"/>
      <c r="M184" s="12"/>
      <c r="N184" s="12"/>
      <c r="O184" s="27"/>
      <c r="P184" s="27"/>
      <c r="Q184" s="27"/>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row>
    <row r="185" spans="1:42" ht="15.75" customHeight="1" x14ac:dyDescent="0.2">
      <c r="A185" s="12"/>
      <c r="B185" s="12"/>
      <c r="C185" s="12"/>
      <c r="D185" s="12"/>
      <c r="E185" s="12"/>
      <c r="F185" s="12"/>
      <c r="G185" s="12"/>
      <c r="H185" s="12"/>
      <c r="I185" s="12"/>
      <c r="J185" s="12"/>
      <c r="K185" s="27"/>
      <c r="L185" s="12"/>
      <c r="M185" s="12"/>
      <c r="N185" s="12"/>
      <c r="O185" s="27"/>
      <c r="P185" s="27"/>
      <c r="Q185" s="27"/>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row>
    <row r="186" spans="1:42" ht="15.75" customHeight="1" x14ac:dyDescent="0.2">
      <c r="A186" s="12"/>
      <c r="B186" s="12"/>
      <c r="C186" s="12"/>
      <c r="D186" s="12"/>
      <c r="E186" s="12"/>
      <c r="F186" s="12"/>
      <c r="G186" s="12"/>
      <c r="H186" s="12"/>
      <c r="I186" s="12"/>
      <c r="J186" s="12"/>
      <c r="K186" s="27"/>
      <c r="L186" s="12"/>
      <c r="M186" s="12"/>
      <c r="N186" s="12"/>
      <c r="O186" s="27"/>
      <c r="P186" s="27"/>
      <c r="Q186" s="27"/>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row>
    <row r="187" spans="1:42" ht="15.75" customHeight="1" x14ac:dyDescent="0.2">
      <c r="A187" s="12"/>
      <c r="B187" s="12"/>
      <c r="C187" s="12"/>
      <c r="D187" s="12"/>
      <c r="E187" s="12"/>
      <c r="F187" s="12"/>
      <c r="G187" s="12"/>
      <c r="H187" s="12"/>
      <c r="I187" s="12"/>
      <c r="J187" s="12"/>
      <c r="K187" s="27"/>
      <c r="L187" s="12"/>
      <c r="M187" s="12"/>
      <c r="N187" s="12"/>
      <c r="O187" s="27"/>
      <c r="P187" s="27"/>
      <c r="Q187" s="27"/>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row>
    <row r="188" spans="1:42" ht="15.75" customHeight="1" x14ac:dyDescent="0.2">
      <c r="A188" s="12"/>
      <c r="B188" s="12"/>
      <c r="C188" s="12"/>
      <c r="D188" s="12"/>
      <c r="E188" s="12"/>
      <c r="F188" s="12"/>
      <c r="G188" s="12"/>
      <c r="H188" s="12"/>
      <c r="I188" s="12"/>
      <c r="J188" s="12"/>
      <c r="K188" s="27"/>
      <c r="L188" s="12"/>
      <c r="M188" s="12"/>
      <c r="N188" s="12"/>
      <c r="O188" s="27"/>
      <c r="P188" s="27"/>
      <c r="Q188" s="27"/>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row>
    <row r="189" spans="1:42" ht="15.75" customHeight="1" x14ac:dyDescent="0.2">
      <c r="A189" s="12"/>
      <c r="B189" s="12"/>
      <c r="C189" s="12"/>
      <c r="D189" s="12"/>
      <c r="E189" s="12"/>
      <c r="F189" s="12"/>
      <c r="G189" s="12"/>
      <c r="H189" s="12"/>
      <c r="I189" s="12"/>
      <c r="J189" s="12"/>
      <c r="K189" s="27"/>
      <c r="L189" s="12"/>
      <c r="M189" s="12"/>
      <c r="N189" s="12"/>
      <c r="O189" s="27"/>
      <c r="P189" s="27"/>
      <c r="Q189" s="27"/>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row>
    <row r="190" spans="1:42" ht="15.75" customHeight="1" x14ac:dyDescent="0.2">
      <c r="A190" s="12"/>
      <c r="B190" s="12"/>
      <c r="C190" s="12"/>
      <c r="D190" s="12"/>
      <c r="E190" s="12"/>
      <c r="F190" s="12"/>
      <c r="G190" s="12"/>
      <c r="H190" s="12"/>
      <c r="I190" s="12"/>
      <c r="J190" s="12"/>
      <c r="K190" s="27"/>
      <c r="L190" s="12"/>
      <c r="M190" s="12"/>
      <c r="N190" s="12"/>
      <c r="O190" s="27"/>
      <c r="P190" s="27"/>
      <c r="Q190" s="27"/>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row>
    <row r="191" spans="1:42" ht="15.75" customHeight="1" x14ac:dyDescent="0.2">
      <c r="A191" s="12"/>
      <c r="B191" s="12"/>
      <c r="C191" s="12"/>
      <c r="D191" s="12"/>
      <c r="E191" s="12"/>
      <c r="F191" s="12"/>
      <c r="G191" s="12"/>
      <c r="H191" s="12"/>
      <c r="I191" s="12"/>
      <c r="J191" s="12"/>
      <c r="K191" s="27"/>
      <c r="L191" s="12"/>
      <c r="M191" s="12"/>
      <c r="N191" s="12"/>
      <c r="O191" s="27"/>
      <c r="P191" s="27"/>
      <c r="Q191" s="27"/>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row>
    <row r="192" spans="1:42" ht="15.75" customHeight="1" x14ac:dyDescent="0.2">
      <c r="A192" s="12"/>
      <c r="B192" s="12"/>
      <c r="C192" s="12"/>
      <c r="D192" s="12"/>
      <c r="E192" s="12"/>
      <c r="F192" s="12"/>
      <c r="G192" s="12"/>
      <c r="H192" s="12"/>
      <c r="I192" s="12"/>
      <c r="J192" s="12"/>
      <c r="K192" s="27"/>
      <c r="L192" s="12"/>
      <c r="M192" s="12"/>
      <c r="N192" s="12"/>
      <c r="O192" s="27"/>
      <c r="P192" s="27"/>
      <c r="Q192" s="27"/>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row>
    <row r="193" spans="1:42" ht="15.75" customHeight="1" x14ac:dyDescent="0.2">
      <c r="A193" s="12"/>
      <c r="B193" s="12"/>
      <c r="C193" s="12"/>
      <c r="D193" s="12"/>
      <c r="E193" s="12"/>
      <c r="F193" s="12"/>
      <c r="G193" s="12"/>
      <c r="H193" s="12"/>
      <c r="I193" s="12"/>
      <c r="J193" s="12"/>
      <c r="K193" s="27"/>
      <c r="L193" s="12"/>
      <c r="M193" s="12"/>
      <c r="N193" s="12"/>
      <c r="O193" s="27"/>
      <c r="P193" s="27"/>
      <c r="Q193" s="27"/>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row>
    <row r="194" spans="1:42" ht="15.75" customHeight="1" x14ac:dyDescent="0.2">
      <c r="A194" s="12"/>
      <c r="B194" s="12"/>
      <c r="C194" s="12"/>
      <c r="D194" s="12"/>
      <c r="E194" s="12"/>
      <c r="F194" s="12"/>
      <c r="G194" s="12"/>
      <c r="H194" s="12"/>
      <c r="I194" s="12"/>
      <c r="J194" s="12"/>
      <c r="K194" s="27"/>
      <c r="L194" s="12"/>
      <c r="M194" s="12"/>
      <c r="N194" s="12"/>
      <c r="O194" s="27"/>
      <c r="P194" s="27"/>
      <c r="Q194" s="27"/>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row>
    <row r="195" spans="1:42" ht="15.75" customHeight="1" x14ac:dyDescent="0.2">
      <c r="A195" s="12"/>
      <c r="B195" s="12"/>
      <c r="C195" s="12"/>
      <c r="D195" s="12"/>
      <c r="E195" s="12"/>
      <c r="F195" s="12"/>
      <c r="G195" s="12"/>
      <c r="H195" s="12"/>
      <c r="I195" s="12"/>
      <c r="J195" s="12"/>
      <c r="K195" s="27"/>
      <c r="L195" s="12"/>
      <c r="M195" s="12"/>
      <c r="N195" s="12"/>
      <c r="O195" s="27"/>
      <c r="P195" s="27"/>
      <c r="Q195" s="27"/>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row>
    <row r="196" spans="1:42" ht="15.75" customHeight="1" x14ac:dyDescent="0.2">
      <c r="A196" s="12"/>
      <c r="B196" s="12"/>
      <c r="C196" s="12"/>
      <c r="D196" s="12"/>
      <c r="E196" s="12"/>
      <c r="F196" s="12"/>
      <c r="G196" s="12"/>
      <c r="H196" s="12"/>
      <c r="I196" s="12"/>
      <c r="J196" s="12"/>
      <c r="K196" s="27"/>
      <c r="L196" s="12"/>
      <c r="M196" s="12"/>
      <c r="N196" s="12"/>
      <c r="O196" s="27"/>
      <c r="P196" s="27"/>
      <c r="Q196" s="27"/>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row>
    <row r="197" spans="1:42" ht="15.75" customHeight="1" x14ac:dyDescent="0.2">
      <c r="A197" s="12"/>
      <c r="B197" s="12"/>
      <c r="C197" s="12"/>
      <c r="D197" s="12"/>
      <c r="E197" s="12"/>
      <c r="F197" s="12"/>
      <c r="G197" s="12"/>
      <c r="H197" s="12"/>
      <c r="I197" s="12"/>
      <c r="J197" s="12"/>
      <c r="K197" s="27"/>
      <c r="L197" s="12"/>
      <c r="M197" s="12"/>
      <c r="N197" s="12"/>
      <c r="O197" s="27"/>
      <c r="P197" s="27"/>
      <c r="Q197" s="27"/>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row>
    <row r="198" spans="1:42" ht="15.75" customHeight="1" x14ac:dyDescent="0.2">
      <c r="A198" s="12"/>
      <c r="B198" s="12"/>
      <c r="C198" s="12"/>
      <c r="D198" s="12"/>
      <c r="E198" s="12"/>
      <c r="F198" s="12"/>
      <c r="G198" s="12"/>
      <c r="H198" s="12"/>
      <c r="I198" s="12"/>
      <c r="J198" s="12"/>
      <c r="K198" s="27"/>
      <c r="L198" s="12"/>
      <c r="M198" s="12"/>
      <c r="N198" s="12"/>
      <c r="O198" s="27"/>
      <c r="P198" s="27"/>
      <c r="Q198" s="27"/>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row>
    <row r="199" spans="1:42" ht="15.75" customHeight="1" x14ac:dyDescent="0.2">
      <c r="A199" s="12"/>
      <c r="B199" s="12"/>
      <c r="C199" s="12"/>
      <c r="D199" s="12"/>
      <c r="E199" s="12"/>
      <c r="F199" s="12"/>
      <c r="G199" s="12"/>
      <c r="H199" s="12"/>
      <c r="I199" s="12"/>
      <c r="J199" s="12"/>
      <c r="K199" s="27"/>
      <c r="L199" s="12"/>
      <c r="M199" s="12"/>
      <c r="N199" s="12"/>
      <c r="O199" s="27"/>
      <c r="P199" s="27"/>
      <c r="Q199" s="27"/>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row>
    <row r="200" spans="1:42" ht="15.75" customHeight="1" x14ac:dyDescent="0.2">
      <c r="A200" s="12"/>
      <c r="B200" s="12"/>
      <c r="C200" s="12"/>
      <c r="D200" s="12"/>
      <c r="E200" s="12"/>
      <c r="F200" s="12"/>
      <c r="G200" s="12"/>
      <c r="H200" s="12"/>
      <c r="I200" s="12"/>
      <c r="J200" s="12"/>
      <c r="K200" s="27"/>
      <c r="L200" s="12"/>
      <c r="M200" s="12"/>
      <c r="N200" s="12"/>
      <c r="O200" s="27"/>
      <c r="P200" s="27"/>
      <c r="Q200" s="27"/>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row>
    <row r="201" spans="1:42" ht="15.75" customHeight="1" x14ac:dyDescent="0.2">
      <c r="A201" s="12"/>
      <c r="B201" s="12"/>
      <c r="C201" s="12"/>
      <c r="D201" s="12"/>
      <c r="E201" s="12"/>
      <c r="F201" s="12"/>
      <c r="G201" s="12"/>
      <c r="H201" s="12"/>
      <c r="I201" s="12"/>
      <c r="J201" s="12"/>
      <c r="K201" s="27"/>
      <c r="L201" s="12"/>
      <c r="M201" s="12"/>
      <c r="N201" s="12"/>
      <c r="O201" s="27"/>
      <c r="P201" s="27"/>
      <c r="Q201" s="27"/>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row>
    <row r="202" spans="1:42" ht="15.75" customHeight="1" x14ac:dyDescent="0.2">
      <c r="A202" s="12"/>
      <c r="B202" s="12"/>
      <c r="C202" s="12"/>
      <c r="D202" s="12"/>
      <c r="E202" s="12"/>
      <c r="F202" s="12"/>
      <c r="G202" s="12"/>
      <c r="H202" s="12"/>
      <c r="I202" s="12"/>
      <c r="J202" s="12"/>
      <c r="K202" s="27"/>
      <c r="L202" s="12"/>
      <c r="M202" s="12"/>
      <c r="N202" s="12"/>
      <c r="O202" s="27"/>
      <c r="P202" s="27"/>
      <c r="Q202" s="27"/>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row>
    <row r="203" spans="1:42" ht="15.75" customHeight="1" x14ac:dyDescent="0.2">
      <c r="A203" s="12"/>
      <c r="B203" s="12"/>
      <c r="C203" s="12"/>
      <c r="D203" s="12"/>
      <c r="E203" s="12"/>
      <c r="F203" s="12"/>
      <c r="G203" s="12"/>
      <c r="H203" s="12"/>
      <c r="I203" s="12"/>
      <c r="J203" s="12"/>
      <c r="K203" s="27"/>
      <c r="L203" s="12"/>
      <c r="M203" s="12"/>
      <c r="N203" s="12"/>
      <c r="O203" s="27"/>
      <c r="P203" s="27"/>
      <c r="Q203" s="27"/>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row>
    <row r="204" spans="1:42" ht="15.75" customHeight="1" x14ac:dyDescent="0.2">
      <c r="A204" s="12"/>
      <c r="B204" s="12"/>
      <c r="C204" s="12"/>
      <c r="D204" s="12"/>
      <c r="E204" s="12"/>
      <c r="F204" s="12"/>
      <c r="G204" s="12"/>
      <c r="H204" s="12"/>
      <c r="I204" s="12"/>
      <c r="J204" s="12"/>
      <c r="K204" s="27"/>
      <c r="L204" s="12"/>
      <c r="M204" s="12"/>
      <c r="N204" s="12"/>
      <c r="O204" s="27"/>
      <c r="P204" s="27"/>
      <c r="Q204" s="27"/>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row>
    <row r="205" spans="1:42" ht="15.75" customHeight="1" x14ac:dyDescent="0.2">
      <c r="A205" s="12"/>
      <c r="B205" s="12"/>
      <c r="C205" s="12"/>
      <c r="D205" s="12"/>
      <c r="E205" s="12"/>
      <c r="F205" s="12"/>
      <c r="G205" s="12"/>
      <c r="H205" s="12"/>
      <c r="I205" s="12"/>
      <c r="J205" s="12"/>
      <c r="K205" s="27"/>
      <c r="L205" s="12"/>
      <c r="M205" s="12"/>
      <c r="N205" s="12"/>
      <c r="O205" s="27"/>
      <c r="P205" s="27"/>
      <c r="Q205" s="27"/>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row>
    <row r="206" spans="1:42" ht="15.75" customHeight="1" x14ac:dyDescent="0.2">
      <c r="A206" s="12"/>
      <c r="B206" s="12"/>
      <c r="C206" s="12"/>
      <c r="D206" s="12"/>
      <c r="E206" s="12"/>
      <c r="F206" s="12"/>
      <c r="G206" s="12"/>
      <c r="H206" s="12"/>
      <c r="I206" s="12"/>
      <c r="J206" s="12"/>
      <c r="K206" s="27"/>
      <c r="L206" s="12"/>
      <c r="M206" s="12"/>
      <c r="N206" s="12"/>
      <c r="O206" s="27"/>
      <c r="P206" s="27"/>
      <c r="Q206" s="27"/>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row>
    <row r="207" spans="1:42" ht="15.75" customHeight="1" x14ac:dyDescent="0.2">
      <c r="A207" s="12"/>
      <c r="B207" s="12"/>
      <c r="C207" s="12"/>
      <c r="D207" s="12"/>
      <c r="E207" s="12"/>
      <c r="F207" s="12"/>
      <c r="G207" s="12"/>
      <c r="H207" s="12"/>
      <c r="I207" s="12"/>
      <c r="J207" s="12"/>
      <c r="K207" s="27"/>
      <c r="L207" s="12"/>
      <c r="M207" s="12"/>
      <c r="N207" s="12"/>
      <c r="O207" s="27"/>
      <c r="P207" s="27"/>
      <c r="Q207" s="27"/>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row>
    <row r="208" spans="1:42" ht="15.75" customHeight="1" x14ac:dyDescent="0.2">
      <c r="A208" s="12"/>
      <c r="B208" s="12"/>
      <c r="C208" s="12"/>
      <c r="D208" s="12"/>
      <c r="E208" s="12"/>
      <c r="F208" s="12"/>
      <c r="G208" s="12"/>
      <c r="H208" s="12"/>
      <c r="I208" s="12"/>
      <c r="J208" s="12"/>
      <c r="K208" s="27"/>
      <c r="L208" s="12"/>
      <c r="M208" s="12"/>
      <c r="N208" s="12"/>
      <c r="O208" s="27"/>
      <c r="P208" s="27"/>
      <c r="Q208" s="27"/>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row>
    <row r="209" spans="1:42" ht="15.75" customHeight="1" x14ac:dyDescent="0.2">
      <c r="A209" s="12"/>
      <c r="B209" s="12"/>
      <c r="C209" s="12"/>
      <c r="D209" s="12"/>
      <c r="E209" s="12"/>
      <c r="F209" s="12"/>
      <c r="G209" s="12"/>
      <c r="H209" s="12"/>
      <c r="I209" s="12"/>
      <c r="J209" s="12"/>
      <c r="K209" s="27"/>
      <c r="L209" s="12"/>
      <c r="M209" s="12"/>
      <c r="N209" s="12"/>
      <c r="O209" s="27"/>
      <c r="P209" s="27"/>
      <c r="Q209" s="27"/>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row>
    <row r="210" spans="1:42" ht="15.75" customHeight="1" x14ac:dyDescent="0.2">
      <c r="A210" s="12"/>
      <c r="B210" s="12"/>
      <c r="C210" s="12"/>
      <c r="D210" s="12"/>
      <c r="E210" s="12"/>
      <c r="F210" s="12"/>
      <c r="G210" s="12"/>
      <c r="H210" s="12"/>
      <c r="I210" s="12"/>
      <c r="J210" s="12"/>
      <c r="K210" s="27"/>
      <c r="L210" s="12"/>
      <c r="M210" s="12"/>
      <c r="N210" s="12"/>
      <c r="O210" s="27"/>
      <c r="P210" s="27"/>
      <c r="Q210" s="27"/>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row>
    <row r="211" spans="1:42" ht="15.75" customHeight="1" x14ac:dyDescent="0.2">
      <c r="A211" s="12"/>
      <c r="B211" s="12"/>
      <c r="C211" s="12"/>
      <c r="D211" s="12"/>
      <c r="E211" s="12"/>
      <c r="F211" s="12"/>
      <c r="G211" s="12"/>
      <c r="H211" s="12"/>
      <c r="I211" s="12"/>
      <c r="J211" s="12"/>
      <c r="K211" s="27"/>
      <c r="L211" s="12"/>
      <c r="M211" s="12"/>
      <c r="N211" s="12"/>
      <c r="O211" s="27"/>
      <c r="P211" s="27"/>
      <c r="Q211" s="27"/>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row>
    <row r="212" spans="1:42" ht="15.75" customHeight="1" x14ac:dyDescent="0.2">
      <c r="A212" s="12"/>
      <c r="B212" s="12"/>
      <c r="C212" s="12"/>
      <c r="D212" s="12"/>
      <c r="E212" s="12"/>
      <c r="F212" s="12"/>
      <c r="G212" s="12"/>
      <c r="H212" s="12"/>
      <c r="I212" s="12"/>
      <c r="J212" s="12"/>
      <c r="K212" s="27"/>
      <c r="L212" s="12"/>
      <c r="M212" s="12"/>
      <c r="N212" s="12"/>
      <c r="O212" s="27"/>
      <c r="P212" s="27"/>
      <c r="Q212" s="27"/>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row>
    <row r="213" spans="1:42" ht="15.75" customHeight="1" x14ac:dyDescent="0.2">
      <c r="A213" s="12"/>
      <c r="B213" s="12"/>
      <c r="C213" s="12"/>
      <c r="D213" s="12"/>
      <c r="E213" s="12"/>
      <c r="F213" s="12"/>
      <c r="G213" s="12"/>
      <c r="H213" s="12"/>
      <c r="I213" s="12"/>
      <c r="J213" s="12"/>
      <c r="K213" s="27"/>
      <c r="L213" s="12"/>
      <c r="M213" s="12"/>
      <c r="N213" s="12"/>
      <c r="O213" s="27"/>
      <c r="P213" s="27"/>
      <c r="Q213" s="27"/>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row>
    <row r="214" spans="1:42" ht="15.75" customHeight="1" x14ac:dyDescent="0.2">
      <c r="A214" s="12"/>
      <c r="B214" s="12"/>
      <c r="C214" s="12"/>
      <c r="D214" s="12"/>
      <c r="E214" s="12"/>
      <c r="F214" s="12"/>
      <c r="G214" s="12"/>
      <c r="H214" s="12"/>
      <c r="I214" s="12"/>
      <c r="J214" s="12"/>
      <c r="K214" s="27"/>
      <c r="L214" s="12"/>
      <c r="M214" s="12"/>
      <c r="N214" s="12"/>
      <c r="O214" s="27"/>
      <c r="P214" s="27"/>
      <c r="Q214" s="27"/>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row>
    <row r="215" spans="1:42" ht="15.75" customHeight="1" x14ac:dyDescent="0.2">
      <c r="A215" s="12"/>
      <c r="B215" s="12"/>
      <c r="C215" s="12"/>
      <c r="D215" s="12"/>
      <c r="E215" s="12"/>
      <c r="F215" s="12"/>
      <c r="G215" s="12"/>
      <c r="H215" s="12"/>
      <c r="I215" s="12"/>
      <c r="J215" s="12"/>
      <c r="K215" s="27"/>
      <c r="L215" s="12"/>
      <c r="M215" s="12"/>
      <c r="N215" s="12"/>
      <c r="O215" s="27"/>
      <c r="P215" s="27"/>
      <c r="Q215" s="27"/>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row>
    <row r="216" spans="1:42" ht="15.75" customHeight="1" x14ac:dyDescent="0.2">
      <c r="A216" s="12"/>
      <c r="B216" s="12"/>
      <c r="C216" s="12"/>
      <c r="D216" s="12"/>
      <c r="E216" s="12"/>
      <c r="F216" s="12"/>
      <c r="G216" s="12"/>
      <c r="H216" s="12"/>
      <c r="I216" s="12"/>
      <c r="J216" s="12"/>
      <c r="K216" s="27"/>
      <c r="L216" s="12"/>
      <c r="M216" s="12"/>
      <c r="N216" s="12"/>
      <c r="O216" s="27"/>
      <c r="P216" s="27"/>
      <c r="Q216" s="27"/>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row>
    <row r="217" spans="1:42" ht="15.75" customHeight="1" x14ac:dyDescent="0.2">
      <c r="A217" s="12"/>
      <c r="B217" s="12"/>
      <c r="C217" s="12"/>
      <c r="D217" s="12"/>
      <c r="E217" s="12"/>
      <c r="F217" s="12"/>
      <c r="G217" s="12"/>
      <c r="H217" s="12"/>
      <c r="I217" s="12"/>
      <c r="J217" s="12"/>
      <c r="K217" s="27"/>
      <c r="L217" s="12"/>
      <c r="M217" s="12"/>
      <c r="N217" s="12"/>
      <c r="O217" s="27"/>
      <c r="P217" s="27"/>
      <c r="Q217" s="27"/>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row>
    <row r="218" spans="1:42" ht="15.75" customHeight="1" x14ac:dyDescent="0.2">
      <c r="A218" s="12"/>
      <c r="B218" s="12"/>
      <c r="C218" s="12"/>
      <c r="D218" s="12"/>
      <c r="E218" s="12"/>
      <c r="F218" s="12"/>
      <c r="G218" s="12"/>
      <c r="H218" s="12"/>
      <c r="I218" s="12"/>
      <c r="J218" s="12"/>
      <c r="K218" s="27"/>
      <c r="L218" s="12"/>
      <c r="M218" s="12"/>
      <c r="N218" s="12"/>
      <c r="O218" s="27"/>
      <c r="P218" s="27"/>
      <c r="Q218" s="27"/>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row>
    <row r="219" spans="1:42" ht="15.75" customHeight="1" x14ac:dyDescent="0.2">
      <c r="A219" s="12"/>
      <c r="B219" s="12"/>
      <c r="C219" s="12"/>
      <c r="D219" s="12"/>
      <c r="E219" s="12"/>
      <c r="F219" s="12"/>
      <c r="G219" s="12"/>
      <c r="H219" s="12"/>
      <c r="I219" s="12"/>
      <c r="J219" s="12"/>
      <c r="K219" s="27"/>
      <c r="L219" s="12"/>
      <c r="M219" s="12"/>
      <c r="N219" s="12"/>
      <c r="O219" s="27"/>
      <c r="P219" s="27"/>
      <c r="Q219" s="27"/>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row>
    <row r="220" spans="1:42" ht="15.75" customHeight="1" x14ac:dyDescent="0.2">
      <c r="A220" s="12"/>
      <c r="B220" s="12"/>
      <c r="C220" s="12"/>
      <c r="D220" s="12"/>
      <c r="E220" s="12"/>
      <c r="F220" s="12"/>
      <c r="G220" s="12"/>
      <c r="H220" s="12"/>
      <c r="I220" s="12"/>
      <c r="J220" s="12"/>
      <c r="K220" s="27"/>
      <c r="L220" s="12"/>
      <c r="M220" s="12"/>
      <c r="N220" s="12"/>
      <c r="O220" s="27"/>
      <c r="P220" s="27"/>
      <c r="Q220" s="27"/>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row>
    <row r="221" spans="1:42" ht="15.75" customHeight="1" x14ac:dyDescent="0.2">
      <c r="A221" s="12"/>
      <c r="B221" s="12"/>
      <c r="C221" s="12"/>
      <c r="D221" s="12"/>
      <c r="E221" s="12"/>
      <c r="F221" s="12"/>
      <c r="G221" s="12"/>
      <c r="H221" s="12"/>
      <c r="I221" s="12"/>
      <c r="J221" s="12"/>
      <c r="K221" s="27"/>
      <c r="L221" s="12"/>
      <c r="M221" s="12"/>
      <c r="N221" s="12"/>
      <c r="O221" s="27"/>
      <c r="P221" s="27"/>
      <c r="Q221" s="27"/>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row>
    <row r="222" spans="1:42" ht="15.75" customHeight="1" x14ac:dyDescent="0.2">
      <c r="A222" s="12"/>
      <c r="B222" s="12"/>
      <c r="C222" s="12"/>
      <c r="D222" s="12"/>
      <c r="E222" s="12"/>
      <c r="F222" s="12"/>
      <c r="G222" s="12"/>
      <c r="H222" s="12"/>
      <c r="I222" s="12"/>
      <c r="J222" s="12"/>
      <c r="K222" s="27"/>
      <c r="L222" s="12"/>
      <c r="M222" s="12"/>
      <c r="N222" s="12"/>
      <c r="O222" s="27"/>
      <c r="P222" s="27"/>
      <c r="Q222" s="27"/>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row>
    <row r="223" spans="1:42" ht="15.75" customHeight="1" x14ac:dyDescent="0.2">
      <c r="A223" s="12"/>
      <c r="B223" s="12"/>
      <c r="C223" s="12"/>
      <c r="D223" s="12"/>
      <c r="E223" s="12"/>
      <c r="F223" s="12"/>
      <c r="G223" s="12"/>
      <c r="H223" s="12"/>
      <c r="I223" s="12"/>
      <c r="J223" s="12"/>
      <c r="K223" s="27"/>
      <c r="L223" s="12"/>
      <c r="M223" s="12"/>
      <c r="N223" s="12"/>
      <c r="O223" s="27"/>
      <c r="P223" s="27"/>
      <c r="Q223" s="27"/>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row>
    <row r="224" spans="1:42" ht="15.75" customHeight="1" x14ac:dyDescent="0.2">
      <c r="A224" s="12"/>
      <c r="B224" s="12"/>
      <c r="C224" s="12"/>
      <c r="D224" s="12"/>
      <c r="E224" s="12"/>
      <c r="F224" s="12"/>
      <c r="G224" s="12"/>
      <c r="H224" s="12"/>
      <c r="I224" s="12"/>
      <c r="J224" s="12"/>
      <c r="K224" s="27"/>
      <c r="L224" s="12"/>
      <c r="M224" s="12"/>
      <c r="N224" s="12"/>
      <c r="O224" s="27"/>
      <c r="P224" s="27"/>
      <c r="Q224" s="27"/>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row>
    <row r="225" spans="1:42" ht="15.75" customHeight="1" x14ac:dyDescent="0.2">
      <c r="A225" s="12"/>
      <c r="B225" s="12"/>
      <c r="C225" s="12"/>
      <c r="D225" s="12"/>
      <c r="E225" s="12"/>
      <c r="F225" s="12"/>
      <c r="G225" s="12"/>
      <c r="H225" s="12"/>
      <c r="I225" s="12"/>
      <c r="J225" s="12"/>
      <c r="K225" s="27"/>
      <c r="L225" s="12"/>
      <c r="M225" s="12"/>
      <c r="N225" s="12"/>
      <c r="O225" s="27"/>
      <c r="P225" s="27"/>
      <c r="Q225" s="27"/>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row>
    <row r="226" spans="1:42" ht="15.75" customHeight="1" x14ac:dyDescent="0.2">
      <c r="A226" s="12"/>
      <c r="B226" s="12"/>
      <c r="C226" s="12"/>
      <c r="D226" s="12"/>
      <c r="E226" s="12"/>
      <c r="F226" s="12"/>
      <c r="G226" s="12"/>
      <c r="H226" s="12"/>
      <c r="I226" s="12"/>
      <c r="J226" s="12"/>
      <c r="K226" s="27"/>
      <c r="L226" s="12"/>
      <c r="M226" s="12"/>
      <c r="N226" s="12"/>
      <c r="O226" s="27"/>
      <c r="P226" s="27"/>
      <c r="Q226" s="27"/>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row>
    <row r="227" spans="1:42" ht="15.75" customHeight="1" x14ac:dyDescent="0.2">
      <c r="A227" s="12"/>
      <c r="B227" s="12"/>
      <c r="C227" s="12"/>
      <c r="D227" s="12"/>
      <c r="E227" s="12"/>
      <c r="F227" s="12"/>
      <c r="G227" s="12"/>
      <c r="H227" s="12"/>
      <c r="I227" s="12"/>
      <c r="J227" s="12"/>
      <c r="K227" s="27"/>
      <c r="L227" s="12"/>
      <c r="M227" s="12"/>
      <c r="N227" s="12"/>
      <c r="O227" s="27"/>
      <c r="P227" s="27"/>
      <c r="Q227" s="27"/>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row>
    <row r="228" spans="1:42" ht="15.75" customHeight="1" x14ac:dyDescent="0.2">
      <c r="A228" s="12"/>
      <c r="B228" s="12"/>
      <c r="C228" s="12"/>
      <c r="D228" s="12"/>
      <c r="E228" s="12"/>
      <c r="F228" s="12"/>
      <c r="G228" s="12"/>
      <c r="H228" s="12"/>
      <c r="I228" s="12"/>
      <c r="J228" s="12"/>
      <c r="K228" s="27"/>
      <c r="L228" s="12"/>
      <c r="M228" s="12"/>
      <c r="N228" s="12"/>
      <c r="O228" s="27"/>
      <c r="P228" s="27"/>
      <c r="Q228" s="27"/>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row>
    <row r="229" spans="1:42" ht="15.75" customHeight="1" x14ac:dyDescent="0.2">
      <c r="A229" s="12"/>
      <c r="B229" s="12"/>
      <c r="C229" s="12"/>
      <c r="D229" s="12"/>
      <c r="E229" s="12"/>
      <c r="F229" s="12"/>
      <c r="G229" s="12"/>
      <c r="H229" s="12"/>
      <c r="I229" s="12"/>
      <c r="J229" s="12"/>
      <c r="K229" s="27"/>
      <c r="L229" s="12"/>
      <c r="M229" s="12"/>
      <c r="N229" s="12"/>
      <c r="O229" s="27"/>
      <c r="P229" s="27"/>
      <c r="Q229" s="27"/>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row>
    <row r="230" spans="1:42" ht="15.75" customHeight="1" x14ac:dyDescent="0.2">
      <c r="A230" s="12"/>
      <c r="B230" s="12"/>
      <c r="C230" s="12"/>
      <c r="D230" s="12"/>
      <c r="E230" s="12"/>
      <c r="F230" s="12"/>
      <c r="G230" s="12"/>
      <c r="H230" s="12"/>
      <c r="I230" s="12"/>
      <c r="J230" s="12"/>
      <c r="K230" s="27"/>
      <c r="L230" s="12"/>
      <c r="M230" s="12"/>
      <c r="N230" s="12"/>
      <c r="O230" s="27"/>
      <c r="P230" s="27"/>
      <c r="Q230" s="27"/>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row>
    <row r="231" spans="1:42" ht="15.75" customHeight="1" x14ac:dyDescent="0.2">
      <c r="A231" s="12"/>
      <c r="B231" s="12"/>
      <c r="C231" s="12"/>
      <c r="D231" s="12"/>
      <c r="E231" s="12"/>
      <c r="F231" s="12"/>
      <c r="G231" s="12"/>
      <c r="H231" s="12"/>
      <c r="I231" s="12"/>
      <c r="J231" s="12"/>
      <c r="K231" s="27"/>
      <c r="L231" s="12"/>
      <c r="M231" s="12"/>
      <c r="N231" s="12"/>
      <c r="O231" s="27"/>
      <c r="P231" s="27"/>
      <c r="Q231" s="27"/>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row>
    <row r="232" spans="1:42" ht="15.75" customHeight="1" x14ac:dyDescent="0.2">
      <c r="A232" s="12"/>
      <c r="B232" s="12"/>
      <c r="C232" s="12"/>
      <c r="D232" s="12"/>
      <c r="E232" s="12"/>
      <c r="F232" s="12"/>
      <c r="G232" s="12"/>
      <c r="H232" s="12"/>
      <c r="I232" s="12"/>
      <c r="J232" s="12"/>
      <c r="K232" s="27"/>
      <c r="L232" s="12"/>
      <c r="M232" s="12"/>
      <c r="N232" s="12"/>
      <c r="O232" s="27"/>
      <c r="P232" s="27"/>
      <c r="Q232" s="27"/>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row>
    <row r="233" spans="1:42" ht="15.75" customHeight="1" x14ac:dyDescent="0.2">
      <c r="A233" s="12"/>
      <c r="B233" s="12"/>
      <c r="C233" s="12"/>
      <c r="D233" s="12"/>
      <c r="E233" s="12"/>
      <c r="F233" s="12"/>
      <c r="G233" s="12"/>
      <c r="H233" s="12"/>
      <c r="I233" s="12"/>
      <c r="J233" s="12"/>
      <c r="K233" s="27"/>
      <c r="L233" s="12"/>
      <c r="M233" s="12"/>
      <c r="N233" s="12"/>
      <c r="O233" s="27"/>
      <c r="P233" s="27"/>
      <c r="Q233" s="27"/>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row>
    <row r="234" spans="1:42" ht="15.75" customHeight="1" x14ac:dyDescent="0.2">
      <c r="A234" s="12"/>
      <c r="B234" s="12"/>
      <c r="C234" s="12"/>
      <c r="D234" s="12"/>
      <c r="E234" s="12"/>
      <c r="F234" s="12"/>
      <c r="G234" s="12"/>
      <c r="H234" s="12"/>
      <c r="I234" s="12"/>
      <c r="J234" s="12"/>
      <c r="K234" s="27"/>
      <c r="L234" s="12"/>
      <c r="M234" s="12"/>
      <c r="N234" s="12"/>
      <c r="O234" s="27"/>
      <c r="P234" s="27"/>
      <c r="Q234" s="27"/>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row>
    <row r="235" spans="1:42" ht="15.75" customHeight="1" x14ac:dyDescent="0.2">
      <c r="A235" s="12"/>
      <c r="B235" s="12"/>
      <c r="C235" s="12"/>
      <c r="D235" s="12"/>
      <c r="E235" s="12"/>
      <c r="F235" s="12"/>
      <c r="G235" s="12"/>
      <c r="H235" s="12"/>
      <c r="I235" s="12"/>
      <c r="J235" s="12"/>
      <c r="K235" s="27"/>
      <c r="L235" s="12"/>
      <c r="M235" s="12"/>
      <c r="N235" s="12"/>
      <c r="O235" s="27"/>
      <c r="P235" s="27"/>
      <c r="Q235" s="27"/>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row>
    <row r="236" spans="1:42" ht="15.75" customHeight="1" x14ac:dyDescent="0.2">
      <c r="A236" s="12"/>
      <c r="B236" s="12"/>
      <c r="C236" s="12"/>
      <c r="D236" s="12"/>
      <c r="E236" s="12"/>
      <c r="F236" s="12"/>
      <c r="G236" s="12"/>
      <c r="H236" s="12"/>
      <c r="I236" s="12"/>
      <c r="J236" s="12"/>
      <c r="K236" s="27"/>
      <c r="L236" s="12"/>
      <c r="M236" s="12"/>
      <c r="N236" s="12"/>
      <c r="O236" s="27"/>
      <c r="P236" s="27"/>
      <c r="Q236" s="27"/>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row>
    <row r="237" spans="1:42" ht="15.75" customHeight="1" x14ac:dyDescent="0.2">
      <c r="A237" s="12"/>
      <c r="B237" s="12"/>
      <c r="C237" s="12"/>
      <c r="D237" s="12"/>
      <c r="E237" s="12"/>
      <c r="F237" s="12"/>
      <c r="G237" s="12"/>
      <c r="H237" s="12"/>
      <c r="I237" s="12"/>
      <c r="J237" s="12"/>
      <c r="K237" s="27"/>
      <c r="L237" s="12"/>
      <c r="M237" s="12"/>
      <c r="N237" s="12"/>
      <c r="O237" s="27"/>
      <c r="P237" s="27"/>
      <c r="Q237" s="27"/>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row>
    <row r="238" spans="1:42" ht="15.75" customHeight="1" x14ac:dyDescent="0.2">
      <c r="A238" s="12"/>
      <c r="B238" s="12"/>
      <c r="C238" s="12"/>
      <c r="D238" s="12"/>
      <c r="E238" s="12"/>
      <c r="F238" s="12"/>
      <c r="G238" s="12"/>
      <c r="H238" s="12"/>
      <c r="I238" s="12"/>
      <c r="J238" s="12"/>
      <c r="K238" s="27"/>
      <c r="L238" s="12"/>
      <c r="M238" s="12"/>
      <c r="N238" s="12"/>
      <c r="O238" s="27"/>
      <c r="P238" s="27"/>
      <c r="Q238" s="27"/>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row>
    <row r="239" spans="1:42" ht="15.75" customHeight="1" x14ac:dyDescent="0.2">
      <c r="A239" s="12"/>
      <c r="B239" s="12"/>
      <c r="C239" s="12"/>
      <c r="D239" s="12"/>
      <c r="E239" s="12"/>
      <c r="F239" s="12"/>
      <c r="G239" s="12"/>
      <c r="H239" s="12"/>
      <c r="I239" s="12"/>
      <c r="J239" s="12"/>
      <c r="K239" s="27"/>
      <c r="L239" s="12"/>
      <c r="M239" s="12"/>
      <c r="N239" s="12"/>
      <c r="O239" s="27"/>
      <c r="P239" s="27"/>
      <c r="Q239" s="27"/>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row>
    <row r="240" spans="1:42" ht="15.75" customHeight="1" x14ac:dyDescent="0.2">
      <c r="A240" s="12"/>
      <c r="B240" s="12"/>
      <c r="C240" s="12"/>
      <c r="D240" s="12"/>
      <c r="E240" s="12"/>
      <c r="F240" s="12"/>
      <c r="G240" s="12"/>
      <c r="H240" s="12"/>
      <c r="I240" s="12"/>
      <c r="J240" s="12"/>
      <c r="K240" s="27"/>
      <c r="L240" s="12"/>
      <c r="M240" s="12"/>
      <c r="N240" s="12"/>
      <c r="O240" s="27"/>
      <c r="P240" s="27"/>
      <c r="Q240" s="27"/>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row>
    <row r="241" spans="1:42" ht="15.75" customHeight="1" x14ac:dyDescent="0.2">
      <c r="A241" s="12"/>
      <c r="B241" s="12"/>
      <c r="C241" s="12"/>
      <c r="D241" s="12"/>
      <c r="E241" s="12"/>
      <c r="F241" s="12"/>
      <c r="G241" s="12"/>
      <c r="H241" s="12"/>
      <c r="I241" s="12"/>
      <c r="J241" s="12"/>
      <c r="K241" s="27"/>
      <c r="L241" s="12"/>
      <c r="M241" s="12"/>
      <c r="N241" s="12"/>
      <c r="O241" s="27"/>
      <c r="P241" s="27"/>
      <c r="Q241" s="27"/>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row>
    <row r="242" spans="1:42" ht="15.75" customHeight="1" x14ac:dyDescent="0.2">
      <c r="A242" s="12"/>
      <c r="B242" s="12"/>
      <c r="C242" s="12"/>
      <c r="D242" s="12"/>
      <c r="E242" s="12"/>
      <c r="F242" s="12"/>
      <c r="G242" s="12"/>
      <c r="H242" s="12"/>
      <c r="I242" s="12"/>
      <c r="J242" s="12"/>
      <c r="K242" s="27"/>
      <c r="L242" s="12"/>
      <c r="M242" s="12"/>
      <c r="N242" s="12"/>
      <c r="O242" s="27"/>
      <c r="P242" s="27"/>
      <c r="Q242" s="27"/>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row>
    <row r="243" spans="1:42" ht="15.75" customHeight="1" x14ac:dyDescent="0.2">
      <c r="A243" s="12"/>
      <c r="B243" s="12"/>
      <c r="C243" s="12"/>
      <c r="D243" s="12"/>
      <c r="E243" s="12"/>
      <c r="F243" s="12"/>
      <c r="G243" s="12"/>
      <c r="H243" s="12"/>
      <c r="I243" s="12"/>
      <c r="J243" s="12"/>
      <c r="K243" s="27"/>
      <c r="L243" s="12"/>
      <c r="M243" s="12"/>
      <c r="N243" s="12"/>
      <c r="O243" s="27"/>
      <c r="P243" s="27"/>
      <c r="Q243" s="27"/>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row>
    <row r="244" spans="1:42" ht="15.75" customHeight="1" x14ac:dyDescent="0.2">
      <c r="A244" s="12"/>
      <c r="B244" s="12"/>
      <c r="C244" s="12"/>
      <c r="D244" s="12"/>
      <c r="E244" s="12"/>
      <c r="F244" s="12"/>
      <c r="G244" s="12"/>
      <c r="H244" s="12"/>
      <c r="I244" s="12"/>
      <c r="J244" s="12"/>
      <c r="K244" s="27"/>
      <c r="L244" s="12"/>
      <c r="M244" s="12"/>
      <c r="N244" s="12"/>
      <c r="O244" s="27"/>
      <c r="P244" s="27"/>
      <c r="Q244" s="27"/>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row>
    <row r="245" spans="1:42" ht="15.75" customHeight="1" x14ac:dyDescent="0.2">
      <c r="A245" s="12"/>
      <c r="B245" s="12"/>
      <c r="C245" s="12"/>
      <c r="D245" s="12"/>
      <c r="E245" s="12"/>
      <c r="F245" s="12"/>
      <c r="G245" s="12"/>
      <c r="H245" s="12"/>
      <c r="I245" s="12"/>
      <c r="J245" s="12"/>
      <c r="K245" s="27"/>
      <c r="L245" s="12"/>
      <c r="M245" s="12"/>
      <c r="N245" s="12"/>
      <c r="O245" s="27"/>
      <c r="P245" s="27"/>
      <c r="Q245" s="27"/>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row>
    <row r="246" spans="1:42" ht="15.75" customHeight="1" x14ac:dyDescent="0.2">
      <c r="A246" s="12"/>
      <c r="B246" s="12"/>
      <c r="C246" s="12"/>
      <c r="D246" s="12"/>
      <c r="E246" s="12"/>
      <c r="F246" s="12"/>
      <c r="G246" s="12"/>
      <c r="H246" s="12"/>
      <c r="I246" s="12"/>
      <c r="J246" s="12"/>
      <c r="K246" s="27"/>
      <c r="L246" s="12"/>
      <c r="M246" s="12"/>
      <c r="N246" s="12"/>
      <c r="O246" s="27"/>
      <c r="P246" s="27"/>
      <c r="Q246" s="27"/>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row>
    <row r="247" spans="1:42" ht="15.75" customHeight="1" x14ac:dyDescent="0.2">
      <c r="A247" s="12"/>
      <c r="B247" s="12"/>
      <c r="C247" s="12"/>
      <c r="D247" s="12"/>
      <c r="E247" s="12"/>
      <c r="F247" s="12"/>
      <c r="G247" s="12"/>
      <c r="H247" s="12"/>
      <c r="I247" s="12"/>
      <c r="J247" s="12"/>
      <c r="K247" s="27"/>
      <c r="L247" s="12"/>
      <c r="M247" s="12"/>
      <c r="N247" s="12"/>
      <c r="O247" s="27"/>
      <c r="P247" s="27"/>
      <c r="Q247" s="27"/>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row>
    <row r="248" spans="1:42" ht="15.75" customHeight="1" x14ac:dyDescent="0.2">
      <c r="A248" s="12"/>
      <c r="B248" s="12"/>
      <c r="C248" s="12"/>
      <c r="D248" s="12"/>
      <c r="E248" s="12"/>
      <c r="F248" s="12"/>
      <c r="G248" s="12"/>
      <c r="H248" s="12"/>
      <c r="I248" s="12"/>
      <c r="J248" s="12"/>
      <c r="K248" s="27"/>
      <c r="L248" s="12"/>
      <c r="M248" s="12"/>
      <c r="N248" s="12"/>
      <c r="O248" s="27"/>
      <c r="P248" s="27"/>
      <c r="Q248" s="27"/>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row>
    <row r="249" spans="1:42" ht="15.75" customHeight="1" x14ac:dyDescent="0.2">
      <c r="A249" s="12"/>
      <c r="B249" s="12"/>
      <c r="C249" s="12"/>
      <c r="D249" s="12"/>
      <c r="E249" s="12"/>
      <c r="F249" s="12"/>
      <c r="G249" s="12"/>
      <c r="H249" s="12"/>
      <c r="I249" s="12"/>
      <c r="J249" s="12"/>
      <c r="K249" s="27"/>
      <c r="L249" s="12"/>
      <c r="M249" s="12"/>
      <c r="N249" s="12"/>
      <c r="O249" s="27"/>
      <c r="P249" s="27"/>
      <c r="Q249" s="27"/>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row>
    <row r="250" spans="1:42" ht="15.75" customHeight="1" x14ac:dyDescent="0.2">
      <c r="A250" s="12"/>
      <c r="B250" s="12"/>
      <c r="C250" s="12"/>
      <c r="D250" s="12"/>
      <c r="E250" s="12"/>
      <c r="F250" s="12"/>
      <c r="G250" s="12"/>
      <c r="H250" s="12"/>
      <c r="I250" s="12"/>
      <c r="J250" s="12"/>
      <c r="K250" s="27"/>
      <c r="L250" s="12"/>
      <c r="M250" s="12"/>
      <c r="N250" s="12"/>
      <c r="O250" s="27"/>
      <c r="P250" s="27"/>
      <c r="Q250" s="27"/>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row>
    <row r="251" spans="1:42" ht="15.75" customHeight="1" x14ac:dyDescent="0.2">
      <c r="A251" s="12"/>
      <c r="B251" s="12"/>
      <c r="C251" s="12"/>
      <c r="D251" s="12"/>
      <c r="E251" s="12"/>
      <c r="F251" s="12"/>
      <c r="G251" s="12"/>
      <c r="H251" s="12"/>
      <c r="I251" s="12"/>
      <c r="J251" s="12"/>
      <c r="K251" s="27"/>
      <c r="L251" s="12"/>
      <c r="M251" s="12"/>
      <c r="N251" s="12"/>
      <c r="O251" s="27"/>
      <c r="P251" s="27"/>
      <c r="Q251" s="27"/>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row>
    <row r="252" spans="1:42" ht="15.75" customHeight="1" x14ac:dyDescent="0.2">
      <c r="A252" s="12"/>
      <c r="B252" s="12"/>
      <c r="C252" s="12"/>
      <c r="D252" s="12"/>
      <c r="E252" s="12"/>
      <c r="F252" s="12"/>
      <c r="G252" s="12"/>
      <c r="H252" s="12"/>
      <c r="I252" s="12"/>
      <c r="J252" s="12"/>
      <c r="K252" s="27"/>
      <c r="L252" s="12"/>
      <c r="M252" s="12"/>
      <c r="N252" s="12"/>
      <c r="O252" s="27"/>
      <c r="P252" s="27"/>
      <c r="Q252" s="27"/>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row>
    <row r="253" spans="1:42" ht="15.75" customHeight="1" x14ac:dyDescent="0.2">
      <c r="A253" s="12"/>
      <c r="B253" s="12"/>
      <c r="C253" s="12"/>
      <c r="D253" s="12"/>
      <c r="E253" s="12"/>
      <c r="F253" s="12"/>
      <c r="G253" s="12"/>
      <c r="H253" s="12"/>
      <c r="I253" s="12"/>
      <c r="J253" s="12"/>
      <c r="K253" s="27"/>
      <c r="L253" s="12"/>
      <c r="M253" s="12"/>
      <c r="N253" s="12"/>
      <c r="O253" s="27"/>
      <c r="P253" s="27"/>
      <c r="Q253" s="27"/>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row>
    <row r="254" spans="1:42" ht="15.75" customHeight="1" x14ac:dyDescent="0.2">
      <c r="A254" s="12"/>
      <c r="B254" s="12"/>
      <c r="C254" s="12"/>
      <c r="D254" s="12"/>
      <c r="E254" s="12"/>
      <c r="F254" s="12"/>
      <c r="G254" s="12"/>
      <c r="H254" s="12"/>
      <c r="I254" s="12"/>
      <c r="J254" s="12"/>
      <c r="K254" s="27"/>
      <c r="L254" s="12"/>
      <c r="M254" s="12"/>
      <c r="N254" s="12"/>
      <c r="O254" s="27"/>
      <c r="P254" s="27"/>
      <c r="Q254" s="27"/>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row>
    <row r="255" spans="1:42" ht="15.75" customHeight="1" x14ac:dyDescent="0.2">
      <c r="A255" s="12"/>
      <c r="B255" s="12"/>
      <c r="C255" s="12"/>
      <c r="D255" s="12"/>
      <c r="E255" s="12"/>
      <c r="F255" s="12"/>
      <c r="G255" s="12"/>
      <c r="H255" s="12"/>
      <c r="I255" s="12"/>
      <c r="J255" s="12"/>
      <c r="K255" s="27"/>
      <c r="L255" s="12"/>
      <c r="M255" s="12"/>
      <c r="N255" s="12"/>
      <c r="O255" s="27"/>
      <c r="P255" s="27"/>
      <c r="Q255" s="27"/>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row>
    <row r="256" spans="1:42" ht="15.75" customHeight="1" x14ac:dyDescent="0.2">
      <c r="A256" s="12"/>
      <c r="B256" s="12"/>
      <c r="C256" s="12"/>
      <c r="D256" s="12"/>
      <c r="E256" s="12"/>
      <c r="F256" s="12"/>
      <c r="G256" s="12"/>
      <c r="H256" s="12"/>
      <c r="I256" s="12"/>
      <c r="J256" s="12"/>
      <c r="K256" s="27"/>
      <c r="L256" s="12"/>
      <c r="M256" s="12"/>
      <c r="N256" s="12"/>
      <c r="O256" s="27"/>
      <c r="P256" s="27"/>
      <c r="Q256" s="27"/>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row>
    <row r="257" spans="1:42" ht="15.75" customHeight="1" x14ac:dyDescent="0.2">
      <c r="A257" s="12"/>
      <c r="B257" s="12"/>
      <c r="C257" s="12"/>
      <c r="D257" s="12"/>
      <c r="E257" s="12"/>
      <c r="F257" s="12"/>
      <c r="G257" s="12"/>
      <c r="H257" s="12"/>
      <c r="I257" s="12"/>
      <c r="J257" s="12"/>
      <c r="K257" s="27"/>
      <c r="L257" s="12"/>
      <c r="M257" s="12"/>
      <c r="N257" s="12"/>
      <c r="O257" s="27"/>
      <c r="P257" s="27"/>
      <c r="Q257" s="27"/>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row>
    <row r="258" spans="1:42" ht="15.75" customHeight="1" x14ac:dyDescent="0.2">
      <c r="A258" s="12"/>
      <c r="B258" s="12"/>
      <c r="C258" s="12"/>
      <c r="D258" s="12"/>
      <c r="E258" s="12"/>
      <c r="F258" s="12"/>
      <c r="G258" s="12"/>
      <c r="H258" s="12"/>
      <c r="I258" s="12"/>
      <c r="J258" s="12"/>
      <c r="K258" s="27"/>
      <c r="L258" s="12"/>
      <c r="M258" s="12"/>
      <c r="N258" s="12"/>
      <c r="O258" s="27"/>
      <c r="P258" s="27"/>
      <c r="Q258" s="27"/>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row>
    <row r="259" spans="1:42" ht="15.75" customHeight="1" x14ac:dyDescent="0.2">
      <c r="A259" s="12"/>
      <c r="B259" s="12"/>
      <c r="C259" s="12"/>
      <c r="D259" s="12"/>
      <c r="E259" s="12"/>
      <c r="F259" s="12"/>
      <c r="G259" s="12"/>
      <c r="H259" s="12"/>
      <c r="I259" s="12"/>
      <c r="J259" s="12"/>
      <c r="K259" s="27"/>
      <c r="L259" s="12"/>
      <c r="M259" s="12"/>
      <c r="N259" s="12"/>
      <c r="O259" s="27"/>
      <c r="P259" s="27"/>
      <c r="Q259" s="27"/>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row>
    <row r="260" spans="1:42" ht="15.75" customHeight="1" x14ac:dyDescent="0.2">
      <c r="A260" s="12"/>
      <c r="B260" s="12"/>
      <c r="C260" s="12"/>
      <c r="D260" s="12"/>
      <c r="E260" s="12"/>
      <c r="F260" s="12"/>
      <c r="G260" s="12"/>
      <c r="H260" s="12"/>
      <c r="I260" s="12"/>
      <c r="J260" s="12"/>
      <c r="K260" s="27"/>
      <c r="L260" s="12"/>
      <c r="M260" s="12"/>
      <c r="N260" s="12"/>
      <c r="O260" s="27"/>
      <c r="P260" s="27"/>
      <c r="Q260" s="27"/>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row>
    <row r="261" spans="1:42" ht="15.75" customHeight="1" x14ac:dyDescent="0.2">
      <c r="A261" s="12"/>
      <c r="B261" s="12"/>
      <c r="C261" s="12"/>
      <c r="D261" s="12"/>
      <c r="E261" s="12"/>
      <c r="F261" s="12"/>
      <c r="G261" s="12"/>
      <c r="H261" s="12"/>
      <c r="I261" s="12"/>
      <c r="J261" s="12"/>
      <c r="K261" s="27"/>
      <c r="L261" s="12"/>
      <c r="M261" s="12"/>
      <c r="N261" s="12"/>
      <c r="O261" s="27"/>
      <c r="P261" s="27"/>
      <c r="Q261" s="27"/>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row>
    <row r="262" spans="1:42" ht="15.75" customHeight="1" x14ac:dyDescent="0.2">
      <c r="A262" s="12"/>
      <c r="B262" s="12"/>
      <c r="C262" s="12"/>
      <c r="D262" s="12"/>
      <c r="E262" s="12"/>
      <c r="F262" s="12"/>
      <c r="G262" s="12"/>
      <c r="H262" s="12"/>
      <c r="I262" s="12"/>
      <c r="J262" s="12"/>
      <c r="K262" s="27"/>
      <c r="L262" s="12"/>
      <c r="M262" s="12"/>
      <c r="N262" s="12"/>
      <c r="O262" s="27"/>
      <c r="P262" s="27"/>
      <c r="Q262" s="27"/>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row>
    <row r="263" spans="1:42" ht="15.75" customHeight="1" x14ac:dyDescent="0.2">
      <c r="A263" s="12"/>
      <c r="B263" s="12"/>
      <c r="C263" s="12"/>
      <c r="D263" s="12"/>
      <c r="E263" s="12"/>
      <c r="F263" s="12"/>
      <c r="G263" s="12"/>
      <c r="H263" s="12"/>
      <c r="I263" s="12"/>
      <c r="J263" s="12"/>
      <c r="K263" s="27"/>
      <c r="L263" s="12"/>
      <c r="M263" s="12"/>
      <c r="N263" s="12"/>
      <c r="O263" s="27"/>
      <c r="P263" s="27"/>
      <c r="Q263" s="27"/>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row>
    <row r="264" spans="1:42" ht="15.75" customHeight="1" x14ac:dyDescent="0.2">
      <c r="A264" s="12"/>
      <c r="B264" s="12"/>
      <c r="C264" s="12"/>
      <c r="D264" s="12"/>
      <c r="E264" s="12"/>
      <c r="F264" s="12"/>
      <c r="G264" s="12"/>
      <c r="H264" s="12"/>
      <c r="I264" s="12"/>
      <c r="J264" s="12"/>
      <c r="K264" s="27"/>
      <c r="L264" s="12"/>
      <c r="M264" s="12"/>
      <c r="N264" s="12"/>
      <c r="O264" s="27"/>
      <c r="P264" s="27"/>
      <c r="Q264" s="27"/>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row>
    <row r="265" spans="1:42" ht="15.75" customHeight="1" x14ac:dyDescent="0.2">
      <c r="A265" s="12"/>
      <c r="B265" s="12"/>
      <c r="C265" s="12"/>
      <c r="D265" s="12"/>
      <c r="E265" s="12"/>
      <c r="F265" s="12"/>
      <c r="G265" s="12"/>
      <c r="H265" s="12"/>
      <c r="I265" s="12"/>
      <c r="J265" s="12"/>
      <c r="K265" s="27"/>
      <c r="L265" s="12"/>
      <c r="M265" s="12"/>
      <c r="N265" s="12"/>
      <c r="O265" s="27"/>
      <c r="P265" s="27"/>
      <c r="Q265" s="27"/>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row>
    <row r="266" spans="1:42" ht="15.75" customHeight="1" x14ac:dyDescent="0.2">
      <c r="A266" s="12"/>
      <c r="B266" s="12"/>
      <c r="C266" s="12"/>
      <c r="D266" s="12"/>
      <c r="E266" s="12"/>
      <c r="F266" s="12"/>
      <c r="G266" s="12"/>
      <c r="H266" s="12"/>
      <c r="I266" s="12"/>
      <c r="J266" s="12"/>
      <c r="K266" s="27"/>
      <c r="L266" s="12"/>
      <c r="M266" s="12"/>
      <c r="N266" s="12"/>
      <c r="O266" s="27"/>
      <c r="P266" s="27"/>
      <c r="Q266" s="27"/>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row>
    <row r="267" spans="1:42" ht="15.75" customHeight="1" x14ac:dyDescent="0.2">
      <c r="A267" s="12"/>
      <c r="B267" s="12"/>
      <c r="C267" s="12"/>
      <c r="D267" s="12"/>
      <c r="E267" s="12"/>
      <c r="F267" s="12"/>
      <c r="G267" s="12"/>
      <c r="H267" s="12"/>
      <c r="I267" s="12"/>
      <c r="J267" s="12"/>
      <c r="K267" s="27"/>
      <c r="L267" s="12"/>
      <c r="M267" s="12"/>
      <c r="N267" s="12"/>
      <c r="O267" s="27"/>
      <c r="P267" s="27"/>
      <c r="Q267" s="27"/>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row>
    <row r="268" spans="1:42" ht="15.75" customHeight="1" x14ac:dyDescent="0.2">
      <c r="A268" s="12"/>
      <c r="B268" s="12"/>
      <c r="C268" s="12"/>
      <c r="D268" s="12"/>
      <c r="E268" s="12"/>
      <c r="F268" s="12"/>
      <c r="G268" s="12"/>
      <c r="H268" s="12"/>
      <c r="I268" s="12"/>
      <c r="J268" s="12"/>
      <c r="K268" s="27"/>
      <c r="L268" s="12"/>
      <c r="M268" s="12"/>
      <c r="N268" s="12"/>
      <c r="O268" s="27"/>
      <c r="P268" s="27"/>
      <c r="Q268" s="27"/>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row>
    <row r="269" spans="1:42" ht="15.75" customHeight="1" x14ac:dyDescent="0.2">
      <c r="A269" s="12"/>
      <c r="B269" s="12"/>
      <c r="C269" s="12"/>
      <c r="D269" s="12"/>
      <c r="E269" s="12"/>
      <c r="F269" s="12"/>
      <c r="G269" s="12"/>
      <c r="H269" s="12"/>
      <c r="I269" s="12"/>
      <c r="J269" s="12"/>
      <c r="K269" s="27"/>
      <c r="L269" s="12"/>
      <c r="M269" s="12"/>
      <c r="N269" s="12"/>
      <c r="O269" s="27"/>
      <c r="P269" s="27"/>
      <c r="Q269" s="27"/>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row>
    <row r="270" spans="1:42" ht="15.75" customHeight="1" x14ac:dyDescent="0.2">
      <c r="A270" s="12"/>
      <c r="B270" s="12"/>
      <c r="C270" s="12"/>
      <c r="D270" s="12"/>
      <c r="E270" s="12"/>
      <c r="F270" s="12"/>
      <c r="G270" s="12"/>
      <c r="H270" s="12"/>
      <c r="I270" s="12"/>
      <c r="J270" s="12"/>
      <c r="K270" s="27"/>
      <c r="L270" s="12"/>
      <c r="M270" s="12"/>
      <c r="N270" s="12"/>
      <c r="O270" s="27"/>
      <c r="P270" s="27"/>
      <c r="Q270" s="27"/>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row>
    <row r="271" spans="1:42" ht="15.75" customHeight="1" x14ac:dyDescent="0.2">
      <c r="A271" s="12"/>
      <c r="B271" s="12"/>
      <c r="C271" s="12"/>
      <c r="D271" s="12"/>
      <c r="E271" s="12"/>
      <c r="F271" s="12"/>
      <c r="G271" s="12"/>
      <c r="H271" s="12"/>
      <c r="I271" s="12"/>
      <c r="J271" s="12"/>
      <c r="K271" s="27"/>
      <c r="L271" s="12"/>
      <c r="M271" s="12"/>
      <c r="N271" s="12"/>
      <c r="O271" s="27"/>
      <c r="P271" s="27"/>
      <c r="Q271" s="27"/>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row>
    <row r="272" spans="1:42" ht="15.75" customHeight="1" x14ac:dyDescent="0.2">
      <c r="A272" s="12"/>
      <c r="B272" s="12"/>
      <c r="C272" s="12"/>
      <c r="D272" s="12"/>
      <c r="E272" s="12"/>
      <c r="F272" s="12"/>
      <c r="G272" s="12"/>
      <c r="H272" s="12"/>
      <c r="I272" s="12"/>
      <c r="J272" s="12"/>
      <c r="K272" s="27"/>
      <c r="L272" s="12"/>
      <c r="M272" s="12"/>
      <c r="N272" s="12"/>
      <c r="O272" s="27"/>
      <c r="P272" s="27"/>
      <c r="Q272" s="27"/>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row>
    <row r="273" spans="1:42" ht="15.75" customHeight="1" x14ac:dyDescent="0.2">
      <c r="A273" s="12"/>
      <c r="B273" s="12"/>
      <c r="C273" s="12"/>
      <c r="D273" s="12"/>
      <c r="E273" s="12"/>
      <c r="F273" s="12"/>
      <c r="G273" s="12"/>
      <c r="H273" s="12"/>
      <c r="I273" s="12"/>
      <c r="J273" s="12"/>
      <c r="K273" s="27"/>
      <c r="L273" s="12"/>
      <c r="M273" s="12"/>
      <c r="N273" s="12"/>
      <c r="O273" s="27"/>
      <c r="P273" s="27"/>
      <c r="Q273" s="27"/>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row>
    <row r="274" spans="1:42" ht="15.75" customHeight="1" x14ac:dyDescent="0.2">
      <c r="A274" s="12"/>
      <c r="B274" s="12"/>
      <c r="C274" s="12"/>
      <c r="D274" s="12"/>
      <c r="E274" s="12"/>
      <c r="F274" s="12"/>
      <c r="G274" s="12"/>
      <c r="H274" s="12"/>
      <c r="I274" s="12"/>
      <c r="J274" s="12"/>
      <c r="K274" s="27"/>
      <c r="L274" s="12"/>
      <c r="M274" s="12"/>
      <c r="N274" s="12"/>
      <c r="O274" s="27"/>
      <c r="P274" s="27"/>
      <c r="Q274" s="27"/>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row>
    <row r="275" spans="1:42" ht="15.75" customHeight="1" x14ac:dyDescent="0.2">
      <c r="A275" s="12"/>
      <c r="B275" s="12"/>
      <c r="C275" s="12"/>
      <c r="D275" s="12"/>
      <c r="E275" s="12"/>
      <c r="F275" s="12"/>
      <c r="G275" s="12"/>
      <c r="H275" s="12"/>
      <c r="I275" s="12"/>
      <c r="J275" s="12"/>
      <c r="K275" s="27"/>
      <c r="L275" s="12"/>
      <c r="M275" s="12"/>
      <c r="N275" s="12"/>
      <c r="O275" s="27"/>
      <c r="P275" s="27"/>
      <c r="Q275" s="27"/>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row>
    <row r="276" spans="1:42" ht="15.75" customHeight="1" x14ac:dyDescent="0.2">
      <c r="A276" s="12"/>
      <c r="B276" s="12"/>
      <c r="C276" s="12"/>
      <c r="D276" s="12"/>
      <c r="E276" s="12"/>
      <c r="F276" s="12"/>
      <c r="G276" s="12"/>
      <c r="H276" s="12"/>
      <c r="I276" s="12"/>
      <c r="J276" s="12"/>
      <c r="K276" s="27"/>
      <c r="L276" s="12"/>
      <c r="M276" s="12"/>
      <c r="N276" s="12"/>
      <c r="O276" s="27"/>
      <c r="P276" s="27"/>
      <c r="Q276" s="27"/>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row>
    <row r="277" spans="1:42" ht="15.75" customHeight="1" x14ac:dyDescent="0.2">
      <c r="A277" s="12"/>
      <c r="B277" s="12"/>
      <c r="C277" s="12"/>
      <c r="D277" s="12"/>
      <c r="E277" s="12"/>
      <c r="F277" s="12"/>
      <c r="G277" s="12"/>
      <c r="H277" s="12"/>
      <c r="I277" s="12"/>
      <c r="J277" s="12"/>
      <c r="K277" s="27"/>
      <c r="L277" s="12"/>
      <c r="M277" s="12"/>
      <c r="N277" s="12"/>
      <c r="O277" s="27"/>
      <c r="P277" s="27"/>
      <c r="Q277" s="27"/>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row>
    <row r="278" spans="1:42" ht="15.75" customHeight="1" x14ac:dyDescent="0.2">
      <c r="A278" s="12"/>
      <c r="B278" s="12"/>
      <c r="C278" s="12"/>
      <c r="D278" s="12"/>
      <c r="E278" s="12"/>
      <c r="F278" s="12"/>
      <c r="G278" s="12"/>
      <c r="H278" s="12"/>
      <c r="I278" s="12"/>
      <c r="J278" s="12"/>
      <c r="K278" s="27"/>
      <c r="L278" s="12"/>
      <c r="M278" s="12"/>
      <c r="N278" s="12"/>
      <c r="O278" s="27"/>
      <c r="P278" s="27"/>
      <c r="Q278" s="27"/>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row>
    <row r="279" spans="1:42" ht="15.75" customHeight="1" x14ac:dyDescent="0.2">
      <c r="A279" s="12"/>
      <c r="B279" s="12"/>
      <c r="C279" s="12"/>
      <c r="D279" s="12"/>
      <c r="E279" s="12"/>
      <c r="F279" s="12"/>
      <c r="G279" s="12"/>
      <c r="H279" s="12"/>
      <c r="I279" s="12"/>
      <c r="J279" s="12"/>
      <c r="K279" s="27"/>
      <c r="L279" s="12"/>
      <c r="M279" s="12"/>
      <c r="N279" s="12"/>
      <c r="O279" s="27"/>
      <c r="P279" s="27"/>
      <c r="Q279" s="27"/>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row>
    <row r="280" spans="1:42" ht="15.75" customHeight="1" x14ac:dyDescent="0.2">
      <c r="A280" s="12"/>
      <c r="B280" s="12"/>
      <c r="C280" s="12"/>
      <c r="D280" s="12"/>
      <c r="E280" s="12"/>
      <c r="F280" s="12"/>
      <c r="G280" s="12"/>
      <c r="H280" s="12"/>
      <c r="I280" s="12"/>
      <c r="J280" s="12"/>
      <c r="K280" s="27"/>
      <c r="L280" s="12"/>
      <c r="M280" s="12"/>
      <c r="N280" s="12"/>
      <c r="O280" s="27"/>
      <c r="P280" s="27"/>
      <c r="Q280" s="27"/>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row>
    <row r="281" spans="1:42" ht="15.75" customHeight="1" x14ac:dyDescent="0.2">
      <c r="A281" s="12"/>
      <c r="B281" s="12"/>
      <c r="C281" s="12"/>
      <c r="D281" s="12"/>
      <c r="E281" s="12"/>
      <c r="F281" s="12"/>
      <c r="G281" s="12"/>
      <c r="H281" s="12"/>
      <c r="I281" s="12"/>
      <c r="J281" s="12"/>
      <c r="K281" s="27"/>
      <c r="L281" s="12"/>
      <c r="M281" s="12"/>
      <c r="N281" s="12"/>
      <c r="O281" s="27"/>
      <c r="P281" s="27"/>
      <c r="Q281" s="27"/>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row>
    <row r="282" spans="1:42" ht="15.75" customHeight="1" x14ac:dyDescent="0.2">
      <c r="A282" s="12"/>
      <c r="B282" s="12"/>
      <c r="C282" s="12"/>
      <c r="D282" s="12"/>
      <c r="E282" s="12"/>
      <c r="F282" s="12"/>
      <c r="G282" s="12"/>
      <c r="H282" s="12"/>
      <c r="I282" s="12"/>
      <c r="J282" s="12"/>
      <c r="K282" s="27"/>
      <c r="L282" s="12"/>
      <c r="M282" s="12"/>
      <c r="N282" s="12"/>
      <c r="O282" s="27"/>
      <c r="P282" s="27"/>
      <c r="Q282" s="27"/>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row>
    <row r="283" spans="1:42" ht="15.75" customHeight="1" x14ac:dyDescent="0.2">
      <c r="A283" s="12"/>
      <c r="B283" s="12"/>
      <c r="C283" s="12"/>
      <c r="D283" s="12"/>
      <c r="E283" s="12"/>
      <c r="F283" s="12"/>
      <c r="G283" s="12"/>
      <c r="H283" s="12"/>
      <c r="I283" s="12"/>
      <c r="J283" s="12"/>
      <c r="K283" s="27"/>
      <c r="L283" s="12"/>
      <c r="M283" s="12"/>
      <c r="N283" s="12"/>
      <c r="O283" s="27"/>
      <c r="P283" s="27"/>
      <c r="Q283" s="27"/>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row>
    <row r="284" spans="1:42" ht="15.75" customHeight="1" x14ac:dyDescent="0.2">
      <c r="A284" s="12"/>
      <c r="B284" s="12"/>
      <c r="C284" s="12"/>
      <c r="D284" s="12"/>
      <c r="E284" s="12"/>
      <c r="F284" s="12"/>
      <c r="G284" s="12"/>
      <c r="H284" s="12"/>
      <c r="I284" s="12"/>
      <c r="J284" s="12"/>
      <c r="K284" s="27"/>
      <c r="L284" s="12"/>
      <c r="M284" s="12"/>
      <c r="N284" s="12"/>
      <c r="O284" s="27"/>
      <c r="P284" s="27"/>
      <c r="Q284" s="27"/>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row>
    <row r="285" spans="1:42" ht="15.75" customHeight="1" x14ac:dyDescent="0.2">
      <c r="A285" s="12"/>
      <c r="B285" s="12"/>
      <c r="C285" s="12"/>
      <c r="D285" s="12"/>
      <c r="E285" s="12"/>
      <c r="F285" s="12"/>
      <c r="G285" s="12"/>
      <c r="H285" s="12"/>
      <c r="I285" s="12"/>
      <c r="J285" s="12"/>
      <c r="K285" s="27"/>
      <c r="L285" s="12"/>
      <c r="M285" s="12"/>
      <c r="N285" s="12"/>
      <c r="O285" s="27"/>
      <c r="P285" s="27"/>
      <c r="Q285" s="27"/>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row>
    <row r="286" spans="1:42" ht="15.75" customHeight="1" x14ac:dyDescent="0.2">
      <c r="A286" s="12"/>
      <c r="B286" s="12"/>
      <c r="C286" s="12"/>
      <c r="D286" s="12"/>
      <c r="E286" s="12"/>
      <c r="F286" s="12"/>
      <c r="G286" s="12"/>
      <c r="H286" s="12"/>
      <c r="I286" s="12"/>
      <c r="J286" s="12"/>
      <c r="K286" s="27"/>
      <c r="L286" s="12"/>
      <c r="M286" s="12"/>
      <c r="N286" s="12"/>
      <c r="O286" s="27"/>
      <c r="P286" s="27"/>
      <c r="Q286" s="27"/>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row>
    <row r="287" spans="1:42" ht="15.75" customHeight="1" x14ac:dyDescent="0.2">
      <c r="A287" s="12"/>
      <c r="B287" s="12"/>
      <c r="C287" s="12"/>
      <c r="D287" s="12"/>
      <c r="E287" s="12"/>
      <c r="F287" s="12"/>
      <c r="G287" s="12"/>
      <c r="H287" s="12"/>
      <c r="I287" s="12"/>
      <c r="J287" s="12"/>
      <c r="K287" s="27"/>
      <c r="L287" s="12"/>
      <c r="M287" s="12"/>
      <c r="N287" s="12"/>
      <c r="O287" s="27"/>
      <c r="P287" s="27"/>
      <c r="Q287" s="27"/>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row>
    <row r="288" spans="1:42" ht="15.75" customHeight="1" x14ac:dyDescent="0.2">
      <c r="A288" s="12"/>
      <c r="B288" s="12"/>
      <c r="C288" s="12"/>
      <c r="D288" s="12"/>
      <c r="E288" s="12"/>
      <c r="F288" s="12"/>
      <c r="G288" s="12"/>
      <c r="H288" s="12"/>
      <c r="I288" s="12"/>
      <c r="J288" s="12"/>
      <c r="K288" s="27"/>
      <c r="L288" s="12"/>
      <c r="M288" s="12"/>
      <c r="N288" s="12"/>
      <c r="O288" s="27"/>
      <c r="P288" s="27"/>
      <c r="Q288" s="27"/>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row>
    <row r="289" spans="1:42" ht="15.75" customHeight="1" x14ac:dyDescent="0.2">
      <c r="A289" s="12"/>
      <c r="B289" s="12"/>
      <c r="C289" s="12"/>
      <c r="D289" s="12"/>
      <c r="E289" s="12"/>
      <c r="F289" s="12"/>
      <c r="G289" s="12"/>
      <c r="H289" s="12"/>
      <c r="I289" s="12"/>
      <c r="J289" s="12"/>
      <c r="K289" s="27"/>
      <c r="L289" s="12"/>
      <c r="M289" s="12"/>
      <c r="N289" s="12"/>
      <c r="O289" s="27"/>
      <c r="P289" s="27"/>
      <c r="Q289" s="27"/>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row>
    <row r="290" spans="1:42" ht="15.75" customHeight="1" x14ac:dyDescent="0.2">
      <c r="A290" s="12"/>
      <c r="B290" s="12"/>
      <c r="C290" s="12"/>
      <c r="D290" s="12"/>
      <c r="E290" s="12"/>
      <c r="F290" s="12"/>
      <c r="G290" s="12"/>
      <c r="H290" s="12"/>
      <c r="I290" s="12"/>
      <c r="J290" s="12"/>
      <c r="K290" s="27"/>
      <c r="L290" s="12"/>
      <c r="M290" s="12"/>
      <c r="N290" s="12"/>
      <c r="O290" s="27"/>
      <c r="P290" s="27"/>
      <c r="Q290" s="27"/>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row>
    <row r="291" spans="1:42" ht="15.75" customHeight="1" x14ac:dyDescent="0.2">
      <c r="A291" s="12"/>
      <c r="B291" s="12"/>
      <c r="C291" s="12"/>
      <c r="D291" s="12"/>
      <c r="E291" s="12"/>
      <c r="F291" s="12"/>
      <c r="G291" s="12"/>
      <c r="H291" s="12"/>
      <c r="I291" s="12"/>
      <c r="J291" s="12"/>
      <c r="K291" s="27"/>
      <c r="L291" s="12"/>
      <c r="M291" s="12"/>
      <c r="N291" s="12"/>
      <c r="O291" s="27"/>
      <c r="P291" s="27"/>
      <c r="Q291" s="27"/>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row>
    <row r="292" spans="1:42" ht="15.75" customHeight="1" x14ac:dyDescent="0.2">
      <c r="A292" s="12"/>
      <c r="B292" s="12"/>
      <c r="C292" s="12"/>
      <c r="D292" s="12"/>
      <c r="E292" s="12"/>
      <c r="F292" s="12"/>
      <c r="G292" s="12"/>
      <c r="H292" s="12"/>
      <c r="I292" s="12"/>
      <c r="J292" s="12"/>
      <c r="K292" s="27"/>
      <c r="L292" s="12"/>
      <c r="M292" s="12"/>
      <c r="N292" s="12"/>
      <c r="O292" s="27"/>
      <c r="P292" s="27"/>
      <c r="Q292" s="27"/>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row>
    <row r="293" spans="1:42" ht="15.75" customHeight="1" x14ac:dyDescent="0.2">
      <c r="A293" s="12"/>
      <c r="B293" s="12"/>
      <c r="C293" s="12"/>
      <c r="D293" s="12"/>
      <c r="E293" s="12"/>
      <c r="F293" s="12"/>
      <c r="G293" s="12"/>
      <c r="H293" s="12"/>
      <c r="I293" s="12"/>
      <c r="J293" s="12"/>
      <c r="K293" s="27"/>
      <c r="L293" s="12"/>
      <c r="M293" s="12"/>
      <c r="N293" s="12"/>
      <c r="O293" s="27"/>
      <c r="P293" s="27"/>
      <c r="Q293" s="27"/>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row>
    <row r="294" spans="1:42" ht="15.75" customHeight="1" x14ac:dyDescent="0.2">
      <c r="A294" s="12"/>
      <c r="B294" s="12"/>
      <c r="C294" s="12"/>
      <c r="D294" s="12"/>
      <c r="E294" s="12"/>
      <c r="F294" s="12"/>
      <c r="G294" s="12"/>
      <c r="H294" s="12"/>
      <c r="I294" s="12"/>
      <c r="J294" s="12"/>
      <c r="K294" s="27"/>
      <c r="L294" s="12"/>
      <c r="M294" s="12"/>
      <c r="N294" s="12"/>
      <c r="O294" s="27"/>
      <c r="P294" s="27"/>
      <c r="Q294" s="27"/>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row>
    <row r="295" spans="1:42" ht="15.75" customHeight="1" x14ac:dyDescent="0.2">
      <c r="A295" s="12"/>
      <c r="B295" s="12"/>
      <c r="C295" s="12"/>
      <c r="D295" s="12"/>
      <c r="E295" s="12"/>
      <c r="F295" s="12"/>
      <c r="G295" s="12"/>
      <c r="H295" s="12"/>
      <c r="I295" s="12"/>
      <c r="J295" s="12"/>
      <c r="K295" s="27"/>
      <c r="L295" s="12"/>
      <c r="M295" s="12"/>
      <c r="N295" s="12"/>
      <c r="O295" s="27"/>
      <c r="P295" s="27"/>
      <c r="Q295" s="27"/>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row>
    <row r="296" spans="1:42" ht="15.75" customHeight="1" x14ac:dyDescent="0.2">
      <c r="A296" s="12"/>
      <c r="B296" s="12"/>
      <c r="C296" s="12"/>
      <c r="D296" s="12"/>
      <c r="E296" s="12"/>
      <c r="F296" s="12"/>
      <c r="G296" s="12"/>
      <c r="H296" s="12"/>
      <c r="I296" s="12"/>
      <c r="J296" s="12"/>
      <c r="K296" s="27"/>
      <c r="L296" s="12"/>
      <c r="M296" s="12"/>
      <c r="N296" s="12"/>
      <c r="O296" s="27"/>
      <c r="P296" s="27"/>
      <c r="Q296" s="27"/>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row>
    <row r="297" spans="1:42" ht="15.75" customHeight="1" x14ac:dyDescent="0.2">
      <c r="A297" s="12"/>
      <c r="B297" s="12"/>
      <c r="C297" s="12"/>
      <c r="D297" s="12"/>
      <c r="E297" s="12"/>
      <c r="F297" s="12"/>
      <c r="G297" s="12"/>
      <c r="H297" s="12"/>
      <c r="I297" s="12"/>
      <c r="J297" s="12"/>
      <c r="K297" s="27"/>
      <c r="L297" s="12"/>
      <c r="M297" s="12"/>
      <c r="N297" s="12"/>
      <c r="O297" s="27"/>
      <c r="P297" s="27"/>
      <c r="Q297" s="27"/>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row>
    <row r="298" spans="1:42" ht="15.75" customHeight="1" x14ac:dyDescent="0.2">
      <c r="A298" s="12"/>
      <c r="B298" s="12"/>
      <c r="C298" s="12"/>
      <c r="D298" s="12"/>
      <c r="E298" s="12"/>
      <c r="F298" s="12"/>
      <c r="G298" s="12"/>
      <c r="H298" s="12"/>
      <c r="I298" s="12"/>
      <c r="J298" s="12"/>
      <c r="K298" s="27"/>
      <c r="L298" s="12"/>
      <c r="M298" s="12"/>
      <c r="N298" s="12"/>
      <c r="O298" s="27"/>
      <c r="P298" s="27"/>
      <c r="Q298" s="27"/>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row>
    <row r="299" spans="1:42" ht="15.75" customHeight="1" x14ac:dyDescent="0.2">
      <c r="A299" s="12"/>
      <c r="B299" s="12"/>
      <c r="C299" s="12"/>
      <c r="D299" s="12"/>
      <c r="E299" s="12"/>
      <c r="F299" s="12"/>
      <c r="G299" s="12"/>
      <c r="H299" s="12"/>
      <c r="I299" s="12"/>
      <c r="J299" s="12"/>
      <c r="K299" s="27"/>
      <c r="L299" s="12"/>
      <c r="M299" s="12"/>
      <c r="N299" s="12"/>
      <c r="O299" s="27"/>
      <c r="P299" s="27"/>
      <c r="Q299" s="27"/>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row>
    <row r="300" spans="1:42" ht="15.75" customHeight="1" x14ac:dyDescent="0.2">
      <c r="A300" s="12"/>
      <c r="B300" s="12"/>
      <c r="C300" s="12"/>
      <c r="D300" s="12"/>
      <c r="E300" s="12"/>
      <c r="F300" s="12"/>
      <c r="G300" s="12"/>
      <c r="H300" s="12"/>
      <c r="I300" s="12"/>
      <c r="J300" s="12"/>
      <c r="K300" s="27"/>
      <c r="L300" s="12"/>
      <c r="M300" s="12"/>
      <c r="N300" s="12"/>
      <c r="O300" s="27"/>
      <c r="P300" s="27"/>
      <c r="Q300" s="27"/>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row>
    <row r="301" spans="1:42" ht="15.75" customHeight="1" x14ac:dyDescent="0.2">
      <c r="A301" s="12"/>
      <c r="B301" s="12"/>
      <c r="C301" s="12"/>
      <c r="D301" s="12"/>
      <c r="E301" s="12"/>
      <c r="F301" s="12"/>
      <c r="G301" s="12"/>
      <c r="H301" s="12"/>
      <c r="I301" s="12"/>
      <c r="J301" s="12"/>
      <c r="K301" s="27"/>
      <c r="L301" s="12"/>
      <c r="M301" s="12"/>
      <c r="N301" s="12"/>
      <c r="O301" s="27"/>
      <c r="P301" s="27"/>
      <c r="Q301" s="27"/>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row>
    <row r="302" spans="1:42" ht="15.75" customHeight="1" x14ac:dyDescent="0.2">
      <c r="A302" s="12"/>
      <c r="B302" s="12"/>
      <c r="C302" s="12"/>
      <c r="D302" s="12"/>
      <c r="E302" s="12"/>
      <c r="F302" s="12"/>
      <c r="G302" s="12"/>
      <c r="H302" s="12"/>
      <c r="I302" s="12"/>
      <c r="J302" s="12"/>
      <c r="K302" s="27"/>
      <c r="L302" s="12"/>
      <c r="M302" s="12"/>
      <c r="N302" s="12"/>
      <c r="O302" s="27"/>
      <c r="P302" s="27"/>
      <c r="Q302" s="27"/>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row>
    <row r="303" spans="1:42" ht="15.75" customHeight="1" x14ac:dyDescent="0.2">
      <c r="A303" s="12"/>
      <c r="B303" s="12"/>
      <c r="C303" s="12"/>
      <c r="D303" s="12"/>
      <c r="E303" s="12"/>
      <c r="F303" s="12"/>
      <c r="G303" s="12"/>
      <c r="H303" s="12"/>
      <c r="I303" s="12"/>
      <c r="J303" s="12"/>
      <c r="K303" s="27"/>
      <c r="L303" s="12"/>
      <c r="M303" s="12"/>
      <c r="N303" s="12"/>
      <c r="O303" s="27"/>
      <c r="P303" s="27"/>
      <c r="Q303" s="27"/>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row>
    <row r="304" spans="1:42" ht="15.75" customHeight="1" x14ac:dyDescent="0.2">
      <c r="A304" s="12"/>
      <c r="B304" s="12"/>
      <c r="C304" s="12"/>
      <c r="D304" s="12"/>
      <c r="E304" s="12"/>
      <c r="F304" s="12"/>
      <c r="G304" s="12"/>
      <c r="H304" s="12"/>
      <c r="I304" s="12"/>
      <c r="J304" s="12"/>
      <c r="K304" s="27"/>
      <c r="L304" s="12"/>
      <c r="M304" s="12"/>
      <c r="N304" s="12"/>
      <c r="O304" s="27"/>
      <c r="P304" s="27"/>
      <c r="Q304" s="27"/>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row>
    <row r="305" spans="1:42" ht="15.75" customHeight="1" x14ac:dyDescent="0.2">
      <c r="A305" s="12"/>
      <c r="B305" s="12"/>
      <c r="C305" s="12"/>
      <c r="D305" s="12"/>
      <c r="E305" s="12"/>
      <c r="F305" s="12"/>
      <c r="G305" s="12"/>
      <c r="H305" s="12"/>
      <c r="I305" s="12"/>
      <c r="J305" s="12"/>
      <c r="K305" s="27"/>
      <c r="L305" s="12"/>
      <c r="M305" s="12"/>
      <c r="N305" s="12"/>
      <c r="O305" s="27"/>
      <c r="P305" s="27"/>
      <c r="Q305" s="27"/>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row>
    <row r="306" spans="1:42" ht="15.75" customHeight="1" x14ac:dyDescent="0.2">
      <c r="A306" s="12"/>
      <c r="B306" s="12"/>
      <c r="C306" s="12"/>
      <c r="D306" s="12"/>
      <c r="E306" s="12"/>
      <c r="F306" s="12"/>
      <c r="G306" s="12"/>
      <c r="H306" s="12"/>
      <c r="I306" s="12"/>
      <c r="J306" s="12"/>
      <c r="K306" s="27"/>
      <c r="L306" s="12"/>
      <c r="M306" s="12"/>
      <c r="N306" s="12"/>
      <c r="O306" s="27"/>
      <c r="P306" s="27"/>
      <c r="Q306" s="27"/>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row>
    <row r="307" spans="1:42" ht="15.75" customHeight="1" x14ac:dyDescent="0.2">
      <c r="A307" s="12"/>
      <c r="B307" s="12"/>
      <c r="C307" s="12"/>
      <c r="D307" s="12"/>
      <c r="E307" s="12"/>
      <c r="F307" s="12"/>
      <c r="G307" s="12"/>
      <c r="H307" s="12"/>
      <c r="I307" s="12"/>
      <c r="J307" s="12"/>
      <c r="K307" s="27"/>
      <c r="L307" s="12"/>
      <c r="M307" s="12"/>
      <c r="N307" s="12"/>
      <c r="O307" s="27"/>
      <c r="P307" s="27"/>
      <c r="Q307" s="27"/>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row>
    <row r="308" spans="1:42" ht="15.75" customHeight="1" x14ac:dyDescent="0.2">
      <c r="A308" s="12"/>
      <c r="B308" s="12"/>
      <c r="C308" s="12"/>
      <c r="D308" s="12"/>
      <c r="E308" s="12"/>
      <c r="F308" s="12"/>
      <c r="G308" s="12"/>
      <c r="H308" s="12"/>
      <c r="I308" s="12"/>
      <c r="J308" s="12"/>
      <c r="K308" s="27"/>
      <c r="L308" s="12"/>
      <c r="M308" s="12"/>
      <c r="N308" s="12"/>
      <c r="O308" s="27"/>
      <c r="P308" s="27"/>
      <c r="Q308" s="27"/>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row>
    <row r="309" spans="1:42" ht="15.75" customHeight="1" x14ac:dyDescent="0.2">
      <c r="A309" s="12"/>
      <c r="B309" s="12"/>
      <c r="C309" s="12"/>
      <c r="D309" s="12"/>
      <c r="E309" s="12"/>
      <c r="F309" s="12"/>
      <c r="G309" s="12"/>
      <c r="H309" s="12"/>
      <c r="I309" s="12"/>
      <c r="J309" s="12"/>
      <c r="K309" s="27"/>
      <c r="L309" s="12"/>
      <c r="M309" s="12"/>
      <c r="N309" s="12"/>
      <c r="O309" s="27"/>
      <c r="P309" s="27"/>
      <c r="Q309" s="27"/>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row>
    <row r="310" spans="1:42" ht="15.75" customHeight="1" x14ac:dyDescent="0.2">
      <c r="A310" s="12"/>
      <c r="B310" s="12"/>
      <c r="C310" s="12"/>
      <c r="D310" s="12"/>
      <c r="E310" s="12"/>
      <c r="F310" s="12"/>
      <c r="G310" s="12"/>
      <c r="H310" s="12"/>
      <c r="I310" s="12"/>
      <c r="J310" s="12"/>
      <c r="K310" s="27"/>
      <c r="L310" s="12"/>
      <c r="M310" s="12"/>
      <c r="N310" s="12"/>
      <c r="O310" s="27"/>
      <c r="P310" s="27"/>
      <c r="Q310" s="27"/>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row>
    <row r="311" spans="1:42" ht="15.75" customHeight="1" x14ac:dyDescent="0.2">
      <c r="A311" s="12"/>
      <c r="B311" s="12"/>
      <c r="C311" s="12"/>
      <c r="D311" s="12"/>
      <c r="E311" s="12"/>
      <c r="F311" s="12"/>
      <c r="G311" s="12"/>
      <c r="H311" s="12"/>
      <c r="I311" s="12"/>
      <c r="J311" s="12"/>
      <c r="K311" s="27"/>
      <c r="L311" s="12"/>
      <c r="M311" s="12"/>
      <c r="N311" s="12"/>
      <c r="O311" s="27"/>
      <c r="P311" s="27"/>
      <c r="Q311" s="27"/>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row>
    <row r="312" spans="1:42" ht="15.75" customHeight="1" x14ac:dyDescent="0.2">
      <c r="A312" s="12"/>
      <c r="B312" s="12"/>
      <c r="C312" s="12"/>
      <c r="D312" s="12"/>
      <c r="E312" s="12"/>
      <c r="F312" s="12"/>
      <c r="G312" s="12"/>
      <c r="H312" s="12"/>
      <c r="I312" s="12"/>
      <c r="J312" s="12"/>
      <c r="K312" s="27"/>
      <c r="L312" s="12"/>
      <c r="M312" s="12"/>
      <c r="N312" s="12"/>
      <c r="O312" s="27"/>
      <c r="P312" s="27"/>
      <c r="Q312" s="27"/>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row>
    <row r="313" spans="1:42" ht="15.75" customHeight="1" x14ac:dyDescent="0.2">
      <c r="A313" s="12"/>
      <c r="B313" s="12"/>
      <c r="C313" s="12"/>
      <c r="D313" s="12"/>
      <c r="E313" s="12"/>
      <c r="F313" s="12"/>
      <c r="G313" s="12"/>
      <c r="H313" s="12"/>
      <c r="I313" s="12"/>
      <c r="J313" s="12"/>
      <c r="K313" s="27"/>
      <c r="L313" s="12"/>
      <c r="M313" s="12"/>
      <c r="N313" s="12"/>
      <c r="O313" s="27"/>
      <c r="P313" s="27"/>
      <c r="Q313" s="27"/>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row>
    <row r="314" spans="1:42" ht="15.75" customHeight="1" x14ac:dyDescent="0.2">
      <c r="A314" s="12"/>
      <c r="B314" s="12"/>
      <c r="C314" s="12"/>
      <c r="D314" s="12"/>
      <c r="E314" s="12"/>
      <c r="F314" s="12"/>
      <c r="G314" s="12"/>
      <c r="H314" s="12"/>
      <c r="I314" s="12"/>
      <c r="J314" s="12"/>
      <c r="K314" s="27"/>
      <c r="L314" s="12"/>
      <c r="M314" s="12"/>
      <c r="N314" s="12"/>
      <c r="O314" s="27"/>
      <c r="P314" s="27"/>
      <c r="Q314" s="27"/>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row>
    <row r="315" spans="1:42" ht="15.75" customHeight="1" x14ac:dyDescent="0.2">
      <c r="A315" s="12"/>
      <c r="B315" s="12"/>
      <c r="C315" s="12"/>
      <c r="D315" s="12"/>
      <c r="E315" s="12"/>
      <c r="F315" s="12"/>
      <c r="G315" s="12"/>
      <c r="H315" s="12"/>
      <c r="I315" s="12"/>
      <c r="J315" s="12"/>
      <c r="K315" s="27"/>
      <c r="L315" s="12"/>
      <c r="M315" s="12"/>
      <c r="N315" s="12"/>
      <c r="O315" s="27"/>
      <c r="P315" s="27"/>
      <c r="Q315" s="27"/>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row>
    <row r="316" spans="1:42" ht="15.75" customHeight="1" x14ac:dyDescent="0.2">
      <c r="A316" s="12"/>
      <c r="B316" s="12"/>
      <c r="C316" s="12"/>
      <c r="D316" s="12"/>
      <c r="E316" s="12"/>
      <c r="F316" s="12"/>
      <c r="G316" s="12"/>
      <c r="H316" s="12"/>
      <c r="I316" s="12"/>
      <c r="J316" s="12"/>
      <c r="K316" s="27"/>
      <c r="L316" s="12"/>
      <c r="M316" s="12"/>
      <c r="N316" s="12"/>
      <c r="O316" s="27"/>
      <c r="P316" s="27"/>
      <c r="Q316" s="27"/>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row>
    <row r="317" spans="1:42" ht="15.75" customHeight="1" x14ac:dyDescent="0.2">
      <c r="A317" s="12"/>
      <c r="B317" s="12"/>
      <c r="C317" s="12"/>
      <c r="D317" s="12"/>
      <c r="E317" s="12"/>
      <c r="F317" s="12"/>
      <c r="G317" s="12"/>
      <c r="H317" s="12"/>
      <c r="I317" s="12"/>
      <c r="J317" s="12"/>
      <c r="K317" s="27"/>
      <c r="L317" s="12"/>
      <c r="M317" s="12"/>
      <c r="N317" s="12"/>
      <c r="O317" s="27"/>
      <c r="P317" s="27"/>
      <c r="Q317" s="27"/>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row>
    <row r="318" spans="1:42" ht="15.75" customHeight="1" x14ac:dyDescent="0.2">
      <c r="A318" s="12"/>
      <c r="B318" s="12"/>
      <c r="C318" s="12"/>
      <c r="D318" s="12"/>
      <c r="E318" s="12"/>
      <c r="F318" s="12"/>
      <c r="G318" s="12"/>
      <c r="H318" s="12"/>
      <c r="I318" s="12"/>
      <c r="J318" s="12"/>
      <c r="K318" s="27"/>
      <c r="L318" s="12"/>
      <c r="M318" s="12"/>
      <c r="N318" s="12"/>
      <c r="O318" s="27"/>
      <c r="P318" s="27"/>
      <c r="Q318" s="27"/>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row>
    <row r="319" spans="1:42" ht="15.75" customHeight="1" x14ac:dyDescent="0.2">
      <c r="A319" s="12"/>
      <c r="B319" s="12"/>
      <c r="C319" s="12"/>
      <c r="D319" s="12"/>
      <c r="E319" s="12"/>
      <c r="F319" s="12"/>
      <c r="G319" s="12"/>
      <c r="H319" s="12"/>
      <c r="I319" s="12"/>
      <c r="J319" s="12"/>
      <c r="K319" s="27"/>
      <c r="L319" s="12"/>
      <c r="M319" s="12"/>
      <c r="N319" s="12"/>
      <c r="O319" s="27"/>
      <c r="P319" s="27"/>
      <c r="Q319" s="27"/>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row>
    <row r="320" spans="1:42" ht="15.75" customHeight="1" x14ac:dyDescent="0.2">
      <c r="A320" s="12"/>
      <c r="B320" s="12"/>
      <c r="C320" s="12"/>
      <c r="D320" s="12"/>
      <c r="E320" s="12"/>
      <c r="F320" s="12"/>
      <c r="G320" s="12"/>
      <c r="H320" s="12"/>
      <c r="I320" s="12"/>
      <c r="J320" s="12"/>
      <c r="K320" s="27"/>
      <c r="L320" s="12"/>
      <c r="M320" s="12"/>
      <c r="N320" s="12"/>
      <c r="O320" s="27"/>
      <c r="P320" s="27"/>
      <c r="Q320" s="27"/>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row>
    <row r="321" spans="1:42" ht="15.75" customHeight="1" x14ac:dyDescent="0.2">
      <c r="A321" s="12"/>
      <c r="B321" s="12"/>
      <c r="C321" s="12"/>
      <c r="D321" s="12"/>
      <c r="E321" s="12"/>
      <c r="F321" s="12"/>
      <c r="G321" s="12"/>
      <c r="H321" s="12"/>
      <c r="I321" s="12"/>
      <c r="J321" s="12"/>
      <c r="K321" s="27"/>
      <c r="L321" s="12"/>
      <c r="M321" s="12"/>
      <c r="N321" s="12"/>
      <c r="O321" s="27"/>
      <c r="P321" s="27"/>
      <c r="Q321" s="27"/>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row>
    <row r="322" spans="1:42" ht="15.75" customHeight="1" x14ac:dyDescent="0.2">
      <c r="A322" s="12"/>
      <c r="B322" s="12"/>
      <c r="C322" s="12"/>
      <c r="D322" s="12"/>
      <c r="E322" s="12"/>
      <c r="F322" s="12"/>
      <c r="G322" s="12"/>
      <c r="H322" s="12"/>
      <c r="I322" s="12"/>
      <c r="J322" s="12"/>
      <c r="K322" s="27"/>
      <c r="L322" s="12"/>
      <c r="M322" s="12"/>
      <c r="N322" s="12"/>
      <c r="O322" s="27"/>
      <c r="P322" s="27"/>
      <c r="Q322" s="27"/>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row>
    <row r="323" spans="1:42" ht="15.75" customHeight="1" x14ac:dyDescent="0.2">
      <c r="A323" s="12"/>
      <c r="B323" s="12"/>
      <c r="C323" s="12"/>
      <c r="D323" s="12"/>
      <c r="E323" s="12"/>
      <c r="F323" s="12"/>
      <c r="G323" s="12"/>
      <c r="H323" s="12"/>
      <c r="I323" s="12"/>
      <c r="J323" s="12"/>
      <c r="K323" s="27"/>
      <c r="L323" s="12"/>
      <c r="M323" s="12"/>
      <c r="N323" s="12"/>
      <c r="O323" s="27"/>
      <c r="P323" s="27"/>
      <c r="Q323" s="27"/>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row>
    <row r="324" spans="1:42" ht="15.75" customHeight="1" x14ac:dyDescent="0.2">
      <c r="A324" s="12"/>
      <c r="B324" s="12"/>
      <c r="C324" s="12"/>
      <c r="D324" s="12"/>
      <c r="E324" s="12"/>
      <c r="F324" s="12"/>
      <c r="G324" s="12"/>
      <c r="H324" s="12"/>
      <c r="I324" s="12"/>
      <c r="J324" s="12"/>
      <c r="K324" s="27"/>
      <c r="L324" s="12"/>
      <c r="M324" s="12"/>
      <c r="N324" s="12"/>
      <c r="O324" s="27"/>
      <c r="P324" s="27"/>
      <c r="Q324" s="27"/>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row>
    <row r="325" spans="1:42" ht="15.75" customHeight="1" x14ac:dyDescent="0.2">
      <c r="A325" s="12"/>
      <c r="B325" s="12"/>
      <c r="C325" s="12"/>
      <c r="D325" s="12"/>
      <c r="E325" s="12"/>
      <c r="F325" s="12"/>
      <c r="G325" s="12"/>
      <c r="H325" s="12"/>
      <c r="I325" s="12"/>
      <c r="J325" s="12"/>
      <c r="K325" s="27"/>
      <c r="L325" s="12"/>
      <c r="M325" s="12"/>
      <c r="N325" s="12"/>
      <c r="O325" s="27"/>
      <c r="P325" s="27"/>
      <c r="Q325" s="27"/>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row>
    <row r="326" spans="1:42" ht="15.75" customHeight="1" x14ac:dyDescent="0.2">
      <c r="A326" s="12"/>
      <c r="B326" s="12"/>
      <c r="C326" s="12"/>
      <c r="D326" s="12"/>
      <c r="E326" s="12"/>
      <c r="F326" s="12"/>
      <c r="G326" s="12"/>
      <c r="H326" s="12"/>
      <c r="I326" s="12"/>
      <c r="J326" s="12"/>
      <c r="K326" s="27"/>
      <c r="L326" s="12"/>
      <c r="M326" s="12"/>
      <c r="N326" s="12"/>
      <c r="O326" s="27"/>
      <c r="P326" s="27"/>
      <c r="Q326" s="27"/>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row>
    <row r="327" spans="1:42" ht="15.75" customHeight="1" x14ac:dyDescent="0.2">
      <c r="A327" s="12"/>
      <c r="B327" s="12"/>
      <c r="C327" s="12"/>
      <c r="D327" s="12"/>
      <c r="E327" s="12"/>
      <c r="F327" s="12"/>
      <c r="G327" s="12"/>
      <c r="H327" s="12"/>
      <c r="I327" s="12"/>
      <c r="J327" s="12"/>
      <c r="K327" s="27"/>
      <c r="L327" s="12"/>
      <c r="M327" s="12"/>
      <c r="N327" s="12"/>
      <c r="O327" s="27"/>
      <c r="P327" s="27"/>
      <c r="Q327" s="27"/>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row>
    <row r="328" spans="1:42" ht="15.75" customHeight="1" x14ac:dyDescent="0.2">
      <c r="A328" s="12"/>
      <c r="B328" s="12"/>
      <c r="C328" s="12"/>
      <c r="D328" s="12"/>
      <c r="E328" s="12"/>
      <c r="F328" s="12"/>
      <c r="G328" s="12"/>
      <c r="H328" s="12"/>
      <c r="I328" s="12"/>
      <c r="J328" s="12"/>
      <c r="K328" s="27"/>
      <c r="L328" s="12"/>
      <c r="M328" s="12"/>
      <c r="N328" s="12"/>
      <c r="O328" s="27"/>
      <c r="P328" s="27"/>
      <c r="Q328" s="27"/>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row>
    <row r="329" spans="1:42" ht="15.75" customHeight="1" x14ac:dyDescent="0.2">
      <c r="A329" s="12"/>
      <c r="B329" s="12"/>
      <c r="C329" s="12"/>
      <c r="D329" s="12"/>
      <c r="E329" s="12"/>
      <c r="F329" s="12"/>
      <c r="G329" s="12"/>
      <c r="H329" s="12"/>
      <c r="I329" s="12"/>
      <c r="J329" s="12"/>
      <c r="K329" s="27"/>
      <c r="L329" s="12"/>
      <c r="M329" s="12"/>
      <c r="N329" s="12"/>
      <c r="O329" s="27"/>
      <c r="P329" s="27"/>
      <c r="Q329" s="27"/>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row>
    <row r="330" spans="1:42" ht="15.75" customHeight="1" x14ac:dyDescent="0.2">
      <c r="A330" s="12"/>
      <c r="B330" s="12"/>
      <c r="C330" s="12"/>
      <c r="D330" s="12"/>
      <c r="E330" s="12"/>
      <c r="F330" s="12"/>
      <c r="G330" s="12"/>
      <c r="H330" s="12"/>
      <c r="I330" s="12"/>
      <c r="J330" s="12"/>
      <c r="K330" s="27"/>
      <c r="L330" s="12"/>
      <c r="M330" s="12"/>
      <c r="N330" s="12"/>
      <c r="O330" s="27"/>
      <c r="P330" s="27"/>
      <c r="Q330" s="27"/>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row>
    <row r="331" spans="1:42" ht="15.75" customHeight="1" x14ac:dyDescent="0.2">
      <c r="A331" s="12"/>
      <c r="B331" s="12"/>
      <c r="C331" s="12"/>
      <c r="D331" s="12"/>
      <c r="E331" s="12"/>
      <c r="F331" s="12"/>
      <c r="G331" s="12"/>
      <c r="H331" s="12"/>
      <c r="I331" s="12"/>
      <c r="J331" s="12"/>
      <c r="K331" s="27"/>
      <c r="L331" s="12"/>
      <c r="M331" s="12"/>
      <c r="N331" s="12"/>
      <c r="O331" s="27"/>
      <c r="P331" s="27"/>
      <c r="Q331" s="27"/>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row>
    <row r="332" spans="1:42" ht="15.75" customHeight="1" x14ac:dyDescent="0.2">
      <c r="A332" s="12"/>
      <c r="B332" s="12"/>
      <c r="C332" s="12"/>
      <c r="D332" s="12"/>
      <c r="E332" s="12"/>
      <c r="F332" s="12"/>
      <c r="G332" s="12"/>
      <c r="H332" s="12"/>
      <c r="I332" s="12"/>
      <c r="J332" s="12"/>
      <c r="K332" s="27"/>
      <c r="L332" s="12"/>
      <c r="M332" s="12"/>
      <c r="N332" s="12"/>
      <c r="O332" s="27"/>
      <c r="P332" s="27"/>
      <c r="Q332" s="27"/>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row>
    <row r="333" spans="1:42" ht="15.75" customHeight="1" x14ac:dyDescent="0.2">
      <c r="A333" s="12"/>
      <c r="B333" s="12"/>
      <c r="C333" s="12"/>
      <c r="D333" s="12"/>
      <c r="E333" s="12"/>
      <c r="F333" s="12"/>
      <c r="G333" s="12"/>
      <c r="H333" s="12"/>
      <c r="I333" s="12"/>
      <c r="J333" s="12"/>
      <c r="K333" s="27"/>
      <c r="L333" s="12"/>
      <c r="M333" s="12"/>
      <c r="N333" s="12"/>
      <c r="O333" s="27"/>
      <c r="P333" s="27"/>
      <c r="Q333" s="27"/>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row>
    <row r="334" spans="1:42" ht="15.75" customHeight="1" x14ac:dyDescent="0.2">
      <c r="A334" s="12"/>
      <c r="B334" s="12"/>
      <c r="C334" s="12"/>
      <c r="D334" s="12"/>
      <c r="E334" s="12"/>
      <c r="F334" s="12"/>
      <c r="G334" s="12"/>
      <c r="H334" s="12"/>
      <c r="I334" s="12"/>
      <c r="J334" s="12"/>
      <c r="K334" s="27"/>
      <c r="L334" s="12"/>
      <c r="M334" s="12"/>
      <c r="N334" s="12"/>
      <c r="O334" s="27"/>
      <c r="P334" s="27"/>
      <c r="Q334" s="27"/>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row>
    <row r="335" spans="1:42" ht="15.75" customHeight="1" x14ac:dyDescent="0.2">
      <c r="A335" s="12"/>
      <c r="B335" s="12"/>
      <c r="C335" s="12"/>
      <c r="D335" s="12"/>
      <c r="E335" s="12"/>
      <c r="F335" s="12"/>
      <c r="G335" s="12"/>
      <c r="H335" s="12"/>
      <c r="I335" s="12"/>
      <c r="J335" s="12"/>
      <c r="K335" s="27"/>
      <c r="L335" s="12"/>
      <c r="M335" s="12"/>
      <c r="N335" s="12"/>
      <c r="O335" s="27"/>
      <c r="P335" s="27"/>
      <c r="Q335" s="27"/>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row>
    <row r="336" spans="1:42" ht="15.75" customHeight="1" x14ac:dyDescent="0.2">
      <c r="A336" s="12"/>
      <c r="B336" s="12"/>
      <c r="C336" s="12"/>
      <c r="D336" s="12"/>
      <c r="E336" s="12"/>
      <c r="F336" s="12"/>
      <c r="G336" s="12"/>
      <c r="H336" s="12"/>
      <c r="I336" s="12"/>
      <c r="J336" s="12"/>
      <c r="K336" s="27"/>
      <c r="L336" s="12"/>
      <c r="M336" s="12"/>
      <c r="N336" s="12"/>
      <c r="O336" s="27"/>
      <c r="P336" s="27"/>
      <c r="Q336" s="27"/>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row>
    <row r="337" spans="1:42" ht="15.75" customHeight="1" x14ac:dyDescent="0.2">
      <c r="A337" s="12"/>
      <c r="B337" s="12"/>
      <c r="C337" s="12"/>
      <c r="D337" s="12"/>
      <c r="E337" s="12"/>
      <c r="F337" s="12"/>
      <c r="G337" s="12"/>
      <c r="H337" s="12"/>
      <c r="I337" s="12"/>
      <c r="J337" s="12"/>
      <c r="K337" s="27"/>
      <c r="L337" s="12"/>
      <c r="M337" s="12"/>
      <c r="N337" s="12"/>
      <c r="O337" s="27"/>
      <c r="P337" s="27"/>
      <c r="Q337" s="27"/>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row>
    <row r="338" spans="1:42" ht="15.75" customHeight="1" x14ac:dyDescent="0.2">
      <c r="A338" s="12"/>
      <c r="B338" s="12"/>
      <c r="C338" s="12"/>
      <c r="D338" s="12"/>
      <c r="E338" s="12"/>
      <c r="F338" s="12"/>
      <c r="G338" s="12"/>
      <c r="H338" s="12"/>
      <c r="I338" s="12"/>
      <c r="J338" s="12"/>
      <c r="K338" s="27"/>
      <c r="L338" s="12"/>
      <c r="M338" s="12"/>
      <c r="N338" s="12"/>
      <c r="O338" s="27"/>
      <c r="P338" s="27"/>
      <c r="Q338" s="27"/>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row>
    <row r="339" spans="1:42" ht="15.75" customHeight="1" x14ac:dyDescent="0.2">
      <c r="A339" s="12"/>
      <c r="B339" s="12"/>
      <c r="C339" s="12"/>
      <c r="D339" s="12"/>
      <c r="E339" s="12"/>
      <c r="F339" s="12"/>
      <c r="G339" s="12"/>
      <c r="H339" s="12"/>
      <c r="I339" s="12"/>
      <c r="J339" s="12"/>
      <c r="K339" s="27"/>
      <c r="L339" s="12"/>
      <c r="M339" s="12"/>
      <c r="N339" s="12"/>
      <c r="O339" s="27"/>
      <c r="P339" s="27"/>
      <c r="Q339" s="27"/>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row>
    <row r="340" spans="1:42" ht="15.75" customHeight="1" x14ac:dyDescent="0.2">
      <c r="A340" s="12"/>
      <c r="B340" s="12"/>
      <c r="C340" s="12"/>
      <c r="D340" s="12"/>
      <c r="E340" s="12"/>
      <c r="F340" s="12"/>
      <c r="G340" s="12"/>
      <c r="H340" s="12"/>
      <c r="I340" s="12"/>
      <c r="J340" s="12"/>
      <c r="K340" s="27"/>
      <c r="L340" s="12"/>
      <c r="M340" s="12"/>
      <c r="N340" s="12"/>
      <c r="O340" s="27"/>
      <c r="P340" s="27"/>
      <c r="Q340" s="27"/>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row>
    <row r="341" spans="1:42" ht="15.75" customHeight="1" x14ac:dyDescent="0.2">
      <c r="A341" s="12"/>
      <c r="B341" s="12"/>
      <c r="C341" s="12"/>
      <c r="D341" s="12"/>
      <c r="E341" s="12"/>
      <c r="F341" s="12"/>
      <c r="G341" s="12"/>
      <c r="H341" s="12"/>
      <c r="I341" s="12"/>
      <c r="J341" s="12"/>
      <c r="K341" s="27"/>
      <c r="L341" s="12"/>
      <c r="M341" s="12"/>
      <c r="N341" s="12"/>
      <c r="O341" s="27"/>
      <c r="P341" s="27"/>
      <c r="Q341" s="27"/>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row>
    <row r="342" spans="1:42" ht="15.75" customHeight="1" x14ac:dyDescent="0.2">
      <c r="A342" s="12"/>
      <c r="B342" s="12"/>
      <c r="C342" s="12"/>
      <c r="D342" s="12"/>
      <c r="E342" s="12"/>
      <c r="F342" s="12"/>
      <c r="G342" s="12"/>
      <c r="H342" s="12"/>
      <c r="I342" s="12"/>
      <c r="J342" s="12"/>
      <c r="K342" s="27"/>
      <c r="L342" s="12"/>
      <c r="M342" s="12"/>
      <c r="N342" s="12"/>
      <c r="O342" s="27"/>
      <c r="P342" s="27"/>
      <c r="Q342" s="27"/>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row>
    <row r="343" spans="1:42" ht="15.75" customHeight="1" x14ac:dyDescent="0.2">
      <c r="A343" s="12"/>
      <c r="B343" s="12"/>
      <c r="C343" s="12"/>
      <c r="D343" s="12"/>
      <c r="E343" s="12"/>
      <c r="F343" s="12"/>
      <c r="G343" s="12"/>
      <c r="H343" s="12"/>
      <c r="I343" s="12"/>
      <c r="J343" s="12"/>
      <c r="K343" s="27"/>
      <c r="L343" s="12"/>
      <c r="M343" s="12"/>
      <c r="N343" s="12"/>
      <c r="O343" s="27"/>
      <c r="P343" s="27"/>
      <c r="Q343" s="27"/>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row>
    <row r="344" spans="1:42" ht="15.75" customHeight="1" x14ac:dyDescent="0.2">
      <c r="A344" s="12"/>
      <c r="B344" s="12"/>
      <c r="C344" s="12"/>
      <c r="D344" s="12"/>
      <c r="E344" s="12"/>
      <c r="F344" s="12"/>
      <c r="G344" s="12"/>
      <c r="H344" s="12"/>
      <c r="I344" s="12"/>
      <c r="J344" s="12"/>
      <c r="K344" s="27"/>
      <c r="L344" s="12"/>
      <c r="M344" s="12"/>
      <c r="N344" s="12"/>
      <c r="O344" s="27"/>
      <c r="P344" s="27"/>
      <c r="Q344" s="27"/>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row>
    <row r="345" spans="1:42" ht="15.75" customHeight="1" x14ac:dyDescent="0.2">
      <c r="A345" s="12"/>
      <c r="B345" s="12"/>
      <c r="C345" s="12"/>
      <c r="D345" s="12"/>
      <c r="E345" s="12"/>
      <c r="F345" s="12"/>
      <c r="G345" s="12"/>
      <c r="H345" s="12"/>
      <c r="I345" s="12"/>
      <c r="J345" s="12"/>
      <c r="K345" s="27"/>
      <c r="L345" s="12"/>
      <c r="M345" s="12"/>
      <c r="N345" s="12"/>
      <c r="O345" s="27"/>
      <c r="P345" s="27"/>
      <c r="Q345" s="27"/>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row>
    <row r="346" spans="1:42" ht="15.75" customHeight="1" x14ac:dyDescent="0.2">
      <c r="A346" s="12"/>
      <c r="B346" s="12"/>
      <c r="C346" s="12"/>
      <c r="D346" s="12"/>
      <c r="E346" s="12"/>
      <c r="F346" s="12"/>
      <c r="G346" s="12"/>
      <c r="H346" s="12"/>
      <c r="I346" s="12"/>
      <c r="J346" s="12"/>
      <c r="K346" s="27"/>
      <c r="L346" s="12"/>
      <c r="M346" s="12"/>
      <c r="N346" s="12"/>
      <c r="O346" s="27"/>
      <c r="P346" s="27"/>
      <c r="Q346" s="27"/>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row>
    <row r="347" spans="1:42" ht="15.75" customHeight="1" x14ac:dyDescent="0.2">
      <c r="A347" s="12"/>
      <c r="B347" s="12"/>
      <c r="C347" s="12"/>
      <c r="D347" s="12"/>
      <c r="E347" s="12"/>
      <c r="F347" s="12"/>
      <c r="G347" s="12"/>
      <c r="H347" s="12"/>
      <c r="I347" s="12"/>
      <c r="J347" s="12"/>
      <c r="K347" s="27"/>
      <c r="L347" s="12"/>
      <c r="M347" s="12"/>
      <c r="N347" s="12"/>
      <c r="O347" s="27"/>
      <c r="P347" s="27"/>
      <c r="Q347" s="27"/>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row>
    <row r="348" spans="1:42" ht="15.75" customHeight="1" x14ac:dyDescent="0.2">
      <c r="A348" s="12"/>
      <c r="B348" s="12"/>
      <c r="C348" s="12"/>
      <c r="D348" s="12"/>
      <c r="E348" s="12"/>
      <c r="F348" s="12"/>
      <c r="G348" s="12"/>
      <c r="H348" s="12"/>
      <c r="I348" s="12"/>
      <c r="J348" s="12"/>
      <c r="K348" s="27"/>
      <c r="L348" s="12"/>
      <c r="M348" s="12"/>
      <c r="N348" s="12"/>
      <c r="O348" s="27"/>
      <c r="P348" s="27"/>
      <c r="Q348" s="27"/>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row>
    <row r="349" spans="1:42" ht="15.75" customHeight="1" x14ac:dyDescent="0.2">
      <c r="A349" s="12"/>
      <c r="B349" s="12"/>
      <c r="C349" s="12"/>
      <c r="D349" s="12"/>
      <c r="E349" s="12"/>
      <c r="F349" s="12"/>
      <c r="G349" s="12"/>
      <c r="H349" s="12"/>
      <c r="I349" s="12"/>
      <c r="J349" s="12"/>
      <c r="K349" s="27"/>
      <c r="L349" s="12"/>
      <c r="M349" s="12"/>
      <c r="N349" s="12"/>
      <c r="O349" s="27"/>
      <c r="P349" s="27"/>
      <c r="Q349" s="27"/>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row>
    <row r="350" spans="1:42" ht="15.75" customHeight="1" x14ac:dyDescent="0.2">
      <c r="A350" s="12"/>
      <c r="B350" s="12"/>
      <c r="C350" s="12"/>
      <c r="D350" s="12"/>
      <c r="E350" s="12"/>
      <c r="F350" s="12"/>
      <c r="G350" s="12"/>
      <c r="H350" s="12"/>
      <c r="I350" s="12"/>
      <c r="J350" s="12"/>
      <c r="K350" s="27"/>
      <c r="L350" s="12"/>
      <c r="M350" s="12"/>
      <c r="N350" s="12"/>
      <c r="O350" s="27"/>
      <c r="P350" s="27"/>
      <c r="Q350" s="27"/>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row>
    <row r="351" spans="1:42" ht="15.75" customHeight="1" x14ac:dyDescent="0.2">
      <c r="A351" s="12"/>
      <c r="B351" s="12"/>
      <c r="C351" s="12"/>
      <c r="D351" s="12"/>
      <c r="E351" s="12"/>
      <c r="F351" s="12"/>
      <c r="G351" s="12"/>
      <c r="H351" s="12"/>
      <c r="I351" s="12"/>
      <c r="J351" s="12"/>
      <c r="K351" s="27"/>
      <c r="L351" s="12"/>
      <c r="M351" s="12"/>
      <c r="N351" s="12"/>
      <c r="O351" s="27"/>
      <c r="P351" s="27"/>
      <c r="Q351" s="27"/>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row>
    <row r="352" spans="1:42" ht="15.75" customHeight="1" x14ac:dyDescent="0.2">
      <c r="A352" s="12"/>
      <c r="B352" s="12"/>
      <c r="C352" s="12"/>
      <c r="D352" s="12"/>
      <c r="E352" s="12"/>
      <c r="F352" s="12"/>
      <c r="G352" s="12"/>
      <c r="H352" s="12"/>
      <c r="I352" s="12"/>
      <c r="J352" s="12"/>
      <c r="K352" s="27"/>
      <c r="L352" s="12"/>
      <c r="M352" s="12"/>
      <c r="N352" s="12"/>
      <c r="O352" s="27"/>
      <c r="P352" s="27"/>
      <c r="Q352" s="27"/>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row>
    <row r="353" spans="1:42" ht="15.75" customHeight="1" x14ac:dyDescent="0.2">
      <c r="A353" s="12"/>
      <c r="B353" s="12"/>
      <c r="C353" s="12"/>
      <c r="D353" s="12"/>
      <c r="E353" s="12"/>
      <c r="F353" s="12"/>
      <c r="G353" s="12"/>
      <c r="H353" s="12"/>
      <c r="I353" s="12"/>
      <c r="J353" s="12"/>
      <c r="K353" s="27"/>
      <c r="L353" s="12"/>
      <c r="M353" s="12"/>
      <c r="N353" s="12"/>
      <c r="O353" s="27"/>
      <c r="P353" s="27"/>
      <c r="Q353" s="27"/>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row>
    <row r="354" spans="1:42" ht="15.75" customHeight="1" x14ac:dyDescent="0.2">
      <c r="A354" s="12"/>
      <c r="B354" s="12"/>
      <c r="C354" s="12"/>
      <c r="D354" s="12"/>
      <c r="E354" s="12"/>
      <c r="F354" s="12"/>
      <c r="G354" s="12"/>
      <c r="H354" s="12"/>
      <c r="I354" s="12"/>
      <c r="J354" s="12"/>
      <c r="K354" s="27"/>
      <c r="L354" s="12"/>
      <c r="M354" s="12"/>
      <c r="N354" s="12"/>
      <c r="O354" s="27"/>
      <c r="P354" s="27"/>
      <c r="Q354" s="27"/>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row>
    <row r="355" spans="1:42" ht="15.75" customHeight="1" x14ac:dyDescent="0.2">
      <c r="A355" s="12"/>
      <c r="B355" s="12"/>
      <c r="C355" s="12"/>
      <c r="D355" s="12"/>
      <c r="E355" s="12"/>
      <c r="F355" s="12"/>
      <c r="G355" s="12"/>
      <c r="H355" s="12"/>
      <c r="I355" s="12"/>
      <c r="J355" s="12"/>
      <c r="K355" s="27"/>
      <c r="L355" s="12"/>
      <c r="M355" s="12"/>
      <c r="N355" s="12"/>
      <c r="O355" s="27"/>
      <c r="P355" s="27"/>
      <c r="Q355" s="27"/>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row>
    <row r="356" spans="1:42" ht="15.75" customHeight="1" x14ac:dyDescent="0.2">
      <c r="A356" s="12"/>
      <c r="B356" s="12"/>
      <c r="C356" s="12"/>
      <c r="D356" s="12"/>
      <c r="E356" s="12"/>
      <c r="F356" s="12"/>
      <c r="G356" s="12"/>
      <c r="H356" s="12"/>
      <c r="I356" s="12"/>
      <c r="J356" s="12"/>
      <c r="K356" s="27"/>
      <c r="L356" s="12"/>
      <c r="M356" s="12"/>
      <c r="N356" s="12"/>
      <c r="O356" s="27"/>
      <c r="P356" s="27"/>
      <c r="Q356" s="27"/>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row>
    <row r="357" spans="1:42" ht="15.75" customHeight="1" x14ac:dyDescent="0.2">
      <c r="A357" s="12"/>
      <c r="B357" s="12"/>
      <c r="C357" s="12"/>
      <c r="D357" s="12"/>
      <c r="E357" s="12"/>
      <c r="F357" s="12"/>
      <c r="G357" s="12"/>
      <c r="H357" s="12"/>
      <c r="I357" s="12"/>
      <c r="J357" s="12"/>
      <c r="K357" s="27"/>
      <c r="L357" s="12"/>
      <c r="M357" s="12"/>
      <c r="N357" s="12"/>
      <c r="O357" s="27"/>
      <c r="P357" s="27"/>
      <c r="Q357" s="27"/>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row>
    <row r="358" spans="1:42" ht="15.75" customHeight="1" x14ac:dyDescent="0.2">
      <c r="A358" s="12"/>
      <c r="B358" s="12"/>
      <c r="C358" s="12"/>
      <c r="D358" s="12"/>
      <c r="E358" s="12"/>
      <c r="F358" s="12"/>
      <c r="G358" s="12"/>
      <c r="H358" s="12"/>
      <c r="I358" s="12"/>
      <c r="J358" s="12"/>
      <c r="K358" s="27"/>
      <c r="L358" s="12"/>
      <c r="M358" s="12"/>
      <c r="N358" s="12"/>
      <c r="O358" s="27"/>
      <c r="P358" s="27"/>
      <c r="Q358" s="27"/>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row>
    <row r="359" spans="1:42" ht="15.75" customHeight="1" x14ac:dyDescent="0.2">
      <c r="A359" s="12"/>
      <c r="B359" s="12"/>
      <c r="C359" s="12"/>
      <c r="D359" s="12"/>
      <c r="E359" s="12"/>
      <c r="F359" s="12"/>
      <c r="G359" s="12"/>
      <c r="H359" s="12"/>
      <c r="I359" s="12"/>
      <c r="J359" s="12"/>
      <c r="K359" s="27"/>
      <c r="L359" s="12"/>
      <c r="M359" s="12"/>
      <c r="N359" s="12"/>
      <c r="O359" s="27"/>
      <c r="P359" s="27"/>
      <c r="Q359" s="27"/>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row>
    <row r="360" spans="1:42" ht="15.75" customHeight="1" x14ac:dyDescent="0.2">
      <c r="A360" s="12"/>
      <c r="B360" s="12"/>
      <c r="C360" s="12"/>
      <c r="D360" s="12"/>
      <c r="E360" s="12"/>
      <c r="F360" s="12"/>
      <c r="G360" s="12"/>
      <c r="H360" s="12"/>
      <c r="I360" s="12"/>
      <c r="J360" s="12"/>
      <c r="K360" s="27"/>
      <c r="L360" s="12"/>
      <c r="M360" s="12"/>
      <c r="N360" s="12"/>
      <c r="O360" s="27"/>
      <c r="P360" s="27"/>
      <c r="Q360" s="27"/>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row>
    <row r="361" spans="1:42" ht="15.75" customHeight="1" x14ac:dyDescent="0.2">
      <c r="A361" s="12"/>
      <c r="B361" s="12"/>
      <c r="C361" s="12"/>
      <c r="D361" s="12"/>
      <c r="E361" s="12"/>
      <c r="F361" s="12"/>
      <c r="G361" s="12"/>
      <c r="H361" s="12"/>
      <c r="I361" s="12"/>
      <c r="J361" s="12"/>
      <c r="K361" s="27"/>
      <c r="L361" s="12"/>
      <c r="M361" s="12"/>
      <c r="N361" s="12"/>
      <c r="O361" s="27"/>
      <c r="P361" s="27"/>
      <c r="Q361" s="27"/>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row>
    <row r="362" spans="1:42" ht="15.75" customHeight="1" x14ac:dyDescent="0.2">
      <c r="A362" s="12"/>
      <c r="B362" s="12"/>
      <c r="C362" s="12"/>
      <c r="D362" s="12"/>
      <c r="E362" s="12"/>
      <c r="F362" s="12"/>
      <c r="G362" s="12"/>
      <c r="H362" s="12"/>
      <c r="I362" s="12"/>
      <c r="J362" s="12"/>
      <c r="K362" s="27"/>
      <c r="L362" s="12"/>
      <c r="M362" s="12"/>
      <c r="N362" s="12"/>
      <c r="O362" s="27"/>
      <c r="P362" s="27"/>
      <c r="Q362" s="27"/>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row>
    <row r="363" spans="1:42" ht="15.75" customHeight="1" x14ac:dyDescent="0.2">
      <c r="A363" s="12"/>
      <c r="B363" s="12"/>
      <c r="C363" s="12"/>
      <c r="D363" s="12"/>
      <c r="E363" s="12"/>
      <c r="F363" s="12"/>
      <c r="G363" s="12"/>
      <c r="H363" s="12"/>
      <c r="I363" s="12"/>
      <c r="J363" s="12"/>
      <c r="K363" s="27"/>
      <c r="L363" s="12"/>
      <c r="M363" s="12"/>
      <c r="N363" s="12"/>
      <c r="O363" s="27"/>
      <c r="P363" s="27"/>
      <c r="Q363" s="27"/>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row>
    <row r="364" spans="1:42" ht="15.75" customHeight="1" x14ac:dyDescent="0.2">
      <c r="A364" s="12"/>
      <c r="B364" s="12"/>
      <c r="C364" s="12"/>
      <c r="D364" s="12"/>
      <c r="E364" s="12"/>
      <c r="F364" s="12"/>
      <c r="G364" s="12"/>
      <c r="H364" s="12"/>
      <c r="I364" s="12"/>
      <c r="J364" s="12"/>
      <c r="K364" s="27"/>
      <c r="L364" s="12"/>
      <c r="M364" s="12"/>
      <c r="N364" s="12"/>
      <c r="O364" s="27"/>
      <c r="P364" s="27"/>
      <c r="Q364" s="27"/>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row>
    <row r="365" spans="1:42" ht="15.75" customHeight="1" x14ac:dyDescent="0.2">
      <c r="A365" s="12"/>
      <c r="B365" s="12"/>
      <c r="C365" s="12"/>
      <c r="D365" s="12"/>
      <c r="E365" s="12"/>
      <c r="F365" s="12"/>
      <c r="G365" s="12"/>
      <c r="H365" s="12"/>
      <c r="I365" s="12"/>
      <c r="J365" s="12"/>
      <c r="K365" s="27"/>
      <c r="L365" s="12"/>
      <c r="M365" s="12"/>
      <c r="N365" s="12"/>
      <c r="O365" s="27"/>
      <c r="P365" s="27"/>
      <c r="Q365" s="27"/>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row>
    <row r="366" spans="1:42" ht="15.75" customHeight="1" x14ac:dyDescent="0.2">
      <c r="A366" s="12"/>
      <c r="B366" s="12"/>
      <c r="C366" s="12"/>
      <c r="D366" s="12"/>
      <c r="E366" s="12"/>
      <c r="F366" s="12"/>
      <c r="G366" s="12"/>
      <c r="H366" s="12"/>
      <c r="I366" s="12"/>
      <c r="J366" s="12"/>
      <c r="K366" s="27"/>
      <c r="L366" s="12"/>
      <c r="M366" s="12"/>
      <c r="N366" s="12"/>
      <c r="O366" s="27"/>
      <c r="P366" s="27"/>
      <c r="Q366" s="27"/>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row>
    <row r="367" spans="1:42" ht="15.75" customHeight="1" x14ac:dyDescent="0.2">
      <c r="A367" s="12"/>
      <c r="B367" s="12"/>
      <c r="C367" s="12"/>
      <c r="D367" s="12"/>
      <c r="E367" s="12"/>
      <c r="F367" s="12"/>
      <c r="G367" s="12"/>
      <c r="H367" s="12"/>
      <c r="I367" s="12"/>
      <c r="J367" s="12"/>
      <c r="K367" s="27"/>
      <c r="L367" s="12"/>
      <c r="M367" s="12"/>
      <c r="N367" s="12"/>
      <c r="O367" s="27"/>
      <c r="P367" s="27"/>
      <c r="Q367" s="27"/>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row>
    <row r="368" spans="1:42" ht="15.75" customHeight="1" x14ac:dyDescent="0.2">
      <c r="A368" s="12"/>
      <c r="B368" s="12"/>
      <c r="C368" s="12"/>
      <c r="D368" s="12"/>
      <c r="E368" s="12"/>
      <c r="F368" s="12"/>
      <c r="G368" s="12"/>
      <c r="H368" s="12"/>
      <c r="I368" s="12"/>
      <c r="J368" s="12"/>
      <c r="K368" s="27"/>
      <c r="L368" s="12"/>
      <c r="M368" s="12"/>
      <c r="N368" s="12"/>
      <c r="O368" s="27"/>
      <c r="P368" s="27"/>
      <c r="Q368" s="27"/>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row>
    <row r="369" spans="1:42" ht="15.75" customHeight="1" x14ac:dyDescent="0.2">
      <c r="A369" s="12"/>
      <c r="B369" s="12"/>
      <c r="C369" s="12"/>
      <c r="D369" s="12"/>
      <c r="E369" s="12"/>
      <c r="F369" s="12"/>
      <c r="G369" s="12"/>
      <c r="H369" s="12"/>
      <c r="I369" s="12"/>
      <c r="J369" s="12"/>
      <c r="K369" s="27"/>
      <c r="L369" s="12"/>
      <c r="M369" s="12"/>
      <c r="N369" s="12"/>
      <c r="O369" s="27"/>
      <c r="P369" s="27"/>
      <c r="Q369" s="27"/>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row>
    <row r="370" spans="1:42" ht="15.75" customHeight="1" x14ac:dyDescent="0.2">
      <c r="A370" s="12"/>
      <c r="B370" s="12"/>
      <c r="C370" s="12"/>
      <c r="D370" s="12"/>
      <c r="E370" s="12"/>
      <c r="F370" s="12"/>
      <c r="G370" s="12"/>
      <c r="H370" s="12"/>
      <c r="I370" s="12"/>
      <c r="J370" s="12"/>
      <c r="K370" s="27"/>
      <c r="L370" s="12"/>
      <c r="M370" s="12"/>
      <c r="N370" s="12"/>
      <c r="O370" s="27"/>
      <c r="P370" s="27"/>
      <c r="Q370" s="27"/>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row>
    <row r="371" spans="1:42" ht="15.75" customHeight="1" x14ac:dyDescent="0.2">
      <c r="A371" s="12"/>
      <c r="B371" s="12"/>
      <c r="C371" s="12"/>
      <c r="D371" s="12"/>
      <c r="E371" s="12"/>
      <c r="F371" s="12"/>
      <c r="G371" s="12"/>
      <c r="H371" s="12"/>
      <c r="I371" s="12"/>
      <c r="J371" s="12"/>
      <c r="K371" s="27"/>
      <c r="L371" s="12"/>
      <c r="M371" s="12"/>
      <c r="N371" s="12"/>
      <c r="O371" s="27"/>
      <c r="P371" s="27"/>
      <c r="Q371" s="27"/>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row>
    <row r="372" spans="1:42" ht="15.75" customHeight="1" x14ac:dyDescent="0.2">
      <c r="A372" s="12"/>
      <c r="B372" s="12"/>
      <c r="C372" s="12"/>
      <c r="D372" s="12"/>
      <c r="E372" s="12"/>
      <c r="F372" s="12"/>
      <c r="G372" s="12"/>
      <c r="H372" s="12"/>
      <c r="I372" s="12"/>
      <c r="J372" s="12"/>
      <c r="K372" s="27"/>
      <c r="L372" s="12"/>
      <c r="M372" s="12"/>
      <c r="N372" s="12"/>
      <c r="O372" s="27"/>
      <c r="P372" s="27"/>
      <c r="Q372" s="27"/>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row>
    <row r="373" spans="1:42" ht="15.75" customHeight="1" x14ac:dyDescent="0.2">
      <c r="A373" s="12"/>
      <c r="B373" s="12"/>
      <c r="C373" s="12"/>
      <c r="D373" s="12"/>
      <c r="E373" s="12"/>
      <c r="F373" s="12"/>
      <c r="G373" s="12"/>
      <c r="H373" s="12"/>
      <c r="I373" s="12"/>
      <c r="J373" s="12"/>
      <c r="K373" s="27"/>
      <c r="L373" s="12"/>
      <c r="M373" s="12"/>
      <c r="N373" s="12"/>
      <c r="O373" s="27"/>
      <c r="P373" s="27"/>
      <c r="Q373" s="27"/>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row>
    <row r="374" spans="1:42" ht="15.75" customHeight="1" x14ac:dyDescent="0.2">
      <c r="A374" s="12"/>
      <c r="B374" s="12"/>
      <c r="C374" s="12"/>
      <c r="D374" s="12"/>
      <c r="E374" s="12"/>
      <c r="F374" s="12"/>
      <c r="G374" s="12"/>
      <c r="H374" s="12"/>
      <c r="I374" s="12"/>
      <c r="J374" s="12"/>
      <c r="K374" s="27"/>
      <c r="L374" s="12"/>
      <c r="M374" s="12"/>
      <c r="N374" s="12"/>
      <c r="O374" s="27"/>
      <c r="P374" s="27"/>
      <c r="Q374" s="27"/>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row>
    <row r="375" spans="1:42" ht="15.75" customHeight="1" x14ac:dyDescent="0.2">
      <c r="A375" s="12"/>
      <c r="B375" s="12"/>
      <c r="C375" s="12"/>
      <c r="D375" s="12"/>
      <c r="E375" s="12"/>
      <c r="F375" s="12"/>
      <c r="G375" s="12"/>
      <c r="H375" s="12"/>
      <c r="I375" s="12"/>
      <c r="J375" s="12"/>
      <c r="K375" s="27"/>
      <c r="L375" s="12"/>
      <c r="M375" s="12"/>
      <c r="N375" s="12"/>
      <c r="O375" s="27"/>
      <c r="P375" s="27"/>
      <c r="Q375" s="27"/>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row>
    <row r="376" spans="1:42" ht="15.75" customHeight="1" x14ac:dyDescent="0.2">
      <c r="A376" s="12"/>
      <c r="B376" s="12"/>
      <c r="C376" s="12"/>
      <c r="D376" s="12"/>
      <c r="E376" s="12"/>
      <c r="F376" s="12"/>
      <c r="G376" s="12"/>
      <c r="H376" s="12"/>
      <c r="I376" s="12"/>
      <c r="J376" s="12"/>
      <c r="K376" s="27"/>
      <c r="L376" s="12"/>
      <c r="M376" s="12"/>
      <c r="N376" s="12"/>
      <c r="O376" s="27"/>
      <c r="P376" s="27"/>
      <c r="Q376" s="27"/>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row>
    <row r="377" spans="1:42" ht="15.75" customHeight="1" x14ac:dyDescent="0.2">
      <c r="A377" s="12"/>
      <c r="B377" s="12"/>
      <c r="C377" s="12"/>
      <c r="D377" s="12"/>
      <c r="E377" s="12"/>
      <c r="F377" s="12"/>
      <c r="G377" s="12"/>
      <c r="H377" s="12"/>
      <c r="I377" s="12"/>
      <c r="J377" s="12"/>
      <c r="K377" s="27"/>
      <c r="L377" s="12"/>
      <c r="M377" s="12"/>
      <c r="N377" s="12"/>
      <c r="O377" s="27"/>
      <c r="P377" s="27"/>
      <c r="Q377" s="27"/>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row>
    <row r="378" spans="1:42" ht="15.75" customHeight="1" x14ac:dyDescent="0.2">
      <c r="A378" s="12"/>
      <c r="B378" s="12"/>
      <c r="C378" s="12"/>
      <c r="D378" s="12"/>
      <c r="E378" s="12"/>
      <c r="F378" s="12"/>
      <c r="G378" s="12"/>
      <c r="H378" s="12"/>
      <c r="I378" s="12"/>
      <c r="J378" s="12"/>
      <c r="K378" s="27"/>
      <c r="L378" s="12"/>
      <c r="M378" s="12"/>
      <c r="N378" s="12"/>
      <c r="O378" s="27"/>
      <c r="P378" s="27"/>
      <c r="Q378" s="27"/>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row>
    <row r="379" spans="1:42" ht="15.75" customHeight="1" x14ac:dyDescent="0.2">
      <c r="A379" s="12"/>
      <c r="B379" s="12"/>
      <c r="C379" s="12"/>
      <c r="D379" s="12"/>
      <c r="E379" s="12"/>
      <c r="F379" s="12"/>
      <c r="G379" s="12"/>
      <c r="H379" s="12"/>
      <c r="I379" s="12"/>
      <c r="J379" s="12"/>
      <c r="K379" s="27"/>
      <c r="L379" s="12"/>
      <c r="M379" s="12"/>
      <c r="N379" s="12"/>
      <c r="O379" s="27"/>
      <c r="P379" s="27"/>
      <c r="Q379" s="27"/>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row>
    <row r="380" spans="1:42" ht="15.75" customHeight="1" x14ac:dyDescent="0.2">
      <c r="A380" s="12"/>
      <c r="B380" s="12"/>
      <c r="C380" s="12"/>
      <c r="D380" s="12"/>
      <c r="E380" s="12"/>
      <c r="F380" s="12"/>
      <c r="G380" s="12"/>
      <c r="H380" s="12"/>
      <c r="I380" s="12"/>
      <c r="J380" s="12"/>
      <c r="K380" s="27"/>
      <c r="L380" s="12"/>
      <c r="M380" s="12"/>
      <c r="N380" s="12"/>
      <c r="O380" s="27"/>
      <c r="P380" s="27"/>
      <c r="Q380" s="27"/>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row>
    <row r="381" spans="1:42" ht="15.75" customHeight="1" x14ac:dyDescent="0.2">
      <c r="A381" s="12"/>
      <c r="B381" s="12"/>
      <c r="C381" s="12"/>
      <c r="D381" s="12"/>
      <c r="E381" s="12"/>
      <c r="F381" s="12"/>
      <c r="G381" s="12"/>
      <c r="H381" s="12"/>
      <c r="I381" s="12"/>
      <c r="J381" s="12"/>
      <c r="K381" s="27"/>
      <c r="L381" s="12"/>
      <c r="M381" s="12"/>
      <c r="N381" s="12"/>
      <c r="O381" s="27"/>
      <c r="P381" s="27"/>
      <c r="Q381" s="27"/>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row>
    <row r="382" spans="1:42" ht="15.75" customHeight="1" x14ac:dyDescent="0.2">
      <c r="A382" s="12"/>
      <c r="B382" s="12"/>
      <c r="C382" s="12"/>
      <c r="D382" s="12"/>
      <c r="E382" s="12"/>
      <c r="F382" s="12"/>
      <c r="G382" s="12"/>
      <c r="H382" s="12"/>
      <c r="I382" s="12"/>
      <c r="J382" s="12"/>
      <c r="K382" s="27"/>
      <c r="L382" s="12"/>
      <c r="M382" s="12"/>
      <c r="N382" s="12"/>
      <c r="O382" s="27"/>
      <c r="P382" s="27"/>
      <c r="Q382" s="27"/>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row>
    <row r="383" spans="1:42" ht="15.75" customHeight="1" x14ac:dyDescent="0.2">
      <c r="A383" s="12"/>
      <c r="B383" s="12"/>
      <c r="C383" s="12"/>
      <c r="D383" s="12"/>
      <c r="E383" s="12"/>
      <c r="F383" s="12"/>
      <c r="G383" s="12"/>
      <c r="H383" s="12"/>
      <c r="I383" s="12"/>
      <c r="J383" s="12"/>
      <c r="K383" s="27"/>
      <c r="L383" s="12"/>
      <c r="M383" s="12"/>
      <c r="N383" s="12"/>
      <c r="O383" s="27"/>
      <c r="P383" s="27"/>
      <c r="Q383" s="27"/>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row>
    <row r="384" spans="1:42" ht="15.75" customHeight="1" x14ac:dyDescent="0.2">
      <c r="A384" s="12"/>
      <c r="B384" s="12"/>
      <c r="C384" s="12"/>
      <c r="D384" s="12"/>
      <c r="E384" s="12"/>
      <c r="F384" s="12"/>
      <c r="G384" s="12"/>
      <c r="H384" s="12"/>
      <c r="I384" s="12"/>
      <c r="J384" s="12"/>
      <c r="K384" s="27"/>
      <c r="L384" s="12"/>
      <c r="M384" s="12"/>
      <c r="N384" s="12"/>
      <c r="O384" s="27"/>
      <c r="P384" s="27"/>
      <c r="Q384" s="27"/>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row>
    <row r="385" spans="1:42" ht="15.75" customHeight="1" x14ac:dyDescent="0.2">
      <c r="A385" s="12"/>
      <c r="B385" s="12"/>
      <c r="C385" s="12"/>
      <c r="D385" s="12"/>
      <c r="E385" s="12"/>
      <c r="F385" s="12"/>
      <c r="G385" s="12"/>
      <c r="H385" s="12"/>
      <c r="I385" s="12"/>
      <c r="J385" s="12"/>
      <c r="K385" s="27"/>
      <c r="L385" s="12"/>
      <c r="M385" s="12"/>
      <c r="N385" s="12"/>
      <c r="O385" s="27"/>
      <c r="P385" s="27"/>
      <c r="Q385" s="27"/>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row>
    <row r="386" spans="1:42" ht="15.75" customHeight="1" x14ac:dyDescent="0.2">
      <c r="A386" s="12"/>
      <c r="B386" s="12"/>
      <c r="C386" s="12"/>
      <c r="D386" s="12"/>
      <c r="E386" s="12"/>
      <c r="F386" s="12"/>
      <c r="G386" s="12"/>
      <c r="H386" s="12"/>
      <c r="I386" s="12"/>
      <c r="J386" s="12"/>
      <c r="K386" s="27"/>
      <c r="L386" s="12"/>
      <c r="M386" s="12"/>
      <c r="N386" s="12"/>
      <c r="O386" s="27"/>
      <c r="P386" s="27"/>
      <c r="Q386" s="27"/>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row>
    <row r="387" spans="1:42" ht="15.75" customHeight="1" x14ac:dyDescent="0.2">
      <c r="A387" s="12"/>
      <c r="B387" s="12"/>
      <c r="C387" s="12"/>
      <c r="D387" s="12"/>
      <c r="E387" s="12"/>
      <c r="F387" s="12"/>
      <c r="G387" s="12"/>
      <c r="H387" s="12"/>
      <c r="I387" s="12"/>
      <c r="J387" s="12"/>
      <c r="K387" s="27"/>
      <c r="L387" s="12"/>
      <c r="M387" s="12"/>
      <c r="N387" s="12"/>
      <c r="O387" s="27"/>
      <c r="P387" s="27"/>
      <c r="Q387" s="27"/>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row>
    <row r="388" spans="1:42" ht="15.75" customHeight="1" x14ac:dyDescent="0.2">
      <c r="A388" s="12"/>
      <c r="B388" s="12"/>
      <c r="C388" s="12"/>
      <c r="D388" s="12"/>
      <c r="E388" s="12"/>
      <c r="F388" s="12"/>
      <c r="G388" s="12"/>
      <c r="H388" s="12"/>
      <c r="I388" s="12"/>
      <c r="J388" s="12"/>
      <c r="K388" s="27"/>
      <c r="L388" s="12"/>
      <c r="M388" s="12"/>
      <c r="N388" s="12"/>
      <c r="O388" s="27"/>
      <c r="P388" s="27"/>
      <c r="Q388" s="27"/>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row>
    <row r="389" spans="1:42" ht="15.75" customHeight="1" x14ac:dyDescent="0.2">
      <c r="A389" s="12"/>
      <c r="B389" s="12"/>
      <c r="C389" s="12"/>
      <c r="D389" s="12"/>
      <c r="E389" s="12"/>
      <c r="F389" s="12"/>
      <c r="G389" s="12"/>
      <c r="H389" s="12"/>
      <c r="I389" s="12"/>
      <c r="J389" s="12"/>
      <c r="K389" s="27"/>
      <c r="L389" s="12"/>
      <c r="M389" s="12"/>
      <c r="N389" s="12"/>
      <c r="O389" s="27"/>
      <c r="P389" s="27"/>
      <c r="Q389" s="27"/>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row>
    <row r="390" spans="1:42" ht="15.75" customHeight="1" x14ac:dyDescent="0.2">
      <c r="A390" s="12"/>
      <c r="B390" s="12"/>
      <c r="C390" s="12"/>
      <c r="D390" s="12"/>
      <c r="E390" s="12"/>
      <c r="F390" s="12"/>
      <c r="G390" s="12"/>
      <c r="H390" s="12"/>
      <c r="I390" s="12"/>
      <c r="J390" s="12"/>
      <c r="K390" s="27"/>
      <c r="L390" s="12"/>
      <c r="M390" s="12"/>
      <c r="N390" s="12"/>
      <c r="O390" s="27"/>
      <c r="P390" s="27"/>
      <c r="Q390" s="27"/>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row>
    <row r="391" spans="1:42" ht="15.75" customHeight="1" x14ac:dyDescent="0.2">
      <c r="A391" s="12"/>
      <c r="B391" s="12"/>
      <c r="C391" s="12"/>
      <c r="D391" s="12"/>
      <c r="E391" s="12"/>
      <c r="F391" s="12"/>
      <c r="G391" s="12"/>
      <c r="H391" s="12"/>
      <c r="I391" s="12"/>
      <c r="J391" s="12"/>
      <c r="K391" s="27"/>
      <c r="L391" s="12"/>
      <c r="M391" s="12"/>
      <c r="N391" s="12"/>
      <c r="O391" s="27"/>
      <c r="P391" s="27"/>
      <c r="Q391" s="27"/>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row>
    <row r="392" spans="1:42" ht="15.75" customHeight="1" x14ac:dyDescent="0.2">
      <c r="A392" s="12"/>
      <c r="B392" s="12"/>
      <c r="C392" s="12"/>
      <c r="D392" s="12"/>
      <c r="E392" s="12"/>
      <c r="F392" s="12"/>
      <c r="G392" s="12"/>
      <c r="H392" s="12"/>
      <c r="I392" s="12"/>
      <c r="J392" s="12"/>
      <c r="K392" s="27"/>
      <c r="L392" s="12"/>
      <c r="M392" s="12"/>
      <c r="N392" s="12"/>
      <c r="O392" s="27"/>
      <c r="P392" s="27"/>
      <c r="Q392" s="27"/>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row>
    <row r="393" spans="1:42" ht="15.75" customHeight="1" x14ac:dyDescent="0.2">
      <c r="A393" s="12"/>
      <c r="B393" s="12"/>
      <c r="C393" s="12"/>
      <c r="D393" s="12"/>
      <c r="E393" s="12"/>
      <c r="F393" s="12"/>
      <c r="G393" s="12"/>
      <c r="H393" s="12"/>
      <c r="I393" s="12"/>
      <c r="J393" s="12"/>
      <c r="K393" s="27"/>
      <c r="L393" s="12"/>
      <c r="M393" s="12"/>
      <c r="N393" s="12"/>
      <c r="O393" s="27"/>
      <c r="P393" s="27"/>
      <c r="Q393" s="27"/>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row>
    <row r="394" spans="1:42" ht="15.75" customHeight="1" x14ac:dyDescent="0.2">
      <c r="A394" s="12"/>
      <c r="B394" s="12"/>
      <c r="C394" s="12"/>
      <c r="D394" s="12"/>
      <c r="E394" s="12"/>
      <c r="F394" s="12"/>
      <c r="G394" s="12"/>
      <c r="H394" s="12"/>
      <c r="I394" s="12"/>
      <c r="J394" s="12"/>
      <c r="K394" s="27"/>
      <c r="L394" s="12"/>
      <c r="M394" s="12"/>
      <c r="N394" s="12"/>
      <c r="O394" s="27"/>
      <c r="P394" s="27"/>
      <c r="Q394" s="27"/>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row>
    <row r="395" spans="1:42" ht="15.75" customHeight="1" x14ac:dyDescent="0.2">
      <c r="A395" s="12"/>
      <c r="B395" s="12"/>
      <c r="C395" s="12"/>
      <c r="D395" s="12"/>
      <c r="E395" s="12"/>
      <c r="F395" s="12"/>
      <c r="G395" s="12"/>
      <c r="H395" s="12"/>
      <c r="I395" s="12"/>
      <c r="J395" s="12"/>
      <c r="K395" s="27"/>
      <c r="L395" s="12"/>
      <c r="M395" s="12"/>
      <c r="N395" s="12"/>
      <c r="O395" s="27"/>
      <c r="P395" s="27"/>
      <c r="Q395" s="27"/>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row>
    <row r="396" spans="1:42" ht="15.75" customHeight="1" x14ac:dyDescent="0.2">
      <c r="A396" s="12"/>
      <c r="B396" s="12"/>
      <c r="C396" s="12"/>
      <c r="D396" s="12"/>
      <c r="E396" s="12"/>
      <c r="F396" s="12"/>
      <c r="G396" s="12"/>
      <c r="H396" s="12"/>
      <c r="I396" s="12"/>
      <c r="J396" s="12"/>
      <c r="K396" s="27"/>
      <c r="L396" s="12"/>
      <c r="M396" s="12"/>
      <c r="N396" s="12"/>
      <c r="O396" s="27"/>
      <c r="P396" s="27"/>
      <c r="Q396" s="27"/>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row>
    <row r="397" spans="1:42" ht="15.75" customHeight="1" x14ac:dyDescent="0.2">
      <c r="A397" s="12"/>
      <c r="B397" s="12"/>
      <c r="C397" s="12"/>
      <c r="D397" s="12"/>
      <c r="E397" s="12"/>
      <c r="F397" s="12"/>
      <c r="G397" s="12"/>
      <c r="H397" s="12"/>
      <c r="I397" s="12"/>
      <c r="J397" s="12"/>
      <c r="K397" s="27"/>
      <c r="L397" s="12"/>
      <c r="M397" s="12"/>
      <c r="N397" s="12"/>
      <c r="O397" s="27"/>
      <c r="P397" s="27"/>
      <c r="Q397" s="27"/>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row>
    <row r="398" spans="1:42" ht="15.75" customHeight="1" x14ac:dyDescent="0.2">
      <c r="A398" s="12"/>
      <c r="B398" s="12"/>
      <c r="C398" s="12"/>
      <c r="D398" s="12"/>
      <c r="E398" s="12"/>
      <c r="F398" s="12"/>
      <c r="G398" s="12"/>
      <c r="H398" s="12"/>
      <c r="I398" s="12"/>
      <c r="J398" s="12"/>
      <c r="K398" s="27"/>
      <c r="L398" s="12"/>
      <c r="M398" s="12"/>
      <c r="N398" s="12"/>
      <c r="O398" s="27"/>
      <c r="P398" s="27"/>
      <c r="Q398" s="27"/>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row>
    <row r="399" spans="1:42" ht="15.75" customHeight="1" x14ac:dyDescent="0.2">
      <c r="A399" s="12"/>
      <c r="B399" s="12"/>
      <c r="C399" s="12"/>
      <c r="D399" s="12"/>
      <c r="E399" s="12"/>
      <c r="F399" s="12"/>
      <c r="G399" s="12"/>
      <c r="H399" s="12"/>
      <c r="I399" s="12"/>
      <c r="J399" s="12"/>
      <c r="K399" s="27"/>
      <c r="L399" s="12"/>
      <c r="M399" s="12"/>
      <c r="N399" s="12"/>
      <c r="O399" s="27"/>
      <c r="P399" s="27"/>
      <c r="Q399" s="27"/>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row>
    <row r="400" spans="1:42" ht="15.75" customHeight="1" x14ac:dyDescent="0.2">
      <c r="A400" s="12"/>
      <c r="B400" s="12"/>
      <c r="C400" s="12"/>
      <c r="D400" s="12"/>
      <c r="E400" s="12"/>
      <c r="F400" s="12"/>
      <c r="G400" s="12"/>
      <c r="H400" s="12"/>
      <c r="I400" s="12"/>
      <c r="J400" s="12"/>
      <c r="K400" s="27"/>
      <c r="L400" s="12"/>
      <c r="M400" s="12"/>
      <c r="N400" s="12"/>
      <c r="O400" s="27"/>
      <c r="P400" s="27"/>
      <c r="Q400" s="27"/>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row>
    <row r="401" spans="1:42" ht="15.75" customHeight="1" x14ac:dyDescent="0.2">
      <c r="A401" s="12"/>
      <c r="B401" s="12"/>
      <c r="C401" s="12"/>
      <c r="D401" s="12"/>
      <c r="E401" s="12"/>
      <c r="F401" s="12"/>
      <c r="G401" s="12"/>
      <c r="H401" s="12"/>
      <c r="I401" s="12"/>
      <c r="J401" s="12"/>
      <c r="K401" s="27"/>
      <c r="L401" s="12"/>
      <c r="M401" s="12"/>
      <c r="N401" s="12"/>
      <c r="O401" s="27"/>
      <c r="P401" s="27"/>
      <c r="Q401" s="27"/>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row>
    <row r="402" spans="1:42" ht="15.75" customHeight="1" x14ac:dyDescent="0.2">
      <c r="A402" s="12"/>
      <c r="B402" s="12"/>
      <c r="C402" s="12"/>
      <c r="D402" s="12"/>
      <c r="E402" s="12"/>
      <c r="F402" s="12"/>
      <c r="G402" s="12"/>
      <c r="H402" s="12"/>
      <c r="I402" s="12"/>
      <c r="J402" s="12"/>
      <c r="K402" s="27"/>
      <c r="L402" s="12"/>
      <c r="M402" s="12"/>
      <c r="N402" s="12"/>
      <c r="O402" s="27"/>
      <c r="P402" s="27"/>
      <c r="Q402" s="27"/>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row>
    <row r="403" spans="1:42" ht="15.75" customHeight="1" x14ac:dyDescent="0.2">
      <c r="A403" s="12"/>
      <c r="B403" s="12"/>
      <c r="C403" s="12"/>
      <c r="D403" s="12"/>
      <c r="E403" s="12"/>
      <c r="F403" s="12"/>
      <c r="G403" s="12"/>
      <c r="H403" s="12"/>
      <c r="I403" s="12"/>
      <c r="J403" s="12"/>
      <c r="K403" s="27"/>
      <c r="L403" s="12"/>
      <c r="M403" s="12"/>
      <c r="N403" s="12"/>
      <c r="O403" s="27"/>
      <c r="P403" s="27"/>
      <c r="Q403" s="27"/>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row>
    <row r="404" spans="1:42" ht="15.75" customHeight="1" x14ac:dyDescent="0.2">
      <c r="A404" s="12"/>
      <c r="B404" s="12"/>
      <c r="C404" s="12"/>
      <c r="D404" s="12"/>
      <c r="E404" s="12"/>
      <c r="F404" s="12"/>
      <c r="G404" s="12"/>
      <c r="H404" s="12"/>
      <c r="I404" s="12"/>
      <c r="J404" s="12"/>
      <c r="K404" s="27"/>
      <c r="L404" s="12"/>
      <c r="M404" s="12"/>
      <c r="N404" s="12"/>
      <c r="O404" s="27"/>
      <c r="P404" s="27"/>
      <c r="Q404" s="27"/>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row>
    <row r="405" spans="1:42" ht="15.75" customHeight="1" x14ac:dyDescent="0.2">
      <c r="A405" s="12"/>
      <c r="B405" s="12"/>
      <c r="C405" s="12"/>
      <c r="D405" s="12"/>
      <c r="E405" s="12"/>
      <c r="F405" s="12"/>
      <c r="G405" s="12"/>
      <c r="H405" s="12"/>
      <c r="I405" s="12"/>
      <c r="J405" s="12"/>
      <c r="K405" s="27"/>
      <c r="L405" s="12"/>
      <c r="M405" s="12"/>
      <c r="N405" s="12"/>
      <c r="O405" s="27"/>
      <c r="P405" s="27"/>
      <c r="Q405" s="27"/>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row>
    <row r="406" spans="1:42" ht="15.75" customHeight="1" x14ac:dyDescent="0.2">
      <c r="A406" s="12"/>
      <c r="B406" s="12"/>
      <c r="C406" s="12"/>
      <c r="D406" s="12"/>
      <c r="E406" s="12"/>
      <c r="F406" s="12"/>
      <c r="G406" s="12"/>
      <c r="H406" s="12"/>
      <c r="I406" s="12"/>
      <c r="J406" s="12"/>
      <c r="K406" s="27"/>
      <c r="L406" s="12"/>
      <c r="M406" s="12"/>
      <c r="N406" s="12"/>
      <c r="O406" s="27"/>
      <c r="P406" s="27"/>
      <c r="Q406" s="27"/>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row>
    <row r="407" spans="1:42" ht="15.75" customHeight="1" x14ac:dyDescent="0.2">
      <c r="A407" s="12"/>
      <c r="B407" s="12"/>
      <c r="C407" s="12"/>
      <c r="D407" s="12"/>
      <c r="E407" s="12"/>
      <c r="F407" s="12"/>
      <c r="G407" s="12"/>
      <c r="H407" s="12"/>
      <c r="I407" s="12"/>
      <c r="J407" s="12"/>
      <c r="K407" s="27"/>
      <c r="L407" s="12"/>
      <c r="M407" s="12"/>
      <c r="N407" s="12"/>
      <c r="O407" s="27"/>
      <c r="P407" s="27"/>
      <c r="Q407" s="27"/>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row>
    <row r="408" spans="1:42" ht="15.75" customHeight="1" x14ac:dyDescent="0.2">
      <c r="A408" s="12"/>
      <c r="B408" s="12"/>
      <c r="C408" s="12"/>
      <c r="D408" s="12"/>
      <c r="E408" s="12"/>
      <c r="F408" s="12"/>
      <c r="G408" s="12"/>
      <c r="H408" s="12"/>
      <c r="I408" s="12"/>
      <c r="J408" s="12"/>
      <c r="K408" s="27"/>
      <c r="L408" s="12"/>
      <c r="M408" s="12"/>
      <c r="N408" s="12"/>
      <c r="O408" s="27"/>
      <c r="P408" s="27"/>
      <c r="Q408" s="27"/>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row>
    <row r="409" spans="1:42" ht="15.75" customHeight="1" x14ac:dyDescent="0.2">
      <c r="A409" s="12"/>
      <c r="B409" s="12"/>
      <c r="C409" s="12"/>
      <c r="D409" s="12"/>
      <c r="E409" s="12"/>
      <c r="F409" s="12"/>
      <c r="G409" s="12"/>
      <c r="H409" s="12"/>
      <c r="I409" s="12"/>
      <c r="J409" s="12"/>
      <c r="K409" s="27"/>
      <c r="L409" s="12"/>
      <c r="M409" s="12"/>
      <c r="N409" s="12"/>
      <c r="O409" s="27"/>
      <c r="P409" s="27"/>
      <c r="Q409" s="27"/>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row>
    <row r="410" spans="1:42" ht="15.75" customHeight="1" x14ac:dyDescent="0.2">
      <c r="A410" s="12"/>
      <c r="B410" s="12"/>
      <c r="C410" s="12"/>
      <c r="D410" s="12"/>
      <c r="E410" s="12"/>
      <c r="F410" s="12"/>
      <c r="G410" s="12"/>
      <c r="H410" s="12"/>
      <c r="I410" s="12"/>
      <c r="J410" s="12"/>
      <c r="K410" s="27"/>
      <c r="L410" s="12"/>
      <c r="M410" s="12"/>
      <c r="N410" s="12"/>
      <c r="O410" s="27"/>
      <c r="P410" s="27"/>
      <c r="Q410" s="27"/>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row>
    <row r="411" spans="1:42" ht="15.75" customHeight="1" x14ac:dyDescent="0.2">
      <c r="A411" s="12"/>
      <c r="B411" s="12"/>
      <c r="C411" s="12"/>
      <c r="D411" s="12"/>
      <c r="E411" s="12"/>
      <c r="F411" s="12"/>
      <c r="G411" s="12"/>
      <c r="H411" s="12"/>
      <c r="I411" s="12"/>
      <c r="J411" s="12"/>
      <c r="K411" s="27"/>
      <c r="L411" s="12"/>
      <c r="M411" s="12"/>
      <c r="N411" s="12"/>
      <c r="O411" s="27"/>
      <c r="P411" s="27"/>
      <c r="Q411" s="27"/>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row>
    <row r="412" spans="1:42" ht="15.75" customHeight="1" x14ac:dyDescent="0.2">
      <c r="A412" s="12"/>
      <c r="B412" s="12"/>
      <c r="C412" s="12"/>
      <c r="D412" s="12"/>
      <c r="E412" s="12"/>
      <c r="F412" s="12"/>
      <c r="G412" s="12"/>
      <c r="H412" s="12"/>
      <c r="I412" s="12"/>
      <c r="J412" s="12"/>
      <c r="K412" s="27"/>
      <c r="L412" s="12"/>
      <c r="M412" s="12"/>
      <c r="N412" s="12"/>
      <c r="O412" s="27"/>
      <c r="P412" s="27"/>
      <c r="Q412" s="27"/>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row>
    <row r="413" spans="1:42" ht="15.75" customHeight="1" x14ac:dyDescent="0.2">
      <c r="A413" s="12"/>
      <c r="B413" s="12"/>
      <c r="C413" s="12"/>
      <c r="D413" s="12"/>
      <c r="E413" s="12"/>
      <c r="F413" s="12"/>
      <c r="G413" s="12"/>
      <c r="H413" s="12"/>
      <c r="I413" s="12"/>
      <c r="J413" s="12"/>
      <c r="K413" s="27"/>
      <c r="L413" s="12"/>
      <c r="M413" s="12"/>
      <c r="N413" s="12"/>
      <c r="O413" s="27"/>
      <c r="P413" s="27"/>
      <c r="Q413" s="27"/>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row>
    <row r="414" spans="1:42" ht="15.75" customHeight="1" x14ac:dyDescent="0.2">
      <c r="A414" s="12"/>
      <c r="B414" s="12"/>
      <c r="C414" s="12"/>
      <c r="D414" s="12"/>
      <c r="E414" s="12"/>
      <c r="F414" s="12"/>
      <c r="G414" s="12"/>
      <c r="H414" s="12"/>
      <c r="I414" s="12"/>
      <c r="J414" s="12"/>
      <c r="K414" s="27"/>
      <c r="L414" s="12"/>
      <c r="M414" s="12"/>
      <c r="N414" s="12"/>
      <c r="O414" s="27"/>
      <c r="P414" s="27"/>
      <c r="Q414" s="27"/>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row>
    <row r="415" spans="1:42" ht="15.75" customHeight="1" x14ac:dyDescent="0.2">
      <c r="A415" s="12"/>
      <c r="B415" s="12"/>
      <c r="C415" s="12"/>
      <c r="D415" s="12"/>
      <c r="E415" s="12"/>
      <c r="F415" s="12"/>
      <c r="G415" s="12"/>
      <c r="H415" s="12"/>
      <c r="I415" s="12"/>
      <c r="J415" s="12"/>
      <c r="K415" s="27"/>
      <c r="L415" s="12"/>
      <c r="M415" s="12"/>
      <c r="N415" s="12"/>
      <c r="O415" s="27"/>
      <c r="P415" s="27"/>
      <c r="Q415" s="27"/>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row>
    <row r="416" spans="1:42" ht="15.75" customHeight="1" x14ac:dyDescent="0.2">
      <c r="A416" s="12"/>
      <c r="B416" s="12"/>
      <c r="C416" s="12"/>
      <c r="D416" s="12"/>
      <c r="E416" s="12"/>
      <c r="F416" s="12"/>
      <c r="G416" s="12"/>
      <c r="H416" s="12"/>
      <c r="I416" s="12"/>
      <c r="J416" s="12"/>
      <c r="K416" s="27"/>
      <c r="L416" s="12"/>
      <c r="M416" s="12"/>
      <c r="N416" s="12"/>
      <c r="O416" s="27"/>
      <c r="P416" s="27"/>
      <c r="Q416" s="27"/>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row>
    <row r="417" spans="1:42" ht="15.75" customHeight="1" x14ac:dyDescent="0.2">
      <c r="A417" s="12"/>
      <c r="B417" s="12"/>
      <c r="C417" s="12"/>
      <c r="D417" s="12"/>
      <c r="E417" s="12"/>
      <c r="F417" s="12"/>
      <c r="G417" s="12"/>
      <c r="H417" s="12"/>
      <c r="I417" s="12"/>
      <c r="J417" s="12"/>
      <c r="K417" s="27"/>
      <c r="L417" s="12"/>
      <c r="M417" s="12"/>
      <c r="N417" s="12"/>
      <c r="O417" s="27"/>
      <c r="P417" s="27"/>
      <c r="Q417" s="27"/>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row>
    <row r="418" spans="1:42" ht="15.75" customHeight="1" x14ac:dyDescent="0.2">
      <c r="A418" s="12"/>
      <c r="B418" s="12"/>
      <c r="C418" s="12"/>
      <c r="D418" s="12"/>
      <c r="E418" s="12"/>
      <c r="F418" s="12"/>
      <c r="G418" s="12"/>
      <c r="H418" s="12"/>
      <c r="I418" s="12"/>
      <c r="J418" s="12"/>
      <c r="K418" s="27"/>
      <c r="L418" s="12"/>
      <c r="M418" s="12"/>
      <c r="N418" s="12"/>
      <c r="O418" s="27"/>
      <c r="P418" s="27"/>
      <c r="Q418" s="27"/>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row>
    <row r="419" spans="1:42" ht="15.75" customHeight="1" x14ac:dyDescent="0.2">
      <c r="A419" s="12"/>
      <c r="B419" s="12"/>
      <c r="C419" s="12"/>
      <c r="D419" s="12"/>
      <c r="E419" s="12"/>
      <c r="F419" s="12"/>
      <c r="G419" s="12"/>
      <c r="H419" s="12"/>
      <c r="I419" s="12"/>
      <c r="J419" s="12"/>
      <c r="K419" s="27"/>
      <c r="L419" s="12"/>
      <c r="M419" s="12"/>
      <c r="N419" s="12"/>
      <c r="O419" s="27"/>
      <c r="P419" s="27"/>
      <c r="Q419" s="27"/>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row>
    <row r="420" spans="1:42" ht="15.75" customHeight="1" x14ac:dyDescent="0.2">
      <c r="A420" s="12"/>
      <c r="B420" s="12"/>
      <c r="C420" s="12"/>
      <c r="D420" s="12"/>
      <c r="E420" s="12"/>
      <c r="F420" s="12"/>
      <c r="G420" s="12"/>
      <c r="H420" s="12"/>
      <c r="I420" s="12"/>
      <c r="J420" s="12"/>
      <c r="K420" s="27"/>
      <c r="L420" s="12"/>
      <c r="M420" s="12"/>
      <c r="N420" s="12"/>
      <c r="O420" s="27"/>
      <c r="P420" s="27"/>
      <c r="Q420" s="27"/>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row>
    <row r="421" spans="1:42" ht="15.75" customHeight="1" x14ac:dyDescent="0.2">
      <c r="A421" s="12"/>
      <c r="B421" s="12"/>
      <c r="C421" s="12"/>
      <c r="D421" s="12"/>
      <c r="E421" s="12"/>
      <c r="F421" s="12"/>
      <c r="G421" s="12"/>
      <c r="H421" s="12"/>
      <c r="I421" s="12"/>
      <c r="J421" s="12"/>
      <c r="K421" s="27"/>
      <c r="L421" s="12"/>
      <c r="M421" s="12"/>
      <c r="N421" s="12"/>
      <c r="O421" s="27"/>
      <c r="P421" s="27"/>
      <c r="Q421" s="27"/>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row>
    <row r="422" spans="1:42" ht="15.75" customHeight="1" x14ac:dyDescent="0.2">
      <c r="A422" s="12"/>
      <c r="B422" s="12"/>
      <c r="C422" s="12"/>
      <c r="D422" s="12"/>
      <c r="E422" s="12"/>
      <c r="F422" s="12"/>
      <c r="G422" s="12"/>
      <c r="H422" s="12"/>
      <c r="I422" s="12"/>
      <c r="J422" s="12"/>
      <c r="K422" s="27"/>
      <c r="L422" s="12"/>
      <c r="M422" s="12"/>
      <c r="N422" s="12"/>
      <c r="O422" s="27"/>
      <c r="P422" s="27"/>
      <c r="Q422" s="27"/>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row>
    <row r="423" spans="1:42" ht="15.75" customHeight="1" x14ac:dyDescent="0.2">
      <c r="A423" s="12"/>
      <c r="B423" s="12"/>
      <c r="C423" s="12"/>
      <c r="D423" s="12"/>
      <c r="E423" s="12"/>
      <c r="F423" s="12"/>
      <c r="G423" s="12"/>
      <c r="H423" s="12"/>
      <c r="I423" s="12"/>
      <c r="J423" s="12"/>
      <c r="K423" s="27"/>
      <c r="L423" s="12"/>
      <c r="M423" s="12"/>
      <c r="N423" s="12"/>
      <c r="O423" s="27"/>
      <c r="P423" s="27"/>
      <c r="Q423" s="27"/>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row>
    <row r="424" spans="1:42" ht="15.75" customHeight="1" x14ac:dyDescent="0.2">
      <c r="A424" s="12"/>
      <c r="B424" s="12"/>
      <c r="C424" s="12"/>
      <c r="D424" s="12"/>
      <c r="E424" s="12"/>
      <c r="F424" s="12"/>
      <c r="G424" s="12"/>
      <c r="H424" s="12"/>
      <c r="I424" s="12"/>
      <c r="J424" s="12"/>
      <c r="K424" s="27"/>
      <c r="L424" s="12"/>
      <c r="M424" s="12"/>
      <c r="N424" s="12"/>
      <c r="O424" s="27"/>
      <c r="P424" s="27"/>
      <c r="Q424" s="27"/>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row>
    <row r="425" spans="1:42" ht="15.75" customHeight="1" x14ac:dyDescent="0.2">
      <c r="A425" s="12"/>
      <c r="B425" s="12"/>
      <c r="C425" s="12"/>
      <c r="D425" s="12"/>
      <c r="E425" s="12"/>
      <c r="F425" s="12"/>
      <c r="G425" s="12"/>
      <c r="H425" s="12"/>
      <c r="I425" s="12"/>
      <c r="J425" s="12"/>
      <c r="K425" s="27"/>
      <c r="L425" s="12"/>
      <c r="M425" s="12"/>
      <c r="N425" s="12"/>
      <c r="O425" s="27"/>
      <c r="P425" s="27"/>
      <c r="Q425" s="27"/>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row>
    <row r="426" spans="1:42" ht="15.75" customHeight="1" x14ac:dyDescent="0.2">
      <c r="A426" s="12"/>
      <c r="B426" s="12"/>
      <c r="C426" s="12"/>
      <c r="D426" s="12"/>
      <c r="E426" s="12"/>
      <c r="F426" s="12"/>
      <c r="G426" s="12"/>
      <c r="H426" s="12"/>
      <c r="I426" s="12"/>
      <c r="J426" s="12"/>
      <c r="K426" s="27"/>
      <c r="L426" s="12"/>
      <c r="M426" s="12"/>
      <c r="N426" s="12"/>
      <c r="O426" s="27"/>
      <c r="P426" s="27"/>
      <c r="Q426" s="27"/>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row>
    <row r="427" spans="1:42" ht="15.75" customHeight="1" x14ac:dyDescent="0.2">
      <c r="A427" s="12"/>
      <c r="B427" s="12"/>
      <c r="C427" s="12"/>
      <c r="D427" s="12"/>
      <c r="E427" s="12"/>
      <c r="F427" s="12"/>
      <c r="G427" s="12"/>
      <c r="H427" s="12"/>
      <c r="I427" s="12"/>
      <c r="J427" s="12"/>
      <c r="K427" s="27"/>
      <c r="L427" s="12"/>
      <c r="M427" s="12"/>
      <c r="N427" s="12"/>
      <c r="O427" s="27"/>
      <c r="P427" s="27"/>
      <c r="Q427" s="27"/>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row>
    <row r="428" spans="1:42" ht="15.75" customHeight="1" x14ac:dyDescent="0.2">
      <c r="A428" s="12"/>
      <c r="B428" s="12"/>
      <c r="C428" s="12"/>
      <c r="D428" s="12"/>
      <c r="E428" s="12"/>
      <c r="F428" s="12"/>
      <c r="G428" s="12"/>
      <c r="H428" s="12"/>
      <c r="I428" s="12"/>
      <c r="J428" s="12"/>
      <c r="K428" s="27"/>
      <c r="L428" s="12"/>
      <c r="M428" s="12"/>
      <c r="N428" s="12"/>
      <c r="O428" s="27"/>
      <c r="P428" s="27"/>
      <c r="Q428" s="27"/>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row>
    <row r="429" spans="1:42" ht="15.75" customHeight="1" x14ac:dyDescent="0.2">
      <c r="A429" s="12"/>
      <c r="B429" s="12"/>
      <c r="C429" s="12"/>
      <c r="D429" s="12"/>
      <c r="E429" s="12"/>
      <c r="F429" s="12"/>
      <c r="G429" s="12"/>
      <c r="H429" s="12"/>
      <c r="I429" s="12"/>
      <c r="J429" s="12"/>
      <c r="K429" s="27"/>
      <c r="L429" s="12"/>
      <c r="M429" s="12"/>
      <c r="N429" s="12"/>
      <c r="O429" s="27"/>
      <c r="P429" s="27"/>
      <c r="Q429" s="27"/>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row>
    <row r="430" spans="1:42" ht="15.75" customHeight="1" x14ac:dyDescent="0.2">
      <c r="A430" s="12"/>
      <c r="B430" s="12"/>
      <c r="C430" s="12"/>
      <c r="D430" s="12"/>
      <c r="E430" s="12"/>
      <c r="F430" s="12"/>
      <c r="G430" s="12"/>
      <c r="H430" s="12"/>
      <c r="I430" s="12"/>
      <c r="J430" s="12"/>
      <c r="K430" s="27"/>
      <c r="L430" s="12"/>
      <c r="M430" s="12"/>
      <c r="N430" s="12"/>
      <c r="O430" s="27"/>
      <c r="P430" s="27"/>
      <c r="Q430" s="27"/>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row>
    <row r="431" spans="1:42" ht="15.75" customHeight="1" x14ac:dyDescent="0.2">
      <c r="A431" s="12"/>
      <c r="B431" s="12"/>
      <c r="C431" s="12"/>
      <c r="D431" s="12"/>
      <c r="E431" s="12"/>
      <c r="F431" s="12"/>
      <c r="G431" s="12"/>
      <c r="H431" s="12"/>
      <c r="I431" s="12"/>
      <c r="J431" s="12"/>
      <c r="K431" s="27"/>
      <c r="L431" s="12"/>
      <c r="M431" s="12"/>
      <c r="N431" s="12"/>
      <c r="O431" s="27"/>
      <c r="P431" s="27"/>
      <c r="Q431" s="27"/>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row>
    <row r="432" spans="1:42" ht="15.75" customHeight="1" x14ac:dyDescent="0.2">
      <c r="A432" s="12"/>
      <c r="B432" s="12"/>
      <c r="C432" s="12"/>
      <c r="D432" s="12"/>
      <c r="E432" s="12"/>
      <c r="F432" s="12"/>
      <c r="G432" s="12"/>
      <c r="H432" s="12"/>
      <c r="I432" s="12"/>
      <c r="J432" s="12"/>
      <c r="K432" s="27"/>
      <c r="L432" s="12"/>
      <c r="M432" s="12"/>
      <c r="N432" s="12"/>
      <c r="O432" s="27"/>
      <c r="P432" s="27"/>
      <c r="Q432" s="27"/>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row>
    <row r="433" spans="1:42" ht="15.75" customHeight="1" x14ac:dyDescent="0.2">
      <c r="A433" s="12"/>
      <c r="B433" s="12"/>
      <c r="C433" s="12"/>
      <c r="D433" s="12"/>
      <c r="E433" s="12"/>
      <c r="F433" s="12"/>
      <c r="G433" s="12"/>
      <c r="H433" s="12"/>
      <c r="I433" s="12"/>
      <c r="J433" s="12"/>
      <c r="K433" s="27"/>
      <c r="L433" s="12"/>
      <c r="M433" s="12"/>
      <c r="N433" s="12"/>
      <c r="O433" s="27"/>
      <c r="P433" s="27"/>
      <c r="Q433" s="27"/>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row>
    <row r="434" spans="1:42" ht="15.75" customHeight="1" x14ac:dyDescent="0.2">
      <c r="A434" s="12"/>
      <c r="B434" s="12"/>
      <c r="C434" s="12"/>
      <c r="D434" s="12"/>
      <c r="E434" s="12"/>
      <c r="F434" s="12"/>
      <c r="G434" s="12"/>
      <c r="H434" s="12"/>
      <c r="I434" s="12"/>
      <c r="J434" s="12"/>
      <c r="K434" s="27"/>
      <c r="L434" s="12"/>
      <c r="M434" s="12"/>
      <c r="N434" s="12"/>
      <c r="O434" s="27"/>
      <c r="P434" s="27"/>
      <c r="Q434" s="27"/>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row>
    <row r="435" spans="1:42" ht="15.75" customHeight="1" x14ac:dyDescent="0.2">
      <c r="A435" s="12"/>
      <c r="B435" s="12"/>
      <c r="C435" s="12"/>
      <c r="D435" s="12"/>
      <c r="E435" s="12"/>
      <c r="F435" s="12"/>
      <c r="G435" s="12"/>
      <c r="H435" s="12"/>
      <c r="I435" s="12"/>
      <c r="J435" s="12"/>
      <c r="K435" s="27"/>
      <c r="L435" s="12"/>
      <c r="M435" s="12"/>
      <c r="N435" s="12"/>
      <c r="O435" s="27"/>
      <c r="P435" s="27"/>
      <c r="Q435" s="27"/>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row>
    <row r="436" spans="1:42" ht="15.75" customHeight="1" x14ac:dyDescent="0.2">
      <c r="A436" s="12"/>
      <c r="B436" s="12"/>
      <c r="C436" s="12"/>
      <c r="D436" s="12"/>
      <c r="E436" s="12"/>
      <c r="F436" s="12"/>
      <c r="G436" s="12"/>
      <c r="H436" s="12"/>
      <c r="I436" s="12"/>
      <c r="J436" s="12"/>
      <c r="K436" s="27"/>
      <c r="L436" s="12"/>
      <c r="M436" s="12"/>
      <c r="N436" s="12"/>
      <c r="O436" s="27"/>
      <c r="P436" s="27"/>
      <c r="Q436" s="27"/>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row>
    <row r="437" spans="1:42" ht="15.75" customHeight="1" x14ac:dyDescent="0.2">
      <c r="A437" s="12"/>
      <c r="B437" s="12"/>
      <c r="C437" s="12"/>
      <c r="D437" s="12"/>
      <c r="E437" s="12"/>
      <c r="F437" s="12"/>
      <c r="G437" s="12"/>
      <c r="H437" s="12"/>
      <c r="I437" s="12"/>
      <c r="J437" s="12"/>
      <c r="K437" s="27"/>
      <c r="L437" s="12"/>
      <c r="M437" s="12"/>
      <c r="N437" s="12"/>
      <c r="O437" s="27"/>
      <c r="P437" s="27"/>
      <c r="Q437" s="27"/>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row>
    <row r="438" spans="1:42" ht="15.75" customHeight="1" x14ac:dyDescent="0.2">
      <c r="A438" s="12"/>
      <c r="B438" s="12"/>
      <c r="C438" s="12"/>
      <c r="D438" s="12"/>
      <c r="E438" s="12"/>
      <c r="F438" s="12"/>
      <c r="G438" s="12"/>
      <c r="H438" s="12"/>
      <c r="I438" s="12"/>
      <c r="J438" s="12"/>
      <c r="K438" s="27"/>
      <c r="L438" s="12"/>
      <c r="M438" s="12"/>
      <c r="N438" s="12"/>
      <c r="O438" s="27"/>
      <c r="P438" s="27"/>
      <c r="Q438" s="27"/>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row>
    <row r="439" spans="1:42" ht="15.75" customHeight="1" x14ac:dyDescent="0.2">
      <c r="A439" s="12"/>
      <c r="B439" s="12"/>
      <c r="C439" s="12"/>
      <c r="D439" s="12"/>
      <c r="E439" s="12"/>
      <c r="F439" s="12"/>
      <c r="G439" s="12"/>
      <c r="H439" s="12"/>
      <c r="I439" s="12"/>
      <c r="J439" s="12"/>
      <c r="K439" s="27"/>
      <c r="L439" s="12"/>
      <c r="M439" s="12"/>
      <c r="N439" s="12"/>
      <c r="O439" s="27"/>
      <c r="P439" s="27"/>
      <c r="Q439" s="27"/>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row>
    <row r="440" spans="1:42" ht="15.75" customHeight="1" x14ac:dyDescent="0.2">
      <c r="A440" s="12"/>
      <c r="B440" s="12"/>
      <c r="C440" s="12"/>
      <c r="D440" s="12"/>
      <c r="E440" s="12"/>
      <c r="F440" s="12"/>
      <c r="G440" s="12"/>
      <c r="H440" s="12"/>
      <c r="I440" s="12"/>
      <c r="J440" s="12"/>
      <c r="K440" s="27"/>
      <c r="L440" s="12"/>
      <c r="M440" s="12"/>
      <c r="N440" s="12"/>
      <c r="O440" s="27"/>
      <c r="P440" s="27"/>
      <c r="Q440" s="27"/>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row>
    <row r="441" spans="1:42" ht="15.75" customHeight="1" x14ac:dyDescent="0.2">
      <c r="A441" s="12"/>
      <c r="B441" s="12"/>
      <c r="C441" s="12"/>
      <c r="D441" s="12"/>
      <c r="E441" s="12"/>
      <c r="F441" s="12"/>
      <c r="G441" s="12"/>
      <c r="H441" s="12"/>
      <c r="I441" s="12"/>
      <c r="J441" s="12"/>
      <c r="K441" s="27"/>
      <c r="L441" s="12"/>
      <c r="M441" s="12"/>
      <c r="N441" s="12"/>
      <c r="O441" s="27"/>
      <c r="P441" s="27"/>
      <c r="Q441" s="27"/>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row>
    <row r="442" spans="1:42" ht="15.75" customHeight="1" x14ac:dyDescent="0.2">
      <c r="A442" s="12"/>
      <c r="B442" s="12"/>
      <c r="C442" s="12"/>
      <c r="D442" s="12"/>
      <c r="E442" s="12"/>
      <c r="F442" s="12"/>
      <c r="G442" s="12"/>
      <c r="H442" s="12"/>
      <c r="I442" s="12"/>
      <c r="J442" s="12"/>
      <c r="K442" s="27"/>
      <c r="L442" s="12"/>
      <c r="M442" s="12"/>
      <c r="N442" s="12"/>
      <c r="O442" s="27"/>
      <c r="P442" s="27"/>
      <c r="Q442" s="27"/>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row>
    <row r="443" spans="1:42" ht="15.75" customHeight="1" x14ac:dyDescent="0.2">
      <c r="A443" s="12"/>
      <c r="B443" s="12"/>
      <c r="C443" s="12"/>
      <c r="D443" s="12"/>
      <c r="E443" s="12"/>
      <c r="F443" s="12"/>
      <c r="G443" s="12"/>
      <c r="H443" s="12"/>
      <c r="I443" s="12"/>
      <c r="J443" s="12"/>
      <c r="K443" s="27"/>
      <c r="L443" s="12"/>
      <c r="M443" s="12"/>
      <c r="N443" s="12"/>
      <c r="O443" s="27"/>
      <c r="P443" s="27"/>
      <c r="Q443" s="27"/>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row>
    <row r="444" spans="1:42" ht="15.75" customHeight="1" x14ac:dyDescent="0.2">
      <c r="A444" s="12"/>
      <c r="B444" s="12"/>
      <c r="C444" s="12"/>
      <c r="D444" s="12"/>
      <c r="E444" s="12"/>
      <c r="F444" s="12"/>
      <c r="G444" s="12"/>
      <c r="H444" s="12"/>
      <c r="I444" s="12"/>
      <c r="J444" s="12"/>
      <c r="K444" s="27"/>
      <c r="L444" s="12"/>
      <c r="M444" s="12"/>
      <c r="N444" s="12"/>
      <c r="O444" s="27"/>
      <c r="P444" s="27"/>
      <c r="Q444" s="27"/>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row>
    <row r="445" spans="1:42" ht="15.75" customHeight="1" x14ac:dyDescent="0.2">
      <c r="A445" s="12"/>
      <c r="B445" s="12"/>
      <c r="C445" s="12"/>
      <c r="D445" s="12"/>
      <c r="E445" s="12"/>
      <c r="F445" s="12"/>
      <c r="G445" s="12"/>
      <c r="H445" s="12"/>
      <c r="I445" s="12"/>
      <c r="J445" s="12"/>
      <c r="K445" s="27"/>
      <c r="L445" s="12"/>
      <c r="M445" s="12"/>
      <c r="N445" s="12"/>
      <c r="O445" s="27"/>
      <c r="P445" s="27"/>
      <c r="Q445" s="27"/>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row>
    <row r="446" spans="1:42" ht="15.75" customHeight="1" x14ac:dyDescent="0.2">
      <c r="A446" s="12"/>
      <c r="B446" s="12"/>
      <c r="C446" s="12"/>
      <c r="D446" s="12"/>
      <c r="E446" s="12"/>
      <c r="F446" s="12"/>
      <c r="G446" s="12"/>
      <c r="H446" s="12"/>
      <c r="I446" s="12"/>
      <c r="J446" s="12"/>
      <c r="K446" s="27"/>
      <c r="L446" s="12"/>
      <c r="M446" s="12"/>
      <c r="N446" s="12"/>
      <c r="O446" s="27"/>
      <c r="P446" s="27"/>
      <c r="Q446" s="27"/>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row>
    <row r="447" spans="1:42" ht="15.75" customHeight="1" x14ac:dyDescent="0.2">
      <c r="A447" s="12"/>
      <c r="B447" s="12"/>
      <c r="C447" s="12"/>
      <c r="D447" s="12"/>
      <c r="E447" s="12"/>
      <c r="F447" s="12"/>
      <c r="G447" s="12"/>
      <c r="H447" s="12"/>
      <c r="I447" s="12"/>
      <c r="J447" s="12"/>
      <c r="K447" s="27"/>
      <c r="L447" s="12"/>
      <c r="M447" s="12"/>
      <c r="N447" s="12"/>
      <c r="O447" s="27"/>
      <c r="P447" s="27"/>
      <c r="Q447" s="27"/>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row>
    <row r="448" spans="1:42" ht="15.75" customHeight="1" x14ac:dyDescent="0.2">
      <c r="A448" s="12"/>
      <c r="B448" s="12"/>
      <c r="C448" s="12"/>
      <c r="D448" s="12"/>
      <c r="E448" s="12"/>
      <c r="F448" s="12"/>
      <c r="G448" s="12"/>
      <c r="H448" s="12"/>
      <c r="I448" s="12"/>
      <c r="J448" s="12"/>
      <c r="K448" s="27"/>
      <c r="L448" s="12"/>
      <c r="M448" s="12"/>
      <c r="N448" s="12"/>
      <c r="O448" s="27"/>
      <c r="P448" s="27"/>
      <c r="Q448" s="27"/>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row>
    <row r="449" spans="1:42" ht="15.75" customHeight="1" x14ac:dyDescent="0.2">
      <c r="A449" s="12"/>
      <c r="B449" s="12"/>
      <c r="C449" s="12"/>
      <c r="D449" s="12"/>
      <c r="E449" s="12"/>
      <c r="F449" s="12"/>
      <c r="G449" s="12"/>
      <c r="H449" s="12"/>
      <c r="I449" s="12"/>
      <c r="J449" s="12"/>
      <c r="K449" s="27"/>
      <c r="L449" s="12"/>
      <c r="M449" s="12"/>
      <c r="N449" s="12"/>
      <c r="O449" s="27"/>
      <c r="P449" s="27"/>
      <c r="Q449" s="27"/>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row>
    <row r="450" spans="1:42" ht="15.75" customHeight="1" x14ac:dyDescent="0.2">
      <c r="A450" s="12"/>
      <c r="B450" s="12"/>
      <c r="C450" s="12"/>
      <c r="D450" s="12"/>
      <c r="E450" s="12"/>
      <c r="F450" s="12"/>
      <c r="G450" s="12"/>
      <c r="H450" s="12"/>
      <c r="I450" s="12"/>
      <c r="J450" s="12"/>
      <c r="K450" s="27"/>
      <c r="L450" s="12"/>
      <c r="M450" s="12"/>
      <c r="N450" s="12"/>
      <c r="O450" s="27"/>
      <c r="P450" s="27"/>
      <c r="Q450" s="27"/>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row>
    <row r="451" spans="1:42" ht="15.75" customHeight="1" x14ac:dyDescent="0.2">
      <c r="A451" s="12"/>
      <c r="B451" s="12"/>
      <c r="C451" s="12"/>
      <c r="D451" s="12"/>
      <c r="E451" s="12"/>
      <c r="F451" s="12"/>
      <c r="G451" s="12"/>
      <c r="H451" s="12"/>
      <c r="I451" s="12"/>
      <c r="J451" s="12"/>
      <c r="K451" s="27"/>
      <c r="L451" s="12"/>
      <c r="M451" s="12"/>
      <c r="N451" s="12"/>
      <c r="O451" s="27"/>
      <c r="P451" s="27"/>
      <c r="Q451" s="27"/>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row>
    <row r="452" spans="1:42" ht="15.75" customHeight="1" x14ac:dyDescent="0.2">
      <c r="A452" s="12"/>
      <c r="B452" s="12"/>
      <c r="C452" s="12"/>
      <c r="D452" s="12"/>
      <c r="E452" s="12"/>
      <c r="F452" s="12"/>
      <c r="G452" s="12"/>
      <c r="H452" s="12"/>
      <c r="I452" s="12"/>
      <c r="J452" s="12"/>
      <c r="K452" s="27"/>
      <c r="L452" s="12"/>
      <c r="M452" s="12"/>
      <c r="N452" s="12"/>
      <c r="O452" s="27"/>
      <c r="P452" s="27"/>
      <c r="Q452" s="27"/>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row>
    <row r="453" spans="1:42" ht="15.75" customHeight="1" x14ac:dyDescent="0.2">
      <c r="A453" s="12"/>
      <c r="B453" s="12"/>
      <c r="C453" s="12"/>
      <c r="D453" s="12"/>
      <c r="E453" s="12"/>
      <c r="F453" s="12"/>
      <c r="G453" s="12"/>
      <c r="H453" s="12"/>
      <c r="I453" s="12"/>
      <c r="J453" s="12"/>
      <c r="K453" s="27"/>
      <c r="L453" s="12"/>
      <c r="M453" s="12"/>
      <c r="N453" s="12"/>
      <c r="O453" s="27"/>
      <c r="P453" s="27"/>
      <c r="Q453" s="27"/>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row>
    <row r="454" spans="1:42" ht="15.75" customHeight="1" x14ac:dyDescent="0.2">
      <c r="A454" s="12"/>
      <c r="B454" s="12"/>
      <c r="C454" s="12"/>
      <c r="D454" s="12"/>
      <c r="E454" s="12"/>
      <c r="F454" s="12"/>
      <c r="G454" s="12"/>
      <c r="H454" s="12"/>
      <c r="I454" s="12"/>
      <c r="J454" s="12"/>
      <c r="K454" s="27"/>
      <c r="L454" s="12"/>
      <c r="M454" s="12"/>
      <c r="N454" s="12"/>
      <c r="O454" s="27"/>
      <c r="P454" s="27"/>
      <c r="Q454" s="27"/>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row>
    <row r="455" spans="1:42" ht="15.75" customHeight="1" x14ac:dyDescent="0.2">
      <c r="A455" s="12"/>
      <c r="B455" s="12"/>
      <c r="C455" s="12"/>
      <c r="D455" s="12"/>
      <c r="E455" s="12"/>
      <c r="F455" s="12"/>
      <c r="G455" s="12"/>
      <c r="H455" s="12"/>
      <c r="I455" s="12"/>
      <c r="J455" s="12"/>
      <c r="K455" s="27"/>
      <c r="L455" s="12"/>
      <c r="M455" s="12"/>
      <c r="N455" s="12"/>
      <c r="O455" s="27"/>
      <c r="P455" s="27"/>
      <c r="Q455" s="27"/>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row>
    <row r="456" spans="1:42" ht="15.75" customHeight="1" x14ac:dyDescent="0.2">
      <c r="A456" s="12"/>
      <c r="B456" s="12"/>
      <c r="C456" s="12"/>
      <c r="D456" s="12"/>
      <c r="E456" s="12"/>
      <c r="F456" s="12"/>
      <c r="G456" s="12"/>
      <c r="H456" s="12"/>
      <c r="I456" s="12"/>
      <c r="J456" s="12"/>
      <c r="K456" s="27"/>
      <c r="L456" s="12"/>
      <c r="M456" s="12"/>
      <c r="N456" s="12"/>
      <c r="O456" s="27"/>
      <c r="P456" s="27"/>
      <c r="Q456" s="27"/>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row>
    <row r="457" spans="1:42" ht="15.75" customHeight="1" x14ac:dyDescent="0.2">
      <c r="A457" s="12"/>
      <c r="B457" s="12"/>
      <c r="C457" s="12"/>
      <c r="D457" s="12"/>
      <c r="E457" s="12"/>
      <c r="F457" s="12"/>
      <c r="G457" s="12"/>
      <c r="H457" s="12"/>
      <c r="I457" s="12"/>
      <c r="J457" s="12"/>
      <c r="K457" s="27"/>
      <c r="L457" s="12"/>
      <c r="M457" s="12"/>
      <c r="N457" s="12"/>
      <c r="O457" s="27"/>
      <c r="P457" s="27"/>
      <c r="Q457" s="27"/>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row>
    <row r="458" spans="1:42" ht="15.75" customHeight="1" x14ac:dyDescent="0.2">
      <c r="A458" s="12"/>
      <c r="B458" s="12"/>
      <c r="C458" s="12"/>
      <c r="D458" s="12"/>
      <c r="E458" s="12"/>
      <c r="F458" s="12"/>
      <c r="G458" s="12"/>
      <c r="H458" s="12"/>
      <c r="I458" s="12"/>
      <c r="J458" s="12"/>
      <c r="K458" s="27"/>
      <c r="L458" s="12"/>
      <c r="M458" s="12"/>
      <c r="N458" s="12"/>
      <c r="O458" s="27"/>
      <c r="P458" s="27"/>
      <c r="Q458" s="27"/>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row>
    <row r="459" spans="1:42" ht="15.75" customHeight="1" x14ac:dyDescent="0.2">
      <c r="A459" s="12"/>
      <c r="B459" s="12"/>
      <c r="C459" s="12"/>
      <c r="D459" s="12"/>
      <c r="E459" s="12"/>
      <c r="F459" s="12"/>
      <c r="G459" s="12"/>
      <c r="H459" s="12"/>
      <c r="I459" s="12"/>
      <c r="J459" s="12"/>
      <c r="K459" s="27"/>
      <c r="L459" s="12"/>
      <c r="M459" s="12"/>
      <c r="N459" s="12"/>
      <c r="O459" s="27"/>
      <c r="P459" s="27"/>
      <c r="Q459" s="27"/>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row>
    <row r="460" spans="1:42" ht="15.75" customHeight="1" x14ac:dyDescent="0.2">
      <c r="A460" s="12"/>
      <c r="B460" s="12"/>
      <c r="C460" s="12"/>
      <c r="D460" s="12"/>
      <c r="E460" s="12"/>
      <c r="F460" s="12"/>
      <c r="G460" s="12"/>
      <c r="H460" s="12"/>
      <c r="I460" s="12"/>
      <c r="J460" s="12"/>
      <c r="K460" s="27"/>
      <c r="L460" s="12"/>
      <c r="M460" s="12"/>
      <c r="N460" s="12"/>
      <c r="O460" s="27"/>
      <c r="P460" s="27"/>
      <c r="Q460" s="27"/>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row>
    <row r="461" spans="1:42" ht="15.75" customHeight="1" x14ac:dyDescent="0.2">
      <c r="A461" s="12"/>
      <c r="B461" s="12"/>
      <c r="C461" s="12"/>
      <c r="D461" s="12"/>
      <c r="E461" s="12"/>
      <c r="F461" s="12"/>
      <c r="G461" s="12"/>
      <c r="H461" s="12"/>
      <c r="I461" s="12"/>
      <c r="J461" s="12"/>
      <c r="K461" s="27"/>
      <c r="L461" s="12"/>
      <c r="M461" s="12"/>
      <c r="N461" s="12"/>
      <c r="O461" s="27"/>
      <c r="P461" s="27"/>
      <c r="Q461" s="27"/>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row>
    <row r="462" spans="1:42" ht="15.75" customHeight="1" x14ac:dyDescent="0.2">
      <c r="A462" s="12"/>
      <c r="B462" s="12"/>
      <c r="C462" s="12"/>
      <c r="D462" s="12"/>
      <c r="E462" s="12"/>
      <c r="F462" s="12"/>
      <c r="G462" s="12"/>
      <c r="H462" s="12"/>
      <c r="I462" s="12"/>
      <c r="J462" s="12"/>
      <c r="K462" s="27"/>
      <c r="L462" s="12"/>
      <c r="M462" s="12"/>
      <c r="N462" s="12"/>
      <c r="O462" s="27"/>
      <c r="P462" s="27"/>
      <c r="Q462" s="27"/>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row>
    <row r="463" spans="1:42" ht="15.75" customHeight="1" x14ac:dyDescent="0.2">
      <c r="A463" s="12"/>
      <c r="B463" s="12"/>
      <c r="C463" s="12"/>
      <c r="D463" s="12"/>
      <c r="E463" s="12"/>
      <c r="F463" s="12"/>
      <c r="G463" s="12"/>
      <c r="H463" s="12"/>
      <c r="I463" s="12"/>
      <c r="J463" s="12"/>
      <c r="K463" s="27"/>
      <c r="L463" s="12"/>
      <c r="M463" s="12"/>
      <c r="N463" s="12"/>
      <c r="O463" s="27"/>
      <c r="P463" s="27"/>
      <c r="Q463" s="27"/>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row>
    <row r="464" spans="1:42" ht="15.75" customHeight="1" x14ac:dyDescent="0.2">
      <c r="A464" s="12"/>
      <c r="B464" s="12"/>
      <c r="C464" s="12"/>
      <c r="D464" s="12"/>
      <c r="E464" s="12"/>
      <c r="F464" s="12"/>
      <c r="G464" s="12"/>
      <c r="H464" s="12"/>
      <c r="I464" s="12"/>
      <c r="J464" s="12"/>
      <c r="K464" s="27"/>
      <c r="L464" s="12"/>
      <c r="M464" s="12"/>
      <c r="N464" s="12"/>
      <c r="O464" s="27"/>
      <c r="P464" s="27"/>
      <c r="Q464" s="27"/>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row>
    <row r="465" spans="1:42" ht="15.75" customHeight="1" x14ac:dyDescent="0.2">
      <c r="A465" s="12"/>
      <c r="B465" s="12"/>
      <c r="C465" s="12"/>
      <c r="D465" s="12"/>
      <c r="E465" s="12"/>
      <c r="F465" s="12"/>
      <c r="G465" s="12"/>
      <c r="H465" s="12"/>
      <c r="I465" s="12"/>
      <c r="J465" s="12"/>
      <c r="K465" s="27"/>
      <c r="L465" s="12"/>
      <c r="M465" s="12"/>
      <c r="N465" s="12"/>
      <c r="O465" s="27"/>
      <c r="P465" s="27"/>
      <c r="Q465" s="27"/>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row>
    <row r="466" spans="1:42" ht="15.75" customHeight="1" x14ac:dyDescent="0.2">
      <c r="A466" s="12"/>
      <c r="B466" s="12"/>
      <c r="C466" s="12"/>
      <c r="D466" s="12"/>
      <c r="E466" s="12"/>
      <c r="F466" s="12"/>
      <c r="G466" s="12"/>
      <c r="H466" s="12"/>
      <c r="I466" s="12"/>
      <c r="J466" s="12"/>
      <c r="K466" s="27"/>
      <c r="L466" s="12"/>
      <c r="M466" s="12"/>
      <c r="N466" s="12"/>
      <c r="O466" s="27"/>
      <c r="P466" s="27"/>
      <c r="Q466" s="27"/>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row>
    <row r="467" spans="1:42" ht="15.75" customHeight="1" x14ac:dyDescent="0.2">
      <c r="A467" s="12"/>
      <c r="B467" s="12"/>
      <c r="C467" s="12"/>
      <c r="D467" s="12"/>
      <c r="E467" s="12"/>
      <c r="F467" s="12"/>
      <c r="G467" s="12"/>
      <c r="H467" s="12"/>
      <c r="I467" s="12"/>
      <c r="J467" s="12"/>
      <c r="K467" s="27"/>
      <c r="L467" s="12"/>
      <c r="M467" s="12"/>
      <c r="N467" s="12"/>
      <c r="O467" s="27"/>
      <c r="P467" s="27"/>
      <c r="Q467" s="27"/>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row>
    <row r="468" spans="1:42" ht="15.75" customHeight="1" x14ac:dyDescent="0.2">
      <c r="A468" s="12"/>
      <c r="B468" s="12"/>
      <c r="C468" s="12"/>
      <c r="D468" s="12"/>
      <c r="E468" s="12"/>
      <c r="F468" s="12"/>
      <c r="G468" s="12"/>
      <c r="H468" s="12"/>
      <c r="I468" s="12"/>
      <c r="J468" s="12"/>
      <c r="K468" s="27"/>
      <c r="L468" s="12"/>
      <c r="M468" s="12"/>
      <c r="N468" s="12"/>
      <c r="O468" s="27"/>
      <c r="P468" s="27"/>
      <c r="Q468" s="27"/>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row>
    <row r="469" spans="1:42" ht="15.75" customHeight="1" x14ac:dyDescent="0.2">
      <c r="A469" s="12"/>
      <c r="B469" s="12"/>
      <c r="C469" s="12"/>
      <c r="D469" s="12"/>
      <c r="E469" s="12"/>
      <c r="F469" s="12"/>
      <c r="G469" s="12"/>
      <c r="H469" s="12"/>
      <c r="I469" s="12"/>
      <c r="J469" s="12"/>
      <c r="K469" s="27"/>
      <c r="L469" s="12"/>
      <c r="M469" s="12"/>
      <c r="N469" s="12"/>
      <c r="O469" s="27"/>
      <c r="P469" s="27"/>
      <c r="Q469" s="27"/>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row>
    <row r="470" spans="1:42" ht="15.75" customHeight="1" x14ac:dyDescent="0.2">
      <c r="A470" s="12"/>
      <c r="B470" s="12"/>
      <c r="C470" s="12"/>
      <c r="D470" s="12"/>
      <c r="E470" s="12"/>
      <c r="F470" s="12"/>
      <c r="G470" s="12"/>
      <c r="H470" s="12"/>
      <c r="I470" s="12"/>
      <c r="J470" s="12"/>
      <c r="K470" s="27"/>
      <c r="L470" s="12"/>
      <c r="M470" s="12"/>
      <c r="N470" s="12"/>
      <c r="O470" s="27"/>
      <c r="P470" s="27"/>
      <c r="Q470" s="27"/>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row>
    <row r="471" spans="1:42" ht="15.75" customHeight="1" x14ac:dyDescent="0.2">
      <c r="A471" s="12"/>
      <c r="B471" s="12"/>
      <c r="C471" s="12"/>
      <c r="D471" s="12"/>
      <c r="E471" s="12"/>
      <c r="F471" s="12"/>
      <c r="G471" s="12"/>
      <c r="H471" s="12"/>
      <c r="I471" s="12"/>
      <c r="J471" s="12"/>
      <c r="K471" s="27"/>
      <c r="L471" s="12"/>
      <c r="M471" s="12"/>
      <c r="N471" s="12"/>
      <c r="O471" s="27"/>
      <c r="P471" s="27"/>
      <c r="Q471" s="27"/>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row>
    <row r="472" spans="1:42" ht="15.75" customHeight="1" x14ac:dyDescent="0.2">
      <c r="A472" s="12"/>
      <c r="B472" s="12"/>
      <c r="C472" s="12"/>
      <c r="D472" s="12"/>
      <c r="E472" s="12"/>
      <c r="F472" s="12"/>
      <c r="G472" s="12"/>
      <c r="H472" s="12"/>
      <c r="I472" s="12"/>
      <c r="J472" s="12"/>
      <c r="K472" s="27"/>
      <c r="L472" s="12"/>
      <c r="M472" s="12"/>
      <c r="N472" s="12"/>
      <c r="O472" s="27"/>
      <c r="P472" s="27"/>
      <c r="Q472" s="27"/>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row>
    <row r="473" spans="1:42" ht="15.75" customHeight="1" x14ac:dyDescent="0.2">
      <c r="A473" s="12"/>
      <c r="B473" s="12"/>
      <c r="C473" s="12"/>
      <c r="D473" s="12"/>
      <c r="E473" s="12"/>
      <c r="F473" s="12"/>
      <c r="G473" s="12"/>
      <c r="H473" s="12"/>
      <c r="I473" s="12"/>
      <c r="J473" s="12"/>
      <c r="K473" s="27"/>
      <c r="L473" s="12"/>
      <c r="M473" s="12"/>
      <c r="N473" s="12"/>
      <c r="O473" s="27"/>
      <c r="P473" s="27"/>
      <c r="Q473" s="27"/>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row>
    <row r="474" spans="1:42" ht="15.75" customHeight="1" x14ac:dyDescent="0.2">
      <c r="A474" s="12"/>
      <c r="B474" s="12"/>
      <c r="C474" s="12"/>
      <c r="D474" s="12"/>
      <c r="E474" s="12"/>
      <c r="F474" s="12"/>
      <c r="G474" s="12"/>
      <c r="H474" s="12"/>
      <c r="I474" s="12"/>
      <c r="J474" s="12"/>
      <c r="K474" s="27"/>
      <c r="L474" s="12"/>
      <c r="M474" s="12"/>
      <c r="N474" s="12"/>
      <c r="O474" s="27"/>
      <c r="P474" s="27"/>
      <c r="Q474" s="27"/>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row>
    <row r="475" spans="1:42" ht="15.75" customHeight="1" x14ac:dyDescent="0.2">
      <c r="A475" s="12"/>
      <c r="B475" s="12"/>
      <c r="C475" s="12"/>
      <c r="D475" s="12"/>
      <c r="E475" s="12"/>
      <c r="F475" s="12"/>
      <c r="G475" s="12"/>
      <c r="H475" s="12"/>
      <c r="I475" s="12"/>
      <c r="J475" s="12"/>
      <c r="K475" s="27"/>
      <c r="L475" s="12"/>
      <c r="M475" s="12"/>
      <c r="N475" s="12"/>
      <c r="O475" s="27"/>
      <c r="P475" s="27"/>
      <c r="Q475" s="27"/>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row>
    <row r="476" spans="1:42" ht="15.75" customHeight="1" x14ac:dyDescent="0.2">
      <c r="A476" s="12"/>
      <c r="B476" s="12"/>
      <c r="C476" s="12"/>
      <c r="D476" s="12"/>
      <c r="E476" s="12"/>
      <c r="F476" s="12"/>
      <c r="G476" s="12"/>
      <c r="H476" s="12"/>
      <c r="I476" s="12"/>
      <c r="J476" s="12"/>
      <c r="K476" s="27"/>
      <c r="L476" s="12"/>
      <c r="M476" s="12"/>
      <c r="N476" s="12"/>
      <c r="O476" s="27"/>
      <c r="P476" s="27"/>
      <c r="Q476" s="27"/>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row>
    <row r="477" spans="1:42" ht="15.75" customHeight="1" x14ac:dyDescent="0.2">
      <c r="A477" s="12"/>
      <c r="B477" s="12"/>
      <c r="C477" s="12"/>
      <c r="D477" s="12"/>
      <c r="E477" s="12"/>
      <c r="F477" s="12"/>
      <c r="G477" s="12"/>
      <c r="H477" s="12"/>
      <c r="I477" s="12"/>
      <c r="J477" s="12"/>
      <c r="K477" s="27"/>
      <c r="L477" s="12"/>
      <c r="M477" s="12"/>
      <c r="N477" s="12"/>
      <c r="O477" s="27"/>
      <c r="P477" s="27"/>
      <c r="Q477" s="27"/>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row>
    <row r="478" spans="1:42" ht="15.75" customHeight="1" x14ac:dyDescent="0.2">
      <c r="A478" s="12"/>
      <c r="B478" s="12"/>
      <c r="C478" s="12"/>
      <c r="D478" s="12"/>
      <c r="E478" s="12"/>
      <c r="F478" s="12"/>
      <c r="G478" s="12"/>
      <c r="H478" s="12"/>
      <c r="I478" s="12"/>
      <c r="J478" s="12"/>
      <c r="K478" s="27"/>
      <c r="L478" s="12"/>
      <c r="M478" s="12"/>
      <c r="N478" s="12"/>
      <c r="O478" s="27"/>
      <c r="P478" s="27"/>
      <c r="Q478" s="27"/>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row>
    <row r="479" spans="1:42" ht="15.75" customHeight="1" x14ac:dyDescent="0.2">
      <c r="A479" s="12"/>
      <c r="B479" s="12"/>
      <c r="C479" s="12"/>
      <c r="D479" s="12"/>
      <c r="E479" s="12"/>
      <c r="F479" s="12"/>
      <c r="G479" s="12"/>
      <c r="H479" s="12"/>
      <c r="I479" s="12"/>
      <c r="J479" s="12"/>
      <c r="K479" s="27"/>
      <c r="L479" s="12"/>
      <c r="M479" s="12"/>
      <c r="N479" s="12"/>
      <c r="O479" s="27"/>
      <c r="P479" s="27"/>
      <c r="Q479" s="27"/>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row>
    <row r="480" spans="1:42" ht="15.75" customHeight="1" x14ac:dyDescent="0.2">
      <c r="A480" s="12"/>
      <c r="B480" s="12"/>
      <c r="C480" s="12"/>
      <c r="D480" s="12"/>
      <c r="E480" s="12"/>
      <c r="F480" s="12"/>
      <c r="G480" s="12"/>
      <c r="H480" s="12"/>
      <c r="I480" s="12"/>
      <c r="J480" s="12"/>
      <c r="K480" s="27"/>
      <c r="L480" s="12"/>
      <c r="M480" s="12"/>
      <c r="N480" s="12"/>
      <c r="O480" s="27"/>
      <c r="P480" s="27"/>
      <c r="Q480" s="27"/>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row>
    <row r="481" spans="1:42" ht="15.75" customHeight="1" x14ac:dyDescent="0.2">
      <c r="A481" s="12"/>
      <c r="B481" s="12"/>
      <c r="C481" s="12"/>
      <c r="D481" s="12"/>
      <c r="E481" s="12"/>
      <c r="F481" s="12"/>
      <c r="G481" s="12"/>
      <c r="H481" s="12"/>
      <c r="I481" s="12"/>
      <c r="J481" s="12"/>
      <c r="K481" s="27"/>
      <c r="L481" s="12"/>
      <c r="M481" s="12"/>
      <c r="N481" s="12"/>
      <c r="O481" s="27"/>
      <c r="P481" s="27"/>
      <c r="Q481" s="27"/>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row>
    <row r="482" spans="1:42" ht="15.75" customHeight="1" x14ac:dyDescent="0.2">
      <c r="A482" s="12"/>
      <c r="B482" s="12"/>
      <c r="C482" s="12"/>
      <c r="D482" s="12"/>
      <c r="E482" s="12"/>
      <c r="F482" s="12"/>
      <c r="G482" s="12"/>
      <c r="H482" s="12"/>
      <c r="I482" s="12"/>
      <c r="J482" s="12"/>
      <c r="K482" s="27"/>
      <c r="L482" s="12"/>
      <c r="M482" s="12"/>
      <c r="N482" s="12"/>
      <c r="O482" s="27"/>
      <c r="P482" s="27"/>
      <c r="Q482" s="27"/>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row>
    <row r="483" spans="1:42" ht="15.75" customHeight="1" x14ac:dyDescent="0.2">
      <c r="A483" s="12"/>
      <c r="B483" s="12"/>
      <c r="C483" s="12"/>
      <c r="D483" s="12"/>
      <c r="E483" s="12"/>
      <c r="F483" s="12"/>
      <c r="G483" s="12"/>
      <c r="H483" s="12"/>
      <c r="I483" s="12"/>
      <c r="J483" s="12"/>
      <c r="K483" s="27"/>
      <c r="L483" s="12"/>
      <c r="M483" s="12"/>
      <c r="N483" s="12"/>
      <c r="O483" s="27"/>
      <c r="P483" s="27"/>
      <c r="Q483" s="27"/>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row>
    <row r="484" spans="1:42" ht="15.75" customHeight="1" x14ac:dyDescent="0.2">
      <c r="A484" s="12"/>
      <c r="B484" s="12"/>
      <c r="C484" s="12"/>
      <c r="D484" s="12"/>
      <c r="E484" s="12"/>
      <c r="F484" s="12"/>
      <c r="G484" s="12"/>
      <c r="H484" s="12"/>
      <c r="I484" s="12"/>
      <c r="J484" s="12"/>
      <c r="K484" s="27"/>
      <c r="L484" s="12"/>
      <c r="M484" s="12"/>
      <c r="N484" s="12"/>
      <c r="O484" s="27"/>
      <c r="P484" s="27"/>
      <c r="Q484" s="27"/>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row>
    <row r="485" spans="1:42" ht="15.75" customHeight="1" x14ac:dyDescent="0.2">
      <c r="A485" s="12"/>
      <c r="B485" s="12"/>
      <c r="C485" s="12"/>
      <c r="D485" s="12"/>
      <c r="E485" s="12"/>
      <c r="F485" s="12"/>
      <c r="G485" s="12"/>
      <c r="H485" s="12"/>
      <c r="I485" s="12"/>
      <c r="J485" s="12"/>
      <c r="K485" s="27"/>
      <c r="L485" s="12"/>
      <c r="M485" s="12"/>
      <c r="N485" s="12"/>
      <c r="O485" s="27"/>
      <c r="P485" s="27"/>
      <c r="Q485" s="27"/>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row>
    <row r="486" spans="1:42" ht="15.75" customHeight="1" x14ac:dyDescent="0.2">
      <c r="A486" s="12"/>
      <c r="B486" s="12"/>
      <c r="C486" s="12"/>
      <c r="D486" s="12"/>
      <c r="E486" s="12"/>
      <c r="F486" s="12"/>
      <c r="G486" s="12"/>
      <c r="H486" s="12"/>
      <c r="I486" s="12"/>
      <c r="J486" s="12"/>
      <c r="K486" s="27"/>
      <c r="L486" s="12"/>
      <c r="M486" s="12"/>
      <c r="N486" s="12"/>
      <c r="O486" s="27"/>
      <c r="P486" s="27"/>
      <c r="Q486" s="27"/>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row>
    <row r="487" spans="1:42" ht="15.75" customHeight="1" x14ac:dyDescent="0.2">
      <c r="A487" s="12"/>
      <c r="B487" s="12"/>
      <c r="C487" s="12"/>
      <c r="D487" s="12"/>
      <c r="E487" s="12"/>
      <c r="F487" s="12"/>
      <c r="G487" s="12"/>
      <c r="H487" s="12"/>
      <c r="I487" s="12"/>
      <c r="J487" s="12"/>
      <c r="K487" s="27"/>
      <c r="L487" s="12"/>
      <c r="M487" s="12"/>
      <c r="N487" s="12"/>
      <c r="O487" s="27"/>
      <c r="P487" s="27"/>
      <c r="Q487" s="27"/>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row>
    <row r="488" spans="1:42" ht="15.75" customHeight="1" x14ac:dyDescent="0.2">
      <c r="A488" s="12"/>
      <c r="B488" s="12"/>
      <c r="C488" s="12"/>
      <c r="D488" s="12"/>
      <c r="E488" s="12"/>
      <c r="F488" s="12"/>
      <c r="G488" s="12"/>
      <c r="H488" s="12"/>
      <c r="I488" s="12"/>
      <c r="J488" s="12"/>
      <c r="K488" s="27"/>
      <c r="L488" s="12"/>
      <c r="M488" s="12"/>
      <c r="N488" s="12"/>
      <c r="O488" s="27"/>
      <c r="P488" s="27"/>
      <c r="Q488" s="27"/>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row>
    <row r="489" spans="1:42" ht="15.75" customHeight="1" x14ac:dyDescent="0.2">
      <c r="A489" s="12"/>
      <c r="B489" s="12"/>
      <c r="C489" s="12"/>
      <c r="D489" s="12"/>
      <c r="E489" s="12"/>
      <c r="F489" s="12"/>
      <c r="G489" s="12"/>
      <c r="H489" s="12"/>
      <c r="I489" s="12"/>
      <c r="J489" s="12"/>
      <c r="K489" s="27"/>
      <c r="L489" s="12"/>
      <c r="M489" s="12"/>
      <c r="N489" s="12"/>
      <c r="O489" s="27"/>
      <c r="P489" s="27"/>
      <c r="Q489" s="27"/>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row>
    <row r="490" spans="1:42" ht="15.75" customHeight="1" x14ac:dyDescent="0.2">
      <c r="A490" s="12"/>
      <c r="B490" s="12"/>
      <c r="C490" s="12"/>
      <c r="D490" s="12"/>
      <c r="E490" s="12"/>
      <c r="F490" s="12"/>
      <c r="G490" s="12"/>
      <c r="H490" s="12"/>
      <c r="I490" s="12"/>
      <c r="J490" s="12"/>
      <c r="K490" s="27"/>
      <c r="L490" s="12"/>
      <c r="M490" s="12"/>
      <c r="N490" s="12"/>
      <c r="O490" s="27"/>
      <c r="P490" s="27"/>
      <c r="Q490" s="27"/>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row>
    <row r="491" spans="1:42" ht="15.75" customHeight="1" x14ac:dyDescent="0.2">
      <c r="A491" s="12"/>
      <c r="B491" s="12"/>
      <c r="C491" s="12"/>
      <c r="D491" s="12"/>
      <c r="E491" s="12"/>
      <c r="F491" s="12"/>
      <c r="G491" s="12"/>
      <c r="H491" s="12"/>
      <c r="I491" s="12"/>
      <c r="J491" s="12"/>
      <c r="K491" s="27"/>
      <c r="L491" s="12"/>
      <c r="M491" s="12"/>
      <c r="N491" s="12"/>
      <c r="O491" s="27"/>
      <c r="P491" s="27"/>
      <c r="Q491" s="27"/>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row>
    <row r="492" spans="1:42" ht="15.75" customHeight="1" x14ac:dyDescent="0.2">
      <c r="A492" s="12"/>
      <c r="B492" s="12"/>
      <c r="C492" s="12"/>
      <c r="D492" s="12"/>
      <c r="E492" s="12"/>
      <c r="F492" s="12"/>
      <c r="G492" s="12"/>
      <c r="H492" s="12"/>
      <c r="I492" s="12"/>
      <c r="J492" s="12"/>
      <c r="K492" s="27"/>
      <c r="L492" s="12"/>
      <c r="M492" s="12"/>
      <c r="N492" s="12"/>
      <c r="O492" s="27"/>
      <c r="P492" s="27"/>
      <c r="Q492" s="27"/>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row>
    <row r="493" spans="1:42" ht="15.75" customHeight="1" x14ac:dyDescent="0.2">
      <c r="A493" s="12"/>
      <c r="B493" s="12"/>
      <c r="C493" s="12"/>
      <c r="D493" s="12"/>
      <c r="E493" s="12"/>
      <c r="F493" s="12"/>
      <c r="G493" s="12"/>
      <c r="H493" s="12"/>
      <c r="I493" s="12"/>
      <c r="J493" s="12"/>
      <c r="K493" s="27"/>
      <c r="L493" s="12"/>
      <c r="M493" s="12"/>
      <c r="N493" s="12"/>
      <c r="O493" s="27"/>
      <c r="P493" s="27"/>
      <c r="Q493" s="27"/>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row>
    <row r="494" spans="1:42" ht="15.75" customHeight="1" x14ac:dyDescent="0.2">
      <c r="A494" s="12"/>
      <c r="B494" s="12"/>
      <c r="C494" s="12"/>
      <c r="D494" s="12"/>
      <c r="E494" s="12"/>
      <c r="F494" s="12"/>
      <c r="G494" s="12"/>
      <c r="H494" s="12"/>
      <c r="I494" s="12"/>
      <c r="J494" s="12"/>
      <c r="K494" s="27"/>
      <c r="L494" s="12"/>
      <c r="M494" s="12"/>
      <c r="N494" s="12"/>
      <c r="O494" s="27"/>
      <c r="P494" s="27"/>
      <c r="Q494" s="27"/>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row>
    <row r="495" spans="1:42" ht="15.75" customHeight="1" x14ac:dyDescent="0.2">
      <c r="A495" s="12"/>
      <c r="B495" s="12"/>
      <c r="C495" s="12"/>
      <c r="D495" s="12"/>
      <c r="E495" s="12"/>
      <c r="F495" s="12"/>
      <c r="G495" s="12"/>
      <c r="H495" s="12"/>
      <c r="I495" s="12"/>
      <c r="J495" s="12"/>
      <c r="K495" s="27"/>
      <c r="L495" s="12"/>
      <c r="M495" s="12"/>
      <c r="N495" s="12"/>
      <c r="O495" s="27"/>
      <c r="P495" s="27"/>
      <c r="Q495" s="27"/>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row>
    <row r="496" spans="1:42" ht="15.75" customHeight="1" x14ac:dyDescent="0.2">
      <c r="A496" s="12"/>
      <c r="B496" s="12"/>
      <c r="C496" s="12"/>
      <c r="D496" s="12"/>
      <c r="E496" s="12"/>
      <c r="F496" s="12"/>
      <c r="G496" s="12"/>
      <c r="H496" s="12"/>
      <c r="I496" s="12"/>
      <c r="J496" s="12"/>
      <c r="K496" s="27"/>
      <c r="L496" s="12"/>
      <c r="M496" s="12"/>
      <c r="N496" s="12"/>
      <c r="O496" s="27"/>
      <c r="P496" s="27"/>
      <c r="Q496" s="27"/>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row>
    <row r="497" spans="1:42" ht="15.75" customHeight="1" x14ac:dyDescent="0.2">
      <c r="A497" s="12"/>
      <c r="B497" s="12"/>
      <c r="C497" s="12"/>
      <c r="D497" s="12"/>
      <c r="E497" s="12"/>
      <c r="F497" s="12"/>
      <c r="G497" s="12"/>
      <c r="H497" s="12"/>
      <c r="I497" s="12"/>
      <c r="J497" s="12"/>
      <c r="K497" s="27"/>
      <c r="L497" s="12"/>
      <c r="M497" s="12"/>
      <c r="N497" s="12"/>
      <c r="O497" s="27"/>
      <c r="P497" s="27"/>
      <c r="Q497" s="27"/>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row>
    <row r="498" spans="1:42" ht="15.75" customHeight="1" x14ac:dyDescent="0.2">
      <c r="A498" s="12"/>
      <c r="B498" s="12"/>
      <c r="C498" s="12"/>
      <c r="D498" s="12"/>
      <c r="E498" s="12"/>
      <c r="F498" s="12"/>
      <c r="G498" s="12"/>
      <c r="H498" s="12"/>
      <c r="I498" s="12"/>
      <c r="J498" s="12"/>
      <c r="K498" s="27"/>
      <c r="L498" s="12"/>
      <c r="M498" s="12"/>
      <c r="N498" s="12"/>
      <c r="O498" s="27"/>
      <c r="P498" s="27"/>
      <c r="Q498" s="27"/>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row>
    <row r="499" spans="1:42" ht="15.75" customHeight="1" x14ac:dyDescent="0.2">
      <c r="A499" s="12"/>
      <c r="B499" s="12"/>
      <c r="C499" s="12"/>
      <c r="D499" s="12"/>
      <c r="E499" s="12"/>
      <c r="F499" s="12"/>
      <c r="G499" s="12"/>
      <c r="H499" s="12"/>
      <c r="I499" s="12"/>
      <c r="J499" s="12"/>
      <c r="K499" s="27"/>
      <c r="L499" s="12"/>
      <c r="M499" s="12"/>
      <c r="N499" s="12"/>
      <c r="O499" s="27"/>
      <c r="P499" s="27"/>
      <c r="Q499" s="27"/>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row>
    <row r="500" spans="1:42" ht="15.75" customHeight="1" x14ac:dyDescent="0.2">
      <c r="A500" s="12"/>
      <c r="B500" s="12"/>
      <c r="C500" s="12"/>
      <c r="D500" s="12"/>
      <c r="E500" s="12"/>
      <c r="F500" s="12"/>
      <c r="G500" s="12"/>
      <c r="H500" s="12"/>
      <c r="I500" s="12"/>
      <c r="J500" s="12"/>
      <c r="K500" s="27"/>
      <c r="L500" s="12"/>
      <c r="M500" s="12"/>
      <c r="N500" s="12"/>
      <c r="O500" s="27"/>
      <c r="P500" s="27"/>
      <c r="Q500" s="27"/>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row>
    <row r="501" spans="1:42" ht="15.75" customHeight="1" x14ac:dyDescent="0.2">
      <c r="A501" s="12"/>
      <c r="B501" s="12"/>
      <c r="C501" s="12"/>
      <c r="D501" s="12"/>
      <c r="E501" s="12"/>
      <c r="F501" s="12"/>
      <c r="G501" s="12"/>
      <c r="H501" s="12"/>
      <c r="I501" s="12"/>
      <c r="J501" s="12"/>
      <c r="K501" s="27"/>
      <c r="L501" s="12"/>
      <c r="M501" s="12"/>
      <c r="N501" s="12"/>
      <c r="O501" s="27"/>
      <c r="P501" s="27"/>
      <c r="Q501" s="27"/>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row>
    <row r="502" spans="1:42" ht="15.75" customHeight="1" x14ac:dyDescent="0.2">
      <c r="A502" s="12"/>
      <c r="B502" s="12"/>
      <c r="C502" s="12"/>
      <c r="D502" s="12"/>
      <c r="E502" s="12"/>
      <c r="F502" s="12"/>
      <c r="G502" s="12"/>
      <c r="H502" s="12"/>
      <c r="I502" s="12"/>
      <c r="J502" s="12"/>
      <c r="K502" s="27"/>
      <c r="L502" s="12"/>
      <c r="M502" s="12"/>
      <c r="N502" s="12"/>
      <c r="O502" s="27"/>
      <c r="P502" s="27"/>
      <c r="Q502" s="27"/>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row>
    <row r="503" spans="1:42" ht="15.75" customHeight="1" x14ac:dyDescent="0.2">
      <c r="A503" s="12"/>
      <c r="B503" s="12"/>
      <c r="C503" s="12"/>
      <c r="D503" s="12"/>
      <c r="E503" s="12"/>
      <c r="F503" s="12"/>
      <c r="G503" s="12"/>
      <c r="H503" s="12"/>
      <c r="I503" s="12"/>
      <c r="J503" s="12"/>
      <c r="K503" s="27"/>
      <c r="L503" s="12"/>
      <c r="M503" s="12"/>
      <c r="N503" s="12"/>
      <c r="O503" s="27"/>
      <c r="P503" s="27"/>
      <c r="Q503" s="27"/>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row>
    <row r="504" spans="1:42" ht="15.75" customHeight="1" x14ac:dyDescent="0.2">
      <c r="A504" s="12"/>
      <c r="B504" s="12"/>
      <c r="C504" s="12"/>
      <c r="D504" s="12"/>
      <c r="E504" s="12"/>
      <c r="F504" s="12"/>
      <c r="G504" s="12"/>
      <c r="H504" s="12"/>
      <c r="I504" s="12"/>
      <c r="J504" s="12"/>
      <c r="K504" s="27"/>
      <c r="L504" s="12"/>
      <c r="M504" s="12"/>
      <c r="N504" s="12"/>
      <c r="O504" s="27"/>
      <c r="P504" s="27"/>
      <c r="Q504" s="27"/>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row>
    <row r="505" spans="1:42" ht="15.75" customHeight="1" x14ac:dyDescent="0.2">
      <c r="A505" s="12"/>
      <c r="B505" s="12"/>
      <c r="C505" s="12"/>
      <c r="D505" s="12"/>
      <c r="E505" s="12"/>
      <c r="F505" s="12"/>
      <c r="G505" s="12"/>
      <c r="H505" s="12"/>
      <c r="I505" s="12"/>
      <c r="J505" s="12"/>
      <c r="K505" s="27"/>
      <c r="L505" s="12"/>
      <c r="M505" s="12"/>
      <c r="N505" s="12"/>
      <c r="O505" s="27"/>
      <c r="P505" s="27"/>
      <c r="Q505" s="27"/>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row>
    <row r="506" spans="1:42" ht="15.75" customHeight="1" x14ac:dyDescent="0.2">
      <c r="A506" s="12"/>
      <c r="B506" s="12"/>
      <c r="C506" s="12"/>
      <c r="D506" s="12"/>
      <c r="E506" s="12"/>
      <c r="F506" s="12"/>
      <c r="G506" s="12"/>
      <c r="H506" s="12"/>
      <c r="I506" s="12"/>
      <c r="J506" s="12"/>
      <c r="K506" s="27"/>
      <c r="L506" s="12"/>
      <c r="M506" s="12"/>
      <c r="N506" s="12"/>
      <c r="O506" s="27"/>
      <c r="P506" s="27"/>
      <c r="Q506" s="27"/>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row>
    <row r="507" spans="1:42" ht="15.75" customHeight="1" x14ac:dyDescent="0.2">
      <c r="A507" s="12"/>
      <c r="B507" s="12"/>
      <c r="C507" s="12"/>
      <c r="D507" s="12"/>
      <c r="E507" s="12"/>
      <c r="F507" s="12"/>
      <c r="G507" s="12"/>
      <c r="H507" s="12"/>
      <c r="I507" s="12"/>
      <c r="J507" s="12"/>
      <c r="K507" s="27"/>
      <c r="L507" s="12"/>
      <c r="M507" s="12"/>
      <c r="N507" s="12"/>
      <c r="O507" s="27"/>
      <c r="P507" s="27"/>
      <c r="Q507" s="27"/>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row>
    <row r="508" spans="1:42" ht="15.75" customHeight="1" x14ac:dyDescent="0.2">
      <c r="A508" s="12"/>
      <c r="B508" s="12"/>
      <c r="C508" s="12"/>
      <c r="D508" s="12"/>
      <c r="E508" s="12"/>
      <c r="F508" s="12"/>
      <c r="G508" s="12"/>
      <c r="H508" s="12"/>
      <c r="I508" s="12"/>
      <c r="J508" s="12"/>
      <c r="K508" s="27"/>
      <c r="L508" s="12"/>
      <c r="M508" s="12"/>
      <c r="N508" s="12"/>
      <c r="O508" s="27"/>
      <c r="P508" s="27"/>
      <c r="Q508" s="27"/>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row>
    <row r="509" spans="1:42" ht="15.75" customHeight="1" x14ac:dyDescent="0.2">
      <c r="A509" s="12"/>
      <c r="B509" s="12"/>
      <c r="C509" s="12"/>
      <c r="D509" s="12"/>
      <c r="E509" s="12"/>
      <c r="F509" s="12"/>
      <c r="G509" s="12"/>
      <c r="H509" s="12"/>
      <c r="I509" s="12"/>
      <c r="J509" s="12"/>
      <c r="K509" s="27"/>
      <c r="L509" s="12"/>
      <c r="M509" s="12"/>
      <c r="N509" s="12"/>
      <c r="O509" s="27"/>
      <c r="P509" s="27"/>
      <c r="Q509" s="27"/>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row>
    <row r="510" spans="1:42" ht="15.75" customHeight="1" x14ac:dyDescent="0.2">
      <c r="A510" s="12"/>
      <c r="B510" s="12"/>
      <c r="C510" s="12"/>
      <c r="D510" s="12"/>
      <c r="E510" s="12"/>
      <c r="F510" s="12"/>
      <c r="G510" s="12"/>
      <c r="H510" s="12"/>
      <c r="I510" s="12"/>
      <c r="J510" s="12"/>
      <c r="K510" s="27"/>
      <c r="L510" s="12"/>
      <c r="M510" s="12"/>
      <c r="N510" s="12"/>
      <c r="O510" s="27"/>
      <c r="P510" s="27"/>
      <c r="Q510" s="27"/>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row>
    <row r="511" spans="1:42" ht="15.75" customHeight="1" x14ac:dyDescent="0.2">
      <c r="A511" s="12"/>
      <c r="B511" s="12"/>
      <c r="C511" s="12"/>
      <c r="D511" s="12"/>
      <c r="E511" s="12"/>
      <c r="F511" s="12"/>
      <c r="G511" s="12"/>
      <c r="H511" s="12"/>
      <c r="I511" s="12"/>
      <c r="J511" s="12"/>
      <c r="K511" s="27"/>
      <c r="L511" s="12"/>
      <c r="M511" s="12"/>
      <c r="N511" s="12"/>
      <c r="O511" s="27"/>
      <c r="P511" s="27"/>
      <c r="Q511" s="27"/>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row>
    <row r="512" spans="1:42" ht="15.75" customHeight="1" x14ac:dyDescent="0.2">
      <c r="A512" s="12"/>
      <c r="B512" s="12"/>
      <c r="C512" s="12"/>
      <c r="D512" s="12"/>
      <c r="E512" s="12"/>
      <c r="F512" s="12"/>
      <c r="G512" s="12"/>
      <c r="H512" s="12"/>
      <c r="I512" s="12"/>
      <c r="J512" s="12"/>
      <c r="K512" s="27"/>
      <c r="L512" s="12"/>
      <c r="M512" s="12"/>
      <c r="N512" s="12"/>
      <c r="O512" s="27"/>
      <c r="P512" s="27"/>
      <c r="Q512" s="27"/>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row>
    <row r="513" spans="1:42" ht="15.75" customHeight="1" x14ac:dyDescent="0.2">
      <c r="A513" s="12"/>
      <c r="B513" s="12"/>
      <c r="C513" s="12"/>
      <c r="D513" s="12"/>
      <c r="E513" s="12"/>
      <c r="F513" s="12"/>
      <c r="G513" s="12"/>
      <c r="H513" s="12"/>
      <c r="I513" s="12"/>
      <c r="J513" s="12"/>
      <c r="K513" s="27"/>
      <c r="L513" s="12"/>
      <c r="M513" s="12"/>
      <c r="N513" s="12"/>
      <c r="O513" s="27"/>
      <c r="P513" s="27"/>
      <c r="Q513" s="27"/>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row>
    <row r="514" spans="1:42" ht="15.75" customHeight="1" x14ac:dyDescent="0.2">
      <c r="A514" s="12"/>
      <c r="B514" s="12"/>
      <c r="C514" s="12"/>
      <c r="D514" s="12"/>
      <c r="E514" s="12"/>
      <c r="F514" s="12"/>
      <c r="G514" s="12"/>
      <c r="H514" s="12"/>
      <c r="I514" s="12"/>
      <c r="J514" s="12"/>
      <c r="K514" s="27"/>
      <c r="L514" s="12"/>
      <c r="M514" s="12"/>
      <c r="N514" s="12"/>
      <c r="O514" s="27"/>
      <c r="P514" s="27"/>
      <c r="Q514" s="27"/>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row>
    <row r="515" spans="1:42" ht="15.75" customHeight="1" x14ac:dyDescent="0.2">
      <c r="A515" s="12"/>
      <c r="B515" s="12"/>
      <c r="C515" s="12"/>
      <c r="D515" s="12"/>
      <c r="E515" s="12"/>
      <c r="F515" s="12"/>
      <c r="G515" s="12"/>
      <c r="H515" s="12"/>
      <c r="I515" s="12"/>
      <c r="J515" s="12"/>
      <c r="K515" s="27"/>
      <c r="L515" s="12"/>
      <c r="M515" s="12"/>
      <c r="N515" s="12"/>
      <c r="O515" s="27"/>
      <c r="P515" s="27"/>
      <c r="Q515" s="27"/>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row>
    <row r="516" spans="1:42" ht="15.75" customHeight="1" x14ac:dyDescent="0.2">
      <c r="A516" s="12"/>
      <c r="B516" s="12"/>
      <c r="C516" s="12"/>
      <c r="D516" s="12"/>
      <c r="E516" s="12"/>
      <c r="F516" s="12"/>
      <c r="G516" s="12"/>
      <c r="H516" s="12"/>
      <c r="I516" s="12"/>
      <c r="J516" s="12"/>
      <c r="K516" s="27"/>
      <c r="L516" s="12"/>
      <c r="M516" s="12"/>
      <c r="N516" s="12"/>
      <c r="O516" s="27"/>
      <c r="P516" s="27"/>
      <c r="Q516" s="27"/>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row>
    <row r="517" spans="1:42" ht="15.75" customHeight="1" x14ac:dyDescent="0.2">
      <c r="A517" s="12"/>
      <c r="B517" s="12"/>
      <c r="C517" s="12"/>
      <c r="D517" s="12"/>
      <c r="E517" s="12"/>
      <c r="F517" s="12"/>
      <c r="G517" s="12"/>
      <c r="H517" s="12"/>
      <c r="I517" s="12"/>
      <c r="J517" s="12"/>
      <c r="K517" s="27"/>
      <c r="L517" s="12"/>
      <c r="M517" s="12"/>
      <c r="N517" s="12"/>
      <c r="O517" s="27"/>
      <c r="P517" s="27"/>
      <c r="Q517" s="27"/>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row>
    <row r="518" spans="1:42" ht="15.75" customHeight="1" x14ac:dyDescent="0.2">
      <c r="A518" s="12"/>
      <c r="B518" s="12"/>
      <c r="C518" s="12"/>
      <c r="D518" s="12"/>
      <c r="E518" s="12"/>
      <c r="F518" s="12"/>
      <c r="G518" s="12"/>
      <c r="H518" s="12"/>
      <c r="I518" s="12"/>
      <c r="J518" s="12"/>
      <c r="K518" s="27"/>
      <c r="L518" s="12"/>
      <c r="M518" s="12"/>
      <c r="N518" s="12"/>
      <c r="O518" s="27"/>
      <c r="P518" s="27"/>
      <c r="Q518" s="27"/>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row>
    <row r="519" spans="1:42" ht="15.75" customHeight="1" x14ac:dyDescent="0.2">
      <c r="A519" s="12"/>
      <c r="B519" s="12"/>
      <c r="C519" s="12"/>
      <c r="D519" s="12"/>
      <c r="E519" s="12"/>
      <c r="F519" s="12"/>
      <c r="G519" s="12"/>
      <c r="H519" s="12"/>
      <c r="I519" s="12"/>
      <c r="J519" s="12"/>
      <c r="K519" s="27"/>
      <c r="L519" s="12"/>
      <c r="M519" s="12"/>
      <c r="N519" s="12"/>
      <c r="O519" s="27"/>
      <c r="P519" s="27"/>
      <c r="Q519" s="27"/>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row>
    <row r="520" spans="1:42" ht="15.75" customHeight="1" x14ac:dyDescent="0.2">
      <c r="A520" s="12"/>
      <c r="B520" s="12"/>
      <c r="C520" s="12"/>
      <c r="D520" s="12"/>
      <c r="E520" s="12"/>
      <c r="F520" s="12"/>
      <c r="G520" s="12"/>
      <c r="H520" s="12"/>
      <c r="I520" s="12"/>
      <c r="J520" s="12"/>
      <c r="K520" s="27"/>
      <c r="L520" s="12"/>
      <c r="M520" s="12"/>
      <c r="N520" s="12"/>
      <c r="O520" s="27"/>
      <c r="P520" s="27"/>
      <c r="Q520" s="27"/>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row>
    <row r="521" spans="1:42" ht="15.75" customHeight="1" x14ac:dyDescent="0.2">
      <c r="A521" s="12"/>
      <c r="B521" s="12"/>
      <c r="C521" s="12"/>
      <c r="D521" s="12"/>
      <c r="E521" s="12"/>
      <c r="F521" s="12"/>
      <c r="G521" s="12"/>
      <c r="H521" s="12"/>
      <c r="I521" s="12"/>
      <c r="J521" s="12"/>
      <c r="K521" s="27"/>
      <c r="L521" s="12"/>
      <c r="M521" s="12"/>
      <c r="N521" s="12"/>
      <c r="O521" s="27"/>
      <c r="P521" s="27"/>
      <c r="Q521" s="27"/>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row>
    <row r="522" spans="1:42" ht="15.75" customHeight="1" x14ac:dyDescent="0.2">
      <c r="A522" s="12"/>
      <c r="B522" s="12"/>
      <c r="C522" s="12"/>
      <c r="D522" s="12"/>
      <c r="E522" s="12"/>
      <c r="F522" s="12"/>
      <c r="G522" s="12"/>
      <c r="H522" s="12"/>
      <c r="I522" s="12"/>
      <c r="J522" s="12"/>
      <c r="K522" s="27"/>
      <c r="L522" s="12"/>
      <c r="M522" s="12"/>
      <c r="N522" s="12"/>
      <c r="O522" s="27"/>
      <c r="P522" s="27"/>
      <c r="Q522" s="27"/>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row>
    <row r="523" spans="1:42" ht="15.75" customHeight="1" x14ac:dyDescent="0.2">
      <c r="A523" s="12"/>
      <c r="B523" s="12"/>
      <c r="C523" s="12"/>
      <c r="D523" s="12"/>
      <c r="E523" s="12"/>
      <c r="F523" s="12"/>
      <c r="G523" s="12"/>
      <c r="H523" s="12"/>
      <c r="I523" s="12"/>
      <c r="J523" s="12"/>
      <c r="K523" s="27"/>
      <c r="L523" s="12"/>
      <c r="M523" s="12"/>
      <c r="N523" s="12"/>
      <c r="O523" s="27"/>
      <c r="P523" s="27"/>
      <c r="Q523" s="27"/>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row>
    <row r="524" spans="1:42" ht="15.75" customHeight="1" x14ac:dyDescent="0.2">
      <c r="A524" s="12"/>
      <c r="B524" s="12"/>
      <c r="C524" s="12"/>
      <c r="D524" s="12"/>
      <c r="E524" s="12"/>
      <c r="F524" s="12"/>
      <c r="G524" s="12"/>
      <c r="H524" s="12"/>
      <c r="I524" s="12"/>
      <c r="J524" s="12"/>
      <c r="K524" s="27"/>
      <c r="L524" s="12"/>
      <c r="M524" s="12"/>
      <c r="N524" s="12"/>
      <c r="O524" s="27"/>
      <c r="P524" s="27"/>
      <c r="Q524" s="27"/>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row>
    <row r="525" spans="1:42" ht="15.75" customHeight="1" x14ac:dyDescent="0.2">
      <c r="A525" s="12"/>
      <c r="B525" s="12"/>
      <c r="C525" s="12"/>
      <c r="D525" s="12"/>
      <c r="E525" s="12"/>
      <c r="F525" s="12"/>
      <c r="G525" s="12"/>
      <c r="H525" s="12"/>
      <c r="I525" s="12"/>
      <c r="J525" s="12"/>
      <c r="K525" s="27"/>
      <c r="L525" s="12"/>
      <c r="M525" s="12"/>
      <c r="N525" s="12"/>
      <c r="O525" s="27"/>
      <c r="P525" s="27"/>
      <c r="Q525" s="27"/>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row>
    <row r="526" spans="1:42" ht="15.75" customHeight="1" x14ac:dyDescent="0.2">
      <c r="A526" s="12"/>
      <c r="B526" s="12"/>
      <c r="C526" s="12"/>
      <c r="D526" s="12"/>
      <c r="E526" s="12"/>
      <c r="F526" s="12"/>
      <c r="G526" s="12"/>
      <c r="H526" s="12"/>
      <c r="I526" s="12"/>
      <c r="J526" s="12"/>
      <c r="K526" s="27"/>
      <c r="L526" s="12"/>
      <c r="M526" s="12"/>
      <c r="N526" s="12"/>
      <c r="O526" s="27"/>
      <c r="P526" s="27"/>
      <c r="Q526" s="27"/>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row>
    <row r="527" spans="1:42" ht="15.75" customHeight="1" x14ac:dyDescent="0.2">
      <c r="A527" s="12"/>
      <c r="B527" s="12"/>
      <c r="C527" s="12"/>
      <c r="D527" s="12"/>
      <c r="E527" s="12"/>
      <c r="F527" s="12"/>
      <c r="G527" s="12"/>
      <c r="H527" s="12"/>
      <c r="I527" s="12"/>
      <c r="J527" s="12"/>
      <c r="K527" s="27"/>
      <c r="L527" s="12"/>
      <c r="M527" s="12"/>
      <c r="N527" s="12"/>
      <c r="O527" s="27"/>
      <c r="P527" s="27"/>
      <c r="Q527" s="27"/>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row>
    <row r="528" spans="1:42" ht="15.75" customHeight="1" x14ac:dyDescent="0.2">
      <c r="A528" s="12"/>
      <c r="B528" s="12"/>
      <c r="C528" s="12"/>
      <c r="D528" s="12"/>
      <c r="E528" s="12"/>
      <c r="F528" s="12"/>
      <c r="G528" s="12"/>
      <c r="H528" s="12"/>
      <c r="I528" s="12"/>
      <c r="J528" s="12"/>
      <c r="K528" s="27"/>
      <c r="L528" s="12"/>
      <c r="M528" s="12"/>
      <c r="N528" s="12"/>
      <c r="O528" s="27"/>
      <c r="P528" s="27"/>
      <c r="Q528" s="27"/>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row>
    <row r="529" spans="1:42" ht="15.75" customHeight="1" x14ac:dyDescent="0.2">
      <c r="A529" s="12"/>
      <c r="B529" s="12"/>
      <c r="C529" s="12"/>
      <c r="D529" s="12"/>
      <c r="E529" s="12"/>
      <c r="F529" s="12"/>
      <c r="G529" s="12"/>
      <c r="H529" s="12"/>
      <c r="I529" s="12"/>
      <c r="J529" s="12"/>
      <c r="K529" s="27"/>
      <c r="L529" s="12"/>
      <c r="M529" s="12"/>
      <c r="N529" s="12"/>
      <c r="O529" s="27"/>
      <c r="P529" s="27"/>
      <c r="Q529" s="27"/>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row>
    <row r="530" spans="1:42" ht="15.75" customHeight="1" x14ac:dyDescent="0.2">
      <c r="A530" s="12"/>
      <c r="B530" s="12"/>
      <c r="C530" s="12"/>
      <c r="D530" s="12"/>
      <c r="E530" s="12"/>
      <c r="F530" s="12"/>
      <c r="G530" s="12"/>
      <c r="H530" s="12"/>
      <c r="I530" s="12"/>
      <c r="J530" s="12"/>
      <c r="K530" s="27"/>
      <c r="L530" s="12"/>
      <c r="M530" s="12"/>
      <c r="N530" s="12"/>
      <c r="O530" s="27"/>
      <c r="P530" s="27"/>
      <c r="Q530" s="27"/>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row>
    <row r="531" spans="1:42" ht="15.75" customHeight="1" x14ac:dyDescent="0.2">
      <c r="A531" s="12"/>
      <c r="B531" s="12"/>
      <c r="C531" s="12"/>
      <c r="D531" s="12"/>
      <c r="E531" s="12"/>
      <c r="F531" s="12"/>
      <c r="G531" s="12"/>
      <c r="H531" s="12"/>
      <c r="I531" s="12"/>
      <c r="J531" s="12"/>
      <c r="K531" s="27"/>
      <c r="L531" s="12"/>
      <c r="M531" s="12"/>
      <c r="N531" s="12"/>
      <c r="O531" s="27"/>
      <c r="P531" s="27"/>
      <c r="Q531" s="27"/>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row>
    <row r="532" spans="1:42" ht="15.75" customHeight="1" x14ac:dyDescent="0.2">
      <c r="A532" s="12"/>
      <c r="B532" s="12"/>
      <c r="C532" s="12"/>
      <c r="D532" s="12"/>
      <c r="E532" s="12"/>
      <c r="F532" s="12"/>
      <c r="G532" s="12"/>
      <c r="H532" s="12"/>
      <c r="I532" s="12"/>
      <c r="J532" s="12"/>
      <c r="K532" s="27"/>
      <c r="L532" s="12"/>
      <c r="M532" s="12"/>
      <c r="N532" s="12"/>
      <c r="O532" s="27"/>
      <c r="P532" s="27"/>
      <c r="Q532" s="27"/>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row>
    <row r="533" spans="1:42" ht="15.75" customHeight="1" x14ac:dyDescent="0.2">
      <c r="A533" s="12"/>
      <c r="B533" s="12"/>
      <c r="C533" s="12"/>
      <c r="D533" s="12"/>
      <c r="E533" s="12"/>
      <c r="F533" s="12"/>
      <c r="G533" s="12"/>
      <c r="H533" s="12"/>
      <c r="I533" s="12"/>
      <c r="J533" s="12"/>
      <c r="K533" s="27"/>
      <c r="L533" s="12"/>
      <c r="M533" s="12"/>
      <c r="N533" s="12"/>
      <c r="O533" s="27"/>
      <c r="P533" s="27"/>
      <c r="Q533" s="27"/>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row>
    <row r="534" spans="1:42" ht="15.75" customHeight="1" x14ac:dyDescent="0.2">
      <c r="A534" s="12"/>
      <c r="B534" s="12"/>
      <c r="C534" s="12"/>
      <c r="D534" s="12"/>
      <c r="E534" s="12"/>
      <c r="F534" s="12"/>
      <c r="G534" s="12"/>
      <c r="H534" s="12"/>
      <c r="I534" s="12"/>
      <c r="J534" s="12"/>
      <c r="K534" s="27"/>
      <c r="L534" s="12"/>
      <c r="M534" s="12"/>
      <c r="N534" s="12"/>
      <c r="O534" s="27"/>
      <c r="P534" s="27"/>
      <c r="Q534" s="27"/>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row>
    <row r="535" spans="1:42" ht="15.75" customHeight="1" x14ac:dyDescent="0.2">
      <c r="A535" s="12"/>
      <c r="B535" s="12"/>
      <c r="C535" s="12"/>
      <c r="D535" s="12"/>
      <c r="E535" s="12"/>
      <c r="F535" s="12"/>
      <c r="G535" s="12"/>
      <c r="H535" s="12"/>
      <c r="I535" s="12"/>
      <c r="J535" s="12"/>
      <c r="K535" s="27"/>
      <c r="L535" s="12"/>
      <c r="M535" s="12"/>
      <c r="N535" s="12"/>
      <c r="O535" s="27"/>
      <c r="P535" s="27"/>
      <c r="Q535" s="27"/>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row>
    <row r="536" spans="1:42" ht="15.75" customHeight="1" x14ac:dyDescent="0.2">
      <c r="A536" s="12"/>
      <c r="B536" s="12"/>
      <c r="C536" s="12"/>
      <c r="D536" s="12"/>
      <c r="E536" s="12"/>
      <c r="F536" s="12"/>
      <c r="G536" s="12"/>
      <c r="H536" s="12"/>
      <c r="I536" s="12"/>
      <c r="J536" s="12"/>
      <c r="K536" s="27"/>
      <c r="L536" s="12"/>
      <c r="M536" s="12"/>
      <c r="N536" s="12"/>
      <c r="O536" s="27"/>
      <c r="P536" s="27"/>
      <c r="Q536" s="27"/>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row>
    <row r="537" spans="1:42" ht="15.75" customHeight="1" x14ac:dyDescent="0.2">
      <c r="A537" s="12"/>
      <c r="B537" s="12"/>
      <c r="C537" s="12"/>
      <c r="D537" s="12"/>
      <c r="E537" s="12"/>
      <c r="F537" s="12"/>
      <c r="G537" s="12"/>
      <c r="H537" s="12"/>
      <c r="I537" s="12"/>
      <c r="J537" s="12"/>
      <c r="K537" s="27"/>
      <c r="L537" s="12"/>
      <c r="M537" s="12"/>
      <c r="N537" s="12"/>
      <c r="O537" s="27"/>
      <c r="P537" s="27"/>
      <c r="Q537" s="27"/>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row>
    <row r="538" spans="1:42" ht="15.75" customHeight="1" x14ac:dyDescent="0.2">
      <c r="A538" s="12"/>
      <c r="B538" s="12"/>
      <c r="C538" s="12"/>
      <c r="D538" s="12"/>
      <c r="E538" s="12"/>
      <c r="F538" s="12"/>
      <c r="G538" s="12"/>
      <c r="H538" s="12"/>
      <c r="I538" s="12"/>
      <c r="J538" s="12"/>
      <c r="K538" s="27"/>
      <c r="L538" s="12"/>
      <c r="M538" s="12"/>
      <c r="N538" s="12"/>
      <c r="O538" s="27"/>
      <c r="P538" s="27"/>
      <c r="Q538" s="27"/>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row>
    <row r="539" spans="1:42" ht="15.75" customHeight="1" x14ac:dyDescent="0.2">
      <c r="A539" s="12"/>
      <c r="B539" s="12"/>
      <c r="C539" s="12"/>
      <c r="D539" s="12"/>
      <c r="E539" s="12"/>
      <c r="F539" s="12"/>
      <c r="G539" s="12"/>
      <c r="H539" s="12"/>
      <c r="I539" s="12"/>
      <c r="J539" s="12"/>
      <c r="K539" s="27"/>
      <c r="L539" s="12"/>
      <c r="M539" s="12"/>
      <c r="N539" s="12"/>
      <c r="O539" s="27"/>
      <c r="P539" s="27"/>
      <c r="Q539" s="27"/>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row>
    <row r="540" spans="1:42" ht="15.75" customHeight="1" x14ac:dyDescent="0.2">
      <c r="A540" s="12"/>
      <c r="B540" s="12"/>
      <c r="C540" s="12"/>
      <c r="D540" s="12"/>
      <c r="E540" s="12"/>
      <c r="F540" s="12"/>
      <c r="G540" s="12"/>
      <c r="H540" s="12"/>
      <c r="I540" s="12"/>
      <c r="J540" s="12"/>
      <c r="K540" s="27"/>
      <c r="L540" s="12"/>
      <c r="M540" s="12"/>
      <c r="N540" s="12"/>
      <c r="O540" s="27"/>
      <c r="P540" s="27"/>
      <c r="Q540" s="27"/>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row>
    <row r="541" spans="1:42" ht="15.75" customHeight="1" x14ac:dyDescent="0.2">
      <c r="A541" s="12"/>
      <c r="B541" s="12"/>
      <c r="C541" s="12"/>
      <c r="D541" s="12"/>
      <c r="E541" s="12"/>
      <c r="F541" s="12"/>
      <c r="G541" s="12"/>
      <c r="H541" s="12"/>
      <c r="I541" s="12"/>
      <c r="J541" s="12"/>
      <c r="K541" s="27"/>
      <c r="L541" s="12"/>
      <c r="M541" s="12"/>
      <c r="N541" s="12"/>
      <c r="O541" s="27"/>
      <c r="P541" s="27"/>
      <c r="Q541" s="27"/>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row>
    <row r="542" spans="1:42" ht="15.75" customHeight="1" x14ac:dyDescent="0.2">
      <c r="A542" s="12"/>
      <c r="B542" s="12"/>
      <c r="C542" s="12"/>
      <c r="D542" s="12"/>
      <c r="E542" s="12"/>
      <c r="F542" s="12"/>
      <c r="G542" s="12"/>
      <c r="H542" s="12"/>
      <c r="I542" s="12"/>
      <c r="J542" s="12"/>
      <c r="K542" s="27"/>
      <c r="L542" s="12"/>
      <c r="M542" s="12"/>
      <c r="N542" s="12"/>
      <c r="O542" s="27"/>
      <c r="P542" s="27"/>
      <c r="Q542" s="27"/>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row>
    <row r="543" spans="1:42" ht="15.75" customHeight="1" x14ac:dyDescent="0.2">
      <c r="A543" s="12"/>
      <c r="B543" s="12"/>
      <c r="C543" s="12"/>
      <c r="D543" s="12"/>
      <c r="E543" s="12"/>
      <c r="F543" s="12"/>
      <c r="G543" s="12"/>
      <c r="H543" s="12"/>
      <c r="I543" s="12"/>
      <c r="J543" s="12"/>
      <c r="K543" s="27"/>
      <c r="L543" s="12"/>
      <c r="M543" s="12"/>
      <c r="N543" s="12"/>
      <c r="O543" s="27"/>
      <c r="P543" s="27"/>
      <c r="Q543" s="27"/>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row>
    <row r="544" spans="1:42" ht="15.75" customHeight="1" x14ac:dyDescent="0.2">
      <c r="A544" s="12"/>
      <c r="B544" s="12"/>
      <c r="C544" s="12"/>
      <c r="D544" s="12"/>
      <c r="E544" s="12"/>
      <c r="F544" s="12"/>
      <c r="G544" s="12"/>
      <c r="H544" s="12"/>
      <c r="I544" s="12"/>
      <c r="J544" s="12"/>
      <c r="K544" s="27"/>
      <c r="L544" s="12"/>
      <c r="M544" s="12"/>
      <c r="N544" s="12"/>
      <c r="O544" s="27"/>
      <c r="P544" s="27"/>
      <c r="Q544" s="27"/>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row>
    <row r="545" spans="1:42" ht="15.75" customHeight="1" x14ac:dyDescent="0.2">
      <c r="A545" s="12"/>
      <c r="B545" s="12"/>
      <c r="C545" s="12"/>
      <c r="D545" s="12"/>
      <c r="E545" s="12"/>
      <c r="F545" s="12"/>
      <c r="G545" s="12"/>
      <c r="H545" s="12"/>
      <c r="I545" s="12"/>
      <c r="J545" s="12"/>
      <c r="K545" s="27"/>
      <c r="L545" s="12"/>
      <c r="M545" s="12"/>
      <c r="N545" s="12"/>
      <c r="O545" s="27"/>
      <c r="P545" s="27"/>
      <c r="Q545" s="27"/>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row>
    <row r="546" spans="1:42" ht="15.75" customHeight="1" x14ac:dyDescent="0.2">
      <c r="A546" s="12"/>
      <c r="B546" s="12"/>
      <c r="C546" s="12"/>
      <c r="D546" s="12"/>
      <c r="E546" s="12"/>
      <c r="F546" s="12"/>
      <c r="G546" s="12"/>
      <c r="H546" s="12"/>
      <c r="I546" s="12"/>
      <c r="J546" s="12"/>
      <c r="K546" s="27"/>
      <c r="L546" s="12"/>
      <c r="M546" s="12"/>
      <c r="N546" s="12"/>
      <c r="O546" s="27"/>
      <c r="P546" s="27"/>
      <c r="Q546" s="27"/>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row>
    <row r="547" spans="1:42" ht="15.75" customHeight="1" x14ac:dyDescent="0.2">
      <c r="A547" s="12"/>
      <c r="B547" s="12"/>
      <c r="C547" s="12"/>
      <c r="D547" s="12"/>
      <c r="E547" s="12"/>
      <c r="F547" s="12"/>
      <c r="G547" s="12"/>
      <c r="H547" s="12"/>
      <c r="I547" s="12"/>
      <c r="J547" s="12"/>
      <c r="K547" s="27"/>
      <c r="L547" s="12"/>
      <c r="M547" s="12"/>
      <c r="N547" s="12"/>
      <c r="O547" s="27"/>
      <c r="P547" s="27"/>
      <c r="Q547" s="27"/>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row>
    <row r="548" spans="1:42" ht="15.75" customHeight="1" x14ac:dyDescent="0.2">
      <c r="A548" s="12"/>
      <c r="B548" s="12"/>
      <c r="C548" s="12"/>
      <c r="D548" s="12"/>
      <c r="E548" s="12"/>
      <c r="F548" s="12"/>
      <c r="G548" s="12"/>
      <c r="H548" s="12"/>
      <c r="I548" s="12"/>
      <c r="J548" s="12"/>
      <c r="K548" s="27"/>
      <c r="L548" s="12"/>
      <c r="M548" s="12"/>
      <c r="N548" s="12"/>
      <c r="O548" s="27"/>
      <c r="P548" s="27"/>
      <c r="Q548" s="27"/>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row>
    <row r="549" spans="1:42" ht="15.75" customHeight="1" x14ac:dyDescent="0.2">
      <c r="A549" s="12"/>
      <c r="B549" s="12"/>
      <c r="C549" s="12"/>
      <c r="D549" s="12"/>
      <c r="E549" s="12"/>
      <c r="F549" s="12"/>
      <c r="G549" s="12"/>
      <c r="H549" s="12"/>
      <c r="I549" s="12"/>
      <c r="J549" s="12"/>
      <c r="K549" s="27"/>
      <c r="L549" s="12"/>
      <c r="M549" s="12"/>
      <c r="N549" s="12"/>
      <c r="O549" s="27"/>
      <c r="P549" s="27"/>
      <c r="Q549" s="27"/>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row>
    <row r="550" spans="1:42" ht="15.75" customHeight="1" x14ac:dyDescent="0.2">
      <c r="A550" s="12"/>
      <c r="B550" s="12"/>
      <c r="C550" s="12"/>
      <c r="D550" s="12"/>
      <c r="E550" s="12"/>
      <c r="F550" s="12"/>
      <c r="G550" s="12"/>
      <c r="H550" s="12"/>
      <c r="I550" s="12"/>
      <c r="J550" s="12"/>
      <c r="K550" s="27"/>
      <c r="L550" s="12"/>
      <c r="M550" s="12"/>
      <c r="N550" s="12"/>
      <c r="O550" s="27"/>
      <c r="P550" s="27"/>
      <c r="Q550" s="27"/>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row>
    <row r="551" spans="1:42" ht="15.75" customHeight="1" x14ac:dyDescent="0.2">
      <c r="A551" s="12"/>
      <c r="B551" s="12"/>
      <c r="C551" s="12"/>
      <c r="D551" s="12"/>
      <c r="E551" s="12"/>
      <c r="F551" s="12"/>
      <c r="G551" s="12"/>
      <c r="H551" s="12"/>
      <c r="I551" s="12"/>
      <c r="J551" s="12"/>
      <c r="K551" s="27"/>
      <c r="L551" s="12"/>
      <c r="M551" s="12"/>
      <c r="N551" s="12"/>
      <c r="O551" s="27"/>
      <c r="P551" s="27"/>
      <c r="Q551" s="27"/>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row>
    <row r="552" spans="1:42" ht="15.75" customHeight="1" x14ac:dyDescent="0.2">
      <c r="A552" s="12"/>
      <c r="B552" s="12"/>
      <c r="C552" s="12"/>
      <c r="D552" s="12"/>
      <c r="E552" s="12"/>
      <c r="F552" s="12"/>
      <c r="G552" s="12"/>
      <c r="H552" s="12"/>
      <c r="I552" s="12"/>
      <c r="J552" s="12"/>
      <c r="K552" s="27"/>
      <c r="L552" s="12"/>
      <c r="M552" s="12"/>
      <c r="N552" s="12"/>
      <c r="O552" s="27"/>
      <c r="P552" s="27"/>
      <c r="Q552" s="27"/>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row>
    <row r="553" spans="1:42" ht="15.75" customHeight="1" x14ac:dyDescent="0.2">
      <c r="A553" s="12"/>
      <c r="B553" s="12"/>
      <c r="C553" s="12"/>
      <c r="D553" s="12"/>
      <c r="E553" s="12"/>
      <c r="F553" s="12"/>
      <c r="G553" s="12"/>
      <c r="H553" s="12"/>
      <c r="I553" s="12"/>
      <c r="J553" s="12"/>
      <c r="K553" s="27"/>
      <c r="L553" s="12"/>
      <c r="M553" s="12"/>
      <c r="N553" s="12"/>
      <c r="O553" s="27"/>
      <c r="P553" s="27"/>
      <c r="Q553" s="27"/>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row>
    <row r="554" spans="1:42" ht="15.75" customHeight="1" x14ac:dyDescent="0.2">
      <c r="A554" s="12"/>
      <c r="B554" s="12"/>
      <c r="C554" s="12"/>
      <c r="D554" s="12"/>
      <c r="E554" s="12"/>
      <c r="F554" s="12"/>
      <c r="G554" s="12"/>
      <c r="H554" s="12"/>
      <c r="I554" s="12"/>
      <c r="J554" s="12"/>
      <c r="K554" s="27"/>
      <c r="L554" s="12"/>
      <c r="M554" s="12"/>
      <c r="N554" s="12"/>
      <c r="O554" s="27"/>
      <c r="P554" s="27"/>
      <c r="Q554" s="27"/>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row>
    <row r="555" spans="1:42" ht="15.75" customHeight="1" x14ac:dyDescent="0.2">
      <c r="A555" s="12"/>
      <c r="B555" s="12"/>
      <c r="C555" s="12"/>
      <c r="D555" s="12"/>
      <c r="E555" s="12"/>
      <c r="F555" s="12"/>
      <c r="G555" s="12"/>
      <c r="H555" s="12"/>
      <c r="I555" s="12"/>
      <c r="J555" s="12"/>
      <c r="K555" s="27"/>
      <c r="L555" s="12"/>
      <c r="M555" s="12"/>
      <c r="N555" s="12"/>
      <c r="O555" s="27"/>
      <c r="P555" s="27"/>
      <c r="Q555" s="27"/>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row>
    <row r="556" spans="1:42" ht="15.75" customHeight="1" x14ac:dyDescent="0.2">
      <c r="A556" s="12"/>
      <c r="B556" s="12"/>
      <c r="C556" s="12"/>
      <c r="D556" s="12"/>
      <c r="E556" s="12"/>
      <c r="F556" s="12"/>
      <c r="G556" s="12"/>
      <c r="H556" s="12"/>
      <c r="I556" s="12"/>
      <c r="J556" s="12"/>
      <c r="K556" s="27"/>
      <c r="L556" s="12"/>
      <c r="M556" s="12"/>
      <c r="N556" s="12"/>
      <c r="O556" s="27"/>
      <c r="P556" s="27"/>
      <c r="Q556" s="27"/>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row>
    <row r="557" spans="1:42" ht="15.75" customHeight="1" x14ac:dyDescent="0.2">
      <c r="A557" s="12"/>
      <c r="B557" s="12"/>
      <c r="C557" s="12"/>
      <c r="D557" s="12"/>
      <c r="E557" s="12"/>
      <c r="F557" s="12"/>
      <c r="G557" s="12"/>
      <c r="H557" s="12"/>
      <c r="I557" s="12"/>
      <c r="J557" s="12"/>
      <c r="K557" s="27"/>
      <c r="L557" s="12"/>
      <c r="M557" s="12"/>
      <c r="N557" s="12"/>
      <c r="O557" s="27"/>
      <c r="P557" s="27"/>
      <c r="Q557" s="27"/>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row>
    <row r="558" spans="1:42" ht="15.75" customHeight="1" x14ac:dyDescent="0.2">
      <c r="A558" s="12"/>
      <c r="B558" s="12"/>
      <c r="C558" s="12"/>
      <c r="D558" s="12"/>
      <c r="E558" s="12"/>
      <c r="F558" s="12"/>
      <c r="G558" s="12"/>
      <c r="H558" s="12"/>
      <c r="I558" s="12"/>
      <c r="J558" s="12"/>
      <c r="K558" s="27"/>
      <c r="L558" s="12"/>
      <c r="M558" s="12"/>
      <c r="N558" s="12"/>
      <c r="O558" s="27"/>
      <c r="P558" s="27"/>
      <c r="Q558" s="27"/>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row>
    <row r="559" spans="1:42" ht="15.75" customHeight="1" x14ac:dyDescent="0.2">
      <c r="A559" s="12"/>
      <c r="B559" s="12"/>
      <c r="C559" s="12"/>
      <c r="D559" s="12"/>
      <c r="E559" s="12"/>
      <c r="F559" s="12"/>
      <c r="G559" s="12"/>
      <c r="H559" s="12"/>
      <c r="I559" s="12"/>
      <c r="J559" s="12"/>
      <c r="K559" s="27"/>
      <c r="L559" s="12"/>
      <c r="M559" s="12"/>
      <c r="N559" s="12"/>
      <c r="O559" s="27"/>
      <c r="P559" s="27"/>
      <c r="Q559" s="27"/>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row>
    <row r="560" spans="1:42" ht="15.75" customHeight="1" x14ac:dyDescent="0.2">
      <c r="A560" s="12"/>
      <c r="B560" s="12"/>
      <c r="C560" s="12"/>
      <c r="D560" s="12"/>
      <c r="E560" s="12"/>
      <c r="F560" s="12"/>
      <c r="G560" s="12"/>
      <c r="H560" s="12"/>
      <c r="I560" s="12"/>
      <c r="J560" s="12"/>
      <c r="K560" s="27"/>
      <c r="L560" s="12"/>
      <c r="M560" s="12"/>
      <c r="N560" s="12"/>
      <c r="O560" s="27"/>
      <c r="P560" s="27"/>
      <c r="Q560" s="27"/>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row>
    <row r="561" spans="1:42" ht="15.75" customHeight="1" x14ac:dyDescent="0.2">
      <c r="A561" s="12"/>
      <c r="B561" s="12"/>
      <c r="C561" s="12"/>
      <c r="D561" s="12"/>
      <c r="E561" s="12"/>
      <c r="F561" s="12"/>
      <c r="G561" s="12"/>
      <c r="H561" s="12"/>
      <c r="I561" s="12"/>
      <c r="J561" s="12"/>
      <c r="K561" s="27"/>
      <c r="L561" s="12"/>
      <c r="M561" s="12"/>
      <c r="N561" s="12"/>
      <c r="O561" s="27"/>
      <c r="P561" s="27"/>
      <c r="Q561" s="27"/>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row>
    <row r="562" spans="1:42" ht="15.75" customHeight="1" x14ac:dyDescent="0.2">
      <c r="A562" s="12"/>
      <c r="B562" s="12"/>
      <c r="C562" s="12"/>
      <c r="D562" s="12"/>
      <c r="E562" s="12"/>
      <c r="F562" s="12"/>
      <c r="G562" s="12"/>
      <c r="H562" s="12"/>
      <c r="I562" s="12"/>
      <c r="J562" s="12"/>
      <c r="K562" s="27"/>
      <c r="L562" s="12"/>
      <c r="M562" s="12"/>
      <c r="N562" s="12"/>
      <c r="O562" s="27"/>
      <c r="P562" s="27"/>
      <c r="Q562" s="27"/>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row>
    <row r="563" spans="1:42" ht="15.75" customHeight="1" x14ac:dyDescent="0.2">
      <c r="A563" s="12"/>
      <c r="B563" s="12"/>
      <c r="C563" s="12"/>
      <c r="D563" s="12"/>
      <c r="E563" s="12"/>
      <c r="F563" s="12"/>
      <c r="G563" s="12"/>
      <c r="H563" s="12"/>
      <c r="I563" s="12"/>
      <c r="J563" s="12"/>
      <c r="K563" s="27"/>
      <c r="L563" s="12"/>
      <c r="M563" s="12"/>
      <c r="N563" s="12"/>
      <c r="O563" s="27"/>
      <c r="P563" s="27"/>
      <c r="Q563" s="27"/>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row>
    <row r="564" spans="1:42" ht="15.75" customHeight="1" x14ac:dyDescent="0.2">
      <c r="A564" s="12"/>
      <c r="B564" s="12"/>
      <c r="C564" s="12"/>
      <c r="D564" s="12"/>
      <c r="E564" s="12"/>
      <c r="F564" s="12"/>
      <c r="G564" s="12"/>
      <c r="H564" s="12"/>
      <c r="I564" s="12"/>
      <c r="J564" s="12"/>
      <c r="K564" s="27"/>
      <c r="L564" s="12"/>
      <c r="M564" s="12"/>
      <c r="N564" s="12"/>
      <c r="O564" s="27"/>
      <c r="P564" s="27"/>
      <c r="Q564" s="27"/>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row>
    <row r="565" spans="1:42" ht="15.75" customHeight="1" x14ac:dyDescent="0.2">
      <c r="A565" s="12"/>
      <c r="B565" s="12"/>
      <c r="C565" s="12"/>
      <c r="D565" s="12"/>
      <c r="E565" s="12"/>
      <c r="F565" s="12"/>
      <c r="G565" s="12"/>
      <c r="H565" s="12"/>
      <c r="I565" s="12"/>
      <c r="J565" s="12"/>
      <c r="K565" s="27"/>
      <c r="L565" s="12"/>
      <c r="M565" s="12"/>
      <c r="N565" s="12"/>
      <c r="O565" s="27"/>
      <c r="P565" s="27"/>
      <c r="Q565" s="27"/>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row>
    <row r="566" spans="1:42" ht="15.75" customHeight="1" x14ac:dyDescent="0.2">
      <c r="A566" s="12"/>
      <c r="B566" s="12"/>
      <c r="C566" s="12"/>
      <c r="D566" s="12"/>
      <c r="E566" s="12"/>
      <c r="F566" s="12"/>
      <c r="G566" s="12"/>
      <c r="H566" s="12"/>
      <c r="I566" s="12"/>
      <c r="J566" s="12"/>
      <c r="K566" s="27"/>
      <c r="L566" s="12"/>
      <c r="M566" s="12"/>
      <c r="N566" s="12"/>
      <c r="O566" s="27"/>
      <c r="P566" s="27"/>
      <c r="Q566" s="27"/>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row>
    <row r="567" spans="1:42" ht="15.75" customHeight="1" x14ac:dyDescent="0.2">
      <c r="A567" s="12"/>
      <c r="B567" s="12"/>
      <c r="C567" s="12"/>
      <c r="D567" s="12"/>
      <c r="E567" s="12"/>
      <c r="F567" s="12"/>
      <c r="G567" s="12"/>
      <c r="H567" s="12"/>
      <c r="I567" s="12"/>
      <c r="J567" s="12"/>
      <c r="K567" s="27"/>
      <c r="L567" s="12"/>
      <c r="M567" s="12"/>
      <c r="N567" s="12"/>
      <c r="O567" s="27"/>
      <c r="P567" s="27"/>
      <c r="Q567" s="27"/>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row>
    <row r="568" spans="1:42" ht="15.75" customHeight="1" x14ac:dyDescent="0.2">
      <c r="A568" s="12"/>
      <c r="B568" s="12"/>
      <c r="C568" s="12"/>
      <c r="D568" s="12"/>
      <c r="E568" s="12"/>
      <c r="F568" s="12"/>
      <c r="G568" s="12"/>
      <c r="H568" s="12"/>
      <c r="I568" s="12"/>
      <c r="J568" s="12"/>
      <c r="K568" s="27"/>
      <c r="L568" s="12"/>
      <c r="M568" s="12"/>
      <c r="N568" s="12"/>
      <c r="O568" s="27"/>
      <c r="P568" s="27"/>
      <c r="Q568" s="27"/>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row>
    <row r="569" spans="1:42" ht="15.75" customHeight="1" x14ac:dyDescent="0.2">
      <c r="A569" s="12"/>
      <c r="B569" s="12"/>
      <c r="C569" s="12"/>
      <c r="D569" s="12"/>
      <c r="E569" s="12"/>
      <c r="F569" s="12"/>
      <c r="G569" s="12"/>
      <c r="H569" s="12"/>
      <c r="I569" s="12"/>
      <c r="J569" s="12"/>
      <c r="K569" s="27"/>
      <c r="L569" s="12"/>
      <c r="M569" s="12"/>
      <c r="N569" s="12"/>
      <c r="O569" s="27"/>
      <c r="P569" s="27"/>
      <c r="Q569" s="27"/>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row>
    <row r="570" spans="1:42" ht="15.75" customHeight="1" x14ac:dyDescent="0.2">
      <c r="A570" s="12"/>
      <c r="B570" s="12"/>
      <c r="C570" s="12"/>
      <c r="D570" s="12"/>
      <c r="E570" s="12"/>
      <c r="F570" s="12"/>
      <c r="G570" s="12"/>
      <c r="H570" s="12"/>
      <c r="I570" s="12"/>
      <c r="J570" s="12"/>
      <c r="K570" s="27"/>
      <c r="L570" s="12"/>
      <c r="M570" s="12"/>
      <c r="N570" s="12"/>
      <c r="O570" s="27"/>
      <c r="P570" s="27"/>
      <c r="Q570" s="27"/>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row>
    <row r="571" spans="1:42" ht="15.75" customHeight="1" x14ac:dyDescent="0.2">
      <c r="A571" s="12"/>
      <c r="B571" s="12"/>
      <c r="C571" s="12"/>
      <c r="D571" s="12"/>
      <c r="E571" s="12"/>
      <c r="F571" s="12"/>
      <c r="G571" s="12"/>
      <c r="H571" s="12"/>
      <c r="I571" s="12"/>
      <c r="J571" s="12"/>
      <c r="K571" s="27"/>
      <c r="L571" s="12"/>
      <c r="M571" s="12"/>
      <c r="N571" s="12"/>
      <c r="O571" s="27"/>
      <c r="P571" s="27"/>
      <c r="Q571" s="27"/>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row>
    <row r="572" spans="1:42" ht="15.75" customHeight="1" x14ac:dyDescent="0.2">
      <c r="A572" s="12"/>
      <c r="B572" s="12"/>
      <c r="C572" s="12"/>
      <c r="D572" s="12"/>
      <c r="E572" s="12"/>
      <c r="F572" s="12"/>
      <c r="G572" s="12"/>
      <c r="H572" s="12"/>
      <c r="I572" s="12"/>
      <c r="J572" s="12"/>
      <c r="K572" s="27"/>
      <c r="L572" s="12"/>
      <c r="M572" s="12"/>
      <c r="N572" s="12"/>
      <c r="O572" s="27"/>
      <c r="P572" s="27"/>
      <c r="Q572" s="27"/>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row>
    <row r="573" spans="1:42" ht="15.75" customHeight="1" x14ac:dyDescent="0.2">
      <c r="A573" s="12"/>
      <c r="B573" s="12"/>
      <c r="C573" s="12"/>
      <c r="D573" s="12"/>
      <c r="E573" s="12"/>
      <c r="F573" s="12"/>
      <c r="G573" s="12"/>
      <c r="H573" s="12"/>
      <c r="I573" s="12"/>
      <c r="J573" s="12"/>
      <c r="K573" s="27"/>
      <c r="L573" s="12"/>
      <c r="M573" s="12"/>
      <c r="N573" s="12"/>
      <c r="O573" s="27"/>
      <c r="P573" s="27"/>
      <c r="Q573" s="27"/>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row>
    <row r="574" spans="1:42" ht="15.75" customHeight="1" x14ac:dyDescent="0.2">
      <c r="A574" s="12"/>
      <c r="B574" s="12"/>
      <c r="C574" s="12"/>
      <c r="D574" s="12"/>
      <c r="E574" s="12"/>
      <c r="F574" s="12"/>
      <c r="G574" s="12"/>
      <c r="H574" s="12"/>
      <c r="I574" s="12"/>
      <c r="J574" s="12"/>
      <c r="K574" s="27"/>
      <c r="L574" s="12"/>
      <c r="M574" s="12"/>
      <c r="N574" s="12"/>
      <c r="O574" s="27"/>
      <c r="P574" s="27"/>
      <c r="Q574" s="27"/>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row>
    <row r="575" spans="1:42" ht="15.75" customHeight="1" x14ac:dyDescent="0.2">
      <c r="A575" s="12"/>
      <c r="B575" s="12"/>
      <c r="C575" s="12"/>
      <c r="D575" s="12"/>
      <c r="E575" s="12"/>
      <c r="F575" s="12"/>
      <c r="G575" s="12"/>
      <c r="H575" s="12"/>
      <c r="I575" s="12"/>
      <c r="J575" s="12"/>
      <c r="K575" s="27"/>
      <c r="L575" s="12"/>
      <c r="M575" s="12"/>
      <c r="N575" s="12"/>
      <c r="O575" s="27"/>
      <c r="P575" s="27"/>
      <c r="Q575" s="27"/>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row>
    <row r="576" spans="1:42" ht="15.75" customHeight="1" x14ac:dyDescent="0.2">
      <c r="A576" s="12"/>
      <c r="B576" s="12"/>
      <c r="C576" s="12"/>
      <c r="D576" s="12"/>
      <c r="E576" s="12"/>
      <c r="F576" s="12"/>
      <c r="G576" s="12"/>
      <c r="H576" s="12"/>
      <c r="I576" s="12"/>
      <c r="J576" s="12"/>
      <c r="K576" s="27"/>
      <c r="L576" s="12"/>
      <c r="M576" s="12"/>
      <c r="N576" s="12"/>
      <c r="O576" s="27"/>
      <c r="P576" s="27"/>
      <c r="Q576" s="27"/>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row>
    <row r="577" spans="1:42" ht="15.75" customHeight="1" x14ac:dyDescent="0.2">
      <c r="A577" s="12"/>
      <c r="B577" s="12"/>
      <c r="C577" s="12"/>
      <c r="D577" s="12"/>
      <c r="E577" s="12"/>
      <c r="F577" s="12"/>
      <c r="G577" s="12"/>
      <c r="H577" s="12"/>
      <c r="I577" s="12"/>
      <c r="J577" s="12"/>
      <c r="K577" s="27"/>
      <c r="L577" s="12"/>
      <c r="M577" s="12"/>
      <c r="N577" s="12"/>
      <c r="O577" s="27"/>
      <c r="P577" s="27"/>
      <c r="Q577" s="27"/>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row>
    <row r="578" spans="1:42" ht="15.75" customHeight="1" x14ac:dyDescent="0.2">
      <c r="A578" s="12"/>
      <c r="B578" s="12"/>
      <c r="C578" s="12"/>
      <c r="D578" s="12"/>
      <c r="E578" s="12"/>
      <c r="F578" s="12"/>
      <c r="G578" s="12"/>
      <c r="H578" s="12"/>
      <c r="I578" s="12"/>
      <c r="J578" s="12"/>
      <c r="K578" s="27"/>
      <c r="L578" s="12"/>
      <c r="M578" s="12"/>
      <c r="N578" s="12"/>
      <c r="O578" s="27"/>
      <c r="P578" s="27"/>
      <c r="Q578" s="27"/>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row>
    <row r="579" spans="1:42" ht="15.75" customHeight="1" x14ac:dyDescent="0.2">
      <c r="A579" s="12"/>
      <c r="B579" s="12"/>
      <c r="C579" s="12"/>
      <c r="D579" s="12"/>
      <c r="E579" s="12"/>
      <c r="F579" s="12"/>
      <c r="G579" s="12"/>
      <c r="H579" s="12"/>
      <c r="I579" s="12"/>
      <c r="J579" s="12"/>
      <c r="K579" s="27"/>
      <c r="L579" s="12"/>
      <c r="M579" s="12"/>
      <c r="N579" s="12"/>
      <c r="O579" s="27"/>
      <c r="P579" s="27"/>
      <c r="Q579" s="27"/>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row>
    <row r="580" spans="1:42" ht="15.75" customHeight="1" x14ac:dyDescent="0.2">
      <c r="A580" s="12"/>
      <c r="B580" s="12"/>
      <c r="C580" s="12"/>
      <c r="D580" s="12"/>
      <c r="E580" s="12"/>
      <c r="F580" s="12"/>
      <c r="G580" s="12"/>
      <c r="H580" s="12"/>
      <c r="I580" s="12"/>
      <c r="J580" s="12"/>
      <c r="K580" s="27"/>
      <c r="L580" s="12"/>
      <c r="M580" s="12"/>
      <c r="N580" s="12"/>
      <c r="O580" s="27"/>
      <c r="P580" s="27"/>
      <c r="Q580" s="27"/>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row>
    <row r="581" spans="1:42" ht="15.75" customHeight="1" x14ac:dyDescent="0.2">
      <c r="A581" s="12"/>
      <c r="B581" s="12"/>
      <c r="C581" s="12"/>
      <c r="D581" s="12"/>
      <c r="E581" s="12"/>
      <c r="F581" s="12"/>
      <c r="G581" s="12"/>
      <c r="H581" s="12"/>
      <c r="I581" s="12"/>
      <c r="J581" s="12"/>
      <c r="K581" s="27"/>
      <c r="L581" s="12"/>
      <c r="M581" s="12"/>
      <c r="N581" s="12"/>
      <c r="O581" s="27"/>
      <c r="P581" s="27"/>
      <c r="Q581" s="27"/>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row>
    <row r="582" spans="1:42" ht="15.75" customHeight="1" x14ac:dyDescent="0.2">
      <c r="A582" s="12"/>
      <c r="B582" s="12"/>
      <c r="C582" s="12"/>
      <c r="D582" s="12"/>
      <c r="E582" s="12"/>
      <c r="F582" s="12"/>
      <c r="G582" s="12"/>
      <c r="H582" s="12"/>
      <c r="I582" s="12"/>
      <c r="J582" s="12"/>
      <c r="K582" s="27"/>
      <c r="L582" s="12"/>
      <c r="M582" s="12"/>
      <c r="N582" s="12"/>
      <c r="O582" s="27"/>
      <c r="P582" s="27"/>
      <c r="Q582" s="27"/>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row>
    <row r="583" spans="1:42" ht="15.75" customHeight="1" x14ac:dyDescent="0.2">
      <c r="A583" s="12"/>
      <c r="B583" s="12"/>
      <c r="C583" s="12"/>
      <c r="D583" s="12"/>
      <c r="E583" s="12"/>
      <c r="F583" s="12"/>
      <c r="G583" s="12"/>
      <c r="H583" s="12"/>
      <c r="I583" s="12"/>
      <c r="J583" s="12"/>
      <c r="K583" s="27"/>
      <c r="L583" s="12"/>
      <c r="M583" s="12"/>
      <c r="N583" s="12"/>
      <c r="O583" s="27"/>
      <c r="P583" s="27"/>
      <c r="Q583" s="27"/>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row>
    <row r="584" spans="1:42" ht="15.75" customHeight="1" x14ac:dyDescent="0.2">
      <c r="A584" s="12"/>
      <c r="B584" s="12"/>
      <c r="C584" s="12"/>
      <c r="D584" s="12"/>
      <c r="E584" s="12"/>
      <c r="F584" s="12"/>
      <c r="G584" s="12"/>
      <c r="H584" s="12"/>
      <c r="I584" s="12"/>
      <c r="J584" s="12"/>
      <c r="K584" s="27"/>
      <c r="L584" s="12"/>
      <c r="M584" s="12"/>
      <c r="N584" s="12"/>
      <c r="O584" s="27"/>
      <c r="P584" s="27"/>
      <c r="Q584" s="27"/>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row>
    <row r="585" spans="1:42" ht="15.75" customHeight="1" x14ac:dyDescent="0.2">
      <c r="A585" s="12"/>
      <c r="B585" s="12"/>
      <c r="C585" s="12"/>
      <c r="D585" s="12"/>
      <c r="E585" s="12"/>
      <c r="F585" s="12"/>
      <c r="G585" s="12"/>
      <c r="H585" s="12"/>
      <c r="I585" s="12"/>
      <c r="J585" s="12"/>
      <c r="K585" s="27"/>
      <c r="L585" s="12"/>
      <c r="M585" s="12"/>
      <c r="N585" s="12"/>
      <c r="O585" s="27"/>
      <c r="P585" s="27"/>
      <c r="Q585" s="27"/>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row>
    <row r="586" spans="1:42" ht="15.75" customHeight="1" x14ac:dyDescent="0.2">
      <c r="A586" s="12"/>
      <c r="B586" s="12"/>
      <c r="C586" s="12"/>
      <c r="D586" s="12"/>
      <c r="E586" s="12"/>
      <c r="F586" s="12"/>
      <c r="G586" s="12"/>
      <c r="H586" s="12"/>
      <c r="I586" s="12"/>
      <c r="J586" s="12"/>
      <c r="K586" s="27"/>
      <c r="L586" s="12"/>
      <c r="M586" s="12"/>
      <c r="N586" s="12"/>
      <c r="O586" s="27"/>
      <c r="P586" s="27"/>
      <c r="Q586" s="27"/>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row>
    <row r="587" spans="1:42" ht="15.75" customHeight="1" x14ac:dyDescent="0.2">
      <c r="A587" s="12"/>
      <c r="B587" s="12"/>
      <c r="C587" s="12"/>
      <c r="D587" s="12"/>
      <c r="E587" s="12"/>
      <c r="F587" s="12"/>
      <c r="G587" s="12"/>
      <c r="H587" s="12"/>
      <c r="I587" s="12"/>
      <c r="J587" s="12"/>
      <c r="K587" s="27"/>
      <c r="L587" s="12"/>
      <c r="M587" s="12"/>
      <c r="N587" s="12"/>
      <c r="O587" s="27"/>
      <c r="P587" s="27"/>
      <c r="Q587" s="27"/>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row>
    <row r="588" spans="1:42" ht="15.75" customHeight="1" x14ac:dyDescent="0.2">
      <c r="A588" s="12"/>
      <c r="B588" s="12"/>
      <c r="C588" s="12"/>
      <c r="D588" s="12"/>
      <c r="E588" s="12"/>
      <c r="F588" s="12"/>
      <c r="G588" s="12"/>
      <c r="H588" s="12"/>
      <c r="I588" s="12"/>
      <c r="J588" s="12"/>
      <c r="K588" s="27"/>
      <c r="L588" s="12"/>
      <c r="M588" s="12"/>
      <c r="N588" s="12"/>
      <c r="O588" s="27"/>
      <c r="P588" s="27"/>
      <c r="Q588" s="27"/>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row>
    <row r="589" spans="1:42" ht="15.75" customHeight="1" x14ac:dyDescent="0.2">
      <c r="A589" s="12"/>
      <c r="B589" s="12"/>
      <c r="C589" s="12"/>
      <c r="D589" s="12"/>
      <c r="E589" s="12"/>
      <c r="F589" s="12"/>
      <c r="G589" s="12"/>
      <c r="H589" s="12"/>
      <c r="I589" s="12"/>
      <c r="J589" s="12"/>
      <c r="K589" s="27"/>
      <c r="L589" s="12"/>
      <c r="M589" s="12"/>
      <c r="N589" s="12"/>
      <c r="O589" s="27"/>
      <c r="P589" s="27"/>
      <c r="Q589" s="27"/>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row>
    <row r="590" spans="1:42" ht="15.75" customHeight="1" x14ac:dyDescent="0.2">
      <c r="A590" s="12"/>
      <c r="B590" s="12"/>
      <c r="C590" s="12"/>
      <c r="D590" s="12"/>
      <c r="E590" s="12"/>
      <c r="F590" s="12"/>
      <c r="G590" s="12"/>
      <c r="H590" s="12"/>
      <c r="I590" s="12"/>
      <c r="J590" s="12"/>
      <c r="K590" s="27"/>
      <c r="L590" s="12"/>
      <c r="M590" s="12"/>
      <c r="N590" s="12"/>
      <c r="O590" s="27"/>
      <c r="P590" s="27"/>
      <c r="Q590" s="27"/>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row>
    <row r="591" spans="1:42" ht="15.75" customHeight="1" x14ac:dyDescent="0.2">
      <c r="A591" s="12"/>
      <c r="B591" s="12"/>
      <c r="C591" s="12"/>
      <c r="D591" s="12"/>
      <c r="E591" s="12"/>
      <c r="F591" s="12"/>
      <c r="G591" s="12"/>
      <c r="H591" s="12"/>
      <c r="I591" s="12"/>
      <c r="J591" s="12"/>
      <c r="K591" s="27"/>
      <c r="L591" s="12"/>
      <c r="M591" s="12"/>
      <c r="N591" s="12"/>
      <c r="O591" s="27"/>
      <c r="P591" s="27"/>
      <c r="Q591" s="27"/>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row>
    <row r="592" spans="1:42" ht="15.75" customHeight="1" x14ac:dyDescent="0.2">
      <c r="A592" s="12"/>
      <c r="B592" s="12"/>
      <c r="C592" s="12"/>
      <c r="D592" s="12"/>
      <c r="E592" s="12"/>
      <c r="F592" s="12"/>
      <c r="G592" s="12"/>
      <c r="H592" s="12"/>
      <c r="I592" s="12"/>
      <c r="J592" s="12"/>
      <c r="K592" s="27"/>
      <c r="L592" s="12"/>
      <c r="M592" s="12"/>
      <c r="N592" s="12"/>
      <c r="O592" s="27"/>
      <c r="P592" s="27"/>
      <c r="Q592" s="27"/>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row>
    <row r="593" spans="1:42" ht="15.75" customHeight="1" x14ac:dyDescent="0.2">
      <c r="A593" s="12"/>
      <c r="B593" s="12"/>
      <c r="C593" s="12"/>
      <c r="D593" s="12"/>
      <c r="E593" s="12"/>
      <c r="F593" s="12"/>
      <c r="G593" s="12"/>
      <c r="H593" s="12"/>
      <c r="I593" s="12"/>
      <c r="J593" s="12"/>
      <c r="K593" s="27"/>
      <c r="L593" s="12"/>
      <c r="M593" s="12"/>
      <c r="N593" s="12"/>
      <c r="O593" s="27"/>
      <c r="P593" s="27"/>
      <c r="Q593" s="27"/>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row>
    <row r="594" spans="1:42" ht="15.75" customHeight="1" x14ac:dyDescent="0.2">
      <c r="A594" s="12"/>
      <c r="B594" s="12"/>
      <c r="C594" s="12"/>
      <c r="D594" s="12"/>
      <c r="E594" s="12"/>
      <c r="F594" s="12"/>
      <c r="G594" s="12"/>
      <c r="H594" s="12"/>
      <c r="I594" s="12"/>
      <c r="J594" s="12"/>
      <c r="K594" s="27"/>
      <c r="L594" s="12"/>
      <c r="M594" s="12"/>
      <c r="N594" s="12"/>
      <c r="O594" s="27"/>
      <c r="P594" s="27"/>
      <c r="Q594" s="27"/>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row>
    <row r="595" spans="1:42" ht="15.75" customHeight="1" x14ac:dyDescent="0.2">
      <c r="A595" s="12"/>
      <c r="B595" s="12"/>
      <c r="C595" s="12"/>
      <c r="D595" s="12"/>
      <c r="E595" s="12"/>
      <c r="F595" s="12"/>
      <c r="G595" s="12"/>
      <c r="H595" s="12"/>
      <c r="I595" s="12"/>
      <c r="J595" s="12"/>
      <c r="K595" s="27"/>
      <c r="L595" s="12"/>
      <c r="M595" s="12"/>
      <c r="N595" s="12"/>
      <c r="O595" s="27"/>
      <c r="P595" s="27"/>
      <c r="Q595" s="27"/>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row>
    <row r="596" spans="1:42" ht="15.75" customHeight="1" x14ac:dyDescent="0.2">
      <c r="A596" s="12"/>
      <c r="B596" s="12"/>
      <c r="C596" s="12"/>
      <c r="D596" s="12"/>
      <c r="E596" s="12"/>
      <c r="F596" s="12"/>
      <c r="G596" s="12"/>
      <c r="H596" s="12"/>
      <c r="I596" s="12"/>
      <c r="J596" s="12"/>
      <c r="K596" s="27"/>
      <c r="L596" s="12"/>
      <c r="M596" s="12"/>
      <c r="N596" s="12"/>
      <c r="O596" s="27"/>
      <c r="P596" s="27"/>
      <c r="Q596" s="27"/>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row>
    <row r="597" spans="1:42" ht="15.75" customHeight="1" x14ac:dyDescent="0.2">
      <c r="A597" s="12"/>
      <c r="B597" s="12"/>
      <c r="C597" s="12"/>
      <c r="D597" s="12"/>
      <c r="E597" s="12"/>
      <c r="F597" s="12"/>
      <c r="G597" s="12"/>
      <c r="H597" s="12"/>
      <c r="I597" s="12"/>
      <c r="J597" s="12"/>
      <c r="K597" s="27"/>
      <c r="L597" s="12"/>
      <c r="M597" s="12"/>
      <c r="N597" s="12"/>
      <c r="O597" s="27"/>
      <c r="P597" s="27"/>
      <c r="Q597" s="27"/>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row>
    <row r="598" spans="1:42" ht="15.75" customHeight="1" x14ac:dyDescent="0.2">
      <c r="A598" s="12"/>
      <c r="B598" s="12"/>
      <c r="C598" s="12"/>
      <c r="D598" s="12"/>
      <c r="E598" s="12"/>
      <c r="F598" s="12"/>
      <c r="G598" s="12"/>
      <c r="H598" s="12"/>
      <c r="I598" s="12"/>
      <c r="J598" s="12"/>
      <c r="K598" s="27"/>
      <c r="L598" s="12"/>
      <c r="M598" s="12"/>
      <c r="N598" s="12"/>
      <c r="O598" s="27"/>
      <c r="P598" s="27"/>
      <c r="Q598" s="27"/>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row>
    <row r="599" spans="1:42" ht="15.75" customHeight="1" x14ac:dyDescent="0.2">
      <c r="A599" s="12"/>
      <c r="B599" s="12"/>
      <c r="C599" s="12"/>
      <c r="D599" s="12"/>
      <c r="E599" s="12"/>
      <c r="F599" s="12"/>
      <c r="G599" s="12"/>
      <c r="H599" s="12"/>
      <c r="I599" s="12"/>
      <c r="J599" s="12"/>
      <c r="K599" s="27"/>
      <c r="L599" s="12"/>
      <c r="M599" s="12"/>
      <c r="N599" s="12"/>
      <c r="O599" s="27"/>
      <c r="P599" s="27"/>
      <c r="Q599" s="27"/>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row>
    <row r="600" spans="1:42" ht="15.75" customHeight="1" x14ac:dyDescent="0.2">
      <c r="A600" s="12"/>
      <c r="B600" s="12"/>
      <c r="C600" s="12"/>
      <c r="D600" s="12"/>
      <c r="E600" s="12"/>
      <c r="F600" s="12"/>
      <c r="G600" s="12"/>
      <c r="H600" s="12"/>
      <c r="I600" s="12"/>
      <c r="J600" s="12"/>
      <c r="K600" s="27"/>
      <c r="L600" s="12"/>
      <c r="M600" s="12"/>
      <c r="N600" s="12"/>
      <c r="O600" s="27"/>
      <c r="P600" s="27"/>
      <c r="Q600" s="27"/>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row>
    <row r="601" spans="1:42" ht="15.75" customHeight="1" x14ac:dyDescent="0.2">
      <c r="A601" s="12"/>
      <c r="B601" s="12"/>
      <c r="C601" s="12"/>
      <c r="D601" s="12"/>
      <c r="E601" s="12"/>
      <c r="F601" s="12"/>
      <c r="G601" s="12"/>
      <c r="H601" s="12"/>
      <c r="I601" s="12"/>
      <c r="J601" s="12"/>
      <c r="K601" s="27"/>
      <c r="L601" s="12"/>
      <c r="M601" s="12"/>
      <c r="N601" s="12"/>
      <c r="O601" s="27"/>
      <c r="P601" s="27"/>
      <c r="Q601" s="27"/>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row>
    <row r="602" spans="1:42" ht="15.75" customHeight="1" x14ac:dyDescent="0.2">
      <c r="A602" s="12"/>
      <c r="B602" s="12"/>
      <c r="C602" s="12"/>
      <c r="D602" s="12"/>
      <c r="E602" s="12"/>
      <c r="F602" s="12"/>
      <c r="G602" s="12"/>
      <c r="H602" s="12"/>
      <c r="I602" s="12"/>
      <c r="J602" s="12"/>
      <c r="K602" s="27"/>
      <c r="L602" s="12"/>
      <c r="M602" s="12"/>
      <c r="N602" s="12"/>
      <c r="O602" s="27"/>
      <c r="P602" s="27"/>
      <c r="Q602" s="27"/>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row>
    <row r="603" spans="1:42" ht="15.75" customHeight="1" x14ac:dyDescent="0.2">
      <c r="A603" s="12"/>
      <c r="B603" s="12"/>
      <c r="C603" s="12"/>
      <c r="D603" s="12"/>
      <c r="E603" s="12"/>
      <c r="F603" s="12"/>
      <c r="G603" s="12"/>
      <c r="H603" s="12"/>
      <c r="I603" s="12"/>
      <c r="J603" s="12"/>
      <c r="K603" s="27"/>
      <c r="L603" s="12"/>
      <c r="M603" s="12"/>
      <c r="N603" s="12"/>
      <c r="O603" s="27"/>
      <c r="P603" s="27"/>
      <c r="Q603" s="27"/>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row>
    <row r="604" spans="1:42" ht="15.75" customHeight="1" x14ac:dyDescent="0.2">
      <c r="A604" s="12"/>
      <c r="B604" s="12"/>
      <c r="C604" s="12"/>
      <c r="D604" s="12"/>
      <c r="E604" s="12"/>
      <c r="F604" s="12"/>
      <c r="G604" s="12"/>
      <c r="H604" s="12"/>
      <c r="I604" s="12"/>
      <c r="J604" s="12"/>
      <c r="K604" s="27"/>
      <c r="L604" s="12"/>
      <c r="M604" s="12"/>
      <c r="N604" s="12"/>
      <c r="O604" s="27"/>
      <c r="P604" s="27"/>
      <c r="Q604" s="27"/>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row>
    <row r="605" spans="1:42" ht="15.75" customHeight="1" x14ac:dyDescent="0.2">
      <c r="A605" s="12"/>
      <c r="B605" s="12"/>
      <c r="C605" s="12"/>
      <c r="D605" s="12"/>
      <c r="E605" s="12"/>
      <c r="F605" s="12"/>
      <c r="G605" s="12"/>
      <c r="H605" s="12"/>
      <c r="I605" s="12"/>
      <c r="J605" s="12"/>
      <c r="K605" s="27"/>
      <c r="L605" s="12"/>
      <c r="M605" s="12"/>
      <c r="N605" s="12"/>
      <c r="O605" s="27"/>
      <c r="P605" s="27"/>
      <c r="Q605" s="27"/>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row>
    <row r="606" spans="1:42" ht="15.75" customHeight="1" x14ac:dyDescent="0.2">
      <c r="A606" s="12"/>
      <c r="B606" s="12"/>
      <c r="C606" s="12"/>
      <c r="D606" s="12"/>
      <c r="E606" s="12"/>
      <c r="F606" s="12"/>
      <c r="G606" s="12"/>
      <c r="H606" s="12"/>
      <c r="I606" s="12"/>
      <c r="J606" s="12"/>
      <c r="K606" s="27"/>
      <c r="L606" s="12"/>
      <c r="M606" s="12"/>
      <c r="N606" s="12"/>
      <c r="O606" s="27"/>
      <c r="P606" s="27"/>
      <c r="Q606" s="27"/>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row>
    <row r="607" spans="1:42" ht="15.75" customHeight="1" x14ac:dyDescent="0.2">
      <c r="A607" s="12"/>
      <c r="B607" s="12"/>
      <c r="C607" s="12"/>
      <c r="D607" s="12"/>
      <c r="E607" s="12"/>
      <c r="F607" s="12"/>
      <c r="G607" s="12"/>
      <c r="H607" s="12"/>
      <c r="I607" s="12"/>
      <c r="J607" s="12"/>
      <c r="K607" s="27"/>
      <c r="L607" s="12"/>
      <c r="M607" s="12"/>
      <c r="N607" s="12"/>
      <c r="O607" s="27"/>
      <c r="P607" s="27"/>
      <c r="Q607" s="27"/>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row>
    <row r="608" spans="1:42" ht="15.75" customHeight="1" x14ac:dyDescent="0.2">
      <c r="A608" s="12"/>
      <c r="B608" s="12"/>
      <c r="C608" s="12"/>
      <c r="D608" s="12"/>
      <c r="E608" s="12"/>
      <c r="F608" s="12"/>
      <c r="G608" s="12"/>
      <c r="H608" s="12"/>
      <c r="I608" s="12"/>
      <c r="J608" s="12"/>
      <c r="K608" s="27"/>
      <c r="L608" s="12"/>
      <c r="M608" s="12"/>
      <c r="N608" s="12"/>
      <c r="O608" s="27"/>
      <c r="P608" s="27"/>
      <c r="Q608" s="27"/>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row>
    <row r="609" spans="1:42" ht="15.75" customHeight="1" x14ac:dyDescent="0.2">
      <c r="A609" s="12"/>
      <c r="B609" s="12"/>
      <c r="C609" s="12"/>
      <c r="D609" s="12"/>
      <c r="E609" s="12"/>
      <c r="F609" s="12"/>
      <c r="G609" s="12"/>
      <c r="H609" s="12"/>
      <c r="I609" s="12"/>
      <c r="J609" s="12"/>
      <c r="K609" s="27"/>
      <c r="L609" s="12"/>
      <c r="M609" s="12"/>
      <c r="N609" s="12"/>
      <c r="O609" s="27"/>
      <c r="P609" s="27"/>
      <c r="Q609" s="27"/>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row>
    <row r="610" spans="1:42" ht="15.75" customHeight="1" x14ac:dyDescent="0.2">
      <c r="A610" s="12"/>
      <c r="B610" s="12"/>
      <c r="C610" s="12"/>
      <c r="D610" s="12"/>
      <c r="E610" s="12"/>
      <c r="F610" s="12"/>
      <c r="G610" s="12"/>
      <c r="H610" s="12"/>
      <c r="I610" s="12"/>
      <c r="J610" s="12"/>
      <c r="K610" s="27"/>
      <c r="L610" s="12"/>
      <c r="M610" s="12"/>
      <c r="N610" s="12"/>
      <c r="O610" s="27"/>
      <c r="P610" s="27"/>
      <c r="Q610" s="27"/>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row>
    <row r="611" spans="1:42" ht="15.75" customHeight="1" x14ac:dyDescent="0.2">
      <c r="A611" s="12"/>
      <c r="B611" s="12"/>
      <c r="C611" s="12"/>
      <c r="D611" s="12"/>
      <c r="E611" s="12"/>
      <c r="F611" s="12"/>
      <c r="G611" s="12"/>
      <c r="H611" s="12"/>
      <c r="I611" s="12"/>
      <c r="J611" s="12"/>
      <c r="K611" s="27"/>
      <c r="L611" s="12"/>
      <c r="M611" s="12"/>
      <c r="N611" s="12"/>
      <c r="O611" s="27"/>
      <c r="P611" s="27"/>
      <c r="Q611" s="27"/>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row>
    <row r="612" spans="1:42" ht="15.75" customHeight="1" x14ac:dyDescent="0.2">
      <c r="A612" s="12"/>
      <c r="B612" s="12"/>
      <c r="C612" s="12"/>
      <c r="D612" s="12"/>
      <c r="E612" s="12"/>
      <c r="F612" s="12"/>
      <c r="G612" s="12"/>
      <c r="H612" s="12"/>
      <c r="I612" s="12"/>
      <c r="J612" s="12"/>
      <c r="K612" s="27"/>
      <c r="L612" s="12"/>
      <c r="M612" s="12"/>
      <c r="N612" s="12"/>
      <c r="O612" s="27"/>
      <c r="P612" s="27"/>
      <c r="Q612" s="27"/>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row>
    <row r="613" spans="1:42" ht="15.75" customHeight="1" x14ac:dyDescent="0.2">
      <c r="A613" s="12"/>
      <c r="B613" s="12"/>
      <c r="C613" s="12"/>
      <c r="D613" s="12"/>
      <c r="E613" s="12"/>
      <c r="F613" s="12"/>
      <c r="G613" s="12"/>
      <c r="H613" s="12"/>
      <c r="I613" s="12"/>
      <c r="J613" s="12"/>
      <c r="K613" s="27"/>
      <c r="L613" s="12"/>
      <c r="M613" s="12"/>
      <c r="N613" s="12"/>
      <c r="O613" s="27"/>
      <c r="P613" s="27"/>
      <c r="Q613" s="27"/>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row>
    <row r="614" spans="1:42" ht="15.75" customHeight="1" x14ac:dyDescent="0.2">
      <c r="A614" s="12"/>
      <c r="B614" s="12"/>
      <c r="C614" s="12"/>
      <c r="D614" s="12"/>
      <c r="E614" s="12"/>
      <c r="F614" s="12"/>
      <c r="G614" s="12"/>
      <c r="H614" s="12"/>
      <c r="I614" s="12"/>
      <c r="J614" s="12"/>
      <c r="K614" s="27"/>
      <c r="L614" s="12"/>
      <c r="M614" s="12"/>
      <c r="N614" s="12"/>
      <c r="O614" s="27"/>
      <c r="P614" s="27"/>
      <c r="Q614" s="27"/>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row>
    <row r="615" spans="1:42" ht="15.75" customHeight="1" x14ac:dyDescent="0.2">
      <c r="A615" s="12"/>
      <c r="B615" s="12"/>
      <c r="C615" s="12"/>
      <c r="D615" s="12"/>
      <c r="E615" s="12"/>
      <c r="F615" s="12"/>
      <c r="G615" s="12"/>
      <c r="H615" s="12"/>
      <c r="I615" s="12"/>
      <c r="J615" s="12"/>
      <c r="K615" s="27"/>
      <c r="L615" s="12"/>
      <c r="M615" s="12"/>
      <c r="N615" s="12"/>
      <c r="O615" s="27"/>
      <c r="P615" s="27"/>
      <c r="Q615" s="27"/>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row>
    <row r="616" spans="1:42" ht="15.75" customHeight="1" x14ac:dyDescent="0.2">
      <c r="A616" s="12"/>
      <c r="B616" s="12"/>
      <c r="C616" s="12"/>
      <c r="D616" s="12"/>
      <c r="E616" s="12"/>
      <c r="F616" s="12"/>
      <c r="G616" s="12"/>
      <c r="H616" s="12"/>
      <c r="I616" s="12"/>
      <c r="J616" s="12"/>
      <c r="K616" s="27"/>
      <c r="L616" s="12"/>
      <c r="M616" s="12"/>
      <c r="N616" s="12"/>
      <c r="O616" s="27"/>
      <c r="P616" s="27"/>
      <c r="Q616" s="27"/>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row>
    <row r="617" spans="1:42" ht="15.75" customHeight="1" x14ac:dyDescent="0.2">
      <c r="A617" s="12"/>
      <c r="B617" s="12"/>
      <c r="C617" s="12"/>
      <c r="D617" s="12"/>
      <c r="E617" s="12"/>
      <c r="F617" s="12"/>
      <c r="G617" s="12"/>
      <c r="H617" s="12"/>
      <c r="I617" s="12"/>
      <c r="J617" s="12"/>
      <c r="K617" s="27"/>
      <c r="L617" s="12"/>
      <c r="M617" s="12"/>
      <c r="N617" s="12"/>
      <c r="O617" s="27"/>
      <c r="P617" s="27"/>
      <c r="Q617" s="27"/>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row>
    <row r="618" spans="1:42" ht="15.75" customHeight="1" x14ac:dyDescent="0.2">
      <c r="A618" s="12"/>
      <c r="B618" s="12"/>
      <c r="C618" s="12"/>
      <c r="D618" s="12"/>
      <c r="E618" s="12"/>
      <c r="F618" s="12"/>
      <c r="G618" s="12"/>
      <c r="H618" s="12"/>
      <c r="I618" s="12"/>
      <c r="J618" s="12"/>
      <c r="K618" s="27"/>
      <c r="L618" s="12"/>
      <c r="M618" s="12"/>
      <c r="N618" s="12"/>
      <c r="O618" s="27"/>
      <c r="P618" s="27"/>
      <c r="Q618" s="27"/>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row>
    <row r="619" spans="1:42" ht="15.75" customHeight="1" x14ac:dyDescent="0.2">
      <c r="A619" s="12"/>
      <c r="B619" s="12"/>
      <c r="C619" s="12"/>
      <c r="D619" s="12"/>
      <c r="E619" s="12"/>
      <c r="F619" s="12"/>
      <c r="G619" s="12"/>
      <c r="H619" s="12"/>
      <c r="I619" s="12"/>
      <c r="J619" s="12"/>
      <c r="K619" s="27"/>
      <c r="L619" s="12"/>
      <c r="M619" s="12"/>
      <c r="N619" s="12"/>
      <c r="O619" s="27"/>
      <c r="P619" s="27"/>
      <c r="Q619" s="27"/>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row>
    <row r="620" spans="1:42" ht="15.75" customHeight="1" x14ac:dyDescent="0.2">
      <c r="A620" s="12"/>
      <c r="B620" s="12"/>
      <c r="C620" s="12"/>
      <c r="D620" s="12"/>
      <c r="E620" s="12"/>
      <c r="F620" s="12"/>
      <c r="G620" s="12"/>
      <c r="H620" s="12"/>
      <c r="I620" s="12"/>
      <c r="J620" s="12"/>
      <c r="K620" s="27"/>
      <c r="L620" s="12"/>
      <c r="M620" s="12"/>
      <c r="N620" s="12"/>
      <c r="O620" s="27"/>
      <c r="P620" s="27"/>
      <c r="Q620" s="27"/>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row>
    <row r="621" spans="1:42" ht="15.75" customHeight="1" x14ac:dyDescent="0.2">
      <c r="A621" s="12"/>
      <c r="B621" s="12"/>
      <c r="C621" s="12"/>
      <c r="D621" s="12"/>
      <c r="E621" s="12"/>
      <c r="F621" s="12"/>
      <c r="G621" s="12"/>
      <c r="H621" s="12"/>
      <c r="I621" s="12"/>
      <c r="J621" s="12"/>
      <c r="K621" s="27"/>
      <c r="L621" s="12"/>
      <c r="M621" s="12"/>
      <c r="N621" s="12"/>
      <c r="O621" s="27"/>
      <c r="P621" s="27"/>
      <c r="Q621" s="27"/>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row>
    <row r="622" spans="1:42" ht="15.75" customHeight="1" x14ac:dyDescent="0.2">
      <c r="A622" s="12"/>
      <c r="B622" s="12"/>
      <c r="C622" s="12"/>
      <c r="D622" s="12"/>
      <c r="E622" s="12"/>
      <c r="F622" s="12"/>
      <c r="G622" s="12"/>
      <c r="H622" s="12"/>
      <c r="I622" s="12"/>
      <c r="J622" s="12"/>
      <c r="K622" s="27"/>
      <c r="L622" s="12"/>
      <c r="M622" s="12"/>
      <c r="N622" s="12"/>
      <c r="O622" s="27"/>
      <c r="P622" s="27"/>
      <c r="Q622" s="27"/>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row>
    <row r="623" spans="1:42" ht="15.75" customHeight="1" x14ac:dyDescent="0.2">
      <c r="A623" s="12"/>
      <c r="B623" s="12"/>
      <c r="C623" s="12"/>
      <c r="D623" s="12"/>
      <c r="E623" s="12"/>
      <c r="F623" s="12"/>
      <c r="G623" s="12"/>
      <c r="H623" s="12"/>
      <c r="I623" s="12"/>
      <c r="J623" s="12"/>
      <c r="K623" s="27"/>
      <c r="L623" s="12"/>
      <c r="M623" s="12"/>
      <c r="N623" s="12"/>
      <c r="O623" s="27"/>
      <c r="P623" s="27"/>
      <c r="Q623" s="27"/>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row>
    <row r="624" spans="1:42" ht="15.75" customHeight="1" x14ac:dyDescent="0.2">
      <c r="A624" s="12"/>
      <c r="B624" s="12"/>
      <c r="C624" s="12"/>
      <c r="D624" s="12"/>
      <c r="E624" s="12"/>
      <c r="F624" s="12"/>
      <c r="G624" s="12"/>
      <c r="H624" s="12"/>
      <c r="I624" s="12"/>
      <c r="J624" s="12"/>
      <c r="K624" s="27"/>
      <c r="L624" s="12"/>
      <c r="M624" s="12"/>
      <c r="N624" s="12"/>
      <c r="O624" s="27"/>
      <c r="P624" s="27"/>
      <c r="Q624" s="27"/>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row>
    <row r="625" spans="1:42" ht="15.75" customHeight="1" x14ac:dyDescent="0.2">
      <c r="A625" s="12"/>
      <c r="B625" s="12"/>
      <c r="C625" s="12"/>
      <c r="D625" s="12"/>
      <c r="E625" s="12"/>
      <c r="F625" s="12"/>
      <c r="G625" s="12"/>
      <c r="H625" s="12"/>
      <c r="I625" s="12"/>
      <c r="J625" s="12"/>
      <c r="K625" s="27"/>
      <c r="L625" s="12"/>
      <c r="M625" s="12"/>
      <c r="N625" s="12"/>
      <c r="O625" s="27"/>
      <c r="P625" s="27"/>
      <c r="Q625" s="27"/>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row>
    <row r="626" spans="1:42" ht="15.75" customHeight="1" x14ac:dyDescent="0.2">
      <c r="A626" s="12"/>
      <c r="B626" s="12"/>
      <c r="C626" s="12"/>
      <c r="D626" s="12"/>
      <c r="E626" s="12"/>
      <c r="F626" s="12"/>
      <c r="G626" s="12"/>
      <c r="H626" s="12"/>
      <c r="I626" s="12"/>
      <c r="J626" s="12"/>
      <c r="K626" s="27"/>
      <c r="L626" s="12"/>
      <c r="M626" s="12"/>
      <c r="N626" s="12"/>
      <c r="O626" s="27"/>
      <c r="P626" s="27"/>
      <c r="Q626" s="27"/>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row>
    <row r="627" spans="1:42" ht="15.75" customHeight="1" x14ac:dyDescent="0.2">
      <c r="A627" s="12"/>
      <c r="B627" s="12"/>
      <c r="C627" s="12"/>
      <c r="D627" s="12"/>
      <c r="E627" s="12"/>
      <c r="F627" s="12"/>
      <c r="G627" s="12"/>
      <c r="H627" s="12"/>
      <c r="I627" s="12"/>
      <c r="J627" s="12"/>
      <c r="K627" s="27"/>
      <c r="L627" s="12"/>
      <c r="M627" s="12"/>
      <c r="N627" s="12"/>
      <c r="O627" s="27"/>
      <c r="P627" s="27"/>
      <c r="Q627" s="27"/>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row>
    <row r="628" spans="1:42" ht="15.75" customHeight="1" x14ac:dyDescent="0.2">
      <c r="A628" s="12"/>
      <c r="B628" s="12"/>
      <c r="C628" s="12"/>
      <c r="D628" s="12"/>
      <c r="E628" s="12"/>
      <c r="F628" s="12"/>
      <c r="G628" s="12"/>
      <c r="H628" s="12"/>
      <c r="I628" s="12"/>
      <c r="J628" s="12"/>
      <c r="K628" s="27"/>
      <c r="L628" s="12"/>
      <c r="M628" s="12"/>
      <c r="N628" s="12"/>
      <c r="O628" s="27"/>
      <c r="P628" s="27"/>
      <c r="Q628" s="27"/>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row>
    <row r="629" spans="1:42" ht="15.75" customHeight="1" x14ac:dyDescent="0.2">
      <c r="A629" s="12"/>
      <c r="B629" s="12"/>
      <c r="C629" s="12"/>
      <c r="D629" s="12"/>
      <c r="E629" s="12"/>
      <c r="F629" s="12"/>
      <c r="G629" s="12"/>
      <c r="H629" s="12"/>
      <c r="I629" s="12"/>
      <c r="J629" s="12"/>
      <c r="K629" s="27"/>
      <c r="L629" s="12"/>
      <c r="M629" s="12"/>
      <c r="N629" s="12"/>
      <c r="O629" s="27"/>
      <c r="P629" s="27"/>
      <c r="Q629" s="27"/>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row>
    <row r="630" spans="1:42" ht="15.75" customHeight="1" x14ac:dyDescent="0.2">
      <c r="A630" s="12"/>
      <c r="B630" s="12"/>
      <c r="C630" s="12"/>
      <c r="D630" s="12"/>
      <c r="E630" s="12"/>
      <c r="F630" s="12"/>
      <c r="G630" s="12"/>
      <c r="H630" s="12"/>
      <c r="I630" s="12"/>
      <c r="J630" s="12"/>
      <c r="K630" s="27"/>
      <c r="L630" s="12"/>
      <c r="M630" s="12"/>
      <c r="N630" s="12"/>
      <c r="O630" s="27"/>
      <c r="P630" s="27"/>
      <c r="Q630" s="27"/>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row>
    <row r="631" spans="1:42" ht="15.75" customHeight="1" x14ac:dyDescent="0.2">
      <c r="A631" s="12"/>
      <c r="B631" s="12"/>
      <c r="C631" s="12"/>
      <c r="D631" s="12"/>
      <c r="E631" s="12"/>
      <c r="F631" s="12"/>
      <c r="G631" s="12"/>
      <c r="H631" s="12"/>
      <c r="I631" s="12"/>
      <c r="J631" s="12"/>
      <c r="K631" s="27"/>
      <c r="L631" s="12"/>
      <c r="M631" s="12"/>
      <c r="N631" s="12"/>
      <c r="O631" s="27"/>
      <c r="P631" s="27"/>
      <c r="Q631" s="27"/>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row>
    <row r="632" spans="1:42" ht="15.75" customHeight="1" x14ac:dyDescent="0.2">
      <c r="A632" s="12"/>
      <c r="B632" s="12"/>
      <c r="C632" s="12"/>
      <c r="D632" s="12"/>
      <c r="E632" s="12"/>
      <c r="F632" s="12"/>
      <c r="G632" s="12"/>
      <c r="H632" s="12"/>
      <c r="I632" s="12"/>
      <c r="J632" s="12"/>
      <c r="K632" s="27"/>
      <c r="L632" s="12"/>
      <c r="M632" s="12"/>
      <c r="N632" s="12"/>
      <c r="O632" s="27"/>
      <c r="P632" s="27"/>
      <c r="Q632" s="27"/>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row>
    <row r="633" spans="1:42" ht="15.75" customHeight="1" x14ac:dyDescent="0.2">
      <c r="A633" s="12"/>
      <c r="B633" s="12"/>
      <c r="C633" s="12"/>
      <c r="D633" s="12"/>
      <c r="E633" s="12"/>
      <c r="F633" s="12"/>
      <c r="G633" s="12"/>
      <c r="H633" s="12"/>
      <c r="I633" s="12"/>
      <c r="J633" s="12"/>
      <c r="K633" s="27"/>
      <c r="L633" s="12"/>
      <c r="M633" s="12"/>
      <c r="N633" s="12"/>
      <c r="O633" s="27"/>
      <c r="P633" s="27"/>
      <c r="Q633" s="27"/>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row>
    <row r="634" spans="1:42" ht="15.75" customHeight="1" x14ac:dyDescent="0.2">
      <c r="A634" s="12"/>
      <c r="B634" s="12"/>
      <c r="C634" s="12"/>
      <c r="D634" s="12"/>
      <c r="E634" s="12"/>
      <c r="F634" s="12"/>
      <c r="G634" s="12"/>
      <c r="H634" s="12"/>
      <c r="I634" s="12"/>
      <c r="J634" s="12"/>
      <c r="K634" s="27"/>
      <c r="L634" s="12"/>
      <c r="M634" s="12"/>
      <c r="N634" s="12"/>
      <c r="O634" s="27"/>
      <c r="P634" s="27"/>
      <c r="Q634" s="27"/>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row>
    <row r="635" spans="1:42" ht="15.75" customHeight="1" x14ac:dyDescent="0.2">
      <c r="A635" s="12"/>
      <c r="B635" s="12"/>
      <c r="C635" s="12"/>
      <c r="D635" s="12"/>
      <c r="E635" s="12"/>
      <c r="F635" s="12"/>
      <c r="G635" s="12"/>
      <c r="H635" s="12"/>
      <c r="I635" s="12"/>
      <c r="J635" s="12"/>
      <c r="K635" s="27"/>
      <c r="L635" s="12"/>
      <c r="M635" s="12"/>
      <c r="N635" s="12"/>
      <c r="O635" s="27"/>
      <c r="P635" s="27"/>
      <c r="Q635" s="27"/>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row>
    <row r="636" spans="1:42" ht="15.75" customHeight="1" x14ac:dyDescent="0.2">
      <c r="A636" s="12"/>
      <c r="B636" s="12"/>
      <c r="C636" s="12"/>
      <c r="D636" s="12"/>
      <c r="E636" s="12"/>
      <c r="F636" s="12"/>
      <c r="G636" s="12"/>
      <c r="H636" s="12"/>
      <c r="I636" s="12"/>
      <c r="J636" s="12"/>
      <c r="K636" s="27"/>
      <c r="L636" s="12"/>
      <c r="M636" s="12"/>
      <c r="N636" s="12"/>
      <c r="O636" s="27"/>
      <c r="P636" s="27"/>
      <c r="Q636" s="27"/>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row>
    <row r="637" spans="1:42" ht="15.75" customHeight="1" x14ac:dyDescent="0.2">
      <c r="A637" s="12"/>
      <c r="B637" s="12"/>
      <c r="C637" s="12"/>
      <c r="D637" s="12"/>
      <c r="E637" s="12"/>
      <c r="F637" s="12"/>
      <c r="G637" s="12"/>
      <c r="H637" s="12"/>
      <c r="I637" s="12"/>
      <c r="J637" s="12"/>
      <c r="K637" s="27"/>
      <c r="L637" s="12"/>
      <c r="M637" s="12"/>
      <c r="N637" s="12"/>
      <c r="O637" s="27"/>
      <c r="P637" s="27"/>
      <c r="Q637" s="27"/>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row>
    <row r="638" spans="1:42" ht="15.75" customHeight="1" x14ac:dyDescent="0.2">
      <c r="A638" s="12"/>
      <c r="B638" s="12"/>
      <c r="C638" s="12"/>
      <c r="D638" s="12"/>
      <c r="E638" s="12"/>
      <c r="F638" s="12"/>
      <c r="G638" s="12"/>
      <c r="H638" s="12"/>
      <c r="I638" s="12"/>
      <c r="J638" s="12"/>
      <c r="K638" s="27"/>
      <c r="L638" s="12"/>
      <c r="M638" s="12"/>
      <c r="N638" s="12"/>
      <c r="O638" s="27"/>
      <c r="P638" s="27"/>
      <c r="Q638" s="27"/>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row>
    <row r="639" spans="1:42" ht="15.75" customHeight="1" x14ac:dyDescent="0.2">
      <c r="A639" s="12"/>
      <c r="B639" s="12"/>
      <c r="C639" s="12"/>
      <c r="D639" s="12"/>
      <c r="E639" s="12"/>
      <c r="F639" s="12"/>
      <c r="G639" s="12"/>
      <c r="H639" s="12"/>
      <c r="I639" s="12"/>
      <c r="J639" s="12"/>
      <c r="K639" s="27"/>
      <c r="L639" s="12"/>
      <c r="M639" s="12"/>
      <c r="N639" s="12"/>
      <c r="O639" s="27"/>
      <c r="P639" s="27"/>
      <c r="Q639" s="27"/>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row>
    <row r="640" spans="1:42" ht="15.75" customHeight="1" x14ac:dyDescent="0.2">
      <c r="A640" s="12"/>
      <c r="B640" s="12"/>
      <c r="C640" s="12"/>
      <c r="D640" s="12"/>
      <c r="E640" s="12"/>
      <c r="F640" s="12"/>
      <c r="G640" s="12"/>
      <c r="H640" s="12"/>
      <c r="I640" s="12"/>
      <c r="J640" s="12"/>
      <c r="K640" s="27"/>
      <c r="L640" s="12"/>
      <c r="M640" s="12"/>
      <c r="N640" s="12"/>
      <c r="O640" s="27"/>
      <c r="P640" s="27"/>
      <c r="Q640" s="27"/>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row>
    <row r="641" spans="1:42" ht="15.75" customHeight="1" x14ac:dyDescent="0.2">
      <c r="A641" s="12"/>
      <c r="B641" s="12"/>
      <c r="C641" s="12"/>
      <c r="D641" s="12"/>
      <c r="E641" s="12"/>
      <c r="F641" s="12"/>
      <c r="G641" s="12"/>
      <c r="H641" s="12"/>
      <c r="I641" s="12"/>
      <c r="J641" s="12"/>
      <c r="K641" s="27"/>
      <c r="L641" s="12"/>
      <c r="M641" s="12"/>
      <c r="N641" s="12"/>
      <c r="O641" s="27"/>
      <c r="P641" s="27"/>
      <c r="Q641" s="27"/>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row>
    <row r="642" spans="1:42" ht="15.75" customHeight="1" x14ac:dyDescent="0.2">
      <c r="A642" s="12"/>
      <c r="B642" s="12"/>
      <c r="C642" s="12"/>
      <c r="D642" s="12"/>
      <c r="E642" s="12"/>
      <c r="F642" s="12"/>
      <c r="G642" s="12"/>
      <c r="H642" s="12"/>
      <c r="I642" s="12"/>
      <c r="J642" s="12"/>
      <c r="K642" s="27"/>
      <c r="L642" s="12"/>
      <c r="M642" s="12"/>
      <c r="N642" s="12"/>
      <c r="O642" s="27"/>
      <c r="P642" s="27"/>
      <c r="Q642" s="27"/>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row>
    <row r="643" spans="1:42" ht="15.75" customHeight="1" x14ac:dyDescent="0.2">
      <c r="A643" s="12"/>
      <c r="B643" s="12"/>
      <c r="C643" s="12"/>
      <c r="D643" s="12"/>
      <c r="E643" s="12"/>
      <c r="F643" s="12"/>
      <c r="G643" s="12"/>
      <c r="H643" s="12"/>
      <c r="I643" s="12"/>
      <c r="J643" s="12"/>
      <c r="K643" s="27"/>
      <c r="L643" s="12"/>
      <c r="M643" s="12"/>
      <c r="N643" s="12"/>
      <c r="O643" s="27"/>
      <c r="P643" s="27"/>
      <c r="Q643" s="27"/>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row>
    <row r="644" spans="1:42" ht="15.75" customHeight="1" x14ac:dyDescent="0.2">
      <c r="A644" s="12"/>
      <c r="B644" s="12"/>
      <c r="C644" s="12"/>
      <c r="D644" s="12"/>
      <c r="E644" s="12"/>
      <c r="F644" s="12"/>
      <c r="G644" s="12"/>
      <c r="H644" s="12"/>
      <c r="I644" s="12"/>
      <c r="J644" s="12"/>
      <c r="K644" s="27"/>
      <c r="L644" s="12"/>
      <c r="M644" s="12"/>
      <c r="N644" s="12"/>
      <c r="O644" s="27"/>
      <c r="P644" s="27"/>
      <c r="Q644" s="27"/>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row>
    <row r="645" spans="1:42" ht="15.75" customHeight="1" x14ac:dyDescent="0.2">
      <c r="A645" s="12"/>
      <c r="B645" s="12"/>
      <c r="C645" s="12"/>
      <c r="D645" s="12"/>
      <c r="E645" s="12"/>
      <c r="F645" s="12"/>
      <c r="G645" s="12"/>
      <c r="H645" s="12"/>
      <c r="I645" s="12"/>
      <c r="J645" s="12"/>
      <c r="K645" s="27"/>
      <c r="L645" s="12"/>
      <c r="M645" s="12"/>
      <c r="N645" s="12"/>
      <c r="O645" s="27"/>
      <c r="P645" s="27"/>
      <c r="Q645" s="27"/>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row>
    <row r="646" spans="1:42" ht="15.75" customHeight="1" x14ac:dyDescent="0.2">
      <c r="A646" s="12"/>
      <c r="B646" s="12"/>
      <c r="C646" s="12"/>
      <c r="D646" s="12"/>
      <c r="E646" s="12"/>
      <c r="F646" s="12"/>
      <c r="G646" s="12"/>
      <c r="H646" s="12"/>
      <c r="I646" s="12"/>
      <c r="J646" s="12"/>
      <c r="K646" s="27"/>
      <c r="L646" s="12"/>
      <c r="M646" s="12"/>
      <c r="N646" s="12"/>
      <c r="O646" s="27"/>
      <c r="P646" s="27"/>
      <c r="Q646" s="27"/>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row>
    <row r="647" spans="1:42" ht="15.75" customHeight="1" x14ac:dyDescent="0.2">
      <c r="A647" s="12"/>
      <c r="B647" s="12"/>
      <c r="C647" s="12"/>
      <c r="D647" s="12"/>
      <c r="E647" s="12"/>
      <c r="F647" s="12"/>
      <c r="G647" s="12"/>
      <c r="H647" s="12"/>
      <c r="I647" s="12"/>
      <c r="J647" s="12"/>
      <c r="K647" s="27"/>
      <c r="L647" s="12"/>
      <c r="M647" s="12"/>
      <c r="N647" s="12"/>
      <c r="O647" s="27"/>
      <c r="P647" s="27"/>
      <c r="Q647" s="27"/>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row>
    <row r="648" spans="1:42" ht="15.75" customHeight="1" x14ac:dyDescent="0.2">
      <c r="A648" s="12"/>
      <c r="B648" s="12"/>
      <c r="C648" s="12"/>
      <c r="D648" s="12"/>
      <c r="E648" s="12"/>
      <c r="F648" s="12"/>
      <c r="G648" s="12"/>
      <c r="H648" s="12"/>
      <c r="I648" s="12"/>
      <c r="J648" s="12"/>
      <c r="K648" s="27"/>
      <c r="L648" s="12"/>
      <c r="M648" s="12"/>
      <c r="N648" s="12"/>
      <c r="O648" s="27"/>
      <c r="P648" s="27"/>
      <c r="Q648" s="27"/>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row>
    <row r="649" spans="1:42" ht="15.75" customHeight="1" x14ac:dyDescent="0.2">
      <c r="A649" s="12"/>
      <c r="B649" s="12"/>
      <c r="C649" s="12"/>
      <c r="D649" s="12"/>
      <c r="E649" s="12"/>
      <c r="F649" s="12"/>
      <c r="G649" s="12"/>
      <c r="H649" s="12"/>
      <c r="I649" s="12"/>
      <c r="J649" s="12"/>
      <c r="K649" s="27"/>
      <c r="L649" s="12"/>
      <c r="M649" s="12"/>
      <c r="N649" s="12"/>
      <c r="O649" s="27"/>
      <c r="P649" s="27"/>
      <c r="Q649" s="27"/>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row>
    <row r="650" spans="1:42" ht="15.75" customHeight="1" x14ac:dyDescent="0.2">
      <c r="A650" s="12"/>
      <c r="B650" s="12"/>
      <c r="C650" s="12"/>
      <c r="D650" s="12"/>
      <c r="E650" s="12"/>
      <c r="F650" s="12"/>
      <c r="G650" s="12"/>
      <c r="H650" s="12"/>
      <c r="I650" s="12"/>
      <c r="J650" s="12"/>
      <c r="K650" s="27"/>
      <c r="L650" s="12"/>
      <c r="M650" s="12"/>
      <c r="N650" s="12"/>
      <c r="O650" s="27"/>
      <c r="P650" s="27"/>
      <c r="Q650" s="27"/>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row>
    <row r="651" spans="1:42" ht="15.75" customHeight="1" x14ac:dyDescent="0.2">
      <c r="A651" s="12"/>
      <c r="B651" s="12"/>
      <c r="C651" s="12"/>
      <c r="D651" s="12"/>
      <c r="E651" s="12"/>
      <c r="F651" s="12"/>
      <c r="G651" s="12"/>
      <c r="H651" s="12"/>
      <c r="I651" s="12"/>
      <c r="J651" s="12"/>
      <c r="K651" s="27"/>
      <c r="L651" s="12"/>
      <c r="M651" s="12"/>
      <c r="N651" s="12"/>
      <c r="O651" s="27"/>
      <c r="P651" s="27"/>
      <c r="Q651" s="27"/>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row>
    <row r="652" spans="1:42" ht="15.75" customHeight="1" x14ac:dyDescent="0.2">
      <c r="A652" s="12"/>
      <c r="B652" s="12"/>
      <c r="C652" s="12"/>
      <c r="D652" s="12"/>
      <c r="E652" s="12"/>
      <c r="F652" s="12"/>
      <c r="G652" s="12"/>
      <c r="H652" s="12"/>
      <c r="I652" s="12"/>
      <c r="J652" s="12"/>
      <c r="K652" s="27"/>
      <c r="L652" s="12"/>
      <c r="M652" s="12"/>
      <c r="N652" s="12"/>
      <c r="O652" s="27"/>
      <c r="P652" s="27"/>
      <c r="Q652" s="27"/>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row>
    <row r="653" spans="1:42" ht="15.75" customHeight="1" x14ac:dyDescent="0.2">
      <c r="A653" s="12"/>
      <c r="B653" s="12"/>
      <c r="C653" s="12"/>
      <c r="D653" s="12"/>
      <c r="E653" s="12"/>
      <c r="F653" s="12"/>
      <c r="G653" s="12"/>
      <c r="H653" s="12"/>
      <c r="I653" s="12"/>
      <c r="J653" s="12"/>
      <c r="K653" s="27"/>
      <c r="L653" s="12"/>
      <c r="M653" s="12"/>
      <c r="N653" s="12"/>
      <c r="O653" s="27"/>
      <c r="P653" s="27"/>
      <c r="Q653" s="27"/>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row>
    <row r="654" spans="1:42" ht="15.75" customHeight="1" x14ac:dyDescent="0.2">
      <c r="A654" s="12"/>
      <c r="B654" s="12"/>
      <c r="C654" s="12"/>
      <c r="D654" s="12"/>
      <c r="E654" s="12"/>
      <c r="F654" s="12"/>
      <c r="G654" s="12"/>
      <c r="H654" s="12"/>
      <c r="I654" s="12"/>
      <c r="J654" s="12"/>
      <c r="K654" s="27"/>
      <c r="L654" s="12"/>
      <c r="M654" s="12"/>
      <c r="N654" s="12"/>
      <c r="O654" s="27"/>
      <c r="P654" s="27"/>
      <c r="Q654" s="27"/>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row>
    <row r="655" spans="1:42" ht="15.75" customHeight="1" x14ac:dyDescent="0.2">
      <c r="A655" s="12"/>
      <c r="B655" s="12"/>
      <c r="C655" s="12"/>
      <c r="D655" s="12"/>
      <c r="E655" s="12"/>
      <c r="F655" s="12"/>
      <c r="G655" s="12"/>
      <c r="H655" s="12"/>
      <c r="I655" s="12"/>
      <c r="J655" s="12"/>
      <c r="K655" s="27"/>
      <c r="L655" s="12"/>
      <c r="M655" s="12"/>
      <c r="N655" s="12"/>
      <c r="O655" s="27"/>
      <c r="P655" s="27"/>
      <c r="Q655" s="27"/>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row>
    <row r="656" spans="1:42" ht="15.75" customHeight="1" x14ac:dyDescent="0.2">
      <c r="A656" s="12"/>
      <c r="B656" s="12"/>
      <c r="C656" s="12"/>
      <c r="D656" s="12"/>
      <c r="E656" s="12"/>
      <c r="F656" s="12"/>
      <c r="G656" s="12"/>
      <c r="H656" s="12"/>
      <c r="I656" s="12"/>
      <c r="J656" s="12"/>
      <c r="K656" s="27"/>
      <c r="L656" s="12"/>
      <c r="M656" s="12"/>
      <c r="N656" s="12"/>
      <c r="O656" s="27"/>
      <c r="P656" s="27"/>
      <c r="Q656" s="27"/>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row>
    <row r="657" spans="1:42" ht="15.75" customHeight="1" x14ac:dyDescent="0.2">
      <c r="A657" s="12"/>
      <c r="B657" s="12"/>
      <c r="C657" s="12"/>
      <c r="D657" s="12"/>
      <c r="E657" s="12"/>
      <c r="F657" s="12"/>
      <c r="G657" s="12"/>
      <c r="H657" s="12"/>
      <c r="I657" s="12"/>
      <c r="J657" s="12"/>
      <c r="K657" s="27"/>
      <c r="L657" s="12"/>
      <c r="M657" s="12"/>
      <c r="N657" s="12"/>
      <c r="O657" s="27"/>
      <c r="P657" s="27"/>
      <c r="Q657" s="27"/>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row>
    <row r="658" spans="1:42" ht="15.75" customHeight="1" x14ac:dyDescent="0.2">
      <c r="A658" s="12"/>
      <c r="B658" s="12"/>
      <c r="C658" s="12"/>
      <c r="D658" s="12"/>
      <c r="E658" s="12"/>
      <c r="F658" s="12"/>
      <c r="G658" s="12"/>
      <c r="H658" s="12"/>
      <c r="I658" s="12"/>
      <c r="J658" s="12"/>
      <c r="K658" s="27"/>
      <c r="L658" s="12"/>
      <c r="M658" s="12"/>
      <c r="N658" s="12"/>
      <c r="O658" s="27"/>
      <c r="P658" s="27"/>
      <c r="Q658" s="27"/>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row>
    <row r="659" spans="1:42" ht="15.75" customHeight="1" x14ac:dyDescent="0.2">
      <c r="A659" s="12"/>
      <c r="B659" s="12"/>
      <c r="C659" s="12"/>
      <c r="D659" s="12"/>
      <c r="E659" s="12"/>
      <c r="F659" s="12"/>
      <c r="G659" s="12"/>
      <c r="H659" s="12"/>
      <c r="I659" s="12"/>
      <c r="J659" s="12"/>
      <c r="K659" s="27"/>
      <c r="L659" s="12"/>
      <c r="M659" s="12"/>
      <c r="N659" s="12"/>
      <c r="O659" s="27"/>
      <c r="P659" s="27"/>
      <c r="Q659" s="27"/>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row>
    <row r="660" spans="1:42" ht="15.75" customHeight="1" x14ac:dyDescent="0.2">
      <c r="A660" s="12"/>
      <c r="B660" s="12"/>
      <c r="C660" s="12"/>
      <c r="D660" s="12"/>
      <c r="E660" s="12"/>
      <c r="F660" s="12"/>
      <c r="G660" s="12"/>
      <c r="H660" s="12"/>
      <c r="I660" s="12"/>
      <c r="J660" s="12"/>
      <c r="K660" s="27"/>
      <c r="L660" s="12"/>
      <c r="M660" s="12"/>
      <c r="N660" s="12"/>
      <c r="O660" s="27"/>
      <c r="P660" s="27"/>
      <c r="Q660" s="27"/>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row>
    <row r="661" spans="1:42" ht="15.75" customHeight="1" x14ac:dyDescent="0.2">
      <c r="A661" s="12"/>
      <c r="B661" s="12"/>
      <c r="C661" s="12"/>
      <c r="D661" s="12"/>
      <c r="E661" s="12"/>
      <c r="F661" s="12"/>
      <c r="G661" s="12"/>
      <c r="H661" s="12"/>
      <c r="I661" s="12"/>
      <c r="J661" s="12"/>
      <c r="K661" s="27"/>
      <c r="L661" s="12"/>
      <c r="M661" s="12"/>
      <c r="N661" s="12"/>
      <c r="O661" s="27"/>
      <c r="P661" s="27"/>
      <c r="Q661" s="27"/>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row>
    <row r="662" spans="1:42" ht="15.75" customHeight="1" x14ac:dyDescent="0.2">
      <c r="A662" s="12"/>
      <c r="B662" s="12"/>
      <c r="C662" s="12"/>
      <c r="D662" s="12"/>
      <c r="E662" s="12"/>
      <c r="F662" s="12"/>
      <c r="G662" s="12"/>
      <c r="H662" s="12"/>
      <c r="I662" s="12"/>
      <c r="J662" s="12"/>
      <c r="K662" s="27"/>
      <c r="L662" s="12"/>
      <c r="M662" s="12"/>
      <c r="N662" s="12"/>
      <c r="O662" s="27"/>
      <c r="P662" s="27"/>
      <c r="Q662" s="27"/>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row>
    <row r="663" spans="1:42" ht="15.75" customHeight="1" x14ac:dyDescent="0.2">
      <c r="A663" s="12"/>
      <c r="B663" s="12"/>
      <c r="C663" s="12"/>
      <c r="D663" s="12"/>
      <c r="E663" s="12"/>
      <c r="F663" s="12"/>
      <c r="G663" s="12"/>
      <c r="H663" s="12"/>
      <c r="I663" s="12"/>
      <c r="J663" s="12"/>
      <c r="K663" s="27"/>
      <c r="L663" s="12"/>
      <c r="M663" s="12"/>
      <c r="N663" s="12"/>
      <c r="O663" s="27"/>
      <c r="P663" s="27"/>
      <c r="Q663" s="27"/>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row>
    <row r="664" spans="1:42" ht="15.75" customHeight="1" x14ac:dyDescent="0.2">
      <c r="A664" s="12"/>
      <c r="B664" s="12"/>
      <c r="C664" s="12"/>
      <c r="D664" s="12"/>
      <c r="E664" s="12"/>
      <c r="F664" s="12"/>
      <c r="G664" s="12"/>
      <c r="H664" s="12"/>
      <c r="I664" s="12"/>
      <c r="J664" s="12"/>
      <c r="K664" s="27"/>
      <c r="L664" s="12"/>
      <c r="M664" s="12"/>
      <c r="N664" s="12"/>
      <c r="O664" s="27"/>
      <c r="P664" s="27"/>
      <c r="Q664" s="27"/>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row>
    <row r="665" spans="1:42" ht="15.75" customHeight="1" x14ac:dyDescent="0.2">
      <c r="A665" s="12"/>
      <c r="B665" s="12"/>
      <c r="C665" s="12"/>
      <c r="D665" s="12"/>
      <c r="E665" s="12"/>
      <c r="F665" s="12"/>
      <c r="G665" s="12"/>
      <c r="H665" s="12"/>
      <c r="I665" s="12"/>
      <c r="J665" s="12"/>
      <c r="K665" s="27"/>
      <c r="L665" s="12"/>
      <c r="M665" s="12"/>
      <c r="N665" s="12"/>
      <c r="O665" s="27"/>
      <c r="P665" s="27"/>
      <c r="Q665" s="27"/>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row>
    <row r="666" spans="1:42" ht="15.75" customHeight="1" x14ac:dyDescent="0.2">
      <c r="A666" s="12"/>
      <c r="B666" s="12"/>
      <c r="C666" s="12"/>
      <c r="D666" s="12"/>
      <c r="E666" s="12"/>
      <c r="F666" s="12"/>
      <c r="G666" s="12"/>
      <c r="H666" s="12"/>
      <c r="I666" s="12"/>
      <c r="J666" s="12"/>
      <c r="K666" s="27"/>
      <c r="L666" s="12"/>
      <c r="M666" s="12"/>
      <c r="N666" s="12"/>
      <c r="O666" s="27"/>
      <c r="P666" s="27"/>
      <c r="Q666" s="27"/>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row>
    <row r="667" spans="1:42" ht="15.75" customHeight="1" x14ac:dyDescent="0.2">
      <c r="A667" s="12"/>
      <c r="B667" s="12"/>
      <c r="C667" s="12"/>
      <c r="D667" s="12"/>
      <c r="E667" s="12"/>
      <c r="F667" s="12"/>
      <c r="G667" s="12"/>
      <c r="H667" s="12"/>
      <c r="I667" s="12"/>
      <c r="J667" s="12"/>
      <c r="K667" s="27"/>
      <c r="L667" s="12"/>
      <c r="M667" s="12"/>
      <c r="N667" s="12"/>
      <c r="O667" s="27"/>
      <c r="P667" s="27"/>
      <c r="Q667" s="27"/>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row>
    <row r="668" spans="1:42" ht="15.75" customHeight="1" x14ac:dyDescent="0.2">
      <c r="A668" s="12"/>
      <c r="B668" s="12"/>
      <c r="C668" s="12"/>
      <c r="D668" s="12"/>
      <c r="E668" s="12"/>
      <c r="F668" s="12"/>
      <c r="G668" s="12"/>
      <c r="H668" s="12"/>
      <c r="I668" s="12"/>
      <c r="J668" s="12"/>
      <c r="K668" s="27"/>
      <c r="L668" s="12"/>
      <c r="M668" s="12"/>
      <c r="N668" s="12"/>
      <c r="O668" s="27"/>
      <c r="P668" s="27"/>
      <c r="Q668" s="27"/>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row>
    <row r="669" spans="1:42" ht="15.75" customHeight="1" x14ac:dyDescent="0.2">
      <c r="A669" s="12"/>
      <c r="B669" s="12"/>
      <c r="C669" s="12"/>
      <c r="D669" s="12"/>
      <c r="E669" s="12"/>
      <c r="F669" s="12"/>
      <c r="G669" s="12"/>
      <c r="H669" s="12"/>
      <c r="I669" s="12"/>
      <c r="J669" s="12"/>
      <c r="K669" s="27"/>
      <c r="L669" s="12"/>
      <c r="M669" s="12"/>
      <c r="N669" s="12"/>
      <c r="O669" s="27"/>
      <c r="P669" s="27"/>
      <c r="Q669" s="27"/>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row>
    <row r="670" spans="1:42" ht="15.75" customHeight="1" x14ac:dyDescent="0.2">
      <c r="A670" s="12"/>
      <c r="B670" s="12"/>
      <c r="C670" s="12"/>
      <c r="D670" s="12"/>
      <c r="E670" s="12"/>
      <c r="F670" s="12"/>
      <c r="G670" s="12"/>
      <c r="H670" s="12"/>
      <c r="I670" s="12"/>
      <c r="J670" s="12"/>
      <c r="K670" s="27"/>
      <c r="L670" s="12"/>
      <c r="M670" s="12"/>
      <c r="N670" s="12"/>
      <c r="O670" s="27"/>
      <c r="P670" s="27"/>
      <c r="Q670" s="27"/>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row>
    <row r="671" spans="1:42" ht="15.75" customHeight="1" x14ac:dyDescent="0.2">
      <c r="A671" s="12"/>
      <c r="B671" s="12"/>
      <c r="C671" s="12"/>
      <c r="D671" s="12"/>
      <c r="E671" s="12"/>
      <c r="F671" s="12"/>
      <c r="G671" s="12"/>
      <c r="H671" s="12"/>
      <c r="I671" s="12"/>
      <c r="J671" s="12"/>
      <c r="K671" s="27"/>
      <c r="L671" s="12"/>
      <c r="M671" s="12"/>
      <c r="N671" s="12"/>
      <c r="O671" s="27"/>
      <c r="P671" s="27"/>
      <c r="Q671" s="27"/>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row>
    <row r="672" spans="1:42" ht="15.75" customHeight="1" x14ac:dyDescent="0.2">
      <c r="A672" s="12"/>
      <c r="B672" s="12"/>
      <c r="C672" s="12"/>
      <c r="D672" s="12"/>
      <c r="E672" s="12"/>
      <c r="F672" s="12"/>
      <c r="G672" s="12"/>
      <c r="H672" s="12"/>
      <c r="I672" s="12"/>
      <c r="J672" s="12"/>
      <c r="K672" s="27"/>
      <c r="L672" s="12"/>
      <c r="M672" s="12"/>
      <c r="N672" s="12"/>
      <c r="O672" s="27"/>
      <c r="P672" s="27"/>
      <c r="Q672" s="27"/>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row>
    <row r="673" spans="1:42" ht="15.75" customHeight="1" x14ac:dyDescent="0.2">
      <c r="A673" s="12"/>
      <c r="B673" s="12"/>
      <c r="C673" s="12"/>
      <c r="D673" s="12"/>
      <c r="E673" s="12"/>
      <c r="F673" s="12"/>
      <c r="G673" s="12"/>
      <c r="H673" s="12"/>
      <c r="I673" s="12"/>
      <c r="J673" s="12"/>
      <c r="K673" s="27"/>
      <c r="L673" s="12"/>
      <c r="M673" s="12"/>
      <c r="N673" s="12"/>
      <c r="O673" s="27"/>
      <c r="P673" s="27"/>
      <c r="Q673" s="27"/>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row>
    <row r="674" spans="1:42" ht="15.75" customHeight="1" x14ac:dyDescent="0.2">
      <c r="A674" s="12"/>
      <c r="B674" s="12"/>
      <c r="C674" s="12"/>
      <c r="D674" s="12"/>
      <c r="E674" s="12"/>
      <c r="F674" s="12"/>
      <c r="G674" s="12"/>
      <c r="H674" s="12"/>
      <c r="I674" s="12"/>
      <c r="J674" s="12"/>
      <c r="K674" s="27"/>
      <c r="L674" s="12"/>
      <c r="M674" s="12"/>
      <c r="N674" s="12"/>
      <c r="O674" s="27"/>
      <c r="P674" s="27"/>
      <c r="Q674" s="27"/>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row>
    <row r="675" spans="1:42" ht="15.75" customHeight="1" x14ac:dyDescent="0.2">
      <c r="A675" s="12"/>
      <c r="B675" s="12"/>
      <c r="C675" s="12"/>
      <c r="D675" s="12"/>
      <c r="E675" s="12"/>
      <c r="F675" s="12"/>
      <c r="G675" s="12"/>
      <c r="H675" s="12"/>
      <c r="I675" s="12"/>
      <c r="J675" s="12"/>
      <c r="K675" s="27"/>
      <c r="L675" s="12"/>
      <c r="M675" s="12"/>
      <c r="N675" s="12"/>
      <c r="O675" s="27"/>
      <c r="P675" s="27"/>
      <c r="Q675" s="27"/>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row>
    <row r="676" spans="1:42" ht="15.75" customHeight="1" x14ac:dyDescent="0.2">
      <c r="A676" s="12"/>
      <c r="B676" s="12"/>
      <c r="C676" s="12"/>
      <c r="D676" s="12"/>
      <c r="E676" s="12"/>
      <c r="F676" s="12"/>
      <c r="G676" s="12"/>
      <c r="H676" s="12"/>
      <c r="I676" s="12"/>
      <c r="J676" s="12"/>
      <c r="K676" s="27"/>
      <c r="L676" s="12"/>
      <c r="M676" s="12"/>
      <c r="N676" s="12"/>
      <c r="O676" s="27"/>
      <c r="P676" s="27"/>
      <c r="Q676" s="27"/>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row>
    <row r="677" spans="1:42" ht="15.75" customHeight="1" x14ac:dyDescent="0.2">
      <c r="A677" s="12"/>
      <c r="B677" s="12"/>
      <c r="C677" s="12"/>
      <c r="D677" s="12"/>
      <c r="E677" s="12"/>
      <c r="F677" s="12"/>
      <c r="G677" s="12"/>
      <c r="H677" s="12"/>
      <c r="I677" s="12"/>
      <c r="J677" s="12"/>
      <c r="K677" s="27"/>
      <c r="L677" s="12"/>
      <c r="M677" s="12"/>
      <c r="N677" s="12"/>
      <c r="O677" s="27"/>
      <c r="P677" s="27"/>
      <c r="Q677" s="27"/>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row>
    <row r="678" spans="1:42" ht="15.75" customHeight="1" x14ac:dyDescent="0.2">
      <c r="A678" s="12"/>
      <c r="B678" s="12"/>
      <c r="C678" s="12"/>
      <c r="D678" s="12"/>
      <c r="E678" s="12"/>
      <c r="F678" s="12"/>
      <c r="G678" s="12"/>
      <c r="H678" s="12"/>
      <c r="I678" s="12"/>
      <c r="J678" s="12"/>
      <c r="K678" s="27"/>
      <c r="L678" s="12"/>
      <c r="M678" s="12"/>
      <c r="N678" s="12"/>
      <c r="O678" s="27"/>
      <c r="P678" s="27"/>
      <c r="Q678" s="27"/>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row>
    <row r="679" spans="1:42" ht="15.75" customHeight="1" x14ac:dyDescent="0.2">
      <c r="A679" s="12"/>
      <c r="B679" s="12"/>
      <c r="C679" s="12"/>
      <c r="D679" s="12"/>
      <c r="E679" s="12"/>
      <c r="F679" s="12"/>
      <c r="G679" s="12"/>
      <c r="H679" s="12"/>
      <c r="I679" s="12"/>
      <c r="J679" s="12"/>
      <c r="K679" s="27"/>
      <c r="L679" s="12"/>
      <c r="M679" s="12"/>
      <c r="N679" s="12"/>
      <c r="O679" s="27"/>
      <c r="P679" s="27"/>
      <c r="Q679" s="27"/>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row>
    <row r="680" spans="1:42" ht="15.75" customHeight="1" x14ac:dyDescent="0.2">
      <c r="A680" s="12"/>
      <c r="B680" s="12"/>
      <c r="C680" s="12"/>
      <c r="D680" s="12"/>
      <c r="E680" s="12"/>
      <c r="F680" s="12"/>
      <c r="G680" s="12"/>
      <c r="H680" s="12"/>
      <c r="I680" s="12"/>
      <c r="J680" s="12"/>
      <c r="K680" s="27"/>
      <c r="L680" s="12"/>
      <c r="M680" s="12"/>
      <c r="N680" s="12"/>
      <c r="O680" s="27"/>
      <c r="P680" s="27"/>
      <c r="Q680" s="27"/>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row>
    <row r="681" spans="1:42" ht="15.75" customHeight="1" x14ac:dyDescent="0.2">
      <c r="A681" s="12"/>
      <c r="B681" s="12"/>
      <c r="C681" s="12"/>
      <c r="D681" s="12"/>
      <c r="E681" s="12"/>
      <c r="F681" s="12"/>
      <c r="G681" s="12"/>
      <c r="H681" s="12"/>
      <c r="I681" s="12"/>
      <c r="J681" s="12"/>
      <c r="K681" s="27"/>
      <c r="L681" s="12"/>
      <c r="M681" s="12"/>
      <c r="N681" s="12"/>
      <c r="O681" s="27"/>
      <c r="P681" s="27"/>
      <c r="Q681" s="27"/>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row>
    <row r="682" spans="1:42" ht="15.75" customHeight="1" x14ac:dyDescent="0.2">
      <c r="A682" s="12"/>
      <c r="B682" s="12"/>
      <c r="C682" s="12"/>
      <c r="D682" s="12"/>
      <c r="E682" s="12"/>
      <c r="F682" s="12"/>
      <c r="G682" s="12"/>
      <c r="H682" s="12"/>
      <c r="I682" s="12"/>
      <c r="J682" s="12"/>
      <c r="K682" s="27"/>
      <c r="L682" s="12"/>
      <c r="M682" s="12"/>
      <c r="N682" s="12"/>
      <c r="O682" s="27"/>
      <c r="P682" s="27"/>
      <c r="Q682" s="27"/>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row>
    <row r="683" spans="1:42" ht="15.75" customHeight="1" x14ac:dyDescent="0.2">
      <c r="A683" s="12"/>
      <c r="B683" s="12"/>
      <c r="C683" s="12"/>
      <c r="D683" s="12"/>
      <c r="E683" s="12"/>
      <c r="F683" s="12"/>
      <c r="G683" s="12"/>
      <c r="H683" s="12"/>
      <c r="I683" s="12"/>
      <c r="J683" s="12"/>
      <c r="K683" s="27"/>
      <c r="L683" s="12"/>
      <c r="M683" s="12"/>
      <c r="N683" s="12"/>
      <c r="O683" s="27"/>
      <c r="P683" s="27"/>
      <c r="Q683" s="27"/>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row>
    <row r="684" spans="1:42" ht="15.75" customHeight="1" x14ac:dyDescent="0.2">
      <c r="A684" s="12"/>
      <c r="B684" s="12"/>
      <c r="C684" s="12"/>
      <c r="D684" s="12"/>
      <c r="E684" s="12"/>
      <c r="F684" s="12"/>
      <c r="G684" s="12"/>
      <c r="H684" s="12"/>
      <c r="I684" s="12"/>
      <c r="J684" s="12"/>
      <c r="K684" s="27"/>
      <c r="L684" s="12"/>
      <c r="M684" s="12"/>
      <c r="N684" s="12"/>
      <c r="O684" s="27"/>
      <c r="P684" s="27"/>
      <c r="Q684" s="27"/>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row>
    <row r="685" spans="1:42" ht="15.75" customHeight="1" x14ac:dyDescent="0.2">
      <c r="A685" s="12"/>
      <c r="B685" s="12"/>
      <c r="C685" s="12"/>
      <c r="D685" s="12"/>
      <c r="E685" s="12"/>
      <c r="F685" s="12"/>
      <c r="G685" s="12"/>
      <c r="H685" s="12"/>
      <c r="I685" s="12"/>
      <c r="J685" s="12"/>
      <c r="K685" s="27"/>
      <c r="L685" s="12"/>
      <c r="M685" s="12"/>
      <c r="N685" s="12"/>
      <c r="O685" s="27"/>
      <c r="P685" s="27"/>
      <c r="Q685" s="27"/>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row>
    <row r="686" spans="1:42" ht="15.75" customHeight="1" x14ac:dyDescent="0.2">
      <c r="A686" s="12"/>
      <c r="B686" s="12"/>
      <c r="C686" s="12"/>
      <c r="D686" s="12"/>
      <c r="E686" s="12"/>
      <c r="F686" s="12"/>
      <c r="G686" s="12"/>
      <c r="H686" s="12"/>
      <c r="I686" s="12"/>
      <c r="J686" s="12"/>
      <c r="K686" s="27"/>
      <c r="L686" s="12"/>
      <c r="M686" s="12"/>
      <c r="N686" s="12"/>
      <c r="O686" s="27"/>
      <c r="P686" s="27"/>
      <c r="Q686" s="27"/>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row>
    <row r="687" spans="1:42" ht="15.75" customHeight="1" x14ac:dyDescent="0.2">
      <c r="A687" s="12"/>
      <c r="B687" s="12"/>
      <c r="C687" s="12"/>
      <c r="D687" s="12"/>
      <c r="E687" s="12"/>
      <c r="F687" s="12"/>
      <c r="G687" s="12"/>
      <c r="H687" s="12"/>
      <c r="I687" s="12"/>
      <c r="J687" s="12"/>
      <c r="K687" s="27"/>
      <c r="L687" s="12"/>
      <c r="M687" s="12"/>
      <c r="N687" s="12"/>
      <c r="O687" s="27"/>
      <c r="P687" s="27"/>
      <c r="Q687" s="27"/>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row>
    <row r="688" spans="1:42" ht="15.75" customHeight="1" x14ac:dyDescent="0.2">
      <c r="A688" s="12"/>
      <c r="B688" s="12"/>
      <c r="C688" s="12"/>
      <c r="D688" s="12"/>
      <c r="E688" s="12"/>
      <c r="F688" s="12"/>
      <c r="G688" s="12"/>
      <c r="H688" s="12"/>
      <c r="I688" s="12"/>
      <c r="J688" s="12"/>
      <c r="K688" s="27"/>
      <c r="L688" s="12"/>
      <c r="M688" s="12"/>
      <c r="N688" s="12"/>
      <c r="O688" s="27"/>
      <c r="P688" s="27"/>
      <c r="Q688" s="27"/>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row>
    <row r="689" spans="1:42" ht="15.75" customHeight="1" x14ac:dyDescent="0.2">
      <c r="A689" s="12"/>
      <c r="B689" s="12"/>
      <c r="C689" s="12"/>
      <c r="D689" s="12"/>
      <c r="E689" s="12"/>
      <c r="F689" s="12"/>
      <c r="G689" s="12"/>
      <c r="H689" s="12"/>
      <c r="I689" s="12"/>
      <c r="J689" s="12"/>
      <c r="K689" s="27"/>
      <c r="L689" s="12"/>
      <c r="M689" s="12"/>
      <c r="N689" s="12"/>
      <c r="O689" s="27"/>
      <c r="P689" s="27"/>
      <c r="Q689" s="27"/>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row>
    <row r="690" spans="1:42" ht="15.75" customHeight="1" x14ac:dyDescent="0.2">
      <c r="A690" s="12"/>
      <c r="B690" s="12"/>
      <c r="C690" s="12"/>
      <c r="D690" s="12"/>
      <c r="E690" s="12"/>
      <c r="F690" s="12"/>
      <c r="G690" s="12"/>
      <c r="H690" s="12"/>
      <c r="I690" s="12"/>
      <c r="J690" s="12"/>
      <c r="K690" s="27"/>
      <c r="L690" s="12"/>
      <c r="M690" s="12"/>
      <c r="N690" s="12"/>
      <c r="O690" s="27"/>
      <c r="P690" s="27"/>
      <c r="Q690" s="27"/>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row>
    <row r="691" spans="1:42" ht="15.75" customHeight="1" x14ac:dyDescent="0.2">
      <c r="A691" s="12"/>
      <c r="B691" s="12"/>
      <c r="C691" s="12"/>
      <c r="D691" s="12"/>
      <c r="E691" s="12"/>
      <c r="F691" s="12"/>
      <c r="G691" s="12"/>
      <c r="H691" s="12"/>
      <c r="I691" s="12"/>
      <c r="J691" s="12"/>
      <c r="K691" s="27"/>
      <c r="L691" s="12"/>
      <c r="M691" s="12"/>
      <c r="N691" s="12"/>
      <c r="O691" s="27"/>
      <c r="P691" s="27"/>
      <c r="Q691" s="27"/>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row>
    <row r="692" spans="1:42" ht="15.75" customHeight="1" x14ac:dyDescent="0.2">
      <c r="A692" s="12"/>
      <c r="B692" s="12"/>
      <c r="C692" s="12"/>
      <c r="D692" s="12"/>
      <c r="E692" s="12"/>
      <c r="F692" s="12"/>
      <c r="G692" s="12"/>
      <c r="H692" s="12"/>
      <c r="I692" s="12"/>
      <c r="J692" s="12"/>
      <c r="K692" s="27"/>
      <c r="L692" s="12"/>
      <c r="M692" s="12"/>
      <c r="N692" s="12"/>
      <c r="O692" s="27"/>
      <c r="P692" s="27"/>
      <c r="Q692" s="27"/>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row>
    <row r="693" spans="1:42" ht="15.75" customHeight="1" x14ac:dyDescent="0.2">
      <c r="A693" s="12"/>
      <c r="B693" s="12"/>
      <c r="C693" s="12"/>
      <c r="D693" s="12"/>
      <c r="E693" s="12"/>
      <c r="F693" s="12"/>
      <c r="G693" s="12"/>
      <c r="H693" s="12"/>
      <c r="I693" s="12"/>
      <c r="J693" s="12"/>
      <c r="K693" s="27"/>
      <c r="L693" s="12"/>
      <c r="M693" s="12"/>
      <c r="N693" s="12"/>
      <c r="O693" s="27"/>
      <c r="P693" s="27"/>
      <c r="Q693" s="27"/>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row>
    <row r="694" spans="1:42" ht="15.75" customHeight="1" x14ac:dyDescent="0.2">
      <c r="A694" s="12"/>
      <c r="B694" s="12"/>
      <c r="C694" s="12"/>
      <c r="D694" s="12"/>
      <c r="E694" s="12"/>
      <c r="F694" s="12"/>
      <c r="G694" s="12"/>
      <c r="H694" s="12"/>
      <c r="I694" s="12"/>
      <c r="J694" s="12"/>
      <c r="K694" s="27"/>
      <c r="L694" s="12"/>
      <c r="M694" s="12"/>
      <c r="N694" s="12"/>
      <c r="O694" s="27"/>
      <c r="P694" s="27"/>
      <c r="Q694" s="27"/>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row>
    <row r="695" spans="1:42" ht="15.75" customHeight="1" x14ac:dyDescent="0.2">
      <c r="A695" s="12"/>
      <c r="B695" s="12"/>
      <c r="C695" s="12"/>
      <c r="D695" s="12"/>
      <c r="E695" s="12"/>
      <c r="F695" s="12"/>
      <c r="G695" s="12"/>
      <c r="H695" s="12"/>
      <c r="I695" s="12"/>
      <c r="J695" s="12"/>
      <c r="K695" s="27"/>
      <c r="L695" s="12"/>
      <c r="M695" s="12"/>
      <c r="N695" s="12"/>
      <c r="O695" s="27"/>
      <c r="P695" s="27"/>
      <c r="Q695" s="27"/>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row>
    <row r="696" spans="1:42" ht="15.75" customHeight="1" x14ac:dyDescent="0.2">
      <c r="A696" s="12"/>
      <c r="B696" s="12"/>
      <c r="C696" s="12"/>
      <c r="D696" s="12"/>
      <c r="E696" s="12"/>
      <c r="F696" s="12"/>
      <c r="G696" s="12"/>
      <c r="H696" s="12"/>
      <c r="I696" s="12"/>
      <c r="J696" s="12"/>
      <c r="K696" s="27"/>
      <c r="L696" s="12"/>
      <c r="M696" s="12"/>
      <c r="N696" s="12"/>
      <c r="O696" s="27"/>
      <c r="P696" s="27"/>
      <c r="Q696" s="27"/>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row>
    <row r="697" spans="1:42" ht="15.75" customHeight="1" x14ac:dyDescent="0.2">
      <c r="A697" s="12"/>
      <c r="B697" s="12"/>
      <c r="C697" s="12"/>
      <c r="D697" s="12"/>
      <c r="E697" s="12"/>
      <c r="F697" s="12"/>
      <c r="G697" s="12"/>
      <c r="H697" s="12"/>
      <c r="I697" s="12"/>
      <c r="J697" s="12"/>
      <c r="K697" s="27"/>
      <c r="L697" s="12"/>
      <c r="M697" s="12"/>
      <c r="N697" s="12"/>
      <c r="O697" s="27"/>
      <c r="P697" s="27"/>
      <c r="Q697" s="27"/>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row>
    <row r="698" spans="1:42" ht="15.75" customHeight="1" x14ac:dyDescent="0.2">
      <c r="A698" s="12"/>
      <c r="B698" s="12"/>
      <c r="C698" s="12"/>
      <c r="D698" s="12"/>
      <c r="E698" s="12"/>
      <c r="F698" s="12"/>
      <c r="G698" s="12"/>
      <c r="H698" s="12"/>
      <c r="I698" s="12"/>
      <c r="J698" s="12"/>
      <c r="K698" s="27"/>
      <c r="L698" s="12"/>
      <c r="M698" s="12"/>
      <c r="N698" s="12"/>
      <c r="O698" s="27"/>
      <c r="P698" s="27"/>
      <c r="Q698" s="27"/>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row>
    <row r="699" spans="1:42" ht="15.75" customHeight="1" x14ac:dyDescent="0.2">
      <c r="A699" s="12"/>
      <c r="B699" s="12"/>
      <c r="C699" s="12"/>
      <c r="D699" s="12"/>
      <c r="E699" s="12"/>
      <c r="F699" s="12"/>
      <c r="G699" s="12"/>
      <c r="H699" s="12"/>
      <c r="I699" s="12"/>
      <c r="J699" s="12"/>
      <c r="K699" s="27"/>
      <c r="L699" s="12"/>
      <c r="M699" s="12"/>
      <c r="N699" s="12"/>
      <c r="O699" s="27"/>
      <c r="P699" s="27"/>
      <c r="Q699" s="27"/>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row>
    <row r="700" spans="1:42" ht="15.75" customHeight="1" x14ac:dyDescent="0.2">
      <c r="A700" s="12"/>
      <c r="B700" s="12"/>
      <c r="C700" s="12"/>
      <c r="D700" s="12"/>
      <c r="E700" s="12"/>
      <c r="F700" s="12"/>
      <c r="G700" s="12"/>
      <c r="H700" s="12"/>
      <c r="I700" s="12"/>
      <c r="J700" s="12"/>
      <c r="K700" s="27"/>
      <c r="L700" s="12"/>
      <c r="M700" s="12"/>
      <c r="N700" s="12"/>
      <c r="O700" s="27"/>
      <c r="P700" s="27"/>
      <c r="Q700" s="27"/>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row>
    <row r="701" spans="1:42" ht="15.75" customHeight="1" x14ac:dyDescent="0.2">
      <c r="A701" s="12"/>
      <c r="B701" s="12"/>
      <c r="C701" s="12"/>
      <c r="D701" s="12"/>
      <c r="E701" s="12"/>
      <c r="F701" s="12"/>
      <c r="G701" s="12"/>
      <c r="H701" s="12"/>
      <c r="I701" s="12"/>
      <c r="J701" s="12"/>
      <c r="K701" s="27"/>
      <c r="L701" s="12"/>
      <c r="M701" s="12"/>
      <c r="N701" s="12"/>
      <c r="O701" s="27"/>
      <c r="P701" s="27"/>
      <c r="Q701" s="27"/>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row>
    <row r="702" spans="1:42" ht="15.75" customHeight="1" x14ac:dyDescent="0.2">
      <c r="A702" s="12"/>
      <c r="B702" s="12"/>
      <c r="C702" s="12"/>
      <c r="D702" s="12"/>
      <c r="E702" s="12"/>
      <c r="F702" s="12"/>
      <c r="G702" s="12"/>
      <c r="H702" s="12"/>
      <c r="I702" s="12"/>
      <c r="J702" s="12"/>
      <c r="K702" s="27"/>
      <c r="L702" s="12"/>
      <c r="M702" s="12"/>
      <c r="N702" s="12"/>
      <c r="O702" s="27"/>
      <c r="P702" s="27"/>
      <c r="Q702" s="27"/>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row>
    <row r="703" spans="1:42" ht="15.75" customHeight="1" x14ac:dyDescent="0.2">
      <c r="A703" s="12"/>
      <c r="B703" s="12"/>
      <c r="C703" s="12"/>
      <c r="D703" s="12"/>
      <c r="E703" s="12"/>
      <c r="F703" s="12"/>
      <c r="G703" s="12"/>
      <c r="H703" s="12"/>
      <c r="I703" s="12"/>
      <c r="J703" s="12"/>
      <c r="K703" s="27"/>
      <c r="L703" s="12"/>
      <c r="M703" s="12"/>
      <c r="N703" s="12"/>
      <c r="O703" s="27"/>
      <c r="P703" s="27"/>
      <c r="Q703" s="27"/>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row>
    <row r="704" spans="1:42" ht="15.75" customHeight="1" x14ac:dyDescent="0.2">
      <c r="A704" s="12"/>
      <c r="B704" s="12"/>
      <c r="C704" s="12"/>
      <c r="D704" s="12"/>
      <c r="E704" s="12"/>
      <c r="F704" s="12"/>
      <c r="G704" s="12"/>
      <c r="H704" s="12"/>
      <c r="I704" s="12"/>
      <c r="J704" s="12"/>
      <c r="K704" s="27"/>
      <c r="L704" s="12"/>
      <c r="M704" s="12"/>
      <c r="N704" s="12"/>
      <c r="O704" s="27"/>
      <c r="P704" s="27"/>
      <c r="Q704" s="27"/>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row>
    <row r="705" spans="1:42" ht="15.75" customHeight="1" x14ac:dyDescent="0.2">
      <c r="A705" s="12"/>
      <c r="B705" s="12"/>
      <c r="C705" s="12"/>
      <c r="D705" s="12"/>
      <c r="E705" s="12"/>
      <c r="F705" s="12"/>
      <c r="G705" s="12"/>
      <c r="H705" s="12"/>
      <c r="I705" s="12"/>
      <c r="J705" s="12"/>
      <c r="K705" s="27"/>
      <c r="L705" s="12"/>
      <c r="M705" s="12"/>
      <c r="N705" s="12"/>
      <c r="O705" s="27"/>
      <c r="P705" s="27"/>
      <c r="Q705" s="27"/>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row>
    <row r="706" spans="1:42" ht="15.75" customHeight="1" x14ac:dyDescent="0.2">
      <c r="A706" s="12"/>
      <c r="B706" s="12"/>
      <c r="C706" s="12"/>
      <c r="D706" s="12"/>
      <c r="E706" s="12"/>
      <c r="F706" s="12"/>
      <c r="G706" s="12"/>
      <c r="H706" s="12"/>
      <c r="I706" s="12"/>
      <c r="J706" s="12"/>
      <c r="K706" s="27"/>
      <c r="L706" s="12"/>
      <c r="M706" s="12"/>
      <c r="N706" s="12"/>
      <c r="O706" s="27"/>
      <c r="P706" s="27"/>
      <c r="Q706" s="27"/>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row>
    <row r="707" spans="1:42" ht="15.75" customHeight="1" x14ac:dyDescent="0.2">
      <c r="A707" s="12"/>
      <c r="B707" s="12"/>
      <c r="C707" s="12"/>
      <c r="D707" s="12"/>
      <c r="E707" s="12"/>
      <c r="F707" s="12"/>
      <c r="G707" s="12"/>
      <c r="H707" s="12"/>
      <c r="I707" s="12"/>
      <c r="J707" s="12"/>
      <c r="K707" s="27"/>
      <c r="L707" s="12"/>
      <c r="M707" s="12"/>
      <c r="N707" s="12"/>
      <c r="O707" s="27"/>
      <c r="P707" s="27"/>
      <c r="Q707" s="27"/>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row>
    <row r="708" spans="1:42" ht="15.75" customHeight="1" x14ac:dyDescent="0.2">
      <c r="A708" s="12"/>
      <c r="B708" s="12"/>
      <c r="C708" s="12"/>
      <c r="D708" s="12"/>
      <c r="E708" s="12"/>
      <c r="F708" s="12"/>
      <c r="G708" s="12"/>
      <c r="H708" s="12"/>
      <c r="I708" s="12"/>
      <c r="J708" s="12"/>
      <c r="K708" s="27"/>
      <c r="L708" s="12"/>
      <c r="M708" s="12"/>
      <c r="N708" s="12"/>
      <c r="O708" s="27"/>
      <c r="P708" s="27"/>
      <c r="Q708" s="27"/>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row>
    <row r="709" spans="1:42" ht="15.75" customHeight="1" x14ac:dyDescent="0.2">
      <c r="A709" s="12"/>
      <c r="B709" s="12"/>
      <c r="C709" s="12"/>
      <c r="D709" s="12"/>
      <c r="E709" s="12"/>
      <c r="F709" s="12"/>
      <c r="G709" s="12"/>
      <c r="H709" s="12"/>
      <c r="I709" s="12"/>
      <c r="J709" s="12"/>
      <c r="K709" s="27"/>
      <c r="L709" s="12"/>
      <c r="M709" s="12"/>
      <c r="N709" s="12"/>
      <c r="O709" s="27"/>
      <c r="P709" s="27"/>
      <c r="Q709" s="27"/>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row>
    <row r="710" spans="1:42" ht="15.75" customHeight="1" x14ac:dyDescent="0.2">
      <c r="A710" s="12"/>
      <c r="B710" s="12"/>
      <c r="C710" s="12"/>
      <c r="D710" s="12"/>
      <c r="E710" s="12"/>
      <c r="F710" s="12"/>
      <c r="G710" s="12"/>
      <c r="H710" s="12"/>
      <c r="I710" s="12"/>
      <c r="J710" s="12"/>
      <c r="K710" s="27"/>
      <c r="L710" s="12"/>
      <c r="M710" s="12"/>
      <c r="N710" s="12"/>
      <c r="O710" s="27"/>
      <c r="P710" s="27"/>
      <c r="Q710" s="27"/>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row>
    <row r="711" spans="1:42" ht="15.75" customHeight="1" x14ac:dyDescent="0.2">
      <c r="A711" s="12"/>
      <c r="B711" s="12"/>
      <c r="C711" s="12"/>
      <c r="D711" s="12"/>
      <c r="E711" s="12"/>
      <c r="F711" s="12"/>
      <c r="G711" s="12"/>
      <c r="H711" s="12"/>
      <c r="I711" s="12"/>
      <c r="J711" s="12"/>
      <c r="K711" s="27"/>
      <c r="L711" s="12"/>
      <c r="M711" s="12"/>
      <c r="N711" s="12"/>
      <c r="O711" s="27"/>
      <c r="P711" s="27"/>
      <c r="Q711" s="27"/>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row>
    <row r="712" spans="1:42" ht="15.75" customHeight="1" x14ac:dyDescent="0.2">
      <c r="A712" s="12"/>
      <c r="B712" s="12"/>
      <c r="C712" s="12"/>
      <c r="D712" s="12"/>
      <c r="E712" s="12"/>
      <c r="F712" s="12"/>
      <c r="G712" s="12"/>
      <c r="H712" s="12"/>
      <c r="I712" s="12"/>
      <c r="J712" s="12"/>
      <c r="K712" s="27"/>
      <c r="L712" s="12"/>
      <c r="M712" s="12"/>
      <c r="N712" s="12"/>
      <c r="O712" s="27"/>
      <c r="P712" s="27"/>
      <c r="Q712" s="27"/>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row>
    <row r="713" spans="1:42" ht="15.75" customHeight="1" x14ac:dyDescent="0.2">
      <c r="A713" s="12"/>
      <c r="B713" s="12"/>
      <c r="C713" s="12"/>
      <c r="D713" s="12"/>
      <c r="E713" s="12"/>
      <c r="F713" s="12"/>
      <c r="G713" s="12"/>
      <c r="H713" s="12"/>
      <c r="I713" s="12"/>
      <c r="J713" s="12"/>
      <c r="K713" s="27"/>
      <c r="L713" s="12"/>
      <c r="M713" s="12"/>
      <c r="N713" s="12"/>
      <c r="O713" s="27"/>
      <c r="P713" s="27"/>
      <c r="Q713" s="27"/>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row>
    <row r="714" spans="1:42" ht="15.75" customHeight="1" x14ac:dyDescent="0.2">
      <c r="A714" s="12"/>
      <c r="B714" s="12"/>
      <c r="C714" s="12"/>
      <c r="D714" s="12"/>
      <c r="E714" s="12"/>
      <c r="F714" s="12"/>
      <c r="G714" s="12"/>
      <c r="H714" s="12"/>
      <c r="I714" s="12"/>
      <c r="J714" s="12"/>
      <c r="K714" s="27"/>
      <c r="L714" s="12"/>
      <c r="M714" s="12"/>
      <c r="N714" s="12"/>
      <c r="O714" s="27"/>
      <c r="P714" s="27"/>
      <c r="Q714" s="27"/>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row>
    <row r="715" spans="1:42" ht="15.75" customHeight="1" x14ac:dyDescent="0.2">
      <c r="A715" s="12"/>
      <c r="B715" s="12"/>
      <c r="C715" s="12"/>
      <c r="D715" s="12"/>
      <c r="E715" s="12"/>
      <c r="F715" s="12"/>
      <c r="G715" s="12"/>
      <c r="H715" s="12"/>
      <c r="I715" s="12"/>
      <c r="J715" s="12"/>
      <c r="K715" s="27"/>
      <c r="L715" s="12"/>
      <c r="M715" s="12"/>
      <c r="N715" s="12"/>
      <c r="O715" s="27"/>
      <c r="P715" s="27"/>
      <c r="Q715" s="27"/>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row>
    <row r="716" spans="1:42" ht="15.75" customHeight="1" x14ac:dyDescent="0.2">
      <c r="A716" s="12"/>
      <c r="B716" s="12"/>
      <c r="C716" s="12"/>
      <c r="D716" s="12"/>
      <c r="E716" s="12"/>
      <c r="F716" s="12"/>
      <c r="G716" s="12"/>
      <c r="H716" s="12"/>
      <c r="I716" s="12"/>
      <c r="J716" s="12"/>
      <c r="K716" s="27"/>
      <c r="L716" s="12"/>
      <c r="M716" s="12"/>
      <c r="N716" s="12"/>
      <c r="O716" s="27"/>
      <c r="P716" s="27"/>
      <c r="Q716" s="27"/>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row>
    <row r="717" spans="1:42" ht="15.75" customHeight="1" x14ac:dyDescent="0.2">
      <c r="A717" s="12"/>
      <c r="B717" s="12"/>
      <c r="C717" s="12"/>
      <c r="D717" s="12"/>
      <c r="E717" s="12"/>
      <c r="F717" s="12"/>
      <c r="G717" s="12"/>
      <c r="H717" s="12"/>
      <c r="I717" s="12"/>
      <c r="J717" s="12"/>
      <c r="K717" s="27"/>
      <c r="L717" s="12"/>
      <c r="M717" s="12"/>
      <c r="N717" s="12"/>
      <c r="O717" s="27"/>
      <c r="P717" s="27"/>
      <c r="Q717" s="27"/>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row>
    <row r="718" spans="1:42" ht="15.75" customHeight="1" x14ac:dyDescent="0.2">
      <c r="A718" s="12"/>
      <c r="B718" s="12"/>
      <c r="C718" s="12"/>
      <c r="D718" s="12"/>
      <c r="E718" s="12"/>
      <c r="F718" s="12"/>
      <c r="G718" s="12"/>
      <c r="H718" s="12"/>
      <c r="I718" s="12"/>
      <c r="J718" s="12"/>
      <c r="K718" s="27"/>
      <c r="L718" s="12"/>
      <c r="M718" s="12"/>
      <c r="N718" s="12"/>
      <c r="O718" s="27"/>
      <c r="P718" s="27"/>
      <c r="Q718" s="27"/>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row>
    <row r="719" spans="1:42" ht="15.75" customHeight="1" x14ac:dyDescent="0.2">
      <c r="A719" s="12"/>
      <c r="B719" s="12"/>
      <c r="C719" s="12"/>
      <c r="D719" s="12"/>
      <c r="E719" s="12"/>
      <c r="F719" s="12"/>
      <c r="G719" s="12"/>
      <c r="H719" s="12"/>
      <c r="I719" s="12"/>
      <c r="J719" s="12"/>
      <c r="K719" s="27"/>
      <c r="L719" s="12"/>
      <c r="M719" s="12"/>
      <c r="N719" s="12"/>
      <c r="O719" s="27"/>
      <c r="P719" s="27"/>
      <c r="Q719" s="27"/>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row>
    <row r="720" spans="1:42" ht="15.75" customHeight="1" x14ac:dyDescent="0.2">
      <c r="A720" s="12"/>
      <c r="B720" s="12"/>
      <c r="C720" s="12"/>
      <c r="D720" s="12"/>
      <c r="E720" s="12"/>
      <c r="F720" s="12"/>
      <c r="G720" s="12"/>
      <c r="H720" s="12"/>
      <c r="I720" s="12"/>
      <c r="J720" s="12"/>
      <c r="K720" s="27"/>
      <c r="L720" s="12"/>
      <c r="M720" s="12"/>
      <c r="N720" s="12"/>
      <c r="O720" s="27"/>
      <c r="P720" s="27"/>
      <c r="Q720" s="27"/>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row>
    <row r="721" spans="1:42" ht="15.75" customHeight="1" x14ac:dyDescent="0.2">
      <c r="A721" s="12"/>
      <c r="B721" s="12"/>
      <c r="C721" s="12"/>
      <c r="D721" s="12"/>
      <c r="E721" s="12"/>
      <c r="F721" s="12"/>
      <c r="G721" s="12"/>
      <c r="H721" s="12"/>
      <c r="I721" s="12"/>
      <c r="J721" s="12"/>
      <c r="K721" s="27"/>
      <c r="L721" s="12"/>
      <c r="M721" s="12"/>
      <c r="N721" s="12"/>
      <c r="O721" s="27"/>
      <c r="P721" s="27"/>
      <c r="Q721" s="27"/>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row>
    <row r="722" spans="1:42" ht="15.75" customHeight="1" x14ac:dyDescent="0.2">
      <c r="A722" s="12"/>
      <c r="B722" s="12"/>
      <c r="C722" s="12"/>
      <c r="D722" s="12"/>
      <c r="E722" s="12"/>
      <c r="F722" s="12"/>
      <c r="G722" s="12"/>
      <c r="H722" s="12"/>
      <c r="I722" s="12"/>
      <c r="J722" s="12"/>
      <c r="K722" s="27"/>
      <c r="L722" s="12"/>
      <c r="M722" s="12"/>
      <c r="N722" s="12"/>
      <c r="O722" s="27"/>
      <c r="P722" s="27"/>
      <c r="Q722" s="27"/>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row>
    <row r="723" spans="1:42" ht="15.75" customHeight="1" x14ac:dyDescent="0.2">
      <c r="A723" s="12"/>
      <c r="B723" s="12"/>
      <c r="C723" s="12"/>
      <c r="D723" s="12"/>
      <c r="E723" s="12"/>
      <c r="F723" s="12"/>
      <c r="G723" s="12"/>
      <c r="H723" s="12"/>
      <c r="I723" s="12"/>
      <c r="J723" s="12"/>
      <c r="K723" s="27"/>
      <c r="L723" s="12"/>
      <c r="M723" s="12"/>
      <c r="N723" s="12"/>
      <c r="O723" s="27"/>
      <c r="P723" s="27"/>
      <c r="Q723" s="27"/>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row>
    <row r="724" spans="1:42" ht="15.75" customHeight="1" x14ac:dyDescent="0.2">
      <c r="A724" s="12"/>
      <c r="B724" s="12"/>
      <c r="C724" s="12"/>
      <c r="D724" s="12"/>
      <c r="E724" s="12"/>
      <c r="F724" s="12"/>
      <c r="G724" s="12"/>
      <c r="H724" s="12"/>
      <c r="I724" s="12"/>
      <c r="J724" s="12"/>
      <c r="K724" s="27"/>
      <c r="L724" s="12"/>
      <c r="M724" s="12"/>
      <c r="N724" s="12"/>
      <c r="O724" s="27"/>
      <c r="P724" s="27"/>
      <c r="Q724" s="27"/>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row>
    <row r="725" spans="1:42" ht="15.75" customHeight="1" x14ac:dyDescent="0.2">
      <c r="A725" s="12"/>
      <c r="B725" s="12"/>
      <c r="C725" s="12"/>
      <c r="D725" s="12"/>
      <c r="E725" s="12"/>
      <c r="F725" s="12"/>
      <c r="G725" s="12"/>
      <c r="H725" s="12"/>
      <c r="I725" s="12"/>
      <c r="J725" s="12"/>
      <c r="K725" s="27"/>
      <c r="L725" s="12"/>
      <c r="M725" s="12"/>
      <c r="N725" s="12"/>
      <c r="O725" s="27"/>
      <c r="P725" s="27"/>
      <c r="Q725" s="27"/>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row>
    <row r="726" spans="1:42" ht="15.75" customHeight="1" x14ac:dyDescent="0.2">
      <c r="A726" s="12"/>
      <c r="B726" s="12"/>
      <c r="C726" s="12"/>
      <c r="D726" s="12"/>
      <c r="E726" s="12"/>
      <c r="F726" s="12"/>
      <c r="G726" s="12"/>
      <c r="H726" s="12"/>
      <c r="I726" s="12"/>
      <c r="J726" s="12"/>
      <c r="K726" s="27"/>
      <c r="L726" s="12"/>
      <c r="M726" s="12"/>
      <c r="N726" s="12"/>
      <c r="O726" s="27"/>
      <c r="P726" s="27"/>
      <c r="Q726" s="27"/>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row>
    <row r="727" spans="1:42" ht="15.75" customHeight="1" x14ac:dyDescent="0.2">
      <c r="A727" s="12"/>
      <c r="B727" s="12"/>
      <c r="C727" s="12"/>
      <c r="D727" s="12"/>
      <c r="E727" s="12"/>
      <c r="F727" s="12"/>
      <c r="G727" s="12"/>
      <c r="H727" s="12"/>
      <c r="I727" s="12"/>
      <c r="J727" s="12"/>
      <c r="K727" s="27"/>
      <c r="L727" s="12"/>
      <c r="M727" s="12"/>
      <c r="N727" s="12"/>
      <c r="O727" s="27"/>
      <c r="P727" s="27"/>
      <c r="Q727" s="27"/>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row>
    <row r="728" spans="1:42" ht="15.75" customHeight="1" x14ac:dyDescent="0.2">
      <c r="A728" s="12"/>
      <c r="B728" s="12"/>
      <c r="C728" s="12"/>
      <c r="D728" s="12"/>
      <c r="E728" s="12"/>
      <c r="F728" s="12"/>
      <c r="G728" s="12"/>
      <c r="H728" s="12"/>
      <c r="I728" s="12"/>
      <c r="J728" s="12"/>
      <c r="K728" s="27"/>
      <c r="L728" s="12"/>
      <c r="M728" s="12"/>
      <c r="N728" s="12"/>
      <c r="O728" s="27"/>
      <c r="P728" s="27"/>
      <c r="Q728" s="27"/>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row>
    <row r="729" spans="1:42" ht="15.75" customHeight="1" x14ac:dyDescent="0.2">
      <c r="A729" s="12"/>
      <c r="B729" s="12"/>
      <c r="C729" s="12"/>
      <c r="D729" s="12"/>
      <c r="E729" s="12"/>
      <c r="F729" s="12"/>
      <c r="G729" s="12"/>
      <c r="H729" s="12"/>
      <c r="I729" s="12"/>
      <c r="J729" s="12"/>
      <c r="K729" s="27"/>
      <c r="L729" s="12"/>
      <c r="M729" s="12"/>
      <c r="N729" s="12"/>
      <c r="O729" s="27"/>
      <c r="P729" s="27"/>
      <c r="Q729" s="27"/>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row>
    <row r="730" spans="1:42" ht="15.75" customHeight="1" x14ac:dyDescent="0.2">
      <c r="A730" s="12"/>
      <c r="B730" s="12"/>
      <c r="C730" s="12"/>
      <c r="D730" s="12"/>
      <c r="E730" s="12"/>
      <c r="F730" s="12"/>
      <c r="G730" s="12"/>
      <c r="H730" s="12"/>
      <c r="I730" s="12"/>
      <c r="J730" s="12"/>
      <c r="K730" s="27"/>
      <c r="L730" s="12"/>
      <c r="M730" s="12"/>
      <c r="N730" s="12"/>
      <c r="O730" s="27"/>
      <c r="P730" s="27"/>
      <c r="Q730" s="27"/>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row>
    <row r="731" spans="1:42" ht="15.75" customHeight="1" x14ac:dyDescent="0.2">
      <c r="A731" s="12"/>
      <c r="B731" s="12"/>
      <c r="C731" s="12"/>
      <c r="D731" s="12"/>
      <c r="E731" s="12"/>
      <c r="F731" s="12"/>
      <c r="G731" s="12"/>
      <c r="H731" s="12"/>
      <c r="I731" s="12"/>
      <c r="J731" s="12"/>
      <c r="K731" s="27"/>
      <c r="L731" s="12"/>
      <c r="M731" s="12"/>
      <c r="N731" s="12"/>
      <c r="O731" s="27"/>
      <c r="P731" s="27"/>
      <c r="Q731" s="27"/>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row>
    <row r="732" spans="1:42" ht="15.75" customHeight="1" x14ac:dyDescent="0.2">
      <c r="A732" s="12"/>
      <c r="B732" s="12"/>
      <c r="C732" s="12"/>
      <c r="D732" s="12"/>
      <c r="E732" s="12"/>
      <c r="F732" s="12"/>
      <c r="G732" s="12"/>
      <c r="H732" s="12"/>
      <c r="I732" s="12"/>
      <c r="J732" s="12"/>
      <c r="K732" s="27"/>
      <c r="L732" s="12"/>
      <c r="M732" s="12"/>
      <c r="N732" s="12"/>
      <c r="O732" s="27"/>
      <c r="P732" s="27"/>
      <c r="Q732" s="27"/>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row>
    <row r="733" spans="1:42" ht="15.75" customHeight="1" x14ac:dyDescent="0.2">
      <c r="A733" s="12"/>
      <c r="B733" s="12"/>
      <c r="C733" s="12"/>
      <c r="D733" s="12"/>
      <c r="E733" s="12"/>
      <c r="F733" s="12"/>
      <c r="G733" s="12"/>
      <c r="H733" s="12"/>
      <c r="I733" s="12"/>
      <c r="J733" s="12"/>
      <c r="K733" s="27"/>
      <c r="L733" s="12"/>
      <c r="M733" s="12"/>
      <c r="N733" s="12"/>
      <c r="O733" s="27"/>
      <c r="P733" s="27"/>
      <c r="Q733" s="27"/>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row>
    <row r="734" spans="1:42" ht="15.75" customHeight="1" x14ac:dyDescent="0.2">
      <c r="A734" s="12"/>
      <c r="B734" s="12"/>
      <c r="C734" s="12"/>
      <c r="D734" s="12"/>
      <c r="E734" s="12"/>
      <c r="F734" s="12"/>
      <c r="G734" s="12"/>
      <c r="H734" s="12"/>
      <c r="I734" s="12"/>
      <c r="J734" s="12"/>
      <c r="K734" s="27"/>
      <c r="L734" s="12"/>
      <c r="M734" s="12"/>
      <c r="N734" s="12"/>
      <c r="O734" s="27"/>
      <c r="P734" s="27"/>
      <c r="Q734" s="27"/>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row>
    <row r="735" spans="1:42" ht="15.75" customHeight="1" x14ac:dyDescent="0.2">
      <c r="A735" s="12"/>
      <c r="B735" s="12"/>
      <c r="C735" s="12"/>
      <c r="D735" s="12"/>
      <c r="E735" s="12"/>
      <c r="F735" s="12"/>
      <c r="G735" s="12"/>
      <c r="H735" s="12"/>
      <c r="I735" s="12"/>
      <c r="J735" s="12"/>
      <c r="K735" s="27"/>
      <c r="L735" s="12"/>
      <c r="M735" s="12"/>
      <c r="N735" s="12"/>
      <c r="O735" s="27"/>
      <c r="P735" s="27"/>
      <c r="Q735" s="27"/>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row>
    <row r="736" spans="1:42" ht="15.75" customHeight="1" x14ac:dyDescent="0.2">
      <c r="A736" s="12"/>
      <c r="B736" s="12"/>
      <c r="C736" s="12"/>
      <c r="D736" s="12"/>
      <c r="E736" s="12"/>
      <c r="F736" s="12"/>
      <c r="G736" s="12"/>
      <c r="H736" s="12"/>
      <c r="I736" s="12"/>
      <c r="J736" s="12"/>
      <c r="K736" s="27"/>
      <c r="L736" s="12"/>
      <c r="M736" s="12"/>
      <c r="N736" s="12"/>
      <c r="O736" s="27"/>
      <c r="P736" s="27"/>
      <c r="Q736" s="27"/>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row>
    <row r="737" spans="1:42" ht="15.75" customHeight="1" x14ac:dyDescent="0.2">
      <c r="A737" s="12"/>
      <c r="B737" s="12"/>
      <c r="C737" s="12"/>
      <c r="D737" s="12"/>
      <c r="E737" s="12"/>
      <c r="F737" s="12"/>
      <c r="G737" s="12"/>
      <c r="H737" s="12"/>
      <c r="I737" s="12"/>
      <c r="J737" s="12"/>
      <c r="K737" s="27"/>
      <c r="L737" s="12"/>
      <c r="M737" s="12"/>
      <c r="N737" s="12"/>
      <c r="O737" s="27"/>
      <c r="P737" s="27"/>
      <c r="Q737" s="27"/>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row>
    <row r="738" spans="1:42" ht="15.75" customHeight="1" x14ac:dyDescent="0.2">
      <c r="A738" s="12"/>
      <c r="B738" s="12"/>
      <c r="C738" s="12"/>
      <c r="D738" s="12"/>
      <c r="E738" s="12"/>
      <c r="F738" s="12"/>
      <c r="G738" s="12"/>
      <c r="H738" s="12"/>
      <c r="I738" s="12"/>
      <c r="J738" s="12"/>
      <c r="K738" s="27"/>
      <c r="L738" s="12"/>
      <c r="M738" s="12"/>
      <c r="N738" s="12"/>
      <c r="O738" s="27"/>
      <c r="P738" s="27"/>
      <c r="Q738" s="27"/>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row>
    <row r="739" spans="1:42" ht="15.75" customHeight="1" x14ac:dyDescent="0.2">
      <c r="A739" s="12"/>
      <c r="B739" s="12"/>
      <c r="C739" s="12"/>
      <c r="D739" s="12"/>
      <c r="E739" s="12"/>
      <c r="F739" s="12"/>
      <c r="G739" s="12"/>
      <c r="H739" s="12"/>
      <c r="I739" s="12"/>
      <c r="J739" s="12"/>
      <c r="K739" s="27"/>
      <c r="L739" s="12"/>
      <c r="M739" s="12"/>
      <c r="N739" s="12"/>
      <c r="O739" s="27"/>
      <c r="P739" s="27"/>
      <c r="Q739" s="27"/>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row>
    <row r="740" spans="1:42" ht="15.75" customHeight="1" x14ac:dyDescent="0.2">
      <c r="A740" s="12"/>
      <c r="B740" s="12"/>
      <c r="C740" s="12"/>
      <c r="D740" s="12"/>
      <c r="E740" s="12"/>
      <c r="F740" s="12"/>
      <c r="G740" s="12"/>
      <c r="H740" s="12"/>
      <c r="I740" s="12"/>
      <c r="J740" s="12"/>
      <c r="K740" s="27"/>
      <c r="L740" s="12"/>
      <c r="M740" s="12"/>
      <c r="N740" s="12"/>
      <c r="O740" s="27"/>
      <c r="P740" s="27"/>
      <c r="Q740" s="27"/>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row>
    <row r="741" spans="1:42" ht="15.75" customHeight="1" x14ac:dyDescent="0.2">
      <c r="A741" s="12"/>
      <c r="B741" s="12"/>
      <c r="C741" s="12"/>
      <c r="D741" s="12"/>
      <c r="E741" s="12"/>
      <c r="F741" s="12"/>
      <c r="G741" s="12"/>
      <c r="H741" s="12"/>
      <c r="I741" s="12"/>
      <c r="J741" s="12"/>
      <c r="K741" s="27"/>
      <c r="L741" s="12"/>
      <c r="M741" s="12"/>
      <c r="N741" s="12"/>
      <c r="O741" s="27"/>
      <c r="P741" s="27"/>
      <c r="Q741" s="27"/>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row>
    <row r="742" spans="1:42" ht="15.75" customHeight="1" x14ac:dyDescent="0.2">
      <c r="A742" s="12"/>
      <c r="B742" s="12"/>
      <c r="C742" s="12"/>
      <c r="D742" s="12"/>
      <c r="E742" s="12"/>
      <c r="F742" s="12"/>
      <c r="G742" s="12"/>
      <c r="H742" s="12"/>
      <c r="I742" s="12"/>
      <c r="J742" s="12"/>
      <c r="K742" s="27"/>
      <c r="L742" s="12"/>
      <c r="M742" s="12"/>
      <c r="N742" s="12"/>
      <c r="O742" s="27"/>
      <c r="P742" s="27"/>
      <c r="Q742" s="27"/>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row>
    <row r="743" spans="1:42" ht="15.75" customHeight="1" x14ac:dyDescent="0.2">
      <c r="A743" s="12"/>
      <c r="B743" s="12"/>
      <c r="C743" s="12"/>
      <c r="D743" s="12"/>
      <c r="E743" s="12"/>
      <c r="F743" s="12"/>
      <c r="G743" s="12"/>
      <c r="H743" s="12"/>
      <c r="I743" s="12"/>
      <c r="J743" s="12"/>
      <c r="K743" s="27"/>
      <c r="L743" s="12"/>
      <c r="M743" s="12"/>
      <c r="N743" s="12"/>
      <c r="O743" s="27"/>
      <c r="P743" s="27"/>
      <c r="Q743" s="27"/>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row>
    <row r="744" spans="1:42" ht="15.75" customHeight="1" x14ac:dyDescent="0.2">
      <c r="A744" s="12"/>
      <c r="B744" s="12"/>
      <c r="C744" s="12"/>
      <c r="D744" s="12"/>
      <c r="E744" s="12"/>
      <c r="F744" s="12"/>
      <c r="G744" s="12"/>
      <c r="H744" s="12"/>
      <c r="I744" s="12"/>
      <c r="J744" s="12"/>
      <c r="K744" s="27"/>
      <c r="L744" s="12"/>
      <c r="M744" s="12"/>
      <c r="N744" s="12"/>
      <c r="O744" s="27"/>
      <c r="P744" s="27"/>
      <c r="Q744" s="27"/>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row>
    <row r="745" spans="1:42" ht="15.75" customHeight="1" x14ac:dyDescent="0.2">
      <c r="A745" s="12"/>
      <c r="B745" s="12"/>
      <c r="C745" s="12"/>
      <c r="D745" s="12"/>
      <c r="E745" s="12"/>
      <c r="F745" s="12"/>
      <c r="G745" s="12"/>
      <c r="H745" s="12"/>
      <c r="I745" s="12"/>
      <c r="J745" s="12"/>
      <c r="K745" s="27"/>
      <c r="L745" s="12"/>
      <c r="M745" s="12"/>
      <c r="N745" s="12"/>
      <c r="O745" s="27"/>
      <c r="P745" s="27"/>
      <c r="Q745" s="27"/>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row>
    <row r="746" spans="1:42" ht="15.75" customHeight="1" x14ac:dyDescent="0.2">
      <c r="A746" s="12"/>
      <c r="B746" s="12"/>
      <c r="C746" s="12"/>
      <c r="D746" s="12"/>
      <c r="E746" s="12"/>
      <c r="F746" s="12"/>
      <c r="G746" s="12"/>
      <c r="H746" s="12"/>
      <c r="I746" s="12"/>
      <c r="J746" s="12"/>
      <c r="K746" s="27"/>
      <c r="L746" s="12"/>
      <c r="M746" s="12"/>
      <c r="N746" s="12"/>
      <c r="O746" s="27"/>
      <c r="P746" s="27"/>
      <c r="Q746" s="27"/>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row>
    <row r="747" spans="1:42" ht="15.75" customHeight="1" x14ac:dyDescent="0.2">
      <c r="A747" s="12"/>
      <c r="B747" s="12"/>
      <c r="C747" s="12"/>
      <c r="D747" s="12"/>
      <c r="E747" s="12"/>
      <c r="F747" s="12"/>
      <c r="G747" s="12"/>
      <c r="H747" s="12"/>
      <c r="I747" s="12"/>
      <c r="J747" s="12"/>
      <c r="K747" s="27"/>
      <c r="L747" s="12"/>
      <c r="M747" s="12"/>
      <c r="N747" s="12"/>
      <c r="O747" s="27"/>
      <c r="P747" s="27"/>
      <c r="Q747" s="27"/>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row>
    <row r="748" spans="1:42" ht="15.75" customHeight="1" x14ac:dyDescent="0.2">
      <c r="A748" s="12"/>
      <c r="B748" s="12"/>
      <c r="C748" s="12"/>
      <c r="D748" s="12"/>
      <c r="E748" s="12"/>
      <c r="F748" s="12"/>
      <c r="G748" s="12"/>
      <c r="H748" s="12"/>
      <c r="I748" s="12"/>
      <c r="J748" s="12"/>
      <c r="K748" s="27"/>
      <c r="L748" s="12"/>
      <c r="M748" s="12"/>
      <c r="N748" s="12"/>
      <c r="O748" s="27"/>
      <c r="P748" s="27"/>
      <c r="Q748" s="27"/>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row>
    <row r="749" spans="1:42" ht="15.75" customHeight="1" x14ac:dyDescent="0.2">
      <c r="A749" s="12"/>
      <c r="B749" s="12"/>
      <c r="C749" s="12"/>
      <c r="D749" s="12"/>
      <c r="E749" s="12"/>
      <c r="F749" s="12"/>
      <c r="G749" s="12"/>
      <c r="H749" s="12"/>
      <c r="I749" s="12"/>
      <c r="J749" s="12"/>
      <c r="K749" s="27"/>
      <c r="L749" s="12"/>
      <c r="M749" s="12"/>
      <c r="N749" s="12"/>
      <c r="O749" s="27"/>
      <c r="P749" s="27"/>
      <c r="Q749" s="27"/>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row>
    <row r="750" spans="1:42" ht="15.75" customHeight="1" x14ac:dyDescent="0.2">
      <c r="A750" s="12"/>
      <c r="B750" s="12"/>
      <c r="C750" s="12"/>
      <c r="D750" s="12"/>
      <c r="E750" s="12"/>
      <c r="F750" s="12"/>
      <c r="G750" s="12"/>
      <c r="H750" s="12"/>
      <c r="I750" s="12"/>
      <c r="J750" s="12"/>
      <c r="K750" s="27"/>
      <c r="L750" s="12"/>
      <c r="M750" s="12"/>
      <c r="N750" s="12"/>
      <c r="O750" s="27"/>
      <c r="P750" s="27"/>
      <c r="Q750" s="27"/>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row>
    <row r="751" spans="1:42" ht="15.75" customHeight="1" x14ac:dyDescent="0.2">
      <c r="A751" s="12"/>
      <c r="B751" s="12"/>
      <c r="C751" s="12"/>
      <c r="D751" s="12"/>
      <c r="E751" s="12"/>
      <c r="F751" s="12"/>
      <c r="G751" s="12"/>
      <c r="H751" s="12"/>
      <c r="I751" s="12"/>
      <c r="J751" s="12"/>
      <c r="K751" s="27"/>
      <c r="L751" s="12"/>
      <c r="M751" s="12"/>
      <c r="N751" s="12"/>
      <c r="O751" s="27"/>
      <c r="P751" s="27"/>
      <c r="Q751" s="27"/>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row>
    <row r="752" spans="1:42" ht="15.75" customHeight="1" x14ac:dyDescent="0.2">
      <c r="A752" s="12"/>
      <c r="B752" s="12"/>
      <c r="C752" s="12"/>
      <c r="D752" s="12"/>
      <c r="E752" s="12"/>
      <c r="F752" s="12"/>
      <c r="G752" s="12"/>
      <c r="H752" s="12"/>
      <c r="I752" s="12"/>
      <c r="J752" s="12"/>
      <c r="K752" s="27"/>
      <c r="L752" s="12"/>
      <c r="M752" s="12"/>
      <c r="N752" s="12"/>
      <c r="O752" s="27"/>
      <c r="P752" s="27"/>
      <c r="Q752" s="27"/>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row>
    <row r="753" spans="1:42" ht="15.75" customHeight="1" x14ac:dyDescent="0.2">
      <c r="A753" s="12"/>
      <c r="B753" s="12"/>
      <c r="C753" s="12"/>
      <c r="D753" s="12"/>
      <c r="E753" s="12"/>
      <c r="F753" s="12"/>
      <c r="G753" s="12"/>
      <c r="H753" s="12"/>
      <c r="I753" s="12"/>
      <c r="J753" s="12"/>
      <c r="K753" s="27"/>
      <c r="L753" s="12"/>
      <c r="M753" s="12"/>
      <c r="N753" s="12"/>
      <c r="O753" s="27"/>
      <c r="P753" s="27"/>
      <c r="Q753" s="27"/>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row>
    <row r="754" spans="1:42" ht="15.75" customHeight="1" x14ac:dyDescent="0.2">
      <c r="A754" s="12"/>
      <c r="B754" s="12"/>
      <c r="C754" s="12"/>
      <c r="D754" s="12"/>
      <c r="E754" s="12"/>
      <c r="F754" s="12"/>
      <c r="G754" s="12"/>
      <c r="H754" s="12"/>
      <c r="I754" s="12"/>
      <c r="J754" s="12"/>
      <c r="K754" s="27"/>
      <c r="L754" s="12"/>
      <c r="M754" s="12"/>
      <c r="N754" s="12"/>
      <c r="O754" s="27"/>
      <c r="P754" s="27"/>
      <c r="Q754" s="27"/>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row>
    <row r="755" spans="1:42" ht="15.75" customHeight="1" x14ac:dyDescent="0.2">
      <c r="A755" s="12"/>
      <c r="B755" s="12"/>
      <c r="C755" s="12"/>
      <c r="D755" s="12"/>
      <c r="E755" s="12"/>
      <c r="F755" s="12"/>
      <c r="G755" s="12"/>
      <c r="H755" s="12"/>
      <c r="I755" s="12"/>
      <c r="J755" s="12"/>
      <c r="K755" s="27"/>
      <c r="L755" s="12"/>
      <c r="M755" s="12"/>
      <c r="N755" s="12"/>
      <c r="O755" s="27"/>
      <c r="P755" s="27"/>
      <c r="Q755" s="27"/>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row>
    <row r="756" spans="1:42" ht="15.75" customHeight="1" x14ac:dyDescent="0.2">
      <c r="A756" s="12"/>
      <c r="B756" s="12"/>
      <c r="C756" s="12"/>
      <c r="D756" s="12"/>
      <c r="E756" s="12"/>
      <c r="F756" s="12"/>
      <c r="G756" s="12"/>
      <c r="H756" s="12"/>
      <c r="I756" s="12"/>
      <c r="J756" s="12"/>
      <c r="K756" s="27"/>
      <c r="L756" s="12"/>
      <c r="M756" s="12"/>
      <c r="N756" s="12"/>
      <c r="O756" s="27"/>
      <c r="P756" s="27"/>
      <c r="Q756" s="27"/>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row>
    <row r="757" spans="1:42" ht="15.75" customHeight="1" x14ac:dyDescent="0.2">
      <c r="A757" s="12"/>
      <c r="B757" s="12"/>
      <c r="C757" s="12"/>
      <c r="D757" s="12"/>
      <c r="E757" s="12"/>
      <c r="F757" s="12"/>
      <c r="G757" s="12"/>
      <c r="H757" s="12"/>
      <c r="I757" s="12"/>
      <c r="J757" s="12"/>
      <c r="K757" s="27"/>
      <c r="L757" s="12"/>
      <c r="M757" s="12"/>
      <c r="N757" s="12"/>
      <c r="O757" s="27"/>
      <c r="P757" s="27"/>
      <c r="Q757" s="27"/>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row>
    <row r="758" spans="1:42" ht="15.75" customHeight="1" x14ac:dyDescent="0.2">
      <c r="A758" s="12"/>
      <c r="B758" s="12"/>
      <c r="C758" s="12"/>
      <c r="D758" s="12"/>
      <c r="E758" s="12"/>
      <c r="F758" s="12"/>
      <c r="G758" s="12"/>
      <c r="H758" s="12"/>
      <c r="I758" s="12"/>
      <c r="J758" s="12"/>
      <c r="K758" s="27"/>
      <c r="L758" s="12"/>
      <c r="M758" s="12"/>
      <c r="N758" s="12"/>
      <c r="O758" s="27"/>
      <c r="P758" s="27"/>
      <c r="Q758" s="27"/>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row>
    <row r="759" spans="1:42" ht="15.75" customHeight="1" x14ac:dyDescent="0.2">
      <c r="A759" s="12"/>
      <c r="B759" s="12"/>
      <c r="C759" s="12"/>
      <c r="D759" s="12"/>
      <c r="E759" s="12"/>
      <c r="F759" s="12"/>
      <c r="G759" s="12"/>
      <c r="H759" s="12"/>
      <c r="I759" s="12"/>
      <c r="J759" s="12"/>
      <c r="K759" s="27"/>
      <c r="L759" s="12"/>
      <c r="M759" s="12"/>
      <c r="N759" s="12"/>
      <c r="O759" s="27"/>
      <c r="P759" s="27"/>
      <c r="Q759" s="27"/>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row>
    <row r="760" spans="1:42" ht="15.75" customHeight="1" x14ac:dyDescent="0.2">
      <c r="A760" s="12"/>
      <c r="B760" s="12"/>
      <c r="C760" s="12"/>
      <c r="D760" s="12"/>
      <c r="E760" s="12"/>
      <c r="F760" s="12"/>
      <c r="G760" s="12"/>
      <c r="H760" s="12"/>
      <c r="I760" s="12"/>
      <c r="J760" s="12"/>
      <c r="K760" s="27"/>
      <c r="L760" s="12"/>
      <c r="M760" s="12"/>
      <c r="N760" s="12"/>
      <c r="O760" s="27"/>
      <c r="P760" s="27"/>
      <c r="Q760" s="27"/>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row>
    <row r="761" spans="1:42" ht="15.75" customHeight="1" x14ac:dyDescent="0.2">
      <c r="A761" s="12"/>
      <c r="B761" s="12"/>
      <c r="C761" s="12"/>
      <c r="D761" s="12"/>
      <c r="E761" s="12"/>
      <c r="F761" s="12"/>
      <c r="G761" s="12"/>
      <c r="H761" s="12"/>
      <c r="I761" s="12"/>
      <c r="J761" s="12"/>
      <c r="K761" s="27"/>
      <c r="L761" s="12"/>
      <c r="M761" s="12"/>
      <c r="N761" s="12"/>
      <c r="O761" s="27"/>
      <c r="P761" s="27"/>
      <c r="Q761" s="27"/>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row>
    <row r="762" spans="1:42" ht="15.75" customHeight="1" x14ac:dyDescent="0.2">
      <c r="A762" s="12"/>
      <c r="B762" s="12"/>
      <c r="C762" s="12"/>
      <c r="D762" s="12"/>
      <c r="E762" s="12"/>
      <c r="F762" s="12"/>
      <c r="G762" s="12"/>
      <c r="H762" s="12"/>
      <c r="I762" s="12"/>
      <c r="J762" s="12"/>
      <c r="K762" s="27"/>
      <c r="L762" s="12"/>
      <c r="M762" s="12"/>
      <c r="N762" s="12"/>
      <c r="O762" s="27"/>
      <c r="P762" s="27"/>
      <c r="Q762" s="27"/>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row>
    <row r="763" spans="1:42" ht="15.75" customHeight="1" x14ac:dyDescent="0.2">
      <c r="A763" s="12"/>
      <c r="B763" s="12"/>
      <c r="C763" s="12"/>
      <c r="D763" s="12"/>
      <c r="E763" s="12"/>
      <c r="F763" s="12"/>
      <c r="G763" s="12"/>
      <c r="H763" s="12"/>
      <c r="I763" s="12"/>
      <c r="J763" s="12"/>
      <c r="K763" s="27"/>
      <c r="L763" s="12"/>
      <c r="M763" s="12"/>
      <c r="N763" s="12"/>
      <c r="O763" s="27"/>
      <c r="P763" s="27"/>
      <c r="Q763" s="27"/>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row>
    <row r="764" spans="1:42" ht="15.75" customHeight="1" x14ac:dyDescent="0.2">
      <c r="A764" s="12"/>
      <c r="B764" s="12"/>
      <c r="C764" s="12"/>
      <c r="D764" s="12"/>
      <c r="E764" s="12"/>
      <c r="F764" s="12"/>
      <c r="G764" s="12"/>
      <c r="H764" s="12"/>
      <c r="I764" s="12"/>
      <c r="J764" s="12"/>
      <c r="K764" s="27"/>
      <c r="L764" s="12"/>
      <c r="M764" s="12"/>
      <c r="N764" s="12"/>
      <c r="O764" s="27"/>
      <c r="P764" s="27"/>
      <c r="Q764" s="27"/>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row>
    <row r="765" spans="1:42" ht="15.75" customHeight="1" x14ac:dyDescent="0.2">
      <c r="A765" s="12"/>
      <c r="B765" s="12"/>
      <c r="C765" s="12"/>
      <c r="D765" s="12"/>
      <c r="E765" s="12"/>
      <c r="F765" s="12"/>
      <c r="G765" s="12"/>
      <c r="H765" s="12"/>
      <c r="I765" s="12"/>
      <c r="J765" s="12"/>
      <c r="K765" s="27"/>
      <c r="L765" s="12"/>
      <c r="M765" s="12"/>
      <c r="N765" s="12"/>
      <c r="O765" s="27"/>
      <c r="P765" s="27"/>
      <c r="Q765" s="27"/>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row>
    <row r="766" spans="1:42" ht="15.75" customHeight="1" x14ac:dyDescent="0.2">
      <c r="A766" s="12"/>
      <c r="B766" s="12"/>
      <c r="C766" s="12"/>
      <c r="D766" s="12"/>
      <c r="E766" s="12"/>
      <c r="F766" s="12"/>
      <c r="G766" s="12"/>
      <c r="H766" s="12"/>
      <c r="I766" s="12"/>
      <c r="J766" s="12"/>
      <c r="K766" s="27"/>
      <c r="L766" s="12"/>
      <c r="M766" s="12"/>
      <c r="N766" s="12"/>
      <c r="O766" s="27"/>
      <c r="P766" s="27"/>
      <c r="Q766" s="27"/>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row>
    <row r="767" spans="1:42" ht="15.75" customHeight="1" x14ac:dyDescent="0.2">
      <c r="A767" s="12"/>
      <c r="B767" s="12"/>
      <c r="C767" s="12"/>
      <c r="D767" s="12"/>
      <c r="E767" s="12"/>
      <c r="F767" s="12"/>
      <c r="G767" s="12"/>
      <c r="H767" s="12"/>
      <c r="I767" s="12"/>
      <c r="J767" s="12"/>
      <c r="K767" s="27"/>
      <c r="L767" s="12"/>
      <c r="M767" s="12"/>
      <c r="N767" s="12"/>
      <c r="O767" s="27"/>
      <c r="P767" s="27"/>
      <c r="Q767" s="27"/>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row>
    <row r="768" spans="1:42" ht="15.75" customHeight="1" x14ac:dyDescent="0.2">
      <c r="A768" s="12"/>
      <c r="B768" s="12"/>
      <c r="C768" s="12"/>
      <c r="D768" s="12"/>
      <c r="E768" s="12"/>
      <c r="F768" s="12"/>
      <c r="G768" s="12"/>
      <c r="H768" s="12"/>
      <c r="I768" s="12"/>
      <c r="J768" s="12"/>
      <c r="K768" s="27"/>
      <c r="L768" s="12"/>
      <c r="M768" s="12"/>
      <c r="N768" s="12"/>
      <c r="O768" s="27"/>
      <c r="P768" s="27"/>
      <c r="Q768" s="27"/>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row>
    <row r="769" spans="1:42" ht="15.75" customHeight="1" x14ac:dyDescent="0.2">
      <c r="A769" s="12"/>
      <c r="B769" s="12"/>
      <c r="C769" s="12"/>
      <c r="D769" s="12"/>
      <c r="E769" s="12"/>
      <c r="F769" s="12"/>
      <c r="G769" s="12"/>
      <c r="H769" s="12"/>
      <c r="I769" s="12"/>
      <c r="J769" s="12"/>
      <c r="K769" s="27"/>
      <c r="L769" s="12"/>
      <c r="M769" s="12"/>
      <c r="N769" s="12"/>
      <c r="O769" s="27"/>
      <c r="P769" s="27"/>
      <c r="Q769" s="27"/>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row>
    <row r="770" spans="1:42" ht="15.75" customHeight="1" x14ac:dyDescent="0.2">
      <c r="A770" s="12"/>
      <c r="B770" s="12"/>
      <c r="C770" s="12"/>
      <c r="D770" s="12"/>
      <c r="E770" s="12"/>
      <c r="F770" s="12"/>
      <c r="G770" s="12"/>
      <c r="H770" s="12"/>
      <c r="I770" s="12"/>
      <c r="J770" s="12"/>
      <c r="K770" s="27"/>
      <c r="L770" s="12"/>
      <c r="M770" s="12"/>
      <c r="N770" s="12"/>
      <c r="O770" s="27"/>
      <c r="P770" s="27"/>
      <c r="Q770" s="27"/>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row>
    <row r="771" spans="1:42" ht="15.75" customHeight="1" x14ac:dyDescent="0.2">
      <c r="A771" s="12"/>
      <c r="B771" s="12"/>
      <c r="C771" s="12"/>
      <c r="D771" s="12"/>
      <c r="E771" s="12"/>
      <c r="F771" s="12"/>
      <c r="G771" s="12"/>
      <c r="H771" s="12"/>
      <c r="I771" s="12"/>
      <c r="J771" s="12"/>
      <c r="K771" s="27"/>
      <c r="L771" s="12"/>
      <c r="M771" s="12"/>
      <c r="N771" s="12"/>
      <c r="O771" s="27"/>
      <c r="P771" s="27"/>
      <c r="Q771" s="27"/>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row>
    <row r="772" spans="1:42" ht="15.75" customHeight="1" x14ac:dyDescent="0.2">
      <c r="A772" s="12"/>
      <c r="B772" s="12"/>
      <c r="C772" s="12"/>
      <c r="D772" s="12"/>
      <c r="E772" s="12"/>
      <c r="F772" s="12"/>
      <c r="G772" s="12"/>
      <c r="H772" s="12"/>
      <c r="I772" s="12"/>
      <c r="J772" s="12"/>
      <c r="K772" s="27"/>
      <c r="L772" s="12"/>
      <c r="M772" s="12"/>
      <c r="N772" s="12"/>
      <c r="O772" s="27"/>
      <c r="P772" s="27"/>
      <c r="Q772" s="27"/>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row>
    <row r="773" spans="1:42" ht="15.75" customHeight="1" x14ac:dyDescent="0.2">
      <c r="A773" s="12"/>
      <c r="B773" s="12"/>
      <c r="C773" s="12"/>
      <c r="D773" s="12"/>
      <c r="E773" s="12"/>
      <c r="F773" s="12"/>
      <c r="G773" s="12"/>
      <c r="H773" s="12"/>
      <c r="I773" s="12"/>
      <c r="J773" s="12"/>
      <c r="K773" s="27"/>
      <c r="L773" s="12"/>
      <c r="M773" s="12"/>
      <c r="N773" s="12"/>
      <c r="O773" s="27"/>
      <c r="P773" s="27"/>
      <c r="Q773" s="27"/>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row>
    <row r="774" spans="1:42" ht="15.75" customHeight="1" x14ac:dyDescent="0.2">
      <c r="A774" s="12"/>
      <c r="B774" s="12"/>
      <c r="C774" s="12"/>
      <c r="D774" s="12"/>
      <c r="E774" s="12"/>
      <c r="F774" s="12"/>
      <c r="G774" s="12"/>
      <c r="H774" s="12"/>
      <c r="I774" s="12"/>
      <c r="J774" s="12"/>
      <c r="K774" s="27"/>
      <c r="L774" s="12"/>
      <c r="M774" s="12"/>
      <c r="N774" s="12"/>
      <c r="O774" s="27"/>
      <c r="P774" s="27"/>
      <c r="Q774" s="27"/>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row>
    <row r="775" spans="1:42" ht="15.75" customHeight="1" x14ac:dyDescent="0.2">
      <c r="A775" s="12"/>
      <c r="B775" s="12"/>
      <c r="C775" s="12"/>
      <c r="D775" s="12"/>
      <c r="E775" s="12"/>
      <c r="F775" s="12"/>
      <c r="G775" s="12"/>
      <c r="H775" s="12"/>
      <c r="I775" s="12"/>
      <c r="J775" s="12"/>
      <c r="K775" s="27"/>
      <c r="L775" s="12"/>
      <c r="M775" s="12"/>
      <c r="N775" s="12"/>
      <c r="O775" s="27"/>
      <c r="P775" s="27"/>
      <c r="Q775" s="27"/>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row>
    <row r="776" spans="1:42" ht="15.75" customHeight="1" x14ac:dyDescent="0.2">
      <c r="A776" s="12"/>
      <c r="B776" s="12"/>
      <c r="C776" s="12"/>
      <c r="D776" s="12"/>
      <c r="E776" s="12"/>
      <c r="F776" s="12"/>
      <c r="G776" s="12"/>
      <c r="H776" s="12"/>
      <c r="I776" s="12"/>
      <c r="J776" s="12"/>
      <c r="K776" s="27"/>
      <c r="L776" s="12"/>
      <c r="M776" s="12"/>
      <c r="N776" s="12"/>
      <c r="O776" s="27"/>
      <c r="P776" s="27"/>
      <c r="Q776" s="27"/>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row>
    <row r="777" spans="1:42" ht="15.75" customHeight="1" x14ac:dyDescent="0.2">
      <c r="A777" s="12"/>
      <c r="B777" s="12"/>
      <c r="C777" s="12"/>
      <c r="D777" s="12"/>
      <c r="E777" s="12"/>
      <c r="F777" s="12"/>
      <c r="G777" s="12"/>
      <c r="H777" s="12"/>
      <c r="I777" s="12"/>
      <c r="J777" s="12"/>
      <c r="K777" s="27"/>
      <c r="L777" s="12"/>
      <c r="M777" s="12"/>
      <c r="N777" s="12"/>
      <c r="O777" s="27"/>
      <c r="P777" s="27"/>
      <c r="Q777" s="27"/>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row>
    <row r="778" spans="1:42" ht="15.75" customHeight="1" x14ac:dyDescent="0.2">
      <c r="A778" s="12"/>
      <c r="B778" s="12"/>
      <c r="C778" s="12"/>
      <c r="D778" s="12"/>
      <c r="E778" s="12"/>
      <c r="F778" s="12"/>
      <c r="G778" s="12"/>
      <c r="H778" s="12"/>
      <c r="I778" s="12"/>
      <c r="J778" s="12"/>
      <c r="K778" s="27"/>
      <c r="L778" s="12"/>
      <c r="M778" s="12"/>
      <c r="N778" s="12"/>
      <c r="O778" s="27"/>
      <c r="P778" s="27"/>
      <c r="Q778" s="27"/>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row>
    <row r="779" spans="1:42" ht="15.75" customHeight="1" x14ac:dyDescent="0.2">
      <c r="A779" s="12"/>
      <c r="B779" s="12"/>
      <c r="C779" s="12"/>
      <c r="D779" s="12"/>
      <c r="E779" s="12"/>
      <c r="F779" s="12"/>
      <c r="G779" s="12"/>
      <c r="H779" s="12"/>
      <c r="I779" s="12"/>
      <c r="J779" s="12"/>
      <c r="K779" s="27"/>
      <c r="L779" s="12"/>
      <c r="M779" s="12"/>
      <c r="N779" s="12"/>
      <c r="O779" s="27"/>
      <c r="P779" s="27"/>
      <c r="Q779" s="27"/>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row>
    <row r="780" spans="1:42" ht="15.75" customHeight="1" x14ac:dyDescent="0.2">
      <c r="A780" s="12"/>
      <c r="B780" s="12"/>
      <c r="C780" s="12"/>
      <c r="D780" s="12"/>
      <c r="E780" s="12"/>
      <c r="F780" s="12"/>
      <c r="G780" s="12"/>
      <c r="H780" s="12"/>
      <c r="I780" s="12"/>
      <c r="J780" s="12"/>
      <c r="K780" s="27"/>
      <c r="L780" s="12"/>
      <c r="M780" s="12"/>
      <c r="N780" s="12"/>
      <c r="O780" s="27"/>
      <c r="P780" s="27"/>
      <c r="Q780" s="27"/>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row>
    <row r="781" spans="1:42" ht="15.75" customHeight="1" x14ac:dyDescent="0.2">
      <c r="A781" s="12"/>
      <c r="B781" s="12"/>
      <c r="C781" s="12"/>
      <c r="D781" s="12"/>
      <c r="E781" s="12"/>
      <c r="F781" s="12"/>
      <c r="G781" s="12"/>
      <c r="H781" s="12"/>
      <c r="I781" s="12"/>
      <c r="J781" s="12"/>
      <c r="K781" s="27"/>
      <c r="L781" s="12"/>
      <c r="M781" s="12"/>
      <c r="N781" s="12"/>
      <c r="O781" s="27"/>
      <c r="P781" s="27"/>
      <c r="Q781" s="27"/>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row>
    <row r="782" spans="1:42" ht="15.75" customHeight="1" x14ac:dyDescent="0.2">
      <c r="A782" s="12"/>
      <c r="B782" s="12"/>
      <c r="C782" s="12"/>
      <c r="D782" s="12"/>
      <c r="E782" s="12"/>
      <c r="F782" s="12"/>
      <c r="G782" s="12"/>
      <c r="H782" s="12"/>
      <c r="I782" s="12"/>
      <c r="J782" s="12"/>
      <c r="K782" s="27"/>
      <c r="L782" s="12"/>
      <c r="M782" s="12"/>
      <c r="N782" s="12"/>
      <c r="O782" s="27"/>
      <c r="P782" s="27"/>
      <c r="Q782" s="27"/>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row>
    <row r="783" spans="1:42" ht="15.75" customHeight="1" x14ac:dyDescent="0.2">
      <c r="A783" s="12"/>
      <c r="B783" s="12"/>
      <c r="C783" s="12"/>
      <c r="D783" s="12"/>
      <c r="E783" s="12"/>
      <c r="F783" s="12"/>
      <c r="G783" s="12"/>
      <c r="H783" s="12"/>
      <c r="I783" s="12"/>
      <c r="J783" s="12"/>
      <c r="K783" s="27"/>
      <c r="L783" s="12"/>
      <c r="M783" s="12"/>
      <c r="N783" s="12"/>
      <c r="O783" s="27"/>
      <c r="P783" s="27"/>
      <c r="Q783" s="27"/>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row>
    <row r="784" spans="1:42" ht="15.75" customHeight="1" x14ac:dyDescent="0.2">
      <c r="A784" s="12"/>
      <c r="B784" s="12"/>
      <c r="C784" s="12"/>
      <c r="D784" s="12"/>
      <c r="E784" s="12"/>
      <c r="F784" s="12"/>
      <c r="G784" s="12"/>
      <c r="H784" s="12"/>
      <c r="I784" s="12"/>
      <c r="J784" s="12"/>
      <c r="K784" s="27"/>
      <c r="L784" s="12"/>
      <c r="M784" s="12"/>
      <c r="N784" s="12"/>
      <c r="O784" s="27"/>
      <c r="P784" s="27"/>
      <c r="Q784" s="27"/>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row>
    <row r="785" spans="1:42" ht="15.75" customHeight="1" x14ac:dyDescent="0.2">
      <c r="A785" s="12"/>
      <c r="B785" s="12"/>
      <c r="C785" s="12"/>
      <c r="D785" s="12"/>
      <c r="E785" s="12"/>
      <c r="F785" s="12"/>
      <c r="G785" s="12"/>
      <c r="H785" s="12"/>
      <c r="I785" s="12"/>
      <c r="J785" s="12"/>
      <c r="K785" s="27"/>
      <c r="L785" s="12"/>
      <c r="M785" s="12"/>
      <c r="N785" s="12"/>
      <c r="O785" s="27"/>
      <c r="P785" s="27"/>
      <c r="Q785" s="27"/>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row>
    <row r="786" spans="1:42" ht="15.75" customHeight="1" x14ac:dyDescent="0.2">
      <c r="A786" s="12"/>
      <c r="B786" s="12"/>
      <c r="C786" s="12"/>
      <c r="D786" s="12"/>
      <c r="E786" s="12"/>
      <c r="F786" s="12"/>
      <c r="G786" s="12"/>
      <c r="H786" s="12"/>
      <c r="I786" s="12"/>
      <c r="J786" s="12"/>
      <c r="K786" s="27"/>
      <c r="L786" s="12"/>
      <c r="M786" s="12"/>
      <c r="N786" s="12"/>
      <c r="O786" s="27"/>
      <c r="P786" s="27"/>
      <c r="Q786" s="27"/>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row>
    <row r="787" spans="1:42" ht="15.75" customHeight="1" x14ac:dyDescent="0.2">
      <c r="A787" s="12"/>
      <c r="B787" s="12"/>
      <c r="C787" s="12"/>
      <c r="D787" s="12"/>
      <c r="E787" s="12"/>
      <c r="F787" s="12"/>
      <c r="G787" s="12"/>
      <c r="H787" s="12"/>
      <c r="I787" s="12"/>
      <c r="J787" s="12"/>
      <c r="K787" s="27"/>
      <c r="L787" s="12"/>
      <c r="M787" s="12"/>
      <c r="N787" s="12"/>
      <c r="O787" s="27"/>
      <c r="P787" s="27"/>
      <c r="Q787" s="27"/>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row>
    <row r="788" spans="1:42" ht="15.75" customHeight="1" x14ac:dyDescent="0.2">
      <c r="A788" s="12"/>
      <c r="B788" s="12"/>
      <c r="C788" s="12"/>
      <c r="D788" s="12"/>
      <c r="E788" s="12"/>
      <c r="F788" s="12"/>
      <c r="G788" s="12"/>
      <c r="H788" s="12"/>
      <c r="I788" s="12"/>
      <c r="J788" s="12"/>
      <c r="K788" s="27"/>
      <c r="L788" s="12"/>
      <c r="M788" s="12"/>
      <c r="N788" s="12"/>
      <c r="O788" s="27"/>
      <c r="P788" s="27"/>
      <c r="Q788" s="27"/>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row>
    <row r="789" spans="1:42" ht="15.75" customHeight="1" x14ac:dyDescent="0.2">
      <c r="A789" s="12"/>
      <c r="B789" s="12"/>
      <c r="C789" s="12"/>
      <c r="D789" s="12"/>
      <c r="E789" s="12"/>
      <c r="F789" s="12"/>
      <c r="G789" s="12"/>
      <c r="H789" s="12"/>
      <c r="I789" s="12"/>
      <c r="J789" s="12"/>
      <c r="K789" s="27"/>
      <c r="L789" s="12"/>
      <c r="M789" s="12"/>
      <c r="N789" s="12"/>
      <c r="O789" s="27"/>
      <c r="P789" s="27"/>
      <c r="Q789" s="27"/>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row>
    <row r="790" spans="1:42" ht="15.75" customHeight="1" x14ac:dyDescent="0.2">
      <c r="A790" s="12"/>
      <c r="B790" s="12"/>
      <c r="C790" s="12"/>
      <c r="D790" s="12"/>
      <c r="E790" s="12"/>
      <c r="F790" s="12"/>
      <c r="G790" s="12"/>
      <c r="H790" s="12"/>
      <c r="I790" s="12"/>
      <c r="J790" s="12"/>
      <c r="K790" s="27"/>
      <c r="L790" s="12"/>
      <c r="M790" s="12"/>
      <c r="N790" s="12"/>
      <c r="O790" s="27"/>
      <c r="P790" s="27"/>
      <c r="Q790" s="27"/>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row>
    <row r="791" spans="1:42" ht="15.75" customHeight="1" x14ac:dyDescent="0.2">
      <c r="A791" s="12"/>
      <c r="B791" s="12"/>
      <c r="C791" s="12"/>
      <c r="D791" s="12"/>
      <c r="E791" s="12"/>
      <c r="F791" s="12"/>
      <c r="G791" s="12"/>
      <c r="H791" s="12"/>
      <c r="I791" s="12"/>
      <c r="J791" s="12"/>
      <c r="K791" s="27"/>
      <c r="L791" s="12"/>
      <c r="M791" s="12"/>
      <c r="N791" s="12"/>
      <c r="O791" s="27"/>
      <c r="P791" s="27"/>
      <c r="Q791" s="27"/>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row>
    <row r="792" spans="1:42" ht="15.75" customHeight="1" x14ac:dyDescent="0.2">
      <c r="A792" s="12"/>
      <c r="B792" s="12"/>
      <c r="C792" s="12"/>
      <c r="D792" s="12"/>
      <c r="E792" s="12"/>
      <c r="F792" s="12"/>
      <c r="G792" s="12"/>
      <c r="H792" s="12"/>
      <c r="I792" s="12"/>
      <c r="J792" s="12"/>
      <c r="K792" s="27"/>
      <c r="L792" s="12"/>
      <c r="M792" s="12"/>
      <c r="N792" s="12"/>
      <c r="O792" s="27"/>
      <c r="P792" s="27"/>
      <c r="Q792" s="27"/>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row>
    <row r="793" spans="1:42" ht="15.75" customHeight="1" x14ac:dyDescent="0.2">
      <c r="A793" s="12"/>
      <c r="B793" s="12"/>
      <c r="C793" s="12"/>
      <c r="D793" s="12"/>
      <c r="E793" s="12"/>
      <c r="F793" s="12"/>
      <c r="G793" s="12"/>
      <c r="H793" s="12"/>
      <c r="I793" s="12"/>
      <c r="J793" s="12"/>
      <c r="K793" s="27"/>
      <c r="L793" s="12"/>
      <c r="M793" s="12"/>
      <c r="N793" s="12"/>
      <c r="O793" s="27"/>
      <c r="P793" s="27"/>
      <c r="Q793" s="27"/>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row>
    <row r="794" spans="1:42" ht="15.75" customHeight="1" x14ac:dyDescent="0.2">
      <c r="A794" s="12"/>
      <c r="B794" s="12"/>
      <c r="C794" s="12"/>
      <c r="D794" s="12"/>
      <c r="E794" s="12"/>
      <c r="F794" s="12"/>
      <c r="G794" s="12"/>
      <c r="H794" s="12"/>
      <c r="I794" s="12"/>
      <c r="J794" s="12"/>
      <c r="K794" s="27"/>
      <c r="L794" s="12"/>
      <c r="M794" s="12"/>
      <c r="N794" s="12"/>
      <c r="O794" s="27"/>
      <c r="P794" s="27"/>
      <c r="Q794" s="27"/>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row>
    <row r="795" spans="1:42" ht="15.75" customHeight="1" x14ac:dyDescent="0.2">
      <c r="A795" s="12"/>
      <c r="B795" s="12"/>
      <c r="C795" s="12"/>
      <c r="D795" s="12"/>
      <c r="E795" s="12"/>
      <c r="F795" s="12"/>
      <c r="G795" s="12"/>
      <c r="H795" s="12"/>
      <c r="I795" s="12"/>
      <c r="J795" s="12"/>
      <c r="K795" s="27"/>
      <c r="L795" s="12"/>
      <c r="M795" s="12"/>
      <c r="N795" s="12"/>
      <c r="O795" s="27"/>
      <c r="P795" s="27"/>
      <c r="Q795" s="27"/>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row>
    <row r="796" spans="1:42" ht="15.75" customHeight="1" x14ac:dyDescent="0.2">
      <c r="A796" s="12"/>
      <c r="B796" s="12"/>
      <c r="C796" s="12"/>
      <c r="D796" s="12"/>
      <c r="E796" s="12"/>
      <c r="F796" s="12"/>
      <c r="G796" s="12"/>
      <c r="H796" s="12"/>
      <c r="I796" s="12"/>
      <c r="J796" s="12"/>
      <c r="K796" s="27"/>
      <c r="L796" s="12"/>
      <c r="M796" s="12"/>
      <c r="N796" s="12"/>
      <c r="O796" s="27"/>
      <c r="P796" s="27"/>
      <c r="Q796" s="27"/>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row>
    <row r="797" spans="1:42" ht="15.75" customHeight="1" x14ac:dyDescent="0.2">
      <c r="A797" s="12"/>
      <c r="B797" s="12"/>
      <c r="C797" s="12"/>
      <c r="D797" s="12"/>
      <c r="E797" s="12"/>
      <c r="F797" s="12"/>
      <c r="G797" s="12"/>
      <c r="H797" s="12"/>
      <c r="I797" s="12"/>
      <c r="J797" s="12"/>
      <c r="K797" s="27"/>
      <c r="L797" s="12"/>
      <c r="M797" s="12"/>
      <c r="N797" s="12"/>
      <c r="O797" s="27"/>
      <c r="P797" s="27"/>
      <c r="Q797" s="27"/>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row>
    <row r="798" spans="1:42" ht="15.75" customHeight="1" x14ac:dyDescent="0.2">
      <c r="A798" s="12"/>
      <c r="B798" s="12"/>
      <c r="C798" s="12"/>
      <c r="D798" s="12"/>
      <c r="E798" s="12"/>
      <c r="F798" s="12"/>
      <c r="G798" s="12"/>
      <c r="H798" s="12"/>
      <c r="I798" s="12"/>
      <c r="J798" s="12"/>
      <c r="K798" s="27"/>
      <c r="L798" s="12"/>
      <c r="M798" s="12"/>
      <c r="N798" s="12"/>
      <c r="O798" s="27"/>
      <c r="P798" s="27"/>
      <c r="Q798" s="27"/>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row>
    <row r="799" spans="1:42" ht="15.75" customHeight="1" x14ac:dyDescent="0.2">
      <c r="A799" s="12"/>
      <c r="B799" s="12"/>
      <c r="C799" s="12"/>
      <c r="D799" s="12"/>
      <c r="E799" s="12"/>
      <c r="F799" s="12"/>
      <c r="G799" s="12"/>
      <c r="H799" s="12"/>
      <c r="I799" s="12"/>
      <c r="J799" s="12"/>
      <c r="K799" s="27"/>
      <c r="L799" s="12"/>
      <c r="M799" s="12"/>
      <c r="N799" s="12"/>
      <c r="O799" s="27"/>
      <c r="P799" s="27"/>
      <c r="Q799" s="27"/>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row>
    <row r="800" spans="1:42" ht="15.75" customHeight="1" x14ac:dyDescent="0.2">
      <c r="A800" s="12"/>
      <c r="B800" s="12"/>
      <c r="C800" s="12"/>
      <c r="D800" s="12"/>
      <c r="E800" s="12"/>
      <c r="F800" s="12"/>
      <c r="G800" s="12"/>
      <c r="H800" s="12"/>
      <c r="I800" s="12"/>
      <c r="J800" s="12"/>
      <c r="K800" s="27"/>
      <c r="L800" s="12"/>
      <c r="M800" s="12"/>
      <c r="N800" s="12"/>
      <c r="O800" s="27"/>
      <c r="P800" s="27"/>
      <c r="Q800" s="27"/>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row>
    <row r="801" spans="1:42" ht="15.75" customHeight="1" x14ac:dyDescent="0.2">
      <c r="A801" s="12"/>
      <c r="B801" s="12"/>
      <c r="C801" s="12"/>
      <c r="D801" s="12"/>
      <c r="E801" s="12"/>
      <c r="F801" s="12"/>
      <c r="G801" s="12"/>
      <c r="H801" s="12"/>
      <c r="I801" s="12"/>
      <c r="J801" s="12"/>
      <c r="K801" s="27"/>
      <c r="L801" s="12"/>
      <c r="M801" s="12"/>
      <c r="N801" s="12"/>
      <c r="O801" s="27"/>
      <c r="P801" s="27"/>
      <c r="Q801" s="27"/>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row>
    <row r="802" spans="1:42" ht="15.75" customHeight="1" x14ac:dyDescent="0.2">
      <c r="A802" s="12"/>
      <c r="B802" s="12"/>
      <c r="C802" s="12"/>
      <c r="D802" s="12"/>
      <c r="E802" s="12"/>
      <c r="F802" s="12"/>
      <c r="G802" s="12"/>
      <c r="H802" s="12"/>
      <c r="I802" s="12"/>
      <c r="J802" s="12"/>
      <c r="K802" s="27"/>
      <c r="L802" s="12"/>
      <c r="M802" s="12"/>
      <c r="N802" s="12"/>
      <c r="O802" s="27"/>
      <c r="P802" s="27"/>
      <c r="Q802" s="27"/>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row>
    <row r="803" spans="1:42" ht="15.75" customHeight="1" x14ac:dyDescent="0.2">
      <c r="A803" s="12"/>
      <c r="B803" s="12"/>
      <c r="C803" s="12"/>
      <c r="D803" s="12"/>
      <c r="E803" s="12"/>
      <c r="F803" s="12"/>
      <c r="G803" s="12"/>
      <c r="H803" s="12"/>
      <c r="I803" s="12"/>
      <c r="J803" s="12"/>
      <c r="K803" s="27"/>
      <c r="L803" s="12"/>
      <c r="M803" s="12"/>
      <c r="N803" s="12"/>
      <c r="O803" s="27"/>
      <c r="P803" s="27"/>
      <c r="Q803" s="27"/>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row>
    <row r="804" spans="1:42" ht="15.75" customHeight="1" x14ac:dyDescent="0.2">
      <c r="A804" s="12"/>
      <c r="B804" s="12"/>
      <c r="C804" s="12"/>
      <c r="D804" s="12"/>
      <c r="E804" s="12"/>
      <c r="F804" s="12"/>
      <c r="G804" s="12"/>
      <c r="H804" s="12"/>
      <c r="I804" s="12"/>
      <c r="J804" s="12"/>
      <c r="K804" s="27"/>
      <c r="L804" s="12"/>
      <c r="M804" s="12"/>
      <c r="N804" s="12"/>
      <c r="O804" s="27"/>
      <c r="P804" s="27"/>
      <c r="Q804" s="27"/>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row>
    <row r="805" spans="1:42" ht="15.75" customHeight="1" x14ac:dyDescent="0.2">
      <c r="A805" s="12"/>
      <c r="B805" s="12"/>
      <c r="C805" s="12"/>
      <c r="D805" s="12"/>
      <c r="E805" s="12"/>
      <c r="F805" s="12"/>
      <c r="G805" s="12"/>
      <c r="H805" s="12"/>
      <c r="I805" s="12"/>
      <c r="J805" s="12"/>
      <c r="K805" s="27"/>
      <c r="L805" s="12"/>
      <c r="M805" s="12"/>
      <c r="N805" s="12"/>
      <c r="O805" s="27"/>
      <c r="P805" s="27"/>
      <c r="Q805" s="27"/>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row>
    <row r="806" spans="1:42" ht="15.75" customHeight="1" x14ac:dyDescent="0.2">
      <c r="A806" s="12"/>
      <c r="B806" s="12"/>
      <c r="C806" s="12"/>
      <c r="D806" s="12"/>
      <c r="E806" s="12"/>
      <c r="F806" s="12"/>
      <c r="G806" s="12"/>
      <c r="H806" s="12"/>
      <c r="I806" s="12"/>
      <c r="J806" s="12"/>
      <c r="K806" s="27"/>
      <c r="L806" s="12"/>
      <c r="M806" s="12"/>
      <c r="N806" s="12"/>
      <c r="O806" s="27"/>
      <c r="P806" s="27"/>
      <c r="Q806" s="27"/>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row>
    <row r="807" spans="1:42" ht="15.75" customHeight="1" x14ac:dyDescent="0.2">
      <c r="A807" s="12"/>
      <c r="B807" s="12"/>
      <c r="C807" s="12"/>
      <c r="D807" s="12"/>
      <c r="E807" s="12"/>
      <c r="F807" s="12"/>
      <c r="G807" s="12"/>
      <c r="H807" s="12"/>
      <c r="I807" s="12"/>
      <c r="J807" s="12"/>
      <c r="K807" s="27"/>
      <c r="L807" s="12"/>
      <c r="M807" s="12"/>
      <c r="N807" s="12"/>
      <c r="O807" s="27"/>
      <c r="P807" s="27"/>
      <c r="Q807" s="27"/>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row>
    <row r="808" spans="1:42" ht="15.75" customHeight="1" x14ac:dyDescent="0.2">
      <c r="A808" s="12"/>
      <c r="B808" s="12"/>
      <c r="C808" s="12"/>
      <c r="D808" s="12"/>
      <c r="E808" s="12"/>
      <c r="F808" s="12"/>
      <c r="G808" s="12"/>
      <c r="H808" s="12"/>
      <c r="I808" s="12"/>
      <c r="J808" s="12"/>
      <c r="K808" s="27"/>
      <c r="L808" s="12"/>
      <c r="M808" s="12"/>
      <c r="N808" s="12"/>
      <c r="O808" s="27"/>
      <c r="P808" s="27"/>
      <c r="Q808" s="27"/>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row>
    <row r="809" spans="1:42" ht="15.75" customHeight="1" x14ac:dyDescent="0.2">
      <c r="A809" s="12"/>
      <c r="B809" s="12"/>
      <c r="C809" s="12"/>
      <c r="D809" s="12"/>
      <c r="E809" s="12"/>
      <c r="F809" s="12"/>
      <c r="G809" s="12"/>
      <c r="H809" s="12"/>
      <c r="I809" s="12"/>
      <c r="J809" s="12"/>
      <c r="K809" s="27"/>
      <c r="L809" s="12"/>
      <c r="M809" s="12"/>
      <c r="N809" s="12"/>
      <c r="O809" s="27"/>
      <c r="P809" s="27"/>
      <c r="Q809" s="27"/>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row>
    <row r="810" spans="1:42" ht="15.75" customHeight="1" x14ac:dyDescent="0.2">
      <c r="A810" s="12"/>
      <c r="B810" s="12"/>
      <c r="C810" s="12"/>
      <c r="D810" s="12"/>
      <c r="E810" s="12"/>
      <c r="F810" s="12"/>
      <c r="G810" s="12"/>
      <c r="H810" s="12"/>
      <c r="I810" s="12"/>
      <c r="J810" s="12"/>
      <c r="K810" s="27"/>
      <c r="L810" s="12"/>
      <c r="M810" s="12"/>
      <c r="N810" s="12"/>
      <c r="O810" s="27"/>
      <c r="P810" s="27"/>
      <c r="Q810" s="27"/>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row>
    <row r="811" spans="1:42" ht="15.75" customHeight="1" x14ac:dyDescent="0.2">
      <c r="A811" s="12"/>
      <c r="B811" s="12"/>
      <c r="C811" s="12"/>
      <c r="D811" s="12"/>
      <c r="E811" s="12"/>
      <c r="F811" s="12"/>
      <c r="G811" s="12"/>
      <c r="H811" s="12"/>
      <c r="I811" s="12"/>
      <c r="J811" s="12"/>
      <c r="K811" s="27"/>
      <c r="L811" s="12"/>
      <c r="M811" s="12"/>
      <c r="N811" s="12"/>
      <c r="O811" s="27"/>
      <c r="P811" s="27"/>
      <c r="Q811" s="27"/>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row>
    <row r="812" spans="1:42" ht="15.75" customHeight="1" x14ac:dyDescent="0.2">
      <c r="A812" s="12"/>
      <c r="B812" s="12"/>
      <c r="C812" s="12"/>
      <c r="D812" s="12"/>
      <c r="E812" s="12"/>
      <c r="F812" s="12"/>
      <c r="G812" s="12"/>
      <c r="H812" s="12"/>
      <c r="I812" s="12"/>
      <c r="J812" s="12"/>
      <c r="K812" s="27"/>
      <c r="L812" s="12"/>
      <c r="M812" s="12"/>
      <c r="N812" s="12"/>
      <c r="O812" s="27"/>
      <c r="P812" s="27"/>
      <c r="Q812" s="27"/>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row>
    <row r="813" spans="1:42" ht="15.75" customHeight="1" x14ac:dyDescent="0.2">
      <c r="A813" s="12"/>
      <c r="B813" s="12"/>
      <c r="C813" s="12"/>
      <c r="D813" s="12"/>
      <c r="E813" s="12"/>
      <c r="F813" s="12"/>
      <c r="G813" s="12"/>
      <c r="H813" s="12"/>
      <c r="I813" s="12"/>
      <c r="J813" s="12"/>
      <c r="K813" s="27"/>
      <c r="L813" s="12"/>
      <c r="M813" s="12"/>
      <c r="N813" s="12"/>
      <c r="O813" s="27"/>
      <c r="P813" s="27"/>
      <c r="Q813" s="27"/>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row>
    <row r="814" spans="1:42" ht="15.75" customHeight="1" x14ac:dyDescent="0.2">
      <c r="A814" s="12"/>
      <c r="B814" s="12"/>
      <c r="C814" s="12"/>
      <c r="D814" s="12"/>
      <c r="E814" s="12"/>
      <c r="F814" s="12"/>
      <c r="G814" s="12"/>
      <c r="H814" s="12"/>
      <c r="I814" s="12"/>
      <c r="J814" s="12"/>
      <c r="K814" s="27"/>
      <c r="L814" s="12"/>
      <c r="M814" s="12"/>
      <c r="N814" s="12"/>
      <c r="O814" s="27"/>
      <c r="P814" s="27"/>
      <c r="Q814" s="27"/>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row>
    <row r="815" spans="1:42" ht="15.75" customHeight="1" x14ac:dyDescent="0.2">
      <c r="A815" s="12"/>
      <c r="B815" s="12"/>
      <c r="C815" s="12"/>
      <c r="D815" s="12"/>
      <c r="E815" s="12"/>
      <c r="F815" s="12"/>
      <c r="G815" s="12"/>
      <c r="H815" s="12"/>
      <c r="I815" s="12"/>
      <c r="J815" s="12"/>
      <c r="K815" s="27"/>
      <c r="L815" s="12"/>
      <c r="M815" s="12"/>
      <c r="N815" s="12"/>
      <c r="O815" s="27"/>
      <c r="P815" s="27"/>
      <c r="Q815" s="27"/>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row>
    <row r="816" spans="1:42" ht="15.75" customHeight="1" x14ac:dyDescent="0.2">
      <c r="A816" s="12"/>
      <c r="B816" s="12"/>
      <c r="C816" s="12"/>
      <c r="D816" s="12"/>
      <c r="E816" s="12"/>
      <c r="F816" s="12"/>
      <c r="G816" s="12"/>
      <c r="H816" s="12"/>
      <c r="I816" s="12"/>
      <c r="J816" s="12"/>
      <c r="K816" s="27"/>
      <c r="L816" s="12"/>
      <c r="M816" s="12"/>
      <c r="N816" s="12"/>
      <c r="O816" s="27"/>
      <c r="P816" s="27"/>
      <c r="Q816" s="27"/>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row>
    <row r="817" spans="1:42" ht="15.75" customHeight="1" x14ac:dyDescent="0.2">
      <c r="A817" s="12"/>
      <c r="B817" s="12"/>
      <c r="C817" s="12"/>
      <c r="D817" s="12"/>
      <c r="E817" s="12"/>
      <c r="F817" s="12"/>
      <c r="G817" s="12"/>
      <c r="H817" s="12"/>
      <c r="I817" s="12"/>
      <c r="J817" s="12"/>
      <c r="K817" s="27"/>
      <c r="L817" s="12"/>
      <c r="M817" s="12"/>
      <c r="N817" s="12"/>
      <c r="O817" s="27"/>
      <c r="P817" s="27"/>
      <c r="Q817" s="27"/>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row>
    <row r="818" spans="1:42" ht="15.75" customHeight="1" x14ac:dyDescent="0.2">
      <c r="A818" s="12"/>
      <c r="B818" s="12"/>
      <c r="C818" s="12"/>
      <c r="D818" s="12"/>
      <c r="E818" s="12"/>
      <c r="F818" s="12"/>
      <c r="G818" s="12"/>
      <c r="H818" s="12"/>
      <c r="I818" s="12"/>
      <c r="J818" s="12"/>
      <c r="K818" s="27"/>
      <c r="L818" s="12"/>
      <c r="M818" s="12"/>
      <c r="N818" s="12"/>
      <c r="O818" s="27"/>
      <c r="P818" s="27"/>
      <c r="Q818" s="27"/>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row>
    <row r="819" spans="1:42" ht="15.75" customHeight="1" x14ac:dyDescent="0.2">
      <c r="A819" s="12"/>
      <c r="B819" s="12"/>
      <c r="C819" s="12"/>
      <c r="D819" s="12"/>
      <c r="E819" s="12"/>
      <c r="F819" s="12"/>
      <c r="G819" s="12"/>
      <c r="H819" s="12"/>
      <c r="I819" s="12"/>
      <c r="J819" s="12"/>
      <c r="K819" s="27"/>
      <c r="L819" s="12"/>
      <c r="M819" s="12"/>
      <c r="N819" s="12"/>
      <c r="O819" s="27"/>
      <c r="P819" s="27"/>
      <c r="Q819" s="27"/>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row>
    <row r="820" spans="1:42" ht="15.75" customHeight="1" x14ac:dyDescent="0.2">
      <c r="A820" s="12"/>
      <c r="B820" s="12"/>
      <c r="C820" s="12"/>
      <c r="D820" s="12"/>
      <c r="E820" s="12"/>
      <c r="F820" s="12"/>
      <c r="G820" s="12"/>
      <c r="H820" s="12"/>
      <c r="I820" s="12"/>
      <c r="J820" s="12"/>
      <c r="K820" s="27"/>
      <c r="L820" s="12"/>
      <c r="M820" s="12"/>
      <c r="N820" s="12"/>
      <c r="O820" s="27"/>
      <c r="P820" s="27"/>
      <c r="Q820" s="27"/>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row>
    <row r="821" spans="1:42" ht="15.75" customHeight="1" x14ac:dyDescent="0.2">
      <c r="A821" s="12"/>
      <c r="B821" s="12"/>
      <c r="C821" s="12"/>
      <c r="D821" s="12"/>
      <c r="E821" s="12"/>
      <c r="F821" s="12"/>
      <c r="G821" s="12"/>
      <c r="H821" s="12"/>
      <c r="I821" s="12"/>
      <c r="J821" s="12"/>
      <c r="K821" s="27"/>
      <c r="L821" s="12"/>
      <c r="M821" s="12"/>
      <c r="N821" s="12"/>
      <c r="O821" s="27"/>
      <c r="P821" s="27"/>
      <c r="Q821" s="27"/>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row>
    <row r="822" spans="1:42" ht="15.75" customHeight="1" x14ac:dyDescent="0.2">
      <c r="A822" s="12"/>
      <c r="B822" s="12"/>
      <c r="C822" s="12"/>
      <c r="D822" s="12"/>
      <c r="E822" s="12"/>
      <c r="F822" s="12"/>
      <c r="G822" s="12"/>
      <c r="H822" s="12"/>
      <c r="I822" s="12"/>
      <c r="J822" s="12"/>
      <c r="K822" s="27"/>
      <c r="L822" s="12"/>
      <c r="M822" s="12"/>
      <c r="N822" s="12"/>
      <c r="O822" s="27"/>
      <c r="P822" s="27"/>
      <c r="Q822" s="27"/>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row>
    <row r="823" spans="1:42" ht="15.75" customHeight="1" x14ac:dyDescent="0.2">
      <c r="A823" s="12"/>
      <c r="B823" s="12"/>
      <c r="C823" s="12"/>
      <c r="D823" s="12"/>
      <c r="E823" s="12"/>
      <c r="F823" s="12"/>
      <c r="G823" s="12"/>
      <c r="H823" s="12"/>
      <c r="I823" s="12"/>
      <c r="J823" s="12"/>
      <c r="K823" s="27"/>
      <c r="L823" s="12"/>
      <c r="M823" s="12"/>
      <c r="N823" s="12"/>
      <c r="O823" s="27"/>
      <c r="P823" s="27"/>
      <c r="Q823" s="27"/>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row>
    <row r="824" spans="1:42" ht="15.75" customHeight="1" x14ac:dyDescent="0.2">
      <c r="A824" s="12"/>
      <c r="B824" s="12"/>
      <c r="C824" s="12"/>
      <c r="D824" s="12"/>
      <c r="E824" s="12"/>
      <c r="F824" s="12"/>
      <c r="G824" s="12"/>
      <c r="H824" s="12"/>
      <c r="I824" s="12"/>
      <c r="J824" s="12"/>
      <c r="K824" s="27"/>
      <c r="L824" s="12"/>
      <c r="M824" s="12"/>
      <c r="N824" s="12"/>
      <c r="O824" s="27"/>
      <c r="P824" s="27"/>
      <c r="Q824" s="27"/>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row>
    <row r="825" spans="1:42" ht="15.75" customHeight="1" x14ac:dyDescent="0.2">
      <c r="A825" s="12"/>
      <c r="B825" s="12"/>
      <c r="C825" s="12"/>
      <c r="D825" s="12"/>
      <c r="E825" s="12"/>
      <c r="F825" s="12"/>
      <c r="G825" s="12"/>
      <c r="H825" s="12"/>
      <c r="I825" s="12"/>
      <c r="J825" s="12"/>
      <c r="K825" s="27"/>
      <c r="L825" s="12"/>
      <c r="M825" s="12"/>
      <c r="N825" s="12"/>
      <c r="O825" s="27"/>
      <c r="P825" s="27"/>
      <c r="Q825" s="27"/>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row>
    <row r="826" spans="1:42" ht="15.75" customHeight="1" x14ac:dyDescent="0.2">
      <c r="A826" s="12"/>
      <c r="B826" s="12"/>
      <c r="C826" s="12"/>
      <c r="D826" s="12"/>
      <c r="E826" s="12"/>
      <c r="F826" s="12"/>
      <c r="G826" s="12"/>
      <c r="H826" s="12"/>
      <c r="I826" s="12"/>
      <c r="J826" s="12"/>
      <c r="K826" s="27"/>
      <c r="L826" s="12"/>
      <c r="M826" s="12"/>
      <c r="N826" s="12"/>
      <c r="O826" s="27"/>
      <c r="P826" s="27"/>
      <c r="Q826" s="27"/>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row>
    <row r="827" spans="1:42" ht="15.75" customHeight="1" x14ac:dyDescent="0.2">
      <c r="A827" s="12"/>
      <c r="B827" s="12"/>
      <c r="C827" s="12"/>
      <c r="D827" s="12"/>
      <c r="E827" s="12"/>
      <c r="F827" s="12"/>
      <c r="G827" s="12"/>
      <c r="H827" s="12"/>
      <c r="I827" s="12"/>
      <c r="J827" s="12"/>
      <c r="K827" s="27"/>
      <c r="L827" s="12"/>
      <c r="M827" s="12"/>
      <c r="N827" s="12"/>
      <c r="O827" s="27"/>
      <c r="P827" s="27"/>
      <c r="Q827" s="27"/>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row>
    <row r="828" spans="1:42" ht="15.75" customHeight="1" x14ac:dyDescent="0.2">
      <c r="A828" s="12"/>
      <c r="B828" s="12"/>
      <c r="C828" s="12"/>
      <c r="D828" s="12"/>
      <c r="E828" s="12"/>
      <c r="F828" s="12"/>
      <c r="G828" s="12"/>
      <c r="H828" s="12"/>
      <c r="I828" s="12"/>
      <c r="J828" s="12"/>
      <c r="K828" s="27"/>
      <c r="L828" s="12"/>
      <c r="M828" s="12"/>
      <c r="N828" s="12"/>
      <c r="O828" s="27"/>
      <c r="P828" s="27"/>
      <c r="Q828" s="27"/>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row>
    <row r="829" spans="1:42" ht="15.75" customHeight="1" x14ac:dyDescent="0.2">
      <c r="A829" s="12"/>
      <c r="B829" s="12"/>
      <c r="C829" s="12"/>
      <c r="D829" s="12"/>
      <c r="E829" s="12"/>
      <c r="F829" s="12"/>
      <c r="G829" s="12"/>
      <c r="H829" s="12"/>
      <c r="I829" s="12"/>
      <c r="J829" s="12"/>
      <c r="K829" s="27"/>
      <c r="L829" s="12"/>
      <c r="M829" s="12"/>
      <c r="N829" s="12"/>
      <c r="O829" s="27"/>
      <c r="P829" s="27"/>
      <c r="Q829" s="27"/>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row>
    <row r="830" spans="1:42" ht="15.75" customHeight="1" x14ac:dyDescent="0.2">
      <c r="A830" s="12"/>
      <c r="B830" s="12"/>
      <c r="C830" s="12"/>
      <c r="D830" s="12"/>
      <c r="E830" s="12"/>
      <c r="F830" s="12"/>
      <c r="G830" s="12"/>
      <c r="H830" s="12"/>
      <c r="I830" s="12"/>
      <c r="J830" s="12"/>
      <c r="K830" s="27"/>
      <c r="L830" s="12"/>
      <c r="M830" s="12"/>
      <c r="N830" s="12"/>
      <c r="O830" s="27"/>
      <c r="P830" s="27"/>
      <c r="Q830" s="27"/>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row>
    <row r="831" spans="1:42" ht="15.75" customHeight="1" x14ac:dyDescent="0.2">
      <c r="A831" s="12"/>
      <c r="B831" s="12"/>
      <c r="C831" s="12"/>
      <c r="D831" s="12"/>
      <c r="E831" s="12"/>
      <c r="F831" s="12"/>
      <c r="G831" s="12"/>
      <c r="H831" s="12"/>
      <c r="I831" s="12"/>
      <c r="J831" s="12"/>
      <c r="K831" s="27"/>
      <c r="L831" s="12"/>
      <c r="M831" s="12"/>
      <c r="N831" s="12"/>
      <c r="O831" s="27"/>
      <c r="P831" s="27"/>
      <c r="Q831" s="27"/>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row>
    <row r="832" spans="1:42" ht="15.75" customHeight="1" x14ac:dyDescent="0.2">
      <c r="A832" s="12"/>
      <c r="B832" s="12"/>
      <c r="C832" s="12"/>
      <c r="D832" s="12"/>
      <c r="E832" s="12"/>
      <c r="F832" s="12"/>
      <c r="G832" s="12"/>
      <c r="H832" s="12"/>
      <c r="I832" s="12"/>
      <c r="J832" s="12"/>
      <c r="K832" s="27"/>
      <c r="L832" s="12"/>
      <c r="M832" s="12"/>
      <c r="N832" s="12"/>
      <c r="O832" s="27"/>
      <c r="P832" s="27"/>
      <c r="Q832" s="27"/>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row>
    <row r="833" spans="1:42" ht="15.75" customHeight="1" x14ac:dyDescent="0.2">
      <c r="A833" s="12"/>
      <c r="B833" s="12"/>
      <c r="C833" s="12"/>
      <c r="D833" s="12"/>
      <c r="E833" s="12"/>
      <c r="F833" s="12"/>
      <c r="G833" s="12"/>
      <c r="H833" s="12"/>
      <c r="I833" s="12"/>
      <c r="J833" s="12"/>
      <c r="K833" s="27"/>
      <c r="L833" s="12"/>
      <c r="M833" s="12"/>
      <c r="N833" s="12"/>
      <c r="O833" s="27"/>
      <c r="P833" s="27"/>
      <c r="Q833" s="27"/>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row>
    <row r="834" spans="1:42" ht="15.75" customHeight="1" x14ac:dyDescent="0.2">
      <c r="A834" s="12"/>
      <c r="B834" s="12"/>
      <c r="C834" s="12"/>
      <c r="D834" s="12"/>
      <c r="E834" s="12"/>
      <c r="F834" s="12"/>
      <c r="G834" s="12"/>
      <c r="H834" s="12"/>
      <c r="I834" s="12"/>
      <c r="J834" s="12"/>
      <c r="K834" s="27"/>
      <c r="L834" s="12"/>
      <c r="M834" s="12"/>
      <c r="N834" s="12"/>
      <c r="O834" s="27"/>
      <c r="P834" s="27"/>
      <c r="Q834" s="27"/>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row>
    <row r="835" spans="1:42" ht="15.75" customHeight="1" x14ac:dyDescent="0.2">
      <c r="A835" s="12"/>
      <c r="B835" s="12"/>
      <c r="C835" s="12"/>
      <c r="D835" s="12"/>
      <c r="E835" s="12"/>
      <c r="F835" s="12"/>
      <c r="G835" s="12"/>
      <c r="H835" s="12"/>
      <c r="I835" s="12"/>
      <c r="J835" s="12"/>
      <c r="K835" s="27"/>
      <c r="L835" s="12"/>
      <c r="M835" s="12"/>
      <c r="N835" s="12"/>
      <c r="O835" s="27"/>
      <c r="P835" s="27"/>
      <c r="Q835" s="27"/>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row>
    <row r="836" spans="1:42" ht="15.75" customHeight="1" x14ac:dyDescent="0.2">
      <c r="A836" s="12"/>
      <c r="B836" s="12"/>
      <c r="C836" s="12"/>
      <c r="D836" s="12"/>
      <c r="E836" s="12"/>
      <c r="F836" s="12"/>
      <c r="G836" s="12"/>
      <c r="H836" s="12"/>
      <c r="I836" s="12"/>
      <c r="J836" s="12"/>
      <c r="K836" s="27"/>
      <c r="L836" s="12"/>
      <c r="M836" s="12"/>
      <c r="N836" s="12"/>
      <c r="O836" s="27"/>
      <c r="P836" s="27"/>
      <c r="Q836" s="27"/>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row>
    <row r="837" spans="1:42" ht="15.75" customHeight="1" x14ac:dyDescent="0.2">
      <c r="A837" s="12"/>
      <c r="B837" s="12"/>
      <c r="C837" s="12"/>
      <c r="D837" s="12"/>
      <c r="E837" s="12"/>
      <c r="F837" s="12"/>
      <c r="G837" s="12"/>
      <c r="H837" s="12"/>
      <c r="I837" s="12"/>
      <c r="J837" s="12"/>
      <c r="K837" s="27"/>
      <c r="L837" s="12"/>
      <c r="M837" s="12"/>
      <c r="N837" s="12"/>
      <c r="O837" s="27"/>
      <c r="P837" s="27"/>
      <c r="Q837" s="27"/>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row>
    <row r="838" spans="1:42" ht="15.75" customHeight="1" x14ac:dyDescent="0.2">
      <c r="A838" s="12"/>
      <c r="B838" s="12"/>
      <c r="C838" s="12"/>
      <c r="D838" s="12"/>
      <c r="E838" s="12"/>
      <c r="F838" s="12"/>
      <c r="G838" s="12"/>
      <c r="H838" s="12"/>
      <c r="I838" s="12"/>
      <c r="J838" s="12"/>
      <c r="K838" s="27"/>
      <c r="L838" s="12"/>
      <c r="M838" s="12"/>
      <c r="N838" s="12"/>
      <c r="O838" s="27"/>
      <c r="P838" s="27"/>
      <c r="Q838" s="27"/>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row>
    <row r="839" spans="1:42" ht="15.75" customHeight="1" x14ac:dyDescent="0.2">
      <c r="A839" s="12"/>
      <c r="B839" s="12"/>
      <c r="C839" s="12"/>
      <c r="D839" s="12"/>
      <c r="E839" s="12"/>
      <c r="F839" s="12"/>
      <c r="G839" s="12"/>
      <c r="H839" s="12"/>
      <c r="I839" s="12"/>
      <c r="J839" s="12"/>
      <c r="K839" s="27"/>
      <c r="L839" s="12"/>
      <c r="M839" s="12"/>
      <c r="N839" s="12"/>
      <c r="O839" s="27"/>
      <c r="P839" s="27"/>
      <c r="Q839" s="27"/>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row>
    <row r="840" spans="1:42" ht="15.75" customHeight="1" x14ac:dyDescent="0.2">
      <c r="A840" s="12"/>
      <c r="B840" s="12"/>
      <c r="C840" s="12"/>
      <c r="D840" s="12"/>
      <c r="E840" s="12"/>
      <c r="F840" s="12"/>
      <c r="G840" s="12"/>
      <c r="H840" s="12"/>
      <c r="I840" s="12"/>
      <c r="J840" s="12"/>
      <c r="K840" s="27"/>
      <c r="L840" s="12"/>
      <c r="M840" s="12"/>
      <c r="N840" s="12"/>
      <c r="O840" s="27"/>
      <c r="P840" s="27"/>
      <c r="Q840" s="27"/>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row>
    <row r="841" spans="1:42" ht="15.75" customHeight="1" x14ac:dyDescent="0.2">
      <c r="A841" s="12"/>
      <c r="B841" s="12"/>
      <c r="C841" s="12"/>
      <c r="D841" s="12"/>
      <c r="E841" s="12"/>
      <c r="F841" s="12"/>
      <c r="G841" s="12"/>
      <c r="H841" s="12"/>
      <c r="I841" s="12"/>
      <c r="J841" s="12"/>
      <c r="K841" s="27"/>
      <c r="L841" s="12"/>
      <c r="M841" s="12"/>
      <c r="N841" s="12"/>
      <c r="O841" s="27"/>
      <c r="P841" s="27"/>
      <c r="Q841" s="27"/>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row>
    <row r="842" spans="1:42" ht="15.75" customHeight="1" x14ac:dyDescent="0.2">
      <c r="A842" s="12"/>
      <c r="B842" s="12"/>
      <c r="C842" s="12"/>
      <c r="D842" s="12"/>
      <c r="E842" s="12"/>
      <c r="F842" s="12"/>
      <c r="G842" s="12"/>
      <c r="H842" s="12"/>
      <c r="I842" s="12"/>
      <c r="J842" s="12"/>
      <c r="K842" s="27"/>
      <c r="L842" s="12"/>
      <c r="M842" s="12"/>
      <c r="N842" s="12"/>
      <c r="O842" s="27"/>
      <c r="P842" s="27"/>
      <c r="Q842" s="27"/>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row>
    <row r="843" spans="1:42" ht="15.75" customHeight="1" x14ac:dyDescent="0.2">
      <c r="A843" s="12"/>
      <c r="B843" s="12"/>
      <c r="C843" s="12"/>
      <c r="D843" s="12"/>
      <c r="E843" s="12"/>
      <c r="F843" s="12"/>
      <c r="G843" s="12"/>
      <c r="H843" s="12"/>
      <c r="I843" s="12"/>
      <c r="J843" s="12"/>
      <c r="K843" s="27"/>
      <c r="L843" s="12"/>
      <c r="M843" s="12"/>
      <c r="N843" s="12"/>
      <c r="O843" s="27"/>
      <c r="P843" s="27"/>
      <c r="Q843" s="27"/>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row>
    <row r="844" spans="1:42" ht="15.75" customHeight="1" x14ac:dyDescent="0.2">
      <c r="A844" s="12"/>
      <c r="B844" s="12"/>
      <c r="C844" s="12"/>
      <c r="D844" s="12"/>
      <c r="E844" s="12"/>
      <c r="F844" s="12"/>
      <c r="G844" s="12"/>
      <c r="H844" s="12"/>
      <c r="I844" s="12"/>
      <c r="J844" s="12"/>
      <c r="K844" s="27"/>
      <c r="L844" s="12"/>
      <c r="M844" s="12"/>
      <c r="N844" s="12"/>
      <c r="O844" s="27"/>
      <c r="P844" s="27"/>
      <c r="Q844" s="27"/>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row>
    <row r="845" spans="1:42" ht="15.75" customHeight="1" x14ac:dyDescent="0.2">
      <c r="A845" s="12"/>
      <c r="B845" s="12"/>
      <c r="C845" s="12"/>
      <c r="D845" s="12"/>
      <c r="E845" s="12"/>
      <c r="F845" s="12"/>
      <c r="G845" s="12"/>
      <c r="H845" s="12"/>
      <c r="I845" s="12"/>
      <c r="J845" s="12"/>
      <c r="K845" s="27"/>
      <c r="L845" s="12"/>
      <c r="M845" s="12"/>
      <c r="N845" s="12"/>
      <c r="O845" s="27"/>
      <c r="P845" s="27"/>
      <c r="Q845" s="27"/>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row>
    <row r="846" spans="1:42" ht="15.75" customHeight="1" x14ac:dyDescent="0.2">
      <c r="A846" s="12"/>
      <c r="B846" s="12"/>
      <c r="C846" s="12"/>
      <c r="D846" s="12"/>
      <c r="E846" s="12"/>
      <c r="F846" s="12"/>
      <c r="G846" s="12"/>
      <c r="H846" s="12"/>
      <c r="I846" s="12"/>
      <c r="J846" s="12"/>
      <c r="K846" s="27"/>
      <c r="L846" s="12"/>
      <c r="M846" s="12"/>
      <c r="N846" s="12"/>
      <c r="O846" s="27"/>
      <c r="P846" s="27"/>
      <c r="Q846" s="27"/>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row>
    <row r="847" spans="1:42" ht="15.75" customHeight="1" x14ac:dyDescent="0.2">
      <c r="A847" s="12"/>
      <c r="B847" s="12"/>
      <c r="C847" s="12"/>
      <c r="D847" s="12"/>
      <c r="E847" s="12"/>
      <c r="F847" s="12"/>
      <c r="G847" s="12"/>
      <c r="H847" s="12"/>
      <c r="I847" s="12"/>
      <c r="J847" s="12"/>
      <c r="K847" s="27"/>
      <c r="L847" s="12"/>
      <c r="M847" s="12"/>
      <c r="N847" s="12"/>
      <c r="O847" s="27"/>
      <c r="P847" s="27"/>
      <c r="Q847" s="27"/>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row>
    <row r="848" spans="1:42" ht="15.75" customHeight="1" x14ac:dyDescent="0.2">
      <c r="A848" s="12"/>
      <c r="B848" s="12"/>
      <c r="C848" s="12"/>
      <c r="D848" s="12"/>
      <c r="E848" s="12"/>
      <c r="F848" s="12"/>
      <c r="G848" s="12"/>
      <c r="H848" s="12"/>
      <c r="I848" s="12"/>
      <c r="J848" s="12"/>
      <c r="K848" s="27"/>
      <c r="L848" s="12"/>
      <c r="M848" s="12"/>
      <c r="N848" s="12"/>
      <c r="O848" s="27"/>
      <c r="P848" s="27"/>
      <c r="Q848" s="27"/>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row>
    <row r="849" spans="1:42" ht="15.75" customHeight="1" x14ac:dyDescent="0.2">
      <c r="A849" s="12"/>
      <c r="B849" s="12"/>
      <c r="C849" s="12"/>
      <c r="D849" s="12"/>
      <c r="E849" s="12"/>
      <c r="F849" s="12"/>
      <c r="G849" s="12"/>
      <c r="H849" s="12"/>
      <c r="I849" s="12"/>
      <c r="J849" s="12"/>
      <c r="K849" s="27"/>
      <c r="L849" s="12"/>
      <c r="M849" s="12"/>
      <c r="N849" s="12"/>
      <c r="O849" s="27"/>
      <c r="P849" s="27"/>
      <c r="Q849" s="27"/>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row>
    <row r="850" spans="1:42" ht="15.75" customHeight="1" x14ac:dyDescent="0.2">
      <c r="A850" s="12"/>
      <c r="B850" s="12"/>
      <c r="C850" s="12"/>
      <c r="D850" s="12"/>
      <c r="E850" s="12"/>
      <c r="F850" s="12"/>
      <c r="G850" s="12"/>
      <c r="H850" s="12"/>
      <c r="I850" s="12"/>
      <c r="J850" s="12"/>
      <c r="K850" s="27"/>
      <c r="L850" s="12"/>
      <c r="M850" s="12"/>
      <c r="N850" s="12"/>
      <c r="O850" s="27"/>
      <c r="P850" s="27"/>
      <c r="Q850" s="27"/>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row>
    <row r="851" spans="1:42" ht="15.75" customHeight="1" x14ac:dyDescent="0.2">
      <c r="A851" s="12"/>
      <c r="B851" s="12"/>
      <c r="C851" s="12"/>
      <c r="D851" s="12"/>
      <c r="E851" s="12"/>
      <c r="F851" s="12"/>
      <c r="G851" s="12"/>
      <c r="H851" s="12"/>
      <c r="I851" s="12"/>
      <c r="J851" s="12"/>
      <c r="K851" s="27"/>
      <c r="L851" s="12"/>
      <c r="M851" s="12"/>
      <c r="N851" s="12"/>
      <c r="O851" s="27"/>
      <c r="P851" s="27"/>
      <c r="Q851" s="27"/>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row>
    <row r="852" spans="1:42" ht="15.75" customHeight="1" x14ac:dyDescent="0.2">
      <c r="A852" s="12"/>
      <c r="B852" s="12"/>
      <c r="C852" s="12"/>
      <c r="D852" s="12"/>
      <c r="E852" s="12"/>
      <c r="F852" s="12"/>
      <c r="G852" s="12"/>
      <c r="H852" s="12"/>
      <c r="I852" s="12"/>
      <c r="J852" s="12"/>
      <c r="K852" s="27"/>
      <c r="L852" s="12"/>
      <c r="M852" s="12"/>
      <c r="N852" s="12"/>
      <c r="O852" s="27"/>
      <c r="P852" s="27"/>
      <c r="Q852" s="27"/>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row>
    <row r="853" spans="1:42" ht="15.75" customHeight="1" x14ac:dyDescent="0.2">
      <c r="A853" s="12"/>
      <c r="B853" s="12"/>
      <c r="C853" s="12"/>
      <c r="D853" s="12"/>
      <c r="E853" s="12"/>
      <c r="F853" s="12"/>
      <c r="G853" s="12"/>
      <c r="H853" s="12"/>
      <c r="I853" s="12"/>
      <c r="J853" s="12"/>
      <c r="K853" s="27"/>
      <c r="L853" s="12"/>
      <c r="M853" s="12"/>
      <c r="N853" s="12"/>
      <c r="O853" s="27"/>
      <c r="P853" s="27"/>
      <c r="Q853" s="27"/>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row>
    <row r="854" spans="1:42" ht="15.75" customHeight="1" x14ac:dyDescent="0.2">
      <c r="A854" s="12"/>
      <c r="B854" s="12"/>
      <c r="C854" s="12"/>
      <c r="D854" s="12"/>
      <c r="E854" s="12"/>
      <c r="F854" s="12"/>
      <c r="G854" s="12"/>
      <c r="H854" s="12"/>
      <c r="I854" s="12"/>
      <c r="J854" s="12"/>
      <c r="K854" s="27"/>
      <c r="L854" s="12"/>
      <c r="M854" s="12"/>
      <c r="N854" s="12"/>
      <c r="O854" s="27"/>
      <c r="P854" s="27"/>
      <c r="Q854" s="27"/>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row>
    <row r="855" spans="1:42" ht="15.75" customHeight="1" x14ac:dyDescent="0.2">
      <c r="A855" s="12"/>
      <c r="B855" s="12"/>
      <c r="C855" s="12"/>
      <c r="D855" s="12"/>
      <c r="E855" s="12"/>
      <c r="F855" s="12"/>
      <c r="G855" s="12"/>
      <c r="H855" s="12"/>
      <c r="I855" s="12"/>
      <c r="J855" s="12"/>
      <c r="K855" s="27"/>
      <c r="L855" s="12"/>
      <c r="M855" s="12"/>
      <c r="N855" s="12"/>
      <c r="O855" s="27"/>
      <c r="P855" s="27"/>
      <c r="Q855" s="27"/>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row>
    <row r="856" spans="1:42" ht="15.75" customHeight="1" x14ac:dyDescent="0.2">
      <c r="A856" s="12"/>
      <c r="B856" s="12"/>
      <c r="C856" s="12"/>
      <c r="D856" s="12"/>
      <c r="E856" s="12"/>
      <c r="F856" s="12"/>
      <c r="G856" s="12"/>
      <c r="H856" s="12"/>
      <c r="I856" s="12"/>
      <c r="J856" s="12"/>
      <c r="K856" s="27"/>
      <c r="L856" s="12"/>
      <c r="M856" s="12"/>
      <c r="N856" s="12"/>
      <c r="O856" s="27"/>
      <c r="P856" s="27"/>
      <c r="Q856" s="27"/>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row>
    <row r="857" spans="1:42" ht="15.75" customHeight="1" x14ac:dyDescent="0.2">
      <c r="A857" s="12"/>
      <c r="B857" s="12"/>
      <c r="C857" s="12"/>
      <c r="D857" s="12"/>
      <c r="E857" s="12"/>
      <c r="F857" s="12"/>
      <c r="G857" s="12"/>
      <c r="H857" s="12"/>
      <c r="I857" s="12"/>
      <c r="J857" s="12"/>
      <c r="K857" s="27"/>
      <c r="L857" s="12"/>
      <c r="M857" s="12"/>
      <c r="N857" s="12"/>
      <c r="O857" s="27"/>
      <c r="P857" s="27"/>
      <c r="Q857" s="27"/>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row>
    <row r="858" spans="1:42" ht="15.75" customHeight="1" x14ac:dyDescent="0.2">
      <c r="A858" s="12"/>
      <c r="B858" s="12"/>
      <c r="C858" s="12"/>
      <c r="D858" s="12"/>
      <c r="E858" s="12"/>
      <c r="F858" s="12"/>
      <c r="G858" s="12"/>
      <c r="H858" s="12"/>
      <c r="I858" s="12"/>
      <c r="J858" s="12"/>
      <c r="K858" s="27"/>
      <c r="L858" s="12"/>
      <c r="M858" s="12"/>
      <c r="N858" s="12"/>
      <c r="O858" s="27"/>
      <c r="P858" s="27"/>
      <c r="Q858" s="27"/>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row>
    <row r="859" spans="1:42" ht="15.75" customHeight="1" x14ac:dyDescent="0.2">
      <c r="A859" s="12"/>
      <c r="B859" s="12"/>
      <c r="C859" s="12"/>
      <c r="D859" s="12"/>
      <c r="E859" s="12"/>
      <c r="F859" s="12"/>
      <c r="G859" s="12"/>
      <c r="H859" s="12"/>
      <c r="I859" s="12"/>
      <c r="J859" s="12"/>
      <c r="K859" s="27"/>
      <c r="L859" s="12"/>
      <c r="M859" s="12"/>
      <c r="N859" s="12"/>
      <c r="O859" s="27"/>
      <c r="P859" s="27"/>
      <c r="Q859" s="27"/>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row>
    <row r="860" spans="1:42" ht="15.75" customHeight="1" x14ac:dyDescent="0.2">
      <c r="A860" s="12"/>
      <c r="B860" s="12"/>
      <c r="C860" s="12"/>
      <c r="D860" s="12"/>
      <c r="E860" s="12"/>
      <c r="F860" s="12"/>
      <c r="G860" s="12"/>
      <c r="H860" s="12"/>
      <c r="I860" s="12"/>
      <c r="J860" s="12"/>
      <c r="K860" s="27"/>
      <c r="L860" s="12"/>
      <c r="M860" s="12"/>
      <c r="N860" s="12"/>
      <c r="O860" s="27"/>
      <c r="P860" s="27"/>
      <c r="Q860" s="27"/>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row>
    <row r="861" spans="1:42" ht="15.75" customHeight="1" x14ac:dyDescent="0.2">
      <c r="A861" s="12"/>
      <c r="B861" s="12"/>
      <c r="C861" s="12"/>
      <c r="D861" s="12"/>
      <c r="E861" s="12"/>
      <c r="F861" s="12"/>
      <c r="G861" s="12"/>
      <c r="H861" s="12"/>
      <c r="I861" s="12"/>
      <c r="J861" s="12"/>
      <c r="K861" s="27"/>
      <c r="L861" s="12"/>
      <c r="M861" s="12"/>
      <c r="N861" s="12"/>
      <c r="O861" s="27"/>
      <c r="P861" s="27"/>
      <c r="Q861" s="27"/>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row>
    <row r="862" spans="1:42" ht="15.75" customHeight="1" x14ac:dyDescent="0.2">
      <c r="A862" s="12"/>
      <c r="B862" s="12"/>
      <c r="C862" s="12"/>
      <c r="D862" s="12"/>
      <c r="E862" s="12"/>
      <c r="F862" s="12"/>
      <c r="G862" s="12"/>
      <c r="H862" s="12"/>
      <c r="I862" s="12"/>
      <c r="J862" s="12"/>
      <c r="K862" s="27"/>
      <c r="L862" s="12"/>
      <c r="M862" s="12"/>
      <c r="N862" s="12"/>
      <c r="O862" s="27"/>
      <c r="P862" s="27"/>
      <c r="Q862" s="27"/>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row>
    <row r="863" spans="1:42" ht="15.75" customHeight="1" x14ac:dyDescent="0.2">
      <c r="A863" s="12"/>
      <c r="B863" s="12"/>
      <c r="C863" s="12"/>
      <c r="D863" s="12"/>
      <c r="E863" s="12"/>
      <c r="F863" s="12"/>
      <c r="G863" s="12"/>
      <c r="H863" s="12"/>
      <c r="I863" s="12"/>
      <c r="J863" s="12"/>
      <c r="K863" s="27"/>
      <c r="L863" s="12"/>
      <c r="M863" s="12"/>
      <c r="N863" s="12"/>
      <c r="O863" s="27"/>
      <c r="P863" s="27"/>
      <c r="Q863" s="27"/>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row>
    <row r="864" spans="1:42" ht="15.75" customHeight="1" x14ac:dyDescent="0.2">
      <c r="A864" s="12"/>
      <c r="B864" s="12"/>
      <c r="C864" s="12"/>
      <c r="D864" s="12"/>
      <c r="E864" s="12"/>
      <c r="F864" s="12"/>
      <c r="G864" s="12"/>
      <c r="H864" s="12"/>
      <c r="I864" s="12"/>
      <c r="J864" s="12"/>
      <c r="K864" s="27"/>
      <c r="L864" s="12"/>
      <c r="M864" s="12"/>
      <c r="N864" s="12"/>
      <c r="O864" s="27"/>
      <c r="P864" s="27"/>
      <c r="Q864" s="27"/>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row>
    <row r="865" spans="1:42" ht="15.75" customHeight="1" x14ac:dyDescent="0.2">
      <c r="A865" s="12"/>
      <c r="B865" s="12"/>
      <c r="C865" s="12"/>
      <c r="D865" s="12"/>
      <c r="E865" s="12"/>
      <c r="F865" s="12"/>
      <c r="G865" s="12"/>
      <c r="H865" s="12"/>
      <c r="I865" s="12"/>
      <c r="J865" s="12"/>
      <c r="K865" s="27"/>
      <c r="L865" s="12"/>
      <c r="M865" s="12"/>
      <c r="N865" s="12"/>
      <c r="O865" s="27"/>
      <c r="P865" s="27"/>
      <c r="Q865" s="27"/>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row>
    <row r="866" spans="1:42" ht="15.75" customHeight="1" x14ac:dyDescent="0.2">
      <c r="A866" s="12"/>
      <c r="B866" s="12"/>
      <c r="C866" s="12"/>
      <c r="D866" s="12"/>
      <c r="E866" s="12"/>
      <c r="F866" s="12"/>
      <c r="G866" s="12"/>
      <c r="H866" s="12"/>
      <c r="I866" s="12"/>
      <c r="J866" s="12"/>
      <c r="K866" s="27"/>
      <c r="L866" s="12"/>
      <c r="M866" s="12"/>
      <c r="N866" s="12"/>
      <c r="O866" s="27"/>
      <c r="P866" s="27"/>
      <c r="Q866" s="27"/>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row>
    <row r="867" spans="1:42" ht="15.75" customHeight="1" x14ac:dyDescent="0.2">
      <c r="A867" s="12"/>
      <c r="B867" s="12"/>
      <c r="C867" s="12"/>
      <c r="D867" s="12"/>
      <c r="E867" s="12"/>
      <c r="F867" s="12"/>
      <c r="G867" s="12"/>
      <c r="H867" s="12"/>
      <c r="I867" s="12"/>
      <c r="J867" s="12"/>
      <c r="K867" s="27"/>
      <c r="L867" s="12"/>
      <c r="M867" s="12"/>
      <c r="N867" s="12"/>
      <c r="O867" s="27"/>
      <c r="P867" s="27"/>
      <c r="Q867" s="27"/>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row>
    <row r="868" spans="1:42" ht="15.75" customHeight="1" x14ac:dyDescent="0.2">
      <c r="A868" s="12"/>
      <c r="B868" s="12"/>
      <c r="C868" s="12"/>
      <c r="D868" s="12"/>
      <c r="E868" s="12"/>
      <c r="F868" s="12"/>
      <c r="G868" s="12"/>
      <c r="H868" s="12"/>
      <c r="I868" s="12"/>
      <c r="J868" s="12"/>
      <c r="K868" s="27"/>
      <c r="L868" s="12"/>
      <c r="M868" s="12"/>
      <c r="N868" s="12"/>
      <c r="O868" s="27"/>
      <c r="P868" s="27"/>
      <c r="Q868" s="27"/>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row>
    <row r="869" spans="1:42" ht="15.75" customHeight="1" x14ac:dyDescent="0.2">
      <c r="A869" s="12"/>
      <c r="B869" s="12"/>
      <c r="C869" s="12"/>
      <c r="D869" s="12"/>
      <c r="E869" s="12"/>
      <c r="F869" s="12"/>
      <c r="G869" s="12"/>
      <c r="H869" s="12"/>
      <c r="I869" s="12"/>
      <c r="J869" s="12"/>
      <c r="K869" s="27"/>
      <c r="L869" s="12"/>
      <c r="M869" s="12"/>
      <c r="N869" s="12"/>
      <c r="O869" s="27"/>
      <c r="P869" s="27"/>
      <c r="Q869" s="27"/>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row>
    <row r="870" spans="1:42" ht="15.75" customHeight="1" x14ac:dyDescent="0.2">
      <c r="A870" s="12"/>
      <c r="B870" s="12"/>
      <c r="C870" s="12"/>
      <c r="D870" s="12"/>
      <c r="E870" s="12"/>
      <c r="F870" s="12"/>
      <c r="G870" s="12"/>
      <c r="H870" s="12"/>
      <c r="I870" s="12"/>
      <c r="J870" s="12"/>
      <c r="K870" s="27"/>
      <c r="L870" s="12"/>
      <c r="M870" s="12"/>
      <c r="N870" s="12"/>
      <c r="O870" s="27"/>
      <c r="P870" s="27"/>
      <c r="Q870" s="27"/>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row>
    <row r="871" spans="1:42" ht="15.75" customHeight="1" x14ac:dyDescent="0.2">
      <c r="A871" s="12"/>
      <c r="B871" s="12"/>
      <c r="C871" s="12"/>
      <c r="D871" s="12"/>
      <c r="E871" s="12"/>
      <c r="F871" s="12"/>
      <c r="G871" s="12"/>
      <c r="H871" s="12"/>
      <c r="I871" s="12"/>
      <c r="J871" s="12"/>
      <c r="K871" s="27"/>
      <c r="L871" s="12"/>
      <c r="M871" s="12"/>
      <c r="N871" s="12"/>
      <c r="O871" s="27"/>
      <c r="P871" s="27"/>
      <c r="Q871" s="27"/>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row>
    <row r="872" spans="1:42" ht="15.75" customHeight="1" x14ac:dyDescent="0.2">
      <c r="A872" s="12"/>
      <c r="B872" s="12"/>
      <c r="C872" s="12"/>
      <c r="D872" s="12"/>
      <c r="E872" s="12"/>
      <c r="F872" s="12"/>
      <c r="G872" s="12"/>
      <c r="H872" s="12"/>
      <c r="I872" s="12"/>
      <c r="J872" s="12"/>
      <c r="K872" s="27"/>
      <c r="L872" s="12"/>
      <c r="M872" s="12"/>
      <c r="N872" s="12"/>
      <c r="O872" s="27"/>
      <c r="P872" s="27"/>
      <c r="Q872" s="27"/>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row>
    <row r="873" spans="1:42" ht="15.75" customHeight="1" x14ac:dyDescent="0.2">
      <c r="A873" s="12"/>
      <c r="B873" s="12"/>
      <c r="C873" s="12"/>
      <c r="D873" s="12"/>
      <c r="E873" s="12"/>
      <c r="F873" s="12"/>
      <c r="G873" s="12"/>
      <c r="H873" s="12"/>
      <c r="I873" s="12"/>
      <c r="J873" s="12"/>
      <c r="K873" s="27"/>
      <c r="L873" s="12"/>
      <c r="M873" s="12"/>
      <c r="N873" s="12"/>
      <c r="O873" s="27"/>
      <c r="P873" s="27"/>
      <c r="Q873" s="27"/>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row>
    <row r="874" spans="1:42" ht="15.75" customHeight="1" x14ac:dyDescent="0.2">
      <c r="A874" s="12"/>
      <c r="B874" s="12"/>
      <c r="C874" s="12"/>
      <c r="D874" s="12"/>
      <c r="E874" s="12"/>
      <c r="F874" s="12"/>
      <c r="G874" s="12"/>
      <c r="H874" s="12"/>
      <c r="I874" s="12"/>
      <c r="J874" s="12"/>
      <c r="K874" s="27"/>
      <c r="L874" s="12"/>
      <c r="M874" s="12"/>
      <c r="N874" s="12"/>
      <c r="O874" s="27"/>
      <c r="P874" s="27"/>
      <c r="Q874" s="27"/>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row>
    <row r="875" spans="1:42" ht="15.75" customHeight="1" x14ac:dyDescent="0.2">
      <c r="A875" s="12"/>
      <c r="B875" s="12"/>
      <c r="C875" s="12"/>
      <c r="D875" s="12"/>
      <c r="E875" s="12"/>
      <c r="F875" s="12"/>
      <c r="G875" s="12"/>
      <c r="H875" s="12"/>
      <c r="I875" s="12"/>
      <c r="J875" s="12"/>
      <c r="K875" s="27"/>
      <c r="L875" s="12"/>
      <c r="M875" s="12"/>
      <c r="N875" s="12"/>
      <c r="O875" s="27"/>
      <c r="P875" s="27"/>
      <c r="Q875" s="27"/>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row>
    <row r="876" spans="1:42" ht="15.75" customHeight="1" x14ac:dyDescent="0.2">
      <c r="A876" s="12"/>
      <c r="B876" s="12"/>
      <c r="C876" s="12"/>
      <c r="D876" s="12"/>
      <c r="E876" s="12"/>
      <c r="F876" s="12"/>
      <c r="G876" s="12"/>
      <c r="H876" s="12"/>
      <c r="I876" s="12"/>
      <c r="J876" s="12"/>
      <c r="K876" s="27"/>
      <c r="L876" s="12"/>
      <c r="M876" s="12"/>
      <c r="N876" s="12"/>
      <c r="O876" s="27"/>
      <c r="P876" s="27"/>
      <c r="Q876" s="27"/>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row>
    <row r="877" spans="1:42" ht="15.75" customHeight="1" x14ac:dyDescent="0.2">
      <c r="A877" s="12"/>
      <c r="B877" s="12"/>
      <c r="C877" s="12"/>
      <c r="D877" s="12"/>
      <c r="E877" s="12"/>
      <c r="F877" s="12"/>
      <c r="G877" s="12"/>
      <c r="H877" s="12"/>
      <c r="I877" s="12"/>
      <c r="J877" s="12"/>
      <c r="K877" s="27"/>
      <c r="L877" s="12"/>
      <c r="M877" s="12"/>
      <c r="N877" s="12"/>
      <c r="O877" s="27"/>
      <c r="P877" s="27"/>
      <c r="Q877" s="27"/>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row>
    <row r="878" spans="1:42" ht="15.75" customHeight="1" x14ac:dyDescent="0.2">
      <c r="A878" s="12"/>
      <c r="B878" s="12"/>
      <c r="C878" s="12"/>
      <c r="D878" s="12"/>
      <c r="E878" s="12"/>
      <c r="F878" s="12"/>
      <c r="G878" s="12"/>
      <c r="H878" s="12"/>
      <c r="I878" s="12"/>
      <c r="J878" s="12"/>
      <c r="K878" s="27"/>
      <c r="L878" s="12"/>
      <c r="M878" s="12"/>
      <c r="N878" s="12"/>
      <c r="O878" s="27"/>
      <c r="P878" s="27"/>
      <c r="Q878" s="27"/>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row>
    <row r="879" spans="1:42" ht="15.75" customHeight="1" x14ac:dyDescent="0.2">
      <c r="A879" s="12"/>
      <c r="B879" s="12"/>
      <c r="C879" s="12"/>
      <c r="D879" s="12"/>
      <c r="E879" s="12"/>
      <c r="F879" s="12"/>
      <c r="G879" s="12"/>
      <c r="H879" s="12"/>
      <c r="I879" s="12"/>
      <c r="J879" s="12"/>
      <c r="K879" s="27"/>
      <c r="L879" s="12"/>
      <c r="M879" s="12"/>
      <c r="N879" s="12"/>
      <c r="O879" s="27"/>
      <c r="P879" s="27"/>
      <c r="Q879" s="27"/>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row>
    <row r="880" spans="1:42" ht="15.75" customHeight="1" x14ac:dyDescent="0.2">
      <c r="A880" s="12"/>
      <c r="B880" s="12"/>
      <c r="C880" s="12"/>
      <c r="D880" s="12"/>
      <c r="E880" s="12"/>
      <c r="F880" s="12"/>
      <c r="G880" s="12"/>
      <c r="H880" s="12"/>
      <c r="I880" s="12"/>
      <c r="J880" s="12"/>
      <c r="K880" s="27"/>
      <c r="L880" s="12"/>
      <c r="M880" s="12"/>
      <c r="N880" s="12"/>
      <c r="O880" s="27"/>
      <c r="P880" s="27"/>
      <c r="Q880" s="27"/>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row>
    <row r="881" spans="1:42" ht="15.75" customHeight="1" x14ac:dyDescent="0.2">
      <c r="A881" s="12"/>
      <c r="B881" s="12"/>
      <c r="C881" s="12"/>
      <c r="D881" s="12"/>
      <c r="E881" s="12"/>
      <c r="F881" s="12"/>
      <c r="G881" s="12"/>
      <c r="H881" s="12"/>
      <c r="I881" s="12"/>
      <c r="J881" s="12"/>
      <c r="K881" s="27"/>
      <c r="L881" s="12"/>
      <c r="M881" s="12"/>
      <c r="N881" s="12"/>
      <c r="O881" s="27"/>
      <c r="P881" s="27"/>
      <c r="Q881" s="27"/>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row>
    <row r="882" spans="1:42" ht="15.75" customHeight="1" x14ac:dyDescent="0.2">
      <c r="A882" s="12"/>
      <c r="B882" s="12"/>
      <c r="C882" s="12"/>
      <c r="D882" s="12"/>
      <c r="E882" s="12"/>
      <c r="F882" s="12"/>
      <c r="G882" s="12"/>
      <c r="H882" s="12"/>
      <c r="I882" s="12"/>
      <c r="J882" s="12"/>
      <c r="K882" s="27"/>
      <c r="L882" s="12"/>
      <c r="M882" s="12"/>
      <c r="N882" s="12"/>
      <c r="O882" s="27"/>
      <c r="P882" s="27"/>
      <c r="Q882" s="27"/>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row>
    <row r="883" spans="1:42" ht="15.75" customHeight="1" x14ac:dyDescent="0.2">
      <c r="A883" s="12"/>
      <c r="B883" s="12"/>
      <c r="C883" s="12"/>
      <c r="D883" s="12"/>
      <c r="E883" s="12"/>
      <c r="F883" s="12"/>
      <c r="G883" s="12"/>
      <c r="H883" s="12"/>
      <c r="I883" s="12"/>
      <c r="J883" s="12"/>
      <c r="K883" s="27"/>
      <c r="L883" s="12"/>
      <c r="M883" s="12"/>
      <c r="N883" s="12"/>
      <c r="O883" s="27"/>
      <c r="P883" s="27"/>
      <c r="Q883" s="27"/>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row>
    <row r="884" spans="1:42" ht="15.75" customHeight="1" x14ac:dyDescent="0.2">
      <c r="A884" s="12"/>
      <c r="B884" s="12"/>
      <c r="C884" s="12"/>
      <c r="D884" s="12"/>
      <c r="E884" s="12"/>
      <c r="F884" s="12"/>
      <c r="G884" s="12"/>
      <c r="H884" s="12"/>
      <c r="I884" s="12"/>
      <c r="J884" s="12"/>
      <c r="K884" s="27"/>
      <c r="L884" s="12"/>
      <c r="M884" s="12"/>
      <c r="N884" s="12"/>
      <c r="O884" s="27"/>
      <c r="P884" s="27"/>
      <c r="Q884" s="27"/>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row>
    <row r="885" spans="1:42" ht="15.75" customHeight="1" x14ac:dyDescent="0.2">
      <c r="A885" s="12"/>
      <c r="B885" s="12"/>
      <c r="C885" s="12"/>
      <c r="D885" s="12"/>
      <c r="E885" s="12"/>
      <c r="F885" s="12"/>
      <c r="G885" s="12"/>
      <c r="H885" s="12"/>
      <c r="I885" s="12"/>
      <c r="J885" s="12"/>
      <c r="K885" s="27"/>
      <c r="L885" s="12"/>
      <c r="M885" s="12"/>
      <c r="N885" s="12"/>
      <c r="O885" s="27"/>
      <c r="P885" s="27"/>
      <c r="Q885" s="27"/>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row>
    <row r="886" spans="1:42" ht="15.75" customHeight="1" x14ac:dyDescent="0.2">
      <c r="A886" s="12"/>
      <c r="B886" s="12"/>
      <c r="C886" s="12"/>
      <c r="D886" s="12"/>
      <c r="E886" s="12"/>
      <c r="F886" s="12"/>
      <c r="G886" s="12"/>
      <c r="H886" s="12"/>
      <c r="I886" s="12"/>
      <c r="J886" s="12"/>
      <c r="K886" s="27"/>
      <c r="L886" s="12"/>
      <c r="M886" s="12"/>
      <c r="N886" s="12"/>
      <c r="O886" s="27"/>
      <c r="P886" s="27"/>
      <c r="Q886" s="27"/>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row>
    <row r="887" spans="1:42" ht="15.75" customHeight="1" x14ac:dyDescent="0.2">
      <c r="A887" s="12"/>
      <c r="B887" s="12"/>
      <c r="C887" s="12"/>
      <c r="D887" s="12"/>
      <c r="E887" s="12"/>
      <c r="F887" s="12"/>
      <c r="G887" s="12"/>
      <c r="H887" s="12"/>
      <c r="I887" s="12"/>
      <c r="J887" s="12"/>
      <c r="K887" s="27"/>
      <c r="L887" s="12"/>
      <c r="M887" s="12"/>
      <c r="N887" s="12"/>
      <c r="O887" s="27"/>
      <c r="P887" s="27"/>
      <c r="Q887" s="27"/>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row>
    <row r="888" spans="1:42" ht="15.75" customHeight="1" x14ac:dyDescent="0.2">
      <c r="A888" s="12"/>
      <c r="B888" s="12"/>
      <c r="C888" s="12"/>
      <c r="D888" s="12"/>
      <c r="E888" s="12"/>
      <c r="F888" s="12"/>
      <c r="G888" s="12"/>
      <c r="H888" s="12"/>
      <c r="I888" s="12"/>
      <c r="J888" s="12"/>
      <c r="K888" s="27"/>
      <c r="L888" s="12"/>
      <c r="M888" s="12"/>
      <c r="N888" s="12"/>
      <c r="O888" s="27"/>
      <c r="P888" s="27"/>
      <c r="Q888" s="27"/>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row>
    <row r="889" spans="1:42" ht="15.75" customHeight="1" x14ac:dyDescent="0.2">
      <c r="A889" s="12"/>
      <c r="B889" s="12"/>
      <c r="C889" s="12"/>
      <c r="D889" s="12"/>
      <c r="E889" s="12"/>
      <c r="F889" s="12"/>
      <c r="G889" s="12"/>
      <c r="H889" s="12"/>
      <c r="I889" s="12"/>
      <c r="J889" s="12"/>
      <c r="K889" s="27"/>
      <c r="L889" s="12"/>
      <c r="M889" s="12"/>
      <c r="N889" s="12"/>
      <c r="O889" s="27"/>
      <c r="P889" s="27"/>
      <c r="Q889" s="27"/>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row>
    <row r="890" spans="1:42" ht="15.75" customHeight="1" x14ac:dyDescent="0.2">
      <c r="A890" s="12"/>
      <c r="B890" s="12"/>
      <c r="C890" s="12"/>
      <c r="D890" s="12"/>
      <c r="E890" s="12"/>
      <c r="F890" s="12"/>
      <c r="G890" s="12"/>
      <c r="H890" s="12"/>
      <c r="I890" s="12"/>
      <c r="J890" s="12"/>
      <c r="K890" s="27"/>
      <c r="L890" s="12"/>
      <c r="M890" s="12"/>
      <c r="N890" s="12"/>
      <c r="O890" s="27"/>
      <c r="P890" s="27"/>
      <c r="Q890" s="27"/>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row>
    <row r="891" spans="1:42" ht="15.75" customHeight="1" x14ac:dyDescent="0.2">
      <c r="A891" s="12"/>
      <c r="B891" s="12"/>
      <c r="C891" s="12"/>
      <c r="D891" s="12"/>
      <c r="E891" s="12"/>
      <c r="F891" s="12"/>
      <c r="G891" s="12"/>
      <c r="H891" s="12"/>
      <c r="I891" s="12"/>
      <c r="J891" s="12"/>
      <c r="K891" s="27"/>
      <c r="L891" s="12"/>
      <c r="M891" s="12"/>
      <c r="N891" s="12"/>
      <c r="O891" s="27"/>
      <c r="P891" s="27"/>
      <c r="Q891" s="27"/>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row>
    <row r="892" spans="1:42" ht="15.75" customHeight="1" x14ac:dyDescent="0.2">
      <c r="A892" s="12"/>
      <c r="B892" s="12"/>
      <c r="C892" s="12"/>
      <c r="D892" s="12"/>
      <c r="E892" s="12"/>
      <c r="F892" s="12"/>
      <c r="G892" s="12"/>
      <c r="H892" s="12"/>
      <c r="I892" s="12"/>
      <c r="J892" s="12"/>
      <c r="K892" s="27"/>
      <c r="L892" s="12"/>
      <c r="M892" s="12"/>
      <c r="N892" s="12"/>
      <c r="O892" s="27"/>
      <c r="P892" s="27"/>
      <c r="Q892" s="27"/>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row>
    <row r="893" spans="1:42" ht="15.75" customHeight="1" x14ac:dyDescent="0.2">
      <c r="A893" s="12"/>
      <c r="B893" s="12"/>
      <c r="C893" s="12"/>
      <c r="D893" s="12"/>
      <c r="E893" s="12"/>
      <c r="F893" s="12"/>
      <c r="G893" s="12"/>
      <c r="H893" s="12"/>
      <c r="I893" s="12"/>
      <c r="J893" s="12"/>
      <c r="K893" s="27"/>
      <c r="L893" s="12"/>
      <c r="M893" s="12"/>
      <c r="N893" s="12"/>
      <c r="O893" s="27"/>
      <c r="P893" s="27"/>
      <c r="Q893" s="27"/>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row>
    <row r="894" spans="1:42" ht="15.75" customHeight="1" x14ac:dyDescent="0.2">
      <c r="A894" s="12"/>
      <c r="B894" s="12"/>
      <c r="C894" s="12"/>
      <c r="D894" s="12"/>
      <c r="E894" s="12"/>
      <c r="F894" s="12"/>
      <c r="G894" s="12"/>
      <c r="H894" s="12"/>
      <c r="I894" s="12"/>
      <c r="J894" s="12"/>
      <c r="K894" s="27"/>
      <c r="L894" s="12"/>
      <c r="M894" s="12"/>
      <c r="N894" s="12"/>
      <c r="O894" s="27"/>
      <c r="P894" s="27"/>
      <c r="Q894" s="27"/>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row>
    <row r="895" spans="1:42" ht="15.75" customHeight="1" x14ac:dyDescent="0.2">
      <c r="A895" s="12"/>
      <c r="B895" s="12"/>
      <c r="C895" s="12"/>
      <c r="D895" s="12"/>
      <c r="E895" s="12"/>
      <c r="F895" s="12"/>
      <c r="G895" s="12"/>
      <c r="H895" s="12"/>
      <c r="I895" s="12"/>
      <c r="J895" s="12"/>
      <c r="K895" s="27"/>
      <c r="L895" s="12"/>
      <c r="M895" s="12"/>
      <c r="N895" s="12"/>
      <c r="O895" s="27"/>
      <c r="P895" s="27"/>
      <c r="Q895" s="27"/>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row>
    <row r="896" spans="1:42" ht="15.75" customHeight="1" x14ac:dyDescent="0.2">
      <c r="A896" s="12"/>
      <c r="B896" s="12"/>
      <c r="C896" s="12"/>
      <c r="D896" s="12"/>
      <c r="E896" s="12"/>
      <c r="F896" s="12"/>
      <c r="G896" s="12"/>
      <c r="H896" s="12"/>
      <c r="I896" s="12"/>
      <c r="J896" s="12"/>
      <c r="K896" s="27"/>
      <c r="L896" s="12"/>
      <c r="M896" s="12"/>
      <c r="N896" s="12"/>
      <c r="O896" s="27"/>
      <c r="P896" s="27"/>
      <c r="Q896" s="27"/>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row>
    <row r="897" spans="1:42" ht="15.75" customHeight="1" x14ac:dyDescent="0.2">
      <c r="A897" s="12"/>
      <c r="B897" s="12"/>
      <c r="C897" s="12"/>
      <c r="D897" s="12"/>
      <c r="E897" s="12"/>
      <c r="F897" s="12"/>
      <c r="G897" s="12"/>
      <c r="H897" s="12"/>
      <c r="I897" s="12"/>
      <c r="J897" s="12"/>
      <c r="K897" s="27"/>
      <c r="L897" s="12"/>
      <c r="M897" s="12"/>
      <c r="N897" s="12"/>
      <c r="O897" s="27"/>
      <c r="P897" s="27"/>
      <c r="Q897" s="27"/>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row>
    <row r="898" spans="1:42" ht="15.75" customHeight="1" x14ac:dyDescent="0.2">
      <c r="A898" s="12"/>
      <c r="B898" s="12"/>
      <c r="C898" s="12"/>
      <c r="D898" s="12"/>
      <c r="E898" s="12"/>
      <c r="F898" s="12"/>
      <c r="G898" s="12"/>
      <c r="H898" s="12"/>
      <c r="I898" s="12"/>
      <c r="J898" s="12"/>
      <c r="K898" s="27"/>
      <c r="L898" s="12"/>
      <c r="M898" s="12"/>
      <c r="N898" s="12"/>
      <c r="O898" s="27"/>
      <c r="P898" s="27"/>
      <c r="Q898" s="27"/>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row>
    <row r="899" spans="1:42" ht="15.75" customHeight="1" x14ac:dyDescent="0.2">
      <c r="A899" s="12"/>
      <c r="B899" s="12"/>
      <c r="C899" s="12"/>
      <c r="D899" s="12"/>
      <c r="E899" s="12"/>
      <c r="F899" s="12"/>
      <c r="G899" s="12"/>
      <c r="H899" s="12"/>
      <c r="I899" s="12"/>
      <c r="J899" s="12"/>
      <c r="K899" s="27"/>
      <c r="L899" s="12"/>
      <c r="M899" s="12"/>
      <c r="N899" s="12"/>
      <c r="O899" s="27"/>
      <c r="P899" s="27"/>
      <c r="Q899" s="27"/>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row>
    <row r="900" spans="1:42" ht="15.75" customHeight="1" x14ac:dyDescent="0.2">
      <c r="A900" s="12"/>
      <c r="B900" s="12"/>
      <c r="C900" s="12"/>
      <c r="D900" s="12"/>
      <c r="E900" s="12"/>
      <c r="F900" s="12"/>
      <c r="G900" s="12"/>
      <c r="H900" s="12"/>
      <c r="I900" s="12"/>
      <c r="J900" s="12"/>
      <c r="K900" s="27"/>
      <c r="L900" s="12"/>
      <c r="M900" s="12"/>
      <c r="N900" s="12"/>
      <c r="O900" s="27"/>
      <c r="P900" s="27"/>
      <c r="Q900" s="27"/>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row>
    <row r="901" spans="1:42" ht="15.75" customHeight="1" x14ac:dyDescent="0.2">
      <c r="A901" s="12"/>
      <c r="B901" s="12"/>
      <c r="C901" s="12"/>
      <c r="D901" s="12"/>
      <c r="E901" s="12"/>
      <c r="F901" s="12"/>
      <c r="G901" s="12"/>
      <c r="H901" s="12"/>
      <c r="I901" s="12"/>
      <c r="J901" s="12"/>
      <c r="K901" s="27"/>
      <c r="L901" s="12"/>
      <c r="M901" s="12"/>
      <c r="N901" s="12"/>
      <c r="O901" s="27"/>
      <c r="P901" s="27"/>
      <c r="Q901" s="27"/>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row>
    <row r="902" spans="1:42" ht="15.75" customHeight="1" x14ac:dyDescent="0.2">
      <c r="A902" s="12"/>
      <c r="B902" s="12"/>
      <c r="C902" s="12"/>
      <c r="D902" s="12"/>
      <c r="E902" s="12"/>
      <c r="F902" s="12"/>
      <c r="G902" s="12"/>
      <c r="H902" s="12"/>
      <c r="I902" s="12"/>
      <c r="J902" s="12"/>
      <c r="K902" s="27"/>
      <c r="L902" s="12"/>
      <c r="M902" s="12"/>
      <c r="N902" s="12"/>
      <c r="O902" s="27"/>
      <c r="P902" s="27"/>
      <c r="Q902" s="27"/>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row>
    <row r="903" spans="1:42" ht="15.75" customHeight="1" x14ac:dyDescent="0.2">
      <c r="A903" s="12"/>
      <c r="B903" s="12"/>
      <c r="C903" s="12"/>
      <c r="D903" s="12"/>
      <c r="E903" s="12"/>
      <c r="F903" s="12"/>
      <c r="G903" s="12"/>
      <c r="H903" s="12"/>
      <c r="I903" s="12"/>
      <c r="J903" s="12"/>
      <c r="K903" s="27"/>
      <c r="L903" s="12"/>
      <c r="M903" s="12"/>
      <c r="N903" s="12"/>
      <c r="O903" s="27"/>
      <c r="P903" s="27"/>
      <c r="Q903" s="27"/>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row>
    <row r="904" spans="1:42" ht="15.75" customHeight="1" x14ac:dyDescent="0.2">
      <c r="A904" s="12"/>
      <c r="B904" s="12"/>
      <c r="C904" s="12"/>
      <c r="D904" s="12"/>
      <c r="E904" s="12"/>
      <c r="F904" s="12"/>
      <c r="G904" s="12"/>
      <c r="H904" s="12"/>
      <c r="I904" s="12"/>
      <c r="J904" s="12"/>
      <c r="K904" s="27"/>
      <c r="L904" s="12"/>
      <c r="M904" s="12"/>
      <c r="N904" s="12"/>
      <c r="O904" s="27"/>
      <c r="P904" s="27"/>
      <c r="Q904" s="27"/>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row>
    <row r="905" spans="1:42" ht="15.75" customHeight="1" x14ac:dyDescent="0.2">
      <c r="A905" s="12"/>
      <c r="B905" s="12"/>
      <c r="C905" s="12"/>
      <c r="D905" s="12"/>
      <c r="E905" s="12"/>
      <c r="F905" s="12"/>
      <c r="G905" s="12"/>
      <c r="H905" s="12"/>
      <c r="I905" s="12"/>
      <c r="J905" s="12"/>
      <c r="K905" s="27"/>
      <c r="L905" s="12"/>
      <c r="M905" s="12"/>
      <c r="N905" s="12"/>
      <c r="O905" s="27"/>
      <c r="P905" s="27"/>
      <c r="Q905" s="27"/>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row>
    <row r="906" spans="1:42" ht="15.75" customHeight="1" x14ac:dyDescent="0.2">
      <c r="A906" s="12"/>
      <c r="B906" s="12"/>
      <c r="C906" s="12"/>
      <c r="D906" s="12"/>
      <c r="E906" s="12"/>
      <c r="F906" s="12"/>
      <c r="G906" s="12"/>
      <c r="H906" s="12"/>
      <c r="I906" s="12"/>
      <c r="J906" s="12"/>
      <c r="K906" s="27"/>
      <c r="L906" s="12"/>
      <c r="M906" s="12"/>
      <c r="N906" s="12"/>
      <c r="O906" s="27"/>
      <c r="P906" s="27"/>
      <c r="Q906" s="27"/>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row>
    <row r="907" spans="1:42" ht="15.75" customHeight="1" x14ac:dyDescent="0.2">
      <c r="A907" s="12"/>
      <c r="B907" s="12"/>
      <c r="C907" s="12"/>
      <c r="D907" s="12"/>
      <c r="E907" s="12"/>
      <c r="F907" s="12"/>
      <c r="G907" s="12"/>
      <c r="H907" s="12"/>
      <c r="I907" s="12"/>
      <c r="J907" s="12"/>
      <c r="K907" s="27"/>
      <c r="L907" s="12"/>
      <c r="M907" s="12"/>
      <c r="N907" s="12"/>
      <c r="O907" s="27"/>
      <c r="P907" s="27"/>
      <c r="Q907" s="27"/>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row>
    <row r="908" spans="1:42" ht="15.75" customHeight="1" x14ac:dyDescent="0.2">
      <c r="A908" s="12"/>
      <c r="B908" s="12"/>
      <c r="C908" s="12"/>
      <c r="D908" s="12"/>
      <c r="E908" s="12"/>
      <c r="F908" s="12"/>
      <c r="G908" s="12"/>
      <c r="H908" s="12"/>
      <c r="I908" s="12"/>
      <c r="J908" s="12"/>
      <c r="K908" s="27"/>
      <c r="L908" s="12"/>
      <c r="M908" s="12"/>
      <c r="N908" s="12"/>
      <c r="O908" s="27"/>
      <c r="P908" s="27"/>
      <c r="Q908" s="27"/>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row>
    <row r="909" spans="1:42" ht="15.75" customHeight="1" x14ac:dyDescent="0.2">
      <c r="A909" s="12"/>
      <c r="B909" s="12"/>
      <c r="C909" s="12"/>
      <c r="D909" s="12"/>
      <c r="E909" s="12"/>
      <c r="F909" s="12"/>
      <c r="G909" s="12"/>
      <c r="H909" s="12"/>
      <c r="I909" s="12"/>
      <c r="J909" s="12"/>
      <c r="K909" s="27"/>
      <c r="L909" s="12"/>
      <c r="M909" s="12"/>
      <c r="N909" s="12"/>
      <c r="O909" s="27"/>
      <c r="P909" s="27"/>
      <c r="Q909" s="27"/>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row>
    <row r="910" spans="1:42" ht="15.75" customHeight="1" x14ac:dyDescent="0.2">
      <c r="A910" s="12"/>
      <c r="B910" s="12"/>
      <c r="C910" s="12"/>
      <c r="D910" s="12"/>
      <c r="E910" s="12"/>
      <c r="F910" s="12"/>
      <c r="G910" s="12"/>
      <c r="H910" s="12"/>
      <c r="I910" s="12"/>
      <c r="J910" s="12"/>
      <c r="K910" s="27"/>
      <c r="L910" s="12"/>
      <c r="M910" s="12"/>
      <c r="N910" s="12"/>
      <c r="O910" s="27"/>
      <c r="P910" s="27"/>
      <c r="Q910" s="27"/>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row>
    <row r="911" spans="1:42" ht="15.75" customHeight="1" x14ac:dyDescent="0.2">
      <c r="A911" s="12"/>
      <c r="B911" s="12"/>
      <c r="C911" s="12"/>
      <c r="D911" s="12"/>
      <c r="E911" s="12"/>
      <c r="F911" s="12"/>
      <c r="G911" s="12"/>
      <c r="H911" s="12"/>
      <c r="I911" s="12"/>
      <c r="J911" s="12"/>
      <c r="K911" s="27"/>
      <c r="L911" s="12"/>
      <c r="M911" s="12"/>
      <c r="N911" s="12"/>
      <c r="O911" s="27"/>
      <c r="P911" s="27"/>
      <c r="Q911" s="27"/>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row>
    <row r="912" spans="1:42" ht="15.75" customHeight="1" x14ac:dyDescent="0.2">
      <c r="A912" s="12"/>
      <c r="B912" s="12"/>
      <c r="C912" s="12"/>
      <c r="D912" s="12"/>
      <c r="E912" s="12"/>
      <c r="F912" s="12"/>
      <c r="G912" s="12"/>
      <c r="H912" s="12"/>
      <c r="I912" s="12"/>
      <c r="J912" s="12"/>
      <c r="K912" s="27"/>
      <c r="L912" s="12"/>
      <c r="M912" s="12"/>
      <c r="N912" s="12"/>
      <c r="O912" s="27"/>
      <c r="P912" s="27"/>
      <c r="Q912" s="27"/>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row>
    <row r="913" spans="1:42" ht="15.75" customHeight="1" x14ac:dyDescent="0.2">
      <c r="A913" s="12"/>
      <c r="B913" s="12"/>
      <c r="C913" s="12"/>
      <c r="D913" s="12"/>
      <c r="E913" s="12"/>
      <c r="F913" s="12"/>
      <c r="G913" s="12"/>
      <c r="H913" s="12"/>
      <c r="I913" s="12"/>
      <c r="J913" s="12"/>
      <c r="K913" s="27"/>
      <c r="L913" s="12"/>
      <c r="M913" s="12"/>
      <c r="N913" s="12"/>
      <c r="O913" s="27"/>
      <c r="P913" s="27"/>
      <c r="Q913" s="27"/>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row>
    <row r="914" spans="1:42" ht="15.75" customHeight="1" x14ac:dyDescent="0.2">
      <c r="A914" s="12"/>
      <c r="B914" s="12"/>
      <c r="C914" s="12"/>
      <c r="D914" s="12"/>
      <c r="E914" s="12"/>
      <c r="F914" s="12"/>
      <c r="G914" s="12"/>
      <c r="H914" s="12"/>
      <c r="I914" s="12"/>
      <c r="J914" s="12"/>
      <c r="K914" s="27"/>
      <c r="L914" s="12"/>
      <c r="M914" s="12"/>
      <c r="N914" s="12"/>
      <c r="O914" s="27"/>
      <c r="P914" s="27"/>
      <c r="Q914" s="27"/>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row>
    <row r="915" spans="1:42" ht="15.75" customHeight="1" x14ac:dyDescent="0.2">
      <c r="A915" s="12"/>
      <c r="B915" s="12"/>
      <c r="C915" s="12"/>
      <c r="D915" s="12"/>
      <c r="E915" s="12"/>
      <c r="F915" s="12"/>
      <c r="G915" s="12"/>
      <c r="H915" s="12"/>
      <c r="I915" s="12"/>
      <c r="J915" s="12"/>
      <c r="K915" s="27"/>
      <c r="L915" s="12"/>
      <c r="M915" s="12"/>
      <c r="N915" s="12"/>
      <c r="O915" s="27"/>
      <c r="P915" s="27"/>
      <c r="Q915" s="27"/>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row>
    <row r="916" spans="1:42" ht="15.75" customHeight="1" x14ac:dyDescent="0.2">
      <c r="A916" s="12"/>
      <c r="B916" s="12"/>
      <c r="C916" s="12"/>
      <c r="D916" s="12"/>
      <c r="E916" s="12"/>
      <c r="F916" s="12"/>
      <c r="G916" s="12"/>
      <c r="H916" s="12"/>
      <c r="I916" s="12"/>
      <c r="J916" s="12"/>
      <c r="K916" s="27"/>
      <c r="L916" s="12"/>
      <c r="M916" s="12"/>
      <c r="N916" s="12"/>
      <c r="O916" s="27"/>
      <c r="P916" s="27"/>
      <c r="Q916" s="27"/>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row>
    <row r="917" spans="1:42" ht="15.75" customHeight="1" x14ac:dyDescent="0.2">
      <c r="A917" s="12"/>
      <c r="B917" s="12"/>
      <c r="C917" s="12"/>
      <c r="D917" s="12"/>
      <c r="E917" s="12"/>
      <c r="F917" s="12"/>
      <c r="G917" s="12"/>
      <c r="H917" s="12"/>
      <c r="I917" s="12"/>
      <c r="J917" s="12"/>
      <c r="K917" s="27"/>
      <c r="L917" s="12"/>
      <c r="M917" s="12"/>
      <c r="N917" s="12"/>
      <c r="O917" s="27"/>
      <c r="P917" s="27"/>
      <c r="Q917" s="27"/>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row>
    <row r="918" spans="1:42" ht="15.75" customHeight="1" x14ac:dyDescent="0.2">
      <c r="A918" s="12"/>
      <c r="B918" s="12"/>
      <c r="C918" s="12"/>
      <c r="D918" s="12"/>
      <c r="E918" s="12"/>
      <c r="F918" s="12"/>
      <c r="G918" s="12"/>
      <c r="H918" s="12"/>
      <c r="I918" s="12"/>
      <c r="J918" s="12"/>
      <c r="K918" s="27"/>
      <c r="L918" s="12"/>
      <c r="M918" s="12"/>
      <c r="N918" s="12"/>
      <c r="O918" s="27"/>
      <c r="P918" s="27"/>
      <c r="Q918" s="27"/>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row>
    <row r="919" spans="1:42" ht="15.75" customHeight="1" x14ac:dyDescent="0.2">
      <c r="A919" s="12"/>
      <c r="B919" s="12"/>
      <c r="C919" s="12"/>
      <c r="D919" s="12"/>
      <c r="E919" s="12"/>
      <c r="F919" s="12"/>
      <c r="G919" s="12"/>
      <c r="H919" s="12"/>
      <c r="I919" s="12"/>
      <c r="J919" s="12"/>
      <c r="K919" s="27"/>
      <c r="L919" s="12"/>
      <c r="M919" s="12"/>
      <c r="N919" s="12"/>
      <c r="O919" s="27"/>
      <c r="P919" s="27"/>
      <c r="Q919" s="27"/>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row>
    <row r="920" spans="1:42" ht="15.75" customHeight="1" x14ac:dyDescent="0.2">
      <c r="A920" s="12"/>
      <c r="B920" s="12"/>
      <c r="C920" s="12"/>
      <c r="D920" s="12"/>
      <c r="E920" s="12"/>
      <c r="F920" s="12"/>
      <c r="G920" s="12"/>
      <c r="H920" s="12"/>
      <c r="I920" s="12"/>
      <c r="J920" s="12"/>
      <c r="K920" s="27"/>
      <c r="L920" s="12"/>
      <c r="M920" s="12"/>
      <c r="N920" s="12"/>
      <c r="O920" s="27"/>
      <c r="P920" s="27"/>
      <c r="Q920" s="27"/>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row>
    <row r="921" spans="1:42" ht="15.75" customHeight="1" x14ac:dyDescent="0.2">
      <c r="A921" s="12"/>
      <c r="B921" s="12"/>
      <c r="C921" s="12"/>
      <c r="D921" s="12"/>
      <c r="E921" s="12"/>
      <c r="F921" s="12"/>
      <c r="G921" s="12"/>
      <c r="H921" s="12"/>
      <c r="I921" s="12"/>
      <c r="J921" s="12"/>
      <c r="K921" s="27"/>
      <c r="L921" s="12"/>
      <c r="M921" s="12"/>
      <c r="N921" s="12"/>
      <c r="O921" s="27"/>
      <c r="P921" s="27"/>
      <c r="Q921" s="27"/>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row>
    <row r="922" spans="1:42" ht="15.75" customHeight="1" x14ac:dyDescent="0.2">
      <c r="A922" s="12"/>
      <c r="B922" s="12"/>
      <c r="C922" s="12"/>
      <c r="D922" s="12"/>
      <c r="E922" s="12"/>
      <c r="F922" s="12"/>
      <c r="G922" s="12"/>
      <c r="H922" s="12"/>
      <c r="I922" s="12"/>
      <c r="J922" s="12"/>
      <c r="K922" s="27"/>
      <c r="L922" s="12"/>
      <c r="M922" s="12"/>
      <c r="N922" s="12"/>
      <c r="O922" s="27"/>
      <c r="P922" s="27"/>
      <c r="Q922" s="27"/>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row>
    <row r="923" spans="1:42" ht="15.75" customHeight="1" x14ac:dyDescent="0.2">
      <c r="A923" s="12"/>
      <c r="B923" s="12"/>
      <c r="C923" s="12"/>
      <c r="D923" s="12"/>
      <c r="E923" s="12"/>
      <c r="F923" s="12"/>
      <c r="G923" s="12"/>
      <c r="H923" s="12"/>
      <c r="I923" s="12"/>
      <c r="J923" s="12"/>
      <c r="K923" s="27"/>
      <c r="L923" s="12"/>
      <c r="M923" s="12"/>
      <c r="N923" s="12"/>
      <c r="O923" s="27"/>
      <c r="P923" s="27"/>
      <c r="Q923" s="27"/>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row>
    <row r="924" spans="1:42" ht="15.75" customHeight="1" x14ac:dyDescent="0.2">
      <c r="A924" s="12"/>
      <c r="B924" s="12"/>
      <c r="C924" s="12"/>
      <c r="D924" s="12"/>
      <c r="E924" s="12"/>
      <c r="F924" s="12"/>
      <c r="G924" s="12"/>
      <c r="H924" s="12"/>
      <c r="I924" s="12"/>
      <c r="J924" s="12"/>
      <c r="K924" s="27"/>
      <c r="L924" s="12"/>
      <c r="M924" s="12"/>
      <c r="N924" s="12"/>
      <c r="O924" s="27"/>
      <c r="P924" s="27"/>
      <c r="Q924" s="27"/>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row>
    <row r="925" spans="1:42" ht="15.75" customHeight="1" x14ac:dyDescent="0.2">
      <c r="A925" s="12"/>
      <c r="B925" s="12"/>
      <c r="C925" s="12"/>
      <c r="D925" s="12"/>
      <c r="E925" s="12"/>
      <c r="F925" s="12"/>
      <c r="G925" s="12"/>
      <c r="H925" s="12"/>
      <c r="I925" s="12"/>
      <c r="J925" s="12"/>
      <c r="K925" s="27"/>
      <c r="L925" s="12"/>
      <c r="M925" s="12"/>
      <c r="N925" s="12"/>
      <c r="O925" s="27"/>
      <c r="P925" s="27"/>
      <c r="Q925" s="27"/>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row>
    <row r="926" spans="1:42" ht="15.75" customHeight="1" x14ac:dyDescent="0.2">
      <c r="A926" s="12"/>
      <c r="B926" s="12"/>
      <c r="C926" s="12"/>
      <c r="D926" s="12"/>
      <c r="E926" s="12"/>
      <c r="F926" s="12"/>
      <c r="G926" s="12"/>
      <c r="H926" s="12"/>
      <c r="I926" s="12"/>
      <c r="J926" s="12"/>
      <c r="K926" s="27"/>
      <c r="L926" s="12"/>
      <c r="M926" s="12"/>
      <c r="N926" s="12"/>
      <c r="O926" s="27"/>
      <c r="P926" s="27"/>
      <c r="Q926" s="27"/>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row>
    <row r="927" spans="1:42" ht="15.75" customHeight="1" x14ac:dyDescent="0.2">
      <c r="A927" s="12"/>
      <c r="B927" s="12"/>
      <c r="C927" s="12"/>
      <c r="D927" s="12"/>
      <c r="E927" s="12"/>
      <c r="F927" s="12"/>
      <c r="G927" s="12"/>
      <c r="H927" s="12"/>
      <c r="I927" s="12"/>
      <c r="J927" s="12"/>
      <c r="K927" s="27"/>
      <c r="L927" s="12"/>
      <c r="M927" s="12"/>
      <c r="N927" s="12"/>
      <c r="O927" s="27"/>
      <c r="P927" s="27"/>
      <c r="Q927" s="27"/>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row>
    <row r="928" spans="1:42" ht="15.75" customHeight="1" x14ac:dyDescent="0.2">
      <c r="A928" s="12"/>
      <c r="B928" s="12"/>
      <c r="C928" s="12"/>
      <c r="D928" s="12"/>
      <c r="E928" s="12"/>
      <c r="F928" s="12"/>
      <c r="G928" s="12"/>
      <c r="H928" s="12"/>
      <c r="I928" s="12"/>
      <c r="J928" s="12"/>
      <c r="K928" s="27"/>
      <c r="L928" s="12"/>
      <c r="M928" s="12"/>
      <c r="N928" s="12"/>
      <c r="O928" s="27"/>
      <c r="P928" s="27"/>
      <c r="Q928" s="27"/>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row>
    <row r="929" spans="1:42" ht="15.75" customHeight="1" x14ac:dyDescent="0.2">
      <c r="A929" s="12"/>
      <c r="B929" s="12"/>
      <c r="C929" s="12"/>
      <c r="D929" s="12"/>
      <c r="E929" s="12"/>
      <c r="F929" s="12"/>
      <c r="G929" s="12"/>
      <c r="H929" s="12"/>
      <c r="I929" s="12"/>
      <c r="J929" s="12"/>
      <c r="K929" s="27"/>
      <c r="L929" s="12"/>
      <c r="M929" s="12"/>
      <c r="N929" s="12"/>
      <c r="O929" s="27"/>
      <c r="P929" s="27"/>
      <c r="Q929" s="27"/>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row>
    <row r="930" spans="1:42" ht="15.75" customHeight="1" x14ac:dyDescent="0.2">
      <c r="A930" s="12"/>
      <c r="B930" s="12"/>
      <c r="C930" s="12"/>
      <c r="D930" s="12"/>
      <c r="E930" s="12"/>
      <c r="F930" s="12"/>
      <c r="G930" s="12"/>
      <c r="H930" s="12"/>
      <c r="I930" s="12"/>
      <c r="J930" s="12"/>
      <c r="K930" s="27"/>
      <c r="L930" s="12"/>
      <c r="M930" s="12"/>
      <c r="N930" s="12"/>
      <c r="O930" s="27"/>
      <c r="P930" s="27"/>
      <c r="Q930" s="27"/>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row>
    <row r="931" spans="1:42" ht="15.75" customHeight="1" x14ac:dyDescent="0.2">
      <c r="A931" s="12"/>
      <c r="B931" s="12"/>
      <c r="C931" s="12"/>
      <c r="D931" s="12"/>
      <c r="E931" s="12"/>
      <c r="F931" s="12"/>
      <c r="G931" s="12"/>
      <c r="H931" s="12"/>
      <c r="I931" s="12"/>
      <c r="J931" s="12"/>
      <c r="K931" s="27"/>
      <c r="L931" s="12"/>
      <c r="M931" s="12"/>
      <c r="N931" s="12"/>
      <c r="O931" s="27"/>
      <c r="P931" s="27"/>
      <c r="Q931" s="27"/>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row>
    <row r="932" spans="1:42" ht="15.75" customHeight="1" x14ac:dyDescent="0.2">
      <c r="A932" s="12"/>
      <c r="B932" s="12"/>
      <c r="C932" s="12"/>
      <c r="D932" s="12"/>
      <c r="E932" s="12"/>
      <c r="F932" s="12"/>
      <c r="G932" s="12"/>
      <c r="H932" s="12"/>
      <c r="I932" s="12"/>
      <c r="J932" s="12"/>
      <c r="K932" s="27"/>
      <c r="L932" s="12"/>
      <c r="M932" s="12"/>
      <c r="N932" s="12"/>
      <c r="O932" s="27"/>
      <c r="P932" s="27"/>
      <c r="Q932" s="27"/>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row>
    <row r="933" spans="1:42" ht="15.75" customHeight="1" x14ac:dyDescent="0.2">
      <c r="A933" s="12"/>
      <c r="B933" s="12"/>
      <c r="C933" s="12"/>
      <c r="D933" s="12"/>
      <c r="E933" s="12"/>
      <c r="F933" s="12"/>
      <c r="G933" s="12"/>
      <c r="H933" s="12"/>
      <c r="I933" s="12"/>
      <c r="J933" s="12"/>
      <c r="K933" s="27"/>
      <c r="L933" s="12"/>
      <c r="M933" s="12"/>
      <c r="N933" s="12"/>
      <c r="O933" s="27"/>
      <c r="P933" s="27"/>
      <c r="Q933" s="27"/>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row>
    <row r="934" spans="1:42" ht="15.75" customHeight="1" x14ac:dyDescent="0.2">
      <c r="A934" s="12"/>
      <c r="B934" s="12"/>
      <c r="C934" s="12"/>
      <c r="D934" s="12"/>
      <c r="E934" s="12"/>
      <c r="F934" s="12"/>
      <c r="G934" s="12"/>
      <c r="H934" s="12"/>
      <c r="I934" s="12"/>
      <c r="J934" s="12"/>
      <c r="K934" s="27"/>
      <c r="L934" s="12"/>
      <c r="M934" s="12"/>
      <c r="N934" s="12"/>
      <c r="O934" s="27"/>
      <c r="P934" s="27"/>
      <c r="Q934" s="27"/>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row>
    <row r="935" spans="1:42" ht="15.75" customHeight="1" x14ac:dyDescent="0.2">
      <c r="A935" s="12"/>
      <c r="B935" s="12"/>
      <c r="C935" s="12"/>
      <c r="D935" s="12"/>
      <c r="E935" s="12"/>
      <c r="F935" s="12"/>
      <c r="G935" s="12"/>
      <c r="H935" s="12"/>
      <c r="I935" s="12"/>
      <c r="J935" s="12"/>
      <c r="K935" s="27"/>
      <c r="L935" s="12"/>
      <c r="M935" s="12"/>
      <c r="N935" s="12"/>
      <c r="O935" s="27"/>
      <c r="P935" s="27"/>
      <c r="Q935" s="27"/>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row>
    <row r="936" spans="1:42" ht="15.75" customHeight="1" x14ac:dyDescent="0.2">
      <c r="A936" s="12"/>
      <c r="B936" s="12"/>
      <c r="C936" s="12"/>
      <c r="D936" s="12"/>
      <c r="E936" s="12"/>
      <c r="F936" s="12"/>
      <c r="G936" s="12"/>
      <c r="H936" s="12"/>
      <c r="I936" s="12"/>
      <c r="J936" s="12"/>
      <c r="K936" s="27"/>
      <c r="L936" s="12"/>
      <c r="M936" s="12"/>
      <c r="N936" s="12"/>
      <c r="O936" s="27"/>
      <c r="P936" s="27"/>
      <c r="Q936" s="27"/>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row>
    <row r="937" spans="1:42" ht="15.75" customHeight="1" x14ac:dyDescent="0.2">
      <c r="A937" s="12"/>
      <c r="B937" s="12"/>
      <c r="C937" s="12"/>
      <c r="D937" s="12"/>
      <c r="E937" s="12"/>
      <c r="F937" s="12"/>
      <c r="G937" s="12"/>
      <c r="H937" s="12"/>
      <c r="I937" s="12"/>
      <c r="J937" s="12"/>
      <c r="K937" s="27"/>
      <c r="L937" s="12"/>
      <c r="M937" s="12"/>
      <c r="N937" s="12"/>
      <c r="O937" s="27"/>
      <c r="P937" s="27"/>
      <c r="Q937" s="27"/>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row>
    <row r="938" spans="1:42" ht="15.75" customHeight="1" x14ac:dyDescent="0.2">
      <c r="A938" s="12"/>
      <c r="B938" s="12"/>
      <c r="C938" s="12"/>
      <c r="D938" s="12"/>
      <c r="E938" s="12"/>
      <c r="F938" s="12"/>
      <c r="G938" s="12"/>
      <c r="H938" s="12"/>
      <c r="I938" s="12"/>
      <c r="J938" s="12"/>
      <c r="K938" s="27"/>
      <c r="L938" s="12"/>
      <c r="M938" s="12"/>
      <c r="N938" s="12"/>
      <c r="O938" s="27"/>
      <c r="P938" s="27"/>
      <c r="Q938" s="27"/>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row>
    <row r="939" spans="1:42" ht="15.75" customHeight="1" x14ac:dyDescent="0.2">
      <c r="A939" s="12"/>
      <c r="B939" s="12"/>
      <c r="C939" s="12"/>
      <c r="D939" s="12"/>
      <c r="E939" s="12"/>
      <c r="F939" s="12"/>
      <c r="G939" s="12"/>
      <c r="H939" s="12"/>
      <c r="I939" s="12"/>
      <c r="J939" s="12"/>
      <c r="K939" s="27"/>
      <c r="L939" s="12"/>
      <c r="M939" s="12"/>
      <c r="N939" s="12"/>
      <c r="O939" s="27"/>
      <c r="P939" s="27"/>
      <c r="Q939" s="27"/>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row>
    <row r="940" spans="1:42" ht="15.75" customHeight="1" x14ac:dyDescent="0.2">
      <c r="A940" s="12"/>
      <c r="B940" s="12"/>
      <c r="C940" s="12"/>
      <c r="D940" s="12"/>
      <c r="E940" s="12"/>
      <c r="F940" s="12"/>
      <c r="G940" s="12"/>
      <c r="H940" s="12"/>
      <c r="I940" s="12"/>
      <c r="J940" s="12"/>
      <c r="K940" s="27"/>
      <c r="L940" s="12"/>
      <c r="M940" s="12"/>
      <c r="N940" s="12"/>
      <c r="O940" s="27"/>
      <c r="P940" s="27"/>
      <c r="Q940" s="27"/>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row>
    <row r="941" spans="1:42" ht="15.75" customHeight="1" x14ac:dyDescent="0.2">
      <c r="A941" s="12"/>
      <c r="B941" s="12"/>
      <c r="C941" s="12"/>
      <c r="D941" s="12"/>
      <c r="E941" s="12"/>
      <c r="F941" s="12"/>
      <c r="G941" s="12"/>
      <c r="H941" s="12"/>
      <c r="I941" s="12"/>
      <c r="J941" s="12"/>
      <c r="K941" s="27"/>
      <c r="L941" s="12"/>
      <c r="M941" s="12"/>
      <c r="N941" s="12"/>
      <c r="O941" s="27"/>
      <c r="P941" s="27"/>
      <c r="Q941" s="27"/>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row>
    <row r="942" spans="1:42" ht="15.75" customHeight="1" x14ac:dyDescent="0.2">
      <c r="A942" s="12"/>
      <c r="B942" s="12"/>
      <c r="C942" s="12"/>
      <c r="D942" s="12"/>
      <c r="E942" s="12"/>
      <c r="F942" s="12"/>
      <c r="G942" s="12"/>
      <c r="H942" s="12"/>
      <c r="I942" s="12"/>
      <c r="J942" s="12"/>
      <c r="K942" s="27"/>
      <c r="L942" s="12"/>
      <c r="M942" s="12"/>
      <c r="N942" s="12"/>
      <c r="O942" s="27"/>
      <c r="P942" s="27"/>
      <c r="Q942" s="27"/>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row>
    <row r="943" spans="1:42" ht="15.75" customHeight="1" x14ac:dyDescent="0.2">
      <c r="A943" s="12"/>
      <c r="B943" s="12"/>
      <c r="C943" s="12"/>
      <c r="D943" s="12"/>
      <c r="E943" s="12"/>
      <c r="F943" s="12"/>
      <c r="G943" s="12"/>
      <c r="H943" s="12"/>
      <c r="I943" s="12"/>
      <c r="J943" s="12"/>
      <c r="K943" s="27"/>
      <c r="L943" s="12"/>
      <c r="M943" s="12"/>
      <c r="N943" s="12"/>
      <c r="O943" s="27"/>
      <c r="P943" s="27"/>
      <c r="Q943" s="27"/>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row>
    <row r="944" spans="1:42" ht="15.75" customHeight="1" x14ac:dyDescent="0.2">
      <c r="A944" s="12"/>
      <c r="B944" s="12"/>
      <c r="C944" s="12"/>
      <c r="D944" s="12"/>
      <c r="E944" s="12"/>
      <c r="F944" s="12"/>
      <c r="G944" s="12"/>
      <c r="H944" s="12"/>
      <c r="I944" s="12"/>
      <c r="J944" s="12"/>
      <c r="K944" s="27"/>
      <c r="L944" s="12"/>
      <c r="M944" s="12"/>
      <c r="N944" s="12"/>
      <c r="O944" s="27"/>
      <c r="P944" s="27"/>
      <c r="Q944" s="27"/>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row>
    <row r="945" spans="1:42" ht="15.75" customHeight="1" x14ac:dyDescent="0.2">
      <c r="A945" s="12"/>
      <c r="B945" s="12"/>
      <c r="C945" s="12"/>
      <c r="D945" s="12"/>
      <c r="E945" s="12"/>
      <c r="F945" s="12"/>
      <c r="G945" s="12"/>
      <c r="H945" s="12"/>
      <c r="I945" s="12"/>
      <c r="J945" s="12"/>
      <c r="K945" s="27"/>
      <c r="L945" s="12"/>
      <c r="M945" s="12"/>
      <c r="N945" s="12"/>
      <c r="O945" s="27"/>
      <c r="P945" s="27"/>
      <c r="Q945" s="27"/>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row>
    <row r="946" spans="1:42" ht="15.75" customHeight="1" x14ac:dyDescent="0.2">
      <c r="A946" s="12"/>
      <c r="B946" s="12"/>
      <c r="C946" s="12"/>
      <c r="D946" s="12"/>
      <c r="E946" s="12"/>
      <c r="F946" s="12"/>
      <c r="G946" s="12"/>
      <c r="H946" s="12"/>
      <c r="I946" s="12"/>
      <c r="J946" s="12"/>
      <c r="K946" s="27"/>
      <c r="L946" s="12"/>
      <c r="M946" s="12"/>
      <c r="N946" s="12"/>
      <c r="O946" s="27"/>
      <c r="P946" s="27"/>
      <c r="Q946" s="27"/>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row>
    <row r="947" spans="1:42" ht="15.75" customHeight="1" x14ac:dyDescent="0.2">
      <c r="A947" s="12"/>
      <c r="B947" s="12"/>
      <c r="C947" s="12"/>
      <c r="D947" s="12"/>
      <c r="E947" s="12"/>
      <c r="F947" s="12"/>
      <c r="G947" s="12"/>
      <c r="H947" s="12"/>
      <c r="I947" s="12"/>
      <c r="J947" s="12"/>
      <c r="K947" s="27"/>
      <c r="L947" s="12"/>
      <c r="M947" s="12"/>
      <c r="N947" s="12"/>
      <c r="O947" s="27"/>
      <c r="P947" s="27"/>
      <c r="Q947" s="27"/>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row>
    <row r="948" spans="1:42" ht="15.75" customHeight="1" x14ac:dyDescent="0.2">
      <c r="A948" s="12"/>
      <c r="B948" s="12"/>
      <c r="C948" s="12"/>
      <c r="D948" s="12"/>
      <c r="E948" s="12"/>
      <c r="F948" s="12"/>
      <c r="G948" s="12"/>
      <c r="H948" s="12"/>
      <c r="I948" s="12"/>
      <c r="J948" s="12"/>
      <c r="K948" s="27"/>
      <c r="L948" s="12"/>
      <c r="M948" s="12"/>
      <c r="N948" s="12"/>
      <c r="O948" s="27"/>
      <c r="P948" s="27"/>
      <c r="Q948" s="27"/>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row>
    <row r="949" spans="1:42" ht="15.75" customHeight="1" x14ac:dyDescent="0.2">
      <c r="A949" s="12"/>
      <c r="B949" s="12"/>
      <c r="C949" s="12"/>
      <c r="D949" s="12"/>
      <c r="E949" s="12"/>
      <c r="F949" s="12"/>
      <c r="G949" s="12"/>
      <c r="H949" s="12"/>
      <c r="I949" s="12"/>
      <c r="J949" s="12"/>
      <c r="K949" s="27"/>
      <c r="L949" s="12"/>
      <c r="M949" s="12"/>
      <c r="N949" s="12"/>
      <c r="O949" s="27"/>
      <c r="P949" s="27"/>
      <c r="Q949" s="27"/>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row>
    <row r="950" spans="1:42" ht="15.75" customHeight="1" x14ac:dyDescent="0.2">
      <c r="A950" s="12"/>
      <c r="B950" s="12"/>
      <c r="C950" s="12"/>
      <c r="D950" s="12"/>
      <c r="E950" s="12"/>
      <c r="F950" s="12"/>
      <c r="G950" s="12"/>
      <c r="H950" s="12"/>
      <c r="I950" s="12"/>
      <c r="J950" s="12"/>
      <c r="K950" s="27"/>
      <c r="L950" s="12"/>
      <c r="M950" s="12"/>
      <c r="N950" s="12"/>
      <c r="O950" s="27"/>
      <c r="P950" s="27"/>
      <c r="Q950" s="27"/>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row>
    <row r="951" spans="1:42" ht="15.75" customHeight="1" x14ac:dyDescent="0.2">
      <c r="A951" s="12"/>
      <c r="B951" s="12"/>
      <c r="C951" s="12"/>
      <c r="D951" s="12"/>
      <c r="E951" s="12"/>
      <c r="F951" s="12"/>
      <c r="G951" s="12"/>
      <c r="H951" s="12"/>
      <c r="I951" s="12"/>
      <c r="J951" s="12"/>
      <c r="K951" s="27"/>
      <c r="L951" s="12"/>
      <c r="M951" s="12"/>
      <c r="N951" s="12"/>
      <c r="O951" s="27"/>
      <c r="P951" s="27"/>
      <c r="Q951" s="27"/>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row>
    <row r="952" spans="1:42" ht="15.75" customHeight="1" x14ac:dyDescent="0.2">
      <c r="A952" s="12"/>
      <c r="B952" s="12"/>
      <c r="C952" s="12"/>
      <c r="D952" s="12"/>
      <c r="E952" s="12"/>
      <c r="F952" s="12"/>
      <c r="G952" s="12"/>
      <c r="H952" s="12"/>
      <c r="I952" s="12"/>
      <c r="J952" s="12"/>
      <c r="K952" s="27"/>
      <c r="L952" s="12"/>
      <c r="M952" s="12"/>
      <c r="N952" s="12"/>
      <c r="O952" s="27"/>
      <c r="P952" s="27"/>
      <c r="Q952" s="27"/>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row>
    <row r="953" spans="1:42" ht="15.75" customHeight="1" x14ac:dyDescent="0.2">
      <c r="A953" s="12"/>
      <c r="B953" s="12"/>
      <c r="C953" s="12"/>
      <c r="D953" s="12"/>
      <c r="E953" s="12"/>
      <c r="F953" s="12"/>
      <c r="G953" s="12"/>
      <c r="H953" s="12"/>
      <c r="I953" s="12"/>
      <c r="J953" s="12"/>
      <c r="K953" s="27"/>
      <c r="L953" s="12"/>
      <c r="M953" s="12"/>
      <c r="N953" s="12"/>
      <c r="O953" s="27"/>
      <c r="P953" s="27"/>
      <c r="Q953" s="27"/>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row>
    <row r="954" spans="1:42" ht="15.75" customHeight="1" x14ac:dyDescent="0.2">
      <c r="A954" s="12"/>
      <c r="B954" s="12"/>
      <c r="C954" s="12"/>
      <c r="D954" s="12"/>
      <c r="E954" s="12"/>
      <c r="F954" s="12"/>
      <c r="G954" s="12"/>
      <c r="H954" s="12"/>
      <c r="I954" s="12"/>
      <c r="J954" s="12"/>
      <c r="K954" s="27"/>
      <c r="L954" s="12"/>
      <c r="M954" s="12"/>
      <c r="N954" s="12"/>
      <c r="O954" s="27"/>
      <c r="P954" s="27"/>
      <c r="Q954" s="27"/>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row>
    <row r="955" spans="1:42" ht="15.75" customHeight="1" x14ac:dyDescent="0.2">
      <c r="A955" s="12"/>
      <c r="B955" s="12"/>
      <c r="C955" s="12"/>
      <c r="D955" s="12"/>
      <c r="E955" s="12"/>
      <c r="F955" s="12"/>
      <c r="G955" s="12"/>
      <c r="H955" s="12"/>
      <c r="I955" s="12"/>
      <c r="J955" s="12"/>
      <c r="K955" s="27"/>
      <c r="L955" s="12"/>
      <c r="M955" s="12"/>
      <c r="N955" s="12"/>
      <c r="O955" s="27"/>
      <c r="P955" s="27"/>
      <c r="Q955" s="27"/>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row>
    <row r="956" spans="1:42" ht="15.75" customHeight="1" x14ac:dyDescent="0.2">
      <c r="A956" s="12"/>
      <c r="B956" s="12"/>
      <c r="C956" s="12"/>
      <c r="D956" s="12"/>
      <c r="E956" s="12"/>
      <c r="F956" s="12"/>
      <c r="G956" s="12"/>
      <c r="H956" s="12"/>
      <c r="I956" s="12"/>
      <c r="J956" s="12"/>
      <c r="K956" s="27"/>
      <c r="L956" s="12"/>
      <c r="M956" s="12"/>
      <c r="N956" s="12"/>
      <c r="O956" s="27"/>
      <c r="P956" s="27"/>
      <c r="Q956" s="27"/>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row>
    <row r="957" spans="1:42" ht="15.75" customHeight="1" x14ac:dyDescent="0.2">
      <c r="A957" s="12"/>
      <c r="B957" s="12"/>
      <c r="C957" s="12"/>
      <c r="D957" s="12"/>
      <c r="E957" s="12"/>
      <c r="F957" s="12"/>
      <c r="G957" s="12"/>
      <c r="H957" s="12"/>
      <c r="I957" s="12"/>
      <c r="J957" s="12"/>
      <c r="K957" s="27"/>
      <c r="L957" s="12"/>
      <c r="M957" s="12"/>
      <c r="N957" s="12"/>
      <c r="O957" s="27"/>
      <c r="P957" s="27"/>
      <c r="Q957" s="27"/>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row>
    <row r="958" spans="1:42" ht="15.75" customHeight="1" x14ac:dyDescent="0.2">
      <c r="A958" s="12"/>
      <c r="B958" s="12"/>
      <c r="C958" s="12"/>
      <c r="D958" s="12"/>
      <c r="E958" s="12"/>
      <c r="F958" s="12"/>
      <c r="G958" s="12"/>
      <c r="H958" s="12"/>
      <c r="I958" s="12"/>
      <c r="J958" s="12"/>
      <c r="K958" s="27"/>
      <c r="L958" s="12"/>
      <c r="M958" s="12"/>
      <c r="N958" s="12"/>
      <c r="O958" s="27"/>
      <c r="P958" s="27"/>
      <c r="Q958" s="27"/>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row>
    <row r="959" spans="1:42" ht="15.75" customHeight="1" x14ac:dyDescent="0.2">
      <c r="A959" s="12"/>
      <c r="B959" s="12"/>
      <c r="C959" s="12"/>
      <c r="D959" s="12"/>
      <c r="E959" s="12"/>
      <c r="F959" s="12"/>
      <c r="G959" s="12"/>
      <c r="H959" s="12"/>
      <c r="I959" s="12"/>
      <c r="J959" s="12"/>
      <c r="K959" s="27"/>
      <c r="L959" s="12"/>
      <c r="M959" s="12"/>
      <c r="N959" s="12"/>
      <c r="O959" s="27"/>
      <c r="P959" s="27"/>
      <c r="Q959" s="27"/>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row>
    <row r="960" spans="1:42" ht="15.75" customHeight="1" x14ac:dyDescent="0.2">
      <c r="A960" s="12"/>
      <c r="B960" s="12"/>
      <c r="C960" s="12"/>
      <c r="D960" s="12"/>
      <c r="E960" s="12"/>
      <c r="F960" s="12"/>
      <c r="G960" s="12"/>
      <c r="H960" s="12"/>
      <c r="I960" s="12"/>
      <c r="J960" s="12"/>
      <c r="K960" s="27"/>
      <c r="L960" s="12"/>
      <c r="M960" s="12"/>
      <c r="N960" s="12"/>
      <c r="O960" s="27"/>
      <c r="P960" s="27"/>
      <c r="Q960" s="27"/>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row>
    <row r="961" spans="1:42" ht="15.75" customHeight="1" x14ac:dyDescent="0.2">
      <c r="A961" s="12"/>
      <c r="B961" s="12"/>
      <c r="C961" s="12"/>
      <c r="D961" s="12"/>
      <c r="E961" s="12"/>
      <c r="F961" s="12"/>
      <c r="G961" s="12"/>
      <c r="H961" s="12"/>
      <c r="I961" s="12"/>
      <c r="J961" s="12"/>
      <c r="K961" s="27"/>
      <c r="L961" s="12"/>
      <c r="M961" s="12"/>
      <c r="N961" s="12"/>
      <c r="O961" s="27"/>
      <c r="P961" s="27"/>
      <c r="Q961" s="27"/>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row>
    <row r="962" spans="1:42" ht="15.75" customHeight="1" x14ac:dyDescent="0.2">
      <c r="A962" s="12"/>
      <c r="B962" s="12"/>
      <c r="C962" s="12"/>
      <c r="D962" s="12"/>
      <c r="E962" s="12"/>
      <c r="F962" s="12"/>
      <c r="G962" s="12"/>
      <c r="H962" s="12"/>
      <c r="I962" s="12"/>
      <c r="J962" s="12"/>
      <c r="K962" s="27"/>
      <c r="L962" s="12"/>
      <c r="M962" s="12"/>
      <c r="N962" s="12"/>
      <c r="O962" s="27"/>
      <c r="P962" s="27"/>
      <c r="Q962" s="27"/>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row>
    <row r="963" spans="1:42" ht="15.75" customHeight="1" x14ac:dyDescent="0.2">
      <c r="A963" s="12"/>
      <c r="B963" s="12"/>
      <c r="C963" s="12"/>
      <c r="D963" s="12"/>
      <c r="E963" s="12"/>
      <c r="F963" s="12"/>
      <c r="G963" s="12"/>
      <c r="H963" s="12"/>
      <c r="I963" s="12"/>
      <c r="J963" s="12"/>
      <c r="K963" s="27"/>
      <c r="L963" s="12"/>
      <c r="M963" s="12"/>
      <c r="N963" s="12"/>
      <c r="O963" s="27"/>
      <c r="P963" s="27"/>
      <c r="Q963" s="27"/>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row>
    <row r="964" spans="1:42" ht="15.75" customHeight="1" x14ac:dyDescent="0.2">
      <c r="A964" s="12"/>
      <c r="B964" s="12"/>
      <c r="C964" s="12"/>
      <c r="D964" s="12"/>
      <c r="E964" s="12"/>
      <c r="F964" s="12"/>
      <c r="G964" s="12"/>
      <c r="H964" s="12"/>
      <c r="I964" s="12"/>
      <c r="J964" s="12"/>
      <c r="K964" s="27"/>
      <c r="L964" s="12"/>
      <c r="M964" s="12"/>
      <c r="N964" s="12"/>
      <c r="O964" s="27"/>
      <c r="P964" s="27"/>
      <c r="Q964" s="27"/>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row>
    <row r="965" spans="1:42" ht="15.75" customHeight="1" x14ac:dyDescent="0.2">
      <c r="A965" s="12"/>
      <c r="B965" s="12"/>
      <c r="C965" s="12"/>
      <c r="D965" s="12"/>
      <c r="E965" s="12"/>
      <c r="F965" s="12"/>
      <c r="G965" s="12"/>
      <c r="H965" s="12"/>
      <c r="I965" s="12"/>
      <c r="J965" s="12"/>
      <c r="K965" s="27"/>
      <c r="L965" s="12"/>
      <c r="M965" s="12"/>
      <c r="N965" s="12"/>
      <c r="O965" s="27"/>
      <c r="P965" s="27"/>
      <c r="Q965" s="27"/>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row>
    <row r="966" spans="1:42" ht="15.75" customHeight="1" x14ac:dyDescent="0.2">
      <c r="A966" s="12"/>
      <c r="B966" s="12"/>
      <c r="C966" s="12"/>
      <c r="D966" s="12"/>
      <c r="E966" s="12"/>
      <c r="F966" s="12"/>
      <c r="G966" s="12"/>
      <c r="H966" s="12"/>
      <c r="I966" s="12"/>
      <c r="J966" s="12"/>
      <c r="K966" s="27"/>
      <c r="L966" s="12"/>
      <c r="M966" s="12"/>
      <c r="N966" s="12"/>
      <c r="O966" s="27"/>
      <c r="P966" s="27"/>
      <c r="Q966" s="27"/>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row>
    <row r="967" spans="1:42" ht="15.75" customHeight="1" x14ac:dyDescent="0.2">
      <c r="A967" s="12"/>
      <c r="B967" s="12"/>
      <c r="C967" s="12"/>
      <c r="D967" s="12"/>
      <c r="E967" s="12"/>
      <c r="F967" s="12"/>
      <c r="G967" s="12"/>
      <c r="H967" s="12"/>
      <c r="I967" s="12"/>
      <c r="J967" s="12"/>
      <c r="K967" s="27"/>
      <c r="L967" s="12"/>
      <c r="M967" s="12"/>
      <c r="N967" s="12"/>
      <c r="O967" s="27"/>
      <c r="P967" s="27"/>
      <c r="Q967" s="27"/>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row>
    <row r="968" spans="1:42" ht="15.75" customHeight="1" x14ac:dyDescent="0.2">
      <c r="A968" s="12"/>
      <c r="B968" s="12"/>
      <c r="C968" s="12"/>
      <c r="D968" s="12"/>
      <c r="E968" s="12"/>
      <c r="F968" s="12"/>
      <c r="G968" s="12"/>
      <c r="H968" s="12"/>
      <c r="I968" s="12"/>
      <c r="J968" s="12"/>
      <c r="K968" s="27"/>
      <c r="L968" s="12"/>
      <c r="M968" s="12"/>
      <c r="N968" s="12"/>
      <c r="O968" s="27"/>
      <c r="P968" s="27"/>
      <c r="Q968" s="27"/>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row>
    <row r="969" spans="1:42" ht="15.75" customHeight="1" x14ac:dyDescent="0.2">
      <c r="A969" s="12"/>
      <c r="B969" s="12"/>
      <c r="C969" s="12"/>
      <c r="D969" s="12"/>
      <c r="E969" s="12"/>
      <c r="F969" s="12"/>
      <c r="G969" s="12"/>
      <c r="H969" s="12"/>
      <c r="I969" s="12"/>
      <c r="J969" s="12"/>
      <c r="K969" s="27"/>
      <c r="L969" s="12"/>
      <c r="M969" s="12"/>
      <c r="N969" s="12"/>
      <c r="O969" s="27"/>
      <c r="P969" s="27"/>
      <c r="Q969" s="27"/>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row>
    <row r="970" spans="1:42" ht="15.75" customHeight="1" x14ac:dyDescent="0.2">
      <c r="A970" s="12"/>
      <c r="B970" s="12"/>
      <c r="C970" s="12"/>
      <c r="D970" s="12"/>
      <c r="E970" s="12"/>
      <c r="F970" s="12"/>
      <c r="G970" s="12"/>
      <c r="H970" s="12"/>
      <c r="I970" s="12"/>
      <c r="J970" s="12"/>
      <c r="K970" s="27"/>
      <c r="L970" s="12"/>
      <c r="M970" s="12"/>
      <c r="N970" s="12"/>
      <c r="O970" s="27"/>
      <c r="P970" s="27"/>
      <c r="Q970" s="27"/>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row>
    <row r="971" spans="1:42" ht="15.75" customHeight="1" x14ac:dyDescent="0.2">
      <c r="A971" s="12"/>
      <c r="B971" s="12"/>
      <c r="C971" s="12"/>
      <c r="D971" s="12"/>
      <c r="E971" s="12"/>
      <c r="F971" s="12"/>
      <c r="G971" s="12"/>
      <c r="H971" s="12"/>
      <c r="I971" s="12"/>
      <c r="J971" s="12"/>
      <c r="K971" s="27"/>
      <c r="L971" s="12"/>
      <c r="M971" s="12"/>
      <c r="N971" s="12"/>
      <c r="O971" s="27"/>
      <c r="P971" s="27"/>
      <c r="Q971" s="27"/>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row>
    <row r="972" spans="1:42" ht="15.75" customHeight="1" x14ac:dyDescent="0.2">
      <c r="A972" s="12"/>
      <c r="B972" s="12"/>
      <c r="C972" s="12"/>
      <c r="D972" s="12"/>
      <c r="E972" s="12"/>
      <c r="F972" s="12"/>
      <c r="G972" s="12"/>
      <c r="H972" s="12"/>
      <c r="I972" s="12"/>
      <c r="J972" s="12"/>
      <c r="K972" s="27"/>
      <c r="L972" s="12"/>
      <c r="M972" s="12"/>
      <c r="N972" s="12"/>
      <c r="O972" s="27"/>
      <c r="P972" s="27"/>
      <c r="Q972" s="27"/>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row>
    <row r="973" spans="1:42" ht="15.75" customHeight="1" x14ac:dyDescent="0.2">
      <c r="A973" s="12"/>
      <c r="B973" s="12"/>
      <c r="C973" s="12"/>
      <c r="D973" s="12"/>
      <c r="E973" s="12"/>
      <c r="F973" s="12"/>
      <c r="G973" s="12"/>
      <c r="H973" s="12"/>
      <c r="I973" s="12"/>
      <c r="J973" s="12"/>
      <c r="K973" s="27"/>
      <c r="L973" s="12"/>
      <c r="M973" s="12"/>
      <c r="N973" s="12"/>
      <c r="O973" s="27"/>
      <c r="P973" s="27"/>
      <c r="Q973" s="27"/>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row>
    <row r="974" spans="1:42" ht="15.75" customHeight="1" x14ac:dyDescent="0.2">
      <c r="A974" s="12"/>
      <c r="B974" s="12"/>
      <c r="C974" s="12"/>
      <c r="D974" s="12"/>
      <c r="E974" s="12"/>
      <c r="F974" s="12"/>
      <c r="G974" s="12"/>
      <c r="H974" s="12"/>
      <c r="I974" s="12"/>
      <c r="J974" s="12"/>
      <c r="K974" s="27"/>
      <c r="L974" s="12"/>
      <c r="M974" s="12"/>
      <c r="N974" s="12"/>
      <c r="O974" s="27"/>
      <c r="P974" s="27"/>
      <c r="Q974" s="27"/>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row>
    <row r="975" spans="1:42" ht="15.75" customHeight="1" x14ac:dyDescent="0.2">
      <c r="A975" s="12"/>
      <c r="B975" s="12"/>
      <c r="C975" s="12"/>
      <c r="D975" s="12"/>
      <c r="E975" s="12"/>
      <c r="F975" s="12"/>
      <c r="G975" s="12"/>
      <c r="H975" s="12"/>
      <c r="I975" s="12"/>
      <c r="J975" s="12"/>
      <c r="K975" s="27"/>
      <c r="L975" s="12"/>
      <c r="M975" s="12"/>
      <c r="N975" s="12"/>
      <c r="O975" s="27"/>
      <c r="P975" s="27"/>
      <c r="Q975" s="27"/>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row>
    <row r="976" spans="1:42" ht="15.75" customHeight="1" x14ac:dyDescent="0.2">
      <c r="A976" s="12"/>
      <c r="B976" s="12"/>
      <c r="C976" s="12"/>
      <c r="D976" s="12"/>
      <c r="E976" s="12"/>
      <c r="F976" s="12"/>
      <c r="G976" s="12"/>
      <c r="H976" s="12"/>
      <c r="I976" s="12"/>
      <c r="J976" s="12"/>
      <c r="K976" s="27"/>
      <c r="L976" s="12"/>
      <c r="M976" s="12"/>
      <c r="N976" s="12"/>
      <c r="O976" s="27"/>
      <c r="P976" s="27"/>
      <c r="Q976" s="27"/>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row>
    <row r="977" spans="1:42" ht="15.75" customHeight="1" x14ac:dyDescent="0.2">
      <c r="A977" s="12"/>
      <c r="B977" s="12"/>
      <c r="C977" s="12"/>
      <c r="D977" s="12"/>
      <c r="E977" s="12"/>
      <c r="F977" s="12"/>
      <c r="G977" s="12"/>
      <c r="H977" s="12"/>
      <c r="I977" s="12"/>
      <c r="J977" s="12"/>
      <c r="K977" s="27"/>
      <c r="L977" s="12"/>
      <c r="M977" s="12"/>
      <c r="N977" s="12"/>
      <c r="O977" s="27"/>
      <c r="P977" s="27"/>
      <c r="Q977" s="27"/>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row>
    <row r="978" spans="1:42" ht="15.75" customHeight="1" x14ac:dyDescent="0.2">
      <c r="A978" s="12"/>
      <c r="B978" s="12"/>
      <c r="C978" s="12"/>
      <c r="D978" s="12"/>
      <c r="E978" s="12"/>
      <c r="F978" s="12"/>
      <c r="G978" s="12"/>
      <c r="H978" s="12"/>
      <c r="I978" s="12"/>
      <c r="J978" s="12"/>
      <c r="K978" s="27"/>
      <c r="L978" s="12"/>
      <c r="M978" s="12"/>
      <c r="N978" s="12"/>
      <c r="O978" s="27"/>
      <c r="P978" s="27"/>
      <c r="Q978" s="27"/>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row>
    <row r="979" spans="1:42" ht="15.75" customHeight="1" x14ac:dyDescent="0.2">
      <c r="A979" s="12"/>
      <c r="B979" s="12"/>
      <c r="C979" s="12"/>
      <c r="D979" s="12"/>
      <c r="E979" s="12"/>
      <c r="F979" s="12"/>
      <c r="G979" s="12"/>
      <c r="H979" s="12"/>
      <c r="I979" s="12"/>
      <c r="J979" s="12"/>
      <c r="K979" s="27"/>
      <c r="L979" s="12"/>
      <c r="M979" s="12"/>
      <c r="N979" s="12"/>
      <c r="O979" s="27"/>
      <c r="P979" s="27"/>
      <c r="Q979" s="27"/>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row>
    <row r="980" spans="1:42" ht="15.75" customHeight="1" x14ac:dyDescent="0.2">
      <c r="A980" s="12"/>
      <c r="B980" s="12"/>
      <c r="C980" s="12"/>
      <c r="D980" s="12"/>
      <c r="E980" s="12"/>
      <c r="F980" s="12"/>
      <c r="G980" s="12"/>
      <c r="H980" s="12"/>
      <c r="I980" s="12"/>
      <c r="J980" s="12"/>
      <c r="K980" s="27"/>
      <c r="L980" s="12"/>
      <c r="M980" s="12"/>
      <c r="N980" s="12"/>
      <c r="O980" s="27"/>
      <c r="P980" s="27"/>
      <c r="Q980" s="27"/>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row>
    <row r="981" spans="1:42" ht="15.75" customHeight="1" x14ac:dyDescent="0.2">
      <c r="A981" s="12"/>
      <c r="B981" s="12"/>
      <c r="C981" s="12"/>
      <c r="D981" s="12"/>
      <c r="E981" s="12"/>
      <c r="F981" s="12"/>
      <c r="G981" s="12"/>
      <c r="H981" s="12"/>
      <c r="I981" s="12"/>
      <c r="J981" s="12"/>
      <c r="K981" s="27"/>
      <c r="L981" s="12"/>
      <c r="M981" s="12"/>
      <c r="N981" s="12"/>
      <c r="O981" s="27"/>
      <c r="P981" s="27"/>
      <c r="Q981" s="27"/>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row>
    <row r="982" spans="1:42" ht="15.75" customHeight="1" x14ac:dyDescent="0.2">
      <c r="A982" s="12"/>
      <c r="B982" s="12"/>
      <c r="C982" s="12"/>
      <c r="D982" s="12"/>
      <c r="E982" s="12"/>
      <c r="F982" s="12"/>
      <c r="G982" s="12"/>
      <c r="H982" s="12"/>
      <c r="I982" s="12"/>
      <c r="J982" s="12"/>
      <c r="K982" s="27"/>
      <c r="L982" s="12"/>
      <c r="M982" s="12"/>
      <c r="N982" s="12"/>
      <c r="O982" s="27"/>
      <c r="P982" s="27"/>
      <c r="Q982" s="27"/>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row>
    <row r="983" spans="1:42" ht="15.75" customHeight="1" x14ac:dyDescent="0.2">
      <c r="A983" s="12"/>
      <c r="B983" s="12"/>
      <c r="C983" s="12"/>
      <c r="D983" s="12"/>
      <c r="E983" s="12"/>
      <c r="F983" s="12"/>
      <c r="G983" s="12"/>
      <c r="H983" s="12"/>
      <c r="I983" s="12"/>
      <c r="J983" s="12"/>
      <c r="K983" s="27"/>
      <c r="L983" s="12"/>
      <c r="M983" s="12"/>
      <c r="N983" s="12"/>
      <c r="O983" s="27"/>
      <c r="P983" s="27"/>
      <c r="Q983" s="27"/>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row>
    <row r="984" spans="1:42" ht="15.75" customHeight="1" x14ac:dyDescent="0.2">
      <c r="A984" s="12"/>
      <c r="B984" s="12"/>
      <c r="C984" s="12"/>
      <c r="D984" s="12"/>
      <c r="E984" s="12"/>
      <c r="F984" s="12"/>
      <c r="G984" s="12"/>
      <c r="H984" s="12"/>
      <c r="I984" s="12"/>
      <c r="J984" s="12"/>
      <c r="K984" s="27"/>
      <c r="L984" s="12"/>
      <c r="M984" s="12"/>
      <c r="N984" s="12"/>
      <c r="O984" s="27"/>
      <c r="P984" s="27"/>
      <c r="Q984" s="27"/>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row>
    <row r="985" spans="1:42" ht="15.75" customHeight="1" x14ac:dyDescent="0.2">
      <c r="A985" s="12"/>
      <c r="B985" s="12"/>
      <c r="C985" s="12"/>
      <c r="D985" s="12"/>
      <c r="E985" s="12"/>
      <c r="F985" s="12"/>
      <c r="G985" s="12"/>
      <c r="H985" s="12"/>
      <c r="I985" s="12"/>
      <c r="J985" s="12"/>
      <c r="K985" s="27"/>
      <c r="L985" s="12"/>
      <c r="M985" s="12"/>
      <c r="N985" s="12"/>
      <c r="O985" s="27"/>
      <c r="P985" s="27"/>
      <c r="Q985" s="27"/>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row>
    <row r="986" spans="1:42" ht="15.75" customHeight="1" x14ac:dyDescent="0.2">
      <c r="A986" s="12"/>
      <c r="B986" s="12"/>
      <c r="C986" s="12"/>
      <c r="D986" s="12"/>
      <c r="E986" s="12"/>
      <c r="F986" s="12"/>
      <c r="G986" s="12"/>
      <c r="H986" s="12"/>
      <c r="I986" s="12"/>
      <c r="J986" s="12"/>
      <c r="K986" s="27"/>
      <c r="L986" s="12"/>
      <c r="M986" s="12"/>
      <c r="N986" s="12"/>
      <c r="O986" s="27"/>
      <c r="P986" s="27"/>
      <c r="Q986" s="27"/>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row>
    <row r="987" spans="1:42" ht="15.75" customHeight="1" x14ac:dyDescent="0.2">
      <c r="A987" s="12"/>
      <c r="B987" s="12"/>
      <c r="C987" s="12"/>
      <c r="D987" s="12"/>
      <c r="E987" s="12"/>
      <c r="F987" s="12"/>
      <c r="G987" s="12"/>
      <c r="H987" s="12"/>
      <c r="I987" s="12"/>
      <c r="J987" s="12"/>
      <c r="K987" s="27"/>
      <c r="L987" s="12"/>
      <c r="M987" s="12"/>
      <c r="N987" s="12"/>
      <c r="O987" s="27"/>
      <c r="P987" s="27"/>
      <c r="Q987" s="27"/>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row>
    <row r="988" spans="1:42" ht="15.75" customHeight="1" x14ac:dyDescent="0.2">
      <c r="A988" s="12"/>
      <c r="B988" s="12"/>
      <c r="C988" s="12"/>
      <c r="D988" s="12"/>
      <c r="E988" s="12"/>
      <c r="F988" s="12"/>
      <c r="G988" s="12"/>
      <c r="H988" s="12"/>
      <c r="I988" s="12"/>
      <c r="J988" s="12"/>
      <c r="K988" s="27"/>
      <c r="L988" s="12"/>
      <c r="M988" s="12"/>
      <c r="N988" s="12"/>
      <c r="O988" s="27"/>
      <c r="P988" s="27"/>
      <c r="Q988" s="27"/>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row>
    <row r="989" spans="1:42" ht="15.75" customHeight="1" x14ac:dyDescent="0.2">
      <c r="A989" s="12"/>
      <c r="B989" s="12"/>
      <c r="C989" s="12"/>
      <c r="D989" s="12"/>
      <c r="E989" s="12"/>
      <c r="F989" s="12"/>
      <c r="G989" s="12"/>
      <c r="H989" s="12"/>
      <c r="I989" s="12"/>
      <c r="J989" s="12"/>
      <c r="K989" s="27"/>
      <c r="L989" s="12"/>
      <c r="M989" s="12"/>
      <c r="N989" s="12"/>
      <c r="O989" s="27"/>
      <c r="P989" s="27"/>
      <c r="Q989" s="27"/>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row>
    <row r="990" spans="1:42" ht="15.75" customHeight="1" x14ac:dyDescent="0.2">
      <c r="A990" s="12"/>
      <c r="B990" s="12"/>
      <c r="C990" s="12"/>
      <c r="D990" s="12"/>
      <c r="E990" s="12"/>
      <c r="F990" s="12"/>
      <c r="G990" s="12"/>
      <c r="H990" s="12"/>
      <c r="I990" s="12"/>
      <c r="J990" s="12"/>
      <c r="K990" s="27"/>
      <c r="L990" s="12"/>
      <c r="M990" s="12"/>
      <c r="N990" s="12"/>
      <c r="O990" s="27"/>
      <c r="P990" s="27"/>
      <c r="Q990" s="27"/>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row>
    <row r="991" spans="1:42" ht="15.75" customHeight="1" x14ac:dyDescent="0.2">
      <c r="A991" s="12"/>
      <c r="B991" s="12"/>
      <c r="C991" s="12"/>
      <c r="D991" s="12"/>
      <c r="E991" s="12"/>
      <c r="F991" s="12"/>
      <c r="G991" s="12"/>
      <c r="H991" s="12"/>
      <c r="I991" s="12"/>
      <c r="J991" s="12"/>
      <c r="K991" s="27"/>
      <c r="L991" s="12"/>
      <c r="M991" s="12"/>
      <c r="N991" s="12"/>
      <c r="O991" s="27"/>
      <c r="P991" s="27"/>
      <c r="Q991" s="27"/>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row>
    <row r="992" spans="1:42" ht="15.75" customHeight="1" x14ac:dyDescent="0.2">
      <c r="A992" s="12"/>
      <c r="B992" s="12"/>
      <c r="C992" s="12"/>
      <c r="D992" s="12"/>
      <c r="E992" s="12"/>
      <c r="F992" s="12"/>
      <c r="G992" s="12"/>
      <c r="H992" s="12"/>
      <c r="I992" s="12"/>
      <c r="J992" s="12"/>
      <c r="K992" s="27"/>
      <c r="L992" s="12"/>
      <c r="M992" s="12"/>
      <c r="N992" s="12"/>
      <c r="O992" s="27"/>
      <c r="P992" s="27"/>
      <c r="Q992" s="27"/>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row>
    <row r="993" spans="1:42" ht="15.75" customHeight="1" x14ac:dyDescent="0.2">
      <c r="A993" s="12"/>
      <c r="B993" s="12"/>
      <c r="C993" s="12"/>
      <c r="D993" s="12"/>
      <c r="E993" s="12"/>
      <c r="F993" s="12"/>
      <c r="G993" s="12"/>
      <c r="H993" s="12"/>
      <c r="I993" s="12"/>
      <c r="J993" s="12"/>
      <c r="K993" s="27"/>
      <c r="L993" s="12"/>
      <c r="M993" s="12"/>
      <c r="N993" s="12"/>
      <c r="O993" s="27"/>
      <c r="P993" s="27"/>
      <c r="Q993" s="27"/>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row>
    <row r="994" spans="1:42" ht="15.75" customHeight="1" x14ac:dyDescent="0.2">
      <c r="A994" s="12"/>
      <c r="B994" s="12"/>
      <c r="C994" s="12"/>
      <c r="D994" s="12"/>
      <c r="E994" s="12"/>
      <c r="F994" s="12"/>
      <c r="G994" s="12"/>
      <c r="H994" s="12"/>
      <c r="I994" s="12"/>
      <c r="J994" s="12"/>
      <c r="K994" s="27"/>
      <c r="L994" s="12"/>
      <c r="M994" s="12"/>
      <c r="N994" s="12"/>
      <c r="O994" s="27"/>
      <c r="P994" s="27"/>
      <c r="Q994" s="27"/>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row>
    <row r="995" spans="1:42" ht="15.75" customHeight="1" x14ac:dyDescent="0.2">
      <c r="A995" s="12"/>
      <c r="B995" s="12"/>
      <c r="C995" s="12"/>
      <c r="D995" s="12"/>
      <c r="E995" s="12"/>
      <c r="F995" s="12"/>
      <c r="G995" s="12"/>
      <c r="H995" s="12"/>
      <c r="I995" s="12"/>
      <c r="J995" s="12"/>
      <c r="K995" s="27"/>
      <c r="L995" s="12"/>
      <c r="M995" s="12"/>
      <c r="N995" s="12"/>
      <c r="O995" s="27"/>
      <c r="P995" s="27"/>
      <c r="Q995" s="27"/>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row>
    <row r="996" spans="1:42" ht="15.75" customHeight="1" x14ac:dyDescent="0.2">
      <c r="A996" s="12"/>
      <c r="B996" s="12"/>
      <c r="C996" s="12"/>
      <c r="D996" s="12"/>
      <c r="E996" s="12"/>
      <c r="F996" s="12"/>
      <c r="G996" s="12"/>
      <c r="H996" s="12"/>
      <c r="I996" s="12"/>
      <c r="J996" s="12"/>
      <c r="K996" s="27"/>
      <c r="L996" s="12"/>
      <c r="M996" s="12"/>
      <c r="N996" s="12"/>
      <c r="O996" s="27"/>
      <c r="P996" s="27"/>
      <c r="Q996" s="27"/>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row>
    <row r="997" spans="1:42" ht="15.75" customHeight="1" x14ac:dyDescent="0.2">
      <c r="A997" s="12"/>
      <c r="B997" s="12"/>
      <c r="C997" s="12"/>
      <c r="D997" s="12"/>
      <c r="E997" s="12"/>
      <c r="F997" s="12"/>
      <c r="G997" s="12"/>
      <c r="H997" s="12"/>
      <c r="I997" s="12"/>
      <c r="J997" s="12"/>
      <c r="K997" s="27"/>
      <c r="L997" s="12"/>
      <c r="M997" s="12"/>
      <c r="N997" s="12"/>
      <c r="O997" s="27"/>
      <c r="P997" s="27"/>
      <c r="Q997" s="27"/>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row>
    <row r="998" spans="1:42" ht="15.75" customHeight="1" x14ac:dyDescent="0.2">
      <c r="A998" s="12"/>
      <c r="B998" s="12"/>
      <c r="C998" s="12"/>
      <c r="D998" s="12"/>
      <c r="E998" s="12"/>
      <c r="F998" s="12"/>
      <c r="G998" s="12"/>
      <c r="H998" s="12"/>
      <c r="I998" s="12"/>
      <c r="J998" s="12"/>
      <c r="K998" s="27"/>
      <c r="L998" s="12"/>
      <c r="M998" s="12"/>
      <c r="N998" s="12"/>
      <c r="O998" s="27"/>
      <c r="P998" s="27"/>
      <c r="Q998" s="27"/>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row>
    <row r="999" spans="1:42" ht="15.75" customHeight="1" x14ac:dyDescent="0.2">
      <c r="A999" s="12"/>
      <c r="B999" s="12"/>
      <c r="C999" s="12"/>
      <c r="D999" s="12"/>
      <c r="E999" s="12"/>
      <c r="F999" s="12"/>
      <c r="G999" s="12"/>
      <c r="H999" s="12"/>
      <c r="I999" s="12"/>
      <c r="J999" s="12"/>
      <c r="K999" s="27"/>
      <c r="L999" s="12"/>
      <c r="M999" s="12"/>
      <c r="N999" s="12"/>
      <c r="O999" s="27"/>
      <c r="P999" s="27"/>
      <c r="Q999" s="27"/>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row>
    <row r="1000" spans="1:42" ht="15.75" customHeight="1" x14ac:dyDescent="0.2">
      <c r="A1000" s="12"/>
      <c r="B1000" s="12"/>
      <c r="C1000" s="12"/>
      <c r="D1000" s="12"/>
      <c r="E1000" s="12"/>
      <c r="F1000" s="12"/>
      <c r="G1000" s="12"/>
      <c r="H1000" s="12"/>
      <c r="I1000" s="12"/>
      <c r="J1000" s="12"/>
      <c r="K1000" s="27"/>
      <c r="L1000" s="12"/>
      <c r="M1000" s="12"/>
      <c r="N1000" s="12"/>
      <c r="O1000" s="27"/>
      <c r="P1000" s="27"/>
      <c r="Q1000" s="27"/>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5"/>
  <sheetViews>
    <sheetView workbookViewId="0">
      <pane ySplit="3" topLeftCell="A4" activePane="bottomLeft" state="frozen"/>
      <selection pane="bottomLeft" activeCell="B5" sqref="B5"/>
    </sheetView>
  </sheetViews>
  <sheetFormatPr defaultColWidth="14.42578125" defaultRowHeight="15.75" customHeight="1" x14ac:dyDescent="0.2"/>
  <cols>
    <col min="2" max="2" width="20.42578125" customWidth="1"/>
  </cols>
  <sheetData>
    <row r="1" spans="1:14" ht="15.75" customHeight="1" x14ac:dyDescent="0.2">
      <c r="A1" s="12"/>
      <c r="B1" s="12"/>
      <c r="C1" s="12"/>
      <c r="D1" s="12"/>
      <c r="E1" s="12"/>
      <c r="F1" s="12"/>
      <c r="G1" s="12"/>
      <c r="H1" s="12"/>
      <c r="I1" s="12"/>
      <c r="J1" s="12"/>
      <c r="K1" s="12"/>
      <c r="L1" s="12"/>
      <c r="M1" s="12"/>
      <c r="N1" s="12"/>
    </row>
    <row r="2" spans="1:14" ht="15.75" customHeight="1" x14ac:dyDescent="0.2">
      <c r="A2" s="28">
        <v>0.77700000000000002</v>
      </c>
      <c r="B2" s="12"/>
      <c r="C2" s="12"/>
      <c r="D2" s="28">
        <v>79</v>
      </c>
      <c r="E2" s="12"/>
      <c r="F2" s="12"/>
      <c r="G2" s="12"/>
      <c r="H2" s="12"/>
      <c r="I2" s="12"/>
      <c r="J2" s="28">
        <v>80</v>
      </c>
      <c r="K2" s="12"/>
      <c r="L2" s="12"/>
      <c r="M2" s="12"/>
      <c r="N2" s="12"/>
    </row>
    <row r="3" spans="1:14" ht="26.25" x14ac:dyDescent="0.25">
      <c r="A3" s="390" t="s">
        <v>81</v>
      </c>
      <c r="B3" s="381"/>
      <c r="C3" s="14"/>
      <c r="D3" s="30" t="s">
        <v>84</v>
      </c>
      <c r="E3" s="31" t="s">
        <v>54</v>
      </c>
      <c r="F3" s="31" t="s">
        <v>55</v>
      </c>
      <c r="G3" s="31" t="s">
        <v>56</v>
      </c>
      <c r="H3" s="31" t="s">
        <v>57</v>
      </c>
      <c r="I3" s="14"/>
      <c r="J3" s="30" t="s">
        <v>87</v>
      </c>
      <c r="K3" s="31" t="s">
        <v>54</v>
      </c>
      <c r="L3" s="31" t="s">
        <v>55</v>
      </c>
      <c r="M3" s="31" t="s">
        <v>56</v>
      </c>
      <c r="N3" s="31" t="s">
        <v>57</v>
      </c>
    </row>
    <row r="4" spans="1:14" ht="15.75" customHeight="1" x14ac:dyDescent="0.2">
      <c r="A4" s="33" t="s">
        <v>18</v>
      </c>
      <c r="B4" s="59">
        <f t="shared" ref="B4:B58" si="0">AVERAGE(H4,N4)</f>
        <v>3.8916523972602768</v>
      </c>
      <c r="C4" s="12"/>
      <c r="D4" s="53" t="s">
        <v>18</v>
      </c>
      <c r="E4" s="28">
        <f>IF(ISERROR(HLOOKUP(D4,'Raw data'!$F$3:$BH$104,D$2,FALSE)),"",HLOOKUP(D4,'Raw data'!$F$3:$BH$104,D$2,FALSE))</f>
        <v>22</v>
      </c>
      <c r="F4" s="12">
        <f t="shared" ref="F4:F58" si="1">E$60-E4</f>
        <v>562</v>
      </c>
      <c r="G4" s="12">
        <f t="shared" ref="G4:G58" si="2">100-(F4*E$64)</f>
        <v>3.7671232876712395</v>
      </c>
      <c r="H4" s="12">
        <f t="shared" ref="H4:H58" si="3">G4*$A$2</f>
        <v>2.9270547945205534</v>
      </c>
      <c r="I4" s="12"/>
      <c r="J4" s="53" t="s">
        <v>18</v>
      </c>
      <c r="K4" s="28">
        <f>IF(ISERROR(HLOOKUP(J4,'Raw data'!$F$3:$BH$104,J$2,FALSE)),"",HLOOKUP(J4,'Raw data'!$F$3:$BH$104,J$2,FALSE))</f>
        <v>5</v>
      </c>
      <c r="L4" s="12">
        <f t="shared" ref="L4:L58" si="4">K$60-K4</f>
        <v>75</v>
      </c>
      <c r="M4" s="12">
        <f t="shared" ref="M4:M58" si="5">100-(L4*K$64)</f>
        <v>6.25</v>
      </c>
      <c r="N4" s="12">
        <f t="shared" ref="N4:N16" si="6">M4*$A$2</f>
        <v>4.8562500000000002</v>
      </c>
    </row>
    <row r="5" spans="1:14" ht="15.75" customHeight="1" x14ac:dyDescent="0.2">
      <c r="A5" s="69" t="s">
        <v>118</v>
      </c>
      <c r="B5" s="59">
        <f t="shared" si="0"/>
        <v>23.895410958904108</v>
      </c>
      <c r="C5" s="12"/>
      <c r="D5" s="62" t="s">
        <v>118</v>
      </c>
      <c r="E5" s="28">
        <f>IF(ISERROR(HLOOKUP(D5,'Raw data'!$F$3:$BH$104,D$2,FALSE)),"",HLOOKUP(D5,'Raw data'!$F$3:$BH$104,D$2,FALSE))</f>
        <v>38</v>
      </c>
      <c r="F5" s="12">
        <f t="shared" si="1"/>
        <v>546</v>
      </c>
      <c r="G5" s="12">
        <f t="shared" si="2"/>
        <v>6.506849315068493</v>
      </c>
      <c r="H5" s="12">
        <f t="shared" si="3"/>
        <v>5.0558219178082195</v>
      </c>
      <c r="I5" s="12"/>
      <c r="J5" s="62" t="s">
        <v>118</v>
      </c>
      <c r="K5" s="28">
        <f>IF(ISERROR(HLOOKUP(J5,'Raw data'!$F$3:$BH$104,J$2,FALSE)),"",HLOOKUP(J5,'Raw data'!$F$3:$BH$104,J$2,FALSE))</f>
        <v>44</v>
      </c>
      <c r="L5" s="12">
        <f t="shared" si="4"/>
        <v>36</v>
      </c>
      <c r="M5" s="12">
        <f t="shared" si="5"/>
        <v>55</v>
      </c>
      <c r="N5" s="12">
        <f t="shared" si="6"/>
        <v>42.734999999999999</v>
      </c>
    </row>
    <row r="6" spans="1:14" ht="15.75" customHeight="1" x14ac:dyDescent="0.2">
      <c r="A6" s="71" t="s">
        <v>142</v>
      </c>
      <c r="B6" s="59">
        <f t="shared" si="0"/>
        <v>4.5968065068493198</v>
      </c>
      <c r="C6" s="12"/>
      <c r="D6" s="64" t="s">
        <v>142</v>
      </c>
      <c r="E6" s="28">
        <f>IF(ISERROR(HLOOKUP(D6,'Raw data'!$F$3:$BH$104,D$2,FALSE)),"",HLOOKUP(D6,'Raw data'!$F$3:$BH$104,D$2,FALSE))</f>
        <v>18</v>
      </c>
      <c r="F6" s="12">
        <f t="shared" si="1"/>
        <v>566</v>
      </c>
      <c r="G6" s="12">
        <f t="shared" si="2"/>
        <v>3.0821917808219297</v>
      </c>
      <c r="H6" s="12">
        <f t="shared" si="3"/>
        <v>2.3948630136986395</v>
      </c>
      <c r="I6" s="12"/>
      <c r="J6" s="64" t="s">
        <v>142</v>
      </c>
      <c r="K6" s="28">
        <f>IF(ISERROR(HLOOKUP(J6,'Raw data'!$F$3:$BH$104,J$2,FALSE)),"",HLOOKUP(J6,'Raw data'!$F$3:$BH$104,J$2,FALSE))</f>
        <v>7</v>
      </c>
      <c r="L6" s="12">
        <f t="shared" si="4"/>
        <v>73</v>
      </c>
      <c r="M6" s="12">
        <f t="shared" si="5"/>
        <v>8.75</v>
      </c>
      <c r="N6" s="12">
        <f t="shared" si="6"/>
        <v>6.7987500000000001</v>
      </c>
    </row>
    <row r="7" spans="1:14" ht="15.75" customHeight="1" x14ac:dyDescent="0.2">
      <c r="A7" s="73" t="s">
        <v>143</v>
      </c>
      <c r="B7" s="59">
        <f t="shared" si="0"/>
        <v>33.022500000000001</v>
      </c>
      <c r="C7" s="12"/>
      <c r="D7" s="65" t="s">
        <v>143</v>
      </c>
      <c r="E7" s="28">
        <f>IF(ISERROR(HLOOKUP(D7,'Raw data'!$F$3:$BH$104,D$2,FALSE)),"",HLOOKUP(D7,'Raw data'!$F$3:$BH$104,D$2,FALSE))</f>
        <v>438</v>
      </c>
      <c r="F7" s="12">
        <f t="shared" si="1"/>
        <v>146</v>
      </c>
      <c r="G7" s="12">
        <f t="shared" si="2"/>
        <v>75</v>
      </c>
      <c r="H7" s="12">
        <f t="shared" si="3"/>
        <v>58.274999999999999</v>
      </c>
      <c r="I7" s="12"/>
      <c r="J7" s="65" t="s">
        <v>143</v>
      </c>
      <c r="K7" s="28">
        <f>IF(ISERROR(HLOOKUP(J7,'Raw data'!$F$3:$BH$104,J$2,FALSE)),"",HLOOKUP(J7,'Raw data'!$F$3:$BH$104,J$2,FALSE))</f>
        <v>8</v>
      </c>
      <c r="L7" s="12">
        <f t="shared" si="4"/>
        <v>72</v>
      </c>
      <c r="M7" s="12">
        <f t="shared" si="5"/>
        <v>10</v>
      </c>
      <c r="N7" s="12">
        <f t="shared" si="6"/>
        <v>7.7700000000000005</v>
      </c>
    </row>
    <row r="8" spans="1:14" ht="15.75" customHeight="1" x14ac:dyDescent="0.2">
      <c r="A8" s="69" t="s">
        <v>144</v>
      </c>
      <c r="B8" s="59">
        <f t="shared" si="0"/>
        <v>42.595299657534255</v>
      </c>
      <c r="C8" s="12"/>
      <c r="D8" s="62" t="s">
        <v>144</v>
      </c>
      <c r="E8" s="28">
        <f>IF(ISERROR(HLOOKUP(D8,'Raw data'!$F$3:$BH$104,D$2,FALSE)),"",HLOOKUP(D8,'Raw data'!$F$3:$BH$104,D$2,FALSE))</f>
        <v>268</v>
      </c>
      <c r="F8" s="12">
        <f t="shared" si="1"/>
        <v>316</v>
      </c>
      <c r="G8" s="12">
        <f t="shared" si="2"/>
        <v>45.890410958904113</v>
      </c>
      <c r="H8" s="12">
        <f t="shared" si="3"/>
        <v>35.656849315068499</v>
      </c>
      <c r="I8" s="12"/>
      <c r="J8" s="62" t="s">
        <v>144</v>
      </c>
      <c r="K8" s="28">
        <f>IF(ISERROR(HLOOKUP(J8,'Raw data'!$F$3:$BH$104,J$2,FALSE)),"",HLOOKUP(J8,'Raw data'!$F$3:$BH$104,J$2,FALSE))</f>
        <v>51</v>
      </c>
      <c r="L8" s="12">
        <f t="shared" si="4"/>
        <v>29</v>
      </c>
      <c r="M8" s="12">
        <f t="shared" si="5"/>
        <v>63.75</v>
      </c>
      <c r="N8" s="12">
        <f t="shared" si="6"/>
        <v>49.533750000000005</v>
      </c>
    </row>
    <row r="9" spans="1:14" ht="15.75" customHeight="1" x14ac:dyDescent="0.2">
      <c r="A9" s="77" t="s">
        <v>145</v>
      </c>
      <c r="B9" s="59">
        <f t="shared" si="0"/>
        <v>12.819169520547948</v>
      </c>
      <c r="C9" s="12"/>
      <c r="D9" s="79" t="s">
        <v>145</v>
      </c>
      <c r="E9" s="28">
        <f>IF(ISERROR(HLOOKUP(D9,'Raw data'!$F$3:$BH$104,D$2,FALSE)),"",HLOOKUP(D9,'Raw data'!$F$3:$BH$104,D$2,FALSE))</f>
        <v>54</v>
      </c>
      <c r="F9" s="12">
        <f t="shared" si="1"/>
        <v>530</v>
      </c>
      <c r="G9" s="12">
        <f t="shared" si="2"/>
        <v>9.2465753424657606</v>
      </c>
      <c r="H9" s="12">
        <f t="shared" si="3"/>
        <v>7.1845890410958964</v>
      </c>
      <c r="I9" s="12"/>
      <c r="J9" s="79" t="s">
        <v>145</v>
      </c>
      <c r="K9" s="28">
        <f>IF(ISERROR(HLOOKUP(J9,'Raw data'!$F$3:$BH$104,J$2,FALSE)),"",HLOOKUP(J9,'Raw data'!$F$3:$BH$104,J$2,FALSE))</f>
        <v>19</v>
      </c>
      <c r="L9" s="12">
        <f t="shared" si="4"/>
        <v>61</v>
      </c>
      <c r="M9" s="12">
        <f t="shared" si="5"/>
        <v>23.75</v>
      </c>
      <c r="N9" s="12">
        <f t="shared" si="6"/>
        <v>18.453749999999999</v>
      </c>
    </row>
    <row r="10" spans="1:14" ht="15.75" customHeight="1" x14ac:dyDescent="0.2">
      <c r="A10" s="81" t="s">
        <v>146</v>
      </c>
      <c r="B10" s="59">
        <f t="shared" si="0"/>
        <v>7.7367380136986341</v>
      </c>
      <c r="C10" s="12"/>
      <c r="D10" s="84" t="s">
        <v>146</v>
      </c>
      <c r="E10" s="28">
        <f>IF(ISERROR(HLOOKUP(D10,'Raw data'!$F$3:$BH$104,D$2,FALSE)),"",HLOOKUP(D10,'Raw data'!$F$3:$BH$104,D$2,FALSE))</f>
        <v>36</v>
      </c>
      <c r="F10" s="12">
        <f t="shared" si="1"/>
        <v>548</v>
      </c>
      <c r="G10" s="12">
        <f t="shared" si="2"/>
        <v>6.1643835616438452</v>
      </c>
      <c r="H10" s="12">
        <f t="shared" si="3"/>
        <v>4.7897260273972675</v>
      </c>
      <c r="I10" s="12"/>
      <c r="J10" s="84" t="s">
        <v>146</v>
      </c>
      <c r="K10" s="28">
        <f>IF(ISERROR(HLOOKUP(J10,'Raw data'!$F$3:$BH$104,J$2,FALSE)),"",HLOOKUP(J10,'Raw data'!$F$3:$BH$104,J$2,FALSE))</f>
        <v>11</v>
      </c>
      <c r="L10" s="12">
        <f t="shared" si="4"/>
        <v>69</v>
      </c>
      <c r="M10" s="12">
        <f t="shared" si="5"/>
        <v>13.75</v>
      </c>
      <c r="N10" s="12">
        <f t="shared" si="6"/>
        <v>10.68375</v>
      </c>
    </row>
    <row r="11" spans="1:14" ht="15.75" customHeight="1" x14ac:dyDescent="0.2">
      <c r="A11" s="77" t="s">
        <v>147</v>
      </c>
      <c r="B11" s="59">
        <f t="shared" si="0"/>
        <v>45.50239726027398</v>
      </c>
      <c r="C11" s="12"/>
      <c r="D11" s="79" t="s">
        <v>147</v>
      </c>
      <c r="E11" s="28">
        <f>IF(ISERROR(HLOOKUP(D11,'Raw data'!$F$3:$BH$104,D$2,FALSE)),"",HLOOKUP(D11,'Raw data'!$F$3:$BH$104,D$2,FALSE))</f>
        <v>100</v>
      </c>
      <c r="F11" s="12">
        <f t="shared" si="1"/>
        <v>484</v>
      </c>
      <c r="G11" s="12">
        <f t="shared" si="2"/>
        <v>17.123287671232887</v>
      </c>
      <c r="H11" s="12">
        <f t="shared" si="3"/>
        <v>13.304794520547954</v>
      </c>
      <c r="I11" s="12"/>
      <c r="J11" s="79" t="s">
        <v>147</v>
      </c>
      <c r="K11" s="28">
        <f>IF(ISERROR(HLOOKUP(J11,'Raw data'!$F$3:$BH$104,J$2,FALSE)),"",HLOOKUP(J11,'Raw data'!$F$3:$BH$104,J$2,FALSE))</f>
        <v>80</v>
      </c>
      <c r="L11" s="12">
        <f t="shared" si="4"/>
        <v>0</v>
      </c>
      <c r="M11" s="12">
        <f t="shared" si="5"/>
        <v>100</v>
      </c>
      <c r="N11" s="12">
        <f t="shared" si="6"/>
        <v>77.7</v>
      </c>
    </row>
    <row r="12" spans="1:14" ht="15.75" customHeight="1" x14ac:dyDescent="0.2">
      <c r="A12" s="73" t="s">
        <v>148</v>
      </c>
      <c r="B12" s="59">
        <f t="shared" si="0"/>
        <v>4.1777054794520581</v>
      </c>
      <c r="C12" s="12"/>
      <c r="D12" s="65" t="s">
        <v>148</v>
      </c>
      <c r="E12" s="28">
        <f>IF(ISERROR(HLOOKUP(D12,'Raw data'!$F$3:$BH$104,D$2,FALSE)),"",HLOOKUP(D12,'Raw data'!$F$3:$BH$104,D$2,FALSE))</f>
        <v>19</v>
      </c>
      <c r="F12" s="12">
        <f t="shared" si="1"/>
        <v>565</v>
      </c>
      <c r="G12" s="12">
        <f t="shared" si="2"/>
        <v>3.2534246575342536</v>
      </c>
      <c r="H12" s="12">
        <f t="shared" si="3"/>
        <v>2.5279109589041151</v>
      </c>
      <c r="I12" s="12"/>
      <c r="J12" s="65" t="s">
        <v>148</v>
      </c>
      <c r="K12" s="28">
        <f>IF(ISERROR(HLOOKUP(J12,'Raw data'!$F$3:$BH$104,J$2,FALSE)),"",HLOOKUP(J12,'Raw data'!$F$3:$BH$104,J$2,FALSE))</f>
        <v>6</v>
      </c>
      <c r="L12" s="12">
        <f t="shared" si="4"/>
        <v>74</v>
      </c>
      <c r="M12" s="12">
        <f t="shared" si="5"/>
        <v>7.5</v>
      </c>
      <c r="N12" s="12">
        <f t="shared" si="6"/>
        <v>5.8275000000000006</v>
      </c>
    </row>
    <row r="13" spans="1:14" ht="15.75" customHeight="1" x14ac:dyDescent="0.2">
      <c r="A13" s="77" t="s">
        <v>149</v>
      </c>
      <c r="B13" s="59">
        <f t="shared" si="0"/>
        <v>6.0137671232876713</v>
      </c>
      <c r="C13" s="12"/>
      <c r="D13" s="79" t="s">
        <v>149</v>
      </c>
      <c r="E13" s="28">
        <f>IF(ISERROR(HLOOKUP(D13,'Raw data'!$F$3:$BH$104,D$2,FALSE)),"",HLOOKUP(D13,'Raw data'!$F$3:$BH$104,D$2,FALSE))</f>
        <v>32</v>
      </c>
      <c r="F13" s="12">
        <f t="shared" si="1"/>
        <v>552</v>
      </c>
      <c r="G13" s="12">
        <f t="shared" si="2"/>
        <v>5.4794520547945211</v>
      </c>
      <c r="H13" s="12">
        <f t="shared" si="3"/>
        <v>4.257534246575343</v>
      </c>
      <c r="I13" s="12"/>
      <c r="J13" s="79" t="s">
        <v>149</v>
      </c>
      <c r="K13" s="28">
        <f>IF(ISERROR(HLOOKUP(J13,'Raw data'!$F$3:$BH$104,J$2,FALSE)),"",HLOOKUP(J13,'Raw data'!$F$3:$BH$104,J$2,FALSE))</f>
        <v>8</v>
      </c>
      <c r="L13" s="12">
        <f t="shared" si="4"/>
        <v>72</v>
      </c>
      <c r="M13" s="12">
        <f t="shared" si="5"/>
        <v>10</v>
      </c>
      <c r="N13" s="12">
        <f t="shared" si="6"/>
        <v>7.7700000000000005</v>
      </c>
    </row>
    <row r="14" spans="1:14" ht="15.75" customHeight="1" x14ac:dyDescent="0.2">
      <c r="A14" s="33" t="s">
        <v>150</v>
      </c>
      <c r="B14" s="59">
        <f t="shared" si="0"/>
        <v>10.257996575342467</v>
      </c>
      <c r="C14" s="12"/>
      <c r="D14" s="53" t="s">
        <v>150</v>
      </c>
      <c r="E14" s="28">
        <f>IF(ISERROR(HLOOKUP(D14,'Raw data'!$F$3:$BH$104,D$2,FALSE)),"",HLOOKUP(D14,'Raw data'!$F$3:$BH$104,D$2,FALSE))</f>
        <v>52</v>
      </c>
      <c r="F14" s="12">
        <f t="shared" si="1"/>
        <v>532</v>
      </c>
      <c r="G14" s="12">
        <f t="shared" si="2"/>
        <v>8.9041095890410986</v>
      </c>
      <c r="H14" s="12">
        <f t="shared" si="3"/>
        <v>6.9184931506849336</v>
      </c>
      <c r="I14" s="12"/>
      <c r="J14" s="53" t="s">
        <v>150</v>
      </c>
      <c r="K14" s="28">
        <f>IF(ISERROR(HLOOKUP(J14,'Raw data'!$F$3:$BH$104,J$2,FALSE)),"",HLOOKUP(J14,'Raw data'!$F$3:$BH$104,J$2,FALSE))</f>
        <v>14</v>
      </c>
      <c r="L14" s="12">
        <f t="shared" si="4"/>
        <v>66</v>
      </c>
      <c r="M14" s="12">
        <f t="shared" si="5"/>
        <v>17.5</v>
      </c>
      <c r="N14" s="12">
        <f t="shared" si="6"/>
        <v>13.5975</v>
      </c>
    </row>
    <row r="15" spans="1:14" ht="15.75" customHeight="1" x14ac:dyDescent="0.2">
      <c r="A15" s="81" t="s">
        <v>151</v>
      </c>
      <c r="B15" s="59">
        <f t="shared" si="0"/>
        <v>23.562791095890415</v>
      </c>
      <c r="C15" s="12"/>
      <c r="D15" s="84" t="s">
        <v>151</v>
      </c>
      <c r="E15" s="94">
        <f>IF(ISERROR(HLOOKUP(D15,'Raw data'!$F$3:$BH$104,D$2,FALSE)),"",HLOOKUP(D15,'Raw data'!$F$3:$BH$104,D$2,FALSE))</f>
        <v>106</v>
      </c>
      <c r="F15" s="12">
        <f t="shared" si="1"/>
        <v>478</v>
      </c>
      <c r="G15" s="12">
        <f t="shared" si="2"/>
        <v>18.150684931506859</v>
      </c>
      <c r="H15" s="12">
        <f t="shared" si="3"/>
        <v>14.10308219178083</v>
      </c>
      <c r="I15" s="12"/>
      <c r="J15" s="84" t="s">
        <v>151</v>
      </c>
      <c r="K15" s="28">
        <f>IF(ISERROR(HLOOKUP(J15,'Raw data'!$F$3:$BH$104,J$2,FALSE)),"",HLOOKUP(J15,'Raw data'!$F$3:$BH$104,J$2,FALSE))</f>
        <v>34</v>
      </c>
      <c r="L15" s="12">
        <f t="shared" si="4"/>
        <v>46</v>
      </c>
      <c r="M15" s="12">
        <f t="shared" si="5"/>
        <v>42.5</v>
      </c>
      <c r="N15" s="12">
        <f t="shared" si="6"/>
        <v>33.022500000000001</v>
      </c>
    </row>
    <row r="16" spans="1:14" ht="15.75" customHeight="1" x14ac:dyDescent="0.2">
      <c r="A16" s="81" t="s">
        <v>152</v>
      </c>
      <c r="B16" s="59">
        <f t="shared" si="0"/>
        <v>11.428818493150686</v>
      </c>
      <c r="C16" s="12"/>
      <c r="D16" s="84" t="s">
        <v>152</v>
      </c>
      <c r="E16" s="28">
        <f>IF(ISERROR(HLOOKUP(D16,'Raw data'!$F$3:$BH$104,D$2,FALSE)),"",HLOOKUP(D16,'Raw data'!$F$3:$BH$104,D$2,FALSE))</f>
        <v>55</v>
      </c>
      <c r="F16" s="12">
        <f t="shared" si="1"/>
        <v>529</v>
      </c>
      <c r="G16" s="12">
        <f t="shared" si="2"/>
        <v>9.4178082191780845</v>
      </c>
      <c r="H16" s="12">
        <f t="shared" si="3"/>
        <v>7.3176369863013715</v>
      </c>
      <c r="I16" s="12"/>
      <c r="J16" s="84" t="s">
        <v>152</v>
      </c>
      <c r="K16" s="28">
        <f>IF(ISERROR(HLOOKUP(J16,'Raw data'!$F$3:$BH$104,J$2,FALSE)),"",HLOOKUP(J16,'Raw data'!$F$3:$BH$104,J$2,FALSE))</f>
        <v>16</v>
      </c>
      <c r="L16" s="12">
        <f t="shared" si="4"/>
        <v>64</v>
      </c>
      <c r="M16" s="12">
        <f t="shared" si="5"/>
        <v>20</v>
      </c>
      <c r="N16" s="12">
        <f t="shared" si="6"/>
        <v>15.540000000000001</v>
      </c>
    </row>
    <row r="17" spans="1:14" ht="15.75" customHeight="1" x14ac:dyDescent="0.2">
      <c r="A17" s="33" t="s">
        <v>153</v>
      </c>
      <c r="B17" s="59">
        <f t="shared" si="0"/>
        <v>5.287325342465758</v>
      </c>
      <c r="C17" s="12"/>
      <c r="D17" s="53" t="s">
        <v>153</v>
      </c>
      <c r="E17" s="28">
        <f>IF(ISERROR(HLOOKUP(D17,'Raw data'!$F$3:$BH$104,D$2,FALSE)),"",HLOOKUP(D17,'Raw data'!$F$3:$BH$104,D$2,FALSE))</f>
        <v>24</v>
      </c>
      <c r="F17" s="12">
        <f t="shared" si="1"/>
        <v>560</v>
      </c>
      <c r="G17" s="12">
        <f t="shared" si="2"/>
        <v>4.1095890410959015</v>
      </c>
      <c r="H17" s="12">
        <f t="shared" si="3"/>
        <v>3.1931506849315157</v>
      </c>
      <c r="I17" s="12"/>
      <c r="J17" s="53" t="s">
        <v>153</v>
      </c>
      <c r="K17" s="45">
        <f>IF(ISERROR(HLOOKUP(J17,'Raw data'!$F$3:$BH$104,J$2,FALSE)),"",HLOOKUP(J17,'Raw data'!$F$3:$BH$104,J$2,FALSE))</f>
        <v>0</v>
      </c>
      <c r="L17" s="12">
        <f t="shared" si="4"/>
        <v>80</v>
      </c>
      <c r="M17" s="12">
        <f t="shared" si="5"/>
        <v>0</v>
      </c>
      <c r="N17" s="74">
        <f>AVERAGE(N4,N14,N20,N26,N37)</f>
        <v>7.3815</v>
      </c>
    </row>
    <row r="18" spans="1:14" ht="15.75" customHeight="1" x14ac:dyDescent="0.2">
      <c r="A18" s="81" t="s">
        <v>154</v>
      </c>
      <c r="B18" s="59">
        <f t="shared" si="0"/>
        <v>8.5948972602739762</v>
      </c>
      <c r="C18" s="12"/>
      <c r="D18" s="84" t="s">
        <v>154</v>
      </c>
      <c r="E18" s="28">
        <f>IF(ISERROR(HLOOKUP(D18,'Raw data'!$F$3:$BH$104,D$2,FALSE)),"",HLOOKUP(D18,'Raw data'!$F$3:$BH$104,D$2,FALSE))</f>
        <v>27</v>
      </c>
      <c r="F18" s="12">
        <f t="shared" si="1"/>
        <v>557</v>
      </c>
      <c r="G18" s="12">
        <f t="shared" si="2"/>
        <v>4.6232876712328874</v>
      </c>
      <c r="H18" s="12">
        <f t="shared" si="3"/>
        <v>3.5922945205479535</v>
      </c>
      <c r="I18" s="12"/>
      <c r="J18" s="84" t="s">
        <v>154</v>
      </c>
      <c r="K18" s="28">
        <f>IF(ISERROR(HLOOKUP(J18,'Raw data'!$F$3:$BH$104,J$2,FALSE)),"",HLOOKUP(J18,'Raw data'!$F$3:$BH$104,J$2,FALSE))</f>
        <v>14</v>
      </c>
      <c r="L18" s="12">
        <f t="shared" si="4"/>
        <v>66</v>
      </c>
      <c r="M18" s="12">
        <f t="shared" si="5"/>
        <v>17.5</v>
      </c>
      <c r="N18" s="12">
        <f t="shared" ref="N18:N20" si="7">M18*$A$2</f>
        <v>13.5975</v>
      </c>
    </row>
    <row r="19" spans="1:14" ht="15.75" customHeight="1" x14ac:dyDescent="0.2">
      <c r="A19" s="73" t="s">
        <v>155</v>
      </c>
      <c r="B19" s="59">
        <f t="shared" si="0"/>
        <v>11.595128424657538</v>
      </c>
      <c r="C19" s="12"/>
      <c r="D19" s="65" t="s">
        <v>155</v>
      </c>
      <c r="E19" s="28">
        <f>IF(ISERROR(HLOOKUP(D19,'Raw data'!$F$3:$BH$104,D$2,FALSE)),"",HLOOKUP(D19,'Raw data'!$F$3:$BH$104,D$2,FALSE))</f>
        <v>94</v>
      </c>
      <c r="F19" s="12">
        <f t="shared" si="1"/>
        <v>490</v>
      </c>
      <c r="G19" s="12">
        <f t="shared" si="2"/>
        <v>16.095890410958916</v>
      </c>
      <c r="H19" s="12">
        <f t="shared" si="3"/>
        <v>12.506506849315079</v>
      </c>
      <c r="I19" s="12"/>
      <c r="J19" s="65" t="s">
        <v>155</v>
      </c>
      <c r="K19" s="28">
        <f>IF(ISERROR(HLOOKUP(J19,'Raw data'!$F$3:$BH$104,J$2,FALSE)),"",HLOOKUP(J19,'Raw data'!$F$3:$BH$104,J$2,FALSE))</f>
        <v>11</v>
      </c>
      <c r="L19" s="12">
        <f t="shared" si="4"/>
        <v>69</v>
      </c>
      <c r="M19" s="12">
        <f t="shared" si="5"/>
        <v>13.75</v>
      </c>
      <c r="N19" s="12">
        <f t="shared" si="7"/>
        <v>10.68375</v>
      </c>
    </row>
    <row r="20" spans="1:14" ht="15.75" customHeight="1" x14ac:dyDescent="0.2">
      <c r="A20" s="33" t="s">
        <v>156</v>
      </c>
      <c r="B20" s="59">
        <f t="shared" si="0"/>
        <v>6.8054023972602771</v>
      </c>
      <c r="C20" s="12"/>
      <c r="D20" s="53" t="s">
        <v>156</v>
      </c>
      <c r="E20" s="28">
        <f>IF(ISERROR(HLOOKUP(D20,'Raw data'!$F$3:$BH$104,D$2,FALSE)),"",HLOOKUP(D20,'Raw data'!$F$3:$BH$104,D$2,FALSE))</f>
        <v>22</v>
      </c>
      <c r="F20" s="12">
        <f t="shared" si="1"/>
        <v>562</v>
      </c>
      <c r="G20" s="12">
        <f t="shared" si="2"/>
        <v>3.7671232876712395</v>
      </c>
      <c r="H20" s="12">
        <f t="shared" si="3"/>
        <v>2.9270547945205534</v>
      </c>
      <c r="I20" s="12"/>
      <c r="J20" s="53" t="s">
        <v>156</v>
      </c>
      <c r="K20" s="28">
        <f>IF(ISERROR(HLOOKUP(J20,'Raw data'!$F$3:$BH$104,J$2,FALSE)),"",HLOOKUP(J20,'Raw data'!$F$3:$BH$104,J$2,FALSE))</f>
        <v>11</v>
      </c>
      <c r="L20" s="12">
        <f t="shared" si="4"/>
        <v>69</v>
      </c>
      <c r="M20" s="12">
        <f t="shared" si="5"/>
        <v>13.75</v>
      </c>
      <c r="N20" s="12">
        <f t="shared" si="7"/>
        <v>10.68375</v>
      </c>
    </row>
    <row r="21" spans="1:14" ht="15.75" customHeight="1" x14ac:dyDescent="0.2">
      <c r="A21" s="71" t="s">
        <v>157</v>
      </c>
      <c r="B21" s="59">
        <f t="shared" si="0"/>
        <v>8.8555502801992549</v>
      </c>
      <c r="C21" s="12"/>
      <c r="D21" s="64" t="s">
        <v>157</v>
      </c>
      <c r="E21" s="28">
        <f>IF(ISERROR(HLOOKUP(D21,'Raw data'!$F$3:$BH$104,D$2,FALSE)),"",HLOOKUP(D21,'Raw data'!$F$3:$BH$104,D$2,FALSE))</f>
        <v>13</v>
      </c>
      <c r="F21" s="12">
        <f t="shared" si="1"/>
        <v>571</v>
      </c>
      <c r="G21" s="12">
        <f t="shared" si="2"/>
        <v>2.2260273972602818</v>
      </c>
      <c r="H21" s="12">
        <f t="shared" si="3"/>
        <v>1.729623287671239</v>
      </c>
      <c r="I21" s="12"/>
      <c r="J21" s="64" t="s">
        <v>157</v>
      </c>
      <c r="K21" s="45">
        <f>IF(ISERROR(HLOOKUP(J21,'Raw data'!$F$3:$BH$104,J$2,FALSE)),"",HLOOKUP(J21,'Raw data'!$F$3:$BH$104,J$2,FALSE))</f>
        <v>0</v>
      </c>
      <c r="L21" s="12">
        <f t="shared" si="4"/>
        <v>80</v>
      </c>
      <c r="M21" s="12">
        <f t="shared" si="5"/>
        <v>0</v>
      </c>
      <c r="N21" s="74">
        <f>AVERAGE(N6,N25,N36,N38,N40,N48,N49,N50,N51,N54,N23)</f>
        <v>15.981477272727272</v>
      </c>
    </row>
    <row r="22" spans="1:14" ht="15.75" customHeight="1" x14ac:dyDescent="0.2">
      <c r="A22" s="69" t="s">
        <v>158</v>
      </c>
      <c r="B22" s="59">
        <f t="shared" si="0"/>
        <v>10.051772260273978</v>
      </c>
      <c r="C22" s="12"/>
      <c r="D22" s="62" t="s">
        <v>158</v>
      </c>
      <c r="E22" s="28">
        <f>IF(ISERROR(HLOOKUP(D22,'Raw data'!$F$3:$BH$104,D$2,FALSE)),"",HLOOKUP(D22,'Raw data'!$F$3:$BH$104,D$2,FALSE))</f>
        <v>100</v>
      </c>
      <c r="F22" s="12">
        <f t="shared" si="1"/>
        <v>484</v>
      </c>
      <c r="G22" s="12">
        <f t="shared" si="2"/>
        <v>17.123287671232887</v>
      </c>
      <c r="H22" s="12">
        <f t="shared" si="3"/>
        <v>13.304794520547954</v>
      </c>
      <c r="I22" s="12"/>
      <c r="J22" s="62" t="s">
        <v>158</v>
      </c>
      <c r="K22" s="28">
        <f>IF(ISERROR(HLOOKUP(J22,'Raw data'!$F$3:$BH$104,J$2,FALSE)),"",HLOOKUP(J22,'Raw data'!$F$3:$BH$104,J$2,FALSE))</f>
        <v>7</v>
      </c>
      <c r="L22" s="12">
        <f t="shared" si="4"/>
        <v>73</v>
      </c>
      <c r="M22" s="12">
        <f t="shared" si="5"/>
        <v>8.75</v>
      </c>
      <c r="N22" s="12">
        <f t="shared" ref="N22:N26" si="8">M22*$A$2</f>
        <v>6.7987500000000001</v>
      </c>
    </row>
    <row r="23" spans="1:14" ht="15.75" customHeight="1" x14ac:dyDescent="0.2">
      <c r="A23" s="71" t="s">
        <v>159</v>
      </c>
      <c r="B23" s="59">
        <f t="shared" si="0"/>
        <v>23.310000000000002</v>
      </c>
      <c r="C23" s="12"/>
      <c r="D23" s="64" t="s">
        <v>159</v>
      </c>
      <c r="E23" s="45">
        <f>IF(ISERROR(HLOOKUP(D23,'Raw data'!$F$3:$BH$104,D$2,FALSE)),"",HLOOKUP(D23,'Raw data'!$F$3:$BH$104,D$2,FALSE))</f>
        <v>0</v>
      </c>
      <c r="F23" s="12">
        <f t="shared" si="1"/>
        <v>584</v>
      </c>
      <c r="G23" s="12">
        <f t="shared" si="2"/>
        <v>0</v>
      </c>
      <c r="H23" s="74">
        <f t="shared" si="3"/>
        <v>0</v>
      </c>
      <c r="I23" s="12"/>
      <c r="J23" s="64" t="s">
        <v>159</v>
      </c>
      <c r="K23" s="28">
        <f>IF(ISERROR(HLOOKUP(J23,'Raw data'!$F$3:$BH$104,J$2,FALSE)),"",HLOOKUP(J23,'Raw data'!$F$3:$BH$104,J$2,FALSE))</f>
        <v>48</v>
      </c>
      <c r="L23" s="12">
        <f t="shared" si="4"/>
        <v>32</v>
      </c>
      <c r="M23" s="12">
        <f t="shared" si="5"/>
        <v>60</v>
      </c>
      <c r="N23" s="12">
        <f t="shared" si="8"/>
        <v>46.620000000000005</v>
      </c>
    </row>
    <row r="24" spans="1:14" ht="15.75" customHeight="1" x14ac:dyDescent="0.2">
      <c r="A24" s="33" t="s">
        <v>160</v>
      </c>
      <c r="B24" s="59">
        <f t="shared" si="0"/>
        <v>11.9876198630137</v>
      </c>
      <c r="C24" s="12"/>
      <c r="D24" s="53" t="s">
        <v>160</v>
      </c>
      <c r="E24" s="28">
        <f>IF(ISERROR(HLOOKUP(D24,'Raw data'!$F$3:$BH$104,D$2,FALSE)),"",HLOOKUP(D24,'Raw data'!$F$3:$BH$104,D$2,FALSE))</f>
        <v>78</v>
      </c>
      <c r="F24" s="12">
        <f t="shared" si="1"/>
        <v>506</v>
      </c>
      <c r="G24" s="12">
        <f t="shared" si="2"/>
        <v>13.356164383561648</v>
      </c>
      <c r="H24" s="12">
        <f t="shared" si="3"/>
        <v>10.3777397260274</v>
      </c>
      <c r="I24" s="12"/>
      <c r="J24" s="53" t="s">
        <v>160</v>
      </c>
      <c r="K24" s="28">
        <f>IF(ISERROR(HLOOKUP(J24,'Raw data'!$F$3:$BH$104,J$2,FALSE)),"",HLOOKUP(J24,'Raw data'!$F$3:$BH$104,J$2,FALSE))</f>
        <v>14</v>
      </c>
      <c r="L24" s="12">
        <f t="shared" si="4"/>
        <v>66</v>
      </c>
      <c r="M24" s="12">
        <f t="shared" si="5"/>
        <v>17.5</v>
      </c>
      <c r="N24" s="12">
        <f t="shared" si="8"/>
        <v>13.5975</v>
      </c>
    </row>
    <row r="25" spans="1:14" ht="15.75" customHeight="1" x14ac:dyDescent="0.2">
      <c r="A25" s="71" t="s">
        <v>244</v>
      </c>
      <c r="B25" s="59">
        <f t="shared" si="0"/>
        <v>7.7700000000000005</v>
      </c>
      <c r="C25" s="12"/>
      <c r="D25" s="71" t="s">
        <v>244</v>
      </c>
      <c r="E25" s="28">
        <f>IF(ISERROR(HLOOKUP(D25,'Raw data'!$F$3:$BH$104,D$2,FALSE)),"",HLOOKUP(D25,'Raw data'!$F$3:$BH$104,D$2,FALSE))</f>
        <v>0</v>
      </c>
      <c r="F25" s="12">
        <f t="shared" si="1"/>
        <v>584</v>
      </c>
      <c r="G25" s="12">
        <f t="shared" si="2"/>
        <v>0</v>
      </c>
      <c r="H25" s="12">
        <f t="shared" si="3"/>
        <v>0</v>
      </c>
      <c r="I25" s="12"/>
      <c r="J25" s="71" t="s">
        <v>244</v>
      </c>
      <c r="K25" s="28">
        <f>IF(ISERROR(HLOOKUP(J25,'Raw data'!$F$3:$BH$104,J$2,FALSE)),"",HLOOKUP(J25,'Raw data'!$F$3:$BH$104,J$2,FALSE))</f>
        <v>16</v>
      </c>
      <c r="L25" s="12">
        <f t="shared" si="4"/>
        <v>64</v>
      </c>
      <c r="M25" s="12">
        <f t="shared" si="5"/>
        <v>20</v>
      </c>
      <c r="N25" s="12">
        <f t="shared" si="8"/>
        <v>15.540000000000001</v>
      </c>
    </row>
    <row r="26" spans="1:14" ht="15.75" customHeight="1" x14ac:dyDescent="0.2">
      <c r="A26" s="33" t="s">
        <v>162</v>
      </c>
      <c r="B26" s="59">
        <f t="shared" si="0"/>
        <v>16.51125</v>
      </c>
      <c r="C26" s="12"/>
      <c r="D26" s="33" t="s">
        <v>162</v>
      </c>
      <c r="E26" s="28">
        <f>IF(ISERROR(HLOOKUP(D26,'Raw data'!$F$3:$BH$104,D$2,FALSE)),"",HLOOKUP(D26,'Raw data'!$F$3:$BH$104,D$2,FALSE))</f>
        <v>219</v>
      </c>
      <c r="F26" s="12">
        <f t="shared" si="1"/>
        <v>365</v>
      </c>
      <c r="G26" s="12">
        <f t="shared" si="2"/>
        <v>37.5</v>
      </c>
      <c r="H26" s="12">
        <f t="shared" si="3"/>
        <v>29.137499999999999</v>
      </c>
      <c r="I26" s="12"/>
      <c r="J26" s="33" t="s">
        <v>162</v>
      </c>
      <c r="K26" s="28">
        <f>IF(ISERROR(HLOOKUP(J26,'Raw data'!$F$3:$BH$104,J$2,FALSE)),"",HLOOKUP(J26,'Raw data'!$F$3:$BH$104,J$2,FALSE))</f>
        <v>4</v>
      </c>
      <c r="L26" s="12">
        <f t="shared" si="4"/>
        <v>76</v>
      </c>
      <c r="M26" s="12">
        <f t="shared" si="5"/>
        <v>5</v>
      </c>
      <c r="N26" s="12">
        <f t="shared" si="8"/>
        <v>3.8850000000000002</v>
      </c>
    </row>
    <row r="27" spans="1:14" ht="15.75" customHeight="1" x14ac:dyDescent="0.2">
      <c r="A27" s="77" t="s">
        <v>163</v>
      </c>
      <c r="B27" s="59">
        <f t="shared" si="0"/>
        <v>19.858356164383565</v>
      </c>
      <c r="C27" s="12"/>
      <c r="D27" s="79" t="s">
        <v>163</v>
      </c>
      <c r="E27" s="28">
        <f>IF(ISERROR(HLOOKUP(D27,'Raw data'!$F$3:$BH$104,D$2,FALSE)),"",HLOOKUP(D27,'Raw data'!$F$3:$BH$104,D$2,FALSE))</f>
        <v>67</v>
      </c>
      <c r="F27" s="12">
        <f t="shared" si="1"/>
        <v>517</v>
      </c>
      <c r="G27" s="12">
        <f t="shared" si="2"/>
        <v>11.472602739726028</v>
      </c>
      <c r="H27" s="12">
        <f t="shared" si="3"/>
        <v>8.9142123287671247</v>
      </c>
      <c r="I27" s="12"/>
      <c r="J27" s="79" t="s">
        <v>163</v>
      </c>
      <c r="K27" s="45">
        <f>IF(ISERROR(HLOOKUP(J27,'Raw data'!$F$3:$BH$104,J$2,FALSE)),"",HLOOKUP(J27,'Raw data'!$F$3:$BH$104,J$2,FALSE))</f>
        <v>0</v>
      </c>
      <c r="L27" s="12">
        <f t="shared" si="4"/>
        <v>80</v>
      </c>
      <c r="M27" s="12">
        <f t="shared" si="5"/>
        <v>0</v>
      </c>
      <c r="N27" s="74">
        <f>AVERAGE(N9,N11,N13,N32,N42,N46,N47)</f>
        <v>30.802500000000002</v>
      </c>
    </row>
    <row r="28" spans="1:14" ht="15.75" customHeight="1" x14ac:dyDescent="0.2">
      <c r="A28" s="69" t="s">
        <v>164</v>
      </c>
      <c r="B28" s="59">
        <f t="shared" si="0"/>
        <v>61.614503424657535</v>
      </c>
      <c r="C28" s="12"/>
      <c r="D28" s="62" t="s">
        <v>164</v>
      </c>
      <c r="E28" s="28">
        <f>IF(ISERROR(HLOOKUP(D28,'Raw data'!$F$3:$BH$104,D$2,FALSE)),"",HLOOKUP(D28,'Raw data'!$F$3:$BH$104,D$2,FALSE))</f>
        <v>386</v>
      </c>
      <c r="F28" s="12">
        <f t="shared" si="1"/>
        <v>198</v>
      </c>
      <c r="G28" s="12">
        <f t="shared" si="2"/>
        <v>66.095890410958901</v>
      </c>
      <c r="H28" s="12">
        <f t="shared" si="3"/>
        <v>51.356506849315068</v>
      </c>
      <c r="I28" s="12"/>
      <c r="J28" s="62" t="s">
        <v>164</v>
      </c>
      <c r="K28" s="28">
        <f>IF(ISERROR(HLOOKUP(J28,'Raw data'!$F$3:$BH$104,J$2,FALSE)),"",HLOOKUP(J28,'Raw data'!$F$3:$BH$104,J$2,FALSE))</f>
        <v>74</v>
      </c>
      <c r="L28" s="12">
        <f t="shared" si="4"/>
        <v>6</v>
      </c>
      <c r="M28" s="12">
        <f t="shared" si="5"/>
        <v>92.5</v>
      </c>
      <c r="N28" s="12">
        <f t="shared" ref="N28:N58" si="9">M28*$A$2</f>
        <v>71.872500000000002</v>
      </c>
    </row>
    <row r="29" spans="1:14" ht="15.75" customHeight="1" x14ac:dyDescent="0.2">
      <c r="A29" s="81" t="s">
        <v>165</v>
      </c>
      <c r="B29" s="59">
        <f t="shared" si="0"/>
        <v>39.269101027397262</v>
      </c>
      <c r="C29" s="12"/>
      <c r="D29" s="84" t="s">
        <v>165</v>
      </c>
      <c r="E29" s="28">
        <f>IF(ISERROR(HLOOKUP(D29,'Raw data'!$F$3:$BH$104,D$2,FALSE)),"",HLOOKUP(D29,'Raw data'!$F$3:$BH$104,D$2,FALSE))</f>
        <v>291</v>
      </c>
      <c r="F29" s="12">
        <f t="shared" si="1"/>
        <v>293</v>
      </c>
      <c r="G29" s="12">
        <f t="shared" si="2"/>
        <v>49.828767123287676</v>
      </c>
      <c r="H29" s="12">
        <f t="shared" si="3"/>
        <v>38.716952054794525</v>
      </c>
      <c r="I29" s="12"/>
      <c r="J29" s="84" t="s">
        <v>165</v>
      </c>
      <c r="K29" s="28">
        <f>IF(ISERROR(HLOOKUP(J29,'Raw data'!$F$3:$BH$104,J$2,FALSE)),"",HLOOKUP(J29,'Raw data'!$F$3:$BH$104,J$2,FALSE))</f>
        <v>41</v>
      </c>
      <c r="L29" s="12">
        <f t="shared" si="4"/>
        <v>39</v>
      </c>
      <c r="M29" s="12">
        <f t="shared" si="5"/>
        <v>51.25</v>
      </c>
      <c r="N29" s="12">
        <f t="shared" si="9"/>
        <v>39.821249999999999</v>
      </c>
    </row>
    <row r="30" spans="1:14" ht="15.75" customHeight="1" x14ac:dyDescent="0.2">
      <c r="A30" s="69" t="s">
        <v>166</v>
      </c>
      <c r="B30" s="59">
        <f t="shared" si="0"/>
        <v>13.052003424657538</v>
      </c>
      <c r="C30" s="12"/>
      <c r="D30" s="62" t="s">
        <v>166</v>
      </c>
      <c r="E30" s="28">
        <f>IF(ISERROR(HLOOKUP(D30,'Raw data'!$F$3:$BH$104,D$2,FALSE)),"",HLOOKUP(D30,'Raw data'!$F$3:$BH$104,D$2,FALSE))</f>
        <v>94</v>
      </c>
      <c r="F30" s="12">
        <f t="shared" si="1"/>
        <v>490</v>
      </c>
      <c r="G30" s="12">
        <f t="shared" si="2"/>
        <v>16.095890410958916</v>
      </c>
      <c r="H30" s="12">
        <f t="shared" si="3"/>
        <v>12.506506849315079</v>
      </c>
      <c r="I30" s="12"/>
      <c r="J30" s="62" t="s">
        <v>166</v>
      </c>
      <c r="K30" s="28">
        <f>IF(ISERROR(HLOOKUP(J30,'Raw data'!$F$3:$BH$104,J$2,FALSE)),"",HLOOKUP(J30,'Raw data'!$F$3:$BH$104,J$2,FALSE))</f>
        <v>14</v>
      </c>
      <c r="L30" s="12">
        <f t="shared" si="4"/>
        <v>66</v>
      </c>
      <c r="M30" s="12">
        <f t="shared" si="5"/>
        <v>17.5</v>
      </c>
      <c r="N30" s="12">
        <f t="shared" si="9"/>
        <v>13.5975</v>
      </c>
    </row>
    <row r="31" spans="1:14" ht="15.75" customHeight="1" x14ac:dyDescent="0.2">
      <c r="A31" s="71" t="s">
        <v>167</v>
      </c>
      <c r="B31" s="59">
        <f t="shared" si="0"/>
        <v>1.4568750000000001</v>
      </c>
      <c r="C31" s="12"/>
      <c r="D31" s="64" t="s">
        <v>167</v>
      </c>
      <c r="E31" s="45">
        <f>IF(ISERROR(HLOOKUP(D31,'Raw data'!$F$3:$BH$104,D$2,FALSE)),"",HLOOKUP(D31,'Raw data'!$F$3:$BH$104,D$2,FALSE))</f>
        <v>0</v>
      </c>
      <c r="F31" s="12">
        <f t="shared" si="1"/>
        <v>584</v>
      </c>
      <c r="G31" s="12">
        <f t="shared" si="2"/>
        <v>0</v>
      </c>
      <c r="H31" s="74">
        <f t="shared" si="3"/>
        <v>0</v>
      </c>
      <c r="I31" s="12"/>
      <c r="J31" s="64" t="s">
        <v>167</v>
      </c>
      <c r="K31" s="28">
        <f>IF(ISERROR(HLOOKUP(J31,'Raw data'!$F$3:$BH$104,J$2,FALSE)),"",HLOOKUP(J31,'Raw data'!$F$3:$BH$104,J$2,FALSE))</f>
        <v>3</v>
      </c>
      <c r="L31" s="12">
        <f t="shared" si="4"/>
        <v>77</v>
      </c>
      <c r="M31" s="12">
        <f t="shared" si="5"/>
        <v>3.75</v>
      </c>
      <c r="N31" s="12">
        <f t="shared" si="9"/>
        <v>2.9137500000000003</v>
      </c>
    </row>
    <row r="32" spans="1:14" ht="15.75" customHeight="1" x14ac:dyDescent="0.2">
      <c r="A32" s="77" t="s">
        <v>168</v>
      </c>
      <c r="B32" s="59">
        <f t="shared" si="0"/>
        <v>33.035804794520551</v>
      </c>
      <c r="C32" s="12"/>
      <c r="D32" s="79" t="s">
        <v>168</v>
      </c>
      <c r="E32" s="28">
        <f>IF(ISERROR(HLOOKUP(D32,'Raw data'!$F$3:$BH$104,D$2,FALSE)),"",HLOOKUP(D32,'Raw data'!$F$3:$BH$104,D$2,FALSE))</f>
        <v>190</v>
      </c>
      <c r="F32" s="12">
        <f t="shared" si="1"/>
        <v>394</v>
      </c>
      <c r="G32" s="12">
        <f t="shared" si="2"/>
        <v>32.534246575342465</v>
      </c>
      <c r="H32" s="12">
        <f t="shared" si="3"/>
        <v>25.279109589041095</v>
      </c>
      <c r="I32" s="12"/>
      <c r="J32" s="79" t="s">
        <v>168</v>
      </c>
      <c r="K32" s="28">
        <f>IF(ISERROR(HLOOKUP(J32,'Raw data'!$F$3:$BH$104,J$2,FALSE)),"",HLOOKUP(J32,'Raw data'!$F$3:$BH$104,J$2,FALSE))</f>
        <v>42</v>
      </c>
      <c r="L32" s="12">
        <f t="shared" si="4"/>
        <v>38</v>
      </c>
      <c r="M32" s="12">
        <f t="shared" si="5"/>
        <v>52.5</v>
      </c>
      <c r="N32" s="12">
        <f t="shared" si="9"/>
        <v>40.792500000000004</v>
      </c>
    </row>
    <row r="33" spans="1:14" ht="15.75" customHeight="1" x14ac:dyDescent="0.2">
      <c r="A33" s="81" t="s">
        <v>169</v>
      </c>
      <c r="B33" s="59">
        <f t="shared" si="0"/>
        <v>5.8607619863013714</v>
      </c>
      <c r="C33" s="12"/>
      <c r="D33" s="84" t="s">
        <v>169</v>
      </c>
      <c r="E33" s="28">
        <f>IF(ISERROR(HLOOKUP(D33,'Raw data'!$F$3:$BH$104,D$2,FALSE)),"",HLOOKUP(D33,'Raw data'!$F$3:$BH$104,D$2,FALSE))</f>
        <v>37</v>
      </c>
      <c r="F33" s="12">
        <f t="shared" si="1"/>
        <v>547</v>
      </c>
      <c r="G33" s="12">
        <f t="shared" si="2"/>
        <v>6.3356164383561691</v>
      </c>
      <c r="H33" s="12">
        <f t="shared" si="3"/>
        <v>4.9227739726027435</v>
      </c>
      <c r="I33" s="12"/>
      <c r="J33" s="84" t="s">
        <v>169</v>
      </c>
      <c r="K33" s="28">
        <f>IF(ISERROR(HLOOKUP(J33,'Raw data'!$F$3:$BH$104,J$2,FALSE)),"",HLOOKUP(J33,'Raw data'!$F$3:$BH$104,J$2,FALSE))</f>
        <v>7</v>
      </c>
      <c r="L33" s="12">
        <f t="shared" si="4"/>
        <v>73</v>
      </c>
      <c r="M33" s="12">
        <f t="shared" si="5"/>
        <v>8.75</v>
      </c>
      <c r="N33" s="12">
        <f t="shared" si="9"/>
        <v>6.7987500000000001</v>
      </c>
    </row>
    <row r="34" spans="1:14" ht="15.75" customHeight="1" x14ac:dyDescent="0.2">
      <c r="A34" s="81" t="s">
        <v>170</v>
      </c>
      <c r="B34" s="59">
        <f t="shared" si="0"/>
        <v>20.329726027397264</v>
      </c>
      <c r="C34" s="12"/>
      <c r="D34" s="84" t="s">
        <v>170</v>
      </c>
      <c r="E34" s="28">
        <f>IF(ISERROR(HLOOKUP(D34,'Raw data'!$F$3:$BH$104,D$2,FALSE)),"",HLOOKUP(D34,'Raw data'!$F$3:$BH$104,D$2,FALSE))</f>
        <v>72</v>
      </c>
      <c r="F34" s="12">
        <f t="shared" si="1"/>
        <v>512</v>
      </c>
      <c r="G34" s="12">
        <f t="shared" si="2"/>
        <v>12.328767123287676</v>
      </c>
      <c r="H34" s="12">
        <f t="shared" si="3"/>
        <v>9.5794520547945243</v>
      </c>
      <c r="I34" s="12"/>
      <c r="J34" s="84" t="s">
        <v>170</v>
      </c>
      <c r="K34" s="28">
        <f>IF(ISERROR(HLOOKUP(J34,'Raw data'!$F$3:$BH$104,J$2,FALSE)),"",HLOOKUP(J34,'Raw data'!$F$3:$BH$104,J$2,FALSE))</f>
        <v>32</v>
      </c>
      <c r="L34" s="12">
        <f t="shared" si="4"/>
        <v>48</v>
      </c>
      <c r="M34" s="12">
        <f t="shared" si="5"/>
        <v>40</v>
      </c>
      <c r="N34" s="12">
        <f t="shared" si="9"/>
        <v>31.080000000000002</v>
      </c>
    </row>
    <row r="35" spans="1:14" ht="15.75" customHeight="1" x14ac:dyDescent="0.2">
      <c r="A35" s="69" t="s">
        <v>171</v>
      </c>
      <c r="B35" s="59">
        <f t="shared" si="0"/>
        <v>21.181232876712329</v>
      </c>
      <c r="C35" s="12"/>
      <c r="D35" s="62" t="s">
        <v>171</v>
      </c>
      <c r="E35" s="28">
        <f>IF(ISERROR(HLOOKUP(D35,'Raw data'!$F$3:$BH$104,D$2,FALSE)),"",HLOOKUP(D35,'Raw data'!$F$3:$BH$104,D$2,FALSE))</f>
        <v>114</v>
      </c>
      <c r="F35" s="12">
        <f t="shared" si="1"/>
        <v>470</v>
      </c>
      <c r="G35" s="12">
        <f t="shared" si="2"/>
        <v>19.520547945205479</v>
      </c>
      <c r="H35" s="12">
        <f t="shared" si="3"/>
        <v>15.167465753424658</v>
      </c>
      <c r="I35" s="12"/>
      <c r="J35" s="62" t="s">
        <v>171</v>
      </c>
      <c r="K35" s="28">
        <f>IF(ISERROR(HLOOKUP(J35,'Raw data'!$F$3:$BH$104,J$2,FALSE)),"",HLOOKUP(J35,'Raw data'!$F$3:$BH$104,J$2,FALSE))</f>
        <v>28</v>
      </c>
      <c r="L35" s="12">
        <f t="shared" si="4"/>
        <v>52</v>
      </c>
      <c r="M35" s="12">
        <f t="shared" si="5"/>
        <v>35</v>
      </c>
      <c r="N35" s="12">
        <f t="shared" si="9"/>
        <v>27.195</v>
      </c>
    </row>
    <row r="36" spans="1:14" ht="15.75" customHeight="1" x14ac:dyDescent="0.2">
      <c r="A36" s="71" t="s">
        <v>172</v>
      </c>
      <c r="B36" s="59">
        <f t="shared" si="0"/>
        <v>3.5789897260274008</v>
      </c>
      <c r="C36" s="12"/>
      <c r="D36" s="64" t="s">
        <v>172</v>
      </c>
      <c r="E36" s="28">
        <f>IF(ISERROR(HLOOKUP(D36,'Raw data'!$F$3:$BH$104,D$2,FALSE)),"",HLOOKUP(D36,'Raw data'!$F$3:$BH$104,D$2,FALSE))</f>
        <v>10</v>
      </c>
      <c r="F36" s="12">
        <f t="shared" si="1"/>
        <v>574</v>
      </c>
      <c r="G36" s="12">
        <f t="shared" si="2"/>
        <v>1.7123287671232958</v>
      </c>
      <c r="H36" s="12">
        <f t="shared" si="3"/>
        <v>1.3304794520548009</v>
      </c>
      <c r="I36" s="12"/>
      <c r="J36" s="64" t="s">
        <v>172</v>
      </c>
      <c r="K36" s="28">
        <f>IF(ISERROR(HLOOKUP(J36,'Raw data'!$F$3:$BH$104,J$2,FALSE)),"",HLOOKUP(J36,'Raw data'!$F$3:$BH$104,J$2,FALSE))</f>
        <v>6</v>
      </c>
      <c r="L36" s="12">
        <f t="shared" si="4"/>
        <v>74</v>
      </c>
      <c r="M36" s="12">
        <f t="shared" si="5"/>
        <v>7.5</v>
      </c>
      <c r="N36" s="12">
        <f t="shared" si="9"/>
        <v>5.8275000000000006</v>
      </c>
    </row>
    <row r="37" spans="1:14" ht="15.75" customHeight="1" x14ac:dyDescent="0.2">
      <c r="A37" s="33" t="s">
        <v>173</v>
      </c>
      <c r="B37" s="59">
        <f t="shared" si="0"/>
        <v>4.7365068493150719</v>
      </c>
      <c r="C37" s="12"/>
      <c r="D37" s="53" t="s">
        <v>173</v>
      </c>
      <c r="E37" s="28">
        <f>IF(ISERROR(HLOOKUP(D37,'Raw data'!$F$3:$BH$104,D$2,FALSE)),"",HLOOKUP(D37,'Raw data'!$F$3:$BH$104,D$2,FALSE))</f>
        <v>42</v>
      </c>
      <c r="F37" s="12">
        <f t="shared" si="1"/>
        <v>542</v>
      </c>
      <c r="G37" s="12">
        <f t="shared" si="2"/>
        <v>7.191780821917817</v>
      </c>
      <c r="H37" s="12">
        <f t="shared" si="3"/>
        <v>5.5880136986301441</v>
      </c>
      <c r="I37" s="12"/>
      <c r="J37" s="53" t="s">
        <v>173</v>
      </c>
      <c r="K37" s="28">
        <f>IF(ISERROR(HLOOKUP(J37,'Raw data'!$F$3:$BH$104,J$2,FALSE)),"",HLOOKUP(J37,'Raw data'!$F$3:$BH$104,J$2,FALSE))</f>
        <v>4</v>
      </c>
      <c r="L37" s="12">
        <f t="shared" si="4"/>
        <v>76</v>
      </c>
      <c r="M37" s="12">
        <f t="shared" si="5"/>
        <v>5</v>
      </c>
      <c r="N37" s="12">
        <f t="shared" si="9"/>
        <v>3.8850000000000002</v>
      </c>
    </row>
    <row r="38" spans="1:14" ht="15.75" customHeight="1" x14ac:dyDescent="0.2">
      <c r="A38" s="71" t="s">
        <v>174</v>
      </c>
      <c r="B38" s="59">
        <f t="shared" si="0"/>
        <v>5.035864726027401</v>
      </c>
      <c r="C38" s="12"/>
      <c r="D38" s="64" t="s">
        <v>174</v>
      </c>
      <c r="E38" s="28">
        <f>IF(ISERROR(HLOOKUP(D38,'Raw data'!$F$3:$BH$104,D$2,FALSE)),"",HLOOKUP(D38,'Raw data'!$F$3:$BH$104,D$2,FALSE))</f>
        <v>10</v>
      </c>
      <c r="F38" s="12">
        <f t="shared" si="1"/>
        <v>574</v>
      </c>
      <c r="G38" s="12">
        <f t="shared" si="2"/>
        <v>1.7123287671232958</v>
      </c>
      <c r="H38" s="12">
        <f t="shared" si="3"/>
        <v>1.3304794520548009</v>
      </c>
      <c r="I38" s="12"/>
      <c r="J38" s="64" t="s">
        <v>174</v>
      </c>
      <c r="K38" s="28">
        <f>IF(ISERROR(HLOOKUP(J38,'Raw data'!$F$3:$BH$104,J$2,FALSE)),"",HLOOKUP(J38,'Raw data'!$F$3:$BH$104,J$2,FALSE))</f>
        <v>9</v>
      </c>
      <c r="L38" s="12">
        <f t="shared" si="4"/>
        <v>71</v>
      </c>
      <c r="M38" s="12">
        <f t="shared" si="5"/>
        <v>11.25</v>
      </c>
      <c r="N38" s="12">
        <f t="shared" si="9"/>
        <v>8.7412500000000009</v>
      </c>
    </row>
    <row r="39" spans="1:14" ht="15.75" customHeight="1" x14ac:dyDescent="0.2">
      <c r="A39" s="81" t="s">
        <v>175</v>
      </c>
      <c r="B39" s="59">
        <f t="shared" si="0"/>
        <v>76.243124999999992</v>
      </c>
      <c r="C39" s="12"/>
      <c r="D39" s="84" t="s">
        <v>175</v>
      </c>
      <c r="E39" s="28">
        <f>IF(ISERROR(HLOOKUP(D39,'Raw data'!$F$3:$BH$104,D$2,FALSE)),"",HLOOKUP(D39,'Raw data'!$F$3:$BH$104,D$2,FALSE))</f>
        <v>584</v>
      </c>
      <c r="F39" s="12">
        <f t="shared" si="1"/>
        <v>0</v>
      </c>
      <c r="G39" s="12">
        <f t="shared" si="2"/>
        <v>100</v>
      </c>
      <c r="H39" s="12">
        <f t="shared" si="3"/>
        <v>77.7</v>
      </c>
      <c r="I39" s="12"/>
      <c r="J39" s="84" t="s">
        <v>175</v>
      </c>
      <c r="K39" s="28">
        <f>IF(ISERROR(HLOOKUP(J39,'Raw data'!$F$3:$BH$104,J$2,FALSE)),"",HLOOKUP(J39,'Raw data'!$F$3:$BH$104,J$2,FALSE))</f>
        <v>77</v>
      </c>
      <c r="L39" s="12">
        <f t="shared" si="4"/>
        <v>3</v>
      </c>
      <c r="M39" s="12">
        <f t="shared" si="5"/>
        <v>96.25</v>
      </c>
      <c r="N39" s="12">
        <f t="shared" si="9"/>
        <v>74.786249999999995</v>
      </c>
    </row>
    <row r="40" spans="1:14" ht="15.75" customHeight="1" x14ac:dyDescent="0.2">
      <c r="A40" s="71" t="s">
        <v>176</v>
      </c>
      <c r="B40" s="59">
        <f t="shared" si="0"/>
        <v>16.883784246575345</v>
      </c>
      <c r="C40" s="12"/>
      <c r="D40" s="64" t="s">
        <v>176</v>
      </c>
      <c r="E40" s="28">
        <f>IF(ISERROR(HLOOKUP(D40,'Raw data'!$F$3:$BH$104,D$2,FALSE)),"",HLOOKUP(D40,'Raw data'!$F$3:$BH$104,D$2,FALSE))</f>
        <v>64</v>
      </c>
      <c r="F40" s="12">
        <f t="shared" si="1"/>
        <v>520</v>
      </c>
      <c r="G40" s="12">
        <f t="shared" si="2"/>
        <v>10.958904109589042</v>
      </c>
      <c r="H40" s="12">
        <f t="shared" si="3"/>
        <v>8.5150684931506859</v>
      </c>
      <c r="I40" s="12"/>
      <c r="J40" s="64" t="s">
        <v>176</v>
      </c>
      <c r="K40" s="28">
        <f>IF(ISERROR(HLOOKUP(J40,'Raw data'!$F$3:$BH$104,J$2,FALSE)),"",HLOOKUP(J40,'Raw data'!$F$3:$BH$104,J$2,FALSE))</f>
        <v>26</v>
      </c>
      <c r="L40" s="12">
        <f t="shared" si="4"/>
        <v>54</v>
      </c>
      <c r="M40" s="12">
        <f t="shared" si="5"/>
        <v>32.5</v>
      </c>
      <c r="N40" s="12">
        <f t="shared" si="9"/>
        <v>25.252500000000001</v>
      </c>
    </row>
    <row r="41" spans="1:14" ht="15.75" customHeight="1" x14ac:dyDescent="0.2">
      <c r="A41" s="69" t="s">
        <v>177</v>
      </c>
      <c r="B41" s="59">
        <f t="shared" si="0"/>
        <v>44.531147260273976</v>
      </c>
      <c r="C41" s="12"/>
      <c r="D41" s="62" t="s">
        <v>177</v>
      </c>
      <c r="E41" s="28">
        <f>IF(ISERROR(HLOOKUP(D41,'Raw data'!$F$3:$BH$104,D$2,FALSE)),"",HLOOKUP(D41,'Raw data'!$F$3:$BH$104,D$2,FALSE))</f>
        <v>319</v>
      </c>
      <c r="F41" s="12">
        <f t="shared" si="1"/>
        <v>265</v>
      </c>
      <c r="G41" s="12">
        <f t="shared" si="2"/>
        <v>54.62328767123288</v>
      </c>
      <c r="H41" s="12">
        <f t="shared" si="3"/>
        <v>42.442294520547946</v>
      </c>
      <c r="I41" s="12"/>
      <c r="J41" s="62" t="s">
        <v>177</v>
      </c>
      <c r="K41" s="28">
        <f>IF(ISERROR(HLOOKUP(J41,'Raw data'!$F$3:$BH$104,J$2,FALSE)),"",HLOOKUP(J41,'Raw data'!$F$3:$BH$104,J$2,FALSE))</f>
        <v>48</v>
      </c>
      <c r="L41" s="12">
        <f t="shared" si="4"/>
        <v>32</v>
      </c>
      <c r="M41" s="12">
        <f t="shared" si="5"/>
        <v>60</v>
      </c>
      <c r="N41" s="12">
        <f t="shared" si="9"/>
        <v>46.620000000000005</v>
      </c>
    </row>
    <row r="42" spans="1:14" ht="15.75" customHeight="1" x14ac:dyDescent="0.2">
      <c r="A42" s="77" t="s">
        <v>178</v>
      </c>
      <c r="B42" s="59">
        <f t="shared" si="0"/>
        <v>14.801583904109592</v>
      </c>
      <c r="C42" s="12"/>
      <c r="D42" s="79" t="s">
        <v>178</v>
      </c>
      <c r="E42" s="28">
        <f>IF(ISERROR(HLOOKUP(D42,'Raw data'!$F$3:$BH$104,D$2,FALSE)),"",HLOOKUP(D42,'Raw data'!$F$3:$BH$104,D$2,FALSE))</f>
        <v>186</v>
      </c>
      <c r="F42" s="12">
        <f t="shared" si="1"/>
        <v>398</v>
      </c>
      <c r="G42" s="12">
        <f t="shared" si="2"/>
        <v>31.849315068493155</v>
      </c>
      <c r="H42" s="12">
        <f t="shared" si="3"/>
        <v>24.746917808219184</v>
      </c>
      <c r="I42" s="12"/>
      <c r="J42" s="79" t="s">
        <v>178</v>
      </c>
      <c r="K42" s="28">
        <f>IF(ISERROR(HLOOKUP(J42,'Raw data'!$F$3:$BH$104,J$2,FALSE)),"",HLOOKUP(J42,'Raw data'!$F$3:$BH$104,J$2,FALSE))</f>
        <v>5</v>
      </c>
      <c r="L42" s="12">
        <f t="shared" si="4"/>
        <v>75</v>
      </c>
      <c r="M42" s="12">
        <f t="shared" si="5"/>
        <v>6.25</v>
      </c>
      <c r="N42" s="12">
        <f t="shared" si="9"/>
        <v>4.8562500000000002</v>
      </c>
    </row>
    <row r="43" spans="1:14" ht="15.75" customHeight="1" x14ac:dyDescent="0.2">
      <c r="A43" s="77" t="s">
        <v>179</v>
      </c>
      <c r="B43" s="59">
        <f t="shared" si="0"/>
        <v>18.879503424657536</v>
      </c>
      <c r="C43" s="12"/>
      <c r="D43" s="79" t="s">
        <v>179</v>
      </c>
      <c r="E43" s="28">
        <f>IF(ISERROR(HLOOKUP(D43,'Raw data'!$F$3:$BH$104,D$2,FALSE)),"",HLOOKUP(D43,'Raw data'!$F$3:$BH$104,D$2,FALSE))</f>
        <v>240</v>
      </c>
      <c r="F43" s="12">
        <f t="shared" si="1"/>
        <v>344</v>
      </c>
      <c r="G43" s="12">
        <f t="shared" si="2"/>
        <v>41.095890410958908</v>
      </c>
      <c r="H43" s="12">
        <f t="shared" si="3"/>
        <v>31.931506849315074</v>
      </c>
      <c r="I43" s="12"/>
      <c r="J43" s="79" t="s">
        <v>179</v>
      </c>
      <c r="K43" s="28">
        <f>IF(ISERROR(HLOOKUP(J43,'Raw data'!$F$3:$BH$104,J$2,FALSE)),"",HLOOKUP(J43,'Raw data'!$F$3:$BH$104,J$2,FALSE))</f>
        <v>6</v>
      </c>
      <c r="L43" s="12">
        <f t="shared" si="4"/>
        <v>74</v>
      </c>
      <c r="M43" s="12">
        <f t="shared" si="5"/>
        <v>7.5</v>
      </c>
      <c r="N43" s="74">
        <f t="shared" si="9"/>
        <v>5.8275000000000006</v>
      </c>
    </row>
    <row r="44" spans="1:14" ht="15.75" customHeight="1" x14ac:dyDescent="0.2">
      <c r="A44" s="69" t="s">
        <v>180</v>
      </c>
      <c r="B44" s="59">
        <f t="shared" si="0"/>
        <v>19.884015410958906</v>
      </c>
      <c r="C44" s="12"/>
      <c r="D44" s="62" t="s">
        <v>180</v>
      </c>
      <c r="E44" s="28">
        <f>IF(ISERROR(HLOOKUP(D44,'Raw data'!$F$3:$BH$104,D$2,FALSE)),"",HLOOKUP(D44,'Raw data'!$F$3:$BH$104,D$2,FALSE))</f>
        <v>131</v>
      </c>
      <c r="F44" s="12">
        <f t="shared" si="1"/>
        <v>453</v>
      </c>
      <c r="G44" s="12">
        <f t="shared" si="2"/>
        <v>22.43150684931507</v>
      </c>
      <c r="H44" s="12">
        <f t="shared" si="3"/>
        <v>17.429280821917811</v>
      </c>
      <c r="I44" s="12"/>
      <c r="J44" s="62" t="s">
        <v>180</v>
      </c>
      <c r="K44" s="28">
        <f>IF(ISERROR(HLOOKUP(J44,'Raw data'!$F$3:$BH$104,J$2,FALSE)),"",HLOOKUP(J44,'Raw data'!$F$3:$BH$104,J$2,FALSE))</f>
        <v>23</v>
      </c>
      <c r="L44" s="12">
        <f t="shared" si="4"/>
        <v>57</v>
      </c>
      <c r="M44" s="12">
        <f t="shared" si="5"/>
        <v>28.75</v>
      </c>
      <c r="N44" s="12">
        <f t="shared" si="9"/>
        <v>22.338750000000001</v>
      </c>
    </row>
    <row r="45" spans="1:14" ht="15.75" customHeight="1" x14ac:dyDescent="0.2">
      <c r="A45" s="81" t="s">
        <v>181</v>
      </c>
      <c r="B45" s="59">
        <f t="shared" si="0"/>
        <v>21.560419520547949</v>
      </c>
      <c r="C45" s="12"/>
      <c r="D45" s="84" t="s">
        <v>181</v>
      </c>
      <c r="E45" s="28">
        <f>IF(ISERROR(HLOOKUP(D45,'Raw data'!$F$3:$BH$104,D$2,FALSE)),"",HLOOKUP(D45,'Raw data'!$F$3:$BH$104,D$2,FALSE))</f>
        <v>200</v>
      </c>
      <c r="F45" s="12">
        <f t="shared" si="1"/>
        <v>384</v>
      </c>
      <c r="G45" s="12">
        <f t="shared" si="2"/>
        <v>34.246575342465761</v>
      </c>
      <c r="H45" s="12">
        <f t="shared" si="3"/>
        <v>26.609589041095898</v>
      </c>
      <c r="I45" s="12"/>
      <c r="J45" s="84" t="s">
        <v>181</v>
      </c>
      <c r="K45" s="28">
        <f>IF(ISERROR(HLOOKUP(J45,'Raw data'!$F$3:$BH$104,J$2,FALSE)),"",HLOOKUP(J45,'Raw data'!$F$3:$BH$104,J$2,FALSE))</f>
        <v>17</v>
      </c>
      <c r="L45" s="12">
        <f t="shared" si="4"/>
        <v>63</v>
      </c>
      <c r="M45" s="12">
        <f t="shared" si="5"/>
        <v>21.25</v>
      </c>
      <c r="N45" s="12">
        <f t="shared" si="9"/>
        <v>16.51125</v>
      </c>
    </row>
    <row r="46" spans="1:14" ht="15.75" customHeight="1" x14ac:dyDescent="0.2">
      <c r="A46" s="77" t="s">
        <v>182</v>
      </c>
      <c r="B46" s="59">
        <f t="shared" si="0"/>
        <v>22.5183647260274</v>
      </c>
      <c r="C46" s="12"/>
      <c r="D46" s="79" t="s">
        <v>182</v>
      </c>
      <c r="E46" s="28">
        <f>IF(ISERROR(HLOOKUP(D46,'Raw data'!$F$3:$BH$104,D$2,FALSE)),"",HLOOKUP(D46,'Raw data'!$F$3:$BH$104,D$2,FALSE))</f>
        <v>83</v>
      </c>
      <c r="F46" s="12">
        <f t="shared" si="1"/>
        <v>501</v>
      </c>
      <c r="G46" s="12">
        <f t="shared" si="2"/>
        <v>14.212328767123296</v>
      </c>
      <c r="H46" s="12">
        <f t="shared" si="3"/>
        <v>11.042979452054801</v>
      </c>
      <c r="I46" s="12"/>
      <c r="J46" s="79" t="s">
        <v>182</v>
      </c>
      <c r="K46" s="28">
        <f>IF(ISERROR(HLOOKUP(J46,'Raw data'!$F$3:$BH$104,J$2,FALSE)),"",HLOOKUP(J46,'Raw data'!$F$3:$BH$104,J$2,FALSE))</f>
        <v>35</v>
      </c>
      <c r="L46" s="12">
        <f t="shared" si="4"/>
        <v>45</v>
      </c>
      <c r="M46" s="12">
        <f t="shared" si="5"/>
        <v>43.75</v>
      </c>
      <c r="N46" s="12">
        <f t="shared" si="9"/>
        <v>33.993749999999999</v>
      </c>
    </row>
    <row r="47" spans="1:14" ht="15.75" customHeight="1" x14ac:dyDescent="0.2">
      <c r="A47" s="77" t="s">
        <v>183</v>
      </c>
      <c r="B47" s="59">
        <f t="shared" si="0"/>
        <v>28.266035958904112</v>
      </c>
      <c r="C47" s="12"/>
      <c r="D47" s="79" t="s">
        <v>183</v>
      </c>
      <c r="E47" s="28">
        <f>IF(ISERROR(HLOOKUP(D47,'Raw data'!$F$3:$BH$104,D$2,FALSE)),"",HLOOKUP(D47,'Raw data'!$F$3:$BH$104,D$2,FALSE))</f>
        <v>184</v>
      </c>
      <c r="F47" s="12">
        <f t="shared" si="1"/>
        <v>400</v>
      </c>
      <c r="G47" s="12">
        <f t="shared" si="2"/>
        <v>31.506849315068493</v>
      </c>
      <c r="H47" s="12">
        <f t="shared" si="3"/>
        <v>24.480821917808221</v>
      </c>
      <c r="I47" s="12"/>
      <c r="J47" s="79" t="s">
        <v>183</v>
      </c>
      <c r="K47" s="28">
        <f>IF(ISERROR(HLOOKUP(J47,'Raw data'!$F$3:$BH$104,J$2,FALSE)),"",HLOOKUP(J47,'Raw data'!$F$3:$BH$104,J$2,FALSE))</f>
        <v>33</v>
      </c>
      <c r="L47" s="12">
        <f t="shared" si="4"/>
        <v>47</v>
      </c>
      <c r="M47" s="12">
        <f t="shared" si="5"/>
        <v>41.25</v>
      </c>
      <c r="N47" s="12">
        <f t="shared" si="9"/>
        <v>32.051250000000003</v>
      </c>
    </row>
    <row r="48" spans="1:14" ht="15.75" customHeight="1" x14ac:dyDescent="0.2">
      <c r="A48" s="71" t="s">
        <v>184</v>
      </c>
      <c r="B48" s="59">
        <f t="shared" si="0"/>
        <v>17.682071917808223</v>
      </c>
      <c r="C48" s="12"/>
      <c r="D48" s="64" t="s">
        <v>184</v>
      </c>
      <c r="E48" s="28">
        <f>IF(ISERROR(HLOOKUP(D48,'Raw data'!$F$3:$BH$104,D$2,FALSE)),"",HLOOKUP(D48,'Raw data'!$F$3:$BH$104,D$2,FALSE))</f>
        <v>222</v>
      </c>
      <c r="F48" s="12">
        <f t="shared" si="1"/>
        <v>362</v>
      </c>
      <c r="G48" s="12">
        <f t="shared" si="2"/>
        <v>38.013698630136993</v>
      </c>
      <c r="H48" s="12">
        <f t="shared" si="3"/>
        <v>29.536643835616445</v>
      </c>
      <c r="I48" s="12"/>
      <c r="J48" s="64" t="s">
        <v>184</v>
      </c>
      <c r="K48" s="28">
        <f>IF(ISERROR(HLOOKUP(J48,'Raw data'!$F$3:$BH$104,J$2,FALSE)),"",HLOOKUP(J48,'Raw data'!$F$3:$BH$104,J$2,FALSE))</f>
        <v>6</v>
      </c>
      <c r="L48" s="12">
        <f t="shared" si="4"/>
        <v>74</v>
      </c>
      <c r="M48" s="12">
        <f t="shared" si="5"/>
        <v>7.5</v>
      </c>
      <c r="N48" s="12">
        <f t="shared" si="9"/>
        <v>5.8275000000000006</v>
      </c>
    </row>
    <row r="49" spans="1:14" ht="15.75" customHeight="1" x14ac:dyDescent="0.2">
      <c r="A49" s="71" t="s">
        <v>185</v>
      </c>
      <c r="B49" s="59">
        <f t="shared" si="0"/>
        <v>19.731010273972608</v>
      </c>
      <c r="C49" s="12"/>
      <c r="D49" s="64" t="s">
        <v>185</v>
      </c>
      <c r="E49" s="28">
        <f>IF(ISERROR(HLOOKUP(D49,'Raw data'!$F$3:$BH$104,D$2,FALSE)),"",HLOOKUP(D49,'Raw data'!$F$3:$BH$104,D$2,FALSE))</f>
        <v>209</v>
      </c>
      <c r="F49" s="12">
        <f t="shared" si="1"/>
        <v>375</v>
      </c>
      <c r="G49" s="12">
        <f t="shared" si="2"/>
        <v>35.787671232876718</v>
      </c>
      <c r="H49" s="12">
        <f t="shared" si="3"/>
        <v>27.807020547945211</v>
      </c>
      <c r="I49" s="12"/>
      <c r="J49" s="64" t="s">
        <v>185</v>
      </c>
      <c r="K49" s="28">
        <f>IF(ISERROR(HLOOKUP(J49,'Raw data'!$F$3:$BH$104,J$2,FALSE)),"",HLOOKUP(J49,'Raw data'!$F$3:$BH$104,J$2,FALSE))</f>
        <v>12</v>
      </c>
      <c r="L49" s="12">
        <f t="shared" si="4"/>
        <v>68</v>
      </c>
      <c r="M49" s="12">
        <f t="shared" si="5"/>
        <v>15</v>
      </c>
      <c r="N49" s="12">
        <f t="shared" si="9"/>
        <v>11.655000000000001</v>
      </c>
    </row>
    <row r="50" spans="1:14" ht="15.75" customHeight="1" x14ac:dyDescent="0.2">
      <c r="A50" s="71" t="s">
        <v>186</v>
      </c>
      <c r="B50" s="59">
        <f t="shared" si="0"/>
        <v>12.120667808219181</v>
      </c>
      <c r="C50" s="12"/>
      <c r="D50" s="64" t="s">
        <v>186</v>
      </c>
      <c r="E50" s="28">
        <f>IF(ISERROR(HLOOKUP(D50,'Raw data'!$F$3:$BH$104,D$2,FALSE)),"",HLOOKUP(D50,'Raw data'!$F$3:$BH$104,D$2,FALSE))</f>
        <v>80</v>
      </c>
      <c r="F50" s="12">
        <f t="shared" si="1"/>
        <v>504</v>
      </c>
      <c r="G50" s="12">
        <f t="shared" si="2"/>
        <v>13.69863013698631</v>
      </c>
      <c r="H50" s="12">
        <f t="shared" si="3"/>
        <v>10.643835616438363</v>
      </c>
      <c r="I50" s="12"/>
      <c r="J50" s="64" t="s">
        <v>186</v>
      </c>
      <c r="K50" s="28">
        <f>IF(ISERROR(HLOOKUP(J50,'Raw data'!$F$3:$BH$104,J$2,FALSE)),"",HLOOKUP(J50,'Raw data'!$F$3:$BH$104,J$2,FALSE))</f>
        <v>14</v>
      </c>
      <c r="L50" s="12">
        <f t="shared" si="4"/>
        <v>66</v>
      </c>
      <c r="M50" s="12">
        <f t="shared" si="5"/>
        <v>17.5</v>
      </c>
      <c r="N50" s="12">
        <f t="shared" si="9"/>
        <v>13.5975</v>
      </c>
    </row>
    <row r="51" spans="1:14" ht="15.75" customHeight="1" x14ac:dyDescent="0.2">
      <c r="A51" s="71" t="s">
        <v>243</v>
      </c>
      <c r="B51" s="59">
        <f t="shared" si="0"/>
        <v>21.873082191780824</v>
      </c>
      <c r="C51" s="12"/>
      <c r="D51" s="102" t="s">
        <v>243</v>
      </c>
      <c r="E51" s="28">
        <f>IF(ISERROR(HLOOKUP(D51,'Raw data'!$F$3:$BH$104,D$2,FALSE)),"",HLOOKUP(D51,'Raw data'!$F$3:$BH$104,D$2,FALSE))</f>
        <v>139</v>
      </c>
      <c r="F51" s="12">
        <f t="shared" si="1"/>
        <v>445</v>
      </c>
      <c r="G51" s="12">
        <f t="shared" si="2"/>
        <v>23.801369863013704</v>
      </c>
      <c r="H51" s="12">
        <f t="shared" si="3"/>
        <v>18.493664383561647</v>
      </c>
      <c r="I51" s="12"/>
      <c r="J51" s="102" t="s">
        <v>243</v>
      </c>
      <c r="K51" s="28">
        <f>IF(ISERROR(HLOOKUP(J51,'Raw data'!$F$3:$BH$104,J$2,FALSE)),"",HLOOKUP(J51,'Raw data'!$F$3:$BH$104,J$2,FALSE))</f>
        <v>26</v>
      </c>
      <c r="L51" s="12">
        <f t="shared" si="4"/>
        <v>54</v>
      </c>
      <c r="M51" s="12">
        <f t="shared" si="5"/>
        <v>32.5</v>
      </c>
      <c r="N51" s="12">
        <f t="shared" si="9"/>
        <v>25.252500000000001</v>
      </c>
    </row>
    <row r="52" spans="1:14" ht="15.75" customHeight="1" x14ac:dyDescent="0.2">
      <c r="A52" s="73" t="s">
        <v>188</v>
      </c>
      <c r="B52" s="59">
        <f t="shared" si="0"/>
        <v>1.4568750000000001</v>
      </c>
      <c r="C52" s="12"/>
      <c r="D52" s="65" t="s">
        <v>188</v>
      </c>
      <c r="E52" s="28">
        <f>IF(ISERROR(HLOOKUP(D52,'Raw data'!$F$3:$BH$104,D$2,FALSE)),"",HLOOKUP(D52,'Raw data'!$F$3:$BH$104,D$2,FALSE))</f>
        <v>0</v>
      </c>
      <c r="F52" s="12">
        <f t="shared" si="1"/>
        <v>584</v>
      </c>
      <c r="G52" s="12">
        <f t="shared" si="2"/>
        <v>0</v>
      </c>
      <c r="H52" s="12">
        <f t="shared" si="3"/>
        <v>0</v>
      </c>
      <c r="I52" s="12"/>
      <c r="J52" s="65" t="s">
        <v>188</v>
      </c>
      <c r="K52" s="28">
        <f>IF(ISERROR(HLOOKUP(J52,'Raw data'!$F$3:$BH$104,J$2,FALSE)),"",HLOOKUP(J52,'Raw data'!$F$3:$BH$104,J$2,FALSE))</f>
        <v>3</v>
      </c>
      <c r="L52" s="12">
        <f t="shared" si="4"/>
        <v>77</v>
      </c>
      <c r="M52" s="12">
        <f t="shared" si="5"/>
        <v>3.75</v>
      </c>
      <c r="N52" s="12">
        <f t="shared" si="9"/>
        <v>2.9137500000000003</v>
      </c>
    </row>
    <row r="53" spans="1:14" ht="15.75" customHeight="1" x14ac:dyDescent="0.2">
      <c r="A53" s="73" t="s">
        <v>189</v>
      </c>
      <c r="B53" s="59">
        <f t="shared" si="0"/>
        <v>35.596977739726029</v>
      </c>
      <c r="C53" s="12"/>
      <c r="D53" s="65" t="s">
        <v>189</v>
      </c>
      <c r="E53" s="28">
        <f>IF(ISERROR(HLOOKUP(D53,'Raw data'!$F$3:$BH$104,D$2,FALSE)),"",HLOOKUP(D53,'Raw data'!$F$3:$BH$104,D$2,FALSE))</f>
        <v>484</v>
      </c>
      <c r="F53" s="12">
        <f t="shared" si="1"/>
        <v>100</v>
      </c>
      <c r="G53" s="12">
        <f t="shared" si="2"/>
        <v>82.876712328767127</v>
      </c>
      <c r="H53" s="12">
        <f t="shared" si="3"/>
        <v>64.395205479452059</v>
      </c>
      <c r="I53" s="12"/>
      <c r="J53" s="65" t="s">
        <v>189</v>
      </c>
      <c r="K53" s="28">
        <f>IF(ISERROR(HLOOKUP(J53,'Raw data'!$F$3:$BH$104,J$2,FALSE)),"",HLOOKUP(J53,'Raw data'!$F$3:$BH$104,J$2,FALSE))</f>
        <v>7</v>
      </c>
      <c r="L53" s="12">
        <f t="shared" si="4"/>
        <v>73</v>
      </c>
      <c r="M53" s="12">
        <f t="shared" si="5"/>
        <v>8.75</v>
      </c>
      <c r="N53" s="12">
        <f t="shared" si="9"/>
        <v>6.7987500000000001</v>
      </c>
    </row>
    <row r="54" spans="1:14" ht="15.75" customHeight="1" x14ac:dyDescent="0.2">
      <c r="A54" s="71" t="s">
        <v>190</v>
      </c>
      <c r="B54" s="59">
        <f t="shared" si="0"/>
        <v>31.751892123287675</v>
      </c>
      <c r="C54" s="12"/>
      <c r="D54" s="64" t="s">
        <v>190</v>
      </c>
      <c r="E54" s="28">
        <f>IF(ISERROR(HLOOKUP(D54,'Raw data'!$F$3:$BH$104,D$2,FALSE)),"",HLOOKUP(D54,'Raw data'!$F$3:$BH$104,D$2,FALSE))</f>
        <v>397</v>
      </c>
      <c r="F54" s="12">
        <f t="shared" si="1"/>
        <v>187</v>
      </c>
      <c r="G54" s="12">
        <f t="shared" si="2"/>
        <v>67.979452054794521</v>
      </c>
      <c r="H54" s="12">
        <f t="shared" si="3"/>
        <v>52.820034246575347</v>
      </c>
      <c r="I54" s="12"/>
      <c r="J54" s="64" t="s">
        <v>190</v>
      </c>
      <c r="K54" s="28">
        <f>IF(ISERROR(HLOOKUP(J54,'Raw data'!$F$3:$BH$104,J$2,FALSE)),"",HLOOKUP(J54,'Raw data'!$F$3:$BH$104,J$2,FALSE))</f>
        <v>11</v>
      </c>
      <c r="L54" s="12">
        <f t="shared" si="4"/>
        <v>69</v>
      </c>
      <c r="M54" s="12">
        <f t="shared" si="5"/>
        <v>13.75</v>
      </c>
      <c r="N54" s="12">
        <f t="shared" si="9"/>
        <v>10.68375</v>
      </c>
    </row>
    <row r="55" spans="1:14" ht="15.75" customHeight="1" x14ac:dyDescent="0.2">
      <c r="A55" s="81" t="s">
        <v>191</v>
      </c>
      <c r="B55" s="59">
        <f t="shared" si="0"/>
        <v>33.654477739726033</v>
      </c>
      <c r="C55" s="12"/>
      <c r="D55" s="84" t="s">
        <v>191</v>
      </c>
      <c r="E55" s="28">
        <f>IF(ISERROR(HLOOKUP(D55,'Raw data'!$F$3:$BH$104,D$2,FALSE)),"",HLOOKUP(D55,'Raw data'!$F$3:$BH$104,D$2,FALSE))</f>
        <v>265</v>
      </c>
      <c r="F55" s="12">
        <f t="shared" si="1"/>
        <v>319</v>
      </c>
      <c r="G55" s="12">
        <f t="shared" si="2"/>
        <v>45.376712328767127</v>
      </c>
      <c r="H55" s="12">
        <f t="shared" si="3"/>
        <v>35.257705479452056</v>
      </c>
      <c r="I55" s="12"/>
      <c r="J55" s="84" t="s">
        <v>191</v>
      </c>
      <c r="K55" s="28">
        <f>IF(ISERROR(HLOOKUP(J55,'Raw data'!$F$3:$BH$104,J$2,FALSE)),"",HLOOKUP(J55,'Raw data'!$F$3:$BH$104,J$2,FALSE))</f>
        <v>33</v>
      </c>
      <c r="L55" s="12">
        <f t="shared" si="4"/>
        <v>47</v>
      </c>
      <c r="M55" s="12">
        <f t="shared" si="5"/>
        <v>41.25</v>
      </c>
      <c r="N55" s="12">
        <f t="shared" si="9"/>
        <v>32.051250000000003</v>
      </c>
    </row>
    <row r="56" spans="1:14" ht="15.75" customHeight="1" x14ac:dyDescent="0.2">
      <c r="A56" s="81" t="s">
        <v>193</v>
      </c>
      <c r="B56" s="59">
        <f t="shared" si="0"/>
        <v>4.4504537671232907</v>
      </c>
      <c r="C56" s="12"/>
      <c r="D56" s="84" t="s">
        <v>193</v>
      </c>
      <c r="E56" s="28">
        <f>IF(ISERROR(HLOOKUP(D56,'Raw data'!$F$3:$BH$104,D$2,FALSE)),"",HLOOKUP(D56,'Raw data'!$F$3:$BH$104,D$2,FALSE))</f>
        <v>45</v>
      </c>
      <c r="F56" s="12">
        <f t="shared" si="1"/>
        <v>539</v>
      </c>
      <c r="G56" s="12">
        <f t="shared" si="2"/>
        <v>7.7054794520548029</v>
      </c>
      <c r="H56" s="12">
        <f t="shared" si="3"/>
        <v>5.9871575342465819</v>
      </c>
      <c r="I56" s="12"/>
      <c r="J56" s="84" t="s">
        <v>193</v>
      </c>
      <c r="K56" s="94">
        <f>IF(ISERROR(HLOOKUP(J56,'Raw data'!$F$3:$BH$104,J$2,FALSE)),"",HLOOKUP(J56,'Raw data'!$F$3:$BH$104,J$2,FALSE))</f>
        <v>3</v>
      </c>
      <c r="L56" s="12">
        <f t="shared" si="4"/>
        <v>77</v>
      </c>
      <c r="M56" s="12">
        <f t="shared" si="5"/>
        <v>3.75</v>
      </c>
      <c r="N56" s="12">
        <f t="shared" si="9"/>
        <v>2.9137500000000003</v>
      </c>
    </row>
    <row r="57" spans="1:14" ht="15.75" customHeight="1" x14ac:dyDescent="0.2">
      <c r="A57" s="69" t="s">
        <v>194</v>
      </c>
      <c r="B57" s="59">
        <f t="shared" si="0"/>
        <v>22.43188356164384</v>
      </c>
      <c r="C57" s="12"/>
      <c r="D57" s="62" t="s">
        <v>194</v>
      </c>
      <c r="E57" s="28">
        <f>IF(ISERROR(HLOOKUP(D57,'Raw data'!$F$3:$BH$104,D$2,FALSE)),"",HLOOKUP(D57,'Raw data'!$F$3:$BH$104,D$2,FALSE))</f>
        <v>89</v>
      </c>
      <c r="F57" s="12">
        <f t="shared" si="1"/>
        <v>495</v>
      </c>
      <c r="G57" s="12">
        <f t="shared" si="2"/>
        <v>15.239726027397268</v>
      </c>
      <c r="H57" s="12">
        <f t="shared" si="3"/>
        <v>11.841267123287677</v>
      </c>
      <c r="I57" s="12"/>
      <c r="J57" s="62" t="s">
        <v>194</v>
      </c>
      <c r="K57" s="28">
        <f>IF(ISERROR(HLOOKUP(J57,'Raw data'!$F$3:$BH$104,J$2,FALSE)),"",HLOOKUP(J57,'Raw data'!$F$3:$BH$104,J$2,FALSE))</f>
        <v>34</v>
      </c>
      <c r="L57" s="12">
        <f t="shared" si="4"/>
        <v>46</v>
      </c>
      <c r="M57" s="12">
        <f t="shared" si="5"/>
        <v>42.5</v>
      </c>
      <c r="N57" s="12">
        <f t="shared" si="9"/>
        <v>33.022500000000001</v>
      </c>
    </row>
    <row r="58" spans="1:14" ht="15.75" customHeight="1" x14ac:dyDescent="0.2">
      <c r="A58" s="81" t="s">
        <v>195</v>
      </c>
      <c r="B58" s="59">
        <f t="shared" si="0"/>
        <v>15.619828767123291</v>
      </c>
      <c r="C58" s="12"/>
      <c r="D58" s="84" t="s">
        <v>195</v>
      </c>
      <c r="E58" s="28">
        <f>IF(ISERROR(HLOOKUP(D58,'Raw data'!$F$3:$BH$104,D$2,FALSE)),"",HLOOKUP(D58,'Raw data'!$F$3:$BH$104,D$2,FALSE))</f>
        <v>191</v>
      </c>
      <c r="F58" s="12">
        <f t="shared" si="1"/>
        <v>393</v>
      </c>
      <c r="G58" s="12">
        <f t="shared" si="2"/>
        <v>32.705479452054803</v>
      </c>
      <c r="H58" s="12">
        <f t="shared" si="3"/>
        <v>25.412157534246582</v>
      </c>
      <c r="I58" s="12"/>
      <c r="J58" s="84" t="s">
        <v>195</v>
      </c>
      <c r="K58" s="94">
        <f>IF(ISERROR(HLOOKUP(J58,'Raw data'!$F$3:$BH$104,J$2,FALSE)),"",HLOOKUP(J58,'Raw data'!$F$3:$BH$104,J$2,FALSE))</f>
        <v>6</v>
      </c>
      <c r="L58" s="12">
        <f t="shared" si="4"/>
        <v>74</v>
      </c>
      <c r="M58" s="12">
        <f t="shared" si="5"/>
        <v>7.5</v>
      </c>
      <c r="N58" s="12">
        <f t="shared" si="9"/>
        <v>5.8275000000000006</v>
      </c>
    </row>
    <row r="59" spans="1:14" ht="15.75" customHeight="1" x14ac:dyDescent="0.2">
      <c r="A59" s="103"/>
      <c r="B59" s="104"/>
      <c r="C59" s="12"/>
      <c r="D59" s="12"/>
      <c r="E59" s="12"/>
      <c r="F59" s="12"/>
      <c r="G59" s="12"/>
      <c r="H59" s="12"/>
      <c r="I59" s="12"/>
      <c r="J59" s="12"/>
      <c r="K59" s="12"/>
      <c r="L59" s="12"/>
      <c r="M59" s="12"/>
      <c r="N59" s="12"/>
    </row>
    <row r="60" spans="1:14" ht="15.75" customHeight="1" x14ac:dyDescent="0.2">
      <c r="A60" s="103"/>
      <c r="B60" s="104"/>
      <c r="C60" s="12"/>
      <c r="D60" s="28" t="s">
        <v>249</v>
      </c>
      <c r="E60" s="12">
        <f>MAX(E4:E58)</f>
        <v>584</v>
      </c>
      <c r="F60" s="12"/>
      <c r="G60" s="12"/>
      <c r="H60" s="12"/>
      <c r="I60" s="12"/>
      <c r="J60" s="28" t="s">
        <v>249</v>
      </c>
      <c r="K60" s="12">
        <f>MAX(K4:K58)</f>
        <v>80</v>
      </c>
      <c r="L60" s="12"/>
      <c r="M60" s="12"/>
      <c r="N60" s="12"/>
    </row>
    <row r="61" spans="1:14" ht="15.75" customHeight="1" x14ac:dyDescent="0.2">
      <c r="A61" s="105"/>
      <c r="B61" s="87" t="s">
        <v>69</v>
      </c>
      <c r="C61" s="12"/>
      <c r="D61" s="28" t="s">
        <v>250</v>
      </c>
      <c r="E61" s="12">
        <f>MIN(E4:E58)</f>
        <v>0</v>
      </c>
      <c r="F61" s="12"/>
      <c r="G61" s="12"/>
      <c r="H61" s="12"/>
      <c r="I61" s="12"/>
      <c r="J61" s="28" t="s">
        <v>250</v>
      </c>
      <c r="K61" s="12">
        <f>MIN(K4:K58)</f>
        <v>0</v>
      </c>
      <c r="L61" s="12"/>
      <c r="M61" s="12"/>
      <c r="N61" s="12"/>
    </row>
    <row r="62" spans="1:14" ht="15.75" customHeight="1" x14ac:dyDescent="0.2">
      <c r="A62" s="106"/>
      <c r="B62" s="87" t="s">
        <v>234</v>
      </c>
      <c r="C62" s="12"/>
      <c r="D62" s="28" t="s">
        <v>55</v>
      </c>
      <c r="E62" s="12">
        <f>E60-E61</f>
        <v>584</v>
      </c>
      <c r="F62" s="12"/>
      <c r="G62" s="12"/>
      <c r="H62" s="12"/>
      <c r="I62" s="12"/>
      <c r="J62" s="28" t="s">
        <v>55</v>
      </c>
      <c r="K62" s="12">
        <f>K60-K61</f>
        <v>80</v>
      </c>
      <c r="L62" s="12"/>
      <c r="M62" s="12"/>
      <c r="N62" s="12"/>
    </row>
    <row r="63" spans="1:14" ht="15.75" customHeight="1" x14ac:dyDescent="0.2">
      <c r="A63" s="107"/>
      <c r="B63" s="87" t="s">
        <v>75</v>
      </c>
      <c r="C63" s="12"/>
      <c r="D63" s="28" t="s">
        <v>251</v>
      </c>
      <c r="E63" s="12">
        <f>COUNTA(D4:D58)</f>
        <v>55</v>
      </c>
      <c r="F63" s="12"/>
      <c r="G63" s="12"/>
      <c r="H63" s="12"/>
      <c r="I63" s="12"/>
      <c r="J63" s="28" t="s">
        <v>251</v>
      </c>
      <c r="K63" s="12">
        <f>COUNTA(J4:J58)</f>
        <v>55</v>
      </c>
      <c r="L63" s="12"/>
      <c r="M63" s="12"/>
      <c r="N63" s="12"/>
    </row>
    <row r="64" spans="1:14" ht="15.75" customHeight="1" x14ac:dyDescent="0.2">
      <c r="A64" s="108"/>
      <c r="B64" s="87" t="s">
        <v>67</v>
      </c>
      <c r="C64" s="12"/>
      <c r="D64" s="28" t="s">
        <v>252</v>
      </c>
      <c r="E64" s="12">
        <f>100/E62</f>
        <v>0.17123287671232876</v>
      </c>
      <c r="F64" s="12"/>
      <c r="G64" s="12"/>
      <c r="H64" s="12"/>
      <c r="I64" s="12"/>
      <c r="J64" s="28" t="s">
        <v>252</v>
      </c>
      <c r="K64" s="12">
        <f>100/K62</f>
        <v>1.25</v>
      </c>
      <c r="L64" s="12"/>
      <c r="M64" s="12"/>
      <c r="N64" s="12"/>
    </row>
    <row r="65" spans="1:14" ht="15.75" customHeight="1" x14ac:dyDescent="0.2">
      <c r="A65" s="109"/>
      <c r="B65" s="87" t="s">
        <v>233</v>
      </c>
      <c r="C65" s="12"/>
      <c r="D65" s="12"/>
      <c r="E65" s="12"/>
      <c r="F65" s="12"/>
      <c r="G65" s="12"/>
      <c r="H65" s="12"/>
      <c r="I65" s="12"/>
      <c r="J65" s="12"/>
      <c r="K65" s="12"/>
      <c r="L65" s="12"/>
      <c r="M65" s="12"/>
      <c r="N65" s="12"/>
    </row>
    <row r="66" spans="1:14" ht="15.75" customHeight="1" x14ac:dyDescent="0.2">
      <c r="A66" s="110"/>
      <c r="B66" s="87" t="s">
        <v>248</v>
      </c>
      <c r="C66" s="12"/>
      <c r="D66" s="12"/>
      <c r="E66" s="12"/>
      <c r="F66" s="12"/>
      <c r="G66" s="12"/>
      <c r="H66" s="12"/>
      <c r="I66" s="12"/>
      <c r="J66" s="12"/>
      <c r="K66" s="12"/>
      <c r="L66" s="12"/>
      <c r="M66" s="12"/>
      <c r="N66" s="12"/>
    </row>
    <row r="67" spans="1:14" ht="15.75" customHeight="1" x14ac:dyDescent="0.2">
      <c r="A67" s="12"/>
      <c r="B67" s="12"/>
      <c r="C67" s="12"/>
      <c r="D67" s="12"/>
      <c r="E67" s="12"/>
      <c r="F67" s="12"/>
      <c r="G67" s="12"/>
      <c r="H67" s="12"/>
      <c r="I67" s="12"/>
      <c r="J67" s="12"/>
      <c r="K67" s="12"/>
      <c r="L67" s="12"/>
      <c r="M67" s="12"/>
      <c r="N67" s="12"/>
    </row>
    <row r="68" spans="1:14" ht="15.75" customHeight="1" x14ac:dyDescent="0.2">
      <c r="A68" s="12"/>
      <c r="B68" s="12"/>
      <c r="C68" s="12"/>
      <c r="D68" s="12"/>
      <c r="E68" s="12"/>
      <c r="F68" s="12"/>
      <c r="G68" s="12"/>
      <c r="H68" s="12"/>
      <c r="I68" s="12"/>
      <c r="J68" s="12"/>
      <c r="K68" s="12"/>
      <c r="L68" s="12"/>
      <c r="M68" s="12"/>
      <c r="N68" s="12"/>
    </row>
    <row r="69" spans="1:14" ht="15.75" customHeight="1" x14ac:dyDescent="0.2">
      <c r="A69" s="81" t="s">
        <v>175</v>
      </c>
      <c r="B69" s="59">
        <v>76.186363636363637</v>
      </c>
      <c r="C69" s="12"/>
      <c r="D69" s="84" t="s">
        <v>175</v>
      </c>
      <c r="E69" s="28">
        <v>584</v>
      </c>
      <c r="F69" s="12">
        <v>0</v>
      </c>
      <c r="G69" s="12">
        <v>100</v>
      </c>
      <c r="H69" s="12">
        <v>77.7</v>
      </c>
      <c r="I69" s="12"/>
      <c r="J69" s="79" t="s">
        <v>147</v>
      </c>
      <c r="K69" s="28">
        <v>80</v>
      </c>
      <c r="L69" s="12">
        <v>0</v>
      </c>
      <c r="M69" s="12">
        <v>100</v>
      </c>
      <c r="N69" s="12">
        <v>77.7</v>
      </c>
    </row>
    <row r="70" spans="1:14" ht="15.75" customHeight="1" x14ac:dyDescent="0.2">
      <c r="A70" s="69" t="s">
        <v>164</v>
      </c>
      <c r="B70" s="59">
        <v>61.500980697384811</v>
      </c>
      <c r="C70" s="12"/>
      <c r="D70" s="65" t="s">
        <v>189</v>
      </c>
      <c r="E70" s="28">
        <v>484</v>
      </c>
      <c r="F70" s="12">
        <v>100</v>
      </c>
      <c r="G70" s="12">
        <v>82.876712328767127</v>
      </c>
      <c r="H70" s="12">
        <v>64.395205479452059</v>
      </c>
      <c r="I70" s="12"/>
      <c r="J70" s="84" t="s">
        <v>175</v>
      </c>
      <c r="K70" s="28">
        <v>77</v>
      </c>
      <c r="L70" s="12">
        <v>3</v>
      </c>
      <c r="M70" s="12">
        <v>96.103896103896105</v>
      </c>
      <c r="N70" s="12">
        <v>74.672727272727272</v>
      </c>
    </row>
    <row r="71" spans="1:14" ht="15.75" customHeight="1" x14ac:dyDescent="0.2">
      <c r="A71" s="77" t="s">
        <v>147</v>
      </c>
      <c r="B71" s="59">
        <v>45.50239726027398</v>
      </c>
      <c r="C71" s="12"/>
      <c r="D71" s="65" t="s">
        <v>143</v>
      </c>
      <c r="E71" s="28">
        <v>438</v>
      </c>
      <c r="F71" s="12">
        <v>146</v>
      </c>
      <c r="G71" s="12">
        <v>75</v>
      </c>
      <c r="H71" s="12">
        <v>58.274999999999999</v>
      </c>
      <c r="I71" s="12"/>
      <c r="J71" s="62" t="s">
        <v>164</v>
      </c>
      <c r="K71" s="28">
        <v>74</v>
      </c>
      <c r="L71" s="12">
        <v>6</v>
      </c>
      <c r="M71" s="12">
        <v>92.20779220779221</v>
      </c>
      <c r="N71" s="12">
        <v>71.645454545454555</v>
      </c>
    </row>
    <row r="72" spans="1:14" ht="15.75" customHeight="1" x14ac:dyDescent="0.2">
      <c r="A72" s="69" t="s">
        <v>177</v>
      </c>
      <c r="B72" s="59">
        <v>43.925692714819434</v>
      </c>
      <c r="C72" s="12"/>
      <c r="D72" s="64" t="s">
        <v>190</v>
      </c>
      <c r="E72" s="28">
        <v>397</v>
      </c>
      <c r="F72" s="12">
        <v>187</v>
      </c>
      <c r="G72" s="12">
        <v>67.979452054794521</v>
      </c>
      <c r="H72" s="12">
        <v>52.820034246575347</v>
      </c>
      <c r="I72" s="12"/>
      <c r="J72" s="62" t="s">
        <v>144</v>
      </c>
      <c r="K72" s="28">
        <v>51</v>
      </c>
      <c r="L72" s="12">
        <v>29</v>
      </c>
      <c r="M72" s="12">
        <v>62.337662337662337</v>
      </c>
      <c r="N72" s="12">
        <v>48.436363636363637</v>
      </c>
    </row>
    <row r="73" spans="1:14" ht="15.75" customHeight="1" x14ac:dyDescent="0.2">
      <c r="A73" s="69" t="s">
        <v>144</v>
      </c>
      <c r="B73" s="59">
        <v>42.046606475716068</v>
      </c>
      <c r="C73" s="12"/>
      <c r="D73" s="62" t="s">
        <v>164</v>
      </c>
      <c r="E73" s="28">
        <v>386</v>
      </c>
      <c r="F73" s="12">
        <v>198</v>
      </c>
      <c r="G73" s="12">
        <v>66.095890410958901</v>
      </c>
      <c r="H73" s="12">
        <v>51.356506849315068</v>
      </c>
      <c r="I73" s="12"/>
      <c r="J73" s="64" t="s">
        <v>159</v>
      </c>
      <c r="K73" s="28">
        <v>48</v>
      </c>
      <c r="L73" s="12">
        <v>32</v>
      </c>
      <c r="M73" s="12">
        <v>58.441558441558442</v>
      </c>
      <c r="N73" s="12">
        <v>45.409090909090914</v>
      </c>
    </row>
    <row r="74" spans="1:14" ht="15.75" customHeight="1" x14ac:dyDescent="0.2">
      <c r="A74" s="81" t="s">
        <v>165</v>
      </c>
      <c r="B74" s="59">
        <v>38.531203300124531</v>
      </c>
      <c r="C74" s="12"/>
      <c r="D74" s="62" t="s">
        <v>177</v>
      </c>
      <c r="E74" s="28">
        <v>319</v>
      </c>
      <c r="F74" s="12">
        <v>265</v>
      </c>
      <c r="G74" s="12">
        <v>54.62328767123288</v>
      </c>
      <c r="H74" s="12">
        <v>42.442294520547946</v>
      </c>
      <c r="I74" s="12"/>
      <c r="J74" s="62" t="s">
        <v>177</v>
      </c>
      <c r="K74" s="28">
        <v>48</v>
      </c>
      <c r="L74" s="12">
        <v>32</v>
      </c>
      <c r="M74" s="12">
        <v>58.441558441558442</v>
      </c>
      <c r="N74" s="12">
        <v>45.409090909090914</v>
      </c>
    </row>
    <row r="75" spans="1:14" ht="15.75" customHeight="1" x14ac:dyDescent="0.2">
      <c r="A75" s="73" t="s">
        <v>189</v>
      </c>
      <c r="B75" s="59">
        <v>34.215784557907853</v>
      </c>
      <c r="C75" s="12"/>
      <c r="D75" s="84" t="s">
        <v>165</v>
      </c>
      <c r="E75" s="28">
        <v>291</v>
      </c>
      <c r="F75" s="12">
        <v>293</v>
      </c>
      <c r="G75" s="12">
        <v>49.828767123287676</v>
      </c>
      <c r="H75" s="12">
        <v>38.716952054794525</v>
      </c>
      <c r="I75" s="12"/>
      <c r="J75" s="62" t="s">
        <v>118</v>
      </c>
      <c r="K75" s="28">
        <v>44</v>
      </c>
      <c r="L75" s="12">
        <v>36</v>
      </c>
      <c r="M75" s="12">
        <v>53.246753246753244</v>
      </c>
      <c r="N75" s="12">
        <v>41.372727272727275</v>
      </c>
    </row>
    <row r="76" spans="1:14" ht="15.75" customHeight="1" x14ac:dyDescent="0.2">
      <c r="A76" s="81" t="s">
        <v>191</v>
      </c>
      <c r="B76" s="59">
        <v>32.765216376089668</v>
      </c>
      <c r="C76" s="12"/>
      <c r="D76" s="62" t="s">
        <v>144</v>
      </c>
      <c r="E76" s="28">
        <v>268</v>
      </c>
      <c r="F76" s="12">
        <v>316</v>
      </c>
      <c r="G76" s="12">
        <v>45.890410958904113</v>
      </c>
      <c r="H76" s="12">
        <v>35.656849315068499</v>
      </c>
      <c r="I76" s="12"/>
      <c r="J76" s="79" t="s">
        <v>168</v>
      </c>
      <c r="K76" s="28">
        <v>42</v>
      </c>
      <c r="L76" s="12">
        <v>38</v>
      </c>
      <c r="M76" s="12">
        <v>50.649350649350652</v>
      </c>
      <c r="N76" s="12">
        <v>39.354545454545459</v>
      </c>
    </row>
    <row r="77" spans="1:14" ht="15.75" customHeight="1" x14ac:dyDescent="0.2">
      <c r="A77" s="77" t="s">
        <v>168</v>
      </c>
      <c r="B77" s="59">
        <v>32.316827521793279</v>
      </c>
      <c r="C77" s="12"/>
      <c r="D77" s="84" t="s">
        <v>191</v>
      </c>
      <c r="E77" s="28">
        <v>265</v>
      </c>
      <c r="F77" s="12">
        <v>319</v>
      </c>
      <c r="G77" s="12">
        <v>45.376712328767127</v>
      </c>
      <c r="H77" s="12">
        <v>35.257705479452056</v>
      </c>
      <c r="I77" s="12"/>
      <c r="J77" s="84" t="s">
        <v>165</v>
      </c>
      <c r="K77" s="28">
        <v>41</v>
      </c>
      <c r="L77" s="12">
        <v>39</v>
      </c>
      <c r="M77" s="12">
        <v>49.350649350649348</v>
      </c>
      <c r="N77" s="12">
        <v>38.345454545454544</v>
      </c>
    </row>
    <row r="78" spans="1:14" ht="15.75" customHeight="1" x14ac:dyDescent="0.2">
      <c r="A78" s="73" t="s">
        <v>143</v>
      </c>
      <c r="B78" s="59">
        <v>31.660227272727269</v>
      </c>
      <c r="C78" s="12"/>
      <c r="D78" s="79" t="s">
        <v>179</v>
      </c>
      <c r="E78" s="28">
        <v>240</v>
      </c>
      <c r="F78" s="12">
        <v>344</v>
      </c>
      <c r="G78" s="12">
        <v>41.095890410958908</v>
      </c>
      <c r="H78" s="12">
        <v>31.931506849315074</v>
      </c>
      <c r="I78" s="12"/>
      <c r="J78" s="79" t="s">
        <v>182</v>
      </c>
      <c r="K78" s="28">
        <v>35</v>
      </c>
      <c r="L78" s="12">
        <v>45</v>
      </c>
      <c r="M78" s="12">
        <v>41.558441558441558</v>
      </c>
      <c r="N78" s="12">
        <v>32.290909090909089</v>
      </c>
    </row>
    <row r="79" spans="1:14" ht="15.75" customHeight="1" x14ac:dyDescent="0.2">
      <c r="A79" s="71" t="s">
        <v>190</v>
      </c>
      <c r="B79" s="59">
        <v>30.446380759651312</v>
      </c>
      <c r="C79" s="12"/>
      <c r="D79" s="64" t="s">
        <v>184</v>
      </c>
      <c r="E79" s="28">
        <v>222</v>
      </c>
      <c r="F79" s="12">
        <v>362</v>
      </c>
      <c r="G79" s="12">
        <v>38.013698630136993</v>
      </c>
      <c r="H79" s="12">
        <v>29.536643835616445</v>
      </c>
      <c r="I79" s="12"/>
      <c r="J79" s="84" t="s">
        <v>151</v>
      </c>
      <c r="K79" s="28">
        <v>34</v>
      </c>
      <c r="L79" s="12">
        <v>46</v>
      </c>
      <c r="M79" s="12">
        <v>40.259740259740262</v>
      </c>
      <c r="N79" s="12">
        <v>31.281818181818185</v>
      </c>
    </row>
    <row r="80" spans="1:14" ht="15.75" customHeight="1" x14ac:dyDescent="0.2">
      <c r="A80" s="77" t="s">
        <v>183</v>
      </c>
      <c r="B80" s="59">
        <v>27.376774595267747</v>
      </c>
      <c r="C80" s="12"/>
      <c r="D80" s="33" t="s">
        <v>162</v>
      </c>
      <c r="E80" s="28">
        <v>219</v>
      </c>
      <c r="F80" s="12">
        <v>365</v>
      </c>
      <c r="G80" s="12">
        <v>37.5</v>
      </c>
      <c r="H80" s="12">
        <v>29.137499999999999</v>
      </c>
      <c r="I80" s="12"/>
      <c r="J80" s="62" t="s">
        <v>194</v>
      </c>
      <c r="K80" s="28">
        <v>34</v>
      </c>
      <c r="L80" s="12">
        <v>46</v>
      </c>
      <c r="M80" s="12">
        <v>40.259740259740262</v>
      </c>
      <c r="N80" s="12">
        <v>31.281818181818185</v>
      </c>
    </row>
    <row r="81" spans="1:14" ht="15.75" customHeight="1" x14ac:dyDescent="0.2">
      <c r="A81" s="69" t="s">
        <v>118</v>
      </c>
      <c r="B81" s="59">
        <v>23.214274595267746</v>
      </c>
      <c r="C81" s="12"/>
      <c r="D81" s="64" t="s">
        <v>185</v>
      </c>
      <c r="E81" s="28">
        <v>209</v>
      </c>
      <c r="F81" s="12">
        <v>375</v>
      </c>
      <c r="G81" s="12">
        <v>35.787671232876718</v>
      </c>
      <c r="H81" s="12">
        <v>27.807020547945211</v>
      </c>
      <c r="I81" s="12"/>
      <c r="J81" s="79" t="s">
        <v>183</v>
      </c>
      <c r="K81" s="28">
        <v>33</v>
      </c>
      <c r="L81" s="12">
        <v>47</v>
      </c>
      <c r="M81" s="12">
        <v>38.961038961038959</v>
      </c>
      <c r="N81" s="12">
        <v>30.272727272727273</v>
      </c>
    </row>
    <row r="82" spans="1:14" ht="15.75" customHeight="1" x14ac:dyDescent="0.2">
      <c r="A82" s="71" t="s">
        <v>159</v>
      </c>
      <c r="B82" s="59">
        <v>22.704545454545457</v>
      </c>
      <c r="C82" s="12"/>
      <c r="D82" s="84" t="s">
        <v>181</v>
      </c>
      <c r="E82" s="28">
        <v>200</v>
      </c>
      <c r="F82" s="12">
        <v>384</v>
      </c>
      <c r="G82" s="12">
        <v>34.246575342465761</v>
      </c>
      <c r="H82" s="12">
        <v>26.609589041095898</v>
      </c>
      <c r="I82" s="12"/>
      <c r="J82" s="84" t="s">
        <v>191</v>
      </c>
      <c r="K82" s="28">
        <v>33</v>
      </c>
      <c r="L82" s="12">
        <v>47</v>
      </c>
      <c r="M82" s="12">
        <v>38.961038961038959</v>
      </c>
      <c r="N82" s="12">
        <v>30.272727272727273</v>
      </c>
    </row>
    <row r="83" spans="1:14" ht="15.75" customHeight="1" x14ac:dyDescent="0.2">
      <c r="A83" s="81" t="s">
        <v>151</v>
      </c>
      <c r="B83" s="59">
        <v>22.692450186799508</v>
      </c>
      <c r="C83" s="12"/>
      <c r="D83" s="84" t="s">
        <v>195</v>
      </c>
      <c r="E83" s="28">
        <v>191</v>
      </c>
      <c r="F83" s="12">
        <v>393</v>
      </c>
      <c r="G83" s="12">
        <v>32.705479452054803</v>
      </c>
      <c r="H83" s="12">
        <v>25.412157534246582</v>
      </c>
      <c r="I83" s="12"/>
      <c r="J83" s="84" t="s">
        <v>170</v>
      </c>
      <c r="K83" s="28">
        <v>32</v>
      </c>
      <c r="L83" s="12">
        <v>48</v>
      </c>
      <c r="M83" s="12">
        <v>37.662337662337663</v>
      </c>
      <c r="N83" s="12">
        <v>29.263636363636365</v>
      </c>
    </row>
    <row r="84" spans="1:14" ht="15.75" customHeight="1" x14ac:dyDescent="0.2">
      <c r="A84" s="77" t="s">
        <v>182</v>
      </c>
      <c r="B84" s="59">
        <v>21.666944271481945</v>
      </c>
      <c r="C84" s="12"/>
      <c r="D84" s="79" t="s">
        <v>168</v>
      </c>
      <c r="E84" s="28">
        <v>190</v>
      </c>
      <c r="F84" s="12">
        <v>394</v>
      </c>
      <c r="G84" s="12">
        <v>32.534246575342465</v>
      </c>
      <c r="H84" s="12">
        <v>25.279109589041095</v>
      </c>
      <c r="I84" s="12"/>
      <c r="J84" s="79" t="s">
        <v>163</v>
      </c>
      <c r="K84" s="45"/>
      <c r="L84" s="12">
        <v>80</v>
      </c>
      <c r="M84" s="12">
        <v>-3.8961038961038952</v>
      </c>
      <c r="N84" s="74">
        <v>28.975324675324675</v>
      </c>
    </row>
    <row r="85" spans="1:14" ht="15.75" customHeight="1" x14ac:dyDescent="0.2">
      <c r="A85" s="69" t="s">
        <v>194</v>
      </c>
      <c r="B85" s="59">
        <v>21.56154265255293</v>
      </c>
      <c r="C85" s="12"/>
      <c r="D85" s="79" t="s">
        <v>178</v>
      </c>
      <c r="E85" s="28">
        <v>186</v>
      </c>
      <c r="F85" s="12">
        <v>398</v>
      </c>
      <c r="G85" s="12">
        <v>31.849315068493155</v>
      </c>
      <c r="H85" s="12">
        <v>24.746917808219184</v>
      </c>
      <c r="I85" s="12"/>
      <c r="J85" s="62" t="s">
        <v>171</v>
      </c>
      <c r="K85" s="28">
        <v>28</v>
      </c>
      <c r="L85" s="12">
        <v>52</v>
      </c>
      <c r="M85" s="12">
        <v>32.467532467532465</v>
      </c>
      <c r="N85" s="12">
        <v>25.227272727272727</v>
      </c>
    </row>
    <row r="86" spans="1:14" ht="15.75" customHeight="1" x14ac:dyDescent="0.2">
      <c r="A86" s="71" t="s">
        <v>243</v>
      </c>
      <c r="B86" s="59">
        <v>20.851377646326277</v>
      </c>
      <c r="C86" s="12"/>
      <c r="D86" s="79" t="s">
        <v>183</v>
      </c>
      <c r="E86" s="28">
        <v>184</v>
      </c>
      <c r="F86" s="12">
        <v>400</v>
      </c>
      <c r="G86" s="12">
        <v>31.506849315068493</v>
      </c>
      <c r="H86" s="12">
        <v>24.480821917808221</v>
      </c>
      <c r="I86" s="12"/>
      <c r="J86" s="64" t="s">
        <v>176</v>
      </c>
      <c r="K86" s="28">
        <v>26</v>
      </c>
      <c r="L86" s="12">
        <v>54</v>
      </c>
      <c r="M86" s="12">
        <v>29.870129870129873</v>
      </c>
      <c r="N86" s="12">
        <v>23.209090909090911</v>
      </c>
    </row>
    <row r="87" spans="1:14" ht="15.75" customHeight="1" x14ac:dyDescent="0.2">
      <c r="A87" s="81" t="s">
        <v>181</v>
      </c>
      <c r="B87" s="59">
        <v>20.368430884184313</v>
      </c>
      <c r="C87" s="12"/>
      <c r="D87" s="102" t="s">
        <v>243</v>
      </c>
      <c r="E87" s="28">
        <v>139</v>
      </c>
      <c r="F87" s="12">
        <v>445</v>
      </c>
      <c r="G87" s="12">
        <v>23.801369863013704</v>
      </c>
      <c r="H87" s="12">
        <v>18.493664383561647</v>
      </c>
      <c r="I87" s="12"/>
      <c r="J87" s="102" t="s">
        <v>243</v>
      </c>
      <c r="K87" s="28">
        <v>26</v>
      </c>
      <c r="L87" s="12">
        <v>54</v>
      </c>
      <c r="M87" s="12">
        <v>29.870129870129873</v>
      </c>
      <c r="N87" s="12">
        <v>23.209090909090911</v>
      </c>
    </row>
    <row r="88" spans="1:14" ht="15.75" customHeight="1" x14ac:dyDescent="0.2">
      <c r="A88" s="69" t="s">
        <v>171</v>
      </c>
      <c r="B88" s="59">
        <v>20.197369240348692</v>
      </c>
      <c r="C88" s="12"/>
      <c r="D88" s="62" t="s">
        <v>180</v>
      </c>
      <c r="E88" s="28">
        <v>131</v>
      </c>
      <c r="F88" s="12">
        <v>453</v>
      </c>
      <c r="G88" s="12">
        <v>22.43150684931507</v>
      </c>
      <c r="H88" s="12">
        <v>17.429280821917811</v>
      </c>
      <c r="I88" s="12"/>
      <c r="J88" s="62" t="s">
        <v>180</v>
      </c>
      <c r="K88" s="28">
        <v>23</v>
      </c>
      <c r="L88" s="12">
        <v>57</v>
      </c>
      <c r="M88" s="12">
        <v>25.974025974025977</v>
      </c>
      <c r="N88" s="12">
        <v>20.181818181818183</v>
      </c>
    </row>
    <row r="89" spans="1:14" ht="15.75" customHeight="1" x14ac:dyDescent="0.2">
      <c r="A89" s="81" t="s">
        <v>170</v>
      </c>
      <c r="B89" s="59">
        <v>19.421544209215444</v>
      </c>
      <c r="C89" s="12"/>
      <c r="D89" s="62" t="s">
        <v>171</v>
      </c>
      <c r="E89" s="28">
        <v>114</v>
      </c>
      <c r="F89" s="12">
        <v>470</v>
      </c>
      <c r="G89" s="12">
        <v>19.520547945205479</v>
      </c>
      <c r="H89" s="12">
        <v>15.167465753424658</v>
      </c>
      <c r="I89" s="12"/>
      <c r="J89" s="79" t="s">
        <v>145</v>
      </c>
      <c r="K89" s="28">
        <v>19</v>
      </c>
      <c r="L89" s="12">
        <v>61</v>
      </c>
      <c r="M89" s="12">
        <v>20.779220779220779</v>
      </c>
      <c r="N89" s="12">
        <v>16.145454545454545</v>
      </c>
    </row>
    <row r="90" spans="1:14" ht="15.75" customHeight="1" x14ac:dyDescent="0.2">
      <c r="A90" s="77" t="s">
        <v>163</v>
      </c>
      <c r="B90" s="59">
        <v>18.9447685020459</v>
      </c>
      <c r="C90" s="12"/>
      <c r="D90" s="84" t="s">
        <v>151</v>
      </c>
      <c r="E90" s="94">
        <v>106</v>
      </c>
      <c r="F90" s="12">
        <v>478</v>
      </c>
      <c r="G90" s="12">
        <v>18.150684931506859</v>
      </c>
      <c r="H90" s="12">
        <v>14.10308219178083</v>
      </c>
      <c r="I90" s="12"/>
      <c r="J90" s="84" t="s">
        <v>181</v>
      </c>
      <c r="K90" s="28">
        <v>17</v>
      </c>
      <c r="L90" s="12">
        <v>63</v>
      </c>
      <c r="M90" s="12">
        <v>18.181818181818187</v>
      </c>
      <c r="N90" s="12">
        <v>14.127272727272732</v>
      </c>
    </row>
    <row r="91" spans="1:14" ht="15.75" customHeight="1" x14ac:dyDescent="0.2">
      <c r="A91" s="69" t="s">
        <v>180</v>
      </c>
      <c r="B91" s="59">
        <v>18.805549501867997</v>
      </c>
      <c r="C91" s="12"/>
      <c r="D91" s="79" t="s">
        <v>147</v>
      </c>
      <c r="E91" s="28">
        <v>100</v>
      </c>
      <c r="F91" s="12">
        <v>484</v>
      </c>
      <c r="G91" s="12">
        <v>17.123287671232887</v>
      </c>
      <c r="H91" s="12">
        <v>13.304794520547954</v>
      </c>
      <c r="I91" s="12"/>
      <c r="J91" s="64" t="s">
        <v>157</v>
      </c>
      <c r="K91" s="45"/>
      <c r="L91" s="12">
        <v>80</v>
      </c>
      <c r="M91" s="12">
        <v>-3.8961038961038952</v>
      </c>
      <c r="N91" s="74">
        <v>13.576859504132234</v>
      </c>
    </row>
    <row r="92" spans="1:14" ht="15.75" customHeight="1" x14ac:dyDescent="0.2">
      <c r="A92" s="71" t="s">
        <v>185</v>
      </c>
      <c r="B92" s="59">
        <v>18.444419364881696</v>
      </c>
      <c r="C92" s="12"/>
      <c r="D92" s="62" t="s">
        <v>158</v>
      </c>
      <c r="E92" s="28">
        <v>100</v>
      </c>
      <c r="F92" s="12">
        <v>484</v>
      </c>
      <c r="G92" s="12">
        <v>17.123287671232887</v>
      </c>
      <c r="H92" s="12">
        <v>13.304794520547954</v>
      </c>
      <c r="I92" s="12"/>
      <c r="J92" s="84" t="s">
        <v>152</v>
      </c>
      <c r="K92" s="28">
        <v>16</v>
      </c>
      <c r="L92" s="12">
        <v>64</v>
      </c>
      <c r="M92" s="12">
        <v>16.883116883116884</v>
      </c>
      <c r="N92" s="12">
        <v>13.118181818181819</v>
      </c>
    </row>
    <row r="93" spans="1:14" ht="15.75" customHeight="1" x14ac:dyDescent="0.2">
      <c r="A93" s="77" t="s">
        <v>179</v>
      </c>
      <c r="B93" s="59">
        <v>17.479389788293901</v>
      </c>
      <c r="C93" s="12"/>
      <c r="D93" s="65" t="s">
        <v>155</v>
      </c>
      <c r="E93" s="28">
        <v>94</v>
      </c>
      <c r="F93" s="12">
        <v>490</v>
      </c>
      <c r="G93" s="12">
        <v>16.095890410958916</v>
      </c>
      <c r="H93" s="12">
        <v>12.506506849315079</v>
      </c>
      <c r="I93" s="12"/>
      <c r="J93" s="71" t="s">
        <v>244</v>
      </c>
      <c r="K93" s="28">
        <v>16</v>
      </c>
      <c r="L93" s="12">
        <v>64</v>
      </c>
      <c r="M93" s="12">
        <v>16.883116883116884</v>
      </c>
      <c r="N93" s="12">
        <v>13.118181818181819</v>
      </c>
    </row>
    <row r="94" spans="1:14" ht="15.75" customHeight="1" x14ac:dyDescent="0.2">
      <c r="A94" s="71" t="s">
        <v>184</v>
      </c>
      <c r="B94" s="59">
        <v>16.281958281444584</v>
      </c>
      <c r="C94" s="12"/>
      <c r="D94" s="62" t="s">
        <v>166</v>
      </c>
      <c r="E94" s="28">
        <v>94</v>
      </c>
      <c r="F94" s="12">
        <v>490</v>
      </c>
      <c r="G94" s="12">
        <v>16.095890410958916</v>
      </c>
      <c r="H94" s="12">
        <v>12.506506849315079</v>
      </c>
      <c r="I94" s="12"/>
      <c r="J94" s="53" t="s">
        <v>150</v>
      </c>
      <c r="K94" s="28">
        <v>14</v>
      </c>
      <c r="L94" s="12">
        <v>66</v>
      </c>
      <c r="M94" s="12">
        <v>14.285714285714292</v>
      </c>
      <c r="N94" s="12">
        <v>11.100000000000005</v>
      </c>
    </row>
    <row r="95" spans="1:14" ht="15.75" customHeight="1" x14ac:dyDescent="0.2">
      <c r="A95" s="71" t="s">
        <v>176</v>
      </c>
      <c r="B95" s="59">
        <v>15.862079701120798</v>
      </c>
      <c r="C95" s="12"/>
      <c r="D95" s="62" t="s">
        <v>194</v>
      </c>
      <c r="E95" s="28">
        <v>89</v>
      </c>
      <c r="F95" s="12">
        <v>495</v>
      </c>
      <c r="G95" s="12">
        <v>15.239726027397268</v>
      </c>
      <c r="H95" s="12">
        <v>11.841267123287677</v>
      </c>
      <c r="I95" s="12"/>
      <c r="J95" s="84" t="s">
        <v>154</v>
      </c>
      <c r="K95" s="28">
        <v>14</v>
      </c>
      <c r="L95" s="12">
        <v>66</v>
      </c>
      <c r="M95" s="12">
        <v>14.285714285714292</v>
      </c>
      <c r="N95" s="12">
        <v>11.100000000000005</v>
      </c>
    </row>
    <row r="96" spans="1:14" ht="15.75" customHeight="1" x14ac:dyDescent="0.2">
      <c r="A96" s="33" t="s">
        <v>162</v>
      </c>
      <c r="B96" s="59">
        <v>15.073295454545455</v>
      </c>
      <c r="C96" s="12"/>
      <c r="D96" s="79" t="s">
        <v>182</v>
      </c>
      <c r="E96" s="28">
        <v>83</v>
      </c>
      <c r="F96" s="12">
        <v>501</v>
      </c>
      <c r="G96" s="12">
        <v>14.212328767123296</v>
      </c>
      <c r="H96" s="12">
        <v>11.042979452054801</v>
      </c>
      <c r="I96" s="12"/>
      <c r="J96" s="53" t="s">
        <v>160</v>
      </c>
      <c r="K96" s="28">
        <v>14</v>
      </c>
      <c r="L96" s="12">
        <v>66</v>
      </c>
      <c r="M96" s="12">
        <v>14.285714285714292</v>
      </c>
      <c r="N96" s="12">
        <v>11.100000000000005</v>
      </c>
    </row>
    <row r="97" spans="1:14" ht="15.75" customHeight="1" x14ac:dyDescent="0.2">
      <c r="A97" s="81" t="s">
        <v>195</v>
      </c>
      <c r="B97" s="59">
        <v>14.219715130759655</v>
      </c>
      <c r="C97" s="12"/>
      <c r="D97" s="64" t="s">
        <v>186</v>
      </c>
      <c r="E97" s="28">
        <v>80</v>
      </c>
      <c r="F97" s="12">
        <v>504</v>
      </c>
      <c r="G97" s="12">
        <v>13.69863013698631</v>
      </c>
      <c r="H97" s="12">
        <v>10.643835616438363</v>
      </c>
      <c r="I97" s="12"/>
      <c r="J97" s="62" t="s">
        <v>166</v>
      </c>
      <c r="K97" s="28">
        <v>14</v>
      </c>
      <c r="L97" s="12">
        <v>66</v>
      </c>
      <c r="M97" s="12">
        <v>14.285714285714292</v>
      </c>
      <c r="N97" s="12">
        <v>11.100000000000005</v>
      </c>
    </row>
    <row r="98" spans="1:14" ht="15.75" customHeight="1" x14ac:dyDescent="0.2">
      <c r="A98" s="77" t="s">
        <v>178</v>
      </c>
      <c r="B98" s="59">
        <v>13.382549813200498</v>
      </c>
      <c r="C98" s="12"/>
      <c r="D98" s="53" t="s">
        <v>160</v>
      </c>
      <c r="E98" s="28">
        <v>78</v>
      </c>
      <c r="F98" s="12">
        <v>506</v>
      </c>
      <c r="G98" s="12">
        <v>13.356164383561648</v>
      </c>
      <c r="H98" s="12">
        <v>10.3777397260274</v>
      </c>
      <c r="I98" s="12"/>
      <c r="J98" s="64" t="s">
        <v>186</v>
      </c>
      <c r="K98" s="28">
        <v>14</v>
      </c>
      <c r="L98" s="12">
        <v>66</v>
      </c>
      <c r="M98" s="12">
        <v>14.285714285714292</v>
      </c>
      <c r="N98" s="12">
        <v>11.100000000000005</v>
      </c>
    </row>
    <row r="99" spans="1:14" ht="15.75" customHeight="1" x14ac:dyDescent="0.2">
      <c r="A99" s="69" t="s">
        <v>166</v>
      </c>
      <c r="B99" s="59">
        <v>11.803253424657541</v>
      </c>
      <c r="C99" s="12"/>
      <c r="D99" s="84" t="s">
        <v>170</v>
      </c>
      <c r="E99" s="28">
        <v>72</v>
      </c>
      <c r="F99" s="12">
        <v>512</v>
      </c>
      <c r="G99" s="12">
        <v>12.328767123287676</v>
      </c>
      <c r="H99" s="12">
        <v>9.5794520547945243</v>
      </c>
      <c r="I99" s="12"/>
      <c r="J99" s="64" t="s">
        <v>185</v>
      </c>
      <c r="K99" s="28">
        <v>12</v>
      </c>
      <c r="L99" s="12">
        <v>68</v>
      </c>
      <c r="M99" s="12">
        <v>11.688311688311686</v>
      </c>
      <c r="N99" s="12">
        <v>9.0818181818181802</v>
      </c>
    </row>
    <row r="100" spans="1:14" ht="15.75" customHeight="1" x14ac:dyDescent="0.2">
      <c r="A100" s="77" t="s">
        <v>145</v>
      </c>
      <c r="B100" s="59">
        <v>11.665021793275221</v>
      </c>
      <c r="C100" s="12"/>
      <c r="D100" s="79" t="s">
        <v>163</v>
      </c>
      <c r="E100" s="28">
        <v>67</v>
      </c>
      <c r="F100" s="12">
        <v>517</v>
      </c>
      <c r="G100" s="12">
        <v>11.472602739726028</v>
      </c>
      <c r="H100" s="12">
        <v>8.9142123287671247</v>
      </c>
      <c r="I100" s="12"/>
      <c r="J100" s="84" t="s">
        <v>146</v>
      </c>
      <c r="K100" s="28">
        <v>11</v>
      </c>
      <c r="L100" s="12">
        <v>69</v>
      </c>
      <c r="M100" s="12">
        <v>10.389610389610397</v>
      </c>
      <c r="N100" s="12">
        <v>8.0727272727272776</v>
      </c>
    </row>
    <row r="101" spans="1:14" ht="15.75" customHeight="1" x14ac:dyDescent="0.2">
      <c r="A101" s="71" t="s">
        <v>186</v>
      </c>
      <c r="B101" s="59">
        <v>10.871917808219184</v>
      </c>
      <c r="C101" s="12"/>
      <c r="D101" s="64" t="s">
        <v>176</v>
      </c>
      <c r="E101" s="28">
        <v>64</v>
      </c>
      <c r="F101" s="12">
        <v>520</v>
      </c>
      <c r="G101" s="12">
        <v>10.958904109589042</v>
      </c>
      <c r="H101" s="12">
        <v>8.5150684931506859</v>
      </c>
      <c r="I101" s="12"/>
      <c r="J101" s="65" t="s">
        <v>155</v>
      </c>
      <c r="K101" s="28">
        <v>11</v>
      </c>
      <c r="L101" s="12">
        <v>69</v>
      </c>
      <c r="M101" s="12">
        <v>10.389610389610397</v>
      </c>
      <c r="N101" s="12">
        <v>8.0727272727272776</v>
      </c>
    </row>
    <row r="102" spans="1:14" ht="15.75" customHeight="1" x14ac:dyDescent="0.2">
      <c r="A102" s="33" t="s">
        <v>160</v>
      </c>
      <c r="B102" s="59">
        <v>10.738869863013702</v>
      </c>
      <c r="C102" s="12"/>
      <c r="D102" s="84" t="s">
        <v>152</v>
      </c>
      <c r="E102" s="28">
        <v>55</v>
      </c>
      <c r="F102" s="12">
        <v>529</v>
      </c>
      <c r="G102" s="12">
        <v>9.4178082191780845</v>
      </c>
      <c r="H102" s="12">
        <v>7.3176369863013715</v>
      </c>
      <c r="I102" s="12"/>
      <c r="J102" s="53" t="s">
        <v>156</v>
      </c>
      <c r="K102" s="28">
        <v>11</v>
      </c>
      <c r="L102" s="12">
        <v>69</v>
      </c>
      <c r="M102" s="12">
        <v>10.389610389610397</v>
      </c>
      <c r="N102" s="12">
        <v>8.0727272727272776</v>
      </c>
    </row>
    <row r="103" spans="1:14" ht="15.75" customHeight="1" x14ac:dyDescent="0.2">
      <c r="A103" s="73" t="s">
        <v>155</v>
      </c>
      <c r="B103" s="59">
        <v>10.289617061021179</v>
      </c>
      <c r="C103" s="12"/>
      <c r="D103" s="79" t="s">
        <v>145</v>
      </c>
      <c r="E103" s="28">
        <v>54</v>
      </c>
      <c r="F103" s="12">
        <v>530</v>
      </c>
      <c r="G103" s="12">
        <v>9.2465753424657606</v>
      </c>
      <c r="H103" s="12">
        <v>7.1845890410958964</v>
      </c>
      <c r="I103" s="12"/>
      <c r="J103" s="64" t="s">
        <v>190</v>
      </c>
      <c r="K103" s="28">
        <v>11</v>
      </c>
      <c r="L103" s="12">
        <v>69</v>
      </c>
      <c r="M103" s="12">
        <v>10.389610389610397</v>
      </c>
      <c r="N103" s="12">
        <v>8.0727272727272776</v>
      </c>
    </row>
    <row r="104" spans="1:14" ht="15.75" customHeight="1" x14ac:dyDescent="0.2">
      <c r="A104" s="81" t="s">
        <v>152</v>
      </c>
      <c r="B104" s="59">
        <v>10.217909402241595</v>
      </c>
      <c r="C104" s="12"/>
      <c r="D104" s="53" t="s">
        <v>150</v>
      </c>
      <c r="E104" s="28">
        <v>52</v>
      </c>
      <c r="F104" s="12">
        <v>532</v>
      </c>
      <c r="G104" s="12">
        <v>8.9041095890410986</v>
      </c>
      <c r="H104" s="12">
        <v>6.9184931506849336</v>
      </c>
      <c r="I104" s="12"/>
      <c r="J104" s="64" t="s">
        <v>174</v>
      </c>
      <c r="K104" s="28">
        <v>9</v>
      </c>
      <c r="L104" s="12">
        <v>71</v>
      </c>
      <c r="M104" s="12">
        <v>7.7922077922077904</v>
      </c>
      <c r="N104" s="12">
        <v>6.0545454545454529</v>
      </c>
    </row>
    <row r="105" spans="1:14" ht="15.75" customHeight="1" x14ac:dyDescent="0.2">
      <c r="A105" s="33" t="s">
        <v>150</v>
      </c>
      <c r="B105" s="59">
        <v>9.0092465753424698</v>
      </c>
      <c r="C105" s="12"/>
      <c r="D105" s="84" t="s">
        <v>193</v>
      </c>
      <c r="E105" s="28">
        <v>45</v>
      </c>
      <c r="F105" s="12">
        <v>539</v>
      </c>
      <c r="G105" s="12">
        <v>7.7054794520548029</v>
      </c>
      <c r="H105" s="12">
        <v>5.9871575342465819</v>
      </c>
      <c r="I105" s="12"/>
      <c r="J105" s="65" t="s">
        <v>143</v>
      </c>
      <c r="K105" s="28">
        <v>8</v>
      </c>
      <c r="L105" s="12">
        <v>72</v>
      </c>
      <c r="M105" s="12">
        <v>6.4935064935064872</v>
      </c>
      <c r="N105" s="12">
        <v>5.0454545454545405</v>
      </c>
    </row>
    <row r="106" spans="1:14" ht="15.75" customHeight="1" x14ac:dyDescent="0.2">
      <c r="A106" s="69" t="s">
        <v>158</v>
      </c>
      <c r="B106" s="59">
        <v>8.6705790784557966</v>
      </c>
      <c r="C106" s="12"/>
      <c r="D106" s="53" t="s">
        <v>173</v>
      </c>
      <c r="E106" s="28">
        <v>42</v>
      </c>
      <c r="F106" s="12">
        <v>542</v>
      </c>
      <c r="G106" s="12">
        <v>7.191780821917817</v>
      </c>
      <c r="H106" s="12">
        <v>5.5880136986301441</v>
      </c>
      <c r="I106" s="12"/>
      <c r="J106" s="79" t="s">
        <v>149</v>
      </c>
      <c r="K106" s="28">
        <v>8</v>
      </c>
      <c r="L106" s="12">
        <v>72</v>
      </c>
      <c r="M106" s="12">
        <v>6.4935064935064872</v>
      </c>
      <c r="N106" s="12">
        <v>5.0454545454545405</v>
      </c>
    </row>
    <row r="107" spans="1:14" ht="15.75" customHeight="1" x14ac:dyDescent="0.2">
      <c r="A107" s="71" t="s">
        <v>157</v>
      </c>
      <c r="B107" s="59">
        <v>7.6532413959017358</v>
      </c>
      <c r="C107" s="12"/>
      <c r="D107" s="62" t="s">
        <v>118</v>
      </c>
      <c r="E107" s="28">
        <v>38</v>
      </c>
      <c r="F107" s="12">
        <v>546</v>
      </c>
      <c r="G107" s="12">
        <v>6.506849315068493</v>
      </c>
      <c r="H107" s="12">
        <v>5.0558219178082195</v>
      </c>
      <c r="I107" s="12"/>
      <c r="J107" s="53" t="s">
        <v>153</v>
      </c>
      <c r="K107" s="45"/>
      <c r="L107" s="12">
        <v>80</v>
      </c>
      <c r="M107" s="12">
        <v>-3.8961038961038952</v>
      </c>
      <c r="N107" s="74">
        <v>4.6418181818181834</v>
      </c>
    </row>
    <row r="108" spans="1:14" ht="15.75" customHeight="1" x14ac:dyDescent="0.2">
      <c r="A108" s="81" t="s">
        <v>154</v>
      </c>
      <c r="B108" s="59">
        <v>7.3461472602739795</v>
      </c>
      <c r="C108" s="12"/>
      <c r="D108" s="84" t="s">
        <v>169</v>
      </c>
      <c r="E108" s="28">
        <v>37</v>
      </c>
      <c r="F108" s="12">
        <v>547</v>
      </c>
      <c r="G108" s="12">
        <v>6.3356164383561691</v>
      </c>
      <c r="H108" s="12">
        <v>4.9227739726027435</v>
      </c>
      <c r="I108" s="12"/>
      <c r="J108" s="64" t="s">
        <v>142</v>
      </c>
      <c r="K108" s="28">
        <v>7</v>
      </c>
      <c r="L108" s="12">
        <v>73</v>
      </c>
      <c r="M108" s="12">
        <v>5.1948051948051983</v>
      </c>
      <c r="N108" s="12">
        <v>4.0363636363636388</v>
      </c>
    </row>
    <row r="109" spans="1:14" ht="15.75" customHeight="1" x14ac:dyDescent="0.2">
      <c r="A109" s="71" t="s">
        <v>244</v>
      </c>
      <c r="B109" s="59">
        <v>6.5590909090909095</v>
      </c>
      <c r="C109" s="12"/>
      <c r="D109" s="84" t="s">
        <v>146</v>
      </c>
      <c r="E109" s="28">
        <v>36</v>
      </c>
      <c r="F109" s="12">
        <v>548</v>
      </c>
      <c r="G109" s="12">
        <v>6.1643835616438452</v>
      </c>
      <c r="H109" s="12">
        <v>4.7897260273972675</v>
      </c>
      <c r="I109" s="12"/>
      <c r="J109" s="62" t="s">
        <v>158</v>
      </c>
      <c r="K109" s="28">
        <v>7</v>
      </c>
      <c r="L109" s="12">
        <v>73</v>
      </c>
      <c r="M109" s="12">
        <v>5.1948051948051983</v>
      </c>
      <c r="N109" s="12">
        <v>4.0363636363636388</v>
      </c>
    </row>
    <row r="110" spans="1:14" ht="15.75" customHeight="1" x14ac:dyDescent="0.2">
      <c r="A110" s="81" t="s">
        <v>146</v>
      </c>
      <c r="B110" s="59">
        <v>6.431226650062273</v>
      </c>
      <c r="C110" s="12"/>
      <c r="D110" s="79" t="s">
        <v>149</v>
      </c>
      <c r="E110" s="28">
        <v>32</v>
      </c>
      <c r="F110" s="12">
        <v>552</v>
      </c>
      <c r="G110" s="12">
        <v>5.4794520547945211</v>
      </c>
      <c r="H110" s="12">
        <v>4.257534246575343</v>
      </c>
      <c r="I110" s="12"/>
      <c r="J110" s="84" t="s">
        <v>169</v>
      </c>
      <c r="K110" s="28">
        <v>7</v>
      </c>
      <c r="L110" s="12">
        <v>73</v>
      </c>
      <c r="M110" s="12">
        <v>5.1948051948051983</v>
      </c>
      <c r="N110" s="12">
        <v>4.0363636363636388</v>
      </c>
    </row>
    <row r="111" spans="1:14" ht="15.75" customHeight="1" x14ac:dyDescent="0.2">
      <c r="A111" s="33" t="s">
        <v>156</v>
      </c>
      <c r="B111" s="59">
        <v>5.499891033623916</v>
      </c>
      <c r="C111" s="12"/>
      <c r="D111" s="84" t="s">
        <v>154</v>
      </c>
      <c r="E111" s="28">
        <v>27</v>
      </c>
      <c r="F111" s="12">
        <v>557</v>
      </c>
      <c r="G111" s="12">
        <v>4.6232876712328874</v>
      </c>
      <c r="H111" s="12">
        <v>3.5922945205479535</v>
      </c>
      <c r="I111" s="12"/>
      <c r="J111" s="65" t="s">
        <v>189</v>
      </c>
      <c r="K111" s="28">
        <v>7</v>
      </c>
      <c r="L111" s="12">
        <v>73</v>
      </c>
      <c r="M111" s="12">
        <v>5.1948051948051983</v>
      </c>
      <c r="N111" s="12">
        <v>4.0363636363636388</v>
      </c>
    </row>
    <row r="112" spans="1:14" ht="15.75" customHeight="1" x14ac:dyDescent="0.2">
      <c r="A112" s="77" t="s">
        <v>149</v>
      </c>
      <c r="B112" s="59">
        <v>4.6514943960149413</v>
      </c>
      <c r="C112" s="12"/>
      <c r="D112" s="53" t="s">
        <v>153</v>
      </c>
      <c r="E112" s="28">
        <v>24</v>
      </c>
      <c r="F112" s="12">
        <v>560</v>
      </c>
      <c r="G112" s="12">
        <v>4.1095890410959015</v>
      </c>
      <c r="H112" s="12">
        <v>3.1931506849315157</v>
      </c>
      <c r="I112" s="12"/>
      <c r="J112" s="65" t="s">
        <v>148</v>
      </c>
      <c r="K112" s="28">
        <v>6</v>
      </c>
      <c r="L112" s="12">
        <v>74</v>
      </c>
      <c r="M112" s="12">
        <v>3.8961038961038952</v>
      </c>
      <c r="N112" s="12">
        <v>3.0272727272727264</v>
      </c>
    </row>
    <row r="113" spans="1:14" ht="15.75" customHeight="1" x14ac:dyDescent="0.2">
      <c r="A113" s="81" t="s">
        <v>169</v>
      </c>
      <c r="B113" s="59">
        <v>4.4795688044831916</v>
      </c>
      <c r="C113" s="12"/>
      <c r="D113" s="53" t="s">
        <v>18</v>
      </c>
      <c r="E113" s="28">
        <v>22</v>
      </c>
      <c r="F113" s="12">
        <v>562</v>
      </c>
      <c r="G113" s="12">
        <v>3.7671232876712395</v>
      </c>
      <c r="H113" s="12">
        <v>2.9270547945205534</v>
      </c>
      <c r="I113" s="12"/>
      <c r="J113" s="64" t="s">
        <v>172</v>
      </c>
      <c r="K113" s="28">
        <v>6</v>
      </c>
      <c r="L113" s="12">
        <v>74</v>
      </c>
      <c r="M113" s="12">
        <v>3.8961038961038952</v>
      </c>
      <c r="N113" s="12">
        <v>3.0272727272727264</v>
      </c>
    </row>
    <row r="114" spans="1:14" ht="15.75" customHeight="1" x14ac:dyDescent="0.2">
      <c r="A114" s="33" t="s">
        <v>153</v>
      </c>
      <c r="B114" s="59">
        <v>3.9174844333748498</v>
      </c>
      <c r="C114" s="12"/>
      <c r="D114" s="53" t="s">
        <v>156</v>
      </c>
      <c r="E114" s="28">
        <v>22</v>
      </c>
      <c r="F114" s="12">
        <v>562</v>
      </c>
      <c r="G114" s="12">
        <v>3.7671232876712395</v>
      </c>
      <c r="H114" s="12">
        <v>2.9270547945205534</v>
      </c>
      <c r="I114" s="12"/>
      <c r="J114" s="79" t="s">
        <v>179</v>
      </c>
      <c r="K114" s="28">
        <v>6</v>
      </c>
      <c r="L114" s="12">
        <v>74</v>
      </c>
      <c r="M114" s="12">
        <v>3.8961038961038952</v>
      </c>
      <c r="N114" s="74">
        <v>3.0272727272727264</v>
      </c>
    </row>
    <row r="115" spans="1:14" ht="15.75" customHeight="1" x14ac:dyDescent="0.2">
      <c r="A115" s="71" t="s">
        <v>174</v>
      </c>
      <c r="B115" s="59">
        <v>3.692512453300127</v>
      </c>
      <c r="C115" s="12"/>
      <c r="D115" s="65" t="s">
        <v>148</v>
      </c>
      <c r="E115" s="28">
        <v>19</v>
      </c>
      <c r="F115" s="12">
        <v>565</v>
      </c>
      <c r="G115" s="12">
        <v>3.2534246575342536</v>
      </c>
      <c r="H115" s="12">
        <v>2.5279109589041151</v>
      </c>
      <c r="I115" s="12"/>
      <c r="J115" s="64" t="s">
        <v>184</v>
      </c>
      <c r="K115" s="28">
        <v>6</v>
      </c>
      <c r="L115" s="12">
        <v>74</v>
      </c>
      <c r="M115" s="12">
        <v>3.8961038961038952</v>
      </c>
      <c r="N115" s="12">
        <v>3.0272727272727264</v>
      </c>
    </row>
    <row r="116" spans="1:14" ht="15.75" customHeight="1" x14ac:dyDescent="0.2">
      <c r="A116" s="33" t="s">
        <v>173</v>
      </c>
      <c r="B116" s="59">
        <v>3.2985523038605282</v>
      </c>
      <c r="C116" s="12"/>
      <c r="D116" s="64" t="s">
        <v>142</v>
      </c>
      <c r="E116" s="28">
        <v>18</v>
      </c>
      <c r="F116" s="12">
        <v>566</v>
      </c>
      <c r="G116" s="12">
        <v>3.0821917808219297</v>
      </c>
      <c r="H116" s="12">
        <v>2.3948630136986395</v>
      </c>
      <c r="I116" s="12"/>
      <c r="J116" s="84" t="s">
        <v>195</v>
      </c>
      <c r="K116" s="94">
        <v>6</v>
      </c>
      <c r="L116" s="12">
        <v>74</v>
      </c>
      <c r="M116" s="12">
        <v>3.8961038961038952</v>
      </c>
      <c r="N116" s="12">
        <v>3.0272727272727264</v>
      </c>
    </row>
    <row r="117" spans="1:14" ht="15.75" customHeight="1" x14ac:dyDescent="0.2">
      <c r="A117" s="71" t="s">
        <v>142</v>
      </c>
      <c r="B117" s="59">
        <v>3.2156133250311392</v>
      </c>
      <c r="C117" s="12"/>
      <c r="D117" s="64" t="s">
        <v>157</v>
      </c>
      <c r="E117" s="28">
        <v>13</v>
      </c>
      <c r="F117" s="12">
        <v>571</v>
      </c>
      <c r="G117" s="12">
        <v>2.2260273972602818</v>
      </c>
      <c r="H117" s="12">
        <v>1.729623287671239</v>
      </c>
      <c r="I117" s="12"/>
      <c r="J117" s="53" t="s">
        <v>18</v>
      </c>
      <c r="K117" s="28">
        <v>5</v>
      </c>
      <c r="L117" s="12">
        <v>75</v>
      </c>
      <c r="M117" s="12">
        <v>2.5974025974025921</v>
      </c>
      <c r="N117" s="12">
        <v>2.0181818181818141</v>
      </c>
    </row>
    <row r="118" spans="1:14" ht="15.75" customHeight="1" x14ac:dyDescent="0.2">
      <c r="A118" s="81" t="s">
        <v>193</v>
      </c>
      <c r="B118" s="59">
        <v>2.993578767123291</v>
      </c>
      <c r="C118" s="12"/>
      <c r="D118" s="64" t="s">
        <v>172</v>
      </c>
      <c r="E118" s="28">
        <v>10</v>
      </c>
      <c r="F118" s="12">
        <v>574</v>
      </c>
      <c r="G118" s="12">
        <v>1.7123287671232958</v>
      </c>
      <c r="H118" s="12">
        <v>1.3304794520548009</v>
      </c>
      <c r="I118" s="12"/>
      <c r="J118" s="79" t="s">
        <v>178</v>
      </c>
      <c r="K118" s="28">
        <v>5</v>
      </c>
      <c r="L118" s="12">
        <v>75</v>
      </c>
      <c r="M118" s="12">
        <v>2.5974025974025921</v>
      </c>
      <c r="N118" s="12">
        <v>2.0181818181818141</v>
      </c>
    </row>
    <row r="119" spans="1:14" ht="15.75" customHeight="1" x14ac:dyDescent="0.2">
      <c r="A119" s="73" t="s">
        <v>148</v>
      </c>
      <c r="B119" s="59">
        <v>2.7775918430884206</v>
      </c>
      <c r="C119" s="12"/>
      <c r="D119" s="64" t="s">
        <v>174</v>
      </c>
      <c r="E119" s="28">
        <v>10</v>
      </c>
      <c r="F119" s="12">
        <v>574</v>
      </c>
      <c r="G119" s="12">
        <v>1.7123287671232958</v>
      </c>
      <c r="H119" s="12">
        <v>1.3304794520548009</v>
      </c>
      <c r="I119" s="12"/>
      <c r="J119" s="33" t="s">
        <v>162</v>
      </c>
      <c r="K119" s="28">
        <v>4</v>
      </c>
      <c r="L119" s="12">
        <v>76</v>
      </c>
      <c r="M119" s="12">
        <v>1.2987012987013031</v>
      </c>
      <c r="N119" s="12">
        <v>1.0090909090909126</v>
      </c>
    </row>
    <row r="120" spans="1:14" ht="15.75" customHeight="1" x14ac:dyDescent="0.2">
      <c r="A120" s="33" t="s">
        <v>18</v>
      </c>
      <c r="B120" s="59">
        <v>2.4726183063511837</v>
      </c>
      <c r="C120" s="12"/>
      <c r="D120" s="64" t="s">
        <v>159</v>
      </c>
      <c r="E120" s="45"/>
      <c r="F120" s="12">
        <v>584</v>
      </c>
      <c r="G120" s="12">
        <v>0</v>
      </c>
      <c r="H120" s="74">
        <v>0</v>
      </c>
      <c r="I120" s="12"/>
      <c r="J120" s="53" t="s">
        <v>173</v>
      </c>
      <c r="K120" s="28">
        <v>4</v>
      </c>
      <c r="L120" s="12">
        <v>76</v>
      </c>
      <c r="M120" s="12">
        <v>1.2987012987013031</v>
      </c>
      <c r="N120" s="12">
        <v>1.0090909090909126</v>
      </c>
    </row>
    <row r="121" spans="1:14" ht="15.75" customHeight="1" x14ac:dyDescent="0.2">
      <c r="A121" s="71" t="s">
        <v>172</v>
      </c>
      <c r="B121" s="59">
        <v>2.1788760896637638</v>
      </c>
      <c r="C121" s="12"/>
      <c r="D121" s="71" t="s">
        <v>244</v>
      </c>
      <c r="E121" s="28">
        <v>0</v>
      </c>
      <c r="F121" s="12">
        <v>584</v>
      </c>
      <c r="G121" s="12">
        <v>0</v>
      </c>
      <c r="H121" s="12">
        <v>0</v>
      </c>
      <c r="I121" s="12"/>
      <c r="J121" s="64" t="s">
        <v>167</v>
      </c>
      <c r="K121" s="28">
        <v>3</v>
      </c>
      <c r="L121" s="12">
        <v>77</v>
      </c>
      <c r="M121" s="12">
        <v>0</v>
      </c>
      <c r="N121" s="12">
        <v>0</v>
      </c>
    </row>
    <row r="122" spans="1:14" ht="15.75" customHeight="1" x14ac:dyDescent="0.2">
      <c r="A122" s="71" t="s">
        <v>167</v>
      </c>
      <c r="B122" s="59">
        <v>0</v>
      </c>
      <c r="C122" s="12"/>
      <c r="D122" s="64" t="s">
        <v>167</v>
      </c>
      <c r="E122" s="45"/>
      <c r="F122" s="12">
        <v>584</v>
      </c>
      <c r="G122" s="12">
        <v>0</v>
      </c>
      <c r="H122" s="74">
        <v>0</v>
      </c>
      <c r="I122" s="12"/>
      <c r="J122" s="65" t="s">
        <v>188</v>
      </c>
      <c r="K122" s="28">
        <v>3</v>
      </c>
      <c r="L122" s="12">
        <v>77</v>
      </c>
      <c r="M122" s="12">
        <v>0</v>
      </c>
      <c r="N122" s="12">
        <v>0</v>
      </c>
    </row>
    <row r="123" spans="1:14" ht="15.75" customHeight="1" x14ac:dyDescent="0.2">
      <c r="A123" s="73" t="s">
        <v>188</v>
      </c>
      <c r="B123" s="59">
        <v>0</v>
      </c>
      <c r="C123" s="12"/>
      <c r="D123" s="65" t="s">
        <v>188</v>
      </c>
      <c r="E123" s="28"/>
      <c r="F123" s="12">
        <v>584</v>
      </c>
      <c r="G123" s="12">
        <v>0</v>
      </c>
      <c r="H123" s="12">
        <v>0</v>
      </c>
      <c r="I123" s="12"/>
      <c r="J123" s="84" t="s">
        <v>193</v>
      </c>
      <c r="K123" s="94">
        <v>3</v>
      </c>
      <c r="L123" s="12">
        <v>77</v>
      </c>
      <c r="M123" s="12">
        <v>0</v>
      </c>
      <c r="N123" s="12">
        <v>0</v>
      </c>
    </row>
    <row r="124" spans="1:14" ht="15.75" customHeight="1" x14ac:dyDescent="0.2">
      <c r="A124" s="12"/>
      <c r="B124" s="12"/>
      <c r="C124" s="12"/>
      <c r="D124" s="12"/>
      <c r="E124" s="12"/>
      <c r="F124" s="12"/>
      <c r="G124" s="12"/>
      <c r="H124" s="12"/>
      <c r="I124" s="12"/>
      <c r="J124" s="12"/>
      <c r="K124" s="12"/>
      <c r="L124" s="12"/>
      <c r="M124" s="12"/>
      <c r="N124" s="12"/>
    </row>
    <row r="125" spans="1:14" ht="15.75" customHeight="1" x14ac:dyDescent="0.2">
      <c r="A125" s="12"/>
      <c r="B125" s="12"/>
      <c r="C125" s="12"/>
      <c r="D125" s="12"/>
      <c r="E125" s="12"/>
      <c r="F125" s="12"/>
      <c r="G125" s="12"/>
      <c r="H125" s="12"/>
      <c r="I125" s="12"/>
      <c r="J125" s="12"/>
      <c r="K125" s="12"/>
      <c r="L125" s="12"/>
      <c r="M125" s="12"/>
      <c r="N125"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000"/>
  <sheetViews>
    <sheetView workbookViewId="0">
      <pane ySplit="3" topLeftCell="A121" activePane="bottomLeft" state="frozen"/>
      <selection pane="bottomLeft" activeCell="B5" sqref="B5"/>
    </sheetView>
  </sheetViews>
  <sheetFormatPr defaultColWidth="14.42578125" defaultRowHeight="15.75" customHeight="1" x14ac:dyDescent="0.2"/>
  <sheetData>
    <row r="1" spans="1:14" ht="15.75" customHeight="1" x14ac:dyDescent="0.2">
      <c r="B1" s="12"/>
    </row>
    <row r="2" spans="1:14" ht="15.75" customHeight="1" x14ac:dyDescent="0.2">
      <c r="A2" s="20">
        <v>0.77400000000000002</v>
      </c>
      <c r="B2" s="12"/>
      <c r="D2" s="20">
        <v>81</v>
      </c>
      <c r="J2" s="28">
        <v>100</v>
      </c>
      <c r="K2" s="12"/>
      <c r="L2" s="12"/>
      <c r="M2" s="12"/>
      <c r="N2" s="12"/>
    </row>
    <row r="3" spans="1:14" ht="26.25" x14ac:dyDescent="0.25">
      <c r="A3" s="388" t="s">
        <v>108</v>
      </c>
      <c r="B3" s="381"/>
      <c r="C3" s="23"/>
      <c r="D3" s="24" t="s">
        <v>213</v>
      </c>
      <c r="E3" s="25" t="s">
        <v>54</v>
      </c>
      <c r="F3" s="25" t="s">
        <v>55</v>
      </c>
      <c r="G3" s="25" t="s">
        <v>56</v>
      </c>
      <c r="H3" s="25" t="s">
        <v>57</v>
      </c>
      <c r="I3" s="23"/>
      <c r="J3" s="30" t="s">
        <v>214</v>
      </c>
      <c r="K3" s="31" t="s">
        <v>54</v>
      </c>
      <c r="L3" s="31" t="s">
        <v>55</v>
      </c>
      <c r="M3" s="31" t="s">
        <v>56</v>
      </c>
      <c r="N3" s="31" t="s">
        <v>57</v>
      </c>
    </row>
    <row r="4" spans="1:14" ht="15.75" customHeight="1" x14ac:dyDescent="0.2">
      <c r="A4" s="120" t="s">
        <v>18</v>
      </c>
      <c r="B4" s="59">
        <f t="shared" ref="B4:B58" si="0">AVERAGE(H4,N4)</f>
        <v>1.1156249999999999</v>
      </c>
      <c r="D4" s="53" t="s">
        <v>18</v>
      </c>
      <c r="E4" s="20">
        <f>IF(ISERROR(HLOOKUP(D4,'Raw data'!$F$3:$BH$104,D$2,FALSE)),"",HLOOKUP(D4,'Raw data'!$F$3:$BH$104,D$2,FALSE))</f>
        <v>0</v>
      </c>
      <c r="F4">
        <f t="shared" ref="F4:F58" si="1">E$60-E4</f>
        <v>1</v>
      </c>
      <c r="G4">
        <f t="shared" ref="G4:G58" si="2">100-(F4*E$64)</f>
        <v>0</v>
      </c>
      <c r="H4">
        <f t="shared" ref="H4:H58" si="3">G4*$A$2</f>
        <v>0</v>
      </c>
      <c r="J4" s="53" t="s">
        <v>18</v>
      </c>
      <c r="K4" s="28">
        <f>IF(ISERROR(HLOOKUP(J4,'Raw data'!$F$3:$BH$104,J$2,FALSE)),"",HLOOKUP(J4,'Raw data'!$F$3:$BH$104,J$2,FALSE))</f>
        <v>3</v>
      </c>
      <c r="L4" s="12">
        <f t="shared" ref="L4:L58" si="4">K$60-K4</f>
        <v>62</v>
      </c>
      <c r="M4" s="12">
        <f t="shared" ref="M4:M58" si="5">100-(L4*K$64)</f>
        <v>3.125</v>
      </c>
      <c r="N4" s="12">
        <f>IF(ISERROR(M4*Fashion!$A$2),"na",M4*Fashion!$A$2)</f>
        <v>2.2312499999999997</v>
      </c>
    </row>
    <row r="5" spans="1:14" ht="15.75" customHeight="1" x14ac:dyDescent="0.2">
      <c r="A5" s="121" t="s">
        <v>118</v>
      </c>
      <c r="B5" s="59">
        <f t="shared" si="0"/>
        <v>41.489062500000003</v>
      </c>
      <c r="D5" s="62" t="s">
        <v>118</v>
      </c>
      <c r="E5" s="20">
        <f>IF(ISERROR(HLOOKUP(D5,'Raw data'!$F$3:$BH$104,D$2,FALSE)),"",HLOOKUP(D5,'Raw data'!$F$3:$BH$104,D$2,FALSE))</f>
        <v>1</v>
      </c>
      <c r="F5">
        <f t="shared" si="1"/>
        <v>0</v>
      </c>
      <c r="G5">
        <f t="shared" si="2"/>
        <v>100</v>
      </c>
      <c r="H5">
        <f t="shared" si="3"/>
        <v>77.400000000000006</v>
      </c>
      <c r="J5" s="62" t="s">
        <v>118</v>
      </c>
      <c r="K5" s="28">
        <f>IF(ISERROR(HLOOKUP(J5,'Raw data'!$F$3:$BH$104,J$2,FALSE)),"",HLOOKUP(J5,'Raw data'!$F$3:$BH$104,J$2,FALSE))</f>
        <v>6</v>
      </c>
      <c r="L5" s="12">
        <f t="shared" si="4"/>
        <v>59</v>
      </c>
      <c r="M5" s="12">
        <f t="shared" si="5"/>
        <v>7.8125</v>
      </c>
      <c r="N5" s="12">
        <f>IF(ISERROR(M5*Fashion!$A$2),"na",M5*Fashion!$A$2)</f>
        <v>5.578125</v>
      </c>
    </row>
    <row r="6" spans="1:14" ht="15.75" customHeight="1" x14ac:dyDescent="0.2">
      <c r="A6" s="123" t="s">
        <v>142</v>
      </c>
      <c r="B6" s="59">
        <f t="shared" si="0"/>
        <v>40.931250000000006</v>
      </c>
      <c r="D6" s="64" t="s">
        <v>142</v>
      </c>
      <c r="E6" s="20">
        <f>IF(ISERROR(HLOOKUP(D6,'Raw data'!$F$3:$BH$104,D$2,FALSE)),"",HLOOKUP(D6,'Raw data'!$F$3:$BH$104,D$2,FALSE))</f>
        <v>1</v>
      </c>
      <c r="F6">
        <f t="shared" si="1"/>
        <v>0</v>
      </c>
      <c r="G6">
        <f t="shared" si="2"/>
        <v>100</v>
      </c>
      <c r="H6">
        <f t="shared" si="3"/>
        <v>77.400000000000006</v>
      </c>
      <c r="J6" s="64" t="s">
        <v>142</v>
      </c>
      <c r="K6" s="28">
        <f>IF(ISERROR(HLOOKUP(J6,'Raw data'!$F$3:$BH$104,J$2,FALSE)),"",HLOOKUP(J6,'Raw data'!$F$3:$BH$104,J$2,FALSE))</f>
        <v>5</v>
      </c>
      <c r="L6" s="12">
        <f t="shared" si="4"/>
        <v>60</v>
      </c>
      <c r="M6" s="12">
        <f t="shared" si="5"/>
        <v>6.25</v>
      </c>
      <c r="N6" s="12">
        <f>IF(ISERROR(M6*Fashion!$A$2),"na",M6*Fashion!$A$2)</f>
        <v>4.4624999999999995</v>
      </c>
    </row>
    <row r="7" spans="1:14" ht="15.75" customHeight="1" x14ac:dyDescent="0.2">
      <c r="A7" s="124" t="s">
        <v>143</v>
      </c>
      <c r="B7" s="59">
        <f t="shared" si="0"/>
        <v>1.6734374999999999</v>
      </c>
      <c r="D7" s="65" t="s">
        <v>143</v>
      </c>
      <c r="E7" s="20">
        <f>IF(ISERROR(HLOOKUP(D7,'Raw data'!$F$3:$BH$104,D$2,FALSE)),"",HLOOKUP(D7,'Raw data'!$F$3:$BH$104,D$2,FALSE))</f>
        <v>0</v>
      </c>
      <c r="F7">
        <f t="shared" si="1"/>
        <v>1</v>
      </c>
      <c r="G7">
        <f t="shared" si="2"/>
        <v>0</v>
      </c>
      <c r="H7">
        <f t="shared" si="3"/>
        <v>0</v>
      </c>
      <c r="J7" s="65" t="s">
        <v>143</v>
      </c>
      <c r="K7" s="28">
        <f>IF(ISERROR(HLOOKUP(J7,'Raw data'!$F$3:$BH$104,J$2,FALSE)),"",HLOOKUP(J7,'Raw data'!$F$3:$BH$104,J$2,FALSE))</f>
        <v>4</v>
      </c>
      <c r="L7" s="12">
        <f t="shared" si="4"/>
        <v>61</v>
      </c>
      <c r="M7" s="12">
        <f t="shared" si="5"/>
        <v>4.6875</v>
      </c>
      <c r="N7" s="12">
        <f>IF(ISERROR(M7*Fashion!$A$2),"na",M7*Fashion!$A$2)</f>
        <v>3.3468749999999998</v>
      </c>
    </row>
    <row r="8" spans="1:14" ht="15.75" customHeight="1" x14ac:dyDescent="0.2">
      <c r="A8" s="121" t="s">
        <v>144</v>
      </c>
      <c r="B8" s="59">
        <f t="shared" si="0"/>
        <v>52.645312500000003</v>
      </c>
      <c r="D8" s="62" t="s">
        <v>144</v>
      </c>
      <c r="E8" s="20">
        <f>IF(ISERROR(HLOOKUP(D8,'Raw data'!$F$3:$BH$104,D$2,FALSE)),"",HLOOKUP(D8,'Raw data'!$F$3:$BH$104,D$2,FALSE))</f>
        <v>1</v>
      </c>
      <c r="F8">
        <f t="shared" si="1"/>
        <v>0</v>
      </c>
      <c r="G8">
        <f t="shared" si="2"/>
        <v>100</v>
      </c>
      <c r="H8">
        <f t="shared" si="3"/>
        <v>77.400000000000006</v>
      </c>
      <c r="J8" s="62" t="s">
        <v>144</v>
      </c>
      <c r="K8" s="28">
        <f>IF(ISERROR(HLOOKUP(J8,'Raw data'!$F$3:$BH$104,J$2,FALSE)),"",HLOOKUP(J8,'Raw data'!$F$3:$BH$104,J$2,FALSE))</f>
        <v>26</v>
      </c>
      <c r="L8" s="12">
        <f t="shared" si="4"/>
        <v>39</v>
      </c>
      <c r="M8" s="12">
        <f t="shared" si="5"/>
        <v>39.0625</v>
      </c>
      <c r="N8" s="12">
        <f>IF(ISERROR(M8*Fashion!$A$2),"na",M8*Fashion!$A$2)</f>
        <v>27.890625</v>
      </c>
    </row>
    <row r="9" spans="1:14" ht="15.75" customHeight="1" x14ac:dyDescent="0.2">
      <c r="A9" s="125" t="s">
        <v>145</v>
      </c>
      <c r="B9" s="59">
        <f t="shared" si="0"/>
        <v>43.162500000000001</v>
      </c>
      <c r="D9" s="79" t="s">
        <v>145</v>
      </c>
      <c r="E9" s="20">
        <f>IF(ISERROR(HLOOKUP(D9,'Raw data'!$F$3:$BH$104,D$2,FALSE)),"",HLOOKUP(D9,'Raw data'!$F$3:$BH$104,D$2,FALSE))</f>
        <v>1</v>
      </c>
      <c r="F9">
        <f t="shared" si="1"/>
        <v>0</v>
      </c>
      <c r="G9">
        <f t="shared" si="2"/>
        <v>100</v>
      </c>
      <c r="H9">
        <f t="shared" si="3"/>
        <v>77.400000000000006</v>
      </c>
      <c r="J9" s="79" t="s">
        <v>145</v>
      </c>
      <c r="K9" s="28">
        <f>IF(ISERROR(HLOOKUP(J9,'Raw data'!$F$3:$BH$104,J$2,FALSE)),"",HLOOKUP(J9,'Raw data'!$F$3:$BH$104,J$2,FALSE))</f>
        <v>9</v>
      </c>
      <c r="L9" s="12">
        <f t="shared" si="4"/>
        <v>56</v>
      </c>
      <c r="M9" s="12">
        <f t="shared" si="5"/>
        <v>12.5</v>
      </c>
      <c r="N9" s="12">
        <f>IF(ISERROR(M9*Fashion!$A$2),"na",M9*Fashion!$A$2)</f>
        <v>8.9249999999999989</v>
      </c>
    </row>
    <row r="10" spans="1:14" ht="15.75" customHeight="1" x14ac:dyDescent="0.2">
      <c r="A10" s="126" t="s">
        <v>146</v>
      </c>
      <c r="B10" s="59">
        <f t="shared" si="0"/>
        <v>40.931250000000006</v>
      </c>
      <c r="D10" s="84" t="s">
        <v>146</v>
      </c>
      <c r="E10" s="20">
        <f>IF(ISERROR(HLOOKUP(D10,'Raw data'!$F$3:$BH$104,D$2,FALSE)),"",HLOOKUP(D10,'Raw data'!$F$3:$BH$104,D$2,FALSE))</f>
        <v>1</v>
      </c>
      <c r="F10">
        <f t="shared" si="1"/>
        <v>0</v>
      </c>
      <c r="G10">
        <f t="shared" si="2"/>
        <v>100</v>
      </c>
      <c r="H10">
        <f t="shared" si="3"/>
        <v>77.400000000000006</v>
      </c>
      <c r="J10" s="84" t="s">
        <v>146</v>
      </c>
      <c r="K10" s="28">
        <f>IF(ISERROR(HLOOKUP(J10,'Raw data'!$F$3:$BH$104,J$2,FALSE)),"",HLOOKUP(J10,'Raw data'!$F$3:$BH$104,J$2,FALSE))</f>
        <v>5</v>
      </c>
      <c r="L10" s="12">
        <f t="shared" si="4"/>
        <v>60</v>
      </c>
      <c r="M10" s="12">
        <f t="shared" si="5"/>
        <v>6.25</v>
      </c>
      <c r="N10" s="12">
        <f>IF(ISERROR(M10*Fashion!$A$2),"na",M10*Fashion!$A$2)</f>
        <v>4.4624999999999995</v>
      </c>
    </row>
    <row r="11" spans="1:14" ht="15.75" customHeight="1" x14ac:dyDescent="0.2">
      <c r="A11" s="125" t="s">
        <v>147</v>
      </c>
      <c r="B11" s="59">
        <f t="shared" si="0"/>
        <v>6.1359374999999998</v>
      </c>
      <c r="D11" s="79" t="s">
        <v>147</v>
      </c>
      <c r="E11" s="20">
        <f>IF(ISERROR(HLOOKUP(D11,'Raw data'!$F$3:$BH$104,D$2,FALSE)),"",HLOOKUP(D11,'Raw data'!$F$3:$BH$104,D$2,FALSE))</f>
        <v>0</v>
      </c>
      <c r="F11">
        <f t="shared" si="1"/>
        <v>1</v>
      </c>
      <c r="G11">
        <f t="shared" si="2"/>
        <v>0</v>
      </c>
      <c r="H11">
        <f t="shared" si="3"/>
        <v>0</v>
      </c>
      <c r="J11" s="79" t="s">
        <v>147</v>
      </c>
      <c r="K11" s="28">
        <v>12</v>
      </c>
      <c r="L11" s="12">
        <f t="shared" si="4"/>
        <v>53</v>
      </c>
      <c r="M11" s="12">
        <f t="shared" si="5"/>
        <v>17.1875</v>
      </c>
      <c r="N11" s="12">
        <f>IF(ISERROR(M11*Fashion!$A$2),"na",M11*Fashion!$A$2)</f>
        <v>12.271875</v>
      </c>
    </row>
    <row r="12" spans="1:14" ht="15.75" customHeight="1" x14ac:dyDescent="0.2">
      <c r="A12" s="124" t="s">
        <v>148</v>
      </c>
      <c r="B12" s="59">
        <f t="shared" si="0"/>
        <v>38.700000000000003</v>
      </c>
      <c r="D12" s="65" t="s">
        <v>148</v>
      </c>
      <c r="E12" s="20">
        <f>IF(ISERROR(HLOOKUP(D12,'Raw data'!$F$3:$BH$104,D$2,FALSE)),"",HLOOKUP(D12,'Raw data'!$F$3:$BH$104,D$2,FALSE))</f>
        <v>1</v>
      </c>
      <c r="F12">
        <f t="shared" si="1"/>
        <v>0</v>
      </c>
      <c r="G12">
        <f t="shared" si="2"/>
        <v>100</v>
      </c>
      <c r="H12">
        <f t="shared" si="3"/>
        <v>77.400000000000006</v>
      </c>
      <c r="J12" s="65" t="s">
        <v>148</v>
      </c>
      <c r="K12" s="28">
        <f>IF(ISERROR(HLOOKUP(J12,'Raw data'!$F$3:$BH$104,J$2,FALSE)),"",HLOOKUP(J12,'Raw data'!$F$3:$BH$104,J$2,FALSE))</f>
        <v>1</v>
      </c>
      <c r="L12" s="12">
        <f t="shared" si="4"/>
        <v>64</v>
      </c>
      <c r="M12" s="12">
        <f t="shared" si="5"/>
        <v>0</v>
      </c>
      <c r="N12" s="12">
        <f>IF(ISERROR(M12*Fashion!$A$2),"na",M12*Fashion!$A$2)</f>
        <v>0</v>
      </c>
    </row>
    <row r="13" spans="1:14" ht="15.75" customHeight="1" x14ac:dyDescent="0.2">
      <c r="A13" s="125" t="s">
        <v>149</v>
      </c>
      <c r="B13" s="59">
        <f t="shared" si="0"/>
        <v>46.509375000000006</v>
      </c>
      <c r="D13" s="79" t="s">
        <v>149</v>
      </c>
      <c r="E13" s="20">
        <f>IF(ISERROR(HLOOKUP(D13,'Raw data'!$F$3:$BH$104,D$2,FALSE)),"",HLOOKUP(D13,'Raw data'!$F$3:$BH$104,D$2,FALSE))</f>
        <v>1</v>
      </c>
      <c r="F13">
        <f t="shared" si="1"/>
        <v>0</v>
      </c>
      <c r="G13">
        <f t="shared" si="2"/>
        <v>100</v>
      </c>
      <c r="H13">
        <f t="shared" si="3"/>
        <v>77.400000000000006</v>
      </c>
      <c r="J13" s="79" t="s">
        <v>149</v>
      </c>
      <c r="K13" s="28">
        <f>IF(ISERROR(HLOOKUP(J13,'Raw data'!$F$3:$BH$104,J$2,FALSE)),"",HLOOKUP(J13,'Raw data'!$F$3:$BH$104,J$2,FALSE))</f>
        <v>15</v>
      </c>
      <c r="L13" s="12">
        <f t="shared" si="4"/>
        <v>50</v>
      </c>
      <c r="M13" s="12">
        <f t="shared" si="5"/>
        <v>21.875</v>
      </c>
      <c r="N13" s="12">
        <f>IF(ISERROR(M13*Fashion!$A$2),"na",M13*Fashion!$A$2)</f>
        <v>15.618749999999999</v>
      </c>
    </row>
    <row r="14" spans="1:14" ht="15.75" customHeight="1" x14ac:dyDescent="0.2">
      <c r="A14" s="120" t="s">
        <v>150</v>
      </c>
      <c r="B14" s="59">
        <f t="shared" si="0"/>
        <v>42.604687500000004</v>
      </c>
      <c r="D14" s="53" t="s">
        <v>150</v>
      </c>
      <c r="E14" s="20">
        <f>IF(ISERROR(HLOOKUP(D14,'Raw data'!$F$3:$BH$104,D$2,FALSE)),"",HLOOKUP(D14,'Raw data'!$F$3:$BH$104,D$2,FALSE))</f>
        <v>1</v>
      </c>
      <c r="F14">
        <f t="shared" si="1"/>
        <v>0</v>
      </c>
      <c r="G14">
        <f t="shared" si="2"/>
        <v>100</v>
      </c>
      <c r="H14">
        <f t="shared" si="3"/>
        <v>77.400000000000006</v>
      </c>
      <c r="J14" s="53" t="s">
        <v>150</v>
      </c>
      <c r="K14" s="28">
        <f>IF(ISERROR(HLOOKUP(J14,'Raw data'!$F$3:$BH$104,J$2,FALSE)),"",HLOOKUP(J14,'Raw data'!$F$3:$BH$104,J$2,FALSE))</f>
        <v>8</v>
      </c>
      <c r="L14" s="12">
        <f t="shared" si="4"/>
        <v>57</v>
      </c>
      <c r="M14" s="12">
        <f t="shared" si="5"/>
        <v>10.9375</v>
      </c>
      <c r="N14" s="12">
        <f>IF(ISERROR(M14*Fashion!$A$2),"na",M14*Fashion!$A$2)</f>
        <v>7.8093749999999993</v>
      </c>
    </row>
    <row r="15" spans="1:14" ht="15.75" customHeight="1" x14ac:dyDescent="0.2">
      <c r="A15" s="126" t="s">
        <v>151</v>
      </c>
      <c r="B15" s="59">
        <f t="shared" si="0"/>
        <v>42.604687500000004</v>
      </c>
      <c r="D15" s="84" t="s">
        <v>151</v>
      </c>
      <c r="E15" s="20">
        <f>IF(ISERROR(HLOOKUP(D15,'Raw data'!$F$3:$BH$104,D$2,FALSE)),"",HLOOKUP(D15,'Raw data'!$F$3:$BH$104,D$2,FALSE))</f>
        <v>1</v>
      </c>
      <c r="F15">
        <f t="shared" si="1"/>
        <v>0</v>
      </c>
      <c r="G15">
        <f t="shared" si="2"/>
        <v>100</v>
      </c>
      <c r="H15">
        <f t="shared" si="3"/>
        <v>77.400000000000006</v>
      </c>
      <c r="J15" s="84" t="s">
        <v>151</v>
      </c>
      <c r="K15" s="28">
        <f>IF(ISERROR(HLOOKUP(J15,'Raw data'!$F$3:$BH$104,J$2,FALSE)),"",HLOOKUP(J15,'Raw data'!$F$3:$BH$104,J$2,FALSE))</f>
        <v>8</v>
      </c>
      <c r="L15" s="12">
        <f t="shared" si="4"/>
        <v>57</v>
      </c>
      <c r="M15" s="12">
        <f t="shared" si="5"/>
        <v>10.9375</v>
      </c>
      <c r="N15" s="12">
        <f>IF(ISERROR(M15*Fashion!$A$2),"na",M15*Fashion!$A$2)</f>
        <v>7.8093749999999993</v>
      </c>
    </row>
    <row r="16" spans="1:14" ht="15.75" customHeight="1" x14ac:dyDescent="0.2">
      <c r="A16" s="126" t="s">
        <v>152</v>
      </c>
      <c r="B16" s="59">
        <f t="shared" si="0"/>
        <v>39.2578125</v>
      </c>
      <c r="D16" s="84" t="s">
        <v>152</v>
      </c>
      <c r="E16" s="20">
        <f>IF(ISERROR(HLOOKUP(D16,'Raw data'!$F$3:$BH$104,D$2,FALSE)),"",HLOOKUP(D16,'Raw data'!$F$3:$BH$104,D$2,FALSE))</f>
        <v>1</v>
      </c>
      <c r="F16">
        <f t="shared" si="1"/>
        <v>0</v>
      </c>
      <c r="G16">
        <f t="shared" si="2"/>
        <v>100</v>
      </c>
      <c r="H16">
        <f t="shared" si="3"/>
        <v>77.400000000000006</v>
      </c>
      <c r="J16" s="84" t="s">
        <v>152</v>
      </c>
      <c r="K16" s="28">
        <f>IF(ISERROR(HLOOKUP(J16,'Raw data'!$F$3:$BH$104,J$2,FALSE)),"",HLOOKUP(J16,'Raw data'!$F$3:$BH$104,J$2,FALSE))</f>
        <v>2</v>
      </c>
      <c r="L16" s="12">
        <f t="shared" si="4"/>
        <v>63</v>
      </c>
      <c r="M16" s="12">
        <f t="shared" si="5"/>
        <v>1.5625</v>
      </c>
      <c r="N16" s="12">
        <f>IF(ISERROR(M16*Fashion!$A$2),"na",M16*Fashion!$A$2)</f>
        <v>1.1156249999999999</v>
      </c>
    </row>
    <row r="17" spans="1:14" ht="15.75" customHeight="1" x14ac:dyDescent="0.2">
      <c r="A17" s="120" t="s">
        <v>153</v>
      </c>
      <c r="B17" s="59">
        <f t="shared" si="0"/>
        <v>41.489062500000003</v>
      </c>
      <c r="D17" s="53" t="s">
        <v>153</v>
      </c>
      <c r="E17" s="20">
        <f>IF(ISERROR(HLOOKUP(D17,'Raw data'!$F$3:$BH$104,D$2,FALSE)),"",HLOOKUP(D17,'Raw data'!$F$3:$BH$104,D$2,FALSE))</f>
        <v>1</v>
      </c>
      <c r="F17">
        <f t="shared" si="1"/>
        <v>0</v>
      </c>
      <c r="G17">
        <f t="shared" si="2"/>
        <v>100</v>
      </c>
      <c r="H17">
        <f t="shared" si="3"/>
        <v>77.400000000000006</v>
      </c>
      <c r="J17" s="53" t="s">
        <v>153</v>
      </c>
      <c r="K17" s="28">
        <f>IF(ISERROR(HLOOKUP(J17,'Raw data'!$F$3:$BH$104,J$2,FALSE)),"",HLOOKUP(J17,'Raw data'!$F$3:$BH$104,J$2,FALSE))</f>
        <v>6</v>
      </c>
      <c r="L17" s="12">
        <f t="shared" si="4"/>
        <v>59</v>
      </c>
      <c r="M17" s="12">
        <f t="shared" si="5"/>
        <v>7.8125</v>
      </c>
      <c r="N17" s="12">
        <f>IF(ISERROR(M17*Fashion!$A$2),"na",M17*Fashion!$A$2)</f>
        <v>5.578125</v>
      </c>
    </row>
    <row r="18" spans="1:14" ht="15.75" customHeight="1" x14ac:dyDescent="0.2">
      <c r="A18" s="126" t="s">
        <v>154</v>
      </c>
      <c r="B18" s="59">
        <f t="shared" si="0"/>
        <v>40.373437500000001</v>
      </c>
      <c r="D18" s="84" t="s">
        <v>154</v>
      </c>
      <c r="E18" s="20">
        <f>IF(ISERROR(HLOOKUP(D18,'Raw data'!$F$3:$BH$104,D$2,FALSE)),"",HLOOKUP(D18,'Raw data'!$F$3:$BH$104,D$2,FALSE))</f>
        <v>1</v>
      </c>
      <c r="F18">
        <f t="shared" si="1"/>
        <v>0</v>
      </c>
      <c r="G18">
        <f t="shared" si="2"/>
        <v>100</v>
      </c>
      <c r="H18">
        <f t="shared" si="3"/>
        <v>77.400000000000006</v>
      </c>
      <c r="J18" s="84" t="s">
        <v>154</v>
      </c>
      <c r="K18" s="28">
        <f>IF(ISERROR(HLOOKUP(J18,'Raw data'!$F$3:$BH$104,J$2,FALSE)),"",HLOOKUP(J18,'Raw data'!$F$3:$BH$104,J$2,FALSE))</f>
        <v>4</v>
      </c>
      <c r="L18" s="12">
        <f t="shared" si="4"/>
        <v>61</v>
      </c>
      <c r="M18" s="12">
        <f t="shared" si="5"/>
        <v>4.6875</v>
      </c>
      <c r="N18" s="12">
        <f>IF(ISERROR(M18*Fashion!$A$2),"na",M18*Fashion!$A$2)</f>
        <v>3.3468749999999998</v>
      </c>
    </row>
    <row r="19" spans="1:14" ht="15.75" customHeight="1" x14ac:dyDescent="0.2">
      <c r="A19" s="124" t="s">
        <v>155</v>
      </c>
      <c r="B19" s="59">
        <f t="shared" si="0"/>
        <v>0.55781249999999993</v>
      </c>
      <c r="D19" s="65" t="s">
        <v>155</v>
      </c>
      <c r="E19" s="20">
        <f>IF(ISERROR(HLOOKUP(D19,'Raw data'!$F$3:$BH$104,D$2,FALSE)),"",HLOOKUP(D19,'Raw data'!$F$3:$BH$104,D$2,FALSE))</f>
        <v>0</v>
      </c>
      <c r="F19">
        <f t="shared" si="1"/>
        <v>1</v>
      </c>
      <c r="G19">
        <f t="shared" si="2"/>
        <v>0</v>
      </c>
      <c r="H19">
        <f t="shared" si="3"/>
        <v>0</v>
      </c>
      <c r="J19" s="65" t="s">
        <v>155</v>
      </c>
      <c r="K19" s="28">
        <f>IF(ISERROR(HLOOKUP(J19,'Raw data'!$F$3:$BH$104,J$2,FALSE)),"",HLOOKUP(J19,'Raw data'!$F$3:$BH$104,J$2,FALSE))</f>
        <v>2</v>
      </c>
      <c r="L19" s="12">
        <f t="shared" si="4"/>
        <v>63</v>
      </c>
      <c r="M19" s="12">
        <f t="shared" si="5"/>
        <v>1.5625</v>
      </c>
      <c r="N19" s="12">
        <f>IF(ISERROR(M19*Fashion!$A$2),"na",M19*Fashion!$A$2)</f>
        <v>1.1156249999999999</v>
      </c>
    </row>
    <row r="20" spans="1:14" ht="15.75" customHeight="1" x14ac:dyDescent="0.2">
      <c r="A20" s="120" t="s">
        <v>156</v>
      </c>
      <c r="B20" s="59">
        <f t="shared" si="0"/>
        <v>7.2515624999999995</v>
      </c>
      <c r="D20" s="53" t="s">
        <v>156</v>
      </c>
      <c r="E20" s="20">
        <f>IF(ISERROR(HLOOKUP(D20,'Raw data'!$F$3:$BH$104,D$2,FALSE)),"",HLOOKUP(D20,'Raw data'!$F$3:$BH$104,D$2,FALSE))</f>
        <v>0</v>
      </c>
      <c r="F20">
        <f t="shared" si="1"/>
        <v>1</v>
      </c>
      <c r="G20">
        <f t="shared" si="2"/>
        <v>0</v>
      </c>
      <c r="H20">
        <f t="shared" si="3"/>
        <v>0</v>
      </c>
      <c r="J20" s="53" t="s">
        <v>156</v>
      </c>
      <c r="K20" s="28">
        <f>IF(ISERROR(HLOOKUP(J20,'Raw data'!$F$3:$BH$104,J$2,FALSE)),"",HLOOKUP(J20,'Raw data'!$F$3:$BH$104,J$2,FALSE))</f>
        <v>14</v>
      </c>
      <c r="L20" s="12">
        <f t="shared" si="4"/>
        <v>51</v>
      </c>
      <c r="M20" s="12">
        <f t="shared" si="5"/>
        <v>20.3125</v>
      </c>
      <c r="N20" s="12">
        <f>IF(ISERROR(M20*Fashion!$A$2),"na",M20*Fashion!$A$2)</f>
        <v>14.503124999999999</v>
      </c>
    </row>
    <row r="21" spans="1:14" ht="15.75" customHeight="1" x14ac:dyDescent="0.2">
      <c r="A21" s="123" t="s">
        <v>157</v>
      </c>
      <c r="B21" s="59">
        <f t="shared" si="0"/>
        <v>44.8359375</v>
      </c>
      <c r="D21" s="64" t="s">
        <v>157</v>
      </c>
      <c r="E21" s="20">
        <f>IF(ISERROR(HLOOKUP(D21,'Raw data'!$F$3:$BH$104,D$2,FALSE)),"",HLOOKUP(D21,'Raw data'!$F$3:$BH$104,D$2,FALSE))</f>
        <v>1</v>
      </c>
      <c r="F21">
        <f t="shared" si="1"/>
        <v>0</v>
      </c>
      <c r="G21">
        <f t="shared" si="2"/>
        <v>100</v>
      </c>
      <c r="H21">
        <f t="shared" si="3"/>
        <v>77.400000000000006</v>
      </c>
      <c r="J21" s="64" t="s">
        <v>157</v>
      </c>
      <c r="K21" s="28">
        <f>IF(ISERROR(HLOOKUP(J21,'Raw data'!$F$3:$BH$104,J$2,FALSE)),"",HLOOKUP(J21,'Raw data'!$F$3:$BH$104,J$2,FALSE))</f>
        <v>12</v>
      </c>
      <c r="L21" s="12">
        <f t="shared" si="4"/>
        <v>53</v>
      </c>
      <c r="M21" s="12">
        <f t="shared" si="5"/>
        <v>17.1875</v>
      </c>
      <c r="N21" s="12">
        <f>IF(ISERROR(M21*Fashion!$A$2),"na",M21*Fashion!$A$2)</f>
        <v>12.271875</v>
      </c>
    </row>
    <row r="22" spans="1:14" ht="15.75" customHeight="1" x14ac:dyDescent="0.2">
      <c r="A22" s="121" t="s">
        <v>158</v>
      </c>
      <c r="B22" s="59">
        <f t="shared" si="0"/>
        <v>43.720312500000006</v>
      </c>
      <c r="D22" s="62" t="s">
        <v>158</v>
      </c>
      <c r="E22" s="20">
        <f>IF(ISERROR(HLOOKUP(D22,'Raw data'!$F$3:$BH$104,D$2,FALSE)),"",HLOOKUP(D22,'Raw data'!$F$3:$BH$104,D$2,FALSE))</f>
        <v>1</v>
      </c>
      <c r="F22">
        <f t="shared" si="1"/>
        <v>0</v>
      </c>
      <c r="G22">
        <f t="shared" si="2"/>
        <v>100</v>
      </c>
      <c r="H22">
        <f t="shared" si="3"/>
        <v>77.400000000000006</v>
      </c>
      <c r="J22" s="62" t="s">
        <v>158</v>
      </c>
      <c r="K22" s="28">
        <f>IF(ISERROR(HLOOKUP(J22,'Raw data'!$F$3:$BH$104,J$2,FALSE)),"",HLOOKUP(J22,'Raw data'!$F$3:$BH$104,J$2,FALSE))</f>
        <v>10</v>
      </c>
      <c r="L22" s="12">
        <f t="shared" si="4"/>
        <v>55</v>
      </c>
      <c r="M22" s="12">
        <f t="shared" si="5"/>
        <v>14.0625</v>
      </c>
      <c r="N22" s="12">
        <f>IF(ISERROR(M22*Fashion!$A$2),"na",M22*Fashion!$A$2)</f>
        <v>10.040625</v>
      </c>
    </row>
    <row r="23" spans="1:14" ht="15.75" customHeight="1" x14ac:dyDescent="0.2">
      <c r="A23" s="123" t="s">
        <v>159</v>
      </c>
      <c r="B23" s="59">
        <f t="shared" si="0"/>
        <v>2.2312499999999997</v>
      </c>
      <c r="D23" s="64" t="s">
        <v>159</v>
      </c>
      <c r="E23" s="20">
        <f>IF(ISERROR(HLOOKUP(D23,'Raw data'!$F$3:$BH$104,D$2,FALSE)),"",HLOOKUP(D23,'Raw data'!$F$3:$BH$104,D$2,FALSE))</f>
        <v>0</v>
      </c>
      <c r="F23">
        <f t="shared" si="1"/>
        <v>1</v>
      </c>
      <c r="G23">
        <f t="shared" si="2"/>
        <v>0</v>
      </c>
      <c r="H23">
        <f t="shared" si="3"/>
        <v>0</v>
      </c>
      <c r="J23" s="64" t="s">
        <v>159</v>
      </c>
      <c r="K23" s="28">
        <f>IF(ISERROR(HLOOKUP(J23,'Raw data'!$F$3:$BH$104,J$2,FALSE)),"",HLOOKUP(J23,'Raw data'!$F$3:$BH$104,J$2,FALSE))</f>
        <v>5</v>
      </c>
      <c r="L23" s="12">
        <f t="shared" si="4"/>
        <v>60</v>
      </c>
      <c r="M23" s="12">
        <f t="shared" si="5"/>
        <v>6.25</v>
      </c>
      <c r="N23" s="12">
        <f>IF(ISERROR(M23*Fashion!$A$2),"na",M23*Fashion!$A$2)</f>
        <v>4.4624999999999995</v>
      </c>
    </row>
    <row r="24" spans="1:14" ht="15.75" customHeight="1" x14ac:dyDescent="0.2">
      <c r="A24" s="120" t="s">
        <v>160</v>
      </c>
      <c r="B24" s="59">
        <f t="shared" si="0"/>
        <v>60.454687500000006</v>
      </c>
      <c r="D24" s="53" t="s">
        <v>160</v>
      </c>
      <c r="E24" s="20">
        <f>IF(ISERROR(HLOOKUP(D24,'Raw data'!$F$3:$BH$104,D$2,FALSE)),"",HLOOKUP(D24,'Raw data'!$F$3:$BH$104,D$2,FALSE))</f>
        <v>1</v>
      </c>
      <c r="F24">
        <f t="shared" si="1"/>
        <v>0</v>
      </c>
      <c r="G24">
        <f t="shared" si="2"/>
        <v>100</v>
      </c>
      <c r="H24">
        <f t="shared" si="3"/>
        <v>77.400000000000006</v>
      </c>
      <c r="J24" s="53" t="s">
        <v>160</v>
      </c>
      <c r="K24" s="28">
        <f>IF(ISERROR(HLOOKUP(J24,'Raw data'!$F$3:$BH$104,J$2,FALSE)),"",HLOOKUP(J24,'Raw data'!$F$3:$BH$104,J$2,FALSE))</f>
        <v>40</v>
      </c>
      <c r="L24" s="12">
        <f t="shared" si="4"/>
        <v>25</v>
      </c>
      <c r="M24" s="12">
        <f t="shared" si="5"/>
        <v>60.9375</v>
      </c>
      <c r="N24" s="12">
        <f>IF(ISERROR(M24*Fashion!$A$2),"na",M24*Fashion!$A$2)</f>
        <v>43.509374999999999</v>
      </c>
    </row>
    <row r="25" spans="1:14" ht="15.75" customHeight="1" x14ac:dyDescent="0.2">
      <c r="A25" s="123" t="s">
        <v>244</v>
      </c>
      <c r="B25" s="59">
        <f t="shared" si="0"/>
        <v>43.720312500000006</v>
      </c>
      <c r="D25" s="71" t="s">
        <v>244</v>
      </c>
      <c r="E25" s="20">
        <f>IF(ISERROR(HLOOKUP(D25,'Raw data'!$F$3:$BH$104,D$2,FALSE)),"",HLOOKUP(D25,'Raw data'!$F$3:$BH$104,D$2,FALSE))</f>
        <v>1</v>
      </c>
      <c r="F25">
        <f t="shared" si="1"/>
        <v>0</v>
      </c>
      <c r="G25">
        <f t="shared" si="2"/>
        <v>100</v>
      </c>
      <c r="H25">
        <f t="shared" si="3"/>
        <v>77.400000000000006</v>
      </c>
      <c r="J25" s="71" t="s">
        <v>244</v>
      </c>
      <c r="K25" s="28">
        <f>IF(ISERROR(HLOOKUP(J25,'Raw data'!$F$3:$BH$104,J$2,FALSE)),"",HLOOKUP(J25,'Raw data'!$F$3:$BH$104,J$2,FALSE))</f>
        <v>10</v>
      </c>
      <c r="L25" s="12">
        <f t="shared" si="4"/>
        <v>55</v>
      </c>
      <c r="M25" s="12">
        <f t="shared" si="5"/>
        <v>14.0625</v>
      </c>
      <c r="N25" s="12">
        <f>IF(ISERROR(M25*Fashion!$A$2),"na",M25*Fashion!$A$2)</f>
        <v>10.040625</v>
      </c>
    </row>
    <row r="26" spans="1:14" ht="15.75" customHeight="1" x14ac:dyDescent="0.2">
      <c r="A26" s="120" t="s">
        <v>162</v>
      </c>
      <c r="B26" s="59">
        <f t="shared" si="0"/>
        <v>15.618749999999999</v>
      </c>
      <c r="D26" s="33" t="s">
        <v>162</v>
      </c>
      <c r="E26" s="20">
        <f>IF(ISERROR(HLOOKUP(D26,'Raw data'!$F$3:$BH$104,D$2,FALSE)),"",HLOOKUP(D26,'Raw data'!$F$3:$BH$104,D$2,FALSE))</f>
        <v>0</v>
      </c>
      <c r="F26">
        <f t="shared" si="1"/>
        <v>1</v>
      </c>
      <c r="G26">
        <f t="shared" si="2"/>
        <v>0</v>
      </c>
      <c r="H26">
        <f t="shared" si="3"/>
        <v>0</v>
      </c>
      <c r="J26" s="33" t="s">
        <v>162</v>
      </c>
      <c r="K26" s="28">
        <f>IF(ISERROR(HLOOKUP(J26,'Raw data'!$F$3:$BH$104,J$2,FALSE)),"",HLOOKUP(J26,'Raw data'!$F$3:$BH$104,J$2,FALSE))</f>
        <v>29</v>
      </c>
      <c r="L26" s="12">
        <f t="shared" si="4"/>
        <v>36</v>
      </c>
      <c r="M26" s="12">
        <f t="shared" si="5"/>
        <v>43.75</v>
      </c>
      <c r="N26" s="12">
        <f>IF(ISERROR(M26*Fashion!$A$2),"na",M26*Fashion!$A$2)</f>
        <v>31.237499999999997</v>
      </c>
    </row>
    <row r="27" spans="1:14" ht="15.75" customHeight="1" x14ac:dyDescent="0.2">
      <c r="A27" s="125" t="s">
        <v>163</v>
      </c>
      <c r="B27" s="59">
        <f t="shared" si="0"/>
        <v>16.176562499999999</v>
      </c>
      <c r="D27" s="79" t="s">
        <v>163</v>
      </c>
      <c r="E27" s="20">
        <f>IF(ISERROR(HLOOKUP(D27,'Raw data'!$F$3:$BH$104,D$2,FALSE)),"",HLOOKUP(D27,'Raw data'!$F$3:$BH$104,D$2,FALSE))</f>
        <v>0</v>
      </c>
      <c r="F27">
        <f t="shared" si="1"/>
        <v>1</v>
      </c>
      <c r="G27">
        <f t="shared" si="2"/>
        <v>0</v>
      </c>
      <c r="H27">
        <f t="shared" si="3"/>
        <v>0</v>
      </c>
      <c r="J27" s="79" t="s">
        <v>163</v>
      </c>
      <c r="K27" s="28">
        <f>IF(ISERROR(HLOOKUP(J27,'Raw data'!$F$3:$BH$104,J$2,FALSE)),"",HLOOKUP(J27,'Raw data'!$F$3:$BH$104,J$2,FALSE))</f>
        <v>30</v>
      </c>
      <c r="L27" s="12">
        <f t="shared" si="4"/>
        <v>35</v>
      </c>
      <c r="M27" s="12">
        <f t="shared" si="5"/>
        <v>45.3125</v>
      </c>
      <c r="N27" s="12">
        <f>IF(ISERROR(M27*Fashion!$A$2),"na",M27*Fashion!$A$2)</f>
        <v>32.353124999999999</v>
      </c>
    </row>
    <row r="28" spans="1:14" ht="15.75" customHeight="1" x14ac:dyDescent="0.2">
      <c r="A28" s="121" t="s">
        <v>164</v>
      </c>
      <c r="B28" s="59">
        <f t="shared" si="0"/>
        <v>35.699999999999996</v>
      </c>
      <c r="D28" s="62" t="s">
        <v>164</v>
      </c>
      <c r="E28" s="20">
        <f>IF(ISERROR(HLOOKUP(D28,'Raw data'!$F$3:$BH$104,D$2,FALSE)),"",HLOOKUP(D28,'Raw data'!$F$3:$BH$104,D$2,FALSE))</f>
        <v>0</v>
      </c>
      <c r="F28">
        <f t="shared" si="1"/>
        <v>1</v>
      </c>
      <c r="G28">
        <f t="shared" si="2"/>
        <v>0</v>
      </c>
      <c r="H28">
        <f t="shared" si="3"/>
        <v>0</v>
      </c>
      <c r="J28" s="62" t="s">
        <v>164</v>
      </c>
      <c r="K28" s="28">
        <f>IF(ISERROR(HLOOKUP(J28,'Raw data'!$F$3:$BH$104,J$2,FALSE)),"",HLOOKUP(J28,'Raw data'!$F$3:$BH$104,J$2,FALSE))</f>
        <v>65</v>
      </c>
      <c r="L28" s="12">
        <f t="shared" si="4"/>
        <v>0</v>
      </c>
      <c r="M28" s="12">
        <f t="shared" si="5"/>
        <v>100</v>
      </c>
      <c r="N28" s="12">
        <f>IF(ISERROR(M28*Fashion!$A$2),"na",M28*Fashion!$A$2)</f>
        <v>71.399999999999991</v>
      </c>
    </row>
    <row r="29" spans="1:14" ht="15.75" customHeight="1" x14ac:dyDescent="0.2">
      <c r="A29" s="126" t="s">
        <v>165</v>
      </c>
      <c r="B29" s="59">
        <f t="shared" si="0"/>
        <v>52.087500000000006</v>
      </c>
      <c r="D29" s="84" t="s">
        <v>165</v>
      </c>
      <c r="E29" s="20">
        <f>IF(ISERROR(HLOOKUP(D29,'Raw data'!$F$3:$BH$104,D$2,FALSE)),"",HLOOKUP(D29,'Raw data'!$F$3:$BH$104,D$2,FALSE))</f>
        <v>1</v>
      </c>
      <c r="F29">
        <f t="shared" si="1"/>
        <v>0</v>
      </c>
      <c r="G29">
        <f t="shared" si="2"/>
        <v>100</v>
      </c>
      <c r="H29">
        <f t="shared" si="3"/>
        <v>77.400000000000006</v>
      </c>
      <c r="J29" s="84" t="s">
        <v>165</v>
      </c>
      <c r="K29" s="28">
        <f>IF(ISERROR(HLOOKUP(J29,'Raw data'!$F$3:$BH$104,J$2,FALSE)),"",HLOOKUP(J29,'Raw data'!$F$3:$BH$104,J$2,FALSE))</f>
        <v>25</v>
      </c>
      <c r="L29" s="12">
        <f t="shared" si="4"/>
        <v>40</v>
      </c>
      <c r="M29" s="12">
        <f t="shared" si="5"/>
        <v>37.5</v>
      </c>
      <c r="N29" s="12">
        <f>IF(ISERROR(M29*Fashion!$A$2),"na",M29*Fashion!$A$2)</f>
        <v>26.774999999999999</v>
      </c>
    </row>
    <row r="30" spans="1:14" ht="15.75" customHeight="1" x14ac:dyDescent="0.2">
      <c r="A30" s="121" t="s">
        <v>166</v>
      </c>
      <c r="B30" s="59">
        <f t="shared" si="0"/>
        <v>47.625</v>
      </c>
      <c r="D30" s="62" t="s">
        <v>166</v>
      </c>
      <c r="E30" s="20">
        <f>IF(ISERROR(HLOOKUP(D30,'Raw data'!$F$3:$BH$104,D$2,FALSE)),"",HLOOKUP(D30,'Raw data'!$F$3:$BH$104,D$2,FALSE))</f>
        <v>1</v>
      </c>
      <c r="F30">
        <f t="shared" si="1"/>
        <v>0</v>
      </c>
      <c r="G30">
        <f t="shared" si="2"/>
        <v>100</v>
      </c>
      <c r="H30">
        <f t="shared" si="3"/>
        <v>77.400000000000006</v>
      </c>
      <c r="J30" s="62" t="s">
        <v>166</v>
      </c>
      <c r="K30" s="28">
        <f>IF(ISERROR(HLOOKUP(J30,'Raw data'!$F$3:$BH$104,J$2,FALSE)),"",HLOOKUP(J30,'Raw data'!$F$3:$BH$104,J$2,FALSE))</f>
        <v>17</v>
      </c>
      <c r="L30" s="12">
        <f t="shared" si="4"/>
        <v>48</v>
      </c>
      <c r="M30" s="12">
        <f t="shared" si="5"/>
        <v>25</v>
      </c>
      <c r="N30" s="12">
        <f>IF(ISERROR(M30*Fashion!$A$2),"na",M30*Fashion!$A$2)</f>
        <v>17.849999999999998</v>
      </c>
    </row>
    <row r="31" spans="1:14" ht="15.75" customHeight="1" x14ac:dyDescent="0.2">
      <c r="A31" s="123" t="s">
        <v>167</v>
      </c>
      <c r="B31" s="59">
        <f t="shared" si="0"/>
        <v>5.0203125000000002</v>
      </c>
      <c r="D31" s="64" t="s">
        <v>167</v>
      </c>
      <c r="E31" s="20">
        <f>IF(ISERROR(HLOOKUP(D31,'Raw data'!$F$3:$BH$104,D$2,FALSE)),"",HLOOKUP(D31,'Raw data'!$F$3:$BH$104,D$2,FALSE))</f>
        <v>0</v>
      </c>
      <c r="F31">
        <f t="shared" si="1"/>
        <v>1</v>
      </c>
      <c r="G31">
        <f t="shared" si="2"/>
        <v>0</v>
      </c>
      <c r="H31">
        <f t="shared" si="3"/>
        <v>0</v>
      </c>
      <c r="J31" s="64" t="s">
        <v>167</v>
      </c>
      <c r="K31" s="28">
        <f>IF(ISERROR(HLOOKUP(J31,'Raw data'!$F$3:$BH$104,J$2,FALSE)),"",HLOOKUP(J31,'Raw data'!$F$3:$BH$104,J$2,FALSE))</f>
        <v>10</v>
      </c>
      <c r="L31" s="12">
        <f t="shared" si="4"/>
        <v>55</v>
      </c>
      <c r="M31" s="12">
        <f t="shared" si="5"/>
        <v>14.0625</v>
      </c>
      <c r="N31" s="12">
        <f>IF(ISERROR(M31*Fashion!$A$2),"na",M31*Fashion!$A$2)</f>
        <v>10.040625</v>
      </c>
    </row>
    <row r="32" spans="1:14" ht="15.75" customHeight="1" x14ac:dyDescent="0.2">
      <c r="A32" s="125" t="s">
        <v>168</v>
      </c>
      <c r="B32" s="59">
        <f t="shared" si="0"/>
        <v>54.318750000000001</v>
      </c>
      <c r="D32" s="79" t="s">
        <v>168</v>
      </c>
      <c r="E32" s="20">
        <f>IF(ISERROR(HLOOKUP(D32,'Raw data'!$F$3:$BH$104,D$2,FALSE)),"",HLOOKUP(D32,'Raw data'!$F$3:$BH$104,D$2,FALSE))</f>
        <v>1</v>
      </c>
      <c r="F32">
        <f t="shared" si="1"/>
        <v>0</v>
      </c>
      <c r="G32">
        <f t="shared" si="2"/>
        <v>100</v>
      </c>
      <c r="H32">
        <f t="shared" si="3"/>
        <v>77.400000000000006</v>
      </c>
      <c r="J32" s="79" t="s">
        <v>168</v>
      </c>
      <c r="K32" s="28">
        <f>IF(ISERROR(HLOOKUP(J32,'Raw data'!$F$3:$BH$104,J$2,FALSE)),"",HLOOKUP(J32,'Raw data'!$F$3:$BH$104,J$2,FALSE))</f>
        <v>29</v>
      </c>
      <c r="L32" s="12">
        <f t="shared" si="4"/>
        <v>36</v>
      </c>
      <c r="M32" s="12">
        <f t="shared" si="5"/>
        <v>43.75</v>
      </c>
      <c r="N32" s="12">
        <f>IF(ISERROR(M32*Fashion!$A$2),"na",M32*Fashion!$A$2)</f>
        <v>31.237499999999997</v>
      </c>
    </row>
    <row r="33" spans="1:14" ht="15.75" customHeight="1" x14ac:dyDescent="0.2">
      <c r="A33" s="126" t="s">
        <v>169</v>
      </c>
      <c r="B33" s="59">
        <f t="shared" si="0"/>
        <v>1.6734374999999999</v>
      </c>
      <c r="D33" s="84" t="s">
        <v>169</v>
      </c>
      <c r="E33" s="20">
        <f>IF(ISERROR(HLOOKUP(D33,'Raw data'!$F$3:$BH$104,D$2,FALSE)),"",HLOOKUP(D33,'Raw data'!$F$3:$BH$104,D$2,FALSE))</f>
        <v>0</v>
      </c>
      <c r="F33">
        <f t="shared" si="1"/>
        <v>1</v>
      </c>
      <c r="G33">
        <f t="shared" si="2"/>
        <v>0</v>
      </c>
      <c r="H33">
        <f t="shared" si="3"/>
        <v>0</v>
      </c>
      <c r="J33" s="84" t="s">
        <v>169</v>
      </c>
      <c r="K33" s="28">
        <f>IF(ISERROR(HLOOKUP(J33,'Raw data'!$F$3:$BH$104,J$2,FALSE)),"",HLOOKUP(J33,'Raw data'!$F$3:$BH$104,J$2,FALSE))</f>
        <v>4</v>
      </c>
      <c r="L33" s="12">
        <f t="shared" si="4"/>
        <v>61</v>
      </c>
      <c r="M33" s="12">
        <f t="shared" si="5"/>
        <v>4.6875</v>
      </c>
      <c r="N33" s="12">
        <f>IF(ISERROR(M33*Fashion!$A$2),"na",M33*Fashion!$A$2)</f>
        <v>3.3468749999999998</v>
      </c>
    </row>
    <row r="34" spans="1:14" ht="15.75" customHeight="1" x14ac:dyDescent="0.2">
      <c r="A34" s="126" t="s">
        <v>170</v>
      </c>
      <c r="B34" s="59">
        <f t="shared" si="0"/>
        <v>40.373437500000001</v>
      </c>
      <c r="D34" s="84" t="s">
        <v>170</v>
      </c>
      <c r="E34" s="20">
        <f>IF(ISERROR(HLOOKUP(D34,'Raw data'!$F$3:$BH$104,D$2,FALSE)),"",HLOOKUP(D34,'Raw data'!$F$3:$BH$104,D$2,FALSE))</f>
        <v>1</v>
      </c>
      <c r="F34">
        <f t="shared" si="1"/>
        <v>0</v>
      </c>
      <c r="G34">
        <f t="shared" si="2"/>
        <v>100</v>
      </c>
      <c r="H34">
        <f t="shared" si="3"/>
        <v>77.400000000000006</v>
      </c>
      <c r="J34" s="84" t="s">
        <v>170</v>
      </c>
      <c r="K34" s="28">
        <f>IF(ISERROR(HLOOKUP(J34,'Raw data'!$F$3:$BH$104,J$2,FALSE)),"",HLOOKUP(J34,'Raw data'!$F$3:$BH$104,J$2,FALSE))</f>
        <v>4</v>
      </c>
      <c r="L34" s="12">
        <f t="shared" si="4"/>
        <v>61</v>
      </c>
      <c r="M34" s="12">
        <f t="shared" si="5"/>
        <v>4.6875</v>
      </c>
      <c r="N34" s="12">
        <f>IF(ISERROR(M34*Fashion!$A$2),"na",M34*Fashion!$A$2)</f>
        <v>3.3468749999999998</v>
      </c>
    </row>
    <row r="35" spans="1:14" ht="15.75" customHeight="1" x14ac:dyDescent="0.2">
      <c r="A35" s="121" t="s">
        <v>171</v>
      </c>
      <c r="B35" s="59">
        <f t="shared" si="0"/>
        <v>47.067187500000003</v>
      </c>
      <c r="D35" s="62" t="s">
        <v>171</v>
      </c>
      <c r="E35" s="20">
        <f>IF(ISERROR(HLOOKUP(D35,'Raw data'!$F$3:$BH$104,D$2,FALSE)),"",HLOOKUP(D35,'Raw data'!$F$3:$BH$104,D$2,FALSE))</f>
        <v>1</v>
      </c>
      <c r="F35">
        <f t="shared" si="1"/>
        <v>0</v>
      </c>
      <c r="G35">
        <f t="shared" si="2"/>
        <v>100</v>
      </c>
      <c r="H35">
        <f t="shared" si="3"/>
        <v>77.400000000000006</v>
      </c>
      <c r="J35" s="62" t="s">
        <v>171</v>
      </c>
      <c r="K35" s="28">
        <f>IF(ISERROR(HLOOKUP(J35,'Raw data'!$F$3:$BH$104,J$2,FALSE)),"",HLOOKUP(J35,'Raw data'!$F$3:$BH$104,J$2,FALSE))</f>
        <v>16</v>
      </c>
      <c r="L35" s="12">
        <f t="shared" si="4"/>
        <v>49</v>
      </c>
      <c r="M35" s="12">
        <f t="shared" si="5"/>
        <v>23.4375</v>
      </c>
      <c r="N35" s="12">
        <f>IF(ISERROR(M35*Fashion!$A$2),"na",M35*Fashion!$A$2)</f>
        <v>16.734375</v>
      </c>
    </row>
    <row r="36" spans="1:14" ht="15.75" customHeight="1" x14ac:dyDescent="0.2">
      <c r="A36" s="123" t="s">
        <v>172</v>
      </c>
      <c r="B36" s="59">
        <f t="shared" si="0"/>
        <v>47.625</v>
      </c>
      <c r="D36" s="64" t="s">
        <v>172</v>
      </c>
      <c r="E36" s="20">
        <f>IF(ISERROR(HLOOKUP(D36,'Raw data'!$F$3:$BH$104,D$2,FALSE)),"",HLOOKUP(D36,'Raw data'!$F$3:$BH$104,D$2,FALSE))</f>
        <v>1</v>
      </c>
      <c r="F36">
        <f t="shared" si="1"/>
        <v>0</v>
      </c>
      <c r="G36">
        <f t="shared" si="2"/>
        <v>100</v>
      </c>
      <c r="H36">
        <f t="shared" si="3"/>
        <v>77.400000000000006</v>
      </c>
      <c r="J36" s="64" t="s">
        <v>172</v>
      </c>
      <c r="K36" s="28">
        <f>IF(ISERROR(HLOOKUP(J36,'Raw data'!$F$3:$BH$104,J$2,FALSE)),"",HLOOKUP(J36,'Raw data'!$F$3:$BH$104,J$2,FALSE))</f>
        <v>17</v>
      </c>
      <c r="L36" s="12">
        <f t="shared" si="4"/>
        <v>48</v>
      </c>
      <c r="M36" s="12">
        <f t="shared" si="5"/>
        <v>25</v>
      </c>
      <c r="N36" s="12">
        <f>IF(ISERROR(M36*Fashion!$A$2),"na",M36*Fashion!$A$2)</f>
        <v>17.849999999999998</v>
      </c>
    </row>
    <row r="37" spans="1:14" ht="15.75" customHeight="1" x14ac:dyDescent="0.2">
      <c r="A37" s="120" t="s">
        <v>173</v>
      </c>
      <c r="B37" s="59">
        <f t="shared" si="0"/>
        <v>42.046875</v>
      </c>
      <c r="D37" s="53" t="s">
        <v>173</v>
      </c>
      <c r="E37" s="20">
        <f>IF(ISERROR(HLOOKUP(D37,'Raw data'!$F$3:$BH$104,D$2,FALSE)),"",HLOOKUP(D37,'Raw data'!$F$3:$BH$104,D$2,FALSE))</f>
        <v>1</v>
      </c>
      <c r="F37">
        <f t="shared" si="1"/>
        <v>0</v>
      </c>
      <c r="G37">
        <f t="shared" si="2"/>
        <v>100</v>
      </c>
      <c r="H37">
        <f t="shared" si="3"/>
        <v>77.400000000000006</v>
      </c>
      <c r="J37" s="53" t="s">
        <v>173</v>
      </c>
      <c r="K37" s="28">
        <f>IF(ISERROR(HLOOKUP(J37,'Raw data'!$F$3:$BH$104,J$2,FALSE)),"",HLOOKUP(J37,'Raw data'!$F$3:$BH$104,J$2,FALSE))</f>
        <v>7</v>
      </c>
      <c r="L37" s="12">
        <f t="shared" si="4"/>
        <v>58</v>
      </c>
      <c r="M37" s="12">
        <f t="shared" si="5"/>
        <v>9.375</v>
      </c>
      <c r="N37" s="12">
        <f>IF(ISERROR(M37*Fashion!$A$2),"na",M37*Fashion!$A$2)</f>
        <v>6.6937499999999996</v>
      </c>
    </row>
    <row r="38" spans="1:14" ht="15.75" customHeight="1" x14ac:dyDescent="0.2">
      <c r="A38" s="123" t="s">
        <v>174</v>
      </c>
      <c r="B38" s="59">
        <f t="shared" si="0"/>
        <v>50.4140625</v>
      </c>
      <c r="D38" s="64" t="s">
        <v>174</v>
      </c>
      <c r="E38" s="20">
        <f>IF(ISERROR(HLOOKUP(D38,'Raw data'!$F$3:$BH$104,D$2,FALSE)),"",HLOOKUP(D38,'Raw data'!$F$3:$BH$104,D$2,FALSE))</f>
        <v>1</v>
      </c>
      <c r="F38">
        <f t="shared" si="1"/>
        <v>0</v>
      </c>
      <c r="G38">
        <f t="shared" si="2"/>
        <v>100</v>
      </c>
      <c r="H38">
        <f t="shared" si="3"/>
        <v>77.400000000000006</v>
      </c>
      <c r="J38" s="64" t="s">
        <v>174</v>
      </c>
      <c r="K38" s="28">
        <f>IF(ISERROR(HLOOKUP(J38,'Raw data'!$F$3:$BH$104,J$2,FALSE)),"",HLOOKUP(J38,'Raw data'!$F$3:$BH$104,J$2,FALSE))</f>
        <v>22</v>
      </c>
      <c r="L38" s="12">
        <f t="shared" si="4"/>
        <v>43</v>
      </c>
      <c r="M38" s="12">
        <f t="shared" si="5"/>
        <v>32.8125</v>
      </c>
      <c r="N38" s="12">
        <f>IF(ISERROR(M38*Fashion!$A$2),"na",M38*Fashion!$A$2)</f>
        <v>23.428124999999998</v>
      </c>
    </row>
    <row r="39" spans="1:14" ht="15.75" customHeight="1" x14ac:dyDescent="0.2">
      <c r="A39" s="126" t="s">
        <v>175</v>
      </c>
      <c r="B39" s="59">
        <f t="shared" si="0"/>
        <v>50.971875000000004</v>
      </c>
      <c r="D39" s="84" t="s">
        <v>175</v>
      </c>
      <c r="E39" s="20">
        <f>IF(ISERROR(HLOOKUP(D39,'Raw data'!$F$3:$BH$104,D$2,FALSE)),"",HLOOKUP(D39,'Raw data'!$F$3:$BH$104,D$2,FALSE))</f>
        <v>1</v>
      </c>
      <c r="F39">
        <f t="shared" si="1"/>
        <v>0</v>
      </c>
      <c r="G39">
        <f t="shared" si="2"/>
        <v>100</v>
      </c>
      <c r="H39">
        <f t="shared" si="3"/>
        <v>77.400000000000006</v>
      </c>
      <c r="J39" s="84" t="s">
        <v>175</v>
      </c>
      <c r="K39" s="28">
        <f>IF(ISERROR(HLOOKUP(J39,'Raw data'!$F$3:$BH$104,J$2,FALSE)),"",HLOOKUP(J39,'Raw data'!$F$3:$BH$104,J$2,FALSE))</f>
        <v>23</v>
      </c>
      <c r="L39" s="12">
        <f t="shared" si="4"/>
        <v>42</v>
      </c>
      <c r="M39" s="12">
        <f t="shared" si="5"/>
        <v>34.375</v>
      </c>
      <c r="N39" s="12">
        <f>IF(ISERROR(M39*Fashion!$A$2),"na",M39*Fashion!$A$2)</f>
        <v>24.543749999999999</v>
      </c>
    </row>
    <row r="40" spans="1:14" ht="15.75" customHeight="1" x14ac:dyDescent="0.2">
      <c r="A40" s="123" t="s">
        <v>176</v>
      </c>
      <c r="B40" s="59">
        <f t="shared" si="0"/>
        <v>43.162500000000001</v>
      </c>
      <c r="D40" s="64" t="s">
        <v>176</v>
      </c>
      <c r="E40" s="20">
        <f>IF(ISERROR(HLOOKUP(D40,'Raw data'!$F$3:$BH$104,D$2,FALSE)),"",HLOOKUP(D40,'Raw data'!$F$3:$BH$104,D$2,FALSE))</f>
        <v>1</v>
      </c>
      <c r="F40">
        <f t="shared" si="1"/>
        <v>0</v>
      </c>
      <c r="G40">
        <f t="shared" si="2"/>
        <v>100</v>
      </c>
      <c r="H40">
        <f t="shared" si="3"/>
        <v>77.400000000000006</v>
      </c>
      <c r="J40" s="64" t="s">
        <v>176</v>
      </c>
      <c r="K40" s="28">
        <f>IF(ISERROR(HLOOKUP(J40,'Raw data'!$F$3:$BH$104,J$2,FALSE)),"",HLOOKUP(J40,'Raw data'!$F$3:$BH$104,J$2,FALSE))</f>
        <v>9</v>
      </c>
      <c r="L40" s="12">
        <f t="shared" si="4"/>
        <v>56</v>
      </c>
      <c r="M40" s="12">
        <f t="shared" si="5"/>
        <v>12.5</v>
      </c>
      <c r="N40" s="12">
        <f>IF(ISERROR(M40*Fashion!$A$2),"na",M40*Fashion!$A$2)</f>
        <v>8.9249999999999989</v>
      </c>
    </row>
    <row r="41" spans="1:14" ht="15.75" customHeight="1" x14ac:dyDescent="0.2">
      <c r="A41" s="121" t="s">
        <v>177</v>
      </c>
      <c r="B41" s="59">
        <f t="shared" si="0"/>
        <v>67.1484375</v>
      </c>
      <c r="D41" s="62" t="s">
        <v>177</v>
      </c>
      <c r="E41" s="20">
        <f>IF(ISERROR(HLOOKUP(D41,'Raw data'!$F$3:$BH$104,D$2,FALSE)),"",HLOOKUP(D41,'Raw data'!$F$3:$BH$104,D$2,FALSE))</f>
        <v>1</v>
      </c>
      <c r="F41">
        <f t="shared" si="1"/>
        <v>0</v>
      </c>
      <c r="G41">
        <f t="shared" si="2"/>
        <v>100</v>
      </c>
      <c r="H41">
        <f t="shared" si="3"/>
        <v>77.400000000000006</v>
      </c>
      <c r="J41" s="62" t="s">
        <v>177</v>
      </c>
      <c r="K41" s="28">
        <f>IF(ISERROR(HLOOKUP(J41,'Raw data'!$F$3:$BH$104,J$2,FALSE)),"",HLOOKUP(J41,'Raw data'!$F$3:$BH$104,J$2,FALSE))</f>
        <v>52</v>
      </c>
      <c r="L41" s="12">
        <f t="shared" si="4"/>
        <v>13</v>
      </c>
      <c r="M41" s="12">
        <f t="shared" si="5"/>
        <v>79.6875</v>
      </c>
      <c r="N41" s="12">
        <f>IF(ISERROR(M41*Fashion!$A$2),"na",M41*Fashion!$A$2)</f>
        <v>56.896874999999994</v>
      </c>
    </row>
    <row r="42" spans="1:14" ht="15.75" customHeight="1" x14ac:dyDescent="0.2">
      <c r="A42" s="125" t="s">
        <v>178</v>
      </c>
      <c r="B42" s="59">
        <f t="shared" si="0"/>
        <v>42.604687500000004</v>
      </c>
      <c r="D42" s="79" t="s">
        <v>178</v>
      </c>
      <c r="E42" s="20">
        <f>IF(ISERROR(HLOOKUP(D42,'Raw data'!$F$3:$BH$104,D$2,FALSE)),"",HLOOKUP(D42,'Raw data'!$F$3:$BH$104,D$2,FALSE))</f>
        <v>1</v>
      </c>
      <c r="F42">
        <f t="shared" si="1"/>
        <v>0</v>
      </c>
      <c r="G42">
        <f t="shared" si="2"/>
        <v>100</v>
      </c>
      <c r="H42">
        <f t="shared" si="3"/>
        <v>77.400000000000006</v>
      </c>
      <c r="J42" s="79" t="s">
        <v>178</v>
      </c>
      <c r="K42" s="28">
        <f>IF(ISERROR(HLOOKUP(J42,'Raw data'!$F$3:$BH$104,J$2,FALSE)),"",HLOOKUP(J42,'Raw data'!$F$3:$BH$104,J$2,FALSE))</f>
        <v>8</v>
      </c>
      <c r="L42" s="12">
        <f t="shared" si="4"/>
        <v>57</v>
      </c>
      <c r="M42" s="12">
        <f t="shared" si="5"/>
        <v>10.9375</v>
      </c>
      <c r="N42" s="12">
        <f>IF(ISERROR(M42*Fashion!$A$2),"na",M42*Fashion!$A$2)</f>
        <v>7.8093749999999993</v>
      </c>
    </row>
    <row r="43" spans="1:14" ht="15.75" customHeight="1" x14ac:dyDescent="0.2">
      <c r="A43" s="125" t="s">
        <v>179</v>
      </c>
      <c r="B43" s="59">
        <f t="shared" si="0"/>
        <v>45.393750000000004</v>
      </c>
      <c r="D43" s="79" t="s">
        <v>179</v>
      </c>
      <c r="E43" s="20">
        <f>IF(ISERROR(HLOOKUP(D43,'Raw data'!$F$3:$BH$104,D$2,FALSE)),"",HLOOKUP(D43,'Raw data'!$F$3:$BH$104,D$2,FALSE))</f>
        <v>1</v>
      </c>
      <c r="F43">
        <f t="shared" si="1"/>
        <v>0</v>
      </c>
      <c r="G43">
        <f t="shared" si="2"/>
        <v>100</v>
      </c>
      <c r="H43">
        <f t="shared" si="3"/>
        <v>77.400000000000006</v>
      </c>
      <c r="J43" s="79" t="s">
        <v>179</v>
      </c>
      <c r="K43" s="28">
        <f>IF(ISERROR(HLOOKUP(J43,'Raw data'!$F$3:$BH$104,J$2,FALSE)),"",HLOOKUP(J43,'Raw data'!$F$3:$BH$104,J$2,FALSE))</f>
        <v>13</v>
      </c>
      <c r="L43" s="12">
        <f t="shared" si="4"/>
        <v>52</v>
      </c>
      <c r="M43" s="12">
        <f t="shared" si="5"/>
        <v>18.75</v>
      </c>
      <c r="N43" s="12">
        <f>IF(ISERROR(M43*Fashion!$A$2),"na",M43*Fashion!$A$2)</f>
        <v>13.387499999999999</v>
      </c>
    </row>
    <row r="44" spans="1:14" ht="15.75" customHeight="1" x14ac:dyDescent="0.2">
      <c r="A44" s="121" t="s">
        <v>180</v>
      </c>
      <c r="B44" s="59">
        <f t="shared" si="0"/>
        <v>42.046875</v>
      </c>
      <c r="D44" s="62" t="s">
        <v>180</v>
      </c>
      <c r="E44" s="20">
        <f>IF(ISERROR(HLOOKUP(D44,'Raw data'!$F$3:$BH$104,D$2,FALSE)),"",HLOOKUP(D44,'Raw data'!$F$3:$BH$104,D$2,FALSE))</f>
        <v>1</v>
      </c>
      <c r="F44">
        <f t="shared" si="1"/>
        <v>0</v>
      </c>
      <c r="G44">
        <f t="shared" si="2"/>
        <v>100</v>
      </c>
      <c r="H44">
        <f t="shared" si="3"/>
        <v>77.400000000000006</v>
      </c>
      <c r="J44" s="62" t="s">
        <v>180</v>
      </c>
      <c r="K44" s="28">
        <f>IF(ISERROR(HLOOKUP(J44,'Raw data'!$F$3:$BH$104,J$2,FALSE)),"",HLOOKUP(J44,'Raw data'!$F$3:$BH$104,J$2,FALSE))</f>
        <v>7</v>
      </c>
      <c r="L44" s="12">
        <f t="shared" si="4"/>
        <v>58</v>
      </c>
      <c r="M44" s="12">
        <f t="shared" si="5"/>
        <v>9.375</v>
      </c>
      <c r="N44" s="12">
        <f>IF(ISERROR(M44*Fashion!$A$2),"na",M44*Fashion!$A$2)</f>
        <v>6.6937499999999996</v>
      </c>
    </row>
    <row r="45" spans="1:14" ht="15.75" customHeight="1" x14ac:dyDescent="0.2">
      <c r="A45" s="126" t="s">
        <v>181</v>
      </c>
      <c r="B45" s="59">
        <f t="shared" si="0"/>
        <v>47.067187500000003</v>
      </c>
      <c r="D45" s="84" t="s">
        <v>181</v>
      </c>
      <c r="E45" s="20">
        <f>IF(ISERROR(HLOOKUP(D45,'Raw data'!$F$3:$BH$104,D$2,FALSE)),"",HLOOKUP(D45,'Raw data'!$F$3:$BH$104,D$2,FALSE))</f>
        <v>1</v>
      </c>
      <c r="F45">
        <f t="shared" si="1"/>
        <v>0</v>
      </c>
      <c r="G45">
        <f t="shared" si="2"/>
        <v>100</v>
      </c>
      <c r="H45">
        <f t="shared" si="3"/>
        <v>77.400000000000006</v>
      </c>
      <c r="J45" s="84" t="s">
        <v>181</v>
      </c>
      <c r="K45" s="28">
        <f>IF(ISERROR(HLOOKUP(J45,'Raw data'!$F$3:$BH$104,J$2,FALSE)),"",HLOOKUP(J45,'Raw data'!$F$3:$BH$104,J$2,FALSE))</f>
        <v>16</v>
      </c>
      <c r="L45" s="12">
        <f t="shared" si="4"/>
        <v>49</v>
      </c>
      <c r="M45" s="12">
        <f t="shared" si="5"/>
        <v>23.4375</v>
      </c>
      <c r="N45" s="12">
        <f>IF(ISERROR(M45*Fashion!$A$2),"na",M45*Fashion!$A$2)</f>
        <v>16.734375</v>
      </c>
    </row>
    <row r="46" spans="1:14" ht="15.75" customHeight="1" x14ac:dyDescent="0.2">
      <c r="A46" s="125" t="s">
        <v>182</v>
      </c>
      <c r="B46" s="59">
        <f t="shared" si="0"/>
        <v>50.4140625</v>
      </c>
      <c r="D46" s="79" t="s">
        <v>182</v>
      </c>
      <c r="E46" s="20">
        <f>IF(ISERROR(HLOOKUP(D46,'Raw data'!$F$3:$BH$104,D$2,FALSE)),"",HLOOKUP(D46,'Raw data'!$F$3:$BH$104,D$2,FALSE))</f>
        <v>1</v>
      </c>
      <c r="F46">
        <f t="shared" si="1"/>
        <v>0</v>
      </c>
      <c r="G46">
        <f t="shared" si="2"/>
        <v>100</v>
      </c>
      <c r="H46">
        <f t="shared" si="3"/>
        <v>77.400000000000006</v>
      </c>
      <c r="J46" s="79" t="s">
        <v>182</v>
      </c>
      <c r="K46" s="28">
        <f>IF(ISERROR(HLOOKUP(J46,'Raw data'!$F$3:$BH$104,J$2,FALSE)),"",HLOOKUP(J46,'Raw data'!$F$3:$BH$104,J$2,FALSE))</f>
        <v>22</v>
      </c>
      <c r="L46" s="12">
        <f t="shared" si="4"/>
        <v>43</v>
      </c>
      <c r="M46" s="12">
        <f t="shared" si="5"/>
        <v>32.8125</v>
      </c>
      <c r="N46" s="12">
        <f>IF(ISERROR(M46*Fashion!$A$2),"na",M46*Fashion!$A$2)</f>
        <v>23.428124999999998</v>
      </c>
    </row>
    <row r="47" spans="1:14" ht="15.75" customHeight="1" x14ac:dyDescent="0.2">
      <c r="A47" s="125" t="s">
        <v>183</v>
      </c>
      <c r="B47" s="59">
        <f t="shared" si="0"/>
        <v>54.876562500000006</v>
      </c>
      <c r="D47" s="79" t="s">
        <v>183</v>
      </c>
      <c r="E47" s="20">
        <f>IF(ISERROR(HLOOKUP(D47,'Raw data'!$F$3:$BH$104,D$2,FALSE)),"",HLOOKUP(D47,'Raw data'!$F$3:$BH$104,D$2,FALSE))</f>
        <v>1</v>
      </c>
      <c r="F47">
        <f t="shared" si="1"/>
        <v>0</v>
      </c>
      <c r="G47">
        <f t="shared" si="2"/>
        <v>100</v>
      </c>
      <c r="H47">
        <f t="shared" si="3"/>
        <v>77.400000000000006</v>
      </c>
      <c r="J47" s="79" t="s">
        <v>183</v>
      </c>
      <c r="K47" s="28">
        <f>IF(ISERROR(HLOOKUP(J47,'Raw data'!$F$3:$BH$104,J$2,FALSE)),"",HLOOKUP(J47,'Raw data'!$F$3:$BH$104,J$2,FALSE))</f>
        <v>30</v>
      </c>
      <c r="L47" s="12">
        <f t="shared" si="4"/>
        <v>35</v>
      </c>
      <c r="M47" s="12">
        <f t="shared" si="5"/>
        <v>45.3125</v>
      </c>
      <c r="N47" s="12">
        <f>IF(ISERROR(M47*Fashion!$A$2),"na",M47*Fashion!$A$2)</f>
        <v>32.353124999999999</v>
      </c>
    </row>
    <row r="48" spans="1:14" ht="15.75" customHeight="1" x14ac:dyDescent="0.2">
      <c r="A48" s="123" t="s">
        <v>184</v>
      </c>
      <c r="B48" s="59">
        <f t="shared" si="0"/>
        <v>45.393750000000004</v>
      </c>
      <c r="D48" s="64" t="s">
        <v>184</v>
      </c>
      <c r="E48" s="20">
        <f>IF(ISERROR(HLOOKUP(D48,'Raw data'!$F$3:$BH$104,D$2,FALSE)),"",HLOOKUP(D48,'Raw data'!$F$3:$BH$104,D$2,FALSE))</f>
        <v>1</v>
      </c>
      <c r="F48">
        <f t="shared" si="1"/>
        <v>0</v>
      </c>
      <c r="G48">
        <f t="shared" si="2"/>
        <v>100</v>
      </c>
      <c r="H48">
        <f t="shared" si="3"/>
        <v>77.400000000000006</v>
      </c>
      <c r="J48" s="64" t="s">
        <v>184</v>
      </c>
      <c r="K48" s="28">
        <f>IF(ISERROR(HLOOKUP(J48,'Raw data'!$F$3:$BH$104,J$2,FALSE)),"",HLOOKUP(J48,'Raw data'!$F$3:$BH$104,J$2,FALSE))</f>
        <v>13</v>
      </c>
      <c r="L48" s="12">
        <f t="shared" si="4"/>
        <v>52</v>
      </c>
      <c r="M48" s="12">
        <f t="shared" si="5"/>
        <v>18.75</v>
      </c>
      <c r="N48" s="12">
        <f>IF(ISERROR(M48*Fashion!$A$2),"na",M48*Fashion!$A$2)</f>
        <v>13.387499999999999</v>
      </c>
    </row>
    <row r="49" spans="1:14" ht="15.75" customHeight="1" x14ac:dyDescent="0.2">
      <c r="A49" s="123" t="s">
        <v>185</v>
      </c>
      <c r="B49" s="59">
        <f t="shared" si="0"/>
        <v>7.8093749999999993</v>
      </c>
      <c r="D49" s="64" t="s">
        <v>185</v>
      </c>
      <c r="E49" s="20">
        <f>IF(ISERROR(HLOOKUP(D49,'Raw data'!$F$3:$BH$104,D$2,FALSE)),"",HLOOKUP(D49,'Raw data'!$F$3:$BH$104,D$2,FALSE))</f>
        <v>0</v>
      </c>
      <c r="F49">
        <f t="shared" si="1"/>
        <v>1</v>
      </c>
      <c r="G49">
        <f t="shared" si="2"/>
        <v>0</v>
      </c>
      <c r="H49">
        <f t="shared" si="3"/>
        <v>0</v>
      </c>
      <c r="J49" s="64" t="s">
        <v>185</v>
      </c>
      <c r="K49" s="28">
        <f>IF(ISERROR(HLOOKUP(J49,'Raw data'!$F$3:$BH$104,J$2,FALSE)),"",HLOOKUP(J49,'Raw data'!$F$3:$BH$104,J$2,FALSE))</f>
        <v>15</v>
      </c>
      <c r="L49" s="12">
        <f t="shared" si="4"/>
        <v>50</v>
      </c>
      <c r="M49" s="12">
        <f t="shared" si="5"/>
        <v>21.875</v>
      </c>
      <c r="N49" s="12">
        <f>IF(ISERROR(M49*Fashion!$A$2),"na",M49*Fashion!$A$2)</f>
        <v>15.618749999999999</v>
      </c>
    </row>
    <row r="50" spans="1:14" ht="15.75" customHeight="1" x14ac:dyDescent="0.2">
      <c r="A50" s="123" t="s">
        <v>186</v>
      </c>
      <c r="B50" s="59">
        <f t="shared" si="0"/>
        <v>4.4624999999999995</v>
      </c>
      <c r="D50" s="64" t="s">
        <v>186</v>
      </c>
      <c r="E50" s="20">
        <f>IF(ISERROR(HLOOKUP(D50,'Raw data'!$F$3:$BH$104,D$2,FALSE)),"",HLOOKUP(D50,'Raw data'!$F$3:$BH$104,D$2,FALSE))</f>
        <v>0</v>
      </c>
      <c r="F50">
        <f t="shared" si="1"/>
        <v>1</v>
      </c>
      <c r="G50">
        <f t="shared" si="2"/>
        <v>0</v>
      </c>
      <c r="H50">
        <f t="shared" si="3"/>
        <v>0</v>
      </c>
      <c r="J50" s="64" t="s">
        <v>186</v>
      </c>
      <c r="K50" s="28">
        <f>IF(ISERROR(HLOOKUP(J50,'Raw data'!$F$3:$BH$104,J$2,FALSE)),"",HLOOKUP(J50,'Raw data'!$F$3:$BH$104,J$2,FALSE))</f>
        <v>9</v>
      </c>
      <c r="L50" s="12">
        <f t="shared" si="4"/>
        <v>56</v>
      </c>
      <c r="M50" s="12">
        <f t="shared" si="5"/>
        <v>12.5</v>
      </c>
      <c r="N50" s="12">
        <f>IF(ISERROR(M50*Fashion!$A$2),"na",M50*Fashion!$A$2)</f>
        <v>8.9249999999999989</v>
      </c>
    </row>
    <row r="51" spans="1:14" ht="15.75" customHeight="1" x14ac:dyDescent="0.2">
      <c r="A51" s="123" t="s">
        <v>243</v>
      </c>
      <c r="B51" s="59">
        <f t="shared" si="0"/>
        <v>45.393750000000004</v>
      </c>
      <c r="D51" s="102" t="s">
        <v>243</v>
      </c>
      <c r="E51" s="20">
        <f>IF(ISERROR(HLOOKUP(D51,'Raw data'!$F$3:$BH$104,D$2,FALSE)),"",HLOOKUP(D51,'Raw data'!$F$3:$BH$104,D$2,FALSE))</f>
        <v>1</v>
      </c>
      <c r="F51">
        <f t="shared" si="1"/>
        <v>0</v>
      </c>
      <c r="G51">
        <f t="shared" si="2"/>
        <v>100</v>
      </c>
      <c r="H51">
        <f t="shared" si="3"/>
        <v>77.400000000000006</v>
      </c>
      <c r="J51" s="102" t="s">
        <v>243</v>
      </c>
      <c r="K51" s="28">
        <f>IF(ISERROR(HLOOKUP(J51,'Raw data'!$F$3:$BH$104,J$2,FALSE)),"",HLOOKUP(J51,'Raw data'!$F$3:$BH$104,J$2,FALSE))</f>
        <v>13</v>
      </c>
      <c r="L51" s="12">
        <f t="shared" si="4"/>
        <v>52</v>
      </c>
      <c r="M51" s="12">
        <f t="shared" si="5"/>
        <v>18.75</v>
      </c>
      <c r="N51" s="12">
        <f>IF(ISERROR(M51*Fashion!$A$2),"na",M51*Fashion!$A$2)</f>
        <v>13.387499999999999</v>
      </c>
    </row>
    <row r="52" spans="1:14" ht="15.75" customHeight="1" x14ac:dyDescent="0.2">
      <c r="A52" s="124" t="s">
        <v>188</v>
      </c>
      <c r="B52" s="59">
        <f t="shared" si="0"/>
        <v>43.162500000000001</v>
      </c>
      <c r="D52" s="65" t="s">
        <v>188</v>
      </c>
      <c r="E52" s="20">
        <f>IF(ISERROR(HLOOKUP(D52,'Raw data'!$F$3:$BH$104,D$2,FALSE)),"",HLOOKUP(D52,'Raw data'!$F$3:$BH$104,D$2,FALSE))</f>
        <v>1</v>
      </c>
      <c r="F52">
        <f t="shared" si="1"/>
        <v>0</v>
      </c>
      <c r="G52">
        <f t="shared" si="2"/>
        <v>100</v>
      </c>
      <c r="H52">
        <f t="shared" si="3"/>
        <v>77.400000000000006</v>
      </c>
      <c r="J52" s="65" t="s">
        <v>188</v>
      </c>
      <c r="K52" s="28">
        <f>IF(ISERROR(HLOOKUP(J52,'Raw data'!$F$3:$BH$104,J$2,FALSE)),"",HLOOKUP(J52,'Raw data'!$F$3:$BH$104,J$2,FALSE))</f>
        <v>9</v>
      </c>
      <c r="L52" s="12">
        <f t="shared" si="4"/>
        <v>56</v>
      </c>
      <c r="M52" s="12">
        <f t="shared" si="5"/>
        <v>12.5</v>
      </c>
      <c r="N52" s="12">
        <f>IF(ISERROR(M52*Fashion!$A$2),"na",M52*Fashion!$A$2)</f>
        <v>8.9249999999999989</v>
      </c>
    </row>
    <row r="53" spans="1:14" ht="15.75" customHeight="1" x14ac:dyDescent="0.2">
      <c r="A53" s="124" t="s">
        <v>189</v>
      </c>
      <c r="B53" s="59">
        <f t="shared" si="0"/>
        <v>41.489062500000003</v>
      </c>
      <c r="D53" s="65" t="s">
        <v>189</v>
      </c>
      <c r="E53" s="20">
        <f>IF(ISERROR(HLOOKUP(D53,'Raw data'!$F$3:$BH$104,D$2,FALSE)),"",HLOOKUP(D53,'Raw data'!$F$3:$BH$104,D$2,FALSE))</f>
        <v>1</v>
      </c>
      <c r="F53">
        <f t="shared" si="1"/>
        <v>0</v>
      </c>
      <c r="G53">
        <f t="shared" si="2"/>
        <v>100</v>
      </c>
      <c r="H53">
        <f t="shared" si="3"/>
        <v>77.400000000000006</v>
      </c>
      <c r="J53" s="65" t="s">
        <v>189</v>
      </c>
      <c r="K53" s="28">
        <f>IF(ISERROR(HLOOKUP(J53,'Raw data'!$F$3:$BH$104,J$2,FALSE)),"",HLOOKUP(J53,'Raw data'!$F$3:$BH$104,J$2,FALSE))</f>
        <v>6</v>
      </c>
      <c r="L53" s="12">
        <f t="shared" si="4"/>
        <v>59</v>
      </c>
      <c r="M53" s="12">
        <f t="shared" si="5"/>
        <v>7.8125</v>
      </c>
      <c r="N53" s="12">
        <f>IF(ISERROR(M53*Fashion!$A$2),"na",M53*Fashion!$A$2)</f>
        <v>5.578125</v>
      </c>
    </row>
    <row r="54" spans="1:14" ht="15.75" customHeight="1" x14ac:dyDescent="0.2">
      <c r="A54" s="123" t="s">
        <v>190</v>
      </c>
      <c r="B54" s="59">
        <f t="shared" si="0"/>
        <v>43.720312500000006</v>
      </c>
      <c r="D54" s="64" t="s">
        <v>190</v>
      </c>
      <c r="E54" s="20">
        <f>IF(ISERROR(HLOOKUP(D54,'Raw data'!$F$3:$BH$104,D$2,FALSE)),"",HLOOKUP(D54,'Raw data'!$F$3:$BH$104,D$2,FALSE))</f>
        <v>1</v>
      </c>
      <c r="F54">
        <f t="shared" si="1"/>
        <v>0</v>
      </c>
      <c r="G54">
        <f t="shared" si="2"/>
        <v>100</v>
      </c>
      <c r="H54">
        <f t="shared" si="3"/>
        <v>77.400000000000006</v>
      </c>
      <c r="J54" s="64" t="s">
        <v>190</v>
      </c>
      <c r="K54" s="28">
        <f>IF(ISERROR(HLOOKUP(J54,'Raw data'!$F$3:$BH$104,J$2,FALSE)),"",HLOOKUP(J54,'Raw data'!$F$3:$BH$104,J$2,FALSE))</f>
        <v>10</v>
      </c>
      <c r="L54" s="12">
        <f t="shared" si="4"/>
        <v>55</v>
      </c>
      <c r="M54" s="12">
        <f t="shared" si="5"/>
        <v>14.0625</v>
      </c>
      <c r="N54" s="12">
        <f>IF(ISERROR(M54*Fashion!$A$2),"na",M54*Fashion!$A$2)</f>
        <v>10.040625</v>
      </c>
    </row>
    <row r="55" spans="1:14" ht="15.75" customHeight="1" x14ac:dyDescent="0.2">
      <c r="A55" s="126" t="s">
        <v>191</v>
      </c>
      <c r="B55" s="59">
        <f t="shared" si="0"/>
        <v>45.951562500000001</v>
      </c>
      <c r="D55" s="84" t="s">
        <v>191</v>
      </c>
      <c r="E55" s="20">
        <f>IF(ISERROR(HLOOKUP(D55,'Raw data'!$F$3:$BH$104,D$2,FALSE)),"",HLOOKUP(D55,'Raw data'!$F$3:$BH$104,D$2,FALSE))</f>
        <v>1</v>
      </c>
      <c r="F55">
        <f t="shared" si="1"/>
        <v>0</v>
      </c>
      <c r="G55">
        <f t="shared" si="2"/>
        <v>100</v>
      </c>
      <c r="H55">
        <f t="shared" si="3"/>
        <v>77.400000000000006</v>
      </c>
      <c r="J55" s="84" t="s">
        <v>191</v>
      </c>
      <c r="K55" s="28">
        <f>IF(ISERROR(HLOOKUP(J55,'Raw data'!$F$3:$BH$104,J$2,FALSE)),"",HLOOKUP(J55,'Raw data'!$F$3:$BH$104,J$2,FALSE))</f>
        <v>14</v>
      </c>
      <c r="L55" s="12">
        <f t="shared" si="4"/>
        <v>51</v>
      </c>
      <c r="M55" s="12">
        <f t="shared" si="5"/>
        <v>20.3125</v>
      </c>
      <c r="N55" s="12">
        <f>IF(ISERROR(M55*Fashion!$A$2),"na",M55*Fashion!$A$2)</f>
        <v>14.503124999999999</v>
      </c>
    </row>
    <row r="56" spans="1:14" ht="15.75" customHeight="1" x14ac:dyDescent="0.2">
      <c r="A56" s="126" t="s">
        <v>193</v>
      </c>
      <c r="B56" s="59">
        <f t="shared" si="0"/>
        <v>40.931250000000006</v>
      </c>
      <c r="D56" s="84" t="s">
        <v>193</v>
      </c>
      <c r="E56" s="20">
        <f>IF(ISERROR(HLOOKUP(D56,'Raw data'!$F$3:$BH$104,D$2,FALSE)),"",HLOOKUP(D56,'Raw data'!$F$3:$BH$104,D$2,FALSE))</f>
        <v>1</v>
      </c>
      <c r="F56">
        <f t="shared" si="1"/>
        <v>0</v>
      </c>
      <c r="G56">
        <f t="shared" si="2"/>
        <v>100</v>
      </c>
      <c r="H56">
        <f t="shared" si="3"/>
        <v>77.400000000000006</v>
      </c>
      <c r="J56" s="84" t="s">
        <v>193</v>
      </c>
      <c r="K56" s="28">
        <f>IF(ISERROR(HLOOKUP(J56,'Raw data'!$F$3:$BH$104,J$2,FALSE)),"",HLOOKUP(J56,'Raw data'!$F$3:$BH$104,J$2,FALSE))</f>
        <v>5</v>
      </c>
      <c r="L56" s="12">
        <f t="shared" si="4"/>
        <v>60</v>
      </c>
      <c r="M56" s="12">
        <f t="shared" si="5"/>
        <v>6.25</v>
      </c>
      <c r="N56" s="12">
        <f>IF(ISERROR(M56*Fashion!$A$2),"na",M56*Fashion!$A$2)</f>
        <v>4.4624999999999995</v>
      </c>
    </row>
    <row r="57" spans="1:14" ht="15.75" customHeight="1" x14ac:dyDescent="0.2">
      <c r="A57" s="121" t="s">
        <v>194</v>
      </c>
      <c r="B57" s="59">
        <f t="shared" si="0"/>
        <v>43.162500000000001</v>
      </c>
      <c r="D57" s="62" t="s">
        <v>194</v>
      </c>
      <c r="E57" s="20">
        <f>IF(ISERROR(HLOOKUP(D57,'Raw data'!$F$3:$BH$104,D$2,FALSE)),"",HLOOKUP(D57,'Raw data'!$F$3:$BH$104,D$2,FALSE))</f>
        <v>1</v>
      </c>
      <c r="F57">
        <f t="shared" si="1"/>
        <v>0</v>
      </c>
      <c r="G57">
        <f t="shared" si="2"/>
        <v>100</v>
      </c>
      <c r="H57">
        <f t="shared" si="3"/>
        <v>77.400000000000006</v>
      </c>
      <c r="J57" s="62" t="s">
        <v>194</v>
      </c>
      <c r="K57" s="28">
        <f>IF(ISERROR(HLOOKUP(J57,'Raw data'!$F$3:$BH$104,J$2,FALSE)),"",HLOOKUP(J57,'Raw data'!$F$3:$BH$104,J$2,FALSE))</f>
        <v>9</v>
      </c>
      <c r="L57" s="12">
        <f t="shared" si="4"/>
        <v>56</v>
      </c>
      <c r="M57" s="12">
        <f t="shared" si="5"/>
        <v>12.5</v>
      </c>
      <c r="N57" s="12">
        <f>IF(ISERROR(M57*Fashion!$A$2),"na",M57*Fashion!$A$2)</f>
        <v>8.9249999999999989</v>
      </c>
    </row>
    <row r="58" spans="1:14" ht="15.75" customHeight="1" x14ac:dyDescent="0.2">
      <c r="A58" s="126" t="s">
        <v>195</v>
      </c>
      <c r="B58" s="59">
        <f t="shared" si="0"/>
        <v>39.815625000000004</v>
      </c>
      <c r="D58" s="84" t="s">
        <v>195</v>
      </c>
      <c r="E58" s="20">
        <f>IF(ISERROR(HLOOKUP(D58,'Raw data'!$F$3:$BH$104,D$2,FALSE)),"",HLOOKUP(D58,'Raw data'!$F$3:$BH$104,D$2,FALSE))</f>
        <v>1</v>
      </c>
      <c r="F58">
        <f t="shared" si="1"/>
        <v>0</v>
      </c>
      <c r="G58">
        <f t="shared" si="2"/>
        <v>100</v>
      </c>
      <c r="H58">
        <f t="shared" si="3"/>
        <v>77.400000000000006</v>
      </c>
      <c r="J58" s="84" t="s">
        <v>195</v>
      </c>
      <c r="K58" s="28">
        <f>IF(ISERROR(HLOOKUP(J58,'Raw data'!$F$3:$BH$104,J$2,FALSE)),"",HLOOKUP(J58,'Raw data'!$F$3:$BH$104,J$2,FALSE))</f>
        <v>3</v>
      </c>
      <c r="L58" s="12">
        <f t="shared" si="4"/>
        <v>62</v>
      </c>
      <c r="M58" s="12">
        <f t="shared" si="5"/>
        <v>3.125</v>
      </c>
      <c r="N58" s="12">
        <f>IF(ISERROR(M58*Fashion!$A$2),"na",M58*Fashion!$A$2)</f>
        <v>2.2312499999999997</v>
      </c>
    </row>
    <row r="59" spans="1:14" ht="15.75" customHeight="1" x14ac:dyDescent="0.2">
      <c r="A59" s="26"/>
      <c r="B59" s="104">
        <f>AVERAGE(B4:B58)</f>
        <v>36.784005681818179</v>
      </c>
      <c r="J59" s="12"/>
      <c r="K59" s="12"/>
      <c r="L59" s="12"/>
      <c r="M59" s="12"/>
      <c r="N59" s="12"/>
    </row>
    <row r="60" spans="1:14" ht="15.75" customHeight="1" x14ac:dyDescent="0.2">
      <c r="A60" s="26"/>
      <c r="B60" s="104"/>
      <c r="D60" s="20" t="s">
        <v>249</v>
      </c>
      <c r="E60">
        <f>MAX(E4:E58)</f>
        <v>1</v>
      </c>
      <c r="J60" s="28" t="s">
        <v>249</v>
      </c>
      <c r="K60" s="12">
        <f>MAX(K4:K58)</f>
        <v>65</v>
      </c>
      <c r="L60" s="12"/>
      <c r="M60" s="12"/>
      <c r="N60" s="12"/>
    </row>
    <row r="61" spans="1:14" ht="15.75" customHeight="1" x14ac:dyDescent="0.2">
      <c r="A61" s="135"/>
      <c r="B61" s="87" t="s">
        <v>69</v>
      </c>
      <c r="D61" s="20" t="s">
        <v>250</v>
      </c>
      <c r="E61">
        <f>MIN(E4:E58)</f>
        <v>0</v>
      </c>
      <c r="J61" s="28" t="s">
        <v>250</v>
      </c>
      <c r="K61" s="12">
        <f>MIN(K4:K58)</f>
        <v>1</v>
      </c>
      <c r="L61" s="12"/>
      <c r="M61" s="12"/>
      <c r="N61" s="12"/>
    </row>
    <row r="62" spans="1:14" ht="15.75" customHeight="1" x14ac:dyDescent="0.2">
      <c r="A62" s="136"/>
      <c r="B62" s="87" t="s">
        <v>234</v>
      </c>
      <c r="D62" s="20" t="s">
        <v>55</v>
      </c>
      <c r="E62">
        <f>E60-E61</f>
        <v>1</v>
      </c>
      <c r="J62" s="28" t="s">
        <v>55</v>
      </c>
      <c r="K62" s="12">
        <f>K60-K61</f>
        <v>64</v>
      </c>
      <c r="L62" s="12"/>
      <c r="M62" s="12"/>
      <c r="N62" s="12"/>
    </row>
    <row r="63" spans="1:14" ht="15.75" customHeight="1" x14ac:dyDescent="0.2">
      <c r="A63" s="137"/>
      <c r="B63" s="87" t="s">
        <v>75</v>
      </c>
      <c r="D63" s="20" t="s">
        <v>251</v>
      </c>
      <c r="E63">
        <f>COUNTA(D4:D58)</f>
        <v>55</v>
      </c>
      <c r="J63" s="28" t="s">
        <v>251</v>
      </c>
      <c r="K63" s="12">
        <f>COUNTA(J4:J58)</f>
        <v>55</v>
      </c>
      <c r="L63" s="12"/>
      <c r="M63" s="12"/>
      <c r="N63" s="12"/>
    </row>
    <row r="64" spans="1:14" ht="15.75" customHeight="1" x14ac:dyDescent="0.2">
      <c r="A64" s="138"/>
      <c r="B64" s="87" t="s">
        <v>67</v>
      </c>
      <c r="D64" s="20" t="s">
        <v>252</v>
      </c>
      <c r="E64">
        <f>100/E62</f>
        <v>100</v>
      </c>
      <c r="J64" s="28" t="s">
        <v>252</v>
      </c>
      <c r="K64" s="12">
        <f>100/K62</f>
        <v>1.5625</v>
      </c>
      <c r="L64" s="12"/>
      <c r="M64" s="12"/>
      <c r="N64" s="12"/>
    </row>
    <row r="65" spans="1:14" ht="15.75" customHeight="1" x14ac:dyDescent="0.2">
      <c r="A65" s="139"/>
      <c r="B65" s="87" t="s">
        <v>233</v>
      </c>
    </row>
    <row r="66" spans="1:14" ht="15.75" customHeight="1" x14ac:dyDescent="0.2">
      <c r="A66" s="140"/>
      <c r="B66" s="87" t="s">
        <v>248</v>
      </c>
    </row>
    <row r="67" spans="1:14" ht="15.75" customHeight="1" x14ac:dyDescent="0.2">
      <c r="B67" s="12"/>
    </row>
    <row r="68" spans="1:14" ht="15.75" customHeight="1" x14ac:dyDescent="0.2">
      <c r="B68" s="12"/>
    </row>
    <row r="69" spans="1:14" ht="15.75" customHeight="1" x14ac:dyDescent="0.2">
      <c r="A69" s="121" t="s">
        <v>177</v>
      </c>
      <c r="B69" s="59">
        <v>67.1484375</v>
      </c>
      <c r="D69" s="62" t="s">
        <v>118</v>
      </c>
      <c r="E69" s="20">
        <v>1</v>
      </c>
      <c r="F69">
        <v>0</v>
      </c>
      <c r="G69">
        <v>100</v>
      </c>
      <c r="H69">
        <v>77.400000000000006</v>
      </c>
      <c r="J69" s="62" t="s">
        <v>164</v>
      </c>
      <c r="K69" s="28">
        <v>65</v>
      </c>
      <c r="L69" s="12">
        <v>0</v>
      </c>
      <c r="M69" s="12">
        <v>100</v>
      </c>
      <c r="N69" s="12">
        <v>71.399999999999991</v>
      </c>
    </row>
    <row r="70" spans="1:14" ht="15.75" customHeight="1" x14ac:dyDescent="0.2">
      <c r="A70" s="120" t="s">
        <v>160</v>
      </c>
      <c r="B70" s="59">
        <v>60.454687500000006</v>
      </c>
      <c r="D70" s="64" t="s">
        <v>142</v>
      </c>
      <c r="E70" s="20">
        <v>1</v>
      </c>
      <c r="F70">
        <v>0</v>
      </c>
      <c r="G70">
        <v>100</v>
      </c>
      <c r="H70">
        <v>77.400000000000006</v>
      </c>
      <c r="J70" s="62" t="s">
        <v>177</v>
      </c>
      <c r="K70" s="28">
        <v>52</v>
      </c>
      <c r="L70" s="12">
        <v>13</v>
      </c>
      <c r="M70" s="12">
        <v>79.6875</v>
      </c>
      <c r="N70" s="12">
        <v>56.896874999999994</v>
      </c>
    </row>
    <row r="71" spans="1:14" ht="15.75" customHeight="1" x14ac:dyDescent="0.2">
      <c r="A71" s="125" t="s">
        <v>183</v>
      </c>
      <c r="B71" s="59">
        <v>54.876562500000006</v>
      </c>
      <c r="D71" s="62" t="s">
        <v>144</v>
      </c>
      <c r="E71" s="20">
        <v>1</v>
      </c>
      <c r="F71">
        <v>0</v>
      </c>
      <c r="G71">
        <v>100</v>
      </c>
      <c r="H71">
        <v>77.400000000000006</v>
      </c>
      <c r="J71" s="53" t="s">
        <v>160</v>
      </c>
      <c r="K71" s="28">
        <v>40</v>
      </c>
      <c r="L71" s="12">
        <v>25</v>
      </c>
      <c r="M71" s="12">
        <v>60.9375</v>
      </c>
      <c r="N71" s="12">
        <v>43.509374999999999</v>
      </c>
    </row>
    <row r="72" spans="1:14" ht="15.75" customHeight="1" x14ac:dyDescent="0.2">
      <c r="A72" s="125" t="s">
        <v>168</v>
      </c>
      <c r="B72" s="59">
        <v>54.318750000000001</v>
      </c>
      <c r="D72" s="79" t="s">
        <v>145</v>
      </c>
      <c r="E72" s="20">
        <v>1</v>
      </c>
      <c r="F72">
        <v>0</v>
      </c>
      <c r="G72">
        <v>100</v>
      </c>
      <c r="H72">
        <v>77.400000000000006</v>
      </c>
      <c r="J72" s="79" t="s">
        <v>163</v>
      </c>
      <c r="K72" s="28">
        <v>30</v>
      </c>
      <c r="L72" s="12">
        <v>35</v>
      </c>
      <c r="M72" s="12">
        <v>45.3125</v>
      </c>
      <c r="N72" s="12">
        <v>32.353124999999999</v>
      </c>
    </row>
    <row r="73" spans="1:14" ht="15.75" customHeight="1" x14ac:dyDescent="0.2">
      <c r="A73" s="121" t="s">
        <v>144</v>
      </c>
      <c r="B73" s="59">
        <v>52.645312500000003</v>
      </c>
      <c r="D73" s="84" t="s">
        <v>146</v>
      </c>
      <c r="E73" s="20">
        <v>1</v>
      </c>
      <c r="F73">
        <v>0</v>
      </c>
      <c r="G73">
        <v>100</v>
      </c>
      <c r="H73">
        <v>77.400000000000006</v>
      </c>
      <c r="J73" s="79" t="s">
        <v>183</v>
      </c>
      <c r="K73" s="28">
        <v>30</v>
      </c>
      <c r="L73" s="12">
        <v>35</v>
      </c>
      <c r="M73" s="12">
        <v>45.3125</v>
      </c>
      <c r="N73" s="12">
        <v>32.353124999999999</v>
      </c>
    </row>
    <row r="74" spans="1:14" ht="15.75" customHeight="1" x14ac:dyDescent="0.2">
      <c r="A74" s="126" t="s">
        <v>165</v>
      </c>
      <c r="B74" s="59">
        <v>52.087500000000006</v>
      </c>
      <c r="D74" s="65" t="s">
        <v>148</v>
      </c>
      <c r="E74" s="20">
        <v>1</v>
      </c>
      <c r="F74">
        <v>0</v>
      </c>
      <c r="G74">
        <v>100</v>
      </c>
      <c r="H74">
        <v>77.400000000000006</v>
      </c>
      <c r="J74" s="33" t="s">
        <v>162</v>
      </c>
      <c r="K74" s="28">
        <v>29</v>
      </c>
      <c r="L74" s="12">
        <v>36</v>
      </c>
      <c r="M74" s="12">
        <v>43.75</v>
      </c>
      <c r="N74" s="12">
        <v>31.237499999999997</v>
      </c>
    </row>
    <row r="75" spans="1:14" ht="15.75" customHeight="1" x14ac:dyDescent="0.2">
      <c r="A75" s="126" t="s">
        <v>175</v>
      </c>
      <c r="B75" s="59">
        <v>50.971875000000004</v>
      </c>
      <c r="D75" s="79" t="s">
        <v>149</v>
      </c>
      <c r="E75" s="20">
        <v>1</v>
      </c>
      <c r="F75">
        <v>0</v>
      </c>
      <c r="G75">
        <v>100</v>
      </c>
      <c r="H75">
        <v>77.400000000000006</v>
      </c>
      <c r="J75" s="79" t="s">
        <v>168</v>
      </c>
      <c r="K75" s="28">
        <v>29</v>
      </c>
      <c r="L75" s="12">
        <v>36</v>
      </c>
      <c r="M75" s="12">
        <v>43.75</v>
      </c>
      <c r="N75" s="12">
        <v>31.237499999999997</v>
      </c>
    </row>
    <row r="76" spans="1:14" ht="15.75" customHeight="1" x14ac:dyDescent="0.2">
      <c r="A76" s="123" t="s">
        <v>174</v>
      </c>
      <c r="B76" s="59">
        <v>50.4140625</v>
      </c>
      <c r="D76" s="53" t="s">
        <v>150</v>
      </c>
      <c r="E76" s="20">
        <v>1</v>
      </c>
      <c r="F76">
        <v>0</v>
      </c>
      <c r="G76">
        <v>100</v>
      </c>
      <c r="H76">
        <v>77.400000000000006</v>
      </c>
      <c r="J76" s="62" t="s">
        <v>144</v>
      </c>
      <c r="K76" s="28">
        <v>26</v>
      </c>
      <c r="L76" s="12">
        <v>39</v>
      </c>
      <c r="M76" s="12">
        <v>39.0625</v>
      </c>
      <c r="N76" s="12">
        <v>27.890625</v>
      </c>
    </row>
    <row r="77" spans="1:14" ht="15.75" customHeight="1" x14ac:dyDescent="0.2">
      <c r="A77" s="125" t="s">
        <v>182</v>
      </c>
      <c r="B77" s="59">
        <v>50.4140625</v>
      </c>
      <c r="D77" s="84" t="s">
        <v>151</v>
      </c>
      <c r="E77" s="20">
        <v>1</v>
      </c>
      <c r="F77">
        <v>0</v>
      </c>
      <c r="G77">
        <v>100</v>
      </c>
      <c r="H77">
        <v>77.400000000000006</v>
      </c>
      <c r="J77" s="84" t="s">
        <v>165</v>
      </c>
      <c r="K77" s="28">
        <v>25</v>
      </c>
      <c r="L77" s="12">
        <v>40</v>
      </c>
      <c r="M77" s="12">
        <v>37.5</v>
      </c>
      <c r="N77" s="12">
        <v>26.774999999999999</v>
      </c>
    </row>
    <row r="78" spans="1:14" ht="15.75" customHeight="1" x14ac:dyDescent="0.2">
      <c r="A78" s="121" t="s">
        <v>166</v>
      </c>
      <c r="B78" s="59">
        <v>47.625</v>
      </c>
      <c r="D78" s="84" t="s">
        <v>152</v>
      </c>
      <c r="E78" s="20">
        <v>1</v>
      </c>
      <c r="F78">
        <v>0</v>
      </c>
      <c r="G78">
        <v>100</v>
      </c>
      <c r="H78">
        <v>77.400000000000006</v>
      </c>
      <c r="J78" s="84" t="s">
        <v>175</v>
      </c>
      <c r="K78" s="28">
        <v>23</v>
      </c>
      <c r="L78" s="12">
        <v>42</v>
      </c>
      <c r="M78" s="12">
        <v>34.375</v>
      </c>
      <c r="N78" s="12">
        <v>24.543749999999999</v>
      </c>
    </row>
    <row r="79" spans="1:14" ht="15.75" customHeight="1" x14ac:dyDescent="0.2">
      <c r="A79" s="123" t="s">
        <v>172</v>
      </c>
      <c r="B79" s="59">
        <v>47.625</v>
      </c>
      <c r="D79" s="53" t="s">
        <v>153</v>
      </c>
      <c r="E79" s="20">
        <v>1</v>
      </c>
      <c r="F79">
        <v>0</v>
      </c>
      <c r="G79">
        <v>100</v>
      </c>
      <c r="H79">
        <v>77.400000000000006</v>
      </c>
      <c r="J79" s="64" t="s">
        <v>174</v>
      </c>
      <c r="K79" s="28">
        <v>22</v>
      </c>
      <c r="L79" s="12">
        <v>43</v>
      </c>
      <c r="M79" s="12">
        <v>32.8125</v>
      </c>
      <c r="N79" s="12">
        <v>23.428124999999998</v>
      </c>
    </row>
    <row r="80" spans="1:14" ht="15.75" customHeight="1" x14ac:dyDescent="0.2">
      <c r="A80" s="121" t="s">
        <v>171</v>
      </c>
      <c r="B80" s="59">
        <v>47.067187500000003</v>
      </c>
      <c r="D80" s="84" t="s">
        <v>154</v>
      </c>
      <c r="E80" s="20">
        <v>1</v>
      </c>
      <c r="F80">
        <v>0</v>
      </c>
      <c r="G80">
        <v>100</v>
      </c>
      <c r="H80">
        <v>77.400000000000006</v>
      </c>
      <c r="J80" s="79" t="s">
        <v>182</v>
      </c>
      <c r="K80" s="28">
        <v>22</v>
      </c>
      <c r="L80" s="12">
        <v>43</v>
      </c>
      <c r="M80" s="12">
        <v>32.8125</v>
      </c>
      <c r="N80" s="12">
        <v>23.428124999999998</v>
      </c>
    </row>
    <row r="81" spans="1:14" ht="15.75" customHeight="1" x14ac:dyDescent="0.2">
      <c r="A81" s="126" t="s">
        <v>181</v>
      </c>
      <c r="B81" s="59">
        <v>47.067187500000003</v>
      </c>
      <c r="D81" s="64" t="s">
        <v>157</v>
      </c>
      <c r="E81" s="20">
        <v>1</v>
      </c>
      <c r="F81">
        <v>0</v>
      </c>
      <c r="G81">
        <v>100</v>
      </c>
      <c r="H81">
        <v>77.400000000000006</v>
      </c>
      <c r="J81" s="62" t="s">
        <v>166</v>
      </c>
      <c r="K81" s="28">
        <v>17</v>
      </c>
      <c r="L81" s="12">
        <v>48</v>
      </c>
      <c r="M81" s="12">
        <v>25</v>
      </c>
      <c r="N81" s="12">
        <v>17.849999999999998</v>
      </c>
    </row>
    <row r="82" spans="1:14" ht="15.75" customHeight="1" x14ac:dyDescent="0.2">
      <c r="A82" s="125" t="s">
        <v>149</v>
      </c>
      <c r="B82" s="59">
        <v>46.509375000000006</v>
      </c>
      <c r="D82" s="62" t="s">
        <v>158</v>
      </c>
      <c r="E82" s="20">
        <v>1</v>
      </c>
      <c r="F82">
        <v>0</v>
      </c>
      <c r="G82">
        <v>100</v>
      </c>
      <c r="H82">
        <v>77.400000000000006</v>
      </c>
      <c r="J82" s="64" t="s">
        <v>172</v>
      </c>
      <c r="K82" s="28">
        <v>17</v>
      </c>
      <c r="L82" s="12">
        <v>48</v>
      </c>
      <c r="M82" s="12">
        <v>25</v>
      </c>
      <c r="N82" s="12">
        <v>17.849999999999998</v>
      </c>
    </row>
    <row r="83" spans="1:14" ht="15.75" customHeight="1" x14ac:dyDescent="0.2">
      <c r="A83" s="126" t="s">
        <v>191</v>
      </c>
      <c r="B83" s="59">
        <v>45.951562500000001</v>
      </c>
      <c r="D83" s="53" t="s">
        <v>160</v>
      </c>
      <c r="E83" s="20">
        <v>1</v>
      </c>
      <c r="F83">
        <v>0</v>
      </c>
      <c r="G83">
        <v>100</v>
      </c>
      <c r="H83">
        <v>77.400000000000006</v>
      </c>
      <c r="J83" s="62" t="s">
        <v>171</v>
      </c>
      <c r="K83" s="28">
        <v>16</v>
      </c>
      <c r="L83" s="12">
        <v>49</v>
      </c>
      <c r="M83" s="12">
        <v>23.4375</v>
      </c>
      <c r="N83" s="12">
        <v>16.734375</v>
      </c>
    </row>
    <row r="84" spans="1:14" ht="15.75" customHeight="1" x14ac:dyDescent="0.2">
      <c r="A84" s="125" t="s">
        <v>179</v>
      </c>
      <c r="B84" s="59">
        <v>45.393750000000004</v>
      </c>
      <c r="D84" s="71" t="s">
        <v>244</v>
      </c>
      <c r="E84" s="20">
        <v>1</v>
      </c>
      <c r="F84">
        <v>0</v>
      </c>
      <c r="G84">
        <v>100</v>
      </c>
      <c r="H84">
        <v>77.400000000000006</v>
      </c>
      <c r="J84" s="84" t="s">
        <v>181</v>
      </c>
      <c r="K84" s="28">
        <v>16</v>
      </c>
      <c r="L84" s="12">
        <v>49</v>
      </c>
      <c r="M84" s="12">
        <v>23.4375</v>
      </c>
      <c r="N84" s="12">
        <v>16.734375</v>
      </c>
    </row>
    <row r="85" spans="1:14" ht="15.75" customHeight="1" x14ac:dyDescent="0.2">
      <c r="A85" s="123" t="s">
        <v>184</v>
      </c>
      <c r="B85" s="59">
        <v>45.393750000000004</v>
      </c>
      <c r="D85" s="84" t="s">
        <v>165</v>
      </c>
      <c r="E85" s="20">
        <v>1</v>
      </c>
      <c r="F85">
        <v>0</v>
      </c>
      <c r="G85">
        <v>100</v>
      </c>
      <c r="H85">
        <v>77.400000000000006</v>
      </c>
      <c r="J85" s="79" t="s">
        <v>149</v>
      </c>
      <c r="K85" s="28">
        <v>15</v>
      </c>
      <c r="L85" s="12">
        <v>50</v>
      </c>
      <c r="M85" s="12">
        <v>21.875</v>
      </c>
      <c r="N85" s="12">
        <v>15.618749999999999</v>
      </c>
    </row>
    <row r="86" spans="1:14" ht="15.75" customHeight="1" x14ac:dyDescent="0.2">
      <c r="A86" s="123" t="s">
        <v>243</v>
      </c>
      <c r="B86" s="59">
        <v>45.393750000000004</v>
      </c>
      <c r="D86" s="62" t="s">
        <v>166</v>
      </c>
      <c r="E86" s="20">
        <v>1</v>
      </c>
      <c r="F86">
        <v>0</v>
      </c>
      <c r="G86">
        <v>100</v>
      </c>
      <c r="H86">
        <v>77.400000000000006</v>
      </c>
      <c r="J86" s="64" t="s">
        <v>185</v>
      </c>
      <c r="K86" s="28">
        <v>15</v>
      </c>
      <c r="L86" s="12">
        <v>50</v>
      </c>
      <c r="M86" s="12">
        <v>21.875</v>
      </c>
      <c r="N86" s="12">
        <v>15.618749999999999</v>
      </c>
    </row>
    <row r="87" spans="1:14" ht="15.75" customHeight="1" x14ac:dyDescent="0.2">
      <c r="A87" s="123" t="s">
        <v>157</v>
      </c>
      <c r="B87" s="59">
        <v>44.8359375</v>
      </c>
      <c r="D87" s="79" t="s">
        <v>168</v>
      </c>
      <c r="E87" s="20">
        <v>1</v>
      </c>
      <c r="F87">
        <v>0</v>
      </c>
      <c r="G87">
        <v>100</v>
      </c>
      <c r="H87">
        <v>77.400000000000006</v>
      </c>
      <c r="J87" s="53" t="s">
        <v>156</v>
      </c>
      <c r="K87" s="28">
        <v>14</v>
      </c>
      <c r="L87" s="12">
        <v>51</v>
      </c>
      <c r="M87" s="12">
        <v>20.3125</v>
      </c>
      <c r="N87" s="12">
        <v>14.503124999999999</v>
      </c>
    </row>
    <row r="88" spans="1:14" ht="15.75" customHeight="1" x14ac:dyDescent="0.2">
      <c r="A88" s="121" t="s">
        <v>158</v>
      </c>
      <c r="B88" s="59">
        <v>43.720312500000006</v>
      </c>
      <c r="D88" s="84" t="s">
        <v>170</v>
      </c>
      <c r="E88" s="20">
        <v>1</v>
      </c>
      <c r="F88">
        <v>0</v>
      </c>
      <c r="G88">
        <v>100</v>
      </c>
      <c r="H88">
        <v>77.400000000000006</v>
      </c>
      <c r="J88" s="84" t="s">
        <v>191</v>
      </c>
      <c r="K88" s="28">
        <v>14</v>
      </c>
      <c r="L88" s="12">
        <v>51</v>
      </c>
      <c r="M88" s="12">
        <v>20.3125</v>
      </c>
      <c r="N88" s="12">
        <v>14.503124999999999</v>
      </c>
    </row>
    <row r="89" spans="1:14" ht="15.75" customHeight="1" x14ac:dyDescent="0.2">
      <c r="A89" s="123" t="s">
        <v>244</v>
      </c>
      <c r="B89" s="59">
        <v>43.720312500000006</v>
      </c>
      <c r="D89" s="62" t="s">
        <v>171</v>
      </c>
      <c r="E89" s="20">
        <v>1</v>
      </c>
      <c r="F89">
        <v>0</v>
      </c>
      <c r="G89">
        <v>100</v>
      </c>
      <c r="H89">
        <v>77.400000000000006</v>
      </c>
      <c r="J89" s="79" t="s">
        <v>179</v>
      </c>
      <c r="K89" s="28">
        <v>13</v>
      </c>
      <c r="L89" s="12">
        <v>52</v>
      </c>
      <c r="M89" s="12">
        <v>18.75</v>
      </c>
      <c r="N89" s="12">
        <v>13.387499999999999</v>
      </c>
    </row>
    <row r="90" spans="1:14" ht="15.75" customHeight="1" x14ac:dyDescent="0.2">
      <c r="A90" s="123" t="s">
        <v>190</v>
      </c>
      <c r="B90" s="59">
        <v>43.720312500000006</v>
      </c>
      <c r="D90" s="64" t="s">
        <v>172</v>
      </c>
      <c r="E90" s="20">
        <v>1</v>
      </c>
      <c r="F90">
        <v>0</v>
      </c>
      <c r="G90">
        <v>100</v>
      </c>
      <c r="H90">
        <v>77.400000000000006</v>
      </c>
      <c r="J90" s="64" t="s">
        <v>184</v>
      </c>
      <c r="K90" s="28">
        <v>13</v>
      </c>
      <c r="L90" s="12">
        <v>52</v>
      </c>
      <c r="M90" s="12">
        <v>18.75</v>
      </c>
      <c r="N90" s="12">
        <v>13.387499999999999</v>
      </c>
    </row>
    <row r="91" spans="1:14" ht="15.75" customHeight="1" x14ac:dyDescent="0.2">
      <c r="A91" s="125" t="s">
        <v>145</v>
      </c>
      <c r="B91" s="59">
        <v>43.162500000000001</v>
      </c>
      <c r="D91" s="53" t="s">
        <v>173</v>
      </c>
      <c r="E91" s="20">
        <v>1</v>
      </c>
      <c r="F91">
        <v>0</v>
      </c>
      <c r="G91">
        <v>100</v>
      </c>
      <c r="H91">
        <v>77.400000000000006</v>
      </c>
      <c r="J91" s="102" t="s">
        <v>243</v>
      </c>
      <c r="K91" s="28">
        <v>13</v>
      </c>
      <c r="L91" s="12">
        <v>52</v>
      </c>
      <c r="M91" s="12">
        <v>18.75</v>
      </c>
      <c r="N91" s="12">
        <v>13.387499999999999</v>
      </c>
    </row>
    <row r="92" spans="1:14" ht="15.75" customHeight="1" x14ac:dyDescent="0.2">
      <c r="A92" s="123" t="s">
        <v>176</v>
      </c>
      <c r="B92" s="59">
        <v>43.162500000000001</v>
      </c>
      <c r="D92" s="64" t="s">
        <v>174</v>
      </c>
      <c r="E92" s="20">
        <v>1</v>
      </c>
      <c r="F92">
        <v>0</v>
      </c>
      <c r="G92">
        <v>100</v>
      </c>
      <c r="H92">
        <v>77.400000000000006</v>
      </c>
      <c r="J92" s="79" t="s">
        <v>147</v>
      </c>
      <c r="K92" s="28">
        <v>12</v>
      </c>
      <c r="L92" s="12">
        <v>53</v>
      </c>
      <c r="M92" s="12">
        <v>17.1875</v>
      </c>
      <c r="N92" s="12">
        <v>12.271875</v>
      </c>
    </row>
    <row r="93" spans="1:14" ht="15.75" customHeight="1" x14ac:dyDescent="0.2">
      <c r="A93" s="124" t="s">
        <v>188</v>
      </c>
      <c r="B93" s="59">
        <v>43.162500000000001</v>
      </c>
      <c r="D93" s="84" t="s">
        <v>175</v>
      </c>
      <c r="E93" s="20">
        <v>1</v>
      </c>
      <c r="F93">
        <v>0</v>
      </c>
      <c r="G93">
        <v>100</v>
      </c>
      <c r="H93">
        <v>77.400000000000006</v>
      </c>
      <c r="J93" s="64" t="s">
        <v>157</v>
      </c>
      <c r="K93" s="28">
        <v>12</v>
      </c>
      <c r="L93" s="12">
        <v>53</v>
      </c>
      <c r="M93" s="12">
        <v>17.1875</v>
      </c>
      <c r="N93" s="12">
        <v>12.271875</v>
      </c>
    </row>
    <row r="94" spans="1:14" ht="15.75" customHeight="1" x14ac:dyDescent="0.2">
      <c r="A94" s="121" t="s">
        <v>194</v>
      </c>
      <c r="B94" s="59">
        <v>43.162500000000001</v>
      </c>
      <c r="D94" s="64" t="s">
        <v>176</v>
      </c>
      <c r="E94" s="20">
        <v>1</v>
      </c>
      <c r="F94">
        <v>0</v>
      </c>
      <c r="G94">
        <v>100</v>
      </c>
      <c r="H94">
        <v>77.400000000000006</v>
      </c>
      <c r="J94" s="62" t="s">
        <v>158</v>
      </c>
      <c r="K94" s="28">
        <v>10</v>
      </c>
      <c r="L94" s="12">
        <v>55</v>
      </c>
      <c r="M94" s="12">
        <v>14.0625</v>
      </c>
      <c r="N94" s="12">
        <v>10.040625</v>
      </c>
    </row>
    <row r="95" spans="1:14" ht="15.75" customHeight="1" x14ac:dyDescent="0.2">
      <c r="A95" s="120" t="s">
        <v>150</v>
      </c>
      <c r="B95" s="59">
        <v>42.604687500000004</v>
      </c>
      <c r="D95" s="62" t="s">
        <v>177</v>
      </c>
      <c r="E95" s="20">
        <v>1</v>
      </c>
      <c r="F95">
        <v>0</v>
      </c>
      <c r="G95">
        <v>100</v>
      </c>
      <c r="H95">
        <v>77.400000000000006</v>
      </c>
      <c r="J95" s="71" t="s">
        <v>244</v>
      </c>
      <c r="K95" s="28">
        <v>10</v>
      </c>
      <c r="L95" s="12">
        <v>55</v>
      </c>
      <c r="M95" s="12">
        <v>14.0625</v>
      </c>
      <c r="N95" s="12">
        <v>10.040625</v>
      </c>
    </row>
    <row r="96" spans="1:14" ht="15.75" customHeight="1" x14ac:dyDescent="0.2">
      <c r="A96" s="126" t="s">
        <v>151</v>
      </c>
      <c r="B96" s="59">
        <v>42.604687500000004</v>
      </c>
      <c r="D96" s="79" t="s">
        <v>178</v>
      </c>
      <c r="E96" s="20">
        <v>1</v>
      </c>
      <c r="F96">
        <v>0</v>
      </c>
      <c r="G96">
        <v>100</v>
      </c>
      <c r="H96">
        <v>77.400000000000006</v>
      </c>
      <c r="J96" s="64" t="s">
        <v>167</v>
      </c>
      <c r="K96" s="28">
        <v>10</v>
      </c>
      <c r="L96" s="12">
        <v>55</v>
      </c>
      <c r="M96" s="12">
        <v>14.0625</v>
      </c>
      <c r="N96" s="12">
        <v>10.040625</v>
      </c>
    </row>
    <row r="97" spans="1:14" ht="15.75" customHeight="1" x14ac:dyDescent="0.2">
      <c r="A97" s="125" t="s">
        <v>178</v>
      </c>
      <c r="B97" s="59">
        <v>42.604687500000004</v>
      </c>
      <c r="D97" s="79" t="s">
        <v>179</v>
      </c>
      <c r="E97" s="20">
        <v>1</v>
      </c>
      <c r="F97">
        <v>0</v>
      </c>
      <c r="G97">
        <v>100</v>
      </c>
      <c r="H97">
        <v>77.400000000000006</v>
      </c>
      <c r="J97" s="64" t="s">
        <v>190</v>
      </c>
      <c r="K97" s="28">
        <v>10</v>
      </c>
      <c r="L97" s="12">
        <v>55</v>
      </c>
      <c r="M97" s="12">
        <v>14.0625</v>
      </c>
      <c r="N97" s="12">
        <v>10.040625</v>
      </c>
    </row>
    <row r="98" spans="1:14" ht="15.75" customHeight="1" x14ac:dyDescent="0.2">
      <c r="A98" s="120" t="s">
        <v>173</v>
      </c>
      <c r="B98" s="59">
        <v>42.046875</v>
      </c>
      <c r="D98" s="62" t="s">
        <v>180</v>
      </c>
      <c r="E98" s="20">
        <v>1</v>
      </c>
      <c r="F98">
        <v>0</v>
      </c>
      <c r="G98">
        <v>100</v>
      </c>
      <c r="H98">
        <v>77.400000000000006</v>
      </c>
      <c r="J98" s="79" t="s">
        <v>145</v>
      </c>
      <c r="K98" s="28">
        <v>9</v>
      </c>
      <c r="L98" s="12">
        <v>56</v>
      </c>
      <c r="M98" s="12">
        <v>12.5</v>
      </c>
      <c r="N98" s="12">
        <v>8.9249999999999989</v>
      </c>
    </row>
    <row r="99" spans="1:14" ht="15.75" customHeight="1" x14ac:dyDescent="0.2">
      <c r="A99" s="121" t="s">
        <v>180</v>
      </c>
      <c r="B99" s="59">
        <v>42.046875</v>
      </c>
      <c r="D99" s="84" t="s">
        <v>181</v>
      </c>
      <c r="E99" s="20">
        <v>1</v>
      </c>
      <c r="F99">
        <v>0</v>
      </c>
      <c r="G99">
        <v>100</v>
      </c>
      <c r="H99">
        <v>77.400000000000006</v>
      </c>
      <c r="J99" s="64" t="s">
        <v>176</v>
      </c>
      <c r="K99" s="28">
        <v>9</v>
      </c>
      <c r="L99" s="12">
        <v>56</v>
      </c>
      <c r="M99" s="12">
        <v>12.5</v>
      </c>
      <c r="N99" s="12">
        <v>8.9249999999999989</v>
      </c>
    </row>
    <row r="100" spans="1:14" ht="15.75" customHeight="1" x14ac:dyDescent="0.2">
      <c r="A100" s="121" t="s">
        <v>118</v>
      </c>
      <c r="B100" s="59">
        <v>41.489062500000003</v>
      </c>
      <c r="D100" s="79" t="s">
        <v>182</v>
      </c>
      <c r="E100" s="20">
        <v>1</v>
      </c>
      <c r="F100">
        <v>0</v>
      </c>
      <c r="G100">
        <v>100</v>
      </c>
      <c r="H100">
        <v>77.400000000000006</v>
      </c>
      <c r="J100" s="64" t="s">
        <v>186</v>
      </c>
      <c r="K100" s="28">
        <v>9</v>
      </c>
      <c r="L100" s="12">
        <v>56</v>
      </c>
      <c r="M100" s="12">
        <v>12.5</v>
      </c>
      <c r="N100" s="12">
        <v>8.9249999999999989</v>
      </c>
    </row>
    <row r="101" spans="1:14" ht="15.75" customHeight="1" x14ac:dyDescent="0.2">
      <c r="A101" s="120" t="s">
        <v>153</v>
      </c>
      <c r="B101" s="59">
        <v>41.489062500000003</v>
      </c>
      <c r="D101" s="79" t="s">
        <v>183</v>
      </c>
      <c r="E101" s="20">
        <v>1</v>
      </c>
      <c r="F101">
        <v>0</v>
      </c>
      <c r="G101">
        <v>100</v>
      </c>
      <c r="H101">
        <v>77.400000000000006</v>
      </c>
      <c r="J101" s="65" t="s">
        <v>188</v>
      </c>
      <c r="K101" s="28">
        <v>9</v>
      </c>
      <c r="L101" s="12">
        <v>56</v>
      </c>
      <c r="M101" s="12">
        <v>12.5</v>
      </c>
      <c r="N101" s="12">
        <v>8.9249999999999989</v>
      </c>
    </row>
    <row r="102" spans="1:14" ht="15.75" customHeight="1" x14ac:dyDescent="0.2">
      <c r="A102" s="124" t="s">
        <v>189</v>
      </c>
      <c r="B102" s="59">
        <v>41.489062500000003</v>
      </c>
      <c r="D102" s="64" t="s">
        <v>184</v>
      </c>
      <c r="E102" s="20">
        <v>1</v>
      </c>
      <c r="F102">
        <v>0</v>
      </c>
      <c r="G102">
        <v>100</v>
      </c>
      <c r="H102">
        <v>77.400000000000006</v>
      </c>
      <c r="J102" s="62" t="s">
        <v>194</v>
      </c>
      <c r="K102" s="28">
        <v>9</v>
      </c>
      <c r="L102" s="12">
        <v>56</v>
      </c>
      <c r="M102" s="12">
        <v>12.5</v>
      </c>
      <c r="N102" s="12">
        <v>8.9249999999999989</v>
      </c>
    </row>
    <row r="103" spans="1:14" ht="15.75" customHeight="1" x14ac:dyDescent="0.2">
      <c r="A103" s="123" t="s">
        <v>142</v>
      </c>
      <c r="B103" s="59">
        <v>40.931250000000006</v>
      </c>
      <c r="D103" s="102" t="s">
        <v>243</v>
      </c>
      <c r="E103" s="20">
        <v>1</v>
      </c>
      <c r="F103">
        <v>0</v>
      </c>
      <c r="G103">
        <v>100</v>
      </c>
      <c r="H103">
        <v>77.400000000000006</v>
      </c>
      <c r="J103" s="53" t="s">
        <v>150</v>
      </c>
      <c r="K103" s="28">
        <v>8</v>
      </c>
      <c r="L103" s="12">
        <v>57</v>
      </c>
      <c r="M103" s="12">
        <v>10.9375</v>
      </c>
      <c r="N103" s="12">
        <v>7.8093749999999993</v>
      </c>
    </row>
    <row r="104" spans="1:14" ht="15.75" customHeight="1" x14ac:dyDescent="0.2">
      <c r="A104" s="126" t="s">
        <v>146</v>
      </c>
      <c r="B104" s="59">
        <v>40.931250000000006</v>
      </c>
      <c r="D104" s="65" t="s">
        <v>188</v>
      </c>
      <c r="E104" s="20">
        <v>1</v>
      </c>
      <c r="F104">
        <v>0</v>
      </c>
      <c r="G104">
        <v>100</v>
      </c>
      <c r="H104">
        <v>77.400000000000006</v>
      </c>
      <c r="J104" s="84" t="s">
        <v>151</v>
      </c>
      <c r="K104" s="28">
        <v>8</v>
      </c>
      <c r="L104" s="12">
        <v>57</v>
      </c>
      <c r="M104" s="12">
        <v>10.9375</v>
      </c>
      <c r="N104" s="12">
        <v>7.8093749999999993</v>
      </c>
    </row>
    <row r="105" spans="1:14" ht="15.75" customHeight="1" x14ac:dyDescent="0.2">
      <c r="A105" s="126" t="s">
        <v>193</v>
      </c>
      <c r="B105" s="59">
        <v>40.931250000000006</v>
      </c>
      <c r="D105" s="65" t="s">
        <v>189</v>
      </c>
      <c r="E105" s="20">
        <v>1</v>
      </c>
      <c r="F105">
        <v>0</v>
      </c>
      <c r="G105">
        <v>100</v>
      </c>
      <c r="H105">
        <v>77.400000000000006</v>
      </c>
      <c r="J105" s="79" t="s">
        <v>178</v>
      </c>
      <c r="K105" s="28">
        <v>8</v>
      </c>
      <c r="L105" s="12">
        <v>57</v>
      </c>
      <c r="M105" s="12">
        <v>10.9375</v>
      </c>
      <c r="N105" s="12">
        <v>7.8093749999999993</v>
      </c>
    </row>
    <row r="106" spans="1:14" ht="15.75" customHeight="1" x14ac:dyDescent="0.2">
      <c r="A106" s="126" t="s">
        <v>154</v>
      </c>
      <c r="B106" s="59">
        <v>40.373437500000001</v>
      </c>
      <c r="D106" s="64" t="s">
        <v>190</v>
      </c>
      <c r="E106" s="20">
        <v>1</v>
      </c>
      <c r="F106">
        <v>0</v>
      </c>
      <c r="G106">
        <v>100</v>
      </c>
      <c r="H106">
        <v>77.400000000000006</v>
      </c>
      <c r="J106" s="53" t="s">
        <v>173</v>
      </c>
      <c r="K106" s="28">
        <v>7</v>
      </c>
      <c r="L106" s="12">
        <v>58</v>
      </c>
      <c r="M106" s="12">
        <v>9.375</v>
      </c>
      <c r="N106" s="12">
        <v>6.6937499999999996</v>
      </c>
    </row>
    <row r="107" spans="1:14" ht="15.75" customHeight="1" x14ac:dyDescent="0.2">
      <c r="A107" s="126" t="s">
        <v>170</v>
      </c>
      <c r="B107" s="59">
        <v>40.373437500000001</v>
      </c>
      <c r="D107" s="84" t="s">
        <v>191</v>
      </c>
      <c r="E107" s="20">
        <v>1</v>
      </c>
      <c r="F107">
        <v>0</v>
      </c>
      <c r="G107">
        <v>100</v>
      </c>
      <c r="H107">
        <v>77.400000000000006</v>
      </c>
      <c r="J107" s="62" t="s">
        <v>180</v>
      </c>
      <c r="K107" s="28">
        <v>7</v>
      </c>
      <c r="L107" s="12">
        <v>58</v>
      </c>
      <c r="M107" s="12">
        <v>9.375</v>
      </c>
      <c r="N107" s="12">
        <v>6.6937499999999996</v>
      </c>
    </row>
    <row r="108" spans="1:14" ht="15.75" customHeight="1" x14ac:dyDescent="0.2">
      <c r="A108" s="126" t="s">
        <v>195</v>
      </c>
      <c r="B108" s="59">
        <v>39.815625000000004</v>
      </c>
      <c r="D108" s="84" t="s">
        <v>193</v>
      </c>
      <c r="E108" s="20">
        <v>1</v>
      </c>
      <c r="F108">
        <v>0</v>
      </c>
      <c r="G108">
        <v>100</v>
      </c>
      <c r="H108">
        <v>77.400000000000006</v>
      </c>
      <c r="J108" s="62" t="s">
        <v>118</v>
      </c>
      <c r="K108" s="28">
        <v>6</v>
      </c>
      <c r="L108" s="12">
        <v>59</v>
      </c>
      <c r="M108" s="12">
        <v>7.8125</v>
      </c>
      <c r="N108" s="12">
        <v>5.578125</v>
      </c>
    </row>
    <row r="109" spans="1:14" ht="15.75" customHeight="1" x14ac:dyDescent="0.2">
      <c r="A109" s="126" t="s">
        <v>152</v>
      </c>
      <c r="B109" s="59">
        <v>39.2578125</v>
      </c>
      <c r="D109" s="62" t="s">
        <v>194</v>
      </c>
      <c r="E109" s="20">
        <v>1</v>
      </c>
      <c r="F109">
        <v>0</v>
      </c>
      <c r="G109">
        <v>100</v>
      </c>
      <c r="H109">
        <v>77.400000000000006</v>
      </c>
      <c r="J109" s="53" t="s">
        <v>153</v>
      </c>
      <c r="K109" s="28">
        <v>6</v>
      </c>
      <c r="L109" s="12">
        <v>59</v>
      </c>
      <c r="M109" s="12">
        <v>7.8125</v>
      </c>
      <c r="N109" s="12">
        <v>5.578125</v>
      </c>
    </row>
    <row r="110" spans="1:14" ht="15.75" customHeight="1" x14ac:dyDescent="0.2">
      <c r="A110" s="124" t="s">
        <v>148</v>
      </c>
      <c r="B110" s="59">
        <v>38.700000000000003</v>
      </c>
      <c r="D110" s="84" t="s">
        <v>195</v>
      </c>
      <c r="E110" s="20">
        <v>1</v>
      </c>
      <c r="F110">
        <v>0</v>
      </c>
      <c r="G110">
        <v>100</v>
      </c>
      <c r="H110">
        <v>77.400000000000006</v>
      </c>
      <c r="J110" s="65" t="s">
        <v>189</v>
      </c>
      <c r="K110" s="28">
        <v>6</v>
      </c>
      <c r="L110" s="12">
        <v>59</v>
      </c>
      <c r="M110" s="12">
        <v>7.8125</v>
      </c>
      <c r="N110" s="12">
        <v>5.578125</v>
      </c>
    </row>
    <row r="111" spans="1:14" ht="15.75" customHeight="1" x14ac:dyDescent="0.2">
      <c r="A111" s="121" t="s">
        <v>164</v>
      </c>
      <c r="B111" s="59">
        <v>35.699999999999996</v>
      </c>
      <c r="D111" s="53" t="s">
        <v>18</v>
      </c>
      <c r="E111" s="20">
        <v>0</v>
      </c>
      <c r="F111">
        <v>1</v>
      </c>
      <c r="G111">
        <v>0</v>
      </c>
      <c r="H111">
        <v>0</v>
      </c>
      <c r="J111" s="64" t="s">
        <v>142</v>
      </c>
      <c r="K111" s="28">
        <v>5</v>
      </c>
      <c r="L111" s="12">
        <v>60</v>
      </c>
      <c r="M111" s="12">
        <v>6.25</v>
      </c>
      <c r="N111" s="12">
        <v>4.4624999999999995</v>
      </c>
    </row>
    <row r="112" spans="1:14" ht="15.75" customHeight="1" x14ac:dyDescent="0.2">
      <c r="A112" s="125" t="s">
        <v>163</v>
      </c>
      <c r="B112" s="59">
        <v>16.176562499999999</v>
      </c>
      <c r="D112" s="65" t="s">
        <v>143</v>
      </c>
      <c r="E112" s="20">
        <v>0</v>
      </c>
      <c r="F112">
        <v>1</v>
      </c>
      <c r="G112">
        <v>0</v>
      </c>
      <c r="H112">
        <v>0</v>
      </c>
      <c r="J112" s="84" t="s">
        <v>146</v>
      </c>
      <c r="K112" s="28">
        <v>5</v>
      </c>
      <c r="L112" s="12">
        <v>60</v>
      </c>
      <c r="M112" s="12">
        <v>6.25</v>
      </c>
      <c r="N112" s="12">
        <v>4.4624999999999995</v>
      </c>
    </row>
    <row r="113" spans="1:14" ht="15.75" customHeight="1" x14ac:dyDescent="0.2">
      <c r="A113" s="120" t="s">
        <v>162</v>
      </c>
      <c r="B113" s="59">
        <v>15.618749999999999</v>
      </c>
      <c r="D113" s="79" t="s">
        <v>147</v>
      </c>
      <c r="E113" s="20">
        <v>0</v>
      </c>
      <c r="F113">
        <v>1</v>
      </c>
      <c r="G113">
        <v>0</v>
      </c>
      <c r="H113">
        <v>0</v>
      </c>
      <c r="J113" s="64" t="s">
        <v>159</v>
      </c>
      <c r="K113" s="28">
        <v>5</v>
      </c>
      <c r="L113" s="12">
        <v>60</v>
      </c>
      <c r="M113" s="12">
        <v>6.25</v>
      </c>
      <c r="N113" s="12">
        <v>4.4624999999999995</v>
      </c>
    </row>
    <row r="114" spans="1:14" ht="15.75" customHeight="1" x14ac:dyDescent="0.2">
      <c r="A114" s="123" t="s">
        <v>185</v>
      </c>
      <c r="B114" s="59">
        <v>7.8093749999999993</v>
      </c>
      <c r="D114" s="65" t="s">
        <v>155</v>
      </c>
      <c r="E114" s="20">
        <v>0</v>
      </c>
      <c r="F114">
        <v>1</v>
      </c>
      <c r="G114">
        <v>0</v>
      </c>
      <c r="H114">
        <v>0</v>
      </c>
      <c r="J114" s="84" t="s">
        <v>193</v>
      </c>
      <c r="K114" s="28">
        <v>5</v>
      </c>
      <c r="L114" s="12">
        <v>60</v>
      </c>
      <c r="M114" s="12">
        <v>6.25</v>
      </c>
      <c r="N114" s="12">
        <v>4.4624999999999995</v>
      </c>
    </row>
    <row r="115" spans="1:14" ht="15.75" customHeight="1" x14ac:dyDescent="0.2">
      <c r="A115" s="120" t="s">
        <v>156</v>
      </c>
      <c r="B115" s="59">
        <v>7.2515624999999995</v>
      </c>
      <c r="D115" s="53" t="s">
        <v>156</v>
      </c>
      <c r="E115" s="20">
        <v>0</v>
      </c>
      <c r="F115">
        <v>1</v>
      </c>
      <c r="G115">
        <v>0</v>
      </c>
      <c r="H115">
        <v>0</v>
      </c>
      <c r="J115" s="65" t="s">
        <v>143</v>
      </c>
      <c r="K115" s="28">
        <v>4</v>
      </c>
      <c r="L115" s="12">
        <v>61</v>
      </c>
      <c r="M115" s="12">
        <v>4.6875</v>
      </c>
      <c r="N115" s="12">
        <v>3.3468749999999998</v>
      </c>
    </row>
    <row r="116" spans="1:14" ht="15.75" customHeight="1" x14ac:dyDescent="0.2">
      <c r="A116" s="125" t="s">
        <v>147</v>
      </c>
      <c r="B116" s="59">
        <v>6.1359374999999998</v>
      </c>
      <c r="D116" s="64" t="s">
        <v>159</v>
      </c>
      <c r="E116" s="20">
        <v>0</v>
      </c>
      <c r="F116">
        <v>1</v>
      </c>
      <c r="G116">
        <v>0</v>
      </c>
      <c r="H116">
        <v>0</v>
      </c>
      <c r="J116" s="84" t="s">
        <v>154</v>
      </c>
      <c r="K116" s="28">
        <v>4</v>
      </c>
      <c r="L116" s="12">
        <v>61</v>
      </c>
      <c r="M116" s="12">
        <v>4.6875</v>
      </c>
      <c r="N116" s="12">
        <v>3.3468749999999998</v>
      </c>
    </row>
    <row r="117" spans="1:14" ht="15.75" customHeight="1" x14ac:dyDescent="0.2">
      <c r="A117" s="123" t="s">
        <v>167</v>
      </c>
      <c r="B117" s="59">
        <v>5.0203125000000002</v>
      </c>
      <c r="D117" s="33" t="s">
        <v>162</v>
      </c>
      <c r="E117" s="20">
        <v>0</v>
      </c>
      <c r="F117">
        <v>1</v>
      </c>
      <c r="G117">
        <v>0</v>
      </c>
      <c r="H117">
        <v>0</v>
      </c>
      <c r="J117" s="84" t="s">
        <v>169</v>
      </c>
      <c r="K117" s="28">
        <v>4</v>
      </c>
      <c r="L117" s="12">
        <v>61</v>
      </c>
      <c r="M117" s="12">
        <v>4.6875</v>
      </c>
      <c r="N117" s="12">
        <v>3.3468749999999998</v>
      </c>
    </row>
    <row r="118" spans="1:14" ht="15.75" customHeight="1" x14ac:dyDescent="0.2">
      <c r="A118" s="123" t="s">
        <v>186</v>
      </c>
      <c r="B118" s="59">
        <v>4.4624999999999995</v>
      </c>
      <c r="D118" s="79" t="s">
        <v>163</v>
      </c>
      <c r="E118" s="20">
        <v>0</v>
      </c>
      <c r="F118">
        <v>1</v>
      </c>
      <c r="G118">
        <v>0</v>
      </c>
      <c r="H118">
        <v>0</v>
      </c>
      <c r="J118" s="84" t="s">
        <v>170</v>
      </c>
      <c r="K118" s="28">
        <v>4</v>
      </c>
      <c r="L118" s="12">
        <v>61</v>
      </c>
      <c r="M118" s="12">
        <v>4.6875</v>
      </c>
      <c r="N118" s="12">
        <v>3.3468749999999998</v>
      </c>
    </row>
    <row r="119" spans="1:14" ht="15.75" customHeight="1" x14ac:dyDescent="0.2">
      <c r="A119" s="123" t="s">
        <v>159</v>
      </c>
      <c r="B119" s="59">
        <v>2.2312499999999997</v>
      </c>
      <c r="D119" s="62" t="s">
        <v>164</v>
      </c>
      <c r="E119" s="20">
        <v>0</v>
      </c>
      <c r="F119">
        <v>1</v>
      </c>
      <c r="G119">
        <v>0</v>
      </c>
      <c r="H119">
        <v>0</v>
      </c>
      <c r="J119" s="53" t="s">
        <v>18</v>
      </c>
      <c r="K119" s="28">
        <v>3</v>
      </c>
      <c r="L119" s="12">
        <v>62</v>
      </c>
      <c r="M119" s="12">
        <v>3.125</v>
      </c>
      <c r="N119" s="12">
        <v>2.2312499999999997</v>
      </c>
    </row>
    <row r="120" spans="1:14" ht="15.75" customHeight="1" x14ac:dyDescent="0.2">
      <c r="A120" s="124" t="s">
        <v>143</v>
      </c>
      <c r="B120" s="59">
        <v>1.6734374999999999</v>
      </c>
      <c r="D120" s="64" t="s">
        <v>167</v>
      </c>
      <c r="E120" s="20">
        <v>0</v>
      </c>
      <c r="F120">
        <v>1</v>
      </c>
      <c r="G120">
        <v>0</v>
      </c>
      <c r="H120">
        <v>0</v>
      </c>
      <c r="J120" s="84" t="s">
        <v>195</v>
      </c>
      <c r="K120" s="28">
        <v>3</v>
      </c>
      <c r="L120" s="12">
        <v>62</v>
      </c>
      <c r="M120" s="12">
        <v>3.125</v>
      </c>
      <c r="N120" s="12">
        <v>2.2312499999999997</v>
      </c>
    </row>
    <row r="121" spans="1:14" ht="15.75" customHeight="1" x14ac:dyDescent="0.2">
      <c r="A121" s="126" t="s">
        <v>169</v>
      </c>
      <c r="B121" s="59">
        <v>1.6734374999999999</v>
      </c>
      <c r="D121" s="84" t="s">
        <v>169</v>
      </c>
      <c r="E121" s="20">
        <v>0</v>
      </c>
      <c r="F121">
        <v>1</v>
      </c>
      <c r="G121">
        <v>0</v>
      </c>
      <c r="H121">
        <v>0</v>
      </c>
      <c r="J121" s="84" t="s">
        <v>152</v>
      </c>
      <c r="K121" s="28">
        <v>2</v>
      </c>
      <c r="L121" s="12">
        <v>63</v>
      </c>
      <c r="M121" s="12">
        <v>1.5625</v>
      </c>
      <c r="N121" s="12">
        <v>1.1156249999999999</v>
      </c>
    </row>
    <row r="122" spans="1:14" ht="15.75" customHeight="1" x14ac:dyDescent="0.2">
      <c r="A122" s="120" t="s">
        <v>18</v>
      </c>
      <c r="B122" s="59">
        <v>1.1156249999999999</v>
      </c>
      <c r="D122" s="64" t="s">
        <v>185</v>
      </c>
      <c r="E122" s="20">
        <v>0</v>
      </c>
      <c r="F122">
        <v>1</v>
      </c>
      <c r="G122">
        <v>0</v>
      </c>
      <c r="H122">
        <v>0</v>
      </c>
      <c r="J122" s="65" t="s">
        <v>155</v>
      </c>
      <c r="K122" s="28">
        <v>2</v>
      </c>
      <c r="L122" s="12">
        <v>63</v>
      </c>
      <c r="M122" s="12">
        <v>1.5625</v>
      </c>
      <c r="N122" s="12">
        <v>1.1156249999999999</v>
      </c>
    </row>
    <row r="123" spans="1:14" ht="15.75" customHeight="1" x14ac:dyDescent="0.2">
      <c r="A123" s="124" t="s">
        <v>155</v>
      </c>
      <c r="B123" s="59">
        <v>0.55781249999999993</v>
      </c>
      <c r="D123" s="64" t="s">
        <v>186</v>
      </c>
      <c r="E123" s="20">
        <v>0</v>
      </c>
      <c r="F123">
        <v>1</v>
      </c>
      <c r="G123">
        <v>0</v>
      </c>
      <c r="H123">
        <v>0</v>
      </c>
      <c r="J123" s="65" t="s">
        <v>148</v>
      </c>
      <c r="K123" s="28">
        <v>1</v>
      </c>
      <c r="L123" s="12">
        <v>64</v>
      </c>
      <c r="M123" s="12">
        <v>0</v>
      </c>
      <c r="N123" s="12">
        <v>0</v>
      </c>
    </row>
    <row r="124" spans="1:14" ht="15.75" customHeight="1" x14ac:dyDescent="0.2">
      <c r="B124" s="12"/>
    </row>
    <row r="125" spans="1:14" ht="15.75" customHeight="1" x14ac:dyDescent="0.2">
      <c r="B125" s="12"/>
    </row>
    <row r="126" spans="1:14" ht="15.75" customHeight="1" x14ac:dyDescent="0.2">
      <c r="B126" s="12"/>
    </row>
    <row r="127" spans="1:14" ht="15.75" customHeight="1" x14ac:dyDescent="0.2">
      <c r="B127" s="12"/>
    </row>
    <row r="128" spans="1:14" ht="15.75" customHeight="1" x14ac:dyDescent="0.2">
      <c r="B128" s="12"/>
    </row>
    <row r="129" spans="2:2" ht="15.75" customHeight="1" x14ac:dyDescent="0.2">
      <c r="B129" s="12"/>
    </row>
    <row r="130" spans="2:2" ht="15.75" customHeight="1" x14ac:dyDescent="0.2">
      <c r="B130" s="12"/>
    </row>
    <row r="131" spans="2:2" ht="15.75" customHeight="1" x14ac:dyDescent="0.2">
      <c r="B131" s="12"/>
    </row>
    <row r="132" spans="2:2" ht="15.75" customHeight="1" x14ac:dyDescent="0.2">
      <c r="B132" s="12"/>
    </row>
    <row r="133" spans="2:2" ht="15.75" customHeight="1" x14ac:dyDescent="0.2">
      <c r="B133" s="12"/>
    </row>
    <row r="134" spans="2:2" ht="15.75" customHeight="1" x14ac:dyDescent="0.2">
      <c r="B134" s="12"/>
    </row>
    <row r="135" spans="2:2" ht="15.75" customHeight="1" x14ac:dyDescent="0.2">
      <c r="B135" s="12"/>
    </row>
    <row r="136" spans="2:2" ht="15.75" customHeight="1" x14ac:dyDescent="0.2">
      <c r="B136" s="12"/>
    </row>
    <row r="137" spans="2:2" ht="15.75" customHeight="1" x14ac:dyDescent="0.2">
      <c r="B137" s="12"/>
    </row>
    <row r="138" spans="2:2" ht="15.75" customHeight="1" x14ac:dyDescent="0.2">
      <c r="B138" s="12"/>
    </row>
    <row r="139" spans="2:2" ht="15.75" customHeight="1" x14ac:dyDescent="0.2">
      <c r="B139" s="12"/>
    </row>
    <row r="140" spans="2:2" ht="15.75" customHeight="1" x14ac:dyDescent="0.2">
      <c r="B140" s="12"/>
    </row>
    <row r="141" spans="2:2" ht="15.75" customHeight="1" x14ac:dyDescent="0.2">
      <c r="B141" s="12"/>
    </row>
    <row r="142" spans="2:2" ht="15.75" customHeight="1" x14ac:dyDescent="0.2">
      <c r="B142" s="12"/>
    </row>
    <row r="143" spans="2:2" ht="15.75" customHeight="1" x14ac:dyDescent="0.2">
      <c r="B143" s="12"/>
    </row>
    <row r="144" spans="2:2" ht="15.75" customHeight="1" x14ac:dyDescent="0.2">
      <c r="B144" s="12"/>
    </row>
    <row r="145" spans="2:2" ht="15.75" customHeight="1" x14ac:dyDescent="0.2">
      <c r="B145" s="12"/>
    </row>
    <row r="146" spans="2:2" ht="15.75" customHeight="1" x14ac:dyDescent="0.2">
      <c r="B146" s="12"/>
    </row>
    <row r="147" spans="2:2" ht="15.75" customHeight="1" x14ac:dyDescent="0.2">
      <c r="B147" s="12"/>
    </row>
    <row r="148" spans="2:2" ht="15.75" customHeight="1" x14ac:dyDescent="0.2">
      <c r="B148" s="12"/>
    </row>
    <row r="149" spans="2:2" ht="15.75" customHeight="1" x14ac:dyDescent="0.2">
      <c r="B149" s="12"/>
    </row>
    <row r="150" spans="2:2" ht="15.75" customHeight="1" x14ac:dyDescent="0.2">
      <c r="B150" s="12"/>
    </row>
    <row r="151" spans="2:2" ht="15.75" customHeight="1" x14ac:dyDescent="0.2">
      <c r="B151" s="12"/>
    </row>
    <row r="152" spans="2:2" ht="15.75" customHeight="1" x14ac:dyDescent="0.2">
      <c r="B152" s="12"/>
    </row>
    <row r="153" spans="2:2" ht="15.75" customHeight="1" x14ac:dyDescent="0.2">
      <c r="B153" s="12"/>
    </row>
    <row r="154" spans="2:2" ht="15.75" customHeight="1" x14ac:dyDescent="0.2">
      <c r="B154" s="12"/>
    </row>
    <row r="155" spans="2:2" ht="15.75" customHeight="1" x14ac:dyDescent="0.2">
      <c r="B155" s="12"/>
    </row>
    <row r="156" spans="2:2" ht="15.75" customHeight="1" x14ac:dyDescent="0.2">
      <c r="B156" s="12"/>
    </row>
    <row r="157" spans="2:2" ht="15.75" customHeight="1" x14ac:dyDescent="0.2">
      <c r="B157" s="12"/>
    </row>
    <row r="158" spans="2:2" ht="15.75" customHeight="1" x14ac:dyDescent="0.2">
      <c r="B158" s="12"/>
    </row>
    <row r="159" spans="2:2" ht="15.75" customHeight="1" x14ac:dyDescent="0.2">
      <c r="B159" s="12"/>
    </row>
    <row r="160" spans="2:2" ht="15.75" customHeight="1" x14ac:dyDescent="0.2">
      <c r="B160" s="12"/>
    </row>
    <row r="161" spans="2:2" ht="15.75" customHeight="1" x14ac:dyDescent="0.2">
      <c r="B161" s="12"/>
    </row>
    <row r="162" spans="2:2" ht="15.75" customHeight="1" x14ac:dyDescent="0.2">
      <c r="B162" s="12"/>
    </row>
    <row r="163" spans="2:2" ht="15.75" customHeight="1" x14ac:dyDescent="0.2">
      <c r="B163" s="12"/>
    </row>
    <row r="164" spans="2:2" ht="15.75" customHeight="1" x14ac:dyDescent="0.2">
      <c r="B164" s="12"/>
    </row>
    <row r="165" spans="2:2" ht="15.75" customHeight="1" x14ac:dyDescent="0.2">
      <c r="B165" s="12"/>
    </row>
    <row r="166" spans="2:2" ht="15.75" customHeight="1" x14ac:dyDescent="0.2">
      <c r="B166" s="12"/>
    </row>
    <row r="167" spans="2:2" ht="15.75" customHeight="1" x14ac:dyDescent="0.2">
      <c r="B167" s="12"/>
    </row>
    <row r="168" spans="2:2" ht="15.75" customHeight="1" x14ac:dyDescent="0.2">
      <c r="B168" s="12"/>
    </row>
    <row r="169" spans="2:2" ht="15.75" customHeight="1" x14ac:dyDescent="0.2">
      <c r="B169" s="12"/>
    </row>
    <row r="170" spans="2:2" ht="15.75" customHeight="1" x14ac:dyDescent="0.2">
      <c r="B170" s="12"/>
    </row>
    <row r="171" spans="2:2" ht="15.75" customHeight="1" x14ac:dyDescent="0.2">
      <c r="B171" s="12"/>
    </row>
    <row r="172" spans="2:2" ht="15.75" customHeight="1" x14ac:dyDescent="0.2">
      <c r="B172" s="12"/>
    </row>
    <row r="173" spans="2:2" ht="15.75" customHeight="1" x14ac:dyDescent="0.2">
      <c r="B173" s="12"/>
    </row>
    <row r="174" spans="2:2" ht="15.75" customHeight="1" x14ac:dyDescent="0.2">
      <c r="B174" s="12"/>
    </row>
    <row r="175" spans="2:2" ht="15.75" customHeight="1" x14ac:dyDescent="0.2">
      <c r="B175" s="12"/>
    </row>
    <row r="176" spans="2:2" ht="15.75" customHeight="1" x14ac:dyDescent="0.2">
      <c r="B176" s="12"/>
    </row>
    <row r="177" spans="2:2" ht="15.75" customHeight="1" x14ac:dyDescent="0.2">
      <c r="B177" s="12"/>
    </row>
    <row r="178" spans="2:2" ht="15.75" customHeight="1" x14ac:dyDescent="0.2">
      <c r="B178" s="12"/>
    </row>
    <row r="179" spans="2:2" ht="15.75" customHeight="1" x14ac:dyDescent="0.2">
      <c r="B179" s="12"/>
    </row>
    <row r="180" spans="2:2" ht="15.75" customHeight="1" x14ac:dyDescent="0.2">
      <c r="B180" s="12"/>
    </row>
    <row r="181" spans="2:2" ht="15.75" customHeight="1" x14ac:dyDescent="0.2">
      <c r="B181" s="12"/>
    </row>
    <row r="182" spans="2:2" ht="15.75" customHeight="1" x14ac:dyDescent="0.2">
      <c r="B182" s="12"/>
    </row>
    <row r="183" spans="2:2" ht="15.75" customHeight="1" x14ac:dyDescent="0.2">
      <c r="B183" s="12"/>
    </row>
    <row r="184" spans="2:2" ht="15.75" customHeight="1" x14ac:dyDescent="0.2">
      <c r="B184" s="12"/>
    </row>
    <row r="185" spans="2:2" ht="15.75" customHeight="1" x14ac:dyDescent="0.2">
      <c r="B185" s="12"/>
    </row>
    <row r="186" spans="2:2" ht="15.75" customHeight="1" x14ac:dyDescent="0.2">
      <c r="B186" s="12"/>
    </row>
    <row r="187" spans="2:2" ht="15.75" customHeight="1" x14ac:dyDescent="0.2">
      <c r="B187" s="12"/>
    </row>
    <row r="188" spans="2:2" ht="15.75" customHeight="1" x14ac:dyDescent="0.2">
      <c r="B188" s="12"/>
    </row>
    <row r="189" spans="2:2" ht="15.75" customHeight="1" x14ac:dyDescent="0.2">
      <c r="B189" s="12"/>
    </row>
    <row r="190" spans="2:2" ht="15.75" customHeight="1" x14ac:dyDescent="0.2">
      <c r="B190" s="12"/>
    </row>
    <row r="191" spans="2:2" ht="15.75" customHeight="1" x14ac:dyDescent="0.2">
      <c r="B191" s="12"/>
    </row>
    <row r="192" spans="2:2" ht="15.75" customHeight="1" x14ac:dyDescent="0.2">
      <c r="B192" s="12"/>
    </row>
    <row r="193" spans="2:2" ht="15.75" customHeight="1" x14ac:dyDescent="0.2">
      <c r="B193" s="12"/>
    </row>
    <row r="194" spans="2:2" ht="15.75" customHeight="1" x14ac:dyDescent="0.2">
      <c r="B194" s="12"/>
    </row>
    <row r="195" spans="2:2" ht="15.75" customHeight="1" x14ac:dyDescent="0.2">
      <c r="B195" s="12"/>
    </row>
    <row r="196" spans="2:2" ht="15.75" customHeight="1" x14ac:dyDescent="0.2">
      <c r="B196" s="12"/>
    </row>
    <row r="197" spans="2:2" ht="15.75" customHeight="1" x14ac:dyDescent="0.2">
      <c r="B197" s="12"/>
    </row>
    <row r="198" spans="2:2" ht="15.75" customHeight="1" x14ac:dyDescent="0.2">
      <c r="B198" s="12"/>
    </row>
    <row r="199" spans="2:2" ht="15.75" customHeight="1" x14ac:dyDescent="0.2">
      <c r="B199" s="12"/>
    </row>
    <row r="200" spans="2:2" ht="15.75" customHeight="1" x14ac:dyDescent="0.2">
      <c r="B200" s="12"/>
    </row>
    <row r="201" spans="2:2" ht="15.75" customHeight="1" x14ac:dyDescent="0.2">
      <c r="B201" s="12"/>
    </row>
    <row r="202" spans="2:2" ht="15.75" customHeight="1" x14ac:dyDescent="0.2">
      <c r="B202" s="12"/>
    </row>
    <row r="203" spans="2:2" ht="15.75" customHeight="1" x14ac:dyDescent="0.2">
      <c r="B203" s="12"/>
    </row>
    <row r="204" spans="2:2" ht="15.75" customHeight="1" x14ac:dyDescent="0.2">
      <c r="B204" s="12"/>
    </row>
    <row r="205" spans="2:2" ht="15.75" customHeight="1" x14ac:dyDescent="0.2">
      <c r="B205" s="12"/>
    </row>
    <row r="206" spans="2:2" ht="15.75" customHeight="1" x14ac:dyDescent="0.2">
      <c r="B206" s="12"/>
    </row>
    <row r="207" spans="2:2" ht="15.75" customHeight="1" x14ac:dyDescent="0.2">
      <c r="B207" s="12"/>
    </row>
    <row r="208" spans="2:2" ht="15.75" customHeight="1" x14ac:dyDescent="0.2">
      <c r="B208" s="12"/>
    </row>
    <row r="209" spans="2:2" ht="15.75" customHeight="1" x14ac:dyDescent="0.2">
      <c r="B209" s="12"/>
    </row>
    <row r="210" spans="2:2" ht="15.75" customHeight="1" x14ac:dyDescent="0.2">
      <c r="B210" s="12"/>
    </row>
    <row r="211" spans="2:2" ht="15.75" customHeight="1" x14ac:dyDescent="0.2">
      <c r="B211" s="12"/>
    </row>
    <row r="212" spans="2:2" ht="15.75" customHeight="1" x14ac:dyDescent="0.2">
      <c r="B212" s="12"/>
    </row>
    <row r="213" spans="2:2" ht="15.75" customHeight="1" x14ac:dyDescent="0.2">
      <c r="B213" s="12"/>
    </row>
    <row r="214" spans="2:2" ht="15.75" customHeight="1" x14ac:dyDescent="0.2">
      <c r="B214" s="12"/>
    </row>
    <row r="215" spans="2:2" ht="15.75" customHeight="1" x14ac:dyDescent="0.2">
      <c r="B215" s="12"/>
    </row>
    <row r="216" spans="2:2" ht="15.75" customHeight="1" x14ac:dyDescent="0.2">
      <c r="B216" s="12"/>
    </row>
    <row r="217" spans="2:2" ht="15.75" customHeight="1" x14ac:dyDescent="0.2">
      <c r="B217" s="12"/>
    </row>
    <row r="218" spans="2:2" ht="15.75" customHeight="1" x14ac:dyDescent="0.2">
      <c r="B218" s="12"/>
    </row>
    <row r="219" spans="2:2" ht="15.75" customHeight="1" x14ac:dyDescent="0.2">
      <c r="B219" s="12"/>
    </row>
    <row r="220" spans="2:2" ht="15.75" customHeight="1" x14ac:dyDescent="0.2">
      <c r="B220" s="12"/>
    </row>
    <row r="221" spans="2:2" ht="15.75" customHeight="1" x14ac:dyDescent="0.2">
      <c r="B221" s="12"/>
    </row>
    <row r="222" spans="2:2" ht="15.75" customHeight="1" x14ac:dyDescent="0.2">
      <c r="B222" s="12"/>
    </row>
    <row r="223" spans="2:2" ht="15.75" customHeight="1" x14ac:dyDescent="0.2">
      <c r="B223" s="12"/>
    </row>
    <row r="224" spans="2:2" ht="15.75" customHeight="1" x14ac:dyDescent="0.2">
      <c r="B224" s="12"/>
    </row>
    <row r="225" spans="2:2" ht="15.75" customHeight="1" x14ac:dyDescent="0.2">
      <c r="B225" s="12"/>
    </row>
    <row r="226" spans="2:2" ht="15.75" customHeight="1" x14ac:dyDescent="0.2">
      <c r="B226" s="12"/>
    </row>
    <row r="227" spans="2:2" ht="15.75" customHeight="1" x14ac:dyDescent="0.2">
      <c r="B227" s="12"/>
    </row>
    <row r="228" spans="2:2" ht="15.75" customHeight="1" x14ac:dyDescent="0.2">
      <c r="B228" s="12"/>
    </row>
    <row r="229" spans="2:2" ht="15.75" customHeight="1" x14ac:dyDescent="0.2">
      <c r="B229" s="12"/>
    </row>
    <row r="230" spans="2:2" ht="15.75" customHeight="1" x14ac:dyDescent="0.2">
      <c r="B230" s="12"/>
    </row>
    <row r="231" spans="2:2" ht="15.75" customHeight="1" x14ac:dyDescent="0.2">
      <c r="B231" s="12"/>
    </row>
    <row r="232" spans="2:2" ht="15.75" customHeight="1" x14ac:dyDescent="0.2">
      <c r="B232" s="12"/>
    </row>
    <row r="233" spans="2:2" ht="15.75" customHeight="1" x14ac:dyDescent="0.2">
      <c r="B233" s="12"/>
    </row>
    <row r="234" spans="2:2" ht="15.75" customHeight="1" x14ac:dyDescent="0.2">
      <c r="B234" s="12"/>
    </row>
    <row r="235" spans="2:2" ht="15.75" customHeight="1" x14ac:dyDescent="0.2">
      <c r="B235" s="12"/>
    </row>
    <row r="236" spans="2:2" ht="15.75" customHeight="1" x14ac:dyDescent="0.2">
      <c r="B236" s="12"/>
    </row>
    <row r="237" spans="2:2" ht="15.75" customHeight="1" x14ac:dyDescent="0.2">
      <c r="B237" s="12"/>
    </row>
    <row r="238" spans="2:2" ht="15.75" customHeight="1" x14ac:dyDescent="0.2">
      <c r="B238" s="12"/>
    </row>
    <row r="239" spans="2:2" ht="15.75" customHeight="1" x14ac:dyDescent="0.2">
      <c r="B239" s="12"/>
    </row>
    <row r="240" spans="2:2" ht="15.75" customHeight="1" x14ac:dyDescent="0.2">
      <c r="B240" s="12"/>
    </row>
    <row r="241" spans="2:2" ht="15.75" customHeight="1" x14ac:dyDescent="0.2">
      <c r="B241" s="12"/>
    </row>
    <row r="242" spans="2:2" ht="15.75" customHeight="1" x14ac:dyDescent="0.2">
      <c r="B242" s="12"/>
    </row>
    <row r="243" spans="2:2" ht="15.75" customHeight="1" x14ac:dyDescent="0.2">
      <c r="B243" s="12"/>
    </row>
    <row r="244" spans="2:2" ht="15.75" customHeight="1" x14ac:dyDescent="0.2">
      <c r="B244" s="12"/>
    </row>
    <row r="245" spans="2:2" ht="15.75" customHeight="1" x14ac:dyDescent="0.2">
      <c r="B245" s="12"/>
    </row>
    <row r="246" spans="2:2" ht="15.75" customHeight="1" x14ac:dyDescent="0.2">
      <c r="B246" s="12"/>
    </row>
    <row r="247" spans="2:2" ht="15.75" customHeight="1" x14ac:dyDescent="0.2">
      <c r="B247" s="12"/>
    </row>
    <row r="248" spans="2:2" ht="15.75" customHeight="1" x14ac:dyDescent="0.2">
      <c r="B248" s="12"/>
    </row>
    <row r="249" spans="2:2" ht="15.75" customHeight="1" x14ac:dyDescent="0.2">
      <c r="B249" s="12"/>
    </row>
    <row r="250" spans="2:2" ht="15.75" customHeight="1" x14ac:dyDescent="0.2">
      <c r="B250" s="12"/>
    </row>
    <row r="251" spans="2:2" ht="15.75" customHeight="1" x14ac:dyDescent="0.2">
      <c r="B251" s="12"/>
    </row>
    <row r="252" spans="2:2" ht="15.75" customHeight="1" x14ac:dyDescent="0.2">
      <c r="B252" s="12"/>
    </row>
    <row r="253" spans="2:2" ht="15.75" customHeight="1" x14ac:dyDescent="0.2">
      <c r="B253" s="12"/>
    </row>
    <row r="254" spans="2:2" ht="15.75" customHeight="1" x14ac:dyDescent="0.2">
      <c r="B254" s="12"/>
    </row>
    <row r="255" spans="2:2" ht="15.75" customHeight="1" x14ac:dyDescent="0.2">
      <c r="B255" s="12"/>
    </row>
    <row r="256" spans="2:2" ht="15.75" customHeight="1" x14ac:dyDescent="0.2">
      <c r="B256" s="12"/>
    </row>
    <row r="257" spans="2:2" ht="15.75" customHeight="1" x14ac:dyDescent="0.2">
      <c r="B257" s="12"/>
    </row>
    <row r="258" spans="2:2" ht="15.75" customHeight="1" x14ac:dyDescent="0.2">
      <c r="B258" s="12"/>
    </row>
    <row r="259" spans="2:2" ht="15.75" customHeight="1" x14ac:dyDescent="0.2">
      <c r="B259" s="12"/>
    </row>
    <row r="260" spans="2:2" ht="15.75" customHeight="1" x14ac:dyDescent="0.2">
      <c r="B260" s="12"/>
    </row>
    <row r="261" spans="2:2" ht="15.75" customHeight="1" x14ac:dyDescent="0.2">
      <c r="B261" s="12"/>
    </row>
    <row r="262" spans="2:2" ht="15.75" customHeight="1" x14ac:dyDescent="0.2">
      <c r="B262" s="12"/>
    </row>
    <row r="263" spans="2:2" ht="15.75" customHeight="1" x14ac:dyDescent="0.2">
      <c r="B263" s="12"/>
    </row>
    <row r="264" spans="2:2" ht="15.75" customHeight="1" x14ac:dyDescent="0.2">
      <c r="B264" s="12"/>
    </row>
    <row r="265" spans="2:2" ht="15.75" customHeight="1" x14ac:dyDescent="0.2">
      <c r="B265" s="12"/>
    </row>
    <row r="266" spans="2:2" ht="15.75" customHeight="1" x14ac:dyDescent="0.2">
      <c r="B266" s="12"/>
    </row>
    <row r="267" spans="2:2" ht="15.75" customHeight="1" x14ac:dyDescent="0.2">
      <c r="B267" s="12"/>
    </row>
    <row r="268" spans="2:2" ht="15.75" customHeight="1" x14ac:dyDescent="0.2">
      <c r="B268" s="12"/>
    </row>
    <row r="269" spans="2:2" ht="15.75" customHeight="1" x14ac:dyDescent="0.2">
      <c r="B269" s="12"/>
    </row>
    <row r="270" spans="2:2" ht="15.75" customHeight="1" x14ac:dyDescent="0.2">
      <c r="B270" s="12"/>
    </row>
    <row r="271" spans="2:2" ht="15.75" customHeight="1" x14ac:dyDescent="0.2">
      <c r="B271" s="12"/>
    </row>
    <row r="272" spans="2:2" ht="15.75" customHeight="1" x14ac:dyDescent="0.2">
      <c r="B272" s="12"/>
    </row>
    <row r="273" spans="2:2" ht="15.75" customHeight="1" x14ac:dyDescent="0.2">
      <c r="B273" s="12"/>
    </row>
    <row r="274" spans="2:2" ht="15.75" customHeight="1" x14ac:dyDescent="0.2">
      <c r="B274" s="12"/>
    </row>
    <row r="275" spans="2:2" ht="15.75" customHeight="1" x14ac:dyDescent="0.2">
      <c r="B275" s="12"/>
    </row>
    <row r="276" spans="2:2" ht="15.75" customHeight="1" x14ac:dyDescent="0.2">
      <c r="B276" s="12"/>
    </row>
    <row r="277" spans="2:2" ht="15.75" customHeight="1" x14ac:dyDescent="0.2">
      <c r="B277" s="12"/>
    </row>
    <row r="278" spans="2:2" ht="15.75" customHeight="1" x14ac:dyDescent="0.2">
      <c r="B278" s="12"/>
    </row>
    <row r="279" spans="2:2" ht="15.75" customHeight="1" x14ac:dyDescent="0.2">
      <c r="B279" s="12"/>
    </row>
    <row r="280" spans="2:2" ht="15.75" customHeight="1" x14ac:dyDescent="0.2">
      <c r="B280" s="12"/>
    </row>
    <row r="281" spans="2:2" ht="15.75" customHeight="1" x14ac:dyDescent="0.2">
      <c r="B281" s="12"/>
    </row>
    <row r="282" spans="2:2" ht="15.75" customHeight="1" x14ac:dyDescent="0.2">
      <c r="B282" s="12"/>
    </row>
    <row r="283" spans="2:2" ht="15.75" customHeight="1" x14ac:dyDescent="0.2">
      <c r="B283" s="12"/>
    </row>
    <row r="284" spans="2:2" ht="15.75" customHeight="1" x14ac:dyDescent="0.2">
      <c r="B284" s="12"/>
    </row>
    <row r="285" spans="2:2" ht="15.75" customHeight="1" x14ac:dyDescent="0.2">
      <c r="B285" s="12"/>
    </row>
    <row r="286" spans="2:2" ht="15.75" customHeight="1" x14ac:dyDescent="0.2">
      <c r="B286" s="12"/>
    </row>
    <row r="287" spans="2:2" ht="15.75" customHeight="1" x14ac:dyDescent="0.2">
      <c r="B287" s="12"/>
    </row>
    <row r="288" spans="2:2" ht="15.75" customHeight="1" x14ac:dyDescent="0.2">
      <c r="B288" s="12"/>
    </row>
    <row r="289" spans="2:2" ht="15.75" customHeight="1" x14ac:dyDescent="0.2">
      <c r="B289" s="12"/>
    </row>
    <row r="290" spans="2:2" ht="15.75" customHeight="1" x14ac:dyDescent="0.2">
      <c r="B290" s="12"/>
    </row>
    <row r="291" spans="2:2" ht="15.75" customHeight="1" x14ac:dyDescent="0.2">
      <c r="B291" s="12"/>
    </row>
    <row r="292" spans="2:2" ht="15.75" customHeight="1" x14ac:dyDescent="0.2">
      <c r="B292" s="12"/>
    </row>
    <row r="293" spans="2:2" ht="15.75" customHeight="1" x14ac:dyDescent="0.2">
      <c r="B293" s="12"/>
    </row>
    <row r="294" spans="2:2" ht="15.75" customHeight="1" x14ac:dyDescent="0.2">
      <c r="B294" s="12"/>
    </row>
    <row r="295" spans="2:2" ht="15.75" customHeight="1" x14ac:dyDescent="0.2">
      <c r="B295" s="12"/>
    </row>
    <row r="296" spans="2:2" ht="15.75" customHeight="1" x14ac:dyDescent="0.2">
      <c r="B296" s="12"/>
    </row>
    <row r="297" spans="2:2" ht="15.75" customHeight="1" x14ac:dyDescent="0.2">
      <c r="B297" s="12"/>
    </row>
    <row r="298" spans="2:2" ht="15.75" customHeight="1" x14ac:dyDescent="0.2">
      <c r="B298" s="12"/>
    </row>
    <row r="299" spans="2:2" ht="15.75" customHeight="1" x14ac:dyDescent="0.2">
      <c r="B299" s="12"/>
    </row>
    <row r="300" spans="2:2" ht="15.75" customHeight="1" x14ac:dyDescent="0.2">
      <c r="B300" s="12"/>
    </row>
    <row r="301" spans="2:2" ht="15.75" customHeight="1" x14ac:dyDescent="0.2">
      <c r="B301" s="12"/>
    </row>
    <row r="302" spans="2:2" ht="15.75" customHeight="1" x14ac:dyDescent="0.2">
      <c r="B302" s="12"/>
    </row>
    <row r="303" spans="2:2" ht="15.75" customHeight="1" x14ac:dyDescent="0.2">
      <c r="B303" s="12"/>
    </row>
    <row r="304" spans="2:2" ht="15.75" customHeight="1" x14ac:dyDescent="0.2">
      <c r="B304" s="12"/>
    </row>
    <row r="305" spans="2:2" ht="15.75" customHeight="1" x14ac:dyDescent="0.2">
      <c r="B305" s="12"/>
    </row>
    <row r="306" spans="2:2" ht="15.75" customHeight="1" x14ac:dyDescent="0.2">
      <c r="B306" s="12"/>
    </row>
    <row r="307" spans="2:2" ht="15.75" customHeight="1" x14ac:dyDescent="0.2">
      <c r="B307" s="12"/>
    </row>
    <row r="308" spans="2:2" ht="15.75" customHeight="1" x14ac:dyDescent="0.2">
      <c r="B308" s="12"/>
    </row>
    <row r="309" spans="2:2" ht="15.75" customHeight="1" x14ac:dyDescent="0.2">
      <c r="B309" s="12"/>
    </row>
    <row r="310" spans="2:2" ht="15.75" customHeight="1" x14ac:dyDescent="0.2">
      <c r="B310" s="12"/>
    </row>
    <row r="311" spans="2:2" ht="15.75" customHeight="1" x14ac:dyDescent="0.2">
      <c r="B311" s="12"/>
    </row>
    <row r="312" spans="2:2" ht="15.75" customHeight="1" x14ac:dyDescent="0.2">
      <c r="B312" s="12"/>
    </row>
    <row r="313" spans="2:2" ht="15.75" customHeight="1" x14ac:dyDescent="0.2">
      <c r="B313" s="12"/>
    </row>
    <row r="314" spans="2:2" ht="15.75" customHeight="1" x14ac:dyDescent="0.2">
      <c r="B314" s="12"/>
    </row>
    <row r="315" spans="2:2" ht="15.75" customHeight="1" x14ac:dyDescent="0.2">
      <c r="B315" s="12"/>
    </row>
    <row r="316" spans="2:2" ht="15.75" customHeight="1" x14ac:dyDescent="0.2">
      <c r="B316" s="12"/>
    </row>
    <row r="317" spans="2:2" ht="15.75" customHeight="1" x14ac:dyDescent="0.2">
      <c r="B317" s="12"/>
    </row>
    <row r="318" spans="2:2" ht="15.75" customHeight="1" x14ac:dyDescent="0.2">
      <c r="B318" s="12"/>
    </row>
    <row r="319" spans="2:2" ht="15.75" customHeight="1" x14ac:dyDescent="0.2">
      <c r="B319" s="12"/>
    </row>
    <row r="320" spans="2:2" ht="15.75" customHeight="1" x14ac:dyDescent="0.2">
      <c r="B320" s="12"/>
    </row>
    <row r="321" spans="2:2" ht="15.75" customHeight="1" x14ac:dyDescent="0.2">
      <c r="B321" s="12"/>
    </row>
    <row r="322" spans="2:2" ht="15.75" customHeight="1" x14ac:dyDescent="0.2">
      <c r="B322" s="12"/>
    </row>
    <row r="323" spans="2:2" ht="15.75" customHeight="1" x14ac:dyDescent="0.2">
      <c r="B323" s="12"/>
    </row>
    <row r="324" spans="2:2" ht="15.75" customHeight="1" x14ac:dyDescent="0.2">
      <c r="B324" s="12"/>
    </row>
    <row r="325" spans="2:2" ht="15.75" customHeight="1" x14ac:dyDescent="0.2">
      <c r="B325" s="12"/>
    </row>
    <row r="326" spans="2:2" ht="15.75" customHeight="1" x14ac:dyDescent="0.2">
      <c r="B326" s="12"/>
    </row>
    <row r="327" spans="2:2" ht="15.75" customHeight="1" x14ac:dyDescent="0.2">
      <c r="B327" s="12"/>
    </row>
    <row r="328" spans="2:2" ht="15.75" customHeight="1" x14ac:dyDescent="0.2">
      <c r="B328" s="12"/>
    </row>
    <row r="329" spans="2:2" ht="15.75" customHeight="1" x14ac:dyDescent="0.2">
      <c r="B329" s="12"/>
    </row>
    <row r="330" spans="2:2" ht="15.75" customHeight="1" x14ac:dyDescent="0.2">
      <c r="B330" s="12"/>
    </row>
    <row r="331" spans="2:2" ht="15.75" customHeight="1" x14ac:dyDescent="0.2">
      <c r="B331" s="12"/>
    </row>
    <row r="332" spans="2:2" ht="15.75" customHeight="1" x14ac:dyDescent="0.2">
      <c r="B332" s="12"/>
    </row>
    <row r="333" spans="2:2" ht="15.75" customHeight="1" x14ac:dyDescent="0.2">
      <c r="B333" s="12"/>
    </row>
    <row r="334" spans="2:2" ht="15.75" customHeight="1" x14ac:dyDescent="0.2">
      <c r="B334" s="12"/>
    </row>
    <row r="335" spans="2:2" ht="15.75" customHeight="1" x14ac:dyDescent="0.2">
      <c r="B335" s="12"/>
    </row>
    <row r="336" spans="2:2" ht="15.75" customHeight="1" x14ac:dyDescent="0.2">
      <c r="B336" s="12"/>
    </row>
    <row r="337" spans="2:2" ht="15.75" customHeight="1" x14ac:dyDescent="0.2">
      <c r="B337" s="12"/>
    </row>
    <row r="338" spans="2:2" ht="15.75" customHeight="1" x14ac:dyDescent="0.2">
      <c r="B338" s="12"/>
    </row>
    <row r="339" spans="2:2" ht="15.75" customHeight="1" x14ac:dyDescent="0.2">
      <c r="B339" s="12"/>
    </row>
    <row r="340" spans="2:2" ht="15.75" customHeight="1" x14ac:dyDescent="0.2">
      <c r="B340" s="12"/>
    </row>
    <row r="341" spans="2:2" ht="15.75" customHeight="1" x14ac:dyDescent="0.2">
      <c r="B341" s="12"/>
    </row>
    <row r="342" spans="2:2" ht="15.75" customHeight="1" x14ac:dyDescent="0.2">
      <c r="B342" s="12"/>
    </row>
    <row r="343" spans="2:2" ht="15.75" customHeight="1" x14ac:dyDescent="0.2">
      <c r="B343" s="12"/>
    </row>
    <row r="344" spans="2:2" ht="15.75" customHeight="1" x14ac:dyDescent="0.2">
      <c r="B344" s="12"/>
    </row>
    <row r="345" spans="2:2" ht="15.75" customHeight="1" x14ac:dyDescent="0.2">
      <c r="B345" s="12"/>
    </row>
    <row r="346" spans="2:2" ht="15.75" customHeight="1" x14ac:dyDescent="0.2">
      <c r="B346" s="12"/>
    </row>
    <row r="347" spans="2:2" ht="15.75" customHeight="1" x14ac:dyDescent="0.2">
      <c r="B347" s="12"/>
    </row>
    <row r="348" spans="2:2" ht="15.75" customHeight="1" x14ac:dyDescent="0.2">
      <c r="B348" s="12"/>
    </row>
    <row r="349" spans="2:2" ht="15.75" customHeight="1" x14ac:dyDescent="0.2">
      <c r="B349" s="12"/>
    </row>
    <row r="350" spans="2:2" ht="15.75" customHeight="1" x14ac:dyDescent="0.2">
      <c r="B350" s="12"/>
    </row>
    <row r="351" spans="2:2" ht="15.75" customHeight="1" x14ac:dyDescent="0.2">
      <c r="B351" s="12"/>
    </row>
    <row r="352" spans="2:2" ht="15.75" customHeight="1" x14ac:dyDescent="0.2">
      <c r="B352" s="12"/>
    </row>
    <row r="353" spans="2:2" ht="15.75" customHeight="1" x14ac:dyDescent="0.2">
      <c r="B353" s="12"/>
    </row>
    <row r="354" spans="2:2" ht="15.75" customHeight="1" x14ac:dyDescent="0.2">
      <c r="B354" s="12"/>
    </row>
    <row r="355" spans="2:2" ht="15.75" customHeight="1" x14ac:dyDescent="0.2">
      <c r="B355" s="12"/>
    </row>
    <row r="356" spans="2:2" ht="15.75" customHeight="1" x14ac:dyDescent="0.2">
      <c r="B356" s="12"/>
    </row>
    <row r="357" spans="2:2" ht="15.75" customHeight="1" x14ac:dyDescent="0.2">
      <c r="B357" s="12"/>
    </row>
    <row r="358" spans="2:2" ht="15.75" customHeight="1" x14ac:dyDescent="0.2">
      <c r="B358" s="12"/>
    </row>
    <row r="359" spans="2:2" ht="15.75" customHeight="1" x14ac:dyDescent="0.2">
      <c r="B359" s="12"/>
    </row>
    <row r="360" spans="2:2" ht="15.75" customHeight="1" x14ac:dyDescent="0.2">
      <c r="B360" s="12"/>
    </row>
    <row r="361" spans="2:2" ht="15.75" customHeight="1" x14ac:dyDescent="0.2">
      <c r="B361" s="12"/>
    </row>
    <row r="362" spans="2:2" ht="15.75" customHeight="1" x14ac:dyDescent="0.2">
      <c r="B362" s="12"/>
    </row>
    <row r="363" spans="2:2" ht="15.75" customHeight="1" x14ac:dyDescent="0.2">
      <c r="B363" s="12"/>
    </row>
    <row r="364" spans="2:2" ht="15.75" customHeight="1" x14ac:dyDescent="0.2">
      <c r="B364" s="12"/>
    </row>
    <row r="365" spans="2:2" ht="15.75" customHeight="1" x14ac:dyDescent="0.2">
      <c r="B365" s="12"/>
    </row>
    <row r="366" spans="2:2" ht="15.75" customHeight="1" x14ac:dyDescent="0.2">
      <c r="B366" s="12"/>
    </row>
    <row r="367" spans="2:2" ht="15.75" customHeight="1" x14ac:dyDescent="0.2">
      <c r="B367" s="12"/>
    </row>
    <row r="368" spans="2:2" ht="15.75" customHeight="1" x14ac:dyDescent="0.2">
      <c r="B368" s="12"/>
    </row>
    <row r="369" spans="2:2" ht="15.75" customHeight="1" x14ac:dyDescent="0.2">
      <c r="B369" s="12"/>
    </row>
    <row r="370" spans="2:2" ht="15.75" customHeight="1" x14ac:dyDescent="0.2">
      <c r="B370" s="12"/>
    </row>
    <row r="371" spans="2:2" ht="15.75" customHeight="1" x14ac:dyDescent="0.2">
      <c r="B371" s="12"/>
    </row>
    <row r="372" spans="2:2" ht="15.75" customHeight="1" x14ac:dyDescent="0.2">
      <c r="B372" s="12"/>
    </row>
    <row r="373" spans="2:2" ht="15.75" customHeight="1" x14ac:dyDescent="0.2">
      <c r="B373" s="12"/>
    </row>
    <row r="374" spans="2:2" ht="15.75" customHeight="1" x14ac:dyDescent="0.2">
      <c r="B374" s="12"/>
    </row>
    <row r="375" spans="2:2" ht="15.75" customHeight="1" x14ac:dyDescent="0.2">
      <c r="B375" s="12"/>
    </row>
    <row r="376" spans="2:2" ht="15.75" customHeight="1" x14ac:dyDescent="0.2">
      <c r="B376" s="12"/>
    </row>
    <row r="377" spans="2:2" ht="15.75" customHeight="1" x14ac:dyDescent="0.2">
      <c r="B377" s="12"/>
    </row>
    <row r="378" spans="2:2" ht="15.75" customHeight="1" x14ac:dyDescent="0.2">
      <c r="B378" s="12"/>
    </row>
    <row r="379" spans="2:2" ht="15.75" customHeight="1" x14ac:dyDescent="0.2">
      <c r="B379" s="12"/>
    </row>
    <row r="380" spans="2:2" ht="15.75" customHeight="1" x14ac:dyDescent="0.2">
      <c r="B380" s="12"/>
    </row>
    <row r="381" spans="2:2" ht="15.75" customHeight="1" x14ac:dyDescent="0.2">
      <c r="B381" s="12"/>
    </row>
    <row r="382" spans="2:2" ht="15.75" customHeight="1" x14ac:dyDescent="0.2">
      <c r="B382" s="12"/>
    </row>
    <row r="383" spans="2:2" ht="15.75" customHeight="1" x14ac:dyDescent="0.2">
      <c r="B383" s="12"/>
    </row>
    <row r="384" spans="2:2" ht="15.75" customHeight="1" x14ac:dyDescent="0.2">
      <c r="B384" s="12"/>
    </row>
    <row r="385" spans="2:2" ht="15.75" customHeight="1" x14ac:dyDescent="0.2">
      <c r="B385" s="12"/>
    </row>
    <row r="386" spans="2:2" ht="15.75" customHeight="1" x14ac:dyDescent="0.2">
      <c r="B386" s="12"/>
    </row>
    <row r="387" spans="2:2" ht="15.75" customHeight="1" x14ac:dyDescent="0.2">
      <c r="B387" s="12"/>
    </row>
    <row r="388" spans="2:2" ht="15.75" customHeight="1" x14ac:dyDescent="0.2">
      <c r="B388" s="12"/>
    </row>
    <row r="389" spans="2:2" ht="15.75" customHeight="1" x14ac:dyDescent="0.2">
      <c r="B389" s="12"/>
    </row>
    <row r="390" spans="2:2" ht="15.75" customHeight="1" x14ac:dyDescent="0.2">
      <c r="B390" s="12"/>
    </row>
    <row r="391" spans="2:2" ht="15.75" customHeight="1" x14ac:dyDescent="0.2">
      <c r="B391" s="12"/>
    </row>
    <row r="392" spans="2:2" ht="15.75" customHeight="1" x14ac:dyDescent="0.2">
      <c r="B392" s="12"/>
    </row>
    <row r="393" spans="2:2" ht="15.75" customHeight="1" x14ac:dyDescent="0.2">
      <c r="B393" s="12"/>
    </row>
    <row r="394" spans="2:2" ht="15.75" customHeight="1" x14ac:dyDescent="0.2">
      <c r="B394" s="12"/>
    </row>
    <row r="395" spans="2:2" ht="15.75" customHeight="1" x14ac:dyDescent="0.2">
      <c r="B395" s="12"/>
    </row>
    <row r="396" spans="2:2" ht="15.75" customHeight="1" x14ac:dyDescent="0.2">
      <c r="B396" s="12"/>
    </row>
    <row r="397" spans="2:2" ht="15.75" customHeight="1" x14ac:dyDescent="0.2">
      <c r="B397" s="12"/>
    </row>
    <row r="398" spans="2:2" ht="15.75" customHeight="1" x14ac:dyDescent="0.2">
      <c r="B398" s="12"/>
    </row>
    <row r="399" spans="2:2" ht="15.75" customHeight="1" x14ac:dyDescent="0.2">
      <c r="B399" s="12"/>
    </row>
    <row r="400" spans="2:2" ht="15.75" customHeight="1" x14ac:dyDescent="0.2">
      <c r="B400" s="12"/>
    </row>
    <row r="401" spans="2:2" ht="15.75" customHeight="1" x14ac:dyDescent="0.2">
      <c r="B401" s="12"/>
    </row>
    <row r="402" spans="2:2" ht="15.75" customHeight="1" x14ac:dyDescent="0.2">
      <c r="B402" s="12"/>
    </row>
    <row r="403" spans="2:2" ht="15.75" customHeight="1" x14ac:dyDescent="0.2">
      <c r="B403" s="12"/>
    </row>
    <row r="404" spans="2:2" ht="15.75" customHeight="1" x14ac:dyDescent="0.2">
      <c r="B404" s="12"/>
    </row>
    <row r="405" spans="2:2" ht="15.75" customHeight="1" x14ac:dyDescent="0.2">
      <c r="B405" s="12"/>
    </row>
    <row r="406" spans="2:2" ht="15.75" customHeight="1" x14ac:dyDescent="0.2">
      <c r="B406" s="12"/>
    </row>
    <row r="407" spans="2:2" ht="15.75" customHeight="1" x14ac:dyDescent="0.2">
      <c r="B407" s="12"/>
    </row>
    <row r="408" spans="2:2" ht="15.75" customHeight="1" x14ac:dyDescent="0.2">
      <c r="B408" s="12"/>
    </row>
    <row r="409" spans="2:2" ht="15.75" customHeight="1" x14ac:dyDescent="0.2">
      <c r="B409" s="12"/>
    </row>
    <row r="410" spans="2:2" ht="15.75" customHeight="1" x14ac:dyDescent="0.2">
      <c r="B410" s="12"/>
    </row>
    <row r="411" spans="2:2" ht="15.75" customHeight="1" x14ac:dyDescent="0.2">
      <c r="B411" s="12"/>
    </row>
    <row r="412" spans="2:2" ht="15.75" customHeight="1" x14ac:dyDescent="0.2">
      <c r="B412" s="12"/>
    </row>
    <row r="413" spans="2:2" ht="15.75" customHeight="1" x14ac:dyDescent="0.2">
      <c r="B413" s="12"/>
    </row>
    <row r="414" spans="2:2" ht="15.75" customHeight="1" x14ac:dyDescent="0.2">
      <c r="B414" s="12"/>
    </row>
    <row r="415" spans="2:2" ht="15.75" customHeight="1" x14ac:dyDescent="0.2">
      <c r="B415" s="12"/>
    </row>
    <row r="416" spans="2:2" ht="15.75" customHeight="1" x14ac:dyDescent="0.2">
      <c r="B416" s="12"/>
    </row>
    <row r="417" spans="2:2" ht="15.75" customHeight="1" x14ac:dyDescent="0.2">
      <c r="B417" s="12"/>
    </row>
    <row r="418" spans="2:2" ht="15.75" customHeight="1" x14ac:dyDescent="0.2">
      <c r="B418" s="12"/>
    </row>
    <row r="419" spans="2:2" ht="15.75" customHeight="1" x14ac:dyDescent="0.2">
      <c r="B419" s="12"/>
    </row>
    <row r="420" spans="2:2" ht="15.75" customHeight="1" x14ac:dyDescent="0.2">
      <c r="B420" s="12"/>
    </row>
    <row r="421" spans="2:2" ht="15.75" customHeight="1" x14ac:dyDescent="0.2">
      <c r="B421" s="12"/>
    </row>
    <row r="422" spans="2:2" ht="15.75" customHeight="1" x14ac:dyDescent="0.2">
      <c r="B422" s="12"/>
    </row>
    <row r="423" spans="2:2" ht="15.75" customHeight="1" x14ac:dyDescent="0.2">
      <c r="B423" s="12"/>
    </row>
    <row r="424" spans="2:2" ht="15.75" customHeight="1" x14ac:dyDescent="0.2">
      <c r="B424" s="12"/>
    </row>
    <row r="425" spans="2:2" ht="15.75" customHeight="1" x14ac:dyDescent="0.2">
      <c r="B425" s="12"/>
    </row>
    <row r="426" spans="2:2" ht="15.75" customHeight="1" x14ac:dyDescent="0.2">
      <c r="B426" s="12"/>
    </row>
    <row r="427" spans="2:2" ht="15.75" customHeight="1" x14ac:dyDescent="0.2">
      <c r="B427" s="12"/>
    </row>
    <row r="428" spans="2:2" ht="15.75" customHeight="1" x14ac:dyDescent="0.2">
      <c r="B428" s="12"/>
    </row>
    <row r="429" spans="2:2" ht="15.75" customHeight="1" x14ac:dyDescent="0.2">
      <c r="B429" s="12"/>
    </row>
    <row r="430" spans="2:2" ht="15.75" customHeight="1" x14ac:dyDescent="0.2">
      <c r="B430" s="12"/>
    </row>
    <row r="431" spans="2:2" ht="15.75" customHeight="1" x14ac:dyDescent="0.2">
      <c r="B431" s="12"/>
    </row>
    <row r="432" spans="2:2" ht="15.75" customHeight="1" x14ac:dyDescent="0.2">
      <c r="B432" s="12"/>
    </row>
    <row r="433" spans="2:2" ht="15.75" customHeight="1" x14ac:dyDescent="0.2">
      <c r="B433" s="12"/>
    </row>
    <row r="434" spans="2:2" ht="15.75" customHeight="1" x14ac:dyDescent="0.2">
      <c r="B434" s="12"/>
    </row>
    <row r="435" spans="2:2" ht="15.75" customHeight="1" x14ac:dyDescent="0.2">
      <c r="B435" s="12"/>
    </row>
    <row r="436" spans="2:2" ht="15.75" customHeight="1" x14ac:dyDescent="0.2">
      <c r="B436" s="12"/>
    </row>
    <row r="437" spans="2:2" ht="15.75" customHeight="1" x14ac:dyDescent="0.2">
      <c r="B437" s="12"/>
    </row>
    <row r="438" spans="2:2" ht="15.75" customHeight="1" x14ac:dyDescent="0.2">
      <c r="B438" s="12"/>
    </row>
    <row r="439" spans="2:2" ht="15.75" customHeight="1" x14ac:dyDescent="0.2">
      <c r="B439" s="12"/>
    </row>
    <row r="440" spans="2:2" ht="15.75" customHeight="1" x14ac:dyDescent="0.2">
      <c r="B440" s="12"/>
    </row>
    <row r="441" spans="2:2" ht="15.75" customHeight="1" x14ac:dyDescent="0.2">
      <c r="B441" s="12"/>
    </row>
    <row r="442" spans="2:2" ht="15.75" customHeight="1" x14ac:dyDescent="0.2">
      <c r="B442" s="12"/>
    </row>
    <row r="443" spans="2:2" ht="15.75" customHeight="1" x14ac:dyDescent="0.2">
      <c r="B443" s="12"/>
    </row>
    <row r="444" spans="2:2" ht="15.75" customHeight="1" x14ac:dyDescent="0.2">
      <c r="B444" s="12"/>
    </row>
    <row r="445" spans="2:2" ht="15.75" customHeight="1" x14ac:dyDescent="0.2">
      <c r="B445" s="12"/>
    </row>
    <row r="446" spans="2:2" ht="15.75" customHeight="1" x14ac:dyDescent="0.2">
      <c r="B446" s="12"/>
    </row>
    <row r="447" spans="2:2" ht="15.75" customHeight="1" x14ac:dyDescent="0.2">
      <c r="B447" s="12"/>
    </row>
    <row r="448" spans="2:2" ht="15.75" customHeight="1" x14ac:dyDescent="0.2">
      <c r="B448" s="12"/>
    </row>
    <row r="449" spans="2:2" ht="15.75" customHeight="1" x14ac:dyDescent="0.2">
      <c r="B449" s="12"/>
    </row>
    <row r="450" spans="2:2" ht="15.75" customHeight="1" x14ac:dyDescent="0.2">
      <c r="B450" s="12"/>
    </row>
    <row r="451" spans="2:2" ht="15.75" customHeight="1" x14ac:dyDescent="0.2">
      <c r="B451" s="12"/>
    </row>
    <row r="452" spans="2:2" ht="15.75" customHeight="1" x14ac:dyDescent="0.2">
      <c r="B452" s="12"/>
    </row>
    <row r="453" spans="2:2" ht="15.75" customHeight="1" x14ac:dyDescent="0.2">
      <c r="B453" s="12"/>
    </row>
    <row r="454" spans="2:2" ht="15.75" customHeight="1" x14ac:dyDescent="0.2">
      <c r="B454" s="12"/>
    </row>
    <row r="455" spans="2:2" ht="15.75" customHeight="1" x14ac:dyDescent="0.2">
      <c r="B455" s="12"/>
    </row>
    <row r="456" spans="2:2" ht="15.75" customHeight="1" x14ac:dyDescent="0.2">
      <c r="B456" s="12"/>
    </row>
    <row r="457" spans="2:2" ht="15.75" customHeight="1" x14ac:dyDescent="0.2">
      <c r="B457" s="12"/>
    </row>
    <row r="458" spans="2:2" ht="15.75" customHeight="1" x14ac:dyDescent="0.2">
      <c r="B458" s="12"/>
    </row>
    <row r="459" spans="2:2" ht="15.75" customHeight="1" x14ac:dyDescent="0.2">
      <c r="B459" s="12"/>
    </row>
    <row r="460" spans="2:2" ht="15.75" customHeight="1" x14ac:dyDescent="0.2">
      <c r="B460" s="12"/>
    </row>
    <row r="461" spans="2:2" ht="15.75" customHeight="1" x14ac:dyDescent="0.2">
      <c r="B461" s="12"/>
    </row>
    <row r="462" spans="2:2" ht="15.75" customHeight="1" x14ac:dyDescent="0.2">
      <c r="B462" s="12"/>
    </row>
    <row r="463" spans="2:2" ht="15.75" customHeight="1" x14ac:dyDescent="0.2">
      <c r="B463" s="12"/>
    </row>
    <row r="464" spans="2:2" ht="15.75" customHeight="1" x14ac:dyDescent="0.2">
      <c r="B464" s="12"/>
    </row>
    <row r="465" spans="2:2" ht="15.75" customHeight="1" x14ac:dyDescent="0.2">
      <c r="B465" s="12"/>
    </row>
    <row r="466" spans="2:2" ht="15.75" customHeight="1" x14ac:dyDescent="0.2">
      <c r="B466" s="12"/>
    </row>
    <row r="467" spans="2:2" ht="15.75" customHeight="1" x14ac:dyDescent="0.2">
      <c r="B467" s="12"/>
    </row>
    <row r="468" spans="2:2" ht="15.75" customHeight="1" x14ac:dyDescent="0.2">
      <c r="B468" s="12"/>
    </row>
    <row r="469" spans="2:2" ht="15.75" customHeight="1" x14ac:dyDescent="0.2">
      <c r="B469" s="12"/>
    </row>
    <row r="470" spans="2:2" ht="15.75" customHeight="1" x14ac:dyDescent="0.2">
      <c r="B470" s="12"/>
    </row>
    <row r="471" spans="2:2" ht="15.75" customHeight="1" x14ac:dyDescent="0.2">
      <c r="B471" s="12"/>
    </row>
    <row r="472" spans="2:2" ht="15.75" customHeight="1" x14ac:dyDescent="0.2">
      <c r="B472" s="12"/>
    </row>
    <row r="473" spans="2:2" ht="15.75" customHeight="1" x14ac:dyDescent="0.2">
      <c r="B473" s="12"/>
    </row>
    <row r="474" spans="2:2" ht="15.75" customHeight="1" x14ac:dyDescent="0.2">
      <c r="B474" s="12"/>
    </row>
    <row r="475" spans="2:2" ht="15.75" customHeight="1" x14ac:dyDescent="0.2">
      <c r="B475" s="12"/>
    </row>
    <row r="476" spans="2:2" ht="15.75" customHeight="1" x14ac:dyDescent="0.2">
      <c r="B476" s="12"/>
    </row>
    <row r="477" spans="2:2" ht="15.75" customHeight="1" x14ac:dyDescent="0.2">
      <c r="B477" s="12"/>
    </row>
    <row r="478" spans="2:2" ht="15.75" customHeight="1" x14ac:dyDescent="0.2">
      <c r="B478" s="12"/>
    </row>
    <row r="479" spans="2:2" ht="15.75" customHeight="1" x14ac:dyDescent="0.2">
      <c r="B479" s="12"/>
    </row>
    <row r="480" spans="2:2" ht="15.75" customHeight="1" x14ac:dyDescent="0.2">
      <c r="B480" s="12"/>
    </row>
    <row r="481" spans="2:2" ht="15.75" customHeight="1" x14ac:dyDescent="0.2">
      <c r="B481" s="12"/>
    </row>
    <row r="482" spans="2:2" ht="15.75" customHeight="1" x14ac:dyDescent="0.2">
      <c r="B482" s="12"/>
    </row>
    <row r="483" spans="2:2" ht="15.75" customHeight="1" x14ac:dyDescent="0.2">
      <c r="B483" s="12"/>
    </row>
    <row r="484" spans="2:2" ht="15.75" customHeight="1" x14ac:dyDescent="0.2">
      <c r="B484" s="12"/>
    </row>
    <row r="485" spans="2:2" ht="15.75" customHeight="1" x14ac:dyDescent="0.2">
      <c r="B485" s="12"/>
    </row>
    <row r="486" spans="2:2" ht="15.75" customHeight="1" x14ac:dyDescent="0.2">
      <c r="B486" s="12"/>
    </row>
    <row r="487" spans="2:2" ht="15.75" customHeight="1" x14ac:dyDescent="0.2">
      <c r="B487" s="12"/>
    </row>
    <row r="488" spans="2:2" ht="15.75" customHeight="1" x14ac:dyDescent="0.2">
      <c r="B488" s="12"/>
    </row>
    <row r="489" spans="2:2" ht="15.75" customHeight="1" x14ac:dyDescent="0.2">
      <c r="B489" s="12"/>
    </row>
    <row r="490" spans="2:2" ht="15.75" customHeight="1" x14ac:dyDescent="0.2">
      <c r="B490" s="12"/>
    </row>
    <row r="491" spans="2:2" ht="15.75" customHeight="1" x14ac:dyDescent="0.2">
      <c r="B491" s="12"/>
    </row>
    <row r="492" spans="2:2" ht="15.75" customHeight="1" x14ac:dyDescent="0.2">
      <c r="B492" s="12"/>
    </row>
    <row r="493" spans="2:2" ht="15.75" customHeight="1" x14ac:dyDescent="0.2">
      <c r="B493" s="12"/>
    </row>
    <row r="494" spans="2:2" ht="15.75" customHeight="1" x14ac:dyDescent="0.2">
      <c r="B494" s="12"/>
    </row>
    <row r="495" spans="2:2" ht="15.75" customHeight="1" x14ac:dyDescent="0.2">
      <c r="B495" s="12"/>
    </row>
    <row r="496" spans="2:2" ht="15.75" customHeight="1" x14ac:dyDescent="0.2">
      <c r="B496" s="12"/>
    </row>
    <row r="497" spans="2:2" ht="15.75" customHeight="1" x14ac:dyDescent="0.2">
      <c r="B497" s="12"/>
    </row>
    <row r="498" spans="2:2" ht="15.75" customHeight="1" x14ac:dyDescent="0.2">
      <c r="B498" s="12"/>
    </row>
    <row r="499" spans="2:2" ht="15.75" customHeight="1" x14ac:dyDescent="0.2">
      <c r="B499" s="12"/>
    </row>
    <row r="500" spans="2:2" ht="15.75" customHeight="1" x14ac:dyDescent="0.2">
      <c r="B500" s="12"/>
    </row>
    <row r="501" spans="2:2" ht="15.75" customHeight="1" x14ac:dyDescent="0.2">
      <c r="B501" s="12"/>
    </row>
    <row r="502" spans="2:2" ht="15.75" customHeight="1" x14ac:dyDescent="0.2">
      <c r="B502" s="12"/>
    </row>
    <row r="503" spans="2:2" ht="15.75" customHeight="1" x14ac:dyDescent="0.2">
      <c r="B503" s="12"/>
    </row>
    <row r="504" spans="2:2" ht="15.75" customHeight="1" x14ac:dyDescent="0.2">
      <c r="B504" s="12"/>
    </row>
    <row r="505" spans="2:2" ht="15.75" customHeight="1" x14ac:dyDescent="0.2">
      <c r="B505" s="12"/>
    </row>
    <row r="506" spans="2:2" ht="15.75" customHeight="1" x14ac:dyDescent="0.2">
      <c r="B506" s="12"/>
    </row>
    <row r="507" spans="2:2" ht="15.75" customHeight="1" x14ac:dyDescent="0.2">
      <c r="B507" s="12"/>
    </row>
    <row r="508" spans="2:2" ht="15.75" customHeight="1" x14ac:dyDescent="0.2">
      <c r="B508" s="12"/>
    </row>
    <row r="509" spans="2:2" ht="15.75" customHeight="1" x14ac:dyDescent="0.2">
      <c r="B509" s="12"/>
    </row>
    <row r="510" spans="2:2" ht="15.75" customHeight="1" x14ac:dyDescent="0.2">
      <c r="B510" s="12"/>
    </row>
    <row r="511" spans="2:2" ht="15.75" customHeight="1" x14ac:dyDescent="0.2">
      <c r="B511" s="12"/>
    </row>
    <row r="512" spans="2:2" ht="15.75" customHeight="1" x14ac:dyDescent="0.2">
      <c r="B512" s="12"/>
    </row>
    <row r="513" spans="2:2" ht="15.75" customHeight="1" x14ac:dyDescent="0.2">
      <c r="B513" s="12"/>
    </row>
    <row r="514" spans="2:2" ht="15.75" customHeight="1" x14ac:dyDescent="0.2">
      <c r="B514" s="12"/>
    </row>
    <row r="515" spans="2:2" ht="15.75" customHeight="1" x14ac:dyDescent="0.2">
      <c r="B515" s="12"/>
    </row>
    <row r="516" spans="2:2" ht="15.75" customHeight="1" x14ac:dyDescent="0.2">
      <c r="B516" s="12"/>
    </row>
    <row r="517" spans="2:2" ht="15.75" customHeight="1" x14ac:dyDescent="0.2">
      <c r="B517" s="12"/>
    </row>
    <row r="518" spans="2:2" ht="15.75" customHeight="1" x14ac:dyDescent="0.2">
      <c r="B518" s="12"/>
    </row>
    <row r="519" spans="2:2" ht="15.75" customHeight="1" x14ac:dyDescent="0.2">
      <c r="B519" s="12"/>
    </row>
    <row r="520" spans="2:2" ht="15.75" customHeight="1" x14ac:dyDescent="0.2">
      <c r="B520" s="12"/>
    </row>
    <row r="521" spans="2:2" ht="15.75" customHeight="1" x14ac:dyDescent="0.2">
      <c r="B521" s="12"/>
    </row>
    <row r="522" spans="2:2" ht="15.75" customHeight="1" x14ac:dyDescent="0.2">
      <c r="B522" s="12"/>
    </row>
    <row r="523" spans="2:2" ht="15.75" customHeight="1" x14ac:dyDescent="0.2">
      <c r="B523" s="12"/>
    </row>
    <row r="524" spans="2:2" ht="15.75" customHeight="1" x14ac:dyDescent="0.2">
      <c r="B524" s="12"/>
    </row>
    <row r="525" spans="2:2" ht="15.75" customHeight="1" x14ac:dyDescent="0.2">
      <c r="B525" s="12"/>
    </row>
    <row r="526" spans="2:2" ht="15.75" customHeight="1" x14ac:dyDescent="0.2">
      <c r="B526" s="12"/>
    </row>
    <row r="527" spans="2:2" ht="15.75" customHeight="1" x14ac:dyDescent="0.2">
      <c r="B527" s="12"/>
    </row>
    <row r="528" spans="2:2" ht="15.75" customHeight="1" x14ac:dyDescent="0.2">
      <c r="B528" s="12"/>
    </row>
    <row r="529" spans="2:2" ht="15.75" customHeight="1" x14ac:dyDescent="0.2">
      <c r="B529" s="12"/>
    </row>
    <row r="530" spans="2:2" ht="15.75" customHeight="1" x14ac:dyDescent="0.2">
      <c r="B530" s="12"/>
    </row>
    <row r="531" spans="2:2" ht="15.75" customHeight="1" x14ac:dyDescent="0.2">
      <c r="B531" s="12"/>
    </row>
    <row r="532" spans="2:2" ht="15.75" customHeight="1" x14ac:dyDescent="0.2">
      <c r="B532" s="12"/>
    </row>
    <row r="533" spans="2:2" ht="15.75" customHeight="1" x14ac:dyDescent="0.2">
      <c r="B533" s="12"/>
    </row>
    <row r="534" spans="2:2" ht="15.75" customHeight="1" x14ac:dyDescent="0.2">
      <c r="B534" s="12"/>
    </row>
    <row r="535" spans="2:2" ht="15.75" customHeight="1" x14ac:dyDescent="0.2">
      <c r="B535" s="12"/>
    </row>
    <row r="536" spans="2:2" ht="15.75" customHeight="1" x14ac:dyDescent="0.2">
      <c r="B536" s="12"/>
    </row>
    <row r="537" spans="2:2" ht="15.75" customHeight="1" x14ac:dyDescent="0.2">
      <c r="B537" s="12"/>
    </row>
    <row r="538" spans="2:2" ht="15.75" customHeight="1" x14ac:dyDescent="0.2">
      <c r="B538" s="12"/>
    </row>
    <row r="539" spans="2:2" ht="15.75" customHeight="1" x14ac:dyDescent="0.2">
      <c r="B539" s="12"/>
    </row>
    <row r="540" spans="2:2" ht="15.75" customHeight="1" x14ac:dyDescent="0.2">
      <c r="B540" s="12"/>
    </row>
    <row r="541" spans="2:2" ht="15.75" customHeight="1" x14ac:dyDescent="0.2">
      <c r="B541" s="12"/>
    </row>
    <row r="542" spans="2:2" ht="15.75" customHeight="1" x14ac:dyDescent="0.2">
      <c r="B542" s="12"/>
    </row>
    <row r="543" spans="2:2" ht="15.75" customHeight="1" x14ac:dyDescent="0.2">
      <c r="B543" s="12"/>
    </row>
    <row r="544" spans="2:2" ht="15.75" customHeight="1" x14ac:dyDescent="0.2">
      <c r="B544" s="12"/>
    </row>
    <row r="545" spans="2:2" ht="15.75" customHeight="1" x14ac:dyDescent="0.2">
      <c r="B545" s="12"/>
    </row>
    <row r="546" spans="2:2" ht="15.75" customHeight="1" x14ac:dyDescent="0.2">
      <c r="B546" s="12"/>
    </row>
    <row r="547" spans="2:2" ht="15.75" customHeight="1" x14ac:dyDescent="0.2">
      <c r="B547" s="12"/>
    </row>
    <row r="548" spans="2:2" ht="15.75" customHeight="1" x14ac:dyDescent="0.2">
      <c r="B548" s="12"/>
    </row>
    <row r="549" spans="2:2" ht="15.75" customHeight="1" x14ac:dyDescent="0.2">
      <c r="B549" s="12"/>
    </row>
    <row r="550" spans="2:2" ht="15.75" customHeight="1" x14ac:dyDescent="0.2">
      <c r="B550" s="12"/>
    </row>
    <row r="551" spans="2:2" ht="15.75" customHeight="1" x14ac:dyDescent="0.2">
      <c r="B551" s="12"/>
    </row>
    <row r="552" spans="2:2" ht="15.75" customHeight="1" x14ac:dyDescent="0.2">
      <c r="B552" s="12"/>
    </row>
    <row r="553" spans="2:2" ht="15.75" customHeight="1" x14ac:dyDescent="0.2">
      <c r="B553" s="12"/>
    </row>
    <row r="554" spans="2:2" ht="15.75" customHeight="1" x14ac:dyDescent="0.2">
      <c r="B554" s="12"/>
    </row>
    <row r="555" spans="2:2" ht="15.75" customHeight="1" x14ac:dyDescent="0.2">
      <c r="B555" s="12"/>
    </row>
    <row r="556" spans="2:2" ht="15.75" customHeight="1" x14ac:dyDescent="0.2">
      <c r="B556" s="12"/>
    </row>
    <row r="557" spans="2:2" ht="15.75" customHeight="1" x14ac:dyDescent="0.2">
      <c r="B557" s="12"/>
    </row>
    <row r="558" spans="2:2" ht="15.75" customHeight="1" x14ac:dyDescent="0.2">
      <c r="B558" s="12"/>
    </row>
    <row r="559" spans="2:2" ht="15.75" customHeight="1" x14ac:dyDescent="0.2">
      <c r="B559" s="12"/>
    </row>
    <row r="560" spans="2:2" ht="15.75" customHeight="1" x14ac:dyDescent="0.2">
      <c r="B560" s="12"/>
    </row>
    <row r="561" spans="2:2" ht="15.75" customHeight="1" x14ac:dyDescent="0.2">
      <c r="B561" s="12"/>
    </row>
    <row r="562" spans="2:2" ht="15.75" customHeight="1" x14ac:dyDescent="0.2">
      <c r="B562" s="12"/>
    </row>
    <row r="563" spans="2:2" ht="15.75" customHeight="1" x14ac:dyDescent="0.2">
      <c r="B563" s="12"/>
    </row>
    <row r="564" spans="2:2" ht="15.75" customHeight="1" x14ac:dyDescent="0.2">
      <c r="B564" s="12"/>
    </row>
    <row r="565" spans="2:2" ht="15.75" customHeight="1" x14ac:dyDescent="0.2">
      <c r="B565" s="12"/>
    </row>
    <row r="566" spans="2:2" ht="15.75" customHeight="1" x14ac:dyDescent="0.2">
      <c r="B566" s="12"/>
    </row>
    <row r="567" spans="2:2" ht="15.75" customHeight="1" x14ac:dyDescent="0.2">
      <c r="B567" s="12"/>
    </row>
    <row r="568" spans="2:2" ht="15.75" customHeight="1" x14ac:dyDescent="0.2">
      <c r="B568" s="12"/>
    </row>
    <row r="569" spans="2:2" ht="15.75" customHeight="1" x14ac:dyDescent="0.2">
      <c r="B569" s="12"/>
    </row>
    <row r="570" spans="2:2" ht="15.75" customHeight="1" x14ac:dyDescent="0.2">
      <c r="B570" s="12"/>
    </row>
    <row r="571" spans="2:2" ht="15.75" customHeight="1" x14ac:dyDescent="0.2">
      <c r="B571" s="12"/>
    </row>
    <row r="572" spans="2:2" ht="15.75" customHeight="1" x14ac:dyDescent="0.2">
      <c r="B572" s="12"/>
    </row>
    <row r="573" spans="2:2" ht="15.75" customHeight="1" x14ac:dyDescent="0.2">
      <c r="B573" s="12"/>
    </row>
    <row r="574" spans="2:2" ht="15.75" customHeight="1" x14ac:dyDescent="0.2">
      <c r="B574" s="12"/>
    </row>
    <row r="575" spans="2:2" ht="15.75" customHeight="1" x14ac:dyDescent="0.2">
      <c r="B575" s="12"/>
    </row>
    <row r="576" spans="2:2" ht="15.75" customHeight="1" x14ac:dyDescent="0.2">
      <c r="B576" s="12"/>
    </row>
    <row r="577" spans="2:2" ht="15.75" customHeight="1" x14ac:dyDescent="0.2">
      <c r="B577" s="12"/>
    </row>
    <row r="578" spans="2:2" ht="15.75" customHeight="1" x14ac:dyDescent="0.2">
      <c r="B578" s="12"/>
    </row>
    <row r="579" spans="2:2" ht="15.75" customHeight="1" x14ac:dyDescent="0.2">
      <c r="B579" s="12"/>
    </row>
    <row r="580" spans="2:2" ht="15.75" customHeight="1" x14ac:dyDescent="0.2">
      <c r="B580" s="12"/>
    </row>
    <row r="581" spans="2:2" ht="15.75" customHeight="1" x14ac:dyDescent="0.2">
      <c r="B581" s="12"/>
    </row>
    <row r="582" spans="2:2" ht="15.75" customHeight="1" x14ac:dyDescent="0.2">
      <c r="B582" s="12"/>
    </row>
    <row r="583" spans="2:2" ht="15.75" customHeight="1" x14ac:dyDescent="0.2">
      <c r="B583" s="12"/>
    </row>
    <row r="584" spans="2:2" ht="15.75" customHeight="1" x14ac:dyDescent="0.2">
      <c r="B584" s="12"/>
    </row>
    <row r="585" spans="2:2" ht="15.75" customHeight="1" x14ac:dyDescent="0.2">
      <c r="B585" s="12"/>
    </row>
    <row r="586" spans="2:2" ht="15.75" customHeight="1" x14ac:dyDescent="0.2">
      <c r="B586" s="12"/>
    </row>
    <row r="587" spans="2:2" ht="15.75" customHeight="1" x14ac:dyDescent="0.2">
      <c r="B587" s="12"/>
    </row>
    <row r="588" spans="2:2" ht="15.75" customHeight="1" x14ac:dyDescent="0.2">
      <c r="B588" s="12"/>
    </row>
    <row r="589" spans="2:2" ht="15.75" customHeight="1" x14ac:dyDescent="0.2">
      <c r="B589" s="12"/>
    </row>
    <row r="590" spans="2:2" ht="15.75" customHeight="1" x14ac:dyDescent="0.2">
      <c r="B590" s="12"/>
    </row>
    <row r="591" spans="2:2" ht="15.75" customHeight="1" x14ac:dyDescent="0.2">
      <c r="B591" s="12"/>
    </row>
    <row r="592" spans="2:2" ht="15.75" customHeight="1" x14ac:dyDescent="0.2">
      <c r="B592" s="12"/>
    </row>
    <row r="593" spans="2:2" ht="15.75" customHeight="1" x14ac:dyDescent="0.2">
      <c r="B593" s="12"/>
    </row>
    <row r="594" spans="2:2" ht="15.75" customHeight="1" x14ac:dyDescent="0.2">
      <c r="B594" s="12"/>
    </row>
    <row r="595" spans="2:2" ht="15.75" customHeight="1" x14ac:dyDescent="0.2">
      <c r="B595" s="12"/>
    </row>
    <row r="596" spans="2:2" ht="15.75" customHeight="1" x14ac:dyDescent="0.2">
      <c r="B596" s="12"/>
    </row>
    <row r="597" spans="2:2" ht="15.75" customHeight="1" x14ac:dyDescent="0.2">
      <c r="B597" s="12"/>
    </row>
    <row r="598" spans="2:2" ht="15.75" customHeight="1" x14ac:dyDescent="0.2">
      <c r="B598" s="12"/>
    </row>
    <row r="599" spans="2:2" ht="15.75" customHeight="1" x14ac:dyDescent="0.2">
      <c r="B599" s="12"/>
    </row>
    <row r="600" spans="2:2" ht="15.75" customHeight="1" x14ac:dyDescent="0.2">
      <c r="B600" s="12"/>
    </row>
    <row r="601" spans="2:2" ht="15.75" customHeight="1" x14ac:dyDescent="0.2">
      <c r="B601" s="12"/>
    </row>
    <row r="602" spans="2:2" ht="15.75" customHeight="1" x14ac:dyDescent="0.2">
      <c r="B602" s="12"/>
    </row>
    <row r="603" spans="2:2" ht="15.75" customHeight="1" x14ac:dyDescent="0.2">
      <c r="B603" s="12"/>
    </row>
    <row r="604" spans="2:2" ht="15.75" customHeight="1" x14ac:dyDescent="0.2">
      <c r="B604" s="12"/>
    </row>
    <row r="605" spans="2:2" ht="15.75" customHeight="1" x14ac:dyDescent="0.2">
      <c r="B605" s="12"/>
    </row>
    <row r="606" spans="2:2" ht="15.75" customHeight="1" x14ac:dyDescent="0.2">
      <c r="B606" s="12"/>
    </row>
    <row r="607" spans="2:2" ht="15.75" customHeight="1" x14ac:dyDescent="0.2">
      <c r="B607" s="12"/>
    </row>
    <row r="608" spans="2:2" ht="15.75" customHeight="1" x14ac:dyDescent="0.2">
      <c r="B608" s="12"/>
    </row>
    <row r="609" spans="2:2" ht="15.75" customHeight="1" x14ac:dyDescent="0.2">
      <c r="B609" s="12"/>
    </row>
    <row r="610" spans="2:2" ht="15.75" customHeight="1" x14ac:dyDescent="0.2">
      <c r="B610" s="12"/>
    </row>
    <row r="611" spans="2:2" ht="15.75" customHeight="1" x14ac:dyDescent="0.2">
      <c r="B611" s="12"/>
    </row>
    <row r="612" spans="2:2" ht="15.75" customHeight="1" x14ac:dyDescent="0.2">
      <c r="B612" s="12"/>
    </row>
    <row r="613" spans="2:2" ht="15.75" customHeight="1" x14ac:dyDescent="0.2">
      <c r="B613" s="12"/>
    </row>
    <row r="614" spans="2:2" ht="15.75" customHeight="1" x14ac:dyDescent="0.2">
      <c r="B614" s="12"/>
    </row>
    <row r="615" spans="2:2" ht="15.75" customHeight="1" x14ac:dyDescent="0.2">
      <c r="B615" s="12"/>
    </row>
    <row r="616" spans="2:2" ht="15.75" customHeight="1" x14ac:dyDescent="0.2">
      <c r="B616" s="12"/>
    </row>
    <row r="617" spans="2:2" ht="15.75" customHeight="1" x14ac:dyDescent="0.2">
      <c r="B617" s="12"/>
    </row>
    <row r="618" spans="2:2" ht="15.75" customHeight="1" x14ac:dyDescent="0.2">
      <c r="B618" s="12"/>
    </row>
    <row r="619" spans="2:2" ht="15.75" customHeight="1" x14ac:dyDescent="0.2">
      <c r="B619" s="12"/>
    </row>
    <row r="620" spans="2:2" ht="15.75" customHeight="1" x14ac:dyDescent="0.2">
      <c r="B620" s="12"/>
    </row>
    <row r="621" spans="2:2" ht="15.75" customHeight="1" x14ac:dyDescent="0.2">
      <c r="B621" s="12"/>
    </row>
    <row r="622" spans="2:2" ht="15.75" customHeight="1" x14ac:dyDescent="0.2">
      <c r="B622" s="12"/>
    </row>
    <row r="623" spans="2:2" ht="15.75" customHeight="1" x14ac:dyDescent="0.2">
      <c r="B623" s="12"/>
    </row>
    <row r="624" spans="2:2" ht="15.75" customHeight="1" x14ac:dyDescent="0.2">
      <c r="B624" s="12"/>
    </row>
    <row r="625" spans="2:2" ht="15.75" customHeight="1" x14ac:dyDescent="0.2">
      <c r="B625" s="12"/>
    </row>
    <row r="626" spans="2:2" ht="15.75" customHeight="1" x14ac:dyDescent="0.2">
      <c r="B626" s="12"/>
    </row>
    <row r="627" spans="2:2" ht="15.75" customHeight="1" x14ac:dyDescent="0.2">
      <c r="B627" s="12"/>
    </row>
    <row r="628" spans="2:2" ht="15.75" customHeight="1" x14ac:dyDescent="0.2">
      <c r="B628" s="12"/>
    </row>
    <row r="629" spans="2:2" ht="15.75" customHeight="1" x14ac:dyDescent="0.2">
      <c r="B629" s="12"/>
    </row>
    <row r="630" spans="2:2" ht="15.75" customHeight="1" x14ac:dyDescent="0.2">
      <c r="B630" s="12"/>
    </row>
    <row r="631" spans="2:2" ht="15.75" customHeight="1" x14ac:dyDescent="0.2">
      <c r="B631" s="12"/>
    </row>
    <row r="632" spans="2:2" ht="15.75" customHeight="1" x14ac:dyDescent="0.2">
      <c r="B632" s="12"/>
    </row>
    <row r="633" spans="2:2" ht="15.75" customHeight="1" x14ac:dyDescent="0.2">
      <c r="B633" s="12"/>
    </row>
    <row r="634" spans="2:2" ht="15.75" customHeight="1" x14ac:dyDescent="0.2">
      <c r="B634" s="12"/>
    </row>
    <row r="635" spans="2:2" ht="15.75" customHeight="1" x14ac:dyDescent="0.2">
      <c r="B635" s="12"/>
    </row>
    <row r="636" spans="2:2" ht="15.75" customHeight="1" x14ac:dyDescent="0.2">
      <c r="B636" s="12"/>
    </row>
    <row r="637" spans="2:2" ht="15.75" customHeight="1" x14ac:dyDescent="0.2">
      <c r="B637" s="12"/>
    </row>
    <row r="638" spans="2:2" ht="15.75" customHeight="1" x14ac:dyDescent="0.2">
      <c r="B638" s="12"/>
    </row>
    <row r="639" spans="2:2" ht="15.75" customHeight="1" x14ac:dyDescent="0.2">
      <c r="B639" s="12"/>
    </row>
    <row r="640" spans="2:2" ht="15.75" customHeight="1" x14ac:dyDescent="0.2">
      <c r="B640" s="12"/>
    </row>
    <row r="641" spans="2:2" ht="15.75" customHeight="1" x14ac:dyDescent="0.2">
      <c r="B641" s="12"/>
    </row>
    <row r="642" spans="2:2" ht="15.75" customHeight="1" x14ac:dyDescent="0.2">
      <c r="B642" s="12"/>
    </row>
    <row r="643" spans="2:2" ht="15.75" customHeight="1" x14ac:dyDescent="0.2">
      <c r="B643" s="12"/>
    </row>
    <row r="644" spans="2:2" ht="15.75" customHeight="1" x14ac:dyDescent="0.2">
      <c r="B644" s="12"/>
    </row>
    <row r="645" spans="2:2" ht="15.75" customHeight="1" x14ac:dyDescent="0.2">
      <c r="B645" s="12"/>
    </row>
    <row r="646" spans="2:2" ht="15.75" customHeight="1" x14ac:dyDescent="0.2">
      <c r="B646" s="12"/>
    </row>
    <row r="647" spans="2:2" ht="15.75" customHeight="1" x14ac:dyDescent="0.2">
      <c r="B647" s="12"/>
    </row>
    <row r="648" spans="2:2" ht="15.75" customHeight="1" x14ac:dyDescent="0.2">
      <c r="B648" s="12"/>
    </row>
    <row r="649" spans="2:2" ht="15.75" customHeight="1" x14ac:dyDescent="0.2">
      <c r="B649" s="12"/>
    </row>
    <row r="650" spans="2:2" ht="15.75" customHeight="1" x14ac:dyDescent="0.2">
      <c r="B650" s="12"/>
    </row>
    <row r="651" spans="2:2" ht="15.75" customHeight="1" x14ac:dyDescent="0.2">
      <c r="B651" s="12"/>
    </row>
    <row r="652" spans="2:2" ht="15.75" customHeight="1" x14ac:dyDescent="0.2">
      <c r="B652" s="12"/>
    </row>
    <row r="653" spans="2:2" ht="15.75" customHeight="1" x14ac:dyDescent="0.2">
      <c r="B653" s="12"/>
    </row>
    <row r="654" spans="2:2" ht="15.75" customHeight="1" x14ac:dyDescent="0.2">
      <c r="B654" s="12"/>
    </row>
    <row r="655" spans="2:2" ht="15.75" customHeight="1" x14ac:dyDescent="0.2">
      <c r="B655" s="12"/>
    </row>
    <row r="656" spans="2:2" ht="15.75" customHeight="1" x14ac:dyDescent="0.2">
      <c r="B656" s="12"/>
    </row>
    <row r="657" spans="2:2" ht="15.75" customHeight="1" x14ac:dyDescent="0.2">
      <c r="B657" s="12"/>
    </row>
    <row r="658" spans="2:2" ht="15.75" customHeight="1" x14ac:dyDescent="0.2">
      <c r="B658" s="12"/>
    </row>
    <row r="659" spans="2:2" ht="15.75" customHeight="1" x14ac:dyDescent="0.2">
      <c r="B659" s="12"/>
    </row>
    <row r="660" spans="2:2" ht="15.75" customHeight="1" x14ac:dyDescent="0.2">
      <c r="B660" s="12"/>
    </row>
    <row r="661" spans="2:2" ht="15.75" customHeight="1" x14ac:dyDescent="0.2">
      <c r="B661" s="12"/>
    </row>
    <row r="662" spans="2:2" ht="15.75" customHeight="1" x14ac:dyDescent="0.2">
      <c r="B662" s="12"/>
    </row>
    <row r="663" spans="2:2" ht="15.75" customHeight="1" x14ac:dyDescent="0.2">
      <c r="B663" s="12"/>
    </row>
    <row r="664" spans="2:2" ht="15.75" customHeight="1" x14ac:dyDescent="0.2">
      <c r="B664" s="12"/>
    </row>
    <row r="665" spans="2:2" ht="15.75" customHeight="1" x14ac:dyDescent="0.2">
      <c r="B665" s="12"/>
    </row>
    <row r="666" spans="2:2" ht="15.75" customHeight="1" x14ac:dyDescent="0.2">
      <c r="B666" s="12"/>
    </row>
    <row r="667" spans="2:2" ht="15.75" customHeight="1" x14ac:dyDescent="0.2">
      <c r="B667" s="12"/>
    </row>
    <row r="668" spans="2:2" ht="15.75" customHeight="1" x14ac:dyDescent="0.2">
      <c r="B668" s="12"/>
    </row>
    <row r="669" spans="2:2" ht="15.75" customHeight="1" x14ac:dyDescent="0.2">
      <c r="B669" s="12"/>
    </row>
    <row r="670" spans="2:2" ht="15.75" customHeight="1" x14ac:dyDescent="0.2">
      <c r="B670" s="12"/>
    </row>
    <row r="671" spans="2:2" ht="15.75" customHeight="1" x14ac:dyDescent="0.2">
      <c r="B671" s="12"/>
    </row>
    <row r="672" spans="2:2" ht="15.75" customHeight="1" x14ac:dyDescent="0.2">
      <c r="B672" s="12"/>
    </row>
    <row r="673" spans="2:2" ht="15.75" customHeight="1" x14ac:dyDescent="0.2">
      <c r="B673" s="12"/>
    </row>
    <row r="674" spans="2:2" ht="15.75" customHeight="1" x14ac:dyDescent="0.2">
      <c r="B674" s="12"/>
    </row>
    <row r="675" spans="2:2" ht="15.75" customHeight="1" x14ac:dyDescent="0.2">
      <c r="B675" s="12"/>
    </row>
    <row r="676" spans="2:2" ht="15.75" customHeight="1" x14ac:dyDescent="0.2">
      <c r="B676" s="12"/>
    </row>
    <row r="677" spans="2:2" ht="15.75" customHeight="1" x14ac:dyDescent="0.2">
      <c r="B677" s="12"/>
    </row>
    <row r="678" spans="2:2" ht="15.75" customHeight="1" x14ac:dyDescent="0.2">
      <c r="B678" s="12"/>
    </row>
    <row r="679" spans="2:2" ht="15.75" customHeight="1" x14ac:dyDescent="0.2">
      <c r="B679" s="12"/>
    </row>
    <row r="680" spans="2:2" ht="15.75" customHeight="1" x14ac:dyDescent="0.2">
      <c r="B680" s="12"/>
    </row>
    <row r="681" spans="2:2" ht="15.75" customHeight="1" x14ac:dyDescent="0.2">
      <c r="B681" s="12"/>
    </row>
    <row r="682" spans="2:2" ht="15.75" customHeight="1" x14ac:dyDescent="0.2">
      <c r="B682" s="12"/>
    </row>
    <row r="683" spans="2:2" ht="15.75" customHeight="1" x14ac:dyDescent="0.2">
      <c r="B683" s="12"/>
    </row>
    <row r="684" spans="2:2" ht="15.75" customHeight="1" x14ac:dyDescent="0.2">
      <c r="B684" s="12"/>
    </row>
    <row r="685" spans="2:2" ht="15.75" customHeight="1" x14ac:dyDescent="0.2">
      <c r="B685" s="12"/>
    </row>
    <row r="686" spans="2:2" ht="15.75" customHeight="1" x14ac:dyDescent="0.2">
      <c r="B686" s="12"/>
    </row>
    <row r="687" spans="2:2" ht="15.75" customHeight="1" x14ac:dyDescent="0.2">
      <c r="B687" s="12"/>
    </row>
    <row r="688" spans="2:2" ht="15.75" customHeight="1" x14ac:dyDescent="0.2">
      <c r="B688" s="12"/>
    </row>
    <row r="689" spans="2:2" ht="15.75" customHeight="1" x14ac:dyDescent="0.2">
      <c r="B689" s="12"/>
    </row>
    <row r="690" spans="2:2" ht="15.75" customHeight="1" x14ac:dyDescent="0.2">
      <c r="B690" s="12"/>
    </row>
    <row r="691" spans="2:2" ht="15.75" customHeight="1" x14ac:dyDescent="0.2">
      <c r="B691" s="12"/>
    </row>
    <row r="692" spans="2:2" ht="15.75" customHeight="1" x14ac:dyDescent="0.2">
      <c r="B692" s="12"/>
    </row>
    <row r="693" spans="2:2" ht="15.75" customHeight="1" x14ac:dyDescent="0.2">
      <c r="B693" s="12"/>
    </row>
    <row r="694" spans="2:2" ht="15.75" customHeight="1" x14ac:dyDescent="0.2">
      <c r="B694" s="12"/>
    </row>
    <row r="695" spans="2:2" ht="15.75" customHeight="1" x14ac:dyDescent="0.2">
      <c r="B695" s="12"/>
    </row>
    <row r="696" spans="2:2" ht="15.75" customHeight="1" x14ac:dyDescent="0.2">
      <c r="B696" s="12"/>
    </row>
    <row r="697" spans="2:2" ht="15.75" customHeight="1" x14ac:dyDescent="0.2">
      <c r="B697" s="12"/>
    </row>
    <row r="698" spans="2:2" ht="15.75" customHeight="1" x14ac:dyDescent="0.2">
      <c r="B698" s="12"/>
    </row>
    <row r="699" spans="2:2" ht="15.75" customHeight="1" x14ac:dyDescent="0.2">
      <c r="B699" s="12"/>
    </row>
    <row r="700" spans="2:2" ht="15.75" customHeight="1" x14ac:dyDescent="0.2">
      <c r="B700" s="12"/>
    </row>
    <row r="701" spans="2:2" ht="15.75" customHeight="1" x14ac:dyDescent="0.2">
      <c r="B701" s="12"/>
    </row>
    <row r="702" spans="2:2" ht="15.75" customHeight="1" x14ac:dyDescent="0.2">
      <c r="B702" s="12"/>
    </row>
    <row r="703" spans="2:2" ht="15.75" customHeight="1" x14ac:dyDescent="0.2">
      <c r="B703" s="12"/>
    </row>
    <row r="704" spans="2:2" ht="15.75" customHeight="1" x14ac:dyDescent="0.2">
      <c r="B704" s="12"/>
    </row>
    <row r="705" spans="2:2" ht="15.75" customHeight="1" x14ac:dyDescent="0.2">
      <c r="B705" s="12"/>
    </row>
    <row r="706" spans="2:2" ht="15.75" customHeight="1" x14ac:dyDescent="0.2">
      <c r="B706" s="12"/>
    </row>
    <row r="707" spans="2:2" ht="15.75" customHeight="1" x14ac:dyDescent="0.2">
      <c r="B707" s="12"/>
    </row>
    <row r="708" spans="2:2" ht="15.75" customHeight="1" x14ac:dyDescent="0.2">
      <c r="B708" s="12"/>
    </row>
    <row r="709" spans="2:2" ht="15.75" customHeight="1" x14ac:dyDescent="0.2">
      <c r="B709" s="12"/>
    </row>
    <row r="710" spans="2:2" ht="15.75" customHeight="1" x14ac:dyDescent="0.2">
      <c r="B710" s="12"/>
    </row>
    <row r="711" spans="2:2" ht="15.75" customHeight="1" x14ac:dyDescent="0.2">
      <c r="B711" s="12"/>
    </row>
    <row r="712" spans="2:2" ht="15.75" customHeight="1" x14ac:dyDescent="0.2">
      <c r="B712" s="12"/>
    </row>
    <row r="713" spans="2:2" ht="15.75" customHeight="1" x14ac:dyDescent="0.2">
      <c r="B713" s="12"/>
    </row>
    <row r="714" spans="2:2" ht="15.75" customHeight="1" x14ac:dyDescent="0.2">
      <c r="B714" s="12"/>
    </row>
    <row r="715" spans="2:2" ht="15.75" customHeight="1" x14ac:dyDescent="0.2">
      <c r="B715" s="12"/>
    </row>
    <row r="716" spans="2:2" ht="15.75" customHeight="1" x14ac:dyDescent="0.2">
      <c r="B716" s="12"/>
    </row>
    <row r="717" spans="2:2" ht="15.75" customHeight="1" x14ac:dyDescent="0.2">
      <c r="B717" s="12"/>
    </row>
    <row r="718" spans="2:2" ht="15.75" customHeight="1" x14ac:dyDescent="0.2">
      <c r="B718" s="12"/>
    </row>
    <row r="719" spans="2:2" ht="15.75" customHeight="1" x14ac:dyDescent="0.2">
      <c r="B719" s="12"/>
    </row>
    <row r="720" spans="2:2" ht="15.75" customHeight="1" x14ac:dyDescent="0.2">
      <c r="B720" s="12"/>
    </row>
    <row r="721" spans="2:2" ht="15.75" customHeight="1" x14ac:dyDescent="0.2">
      <c r="B721" s="12"/>
    </row>
    <row r="722" spans="2:2" ht="15.75" customHeight="1" x14ac:dyDescent="0.2">
      <c r="B722" s="12"/>
    </row>
    <row r="723" spans="2:2" ht="15.75" customHeight="1" x14ac:dyDescent="0.2">
      <c r="B723" s="12"/>
    </row>
    <row r="724" spans="2:2" ht="15.75" customHeight="1" x14ac:dyDescent="0.2">
      <c r="B724" s="12"/>
    </row>
    <row r="725" spans="2:2" ht="15.75" customHeight="1" x14ac:dyDescent="0.2">
      <c r="B725" s="12"/>
    </row>
    <row r="726" spans="2:2" ht="15.75" customHeight="1" x14ac:dyDescent="0.2">
      <c r="B726" s="12"/>
    </row>
    <row r="727" spans="2:2" ht="15.75" customHeight="1" x14ac:dyDescent="0.2">
      <c r="B727" s="12"/>
    </row>
    <row r="728" spans="2:2" ht="15.75" customHeight="1" x14ac:dyDescent="0.2">
      <c r="B728" s="12"/>
    </row>
    <row r="729" spans="2:2" ht="15.75" customHeight="1" x14ac:dyDescent="0.2">
      <c r="B729" s="12"/>
    </row>
    <row r="730" spans="2:2" ht="15.75" customHeight="1" x14ac:dyDescent="0.2">
      <c r="B730" s="12"/>
    </row>
    <row r="731" spans="2:2" ht="15.75" customHeight="1" x14ac:dyDescent="0.2">
      <c r="B731" s="12"/>
    </row>
    <row r="732" spans="2:2" ht="15.75" customHeight="1" x14ac:dyDescent="0.2">
      <c r="B732" s="12"/>
    </row>
    <row r="733" spans="2:2" ht="15.75" customHeight="1" x14ac:dyDescent="0.2">
      <c r="B733" s="12"/>
    </row>
    <row r="734" spans="2:2" ht="15.75" customHeight="1" x14ac:dyDescent="0.2">
      <c r="B734" s="12"/>
    </row>
    <row r="735" spans="2:2" ht="15.75" customHeight="1" x14ac:dyDescent="0.2">
      <c r="B735" s="12"/>
    </row>
    <row r="736" spans="2:2" ht="15.75" customHeight="1" x14ac:dyDescent="0.2">
      <c r="B736" s="12"/>
    </row>
    <row r="737" spans="2:2" ht="15.75" customHeight="1" x14ac:dyDescent="0.2">
      <c r="B737" s="12"/>
    </row>
    <row r="738" spans="2:2" ht="15.75" customHeight="1" x14ac:dyDescent="0.2">
      <c r="B738" s="12"/>
    </row>
    <row r="739" spans="2:2" ht="15.75" customHeight="1" x14ac:dyDescent="0.2">
      <c r="B739" s="12"/>
    </row>
    <row r="740" spans="2:2" ht="15.75" customHeight="1" x14ac:dyDescent="0.2">
      <c r="B740" s="12"/>
    </row>
    <row r="741" spans="2:2" ht="15.75" customHeight="1" x14ac:dyDescent="0.2">
      <c r="B741" s="12"/>
    </row>
    <row r="742" spans="2:2" ht="15.75" customHeight="1" x14ac:dyDescent="0.2">
      <c r="B742" s="12"/>
    </row>
    <row r="743" spans="2:2" ht="15.75" customHeight="1" x14ac:dyDescent="0.2">
      <c r="B743" s="12"/>
    </row>
    <row r="744" spans="2:2" ht="15.75" customHeight="1" x14ac:dyDescent="0.2">
      <c r="B744" s="12"/>
    </row>
    <row r="745" spans="2:2" ht="15.75" customHeight="1" x14ac:dyDescent="0.2">
      <c r="B745" s="12"/>
    </row>
    <row r="746" spans="2:2" ht="15.75" customHeight="1" x14ac:dyDescent="0.2">
      <c r="B746" s="12"/>
    </row>
    <row r="747" spans="2:2" ht="15.75" customHeight="1" x14ac:dyDescent="0.2">
      <c r="B747" s="12"/>
    </row>
    <row r="748" spans="2:2" ht="15.75" customHeight="1" x14ac:dyDescent="0.2">
      <c r="B748" s="12"/>
    </row>
    <row r="749" spans="2:2" ht="15.75" customHeight="1" x14ac:dyDescent="0.2">
      <c r="B749" s="12"/>
    </row>
    <row r="750" spans="2:2" ht="15.75" customHeight="1" x14ac:dyDescent="0.2">
      <c r="B750" s="12"/>
    </row>
    <row r="751" spans="2:2" ht="15.75" customHeight="1" x14ac:dyDescent="0.2">
      <c r="B751" s="12"/>
    </row>
    <row r="752" spans="2:2" ht="15.75" customHeight="1" x14ac:dyDescent="0.2">
      <c r="B752" s="12"/>
    </row>
    <row r="753" spans="2:2" ht="15.75" customHeight="1" x14ac:dyDescent="0.2">
      <c r="B753" s="12"/>
    </row>
    <row r="754" spans="2:2" ht="15.75" customHeight="1" x14ac:dyDescent="0.2">
      <c r="B754" s="12"/>
    </row>
    <row r="755" spans="2:2" ht="15.75" customHeight="1" x14ac:dyDescent="0.2">
      <c r="B755" s="12"/>
    </row>
    <row r="756" spans="2:2" ht="15.75" customHeight="1" x14ac:dyDescent="0.2">
      <c r="B756" s="12"/>
    </row>
    <row r="757" spans="2:2" ht="15.75" customHeight="1" x14ac:dyDescent="0.2">
      <c r="B757" s="12"/>
    </row>
    <row r="758" spans="2:2" ht="15.75" customHeight="1" x14ac:dyDescent="0.2">
      <c r="B758" s="12"/>
    </row>
    <row r="759" spans="2:2" ht="15.75" customHeight="1" x14ac:dyDescent="0.2">
      <c r="B759" s="12"/>
    </row>
    <row r="760" spans="2:2" ht="15.75" customHeight="1" x14ac:dyDescent="0.2">
      <c r="B760" s="12"/>
    </row>
    <row r="761" spans="2:2" ht="15.75" customHeight="1" x14ac:dyDescent="0.2">
      <c r="B761" s="12"/>
    </row>
    <row r="762" spans="2:2" ht="15.75" customHeight="1" x14ac:dyDescent="0.2">
      <c r="B762" s="12"/>
    </row>
    <row r="763" spans="2:2" ht="15.75" customHeight="1" x14ac:dyDescent="0.2">
      <c r="B763" s="12"/>
    </row>
    <row r="764" spans="2:2" ht="15.75" customHeight="1" x14ac:dyDescent="0.2">
      <c r="B764" s="12"/>
    </row>
    <row r="765" spans="2:2" ht="15.75" customHeight="1" x14ac:dyDescent="0.2">
      <c r="B765" s="12"/>
    </row>
    <row r="766" spans="2:2" ht="15.75" customHeight="1" x14ac:dyDescent="0.2">
      <c r="B766" s="12"/>
    </row>
    <row r="767" spans="2:2" ht="15.75" customHeight="1" x14ac:dyDescent="0.2">
      <c r="B767" s="12"/>
    </row>
    <row r="768" spans="2:2" ht="15.75" customHeight="1" x14ac:dyDescent="0.2">
      <c r="B768" s="12"/>
    </row>
    <row r="769" spans="2:2" ht="15.75" customHeight="1" x14ac:dyDescent="0.2">
      <c r="B769" s="12"/>
    </row>
    <row r="770" spans="2:2" ht="15.75" customHeight="1" x14ac:dyDescent="0.2">
      <c r="B770" s="12"/>
    </row>
    <row r="771" spans="2:2" ht="15.75" customHeight="1" x14ac:dyDescent="0.2">
      <c r="B771" s="12"/>
    </row>
    <row r="772" spans="2:2" ht="15.75" customHeight="1" x14ac:dyDescent="0.2">
      <c r="B772" s="12"/>
    </row>
    <row r="773" spans="2:2" ht="15.75" customHeight="1" x14ac:dyDescent="0.2">
      <c r="B773" s="12"/>
    </row>
    <row r="774" spans="2:2" ht="15.75" customHeight="1" x14ac:dyDescent="0.2">
      <c r="B774" s="12"/>
    </row>
    <row r="775" spans="2:2" ht="15.75" customHeight="1" x14ac:dyDescent="0.2">
      <c r="B775" s="12"/>
    </row>
    <row r="776" spans="2:2" ht="15.75" customHeight="1" x14ac:dyDescent="0.2">
      <c r="B776" s="12"/>
    </row>
    <row r="777" spans="2:2" ht="15.75" customHeight="1" x14ac:dyDescent="0.2">
      <c r="B777" s="12"/>
    </row>
    <row r="778" spans="2:2" ht="15.75" customHeight="1" x14ac:dyDescent="0.2">
      <c r="B778" s="12"/>
    </row>
    <row r="779" spans="2:2" ht="15.75" customHeight="1" x14ac:dyDescent="0.2">
      <c r="B779" s="12"/>
    </row>
    <row r="780" spans="2:2" ht="15.75" customHeight="1" x14ac:dyDescent="0.2">
      <c r="B780" s="12"/>
    </row>
    <row r="781" spans="2:2" ht="15.75" customHeight="1" x14ac:dyDescent="0.2">
      <c r="B781" s="12"/>
    </row>
    <row r="782" spans="2:2" ht="15.75" customHeight="1" x14ac:dyDescent="0.2">
      <c r="B782" s="12"/>
    </row>
    <row r="783" spans="2:2" ht="15.75" customHeight="1" x14ac:dyDescent="0.2">
      <c r="B783" s="12"/>
    </row>
    <row r="784" spans="2:2" ht="15.75" customHeight="1" x14ac:dyDescent="0.2">
      <c r="B784" s="12"/>
    </row>
    <row r="785" spans="2:2" ht="15.75" customHeight="1" x14ac:dyDescent="0.2">
      <c r="B785" s="12"/>
    </row>
    <row r="786" spans="2:2" ht="15.75" customHeight="1" x14ac:dyDescent="0.2">
      <c r="B786" s="12"/>
    </row>
    <row r="787" spans="2:2" ht="15.75" customHeight="1" x14ac:dyDescent="0.2">
      <c r="B787" s="12"/>
    </row>
    <row r="788" spans="2:2" ht="15.75" customHeight="1" x14ac:dyDescent="0.2">
      <c r="B788" s="12"/>
    </row>
    <row r="789" spans="2:2" ht="15.75" customHeight="1" x14ac:dyDescent="0.2">
      <c r="B789" s="12"/>
    </row>
    <row r="790" spans="2:2" ht="15.75" customHeight="1" x14ac:dyDescent="0.2">
      <c r="B790" s="12"/>
    </row>
    <row r="791" spans="2:2" ht="15.75" customHeight="1" x14ac:dyDescent="0.2">
      <c r="B791" s="12"/>
    </row>
    <row r="792" spans="2:2" ht="15.75" customHeight="1" x14ac:dyDescent="0.2">
      <c r="B792" s="12"/>
    </row>
    <row r="793" spans="2:2" ht="15.75" customHeight="1" x14ac:dyDescent="0.2">
      <c r="B793" s="12"/>
    </row>
    <row r="794" spans="2:2" ht="15.75" customHeight="1" x14ac:dyDescent="0.2">
      <c r="B794" s="12"/>
    </row>
    <row r="795" spans="2:2" ht="15.75" customHeight="1" x14ac:dyDescent="0.2">
      <c r="B795" s="12"/>
    </row>
    <row r="796" spans="2:2" ht="15.75" customHeight="1" x14ac:dyDescent="0.2">
      <c r="B796" s="12"/>
    </row>
    <row r="797" spans="2:2" ht="15.75" customHeight="1" x14ac:dyDescent="0.2">
      <c r="B797" s="12"/>
    </row>
    <row r="798" spans="2:2" ht="15.75" customHeight="1" x14ac:dyDescent="0.2">
      <c r="B798" s="12"/>
    </row>
    <row r="799" spans="2:2" ht="15.75" customHeight="1" x14ac:dyDescent="0.2">
      <c r="B799" s="12"/>
    </row>
    <row r="800" spans="2:2" ht="15.75" customHeight="1" x14ac:dyDescent="0.2">
      <c r="B800" s="12"/>
    </row>
    <row r="801" spans="2:2" ht="15.75" customHeight="1" x14ac:dyDescent="0.2">
      <c r="B801" s="12"/>
    </row>
    <row r="802" spans="2:2" ht="15.75" customHeight="1" x14ac:dyDescent="0.2">
      <c r="B802" s="12"/>
    </row>
    <row r="803" spans="2:2" ht="15.75" customHeight="1" x14ac:dyDescent="0.2">
      <c r="B803" s="12"/>
    </row>
    <row r="804" spans="2:2" ht="15.75" customHeight="1" x14ac:dyDescent="0.2">
      <c r="B804" s="12"/>
    </row>
    <row r="805" spans="2:2" ht="15.75" customHeight="1" x14ac:dyDescent="0.2">
      <c r="B805" s="12"/>
    </row>
    <row r="806" spans="2:2" ht="15.75" customHeight="1" x14ac:dyDescent="0.2">
      <c r="B806" s="12"/>
    </row>
    <row r="807" spans="2:2" ht="15.75" customHeight="1" x14ac:dyDescent="0.2">
      <c r="B807" s="12"/>
    </row>
    <row r="808" spans="2:2" ht="15.75" customHeight="1" x14ac:dyDescent="0.2">
      <c r="B808" s="12"/>
    </row>
    <row r="809" spans="2:2" ht="15.75" customHeight="1" x14ac:dyDescent="0.2">
      <c r="B809" s="12"/>
    </row>
    <row r="810" spans="2:2" ht="15.75" customHeight="1" x14ac:dyDescent="0.2">
      <c r="B810" s="12"/>
    </row>
    <row r="811" spans="2:2" ht="15.75" customHeight="1" x14ac:dyDescent="0.2">
      <c r="B811" s="12"/>
    </row>
    <row r="812" spans="2:2" ht="15.75" customHeight="1" x14ac:dyDescent="0.2">
      <c r="B812" s="12"/>
    </row>
    <row r="813" spans="2:2" ht="15.75" customHeight="1" x14ac:dyDescent="0.2">
      <c r="B813" s="12"/>
    </row>
    <row r="814" spans="2:2" ht="15.75" customHeight="1" x14ac:dyDescent="0.2">
      <c r="B814" s="12"/>
    </row>
    <row r="815" spans="2:2" ht="15.75" customHeight="1" x14ac:dyDescent="0.2">
      <c r="B815" s="12"/>
    </row>
    <row r="816" spans="2:2" ht="15.75" customHeight="1" x14ac:dyDescent="0.2">
      <c r="B816" s="12"/>
    </row>
    <row r="817" spans="2:2" ht="15.75" customHeight="1" x14ac:dyDescent="0.2">
      <c r="B817" s="12"/>
    </row>
    <row r="818" spans="2:2" ht="15.75" customHeight="1" x14ac:dyDescent="0.2">
      <c r="B818" s="12"/>
    </row>
    <row r="819" spans="2:2" ht="15.75" customHeight="1" x14ac:dyDescent="0.2">
      <c r="B819" s="12"/>
    </row>
    <row r="820" spans="2:2" ht="15.75" customHeight="1" x14ac:dyDescent="0.2">
      <c r="B820" s="12"/>
    </row>
    <row r="821" spans="2:2" ht="15.75" customHeight="1" x14ac:dyDescent="0.2">
      <c r="B821" s="12"/>
    </row>
    <row r="822" spans="2:2" ht="15.75" customHeight="1" x14ac:dyDescent="0.2">
      <c r="B822" s="12"/>
    </row>
    <row r="823" spans="2:2" ht="15.75" customHeight="1" x14ac:dyDescent="0.2">
      <c r="B823" s="12"/>
    </row>
    <row r="824" spans="2:2" ht="15.75" customHeight="1" x14ac:dyDescent="0.2">
      <c r="B824" s="12"/>
    </row>
    <row r="825" spans="2:2" ht="15.75" customHeight="1" x14ac:dyDescent="0.2">
      <c r="B825" s="12"/>
    </row>
    <row r="826" spans="2:2" ht="15.75" customHeight="1" x14ac:dyDescent="0.2">
      <c r="B826" s="12"/>
    </row>
    <row r="827" spans="2:2" ht="15.75" customHeight="1" x14ac:dyDescent="0.2">
      <c r="B827" s="12"/>
    </row>
    <row r="828" spans="2:2" ht="15.75" customHeight="1" x14ac:dyDescent="0.2">
      <c r="B828" s="12"/>
    </row>
    <row r="829" spans="2:2" ht="15.75" customHeight="1" x14ac:dyDescent="0.2">
      <c r="B829" s="12"/>
    </row>
    <row r="830" spans="2:2" ht="15.75" customHeight="1" x14ac:dyDescent="0.2">
      <c r="B830" s="12"/>
    </row>
    <row r="831" spans="2:2" ht="15.75" customHeight="1" x14ac:dyDescent="0.2">
      <c r="B831" s="12"/>
    </row>
    <row r="832" spans="2:2" ht="15.75" customHeight="1" x14ac:dyDescent="0.2">
      <c r="B832" s="12"/>
    </row>
    <row r="833" spans="2:2" ht="15.75" customHeight="1" x14ac:dyDescent="0.2">
      <c r="B833" s="12"/>
    </row>
    <row r="834" spans="2:2" ht="15.75" customHeight="1" x14ac:dyDescent="0.2">
      <c r="B834" s="12"/>
    </row>
    <row r="835" spans="2:2" ht="15.75" customHeight="1" x14ac:dyDescent="0.2">
      <c r="B835" s="12"/>
    </row>
    <row r="836" spans="2:2" ht="15.75" customHeight="1" x14ac:dyDescent="0.2">
      <c r="B836" s="12"/>
    </row>
    <row r="837" spans="2:2" ht="15.75" customHeight="1" x14ac:dyDescent="0.2">
      <c r="B837" s="12"/>
    </row>
    <row r="838" spans="2:2" ht="15.75" customHeight="1" x14ac:dyDescent="0.2">
      <c r="B838" s="12"/>
    </row>
    <row r="839" spans="2:2" ht="15.75" customHeight="1" x14ac:dyDescent="0.2">
      <c r="B839" s="12"/>
    </row>
    <row r="840" spans="2:2" ht="15.75" customHeight="1" x14ac:dyDescent="0.2">
      <c r="B840" s="12"/>
    </row>
    <row r="841" spans="2:2" ht="15.75" customHeight="1" x14ac:dyDescent="0.2">
      <c r="B841" s="12"/>
    </row>
    <row r="842" spans="2:2" ht="15.75" customHeight="1" x14ac:dyDescent="0.2">
      <c r="B842" s="12"/>
    </row>
    <row r="843" spans="2:2" ht="15.75" customHeight="1" x14ac:dyDescent="0.2">
      <c r="B843" s="12"/>
    </row>
    <row r="844" spans="2:2" ht="15.75" customHeight="1" x14ac:dyDescent="0.2">
      <c r="B844" s="12"/>
    </row>
    <row r="845" spans="2:2" ht="15.75" customHeight="1" x14ac:dyDescent="0.2">
      <c r="B845" s="12"/>
    </row>
    <row r="846" spans="2:2" ht="15.75" customHeight="1" x14ac:dyDescent="0.2">
      <c r="B846" s="12"/>
    </row>
    <row r="847" spans="2:2" ht="15.75" customHeight="1" x14ac:dyDescent="0.2">
      <c r="B847" s="12"/>
    </row>
    <row r="848" spans="2:2" ht="15.75" customHeight="1" x14ac:dyDescent="0.2">
      <c r="B848" s="12"/>
    </row>
    <row r="849" spans="2:2" ht="15.75" customHeight="1" x14ac:dyDescent="0.2">
      <c r="B849" s="12"/>
    </row>
    <row r="850" spans="2:2" ht="15.75" customHeight="1" x14ac:dyDescent="0.2">
      <c r="B850" s="12"/>
    </row>
    <row r="851" spans="2:2" ht="15.75" customHeight="1" x14ac:dyDescent="0.2">
      <c r="B851" s="12"/>
    </row>
    <row r="852" spans="2:2" ht="15.75" customHeight="1" x14ac:dyDescent="0.2">
      <c r="B852" s="12"/>
    </row>
    <row r="853" spans="2:2" ht="15.75" customHeight="1" x14ac:dyDescent="0.2">
      <c r="B853" s="12"/>
    </row>
    <row r="854" spans="2:2" ht="15.75" customHeight="1" x14ac:dyDescent="0.2">
      <c r="B854" s="12"/>
    </row>
    <row r="855" spans="2:2" ht="15.75" customHeight="1" x14ac:dyDescent="0.2">
      <c r="B855" s="12"/>
    </row>
    <row r="856" spans="2:2" ht="15.75" customHeight="1" x14ac:dyDescent="0.2">
      <c r="B856" s="12"/>
    </row>
    <row r="857" spans="2:2" ht="15.75" customHeight="1" x14ac:dyDescent="0.2">
      <c r="B857" s="12"/>
    </row>
    <row r="858" spans="2:2" ht="15.75" customHeight="1" x14ac:dyDescent="0.2">
      <c r="B858" s="12"/>
    </row>
    <row r="859" spans="2:2" ht="15.75" customHeight="1" x14ac:dyDescent="0.2">
      <c r="B859" s="12"/>
    </row>
    <row r="860" spans="2:2" ht="15.75" customHeight="1" x14ac:dyDescent="0.2">
      <c r="B860" s="12"/>
    </row>
    <row r="861" spans="2:2" ht="15.75" customHeight="1" x14ac:dyDescent="0.2">
      <c r="B861" s="12"/>
    </row>
    <row r="862" spans="2:2" ht="15.75" customHeight="1" x14ac:dyDescent="0.2">
      <c r="B862" s="12"/>
    </row>
    <row r="863" spans="2:2" ht="15.75" customHeight="1" x14ac:dyDescent="0.2">
      <c r="B863" s="12"/>
    </row>
    <row r="864" spans="2:2" ht="15.75" customHeight="1" x14ac:dyDescent="0.2">
      <c r="B864" s="12"/>
    </row>
    <row r="865" spans="2:2" ht="15.75" customHeight="1" x14ac:dyDescent="0.2">
      <c r="B865" s="12"/>
    </row>
    <row r="866" spans="2:2" ht="15.75" customHeight="1" x14ac:dyDescent="0.2">
      <c r="B866" s="12"/>
    </row>
    <row r="867" spans="2:2" ht="15.75" customHeight="1" x14ac:dyDescent="0.2">
      <c r="B867" s="12"/>
    </row>
    <row r="868" spans="2:2" ht="15.75" customHeight="1" x14ac:dyDescent="0.2">
      <c r="B868" s="12"/>
    </row>
    <row r="869" spans="2:2" ht="15.75" customHeight="1" x14ac:dyDescent="0.2">
      <c r="B869" s="12"/>
    </row>
    <row r="870" spans="2:2" ht="15.75" customHeight="1" x14ac:dyDescent="0.2">
      <c r="B870" s="12"/>
    </row>
    <row r="871" spans="2:2" ht="15.75" customHeight="1" x14ac:dyDescent="0.2">
      <c r="B871" s="12"/>
    </row>
    <row r="872" spans="2:2" ht="15.75" customHeight="1" x14ac:dyDescent="0.2">
      <c r="B872" s="12"/>
    </row>
    <row r="873" spans="2:2" ht="15.75" customHeight="1" x14ac:dyDescent="0.2">
      <c r="B873" s="12"/>
    </row>
    <row r="874" spans="2:2" ht="15.75" customHeight="1" x14ac:dyDescent="0.2">
      <c r="B874" s="12"/>
    </row>
    <row r="875" spans="2:2" ht="15.75" customHeight="1" x14ac:dyDescent="0.2">
      <c r="B875" s="12"/>
    </row>
    <row r="876" spans="2:2" ht="15.75" customHeight="1" x14ac:dyDescent="0.2">
      <c r="B876" s="12"/>
    </row>
    <row r="877" spans="2:2" ht="15.75" customHeight="1" x14ac:dyDescent="0.2">
      <c r="B877" s="12"/>
    </row>
    <row r="878" spans="2:2" ht="15.75" customHeight="1" x14ac:dyDescent="0.2">
      <c r="B878" s="12"/>
    </row>
    <row r="879" spans="2:2" ht="15.75" customHeight="1" x14ac:dyDescent="0.2">
      <c r="B879" s="12"/>
    </row>
    <row r="880" spans="2:2" ht="15.75" customHeight="1" x14ac:dyDescent="0.2">
      <c r="B880" s="12"/>
    </row>
    <row r="881" spans="2:2" ht="15.75" customHeight="1" x14ac:dyDescent="0.2">
      <c r="B881" s="12"/>
    </row>
    <row r="882" spans="2:2" ht="15.75" customHeight="1" x14ac:dyDescent="0.2">
      <c r="B882" s="12"/>
    </row>
    <row r="883" spans="2:2" ht="15.75" customHeight="1" x14ac:dyDescent="0.2">
      <c r="B883" s="12"/>
    </row>
    <row r="884" spans="2:2" ht="15.75" customHeight="1" x14ac:dyDescent="0.2">
      <c r="B884" s="12"/>
    </row>
    <row r="885" spans="2:2" ht="15.75" customHeight="1" x14ac:dyDescent="0.2">
      <c r="B885" s="12"/>
    </row>
    <row r="886" spans="2:2" ht="15.75" customHeight="1" x14ac:dyDescent="0.2">
      <c r="B886" s="12"/>
    </row>
    <row r="887" spans="2:2" ht="15.75" customHeight="1" x14ac:dyDescent="0.2">
      <c r="B887" s="12"/>
    </row>
    <row r="888" spans="2:2" ht="15.75" customHeight="1" x14ac:dyDescent="0.2">
      <c r="B888" s="12"/>
    </row>
    <row r="889" spans="2:2" ht="15.75" customHeight="1" x14ac:dyDescent="0.2">
      <c r="B889" s="12"/>
    </row>
    <row r="890" spans="2:2" ht="15.75" customHeight="1" x14ac:dyDescent="0.2">
      <c r="B890" s="12"/>
    </row>
    <row r="891" spans="2:2" ht="15.75" customHeight="1" x14ac:dyDescent="0.2">
      <c r="B891" s="12"/>
    </row>
    <row r="892" spans="2:2" ht="15.75" customHeight="1" x14ac:dyDescent="0.2">
      <c r="B892" s="12"/>
    </row>
    <row r="893" spans="2:2" ht="15.75" customHeight="1" x14ac:dyDescent="0.2">
      <c r="B893" s="12"/>
    </row>
    <row r="894" spans="2:2" ht="15.75" customHeight="1" x14ac:dyDescent="0.2">
      <c r="B894" s="12"/>
    </row>
    <row r="895" spans="2:2" ht="15.75" customHeight="1" x14ac:dyDescent="0.2">
      <c r="B895" s="12"/>
    </row>
    <row r="896" spans="2:2" ht="15.75" customHeight="1" x14ac:dyDescent="0.2">
      <c r="B896" s="12"/>
    </row>
    <row r="897" spans="2:2" ht="15.75" customHeight="1" x14ac:dyDescent="0.2">
      <c r="B897" s="12"/>
    </row>
    <row r="898" spans="2:2" ht="15.75" customHeight="1" x14ac:dyDescent="0.2">
      <c r="B898" s="12"/>
    </row>
    <row r="899" spans="2:2" ht="15.75" customHeight="1" x14ac:dyDescent="0.2">
      <c r="B899" s="12"/>
    </row>
    <row r="900" spans="2:2" ht="15.75" customHeight="1" x14ac:dyDescent="0.2">
      <c r="B900" s="12"/>
    </row>
    <row r="901" spans="2:2" ht="15.75" customHeight="1" x14ac:dyDescent="0.2">
      <c r="B901" s="12"/>
    </row>
    <row r="902" spans="2:2" ht="15.75" customHeight="1" x14ac:dyDescent="0.2">
      <c r="B902" s="12"/>
    </row>
    <row r="903" spans="2:2" ht="15.75" customHeight="1" x14ac:dyDescent="0.2">
      <c r="B903" s="12"/>
    </row>
    <row r="904" spans="2:2" ht="15.75" customHeight="1" x14ac:dyDescent="0.2">
      <c r="B904" s="12"/>
    </row>
    <row r="905" spans="2:2" ht="15.75" customHeight="1" x14ac:dyDescent="0.2">
      <c r="B905" s="12"/>
    </row>
    <row r="906" spans="2:2" ht="15.75" customHeight="1" x14ac:dyDescent="0.2">
      <c r="B906" s="12"/>
    </row>
    <row r="907" spans="2:2" ht="15.75" customHeight="1" x14ac:dyDescent="0.2">
      <c r="B907" s="12"/>
    </row>
    <row r="908" spans="2:2" ht="15.75" customHeight="1" x14ac:dyDescent="0.2">
      <c r="B908" s="12"/>
    </row>
    <row r="909" spans="2:2" ht="15.75" customHeight="1" x14ac:dyDescent="0.2">
      <c r="B909" s="12"/>
    </row>
    <row r="910" spans="2:2" ht="15.75" customHeight="1" x14ac:dyDescent="0.2">
      <c r="B910" s="12"/>
    </row>
    <row r="911" spans="2:2" ht="15.75" customHeight="1" x14ac:dyDescent="0.2">
      <c r="B911" s="12"/>
    </row>
    <row r="912" spans="2:2" ht="15.75" customHeight="1" x14ac:dyDescent="0.2">
      <c r="B912" s="12"/>
    </row>
    <row r="913" spans="2:2" ht="15.75" customHeight="1" x14ac:dyDescent="0.2">
      <c r="B913" s="12"/>
    </row>
    <row r="914" spans="2:2" ht="15.75" customHeight="1" x14ac:dyDescent="0.2">
      <c r="B914" s="12"/>
    </row>
    <row r="915" spans="2:2" ht="15.75" customHeight="1" x14ac:dyDescent="0.2">
      <c r="B915" s="12"/>
    </row>
    <row r="916" spans="2:2" ht="15.75" customHeight="1" x14ac:dyDescent="0.2">
      <c r="B916" s="12"/>
    </row>
    <row r="917" spans="2:2" ht="15.75" customHeight="1" x14ac:dyDescent="0.2">
      <c r="B917" s="12"/>
    </row>
    <row r="918" spans="2:2" ht="15.75" customHeight="1" x14ac:dyDescent="0.2">
      <c r="B918" s="12"/>
    </row>
    <row r="919" spans="2:2" ht="15.75" customHeight="1" x14ac:dyDescent="0.2">
      <c r="B919" s="12"/>
    </row>
    <row r="920" spans="2:2" ht="15.75" customHeight="1" x14ac:dyDescent="0.2">
      <c r="B920" s="12"/>
    </row>
    <row r="921" spans="2:2" ht="15.75" customHeight="1" x14ac:dyDescent="0.2">
      <c r="B921" s="12"/>
    </row>
    <row r="922" spans="2:2" ht="15.75" customHeight="1" x14ac:dyDescent="0.2">
      <c r="B922" s="12"/>
    </row>
    <row r="923" spans="2:2" ht="15.75" customHeight="1" x14ac:dyDescent="0.2">
      <c r="B923" s="12"/>
    </row>
    <row r="924" spans="2:2" ht="15.75" customHeight="1" x14ac:dyDescent="0.2">
      <c r="B924" s="12"/>
    </row>
    <row r="925" spans="2:2" ht="15.75" customHeight="1" x14ac:dyDescent="0.2">
      <c r="B925" s="12"/>
    </row>
    <row r="926" spans="2:2" ht="15.75" customHeight="1" x14ac:dyDescent="0.2">
      <c r="B926" s="12"/>
    </row>
    <row r="927" spans="2:2" ht="15.75" customHeight="1" x14ac:dyDescent="0.2">
      <c r="B927" s="12"/>
    </row>
    <row r="928" spans="2:2" ht="15.75" customHeight="1" x14ac:dyDescent="0.2">
      <c r="B928" s="12"/>
    </row>
    <row r="929" spans="2:2" ht="15.75" customHeight="1" x14ac:dyDescent="0.2">
      <c r="B929" s="12"/>
    </row>
    <row r="930" spans="2:2" ht="15.75" customHeight="1" x14ac:dyDescent="0.2">
      <c r="B930" s="12"/>
    </row>
    <row r="931" spans="2:2" ht="15.75" customHeight="1" x14ac:dyDescent="0.2">
      <c r="B931" s="12"/>
    </row>
    <row r="932" spans="2:2" ht="15.75" customHeight="1" x14ac:dyDescent="0.2">
      <c r="B932" s="12"/>
    </row>
    <row r="933" spans="2:2" ht="15.75" customHeight="1" x14ac:dyDescent="0.2">
      <c r="B933" s="12"/>
    </row>
    <row r="934" spans="2:2" ht="15.75" customHeight="1" x14ac:dyDescent="0.2">
      <c r="B934" s="12"/>
    </row>
    <row r="935" spans="2:2" ht="15.75" customHeight="1" x14ac:dyDescent="0.2">
      <c r="B935" s="12"/>
    </row>
    <row r="936" spans="2:2" ht="15.75" customHeight="1" x14ac:dyDescent="0.2">
      <c r="B936" s="12"/>
    </row>
    <row r="937" spans="2:2" ht="15.75" customHeight="1" x14ac:dyDescent="0.2">
      <c r="B937" s="12"/>
    </row>
    <row r="938" spans="2:2" ht="15.75" customHeight="1" x14ac:dyDescent="0.2">
      <c r="B938" s="12"/>
    </row>
    <row r="939" spans="2:2" ht="15.75" customHeight="1" x14ac:dyDescent="0.2">
      <c r="B939" s="12"/>
    </row>
    <row r="940" spans="2:2" ht="15.75" customHeight="1" x14ac:dyDescent="0.2">
      <c r="B940" s="12"/>
    </row>
    <row r="941" spans="2:2" ht="15.75" customHeight="1" x14ac:dyDescent="0.2">
      <c r="B941" s="12"/>
    </row>
    <row r="942" spans="2:2" ht="15.75" customHeight="1" x14ac:dyDescent="0.2">
      <c r="B942" s="12"/>
    </row>
    <row r="943" spans="2:2" ht="15.75" customHeight="1" x14ac:dyDescent="0.2">
      <c r="B943" s="12"/>
    </row>
    <row r="944" spans="2:2" ht="15.75" customHeight="1" x14ac:dyDescent="0.2">
      <c r="B944" s="12"/>
    </row>
    <row r="945" spans="2:2" ht="15.75" customHeight="1" x14ac:dyDescent="0.2">
      <c r="B945" s="12"/>
    </row>
    <row r="946" spans="2:2" ht="15.75" customHeight="1" x14ac:dyDescent="0.2">
      <c r="B946" s="12"/>
    </row>
    <row r="947" spans="2:2" ht="15.75" customHeight="1" x14ac:dyDescent="0.2">
      <c r="B947" s="12"/>
    </row>
    <row r="948" spans="2:2" ht="15.75" customHeight="1" x14ac:dyDescent="0.2">
      <c r="B948" s="12"/>
    </row>
    <row r="949" spans="2:2" ht="15.75" customHeight="1" x14ac:dyDescent="0.2">
      <c r="B949" s="12"/>
    </row>
    <row r="950" spans="2:2" ht="15.75" customHeight="1" x14ac:dyDescent="0.2">
      <c r="B950" s="12"/>
    </row>
    <row r="951" spans="2:2" ht="15.75" customHeight="1" x14ac:dyDescent="0.2">
      <c r="B951" s="12"/>
    </row>
    <row r="952" spans="2:2" ht="15.75" customHeight="1" x14ac:dyDescent="0.2">
      <c r="B952" s="12"/>
    </row>
    <row r="953" spans="2:2" ht="15.75" customHeight="1" x14ac:dyDescent="0.2">
      <c r="B953" s="12"/>
    </row>
    <row r="954" spans="2:2" ht="15.75" customHeight="1" x14ac:dyDescent="0.2">
      <c r="B954" s="12"/>
    </row>
    <row r="955" spans="2:2" ht="15.75" customHeight="1" x14ac:dyDescent="0.2">
      <c r="B955" s="12"/>
    </row>
    <row r="956" spans="2:2" ht="15.75" customHeight="1" x14ac:dyDescent="0.2">
      <c r="B956" s="12"/>
    </row>
    <row r="957" spans="2:2" ht="15.75" customHeight="1" x14ac:dyDescent="0.2">
      <c r="B957" s="12"/>
    </row>
    <row r="958" spans="2:2" ht="15.75" customHeight="1" x14ac:dyDescent="0.2">
      <c r="B958" s="12"/>
    </row>
    <row r="959" spans="2:2" ht="15.75" customHeight="1" x14ac:dyDescent="0.2">
      <c r="B959" s="12"/>
    </row>
    <row r="960" spans="2:2" ht="15.75" customHeight="1" x14ac:dyDescent="0.2">
      <c r="B960" s="12"/>
    </row>
    <row r="961" spans="2:2" ht="15.75" customHeight="1" x14ac:dyDescent="0.2">
      <c r="B961" s="12"/>
    </row>
    <row r="962" spans="2:2" ht="15.75" customHeight="1" x14ac:dyDescent="0.2">
      <c r="B962" s="12"/>
    </row>
    <row r="963" spans="2:2" ht="15.75" customHeight="1" x14ac:dyDescent="0.2">
      <c r="B963" s="12"/>
    </row>
    <row r="964" spans="2:2" ht="15.75" customHeight="1" x14ac:dyDescent="0.2">
      <c r="B964" s="12"/>
    </row>
    <row r="965" spans="2:2" ht="15.75" customHeight="1" x14ac:dyDescent="0.2">
      <c r="B965" s="12"/>
    </row>
    <row r="966" spans="2:2" ht="15.75" customHeight="1" x14ac:dyDescent="0.2">
      <c r="B966" s="12"/>
    </row>
    <row r="967" spans="2:2" ht="15.75" customHeight="1" x14ac:dyDescent="0.2">
      <c r="B967" s="12"/>
    </row>
    <row r="968" spans="2:2" ht="15.75" customHeight="1" x14ac:dyDescent="0.2">
      <c r="B968" s="12"/>
    </row>
    <row r="969" spans="2:2" ht="15.75" customHeight="1" x14ac:dyDescent="0.2">
      <c r="B969" s="12"/>
    </row>
    <row r="970" spans="2:2" ht="15.75" customHeight="1" x14ac:dyDescent="0.2">
      <c r="B970" s="12"/>
    </row>
    <row r="971" spans="2:2" ht="15.75" customHeight="1" x14ac:dyDescent="0.2">
      <c r="B971" s="12"/>
    </row>
    <row r="972" spans="2:2" ht="15.75" customHeight="1" x14ac:dyDescent="0.2">
      <c r="B972" s="12"/>
    </row>
    <row r="973" spans="2:2" ht="15.75" customHeight="1" x14ac:dyDescent="0.2">
      <c r="B973" s="12"/>
    </row>
    <row r="974" spans="2:2" ht="15.75" customHeight="1" x14ac:dyDescent="0.2">
      <c r="B974" s="12"/>
    </row>
    <row r="975" spans="2:2" ht="15.75" customHeight="1" x14ac:dyDescent="0.2">
      <c r="B975" s="12"/>
    </row>
    <row r="976" spans="2:2" ht="15.75" customHeight="1" x14ac:dyDescent="0.2">
      <c r="B976" s="12"/>
    </row>
    <row r="977" spans="2:2" ht="15.75" customHeight="1" x14ac:dyDescent="0.2">
      <c r="B977" s="12"/>
    </row>
    <row r="978" spans="2:2" ht="15.75" customHeight="1" x14ac:dyDescent="0.2">
      <c r="B978" s="12"/>
    </row>
    <row r="979" spans="2:2" ht="15.75" customHeight="1" x14ac:dyDescent="0.2">
      <c r="B979" s="12"/>
    </row>
    <row r="980" spans="2:2" ht="15.75" customHeight="1" x14ac:dyDescent="0.2">
      <c r="B980" s="12"/>
    </row>
    <row r="981" spans="2:2" ht="15.75" customHeight="1" x14ac:dyDescent="0.2">
      <c r="B981" s="12"/>
    </row>
    <row r="982" spans="2:2" ht="15.75" customHeight="1" x14ac:dyDescent="0.2">
      <c r="B982" s="12"/>
    </row>
    <row r="983" spans="2:2" ht="15.75" customHeight="1" x14ac:dyDescent="0.2">
      <c r="B983" s="12"/>
    </row>
    <row r="984" spans="2:2" ht="15.75" customHeight="1" x14ac:dyDescent="0.2">
      <c r="B984" s="12"/>
    </row>
    <row r="985" spans="2:2" ht="15.75" customHeight="1" x14ac:dyDescent="0.2">
      <c r="B985" s="12"/>
    </row>
    <row r="986" spans="2:2" ht="15.75" customHeight="1" x14ac:dyDescent="0.2">
      <c r="B986" s="12"/>
    </row>
    <row r="987" spans="2:2" ht="15.75" customHeight="1" x14ac:dyDescent="0.2">
      <c r="B987" s="12"/>
    </row>
    <row r="988" spans="2:2" ht="15.75" customHeight="1" x14ac:dyDescent="0.2">
      <c r="B988" s="12"/>
    </row>
    <row r="989" spans="2:2" ht="15.75" customHeight="1" x14ac:dyDescent="0.2">
      <c r="B989" s="12"/>
    </row>
    <row r="990" spans="2:2" ht="15.75" customHeight="1" x14ac:dyDescent="0.2">
      <c r="B990" s="12"/>
    </row>
    <row r="991" spans="2:2" ht="15.75" customHeight="1" x14ac:dyDescent="0.2">
      <c r="B991" s="12"/>
    </row>
    <row r="992" spans="2:2" ht="15.75" customHeight="1" x14ac:dyDescent="0.2">
      <c r="B992" s="12"/>
    </row>
    <row r="993" spans="2:2" ht="15.75" customHeight="1" x14ac:dyDescent="0.2">
      <c r="B993" s="12"/>
    </row>
    <row r="994" spans="2:2" ht="15.75" customHeight="1" x14ac:dyDescent="0.2">
      <c r="B994" s="12"/>
    </row>
    <row r="995" spans="2:2" ht="15.75" customHeight="1" x14ac:dyDescent="0.2">
      <c r="B995" s="12"/>
    </row>
    <row r="996" spans="2:2" ht="15.75" customHeight="1" x14ac:dyDescent="0.2">
      <c r="B996" s="12"/>
    </row>
    <row r="997" spans="2:2" ht="15.75" customHeight="1" x14ac:dyDescent="0.2">
      <c r="B997" s="12"/>
    </row>
    <row r="998" spans="2:2" ht="15.75" customHeight="1" x14ac:dyDescent="0.2">
      <c r="B998" s="12"/>
    </row>
    <row r="999" spans="2:2" ht="15.75" customHeight="1" x14ac:dyDescent="0.2">
      <c r="B999" s="12"/>
    </row>
    <row r="1000" spans="2:2" ht="15.75" customHeight="1" x14ac:dyDescent="0.2">
      <c r="B1000"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1000"/>
  <sheetViews>
    <sheetView workbookViewId="0">
      <pane ySplit="3" topLeftCell="A4" activePane="bottomLeft" state="frozen"/>
      <selection pane="bottomLeft" activeCell="B5" sqref="B5"/>
    </sheetView>
  </sheetViews>
  <sheetFormatPr defaultColWidth="14.42578125" defaultRowHeight="15.75" customHeight="1" x14ac:dyDescent="0.2"/>
  <sheetData>
    <row r="1" spans="1:34" ht="15.75" customHeight="1" x14ac:dyDescent="0.2">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row>
    <row r="2" spans="1:34" ht="15.75" customHeight="1" x14ac:dyDescent="0.2">
      <c r="A2" s="28">
        <v>0.76200000000000001</v>
      </c>
      <c r="B2" s="12"/>
      <c r="C2" s="12"/>
      <c r="D2" s="28">
        <v>82</v>
      </c>
      <c r="E2" s="12"/>
      <c r="F2" s="12"/>
      <c r="G2" s="12"/>
      <c r="H2" s="12"/>
      <c r="I2" s="12"/>
      <c r="J2" s="28">
        <v>83</v>
      </c>
      <c r="K2" s="12"/>
      <c r="L2" s="12"/>
      <c r="M2" s="12"/>
      <c r="N2" s="12"/>
      <c r="O2" s="12"/>
      <c r="P2" s="28">
        <v>84</v>
      </c>
      <c r="Q2" s="12"/>
      <c r="R2" s="12"/>
      <c r="S2" s="12"/>
      <c r="T2" s="12"/>
      <c r="U2" s="12"/>
      <c r="V2" s="12"/>
      <c r="W2" s="12"/>
      <c r="X2" s="12"/>
      <c r="Y2" s="12"/>
      <c r="Z2" s="28">
        <v>85</v>
      </c>
      <c r="AA2" s="12"/>
      <c r="AB2" s="12"/>
      <c r="AC2" s="12"/>
      <c r="AD2" s="12"/>
      <c r="AE2" s="12"/>
      <c r="AF2" s="12"/>
      <c r="AG2" s="12"/>
      <c r="AH2" s="12"/>
    </row>
    <row r="3" spans="1:34" ht="51.75" x14ac:dyDescent="0.25">
      <c r="A3" s="390" t="s">
        <v>95</v>
      </c>
      <c r="B3" s="381"/>
      <c r="C3" s="14"/>
      <c r="D3" s="30" t="s">
        <v>96</v>
      </c>
      <c r="E3" s="31" t="s">
        <v>54</v>
      </c>
      <c r="F3" s="31" t="s">
        <v>55</v>
      </c>
      <c r="G3" s="31" t="s">
        <v>56</v>
      </c>
      <c r="H3" s="31" t="s">
        <v>57</v>
      </c>
      <c r="I3" s="14"/>
      <c r="J3" s="30" t="s">
        <v>97</v>
      </c>
      <c r="K3" s="31" t="s">
        <v>54</v>
      </c>
      <c r="L3" s="31" t="s">
        <v>55</v>
      </c>
      <c r="M3" s="31" t="s">
        <v>56</v>
      </c>
      <c r="N3" s="31" t="s">
        <v>57</v>
      </c>
      <c r="O3" s="14"/>
      <c r="P3" s="30" t="s">
        <v>98</v>
      </c>
      <c r="Q3" s="31" t="s">
        <v>54</v>
      </c>
      <c r="R3" s="31" t="s">
        <v>99</v>
      </c>
      <c r="S3" s="31" t="s">
        <v>100</v>
      </c>
      <c r="T3" s="31" t="s">
        <v>101</v>
      </c>
      <c r="U3" s="31" t="s">
        <v>102</v>
      </c>
      <c r="V3" s="31" t="s">
        <v>55</v>
      </c>
      <c r="W3" s="31" t="s">
        <v>56</v>
      </c>
      <c r="X3" s="31" t="s">
        <v>57</v>
      </c>
      <c r="Y3" s="14"/>
      <c r="Z3" s="30" t="s">
        <v>103</v>
      </c>
      <c r="AA3" s="31" t="s">
        <v>54</v>
      </c>
      <c r="AB3" s="31" t="s">
        <v>99</v>
      </c>
      <c r="AC3" s="31" t="s">
        <v>100</v>
      </c>
      <c r="AD3" s="31" t="s">
        <v>101</v>
      </c>
      <c r="AE3" s="31" t="s">
        <v>102</v>
      </c>
      <c r="AF3" s="31" t="s">
        <v>55</v>
      </c>
      <c r="AG3" s="31" t="s">
        <v>56</v>
      </c>
      <c r="AH3" s="31" t="s">
        <v>57</v>
      </c>
    </row>
    <row r="4" spans="1:34" ht="15.75" customHeight="1" x14ac:dyDescent="0.2">
      <c r="A4" s="33" t="s">
        <v>18</v>
      </c>
      <c r="B4" s="59">
        <f t="shared" ref="B4:B58" si="0">AVERAGE(H4,N4,X4,AH4)</f>
        <v>28.617696976438268</v>
      </c>
      <c r="C4" s="12"/>
      <c r="D4" s="53" t="s">
        <v>18</v>
      </c>
      <c r="E4" s="28">
        <f>IF(ISERROR(HLOOKUP(D4,'Raw data'!$F$3:$BH$104,D$2,FALSE)),"",HLOOKUP(D4,'Raw data'!$F$3:$BH$104,D$2,FALSE))</f>
        <v>2</v>
      </c>
      <c r="F4" s="12">
        <f t="shared" ref="F4:F20" si="1">E$60-E4</f>
        <v>25</v>
      </c>
      <c r="G4" s="12">
        <f t="shared" ref="G4:G5" si="2">100-(F4*E$64)</f>
        <v>3.8461538461538396</v>
      </c>
      <c r="H4" s="12">
        <f t="shared" ref="H4:H20" si="3">G4*$A$2</f>
        <v>2.9307692307692257</v>
      </c>
      <c r="I4" s="12"/>
      <c r="J4" s="53" t="s">
        <v>18</v>
      </c>
      <c r="K4" s="28">
        <f>IF(ISERROR(HLOOKUP(J4,'Raw data'!$F$3:$BH$104,J$2,FALSE)),"",HLOOKUP(J4,'Raw data'!$F$3:$BH$104,J$2,FALSE))</f>
        <v>3</v>
      </c>
      <c r="L4" s="12">
        <f t="shared" ref="L4:L5" si="4">K$60-K4</f>
        <v>77</v>
      </c>
      <c r="M4" s="12">
        <f t="shared" ref="M4:M5" si="5">100-(L4*K$64)</f>
        <v>2.5316455696202524</v>
      </c>
      <c r="N4" s="12">
        <f t="shared" ref="N4:N5" si="6">M4*$A$2</f>
        <v>1.9291139240506323</v>
      </c>
      <c r="O4" s="12"/>
      <c r="P4" s="53" t="s">
        <v>18</v>
      </c>
      <c r="Q4" s="28">
        <f>IF(ISERROR(HLOOKUP(P4,'Raw data'!$F$3:$BH$104,P$2,FALSE)),"",HLOOKUP(P4,'Raw data'!$F$3:$BH$104,P$2,FALSE))</f>
        <v>294.55</v>
      </c>
      <c r="R4" s="28">
        <v>0.48759999999999998</v>
      </c>
      <c r="S4" s="12">
        <f t="shared" ref="S4:S58" si="7">Q4*R4</f>
        <v>143.62258</v>
      </c>
      <c r="T4" s="28">
        <v>0.37</v>
      </c>
      <c r="U4" s="12">
        <f t="shared" ref="U4:U58" si="8">S4/T4</f>
        <v>388.16913513513515</v>
      </c>
      <c r="V4" s="12">
        <f t="shared" ref="V4:V58" si="9">U4-Q$61</f>
        <v>380.4370084383026</v>
      </c>
      <c r="W4" s="12">
        <f t="shared" ref="W4:W58" si="10">100-(V4*Q$64)</f>
        <v>72.086404770780035</v>
      </c>
      <c r="X4" s="12">
        <f t="shared" ref="X4:X58" si="11">W4*$A$2</f>
        <v>54.929840435334384</v>
      </c>
      <c r="Y4" s="12"/>
      <c r="Z4" s="53" t="s">
        <v>18</v>
      </c>
      <c r="AA4" s="28">
        <f>IF(ISERROR(HLOOKUP(Z4,'Raw data'!$F$3:$BH$104,Z$2,FALSE)),"",HLOOKUP(Z4,'Raw data'!$F$3:$BH$104,Z$2,FALSE))</f>
        <v>290.45999999999998</v>
      </c>
      <c r="AB4" s="28">
        <v>0.48759999999999998</v>
      </c>
      <c r="AC4" s="12">
        <f t="shared" ref="AC4:AC58" si="12">AA4*AB4</f>
        <v>141.62829599999998</v>
      </c>
      <c r="AD4" s="28">
        <v>0.37</v>
      </c>
      <c r="AE4" s="12">
        <f t="shared" ref="AE4:AE58" si="13">AC4/AD4</f>
        <v>382.77917837837833</v>
      </c>
      <c r="AF4" s="12">
        <f t="shared" ref="AF4:AF58" si="14">AE4-AA$61</f>
        <v>379.01046216216213</v>
      </c>
      <c r="AG4" s="12">
        <f t="shared" ref="AG4:AG58" si="15">100-(AF4*AA$64)</f>
        <v>71.759926923358051</v>
      </c>
      <c r="AH4" s="12">
        <f t="shared" ref="AH4:AH58" si="16">AG4*$A$2</f>
        <v>54.681064315598839</v>
      </c>
    </row>
    <row r="5" spans="1:34" ht="15.75" customHeight="1" x14ac:dyDescent="0.2">
      <c r="A5" s="69" t="s">
        <v>118</v>
      </c>
      <c r="B5" s="59">
        <f t="shared" si="0"/>
        <v>38.964878550656429</v>
      </c>
      <c r="C5" s="12"/>
      <c r="D5" s="62" t="s">
        <v>118</v>
      </c>
      <c r="E5" s="28">
        <f>IF(ISERROR(HLOOKUP(D5,'Raw data'!$F$3:$BH$104,D$2,FALSE)),"",HLOOKUP(D5,'Raw data'!$F$3:$BH$104,D$2,FALSE))</f>
        <v>1</v>
      </c>
      <c r="F5" s="12">
        <f t="shared" si="1"/>
        <v>26</v>
      </c>
      <c r="G5" s="12">
        <f t="shared" si="2"/>
        <v>0</v>
      </c>
      <c r="H5" s="12">
        <f t="shared" si="3"/>
        <v>0</v>
      </c>
      <c r="I5" s="12"/>
      <c r="J5" s="62" t="s">
        <v>118</v>
      </c>
      <c r="K5" s="70">
        <f>IF(ISERROR(HLOOKUP(J5,'Raw data'!$F$3:$BH$104,J$2,FALSE)),"",HLOOKUP(J5,'Raw data'!$F$3:$BH$104,J$2,FALSE))</f>
        <v>5</v>
      </c>
      <c r="L5" s="12">
        <f t="shared" si="4"/>
        <v>75</v>
      </c>
      <c r="M5" s="12">
        <f t="shared" si="5"/>
        <v>5.0632911392405049</v>
      </c>
      <c r="N5" s="12">
        <f t="shared" si="6"/>
        <v>3.8582278481012646</v>
      </c>
      <c r="O5" s="12"/>
      <c r="P5" s="62" t="s">
        <v>118</v>
      </c>
      <c r="Q5" s="28">
        <f>IF(ISERROR(HLOOKUP(P5,'Raw data'!$F$3:$BH$104,P$2,FALSE)),"",HLOOKUP(P5,'Raw data'!$F$3:$BH$104,P$2,FALSE))</f>
        <v>89.45</v>
      </c>
      <c r="R5" s="28">
        <v>1.3277000000000001</v>
      </c>
      <c r="S5" s="12">
        <f t="shared" si="7"/>
        <v>118.76276500000002</v>
      </c>
      <c r="T5" s="28">
        <v>9.2799999999999994</v>
      </c>
      <c r="U5" s="12">
        <f t="shared" si="8"/>
        <v>12.797711745689657</v>
      </c>
      <c r="V5" s="12">
        <f t="shared" si="9"/>
        <v>5.0655850488570788</v>
      </c>
      <c r="W5" s="12">
        <f t="shared" si="10"/>
        <v>99.628325616286844</v>
      </c>
      <c r="X5" s="12">
        <f t="shared" si="11"/>
        <v>75.916784119610583</v>
      </c>
      <c r="Y5" s="12"/>
      <c r="Z5" s="62" t="s">
        <v>118</v>
      </c>
      <c r="AA5" s="28">
        <f>IF(ISERROR(HLOOKUP(Z5,'Raw data'!$F$3:$BH$104,Z$2,FALSE)),"",HLOOKUP(Z5,'Raw data'!$F$3:$BH$104,Z$2,FALSE))</f>
        <v>40.56</v>
      </c>
      <c r="AB5" s="28">
        <v>1.3277000000000001</v>
      </c>
      <c r="AC5" s="12">
        <f t="shared" si="12"/>
        <v>53.851512000000007</v>
      </c>
      <c r="AD5" s="28">
        <v>9.2799999999999994</v>
      </c>
      <c r="AE5" s="12">
        <f t="shared" si="13"/>
        <v>5.8029646551724152</v>
      </c>
      <c r="AF5" s="12">
        <f t="shared" si="14"/>
        <v>2.0342484389561997</v>
      </c>
      <c r="AG5" s="12">
        <f t="shared" si="15"/>
        <v>99.848428129808227</v>
      </c>
      <c r="AH5" s="12">
        <f t="shared" si="16"/>
        <v>76.08450223491387</v>
      </c>
    </row>
    <row r="6" spans="1:34" ht="15.75" customHeight="1" x14ac:dyDescent="0.2">
      <c r="A6" s="71" t="s">
        <v>142</v>
      </c>
      <c r="B6" s="59">
        <f t="shared" si="0"/>
        <v>39.496116175395301</v>
      </c>
      <c r="C6" s="12"/>
      <c r="D6" s="64" t="s">
        <v>142</v>
      </c>
      <c r="E6" s="28">
        <f>IF(ISERROR(HLOOKUP(D6,'Raw data'!$F$3:$BH$104,D$2,FALSE)),"",HLOOKUP(D6,'Raw data'!$F$3:$BH$104,D$2,FALSE))</f>
        <v>3</v>
      </c>
      <c r="F6" s="12">
        <f t="shared" si="1"/>
        <v>24</v>
      </c>
      <c r="G6" s="12">
        <f>IF(ISERROR(100-(F6*E$64)),"na",100-(F6*E$64))</f>
        <v>7.6923076923076934</v>
      </c>
      <c r="H6" s="12">
        <f t="shared" si="3"/>
        <v>5.861538461538462</v>
      </c>
      <c r="I6" s="12"/>
      <c r="J6" s="64" t="s">
        <v>142</v>
      </c>
      <c r="K6" s="28" t="str">
        <f>IF(ISERROR(HLOOKUP(J6,'Raw data'!$F$3:$BH$104,J$2,FALSE)),"",HLOOKUP(J6,'Raw data'!$F$3:$BH$104,J$2,FALSE))</f>
        <v>n/a</v>
      </c>
      <c r="L6" s="12" t="str">
        <f>IF(ISERROR(K$60-K6),"na",K$60-K6)</f>
        <v>na</v>
      </c>
      <c r="M6" s="12" t="str">
        <f>IF(ISERROR(100-(L6*K$64)),"na",100-(L6*K$64))</f>
        <v>na</v>
      </c>
      <c r="N6" s="74">
        <f>AVERAGE(N21,N23,N25,N36,N38,N49,N31,)</f>
        <v>7.9575949367088601</v>
      </c>
      <c r="O6" s="12"/>
      <c r="P6" s="64" t="s">
        <v>142</v>
      </c>
      <c r="Q6" s="28">
        <f>IF(ISERROR(HLOOKUP(P6,'Raw data'!$F$3:$BH$104,P$2,FALSE)),"",HLOOKUP(P6,'Raw data'!$F$3:$BH$104,P$2,FALSE))</f>
        <v>3139.5</v>
      </c>
      <c r="R6" s="28">
        <v>3.2599999999999997E-2</v>
      </c>
      <c r="S6" s="12">
        <f t="shared" si="7"/>
        <v>102.34769999999999</v>
      </c>
      <c r="T6" s="28">
        <v>1.22</v>
      </c>
      <c r="U6" s="12">
        <f t="shared" si="8"/>
        <v>83.891557377049168</v>
      </c>
      <c r="V6" s="12">
        <f t="shared" si="9"/>
        <v>76.159430680216587</v>
      </c>
      <c r="W6" s="12">
        <f t="shared" si="10"/>
        <v>94.411996010529649</v>
      </c>
      <c r="X6" s="12">
        <f t="shared" si="11"/>
        <v>71.941940960023587</v>
      </c>
      <c r="Y6" s="12"/>
      <c r="Z6" s="64" t="s">
        <v>142</v>
      </c>
      <c r="AA6" s="28">
        <f>IF(ISERROR(HLOOKUP(Z6,'Raw data'!$F$3:$BH$104,Z$2,FALSE)),"",HLOOKUP(Z6,'Raw data'!$F$3:$BH$104,Z$2,FALSE))</f>
        <v>2762.15</v>
      </c>
      <c r="AB6" s="28">
        <v>3.2599999999999997E-2</v>
      </c>
      <c r="AC6" s="12">
        <f t="shared" si="12"/>
        <v>90.046089999999992</v>
      </c>
      <c r="AD6" s="28">
        <v>1.22</v>
      </c>
      <c r="AE6" s="12">
        <f t="shared" si="13"/>
        <v>73.80827049180327</v>
      </c>
      <c r="AF6" s="12">
        <f t="shared" si="14"/>
        <v>70.039554275587051</v>
      </c>
      <c r="AG6" s="12">
        <f t="shared" si="15"/>
        <v>94.781352156575196</v>
      </c>
      <c r="AH6" s="12">
        <f t="shared" si="16"/>
        <v>72.223390343310299</v>
      </c>
    </row>
    <row r="7" spans="1:34" ht="15.75" customHeight="1" x14ac:dyDescent="0.2">
      <c r="A7" s="73" t="s">
        <v>143</v>
      </c>
      <c r="B7" s="59">
        <f t="shared" si="0"/>
        <v>44.327626182878845</v>
      </c>
      <c r="C7" s="12"/>
      <c r="D7" s="65" t="s">
        <v>143</v>
      </c>
      <c r="E7" s="28">
        <f>IF(ISERROR(HLOOKUP(D7,'Raw data'!$F$3:$BH$104,D$2,FALSE)),"",HLOOKUP(D7,'Raw data'!$F$3:$BH$104,D$2,FALSE))</f>
        <v>11</v>
      </c>
      <c r="F7" s="12">
        <f t="shared" si="1"/>
        <v>16</v>
      </c>
      <c r="G7" s="12">
        <f t="shared" ref="G7:G20" si="17">100-(F7*E$64)</f>
        <v>38.46153846153846</v>
      </c>
      <c r="H7" s="12">
        <f t="shared" si="3"/>
        <v>29.307692307692307</v>
      </c>
      <c r="I7" s="12"/>
      <c r="J7" s="65" t="s">
        <v>143</v>
      </c>
      <c r="K7" s="28">
        <f>IF(ISERROR(HLOOKUP(J7,'Raw data'!$F$3:$BH$104,J$2,FALSE)),"",HLOOKUP(J7,'Raw data'!$F$3:$BH$104,J$2,FALSE))</f>
        <v>5</v>
      </c>
      <c r="L7" s="12">
        <f t="shared" ref="L7:L58" si="18">K$60-K7</f>
        <v>75</v>
      </c>
      <c r="M7" s="12">
        <f t="shared" ref="M7:M58" si="19">100-(L7*K$64)</f>
        <v>5.0632911392405049</v>
      </c>
      <c r="N7" s="12">
        <f t="shared" ref="N7:N58" si="20">M7*$A$2</f>
        <v>3.8582278481012646</v>
      </c>
      <c r="O7" s="12"/>
      <c r="P7" s="65" t="s">
        <v>143</v>
      </c>
      <c r="Q7" s="28">
        <f>IF(ISERROR(HLOOKUP(P7,'Raw data'!$F$3:$BH$104,P$2,FALSE)),"",HLOOKUP(P7,'Raw data'!$F$3:$BH$104,P$2,FALSE))</f>
        <v>167490</v>
      </c>
      <c r="R7" s="28">
        <v>6.9999999999999999E-4</v>
      </c>
      <c r="S7" s="12">
        <f t="shared" si="7"/>
        <v>117.24299999999999</v>
      </c>
      <c r="T7" s="28">
        <v>1.4</v>
      </c>
      <c r="U7" s="12">
        <f t="shared" si="8"/>
        <v>83.745000000000005</v>
      </c>
      <c r="V7" s="12">
        <f t="shared" si="9"/>
        <v>76.012873303167424</v>
      </c>
      <c r="W7" s="12">
        <f t="shared" si="10"/>
        <v>94.422749284291314</v>
      </c>
      <c r="X7" s="12">
        <f t="shared" si="11"/>
        <v>71.950134954629988</v>
      </c>
      <c r="Y7" s="12"/>
      <c r="Z7" s="65" t="s">
        <v>143</v>
      </c>
      <c r="AA7" s="28">
        <f>IF(ISERROR(HLOOKUP(Z7,'Raw data'!$F$3:$BH$104,Z$2,FALSE)),"",HLOOKUP(Z7,'Raw data'!$F$3:$BH$104,Z$2,FALSE))</f>
        <v>148636</v>
      </c>
      <c r="AB7" s="28">
        <v>6.9999999999999999E-4</v>
      </c>
      <c r="AC7" s="12">
        <f t="shared" si="12"/>
        <v>104.04519999999999</v>
      </c>
      <c r="AD7" s="28">
        <v>1.4</v>
      </c>
      <c r="AE7" s="12">
        <f t="shared" si="13"/>
        <v>74.317999999999998</v>
      </c>
      <c r="AF7" s="12">
        <f t="shared" si="14"/>
        <v>70.549283783783778</v>
      </c>
      <c r="AG7" s="12">
        <f t="shared" si="15"/>
        <v>94.743372206157261</v>
      </c>
      <c r="AH7" s="12">
        <f t="shared" si="16"/>
        <v>72.194449621091835</v>
      </c>
    </row>
    <row r="8" spans="1:34" ht="15.75" customHeight="1" x14ac:dyDescent="0.2">
      <c r="A8" s="69" t="s">
        <v>144</v>
      </c>
      <c r="B8" s="59">
        <f t="shared" si="0"/>
        <v>42.914914242535481</v>
      </c>
      <c r="C8" s="12"/>
      <c r="D8" s="62" t="s">
        <v>144</v>
      </c>
      <c r="E8" s="28">
        <f>IF(ISERROR(HLOOKUP(D8,'Raw data'!$F$3:$BH$104,D$2,FALSE)),"",HLOOKUP(D8,'Raw data'!$F$3:$BH$104,D$2,FALSE))</f>
        <v>6</v>
      </c>
      <c r="F8" s="12">
        <f t="shared" si="1"/>
        <v>21</v>
      </c>
      <c r="G8" s="12">
        <f t="shared" si="17"/>
        <v>19.230769230769226</v>
      </c>
      <c r="H8" s="12">
        <f t="shared" si="3"/>
        <v>14.653846153846152</v>
      </c>
      <c r="I8" s="12"/>
      <c r="J8" s="62" t="s">
        <v>144</v>
      </c>
      <c r="K8" s="28">
        <f>IF(ISERROR(HLOOKUP(J8,'Raw data'!$F$3:$BH$104,J$2,FALSE)),"",HLOOKUP(J8,'Raw data'!$F$3:$BH$104,J$2,FALSE))</f>
        <v>6</v>
      </c>
      <c r="L8" s="12">
        <f t="shared" si="18"/>
        <v>74</v>
      </c>
      <c r="M8" s="12">
        <f t="shared" si="19"/>
        <v>6.3291139240506311</v>
      </c>
      <c r="N8" s="12">
        <f t="shared" si="20"/>
        <v>4.8227848101265813</v>
      </c>
      <c r="O8" s="12"/>
      <c r="P8" s="62" t="s">
        <v>144</v>
      </c>
      <c r="Q8" s="28">
        <f>IF(ISERROR(HLOOKUP(P8,'Raw data'!$F$3:$BH$104,P$2,FALSE)),"",HLOOKUP(P8,'Raw data'!$F$3:$BH$104,P$2,FALSE))</f>
        <v>97.01</v>
      </c>
      <c r="R8" s="28">
        <v>1.3277000000000001</v>
      </c>
      <c r="S8" s="12">
        <f t="shared" si="7"/>
        <v>128.80017700000002</v>
      </c>
      <c r="T8" s="28">
        <v>11.29</v>
      </c>
      <c r="U8" s="12">
        <f t="shared" si="8"/>
        <v>11.408341629760853</v>
      </c>
      <c r="V8" s="12">
        <f t="shared" si="9"/>
        <v>3.6762149329282749</v>
      </c>
      <c r="W8" s="12">
        <f t="shared" si="10"/>
        <v>99.730267105099429</v>
      </c>
      <c r="X8" s="12">
        <f t="shared" si="11"/>
        <v>75.994463534085767</v>
      </c>
      <c r="Y8" s="12"/>
      <c r="Z8" s="62" t="s">
        <v>144</v>
      </c>
      <c r="AA8" s="28">
        <f>IF(ISERROR(HLOOKUP(Z8,'Raw data'!$F$3:$BH$104,Z$2,FALSE)),"",HLOOKUP(Z8,'Raw data'!$F$3:$BH$104,Z$2,FALSE))</f>
        <v>33.76</v>
      </c>
      <c r="AB8" s="28">
        <v>1.3277000000000001</v>
      </c>
      <c r="AC8" s="12">
        <f t="shared" si="12"/>
        <v>44.823152</v>
      </c>
      <c r="AD8" s="28">
        <v>11.29</v>
      </c>
      <c r="AE8" s="12">
        <f t="shared" si="13"/>
        <v>3.9701640389725426</v>
      </c>
      <c r="AF8" s="12">
        <f t="shared" si="14"/>
        <v>0.201447822756327</v>
      </c>
      <c r="AG8" s="12">
        <f t="shared" si="15"/>
        <v>99.984990120844387</v>
      </c>
      <c r="AH8" s="12">
        <f t="shared" si="16"/>
        <v>76.188562472083419</v>
      </c>
    </row>
    <row r="9" spans="1:34" ht="15.75" customHeight="1" x14ac:dyDescent="0.2">
      <c r="A9" s="77" t="s">
        <v>145</v>
      </c>
      <c r="B9" s="59">
        <f t="shared" si="0"/>
        <v>40.686142278477405</v>
      </c>
      <c r="C9" s="12"/>
      <c r="D9" s="79" t="s">
        <v>145</v>
      </c>
      <c r="E9" s="28">
        <f>IF(ISERROR(HLOOKUP(D9,'Raw data'!$F$3:$BH$104,D$2,FALSE)),"",HLOOKUP(D9,'Raw data'!$F$3:$BH$104,D$2,FALSE))</f>
        <v>5</v>
      </c>
      <c r="F9" s="12">
        <f t="shared" si="1"/>
        <v>22</v>
      </c>
      <c r="G9" s="12">
        <f t="shared" si="17"/>
        <v>15.384615384615387</v>
      </c>
      <c r="H9" s="12">
        <f t="shared" si="3"/>
        <v>11.723076923076924</v>
      </c>
      <c r="I9" s="12"/>
      <c r="J9" s="79" t="s">
        <v>145</v>
      </c>
      <c r="K9" s="28">
        <f>IF(ISERROR(HLOOKUP(J9,'Raw data'!$F$3:$BH$104,J$2,FALSE)),"",HLOOKUP(J9,'Raw data'!$F$3:$BH$104,J$2,FALSE))</f>
        <v>4</v>
      </c>
      <c r="L9" s="12">
        <f t="shared" si="18"/>
        <v>76</v>
      </c>
      <c r="M9" s="12">
        <f t="shared" si="19"/>
        <v>3.7974683544303787</v>
      </c>
      <c r="N9" s="12">
        <f t="shared" si="20"/>
        <v>2.8936708860759488</v>
      </c>
      <c r="O9" s="12"/>
      <c r="P9" s="79" t="s">
        <v>145</v>
      </c>
      <c r="Q9" s="28">
        <f>IF(ISERROR(HLOOKUP(P9,'Raw data'!$F$3:$BH$104,P$2,FALSE)),"",HLOOKUP(P9,'Raw data'!$F$3:$BH$104,P$2,FALSE))</f>
        <v>178493</v>
      </c>
      <c r="R9" s="28">
        <v>5.0000000000000001E-4</v>
      </c>
      <c r="S9" s="12">
        <f t="shared" si="7"/>
        <v>89.246499999999997</v>
      </c>
      <c r="T9" s="28">
        <v>1.72</v>
      </c>
      <c r="U9" s="12">
        <f t="shared" si="8"/>
        <v>51.887500000000003</v>
      </c>
      <c r="V9" s="12">
        <f t="shared" si="9"/>
        <v>44.155373303167423</v>
      </c>
      <c r="W9" s="12">
        <f t="shared" si="10"/>
        <v>96.760212097557783</v>
      </c>
      <c r="X9" s="12">
        <f t="shared" si="11"/>
        <v>73.731281618339025</v>
      </c>
      <c r="Y9" s="12"/>
      <c r="Z9" s="79" t="s">
        <v>145</v>
      </c>
      <c r="AA9" s="28">
        <f>IF(ISERROR(HLOOKUP(Z9,'Raw data'!$F$3:$BH$104,Z$2,FALSE)),"",HLOOKUP(Z9,'Raw data'!$F$3:$BH$104,Z$2,FALSE))</f>
        <v>122233</v>
      </c>
      <c r="AB9" s="28">
        <v>5.0000000000000001E-4</v>
      </c>
      <c r="AC9" s="12">
        <f t="shared" si="12"/>
        <v>61.116500000000002</v>
      </c>
      <c r="AD9" s="28">
        <v>1.72</v>
      </c>
      <c r="AE9" s="12">
        <f t="shared" si="13"/>
        <v>35.532848837209301</v>
      </c>
      <c r="AF9" s="12">
        <f t="shared" si="14"/>
        <v>31.764132620993085</v>
      </c>
      <c r="AG9" s="12">
        <f t="shared" si="15"/>
        <v>97.633254181650543</v>
      </c>
      <c r="AH9" s="12">
        <f t="shared" si="16"/>
        <v>74.396539686417711</v>
      </c>
    </row>
    <row r="10" spans="1:34" ht="15.75" customHeight="1" x14ac:dyDescent="0.2">
      <c r="A10" s="81" t="s">
        <v>146</v>
      </c>
      <c r="B10" s="59">
        <f t="shared" si="0"/>
        <v>41.888367254534373</v>
      </c>
      <c r="C10" s="12"/>
      <c r="D10" s="84" t="s">
        <v>146</v>
      </c>
      <c r="E10" s="28">
        <f>IF(ISERROR(HLOOKUP(D10,'Raw data'!$F$3:$BH$104,D$2,FALSE)),"",HLOOKUP(D10,'Raw data'!$F$3:$BH$104,D$2,FALSE))</f>
        <v>5</v>
      </c>
      <c r="F10" s="12">
        <f t="shared" si="1"/>
        <v>22</v>
      </c>
      <c r="G10" s="12">
        <f t="shared" si="17"/>
        <v>15.384615384615387</v>
      </c>
      <c r="H10" s="12">
        <f t="shared" si="3"/>
        <v>11.723076923076924</v>
      </c>
      <c r="I10" s="12"/>
      <c r="J10" s="84" t="s">
        <v>146</v>
      </c>
      <c r="K10" s="28">
        <f>IF(ISERROR(HLOOKUP(J10,'Raw data'!$F$3:$BH$104,J$2,FALSE)),"",HLOOKUP(J10,'Raw data'!$F$3:$BH$104,J$2,FALSE))</f>
        <v>5</v>
      </c>
      <c r="L10" s="12">
        <f t="shared" si="18"/>
        <v>75</v>
      </c>
      <c r="M10" s="12">
        <f t="shared" si="19"/>
        <v>5.0632911392405049</v>
      </c>
      <c r="N10" s="12">
        <f t="shared" si="20"/>
        <v>3.8582278481012646</v>
      </c>
      <c r="O10" s="12"/>
      <c r="P10" s="84" t="s">
        <v>146</v>
      </c>
      <c r="Q10" s="28">
        <f>IF(ISERROR(HLOOKUP(P10,'Raw data'!$F$3:$BH$104,P$2,FALSE)),"",HLOOKUP(P10,'Raw data'!$F$3:$BH$104,P$2,FALSE))</f>
        <v>85.43</v>
      </c>
      <c r="R10" s="28">
        <v>1</v>
      </c>
      <c r="S10" s="12">
        <f t="shared" si="7"/>
        <v>85.43</v>
      </c>
      <c r="T10" s="28">
        <v>8</v>
      </c>
      <c r="U10" s="12">
        <f t="shared" si="8"/>
        <v>10.678750000000001</v>
      </c>
      <c r="V10" s="12">
        <f t="shared" si="9"/>
        <v>2.9466233031674225</v>
      </c>
      <c r="W10" s="12">
        <f t="shared" si="10"/>
        <v>99.783799030185719</v>
      </c>
      <c r="X10" s="12">
        <f t="shared" si="11"/>
        <v>76.035254861001519</v>
      </c>
      <c r="Y10" s="12"/>
      <c r="Z10" s="84" t="s">
        <v>146</v>
      </c>
      <c r="AA10" s="28">
        <f>IF(ISERROR(HLOOKUP(Z10,'Raw data'!$F$3:$BH$104,Z$2,FALSE)),"",HLOOKUP(Z10,'Raw data'!$F$3:$BH$104,Z$2,FALSE))</f>
        <v>67.22</v>
      </c>
      <c r="AB10" s="28">
        <v>1</v>
      </c>
      <c r="AC10" s="12">
        <f t="shared" si="12"/>
        <v>67.22</v>
      </c>
      <c r="AD10" s="28">
        <v>8</v>
      </c>
      <c r="AE10" s="12">
        <f t="shared" si="13"/>
        <v>8.4024999999999999</v>
      </c>
      <c r="AF10" s="12">
        <f t="shared" si="14"/>
        <v>4.6337837837837839</v>
      </c>
      <c r="AG10" s="12">
        <f t="shared" si="15"/>
        <v>99.654736726978726</v>
      </c>
      <c r="AH10" s="12">
        <f t="shared" si="16"/>
        <v>75.93690938595779</v>
      </c>
    </row>
    <row r="11" spans="1:34" ht="15.75" customHeight="1" x14ac:dyDescent="0.2">
      <c r="A11" s="77" t="s">
        <v>147</v>
      </c>
      <c r="B11" s="59">
        <f t="shared" si="0"/>
        <v>46.298976363339975</v>
      </c>
      <c r="C11" s="12"/>
      <c r="D11" s="79" t="s">
        <v>147</v>
      </c>
      <c r="E11" s="28">
        <f>IF(ISERROR(HLOOKUP(D11,'Raw data'!$F$3:$BH$104,D$2,FALSE)),"",HLOOKUP(D11,'Raw data'!$F$3:$BH$104,D$2,FALSE))</f>
        <v>7</v>
      </c>
      <c r="F11" s="12">
        <f t="shared" si="1"/>
        <v>20</v>
      </c>
      <c r="G11" s="12">
        <f t="shared" si="17"/>
        <v>23.07692307692308</v>
      </c>
      <c r="H11" s="12">
        <f t="shared" si="3"/>
        <v>17.584615384615386</v>
      </c>
      <c r="I11" s="12"/>
      <c r="J11" s="79" t="s">
        <v>147</v>
      </c>
      <c r="K11" s="28">
        <f>IF(ISERROR(HLOOKUP(J11,'Raw data'!$F$3:$BH$104,J$2,FALSE)),"",HLOOKUP(J11,'Raw data'!$F$3:$BH$104,J$2,FALSE))</f>
        <v>22</v>
      </c>
      <c r="L11" s="12">
        <f t="shared" si="18"/>
        <v>58</v>
      </c>
      <c r="M11" s="12">
        <f t="shared" si="19"/>
        <v>26.582278481012651</v>
      </c>
      <c r="N11" s="12">
        <f t="shared" si="20"/>
        <v>20.255696202531642</v>
      </c>
      <c r="O11" s="12"/>
      <c r="P11" s="79" t="s">
        <v>147</v>
      </c>
      <c r="Q11" s="28">
        <f>IF(ISERROR(HLOOKUP(P11,'Raw data'!$F$3:$BH$104,P$2,FALSE)),"",HLOOKUP(P11,'Raw data'!$F$3:$BH$104,P$2,FALSE))</f>
        <v>1303.0999999999999</v>
      </c>
      <c r="R11" s="28">
        <v>0.1832</v>
      </c>
      <c r="S11" s="12">
        <f t="shared" si="7"/>
        <v>238.72791999999998</v>
      </c>
      <c r="T11" s="28">
        <v>3.44</v>
      </c>
      <c r="U11" s="12">
        <f t="shared" si="8"/>
        <v>69.397651162790694</v>
      </c>
      <c r="V11" s="12">
        <f t="shared" si="9"/>
        <v>61.665524465958114</v>
      </c>
      <c r="W11" s="12">
        <f t="shared" si="10"/>
        <v>95.475449413803631</v>
      </c>
      <c r="X11" s="12">
        <f t="shared" si="11"/>
        <v>72.752292453318361</v>
      </c>
      <c r="Y11" s="12"/>
      <c r="Z11" s="79" t="s">
        <v>147</v>
      </c>
      <c r="AA11" s="28">
        <f>IF(ISERROR(HLOOKUP(Z11,'Raw data'!$F$3:$BH$104,Z$2,FALSE)),"",HLOOKUP(Z11,'Raw data'!$F$3:$BH$104,Z$2,FALSE))</f>
        <v>598.83000000000004</v>
      </c>
      <c r="AB11" s="28">
        <v>0.1832</v>
      </c>
      <c r="AC11" s="12">
        <f t="shared" si="12"/>
        <v>109.705656</v>
      </c>
      <c r="AD11" s="28">
        <v>3.44</v>
      </c>
      <c r="AE11" s="12">
        <f t="shared" si="13"/>
        <v>31.891179069767443</v>
      </c>
      <c r="AF11" s="12">
        <f t="shared" si="14"/>
        <v>28.122462853551227</v>
      </c>
      <c r="AG11" s="12">
        <f t="shared" si="15"/>
        <v>97.904595030045272</v>
      </c>
      <c r="AH11" s="12">
        <f t="shared" si="16"/>
        <v>74.603301412894496</v>
      </c>
    </row>
    <row r="12" spans="1:34" ht="15.75" customHeight="1" x14ac:dyDescent="0.2">
      <c r="A12" s="73" t="s">
        <v>148</v>
      </c>
      <c r="B12" s="59">
        <f t="shared" si="0"/>
        <v>44.308107836692471</v>
      </c>
      <c r="C12" s="12"/>
      <c r="D12" s="65" t="s">
        <v>148</v>
      </c>
      <c r="E12" s="28">
        <f>IF(ISERROR(HLOOKUP(D12,'Raw data'!$F$3:$BH$104,D$2,FALSE)),"",HLOOKUP(D12,'Raw data'!$F$3:$BH$104,D$2,FALSE))</f>
        <v>10</v>
      </c>
      <c r="F12" s="12">
        <f t="shared" si="1"/>
        <v>17</v>
      </c>
      <c r="G12" s="12">
        <f t="shared" si="17"/>
        <v>34.615384615384613</v>
      </c>
      <c r="H12" s="12">
        <f t="shared" si="3"/>
        <v>26.376923076923077</v>
      </c>
      <c r="I12" s="12"/>
      <c r="J12" s="65" t="s">
        <v>148</v>
      </c>
      <c r="K12" s="28">
        <f>IF(ISERROR(HLOOKUP(J12,'Raw data'!$F$3:$BH$104,J$2,FALSE)),"",HLOOKUP(J12,'Raw data'!$F$3:$BH$104,J$2,FALSE))</f>
        <v>10</v>
      </c>
      <c r="L12" s="12">
        <f t="shared" si="18"/>
        <v>70</v>
      </c>
      <c r="M12" s="12">
        <f t="shared" si="19"/>
        <v>11.392405063291136</v>
      </c>
      <c r="N12" s="12">
        <f t="shared" si="20"/>
        <v>8.6810126582278464</v>
      </c>
      <c r="O12" s="12"/>
      <c r="P12" s="65" t="s">
        <v>148</v>
      </c>
      <c r="Q12" s="28">
        <f>IF(ISERROR(HLOOKUP(P12,'Raw data'!$F$3:$BH$104,P$2,FALSE)),"",HLOOKUP(P12,'Raw data'!$F$3:$BH$104,P$2,FALSE))</f>
        <v>705.76</v>
      </c>
      <c r="R12" s="28">
        <v>0.14630000000000001</v>
      </c>
      <c r="S12" s="12">
        <f t="shared" si="7"/>
        <v>103.25268800000001</v>
      </c>
      <c r="T12" s="28">
        <v>0.91</v>
      </c>
      <c r="U12" s="12">
        <f t="shared" si="8"/>
        <v>113.46449230769231</v>
      </c>
      <c r="V12" s="12">
        <f t="shared" si="9"/>
        <v>105.73236561085973</v>
      </c>
      <c r="W12" s="12">
        <f t="shared" si="10"/>
        <v>92.242157332682126</v>
      </c>
      <c r="X12" s="12">
        <f t="shared" si="11"/>
        <v>70.288523887503786</v>
      </c>
      <c r="Y12" s="12"/>
      <c r="Z12" s="65" t="s">
        <v>148</v>
      </c>
      <c r="AA12" s="28">
        <f>IF(ISERROR(HLOOKUP(Z12,'Raw data'!$F$3:$BH$104,Z$2,FALSE)),"",HLOOKUP(Z12,'Raw data'!$F$3:$BH$104,Z$2,FALSE))</f>
        <v>496.06</v>
      </c>
      <c r="AB12" s="28">
        <v>0.14630000000000001</v>
      </c>
      <c r="AC12" s="12">
        <f t="shared" si="12"/>
        <v>72.573578000000012</v>
      </c>
      <c r="AD12" s="28">
        <v>0.91</v>
      </c>
      <c r="AE12" s="12">
        <f t="shared" si="13"/>
        <v>79.751184615384631</v>
      </c>
      <c r="AF12" s="12">
        <f t="shared" si="14"/>
        <v>75.982468399168411</v>
      </c>
      <c r="AG12" s="12">
        <f t="shared" si="15"/>
        <v>94.338545569704934</v>
      </c>
      <c r="AH12" s="12">
        <f t="shared" si="16"/>
        <v>71.885971724115166</v>
      </c>
    </row>
    <row r="13" spans="1:34" ht="15.75" customHeight="1" x14ac:dyDescent="0.2">
      <c r="A13" s="77" t="s">
        <v>149</v>
      </c>
      <c r="B13" s="59">
        <f t="shared" si="0"/>
        <v>4.8598831548198635</v>
      </c>
      <c r="C13" s="12"/>
      <c r="D13" s="79" t="s">
        <v>149</v>
      </c>
      <c r="E13" s="28">
        <f>IF(ISERROR(HLOOKUP(D13,'Raw data'!$F$3:$BH$104,D$2,FALSE)),"",HLOOKUP(D13,'Raw data'!$F$3:$BH$104,D$2,FALSE))</f>
        <v>5</v>
      </c>
      <c r="F13" s="12">
        <f t="shared" si="1"/>
        <v>22</v>
      </c>
      <c r="G13" s="12">
        <f t="shared" si="17"/>
        <v>15.384615384615387</v>
      </c>
      <c r="H13" s="12">
        <f t="shared" si="3"/>
        <v>11.723076923076924</v>
      </c>
      <c r="I13" s="12"/>
      <c r="J13" s="79" t="s">
        <v>149</v>
      </c>
      <c r="K13" s="28">
        <f>IF(ISERROR(HLOOKUP(J13,'Raw data'!$F$3:$BH$104,J$2,FALSE)),"",HLOOKUP(J13,'Raw data'!$F$3:$BH$104,J$2,FALSE))</f>
        <v>9</v>
      </c>
      <c r="L13" s="12">
        <f t="shared" si="18"/>
        <v>71</v>
      </c>
      <c r="M13" s="12">
        <f t="shared" si="19"/>
        <v>10.12658227848101</v>
      </c>
      <c r="N13" s="12">
        <f t="shared" si="20"/>
        <v>7.7164556962025292</v>
      </c>
      <c r="O13" s="12"/>
      <c r="P13" s="79" t="s">
        <v>149</v>
      </c>
      <c r="Q13" s="28">
        <f>IF(ISERROR(HLOOKUP(P13,'Raw data'!$F$3:$BH$104,P$2,FALSE)),"",HLOOKUP(P13,'Raw data'!$F$3:$BH$104,P$2,FALSE))</f>
        <v>4400</v>
      </c>
      <c r="R13" s="28">
        <v>0.1651</v>
      </c>
      <c r="S13" s="12">
        <f t="shared" si="7"/>
        <v>726.43999999999994</v>
      </c>
      <c r="T13" s="28">
        <v>0.53</v>
      </c>
      <c r="U13" s="12">
        <f t="shared" si="8"/>
        <v>1370.641509433962</v>
      </c>
      <c r="V13" s="12">
        <f t="shared" si="9"/>
        <v>1362.9093827371294</v>
      </c>
      <c r="W13" s="12">
        <f t="shared" si="10"/>
        <v>0</v>
      </c>
      <c r="X13" s="12">
        <f t="shared" si="11"/>
        <v>0</v>
      </c>
      <c r="Y13" s="12"/>
      <c r="Z13" s="79" t="s">
        <v>149</v>
      </c>
      <c r="AA13" s="28">
        <f>IF(ISERROR(HLOOKUP(Z13,'Raw data'!$F$3:$BH$104,Z$2,FALSE)),"",HLOOKUP(Z13,'Raw data'!$F$3:$BH$104,Z$2,FALSE))</f>
        <v>4320.4799999999996</v>
      </c>
      <c r="AB13" s="28">
        <v>0.1651</v>
      </c>
      <c r="AC13" s="12">
        <f t="shared" si="12"/>
        <v>713.31124799999986</v>
      </c>
      <c r="AD13" s="28">
        <v>0.53</v>
      </c>
      <c r="AE13" s="12">
        <f t="shared" si="13"/>
        <v>1345.8702792452827</v>
      </c>
      <c r="AF13" s="12">
        <f t="shared" si="14"/>
        <v>1342.1015630290665</v>
      </c>
      <c r="AG13" s="12">
        <f t="shared" si="15"/>
        <v>0</v>
      </c>
      <c r="AH13" s="12">
        <f t="shared" si="16"/>
        <v>0</v>
      </c>
    </row>
    <row r="14" spans="1:34" ht="15.75" customHeight="1" x14ac:dyDescent="0.2">
      <c r="A14" s="33" t="s">
        <v>150</v>
      </c>
      <c r="B14" s="59">
        <f t="shared" si="0"/>
        <v>39.934112791205287</v>
      </c>
      <c r="C14" s="12"/>
      <c r="D14" s="53" t="s">
        <v>150</v>
      </c>
      <c r="E14" s="28">
        <f>IF(ISERROR(HLOOKUP(D14,'Raw data'!$F$3:$BH$104,D$2,FALSE)),"",HLOOKUP(D14,'Raw data'!$F$3:$BH$104,D$2,FALSE))</f>
        <v>5</v>
      </c>
      <c r="F14" s="12">
        <f t="shared" si="1"/>
        <v>22</v>
      </c>
      <c r="G14" s="12">
        <f t="shared" si="17"/>
        <v>15.384615384615387</v>
      </c>
      <c r="H14" s="12">
        <f t="shared" si="3"/>
        <v>11.723076923076924</v>
      </c>
      <c r="I14" s="12"/>
      <c r="J14" s="53" t="s">
        <v>150</v>
      </c>
      <c r="K14" s="28">
        <f>IF(ISERROR(HLOOKUP(J14,'Raw data'!$F$3:$BH$104,J$2,FALSE)),"",HLOOKUP(J14,'Raw data'!$F$3:$BH$104,J$2,FALSE))</f>
        <v>2</v>
      </c>
      <c r="L14" s="12">
        <f t="shared" si="18"/>
        <v>78</v>
      </c>
      <c r="M14" s="12">
        <f t="shared" si="19"/>
        <v>1.2658227848101262</v>
      </c>
      <c r="N14" s="12">
        <f t="shared" si="20"/>
        <v>0.96455696202531616</v>
      </c>
      <c r="O14" s="12"/>
      <c r="P14" s="53" t="s">
        <v>150</v>
      </c>
      <c r="Q14" s="28">
        <f>IF(ISERROR(HLOOKUP(P14,'Raw data'!$F$3:$BH$104,P$2,FALSE)),"",HLOOKUP(P14,'Raw data'!$F$3:$BH$104,P$2,FALSE))</f>
        <v>686.36</v>
      </c>
      <c r="R14" s="28">
        <v>0.1201</v>
      </c>
      <c r="S14" s="12">
        <f t="shared" si="7"/>
        <v>82.431836000000004</v>
      </c>
      <c r="T14" s="28">
        <v>1.47</v>
      </c>
      <c r="U14" s="12">
        <f t="shared" si="8"/>
        <v>56.076078911564629</v>
      </c>
      <c r="V14" s="12">
        <f t="shared" si="9"/>
        <v>48.343952214732049</v>
      </c>
      <c r="W14" s="12">
        <f t="shared" si="10"/>
        <v>96.452885802455711</v>
      </c>
      <c r="X14" s="12">
        <f t="shared" si="11"/>
        <v>73.497098981471254</v>
      </c>
      <c r="Y14" s="12"/>
      <c r="Z14" s="53" t="s">
        <v>150</v>
      </c>
      <c r="AA14" s="28">
        <f>IF(ISERROR(HLOOKUP(Z14,'Raw data'!$F$3:$BH$104,Z$2,FALSE)),"",HLOOKUP(Z14,'Raw data'!$F$3:$BH$104,Z$2,FALSE))</f>
        <v>617.04</v>
      </c>
      <c r="AB14" s="28">
        <v>0.1201</v>
      </c>
      <c r="AC14" s="12">
        <f t="shared" si="12"/>
        <v>74.106504000000001</v>
      </c>
      <c r="AD14" s="28">
        <v>1.47</v>
      </c>
      <c r="AE14" s="12">
        <f t="shared" si="13"/>
        <v>50.412587755102045</v>
      </c>
      <c r="AF14" s="12">
        <f t="shared" si="14"/>
        <v>46.643871538885833</v>
      </c>
      <c r="AG14" s="12">
        <f t="shared" si="15"/>
        <v>96.524564695863063</v>
      </c>
      <c r="AH14" s="12">
        <f t="shared" si="16"/>
        <v>73.55171829824765</v>
      </c>
    </row>
    <row r="15" spans="1:34" ht="15.75" customHeight="1" x14ac:dyDescent="0.2">
      <c r="A15" s="81" t="s">
        <v>151</v>
      </c>
      <c r="B15" s="59">
        <f t="shared" si="0"/>
        <v>44.287830849128312</v>
      </c>
      <c r="C15" s="12"/>
      <c r="D15" s="84" t="s">
        <v>151</v>
      </c>
      <c r="E15" s="28">
        <f>IF(ISERROR(HLOOKUP(D15,'Raw data'!$F$3:$BH$104,D$2,FALSE)),"",HLOOKUP(D15,'Raw data'!$F$3:$BH$104,D$2,FALSE))</f>
        <v>7</v>
      </c>
      <c r="F15" s="12">
        <f t="shared" si="1"/>
        <v>20</v>
      </c>
      <c r="G15" s="12">
        <f t="shared" si="17"/>
        <v>23.07692307692308</v>
      </c>
      <c r="H15" s="12">
        <f t="shared" si="3"/>
        <v>17.584615384615386</v>
      </c>
      <c r="I15" s="12"/>
      <c r="J15" s="84" t="s">
        <v>151</v>
      </c>
      <c r="K15" s="28">
        <f>IF(ISERROR(HLOOKUP(J15,'Raw data'!$F$3:$BH$104,J$2,FALSE)),"",HLOOKUP(J15,'Raw data'!$F$3:$BH$104,J$2,FALSE))</f>
        <v>9</v>
      </c>
      <c r="L15" s="12">
        <f t="shared" si="18"/>
        <v>71</v>
      </c>
      <c r="M15" s="12">
        <f t="shared" si="19"/>
        <v>10.12658227848101</v>
      </c>
      <c r="N15" s="12">
        <f t="shared" si="20"/>
        <v>7.7164556962025292</v>
      </c>
      <c r="O15" s="12"/>
      <c r="P15" s="84" t="s">
        <v>151</v>
      </c>
      <c r="Q15" s="28">
        <f>IF(ISERROR(HLOOKUP(P15,'Raw data'!$F$3:$BH$104,P$2,FALSE)),"",HLOOKUP(P15,'Raw data'!$F$3:$BH$104,P$2,FALSE))</f>
        <v>89.09</v>
      </c>
      <c r="R15" s="28">
        <v>1</v>
      </c>
      <c r="S15" s="12">
        <f t="shared" si="7"/>
        <v>89.09</v>
      </c>
      <c r="T15" s="28">
        <v>8.25</v>
      </c>
      <c r="U15" s="12">
        <f t="shared" si="8"/>
        <v>10.798787878787879</v>
      </c>
      <c r="V15" s="12">
        <f t="shared" si="9"/>
        <v>3.0666611819553005</v>
      </c>
      <c r="W15" s="12">
        <f t="shared" si="10"/>
        <v>99.77499155697376</v>
      </c>
      <c r="X15" s="12">
        <f t="shared" si="11"/>
        <v>76.028543566414001</v>
      </c>
      <c r="Y15" s="12"/>
      <c r="Z15" s="84" t="s">
        <v>151</v>
      </c>
      <c r="AA15" s="28">
        <f>IF(ISERROR(HLOOKUP(Z15,'Raw data'!$F$3:$BH$104,Z$2,FALSE)),"",HLOOKUP(Z15,'Raw data'!$F$3:$BH$104,Z$2,FALSE))</f>
        <v>86.06</v>
      </c>
      <c r="AB15" s="28">
        <v>1</v>
      </c>
      <c r="AC15" s="12">
        <f t="shared" si="12"/>
        <v>86.06</v>
      </c>
      <c r="AD15" s="28">
        <v>8.25</v>
      </c>
      <c r="AE15" s="12">
        <f t="shared" si="13"/>
        <v>10.431515151515152</v>
      </c>
      <c r="AF15" s="12">
        <f t="shared" si="14"/>
        <v>6.6627989352989356</v>
      </c>
      <c r="AG15" s="12">
        <f t="shared" si="15"/>
        <v>99.503554789083083</v>
      </c>
      <c r="AH15" s="12">
        <f t="shared" si="16"/>
        <v>75.821708749281314</v>
      </c>
    </row>
    <row r="16" spans="1:34" ht="15.75" customHeight="1" x14ac:dyDescent="0.2">
      <c r="A16" s="81" t="s">
        <v>152</v>
      </c>
      <c r="B16" s="59">
        <f t="shared" si="0"/>
        <v>42.404943366197159</v>
      </c>
      <c r="C16" s="12"/>
      <c r="D16" s="84" t="s">
        <v>152</v>
      </c>
      <c r="E16" s="28">
        <f>IF(ISERROR(HLOOKUP(D16,'Raw data'!$F$3:$BH$104,D$2,FALSE)),"",HLOOKUP(D16,'Raw data'!$F$3:$BH$104,D$2,FALSE))</f>
        <v>6</v>
      </c>
      <c r="F16" s="12">
        <f t="shared" si="1"/>
        <v>21</v>
      </c>
      <c r="G16" s="12">
        <f t="shared" si="17"/>
        <v>19.230769230769226</v>
      </c>
      <c r="H16" s="12">
        <f t="shared" si="3"/>
        <v>14.653846153846152</v>
      </c>
      <c r="I16" s="12"/>
      <c r="J16" s="84" t="s">
        <v>152</v>
      </c>
      <c r="K16" s="28">
        <f>IF(ISERROR(HLOOKUP(J16,'Raw data'!$F$3:$BH$104,J$2,FALSE)),"",HLOOKUP(J16,'Raw data'!$F$3:$BH$104,J$2,FALSE))</f>
        <v>4</v>
      </c>
      <c r="L16" s="12">
        <f t="shared" si="18"/>
        <v>76</v>
      </c>
      <c r="M16" s="12">
        <f t="shared" si="19"/>
        <v>3.7974683544303787</v>
      </c>
      <c r="N16" s="12">
        <f t="shared" si="20"/>
        <v>2.8936708860759488</v>
      </c>
      <c r="O16" s="12"/>
      <c r="P16" s="84" t="s">
        <v>152</v>
      </c>
      <c r="Q16" s="28">
        <f>IF(ISERROR(HLOOKUP(P16,'Raw data'!$F$3:$BH$104,P$2,FALSE)),"",HLOOKUP(P16,'Raw data'!$F$3:$BH$104,P$2,FALSE))</f>
        <v>86.07</v>
      </c>
      <c r="R16" s="28">
        <v>1</v>
      </c>
      <c r="S16" s="12">
        <f t="shared" si="7"/>
        <v>86.07</v>
      </c>
      <c r="T16" s="28">
        <v>7.25</v>
      </c>
      <c r="U16" s="12">
        <f t="shared" si="8"/>
        <v>11.871724137931034</v>
      </c>
      <c r="V16" s="12">
        <f t="shared" si="9"/>
        <v>4.1395974410984557</v>
      </c>
      <c r="W16" s="12">
        <f t="shared" si="10"/>
        <v>99.696267595371239</v>
      </c>
      <c r="X16" s="12">
        <f t="shared" si="11"/>
        <v>75.968555907672879</v>
      </c>
      <c r="Y16" s="12"/>
      <c r="Z16" s="84" t="s">
        <v>152</v>
      </c>
      <c r="AA16" s="28">
        <f>IF(ISERROR(HLOOKUP(Z16,'Raw data'!$F$3:$BH$104,Z$2,FALSE)),"",HLOOKUP(Z16,'Raw data'!$F$3:$BH$104,Z$2,FALSE))</f>
        <v>39.619999999999997</v>
      </c>
      <c r="AB16" s="28">
        <v>1</v>
      </c>
      <c r="AC16" s="12">
        <f t="shared" si="12"/>
        <v>39.619999999999997</v>
      </c>
      <c r="AD16" s="28">
        <v>7.25</v>
      </c>
      <c r="AE16" s="12">
        <f t="shared" si="13"/>
        <v>5.464827586206896</v>
      </c>
      <c r="AF16" s="12">
        <f t="shared" si="14"/>
        <v>1.6961113699906805</v>
      </c>
      <c r="AG16" s="12">
        <f t="shared" si="15"/>
        <v>99.87362272597592</v>
      </c>
      <c r="AH16" s="12">
        <f t="shared" si="16"/>
        <v>76.103700517193658</v>
      </c>
    </row>
    <row r="17" spans="1:34" ht="15.75" customHeight="1" x14ac:dyDescent="0.2">
      <c r="A17" s="33" t="s">
        <v>153</v>
      </c>
      <c r="B17" s="59">
        <f t="shared" si="0"/>
        <v>31.651908361691355</v>
      </c>
      <c r="C17" s="12"/>
      <c r="D17" s="53" t="s">
        <v>153</v>
      </c>
      <c r="E17" s="28">
        <f>IF(ISERROR(HLOOKUP(D17,'Raw data'!$F$3:$BH$104,D$2,FALSE)),"",HLOOKUP(D17,'Raw data'!$F$3:$BH$104,D$2,FALSE))</f>
        <v>5</v>
      </c>
      <c r="F17" s="12">
        <f t="shared" si="1"/>
        <v>22</v>
      </c>
      <c r="G17" s="12">
        <f t="shared" si="17"/>
        <v>15.384615384615387</v>
      </c>
      <c r="H17" s="12">
        <f t="shared" si="3"/>
        <v>11.723076923076924</v>
      </c>
      <c r="I17" s="12"/>
      <c r="J17" s="53" t="s">
        <v>153</v>
      </c>
      <c r="K17" s="28">
        <f>IF(ISERROR(HLOOKUP(J17,'Raw data'!$F$3:$BH$104,J$2,FALSE)),"",HLOOKUP(J17,'Raw data'!$F$3:$BH$104,J$2,FALSE))</f>
        <v>10</v>
      </c>
      <c r="L17" s="12">
        <f t="shared" si="18"/>
        <v>70</v>
      </c>
      <c r="M17" s="12">
        <f t="shared" si="19"/>
        <v>11.392405063291136</v>
      </c>
      <c r="N17" s="12">
        <f t="shared" si="20"/>
        <v>8.6810126582278464</v>
      </c>
      <c r="O17" s="12"/>
      <c r="P17" s="53" t="s">
        <v>153</v>
      </c>
      <c r="Q17" s="28">
        <f>IF(ISERROR(HLOOKUP(P17,'Raw data'!$F$3:$BH$104,P$2,FALSE)),"",HLOOKUP(P17,'Raw data'!$F$3:$BH$104,P$2,FALSE))</f>
        <v>215666</v>
      </c>
      <c r="R17" s="28">
        <v>5.9999999999999995E-4</v>
      </c>
      <c r="S17" s="12">
        <f t="shared" si="7"/>
        <v>129.39959999999999</v>
      </c>
      <c r="T17" s="28">
        <v>0.26</v>
      </c>
      <c r="U17" s="12">
        <f t="shared" si="8"/>
        <v>497.69076923076921</v>
      </c>
      <c r="V17" s="12">
        <f t="shared" si="9"/>
        <v>489.95864253393665</v>
      </c>
      <c r="W17" s="12">
        <f t="shared" si="10"/>
        <v>64.050534192526186</v>
      </c>
      <c r="X17" s="12">
        <f t="shared" si="11"/>
        <v>48.806507054704952</v>
      </c>
      <c r="Y17" s="12"/>
      <c r="Z17" s="53" t="s">
        <v>153</v>
      </c>
      <c r="AA17" s="28">
        <f>IF(ISERROR(HLOOKUP(Z17,'Raw data'!$F$3:$BH$104,Z$2,FALSE)),"",HLOOKUP(Z17,'Raw data'!$F$3:$BH$104,Z$2,FALSE))</f>
        <v>145142</v>
      </c>
      <c r="AB17" s="28">
        <v>5.9999999999999995E-4</v>
      </c>
      <c r="AC17" s="12">
        <f t="shared" si="12"/>
        <v>87.085199999999986</v>
      </c>
      <c r="AD17" s="28">
        <v>0.26</v>
      </c>
      <c r="AE17" s="12">
        <f t="shared" si="13"/>
        <v>334.94307692307683</v>
      </c>
      <c r="AF17" s="12">
        <f t="shared" si="14"/>
        <v>331.17436070686063</v>
      </c>
      <c r="AG17" s="12">
        <f t="shared" si="15"/>
        <v>75.324195289705642</v>
      </c>
      <c r="AH17" s="12">
        <f t="shared" si="16"/>
        <v>57.397036810755701</v>
      </c>
    </row>
    <row r="18" spans="1:34" ht="15.75" customHeight="1" x14ac:dyDescent="0.2">
      <c r="A18" s="81" t="s">
        <v>154</v>
      </c>
      <c r="B18" s="59">
        <f t="shared" si="0"/>
        <v>41.714023324826009</v>
      </c>
      <c r="C18" s="12"/>
      <c r="D18" s="84" t="s">
        <v>154</v>
      </c>
      <c r="E18" s="28">
        <f>IF(ISERROR(HLOOKUP(D18,'Raw data'!$F$3:$BH$104,D$2,FALSE)),"",HLOOKUP(D18,'Raw data'!$F$3:$BH$104,D$2,FALSE))</f>
        <v>4</v>
      </c>
      <c r="F18" s="12">
        <f t="shared" si="1"/>
        <v>23</v>
      </c>
      <c r="G18" s="12">
        <f t="shared" si="17"/>
        <v>11.538461538461533</v>
      </c>
      <c r="H18" s="12">
        <f t="shared" si="3"/>
        <v>8.7923076923076877</v>
      </c>
      <c r="I18" s="12"/>
      <c r="J18" s="84" t="s">
        <v>154</v>
      </c>
      <c r="K18" s="28">
        <f>IF(ISERROR(HLOOKUP(J18,'Raw data'!$F$3:$BH$104,J$2,FALSE)),"",HLOOKUP(J18,'Raw data'!$F$3:$BH$104,J$2,FALSE))</f>
        <v>7</v>
      </c>
      <c r="L18" s="12">
        <f t="shared" si="18"/>
        <v>73</v>
      </c>
      <c r="M18" s="12">
        <f t="shared" si="19"/>
        <v>7.5949367088607573</v>
      </c>
      <c r="N18" s="12">
        <f t="shared" si="20"/>
        <v>5.7873417721518976</v>
      </c>
      <c r="O18" s="12"/>
      <c r="P18" s="84" t="s">
        <v>154</v>
      </c>
      <c r="Q18" s="28">
        <f>IF(ISERROR(HLOOKUP(P18,'Raw data'!$F$3:$BH$104,P$2,FALSE)),"",HLOOKUP(P18,'Raw data'!$F$3:$BH$104,P$2,FALSE))</f>
        <v>78.23</v>
      </c>
      <c r="R18" s="28">
        <v>1</v>
      </c>
      <c r="S18" s="12">
        <f t="shared" si="7"/>
        <v>78.23</v>
      </c>
      <c r="T18" s="28">
        <v>8.15</v>
      </c>
      <c r="U18" s="12">
        <f t="shared" si="8"/>
        <v>9.5987730061349694</v>
      </c>
      <c r="V18" s="12">
        <f t="shared" si="9"/>
        <v>1.8666463093023911</v>
      </c>
      <c r="W18" s="12">
        <f t="shared" si="10"/>
        <v>99.86303958774181</v>
      </c>
      <c r="X18" s="12">
        <f t="shared" si="11"/>
        <v>76.095636165859261</v>
      </c>
      <c r="Y18" s="12"/>
      <c r="Z18" s="84" t="s">
        <v>154</v>
      </c>
      <c r="AA18" s="28">
        <f>IF(ISERROR(HLOOKUP(Z18,'Raw data'!$F$3:$BH$104,Z$2,FALSE)),"",HLOOKUP(Z18,'Raw data'!$F$3:$BH$104,Z$2,FALSE))</f>
        <v>33.47</v>
      </c>
      <c r="AB18" s="28">
        <v>1</v>
      </c>
      <c r="AC18" s="12">
        <f t="shared" si="12"/>
        <v>33.47</v>
      </c>
      <c r="AD18" s="28">
        <v>8.15</v>
      </c>
      <c r="AE18" s="12">
        <f t="shared" si="13"/>
        <v>4.1067484662576685</v>
      </c>
      <c r="AF18" s="12">
        <f t="shared" si="14"/>
        <v>0.33803225004145299</v>
      </c>
      <c r="AG18" s="12">
        <f t="shared" si="15"/>
        <v>99.974813213891309</v>
      </c>
      <c r="AH18" s="12">
        <f t="shared" si="16"/>
        <v>76.180807668985182</v>
      </c>
    </row>
    <row r="19" spans="1:34" ht="15.75" customHeight="1" x14ac:dyDescent="0.2">
      <c r="A19" s="73" t="s">
        <v>155</v>
      </c>
      <c r="B19" s="59">
        <f t="shared" si="0"/>
        <v>50.530291524754261</v>
      </c>
      <c r="C19" s="12"/>
      <c r="D19" s="65" t="s">
        <v>155</v>
      </c>
      <c r="E19" s="28">
        <f>IF(ISERROR(HLOOKUP(D19,'Raw data'!$F$3:$BH$104,D$2,FALSE)),"",HLOOKUP(D19,'Raw data'!$F$3:$BH$104,D$2,FALSE))</f>
        <v>11</v>
      </c>
      <c r="F19" s="12">
        <f t="shared" si="1"/>
        <v>16</v>
      </c>
      <c r="G19" s="12">
        <f t="shared" si="17"/>
        <v>38.46153846153846</v>
      </c>
      <c r="H19" s="12">
        <f t="shared" si="3"/>
        <v>29.307692307692307</v>
      </c>
      <c r="I19" s="12"/>
      <c r="J19" s="65" t="s">
        <v>155</v>
      </c>
      <c r="K19" s="28">
        <f>IF(ISERROR(HLOOKUP(J19,'Raw data'!$F$3:$BH$104,J$2,FALSE)),"",HLOOKUP(J19,'Raw data'!$F$3:$BH$104,J$2,FALSE))</f>
        <v>30</v>
      </c>
      <c r="L19" s="12">
        <f t="shared" si="18"/>
        <v>50</v>
      </c>
      <c r="M19" s="12">
        <f t="shared" si="19"/>
        <v>36.708860759493668</v>
      </c>
      <c r="N19" s="12">
        <f t="shared" si="20"/>
        <v>27.972151898734175</v>
      </c>
      <c r="O19" s="12"/>
      <c r="P19" s="65" t="s">
        <v>155</v>
      </c>
      <c r="Q19" s="28">
        <f>IF(ISERROR(HLOOKUP(P19,'Raw data'!$F$3:$BH$104,P$2,FALSE)),"",HLOOKUP(P19,'Raw data'!$F$3:$BH$104,P$2,FALSE))</f>
        <v>451.24</v>
      </c>
      <c r="R19" s="28">
        <v>0.27229999999999999</v>
      </c>
      <c r="S19" s="12">
        <f t="shared" si="7"/>
        <v>122.872652</v>
      </c>
      <c r="T19" s="28">
        <v>1.56</v>
      </c>
      <c r="U19" s="12">
        <f t="shared" si="8"/>
        <v>78.764520512820511</v>
      </c>
      <c r="V19" s="12">
        <f t="shared" si="9"/>
        <v>71.03239381598793</v>
      </c>
      <c r="W19" s="12">
        <f t="shared" si="10"/>
        <v>94.78817926446925</v>
      </c>
      <c r="X19" s="12">
        <f t="shared" si="11"/>
        <v>72.22859259952557</v>
      </c>
      <c r="Y19" s="12"/>
      <c r="Z19" s="65" t="s">
        <v>155</v>
      </c>
      <c r="AA19" s="28">
        <f>IF(ISERROR(HLOOKUP(Z19,'Raw data'!$F$3:$BH$104,Z$2,FALSE)),"",HLOOKUP(Z19,'Raw data'!$F$3:$BH$104,Z$2,FALSE))</f>
        <v>383.56</v>
      </c>
      <c r="AB19" s="28">
        <v>0.27229999999999999</v>
      </c>
      <c r="AC19" s="12">
        <f t="shared" si="12"/>
        <v>104.443388</v>
      </c>
      <c r="AD19" s="28">
        <v>1.56</v>
      </c>
      <c r="AE19" s="12">
        <f t="shared" si="13"/>
        <v>66.950889743589741</v>
      </c>
      <c r="AF19" s="12">
        <f t="shared" si="14"/>
        <v>63.182173527373529</v>
      </c>
      <c r="AG19" s="12">
        <f t="shared" si="15"/>
        <v>95.292295660190277</v>
      </c>
      <c r="AH19" s="12">
        <f t="shared" si="16"/>
        <v>72.612729293064987</v>
      </c>
    </row>
    <row r="20" spans="1:34" ht="15.75" customHeight="1" x14ac:dyDescent="0.2">
      <c r="A20" s="33" t="s">
        <v>156</v>
      </c>
      <c r="B20" s="59">
        <f t="shared" si="0"/>
        <v>43.391315352954749</v>
      </c>
      <c r="C20" s="12"/>
      <c r="D20" s="53" t="s">
        <v>156</v>
      </c>
      <c r="E20" s="28">
        <f>IF(ISERROR(HLOOKUP(D20,'Raw data'!$F$3:$BH$104,D$2,FALSE)),"",HLOOKUP(D20,'Raw data'!$F$3:$BH$104,D$2,FALSE))</f>
        <v>7</v>
      </c>
      <c r="F20" s="12">
        <f t="shared" si="1"/>
        <v>20</v>
      </c>
      <c r="G20" s="12">
        <f t="shared" si="17"/>
        <v>23.07692307692308</v>
      </c>
      <c r="H20" s="12">
        <f t="shared" si="3"/>
        <v>17.584615384615386</v>
      </c>
      <c r="I20" s="12"/>
      <c r="J20" s="53" t="s">
        <v>156</v>
      </c>
      <c r="K20" s="28">
        <f>IF(ISERROR(HLOOKUP(J20,'Raw data'!$F$3:$BH$104,J$2,FALSE)),"",HLOOKUP(J20,'Raw data'!$F$3:$BH$104,J$2,FALSE))</f>
        <v>9</v>
      </c>
      <c r="L20" s="12">
        <f t="shared" si="18"/>
        <v>71</v>
      </c>
      <c r="M20" s="12">
        <f t="shared" si="19"/>
        <v>10.12658227848101</v>
      </c>
      <c r="N20" s="12">
        <f t="shared" si="20"/>
        <v>7.7164556962025292</v>
      </c>
      <c r="O20" s="12"/>
      <c r="P20" s="53" t="s">
        <v>156</v>
      </c>
      <c r="Q20" s="28">
        <f>IF(ISERROR(HLOOKUP(P20,'Raw data'!$F$3:$BH$104,P$2,FALSE)),"",HLOOKUP(P20,'Raw data'!$F$3:$BH$104,P$2,FALSE))</f>
        <v>701.38</v>
      </c>
      <c r="R20" s="28">
        <v>0.1038</v>
      </c>
      <c r="S20" s="12">
        <f t="shared" si="7"/>
        <v>72.803244000000007</v>
      </c>
      <c r="T20" s="28">
        <v>1.38</v>
      </c>
      <c r="U20" s="12">
        <f t="shared" si="8"/>
        <v>52.755973913043491</v>
      </c>
      <c r="V20" s="12">
        <f t="shared" si="9"/>
        <v>45.02384721621091</v>
      </c>
      <c r="W20" s="12">
        <f t="shared" si="10"/>
        <v>96.696490039140414</v>
      </c>
      <c r="X20" s="12">
        <f t="shared" si="11"/>
        <v>73.682725409824997</v>
      </c>
      <c r="Y20" s="12"/>
      <c r="Z20" s="53" t="s">
        <v>156</v>
      </c>
      <c r="AA20" s="28">
        <f>IF(ISERROR(HLOOKUP(Z20,'Raw data'!$F$3:$BH$104,Z$2,FALSE)),"",HLOOKUP(Z20,'Raw data'!$F$3:$BH$104,Z$2,FALSE))</f>
        <v>429.1</v>
      </c>
      <c r="AB20" s="28">
        <v>0.1038</v>
      </c>
      <c r="AC20" s="12">
        <f t="shared" si="12"/>
        <v>44.540580000000006</v>
      </c>
      <c r="AD20" s="28">
        <v>1.38</v>
      </c>
      <c r="AE20" s="12">
        <f t="shared" si="13"/>
        <v>32.275782608695657</v>
      </c>
      <c r="AF20" s="12">
        <f t="shared" si="14"/>
        <v>28.507066392479441</v>
      </c>
      <c r="AG20" s="12">
        <f t="shared" si="15"/>
        <v>97.875938216766528</v>
      </c>
      <c r="AH20" s="12">
        <f t="shared" si="16"/>
        <v>74.581464921176092</v>
      </c>
    </row>
    <row r="21" spans="1:34" ht="15.75" customHeight="1" x14ac:dyDescent="0.2">
      <c r="A21" s="71" t="s">
        <v>157</v>
      </c>
      <c r="B21" s="59">
        <f t="shared" si="0"/>
        <v>44.108458970723532</v>
      </c>
      <c r="C21" s="12"/>
      <c r="D21" s="64" t="s">
        <v>157</v>
      </c>
      <c r="E21" s="28" t="s">
        <v>235</v>
      </c>
      <c r="F21" s="12" t="str">
        <f t="shared" ref="F21:F37" si="21">IF(ISERROR(E$60-E21),"na",E$60-E21)</f>
        <v>na</v>
      </c>
      <c r="G21" s="12" t="str">
        <f t="shared" ref="G21:G37" si="22">IF(ISERROR(100-(F21*E$64)),"na",100-(F21*E$64))</f>
        <v>na</v>
      </c>
      <c r="H21" s="91">
        <f>AVERAGE(H23,H25,H36,H38,H49)</f>
        <v>12.309230769230769</v>
      </c>
      <c r="I21" s="12"/>
      <c r="J21" s="64" t="s">
        <v>157</v>
      </c>
      <c r="K21" s="28">
        <f>IF(ISERROR(HLOOKUP(J21,'Raw data'!$F$3:$BH$104,J$2,FALSE)),"",HLOOKUP(J21,'Raw data'!$F$3:$BH$104,J$2,FALSE))</f>
        <v>15</v>
      </c>
      <c r="L21" s="12">
        <f t="shared" si="18"/>
        <v>65</v>
      </c>
      <c r="M21" s="12">
        <f t="shared" si="19"/>
        <v>17.721518987341767</v>
      </c>
      <c r="N21" s="12">
        <f t="shared" si="20"/>
        <v>13.503797468354426</v>
      </c>
      <c r="O21" s="12"/>
      <c r="P21" s="64" t="s">
        <v>157</v>
      </c>
      <c r="Q21" s="28">
        <f>IF(ISERROR(HLOOKUP(P21,'Raw data'!$F$3:$BH$104,P$2,FALSE)),"",HLOOKUP(P21,'Raw data'!$F$3:$BH$104,P$2,FALSE))</f>
        <v>731.03</v>
      </c>
      <c r="R21" s="28">
        <v>0.12889999999999999</v>
      </c>
      <c r="S21" s="12">
        <f t="shared" si="7"/>
        <v>94.229766999999981</v>
      </c>
      <c r="T21" s="28">
        <v>3.87</v>
      </c>
      <c r="U21" s="12">
        <f t="shared" si="8"/>
        <v>24.348777002583972</v>
      </c>
      <c r="V21" s="12">
        <f t="shared" si="9"/>
        <v>16.616650305751392</v>
      </c>
      <c r="W21" s="12">
        <f t="shared" si="10"/>
        <v>98.780795662850295</v>
      </c>
      <c r="X21" s="12">
        <f t="shared" si="11"/>
        <v>75.270966295091924</v>
      </c>
      <c r="Y21" s="12"/>
      <c r="Z21" s="64" t="s">
        <v>157</v>
      </c>
      <c r="AA21" s="28">
        <f>IF(ISERROR(HLOOKUP(Z21,'Raw data'!$F$3:$BH$104,Z$2,FALSE)),"",HLOOKUP(Z21,'Raw data'!$F$3:$BH$104,Z$2,FALSE))</f>
        <v>562.71</v>
      </c>
      <c r="AB21" s="28">
        <v>0.12889999999999999</v>
      </c>
      <c r="AC21" s="12">
        <f t="shared" si="12"/>
        <v>72.533318999999992</v>
      </c>
      <c r="AD21" s="28">
        <v>3.87</v>
      </c>
      <c r="AE21" s="12">
        <f t="shared" si="13"/>
        <v>18.742459689922477</v>
      </c>
      <c r="AF21" s="12">
        <f t="shared" si="14"/>
        <v>14.973743473706261</v>
      </c>
      <c r="AG21" s="12">
        <f t="shared" si="15"/>
        <v>98.884306233880608</v>
      </c>
      <c r="AH21" s="12">
        <f t="shared" si="16"/>
        <v>75.349841350217019</v>
      </c>
    </row>
    <row r="22" spans="1:34" ht="15.75" customHeight="1" x14ac:dyDescent="0.2">
      <c r="A22" s="69" t="s">
        <v>158</v>
      </c>
      <c r="B22" s="59">
        <f t="shared" si="0"/>
        <v>61.593349195629784</v>
      </c>
      <c r="C22" s="12"/>
      <c r="D22" s="62" t="s">
        <v>158</v>
      </c>
      <c r="E22" s="28">
        <f>IF(ISERROR(HLOOKUP(D22,'Raw data'!$F$3:$BH$104,D$2,FALSE)),"",HLOOKUP(D22,'Raw data'!$F$3:$BH$104,D$2,FALSE))</f>
        <v>27</v>
      </c>
      <c r="F22" s="12">
        <f t="shared" si="21"/>
        <v>0</v>
      </c>
      <c r="G22" s="12">
        <f t="shared" si="22"/>
        <v>100</v>
      </c>
      <c r="H22" s="12">
        <f t="shared" ref="H22:H30" si="23">G22*$A$2</f>
        <v>76.2</v>
      </c>
      <c r="I22" s="12"/>
      <c r="J22" s="62" t="s">
        <v>158</v>
      </c>
      <c r="K22" s="28">
        <f>IF(ISERROR(HLOOKUP(J22,'Raw data'!$F$3:$BH$104,J$2,FALSE)),"",HLOOKUP(J22,'Raw data'!$F$3:$BH$104,J$2,FALSE))</f>
        <v>23</v>
      </c>
      <c r="L22" s="12">
        <f t="shared" si="18"/>
        <v>57</v>
      </c>
      <c r="M22" s="12">
        <f t="shared" si="19"/>
        <v>27.848101265822777</v>
      </c>
      <c r="N22" s="12">
        <f t="shared" si="20"/>
        <v>21.220253164556958</v>
      </c>
      <c r="O22" s="12"/>
      <c r="P22" s="62" t="s">
        <v>158</v>
      </c>
      <c r="Q22" s="28">
        <f>IF(ISERROR(HLOOKUP(P22,'Raw data'!$F$3:$BH$104,P$2,FALSE)),"",HLOOKUP(P22,'Raw data'!$F$3:$BH$104,P$2,FALSE))</f>
        <v>168.9</v>
      </c>
      <c r="R22" s="28">
        <v>0.52529999999999999</v>
      </c>
      <c r="S22" s="12">
        <f t="shared" si="7"/>
        <v>88.723169999999996</v>
      </c>
      <c r="T22" s="28">
        <v>2.4700000000000002</v>
      </c>
      <c r="U22" s="12">
        <f t="shared" si="8"/>
        <v>35.920311740890682</v>
      </c>
      <c r="V22" s="12">
        <f t="shared" si="9"/>
        <v>28.188185044058102</v>
      </c>
      <c r="W22" s="12">
        <f t="shared" si="10"/>
        <v>97.931763813420389</v>
      </c>
      <c r="X22" s="12">
        <f t="shared" si="11"/>
        <v>74.624004025826338</v>
      </c>
      <c r="Y22" s="12"/>
      <c r="Z22" s="62" t="s">
        <v>158</v>
      </c>
      <c r="AA22" s="28">
        <f>IF(ISERROR(HLOOKUP(Z22,'Raw data'!$F$3:$BH$104,Z$2,FALSE)),"",HLOOKUP(Z22,'Raw data'!$F$3:$BH$104,Z$2,FALSE))</f>
        <v>172.66</v>
      </c>
      <c r="AB22" s="28">
        <v>0.52529999999999999</v>
      </c>
      <c r="AC22" s="12">
        <f t="shared" si="12"/>
        <v>90.698297999999994</v>
      </c>
      <c r="AD22" s="28">
        <v>2.4700000000000002</v>
      </c>
      <c r="AE22" s="12">
        <f t="shared" si="13"/>
        <v>36.719958704453433</v>
      </c>
      <c r="AF22" s="12">
        <f t="shared" si="14"/>
        <v>32.95124248823722</v>
      </c>
      <c r="AG22" s="12">
        <f t="shared" si="15"/>
        <v>97.544802614351511</v>
      </c>
      <c r="AH22" s="12">
        <f t="shared" si="16"/>
        <v>74.329139592135846</v>
      </c>
    </row>
    <row r="23" spans="1:34" ht="15.75" customHeight="1" x14ac:dyDescent="0.2">
      <c r="A23" s="71" t="s">
        <v>159</v>
      </c>
      <c r="B23" s="59">
        <f t="shared" si="0"/>
        <v>40.789255578956784</v>
      </c>
      <c r="C23" s="12"/>
      <c r="D23" s="64" t="s">
        <v>159</v>
      </c>
      <c r="E23" s="94">
        <f>IF(ISERROR(HLOOKUP(D23,'Raw data'!$F$3:$BH$104,D$2,FALSE)),"",HLOOKUP(D23,'Raw data'!$F$3:$BH$104,D$2,FALSE))</f>
        <v>3</v>
      </c>
      <c r="F23" s="12">
        <f t="shared" si="21"/>
        <v>24</v>
      </c>
      <c r="G23" s="12">
        <f t="shared" si="22"/>
        <v>7.6923076923076934</v>
      </c>
      <c r="H23" s="12">
        <f t="shared" si="23"/>
        <v>5.861538461538462</v>
      </c>
      <c r="I23" s="12"/>
      <c r="J23" s="64" t="s">
        <v>159</v>
      </c>
      <c r="K23" s="28">
        <f>IF(ISERROR(HLOOKUP(J23,'Raw data'!$F$3:$BH$104,J$2,FALSE)),"",HLOOKUP(J23,'Raw data'!$F$3:$BH$104,J$2,FALSE))</f>
        <v>11</v>
      </c>
      <c r="L23" s="12">
        <f t="shared" si="18"/>
        <v>69</v>
      </c>
      <c r="M23" s="12">
        <f t="shared" si="19"/>
        <v>12.658227848101262</v>
      </c>
      <c r="N23" s="12">
        <f t="shared" si="20"/>
        <v>9.6455696202531627</v>
      </c>
      <c r="O23" s="12"/>
      <c r="P23" s="64" t="s">
        <v>159</v>
      </c>
      <c r="Q23" s="28">
        <f>IF(ISERROR(HLOOKUP(P23,'Raw data'!$F$3:$BH$104,P$2,FALSE)),"",HLOOKUP(P23,'Raw data'!$F$3:$BH$104,P$2,FALSE))</f>
        <v>894680</v>
      </c>
      <c r="R23" s="28">
        <v>1E-4</v>
      </c>
      <c r="S23" s="12">
        <f t="shared" si="7"/>
        <v>89.468000000000004</v>
      </c>
      <c r="T23" s="28">
        <v>1.47</v>
      </c>
      <c r="U23" s="12">
        <f t="shared" si="8"/>
        <v>60.862585034013605</v>
      </c>
      <c r="V23" s="12">
        <f t="shared" si="9"/>
        <v>53.130458337181025</v>
      </c>
      <c r="W23" s="12">
        <f t="shared" si="10"/>
        <v>96.101688123206017</v>
      </c>
      <c r="X23" s="12">
        <f t="shared" si="11"/>
        <v>73.22948634988299</v>
      </c>
      <c r="Y23" s="12"/>
      <c r="Z23" s="64" t="s">
        <v>159</v>
      </c>
      <c r="AA23" s="28">
        <f>IF(ISERROR(HLOOKUP(Z23,'Raw data'!$F$3:$BH$104,Z$2,FALSE)),"",HLOOKUP(Z23,'Raw data'!$F$3:$BH$104,Z$2,FALSE))</f>
        <v>516148</v>
      </c>
      <c r="AB23" s="28">
        <v>1E-4</v>
      </c>
      <c r="AC23" s="12">
        <f t="shared" si="12"/>
        <v>51.614800000000002</v>
      </c>
      <c r="AD23" s="28">
        <v>1.47</v>
      </c>
      <c r="AE23" s="12">
        <f t="shared" si="13"/>
        <v>35.11210884353742</v>
      </c>
      <c r="AF23" s="12">
        <f t="shared" si="14"/>
        <v>31.343392627321204</v>
      </c>
      <c r="AG23" s="12">
        <f t="shared" si="15"/>
        <v>97.664603522509836</v>
      </c>
      <c r="AH23" s="12">
        <f t="shared" si="16"/>
        <v>74.420427884152502</v>
      </c>
    </row>
    <row r="24" spans="1:34" ht="15.75" customHeight="1" x14ac:dyDescent="0.2">
      <c r="A24" s="33" t="s">
        <v>160</v>
      </c>
      <c r="B24" s="59">
        <f t="shared" si="0"/>
        <v>43.54853782458153</v>
      </c>
      <c r="C24" s="12"/>
      <c r="D24" s="53" t="s">
        <v>160</v>
      </c>
      <c r="E24" s="28">
        <f>IF(ISERROR(HLOOKUP(D24,'Raw data'!$F$3:$BH$104,D$2,FALSE)),"",HLOOKUP(D24,'Raw data'!$F$3:$BH$104,D$2,FALSE))</f>
        <v>8</v>
      </c>
      <c r="F24" s="12">
        <f t="shared" si="21"/>
        <v>19</v>
      </c>
      <c r="G24" s="12">
        <f t="shared" si="22"/>
        <v>26.92307692307692</v>
      </c>
      <c r="H24" s="12">
        <f t="shared" si="23"/>
        <v>20.515384615384612</v>
      </c>
      <c r="I24" s="12"/>
      <c r="J24" s="53" t="s">
        <v>160</v>
      </c>
      <c r="K24" s="28">
        <f>IF(ISERROR(HLOOKUP(J24,'Raw data'!$F$3:$BH$104,J$2,FALSE)),"",HLOOKUP(J24,'Raw data'!$F$3:$BH$104,J$2,FALSE))</f>
        <v>7</v>
      </c>
      <c r="L24" s="12">
        <f t="shared" si="18"/>
        <v>73</v>
      </c>
      <c r="M24" s="12">
        <f t="shared" si="19"/>
        <v>7.5949367088607573</v>
      </c>
      <c r="N24" s="12">
        <f t="shared" si="20"/>
        <v>5.7873417721518976</v>
      </c>
      <c r="O24" s="12"/>
      <c r="P24" s="53" t="s">
        <v>160</v>
      </c>
      <c r="Q24" s="28">
        <f>IF(ISERROR(HLOOKUP(P24,'Raw data'!$F$3:$BH$104,P$2,FALSE)),"",HLOOKUP(P24,'Raw data'!$F$3:$BH$104,P$2,FALSE))</f>
        <v>832.6</v>
      </c>
      <c r="R24" s="28">
        <v>0.1038</v>
      </c>
      <c r="S24" s="12">
        <f t="shared" si="7"/>
        <v>86.423880000000011</v>
      </c>
      <c r="T24" s="28">
        <v>1.38</v>
      </c>
      <c r="U24" s="12">
        <f t="shared" si="8"/>
        <v>62.626000000000012</v>
      </c>
      <c r="V24" s="12">
        <f t="shared" si="9"/>
        <v>54.893873303167432</v>
      </c>
      <c r="W24" s="12">
        <f t="shared" si="10"/>
        <v>95.972302047482856</v>
      </c>
      <c r="X24" s="12">
        <f t="shared" si="11"/>
        <v>73.130894160181938</v>
      </c>
      <c r="Y24" s="12"/>
      <c r="Z24" s="53" t="s">
        <v>160</v>
      </c>
      <c r="AA24" s="28">
        <f>IF(ISERROR(HLOOKUP(Z24,'Raw data'!$F$3:$BH$104,Z$2,FALSE)),"",HLOOKUP(Z24,'Raw data'!$F$3:$BH$104,Z$2,FALSE))</f>
        <v>387.17</v>
      </c>
      <c r="AB24" s="28">
        <v>0.1038</v>
      </c>
      <c r="AC24" s="12">
        <f t="shared" si="12"/>
        <v>40.188245999999999</v>
      </c>
      <c r="AD24" s="28">
        <v>1.38</v>
      </c>
      <c r="AE24" s="12">
        <f t="shared" si="13"/>
        <v>29.121917391304351</v>
      </c>
      <c r="AF24" s="12">
        <f t="shared" si="14"/>
        <v>25.353201175088135</v>
      </c>
      <c r="AG24" s="12">
        <f t="shared" si="15"/>
        <v>98.110932743579625</v>
      </c>
      <c r="AH24" s="12">
        <f t="shared" si="16"/>
        <v>74.760530750607671</v>
      </c>
    </row>
    <row r="25" spans="1:34" ht="15.75" customHeight="1" x14ac:dyDescent="0.2">
      <c r="A25" s="71" t="s">
        <v>244</v>
      </c>
      <c r="B25" s="59">
        <f t="shared" si="0"/>
        <v>42.488035989802924</v>
      </c>
      <c r="C25" s="12"/>
      <c r="D25" s="71" t="s">
        <v>244</v>
      </c>
      <c r="E25" s="28">
        <f>IF(ISERROR(HLOOKUP(D25,'Raw data'!$F$3:$BH$104,D$2,FALSE)),"",HLOOKUP(D25,'Raw data'!$F$3:$BH$104,D$2,FALSE))</f>
        <v>6</v>
      </c>
      <c r="F25" s="12">
        <f t="shared" si="21"/>
        <v>21</v>
      </c>
      <c r="G25" s="12">
        <f t="shared" si="22"/>
        <v>19.230769230769226</v>
      </c>
      <c r="H25" s="12">
        <f t="shared" si="23"/>
        <v>14.653846153846152</v>
      </c>
      <c r="I25" s="12"/>
      <c r="J25" s="71" t="s">
        <v>244</v>
      </c>
      <c r="K25" s="28">
        <f>IF(ISERROR(HLOOKUP(J25,'Raw data'!$F$3:$BH$104,J$2,FALSE)),"",HLOOKUP(J25,'Raw data'!$F$3:$BH$104,J$2,FALSE))</f>
        <v>6</v>
      </c>
      <c r="L25" s="12">
        <f t="shared" si="18"/>
        <v>74</v>
      </c>
      <c r="M25" s="12">
        <f t="shared" si="19"/>
        <v>6.3291139240506311</v>
      </c>
      <c r="N25" s="12">
        <f t="shared" si="20"/>
        <v>4.8227848101265813</v>
      </c>
      <c r="O25" s="12"/>
      <c r="P25" s="71" t="s">
        <v>244</v>
      </c>
      <c r="Q25" s="28">
        <f>IF(ISERROR(HLOOKUP(P25,'Raw data'!$F$3:$BH$104,P$2,FALSE)),"",HLOOKUP(P25,'Raw data'!$F$3:$BH$104,P$2,FALSE))</f>
        <v>929.6</v>
      </c>
      <c r="R25" s="28">
        <v>9.9000000000000008E-3</v>
      </c>
      <c r="S25" s="12">
        <f t="shared" si="7"/>
        <v>9.2030400000000014</v>
      </c>
      <c r="T25" s="28">
        <v>0.52</v>
      </c>
      <c r="U25" s="12">
        <f t="shared" si="8"/>
        <v>17.698153846153847</v>
      </c>
      <c r="V25" s="12">
        <f t="shared" si="9"/>
        <v>9.9660271493212687</v>
      </c>
      <c r="W25" s="12">
        <f t="shared" si="10"/>
        <v>99.268768175232125</v>
      </c>
      <c r="X25" s="12">
        <f t="shared" si="11"/>
        <v>75.642801349526877</v>
      </c>
      <c r="Y25" s="12"/>
      <c r="Z25" s="71" t="s">
        <v>244</v>
      </c>
      <c r="AA25" s="28">
        <f>IF(ISERROR(HLOOKUP(Z25,'Raw data'!$F$3:$BH$104,Z$2,FALSE)),"",HLOOKUP(Z25,'Raw data'!$F$3:$BH$104,Z$2,FALSE))</f>
        <v>1462.86</v>
      </c>
      <c r="AB25" s="28">
        <v>9.9000000000000008E-3</v>
      </c>
      <c r="AC25" s="12">
        <f t="shared" si="12"/>
        <v>14.482314000000001</v>
      </c>
      <c r="AD25" s="28">
        <v>0.52</v>
      </c>
      <c r="AE25" s="12">
        <f t="shared" si="13"/>
        <v>27.850603846153845</v>
      </c>
      <c r="AF25" s="12">
        <f t="shared" si="14"/>
        <v>24.081887629937629</v>
      </c>
      <c r="AG25" s="12">
        <f t="shared" si="15"/>
        <v>98.205658327706146</v>
      </c>
      <c r="AH25" s="12">
        <f t="shared" si="16"/>
        <v>74.832711645712081</v>
      </c>
    </row>
    <row r="26" spans="1:34" ht="15.75" customHeight="1" x14ac:dyDescent="0.2">
      <c r="A26" s="33" t="s">
        <v>162</v>
      </c>
      <c r="B26" s="59">
        <f t="shared" si="0"/>
        <v>37.92843856398909</v>
      </c>
      <c r="C26" s="12"/>
      <c r="D26" s="33" t="s">
        <v>162</v>
      </c>
      <c r="E26" s="28">
        <f>IF(ISERROR(HLOOKUP(D26,'Raw data'!$F$3:$BH$104,D$2,FALSE)),"",HLOOKUP(D26,'Raw data'!$F$3:$BH$104,D$2,FALSE))</f>
        <v>5</v>
      </c>
      <c r="F26" s="12">
        <f t="shared" si="21"/>
        <v>22</v>
      </c>
      <c r="G26" s="12">
        <f t="shared" si="22"/>
        <v>15.384615384615387</v>
      </c>
      <c r="H26" s="12">
        <f t="shared" si="23"/>
        <v>11.723076923076924</v>
      </c>
      <c r="I26" s="12"/>
      <c r="J26" s="33" t="s">
        <v>162</v>
      </c>
      <c r="K26" s="28">
        <f>IF(ISERROR(HLOOKUP(J26,'Raw data'!$F$3:$BH$104,J$2,FALSE)),"",HLOOKUP(J26,'Raw data'!$F$3:$BH$104,J$2,FALSE))</f>
        <v>3</v>
      </c>
      <c r="L26" s="12">
        <f t="shared" si="18"/>
        <v>77</v>
      </c>
      <c r="M26" s="12">
        <f t="shared" si="19"/>
        <v>2.5316455696202524</v>
      </c>
      <c r="N26" s="12">
        <f t="shared" si="20"/>
        <v>1.9291139240506323</v>
      </c>
      <c r="O26" s="12"/>
      <c r="P26" s="33" t="s">
        <v>162</v>
      </c>
      <c r="Q26" s="28">
        <f>IF(ISERROR(HLOOKUP(P26,'Raw data'!$F$3:$BH$104,P$2,FALSE)),"",HLOOKUP(P26,'Raw data'!$F$3:$BH$104,P$2,FALSE))</f>
        <v>10518.4</v>
      </c>
      <c r="R26" s="28">
        <v>6.3E-3</v>
      </c>
      <c r="S26" s="12">
        <f t="shared" si="7"/>
        <v>66.265919999999994</v>
      </c>
      <c r="T26" s="28">
        <v>0.71</v>
      </c>
      <c r="U26" s="12">
        <f t="shared" si="8"/>
        <v>93.332281690140846</v>
      </c>
      <c r="V26" s="12">
        <f t="shared" si="9"/>
        <v>85.600154993308266</v>
      </c>
      <c r="W26" s="12">
        <f t="shared" si="10"/>
        <v>93.719306941639985</v>
      </c>
      <c r="X26" s="12">
        <f t="shared" si="11"/>
        <v>71.414111889529664</v>
      </c>
      <c r="Y26" s="12"/>
      <c r="Z26" s="33" t="s">
        <v>162</v>
      </c>
      <c r="AA26" s="28">
        <f>IF(ISERROR(HLOOKUP(Z26,'Raw data'!$F$3:$BH$104,Z$2,FALSE)),"",HLOOKUP(Z26,'Raw data'!$F$3:$BH$104,Z$2,FALSE))</f>
        <v>19386</v>
      </c>
      <c r="AB26" s="28">
        <v>6.3E-3</v>
      </c>
      <c r="AC26" s="12">
        <f t="shared" si="12"/>
        <v>122.1318</v>
      </c>
      <c r="AD26" s="28">
        <v>0.71</v>
      </c>
      <c r="AE26" s="12">
        <f t="shared" si="13"/>
        <v>172.01661971830987</v>
      </c>
      <c r="AF26" s="12">
        <f t="shared" si="14"/>
        <v>168.24790350209366</v>
      </c>
      <c r="AG26" s="12">
        <f t="shared" si="15"/>
        <v>87.463847138187873</v>
      </c>
      <c r="AH26" s="12">
        <f t="shared" si="16"/>
        <v>66.647451519299153</v>
      </c>
    </row>
    <row r="27" spans="1:34" ht="15.75" customHeight="1" x14ac:dyDescent="0.2">
      <c r="A27" s="77" t="s">
        <v>163</v>
      </c>
      <c r="B27" s="59">
        <f t="shared" si="0"/>
        <v>51.167284360417845</v>
      </c>
      <c r="C27" s="12"/>
      <c r="D27" s="79" t="s">
        <v>163</v>
      </c>
      <c r="E27" s="28">
        <f>IF(ISERROR(HLOOKUP(D27,'Raw data'!$F$3:$BH$104,D$2,FALSE)),"",HLOOKUP(D27,'Raw data'!$F$3:$BH$104,D$2,FALSE))</f>
        <v>18</v>
      </c>
      <c r="F27" s="12">
        <f t="shared" si="21"/>
        <v>9</v>
      </c>
      <c r="G27" s="12">
        <f t="shared" si="22"/>
        <v>65.384615384615387</v>
      </c>
      <c r="H27" s="12">
        <f t="shared" si="23"/>
        <v>49.823076923076925</v>
      </c>
      <c r="I27" s="12"/>
      <c r="J27" s="79" t="s">
        <v>163</v>
      </c>
      <c r="K27" s="28">
        <f>IF(ISERROR(HLOOKUP(J27,'Raw data'!$F$3:$BH$104,J$2,FALSE)),"",HLOOKUP(J27,'Raw data'!$F$3:$BH$104,J$2,FALSE))</f>
        <v>10</v>
      </c>
      <c r="L27" s="12">
        <f t="shared" si="18"/>
        <v>70</v>
      </c>
      <c r="M27" s="12">
        <f t="shared" si="19"/>
        <v>11.392405063291136</v>
      </c>
      <c r="N27" s="12">
        <f t="shared" si="20"/>
        <v>8.6810126582278464</v>
      </c>
      <c r="O27" s="12"/>
      <c r="P27" s="79" t="s">
        <v>163</v>
      </c>
      <c r="Q27" s="28">
        <f>IF(ISERROR(HLOOKUP(P27,'Raw data'!$F$3:$BH$104,P$2,FALSE)),"",HLOOKUP(P27,'Raw data'!$F$3:$BH$104,P$2,FALSE))</f>
        <v>273.02</v>
      </c>
      <c r="R27" s="28">
        <v>0.37619999999999998</v>
      </c>
      <c r="S27" s="12">
        <f t="shared" si="7"/>
        <v>102.71012399999999</v>
      </c>
      <c r="T27" s="28">
        <v>1.47</v>
      </c>
      <c r="U27" s="12">
        <f t="shared" si="8"/>
        <v>69.870832653061228</v>
      </c>
      <c r="V27" s="12">
        <f t="shared" si="9"/>
        <v>62.138705956228648</v>
      </c>
      <c r="W27" s="12">
        <f t="shared" si="10"/>
        <v>95.440730928755102</v>
      </c>
      <c r="X27" s="12">
        <f t="shared" si="11"/>
        <v>72.725836967711388</v>
      </c>
      <c r="Y27" s="12"/>
      <c r="Z27" s="79" t="s">
        <v>163</v>
      </c>
      <c r="AA27" s="28">
        <f>IF(ISERROR(HLOOKUP(Z27,'Raw data'!$F$3:$BH$104,Z$2,FALSE)),"",HLOOKUP(Z27,'Raw data'!$F$3:$BH$104,Z$2,FALSE))</f>
        <v>204.73</v>
      </c>
      <c r="AB27" s="28">
        <v>0.37619999999999998</v>
      </c>
      <c r="AC27" s="12">
        <f t="shared" si="12"/>
        <v>77.019425999999996</v>
      </c>
      <c r="AD27" s="28">
        <v>1.47</v>
      </c>
      <c r="AE27" s="12">
        <f t="shared" si="13"/>
        <v>52.394167346938772</v>
      </c>
      <c r="AF27" s="12">
        <f t="shared" si="14"/>
        <v>48.62545113072256</v>
      </c>
      <c r="AG27" s="12">
        <f t="shared" si="15"/>
        <v>96.376917181962227</v>
      </c>
      <c r="AH27" s="12">
        <f t="shared" si="16"/>
        <v>73.439210892655211</v>
      </c>
    </row>
    <row r="28" spans="1:34" ht="15.75" customHeight="1" x14ac:dyDescent="0.2">
      <c r="A28" s="69" t="s">
        <v>164</v>
      </c>
      <c r="B28" s="59">
        <f t="shared" si="0"/>
        <v>59.059831042778427</v>
      </c>
      <c r="C28" s="12"/>
      <c r="D28" s="62" t="s">
        <v>164</v>
      </c>
      <c r="E28" s="28">
        <f>IF(ISERROR(HLOOKUP(D28,'Raw data'!$F$3:$BH$104,D$2,FALSE)),"",HLOOKUP(D28,'Raw data'!$F$3:$BH$104,D$2,FALSE))</f>
        <v>18</v>
      </c>
      <c r="F28" s="12">
        <f t="shared" si="21"/>
        <v>9</v>
      </c>
      <c r="G28" s="12">
        <f t="shared" si="22"/>
        <v>65.384615384615387</v>
      </c>
      <c r="H28" s="12">
        <f t="shared" si="23"/>
        <v>49.823076923076925</v>
      </c>
      <c r="I28" s="12"/>
      <c r="J28" s="62" t="s">
        <v>164</v>
      </c>
      <c r="K28" s="28">
        <f>IF(ISERROR(HLOOKUP(J28,'Raw data'!$F$3:$BH$104,J$2,FALSE)),"",HLOOKUP(J28,'Raw data'!$F$3:$BH$104,J$2,FALSE))</f>
        <v>37</v>
      </c>
      <c r="L28" s="12">
        <f t="shared" si="18"/>
        <v>43</v>
      </c>
      <c r="M28" s="12">
        <f t="shared" si="19"/>
        <v>45.569620253164551</v>
      </c>
      <c r="N28" s="12">
        <f t="shared" si="20"/>
        <v>34.724050632911386</v>
      </c>
      <c r="O28" s="12"/>
      <c r="P28" s="62" t="s">
        <v>164</v>
      </c>
      <c r="Q28" s="28">
        <f>IF(ISERROR(HLOOKUP(P28,'Raw data'!$F$3:$BH$104,P$2,FALSE)),"",HLOOKUP(P28,'Raw data'!$F$3:$BH$104,P$2,FALSE))</f>
        <v>64.56</v>
      </c>
      <c r="R28" s="28">
        <v>1.5636000000000001</v>
      </c>
      <c r="S28" s="12">
        <f t="shared" si="7"/>
        <v>100.94601600000001</v>
      </c>
      <c r="T28" s="28">
        <v>7.85</v>
      </c>
      <c r="U28" s="12">
        <f t="shared" si="8"/>
        <v>12.859365095541405</v>
      </c>
      <c r="V28" s="12">
        <f t="shared" si="9"/>
        <v>5.1272383987088261</v>
      </c>
      <c r="W28" s="12">
        <f t="shared" si="10"/>
        <v>99.623801958981915</v>
      </c>
      <c r="X28" s="12">
        <f t="shared" si="11"/>
        <v>75.913337092744214</v>
      </c>
      <c r="Y28" s="12"/>
      <c r="Z28" s="62" t="s">
        <v>164</v>
      </c>
      <c r="AA28" s="28">
        <f>IF(ISERROR(HLOOKUP(Z28,'Raw data'!$F$3:$BH$104,Z$2,FALSE)),"",HLOOKUP(Z28,'Raw data'!$F$3:$BH$104,Z$2,FALSE))</f>
        <v>56.16</v>
      </c>
      <c r="AB28" s="28">
        <v>1.5636000000000001</v>
      </c>
      <c r="AC28" s="12">
        <f t="shared" si="12"/>
        <v>87.811775999999995</v>
      </c>
      <c r="AD28" s="28">
        <v>7.85</v>
      </c>
      <c r="AE28" s="12">
        <f t="shared" si="13"/>
        <v>11.186213503184714</v>
      </c>
      <c r="AF28" s="12">
        <f t="shared" si="14"/>
        <v>7.4174972869684979</v>
      </c>
      <c r="AG28" s="12">
        <f t="shared" si="15"/>
        <v>99.447322207849339</v>
      </c>
      <c r="AH28" s="12">
        <f t="shared" si="16"/>
        <v>75.778859522381197</v>
      </c>
    </row>
    <row r="29" spans="1:34" ht="15.75" customHeight="1" x14ac:dyDescent="0.2">
      <c r="A29" s="81" t="s">
        <v>165</v>
      </c>
      <c r="B29" s="59">
        <f t="shared" si="0"/>
        <v>44.884020577649615</v>
      </c>
      <c r="C29" s="12"/>
      <c r="D29" s="84" t="s">
        <v>165</v>
      </c>
      <c r="E29" s="28">
        <f>IF(ISERROR(HLOOKUP(D29,'Raw data'!$F$3:$BH$104,D$2,FALSE)),"",HLOOKUP(D29,'Raw data'!$F$3:$BH$104,D$2,FALSE))</f>
        <v>10</v>
      </c>
      <c r="F29" s="12">
        <f t="shared" si="21"/>
        <v>17</v>
      </c>
      <c r="G29" s="12">
        <f t="shared" si="22"/>
        <v>34.615384615384613</v>
      </c>
      <c r="H29" s="12">
        <f t="shared" si="23"/>
        <v>26.376923076923077</v>
      </c>
      <c r="I29" s="12"/>
      <c r="J29" s="84" t="s">
        <v>165</v>
      </c>
      <c r="K29" s="28">
        <f>IF(ISERROR(HLOOKUP(J29,'Raw data'!$F$3:$BH$104,J$2,FALSE)),"",HLOOKUP(J29,'Raw data'!$F$3:$BH$104,J$2,FALSE))</f>
        <v>2</v>
      </c>
      <c r="L29" s="12">
        <f t="shared" si="18"/>
        <v>78</v>
      </c>
      <c r="M29" s="12">
        <f t="shared" si="19"/>
        <v>1.2658227848101262</v>
      </c>
      <c r="N29" s="12">
        <f t="shared" si="20"/>
        <v>0.96455696202531616</v>
      </c>
      <c r="O29" s="12"/>
      <c r="P29" s="84" t="s">
        <v>165</v>
      </c>
      <c r="Q29" s="28">
        <f>IF(ISERROR(HLOOKUP(P29,'Raw data'!$F$3:$BH$104,P$2,FALSE)),"",HLOOKUP(P29,'Raw data'!$F$3:$BH$104,P$2,FALSE))</f>
        <v>82.27</v>
      </c>
      <c r="R29" s="28">
        <v>1</v>
      </c>
      <c r="S29" s="12">
        <f t="shared" si="7"/>
        <v>82.27</v>
      </c>
      <c r="T29" s="28">
        <v>9</v>
      </c>
      <c r="U29" s="12">
        <f t="shared" si="8"/>
        <v>9.1411111111111101</v>
      </c>
      <c r="V29" s="12">
        <f t="shared" si="9"/>
        <v>1.4089844142785317</v>
      </c>
      <c r="W29" s="12">
        <f t="shared" si="10"/>
        <v>99.896619362070211</v>
      </c>
      <c r="X29" s="12">
        <f t="shared" si="11"/>
        <v>76.121223953897498</v>
      </c>
      <c r="Y29" s="12"/>
      <c r="Z29" s="84" t="s">
        <v>165</v>
      </c>
      <c r="AA29" s="28">
        <f>IF(ISERROR(HLOOKUP(Z29,'Raw data'!$F$3:$BH$104,Z$2,FALSE)),"",HLOOKUP(Z29,'Raw data'!$F$3:$BH$104,Z$2,FALSE))</f>
        <v>53.99</v>
      </c>
      <c r="AB29" s="28">
        <v>1</v>
      </c>
      <c r="AC29" s="12">
        <f t="shared" si="12"/>
        <v>53.99</v>
      </c>
      <c r="AD29" s="28">
        <v>9</v>
      </c>
      <c r="AE29" s="12">
        <f t="shared" si="13"/>
        <v>5.9988888888888887</v>
      </c>
      <c r="AF29" s="12">
        <f t="shared" si="14"/>
        <v>2.2301726726726732</v>
      </c>
      <c r="AG29" s="12">
        <f t="shared" si="15"/>
        <v>99.833829813323575</v>
      </c>
      <c r="AH29" s="12">
        <f t="shared" si="16"/>
        <v>76.073378317752571</v>
      </c>
    </row>
    <row r="30" spans="1:34" ht="15.75" customHeight="1" x14ac:dyDescent="0.2">
      <c r="A30" s="69" t="s">
        <v>166</v>
      </c>
      <c r="B30" s="59">
        <f t="shared" si="0"/>
        <v>43.433923912974819</v>
      </c>
      <c r="C30" s="12"/>
      <c r="D30" s="62" t="s">
        <v>166</v>
      </c>
      <c r="E30" s="28">
        <f>IF(ISERROR(HLOOKUP(D30,'Raw data'!$F$3:$BH$104,D$2,FALSE)),"",HLOOKUP(D30,'Raw data'!$F$3:$BH$104,D$2,FALSE))</f>
        <v>5</v>
      </c>
      <c r="F30" s="12">
        <f t="shared" si="21"/>
        <v>22</v>
      </c>
      <c r="G30" s="12">
        <f t="shared" si="22"/>
        <v>15.384615384615387</v>
      </c>
      <c r="H30" s="12">
        <f t="shared" si="23"/>
        <v>11.723076923076924</v>
      </c>
      <c r="I30" s="12"/>
      <c r="J30" s="62" t="s">
        <v>166</v>
      </c>
      <c r="K30" s="28">
        <f>IF(ISERROR(HLOOKUP(J30,'Raw data'!$F$3:$BH$104,J$2,FALSE)),"",HLOOKUP(J30,'Raw data'!$F$3:$BH$104,J$2,FALSE))</f>
        <v>12</v>
      </c>
      <c r="L30" s="12">
        <f t="shared" si="18"/>
        <v>68</v>
      </c>
      <c r="M30" s="12">
        <f t="shared" si="19"/>
        <v>13.924050632911388</v>
      </c>
      <c r="N30" s="12">
        <f t="shared" si="20"/>
        <v>10.610126582278479</v>
      </c>
      <c r="O30" s="12"/>
      <c r="P30" s="62" t="s">
        <v>166</v>
      </c>
      <c r="Q30" s="28">
        <f>IF(ISERROR(HLOOKUP(P30,'Raw data'!$F$3:$BH$104,P$2,FALSE)),"",HLOOKUP(P30,'Raw data'!$F$3:$BH$104,P$2,FALSE))</f>
        <v>70.790000000000006</v>
      </c>
      <c r="R30" s="28">
        <v>1.3277000000000001</v>
      </c>
      <c r="S30" s="12">
        <f t="shared" si="7"/>
        <v>93.987883000000011</v>
      </c>
      <c r="T30" s="28">
        <v>6.24</v>
      </c>
      <c r="U30" s="12">
        <f t="shared" si="8"/>
        <v>15.062160737179488</v>
      </c>
      <c r="V30" s="12">
        <f t="shared" si="9"/>
        <v>7.3300340403469093</v>
      </c>
      <c r="W30" s="12">
        <f t="shared" si="10"/>
        <v>99.462177446777417</v>
      </c>
      <c r="X30" s="12">
        <f t="shared" si="11"/>
        <v>75.790179214444393</v>
      </c>
      <c r="Y30" s="12"/>
      <c r="Z30" s="62" t="s">
        <v>166</v>
      </c>
      <c r="AA30" s="28">
        <f>IF(ISERROR(HLOOKUP(Z30,'Raw data'!$F$3:$BH$104,Z$2,FALSE)),"",HLOOKUP(Z30,'Raw data'!$F$3:$BH$104,Z$2,FALSE))</f>
        <v>66.36</v>
      </c>
      <c r="AB30" s="28">
        <v>1.3277000000000001</v>
      </c>
      <c r="AC30" s="12">
        <f t="shared" si="12"/>
        <v>88.106172000000001</v>
      </c>
      <c r="AD30" s="28">
        <v>6.24</v>
      </c>
      <c r="AE30" s="12">
        <f t="shared" si="13"/>
        <v>14.119578846153846</v>
      </c>
      <c r="AF30" s="12">
        <f t="shared" si="14"/>
        <v>10.35086262993763</v>
      </c>
      <c r="AG30" s="12">
        <f t="shared" si="15"/>
        <v>99.228757128739488</v>
      </c>
      <c r="AH30" s="12">
        <f t="shared" si="16"/>
        <v>75.612312932099485</v>
      </c>
    </row>
    <row r="31" spans="1:34" ht="15.75" customHeight="1" x14ac:dyDescent="0.2">
      <c r="A31" s="71" t="s">
        <v>167</v>
      </c>
      <c r="B31" s="59">
        <f t="shared" si="0"/>
        <v>40.546233072296587</v>
      </c>
      <c r="C31" s="12"/>
      <c r="D31" s="64" t="s">
        <v>167</v>
      </c>
      <c r="E31" s="28" t="s">
        <v>235</v>
      </c>
      <c r="F31" s="12" t="str">
        <f t="shared" si="21"/>
        <v>na</v>
      </c>
      <c r="G31" s="12" t="str">
        <f t="shared" si="22"/>
        <v>na</v>
      </c>
      <c r="H31" s="91">
        <f>AVERAGE(H23,H25,H36,H38,H49)</f>
        <v>12.309230769230769</v>
      </c>
      <c r="I31" s="12"/>
      <c r="J31" s="64" t="s">
        <v>167</v>
      </c>
      <c r="K31" s="28">
        <f>IF(ISERROR(HLOOKUP(J31,'Raw data'!$F$3:$BH$104,J$2,FALSE)),"",HLOOKUP(J31,'Raw data'!$F$3:$BH$104,J$2,FALSE))</f>
        <v>5</v>
      </c>
      <c r="L31" s="12">
        <f t="shared" si="18"/>
        <v>75</v>
      </c>
      <c r="M31" s="12">
        <f t="shared" si="19"/>
        <v>5.0632911392405049</v>
      </c>
      <c r="N31" s="12">
        <f t="shared" si="20"/>
        <v>3.8582278481012646</v>
      </c>
      <c r="O31" s="12"/>
      <c r="P31" s="64" t="s">
        <v>167</v>
      </c>
      <c r="Q31" s="28">
        <f>IF(ISERROR(HLOOKUP(P31,'Raw data'!$F$3:$BH$104,P$2,FALSE)),"",HLOOKUP(P31,'Raw data'!$F$3:$BH$104,P$2,FALSE))</f>
        <v>3750.14</v>
      </c>
      <c r="R31" s="28">
        <v>2.3599999999999999E-2</v>
      </c>
      <c r="S31" s="12">
        <f t="shared" si="7"/>
        <v>88.503304</v>
      </c>
      <c r="T31" s="28">
        <v>1.29</v>
      </c>
      <c r="U31" s="12">
        <f t="shared" si="8"/>
        <v>68.607212403100775</v>
      </c>
      <c r="V31" s="12">
        <f t="shared" si="9"/>
        <v>60.875085706268194</v>
      </c>
      <c r="W31" s="12">
        <f t="shared" si="10"/>
        <v>95.533445841864207</v>
      </c>
      <c r="X31" s="12">
        <f t="shared" si="11"/>
        <v>72.796485731500525</v>
      </c>
      <c r="Y31" s="12"/>
      <c r="Z31" s="64" t="s">
        <v>167</v>
      </c>
      <c r="AA31" s="28">
        <f>IF(ISERROR(HLOOKUP(Z31,'Raw data'!$F$3:$BH$104,Z$2,FALSE)),"",HLOOKUP(Z31,'Raw data'!$F$3:$BH$104,Z$2,FALSE))</f>
        <v>3074.01</v>
      </c>
      <c r="AB31" s="28">
        <v>2.3599999999999999E-2</v>
      </c>
      <c r="AC31" s="12">
        <f t="shared" si="12"/>
        <v>72.546636000000007</v>
      </c>
      <c r="AD31" s="28">
        <v>1.29</v>
      </c>
      <c r="AE31" s="12">
        <f t="shared" si="13"/>
        <v>56.237702325581402</v>
      </c>
      <c r="AF31" s="12">
        <f t="shared" si="14"/>
        <v>52.46898610936519</v>
      </c>
      <c r="AG31" s="12">
        <f t="shared" si="15"/>
        <v>96.090535354794994</v>
      </c>
      <c r="AH31" s="12">
        <f t="shared" si="16"/>
        <v>73.22098794035378</v>
      </c>
    </row>
    <row r="32" spans="1:34" ht="15.75" customHeight="1" x14ac:dyDescent="0.2">
      <c r="A32" s="77" t="s">
        <v>168</v>
      </c>
      <c r="B32" s="59">
        <f t="shared" si="0"/>
        <v>46.296699510490747</v>
      </c>
      <c r="C32" s="12"/>
      <c r="D32" s="79" t="s">
        <v>168</v>
      </c>
      <c r="E32" s="28">
        <f>IF(ISERROR(HLOOKUP(D32,'Raw data'!$F$3:$BH$104,D$2,FALSE)),"",HLOOKUP(D32,'Raw data'!$F$3:$BH$104,D$2,FALSE))</f>
        <v>12</v>
      </c>
      <c r="F32" s="12">
        <f t="shared" si="21"/>
        <v>15</v>
      </c>
      <c r="G32" s="12">
        <f t="shared" si="22"/>
        <v>42.307692307692307</v>
      </c>
      <c r="H32" s="12">
        <f t="shared" ref="H32:H36" si="24">G32*$A$2</f>
        <v>32.238461538461536</v>
      </c>
      <c r="I32" s="12"/>
      <c r="J32" s="79" t="s">
        <v>168</v>
      </c>
      <c r="K32" s="28">
        <f>IF(ISERROR(HLOOKUP(J32,'Raw data'!$F$3:$BH$104,J$2,FALSE)),"",HLOOKUP(J32,'Raw data'!$F$3:$BH$104,J$2,FALSE))</f>
        <v>18</v>
      </c>
      <c r="L32" s="12">
        <f t="shared" si="18"/>
        <v>62</v>
      </c>
      <c r="M32" s="12">
        <f t="shared" si="19"/>
        <v>21.518987341772146</v>
      </c>
      <c r="N32" s="12">
        <f t="shared" si="20"/>
        <v>16.397468354430377</v>
      </c>
      <c r="O32" s="12"/>
      <c r="P32" s="79" t="s">
        <v>168</v>
      </c>
      <c r="Q32" s="28">
        <f>IF(ISERROR(HLOOKUP(P32,'Raw data'!$F$3:$BH$104,P$2,FALSE)),"",HLOOKUP(P32,'Raw data'!$F$3:$BH$104,P$2,FALSE))</f>
        <v>1096.8699999999999</v>
      </c>
      <c r="R32" s="28">
        <v>7.8399999999999997E-2</v>
      </c>
      <c r="S32" s="12">
        <f t="shared" si="7"/>
        <v>85.994607999999985</v>
      </c>
      <c r="T32" s="28">
        <v>0.56999999999999995</v>
      </c>
      <c r="U32" s="12">
        <f t="shared" si="8"/>
        <v>150.86773333333332</v>
      </c>
      <c r="V32" s="12">
        <f t="shared" si="9"/>
        <v>143.13560663650074</v>
      </c>
      <c r="W32" s="12">
        <f t="shared" si="10"/>
        <v>89.49778991549374</v>
      </c>
      <c r="X32" s="12">
        <f t="shared" si="11"/>
        <v>68.197315915606225</v>
      </c>
      <c r="Y32" s="12"/>
      <c r="Z32" s="79" t="s">
        <v>168</v>
      </c>
      <c r="AA32" s="28">
        <f>IF(ISERROR(HLOOKUP(Z32,'Raw data'!$F$3:$BH$104,Z$2,FALSE)),"",HLOOKUP(Z32,'Raw data'!$F$3:$BH$104,Z$2,FALSE))</f>
        <v>1032.1600000000001</v>
      </c>
      <c r="AB32" s="28">
        <v>7.8399999999999997E-2</v>
      </c>
      <c r="AC32" s="12">
        <f t="shared" si="12"/>
        <v>80.921344000000005</v>
      </c>
      <c r="AD32" s="28">
        <v>0.56999999999999995</v>
      </c>
      <c r="AE32" s="12">
        <f t="shared" si="13"/>
        <v>141.96727017543861</v>
      </c>
      <c r="AF32" s="12">
        <f t="shared" si="14"/>
        <v>138.19855395922241</v>
      </c>
      <c r="AG32" s="12">
        <f t="shared" si="15"/>
        <v>89.702824453365949</v>
      </c>
      <c r="AH32" s="12">
        <f t="shared" si="16"/>
        <v>68.353552233464853</v>
      </c>
    </row>
    <row r="33" spans="1:34" ht="15.75" customHeight="1" x14ac:dyDescent="0.2">
      <c r="A33" s="81" t="s">
        <v>169</v>
      </c>
      <c r="B33" s="59">
        <f t="shared" si="0"/>
        <v>39.743566794361399</v>
      </c>
      <c r="C33" s="12"/>
      <c r="D33" s="84" t="s">
        <v>169</v>
      </c>
      <c r="E33" s="28">
        <f>IF(ISERROR(HLOOKUP(D33,'Raw data'!$F$3:$BH$104,D$2,FALSE)),"",HLOOKUP(D33,'Raw data'!$F$3:$BH$104,D$2,FALSE))</f>
        <v>3</v>
      </c>
      <c r="F33" s="12">
        <f t="shared" si="21"/>
        <v>24</v>
      </c>
      <c r="G33" s="12">
        <f t="shared" si="22"/>
        <v>7.6923076923076934</v>
      </c>
      <c r="H33" s="12">
        <f t="shared" si="24"/>
        <v>5.861538461538462</v>
      </c>
      <c r="I33" s="12"/>
      <c r="J33" s="84" t="s">
        <v>169</v>
      </c>
      <c r="K33" s="28">
        <f>IF(ISERROR(HLOOKUP(J33,'Raw data'!$F$3:$BH$104,J$2,FALSE)),"",HLOOKUP(J33,'Raw data'!$F$3:$BH$104,J$2,FALSE))</f>
        <v>2</v>
      </c>
      <c r="L33" s="12">
        <f t="shared" si="18"/>
        <v>78</v>
      </c>
      <c r="M33" s="12">
        <f t="shared" si="19"/>
        <v>1.2658227848101262</v>
      </c>
      <c r="N33" s="12">
        <f t="shared" si="20"/>
        <v>0.96455696202531616</v>
      </c>
      <c r="O33" s="12"/>
      <c r="P33" s="84" t="s">
        <v>169</v>
      </c>
      <c r="Q33" s="28">
        <f>IF(ISERROR(HLOOKUP(P33,'Raw data'!$F$3:$BH$104,P$2,FALSE)),"",HLOOKUP(P33,'Raw data'!$F$3:$BH$104,P$2,FALSE))</f>
        <v>85.37</v>
      </c>
      <c r="R33" s="28">
        <v>1</v>
      </c>
      <c r="S33" s="12">
        <f t="shared" si="7"/>
        <v>85.37</v>
      </c>
      <c r="T33" s="28">
        <v>8.0500000000000007</v>
      </c>
      <c r="U33" s="12">
        <f t="shared" si="8"/>
        <v>10.604968944099378</v>
      </c>
      <c r="V33" s="12">
        <f t="shared" si="9"/>
        <v>2.8728422472667994</v>
      </c>
      <c r="W33" s="12">
        <f t="shared" si="10"/>
        <v>99.789212526991534</v>
      </c>
      <c r="X33" s="12">
        <f t="shared" si="11"/>
        <v>76.039379945567546</v>
      </c>
      <c r="Y33" s="12"/>
      <c r="Z33" s="84" t="s">
        <v>169</v>
      </c>
      <c r="AA33" s="28">
        <f>IF(ISERROR(HLOOKUP(Z33,'Raw data'!$F$3:$BH$104,Z$2,FALSE)),"",HLOOKUP(Z33,'Raw data'!$F$3:$BH$104,Z$2,FALSE))</f>
        <v>43.27</v>
      </c>
      <c r="AB33" s="28">
        <v>1</v>
      </c>
      <c r="AC33" s="12">
        <f t="shared" si="12"/>
        <v>43.27</v>
      </c>
      <c r="AD33" s="28">
        <v>8.0500000000000007</v>
      </c>
      <c r="AE33" s="12">
        <f t="shared" si="13"/>
        <v>5.3751552795031055</v>
      </c>
      <c r="AF33" s="12">
        <f t="shared" si="14"/>
        <v>1.6064390632868899</v>
      </c>
      <c r="AG33" s="12">
        <f t="shared" si="15"/>
        <v>99.8803042103862</v>
      </c>
      <c r="AH33" s="12">
        <f t="shared" si="16"/>
        <v>76.10879180831428</v>
      </c>
    </row>
    <row r="34" spans="1:34" ht="15.75" customHeight="1" x14ac:dyDescent="0.2">
      <c r="A34" s="81" t="s">
        <v>170</v>
      </c>
      <c r="B34" s="59">
        <f t="shared" si="0"/>
        <v>43.867720787960408</v>
      </c>
      <c r="C34" s="12"/>
      <c r="D34" s="84" t="s">
        <v>170</v>
      </c>
      <c r="E34" s="28">
        <f>IF(ISERROR(HLOOKUP(D34,'Raw data'!$F$3:$BH$104,D$2,FALSE)),"",HLOOKUP(D34,'Raw data'!$F$3:$BH$104,D$2,FALSE))</f>
        <v>6</v>
      </c>
      <c r="F34" s="12">
        <f t="shared" si="21"/>
        <v>21</v>
      </c>
      <c r="G34" s="12">
        <f t="shared" si="22"/>
        <v>19.230769230769226</v>
      </c>
      <c r="H34" s="12">
        <f t="shared" si="24"/>
        <v>14.653846153846152</v>
      </c>
      <c r="I34" s="12"/>
      <c r="J34" s="84" t="s">
        <v>170</v>
      </c>
      <c r="K34" s="28">
        <f>IF(ISERROR(HLOOKUP(J34,'Raw data'!$F$3:$BH$104,J$2,FALSE)),"",HLOOKUP(J34,'Raw data'!$F$3:$BH$104,J$2,FALSE))</f>
        <v>10</v>
      </c>
      <c r="L34" s="12">
        <f t="shared" si="18"/>
        <v>70</v>
      </c>
      <c r="M34" s="12">
        <f t="shared" si="19"/>
        <v>11.392405063291136</v>
      </c>
      <c r="N34" s="12">
        <f t="shared" si="20"/>
        <v>8.6810126582278464</v>
      </c>
      <c r="O34" s="12"/>
      <c r="P34" s="84" t="s">
        <v>170</v>
      </c>
      <c r="Q34" s="28">
        <f>IF(ISERROR(HLOOKUP(P34,'Raw data'!$F$3:$BH$104,P$2,FALSE)),"",HLOOKUP(P34,'Raw data'!$F$3:$BH$104,P$2,FALSE))</f>
        <v>114.08</v>
      </c>
      <c r="R34" s="28">
        <v>0.97109999999999996</v>
      </c>
      <c r="S34" s="12">
        <f t="shared" si="7"/>
        <v>110.78308799999999</v>
      </c>
      <c r="T34" s="28">
        <v>10.050000000000001</v>
      </c>
      <c r="U34" s="12">
        <f t="shared" si="8"/>
        <v>11.023192835820893</v>
      </c>
      <c r="V34" s="12">
        <f t="shared" si="9"/>
        <v>3.2910661389883149</v>
      </c>
      <c r="W34" s="12">
        <f t="shared" si="10"/>
        <v>99.758526415572916</v>
      </c>
      <c r="X34" s="12">
        <f t="shared" si="11"/>
        <v>76.015997128666569</v>
      </c>
      <c r="Y34" s="12"/>
      <c r="Z34" s="84" t="s">
        <v>170</v>
      </c>
      <c r="AA34" s="28">
        <f>IF(ISERROR(HLOOKUP(Z34,'Raw data'!$F$3:$BH$104,Z$2,FALSE)),"",HLOOKUP(Z34,'Raw data'!$F$3:$BH$104,Z$2,FALSE))</f>
        <v>53.58</v>
      </c>
      <c r="AB34" s="28">
        <v>0.97109999999999996</v>
      </c>
      <c r="AC34" s="12">
        <f t="shared" si="12"/>
        <v>52.031537999999998</v>
      </c>
      <c r="AD34" s="28">
        <v>10.050000000000001</v>
      </c>
      <c r="AE34" s="12">
        <f t="shared" si="13"/>
        <v>5.1772674626865669</v>
      </c>
      <c r="AF34" s="12">
        <f t="shared" si="14"/>
        <v>1.4085512464703513</v>
      </c>
      <c r="AG34" s="12">
        <f t="shared" si="15"/>
        <v>99.895048833465978</v>
      </c>
      <c r="AH34" s="12">
        <f t="shared" si="16"/>
        <v>76.120027211101075</v>
      </c>
    </row>
    <row r="35" spans="1:34" ht="15.75" customHeight="1" x14ac:dyDescent="0.2">
      <c r="A35" s="69" t="s">
        <v>171</v>
      </c>
      <c r="B35" s="59">
        <f t="shared" si="0"/>
        <v>65.056305706062815</v>
      </c>
      <c r="C35" s="12"/>
      <c r="D35" s="62" t="s">
        <v>171</v>
      </c>
      <c r="E35" s="28">
        <f>IF(ISERROR(HLOOKUP(D35,'Raw data'!$F$3:$BH$104,D$2,FALSE)),"",HLOOKUP(D35,'Raw data'!$F$3:$BH$104,D$2,FALSE))</f>
        <v>17</v>
      </c>
      <c r="F35" s="12">
        <f t="shared" si="21"/>
        <v>10</v>
      </c>
      <c r="G35" s="12">
        <f t="shared" si="22"/>
        <v>61.53846153846154</v>
      </c>
      <c r="H35" s="12">
        <f t="shared" si="24"/>
        <v>46.892307692307696</v>
      </c>
      <c r="I35" s="12"/>
      <c r="J35" s="62" t="s">
        <v>171</v>
      </c>
      <c r="K35" s="28">
        <f>IF(ISERROR(HLOOKUP(J35,'Raw data'!$F$3:$BH$104,J$2,FALSE)),"",HLOOKUP(J35,'Raw data'!$F$3:$BH$104,J$2,FALSE))</f>
        <v>80</v>
      </c>
      <c r="L35" s="12">
        <f t="shared" si="18"/>
        <v>0</v>
      </c>
      <c r="M35" s="12">
        <f t="shared" si="19"/>
        <v>100</v>
      </c>
      <c r="N35" s="12">
        <f t="shared" si="20"/>
        <v>76.2</v>
      </c>
      <c r="O35" s="12"/>
      <c r="P35" s="62" t="s">
        <v>171</v>
      </c>
      <c r="Q35" s="28">
        <f>IF(ISERROR(HLOOKUP(P35,'Raw data'!$F$3:$BH$104,P$2,FALSE)),"",HLOOKUP(P35,'Raw data'!$F$3:$BH$104,P$2,FALSE))</f>
        <v>4639.0600000000004</v>
      </c>
      <c r="R35" s="28">
        <v>3.1399999999999997E-2</v>
      </c>
      <c r="S35" s="12">
        <f t="shared" si="7"/>
        <v>145.666484</v>
      </c>
      <c r="T35" s="28">
        <v>1.21</v>
      </c>
      <c r="U35" s="12">
        <f t="shared" si="8"/>
        <v>120.38552396694215</v>
      </c>
      <c r="V35" s="12">
        <f t="shared" si="9"/>
        <v>112.65339727010956</v>
      </c>
      <c r="W35" s="12">
        <f t="shared" si="10"/>
        <v>91.734344286054593</v>
      </c>
      <c r="X35" s="12">
        <f t="shared" si="11"/>
        <v>69.901570345973596</v>
      </c>
      <c r="Y35" s="12"/>
      <c r="Z35" s="62" t="s">
        <v>171</v>
      </c>
      <c r="AA35" s="28">
        <f>IF(ISERROR(HLOOKUP(Z35,'Raw data'!$F$3:$BH$104,Z$2,FALSE)),"",HLOOKUP(Z35,'Raw data'!$F$3:$BH$104,Z$2,FALSE))</f>
        <v>6232.37</v>
      </c>
      <c r="AB35" s="28">
        <v>3.1399999999999997E-2</v>
      </c>
      <c r="AC35" s="12">
        <f t="shared" si="12"/>
        <v>195.69641799999999</v>
      </c>
      <c r="AD35" s="28">
        <v>1.21</v>
      </c>
      <c r="AE35" s="12">
        <f t="shared" si="13"/>
        <v>161.73257685950412</v>
      </c>
      <c r="AF35" s="12">
        <f t="shared" si="14"/>
        <v>157.96386064328792</v>
      </c>
      <c r="AG35" s="12">
        <f t="shared" si="15"/>
        <v>88.230111267677074</v>
      </c>
      <c r="AH35" s="12">
        <f t="shared" si="16"/>
        <v>67.231344785969938</v>
      </c>
    </row>
    <row r="36" spans="1:34" ht="15.75" customHeight="1" x14ac:dyDescent="0.2">
      <c r="A36" s="71" t="s">
        <v>172</v>
      </c>
      <c r="B36" s="59">
        <f t="shared" si="0"/>
        <v>39.739503410232075</v>
      </c>
      <c r="C36" s="12"/>
      <c r="D36" s="64" t="s">
        <v>172</v>
      </c>
      <c r="E36" s="28">
        <f>IF(ISERROR(HLOOKUP(D36,'Raw data'!$F$3:$BH$104,D$2,FALSE)),"",HLOOKUP(D36,'Raw data'!$F$3:$BH$104,D$2,FALSE))</f>
        <v>6</v>
      </c>
      <c r="F36" s="12">
        <f t="shared" si="21"/>
        <v>21</v>
      </c>
      <c r="G36" s="12">
        <f t="shared" si="22"/>
        <v>19.230769230769226</v>
      </c>
      <c r="H36" s="12">
        <f t="shared" si="24"/>
        <v>14.653846153846152</v>
      </c>
      <c r="I36" s="12"/>
      <c r="J36" s="64" t="s">
        <v>172</v>
      </c>
      <c r="K36" s="28">
        <f>IF(ISERROR(HLOOKUP(J36,'Raw data'!$F$3:$BH$104,J$2,FALSE)),"",HLOOKUP(J36,'Raw data'!$F$3:$BH$104,J$2,FALSE))</f>
        <v>7</v>
      </c>
      <c r="L36" s="12">
        <f t="shared" si="18"/>
        <v>73</v>
      </c>
      <c r="M36" s="12">
        <f t="shared" si="19"/>
        <v>7.5949367088607573</v>
      </c>
      <c r="N36" s="12">
        <f t="shared" si="20"/>
        <v>5.7873417721518976</v>
      </c>
      <c r="O36" s="12"/>
      <c r="P36" s="64" t="s">
        <v>172</v>
      </c>
      <c r="Q36" s="28">
        <f>IF(ISERROR(HLOOKUP(P36,'Raw data'!$F$3:$BH$104,P$2,FALSE)),"",HLOOKUP(P36,'Raw data'!$F$3:$BH$104,P$2,FALSE))</f>
        <v>3112.52</v>
      </c>
      <c r="R36" s="28">
        <v>1.7100000000000001E-2</v>
      </c>
      <c r="S36" s="12">
        <f t="shared" si="7"/>
        <v>53.224091999999999</v>
      </c>
      <c r="T36" s="28">
        <v>0.43</v>
      </c>
      <c r="U36" s="12">
        <f t="shared" si="8"/>
        <v>123.77695813953488</v>
      </c>
      <c r="V36" s="12">
        <f t="shared" si="9"/>
        <v>116.0448314427023</v>
      </c>
      <c r="W36" s="12">
        <f t="shared" si="10"/>
        <v>91.485506453140005</v>
      </c>
      <c r="X36" s="12">
        <f t="shared" si="11"/>
        <v>69.711955917292684</v>
      </c>
      <c r="Y36" s="12"/>
      <c r="Z36" s="64" t="s">
        <v>172</v>
      </c>
      <c r="AA36" s="28">
        <f>IF(ISERROR(HLOOKUP(Z36,'Raw data'!$F$3:$BH$104,Z$2,FALSE)),"",HLOOKUP(Z36,'Raw data'!$F$3:$BH$104,Z$2,FALSE))</f>
        <v>3370.05</v>
      </c>
      <c r="AB36" s="28">
        <v>1.7100000000000001E-2</v>
      </c>
      <c r="AC36" s="12">
        <f t="shared" si="12"/>
        <v>57.627855000000004</v>
      </c>
      <c r="AD36" s="28">
        <v>0.43</v>
      </c>
      <c r="AE36" s="12">
        <f t="shared" si="13"/>
        <v>134.01826744186047</v>
      </c>
      <c r="AF36" s="12">
        <f t="shared" si="14"/>
        <v>130.24955122564427</v>
      </c>
      <c r="AG36" s="12">
        <f t="shared" si="15"/>
        <v>90.29510472130913</v>
      </c>
      <c r="AH36" s="12">
        <f t="shared" si="16"/>
        <v>68.804869797637565</v>
      </c>
    </row>
    <row r="37" spans="1:34" ht="15.75" customHeight="1" x14ac:dyDescent="0.2">
      <c r="A37" s="33" t="s">
        <v>173</v>
      </c>
      <c r="B37" s="59">
        <f t="shared" si="0"/>
        <v>43.178173845219021</v>
      </c>
      <c r="C37" s="12"/>
      <c r="D37" s="53" t="s">
        <v>173</v>
      </c>
      <c r="E37" s="28" t="s">
        <v>235</v>
      </c>
      <c r="F37" s="12" t="str">
        <f t="shared" si="21"/>
        <v>na</v>
      </c>
      <c r="G37" s="12" t="str">
        <f t="shared" si="22"/>
        <v>na</v>
      </c>
      <c r="H37" s="91">
        <f>AVERAGE(H21,H31,H34,H41,H43)</f>
        <v>22.508307692307692</v>
      </c>
      <c r="I37" s="12"/>
      <c r="J37" s="53" t="s">
        <v>173</v>
      </c>
      <c r="K37" s="28">
        <f>IF(ISERROR(HLOOKUP(J37,'Raw data'!$F$3:$BH$104,J$2,FALSE)),"",HLOOKUP(J37,'Raw data'!$F$3:$BH$104,J$2,FALSE))</f>
        <v>7</v>
      </c>
      <c r="L37" s="12">
        <f t="shared" si="18"/>
        <v>73</v>
      </c>
      <c r="M37" s="12">
        <f t="shared" si="19"/>
        <v>7.5949367088607573</v>
      </c>
      <c r="N37" s="12">
        <f t="shared" si="20"/>
        <v>5.7873417721518976</v>
      </c>
      <c r="O37" s="12"/>
      <c r="P37" s="53" t="s">
        <v>173</v>
      </c>
      <c r="Q37" s="28">
        <f>IF(ISERROR(HLOOKUP(P37,'Raw data'!$F$3:$BH$104,P$2,FALSE)),"",HLOOKUP(P37,'Raw data'!$F$3:$BH$104,P$2,FALSE))</f>
        <v>4623.41</v>
      </c>
      <c r="R37" s="28">
        <v>1.18E-2</v>
      </c>
      <c r="S37" s="12">
        <f t="shared" si="7"/>
        <v>54.556238</v>
      </c>
      <c r="T37" s="28">
        <v>0.9</v>
      </c>
      <c r="U37" s="12">
        <f t="shared" si="8"/>
        <v>60.618042222222222</v>
      </c>
      <c r="V37" s="12">
        <f t="shared" si="9"/>
        <v>52.885915525389642</v>
      </c>
      <c r="W37" s="12">
        <f t="shared" si="10"/>
        <v>96.119630828340263</v>
      </c>
      <c r="X37" s="12">
        <f t="shared" si="11"/>
        <v>73.243158691195276</v>
      </c>
      <c r="Y37" s="12"/>
      <c r="Z37" s="53" t="s">
        <v>173</v>
      </c>
      <c r="AA37" s="28">
        <f>IF(ISERROR(HLOOKUP(Z37,'Raw data'!$F$3:$BH$104,Z$2,FALSE)),"",HLOOKUP(Z37,'Raw data'!$F$3:$BH$104,Z$2,FALSE))</f>
        <v>7039.3</v>
      </c>
      <c r="AB37" s="28">
        <v>1.18E-2</v>
      </c>
      <c r="AC37" s="12">
        <f t="shared" si="12"/>
        <v>83.063739999999996</v>
      </c>
      <c r="AD37" s="28">
        <v>0.9</v>
      </c>
      <c r="AE37" s="12">
        <f t="shared" si="13"/>
        <v>92.293044444444433</v>
      </c>
      <c r="AF37" s="12">
        <f t="shared" si="14"/>
        <v>88.524328228228214</v>
      </c>
      <c r="AG37" s="12">
        <f t="shared" si="15"/>
        <v>93.404051476668243</v>
      </c>
      <c r="AH37" s="12">
        <f t="shared" si="16"/>
        <v>71.173887225221208</v>
      </c>
    </row>
    <row r="38" spans="1:34" ht="15.75" customHeight="1" x14ac:dyDescent="0.2">
      <c r="A38" s="71" t="s">
        <v>174</v>
      </c>
      <c r="B38" s="59">
        <f t="shared" si="0"/>
        <v>40.406846665029619</v>
      </c>
      <c r="C38" s="12"/>
      <c r="D38" s="64" t="s">
        <v>174</v>
      </c>
      <c r="E38" s="28">
        <f>IF(ISERROR(HLOOKUP(D38,'Raw data'!$F$3:$BH$104,D$2,FALSE)),"",HLOOKUP(D38,'Raw data'!$F$3:$BH$104,D$2,FALSE))</f>
        <v>6</v>
      </c>
      <c r="F38" s="12">
        <f t="shared" ref="F38:F58" si="25">E$60-E38</f>
        <v>21</v>
      </c>
      <c r="G38" s="12">
        <f t="shared" ref="G38:G58" si="26">100-(F38*E$64)</f>
        <v>19.230769230769226</v>
      </c>
      <c r="H38" s="12">
        <f t="shared" ref="H38:H58" si="27">G38*$A$2</f>
        <v>14.653846153846152</v>
      </c>
      <c r="I38" s="12"/>
      <c r="J38" s="64" t="s">
        <v>174</v>
      </c>
      <c r="K38" s="28">
        <f>IF(ISERROR(HLOOKUP(J38,'Raw data'!$F$3:$BH$104,J$2,FALSE)),"",HLOOKUP(J38,'Raw data'!$F$3:$BH$104,J$2,FALSE))</f>
        <v>5</v>
      </c>
      <c r="L38" s="12">
        <f t="shared" si="18"/>
        <v>75</v>
      </c>
      <c r="M38" s="12">
        <f t="shared" si="19"/>
        <v>5.0632911392405049</v>
      </c>
      <c r="N38" s="12">
        <f t="shared" si="20"/>
        <v>3.8582278481012646</v>
      </c>
      <c r="O38" s="12"/>
      <c r="P38" s="64" t="s">
        <v>174</v>
      </c>
      <c r="Q38" s="28">
        <f>IF(ISERROR(HLOOKUP(P38,'Raw data'!$F$3:$BH$104,P$2,FALSE)),"",HLOOKUP(P38,'Raw data'!$F$3:$BH$104,P$2,FALSE))</f>
        <v>4195.8599999999997</v>
      </c>
      <c r="R38" s="28">
        <v>1.7100000000000001E-2</v>
      </c>
      <c r="S38" s="12">
        <f t="shared" si="7"/>
        <v>71.749206000000001</v>
      </c>
      <c r="T38" s="28">
        <v>0.62</v>
      </c>
      <c r="U38" s="12">
        <f t="shared" si="8"/>
        <v>115.72452580645161</v>
      </c>
      <c r="V38" s="12">
        <f t="shared" si="9"/>
        <v>107.99239910961903</v>
      </c>
      <c r="W38" s="12">
        <f t="shared" si="10"/>
        <v>92.076333138690558</v>
      </c>
      <c r="X38" s="12">
        <f t="shared" si="11"/>
        <v>70.162165851682204</v>
      </c>
      <c r="Y38" s="12"/>
      <c r="Z38" s="64" t="s">
        <v>174</v>
      </c>
      <c r="AA38" s="28">
        <f>IF(ISERROR(HLOOKUP(Z38,'Raw data'!$F$3:$BH$104,Z$2,FALSE)),"",HLOOKUP(Z38,'Raw data'!$F$3:$BH$104,Z$2,FALSE))</f>
        <v>2210.0700000000002</v>
      </c>
      <c r="AB38" s="28">
        <v>1.7100000000000001E-2</v>
      </c>
      <c r="AC38" s="12">
        <f t="shared" si="12"/>
        <v>37.792197000000002</v>
      </c>
      <c r="AD38" s="28">
        <v>0.62</v>
      </c>
      <c r="AE38" s="12">
        <f t="shared" si="13"/>
        <v>60.955156451612908</v>
      </c>
      <c r="AF38" s="12">
        <f t="shared" si="14"/>
        <v>57.186440235396695</v>
      </c>
      <c r="AG38" s="12">
        <f t="shared" si="15"/>
        <v>95.739037803791149</v>
      </c>
      <c r="AH38" s="12">
        <f t="shared" si="16"/>
        <v>72.95314680648886</v>
      </c>
    </row>
    <row r="39" spans="1:34" ht="15.75" customHeight="1" x14ac:dyDescent="0.2">
      <c r="A39" s="81" t="s">
        <v>175</v>
      </c>
      <c r="B39" s="59">
        <f t="shared" si="0"/>
        <v>46.273646545530553</v>
      </c>
      <c r="C39" s="12"/>
      <c r="D39" s="84" t="s">
        <v>175</v>
      </c>
      <c r="E39" s="28">
        <f>IF(ISERROR(HLOOKUP(D39,'Raw data'!$F$3:$BH$104,D$2,FALSE)),"",HLOOKUP(D39,'Raw data'!$F$3:$BH$104,D$2,FALSE))</f>
        <v>11</v>
      </c>
      <c r="F39" s="12">
        <f t="shared" si="25"/>
        <v>16</v>
      </c>
      <c r="G39" s="12">
        <f t="shared" si="26"/>
        <v>38.46153846153846</v>
      </c>
      <c r="H39" s="12">
        <f t="shared" si="27"/>
        <v>29.307692307692307</v>
      </c>
      <c r="I39" s="12"/>
      <c r="J39" s="84" t="s">
        <v>175</v>
      </c>
      <c r="K39" s="28">
        <f>IF(ISERROR(HLOOKUP(J39,'Raw data'!$F$3:$BH$104,J$2,FALSE)),"",HLOOKUP(J39,'Raw data'!$F$3:$BH$104,J$2,FALSE))</f>
        <v>5</v>
      </c>
      <c r="L39" s="12">
        <f t="shared" si="18"/>
        <v>75</v>
      </c>
      <c r="M39" s="12">
        <f t="shared" si="19"/>
        <v>5.0632911392405049</v>
      </c>
      <c r="N39" s="12">
        <f t="shared" si="20"/>
        <v>3.8582278481012646</v>
      </c>
      <c r="O39" s="12"/>
      <c r="P39" s="84" t="s">
        <v>175</v>
      </c>
      <c r="Q39" s="28">
        <f>IF(ISERROR(HLOOKUP(P39,'Raw data'!$F$3:$BH$104,P$2,FALSE)),"",HLOOKUP(P39,'Raw data'!$F$3:$BH$104,P$2,FALSE))</f>
        <v>80.040000000000006</v>
      </c>
      <c r="R39" s="28">
        <v>1</v>
      </c>
      <c r="S39" s="12">
        <f t="shared" si="7"/>
        <v>80.040000000000006</v>
      </c>
      <c r="T39" s="28">
        <v>8.75</v>
      </c>
      <c r="U39" s="12">
        <f t="shared" si="8"/>
        <v>9.1474285714285717</v>
      </c>
      <c r="V39" s="12">
        <f t="shared" si="9"/>
        <v>1.4153018745959933</v>
      </c>
      <c r="W39" s="12">
        <f t="shared" si="10"/>
        <v>99.896155834531442</v>
      </c>
      <c r="X39" s="12">
        <f t="shared" si="11"/>
        <v>76.120870745912953</v>
      </c>
      <c r="Y39" s="12"/>
      <c r="Z39" s="84" t="s">
        <v>175</v>
      </c>
      <c r="AA39" s="28">
        <f>IF(ISERROR(HLOOKUP(Z39,'Raw data'!$F$3:$BH$104,Z$2,FALSE)),"",HLOOKUP(Z39,'Raw data'!$F$3:$BH$104,Z$2,FALSE))</f>
        <v>93.42</v>
      </c>
      <c r="AB39" s="28">
        <v>1</v>
      </c>
      <c r="AC39" s="12">
        <f t="shared" si="12"/>
        <v>93.42</v>
      </c>
      <c r="AD39" s="28">
        <v>8.75</v>
      </c>
      <c r="AE39" s="12">
        <f t="shared" si="13"/>
        <v>10.676571428571428</v>
      </c>
      <c r="AF39" s="12">
        <f t="shared" si="14"/>
        <v>6.9078552123552122</v>
      </c>
      <c r="AG39" s="12">
        <f t="shared" si="15"/>
        <v>99.485295643590149</v>
      </c>
      <c r="AH39" s="12">
        <f t="shared" si="16"/>
        <v>75.807795280415689</v>
      </c>
    </row>
    <row r="40" spans="1:34" ht="15.75" customHeight="1" x14ac:dyDescent="0.2">
      <c r="A40" s="71" t="s">
        <v>176</v>
      </c>
      <c r="B40" s="59">
        <f t="shared" si="0"/>
        <v>44.798018588447206</v>
      </c>
      <c r="C40" s="12"/>
      <c r="D40" s="64" t="s">
        <v>176</v>
      </c>
      <c r="E40" s="28">
        <f>IF(ISERROR(HLOOKUP(D40,'Raw data'!$F$3:$BH$104,D$2,FALSE)),"",HLOOKUP(D40,'Raw data'!$F$3:$BH$104,D$2,FALSE))</f>
        <v>8</v>
      </c>
      <c r="F40" s="12">
        <f t="shared" si="25"/>
        <v>19</v>
      </c>
      <c r="G40" s="12">
        <f t="shared" si="26"/>
        <v>26.92307692307692</v>
      </c>
      <c r="H40" s="12">
        <f t="shared" si="27"/>
        <v>20.515384615384612</v>
      </c>
      <c r="I40" s="12"/>
      <c r="J40" s="64" t="s">
        <v>176</v>
      </c>
      <c r="K40" s="28">
        <f>IF(ISERROR(HLOOKUP(J40,'Raw data'!$F$3:$BH$104,J$2,FALSE)),"",HLOOKUP(J40,'Raw data'!$F$3:$BH$104,J$2,FALSE))</f>
        <v>8</v>
      </c>
      <c r="L40" s="12">
        <f t="shared" si="18"/>
        <v>72</v>
      </c>
      <c r="M40" s="12">
        <f t="shared" si="19"/>
        <v>8.8607594936708836</v>
      </c>
      <c r="N40" s="12">
        <f t="shared" si="20"/>
        <v>6.751898734177213</v>
      </c>
      <c r="O40" s="12"/>
      <c r="P40" s="64" t="s">
        <v>176</v>
      </c>
      <c r="Q40" s="28">
        <f>IF(ISERROR(HLOOKUP(P40,'Raw data'!$F$3:$BH$104,P$2,FALSE)),"",HLOOKUP(P40,'Raw data'!$F$3:$BH$104,P$2,FALSE))</f>
        <v>6953.64</v>
      </c>
      <c r="R40" s="28">
        <v>1.0200000000000001E-2</v>
      </c>
      <c r="S40" s="12">
        <f t="shared" si="7"/>
        <v>70.92712800000001</v>
      </c>
      <c r="T40" s="28">
        <v>8.39</v>
      </c>
      <c r="U40" s="12">
        <f t="shared" si="8"/>
        <v>8.4537697258641238</v>
      </c>
      <c r="V40" s="12">
        <f t="shared" si="9"/>
        <v>0.72164302903154542</v>
      </c>
      <c r="W40" s="12">
        <f t="shared" si="10"/>
        <v>99.947051283220148</v>
      </c>
      <c r="X40" s="12">
        <f t="shared" si="11"/>
        <v>76.159653077813758</v>
      </c>
      <c r="Y40" s="12"/>
      <c r="Z40" s="64" t="s">
        <v>176</v>
      </c>
      <c r="AA40" s="28">
        <f>IF(ISERROR(HLOOKUP(Z40,'Raw data'!$F$3:$BH$104,Z$2,FALSE)),"",HLOOKUP(Z40,'Raw data'!$F$3:$BH$104,Z$2,FALSE))</f>
        <v>9400</v>
      </c>
      <c r="AB40" s="28">
        <v>1.0200000000000001E-2</v>
      </c>
      <c r="AC40" s="12">
        <f t="shared" si="12"/>
        <v>95.88000000000001</v>
      </c>
      <c r="AD40" s="28">
        <v>8.39</v>
      </c>
      <c r="AE40" s="12">
        <f t="shared" si="13"/>
        <v>11.427890345649583</v>
      </c>
      <c r="AF40" s="12">
        <f t="shared" si="14"/>
        <v>7.6591741294333673</v>
      </c>
      <c r="AG40" s="12">
        <f t="shared" si="15"/>
        <v>99.429314864059393</v>
      </c>
      <c r="AH40" s="12">
        <f t="shared" si="16"/>
        <v>75.76513792641326</v>
      </c>
    </row>
    <row r="41" spans="1:34" ht="15.75" customHeight="1" x14ac:dyDescent="0.2">
      <c r="A41" s="69" t="s">
        <v>177</v>
      </c>
      <c r="B41" s="59">
        <f t="shared" si="0"/>
        <v>48.936273877185002</v>
      </c>
      <c r="C41" s="12"/>
      <c r="D41" s="62" t="s">
        <v>177</v>
      </c>
      <c r="E41" s="28">
        <f>IF(ISERROR(HLOOKUP(D41,'Raw data'!$F$3:$BH$104,D$2,FALSE)),"",HLOOKUP(D41,'Raw data'!$F$3:$BH$104,D$2,FALSE))</f>
        <v>11</v>
      </c>
      <c r="F41" s="12">
        <f t="shared" si="25"/>
        <v>16</v>
      </c>
      <c r="G41" s="12">
        <f t="shared" si="26"/>
        <v>38.46153846153846</v>
      </c>
      <c r="H41" s="12">
        <f t="shared" si="27"/>
        <v>29.307692307692307</v>
      </c>
      <c r="I41" s="12"/>
      <c r="J41" s="62" t="s">
        <v>177</v>
      </c>
      <c r="K41" s="28">
        <f>IF(ISERROR(HLOOKUP(J41,'Raw data'!$F$3:$BH$104,J$2,FALSE)),"",HLOOKUP(J41,'Raw data'!$F$3:$BH$104,J$2,FALSE))</f>
        <v>16</v>
      </c>
      <c r="L41" s="12">
        <f t="shared" si="18"/>
        <v>64</v>
      </c>
      <c r="M41" s="12">
        <f t="shared" si="19"/>
        <v>18.987341772151893</v>
      </c>
      <c r="N41" s="12">
        <f t="shared" si="20"/>
        <v>14.468354430379742</v>
      </c>
      <c r="O41" s="12"/>
      <c r="P41" s="62" t="s">
        <v>177</v>
      </c>
      <c r="Q41" s="28">
        <f>IF(ISERROR(HLOOKUP(P41,'Raw data'!$F$3:$BH$104,P$2,FALSE)),"",HLOOKUP(P41,'Raw data'!$F$3:$BH$104,P$2,FALSE))</f>
        <v>99.35</v>
      </c>
      <c r="R41" s="28">
        <v>1.3277000000000001</v>
      </c>
      <c r="S41" s="12">
        <f t="shared" si="7"/>
        <v>131.90699499999999</v>
      </c>
      <c r="T41" s="28">
        <v>12.52</v>
      </c>
      <c r="U41" s="12">
        <f t="shared" si="8"/>
        <v>10.535702476038338</v>
      </c>
      <c r="V41" s="12">
        <f t="shared" si="9"/>
        <v>2.8035757792057598</v>
      </c>
      <c r="W41" s="12">
        <f t="shared" si="10"/>
        <v>99.794294777428604</v>
      </c>
      <c r="X41" s="12">
        <f t="shared" si="11"/>
        <v>76.043252620400594</v>
      </c>
      <c r="Y41" s="12"/>
      <c r="Z41" s="62" t="s">
        <v>177</v>
      </c>
      <c r="AA41" s="28">
        <f>IF(ISERROR(HLOOKUP(Z41,'Raw data'!$F$3:$BH$104,Z$2,FALSE)),"",HLOOKUP(Z41,'Raw data'!$F$3:$BH$104,Z$2,FALSE))</f>
        <v>81.08</v>
      </c>
      <c r="AB41" s="28">
        <v>1.3277000000000001</v>
      </c>
      <c r="AC41" s="12">
        <f t="shared" si="12"/>
        <v>107.649916</v>
      </c>
      <c r="AD41" s="28">
        <v>12.52</v>
      </c>
      <c r="AE41" s="12">
        <f t="shared" si="13"/>
        <v>8.598236102236422</v>
      </c>
      <c r="AF41" s="12">
        <f t="shared" si="14"/>
        <v>4.829519886020206</v>
      </c>
      <c r="AG41" s="12">
        <f t="shared" si="15"/>
        <v>99.640152428172414</v>
      </c>
      <c r="AH41" s="12">
        <f t="shared" si="16"/>
        <v>75.925796150267374</v>
      </c>
    </row>
    <row r="42" spans="1:34" ht="15.75" customHeight="1" x14ac:dyDescent="0.2">
      <c r="A42" s="77" t="s">
        <v>178</v>
      </c>
      <c r="B42" s="59">
        <f t="shared" si="0"/>
        <v>54.840619711919629</v>
      </c>
      <c r="C42" s="12"/>
      <c r="D42" s="79" t="s">
        <v>178</v>
      </c>
      <c r="E42" s="28">
        <f>IF(ISERROR(HLOOKUP(D42,'Raw data'!$F$3:$BH$104,D$2,FALSE)),"",HLOOKUP(D42,'Raw data'!$F$3:$BH$104,D$2,FALSE))</f>
        <v>24</v>
      </c>
      <c r="F42" s="12">
        <f t="shared" si="25"/>
        <v>3</v>
      </c>
      <c r="G42" s="12">
        <f t="shared" si="26"/>
        <v>88.461538461538467</v>
      </c>
      <c r="H42" s="12">
        <f t="shared" si="27"/>
        <v>67.407692307692315</v>
      </c>
      <c r="I42" s="12"/>
      <c r="J42" s="79" t="s">
        <v>178</v>
      </c>
      <c r="K42" s="28">
        <f>IF(ISERROR(HLOOKUP(J42,'Raw data'!$F$3:$BH$104,J$2,FALSE)),"",HLOOKUP(J42,'Raw data'!$F$3:$BH$104,J$2,FALSE))</f>
        <v>5</v>
      </c>
      <c r="L42" s="12">
        <f t="shared" si="18"/>
        <v>75</v>
      </c>
      <c r="M42" s="12">
        <f t="shared" si="19"/>
        <v>5.0632911392405049</v>
      </c>
      <c r="N42" s="12">
        <f t="shared" si="20"/>
        <v>3.8582278481012646</v>
      </c>
      <c r="O42" s="12"/>
      <c r="P42" s="79" t="s">
        <v>178</v>
      </c>
      <c r="Q42" s="28">
        <f>IF(ISERROR(HLOOKUP(P42,'Raw data'!$F$3:$BH$104,P$2,FALSE)),"",HLOOKUP(P42,'Raw data'!$F$3:$BH$104,P$2,FALSE))</f>
        <v>111.95</v>
      </c>
      <c r="R42" s="28">
        <v>1</v>
      </c>
      <c r="S42" s="12">
        <f t="shared" si="7"/>
        <v>111.95</v>
      </c>
      <c r="T42" s="28">
        <v>2.13</v>
      </c>
      <c r="U42" s="12">
        <f t="shared" si="8"/>
        <v>52.558685446009392</v>
      </c>
      <c r="V42" s="12">
        <f t="shared" si="9"/>
        <v>44.826558749176812</v>
      </c>
      <c r="W42" s="12">
        <f t="shared" si="10"/>
        <v>96.710965577245375</v>
      </c>
      <c r="X42" s="12">
        <f t="shared" si="11"/>
        <v>73.693755769860971</v>
      </c>
      <c r="Y42" s="12"/>
      <c r="Z42" s="79" t="s">
        <v>178</v>
      </c>
      <c r="AA42" s="28">
        <f>IF(ISERROR(HLOOKUP(Z42,'Raw data'!$F$3:$BH$104,Z$2,FALSE)),"",HLOOKUP(Z42,'Raw data'!$F$3:$BH$104,Z$2,FALSE))</f>
        <v>75.45</v>
      </c>
      <c r="AB42" s="28">
        <v>1</v>
      </c>
      <c r="AC42" s="12">
        <f t="shared" si="12"/>
        <v>75.45</v>
      </c>
      <c r="AD42" s="28">
        <v>2.13</v>
      </c>
      <c r="AE42" s="12">
        <f t="shared" si="13"/>
        <v>35.422535211267608</v>
      </c>
      <c r="AF42" s="12">
        <f t="shared" si="14"/>
        <v>31.653818995051392</v>
      </c>
      <c r="AG42" s="12">
        <f t="shared" si="15"/>
        <v>97.641473650950076</v>
      </c>
      <c r="AH42" s="12">
        <f t="shared" si="16"/>
        <v>74.402802922023952</v>
      </c>
    </row>
    <row r="43" spans="1:34" ht="15.75" customHeight="1" x14ac:dyDescent="0.2">
      <c r="A43" s="77" t="s">
        <v>179</v>
      </c>
      <c r="B43" s="59">
        <f t="shared" si="0"/>
        <v>53.339565671392393</v>
      </c>
      <c r="C43" s="12"/>
      <c r="D43" s="79" t="s">
        <v>179</v>
      </c>
      <c r="E43" s="28">
        <f>IF(ISERROR(HLOOKUP(D43,'Raw data'!$F$3:$BH$104,D$2,FALSE)),"",HLOOKUP(D43,'Raw data'!$F$3:$BH$104,D$2,FALSE))</f>
        <v>16</v>
      </c>
      <c r="F43" s="12">
        <f t="shared" si="25"/>
        <v>11</v>
      </c>
      <c r="G43" s="12">
        <f t="shared" si="26"/>
        <v>57.692307692307693</v>
      </c>
      <c r="H43" s="12">
        <f t="shared" si="27"/>
        <v>43.96153846153846</v>
      </c>
      <c r="I43" s="12"/>
      <c r="J43" s="79" t="s">
        <v>179</v>
      </c>
      <c r="K43" s="28">
        <f>IF(ISERROR(HLOOKUP(J43,'Raw data'!$F$3:$BH$104,J$2,FALSE)),"",HLOOKUP(J43,'Raw data'!$F$3:$BH$104,J$2,FALSE))</f>
        <v>24</v>
      </c>
      <c r="L43" s="12">
        <f t="shared" si="18"/>
        <v>56</v>
      </c>
      <c r="M43" s="12">
        <f t="shared" si="19"/>
        <v>29.113924050632903</v>
      </c>
      <c r="N43" s="12">
        <f t="shared" si="20"/>
        <v>22.184810126582274</v>
      </c>
      <c r="O43" s="12"/>
      <c r="P43" s="79" t="s">
        <v>179</v>
      </c>
      <c r="Q43" s="28">
        <f>IF(ISERROR(HLOOKUP(P43,'Raw data'!$F$3:$BH$104,P$2,FALSE)),"",HLOOKUP(P43,'Raw data'!$F$3:$BH$104,P$2,FALSE))</f>
        <v>360.59</v>
      </c>
      <c r="R43" s="28">
        <v>0.46410000000000001</v>
      </c>
      <c r="S43" s="12">
        <f t="shared" si="7"/>
        <v>167.349819</v>
      </c>
      <c r="T43" s="28">
        <v>2.31</v>
      </c>
      <c r="U43" s="12">
        <f t="shared" si="8"/>
        <v>72.445809090909094</v>
      </c>
      <c r="V43" s="12">
        <f t="shared" si="9"/>
        <v>64.713682394076514</v>
      </c>
      <c r="W43" s="12">
        <f t="shared" si="10"/>
        <v>95.251798599837059</v>
      </c>
      <c r="X43" s="12">
        <f t="shared" si="11"/>
        <v>72.581870533075843</v>
      </c>
      <c r="Y43" s="12"/>
      <c r="Z43" s="79" t="s">
        <v>179</v>
      </c>
      <c r="AA43" s="28">
        <f>IF(ISERROR(HLOOKUP(Z43,'Raw data'!$F$3:$BH$104,Z$2,FALSE)),"",HLOOKUP(Z43,'Raw data'!$F$3:$BH$104,Z$2,FALSE))</f>
        <v>156.38999999999999</v>
      </c>
      <c r="AB43" s="28">
        <v>0.46410000000000001</v>
      </c>
      <c r="AC43" s="12">
        <f t="shared" si="12"/>
        <v>72.580598999999992</v>
      </c>
      <c r="AD43" s="28">
        <v>2.31</v>
      </c>
      <c r="AE43" s="12">
        <f t="shared" si="13"/>
        <v>31.420172727272725</v>
      </c>
      <c r="AF43" s="12">
        <f t="shared" si="14"/>
        <v>27.651456511056509</v>
      </c>
      <c r="AG43" s="12">
        <f t="shared" si="15"/>
        <v>97.939689717024962</v>
      </c>
      <c r="AH43" s="12">
        <f t="shared" si="16"/>
        <v>74.630043564373025</v>
      </c>
    </row>
    <row r="44" spans="1:34" ht="15.75" customHeight="1" x14ac:dyDescent="0.2">
      <c r="A44" s="69" t="s">
        <v>180</v>
      </c>
      <c r="B44" s="59">
        <f t="shared" si="0"/>
        <v>45.956993334159463</v>
      </c>
      <c r="C44" s="12"/>
      <c r="D44" s="62" t="s">
        <v>180</v>
      </c>
      <c r="E44" s="28">
        <f>IF(ISERROR(HLOOKUP(D44,'Raw data'!$F$3:$BH$104,D$2,FALSE)),"",HLOOKUP(D44,'Raw data'!$F$3:$BH$104,D$2,FALSE))</f>
        <v>9</v>
      </c>
      <c r="F44" s="12">
        <f t="shared" si="25"/>
        <v>18</v>
      </c>
      <c r="G44" s="12">
        <f t="shared" si="26"/>
        <v>30.769230769230774</v>
      </c>
      <c r="H44" s="12">
        <f t="shared" si="27"/>
        <v>23.446153846153848</v>
      </c>
      <c r="I44" s="12"/>
      <c r="J44" s="62" t="s">
        <v>180</v>
      </c>
      <c r="K44" s="28">
        <f>IF(ISERROR(HLOOKUP(J44,'Raw data'!$F$3:$BH$104,J$2,FALSE)),"",HLOOKUP(J44,'Raw data'!$F$3:$BH$104,J$2,FALSE))</f>
        <v>10</v>
      </c>
      <c r="L44" s="12">
        <f t="shared" si="18"/>
        <v>70</v>
      </c>
      <c r="M44" s="12">
        <f t="shared" si="19"/>
        <v>11.392405063291136</v>
      </c>
      <c r="N44" s="12">
        <f t="shared" si="20"/>
        <v>8.6810126582278464</v>
      </c>
      <c r="O44" s="12"/>
      <c r="P44" s="62" t="s">
        <v>180</v>
      </c>
      <c r="Q44" s="28">
        <f>IF(ISERROR(HLOOKUP(P44,'Raw data'!$F$3:$BH$104,P$2,FALSE)),"",HLOOKUP(P44,'Raw data'!$F$3:$BH$104,P$2,FALSE))</f>
        <v>86.89</v>
      </c>
      <c r="R44" s="28">
        <v>1.3277000000000001</v>
      </c>
      <c r="S44" s="12">
        <f t="shared" si="7"/>
        <v>115.36385300000001</v>
      </c>
      <c r="T44" s="28">
        <v>7.97</v>
      </c>
      <c r="U44" s="12">
        <f t="shared" si="8"/>
        <v>14.47476198243413</v>
      </c>
      <c r="V44" s="12">
        <f t="shared" si="9"/>
        <v>6.7426352856015512</v>
      </c>
      <c r="W44" s="12">
        <f t="shared" si="10"/>
        <v>99.50527633230756</v>
      </c>
      <c r="X44" s="12">
        <f t="shared" si="11"/>
        <v>75.823020565218357</v>
      </c>
      <c r="Y44" s="12"/>
      <c r="Z44" s="62" t="s">
        <v>180</v>
      </c>
      <c r="AA44" s="28">
        <f>IF(ISERROR(HLOOKUP(Z44,'Raw data'!$F$3:$BH$104,Z$2,FALSE)),"",HLOOKUP(Z44,'Raw data'!$F$3:$BH$104,Z$2,FALSE))</f>
        <v>56.69</v>
      </c>
      <c r="AB44" s="28">
        <v>1.3277000000000001</v>
      </c>
      <c r="AC44" s="12">
        <f t="shared" si="12"/>
        <v>75.267313000000001</v>
      </c>
      <c r="AD44" s="28">
        <v>7.97</v>
      </c>
      <c r="AE44" s="12">
        <f t="shared" si="13"/>
        <v>9.4438284818067757</v>
      </c>
      <c r="AF44" s="12">
        <f t="shared" si="14"/>
        <v>5.6751122655905597</v>
      </c>
      <c r="AG44" s="12">
        <f t="shared" si="15"/>
        <v>99.577147332070595</v>
      </c>
      <c r="AH44" s="12">
        <f t="shared" si="16"/>
        <v>75.877786267037791</v>
      </c>
    </row>
    <row r="45" spans="1:34" ht="15.75" customHeight="1" x14ac:dyDescent="0.2">
      <c r="A45" s="81" t="s">
        <v>181</v>
      </c>
      <c r="B45" s="59">
        <f t="shared" si="0"/>
        <v>44.167679339941976</v>
      </c>
      <c r="C45" s="12"/>
      <c r="D45" s="84" t="s">
        <v>181</v>
      </c>
      <c r="E45" s="28">
        <f>IF(ISERROR(HLOOKUP(D45,'Raw data'!$F$3:$BH$104,D$2,FALSE)),"",HLOOKUP(D45,'Raw data'!$F$3:$BH$104,D$2,FALSE))</f>
        <v>8</v>
      </c>
      <c r="F45" s="12">
        <f t="shared" si="25"/>
        <v>19</v>
      </c>
      <c r="G45" s="12">
        <f t="shared" si="26"/>
        <v>26.92307692307692</v>
      </c>
      <c r="H45" s="12">
        <f t="shared" si="27"/>
        <v>20.515384615384612</v>
      </c>
      <c r="I45" s="12"/>
      <c r="J45" s="84" t="s">
        <v>181</v>
      </c>
      <c r="K45" s="28">
        <f>IF(ISERROR(HLOOKUP(J45,'Raw data'!$F$3:$BH$104,J$2,FALSE)),"",HLOOKUP(J45,'Raw data'!$F$3:$BH$104,J$2,FALSE))</f>
        <v>5</v>
      </c>
      <c r="L45" s="12">
        <f t="shared" si="18"/>
        <v>75</v>
      </c>
      <c r="M45" s="12">
        <f t="shared" si="19"/>
        <v>5.0632911392405049</v>
      </c>
      <c r="N45" s="12">
        <f t="shared" si="20"/>
        <v>3.8582278481012646</v>
      </c>
      <c r="O45" s="12"/>
      <c r="P45" s="84" t="s">
        <v>181</v>
      </c>
      <c r="Q45" s="28">
        <f>IF(ISERROR(HLOOKUP(P45,'Raw data'!$F$3:$BH$104,P$2,FALSE)),"",HLOOKUP(P45,'Raw data'!$F$3:$BH$104,P$2,FALSE))</f>
        <v>85.44</v>
      </c>
      <c r="R45" s="28">
        <v>1</v>
      </c>
      <c r="S45" s="12">
        <f t="shared" si="7"/>
        <v>85.44</v>
      </c>
      <c r="T45" s="28">
        <v>11.05</v>
      </c>
      <c r="U45" s="12">
        <f t="shared" si="8"/>
        <v>7.7321266968325784</v>
      </c>
      <c r="V45" s="12">
        <f t="shared" si="9"/>
        <v>0</v>
      </c>
      <c r="W45" s="12">
        <f t="shared" si="10"/>
        <v>100</v>
      </c>
      <c r="X45" s="12">
        <f t="shared" si="11"/>
        <v>76.2</v>
      </c>
      <c r="Y45" s="12"/>
      <c r="Z45" s="84" t="s">
        <v>181</v>
      </c>
      <c r="AA45" s="28">
        <f>IF(ISERROR(HLOOKUP(Z45,'Raw data'!$F$3:$BH$104,Z$2,FALSE)),"",HLOOKUP(Z45,'Raw data'!$F$3:$BH$104,Z$2,FALSE))</f>
        <v>61.67</v>
      </c>
      <c r="AB45" s="28">
        <v>1</v>
      </c>
      <c r="AC45" s="12">
        <f t="shared" si="12"/>
        <v>61.67</v>
      </c>
      <c r="AD45" s="28">
        <v>11.05</v>
      </c>
      <c r="AE45" s="12">
        <f t="shared" si="13"/>
        <v>5.5809954751131219</v>
      </c>
      <c r="AF45" s="12">
        <f t="shared" si="14"/>
        <v>1.8122792588969063</v>
      </c>
      <c r="AG45" s="12">
        <f t="shared" si="15"/>
        <v>99.864967055488208</v>
      </c>
      <c r="AH45" s="12">
        <f t="shared" si="16"/>
        <v>76.097104896282019</v>
      </c>
    </row>
    <row r="46" spans="1:34" ht="15.75" customHeight="1" x14ac:dyDescent="0.2">
      <c r="A46" s="77" t="s">
        <v>182</v>
      </c>
      <c r="B46" s="59">
        <f t="shared" si="0"/>
        <v>50.879005346716909</v>
      </c>
      <c r="C46" s="12"/>
      <c r="D46" s="79" t="s">
        <v>182</v>
      </c>
      <c r="E46" s="28">
        <f>IF(ISERROR(HLOOKUP(D46,'Raw data'!$F$3:$BH$104,D$2,FALSE)),"",HLOOKUP(D46,'Raw data'!$F$3:$BH$104,D$2,FALSE))</f>
        <v>10</v>
      </c>
      <c r="F46" s="12">
        <f t="shared" si="25"/>
        <v>17</v>
      </c>
      <c r="G46" s="12">
        <f t="shared" si="26"/>
        <v>34.615384615384613</v>
      </c>
      <c r="H46" s="12">
        <f t="shared" si="27"/>
        <v>26.376923076923077</v>
      </c>
      <c r="I46" s="12"/>
      <c r="J46" s="79" t="s">
        <v>182</v>
      </c>
      <c r="K46" s="28">
        <f>IF(ISERROR(HLOOKUP(J46,'Raw data'!$F$3:$BH$104,J$2,FALSE)),"",HLOOKUP(J46,'Raw data'!$F$3:$BH$104,J$2,FALSE))</f>
        <v>29</v>
      </c>
      <c r="L46" s="12">
        <f t="shared" si="18"/>
        <v>51</v>
      </c>
      <c r="M46" s="12">
        <f t="shared" si="19"/>
        <v>35.443037974683534</v>
      </c>
      <c r="N46" s="12">
        <f t="shared" si="20"/>
        <v>27.007594936708852</v>
      </c>
      <c r="O46" s="12"/>
      <c r="P46" s="79" t="s">
        <v>182</v>
      </c>
      <c r="Q46" s="28">
        <f>IF(ISERROR(HLOOKUP(P46,'Raw data'!$F$3:$BH$104,P$2,FALSE)),"",HLOOKUP(P46,'Raw data'!$F$3:$BH$104,P$2,FALSE))</f>
        <v>34884.6</v>
      </c>
      <c r="R46" s="28">
        <v>2E-3</v>
      </c>
      <c r="S46" s="12">
        <f t="shared" si="7"/>
        <v>69.769199999999998</v>
      </c>
      <c r="T46" s="28">
        <v>2.5299999999999998</v>
      </c>
      <c r="U46" s="12">
        <f t="shared" si="8"/>
        <v>27.576758893280633</v>
      </c>
      <c r="V46" s="12">
        <f t="shared" si="9"/>
        <v>19.844632196448053</v>
      </c>
      <c r="W46" s="12">
        <f t="shared" si="10"/>
        <v>98.543950724251815</v>
      </c>
      <c r="X46" s="12">
        <f t="shared" si="11"/>
        <v>75.090490451879887</v>
      </c>
      <c r="Y46" s="12"/>
      <c r="Z46" s="79" t="s">
        <v>182</v>
      </c>
      <c r="AA46" s="28">
        <f>IF(ISERROR(HLOOKUP(Z46,'Raw data'!$F$3:$BH$104,Z$2,FALSE)),"",HLOOKUP(Z46,'Raw data'!$F$3:$BH$104,Z$2,FALSE))</f>
        <v>30590</v>
      </c>
      <c r="AB46" s="28">
        <v>2E-3</v>
      </c>
      <c r="AC46" s="12">
        <f t="shared" si="12"/>
        <v>61.18</v>
      </c>
      <c r="AD46" s="28">
        <v>2.5299999999999998</v>
      </c>
      <c r="AE46" s="12">
        <f t="shared" si="13"/>
        <v>24.181818181818183</v>
      </c>
      <c r="AF46" s="12">
        <f t="shared" si="14"/>
        <v>20.413101965601967</v>
      </c>
      <c r="AG46" s="12">
        <f t="shared" si="15"/>
        <v>98.479019581831764</v>
      </c>
      <c r="AH46" s="12">
        <f t="shared" si="16"/>
        <v>75.041012921355801</v>
      </c>
    </row>
    <row r="47" spans="1:34" ht="15.75" customHeight="1" x14ac:dyDescent="0.2">
      <c r="A47" s="77" t="s">
        <v>183</v>
      </c>
      <c r="B47" s="59">
        <f t="shared" si="0"/>
        <v>41.642752068525418</v>
      </c>
      <c r="C47" s="12"/>
      <c r="D47" s="79" t="s">
        <v>183</v>
      </c>
      <c r="E47" s="28">
        <f>IF(ISERROR(HLOOKUP(D47,'Raw data'!$F$3:$BH$104,D$2,FALSE)),"",HLOOKUP(D47,'Raw data'!$F$3:$BH$104,D$2,FALSE))</f>
        <v>6</v>
      </c>
      <c r="F47" s="12">
        <f t="shared" si="25"/>
        <v>21</v>
      </c>
      <c r="G47" s="12">
        <f t="shared" si="26"/>
        <v>19.230769230769226</v>
      </c>
      <c r="H47" s="12">
        <f t="shared" si="27"/>
        <v>14.653846153846152</v>
      </c>
      <c r="I47" s="12"/>
      <c r="J47" s="79" t="s">
        <v>183</v>
      </c>
      <c r="K47" s="28">
        <f>IF(ISERROR(HLOOKUP(J47,'Raw data'!$F$3:$BH$104,J$2,FALSE)),"",HLOOKUP(J47,'Raw data'!$F$3:$BH$104,J$2,FALSE))</f>
        <v>6</v>
      </c>
      <c r="L47" s="12">
        <f t="shared" si="18"/>
        <v>74</v>
      </c>
      <c r="M47" s="12">
        <f t="shared" si="19"/>
        <v>6.3291139240506311</v>
      </c>
      <c r="N47" s="12">
        <f t="shared" si="20"/>
        <v>4.8227848101265813</v>
      </c>
      <c r="O47" s="12"/>
      <c r="P47" s="79" t="s">
        <v>183</v>
      </c>
      <c r="Q47" s="28">
        <f>IF(ISERROR(HLOOKUP(P47,'Raw data'!$F$3:$BH$104,P$2,FALSE)),"",HLOOKUP(P47,'Raw data'!$F$3:$BH$104,P$2,FALSE))</f>
        <v>304</v>
      </c>
      <c r="R47" s="28">
        <v>0.46410000000000001</v>
      </c>
      <c r="S47" s="12">
        <f t="shared" si="7"/>
        <v>141.0864</v>
      </c>
      <c r="T47" s="28">
        <v>2.31</v>
      </c>
      <c r="U47" s="12">
        <f t="shared" si="8"/>
        <v>61.076363636363631</v>
      </c>
      <c r="V47" s="12">
        <f t="shared" si="9"/>
        <v>53.344236939531051</v>
      </c>
      <c r="W47" s="12">
        <f t="shared" si="10"/>
        <v>96.086002663478638</v>
      </c>
      <c r="X47" s="12">
        <f t="shared" si="11"/>
        <v>73.217534029570729</v>
      </c>
      <c r="Y47" s="12"/>
      <c r="Z47" s="79" t="s">
        <v>183</v>
      </c>
      <c r="AA47" s="28">
        <f>IF(ISERROR(HLOOKUP(Z47,'Raw data'!$F$3:$BH$104,Z$2,FALSE)),"",HLOOKUP(Z47,'Raw data'!$F$3:$BH$104,Z$2,FALSE))</f>
        <v>222.42</v>
      </c>
      <c r="AB47" s="28">
        <v>0.46410000000000001</v>
      </c>
      <c r="AC47" s="12">
        <f t="shared" si="12"/>
        <v>103.225122</v>
      </c>
      <c r="AD47" s="28">
        <v>2.31</v>
      </c>
      <c r="AE47" s="12">
        <f t="shared" si="13"/>
        <v>44.686199999999999</v>
      </c>
      <c r="AF47" s="12">
        <f t="shared" si="14"/>
        <v>40.917483783783787</v>
      </c>
      <c r="AG47" s="12">
        <f t="shared" si="15"/>
        <v>96.951237900995011</v>
      </c>
      <c r="AH47" s="12">
        <f t="shared" si="16"/>
        <v>73.876843280558205</v>
      </c>
    </row>
    <row r="48" spans="1:34" ht="15.75" customHeight="1" x14ac:dyDescent="0.2">
      <c r="A48" s="71" t="s">
        <v>184</v>
      </c>
      <c r="B48" s="59">
        <f t="shared" si="0"/>
        <v>47.893169113452295</v>
      </c>
      <c r="C48" s="12"/>
      <c r="D48" s="64" t="s">
        <v>184</v>
      </c>
      <c r="E48" s="28">
        <f>IF(ISERROR(HLOOKUP(D48,'Raw data'!$F$3:$BH$104,D$2,FALSE)),"",HLOOKUP(D48,'Raw data'!$F$3:$BH$104,D$2,FALSE))</f>
        <v>6</v>
      </c>
      <c r="F48" s="12">
        <f t="shared" si="25"/>
        <v>21</v>
      </c>
      <c r="G48" s="12">
        <f t="shared" si="26"/>
        <v>19.230769230769226</v>
      </c>
      <c r="H48" s="12">
        <f t="shared" si="27"/>
        <v>14.653846153846152</v>
      </c>
      <c r="I48" s="12"/>
      <c r="J48" s="64" t="s">
        <v>184</v>
      </c>
      <c r="K48" s="28">
        <f>IF(ISERROR(HLOOKUP(J48,'Raw data'!$F$3:$BH$104,J$2,FALSE)),"",HLOOKUP(J48,'Raw data'!$F$3:$BH$104,J$2,FALSE))</f>
        <v>28</v>
      </c>
      <c r="L48" s="12">
        <f t="shared" si="18"/>
        <v>52</v>
      </c>
      <c r="M48" s="12">
        <f t="shared" si="19"/>
        <v>34.177215189873408</v>
      </c>
      <c r="N48" s="12">
        <f t="shared" si="20"/>
        <v>26.043037974683536</v>
      </c>
      <c r="O48" s="12"/>
      <c r="P48" s="64" t="s">
        <v>184</v>
      </c>
      <c r="Q48" s="28">
        <f>IF(ISERROR(HLOOKUP(P48,'Raw data'!$F$3:$BH$104,P$2,FALSE)),"",HLOOKUP(P48,'Raw data'!$F$3:$BH$104,P$2,FALSE))</f>
        <v>107965</v>
      </c>
      <c r="R48" s="28">
        <v>8.9999999999999998E-4</v>
      </c>
      <c r="S48" s="12">
        <f t="shared" si="7"/>
        <v>97.168499999999995</v>
      </c>
      <c r="T48" s="28">
        <v>4.46</v>
      </c>
      <c r="U48" s="12">
        <f t="shared" si="8"/>
        <v>21.786659192825113</v>
      </c>
      <c r="V48" s="12">
        <f t="shared" si="9"/>
        <v>14.054532495992534</v>
      </c>
      <c r="W48" s="12">
        <f t="shared" si="10"/>
        <v>98.968784522726907</v>
      </c>
      <c r="X48" s="12">
        <f t="shared" si="11"/>
        <v>75.414213806317903</v>
      </c>
      <c r="Y48" s="12"/>
      <c r="Z48" s="64" t="s">
        <v>184</v>
      </c>
      <c r="AA48" s="28">
        <f>IF(ISERROR(HLOOKUP(Z48,'Raw data'!$F$3:$BH$104,Z$2,FALSE)),"",HLOOKUP(Z48,'Raw data'!$F$3:$BH$104,Z$2,FALSE))</f>
        <v>83126.7</v>
      </c>
      <c r="AB48" s="28">
        <v>8.9999999999999998E-4</v>
      </c>
      <c r="AC48" s="12">
        <f t="shared" si="12"/>
        <v>74.814029999999988</v>
      </c>
      <c r="AD48" s="28">
        <v>4.46</v>
      </c>
      <c r="AE48" s="12">
        <f t="shared" si="13"/>
        <v>16.774446188340804</v>
      </c>
      <c r="AF48" s="12">
        <f t="shared" si="14"/>
        <v>13.005729972124588</v>
      </c>
      <c r="AG48" s="12">
        <f t="shared" si="15"/>
        <v>99.030942938269803</v>
      </c>
      <c r="AH48" s="12">
        <f t="shared" si="16"/>
        <v>75.461578518961588</v>
      </c>
    </row>
    <row r="49" spans="1:34" ht="15.75" customHeight="1" x14ac:dyDescent="0.2">
      <c r="A49" s="71" t="s">
        <v>185</v>
      </c>
      <c r="B49" s="59">
        <f t="shared" si="0"/>
        <v>45.786881434373726</v>
      </c>
      <c r="C49" s="12"/>
      <c r="D49" s="64" t="s">
        <v>185</v>
      </c>
      <c r="E49" s="28">
        <f>IF(ISERROR(HLOOKUP(D49,'Raw data'!$F$3:$BH$104,D$2,FALSE)),"",HLOOKUP(D49,'Raw data'!$F$3:$BH$104,D$2,FALSE))</f>
        <v>5</v>
      </c>
      <c r="F49" s="12">
        <f t="shared" si="25"/>
        <v>22</v>
      </c>
      <c r="G49" s="12">
        <f t="shared" si="26"/>
        <v>15.384615384615387</v>
      </c>
      <c r="H49" s="12">
        <f t="shared" si="27"/>
        <v>11.723076923076924</v>
      </c>
      <c r="I49" s="12"/>
      <c r="J49" s="64" t="s">
        <v>185</v>
      </c>
      <c r="K49" s="28">
        <f>IF(ISERROR(HLOOKUP(J49,'Raw data'!$F$3:$BH$104,J$2,FALSE)),"",HLOOKUP(J49,'Raw data'!$F$3:$BH$104,J$2,FALSE))</f>
        <v>24</v>
      </c>
      <c r="L49" s="12">
        <f t="shared" si="18"/>
        <v>56</v>
      </c>
      <c r="M49" s="12">
        <f t="shared" si="19"/>
        <v>29.113924050632903</v>
      </c>
      <c r="N49" s="12">
        <f t="shared" si="20"/>
        <v>22.184810126582274</v>
      </c>
      <c r="O49" s="12"/>
      <c r="P49" s="64" t="s">
        <v>185</v>
      </c>
      <c r="Q49" s="28">
        <f>IF(ISERROR(HLOOKUP(P49,'Raw data'!$F$3:$BH$104,P$2,FALSE)),"",HLOOKUP(P49,'Raw data'!$F$3:$BH$104,P$2,FALSE))</f>
        <v>792.69</v>
      </c>
      <c r="R49" s="28">
        <v>0.1615</v>
      </c>
      <c r="S49" s="12">
        <f t="shared" si="7"/>
        <v>128.01943500000002</v>
      </c>
      <c r="T49" s="28">
        <v>2.75</v>
      </c>
      <c r="U49" s="12">
        <f t="shared" si="8"/>
        <v>46.552521818181823</v>
      </c>
      <c r="V49" s="12">
        <f t="shared" si="9"/>
        <v>38.820395121349243</v>
      </c>
      <c r="W49" s="12">
        <f t="shared" si="10"/>
        <v>97.15165251534286</v>
      </c>
      <c r="X49" s="12">
        <f t="shared" si="11"/>
        <v>74.029559216691254</v>
      </c>
      <c r="Y49" s="12"/>
      <c r="Z49" s="64" t="s">
        <v>185</v>
      </c>
      <c r="AA49" s="28">
        <f>IF(ISERROR(HLOOKUP(Z49,'Raw data'!$F$3:$BH$104,Z$2,FALSE)),"",HLOOKUP(Z49,'Raw data'!$F$3:$BH$104,Z$2,FALSE))</f>
        <v>361.06</v>
      </c>
      <c r="AB49" s="28">
        <v>0.1615</v>
      </c>
      <c r="AC49" s="12">
        <f t="shared" si="12"/>
        <v>58.311190000000003</v>
      </c>
      <c r="AD49" s="28">
        <v>2.75</v>
      </c>
      <c r="AE49" s="12">
        <f t="shared" si="13"/>
        <v>21.204069090909091</v>
      </c>
      <c r="AF49" s="12">
        <f t="shared" si="14"/>
        <v>17.435352874692875</v>
      </c>
      <c r="AG49" s="12">
        <f t="shared" si="15"/>
        <v>98.70089169441529</v>
      </c>
      <c r="AH49" s="12">
        <f t="shared" si="16"/>
        <v>75.210079471144454</v>
      </c>
    </row>
    <row r="50" spans="1:34" ht="15.75" customHeight="1" x14ac:dyDescent="0.2">
      <c r="A50" s="71" t="s">
        <v>186</v>
      </c>
      <c r="B50" s="59">
        <f t="shared" si="0"/>
        <v>50.349515218526491</v>
      </c>
      <c r="C50" s="12"/>
      <c r="D50" s="64" t="s">
        <v>186</v>
      </c>
      <c r="E50" s="28">
        <f>IF(ISERROR(HLOOKUP(D50,'Raw data'!$F$3:$BH$104,D$2,FALSE)),"",HLOOKUP(D50,'Raw data'!$F$3:$BH$104,D$2,FALSE))</f>
        <v>12</v>
      </c>
      <c r="F50" s="12">
        <f t="shared" si="25"/>
        <v>15</v>
      </c>
      <c r="G50" s="12">
        <f t="shared" si="26"/>
        <v>42.307692307692307</v>
      </c>
      <c r="H50" s="12">
        <f t="shared" si="27"/>
        <v>32.238461538461536</v>
      </c>
      <c r="I50" s="12"/>
      <c r="J50" s="64" t="s">
        <v>186</v>
      </c>
      <c r="K50" s="28">
        <f>IF(ISERROR(HLOOKUP(J50,'Raw data'!$F$3:$BH$104,J$2,FALSE)),"",HLOOKUP(J50,'Raw data'!$F$3:$BH$104,J$2,FALSE))</f>
        <v>21</v>
      </c>
      <c r="L50" s="12">
        <f t="shared" si="18"/>
        <v>59</v>
      </c>
      <c r="M50" s="12">
        <f t="shared" si="19"/>
        <v>25.316455696202524</v>
      </c>
      <c r="N50" s="12">
        <f t="shared" si="20"/>
        <v>19.291139240506325</v>
      </c>
      <c r="O50" s="12"/>
      <c r="P50" s="64" t="s">
        <v>186</v>
      </c>
      <c r="Q50" s="28">
        <f>IF(ISERROR(HLOOKUP(P50,'Raw data'!$F$3:$BH$104,P$2,FALSE)),"",HLOOKUP(P50,'Raw data'!$F$3:$BH$104,P$2,FALSE))</f>
        <v>152.12</v>
      </c>
      <c r="R50" s="28">
        <v>0.79949999999999999</v>
      </c>
      <c r="S50" s="12">
        <f t="shared" si="7"/>
        <v>121.61994</v>
      </c>
      <c r="T50" s="28">
        <v>4</v>
      </c>
      <c r="U50" s="12">
        <f t="shared" si="8"/>
        <v>30.404985</v>
      </c>
      <c r="V50" s="12">
        <f t="shared" si="9"/>
        <v>22.672858303167423</v>
      </c>
      <c r="W50" s="12">
        <f t="shared" si="10"/>
        <v>98.336436846767199</v>
      </c>
      <c r="X50" s="12">
        <f t="shared" si="11"/>
        <v>74.932364877236608</v>
      </c>
      <c r="Y50" s="12"/>
      <c r="Z50" s="64" t="s">
        <v>186</v>
      </c>
      <c r="AA50" s="28">
        <f>IF(ISERROR(HLOOKUP(Z50,'Raw data'!$F$3:$BH$104,Z$2,FALSE)),"",HLOOKUP(Z50,'Raw data'!$F$3:$BH$104,Z$2,FALSE))</f>
        <v>130.22999999999999</v>
      </c>
      <c r="AB50" s="28">
        <v>0.79949999999999999</v>
      </c>
      <c r="AC50" s="12">
        <f t="shared" si="12"/>
        <v>104.11888499999999</v>
      </c>
      <c r="AD50" s="28">
        <v>4</v>
      </c>
      <c r="AE50" s="12">
        <f t="shared" si="13"/>
        <v>26.029721249999998</v>
      </c>
      <c r="AF50" s="12">
        <f t="shared" si="14"/>
        <v>22.261005033783782</v>
      </c>
      <c r="AG50" s="12">
        <f t="shared" si="15"/>
        <v>98.341332306957341</v>
      </c>
      <c r="AH50" s="12">
        <f t="shared" si="16"/>
        <v>74.936095217901496</v>
      </c>
    </row>
    <row r="51" spans="1:34" ht="15.75" customHeight="1" x14ac:dyDescent="0.2">
      <c r="A51" s="71" t="s">
        <v>243</v>
      </c>
      <c r="B51" s="59">
        <f t="shared" si="0"/>
        <v>53.485896016155323</v>
      </c>
      <c r="C51" s="12"/>
      <c r="D51" s="102" t="s">
        <v>243</v>
      </c>
      <c r="E51" s="28">
        <f>IF(ISERROR(HLOOKUP(D51,'Raw data'!$F$3:$BH$104,D$2,FALSE)),"",HLOOKUP(D51,'Raw data'!$F$3:$BH$104,D$2,FALSE))</f>
        <v>22</v>
      </c>
      <c r="F51" s="12">
        <f t="shared" si="25"/>
        <v>5</v>
      </c>
      <c r="G51" s="12">
        <f t="shared" si="26"/>
        <v>80.769230769230774</v>
      </c>
      <c r="H51" s="12">
        <f t="shared" si="27"/>
        <v>61.54615384615385</v>
      </c>
      <c r="I51" s="12"/>
      <c r="J51" s="102" t="s">
        <v>243</v>
      </c>
      <c r="K51" s="28">
        <f>IF(ISERROR(HLOOKUP(J51,'Raw data'!$F$3:$BH$104,J$2,FALSE)),"",HLOOKUP(J51,'Raw data'!$F$3:$BH$104,J$2,FALSE))</f>
        <v>1</v>
      </c>
      <c r="L51" s="12">
        <f t="shared" si="18"/>
        <v>79</v>
      </c>
      <c r="M51" s="12">
        <f t="shared" si="19"/>
        <v>0</v>
      </c>
      <c r="N51" s="12">
        <f t="shared" si="20"/>
        <v>0</v>
      </c>
      <c r="O51" s="12"/>
      <c r="P51" s="102" t="s">
        <v>243</v>
      </c>
      <c r="Q51" s="28">
        <f>IF(ISERROR(HLOOKUP(P51,'Raw data'!$F$3:$BH$104,P$2,FALSE)),"",HLOOKUP(P51,'Raw data'!$F$3:$BH$104,P$2,FALSE))</f>
        <v>131.22</v>
      </c>
      <c r="R51" s="28">
        <v>0.96499999999999997</v>
      </c>
      <c r="S51" s="12">
        <f t="shared" si="7"/>
        <v>126.62729999999999</v>
      </c>
      <c r="T51" s="28">
        <v>16.28</v>
      </c>
      <c r="U51" s="12">
        <f t="shared" si="8"/>
        <v>7.7780896805896793</v>
      </c>
      <c r="V51" s="12">
        <f t="shared" si="9"/>
        <v>4.596298375710095E-2</v>
      </c>
      <c r="W51" s="12">
        <f t="shared" si="10"/>
        <v>99.996627583290618</v>
      </c>
      <c r="X51" s="12">
        <f t="shared" si="11"/>
        <v>76.197430218467446</v>
      </c>
      <c r="Y51" s="12"/>
      <c r="Z51" s="102" t="s">
        <v>243</v>
      </c>
      <c r="AA51" s="28">
        <f>IF(ISERROR(HLOOKUP(Z51,'Raw data'!$F$3:$BH$104,Z$2,FALSE)),"",HLOOKUP(Z51,'Raw data'!$F$3:$BH$104,Z$2,FALSE))</f>
        <v>63.58</v>
      </c>
      <c r="AB51" s="28">
        <v>0.96499999999999997</v>
      </c>
      <c r="AC51" s="12">
        <f t="shared" si="12"/>
        <v>61.354699999999994</v>
      </c>
      <c r="AD51" s="28">
        <v>16.28</v>
      </c>
      <c r="AE51" s="12">
        <f t="shared" si="13"/>
        <v>3.7687162162162156</v>
      </c>
      <c r="AF51" s="12">
        <f t="shared" si="14"/>
        <v>0</v>
      </c>
      <c r="AG51" s="12">
        <f t="shared" si="15"/>
        <v>100</v>
      </c>
      <c r="AH51" s="12">
        <f t="shared" si="16"/>
        <v>76.2</v>
      </c>
    </row>
    <row r="52" spans="1:34" ht="15.75" customHeight="1" x14ac:dyDescent="0.2">
      <c r="A52" s="73" t="s">
        <v>188</v>
      </c>
      <c r="B52" s="59">
        <f t="shared" si="0"/>
        <v>49.268788543814942</v>
      </c>
      <c r="C52" s="12"/>
      <c r="D52" s="65" t="s">
        <v>188</v>
      </c>
      <c r="E52" s="28">
        <f>IF(ISERROR(HLOOKUP(D52,'Raw data'!$F$3:$BH$104,D$2,FALSE)),"",HLOOKUP(D52,'Raw data'!$F$3:$BH$104,D$2,FALSE))</f>
        <v>14</v>
      </c>
      <c r="F52" s="12">
        <f t="shared" si="25"/>
        <v>13</v>
      </c>
      <c r="G52" s="12">
        <f t="shared" si="26"/>
        <v>50</v>
      </c>
      <c r="H52" s="12">
        <f t="shared" si="27"/>
        <v>38.1</v>
      </c>
      <c r="I52" s="12"/>
      <c r="J52" s="65" t="s">
        <v>188</v>
      </c>
      <c r="K52" s="28">
        <f>IF(ISERROR(HLOOKUP(J52,'Raw data'!$F$3:$BH$104,J$2,FALSE)),"",HLOOKUP(J52,'Raw data'!$F$3:$BH$104,J$2,FALSE))</f>
        <v>17</v>
      </c>
      <c r="L52" s="12">
        <f t="shared" si="18"/>
        <v>63</v>
      </c>
      <c r="M52" s="12">
        <f t="shared" si="19"/>
        <v>20.25316455696202</v>
      </c>
      <c r="N52" s="12">
        <f t="shared" si="20"/>
        <v>15.432911392405058</v>
      </c>
      <c r="O52" s="12"/>
      <c r="P52" s="65" t="s">
        <v>188</v>
      </c>
      <c r="Q52" s="28">
        <f>IF(ISERROR(HLOOKUP(P52,'Raw data'!$F$3:$BH$104,P$2,FALSE)),"",HLOOKUP(P52,'Raw data'!$F$3:$BH$104,P$2,FALSE))</f>
        <v>2808460</v>
      </c>
      <c r="R52" s="119">
        <v>1E-4</v>
      </c>
      <c r="S52" s="12">
        <f t="shared" si="7"/>
        <v>280.846</v>
      </c>
      <c r="T52" s="28">
        <v>2.2400000000000002</v>
      </c>
      <c r="U52" s="12">
        <f t="shared" si="8"/>
        <v>125.37767857142856</v>
      </c>
      <c r="V52" s="12">
        <f t="shared" si="9"/>
        <v>117.64555187459598</v>
      </c>
      <c r="W52" s="12">
        <f t="shared" si="10"/>
        <v>91.368057673920433</v>
      </c>
      <c r="X52" s="12">
        <f t="shared" si="11"/>
        <v>69.622459947527375</v>
      </c>
      <c r="Y52" s="12"/>
      <c r="Z52" s="65" t="s">
        <v>188</v>
      </c>
      <c r="AA52" s="28">
        <f>IF(ISERROR(HLOOKUP(Z52,'Raw data'!$F$3:$BH$104,Z$2,FALSE)),"",HLOOKUP(Z52,'Raw data'!$F$3:$BH$104,Z$2,FALSE))</f>
        <v>984030</v>
      </c>
      <c r="AB52" s="119">
        <v>1E-4</v>
      </c>
      <c r="AC52" s="12">
        <f t="shared" si="12"/>
        <v>98.403000000000006</v>
      </c>
      <c r="AD52" s="28">
        <v>2.2400000000000002</v>
      </c>
      <c r="AE52" s="12">
        <f t="shared" si="13"/>
        <v>43.929910714285711</v>
      </c>
      <c r="AF52" s="12">
        <f t="shared" si="14"/>
        <v>40.161194498069499</v>
      </c>
      <c r="AG52" s="12">
        <f t="shared" si="15"/>
        <v>97.007589022739282</v>
      </c>
      <c r="AH52" s="12">
        <f t="shared" si="16"/>
        <v>73.919782835327339</v>
      </c>
    </row>
    <row r="53" spans="1:34" ht="15.75" customHeight="1" x14ac:dyDescent="0.2">
      <c r="A53" s="73" t="s">
        <v>189</v>
      </c>
      <c r="B53" s="59">
        <f t="shared" si="0"/>
        <v>41.196907367769221</v>
      </c>
      <c r="C53" s="12"/>
      <c r="D53" s="65" t="s">
        <v>189</v>
      </c>
      <c r="E53" s="28">
        <f>IF(ISERROR(HLOOKUP(D53,'Raw data'!$F$3:$BH$104,D$2,FALSE)),"",HLOOKUP(D53,'Raw data'!$F$3:$BH$104,D$2,FALSE))</f>
        <v>5</v>
      </c>
      <c r="F53" s="12">
        <f t="shared" si="25"/>
        <v>22</v>
      </c>
      <c r="G53" s="12">
        <f t="shared" si="26"/>
        <v>15.384615384615387</v>
      </c>
      <c r="H53" s="12">
        <f t="shared" si="27"/>
        <v>11.723076923076924</v>
      </c>
      <c r="I53" s="12"/>
      <c r="J53" s="65" t="s">
        <v>189</v>
      </c>
      <c r="K53" s="28">
        <f>IF(ISERROR(HLOOKUP(J53,'Raw data'!$F$3:$BH$104,J$2,FALSE)),"",HLOOKUP(J53,'Raw data'!$F$3:$BH$104,J$2,FALSE))</f>
        <v>3</v>
      </c>
      <c r="L53" s="12">
        <f t="shared" si="18"/>
        <v>77</v>
      </c>
      <c r="M53" s="12">
        <f t="shared" si="19"/>
        <v>2.5316455696202524</v>
      </c>
      <c r="N53" s="12">
        <f t="shared" si="20"/>
        <v>1.9291139240506323</v>
      </c>
      <c r="O53" s="12"/>
      <c r="P53" s="65" t="s">
        <v>189</v>
      </c>
      <c r="Q53" s="28">
        <f>IF(ISERROR(HLOOKUP(P53,'Raw data'!$F$3:$BH$104,P$2,FALSE)),"",HLOOKUP(P53,'Raw data'!$F$3:$BH$104,P$2,FALSE))</f>
        <v>478.85</v>
      </c>
      <c r="R53" s="28">
        <v>0.27729999999999999</v>
      </c>
      <c r="S53" s="12">
        <f t="shared" si="7"/>
        <v>132.78510500000002</v>
      </c>
      <c r="T53" s="28">
        <v>6.41</v>
      </c>
      <c r="U53" s="12">
        <f t="shared" si="8"/>
        <v>20.715304992199691</v>
      </c>
      <c r="V53" s="12">
        <f t="shared" si="9"/>
        <v>12.983178295367113</v>
      </c>
      <c r="W53" s="12">
        <f t="shared" si="10"/>
        <v>99.047392404820556</v>
      </c>
      <c r="X53" s="12">
        <f t="shared" si="11"/>
        <v>75.474113012473268</v>
      </c>
      <c r="Y53" s="12"/>
      <c r="Z53" s="65" t="s">
        <v>189</v>
      </c>
      <c r="AA53" s="28">
        <f>IF(ISERROR(HLOOKUP(Z53,'Raw data'!$F$3:$BH$104,Z$2,FALSE)),"",HLOOKUP(Z53,'Raw data'!$F$3:$BH$104,Z$2,FALSE))</f>
        <v>306.43</v>
      </c>
      <c r="AB53" s="28">
        <v>0.27729999999999999</v>
      </c>
      <c r="AC53" s="12">
        <f t="shared" si="12"/>
        <v>84.973039</v>
      </c>
      <c r="AD53" s="28">
        <v>6.41</v>
      </c>
      <c r="AE53" s="12">
        <f t="shared" si="13"/>
        <v>13.256324336973478</v>
      </c>
      <c r="AF53" s="12">
        <f t="shared" si="14"/>
        <v>9.4876081207572618</v>
      </c>
      <c r="AG53" s="12">
        <f t="shared" si="15"/>
        <v>99.293078230283541</v>
      </c>
      <c r="AH53" s="12">
        <f t="shared" si="16"/>
        <v>75.661325611476059</v>
      </c>
    </row>
    <row r="54" spans="1:34" ht="15.75" customHeight="1" x14ac:dyDescent="0.2">
      <c r="A54" s="71" t="s">
        <v>190</v>
      </c>
      <c r="B54" s="59">
        <f t="shared" si="0"/>
        <v>49.167249160572169</v>
      </c>
      <c r="C54" s="12"/>
      <c r="D54" s="64" t="s">
        <v>190</v>
      </c>
      <c r="E54" s="28">
        <f>IF(ISERROR(HLOOKUP(D54,'Raw data'!$F$3:$BH$104,D$2,FALSE)),"",HLOOKUP(D54,'Raw data'!$F$3:$BH$104,D$2,FALSE))</f>
        <v>11</v>
      </c>
      <c r="F54" s="12">
        <f t="shared" si="25"/>
        <v>16</v>
      </c>
      <c r="G54" s="12">
        <f t="shared" si="26"/>
        <v>38.46153846153846</v>
      </c>
      <c r="H54" s="12">
        <f t="shared" si="27"/>
        <v>29.307692307692307</v>
      </c>
      <c r="I54" s="12"/>
      <c r="J54" s="64" t="s">
        <v>190</v>
      </c>
      <c r="K54" s="28">
        <f>IF(ISERROR(HLOOKUP(J54,'Raw data'!$F$3:$BH$104,J$2,FALSE)),"",HLOOKUP(J54,'Raw data'!$F$3:$BH$104,J$2,FALSE))</f>
        <v>17</v>
      </c>
      <c r="L54" s="12">
        <f t="shared" si="18"/>
        <v>63</v>
      </c>
      <c r="M54" s="12">
        <f t="shared" si="19"/>
        <v>20.25316455696202</v>
      </c>
      <c r="N54" s="12">
        <f t="shared" si="20"/>
        <v>15.432911392405058</v>
      </c>
      <c r="O54" s="12"/>
      <c r="P54" s="64" t="s">
        <v>190</v>
      </c>
      <c r="Q54" s="28">
        <f>IF(ISERROR(HLOOKUP(P54,'Raw data'!$F$3:$BH$104,P$2,FALSE)),"",HLOOKUP(P54,'Raw data'!$F$3:$BH$104,P$2,FALSE))</f>
        <v>7475.24</v>
      </c>
      <c r="R54" s="28">
        <v>1.0200000000000001E-2</v>
      </c>
      <c r="S54" s="12">
        <f t="shared" si="7"/>
        <v>76.247448000000006</v>
      </c>
      <c r="T54" s="28">
        <v>9.1</v>
      </c>
      <c r="U54" s="12">
        <f t="shared" si="8"/>
        <v>8.3788404395604399</v>
      </c>
      <c r="V54" s="12">
        <f t="shared" si="9"/>
        <v>0.64671374272786153</v>
      </c>
      <c r="W54" s="12">
        <f t="shared" si="10"/>
        <v>99.952549028503341</v>
      </c>
      <c r="X54" s="12">
        <f t="shared" si="11"/>
        <v>76.163842359719553</v>
      </c>
      <c r="Y54" s="12"/>
      <c r="Z54" s="64" t="s">
        <v>190</v>
      </c>
      <c r="AA54" s="28">
        <f>IF(ISERROR(HLOOKUP(Z54,'Raw data'!$F$3:$BH$104,Z$2,FALSE)),"",HLOOKUP(Z54,'Raw data'!$F$3:$BH$104,Z$2,FALSE))</f>
        <v>10204.700000000001</v>
      </c>
      <c r="AB54" s="28">
        <v>1.0200000000000001E-2</v>
      </c>
      <c r="AC54" s="12">
        <f t="shared" si="12"/>
        <v>104.08794000000002</v>
      </c>
      <c r="AD54" s="28">
        <v>9.1</v>
      </c>
      <c r="AE54" s="12">
        <f t="shared" si="13"/>
        <v>11.438235164835167</v>
      </c>
      <c r="AF54" s="12">
        <f t="shared" si="14"/>
        <v>7.6695189486189506</v>
      </c>
      <c r="AG54" s="12">
        <f t="shared" si="15"/>
        <v>99.428544071485234</v>
      </c>
      <c r="AH54" s="12">
        <f t="shared" si="16"/>
        <v>75.764550582471756</v>
      </c>
    </row>
    <row r="55" spans="1:34" ht="15.75" customHeight="1" x14ac:dyDescent="0.2">
      <c r="A55" s="81" t="s">
        <v>191</v>
      </c>
      <c r="B55" s="59">
        <f t="shared" si="0"/>
        <v>44.837895619453775</v>
      </c>
      <c r="C55" s="12"/>
      <c r="D55" s="84" t="s">
        <v>191</v>
      </c>
      <c r="E55" s="28">
        <f>IF(ISERROR(HLOOKUP(D55,'Raw data'!$F$3:$BH$104,D$2,FALSE)),"",HLOOKUP(D55,'Raw data'!$F$3:$BH$104,D$2,FALSE))</f>
        <v>8</v>
      </c>
      <c r="F55" s="12">
        <f t="shared" si="25"/>
        <v>19</v>
      </c>
      <c r="G55" s="12">
        <f t="shared" si="26"/>
        <v>26.92307692307692</v>
      </c>
      <c r="H55" s="12">
        <f t="shared" si="27"/>
        <v>20.515384615384612</v>
      </c>
      <c r="I55" s="12"/>
      <c r="J55" s="84" t="s">
        <v>191</v>
      </c>
      <c r="K55" s="28">
        <f>IF(ISERROR(HLOOKUP(J55,'Raw data'!$F$3:$BH$104,J$2,FALSE)),"",HLOOKUP(J55,'Raw data'!$F$3:$BH$104,J$2,FALSE))</f>
        <v>8</v>
      </c>
      <c r="L55" s="12">
        <f t="shared" si="18"/>
        <v>72</v>
      </c>
      <c r="M55" s="12">
        <f t="shared" si="19"/>
        <v>8.8607594936708836</v>
      </c>
      <c r="N55" s="12">
        <f t="shared" si="20"/>
        <v>6.751898734177213</v>
      </c>
      <c r="O55" s="12"/>
      <c r="P55" s="84" t="s">
        <v>191</v>
      </c>
      <c r="Q55" s="28">
        <f>IF(ISERROR(HLOOKUP(P55,'Raw data'!$F$3:$BH$104,P$2,FALSE)),"",HLOOKUP(P55,'Raw data'!$F$3:$BH$104,P$2,FALSE))</f>
        <v>118.43</v>
      </c>
      <c r="R55" s="28">
        <v>0.97109999999999996</v>
      </c>
      <c r="S55" s="12">
        <f t="shared" si="7"/>
        <v>115.007373</v>
      </c>
      <c r="T55" s="28">
        <v>9.9499999999999993</v>
      </c>
      <c r="U55" s="12">
        <f t="shared" si="8"/>
        <v>11.558529949748745</v>
      </c>
      <c r="V55" s="12">
        <f t="shared" si="9"/>
        <v>3.8264032529161671</v>
      </c>
      <c r="W55" s="12">
        <f t="shared" si="10"/>
        <v>99.719247420159988</v>
      </c>
      <c r="X55" s="12">
        <f t="shared" si="11"/>
        <v>75.986066534161907</v>
      </c>
      <c r="Y55" s="12"/>
      <c r="Z55" s="84" t="s">
        <v>191</v>
      </c>
      <c r="AA55" s="28">
        <f>IF(ISERROR(HLOOKUP(Z55,'Raw data'!$F$3:$BH$104,Z$2,FALSE)),"",HLOOKUP(Z55,'Raw data'!$F$3:$BH$104,Z$2,FALSE))</f>
        <v>56.98</v>
      </c>
      <c r="AB55" s="28">
        <v>0.97109999999999996</v>
      </c>
      <c r="AC55" s="12">
        <f t="shared" si="12"/>
        <v>55.333277999999993</v>
      </c>
      <c r="AD55" s="28">
        <v>9.9499999999999993</v>
      </c>
      <c r="AE55" s="12">
        <f t="shared" si="13"/>
        <v>5.561133467336683</v>
      </c>
      <c r="AF55" s="12">
        <f t="shared" si="14"/>
        <v>1.7924172511204675</v>
      </c>
      <c r="AG55" s="12">
        <f t="shared" si="15"/>
        <v>99.866446973873195</v>
      </c>
      <c r="AH55" s="12">
        <f t="shared" si="16"/>
        <v>76.098232594091371</v>
      </c>
    </row>
    <row r="56" spans="1:34" ht="15.75" customHeight="1" x14ac:dyDescent="0.2">
      <c r="A56" s="81" t="s">
        <v>193</v>
      </c>
      <c r="B56" s="59">
        <f t="shared" si="0"/>
        <v>41.67556439006767</v>
      </c>
      <c r="C56" s="12"/>
      <c r="D56" s="84" t="s">
        <v>193</v>
      </c>
      <c r="E56" s="28">
        <f>IF(ISERROR(HLOOKUP(D56,'Raw data'!$F$3:$BH$104,D$2,FALSE)),"",HLOOKUP(D56,'Raw data'!$F$3:$BH$104,D$2,FALSE))</f>
        <v>5</v>
      </c>
      <c r="F56" s="12">
        <f t="shared" si="25"/>
        <v>22</v>
      </c>
      <c r="G56" s="12">
        <f t="shared" si="26"/>
        <v>15.384615384615387</v>
      </c>
      <c r="H56" s="12">
        <f t="shared" si="27"/>
        <v>11.723076923076924</v>
      </c>
      <c r="I56" s="12"/>
      <c r="J56" s="84" t="s">
        <v>193</v>
      </c>
      <c r="K56" s="28">
        <f>IF(ISERROR(HLOOKUP(J56,'Raw data'!$F$3:$BH$104,J$2,FALSE)),"",HLOOKUP(J56,'Raw data'!$F$3:$BH$104,J$2,FALSE))</f>
        <v>4</v>
      </c>
      <c r="L56" s="12">
        <f t="shared" si="18"/>
        <v>76</v>
      </c>
      <c r="M56" s="12">
        <f t="shared" si="19"/>
        <v>3.7974683544303787</v>
      </c>
      <c r="N56" s="12">
        <f t="shared" si="20"/>
        <v>2.8936708860759488</v>
      </c>
      <c r="O56" s="12"/>
      <c r="P56" s="84" t="s">
        <v>193</v>
      </c>
      <c r="Q56" s="28">
        <f>IF(ISERROR(HLOOKUP(P56,'Raw data'!$F$3:$BH$104,P$2,FALSE)),"",HLOOKUP(P56,'Raw data'!$F$3:$BH$104,P$2,FALSE))</f>
        <v>119.64</v>
      </c>
      <c r="R56" s="28">
        <v>0.97109999999999996</v>
      </c>
      <c r="S56" s="12">
        <f t="shared" si="7"/>
        <v>116.18240399999999</v>
      </c>
      <c r="T56" s="28">
        <v>9.9499999999999993</v>
      </c>
      <c r="U56" s="12">
        <f t="shared" si="8"/>
        <v>11.67662351758794</v>
      </c>
      <c r="V56" s="12">
        <f t="shared" si="9"/>
        <v>3.9444968207553615</v>
      </c>
      <c r="W56" s="12">
        <f t="shared" si="10"/>
        <v>99.710582605805115</v>
      </c>
      <c r="X56" s="12">
        <f t="shared" si="11"/>
        <v>75.979463945623493</v>
      </c>
      <c r="Y56" s="12"/>
      <c r="Z56" s="84" t="s">
        <v>193</v>
      </c>
      <c r="AA56" s="28">
        <f>IF(ISERROR(HLOOKUP(Z56,'Raw data'!$F$3:$BH$104,Z$2,FALSE)),"",HLOOKUP(Z56,'Raw data'!$F$3:$BH$104,Z$2,FALSE))</f>
        <v>55.57</v>
      </c>
      <c r="AB56" s="28">
        <v>0.97109999999999996</v>
      </c>
      <c r="AC56" s="12">
        <f t="shared" si="12"/>
        <v>53.964027000000002</v>
      </c>
      <c r="AD56" s="28">
        <v>9.9499999999999993</v>
      </c>
      <c r="AE56" s="12">
        <f t="shared" si="13"/>
        <v>5.4235203015075379</v>
      </c>
      <c r="AF56" s="12">
        <f t="shared" si="14"/>
        <v>1.6548040852913224</v>
      </c>
      <c r="AG56" s="12">
        <f t="shared" si="15"/>
        <v>99.876700532144781</v>
      </c>
      <c r="AH56" s="12">
        <f t="shared" si="16"/>
        <v>76.106045805494318</v>
      </c>
    </row>
    <row r="57" spans="1:34" ht="15.75" customHeight="1" x14ac:dyDescent="0.2">
      <c r="A57" s="69" t="s">
        <v>194</v>
      </c>
      <c r="B57" s="59">
        <f t="shared" si="0"/>
        <v>57.757530653481567</v>
      </c>
      <c r="C57" s="12"/>
      <c r="D57" s="62" t="s">
        <v>194</v>
      </c>
      <c r="E57" s="28">
        <f>IF(ISERROR(HLOOKUP(D57,'Raw data'!$F$3:$BH$104,D$2,FALSE)),"",HLOOKUP(D57,'Raw data'!$F$3:$BH$104,D$2,FALSE))</f>
        <v>26</v>
      </c>
      <c r="F57" s="12">
        <f t="shared" si="25"/>
        <v>1</v>
      </c>
      <c r="G57" s="12">
        <f t="shared" si="26"/>
        <v>96.15384615384616</v>
      </c>
      <c r="H57" s="12">
        <f t="shared" si="27"/>
        <v>73.269230769230774</v>
      </c>
      <c r="I57" s="12"/>
      <c r="J57" s="62" t="s">
        <v>194</v>
      </c>
      <c r="K57" s="28">
        <f>IF(ISERROR(HLOOKUP(J57,'Raw data'!$F$3:$BH$104,J$2,FALSE)),"",HLOOKUP(J57,'Raw data'!$F$3:$BH$104,J$2,FALSE))</f>
        <v>9</v>
      </c>
      <c r="L57" s="12">
        <f t="shared" si="18"/>
        <v>71</v>
      </c>
      <c r="M57" s="12">
        <f t="shared" si="19"/>
        <v>10.12658227848101</v>
      </c>
      <c r="N57" s="12">
        <f t="shared" si="20"/>
        <v>7.7164556962025292</v>
      </c>
      <c r="O57" s="12"/>
      <c r="P57" s="62" t="s">
        <v>194</v>
      </c>
      <c r="Q57" s="28">
        <f>IF(ISERROR(HLOOKUP(P57,'Raw data'!$F$3:$BH$104,P$2,FALSE)),"",HLOOKUP(P57,'Raw data'!$F$3:$BH$104,P$2,FALSE))</f>
        <v>271.83</v>
      </c>
      <c r="R57" s="28">
        <v>0.31690000000000002</v>
      </c>
      <c r="S57" s="12">
        <f t="shared" si="7"/>
        <v>86.142927</v>
      </c>
      <c r="T57" s="28">
        <v>2.66</v>
      </c>
      <c r="U57" s="12">
        <f t="shared" si="8"/>
        <v>32.384559022556388</v>
      </c>
      <c r="V57" s="12">
        <f t="shared" si="9"/>
        <v>24.652432325723808</v>
      </c>
      <c r="W57" s="12">
        <f t="shared" si="10"/>
        <v>98.191190651559367</v>
      </c>
      <c r="X57" s="12">
        <f t="shared" si="11"/>
        <v>74.821687276488234</v>
      </c>
      <c r="Y57" s="12"/>
      <c r="Z57" s="62" t="s">
        <v>194</v>
      </c>
      <c r="AA57" s="28">
        <f>IF(ISERROR(HLOOKUP(Z57,'Raw data'!$F$3:$BH$104,Z$2,FALSE)),"",HLOOKUP(Z57,'Raw data'!$F$3:$BH$104,Z$2,FALSE))</f>
        <v>176.11</v>
      </c>
      <c r="AB57" s="28">
        <v>0.31690000000000002</v>
      </c>
      <c r="AC57" s="12">
        <f t="shared" si="12"/>
        <v>55.809259000000004</v>
      </c>
      <c r="AD57" s="28">
        <v>2.66</v>
      </c>
      <c r="AE57" s="12">
        <f t="shared" si="13"/>
        <v>20.980924436090227</v>
      </c>
      <c r="AF57" s="12">
        <f t="shared" si="14"/>
        <v>17.212208219874011</v>
      </c>
      <c r="AG57" s="12">
        <f t="shared" si="15"/>
        <v>98.717518204730595</v>
      </c>
      <c r="AH57" s="12">
        <f t="shared" si="16"/>
        <v>75.222748872004715</v>
      </c>
    </row>
    <row r="58" spans="1:34" ht="15.75" customHeight="1" x14ac:dyDescent="0.2">
      <c r="A58" s="81" t="s">
        <v>195</v>
      </c>
      <c r="B58" s="59">
        <f t="shared" si="0"/>
        <v>42.840930787780728</v>
      </c>
      <c r="C58" s="12"/>
      <c r="D58" s="84" t="s">
        <v>195</v>
      </c>
      <c r="E58" s="28">
        <f>IF(ISERROR(HLOOKUP(D58,'Raw data'!$F$3:$BH$104,D$2,FALSE)),"",HLOOKUP(D58,'Raw data'!$F$3:$BH$104,D$2,FALSE))</f>
        <v>7</v>
      </c>
      <c r="F58" s="12">
        <f t="shared" si="25"/>
        <v>20</v>
      </c>
      <c r="G58" s="12">
        <f t="shared" si="26"/>
        <v>23.07692307692308</v>
      </c>
      <c r="H58" s="12">
        <f t="shared" si="27"/>
        <v>17.584615384615386</v>
      </c>
      <c r="I58" s="12"/>
      <c r="J58" s="84" t="s">
        <v>195</v>
      </c>
      <c r="K58" s="28">
        <f>IF(ISERROR(HLOOKUP(J58,'Raw data'!$F$3:$BH$104,J$2,FALSE)),"",HLOOKUP(J58,'Raw data'!$F$3:$BH$104,J$2,FALSE))</f>
        <v>3</v>
      </c>
      <c r="L58" s="12">
        <f t="shared" si="18"/>
        <v>77</v>
      </c>
      <c r="M58" s="12">
        <f t="shared" si="19"/>
        <v>2.5316455696202524</v>
      </c>
      <c r="N58" s="12">
        <f t="shared" si="20"/>
        <v>1.9291139240506323</v>
      </c>
      <c r="O58" s="12"/>
      <c r="P58" s="84" t="s">
        <v>195</v>
      </c>
      <c r="Q58" s="28">
        <f>IF(ISERROR(HLOOKUP(P58,'Raw data'!$F$3:$BH$104,P$2,FALSE)),"",HLOOKUP(P58,'Raw data'!$F$3:$BH$104,P$2,FALSE))</f>
        <v>72.22</v>
      </c>
      <c r="R58" s="28">
        <v>1</v>
      </c>
      <c r="S58" s="12">
        <f t="shared" si="7"/>
        <v>72.22</v>
      </c>
      <c r="T58" s="28">
        <v>8.25</v>
      </c>
      <c r="U58" s="12">
        <f t="shared" si="8"/>
        <v>8.7539393939393939</v>
      </c>
      <c r="V58" s="12">
        <f t="shared" si="9"/>
        <v>1.0218126971068155</v>
      </c>
      <c r="W58" s="12">
        <f t="shared" si="10"/>
        <v>99.925027099376578</v>
      </c>
      <c r="X58" s="12">
        <f t="shared" si="11"/>
        <v>76.142870649724955</v>
      </c>
      <c r="Y58" s="12"/>
      <c r="Z58" s="84" t="s">
        <v>195</v>
      </c>
      <c r="AA58" s="28">
        <f>IF(ISERROR(HLOOKUP(Z58,'Raw data'!$F$3:$BH$104,Z$2,FALSE)),"",HLOOKUP(Z58,'Raw data'!$F$3:$BH$104,Z$2,FALSE))</f>
        <v>102.71</v>
      </c>
      <c r="AB58" s="28">
        <v>1</v>
      </c>
      <c r="AC58" s="12">
        <f t="shared" si="12"/>
        <v>102.71</v>
      </c>
      <c r="AD58" s="28">
        <v>8.25</v>
      </c>
      <c r="AE58" s="12">
        <f t="shared" si="13"/>
        <v>12.449696969696969</v>
      </c>
      <c r="AF58" s="12">
        <f t="shared" si="14"/>
        <v>8.6809807534807533</v>
      </c>
      <c r="AG58" s="12">
        <f t="shared" si="15"/>
        <v>99.353180042955302</v>
      </c>
      <c r="AH58" s="12">
        <f t="shared" si="16"/>
        <v>75.707123192731942</v>
      </c>
    </row>
    <row r="59" spans="1:34" ht="15.75" customHeight="1" x14ac:dyDescent="0.2">
      <c r="A59" s="103"/>
      <c r="B59" s="104"/>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row>
    <row r="60" spans="1:34" ht="15.75" customHeight="1" x14ac:dyDescent="0.2">
      <c r="A60" s="103"/>
      <c r="B60" s="104"/>
      <c r="C60" s="12"/>
      <c r="D60" s="28" t="s">
        <v>249</v>
      </c>
      <c r="E60" s="12">
        <f>MAX(E4:E58)</f>
        <v>27</v>
      </c>
      <c r="F60" s="12"/>
      <c r="G60" s="12"/>
      <c r="H60" s="12"/>
      <c r="I60" s="12"/>
      <c r="J60" s="28" t="s">
        <v>249</v>
      </c>
      <c r="K60" s="12">
        <f>MAX(K4:K58)</f>
        <v>80</v>
      </c>
      <c r="L60" s="12"/>
      <c r="M60" s="12"/>
      <c r="N60" s="12"/>
      <c r="O60" s="12"/>
      <c r="P60" s="28" t="s">
        <v>249</v>
      </c>
      <c r="Q60" s="12">
        <f>MAX(U4:U58)</f>
        <v>1370.641509433962</v>
      </c>
      <c r="R60" s="12"/>
      <c r="S60" s="12"/>
      <c r="T60" s="12"/>
      <c r="U60" s="12"/>
      <c r="V60" s="12"/>
      <c r="W60" s="12"/>
      <c r="X60" s="12"/>
      <c r="Y60" s="12"/>
      <c r="Z60" s="28" t="s">
        <v>249</v>
      </c>
      <c r="AA60" s="12">
        <f>MAX(AE4:AE58)</f>
        <v>1345.8702792452827</v>
      </c>
      <c r="AB60" s="12"/>
      <c r="AC60" s="12"/>
      <c r="AD60" s="12"/>
      <c r="AE60" s="12"/>
      <c r="AF60" s="12"/>
      <c r="AG60" s="12"/>
      <c r="AH60" s="12"/>
    </row>
    <row r="61" spans="1:34" ht="15.75" customHeight="1" x14ac:dyDescent="0.2">
      <c r="A61" s="105"/>
      <c r="B61" s="87" t="s">
        <v>69</v>
      </c>
      <c r="C61" s="12"/>
      <c r="D61" s="28" t="s">
        <v>250</v>
      </c>
      <c r="E61" s="12">
        <f>MIN(E4:E58)</f>
        <v>1</v>
      </c>
      <c r="F61" s="12"/>
      <c r="G61" s="12"/>
      <c r="H61" s="12"/>
      <c r="I61" s="12"/>
      <c r="J61" s="28" t="s">
        <v>250</v>
      </c>
      <c r="K61" s="12">
        <f>MIN(K4:K58)</f>
        <v>1</v>
      </c>
      <c r="L61" s="12"/>
      <c r="M61" s="12"/>
      <c r="N61" s="12"/>
      <c r="O61" s="12"/>
      <c r="P61" s="28" t="s">
        <v>250</v>
      </c>
      <c r="Q61" s="12">
        <f>MIN(U4:U58)</f>
        <v>7.7321266968325784</v>
      </c>
      <c r="R61" s="12"/>
      <c r="S61" s="12"/>
      <c r="T61" s="12"/>
      <c r="U61" s="12"/>
      <c r="V61" s="12"/>
      <c r="W61" s="12"/>
      <c r="X61" s="12"/>
      <c r="Y61" s="12"/>
      <c r="Z61" s="28" t="s">
        <v>250</v>
      </c>
      <c r="AA61" s="12">
        <f>MIN(AE4:AE58)</f>
        <v>3.7687162162162156</v>
      </c>
      <c r="AB61" s="12"/>
      <c r="AC61" s="12"/>
      <c r="AD61" s="12"/>
      <c r="AE61" s="12"/>
      <c r="AF61" s="12"/>
      <c r="AG61" s="12"/>
      <c r="AH61" s="12"/>
    </row>
    <row r="62" spans="1:34" ht="15.75" customHeight="1" x14ac:dyDescent="0.2">
      <c r="A62" s="106"/>
      <c r="B62" s="87" t="s">
        <v>234</v>
      </c>
      <c r="C62" s="12"/>
      <c r="D62" s="28" t="s">
        <v>55</v>
      </c>
      <c r="E62" s="12">
        <f>E60-E61</f>
        <v>26</v>
      </c>
      <c r="F62" s="12"/>
      <c r="G62" s="12"/>
      <c r="H62" s="12"/>
      <c r="I62" s="12"/>
      <c r="J62" s="28" t="s">
        <v>55</v>
      </c>
      <c r="K62" s="12">
        <f>K60-K61</f>
        <v>79</v>
      </c>
      <c r="L62" s="12"/>
      <c r="M62" s="12"/>
      <c r="N62" s="12"/>
      <c r="O62" s="12"/>
      <c r="P62" s="28" t="s">
        <v>55</v>
      </c>
      <c r="Q62" s="12">
        <f>Q60-Q61</f>
        <v>1362.9093827371294</v>
      </c>
      <c r="R62" s="12"/>
      <c r="S62" s="12"/>
      <c r="T62" s="12"/>
      <c r="U62" s="12"/>
      <c r="V62" s="12"/>
      <c r="W62" s="12"/>
      <c r="X62" s="12"/>
      <c r="Y62" s="12"/>
      <c r="Z62" s="28" t="s">
        <v>55</v>
      </c>
      <c r="AA62" s="12">
        <f>AA60-AA61</f>
        <v>1342.1015630290665</v>
      </c>
      <c r="AB62" s="12"/>
      <c r="AC62" s="12"/>
      <c r="AD62" s="12"/>
      <c r="AE62" s="12"/>
      <c r="AF62" s="12"/>
      <c r="AG62" s="12"/>
      <c r="AH62" s="12"/>
    </row>
    <row r="63" spans="1:34" ht="15.75" customHeight="1" x14ac:dyDescent="0.2">
      <c r="A63" s="107"/>
      <c r="B63" s="87" t="s">
        <v>75</v>
      </c>
      <c r="C63" s="12"/>
      <c r="D63" s="28" t="s">
        <v>251</v>
      </c>
      <c r="E63" s="12">
        <f>COUNTA(D4:D58)</f>
        <v>55</v>
      </c>
      <c r="F63" s="12"/>
      <c r="G63" s="12"/>
      <c r="H63" s="12"/>
      <c r="I63" s="12"/>
      <c r="J63" s="28" t="s">
        <v>251</v>
      </c>
      <c r="K63" s="12">
        <f>COUNTA(J4:J58)</f>
        <v>55</v>
      </c>
      <c r="L63" s="12"/>
      <c r="M63" s="12"/>
      <c r="N63" s="12"/>
      <c r="O63" s="12"/>
      <c r="P63" s="28" t="s">
        <v>251</v>
      </c>
      <c r="Q63" s="12">
        <f>COUNTA(P4:P58)</f>
        <v>55</v>
      </c>
      <c r="R63" s="12"/>
      <c r="S63" s="12"/>
      <c r="T63" s="12"/>
      <c r="U63" s="12"/>
      <c r="V63" s="12"/>
      <c r="W63" s="12"/>
      <c r="X63" s="12"/>
      <c r="Y63" s="12"/>
      <c r="Z63" s="28" t="s">
        <v>251</v>
      </c>
      <c r="AA63" s="12">
        <f>COUNTA(Z4:Z58)</f>
        <v>55</v>
      </c>
      <c r="AB63" s="12"/>
      <c r="AC63" s="12"/>
      <c r="AD63" s="12"/>
      <c r="AE63" s="12"/>
      <c r="AF63" s="12"/>
      <c r="AG63" s="12"/>
      <c r="AH63" s="12"/>
    </row>
    <row r="64" spans="1:34" ht="15.75" customHeight="1" x14ac:dyDescent="0.2">
      <c r="A64" s="108"/>
      <c r="B64" s="87" t="s">
        <v>67</v>
      </c>
      <c r="C64" s="12"/>
      <c r="D64" s="28" t="s">
        <v>252</v>
      </c>
      <c r="E64" s="12">
        <f>100/E62</f>
        <v>3.8461538461538463</v>
      </c>
      <c r="F64" s="12"/>
      <c r="G64" s="12"/>
      <c r="H64" s="12"/>
      <c r="I64" s="12"/>
      <c r="J64" s="28" t="s">
        <v>252</v>
      </c>
      <c r="K64" s="12">
        <f>100/K62</f>
        <v>1.2658227848101267</v>
      </c>
      <c r="L64" s="12"/>
      <c r="M64" s="12"/>
      <c r="N64" s="12"/>
      <c r="O64" s="12"/>
      <c r="P64" s="28" t="s">
        <v>252</v>
      </c>
      <c r="Q64" s="12">
        <f>100/Q62</f>
        <v>7.3372449604221013E-2</v>
      </c>
      <c r="R64" s="12"/>
      <c r="S64" s="12"/>
      <c r="T64" s="12"/>
      <c r="U64" s="12"/>
      <c r="V64" s="12"/>
      <c r="W64" s="12"/>
      <c r="X64" s="12"/>
      <c r="Y64" s="12"/>
      <c r="Z64" s="28" t="s">
        <v>252</v>
      </c>
      <c r="AA64" s="12">
        <f>100/AA62</f>
        <v>7.4510009342589709E-2</v>
      </c>
      <c r="AB64" s="12"/>
      <c r="AC64" s="12"/>
      <c r="AD64" s="12"/>
      <c r="AE64" s="12"/>
      <c r="AF64" s="12"/>
      <c r="AG64" s="12"/>
      <c r="AH64" s="12"/>
    </row>
    <row r="65" spans="1:34" ht="15.75" customHeight="1" x14ac:dyDescent="0.2">
      <c r="A65" s="109"/>
      <c r="B65" s="87" t="s">
        <v>233</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row>
    <row r="66" spans="1:34" ht="15.75" customHeight="1" x14ac:dyDescent="0.2">
      <c r="A66" s="110"/>
      <c r="B66" s="87" t="s">
        <v>248</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row>
    <row r="67" spans="1:34" ht="15.75" customHeight="1" x14ac:dyDescent="0.2">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row>
    <row r="68" spans="1:34" ht="15.75" customHeight="1" x14ac:dyDescent="0.2">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row>
    <row r="69" spans="1:34" ht="15.75" customHeight="1" x14ac:dyDescent="0.2">
      <c r="A69" s="69" t="s">
        <v>171</v>
      </c>
      <c r="B69" s="59">
        <v>65.056305706062815</v>
      </c>
      <c r="C69" s="12"/>
      <c r="D69" s="62" t="s">
        <v>158</v>
      </c>
      <c r="E69" s="28">
        <v>27</v>
      </c>
      <c r="F69" s="12">
        <v>0</v>
      </c>
      <c r="G69" s="12">
        <v>100</v>
      </c>
      <c r="H69" s="12">
        <v>76.2</v>
      </c>
      <c r="I69" s="12"/>
      <c r="J69" s="62" t="s">
        <v>171</v>
      </c>
      <c r="K69" s="28">
        <v>80</v>
      </c>
      <c r="L69" s="12">
        <v>0</v>
      </c>
      <c r="M69" s="12">
        <v>100</v>
      </c>
      <c r="N69" s="12">
        <v>76.2</v>
      </c>
      <c r="O69" s="12"/>
      <c r="P69" s="84" t="s">
        <v>181</v>
      </c>
      <c r="Q69" s="28">
        <v>85.44</v>
      </c>
      <c r="R69" s="28">
        <v>1</v>
      </c>
      <c r="S69" s="12">
        <v>85.44</v>
      </c>
      <c r="T69" s="28">
        <v>11.05</v>
      </c>
      <c r="U69" s="12">
        <v>7.7321266968325784</v>
      </c>
      <c r="V69" s="12">
        <v>0</v>
      </c>
      <c r="W69" s="12">
        <v>100</v>
      </c>
      <c r="X69" s="12">
        <v>76.2</v>
      </c>
      <c r="Y69" s="12"/>
      <c r="Z69" s="102" t="s">
        <v>243</v>
      </c>
      <c r="AA69" s="28">
        <v>63.58</v>
      </c>
      <c r="AB69" s="28">
        <v>0.96499999999999997</v>
      </c>
      <c r="AC69" s="12">
        <v>61.354699999999994</v>
      </c>
      <c r="AD69" s="28">
        <v>16.28</v>
      </c>
      <c r="AE69" s="12">
        <v>3.7687162162162156</v>
      </c>
      <c r="AF69" s="12">
        <v>0</v>
      </c>
      <c r="AG69" s="12">
        <v>100</v>
      </c>
      <c r="AH69" s="12">
        <v>76.2</v>
      </c>
    </row>
    <row r="70" spans="1:34" ht="15.75" customHeight="1" x14ac:dyDescent="0.2">
      <c r="A70" s="69" t="s">
        <v>158</v>
      </c>
      <c r="B70" s="59">
        <v>61.593349195629784</v>
      </c>
      <c r="C70" s="12"/>
      <c r="D70" s="62" t="s">
        <v>194</v>
      </c>
      <c r="E70" s="28">
        <v>26</v>
      </c>
      <c r="F70" s="12">
        <v>1</v>
      </c>
      <c r="G70" s="12">
        <v>96.15384615384616</v>
      </c>
      <c r="H70" s="12">
        <v>73.269230769230774</v>
      </c>
      <c r="I70" s="12"/>
      <c r="J70" s="62" t="s">
        <v>164</v>
      </c>
      <c r="K70" s="28">
        <v>37</v>
      </c>
      <c r="L70" s="12">
        <v>43</v>
      </c>
      <c r="M70" s="12">
        <v>45.569620253164551</v>
      </c>
      <c r="N70" s="12">
        <v>34.724050632911386</v>
      </c>
      <c r="O70" s="12"/>
      <c r="P70" s="102" t="s">
        <v>243</v>
      </c>
      <c r="Q70" s="28">
        <v>131.22</v>
      </c>
      <c r="R70" s="28">
        <v>0.96499999999999997</v>
      </c>
      <c r="S70" s="12">
        <v>126.62729999999999</v>
      </c>
      <c r="T70" s="28">
        <v>16.28</v>
      </c>
      <c r="U70" s="12">
        <v>7.7780896805896793</v>
      </c>
      <c r="V70" s="12">
        <v>4.596298375710095E-2</v>
      </c>
      <c r="W70" s="12">
        <v>99.996627583290618</v>
      </c>
      <c r="X70" s="12">
        <v>76.197430218467446</v>
      </c>
      <c r="Y70" s="12"/>
      <c r="Z70" s="62" t="s">
        <v>144</v>
      </c>
      <c r="AA70" s="28">
        <v>33.76</v>
      </c>
      <c r="AB70" s="28">
        <v>1.3277000000000001</v>
      </c>
      <c r="AC70" s="12">
        <v>44.823152</v>
      </c>
      <c r="AD70" s="28">
        <v>11.29</v>
      </c>
      <c r="AE70" s="12">
        <v>3.9701640389725426</v>
      </c>
      <c r="AF70" s="12">
        <v>0.201447822756327</v>
      </c>
      <c r="AG70" s="12">
        <v>99.984990120844387</v>
      </c>
      <c r="AH70" s="12">
        <v>76.188562472083419</v>
      </c>
    </row>
    <row r="71" spans="1:34" ht="15.75" customHeight="1" x14ac:dyDescent="0.2">
      <c r="A71" s="69" t="s">
        <v>164</v>
      </c>
      <c r="B71" s="59">
        <v>59.059831042778427</v>
      </c>
      <c r="C71" s="12"/>
      <c r="D71" s="79" t="s">
        <v>178</v>
      </c>
      <c r="E71" s="28">
        <v>24</v>
      </c>
      <c r="F71" s="12">
        <v>3</v>
      </c>
      <c r="G71" s="12">
        <v>88.461538461538467</v>
      </c>
      <c r="H71" s="12">
        <v>67.407692307692315</v>
      </c>
      <c r="I71" s="12"/>
      <c r="J71" s="65" t="s">
        <v>155</v>
      </c>
      <c r="K71" s="28">
        <v>30</v>
      </c>
      <c r="L71" s="12">
        <v>50</v>
      </c>
      <c r="M71" s="12">
        <v>36.708860759493668</v>
      </c>
      <c r="N71" s="12">
        <v>27.972151898734175</v>
      </c>
      <c r="O71" s="12"/>
      <c r="P71" s="64" t="s">
        <v>190</v>
      </c>
      <c r="Q71" s="28">
        <v>7475.24</v>
      </c>
      <c r="R71" s="28">
        <v>1.0200000000000001E-2</v>
      </c>
      <c r="S71" s="12">
        <v>76.247448000000006</v>
      </c>
      <c r="T71" s="28">
        <v>9.1</v>
      </c>
      <c r="U71" s="12">
        <v>8.3788404395604399</v>
      </c>
      <c r="V71" s="12">
        <v>0.64671374272786153</v>
      </c>
      <c r="W71" s="12">
        <v>99.952549028503341</v>
      </c>
      <c r="X71" s="12">
        <v>76.163842359719553</v>
      </c>
      <c r="Y71" s="12"/>
      <c r="Z71" s="84" t="s">
        <v>154</v>
      </c>
      <c r="AA71" s="28">
        <v>33.47</v>
      </c>
      <c r="AB71" s="28">
        <v>1</v>
      </c>
      <c r="AC71" s="12">
        <v>33.47</v>
      </c>
      <c r="AD71" s="28">
        <v>8.15</v>
      </c>
      <c r="AE71" s="12">
        <v>4.1067484662576685</v>
      </c>
      <c r="AF71" s="12">
        <v>0.33803225004145299</v>
      </c>
      <c r="AG71" s="12">
        <v>99.974813213891309</v>
      </c>
      <c r="AH71" s="12">
        <v>76.180807668985182</v>
      </c>
    </row>
    <row r="72" spans="1:34" ht="15.75" customHeight="1" x14ac:dyDescent="0.2">
      <c r="A72" s="69" t="s">
        <v>194</v>
      </c>
      <c r="B72" s="59">
        <v>57.757530653481567</v>
      </c>
      <c r="C72" s="12"/>
      <c r="D72" s="102" t="s">
        <v>243</v>
      </c>
      <c r="E72" s="28">
        <v>22</v>
      </c>
      <c r="F72" s="12">
        <v>5</v>
      </c>
      <c r="G72" s="12">
        <v>80.769230769230774</v>
      </c>
      <c r="H72" s="12">
        <v>61.54615384615385</v>
      </c>
      <c r="I72" s="12"/>
      <c r="J72" s="79" t="s">
        <v>182</v>
      </c>
      <c r="K72" s="28">
        <v>29</v>
      </c>
      <c r="L72" s="12">
        <v>51</v>
      </c>
      <c r="M72" s="12">
        <v>35.443037974683534</v>
      </c>
      <c r="N72" s="12">
        <v>27.007594936708852</v>
      </c>
      <c r="O72" s="12"/>
      <c r="P72" s="64" t="s">
        <v>176</v>
      </c>
      <c r="Q72" s="28">
        <v>6953.64</v>
      </c>
      <c r="R72" s="28">
        <v>1.0200000000000001E-2</v>
      </c>
      <c r="S72" s="12">
        <v>70.92712800000001</v>
      </c>
      <c r="T72" s="28">
        <v>8.39</v>
      </c>
      <c r="U72" s="12">
        <v>8.4537697258641238</v>
      </c>
      <c r="V72" s="12">
        <v>0.72164302903154542</v>
      </c>
      <c r="W72" s="12">
        <v>99.947051283220148</v>
      </c>
      <c r="X72" s="12">
        <v>76.159653077813758</v>
      </c>
      <c r="Y72" s="12"/>
      <c r="Z72" s="84" t="s">
        <v>170</v>
      </c>
      <c r="AA72" s="28">
        <v>53.58</v>
      </c>
      <c r="AB72" s="28">
        <v>0.97109999999999996</v>
      </c>
      <c r="AC72" s="12">
        <v>52.031537999999998</v>
      </c>
      <c r="AD72" s="28">
        <v>10.050000000000001</v>
      </c>
      <c r="AE72" s="12">
        <v>5.1772674626865669</v>
      </c>
      <c r="AF72" s="12">
        <v>1.4085512464703513</v>
      </c>
      <c r="AG72" s="12">
        <v>99.895048833465978</v>
      </c>
      <c r="AH72" s="12">
        <v>76.120027211101075</v>
      </c>
    </row>
    <row r="73" spans="1:34" ht="15.75" customHeight="1" x14ac:dyDescent="0.2">
      <c r="A73" s="77" t="s">
        <v>178</v>
      </c>
      <c r="B73" s="59">
        <v>54.840619711919629</v>
      </c>
      <c r="C73" s="12"/>
      <c r="D73" s="79" t="s">
        <v>163</v>
      </c>
      <c r="E73" s="28">
        <v>18</v>
      </c>
      <c r="F73" s="12">
        <v>9</v>
      </c>
      <c r="G73" s="12">
        <v>65.384615384615387</v>
      </c>
      <c r="H73" s="12">
        <v>49.823076923076925</v>
      </c>
      <c r="I73" s="12"/>
      <c r="J73" s="64" t="s">
        <v>184</v>
      </c>
      <c r="K73" s="28">
        <v>28</v>
      </c>
      <c r="L73" s="12">
        <v>52</v>
      </c>
      <c r="M73" s="12">
        <v>34.177215189873408</v>
      </c>
      <c r="N73" s="12">
        <v>26.043037974683536</v>
      </c>
      <c r="O73" s="12"/>
      <c r="P73" s="84" t="s">
        <v>195</v>
      </c>
      <c r="Q73" s="28">
        <v>72.22</v>
      </c>
      <c r="R73" s="28">
        <v>1</v>
      </c>
      <c r="S73" s="12">
        <v>72.22</v>
      </c>
      <c r="T73" s="28">
        <v>8.25</v>
      </c>
      <c r="U73" s="12">
        <v>8.7539393939393939</v>
      </c>
      <c r="V73" s="12">
        <v>1.0218126971068155</v>
      </c>
      <c r="W73" s="12">
        <v>99.925027099376578</v>
      </c>
      <c r="X73" s="12">
        <v>76.142870649724955</v>
      </c>
      <c r="Y73" s="12"/>
      <c r="Z73" s="84" t="s">
        <v>169</v>
      </c>
      <c r="AA73" s="28">
        <v>43.27</v>
      </c>
      <c r="AB73" s="28">
        <v>1</v>
      </c>
      <c r="AC73" s="12">
        <v>43.27</v>
      </c>
      <c r="AD73" s="28">
        <v>8.0500000000000007</v>
      </c>
      <c r="AE73" s="12">
        <v>5.3751552795031055</v>
      </c>
      <c r="AF73" s="12">
        <v>1.6064390632868899</v>
      </c>
      <c r="AG73" s="12">
        <v>99.8803042103862</v>
      </c>
      <c r="AH73" s="12">
        <v>76.10879180831428</v>
      </c>
    </row>
    <row r="74" spans="1:34" ht="15.75" customHeight="1" x14ac:dyDescent="0.2">
      <c r="A74" s="71" t="s">
        <v>243</v>
      </c>
      <c r="B74" s="59">
        <v>53.485896016155323</v>
      </c>
      <c r="C74" s="12"/>
      <c r="D74" s="62" t="s">
        <v>164</v>
      </c>
      <c r="E74" s="28">
        <v>18</v>
      </c>
      <c r="F74" s="12">
        <v>9</v>
      </c>
      <c r="G74" s="12">
        <v>65.384615384615387</v>
      </c>
      <c r="H74" s="12">
        <v>49.823076923076925</v>
      </c>
      <c r="I74" s="12"/>
      <c r="J74" s="79" t="s">
        <v>179</v>
      </c>
      <c r="K74" s="28">
        <v>24</v>
      </c>
      <c r="L74" s="12">
        <v>56</v>
      </c>
      <c r="M74" s="12">
        <v>29.113924050632903</v>
      </c>
      <c r="N74" s="12">
        <v>22.184810126582274</v>
      </c>
      <c r="O74" s="12"/>
      <c r="P74" s="84" t="s">
        <v>165</v>
      </c>
      <c r="Q74" s="28">
        <v>82.27</v>
      </c>
      <c r="R74" s="28">
        <v>1</v>
      </c>
      <c r="S74" s="12">
        <v>82.27</v>
      </c>
      <c r="T74" s="28">
        <v>9</v>
      </c>
      <c r="U74" s="12">
        <v>9.1411111111111101</v>
      </c>
      <c r="V74" s="12">
        <v>1.4089844142785317</v>
      </c>
      <c r="W74" s="12">
        <v>99.896619362070211</v>
      </c>
      <c r="X74" s="12">
        <v>76.121223953897498</v>
      </c>
      <c r="Y74" s="12"/>
      <c r="Z74" s="84" t="s">
        <v>193</v>
      </c>
      <c r="AA74" s="28">
        <v>55.57</v>
      </c>
      <c r="AB74" s="28">
        <v>0.97109999999999996</v>
      </c>
      <c r="AC74" s="12">
        <v>53.964027000000002</v>
      </c>
      <c r="AD74" s="28">
        <v>9.9499999999999993</v>
      </c>
      <c r="AE74" s="12">
        <v>5.4235203015075379</v>
      </c>
      <c r="AF74" s="12">
        <v>1.6548040852913224</v>
      </c>
      <c r="AG74" s="12">
        <v>99.876700532144781</v>
      </c>
      <c r="AH74" s="12">
        <v>76.106045805494318</v>
      </c>
    </row>
    <row r="75" spans="1:34" ht="15.75" customHeight="1" x14ac:dyDescent="0.2">
      <c r="A75" s="77" t="s">
        <v>179</v>
      </c>
      <c r="B75" s="59">
        <v>53.339565671392393</v>
      </c>
      <c r="C75" s="12"/>
      <c r="D75" s="62" t="s">
        <v>171</v>
      </c>
      <c r="E75" s="28">
        <v>17</v>
      </c>
      <c r="F75" s="12">
        <v>10</v>
      </c>
      <c r="G75" s="12">
        <v>61.53846153846154</v>
      </c>
      <c r="H75" s="12">
        <v>46.892307692307696</v>
      </c>
      <c r="I75" s="12"/>
      <c r="J75" s="64" t="s">
        <v>185</v>
      </c>
      <c r="K75" s="28">
        <v>24</v>
      </c>
      <c r="L75" s="12">
        <v>56</v>
      </c>
      <c r="M75" s="12">
        <v>29.113924050632903</v>
      </c>
      <c r="N75" s="12">
        <v>22.184810126582274</v>
      </c>
      <c r="O75" s="12"/>
      <c r="P75" s="84" t="s">
        <v>175</v>
      </c>
      <c r="Q75" s="28">
        <v>80.040000000000006</v>
      </c>
      <c r="R75" s="28">
        <v>1</v>
      </c>
      <c r="S75" s="12">
        <v>80.040000000000006</v>
      </c>
      <c r="T75" s="28">
        <v>8.75</v>
      </c>
      <c r="U75" s="12">
        <v>9.1474285714285717</v>
      </c>
      <c r="V75" s="12">
        <v>1.4153018745959933</v>
      </c>
      <c r="W75" s="12">
        <v>99.896155834531442</v>
      </c>
      <c r="X75" s="12">
        <v>76.120870745912953</v>
      </c>
      <c r="Y75" s="12"/>
      <c r="Z75" s="84" t="s">
        <v>152</v>
      </c>
      <c r="AA75" s="28">
        <v>39.619999999999997</v>
      </c>
      <c r="AB75" s="28">
        <v>1</v>
      </c>
      <c r="AC75" s="12">
        <v>39.619999999999997</v>
      </c>
      <c r="AD75" s="28">
        <v>7.25</v>
      </c>
      <c r="AE75" s="12">
        <v>5.464827586206896</v>
      </c>
      <c r="AF75" s="12">
        <v>1.6961113699906805</v>
      </c>
      <c r="AG75" s="12">
        <v>99.87362272597592</v>
      </c>
      <c r="AH75" s="12">
        <v>76.103700517193658</v>
      </c>
    </row>
    <row r="76" spans="1:34" ht="15.75" customHeight="1" x14ac:dyDescent="0.2">
      <c r="A76" s="77" t="s">
        <v>163</v>
      </c>
      <c r="B76" s="59">
        <v>51.167284360417845</v>
      </c>
      <c r="C76" s="12"/>
      <c r="D76" s="79" t="s">
        <v>179</v>
      </c>
      <c r="E76" s="28">
        <v>16</v>
      </c>
      <c r="F76" s="12">
        <v>11</v>
      </c>
      <c r="G76" s="12">
        <v>57.692307692307693</v>
      </c>
      <c r="H76" s="12">
        <v>43.96153846153846</v>
      </c>
      <c r="I76" s="12"/>
      <c r="J76" s="62" t="s">
        <v>158</v>
      </c>
      <c r="K76" s="28">
        <v>23</v>
      </c>
      <c r="L76" s="12">
        <v>57</v>
      </c>
      <c r="M76" s="12">
        <v>27.848101265822777</v>
      </c>
      <c r="N76" s="12">
        <v>21.220253164556958</v>
      </c>
      <c r="O76" s="12"/>
      <c r="P76" s="84" t="s">
        <v>154</v>
      </c>
      <c r="Q76" s="28">
        <v>78.23</v>
      </c>
      <c r="R76" s="28">
        <v>1</v>
      </c>
      <c r="S76" s="12">
        <v>78.23</v>
      </c>
      <c r="T76" s="28">
        <v>8.15</v>
      </c>
      <c r="U76" s="12">
        <v>9.5987730061349694</v>
      </c>
      <c r="V76" s="12">
        <v>1.8666463093023911</v>
      </c>
      <c r="W76" s="12">
        <v>99.86303958774181</v>
      </c>
      <c r="X76" s="12">
        <v>76.095636165859261</v>
      </c>
      <c r="Y76" s="12"/>
      <c r="Z76" s="84" t="s">
        <v>191</v>
      </c>
      <c r="AA76" s="28">
        <v>56.98</v>
      </c>
      <c r="AB76" s="28">
        <v>0.97109999999999996</v>
      </c>
      <c r="AC76" s="12">
        <v>55.333277999999993</v>
      </c>
      <c r="AD76" s="28">
        <v>9.9499999999999993</v>
      </c>
      <c r="AE76" s="12">
        <v>5.561133467336683</v>
      </c>
      <c r="AF76" s="12">
        <v>1.7924172511204675</v>
      </c>
      <c r="AG76" s="12">
        <v>99.866446973873195</v>
      </c>
      <c r="AH76" s="12">
        <v>76.098232594091371</v>
      </c>
    </row>
    <row r="77" spans="1:34" ht="15.75" customHeight="1" x14ac:dyDescent="0.2">
      <c r="A77" s="77" t="s">
        <v>182</v>
      </c>
      <c r="B77" s="59">
        <v>50.879005346716909</v>
      </c>
      <c r="C77" s="12"/>
      <c r="D77" s="65" t="s">
        <v>188</v>
      </c>
      <c r="E77" s="28">
        <v>14</v>
      </c>
      <c r="F77" s="12">
        <v>13</v>
      </c>
      <c r="G77" s="12">
        <v>50</v>
      </c>
      <c r="H77" s="12">
        <v>38.1</v>
      </c>
      <c r="I77" s="12"/>
      <c r="J77" s="79" t="s">
        <v>147</v>
      </c>
      <c r="K77" s="28">
        <v>22</v>
      </c>
      <c r="L77" s="12">
        <v>58</v>
      </c>
      <c r="M77" s="12">
        <v>26.582278481012651</v>
      </c>
      <c r="N77" s="12">
        <v>20.255696202531642</v>
      </c>
      <c r="O77" s="12"/>
      <c r="P77" s="62" t="s">
        <v>177</v>
      </c>
      <c r="Q77" s="28">
        <v>99.35</v>
      </c>
      <c r="R77" s="28">
        <v>1.3277000000000001</v>
      </c>
      <c r="S77" s="12">
        <v>131.90699499999999</v>
      </c>
      <c r="T77" s="28">
        <v>12.52</v>
      </c>
      <c r="U77" s="12">
        <v>10.535702476038338</v>
      </c>
      <c r="V77" s="12">
        <v>2.8035757792057598</v>
      </c>
      <c r="W77" s="12">
        <v>99.794294777428604</v>
      </c>
      <c r="X77" s="12">
        <v>76.043252620400594</v>
      </c>
      <c r="Y77" s="12"/>
      <c r="Z77" s="84" t="s">
        <v>181</v>
      </c>
      <c r="AA77" s="28">
        <v>61.67</v>
      </c>
      <c r="AB77" s="28">
        <v>1</v>
      </c>
      <c r="AC77" s="12">
        <v>61.67</v>
      </c>
      <c r="AD77" s="28">
        <v>11.05</v>
      </c>
      <c r="AE77" s="12">
        <v>5.5809954751131219</v>
      </c>
      <c r="AF77" s="12">
        <v>1.8122792588969063</v>
      </c>
      <c r="AG77" s="12">
        <v>99.864967055488208</v>
      </c>
      <c r="AH77" s="12">
        <v>76.097104896282019</v>
      </c>
    </row>
    <row r="78" spans="1:34" ht="15.75" customHeight="1" x14ac:dyDescent="0.2">
      <c r="A78" s="73" t="s">
        <v>155</v>
      </c>
      <c r="B78" s="59">
        <v>50.530291524754261</v>
      </c>
      <c r="C78" s="12"/>
      <c r="D78" s="79" t="s">
        <v>168</v>
      </c>
      <c r="E78" s="28">
        <v>12</v>
      </c>
      <c r="F78" s="12">
        <v>15</v>
      </c>
      <c r="G78" s="12">
        <v>42.307692307692307</v>
      </c>
      <c r="H78" s="12">
        <v>32.238461538461536</v>
      </c>
      <c r="I78" s="12"/>
      <c r="J78" s="64" t="s">
        <v>186</v>
      </c>
      <c r="K78" s="28">
        <v>21</v>
      </c>
      <c r="L78" s="12">
        <v>59</v>
      </c>
      <c r="M78" s="12">
        <v>25.316455696202524</v>
      </c>
      <c r="N78" s="12">
        <v>19.291139240506325</v>
      </c>
      <c r="O78" s="12"/>
      <c r="P78" s="84" t="s">
        <v>169</v>
      </c>
      <c r="Q78" s="28">
        <v>85.37</v>
      </c>
      <c r="R78" s="28">
        <v>1</v>
      </c>
      <c r="S78" s="12">
        <v>85.37</v>
      </c>
      <c r="T78" s="28">
        <v>8.0500000000000007</v>
      </c>
      <c r="U78" s="12">
        <v>10.604968944099378</v>
      </c>
      <c r="V78" s="12">
        <v>2.8728422472667994</v>
      </c>
      <c r="W78" s="12">
        <v>99.789212526991534</v>
      </c>
      <c r="X78" s="12">
        <v>76.039379945567546</v>
      </c>
      <c r="Y78" s="12"/>
      <c r="Z78" s="62" t="s">
        <v>118</v>
      </c>
      <c r="AA78" s="28">
        <v>40.56</v>
      </c>
      <c r="AB78" s="28">
        <v>1.3277000000000001</v>
      </c>
      <c r="AC78" s="12">
        <v>53.851512000000007</v>
      </c>
      <c r="AD78" s="28">
        <v>9.2799999999999994</v>
      </c>
      <c r="AE78" s="12">
        <v>5.8029646551724152</v>
      </c>
      <c r="AF78" s="12">
        <v>2.0342484389561997</v>
      </c>
      <c r="AG78" s="12">
        <v>99.848428129808227</v>
      </c>
      <c r="AH78" s="12">
        <v>76.08450223491387</v>
      </c>
    </row>
    <row r="79" spans="1:34" ht="15.75" customHeight="1" x14ac:dyDescent="0.2">
      <c r="A79" s="71" t="s">
        <v>186</v>
      </c>
      <c r="B79" s="59">
        <v>50.349515218526491</v>
      </c>
      <c r="C79" s="12"/>
      <c r="D79" s="64" t="s">
        <v>186</v>
      </c>
      <c r="E79" s="28">
        <v>12</v>
      </c>
      <c r="F79" s="12">
        <v>15</v>
      </c>
      <c r="G79" s="12">
        <v>42.307692307692307</v>
      </c>
      <c r="H79" s="12">
        <v>32.238461538461536</v>
      </c>
      <c r="I79" s="12"/>
      <c r="J79" s="79" t="s">
        <v>168</v>
      </c>
      <c r="K79" s="28">
        <v>18</v>
      </c>
      <c r="L79" s="12">
        <v>62</v>
      </c>
      <c r="M79" s="12">
        <v>21.518987341772146</v>
      </c>
      <c r="N79" s="12">
        <v>16.397468354430377</v>
      </c>
      <c r="O79" s="12"/>
      <c r="P79" s="84" t="s">
        <v>146</v>
      </c>
      <c r="Q79" s="28">
        <v>85.43</v>
      </c>
      <c r="R79" s="28">
        <v>1</v>
      </c>
      <c r="S79" s="12">
        <v>85.43</v>
      </c>
      <c r="T79" s="28">
        <v>8</v>
      </c>
      <c r="U79" s="12">
        <v>10.678750000000001</v>
      </c>
      <c r="V79" s="12">
        <v>2.9466233031674225</v>
      </c>
      <c r="W79" s="12">
        <v>99.783799030185719</v>
      </c>
      <c r="X79" s="12">
        <v>76.035254861001519</v>
      </c>
      <c r="Y79" s="12"/>
      <c r="Z79" s="84" t="s">
        <v>165</v>
      </c>
      <c r="AA79" s="28">
        <v>53.99</v>
      </c>
      <c r="AB79" s="28">
        <v>1</v>
      </c>
      <c r="AC79" s="12">
        <v>53.99</v>
      </c>
      <c r="AD79" s="28">
        <v>9</v>
      </c>
      <c r="AE79" s="12">
        <v>5.9988888888888887</v>
      </c>
      <c r="AF79" s="12">
        <v>2.2301726726726732</v>
      </c>
      <c r="AG79" s="12">
        <v>99.833829813323575</v>
      </c>
      <c r="AH79" s="12">
        <v>76.073378317752571</v>
      </c>
    </row>
    <row r="80" spans="1:34" ht="15.75" customHeight="1" x14ac:dyDescent="0.2">
      <c r="A80" s="73" t="s">
        <v>188</v>
      </c>
      <c r="B80" s="59">
        <v>49.268788543814942</v>
      </c>
      <c r="C80" s="12"/>
      <c r="D80" s="65" t="s">
        <v>143</v>
      </c>
      <c r="E80" s="28">
        <v>11</v>
      </c>
      <c r="F80" s="12">
        <v>16</v>
      </c>
      <c r="G80" s="12">
        <v>38.46153846153846</v>
      </c>
      <c r="H80" s="12">
        <v>29.307692307692307</v>
      </c>
      <c r="I80" s="12"/>
      <c r="J80" s="65" t="s">
        <v>188</v>
      </c>
      <c r="K80" s="28">
        <v>17</v>
      </c>
      <c r="L80" s="12">
        <v>63</v>
      </c>
      <c r="M80" s="12">
        <v>20.25316455696202</v>
      </c>
      <c r="N80" s="12">
        <v>15.432911392405058</v>
      </c>
      <c r="O80" s="12"/>
      <c r="P80" s="84" t="s">
        <v>151</v>
      </c>
      <c r="Q80" s="28">
        <v>89.09</v>
      </c>
      <c r="R80" s="28">
        <v>1</v>
      </c>
      <c r="S80" s="12">
        <v>89.09</v>
      </c>
      <c r="T80" s="28">
        <v>8.25</v>
      </c>
      <c r="U80" s="12">
        <v>10.798787878787879</v>
      </c>
      <c r="V80" s="12">
        <v>3.0666611819553005</v>
      </c>
      <c r="W80" s="12">
        <v>99.77499155697376</v>
      </c>
      <c r="X80" s="12">
        <v>76.028543566414001</v>
      </c>
      <c r="Y80" s="12"/>
      <c r="Z80" s="84" t="s">
        <v>146</v>
      </c>
      <c r="AA80" s="28">
        <v>67.22</v>
      </c>
      <c r="AB80" s="28">
        <v>1</v>
      </c>
      <c r="AC80" s="12">
        <v>67.22</v>
      </c>
      <c r="AD80" s="28">
        <v>8</v>
      </c>
      <c r="AE80" s="12">
        <v>8.4024999999999999</v>
      </c>
      <c r="AF80" s="12">
        <v>4.6337837837837839</v>
      </c>
      <c r="AG80" s="12">
        <v>99.654736726978726</v>
      </c>
      <c r="AH80" s="12">
        <v>75.93690938595779</v>
      </c>
    </row>
    <row r="81" spans="1:34" ht="15.75" customHeight="1" x14ac:dyDescent="0.2">
      <c r="A81" s="71" t="s">
        <v>190</v>
      </c>
      <c r="B81" s="59">
        <v>49.167249160572169</v>
      </c>
      <c r="C81" s="12"/>
      <c r="D81" s="65" t="s">
        <v>155</v>
      </c>
      <c r="E81" s="28">
        <v>11</v>
      </c>
      <c r="F81" s="12">
        <v>16</v>
      </c>
      <c r="G81" s="12">
        <v>38.46153846153846</v>
      </c>
      <c r="H81" s="12">
        <v>29.307692307692307</v>
      </c>
      <c r="I81" s="12"/>
      <c r="J81" s="64" t="s">
        <v>190</v>
      </c>
      <c r="K81" s="28">
        <v>17</v>
      </c>
      <c r="L81" s="12">
        <v>63</v>
      </c>
      <c r="M81" s="12">
        <v>20.25316455696202</v>
      </c>
      <c r="N81" s="12">
        <v>15.432911392405058</v>
      </c>
      <c r="O81" s="12"/>
      <c r="P81" s="84" t="s">
        <v>170</v>
      </c>
      <c r="Q81" s="28">
        <v>114.08</v>
      </c>
      <c r="R81" s="28">
        <v>0.97109999999999996</v>
      </c>
      <c r="S81" s="12">
        <v>110.78308799999999</v>
      </c>
      <c r="T81" s="28">
        <v>10.050000000000001</v>
      </c>
      <c r="U81" s="12">
        <v>11.023192835820893</v>
      </c>
      <c r="V81" s="12">
        <v>3.2910661389883149</v>
      </c>
      <c r="W81" s="12">
        <v>99.758526415572916</v>
      </c>
      <c r="X81" s="12">
        <v>76.015997128666569</v>
      </c>
      <c r="Y81" s="12"/>
      <c r="Z81" s="62" t="s">
        <v>177</v>
      </c>
      <c r="AA81" s="28">
        <v>81.08</v>
      </c>
      <c r="AB81" s="28">
        <v>1.3277000000000001</v>
      </c>
      <c r="AC81" s="12">
        <v>107.649916</v>
      </c>
      <c r="AD81" s="28">
        <v>12.52</v>
      </c>
      <c r="AE81" s="12">
        <v>8.598236102236422</v>
      </c>
      <c r="AF81" s="12">
        <v>4.829519886020206</v>
      </c>
      <c r="AG81" s="12">
        <v>99.640152428172414</v>
      </c>
      <c r="AH81" s="12">
        <v>75.925796150267374</v>
      </c>
    </row>
    <row r="82" spans="1:34" ht="15.75" customHeight="1" x14ac:dyDescent="0.2">
      <c r="A82" s="69" t="s">
        <v>177</v>
      </c>
      <c r="B82" s="59">
        <v>48.936273877185002</v>
      </c>
      <c r="C82" s="12"/>
      <c r="D82" s="84" t="s">
        <v>175</v>
      </c>
      <c r="E82" s="28">
        <v>11</v>
      </c>
      <c r="F82" s="12">
        <v>16</v>
      </c>
      <c r="G82" s="12">
        <v>38.46153846153846</v>
      </c>
      <c r="H82" s="12">
        <v>29.307692307692307</v>
      </c>
      <c r="I82" s="12"/>
      <c r="J82" s="62" t="s">
        <v>177</v>
      </c>
      <c r="K82" s="28">
        <v>16</v>
      </c>
      <c r="L82" s="12">
        <v>64</v>
      </c>
      <c r="M82" s="12">
        <v>18.987341772151893</v>
      </c>
      <c r="N82" s="12">
        <v>14.468354430379742</v>
      </c>
      <c r="O82" s="12"/>
      <c r="P82" s="62" t="s">
        <v>144</v>
      </c>
      <c r="Q82" s="28">
        <v>97.01</v>
      </c>
      <c r="R82" s="28">
        <v>1.3277000000000001</v>
      </c>
      <c r="S82" s="12">
        <v>128.80017700000002</v>
      </c>
      <c r="T82" s="28">
        <v>11.29</v>
      </c>
      <c r="U82" s="12">
        <v>11.408341629760853</v>
      </c>
      <c r="V82" s="12">
        <v>3.6762149329282749</v>
      </c>
      <c r="W82" s="12">
        <v>99.730267105099429</v>
      </c>
      <c r="X82" s="12">
        <v>75.994463534085767</v>
      </c>
      <c r="Y82" s="12"/>
      <c r="Z82" s="62" t="s">
        <v>180</v>
      </c>
      <c r="AA82" s="28">
        <v>56.69</v>
      </c>
      <c r="AB82" s="28">
        <v>1.3277000000000001</v>
      </c>
      <c r="AC82" s="12">
        <v>75.267313000000001</v>
      </c>
      <c r="AD82" s="28">
        <v>7.97</v>
      </c>
      <c r="AE82" s="12">
        <v>9.4438284818067757</v>
      </c>
      <c r="AF82" s="12">
        <v>5.6751122655905597</v>
      </c>
      <c r="AG82" s="12">
        <v>99.577147332070595</v>
      </c>
      <c r="AH82" s="12">
        <v>75.877786267037791</v>
      </c>
    </row>
    <row r="83" spans="1:34" ht="15.75" customHeight="1" x14ac:dyDescent="0.2">
      <c r="A83" s="71" t="s">
        <v>184</v>
      </c>
      <c r="B83" s="59">
        <v>47.893169113452295</v>
      </c>
      <c r="C83" s="12"/>
      <c r="D83" s="62" t="s">
        <v>177</v>
      </c>
      <c r="E83" s="28">
        <v>11</v>
      </c>
      <c r="F83" s="12">
        <v>16</v>
      </c>
      <c r="G83" s="12">
        <v>38.46153846153846</v>
      </c>
      <c r="H83" s="12">
        <v>29.307692307692307</v>
      </c>
      <c r="I83" s="12"/>
      <c r="J83" s="64" t="s">
        <v>157</v>
      </c>
      <c r="K83" s="28">
        <v>15</v>
      </c>
      <c r="L83" s="12">
        <v>65</v>
      </c>
      <c r="M83" s="12">
        <v>17.721518987341767</v>
      </c>
      <c r="N83" s="12">
        <v>13.503797468354426</v>
      </c>
      <c r="O83" s="12"/>
      <c r="P83" s="84" t="s">
        <v>191</v>
      </c>
      <c r="Q83" s="28">
        <v>118.43</v>
      </c>
      <c r="R83" s="28">
        <v>0.97109999999999996</v>
      </c>
      <c r="S83" s="12">
        <v>115.007373</v>
      </c>
      <c r="T83" s="28">
        <v>9.9499999999999993</v>
      </c>
      <c r="U83" s="12">
        <v>11.558529949748745</v>
      </c>
      <c r="V83" s="12">
        <v>3.8264032529161671</v>
      </c>
      <c r="W83" s="12">
        <v>99.719247420159988</v>
      </c>
      <c r="X83" s="12">
        <v>75.986066534161907</v>
      </c>
      <c r="Y83" s="12"/>
      <c r="Z83" s="84" t="s">
        <v>151</v>
      </c>
      <c r="AA83" s="28">
        <v>86.06</v>
      </c>
      <c r="AB83" s="28">
        <v>1</v>
      </c>
      <c r="AC83" s="12">
        <v>86.06</v>
      </c>
      <c r="AD83" s="28">
        <v>8.25</v>
      </c>
      <c r="AE83" s="12">
        <v>10.431515151515152</v>
      </c>
      <c r="AF83" s="12">
        <v>6.6627989352989356</v>
      </c>
      <c r="AG83" s="12">
        <v>99.503554789083083</v>
      </c>
      <c r="AH83" s="12">
        <v>75.821708749281314</v>
      </c>
    </row>
    <row r="84" spans="1:34" ht="15.75" customHeight="1" x14ac:dyDescent="0.2">
      <c r="A84" s="77" t="s">
        <v>147</v>
      </c>
      <c r="B84" s="59">
        <v>46.298976363339975</v>
      </c>
      <c r="C84" s="12"/>
      <c r="D84" s="64" t="s">
        <v>190</v>
      </c>
      <c r="E84" s="28">
        <v>11</v>
      </c>
      <c r="F84" s="12">
        <v>16</v>
      </c>
      <c r="G84" s="12">
        <v>38.46153846153846</v>
      </c>
      <c r="H84" s="12">
        <v>29.307692307692307</v>
      </c>
      <c r="I84" s="12"/>
      <c r="J84" s="62" t="s">
        <v>166</v>
      </c>
      <c r="K84" s="28">
        <v>12</v>
      </c>
      <c r="L84" s="12">
        <v>68</v>
      </c>
      <c r="M84" s="12">
        <v>13.924050632911388</v>
      </c>
      <c r="N84" s="12">
        <v>10.610126582278479</v>
      </c>
      <c r="O84" s="12"/>
      <c r="P84" s="84" t="s">
        <v>193</v>
      </c>
      <c r="Q84" s="28">
        <v>119.64</v>
      </c>
      <c r="R84" s="28">
        <v>0.97109999999999996</v>
      </c>
      <c r="S84" s="12">
        <v>116.18240399999999</v>
      </c>
      <c r="T84" s="28">
        <v>9.9499999999999993</v>
      </c>
      <c r="U84" s="12">
        <v>11.67662351758794</v>
      </c>
      <c r="V84" s="12">
        <v>3.9444968207553615</v>
      </c>
      <c r="W84" s="12">
        <v>99.710582605805115</v>
      </c>
      <c r="X84" s="12">
        <v>75.979463945623493</v>
      </c>
      <c r="Y84" s="12"/>
      <c r="Z84" s="84" t="s">
        <v>175</v>
      </c>
      <c r="AA84" s="28">
        <v>93.42</v>
      </c>
      <c r="AB84" s="28">
        <v>1</v>
      </c>
      <c r="AC84" s="12">
        <v>93.42</v>
      </c>
      <c r="AD84" s="28">
        <v>8.75</v>
      </c>
      <c r="AE84" s="12">
        <v>10.676571428571428</v>
      </c>
      <c r="AF84" s="12">
        <v>6.9078552123552122</v>
      </c>
      <c r="AG84" s="12">
        <v>99.485295643590149</v>
      </c>
      <c r="AH84" s="12">
        <v>75.807795280415689</v>
      </c>
    </row>
    <row r="85" spans="1:34" ht="15.75" customHeight="1" x14ac:dyDescent="0.2">
      <c r="A85" s="77" t="s">
        <v>168</v>
      </c>
      <c r="B85" s="59">
        <v>46.296699510490747</v>
      </c>
      <c r="C85" s="12"/>
      <c r="D85" s="65" t="s">
        <v>148</v>
      </c>
      <c r="E85" s="28">
        <v>10</v>
      </c>
      <c r="F85" s="12">
        <v>17</v>
      </c>
      <c r="G85" s="12">
        <v>34.615384615384613</v>
      </c>
      <c r="H85" s="12">
        <v>26.376923076923077</v>
      </c>
      <c r="I85" s="12"/>
      <c r="J85" s="64" t="s">
        <v>159</v>
      </c>
      <c r="K85" s="28">
        <v>11</v>
      </c>
      <c r="L85" s="12">
        <v>69</v>
      </c>
      <c r="M85" s="12">
        <v>12.658227848101262</v>
      </c>
      <c r="N85" s="12">
        <v>9.6455696202531627</v>
      </c>
      <c r="O85" s="12"/>
      <c r="P85" s="84" t="s">
        <v>152</v>
      </c>
      <c r="Q85" s="28">
        <v>86.07</v>
      </c>
      <c r="R85" s="28">
        <v>1</v>
      </c>
      <c r="S85" s="12">
        <v>86.07</v>
      </c>
      <c r="T85" s="28">
        <v>7.25</v>
      </c>
      <c r="U85" s="12">
        <v>11.871724137931034</v>
      </c>
      <c r="V85" s="12">
        <v>4.1395974410984557</v>
      </c>
      <c r="W85" s="12">
        <v>99.696267595371239</v>
      </c>
      <c r="X85" s="12">
        <v>75.968555907672879</v>
      </c>
      <c r="Y85" s="12"/>
      <c r="Z85" s="62" t="s">
        <v>164</v>
      </c>
      <c r="AA85" s="28">
        <v>56.16</v>
      </c>
      <c r="AB85" s="28">
        <v>1.5636000000000001</v>
      </c>
      <c r="AC85" s="12">
        <v>87.811775999999995</v>
      </c>
      <c r="AD85" s="28">
        <v>7.85</v>
      </c>
      <c r="AE85" s="12">
        <v>11.186213503184714</v>
      </c>
      <c r="AF85" s="12">
        <v>7.4174972869684979</v>
      </c>
      <c r="AG85" s="12">
        <v>99.447322207849339</v>
      </c>
      <c r="AH85" s="12">
        <v>75.778859522381197</v>
      </c>
    </row>
    <row r="86" spans="1:34" ht="15.75" customHeight="1" x14ac:dyDescent="0.2">
      <c r="A86" s="81" t="s">
        <v>175</v>
      </c>
      <c r="B86" s="59">
        <v>46.273646545530553</v>
      </c>
      <c r="C86" s="12"/>
      <c r="D86" s="84" t="s">
        <v>165</v>
      </c>
      <c r="E86" s="28">
        <v>10</v>
      </c>
      <c r="F86" s="12">
        <v>17</v>
      </c>
      <c r="G86" s="12">
        <v>34.615384615384613</v>
      </c>
      <c r="H86" s="12">
        <v>26.376923076923077</v>
      </c>
      <c r="I86" s="12"/>
      <c r="J86" s="65" t="s">
        <v>148</v>
      </c>
      <c r="K86" s="28">
        <v>10</v>
      </c>
      <c r="L86" s="12">
        <v>70</v>
      </c>
      <c r="M86" s="12">
        <v>11.392405063291136</v>
      </c>
      <c r="N86" s="12">
        <v>8.6810126582278464</v>
      </c>
      <c r="O86" s="12"/>
      <c r="P86" s="62" t="s">
        <v>118</v>
      </c>
      <c r="Q86" s="28">
        <v>89.45</v>
      </c>
      <c r="R86" s="28">
        <v>1.3277000000000001</v>
      </c>
      <c r="S86" s="12">
        <v>118.76276500000002</v>
      </c>
      <c r="T86" s="28">
        <v>9.2799999999999994</v>
      </c>
      <c r="U86" s="12">
        <v>12.797711745689657</v>
      </c>
      <c r="V86" s="12">
        <v>5.0655850488570788</v>
      </c>
      <c r="W86" s="12">
        <v>99.628325616286844</v>
      </c>
      <c r="X86" s="12">
        <v>75.916784119610583</v>
      </c>
      <c r="Y86" s="12"/>
      <c r="Z86" s="64" t="s">
        <v>176</v>
      </c>
      <c r="AA86" s="28">
        <v>9400</v>
      </c>
      <c r="AB86" s="28">
        <v>1.0200000000000001E-2</v>
      </c>
      <c r="AC86" s="12">
        <v>95.88000000000001</v>
      </c>
      <c r="AD86" s="28">
        <v>8.39</v>
      </c>
      <c r="AE86" s="12">
        <v>11.427890345649583</v>
      </c>
      <c r="AF86" s="12">
        <v>7.6591741294333673</v>
      </c>
      <c r="AG86" s="12">
        <v>99.429314864059393</v>
      </c>
      <c r="AH86" s="12">
        <v>75.76513792641326</v>
      </c>
    </row>
    <row r="87" spans="1:34" ht="15.75" customHeight="1" x14ac:dyDescent="0.2">
      <c r="A87" s="69" t="s">
        <v>180</v>
      </c>
      <c r="B87" s="59">
        <v>45.956993334159463</v>
      </c>
      <c r="C87" s="12"/>
      <c r="D87" s="79" t="s">
        <v>182</v>
      </c>
      <c r="E87" s="28">
        <v>10</v>
      </c>
      <c r="F87" s="12">
        <v>17</v>
      </c>
      <c r="G87" s="12">
        <v>34.615384615384613</v>
      </c>
      <c r="H87" s="12">
        <v>26.376923076923077</v>
      </c>
      <c r="I87" s="12"/>
      <c r="J87" s="53" t="s">
        <v>153</v>
      </c>
      <c r="K87" s="28">
        <v>10</v>
      </c>
      <c r="L87" s="12">
        <v>70</v>
      </c>
      <c r="M87" s="12">
        <v>11.392405063291136</v>
      </c>
      <c r="N87" s="12">
        <v>8.6810126582278464</v>
      </c>
      <c r="O87" s="12"/>
      <c r="P87" s="62" t="s">
        <v>164</v>
      </c>
      <c r="Q87" s="28">
        <v>64.56</v>
      </c>
      <c r="R87" s="28">
        <v>1.5636000000000001</v>
      </c>
      <c r="S87" s="12">
        <v>100.94601600000001</v>
      </c>
      <c r="T87" s="28">
        <v>7.85</v>
      </c>
      <c r="U87" s="12">
        <v>12.859365095541405</v>
      </c>
      <c r="V87" s="12">
        <v>5.1272383987088261</v>
      </c>
      <c r="W87" s="12">
        <v>99.623801958981915</v>
      </c>
      <c r="X87" s="12">
        <v>75.913337092744214</v>
      </c>
      <c r="Y87" s="12"/>
      <c r="Z87" s="64" t="s">
        <v>190</v>
      </c>
      <c r="AA87" s="28">
        <v>10204.700000000001</v>
      </c>
      <c r="AB87" s="28">
        <v>1.0200000000000001E-2</v>
      </c>
      <c r="AC87" s="12">
        <v>104.08794000000002</v>
      </c>
      <c r="AD87" s="28">
        <v>9.1</v>
      </c>
      <c r="AE87" s="12">
        <v>11.438235164835167</v>
      </c>
      <c r="AF87" s="12">
        <v>7.6695189486189506</v>
      </c>
      <c r="AG87" s="12">
        <v>99.428544071485234</v>
      </c>
      <c r="AH87" s="12">
        <v>75.764550582471756</v>
      </c>
    </row>
    <row r="88" spans="1:34" ht="15.75" customHeight="1" x14ac:dyDescent="0.2">
      <c r="A88" s="71" t="s">
        <v>185</v>
      </c>
      <c r="B88" s="59">
        <v>45.786881434373726</v>
      </c>
      <c r="C88" s="12"/>
      <c r="D88" s="62" t="s">
        <v>180</v>
      </c>
      <c r="E88" s="28">
        <v>9</v>
      </c>
      <c r="F88" s="12">
        <v>18</v>
      </c>
      <c r="G88" s="12">
        <v>30.769230769230774</v>
      </c>
      <c r="H88" s="12">
        <v>23.446153846153848</v>
      </c>
      <c r="I88" s="12"/>
      <c r="J88" s="79" t="s">
        <v>163</v>
      </c>
      <c r="K88" s="28">
        <v>10</v>
      </c>
      <c r="L88" s="12">
        <v>70</v>
      </c>
      <c r="M88" s="12">
        <v>11.392405063291136</v>
      </c>
      <c r="N88" s="12">
        <v>8.6810126582278464</v>
      </c>
      <c r="O88" s="12"/>
      <c r="P88" s="62" t="s">
        <v>180</v>
      </c>
      <c r="Q88" s="28">
        <v>86.89</v>
      </c>
      <c r="R88" s="28">
        <v>1.3277000000000001</v>
      </c>
      <c r="S88" s="12">
        <v>115.36385300000001</v>
      </c>
      <c r="T88" s="28">
        <v>7.97</v>
      </c>
      <c r="U88" s="12">
        <v>14.47476198243413</v>
      </c>
      <c r="V88" s="12">
        <v>6.7426352856015512</v>
      </c>
      <c r="W88" s="12">
        <v>99.50527633230756</v>
      </c>
      <c r="X88" s="12">
        <v>75.823020565218357</v>
      </c>
      <c r="Y88" s="12"/>
      <c r="Z88" s="84" t="s">
        <v>195</v>
      </c>
      <c r="AA88" s="28">
        <v>102.71</v>
      </c>
      <c r="AB88" s="28">
        <v>1</v>
      </c>
      <c r="AC88" s="12">
        <v>102.71</v>
      </c>
      <c r="AD88" s="28">
        <v>8.25</v>
      </c>
      <c r="AE88" s="12">
        <v>12.449696969696969</v>
      </c>
      <c r="AF88" s="12">
        <v>8.6809807534807533</v>
      </c>
      <c r="AG88" s="12">
        <v>99.353180042955302</v>
      </c>
      <c r="AH88" s="12">
        <v>75.707123192731942</v>
      </c>
    </row>
    <row r="89" spans="1:34" ht="15.75" customHeight="1" x14ac:dyDescent="0.2">
      <c r="A89" s="81" t="s">
        <v>165</v>
      </c>
      <c r="B89" s="59">
        <v>44.884020577649615</v>
      </c>
      <c r="C89" s="12"/>
      <c r="D89" s="53" t="s">
        <v>173</v>
      </c>
      <c r="E89" s="28" t="s">
        <v>235</v>
      </c>
      <c r="F89" s="12" t="s">
        <v>235</v>
      </c>
      <c r="G89" s="12" t="s">
        <v>235</v>
      </c>
      <c r="H89" s="91">
        <v>22.508307692307692</v>
      </c>
      <c r="I89" s="12"/>
      <c r="J89" s="84" t="s">
        <v>170</v>
      </c>
      <c r="K89" s="28">
        <v>10</v>
      </c>
      <c r="L89" s="12">
        <v>70</v>
      </c>
      <c r="M89" s="12">
        <v>11.392405063291136</v>
      </c>
      <c r="N89" s="12">
        <v>8.6810126582278464</v>
      </c>
      <c r="O89" s="12"/>
      <c r="P89" s="62" t="s">
        <v>166</v>
      </c>
      <c r="Q89" s="28">
        <v>70.790000000000006</v>
      </c>
      <c r="R89" s="28">
        <v>1.3277000000000001</v>
      </c>
      <c r="S89" s="12">
        <v>93.987883000000011</v>
      </c>
      <c r="T89" s="28">
        <v>6.24</v>
      </c>
      <c r="U89" s="12">
        <v>15.062160737179488</v>
      </c>
      <c r="V89" s="12">
        <v>7.3300340403469093</v>
      </c>
      <c r="W89" s="12">
        <v>99.462177446777417</v>
      </c>
      <c r="X89" s="12">
        <v>75.790179214444393</v>
      </c>
      <c r="Y89" s="12"/>
      <c r="Z89" s="65" t="s">
        <v>189</v>
      </c>
      <c r="AA89" s="28">
        <v>306.43</v>
      </c>
      <c r="AB89" s="28">
        <v>0.27729999999999999</v>
      </c>
      <c r="AC89" s="12">
        <v>84.973039</v>
      </c>
      <c r="AD89" s="28">
        <v>6.41</v>
      </c>
      <c r="AE89" s="12">
        <v>13.256324336973478</v>
      </c>
      <c r="AF89" s="12">
        <v>9.4876081207572618</v>
      </c>
      <c r="AG89" s="12">
        <v>99.293078230283541</v>
      </c>
      <c r="AH89" s="12">
        <v>75.661325611476059</v>
      </c>
    </row>
    <row r="90" spans="1:34" ht="15.75" customHeight="1" x14ac:dyDescent="0.2">
      <c r="A90" s="81" t="s">
        <v>191</v>
      </c>
      <c r="B90" s="59">
        <v>44.837895619453775</v>
      </c>
      <c r="C90" s="12"/>
      <c r="D90" s="53" t="s">
        <v>160</v>
      </c>
      <c r="E90" s="28">
        <v>8</v>
      </c>
      <c r="F90" s="12">
        <v>19</v>
      </c>
      <c r="G90" s="12">
        <v>26.92307692307692</v>
      </c>
      <c r="H90" s="12">
        <v>20.515384615384612</v>
      </c>
      <c r="I90" s="12"/>
      <c r="J90" s="62" t="s">
        <v>180</v>
      </c>
      <c r="K90" s="28">
        <v>10</v>
      </c>
      <c r="L90" s="12">
        <v>70</v>
      </c>
      <c r="M90" s="12">
        <v>11.392405063291136</v>
      </c>
      <c r="N90" s="12">
        <v>8.6810126582278464</v>
      </c>
      <c r="O90" s="12"/>
      <c r="P90" s="71" t="s">
        <v>244</v>
      </c>
      <c r="Q90" s="28">
        <v>929.6</v>
      </c>
      <c r="R90" s="28">
        <v>9.9000000000000008E-3</v>
      </c>
      <c r="S90" s="12">
        <v>9.2030400000000014</v>
      </c>
      <c r="T90" s="28">
        <v>0.52</v>
      </c>
      <c r="U90" s="12">
        <v>17.698153846153847</v>
      </c>
      <c r="V90" s="12">
        <v>9.9660271493212687</v>
      </c>
      <c r="W90" s="12">
        <v>99.268768175232125</v>
      </c>
      <c r="X90" s="12">
        <v>75.642801349526877</v>
      </c>
      <c r="Y90" s="12"/>
      <c r="Z90" s="62" t="s">
        <v>166</v>
      </c>
      <c r="AA90" s="28">
        <v>66.36</v>
      </c>
      <c r="AB90" s="28">
        <v>1.3277000000000001</v>
      </c>
      <c r="AC90" s="12">
        <v>88.106172000000001</v>
      </c>
      <c r="AD90" s="28">
        <v>6.24</v>
      </c>
      <c r="AE90" s="12">
        <v>14.119578846153846</v>
      </c>
      <c r="AF90" s="12">
        <v>10.35086262993763</v>
      </c>
      <c r="AG90" s="12">
        <v>99.228757128739488</v>
      </c>
      <c r="AH90" s="12">
        <v>75.612312932099485</v>
      </c>
    </row>
    <row r="91" spans="1:34" ht="15.75" customHeight="1" x14ac:dyDescent="0.2">
      <c r="A91" s="71" t="s">
        <v>176</v>
      </c>
      <c r="B91" s="59">
        <v>44.798018588447206</v>
      </c>
      <c r="C91" s="12"/>
      <c r="D91" s="64" t="s">
        <v>176</v>
      </c>
      <c r="E91" s="28">
        <v>8</v>
      </c>
      <c r="F91" s="12">
        <v>19</v>
      </c>
      <c r="G91" s="12">
        <v>26.92307692307692</v>
      </c>
      <c r="H91" s="12">
        <v>20.515384615384612</v>
      </c>
      <c r="I91" s="12"/>
      <c r="J91" s="64" t="s">
        <v>142</v>
      </c>
      <c r="K91" s="28" t="s">
        <v>261</v>
      </c>
      <c r="L91" s="12" t="s">
        <v>235</v>
      </c>
      <c r="M91" s="12" t="s">
        <v>235</v>
      </c>
      <c r="N91" s="74">
        <v>7.9575949367088601</v>
      </c>
      <c r="O91" s="12"/>
      <c r="P91" s="65" t="s">
        <v>189</v>
      </c>
      <c r="Q91" s="28">
        <v>478.85</v>
      </c>
      <c r="R91" s="28">
        <v>0.27729999999999999</v>
      </c>
      <c r="S91" s="12">
        <v>132.78510500000002</v>
      </c>
      <c r="T91" s="28">
        <v>6.41</v>
      </c>
      <c r="U91" s="12">
        <v>20.715304992199691</v>
      </c>
      <c r="V91" s="12">
        <v>12.983178295367113</v>
      </c>
      <c r="W91" s="12">
        <v>99.047392404820556</v>
      </c>
      <c r="X91" s="12">
        <v>75.474113012473268</v>
      </c>
      <c r="Y91" s="12"/>
      <c r="Z91" s="64" t="s">
        <v>184</v>
      </c>
      <c r="AA91" s="28">
        <v>83126.7</v>
      </c>
      <c r="AB91" s="28">
        <v>8.9999999999999998E-4</v>
      </c>
      <c r="AC91" s="12">
        <v>74.814029999999988</v>
      </c>
      <c r="AD91" s="28">
        <v>4.46</v>
      </c>
      <c r="AE91" s="12">
        <v>16.774446188340804</v>
      </c>
      <c r="AF91" s="12">
        <v>13.005729972124588</v>
      </c>
      <c r="AG91" s="12">
        <v>99.030942938269803</v>
      </c>
      <c r="AH91" s="12">
        <v>75.461578518961588</v>
      </c>
    </row>
    <row r="92" spans="1:34" ht="15.75" customHeight="1" x14ac:dyDescent="0.2">
      <c r="A92" s="73" t="s">
        <v>143</v>
      </c>
      <c r="B92" s="59">
        <v>44.327626182878845</v>
      </c>
      <c r="C92" s="12"/>
      <c r="D92" s="84" t="s">
        <v>181</v>
      </c>
      <c r="E92" s="28">
        <v>8</v>
      </c>
      <c r="F92" s="12">
        <v>19</v>
      </c>
      <c r="G92" s="12">
        <v>26.92307692307692</v>
      </c>
      <c r="H92" s="12">
        <v>20.515384615384612</v>
      </c>
      <c r="I92" s="12"/>
      <c r="J92" s="79" t="s">
        <v>149</v>
      </c>
      <c r="K92" s="28">
        <v>9</v>
      </c>
      <c r="L92" s="12">
        <v>71</v>
      </c>
      <c r="M92" s="12">
        <v>10.12658227848101</v>
      </c>
      <c r="N92" s="12">
        <v>7.7164556962025292</v>
      </c>
      <c r="O92" s="12"/>
      <c r="P92" s="64" t="s">
        <v>184</v>
      </c>
      <c r="Q92" s="28">
        <v>107965</v>
      </c>
      <c r="R92" s="28">
        <v>8.9999999999999998E-4</v>
      </c>
      <c r="S92" s="12">
        <v>97.168499999999995</v>
      </c>
      <c r="T92" s="28">
        <v>4.46</v>
      </c>
      <c r="U92" s="12">
        <v>21.786659192825113</v>
      </c>
      <c r="V92" s="12">
        <v>14.054532495992534</v>
      </c>
      <c r="W92" s="12">
        <v>98.968784522726907</v>
      </c>
      <c r="X92" s="12">
        <v>75.414213806317903</v>
      </c>
      <c r="Y92" s="12"/>
      <c r="Z92" s="64" t="s">
        <v>157</v>
      </c>
      <c r="AA92" s="28">
        <v>562.71</v>
      </c>
      <c r="AB92" s="28">
        <v>0.12889999999999999</v>
      </c>
      <c r="AC92" s="12">
        <v>72.533318999999992</v>
      </c>
      <c r="AD92" s="28">
        <v>3.87</v>
      </c>
      <c r="AE92" s="12">
        <v>18.742459689922477</v>
      </c>
      <c r="AF92" s="12">
        <v>14.973743473706261</v>
      </c>
      <c r="AG92" s="12">
        <v>98.884306233880608</v>
      </c>
      <c r="AH92" s="12">
        <v>75.349841350217019</v>
      </c>
    </row>
    <row r="93" spans="1:34" ht="15.75" customHeight="1" x14ac:dyDescent="0.2">
      <c r="A93" s="73" t="s">
        <v>148</v>
      </c>
      <c r="B93" s="59">
        <v>44.308107836692471</v>
      </c>
      <c r="C93" s="12"/>
      <c r="D93" s="84" t="s">
        <v>191</v>
      </c>
      <c r="E93" s="28">
        <v>8</v>
      </c>
      <c r="F93" s="12">
        <v>19</v>
      </c>
      <c r="G93" s="12">
        <v>26.92307692307692</v>
      </c>
      <c r="H93" s="12">
        <v>20.515384615384612</v>
      </c>
      <c r="I93" s="12"/>
      <c r="J93" s="84" t="s">
        <v>151</v>
      </c>
      <c r="K93" s="28">
        <v>9</v>
      </c>
      <c r="L93" s="12">
        <v>71</v>
      </c>
      <c r="M93" s="12">
        <v>10.12658227848101</v>
      </c>
      <c r="N93" s="12">
        <v>7.7164556962025292</v>
      </c>
      <c r="O93" s="12"/>
      <c r="P93" s="64" t="s">
        <v>157</v>
      </c>
      <c r="Q93" s="28">
        <v>731.03</v>
      </c>
      <c r="R93" s="28">
        <v>0.12889999999999999</v>
      </c>
      <c r="S93" s="12">
        <v>94.229766999999981</v>
      </c>
      <c r="T93" s="28">
        <v>3.87</v>
      </c>
      <c r="U93" s="12">
        <v>24.348777002583972</v>
      </c>
      <c r="V93" s="12">
        <v>16.616650305751392</v>
      </c>
      <c r="W93" s="12">
        <v>98.780795662850295</v>
      </c>
      <c r="X93" s="12">
        <v>75.270966295091924</v>
      </c>
      <c r="Y93" s="12"/>
      <c r="Z93" s="62" t="s">
        <v>194</v>
      </c>
      <c r="AA93" s="28">
        <v>176.11</v>
      </c>
      <c r="AB93" s="28">
        <v>0.31690000000000002</v>
      </c>
      <c r="AC93" s="12">
        <v>55.809259000000004</v>
      </c>
      <c r="AD93" s="28">
        <v>2.66</v>
      </c>
      <c r="AE93" s="12">
        <v>20.980924436090227</v>
      </c>
      <c r="AF93" s="12">
        <v>17.212208219874011</v>
      </c>
      <c r="AG93" s="12">
        <v>98.717518204730595</v>
      </c>
      <c r="AH93" s="12">
        <v>75.222748872004715</v>
      </c>
    </row>
    <row r="94" spans="1:34" ht="15.75" customHeight="1" x14ac:dyDescent="0.2">
      <c r="A94" s="81" t="s">
        <v>151</v>
      </c>
      <c r="B94" s="59">
        <v>44.287830849128312</v>
      </c>
      <c r="C94" s="12"/>
      <c r="D94" s="79" t="s">
        <v>147</v>
      </c>
      <c r="E94" s="28">
        <v>7</v>
      </c>
      <c r="F94" s="12">
        <v>20</v>
      </c>
      <c r="G94" s="12">
        <v>23.07692307692308</v>
      </c>
      <c r="H94" s="12">
        <v>17.584615384615386</v>
      </c>
      <c r="I94" s="12"/>
      <c r="J94" s="53" t="s">
        <v>156</v>
      </c>
      <c r="K94" s="28">
        <v>9</v>
      </c>
      <c r="L94" s="12">
        <v>71</v>
      </c>
      <c r="M94" s="12">
        <v>10.12658227848101</v>
      </c>
      <c r="N94" s="12">
        <v>7.7164556962025292</v>
      </c>
      <c r="O94" s="12"/>
      <c r="P94" s="79" t="s">
        <v>182</v>
      </c>
      <c r="Q94" s="28">
        <v>34884.6</v>
      </c>
      <c r="R94" s="28">
        <v>2E-3</v>
      </c>
      <c r="S94" s="12">
        <v>69.769199999999998</v>
      </c>
      <c r="T94" s="28">
        <v>2.5299999999999998</v>
      </c>
      <c r="U94" s="12">
        <v>27.576758893280633</v>
      </c>
      <c r="V94" s="12">
        <v>19.844632196448053</v>
      </c>
      <c r="W94" s="12">
        <v>98.543950724251815</v>
      </c>
      <c r="X94" s="12">
        <v>75.090490451879887</v>
      </c>
      <c r="Y94" s="12"/>
      <c r="Z94" s="64" t="s">
        <v>185</v>
      </c>
      <c r="AA94" s="28">
        <v>361.06</v>
      </c>
      <c r="AB94" s="28">
        <v>0.1615</v>
      </c>
      <c r="AC94" s="12">
        <v>58.311190000000003</v>
      </c>
      <c r="AD94" s="28">
        <v>2.75</v>
      </c>
      <c r="AE94" s="12">
        <v>21.204069090909091</v>
      </c>
      <c r="AF94" s="12">
        <v>17.435352874692875</v>
      </c>
      <c r="AG94" s="12">
        <v>98.70089169441529</v>
      </c>
      <c r="AH94" s="12">
        <v>75.210079471144454</v>
      </c>
    </row>
    <row r="95" spans="1:34" ht="15.75" customHeight="1" x14ac:dyDescent="0.2">
      <c r="A95" s="81" t="s">
        <v>181</v>
      </c>
      <c r="B95" s="59">
        <v>44.167679339941976</v>
      </c>
      <c r="C95" s="12"/>
      <c r="D95" s="84" t="s">
        <v>151</v>
      </c>
      <c r="E95" s="28">
        <v>7</v>
      </c>
      <c r="F95" s="12">
        <v>20</v>
      </c>
      <c r="G95" s="12">
        <v>23.07692307692308</v>
      </c>
      <c r="H95" s="12">
        <v>17.584615384615386</v>
      </c>
      <c r="I95" s="12"/>
      <c r="J95" s="62" t="s">
        <v>194</v>
      </c>
      <c r="K95" s="28">
        <v>9</v>
      </c>
      <c r="L95" s="12">
        <v>71</v>
      </c>
      <c r="M95" s="12">
        <v>10.12658227848101</v>
      </c>
      <c r="N95" s="12">
        <v>7.7164556962025292</v>
      </c>
      <c r="O95" s="12"/>
      <c r="P95" s="64" t="s">
        <v>186</v>
      </c>
      <c r="Q95" s="28">
        <v>152.12</v>
      </c>
      <c r="R95" s="28">
        <v>0.79949999999999999</v>
      </c>
      <c r="S95" s="12">
        <v>121.61994</v>
      </c>
      <c r="T95" s="28">
        <v>4</v>
      </c>
      <c r="U95" s="12">
        <v>30.404985</v>
      </c>
      <c r="V95" s="12">
        <v>22.672858303167423</v>
      </c>
      <c r="W95" s="12">
        <v>98.336436846767199</v>
      </c>
      <c r="X95" s="12">
        <v>74.932364877236608</v>
      </c>
      <c r="Y95" s="12"/>
      <c r="Z95" s="79" t="s">
        <v>182</v>
      </c>
      <c r="AA95" s="28">
        <v>30590</v>
      </c>
      <c r="AB95" s="28">
        <v>2E-3</v>
      </c>
      <c r="AC95" s="12">
        <v>61.18</v>
      </c>
      <c r="AD95" s="28">
        <v>2.5299999999999998</v>
      </c>
      <c r="AE95" s="12">
        <v>24.181818181818183</v>
      </c>
      <c r="AF95" s="12">
        <v>20.413101965601967</v>
      </c>
      <c r="AG95" s="12">
        <v>98.479019581831764</v>
      </c>
      <c r="AH95" s="12">
        <v>75.041012921355801</v>
      </c>
    </row>
    <row r="96" spans="1:34" ht="15.75" customHeight="1" x14ac:dyDescent="0.2">
      <c r="A96" s="71" t="s">
        <v>157</v>
      </c>
      <c r="B96" s="59">
        <v>44.108458970723532</v>
      </c>
      <c r="C96" s="12"/>
      <c r="D96" s="53" t="s">
        <v>156</v>
      </c>
      <c r="E96" s="28">
        <v>7</v>
      </c>
      <c r="F96" s="12">
        <v>20</v>
      </c>
      <c r="G96" s="12">
        <v>23.07692307692308</v>
      </c>
      <c r="H96" s="12">
        <v>17.584615384615386</v>
      </c>
      <c r="I96" s="12"/>
      <c r="J96" s="64" t="s">
        <v>176</v>
      </c>
      <c r="K96" s="28">
        <v>8</v>
      </c>
      <c r="L96" s="12">
        <v>72</v>
      </c>
      <c r="M96" s="12">
        <v>8.8607594936708836</v>
      </c>
      <c r="N96" s="12">
        <v>6.751898734177213</v>
      </c>
      <c r="O96" s="12"/>
      <c r="P96" s="62" t="s">
        <v>194</v>
      </c>
      <c r="Q96" s="28">
        <v>271.83</v>
      </c>
      <c r="R96" s="28">
        <v>0.31690000000000002</v>
      </c>
      <c r="S96" s="12">
        <v>86.142927</v>
      </c>
      <c r="T96" s="28">
        <v>2.66</v>
      </c>
      <c r="U96" s="12">
        <v>32.384559022556388</v>
      </c>
      <c r="V96" s="12">
        <v>24.652432325723808</v>
      </c>
      <c r="W96" s="12">
        <v>98.191190651559367</v>
      </c>
      <c r="X96" s="12">
        <v>74.821687276488234</v>
      </c>
      <c r="Y96" s="12"/>
      <c r="Z96" s="64" t="s">
        <v>186</v>
      </c>
      <c r="AA96" s="28">
        <v>130.22999999999999</v>
      </c>
      <c r="AB96" s="28">
        <v>0.79949999999999999</v>
      </c>
      <c r="AC96" s="12">
        <v>104.11888499999999</v>
      </c>
      <c r="AD96" s="28">
        <v>4</v>
      </c>
      <c r="AE96" s="12">
        <v>26.029721249999998</v>
      </c>
      <c r="AF96" s="12">
        <v>22.261005033783782</v>
      </c>
      <c r="AG96" s="12">
        <v>98.341332306957341</v>
      </c>
      <c r="AH96" s="12">
        <v>74.936095217901496</v>
      </c>
    </row>
    <row r="97" spans="1:34" ht="15.75" customHeight="1" x14ac:dyDescent="0.2">
      <c r="A97" s="81" t="s">
        <v>170</v>
      </c>
      <c r="B97" s="59">
        <v>43.867720787960408</v>
      </c>
      <c r="C97" s="12"/>
      <c r="D97" s="84" t="s">
        <v>195</v>
      </c>
      <c r="E97" s="28">
        <v>7</v>
      </c>
      <c r="F97" s="12">
        <v>20</v>
      </c>
      <c r="G97" s="12">
        <v>23.07692307692308</v>
      </c>
      <c r="H97" s="12">
        <v>17.584615384615386</v>
      </c>
      <c r="I97" s="12"/>
      <c r="J97" s="84" t="s">
        <v>191</v>
      </c>
      <c r="K97" s="28">
        <v>8</v>
      </c>
      <c r="L97" s="12">
        <v>72</v>
      </c>
      <c r="M97" s="12">
        <v>8.8607594936708836</v>
      </c>
      <c r="N97" s="12">
        <v>6.751898734177213</v>
      </c>
      <c r="O97" s="12"/>
      <c r="P97" s="62" t="s">
        <v>158</v>
      </c>
      <c r="Q97" s="28">
        <v>168.9</v>
      </c>
      <c r="R97" s="28">
        <v>0.52529999999999999</v>
      </c>
      <c r="S97" s="12">
        <v>88.723169999999996</v>
      </c>
      <c r="T97" s="28">
        <v>2.4700000000000002</v>
      </c>
      <c r="U97" s="12">
        <v>35.920311740890682</v>
      </c>
      <c r="V97" s="12">
        <v>28.188185044058102</v>
      </c>
      <c r="W97" s="12">
        <v>97.931763813420389</v>
      </c>
      <c r="X97" s="12">
        <v>74.624004025826338</v>
      </c>
      <c r="Y97" s="12"/>
      <c r="Z97" s="71" t="s">
        <v>244</v>
      </c>
      <c r="AA97" s="28">
        <v>1462.86</v>
      </c>
      <c r="AB97" s="28">
        <v>9.9000000000000008E-3</v>
      </c>
      <c r="AC97" s="12">
        <v>14.482314000000001</v>
      </c>
      <c r="AD97" s="28">
        <v>0.52</v>
      </c>
      <c r="AE97" s="12">
        <v>27.850603846153845</v>
      </c>
      <c r="AF97" s="12">
        <v>24.081887629937629</v>
      </c>
      <c r="AG97" s="12">
        <v>98.205658327706146</v>
      </c>
      <c r="AH97" s="12">
        <v>74.832711645712081</v>
      </c>
    </row>
    <row r="98" spans="1:34" ht="15.75" customHeight="1" x14ac:dyDescent="0.2">
      <c r="A98" s="33" t="s">
        <v>160</v>
      </c>
      <c r="B98" s="59">
        <v>43.54853782458153</v>
      </c>
      <c r="C98" s="12"/>
      <c r="D98" s="62" t="s">
        <v>144</v>
      </c>
      <c r="E98" s="28">
        <v>6</v>
      </c>
      <c r="F98" s="12">
        <v>21</v>
      </c>
      <c r="G98" s="12">
        <v>19.230769230769226</v>
      </c>
      <c r="H98" s="12">
        <v>14.653846153846152</v>
      </c>
      <c r="I98" s="12"/>
      <c r="J98" s="84" t="s">
        <v>154</v>
      </c>
      <c r="K98" s="28">
        <v>7</v>
      </c>
      <c r="L98" s="12">
        <v>73</v>
      </c>
      <c r="M98" s="12">
        <v>7.5949367088607573</v>
      </c>
      <c r="N98" s="12">
        <v>5.7873417721518976</v>
      </c>
      <c r="O98" s="12"/>
      <c r="P98" s="64" t="s">
        <v>185</v>
      </c>
      <c r="Q98" s="28">
        <v>792.69</v>
      </c>
      <c r="R98" s="28">
        <v>0.1615</v>
      </c>
      <c r="S98" s="12">
        <v>128.01943500000002</v>
      </c>
      <c r="T98" s="28">
        <v>2.75</v>
      </c>
      <c r="U98" s="12">
        <v>46.552521818181823</v>
      </c>
      <c r="V98" s="12">
        <v>38.820395121349243</v>
      </c>
      <c r="W98" s="12">
        <v>97.15165251534286</v>
      </c>
      <c r="X98" s="12">
        <v>74.029559216691254</v>
      </c>
      <c r="Y98" s="12"/>
      <c r="Z98" s="53" t="s">
        <v>160</v>
      </c>
      <c r="AA98" s="28">
        <v>387.17</v>
      </c>
      <c r="AB98" s="28">
        <v>0.1038</v>
      </c>
      <c r="AC98" s="12">
        <v>40.188245999999999</v>
      </c>
      <c r="AD98" s="28">
        <v>1.38</v>
      </c>
      <c r="AE98" s="12">
        <v>29.121917391304351</v>
      </c>
      <c r="AF98" s="12">
        <v>25.353201175088135</v>
      </c>
      <c r="AG98" s="12">
        <v>98.110932743579625</v>
      </c>
      <c r="AH98" s="12">
        <v>74.760530750607671</v>
      </c>
    </row>
    <row r="99" spans="1:34" ht="15.75" customHeight="1" x14ac:dyDescent="0.2">
      <c r="A99" s="69" t="s">
        <v>166</v>
      </c>
      <c r="B99" s="59">
        <v>43.433923912974819</v>
      </c>
      <c r="C99" s="12"/>
      <c r="D99" s="84" t="s">
        <v>152</v>
      </c>
      <c r="E99" s="28">
        <v>6</v>
      </c>
      <c r="F99" s="12">
        <v>21</v>
      </c>
      <c r="G99" s="12">
        <v>19.230769230769226</v>
      </c>
      <c r="H99" s="12">
        <v>14.653846153846152</v>
      </c>
      <c r="I99" s="12"/>
      <c r="J99" s="53" t="s">
        <v>160</v>
      </c>
      <c r="K99" s="28">
        <v>7</v>
      </c>
      <c r="L99" s="12">
        <v>73</v>
      </c>
      <c r="M99" s="12">
        <v>7.5949367088607573</v>
      </c>
      <c r="N99" s="12">
        <v>5.7873417721518976</v>
      </c>
      <c r="O99" s="12"/>
      <c r="P99" s="79" t="s">
        <v>145</v>
      </c>
      <c r="Q99" s="28">
        <v>178493</v>
      </c>
      <c r="R99" s="28">
        <v>5.0000000000000001E-4</v>
      </c>
      <c r="S99" s="12">
        <v>89.246499999999997</v>
      </c>
      <c r="T99" s="28">
        <v>1.72</v>
      </c>
      <c r="U99" s="12">
        <v>51.887500000000003</v>
      </c>
      <c r="V99" s="12">
        <v>44.155373303167423</v>
      </c>
      <c r="W99" s="12">
        <v>96.760212097557783</v>
      </c>
      <c r="X99" s="12">
        <v>73.731281618339025</v>
      </c>
      <c r="Y99" s="12"/>
      <c r="Z99" s="79" t="s">
        <v>179</v>
      </c>
      <c r="AA99" s="28">
        <v>156.38999999999999</v>
      </c>
      <c r="AB99" s="28">
        <v>0.46410000000000001</v>
      </c>
      <c r="AC99" s="12">
        <v>72.580598999999992</v>
      </c>
      <c r="AD99" s="28">
        <v>2.31</v>
      </c>
      <c r="AE99" s="12">
        <v>31.420172727272725</v>
      </c>
      <c r="AF99" s="12">
        <v>27.651456511056509</v>
      </c>
      <c r="AG99" s="12">
        <v>97.939689717024962</v>
      </c>
      <c r="AH99" s="12">
        <v>74.630043564373025</v>
      </c>
    </row>
    <row r="100" spans="1:34" ht="15.75" customHeight="1" x14ac:dyDescent="0.2">
      <c r="A100" s="33" t="s">
        <v>156</v>
      </c>
      <c r="B100" s="59">
        <v>43.391315352954749</v>
      </c>
      <c r="C100" s="12"/>
      <c r="D100" s="71" t="s">
        <v>244</v>
      </c>
      <c r="E100" s="28">
        <v>6</v>
      </c>
      <c r="F100" s="12">
        <v>21</v>
      </c>
      <c r="G100" s="12">
        <v>19.230769230769226</v>
      </c>
      <c r="H100" s="12">
        <v>14.653846153846152</v>
      </c>
      <c r="I100" s="12"/>
      <c r="J100" s="64" t="s">
        <v>172</v>
      </c>
      <c r="K100" s="28">
        <v>7</v>
      </c>
      <c r="L100" s="12">
        <v>73</v>
      </c>
      <c r="M100" s="12">
        <v>7.5949367088607573</v>
      </c>
      <c r="N100" s="12">
        <v>5.7873417721518976</v>
      </c>
      <c r="O100" s="12"/>
      <c r="P100" s="79" t="s">
        <v>178</v>
      </c>
      <c r="Q100" s="28">
        <v>111.95</v>
      </c>
      <c r="R100" s="28">
        <v>1</v>
      </c>
      <c r="S100" s="12">
        <v>111.95</v>
      </c>
      <c r="T100" s="28">
        <v>2.13</v>
      </c>
      <c r="U100" s="12">
        <v>52.558685446009392</v>
      </c>
      <c r="V100" s="12">
        <v>44.826558749176812</v>
      </c>
      <c r="W100" s="12">
        <v>96.710965577245375</v>
      </c>
      <c r="X100" s="12">
        <v>73.693755769860971</v>
      </c>
      <c r="Y100" s="12"/>
      <c r="Z100" s="79" t="s">
        <v>147</v>
      </c>
      <c r="AA100" s="28">
        <v>598.83000000000004</v>
      </c>
      <c r="AB100" s="28">
        <v>0.1832</v>
      </c>
      <c r="AC100" s="12">
        <v>109.705656</v>
      </c>
      <c r="AD100" s="28">
        <v>3.44</v>
      </c>
      <c r="AE100" s="12">
        <v>31.891179069767443</v>
      </c>
      <c r="AF100" s="12">
        <v>28.122462853551227</v>
      </c>
      <c r="AG100" s="12">
        <v>97.904595030045272</v>
      </c>
      <c r="AH100" s="12">
        <v>74.603301412894496</v>
      </c>
    </row>
    <row r="101" spans="1:34" ht="15.75" customHeight="1" x14ac:dyDescent="0.2">
      <c r="A101" s="33" t="s">
        <v>173</v>
      </c>
      <c r="B101" s="59">
        <v>43.178173845219021</v>
      </c>
      <c r="C101" s="12"/>
      <c r="D101" s="84" t="s">
        <v>170</v>
      </c>
      <c r="E101" s="28">
        <v>6</v>
      </c>
      <c r="F101" s="12">
        <v>21</v>
      </c>
      <c r="G101" s="12">
        <v>19.230769230769226</v>
      </c>
      <c r="H101" s="12">
        <v>14.653846153846152</v>
      </c>
      <c r="I101" s="12"/>
      <c r="J101" s="53" t="s">
        <v>173</v>
      </c>
      <c r="K101" s="28">
        <v>7</v>
      </c>
      <c r="L101" s="12">
        <v>73</v>
      </c>
      <c r="M101" s="12">
        <v>7.5949367088607573</v>
      </c>
      <c r="N101" s="12">
        <v>5.7873417721518976</v>
      </c>
      <c r="O101" s="12"/>
      <c r="P101" s="53" t="s">
        <v>156</v>
      </c>
      <c r="Q101" s="28">
        <v>701.38</v>
      </c>
      <c r="R101" s="28">
        <v>0.1038</v>
      </c>
      <c r="S101" s="12">
        <v>72.803244000000007</v>
      </c>
      <c r="T101" s="28">
        <v>1.38</v>
      </c>
      <c r="U101" s="12">
        <v>52.755973913043491</v>
      </c>
      <c r="V101" s="12">
        <v>45.02384721621091</v>
      </c>
      <c r="W101" s="12">
        <v>96.696490039140414</v>
      </c>
      <c r="X101" s="12">
        <v>73.682725409824997</v>
      </c>
      <c r="Y101" s="12"/>
      <c r="Z101" s="53" t="s">
        <v>156</v>
      </c>
      <c r="AA101" s="28">
        <v>429.1</v>
      </c>
      <c r="AB101" s="28">
        <v>0.1038</v>
      </c>
      <c r="AC101" s="12">
        <v>44.540580000000006</v>
      </c>
      <c r="AD101" s="28">
        <v>1.38</v>
      </c>
      <c r="AE101" s="12">
        <v>32.275782608695657</v>
      </c>
      <c r="AF101" s="12">
        <v>28.507066392479441</v>
      </c>
      <c r="AG101" s="12">
        <v>97.875938216766528</v>
      </c>
      <c r="AH101" s="12">
        <v>74.581464921176092</v>
      </c>
    </row>
    <row r="102" spans="1:34" ht="15.75" customHeight="1" x14ac:dyDescent="0.2">
      <c r="A102" s="69" t="s">
        <v>144</v>
      </c>
      <c r="B102" s="59">
        <v>42.914914242535481</v>
      </c>
      <c r="C102" s="12"/>
      <c r="D102" s="64" t="s">
        <v>172</v>
      </c>
      <c r="E102" s="28">
        <v>6</v>
      </c>
      <c r="F102" s="12">
        <v>21</v>
      </c>
      <c r="G102" s="12">
        <v>19.230769230769226</v>
      </c>
      <c r="H102" s="12">
        <v>14.653846153846152</v>
      </c>
      <c r="I102" s="12"/>
      <c r="J102" s="62" t="s">
        <v>144</v>
      </c>
      <c r="K102" s="28">
        <v>6</v>
      </c>
      <c r="L102" s="12">
        <v>74</v>
      </c>
      <c r="M102" s="12">
        <v>6.3291139240506311</v>
      </c>
      <c r="N102" s="12">
        <v>4.8227848101265813</v>
      </c>
      <c r="O102" s="12"/>
      <c r="P102" s="53" t="s">
        <v>150</v>
      </c>
      <c r="Q102" s="28">
        <v>686.36</v>
      </c>
      <c r="R102" s="28">
        <v>0.1201</v>
      </c>
      <c r="S102" s="12">
        <v>82.431836000000004</v>
      </c>
      <c r="T102" s="28">
        <v>1.47</v>
      </c>
      <c r="U102" s="12">
        <v>56.076078911564629</v>
      </c>
      <c r="V102" s="12">
        <v>48.343952214732049</v>
      </c>
      <c r="W102" s="12">
        <v>96.452885802455711</v>
      </c>
      <c r="X102" s="12">
        <v>73.497098981471254</v>
      </c>
      <c r="Y102" s="12"/>
      <c r="Z102" s="64" t="s">
        <v>159</v>
      </c>
      <c r="AA102" s="28">
        <v>516148</v>
      </c>
      <c r="AB102" s="28">
        <v>1E-4</v>
      </c>
      <c r="AC102" s="12">
        <v>51.614800000000002</v>
      </c>
      <c r="AD102" s="28">
        <v>1.47</v>
      </c>
      <c r="AE102" s="12">
        <v>35.11210884353742</v>
      </c>
      <c r="AF102" s="12">
        <v>31.343392627321204</v>
      </c>
      <c r="AG102" s="12">
        <v>97.664603522509836</v>
      </c>
      <c r="AH102" s="12">
        <v>74.420427884152502</v>
      </c>
    </row>
    <row r="103" spans="1:34" ht="15.75" customHeight="1" x14ac:dyDescent="0.2">
      <c r="A103" s="81" t="s">
        <v>195</v>
      </c>
      <c r="B103" s="59">
        <v>42.840930787780728</v>
      </c>
      <c r="C103" s="12"/>
      <c r="D103" s="64" t="s">
        <v>174</v>
      </c>
      <c r="E103" s="28">
        <v>6</v>
      </c>
      <c r="F103" s="12">
        <v>21</v>
      </c>
      <c r="G103" s="12">
        <v>19.230769230769226</v>
      </c>
      <c r="H103" s="12">
        <v>14.653846153846152</v>
      </c>
      <c r="I103" s="12"/>
      <c r="J103" s="71" t="s">
        <v>244</v>
      </c>
      <c r="K103" s="28">
        <v>6</v>
      </c>
      <c r="L103" s="12">
        <v>74</v>
      </c>
      <c r="M103" s="12">
        <v>6.3291139240506311</v>
      </c>
      <c r="N103" s="12">
        <v>4.8227848101265813</v>
      </c>
      <c r="O103" s="12"/>
      <c r="P103" s="53" t="s">
        <v>173</v>
      </c>
      <c r="Q103" s="28">
        <v>4623.41</v>
      </c>
      <c r="R103" s="28">
        <v>1.18E-2</v>
      </c>
      <c r="S103" s="12">
        <v>54.556238</v>
      </c>
      <c r="T103" s="28">
        <v>0.9</v>
      </c>
      <c r="U103" s="12">
        <v>60.618042222222222</v>
      </c>
      <c r="V103" s="12">
        <v>52.885915525389642</v>
      </c>
      <c r="W103" s="12">
        <v>96.119630828340263</v>
      </c>
      <c r="X103" s="12">
        <v>73.243158691195276</v>
      </c>
      <c r="Y103" s="12"/>
      <c r="Z103" s="79" t="s">
        <v>178</v>
      </c>
      <c r="AA103" s="28">
        <v>75.45</v>
      </c>
      <c r="AB103" s="28">
        <v>1</v>
      </c>
      <c r="AC103" s="12">
        <v>75.45</v>
      </c>
      <c r="AD103" s="28">
        <v>2.13</v>
      </c>
      <c r="AE103" s="12">
        <v>35.422535211267608</v>
      </c>
      <c r="AF103" s="12">
        <v>31.653818995051392</v>
      </c>
      <c r="AG103" s="12">
        <v>97.641473650950076</v>
      </c>
      <c r="AH103" s="12">
        <v>74.402802922023952</v>
      </c>
    </row>
    <row r="104" spans="1:34" ht="15.75" customHeight="1" x14ac:dyDescent="0.2">
      <c r="A104" s="71" t="s">
        <v>244</v>
      </c>
      <c r="B104" s="59">
        <v>42.488035989802924</v>
      </c>
      <c r="C104" s="12"/>
      <c r="D104" s="79" t="s">
        <v>183</v>
      </c>
      <c r="E104" s="28">
        <v>6</v>
      </c>
      <c r="F104" s="12">
        <v>21</v>
      </c>
      <c r="G104" s="12">
        <v>19.230769230769226</v>
      </c>
      <c r="H104" s="12">
        <v>14.653846153846152</v>
      </c>
      <c r="I104" s="12"/>
      <c r="J104" s="79" t="s">
        <v>183</v>
      </c>
      <c r="K104" s="28">
        <v>6</v>
      </c>
      <c r="L104" s="12">
        <v>74</v>
      </c>
      <c r="M104" s="12">
        <v>6.3291139240506311</v>
      </c>
      <c r="N104" s="12">
        <v>4.8227848101265813</v>
      </c>
      <c r="O104" s="12"/>
      <c r="P104" s="64" t="s">
        <v>159</v>
      </c>
      <c r="Q104" s="28">
        <v>894680</v>
      </c>
      <c r="R104" s="28">
        <v>1E-4</v>
      </c>
      <c r="S104" s="12">
        <v>89.468000000000004</v>
      </c>
      <c r="T104" s="28">
        <v>1.47</v>
      </c>
      <c r="U104" s="12">
        <v>60.862585034013605</v>
      </c>
      <c r="V104" s="12">
        <v>53.130458337181025</v>
      </c>
      <c r="W104" s="12">
        <v>96.101688123206017</v>
      </c>
      <c r="X104" s="12">
        <v>73.22948634988299</v>
      </c>
      <c r="Y104" s="12"/>
      <c r="Z104" s="79" t="s">
        <v>145</v>
      </c>
      <c r="AA104" s="28">
        <v>122233</v>
      </c>
      <c r="AB104" s="28">
        <v>5.0000000000000001E-4</v>
      </c>
      <c r="AC104" s="12">
        <v>61.116500000000002</v>
      </c>
      <c r="AD104" s="28">
        <v>1.72</v>
      </c>
      <c r="AE104" s="12">
        <v>35.532848837209301</v>
      </c>
      <c r="AF104" s="12">
        <v>31.764132620993085</v>
      </c>
      <c r="AG104" s="12">
        <v>97.633254181650543</v>
      </c>
      <c r="AH104" s="12">
        <v>74.396539686417711</v>
      </c>
    </row>
    <row r="105" spans="1:34" ht="15.75" customHeight="1" x14ac:dyDescent="0.2">
      <c r="A105" s="81" t="s">
        <v>152</v>
      </c>
      <c r="B105" s="59">
        <v>42.404943366197159</v>
      </c>
      <c r="C105" s="12"/>
      <c r="D105" s="64" t="s">
        <v>184</v>
      </c>
      <c r="E105" s="28">
        <v>6</v>
      </c>
      <c r="F105" s="12">
        <v>21</v>
      </c>
      <c r="G105" s="12">
        <v>19.230769230769226</v>
      </c>
      <c r="H105" s="12">
        <v>14.653846153846152</v>
      </c>
      <c r="I105" s="12"/>
      <c r="J105" s="62" t="s">
        <v>118</v>
      </c>
      <c r="K105" s="70">
        <v>5</v>
      </c>
      <c r="L105" s="12">
        <v>75</v>
      </c>
      <c r="M105" s="12">
        <v>5.0632911392405049</v>
      </c>
      <c r="N105" s="12">
        <v>3.8582278481012646</v>
      </c>
      <c r="O105" s="12"/>
      <c r="P105" s="79" t="s">
        <v>183</v>
      </c>
      <c r="Q105" s="28">
        <v>304</v>
      </c>
      <c r="R105" s="28">
        <v>0.46410000000000001</v>
      </c>
      <c r="S105" s="12">
        <v>141.0864</v>
      </c>
      <c r="T105" s="28">
        <v>2.31</v>
      </c>
      <c r="U105" s="12">
        <v>61.076363636363631</v>
      </c>
      <c r="V105" s="12">
        <v>53.344236939531051</v>
      </c>
      <c r="W105" s="12">
        <v>96.086002663478638</v>
      </c>
      <c r="X105" s="12">
        <v>73.217534029570729</v>
      </c>
      <c r="Y105" s="12"/>
      <c r="Z105" s="62" t="s">
        <v>158</v>
      </c>
      <c r="AA105" s="28">
        <v>172.66</v>
      </c>
      <c r="AB105" s="28">
        <v>0.52529999999999999</v>
      </c>
      <c r="AC105" s="12">
        <v>90.698297999999994</v>
      </c>
      <c r="AD105" s="28">
        <v>2.4700000000000002</v>
      </c>
      <c r="AE105" s="12">
        <v>36.719958704453433</v>
      </c>
      <c r="AF105" s="12">
        <v>32.95124248823722</v>
      </c>
      <c r="AG105" s="12">
        <v>97.544802614351511</v>
      </c>
      <c r="AH105" s="12">
        <v>74.329139592135846</v>
      </c>
    </row>
    <row r="106" spans="1:34" ht="15.75" customHeight="1" x14ac:dyDescent="0.2">
      <c r="A106" s="81" t="s">
        <v>146</v>
      </c>
      <c r="B106" s="59">
        <v>41.888367254534373</v>
      </c>
      <c r="C106" s="12"/>
      <c r="D106" s="64" t="s">
        <v>157</v>
      </c>
      <c r="E106" s="28" t="s">
        <v>235</v>
      </c>
      <c r="F106" s="12" t="s">
        <v>235</v>
      </c>
      <c r="G106" s="12" t="s">
        <v>235</v>
      </c>
      <c r="H106" s="91">
        <v>12.309230769230769</v>
      </c>
      <c r="I106" s="12"/>
      <c r="J106" s="65" t="s">
        <v>143</v>
      </c>
      <c r="K106" s="28">
        <v>5</v>
      </c>
      <c r="L106" s="12">
        <v>75</v>
      </c>
      <c r="M106" s="12">
        <v>5.0632911392405049</v>
      </c>
      <c r="N106" s="12">
        <v>3.8582278481012646</v>
      </c>
      <c r="O106" s="12"/>
      <c r="P106" s="53" t="s">
        <v>160</v>
      </c>
      <c r="Q106" s="28">
        <v>832.6</v>
      </c>
      <c r="R106" s="28">
        <v>0.1038</v>
      </c>
      <c r="S106" s="12">
        <v>86.423880000000011</v>
      </c>
      <c r="T106" s="28">
        <v>1.38</v>
      </c>
      <c r="U106" s="12">
        <v>62.626000000000012</v>
      </c>
      <c r="V106" s="12">
        <v>54.893873303167432</v>
      </c>
      <c r="W106" s="12">
        <v>95.972302047482856</v>
      </c>
      <c r="X106" s="12">
        <v>73.130894160181938</v>
      </c>
      <c r="Y106" s="12"/>
      <c r="Z106" s="65" t="s">
        <v>188</v>
      </c>
      <c r="AA106" s="28">
        <v>984030</v>
      </c>
      <c r="AB106" s="119">
        <v>1E-4</v>
      </c>
      <c r="AC106" s="12">
        <v>98.403000000000006</v>
      </c>
      <c r="AD106" s="28">
        <v>2.2400000000000002</v>
      </c>
      <c r="AE106" s="12">
        <v>43.929910714285711</v>
      </c>
      <c r="AF106" s="12">
        <v>40.161194498069499</v>
      </c>
      <c r="AG106" s="12">
        <v>97.007589022739282</v>
      </c>
      <c r="AH106" s="12">
        <v>73.919782835327339</v>
      </c>
    </row>
    <row r="107" spans="1:34" ht="15.75" customHeight="1" x14ac:dyDescent="0.2">
      <c r="A107" s="81" t="s">
        <v>154</v>
      </c>
      <c r="B107" s="59">
        <v>41.714023324826009</v>
      </c>
      <c r="C107" s="12"/>
      <c r="D107" s="64" t="s">
        <v>167</v>
      </c>
      <c r="E107" s="28" t="s">
        <v>235</v>
      </c>
      <c r="F107" s="12" t="s">
        <v>235</v>
      </c>
      <c r="G107" s="12" t="s">
        <v>235</v>
      </c>
      <c r="H107" s="91">
        <v>12.309230769230769</v>
      </c>
      <c r="I107" s="12"/>
      <c r="J107" s="84" t="s">
        <v>146</v>
      </c>
      <c r="K107" s="28">
        <v>5</v>
      </c>
      <c r="L107" s="12">
        <v>75</v>
      </c>
      <c r="M107" s="12">
        <v>5.0632911392405049</v>
      </c>
      <c r="N107" s="12">
        <v>3.8582278481012646</v>
      </c>
      <c r="O107" s="12"/>
      <c r="P107" s="64" t="s">
        <v>167</v>
      </c>
      <c r="Q107" s="28">
        <v>3750.14</v>
      </c>
      <c r="R107" s="28">
        <v>2.3599999999999999E-2</v>
      </c>
      <c r="S107" s="12">
        <v>88.503304</v>
      </c>
      <c r="T107" s="28">
        <v>1.29</v>
      </c>
      <c r="U107" s="12">
        <v>68.607212403100775</v>
      </c>
      <c r="V107" s="12">
        <v>60.875085706268194</v>
      </c>
      <c r="W107" s="12">
        <v>95.533445841864207</v>
      </c>
      <c r="X107" s="12">
        <v>72.796485731500525</v>
      </c>
      <c r="Y107" s="12"/>
      <c r="Z107" s="79" t="s">
        <v>183</v>
      </c>
      <c r="AA107" s="28">
        <v>222.42</v>
      </c>
      <c r="AB107" s="28">
        <v>0.46410000000000001</v>
      </c>
      <c r="AC107" s="12">
        <v>103.225122</v>
      </c>
      <c r="AD107" s="28">
        <v>2.31</v>
      </c>
      <c r="AE107" s="12">
        <v>44.686199999999999</v>
      </c>
      <c r="AF107" s="12">
        <v>40.917483783783787</v>
      </c>
      <c r="AG107" s="12">
        <v>96.951237900995011</v>
      </c>
      <c r="AH107" s="12">
        <v>73.876843280558205</v>
      </c>
    </row>
    <row r="108" spans="1:34" ht="15.75" customHeight="1" x14ac:dyDescent="0.2">
      <c r="A108" s="81" t="s">
        <v>193</v>
      </c>
      <c r="B108" s="59">
        <v>41.67556439006767</v>
      </c>
      <c r="C108" s="12"/>
      <c r="D108" s="79" t="s">
        <v>145</v>
      </c>
      <c r="E108" s="28">
        <v>5</v>
      </c>
      <c r="F108" s="12">
        <v>22</v>
      </c>
      <c r="G108" s="12">
        <v>15.384615384615387</v>
      </c>
      <c r="H108" s="12">
        <v>11.723076923076924</v>
      </c>
      <c r="I108" s="12"/>
      <c r="J108" s="64" t="s">
        <v>167</v>
      </c>
      <c r="K108" s="28">
        <v>5</v>
      </c>
      <c r="L108" s="12">
        <v>75</v>
      </c>
      <c r="M108" s="12">
        <v>5.0632911392405049</v>
      </c>
      <c r="N108" s="12">
        <v>3.8582278481012646</v>
      </c>
      <c r="O108" s="12"/>
      <c r="P108" s="79" t="s">
        <v>147</v>
      </c>
      <c r="Q108" s="28">
        <v>1303.0999999999999</v>
      </c>
      <c r="R108" s="28">
        <v>0.1832</v>
      </c>
      <c r="S108" s="12">
        <v>238.72791999999998</v>
      </c>
      <c r="T108" s="28">
        <v>3.44</v>
      </c>
      <c r="U108" s="12">
        <v>69.397651162790694</v>
      </c>
      <c r="V108" s="12">
        <v>61.665524465958114</v>
      </c>
      <c r="W108" s="12">
        <v>95.475449413803631</v>
      </c>
      <c r="X108" s="12">
        <v>72.752292453318361</v>
      </c>
      <c r="Y108" s="12"/>
      <c r="Z108" s="53" t="s">
        <v>150</v>
      </c>
      <c r="AA108" s="28">
        <v>617.04</v>
      </c>
      <c r="AB108" s="28">
        <v>0.1201</v>
      </c>
      <c r="AC108" s="12">
        <v>74.106504000000001</v>
      </c>
      <c r="AD108" s="28">
        <v>1.47</v>
      </c>
      <c r="AE108" s="12">
        <v>50.412587755102045</v>
      </c>
      <c r="AF108" s="12">
        <v>46.643871538885833</v>
      </c>
      <c r="AG108" s="12">
        <v>96.524564695863063</v>
      </c>
      <c r="AH108" s="12">
        <v>73.55171829824765</v>
      </c>
    </row>
    <row r="109" spans="1:34" ht="15.75" customHeight="1" x14ac:dyDescent="0.2">
      <c r="A109" s="77" t="s">
        <v>183</v>
      </c>
      <c r="B109" s="59">
        <v>41.642752068525418</v>
      </c>
      <c r="C109" s="12"/>
      <c r="D109" s="84" t="s">
        <v>146</v>
      </c>
      <c r="E109" s="28">
        <v>5</v>
      </c>
      <c r="F109" s="12">
        <v>22</v>
      </c>
      <c r="G109" s="12">
        <v>15.384615384615387</v>
      </c>
      <c r="H109" s="12">
        <v>11.723076923076924</v>
      </c>
      <c r="I109" s="12"/>
      <c r="J109" s="64" t="s">
        <v>174</v>
      </c>
      <c r="K109" s="28">
        <v>5</v>
      </c>
      <c r="L109" s="12">
        <v>75</v>
      </c>
      <c r="M109" s="12">
        <v>5.0632911392405049</v>
      </c>
      <c r="N109" s="12">
        <v>3.8582278481012646</v>
      </c>
      <c r="O109" s="12"/>
      <c r="P109" s="79" t="s">
        <v>163</v>
      </c>
      <c r="Q109" s="28">
        <v>273.02</v>
      </c>
      <c r="R109" s="28">
        <v>0.37619999999999998</v>
      </c>
      <c r="S109" s="12">
        <v>102.71012399999999</v>
      </c>
      <c r="T109" s="28">
        <v>1.47</v>
      </c>
      <c r="U109" s="12">
        <v>69.870832653061228</v>
      </c>
      <c r="V109" s="12">
        <v>62.138705956228648</v>
      </c>
      <c r="W109" s="12">
        <v>95.440730928755102</v>
      </c>
      <c r="X109" s="12">
        <v>72.725836967711388</v>
      </c>
      <c r="Y109" s="12"/>
      <c r="Z109" s="79" t="s">
        <v>163</v>
      </c>
      <c r="AA109" s="28">
        <v>204.73</v>
      </c>
      <c r="AB109" s="28">
        <v>0.37619999999999998</v>
      </c>
      <c r="AC109" s="12">
        <v>77.019425999999996</v>
      </c>
      <c r="AD109" s="28">
        <v>1.47</v>
      </c>
      <c r="AE109" s="12">
        <v>52.394167346938772</v>
      </c>
      <c r="AF109" s="12">
        <v>48.62545113072256</v>
      </c>
      <c r="AG109" s="12">
        <v>96.376917181962227</v>
      </c>
      <c r="AH109" s="12">
        <v>73.439210892655211</v>
      </c>
    </row>
    <row r="110" spans="1:34" ht="15.75" customHeight="1" x14ac:dyDescent="0.2">
      <c r="A110" s="73" t="s">
        <v>189</v>
      </c>
      <c r="B110" s="59">
        <v>41.196907367769221</v>
      </c>
      <c r="C110" s="12"/>
      <c r="D110" s="79" t="s">
        <v>149</v>
      </c>
      <c r="E110" s="28">
        <v>5</v>
      </c>
      <c r="F110" s="12">
        <v>22</v>
      </c>
      <c r="G110" s="12">
        <v>15.384615384615387</v>
      </c>
      <c r="H110" s="12">
        <v>11.723076923076924</v>
      </c>
      <c r="I110" s="12"/>
      <c r="J110" s="84" t="s">
        <v>175</v>
      </c>
      <c r="K110" s="28">
        <v>5</v>
      </c>
      <c r="L110" s="12">
        <v>75</v>
      </c>
      <c r="M110" s="12">
        <v>5.0632911392405049</v>
      </c>
      <c r="N110" s="12">
        <v>3.8582278481012646</v>
      </c>
      <c r="O110" s="12"/>
      <c r="P110" s="79" t="s">
        <v>179</v>
      </c>
      <c r="Q110" s="28">
        <v>360.59</v>
      </c>
      <c r="R110" s="28">
        <v>0.46410000000000001</v>
      </c>
      <c r="S110" s="12">
        <v>167.349819</v>
      </c>
      <c r="T110" s="28">
        <v>2.31</v>
      </c>
      <c r="U110" s="12">
        <v>72.445809090909094</v>
      </c>
      <c r="V110" s="12">
        <v>64.713682394076514</v>
      </c>
      <c r="W110" s="12">
        <v>95.251798599837059</v>
      </c>
      <c r="X110" s="12">
        <v>72.581870533075843</v>
      </c>
      <c r="Y110" s="12"/>
      <c r="Z110" s="64" t="s">
        <v>167</v>
      </c>
      <c r="AA110" s="28">
        <v>3074.01</v>
      </c>
      <c r="AB110" s="28">
        <v>2.3599999999999999E-2</v>
      </c>
      <c r="AC110" s="12">
        <v>72.546636000000007</v>
      </c>
      <c r="AD110" s="28">
        <v>1.29</v>
      </c>
      <c r="AE110" s="12">
        <v>56.237702325581402</v>
      </c>
      <c r="AF110" s="12">
        <v>52.46898610936519</v>
      </c>
      <c r="AG110" s="12">
        <v>96.090535354794994</v>
      </c>
      <c r="AH110" s="12">
        <v>73.22098794035378</v>
      </c>
    </row>
    <row r="111" spans="1:34" ht="15.75" customHeight="1" x14ac:dyDescent="0.2">
      <c r="A111" s="71" t="s">
        <v>159</v>
      </c>
      <c r="B111" s="59">
        <v>40.789255578956784</v>
      </c>
      <c r="C111" s="12"/>
      <c r="D111" s="53" t="s">
        <v>150</v>
      </c>
      <c r="E111" s="28">
        <v>5</v>
      </c>
      <c r="F111" s="12">
        <v>22</v>
      </c>
      <c r="G111" s="12">
        <v>15.384615384615387</v>
      </c>
      <c r="H111" s="12">
        <v>11.723076923076924</v>
      </c>
      <c r="I111" s="12"/>
      <c r="J111" s="79" t="s">
        <v>178</v>
      </c>
      <c r="K111" s="28">
        <v>5</v>
      </c>
      <c r="L111" s="12">
        <v>75</v>
      </c>
      <c r="M111" s="12">
        <v>5.0632911392405049</v>
      </c>
      <c r="N111" s="12">
        <v>3.8582278481012646</v>
      </c>
      <c r="O111" s="12"/>
      <c r="P111" s="65" t="s">
        <v>155</v>
      </c>
      <c r="Q111" s="28">
        <v>451.24</v>
      </c>
      <c r="R111" s="28">
        <v>0.27229999999999999</v>
      </c>
      <c r="S111" s="12">
        <v>122.872652</v>
      </c>
      <c r="T111" s="28">
        <v>1.56</v>
      </c>
      <c r="U111" s="12">
        <v>78.764520512820511</v>
      </c>
      <c r="V111" s="12">
        <v>71.03239381598793</v>
      </c>
      <c r="W111" s="12">
        <v>94.78817926446925</v>
      </c>
      <c r="X111" s="12">
        <v>72.22859259952557</v>
      </c>
      <c r="Y111" s="12"/>
      <c r="Z111" s="64" t="s">
        <v>174</v>
      </c>
      <c r="AA111" s="28">
        <v>2210.0700000000002</v>
      </c>
      <c r="AB111" s="28">
        <v>1.7100000000000001E-2</v>
      </c>
      <c r="AC111" s="12">
        <v>37.792197000000002</v>
      </c>
      <c r="AD111" s="28">
        <v>0.62</v>
      </c>
      <c r="AE111" s="12">
        <v>60.955156451612908</v>
      </c>
      <c r="AF111" s="12">
        <v>57.186440235396695</v>
      </c>
      <c r="AG111" s="12">
        <v>95.739037803791149</v>
      </c>
      <c r="AH111" s="12">
        <v>72.95314680648886</v>
      </c>
    </row>
    <row r="112" spans="1:34" ht="15.75" customHeight="1" x14ac:dyDescent="0.2">
      <c r="A112" s="77" t="s">
        <v>145</v>
      </c>
      <c r="B112" s="59">
        <v>40.686142278477405</v>
      </c>
      <c r="C112" s="12"/>
      <c r="D112" s="53" t="s">
        <v>153</v>
      </c>
      <c r="E112" s="28">
        <v>5</v>
      </c>
      <c r="F112" s="12">
        <v>22</v>
      </c>
      <c r="G112" s="12">
        <v>15.384615384615387</v>
      </c>
      <c r="H112" s="12">
        <v>11.723076923076924</v>
      </c>
      <c r="I112" s="12"/>
      <c r="J112" s="84" t="s">
        <v>181</v>
      </c>
      <c r="K112" s="28">
        <v>5</v>
      </c>
      <c r="L112" s="12">
        <v>75</v>
      </c>
      <c r="M112" s="12">
        <v>5.0632911392405049</v>
      </c>
      <c r="N112" s="12">
        <v>3.8582278481012646</v>
      </c>
      <c r="O112" s="12"/>
      <c r="P112" s="65" t="s">
        <v>143</v>
      </c>
      <c r="Q112" s="28">
        <v>167490</v>
      </c>
      <c r="R112" s="28">
        <v>6.9999999999999999E-4</v>
      </c>
      <c r="S112" s="12">
        <v>117.24299999999999</v>
      </c>
      <c r="T112" s="28">
        <v>1.4</v>
      </c>
      <c r="U112" s="12">
        <v>83.745000000000005</v>
      </c>
      <c r="V112" s="12">
        <v>76.012873303167424</v>
      </c>
      <c r="W112" s="12">
        <v>94.422749284291314</v>
      </c>
      <c r="X112" s="12">
        <v>71.950134954629988</v>
      </c>
      <c r="Y112" s="12"/>
      <c r="Z112" s="65" t="s">
        <v>155</v>
      </c>
      <c r="AA112" s="28">
        <v>383.56</v>
      </c>
      <c r="AB112" s="28">
        <v>0.27229999999999999</v>
      </c>
      <c r="AC112" s="12">
        <v>104.443388</v>
      </c>
      <c r="AD112" s="28">
        <v>1.56</v>
      </c>
      <c r="AE112" s="12">
        <v>66.950889743589741</v>
      </c>
      <c r="AF112" s="12">
        <v>63.182173527373529</v>
      </c>
      <c r="AG112" s="12">
        <v>95.292295660190277</v>
      </c>
      <c r="AH112" s="12">
        <v>72.612729293064987</v>
      </c>
    </row>
    <row r="113" spans="1:34" ht="15.75" customHeight="1" x14ac:dyDescent="0.2">
      <c r="A113" s="71" t="s">
        <v>167</v>
      </c>
      <c r="B113" s="59">
        <v>40.546233072296587</v>
      </c>
      <c r="C113" s="12"/>
      <c r="D113" s="33" t="s">
        <v>162</v>
      </c>
      <c r="E113" s="28">
        <v>5</v>
      </c>
      <c r="F113" s="12">
        <v>22</v>
      </c>
      <c r="G113" s="12">
        <v>15.384615384615387</v>
      </c>
      <c r="H113" s="12">
        <v>11.723076923076924</v>
      </c>
      <c r="I113" s="12"/>
      <c r="J113" s="79" t="s">
        <v>145</v>
      </c>
      <c r="K113" s="28">
        <v>4</v>
      </c>
      <c r="L113" s="12">
        <v>76</v>
      </c>
      <c r="M113" s="12">
        <v>3.7974683544303787</v>
      </c>
      <c r="N113" s="12">
        <v>2.8936708860759488</v>
      </c>
      <c r="O113" s="12"/>
      <c r="P113" s="64" t="s">
        <v>142</v>
      </c>
      <c r="Q113" s="28">
        <v>3139.5</v>
      </c>
      <c r="R113" s="28">
        <v>3.2599999999999997E-2</v>
      </c>
      <c r="S113" s="12">
        <v>102.34769999999999</v>
      </c>
      <c r="T113" s="28">
        <v>1.22</v>
      </c>
      <c r="U113" s="12">
        <v>83.891557377049168</v>
      </c>
      <c r="V113" s="12">
        <v>76.159430680216587</v>
      </c>
      <c r="W113" s="12">
        <v>94.411996010529649</v>
      </c>
      <c r="X113" s="12">
        <v>71.941940960023587</v>
      </c>
      <c r="Y113" s="12"/>
      <c r="Z113" s="64" t="s">
        <v>142</v>
      </c>
      <c r="AA113" s="28">
        <v>2762.15</v>
      </c>
      <c r="AB113" s="28">
        <v>3.2599999999999997E-2</v>
      </c>
      <c r="AC113" s="12">
        <v>90.046089999999992</v>
      </c>
      <c r="AD113" s="28">
        <v>1.22</v>
      </c>
      <c r="AE113" s="12">
        <v>73.80827049180327</v>
      </c>
      <c r="AF113" s="12">
        <v>70.039554275587051</v>
      </c>
      <c r="AG113" s="12">
        <v>94.781352156575196</v>
      </c>
      <c r="AH113" s="12">
        <v>72.223390343310299</v>
      </c>
    </row>
    <row r="114" spans="1:34" ht="15.75" customHeight="1" x14ac:dyDescent="0.2">
      <c r="A114" s="71" t="s">
        <v>174</v>
      </c>
      <c r="B114" s="59">
        <v>40.406846665029619</v>
      </c>
      <c r="C114" s="12"/>
      <c r="D114" s="62" t="s">
        <v>166</v>
      </c>
      <c r="E114" s="28">
        <v>5</v>
      </c>
      <c r="F114" s="12">
        <v>22</v>
      </c>
      <c r="G114" s="12">
        <v>15.384615384615387</v>
      </c>
      <c r="H114" s="12">
        <v>11.723076923076924</v>
      </c>
      <c r="I114" s="12"/>
      <c r="J114" s="84" t="s">
        <v>152</v>
      </c>
      <c r="K114" s="28">
        <v>4</v>
      </c>
      <c r="L114" s="12">
        <v>76</v>
      </c>
      <c r="M114" s="12">
        <v>3.7974683544303787</v>
      </c>
      <c r="N114" s="12">
        <v>2.8936708860759488</v>
      </c>
      <c r="O114" s="12"/>
      <c r="P114" s="33" t="s">
        <v>162</v>
      </c>
      <c r="Q114" s="28">
        <v>10518.4</v>
      </c>
      <c r="R114" s="28">
        <v>6.3E-3</v>
      </c>
      <c r="S114" s="12">
        <v>66.265919999999994</v>
      </c>
      <c r="T114" s="28">
        <v>0.71</v>
      </c>
      <c r="U114" s="12">
        <v>93.332281690140846</v>
      </c>
      <c r="V114" s="12">
        <v>85.600154993308266</v>
      </c>
      <c r="W114" s="12">
        <v>93.719306941639985</v>
      </c>
      <c r="X114" s="12">
        <v>71.414111889529664</v>
      </c>
      <c r="Y114" s="12"/>
      <c r="Z114" s="65" t="s">
        <v>143</v>
      </c>
      <c r="AA114" s="28">
        <v>148636</v>
      </c>
      <c r="AB114" s="28">
        <v>6.9999999999999999E-4</v>
      </c>
      <c r="AC114" s="12">
        <v>104.04519999999999</v>
      </c>
      <c r="AD114" s="28">
        <v>1.4</v>
      </c>
      <c r="AE114" s="12">
        <v>74.317999999999998</v>
      </c>
      <c r="AF114" s="12">
        <v>70.549283783783778</v>
      </c>
      <c r="AG114" s="12">
        <v>94.743372206157261</v>
      </c>
      <c r="AH114" s="12">
        <v>72.194449621091835</v>
      </c>
    </row>
    <row r="115" spans="1:34" ht="15.75" customHeight="1" x14ac:dyDescent="0.2">
      <c r="A115" s="33" t="s">
        <v>150</v>
      </c>
      <c r="B115" s="59">
        <v>39.934112791205287</v>
      </c>
      <c r="C115" s="12"/>
      <c r="D115" s="64" t="s">
        <v>185</v>
      </c>
      <c r="E115" s="28">
        <v>5</v>
      </c>
      <c r="F115" s="12">
        <v>22</v>
      </c>
      <c r="G115" s="12">
        <v>15.384615384615387</v>
      </c>
      <c r="H115" s="12">
        <v>11.723076923076924</v>
      </c>
      <c r="I115" s="12"/>
      <c r="J115" s="84" t="s">
        <v>193</v>
      </c>
      <c r="K115" s="28">
        <v>4</v>
      </c>
      <c r="L115" s="12">
        <v>76</v>
      </c>
      <c r="M115" s="12">
        <v>3.7974683544303787</v>
      </c>
      <c r="N115" s="12">
        <v>2.8936708860759488</v>
      </c>
      <c r="O115" s="12"/>
      <c r="P115" s="65" t="s">
        <v>148</v>
      </c>
      <c r="Q115" s="28">
        <v>705.76</v>
      </c>
      <c r="R115" s="28">
        <v>0.14630000000000001</v>
      </c>
      <c r="S115" s="12">
        <v>103.25268800000001</v>
      </c>
      <c r="T115" s="28">
        <v>0.91</v>
      </c>
      <c r="U115" s="12">
        <v>113.46449230769231</v>
      </c>
      <c r="V115" s="12">
        <v>105.73236561085973</v>
      </c>
      <c r="W115" s="12">
        <v>92.242157332682126</v>
      </c>
      <c r="X115" s="12">
        <v>70.288523887503786</v>
      </c>
      <c r="Y115" s="12"/>
      <c r="Z115" s="65" t="s">
        <v>148</v>
      </c>
      <c r="AA115" s="28">
        <v>496.06</v>
      </c>
      <c r="AB115" s="28">
        <v>0.14630000000000001</v>
      </c>
      <c r="AC115" s="12">
        <v>72.573578000000012</v>
      </c>
      <c r="AD115" s="28">
        <v>0.91</v>
      </c>
      <c r="AE115" s="12">
        <v>79.751184615384631</v>
      </c>
      <c r="AF115" s="12">
        <v>75.982468399168411</v>
      </c>
      <c r="AG115" s="12">
        <v>94.338545569704934</v>
      </c>
      <c r="AH115" s="12">
        <v>71.885971724115166</v>
      </c>
    </row>
    <row r="116" spans="1:34" ht="15.75" customHeight="1" x14ac:dyDescent="0.2">
      <c r="A116" s="81" t="s">
        <v>169</v>
      </c>
      <c r="B116" s="59">
        <v>39.743566794361399</v>
      </c>
      <c r="C116" s="12"/>
      <c r="D116" s="65" t="s">
        <v>189</v>
      </c>
      <c r="E116" s="28">
        <v>5</v>
      </c>
      <c r="F116" s="12">
        <v>22</v>
      </c>
      <c r="G116" s="12">
        <v>15.384615384615387</v>
      </c>
      <c r="H116" s="12">
        <v>11.723076923076924</v>
      </c>
      <c r="I116" s="12"/>
      <c r="J116" s="53" t="s">
        <v>18</v>
      </c>
      <c r="K116" s="28">
        <v>3</v>
      </c>
      <c r="L116" s="12">
        <v>77</v>
      </c>
      <c r="M116" s="12">
        <v>2.5316455696202524</v>
      </c>
      <c r="N116" s="12">
        <v>1.9291139240506323</v>
      </c>
      <c r="O116" s="12"/>
      <c r="P116" s="64" t="s">
        <v>174</v>
      </c>
      <c r="Q116" s="28">
        <v>4195.8599999999997</v>
      </c>
      <c r="R116" s="28">
        <v>1.7100000000000001E-2</v>
      </c>
      <c r="S116" s="12">
        <v>71.749206000000001</v>
      </c>
      <c r="T116" s="28">
        <v>0.62</v>
      </c>
      <c r="U116" s="12">
        <v>115.72452580645161</v>
      </c>
      <c r="V116" s="12">
        <v>107.99239910961903</v>
      </c>
      <c r="W116" s="12">
        <v>92.076333138690558</v>
      </c>
      <c r="X116" s="12">
        <v>70.162165851682204</v>
      </c>
      <c r="Y116" s="12"/>
      <c r="Z116" s="53" t="s">
        <v>173</v>
      </c>
      <c r="AA116" s="28">
        <v>7039.3</v>
      </c>
      <c r="AB116" s="28">
        <v>1.18E-2</v>
      </c>
      <c r="AC116" s="12">
        <v>83.063739999999996</v>
      </c>
      <c r="AD116" s="28">
        <v>0.9</v>
      </c>
      <c r="AE116" s="12">
        <v>92.293044444444433</v>
      </c>
      <c r="AF116" s="12">
        <v>88.524328228228214</v>
      </c>
      <c r="AG116" s="12">
        <v>93.404051476668243</v>
      </c>
      <c r="AH116" s="12">
        <v>71.173887225221208</v>
      </c>
    </row>
    <row r="117" spans="1:34" ht="15.75" customHeight="1" x14ac:dyDescent="0.2">
      <c r="A117" s="71" t="s">
        <v>172</v>
      </c>
      <c r="B117" s="59">
        <v>39.739503410232075</v>
      </c>
      <c r="C117" s="12"/>
      <c r="D117" s="84" t="s">
        <v>193</v>
      </c>
      <c r="E117" s="28">
        <v>5</v>
      </c>
      <c r="F117" s="12">
        <v>22</v>
      </c>
      <c r="G117" s="12">
        <v>15.384615384615387</v>
      </c>
      <c r="H117" s="12">
        <v>11.723076923076924</v>
      </c>
      <c r="I117" s="12"/>
      <c r="J117" s="33" t="s">
        <v>162</v>
      </c>
      <c r="K117" s="28">
        <v>3</v>
      </c>
      <c r="L117" s="12">
        <v>77</v>
      </c>
      <c r="M117" s="12">
        <v>2.5316455696202524</v>
      </c>
      <c r="N117" s="12">
        <v>1.9291139240506323</v>
      </c>
      <c r="O117" s="12"/>
      <c r="P117" s="62" t="s">
        <v>171</v>
      </c>
      <c r="Q117" s="28">
        <v>4639.0600000000004</v>
      </c>
      <c r="R117" s="28">
        <v>3.1399999999999997E-2</v>
      </c>
      <c r="S117" s="12">
        <v>145.666484</v>
      </c>
      <c r="T117" s="28">
        <v>1.21</v>
      </c>
      <c r="U117" s="12">
        <v>120.38552396694215</v>
      </c>
      <c r="V117" s="12">
        <v>112.65339727010956</v>
      </c>
      <c r="W117" s="12">
        <v>91.734344286054593</v>
      </c>
      <c r="X117" s="12">
        <v>69.901570345973596</v>
      </c>
      <c r="Y117" s="12"/>
      <c r="Z117" s="64" t="s">
        <v>172</v>
      </c>
      <c r="AA117" s="28">
        <v>3370.05</v>
      </c>
      <c r="AB117" s="28">
        <v>1.7100000000000001E-2</v>
      </c>
      <c r="AC117" s="12">
        <v>57.627855000000004</v>
      </c>
      <c r="AD117" s="28">
        <v>0.43</v>
      </c>
      <c r="AE117" s="12">
        <v>134.01826744186047</v>
      </c>
      <c r="AF117" s="12">
        <v>130.24955122564427</v>
      </c>
      <c r="AG117" s="12">
        <v>90.29510472130913</v>
      </c>
      <c r="AH117" s="12">
        <v>68.804869797637565</v>
      </c>
    </row>
    <row r="118" spans="1:34" ht="15.75" customHeight="1" x14ac:dyDescent="0.2">
      <c r="A118" s="71" t="s">
        <v>142</v>
      </c>
      <c r="B118" s="59">
        <v>39.496116175395301</v>
      </c>
      <c r="C118" s="12"/>
      <c r="D118" s="84" t="s">
        <v>154</v>
      </c>
      <c r="E118" s="28">
        <v>4</v>
      </c>
      <c r="F118" s="12">
        <v>23</v>
      </c>
      <c r="G118" s="12">
        <v>11.538461538461533</v>
      </c>
      <c r="H118" s="12">
        <v>8.7923076923076877</v>
      </c>
      <c r="I118" s="12"/>
      <c r="J118" s="65" t="s">
        <v>189</v>
      </c>
      <c r="K118" s="28">
        <v>3</v>
      </c>
      <c r="L118" s="12">
        <v>77</v>
      </c>
      <c r="M118" s="12">
        <v>2.5316455696202524</v>
      </c>
      <c r="N118" s="12">
        <v>1.9291139240506323</v>
      </c>
      <c r="O118" s="12"/>
      <c r="P118" s="64" t="s">
        <v>172</v>
      </c>
      <c r="Q118" s="28">
        <v>3112.52</v>
      </c>
      <c r="R118" s="28">
        <v>1.7100000000000001E-2</v>
      </c>
      <c r="S118" s="12">
        <v>53.224091999999999</v>
      </c>
      <c r="T118" s="28">
        <v>0.43</v>
      </c>
      <c r="U118" s="12">
        <v>123.77695813953488</v>
      </c>
      <c r="V118" s="12">
        <v>116.0448314427023</v>
      </c>
      <c r="W118" s="12">
        <v>91.485506453140005</v>
      </c>
      <c r="X118" s="12">
        <v>69.711955917292684</v>
      </c>
      <c r="Y118" s="12"/>
      <c r="Z118" s="79" t="s">
        <v>168</v>
      </c>
      <c r="AA118" s="28">
        <v>1032.1600000000001</v>
      </c>
      <c r="AB118" s="28">
        <v>7.8399999999999997E-2</v>
      </c>
      <c r="AC118" s="12">
        <v>80.921344000000005</v>
      </c>
      <c r="AD118" s="28">
        <v>0.56999999999999995</v>
      </c>
      <c r="AE118" s="12">
        <v>141.96727017543861</v>
      </c>
      <c r="AF118" s="12">
        <v>138.19855395922241</v>
      </c>
      <c r="AG118" s="12">
        <v>89.702824453365949</v>
      </c>
      <c r="AH118" s="12">
        <v>68.353552233464853</v>
      </c>
    </row>
    <row r="119" spans="1:34" ht="15.75" customHeight="1" x14ac:dyDescent="0.2">
      <c r="A119" s="69" t="s">
        <v>118</v>
      </c>
      <c r="B119" s="59">
        <v>38.964878550656429</v>
      </c>
      <c r="C119" s="12"/>
      <c r="D119" s="64" t="s">
        <v>142</v>
      </c>
      <c r="E119" s="28">
        <v>3</v>
      </c>
      <c r="F119" s="12">
        <v>24</v>
      </c>
      <c r="G119" s="12">
        <v>7.6923076923076934</v>
      </c>
      <c r="H119" s="12">
        <v>5.861538461538462</v>
      </c>
      <c r="I119" s="12"/>
      <c r="J119" s="84" t="s">
        <v>195</v>
      </c>
      <c r="K119" s="28">
        <v>3</v>
      </c>
      <c r="L119" s="12">
        <v>77</v>
      </c>
      <c r="M119" s="12">
        <v>2.5316455696202524</v>
      </c>
      <c r="N119" s="12">
        <v>1.9291139240506323</v>
      </c>
      <c r="O119" s="12"/>
      <c r="P119" s="65" t="s">
        <v>188</v>
      </c>
      <c r="Q119" s="28">
        <v>2808460</v>
      </c>
      <c r="R119" s="119">
        <v>1E-4</v>
      </c>
      <c r="S119" s="12">
        <v>280.846</v>
      </c>
      <c r="T119" s="28">
        <v>2.2400000000000002</v>
      </c>
      <c r="U119" s="12">
        <v>125.37767857142856</v>
      </c>
      <c r="V119" s="12">
        <v>117.64555187459598</v>
      </c>
      <c r="W119" s="12">
        <v>91.368057673920433</v>
      </c>
      <c r="X119" s="12">
        <v>69.622459947527375</v>
      </c>
      <c r="Y119" s="12"/>
      <c r="Z119" s="62" t="s">
        <v>171</v>
      </c>
      <c r="AA119" s="28">
        <v>6232.37</v>
      </c>
      <c r="AB119" s="28">
        <v>3.1399999999999997E-2</v>
      </c>
      <c r="AC119" s="12">
        <v>195.69641799999999</v>
      </c>
      <c r="AD119" s="28">
        <v>1.21</v>
      </c>
      <c r="AE119" s="12">
        <v>161.73257685950412</v>
      </c>
      <c r="AF119" s="12">
        <v>157.96386064328792</v>
      </c>
      <c r="AG119" s="12">
        <v>88.230111267677074</v>
      </c>
      <c r="AH119" s="12">
        <v>67.231344785969938</v>
      </c>
    </row>
    <row r="120" spans="1:34" ht="15.75" customHeight="1" x14ac:dyDescent="0.2">
      <c r="A120" s="33" t="s">
        <v>162</v>
      </c>
      <c r="B120" s="59">
        <v>37.92843856398909</v>
      </c>
      <c r="C120" s="12"/>
      <c r="D120" s="64" t="s">
        <v>159</v>
      </c>
      <c r="E120" s="94">
        <v>3</v>
      </c>
      <c r="F120" s="12">
        <v>24</v>
      </c>
      <c r="G120" s="12">
        <v>7.6923076923076934</v>
      </c>
      <c r="H120" s="12">
        <v>5.861538461538462</v>
      </c>
      <c r="I120" s="12"/>
      <c r="J120" s="53" t="s">
        <v>150</v>
      </c>
      <c r="K120" s="28">
        <v>2</v>
      </c>
      <c r="L120" s="12">
        <v>78</v>
      </c>
      <c r="M120" s="12">
        <v>1.2658227848101262</v>
      </c>
      <c r="N120" s="12">
        <v>0.96455696202531616</v>
      </c>
      <c r="O120" s="12"/>
      <c r="P120" s="79" t="s">
        <v>168</v>
      </c>
      <c r="Q120" s="28">
        <v>1096.8699999999999</v>
      </c>
      <c r="R120" s="28">
        <v>7.8399999999999997E-2</v>
      </c>
      <c r="S120" s="12">
        <v>85.994607999999985</v>
      </c>
      <c r="T120" s="28">
        <v>0.56999999999999995</v>
      </c>
      <c r="U120" s="12">
        <v>150.86773333333332</v>
      </c>
      <c r="V120" s="12">
        <v>143.13560663650074</v>
      </c>
      <c r="W120" s="12">
        <v>89.49778991549374</v>
      </c>
      <c r="X120" s="12">
        <v>68.197315915606225</v>
      </c>
      <c r="Y120" s="12"/>
      <c r="Z120" s="33" t="s">
        <v>162</v>
      </c>
      <c r="AA120" s="28">
        <v>19386</v>
      </c>
      <c r="AB120" s="28">
        <v>6.3E-3</v>
      </c>
      <c r="AC120" s="12">
        <v>122.1318</v>
      </c>
      <c r="AD120" s="28">
        <v>0.71</v>
      </c>
      <c r="AE120" s="12">
        <v>172.01661971830987</v>
      </c>
      <c r="AF120" s="12">
        <v>168.24790350209366</v>
      </c>
      <c r="AG120" s="12">
        <v>87.463847138187873</v>
      </c>
      <c r="AH120" s="12">
        <v>66.647451519299153</v>
      </c>
    </row>
    <row r="121" spans="1:34" ht="15.75" customHeight="1" x14ac:dyDescent="0.2">
      <c r="A121" s="33" t="s">
        <v>153</v>
      </c>
      <c r="B121" s="59">
        <v>31.651908361691355</v>
      </c>
      <c r="C121" s="12"/>
      <c r="D121" s="84" t="s">
        <v>169</v>
      </c>
      <c r="E121" s="28">
        <v>3</v>
      </c>
      <c r="F121" s="12">
        <v>24</v>
      </c>
      <c r="G121" s="12">
        <v>7.6923076923076934</v>
      </c>
      <c r="H121" s="12">
        <v>5.861538461538462</v>
      </c>
      <c r="I121" s="12"/>
      <c r="J121" s="84" t="s">
        <v>165</v>
      </c>
      <c r="K121" s="28">
        <v>2</v>
      </c>
      <c r="L121" s="12">
        <v>78</v>
      </c>
      <c r="M121" s="12">
        <v>1.2658227848101262</v>
      </c>
      <c r="N121" s="12">
        <v>0.96455696202531616</v>
      </c>
      <c r="O121" s="12"/>
      <c r="P121" s="53" t="s">
        <v>18</v>
      </c>
      <c r="Q121" s="28">
        <v>294.55</v>
      </c>
      <c r="R121" s="28">
        <v>0.48759999999999998</v>
      </c>
      <c r="S121" s="12">
        <v>143.62258</v>
      </c>
      <c r="T121" s="28">
        <v>0.37</v>
      </c>
      <c r="U121" s="12">
        <v>388.16913513513515</v>
      </c>
      <c r="V121" s="12">
        <v>380.4370084383026</v>
      </c>
      <c r="W121" s="12">
        <v>72.086404770780035</v>
      </c>
      <c r="X121" s="12">
        <v>54.929840435334391</v>
      </c>
      <c r="Y121" s="12"/>
      <c r="Z121" s="53" t="s">
        <v>153</v>
      </c>
      <c r="AA121" s="28">
        <v>145142</v>
      </c>
      <c r="AB121" s="28">
        <v>5.9999999999999995E-4</v>
      </c>
      <c r="AC121" s="12">
        <v>87.085199999999986</v>
      </c>
      <c r="AD121" s="28">
        <v>0.26</v>
      </c>
      <c r="AE121" s="12">
        <v>334.94307692307683</v>
      </c>
      <c r="AF121" s="12">
        <v>331.17436070686063</v>
      </c>
      <c r="AG121" s="12">
        <v>75.324195289705642</v>
      </c>
      <c r="AH121" s="12">
        <v>57.397036810755701</v>
      </c>
    </row>
    <row r="122" spans="1:34" ht="15.75" customHeight="1" x14ac:dyDescent="0.2">
      <c r="A122" s="33" t="s">
        <v>18</v>
      </c>
      <c r="B122" s="59">
        <v>28.617696976438275</v>
      </c>
      <c r="C122" s="12"/>
      <c r="D122" s="53" t="s">
        <v>18</v>
      </c>
      <c r="E122" s="28">
        <v>2</v>
      </c>
      <c r="F122" s="12">
        <v>25</v>
      </c>
      <c r="G122" s="12">
        <v>3.8461538461538396</v>
      </c>
      <c r="H122" s="12">
        <v>2.9307692307692257</v>
      </c>
      <c r="I122" s="12"/>
      <c r="J122" s="84" t="s">
        <v>169</v>
      </c>
      <c r="K122" s="28">
        <v>2</v>
      </c>
      <c r="L122" s="12">
        <v>78</v>
      </c>
      <c r="M122" s="12">
        <v>1.2658227848101262</v>
      </c>
      <c r="N122" s="12">
        <v>0.96455696202531616</v>
      </c>
      <c r="O122" s="12"/>
      <c r="P122" s="53" t="s">
        <v>153</v>
      </c>
      <c r="Q122" s="28">
        <v>215666</v>
      </c>
      <c r="R122" s="28">
        <v>5.9999999999999995E-4</v>
      </c>
      <c r="S122" s="12">
        <v>129.39959999999999</v>
      </c>
      <c r="T122" s="28">
        <v>0.26</v>
      </c>
      <c r="U122" s="12">
        <v>497.69076923076921</v>
      </c>
      <c r="V122" s="12">
        <v>489.95864253393665</v>
      </c>
      <c r="W122" s="12">
        <v>64.050534192526186</v>
      </c>
      <c r="X122" s="12">
        <v>48.806507054704952</v>
      </c>
      <c r="Y122" s="12"/>
      <c r="Z122" s="53" t="s">
        <v>18</v>
      </c>
      <c r="AA122" s="28">
        <v>290.45999999999998</v>
      </c>
      <c r="AB122" s="28">
        <v>0.48759999999999998</v>
      </c>
      <c r="AC122" s="12">
        <v>141.62829599999998</v>
      </c>
      <c r="AD122" s="28">
        <v>0.37</v>
      </c>
      <c r="AE122" s="12">
        <v>382.77917837837833</v>
      </c>
      <c r="AF122" s="12">
        <v>379.01046216216213</v>
      </c>
      <c r="AG122" s="12">
        <v>71.759926923358051</v>
      </c>
      <c r="AH122" s="12">
        <v>54.681064315598839</v>
      </c>
    </row>
    <row r="123" spans="1:34" ht="15.75" customHeight="1" x14ac:dyDescent="0.2">
      <c r="A123" s="77" t="s">
        <v>149</v>
      </c>
      <c r="B123" s="59">
        <v>4.8598831548198662</v>
      </c>
      <c r="C123" s="12"/>
      <c r="D123" s="62" t="s">
        <v>118</v>
      </c>
      <c r="E123" s="28">
        <v>1</v>
      </c>
      <c r="F123" s="12">
        <v>26</v>
      </c>
      <c r="G123" s="12">
        <v>0</v>
      </c>
      <c r="H123" s="12">
        <v>0</v>
      </c>
      <c r="I123" s="12"/>
      <c r="J123" s="102" t="s">
        <v>243</v>
      </c>
      <c r="K123" s="28">
        <v>1</v>
      </c>
      <c r="L123" s="12">
        <v>79</v>
      </c>
      <c r="M123" s="12">
        <v>0</v>
      </c>
      <c r="N123" s="12">
        <v>0</v>
      </c>
      <c r="O123" s="12"/>
      <c r="P123" s="79" t="s">
        <v>149</v>
      </c>
      <c r="Q123" s="28">
        <v>4400</v>
      </c>
      <c r="R123" s="28">
        <v>0.1651</v>
      </c>
      <c r="S123" s="12">
        <v>726.43999999999994</v>
      </c>
      <c r="T123" s="28">
        <v>0.53</v>
      </c>
      <c r="U123" s="12">
        <v>1370.641509433962</v>
      </c>
      <c r="V123" s="12">
        <v>1362.9093827371294</v>
      </c>
      <c r="W123" s="12">
        <v>1.4210854715202004E-14</v>
      </c>
      <c r="X123" s="12">
        <v>1.0828671292983927E-14</v>
      </c>
      <c r="Y123" s="12"/>
      <c r="Z123" s="79" t="s">
        <v>149</v>
      </c>
      <c r="AA123" s="28">
        <v>4320.4799999999996</v>
      </c>
      <c r="AB123" s="28">
        <v>0.1651</v>
      </c>
      <c r="AC123" s="12">
        <v>713.31124799999986</v>
      </c>
      <c r="AD123" s="28">
        <v>0.53</v>
      </c>
      <c r="AE123" s="12">
        <v>1345.8702792452827</v>
      </c>
      <c r="AF123" s="12">
        <v>1342.1015630290665</v>
      </c>
      <c r="AG123" s="12">
        <v>0</v>
      </c>
      <c r="AH123" s="12">
        <v>0</v>
      </c>
    </row>
    <row r="124" spans="1:34" ht="15.75" customHeight="1" x14ac:dyDescent="0.2">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row>
    <row r="125" spans="1:34" ht="15.75" customHeight="1" x14ac:dyDescent="0.2">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row>
    <row r="126" spans="1:34" ht="15.75" customHeight="1" x14ac:dyDescent="0.2">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row>
    <row r="127" spans="1:34" ht="15.75" customHeight="1" x14ac:dyDescent="0.2">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row>
    <row r="128" spans="1:34" ht="15.75" customHeight="1" x14ac:dyDescent="0.2">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row>
    <row r="129" spans="1:34" ht="15.75" customHeight="1" x14ac:dyDescent="0.2">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row>
    <row r="130" spans="1:34" ht="15.75" customHeight="1" x14ac:dyDescent="0.2">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row>
    <row r="131" spans="1:34" ht="15.75" customHeight="1" x14ac:dyDescent="0.2">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row>
    <row r="132" spans="1:34" ht="15.75" customHeight="1" x14ac:dyDescent="0.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row>
    <row r="133" spans="1:34" ht="15.75" customHeight="1" x14ac:dyDescent="0.2">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row>
    <row r="134" spans="1:34" ht="15.75" customHeight="1" x14ac:dyDescent="0.2">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row>
    <row r="135" spans="1:34" ht="15.75" customHeight="1" x14ac:dyDescent="0.2">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row>
    <row r="136" spans="1:34" ht="15.75" customHeight="1" x14ac:dyDescent="0.2">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row>
    <row r="137" spans="1:34" ht="15.75" customHeight="1" x14ac:dyDescent="0.2">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row>
    <row r="138" spans="1:34" ht="15.75" customHeight="1" x14ac:dyDescent="0.2">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row>
    <row r="139" spans="1:34" ht="15.75" customHeight="1" x14ac:dyDescent="0.2">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row>
    <row r="140" spans="1:34" ht="15.75" customHeight="1" x14ac:dyDescent="0.2">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row>
    <row r="141" spans="1:34" ht="15.75" customHeight="1" x14ac:dyDescent="0.2">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row>
    <row r="142" spans="1:34" ht="15.75" customHeight="1" x14ac:dyDescent="0.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row>
    <row r="143" spans="1:34" ht="15.75" customHeight="1" x14ac:dyDescent="0.2">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row>
    <row r="144" spans="1:34" ht="15.75" customHeight="1" x14ac:dyDescent="0.2">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row>
    <row r="145" spans="1:34" ht="15.75" customHeight="1" x14ac:dyDescent="0.2">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row>
    <row r="146" spans="1:34" ht="15.75" customHeight="1" x14ac:dyDescent="0.2">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row>
    <row r="147" spans="1:34" ht="15.75" customHeight="1" x14ac:dyDescent="0.2">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row>
    <row r="148" spans="1:34" ht="15.75" customHeight="1" x14ac:dyDescent="0.2">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row>
    <row r="149" spans="1:34" ht="15.75" customHeight="1" x14ac:dyDescent="0.2">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row>
    <row r="150" spans="1:34" ht="15.75" customHeight="1" x14ac:dyDescent="0.2">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row>
    <row r="151" spans="1:34" ht="15.75" customHeight="1" x14ac:dyDescent="0.2">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row>
    <row r="152" spans="1:34" ht="15.75" customHeight="1" x14ac:dyDescent="0.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row>
    <row r="153" spans="1:34" ht="15.75" customHeight="1" x14ac:dyDescent="0.2">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row>
    <row r="154" spans="1:34" ht="15.75" customHeight="1" x14ac:dyDescent="0.2">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row>
    <row r="155" spans="1:34" ht="15.75" customHeight="1" x14ac:dyDescent="0.2">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row>
    <row r="156" spans="1:34" ht="15.75" customHeight="1" x14ac:dyDescent="0.2">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row>
    <row r="157" spans="1:34" ht="15.75" customHeight="1" x14ac:dyDescent="0.2">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row>
    <row r="158" spans="1:34" ht="15.75" customHeight="1" x14ac:dyDescent="0.2">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row>
    <row r="159" spans="1:34" ht="15.75" customHeight="1" x14ac:dyDescent="0.2">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row>
    <row r="160" spans="1:34" ht="15.75" customHeight="1" x14ac:dyDescent="0.2">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row>
    <row r="161" spans="1:34" ht="15.75" customHeight="1" x14ac:dyDescent="0.2">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row>
    <row r="162" spans="1:34" ht="15.75" customHeight="1" x14ac:dyDescent="0.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row>
    <row r="163" spans="1:34" ht="15.75" customHeight="1" x14ac:dyDescent="0.2">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row>
    <row r="164" spans="1:34" ht="15.75" customHeight="1" x14ac:dyDescent="0.2">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row>
    <row r="165" spans="1:34" ht="15.75" customHeight="1" x14ac:dyDescent="0.2">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row>
    <row r="166" spans="1:34" ht="15.75" customHeight="1" x14ac:dyDescent="0.2">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row>
    <row r="167" spans="1:34" ht="15.75" customHeight="1" x14ac:dyDescent="0.2">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row>
    <row r="168" spans="1:34" ht="15.75" customHeight="1" x14ac:dyDescent="0.2">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row>
    <row r="169" spans="1:34" ht="15.75" customHeight="1" x14ac:dyDescent="0.2">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row>
    <row r="170" spans="1:34" ht="15.75" customHeight="1" x14ac:dyDescent="0.2">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row>
    <row r="171" spans="1:34" ht="15.75" customHeight="1" x14ac:dyDescent="0.2">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row>
    <row r="172" spans="1:34" ht="15.75" customHeight="1" x14ac:dyDescent="0.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row>
    <row r="173" spans="1:34" ht="15.75" customHeight="1" x14ac:dyDescent="0.2">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row>
    <row r="174" spans="1:34" ht="15.75" customHeight="1" x14ac:dyDescent="0.2">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row>
    <row r="175" spans="1:34" ht="15.75" customHeight="1" x14ac:dyDescent="0.2">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row>
    <row r="176" spans="1:34" ht="15.75" customHeight="1" x14ac:dyDescent="0.2">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row>
    <row r="177" spans="1:34" ht="15.75" customHeight="1" x14ac:dyDescent="0.2">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row>
    <row r="178" spans="1:34" ht="15.75" customHeight="1" x14ac:dyDescent="0.2">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row>
    <row r="179" spans="1:34" ht="15.75" customHeight="1" x14ac:dyDescent="0.2">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row>
    <row r="180" spans="1:34" ht="15.75" customHeight="1" x14ac:dyDescent="0.2">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row>
    <row r="181" spans="1:34" ht="15.75" customHeight="1" x14ac:dyDescent="0.2">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row>
    <row r="182" spans="1:34" ht="15.75" customHeight="1" x14ac:dyDescent="0.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row>
    <row r="183" spans="1:34" ht="15.75" customHeight="1" x14ac:dyDescent="0.2">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row>
    <row r="184" spans="1:34" ht="15.75" customHeight="1" x14ac:dyDescent="0.2">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row>
    <row r="185" spans="1:34" ht="15.75" customHeight="1" x14ac:dyDescent="0.2">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row>
    <row r="186" spans="1:34" ht="15.75" customHeight="1" x14ac:dyDescent="0.2">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row>
    <row r="187" spans="1:34" ht="15.75" customHeight="1" x14ac:dyDescent="0.2">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row>
    <row r="188" spans="1:34" ht="15.75" customHeight="1" x14ac:dyDescent="0.2">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row>
    <row r="189" spans="1:34" ht="15.75" customHeight="1" x14ac:dyDescent="0.2">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row>
    <row r="190" spans="1:34" ht="15.75" customHeight="1" x14ac:dyDescent="0.2">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row>
    <row r="191" spans="1:34" ht="15.75" customHeight="1" x14ac:dyDescent="0.2">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row>
    <row r="192" spans="1:34" ht="15.75" customHeight="1" x14ac:dyDescent="0.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row>
    <row r="193" spans="1:34" ht="15.75" customHeight="1" x14ac:dyDescent="0.2">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row>
    <row r="194" spans="1:34" ht="15.75" customHeight="1" x14ac:dyDescent="0.2">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row>
    <row r="195" spans="1:34" ht="15.75" customHeight="1" x14ac:dyDescent="0.2">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row>
    <row r="196" spans="1:34" ht="15.75" customHeight="1" x14ac:dyDescent="0.2">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row>
    <row r="197" spans="1:34" ht="15.75" customHeight="1" x14ac:dyDescent="0.2">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row>
    <row r="198" spans="1:34" ht="15.75" customHeight="1" x14ac:dyDescent="0.2">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row>
    <row r="199" spans="1:34" ht="15.75" customHeight="1" x14ac:dyDescent="0.2">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row>
    <row r="200" spans="1:34" ht="15.75" customHeight="1" x14ac:dyDescent="0.2">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row>
    <row r="201" spans="1:34" ht="15.75" customHeight="1" x14ac:dyDescent="0.2">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row>
    <row r="202" spans="1:34" ht="15.75" customHeight="1" x14ac:dyDescent="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row>
    <row r="203" spans="1:34" ht="15.75" customHeight="1" x14ac:dyDescent="0.2">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row>
    <row r="204" spans="1:34" ht="15.75" customHeight="1" x14ac:dyDescent="0.2">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row>
    <row r="205" spans="1:34" ht="15.75" customHeight="1" x14ac:dyDescent="0.2">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row>
    <row r="206" spans="1:34" ht="15.75" customHeight="1" x14ac:dyDescent="0.2">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row>
    <row r="207" spans="1:34" ht="15.75" customHeight="1" x14ac:dyDescent="0.2">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row>
    <row r="208" spans="1:34" ht="15.75" customHeight="1" x14ac:dyDescent="0.2">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row>
    <row r="209" spans="1:34" ht="15.75" customHeight="1" x14ac:dyDescent="0.2">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row>
    <row r="210" spans="1:34" ht="15.75" customHeight="1" x14ac:dyDescent="0.2">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row>
    <row r="211" spans="1:34" ht="15.75" customHeight="1" x14ac:dyDescent="0.2">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row>
    <row r="212" spans="1:34" ht="15.75" customHeight="1" x14ac:dyDescent="0.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row>
    <row r="213" spans="1:34" ht="15.75" customHeight="1" x14ac:dyDescent="0.2">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row>
    <row r="214" spans="1:34" ht="15.75" customHeight="1" x14ac:dyDescent="0.2">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row>
    <row r="215" spans="1:34" ht="15.75" customHeight="1" x14ac:dyDescent="0.2">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row>
    <row r="216" spans="1:34" ht="15.75" customHeight="1" x14ac:dyDescent="0.2">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row>
    <row r="217" spans="1:34" ht="15.75" customHeight="1" x14ac:dyDescent="0.2">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row>
    <row r="218" spans="1:34" ht="15.75" customHeight="1" x14ac:dyDescent="0.2">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row>
    <row r="219" spans="1:34" ht="15.75" customHeight="1" x14ac:dyDescent="0.2">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row>
    <row r="220" spans="1:34" ht="15.75" customHeight="1" x14ac:dyDescent="0.2">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row>
    <row r="221" spans="1:34" ht="15.75" customHeight="1" x14ac:dyDescent="0.2">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row>
    <row r="222" spans="1:34" ht="15.75" customHeight="1" x14ac:dyDescent="0.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row>
    <row r="223" spans="1:34" ht="15.75" customHeight="1" x14ac:dyDescent="0.2">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row>
    <row r="224" spans="1:34" ht="15.75" customHeight="1" x14ac:dyDescent="0.2">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row>
    <row r="225" spans="1:34" ht="15.75" customHeight="1" x14ac:dyDescent="0.2">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row>
    <row r="226" spans="1:34" ht="15.75" customHeight="1" x14ac:dyDescent="0.2">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row>
    <row r="227" spans="1:34" ht="15.75" customHeight="1" x14ac:dyDescent="0.2">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row>
    <row r="228" spans="1:34" ht="15.75" customHeight="1" x14ac:dyDescent="0.2">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row>
    <row r="229" spans="1:34" ht="15.75" customHeight="1" x14ac:dyDescent="0.2">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row>
    <row r="230" spans="1:34" ht="15.75" customHeight="1" x14ac:dyDescent="0.2">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row>
    <row r="231" spans="1:34" ht="15.75" customHeight="1" x14ac:dyDescent="0.2">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row>
    <row r="232" spans="1:34" ht="15.75" customHeight="1" x14ac:dyDescent="0.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row>
    <row r="233" spans="1:34" ht="15.75" customHeight="1" x14ac:dyDescent="0.2">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row>
    <row r="234" spans="1:34" ht="15.75" customHeight="1" x14ac:dyDescent="0.2">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row>
    <row r="235" spans="1:34" ht="15.75" customHeight="1" x14ac:dyDescent="0.2">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row>
    <row r="236" spans="1:34" ht="15.75" customHeight="1" x14ac:dyDescent="0.2">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row>
    <row r="237" spans="1:34" ht="15.75" customHeight="1" x14ac:dyDescent="0.2">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row>
    <row r="238" spans="1:34" ht="15.75" customHeight="1" x14ac:dyDescent="0.2">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row>
    <row r="239" spans="1:34" ht="15.75" customHeight="1" x14ac:dyDescent="0.2">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row>
    <row r="240" spans="1:34" ht="15.75" customHeight="1" x14ac:dyDescent="0.2">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row>
    <row r="241" spans="1:34" ht="15.75" customHeight="1" x14ac:dyDescent="0.2">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row>
    <row r="242" spans="1:34" ht="15.75" customHeight="1" x14ac:dyDescent="0.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row>
    <row r="243" spans="1:34" ht="15.75" customHeight="1" x14ac:dyDescent="0.2">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row>
    <row r="244" spans="1:34" ht="15.75" customHeight="1" x14ac:dyDescent="0.2">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row>
    <row r="245" spans="1:34" ht="15.75" customHeight="1" x14ac:dyDescent="0.2">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row>
    <row r="246" spans="1:34" ht="15.75" customHeight="1" x14ac:dyDescent="0.2">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row>
    <row r="247" spans="1:34" ht="15.75" customHeight="1" x14ac:dyDescent="0.2">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row>
    <row r="248" spans="1:34" ht="15.75" customHeight="1" x14ac:dyDescent="0.2">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row>
    <row r="249" spans="1:34" ht="15.75" customHeight="1" x14ac:dyDescent="0.2">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row>
    <row r="250" spans="1:34" ht="15.75" customHeight="1" x14ac:dyDescent="0.2">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row>
    <row r="251" spans="1:34" ht="15.75" customHeight="1" x14ac:dyDescent="0.2">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row>
    <row r="252" spans="1:34" ht="15.75" customHeight="1" x14ac:dyDescent="0.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row>
    <row r="253" spans="1:34" ht="15.75" customHeight="1" x14ac:dyDescent="0.2">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row>
    <row r="254" spans="1:34" ht="15.75" customHeight="1" x14ac:dyDescent="0.2">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row>
    <row r="255" spans="1:34" ht="15.75" customHeight="1" x14ac:dyDescent="0.2">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row>
    <row r="256" spans="1:34" ht="15.75" customHeight="1" x14ac:dyDescent="0.2">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row>
    <row r="257" spans="1:34" ht="15.75" customHeight="1" x14ac:dyDescent="0.2">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row>
    <row r="258" spans="1:34" ht="15.75" customHeight="1" x14ac:dyDescent="0.2">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row>
    <row r="259" spans="1:34" ht="15.75" customHeight="1" x14ac:dyDescent="0.2">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row>
    <row r="260" spans="1:34" ht="15.75" customHeight="1" x14ac:dyDescent="0.2">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row>
    <row r="261" spans="1:34" ht="15.75" customHeight="1" x14ac:dyDescent="0.2">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row>
    <row r="262" spans="1:34" ht="15.75" customHeight="1" x14ac:dyDescent="0.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row>
    <row r="263" spans="1:34" ht="15.75" customHeight="1" x14ac:dyDescent="0.2">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row>
    <row r="264" spans="1:34" ht="15.75" customHeight="1" x14ac:dyDescent="0.2">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row>
    <row r="265" spans="1:34" ht="15.75" customHeight="1" x14ac:dyDescent="0.2">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row>
    <row r="266" spans="1:34" ht="15.75" customHeight="1" x14ac:dyDescent="0.2">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row>
    <row r="267" spans="1:34" ht="15.75" customHeight="1" x14ac:dyDescent="0.2">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row>
    <row r="268" spans="1:34" ht="15.75" customHeight="1" x14ac:dyDescent="0.2">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row>
    <row r="269" spans="1:34" ht="15.75" customHeight="1" x14ac:dyDescent="0.2">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row>
    <row r="270" spans="1:34" ht="15.75" customHeight="1" x14ac:dyDescent="0.2">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row>
    <row r="271" spans="1:34" ht="15.75" customHeight="1" x14ac:dyDescent="0.2">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row>
    <row r="272" spans="1:34" ht="15.75" customHeight="1" x14ac:dyDescent="0.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row>
    <row r="273" spans="1:34" ht="15.75" customHeight="1" x14ac:dyDescent="0.2">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row>
    <row r="274" spans="1:34" ht="15.75" customHeight="1" x14ac:dyDescent="0.2">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row>
    <row r="275" spans="1:34" ht="15.75" customHeight="1" x14ac:dyDescent="0.2">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row>
    <row r="276" spans="1:34" ht="15.75" customHeight="1" x14ac:dyDescent="0.2">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row>
    <row r="277" spans="1:34" ht="15.75" customHeight="1" x14ac:dyDescent="0.2">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row>
    <row r="278" spans="1:34" ht="15.75" customHeight="1" x14ac:dyDescent="0.2">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row>
    <row r="279" spans="1:34" ht="15.75" customHeight="1" x14ac:dyDescent="0.2">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row>
    <row r="280" spans="1:34" ht="15.75" customHeight="1" x14ac:dyDescent="0.2">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row>
    <row r="281" spans="1:34" ht="15.75" customHeight="1" x14ac:dyDescent="0.2">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row>
    <row r="282" spans="1:34" ht="15.75" customHeight="1" x14ac:dyDescent="0.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row>
    <row r="283" spans="1:34" ht="15.75" customHeight="1" x14ac:dyDescent="0.2">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row>
    <row r="284" spans="1:34" ht="15.75" customHeight="1" x14ac:dyDescent="0.2">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row>
    <row r="285" spans="1:34" ht="15.75" customHeight="1" x14ac:dyDescent="0.2">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row>
    <row r="286" spans="1:34" ht="15.75" customHeight="1" x14ac:dyDescent="0.2">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row>
    <row r="287" spans="1:34" ht="15.75" customHeight="1" x14ac:dyDescent="0.2">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row>
    <row r="288" spans="1:34" ht="15.75" customHeight="1" x14ac:dyDescent="0.2">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row>
    <row r="289" spans="1:34" ht="15.75" customHeight="1" x14ac:dyDescent="0.2">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row>
    <row r="290" spans="1:34" ht="15.75" customHeight="1" x14ac:dyDescent="0.2">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row>
    <row r="291" spans="1:34" ht="15.75" customHeight="1" x14ac:dyDescent="0.2">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row>
    <row r="292" spans="1:34" ht="15.75" customHeight="1" x14ac:dyDescent="0.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row>
    <row r="293" spans="1:34" ht="15.75" customHeight="1" x14ac:dyDescent="0.2">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row>
    <row r="294" spans="1:34" ht="15.75" customHeight="1" x14ac:dyDescent="0.2">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row>
    <row r="295" spans="1:34" ht="15.75" customHeight="1" x14ac:dyDescent="0.2">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row>
    <row r="296" spans="1:34" ht="15.75" customHeight="1" x14ac:dyDescent="0.2">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row>
    <row r="297" spans="1:34" ht="15.75" customHeight="1" x14ac:dyDescent="0.2">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row>
    <row r="298" spans="1:34" ht="15.75" customHeight="1" x14ac:dyDescent="0.2">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row>
    <row r="299" spans="1:34" ht="15.75" customHeight="1" x14ac:dyDescent="0.2">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row>
    <row r="300" spans="1:34" ht="15.75" customHeight="1" x14ac:dyDescent="0.2">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row>
    <row r="301" spans="1:34" ht="15.75" customHeight="1" x14ac:dyDescent="0.2">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row>
    <row r="302" spans="1:34" ht="15.75" customHeight="1" x14ac:dyDescent="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row>
    <row r="303" spans="1:34" ht="15.75" customHeight="1" x14ac:dyDescent="0.2">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row>
    <row r="304" spans="1:34" ht="15.75" customHeight="1" x14ac:dyDescent="0.2">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row>
    <row r="305" spans="1:34" ht="15.75" customHeight="1" x14ac:dyDescent="0.2">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row>
    <row r="306" spans="1:34" ht="15.75" customHeight="1" x14ac:dyDescent="0.2">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row>
    <row r="307" spans="1:34" ht="15.75" customHeight="1" x14ac:dyDescent="0.2">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row>
    <row r="308" spans="1:34" ht="15.75" customHeight="1" x14ac:dyDescent="0.2">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row>
    <row r="309" spans="1:34" ht="15.75" customHeight="1" x14ac:dyDescent="0.2">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row>
    <row r="310" spans="1:34" ht="15.75" customHeight="1" x14ac:dyDescent="0.2">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row>
    <row r="311" spans="1:34" ht="15.75" customHeight="1" x14ac:dyDescent="0.2">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row>
    <row r="312" spans="1:34" ht="15.75" customHeight="1" x14ac:dyDescent="0.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row>
    <row r="313" spans="1:34" ht="15.75" customHeight="1" x14ac:dyDescent="0.2">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row>
    <row r="314" spans="1:34" ht="15.75" customHeight="1" x14ac:dyDescent="0.2">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row>
    <row r="315" spans="1:34" ht="15.75" customHeight="1" x14ac:dyDescent="0.2">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row>
    <row r="316" spans="1:34" ht="15.75" customHeight="1" x14ac:dyDescent="0.2">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row>
    <row r="317" spans="1:34" ht="15.75" customHeight="1" x14ac:dyDescent="0.2">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row>
    <row r="318" spans="1:34" ht="15.75" customHeight="1" x14ac:dyDescent="0.2">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row>
    <row r="319" spans="1:34" ht="15.75" customHeight="1" x14ac:dyDescent="0.2">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row>
    <row r="320" spans="1:34" ht="15.75" customHeight="1" x14ac:dyDescent="0.2">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row>
    <row r="321" spans="1:34" ht="15.75" customHeight="1" x14ac:dyDescent="0.2">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row>
    <row r="322" spans="1:34" ht="15.75" customHeight="1" x14ac:dyDescent="0.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row>
    <row r="323" spans="1:34" ht="15.75" customHeight="1" x14ac:dyDescent="0.2">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row>
    <row r="324" spans="1:34" ht="15.75" customHeight="1" x14ac:dyDescent="0.2">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row>
    <row r="325" spans="1:34" ht="15.75" customHeight="1" x14ac:dyDescent="0.2">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row>
    <row r="326" spans="1:34" ht="15.75" customHeight="1" x14ac:dyDescent="0.2">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row>
    <row r="327" spans="1:34" ht="15.75" customHeight="1" x14ac:dyDescent="0.2">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row>
    <row r="328" spans="1:34" ht="15.75" customHeight="1" x14ac:dyDescent="0.2">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row>
    <row r="329" spans="1:34" ht="15.75" customHeight="1" x14ac:dyDescent="0.2">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row>
    <row r="330" spans="1:34" ht="15.75" customHeight="1" x14ac:dyDescent="0.2">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row>
    <row r="331" spans="1:34" ht="15.75" customHeight="1" x14ac:dyDescent="0.2">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row>
    <row r="332" spans="1:34" ht="15.75" customHeight="1" x14ac:dyDescent="0.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row>
    <row r="333" spans="1:34" ht="15.75" customHeight="1" x14ac:dyDescent="0.2">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row>
    <row r="334" spans="1:34" ht="15.75" customHeight="1" x14ac:dyDescent="0.2">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row>
    <row r="335" spans="1:34" ht="15.75" customHeight="1" x14ac:dyDescent="0.2">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row>
    <row r="336" spans="1:34" ht="15.75" customHeight="1" x14ac:dyDescent="0.2">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row>
    <row r="337" spans="1:34" ht="15.75" customHeight="1" x14ac:dyDescent="0.2">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row>
    <row r="338" spans="1:34" ht="15.75" customHeight="1" x14ac:dyDescent="0.2">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row>
    <row r="339" spans="1:34" ht="15.75" customHeight="1" x14ac:dyDescent="0.2">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row>
    <row r="340" spans="1:34" ht="15.75" customHeight="1" x14ac:dyDescent="0.2">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row>
    <row r="341" spans="1:34" ht="15.75" customHeight="1" x14ac:dyDescent="0.2">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row>
    <row r="342" spans="1:34" ht="15.75" customHeight="1" x14ac:dyDescent="0.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row>
    <row r="343" spans="1:34" ht="15.75" customHeight="1" x14ac:dyDescent="0.2">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row>
    <row r="344" spans="1:34" ht="15.75" customHeight="1" x14ac:dyDescent="0.2">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row>
    <row r="345" spans="1:34" ht="15.75" customHeight="1" x14ac:dyDescent="0.2">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row>
    <row r="346" spans="1:34" ht="15.75" customHeight="1" x14ac:dyDescent="0.2">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row>
    <row r="347" spans="1:34" ht="15.75" customHeight="1" x14ac:dyDescent="0.2">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row>
    <row r="348" spans="1:34" ht="15.75" customHeight="1" x14ac:dyDescent="0.2">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row>
    <row r="349" spans="1:34" ht="15.75" customHeight="1" x14ac:dyDescent="0.2">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row>
    <row r="350" spans="1:34" ht="15.75" customHeight="1" x14ac:dyDescent="0.2">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row>
    <row r="351" spans="1:34" ht="15.75" customHeight="1" x14ac:dyDescent="0.2">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row>
    <row r="352" spans="1:34" ht="15.75" customHeight="1" x14ac:dyDescent="0.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row>
    <row r="353" spans="1:34" ht="15.75" customHeight="1" x14ac:dyDescent="0.2">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row>
    <row r="354" spans="1:34" ht="15.75" customHeight="1" x14ac:dyDescent="0.2">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row>
    <row r="355" spans="1:34" ht="15.75" customHeight="1" x14ac:dyDescent="0.2">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row>
    <row r="356" spans="1:34" ht="15.75" customHeight="1" x14ac:dyDescent="0.2">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row>
    <row r="357" spans="1:34" ht="15.75" customHeight="1" x14ac:dyDescent="0.2">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row>
    <row r="358" spans="1:34" ht="15.75" customHeight="1" x14ac:dyDescent="0.2">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row>
    <row r="359" spans="1:34" ht="15.75" customHeight="1" x14ac:dyDescent="0.2">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row>
    <row r="360" spans="1:34" ht="15.75" customHeight="1" x14ac:dyDescent="0.2">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row>
    <row r="361" spans="1:34" ht="15.75" customHeight="1" x14ac:dyDescent="0.2">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row>
    <row r="362" spans="1:34" ht="15.75" customHeight="1" x14ac:dyDescent="0.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row>
    <row r="363" spans="1:34" ht="15.75" customHeight="1" x14ac:dyDescent="0.2">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row>
    <row r="364" spans="1:34" ht="15.75" customHeight="1" x14ac:dyDescent="0.2">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row>
    <row r="365" spans="1:34" ht="15.75" customHeight="1" x14ac:dyDescent="0.2">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row>
    <row r="366" spans="1:34" ht="15.75" customHeight="1" x14ac:dyDescent="0.2">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row>
    <row r="367" spans="1:34" ht="15.75" customHeight="1" x14ac:dyDescent="0.2">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row>
    <row r="368" spans="1:34" ht="15.75" customHeight="1" x14ac:dyDescent="0.2">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row>
    <row r="369" spans="1:34" ht="15.75" customHeight="1" x14ac:dyDescent="0.2">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row>
    <row r="370" spans="1:34" ht="15.75" customHeight="1" x14ac:dyDescent="0.2">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row>
    <row r="371" spans="1:34" ht="15.75" customHeight="1" x14ac:dyDescent="0.2">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row>
    <row r="372" spans="1:34" ht="15.75" customHeight="1" x14ac:dyDescent="0.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row>
    <row r="373" spans="1:34" ht="15.75" customHeight="1" x14ac:dyDescent="0.2">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row>
    <row r="374" spans="1:34" ht="15.75" customHeight="1" x14ac:dyDescent="0.2">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row>
    <row r="375" spans="1:34" ht="15.75" customHeight="1" x14ac:dyDescent="0.2">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row>
    <row r="376" spans="1:34" ht="15.75" customHeight="1" x14ac:dyDescent="0.2">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row>
    <row r="377" spans="1:34" ht="15.75" customHeight="1" x14ac:dyDescent="0.2">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row>
    <row r="378" spans="1:34" ht="15.75" customHeight="1" x14ac:dyDescent="0.2">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row>
    <row r="379" spans="1:34" ht="15.75" customHeight="1" x14ac:dyDescent="0.2">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row>
    <row r="380" spans="1:34" ht="15.75" customHeight="1" x14ac:dyDescent="0.2">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row>
    <row r="381" spans="1:34" ht="15.75" customHeight="1" x14ac:dyDescent="0.2">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row>
    <row r="382" spans="1:34" ht="15.75" customHeight="1" x14ac:dyDescent="0.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row>
    <row r="383" spans="1:34" ht="15.75" customHeight="1" x14ac:dyDescent="0.2">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row>
    <row r="384" spans="1:34" ht="15.75" customHeight="1" x14ac:dyDescent="0.2">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row>
    <row r="385" spans="1:34" ht="15.75" customHeight="1" x14ac:dyDescent="0.2">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row>
    <row r="386" spans="1:34" ht="15.75" customHeight="1" x14ac:dyDescent="0.2">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row>
    <row r="387" spans="1:34" ht="15.75" customHeight="1" x14ac:dyDescent="0.2">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row>
    <row r="388" spans="1:34" ht="15.75" customHeight="1" x14ac:dyDescent="0.2">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row>
    <row r="389" spans="1:34" ht="15.75" customHeight="1" x14ac:dyDescent="0.2">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row>
    <row r="390" spans="1:34" ht="15.75" customHeight="1" x14ac:dyDescent="0.2">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row>
    <row r="391" spans="1:34" ht="15.75" customHeight="1" x14ac:dyDescent="0.2">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row>
    <row r="392" spans="1:34" ht="15.75" customHeight="1" x14ac:dyDescent="0.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row>
    <row r="393" spans="1:34" ht="15.75" customHeight="1" x14ac:dyDescent="0.2">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row>
    <row r="394" spans="1:34" ht="15.75" customHeight="1" x14ac:dyDescent="0.2">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row>
    <row r="395" spans="1:34" ht="15.75" customHeight="1" x14ac:dyDescent="0.2">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row>
    <row r="396" spans="1:34" ht="15.75" customHeight="1" x14ac:dyDescent="0.2">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row>
    <row r="397" spans="1:34" ht="15.75" customHeight="1" x14ac:dyDescent="0.2">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row>
    <row r="398" spans="1:34" ht="15.75" customHeight="1" x14ac:dyDescent="0.2">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row>
    <row r="399" spans="1:34" ht="15.75" customHeight="1" x14ac:dyDescent="0.2">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row>
    <row r="400" spans="1:34" ht="15.75" customHeight="1" x14ac:dyDescent="0.2">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row>
    <row r="401" spans="1:34" ht="15.75" customHeight="1" x14ac:dyDescent="0.2">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row>
    <row r="402" spans="1:34" ht="15.75" customHeight="1" x14ac:dyDescent="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row>
    <row r="403" spans="1:34" ht="15.75" customHeight="1" x14ac:dyDescent="0.2">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row>
    <row r="404" spans="1:34" ht="15.75" customHeight="1" x14ac:dyDescent="0.2">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row>
    <row r="405" spans="1:34" ht="15.75" customHeight="1" x14ac:dyDescent="0.2">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row>
    <row r="406" spans="1:34" ht="15.75" customHeight="1" x14ac:dyDescent="0.2">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row>
    <row r="407" spans="1:34" ht="15.75" customHeight="1" x14ac:dyDescent="0.2">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row>
    <row r="408" spans="1:34" ht="15.75" customHeight="1" x14ac:dyDescent="0.2">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row>
    <row r="409" spans="1:34" ht="15.75" customHeight="1" x14ac:dyDescent="0.2">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row>
    <row r="410" spans="1:34" ht="15.75" customHeight="1" x14ac:dyDescent="0.2">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row>
    <row r="411" spans="1:34" ht="15.75" customHeight="1" x14ac:dyDescent="0.2">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row>
    <row r="412" spans="1:34" ht="15.75" customHeight="1" x14ac:dyDescent="0.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row>
    <row r="413" spans="1:34" ht="15.75" customHeight="1" x14ac:dyDescent="0.2">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row>
    <row r="414" spans="1:34" ht="15.75" customHeight="1" x14ac:dyDescent="0.2">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row>
    <row r="415" spans="1:34" ht="15.75" customHeight="1" x14ac:dyDescent="0.2">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row>
    <row r="416" spans="1:34" ht="15.75" customHeight="1" x14ac:dyDescent="0.2">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row>
    <row r="417" spans="1:34" ht="15.75" customHeight="1" x14ac:dyDescent="0.2">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row>
    <row r="418" spans="1:34" ht="15.75" customHeight="1" x14ac:dyDescent="0.2">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row>
    <row r="419" spans="1:34" ht="15.75" customHeight="1" x14ac:dyDescent="0.2">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row>
    <row r="420" spans="1:34" ht="15.75" customHeight="1" x14ac:dyDescent="0.2">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row>
    <row r="421" spans="1:34" ht="15.75" customHeight="1" x14ac:dyDescent="0.2">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row>
    <row r="422" spans="1:34" ht="15.75" customHeight="1" x14ac:dyDescent="0.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row>
    <row r="423" spans="1:34" ht="15.75" customHeight="1" x14ac:dyDescent="0.2">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row>
    <row r="424" spans="1:34" ht="15.75" customHeight="1" x14ac:dyDescent="0.2">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row>
    <row r="425" spans="1:34" ht="15.75" customHeight="1" x14ac:dyDescent="0.2">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row>
    <row r="426" spans="1:34" ht="15.75" customHeight="1" x14ac:dyDescent="0.2">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row>
    <row r="427" spans="1:34" ht="15.75" customHeight="1" x14ac:dyDescent="0.2">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row>
    <row r="428" spans="1:34" ht="15.75" customHeight="1" x14ac:dyDescent="0.2">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row>
    <row r="429" spans="1:34" ht="15.75" customHeight="1" x14ac:dyDescent="0.2">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row>
    <row r="430" spans="1:34" ht="15.75" customHeight="1" x14ac:dyDescent="0.2">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row>
    <row r="431" spans="1:34" ht="15.75" customHeight="1" x14ac:dyDescent="0.2">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row>
    <row r="432" spans="1:34" ht="15.75" customHeight="1" x14ac:dyDescent="0.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row>
    <row r="433" spans="1:34" ht="15.75" customHeight="1" x14ac:dyDescent="0.2">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row>
    <row r="434" spans="1:34" ht="15.75" customHeight="1" x14ac:dyDescent="0.2">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row>
    <row r="435" spans="1:34" ht="15.75" customHeight="1" x14ac:dyDescent="0.2">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row>
    <row r="436" spans="1:34" ht="15.75" customHeight="1" x14ac:dyDescent="0.2">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row>
    <row r="437" spans="1:34" ht="15.75" customHeight="1" x14ac:dyDescent="0.2">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row>
    <row r="438" spans="1:34" ht="15.75" customHeight="1" x14ac:dyDescent="0.2">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row>
    <row r="439" spans="1:34" ht="15.75" customHeight="1" x14ac:dyDescent="0.2">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row>
    <row r="440" spans="1:34" ht="15.75" customHeight="1" x14ac:dyDescent="0.2">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row>
    <row r="441" spans="1:34" ht="15.75" customHeight="1" x14ac:dyDescent="0.2">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row>
    <row r="442" spans="1:34" ht="15.75" customHeight="1" x14ac:dyDescent="0.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row>
    <row r="443" spans="1:34" ht="15.75" customHeight="1" x14ac:dyDescent="0.2">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row>
    <row r="444" spans="1:34" ht="15.75" customHeight="1" x14ac:dyDescent="0.2">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row>
    <row r="445" spans="1:34" ht="15.75" customHeight="1" x14ac:dyDescent="0.2">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row>
    <row r="446" spans="1:34" ht="15.75" customHeight="1" x14ac:dyDescent="0.2">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row>
    <row r="447" spans="1:34" ht="15.75" customHeight="1" x14ac:dyDescent="0.2">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row>
    <row r="448" spans="1:34" ht="15.75" customHeight="1" x14ac:dyDescent="0.2">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row>
    <row r="449" spans="1:34" ht="15.75" customHeight="1" x14ac:dyDescent="0.2">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row>
    <row r="450" spans="1:34" ht="15.75" customHeight="1" x14ac:dyDescent="0.2">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row>
    <row r="451" spans="1:34" ht="15.75" customHeight="1" x14ac:dyDescent="0.2">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row>
    <row r="452" spans="1:34" ht="15.75" customHeight="1" x14ac:dyDescent="0.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row>
    <row r="453" spans="1:34" ht="15.75" customHeight="1" x14ac:dyDescent="0.2">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row>
    <row r="454" spans="1:34" ht="15.75" customHeight="1" x14ac:dyDescent="0.2">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row>
    <row r="455" spans="1:34" ht="15.75" customHeight="1" x14ac:dyDescent="0.2">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row>
    <row r="456" spans="1:34" ht="15.75" customHeight="1" x14ac:dyDescent="0.2">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row>
    <row r="457" spans="1:34" ht="15.75" customHeight="1" x14ac:dyDescent="0.2">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row>
    <row r="458" spans="1:34" ht="15.75" customHeight="1" x14ac:dyDescent="0.2">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row>
    <row r="459" spans="1:34" ht="15.75" customHeight="1" x14ac:dyDescent="0.2">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row>
    <row r="460" spans="1:34" ht="15.75" customHeight="1" x14ac:dyDescent="0.2">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row>
    <row r="461" spans="1:34" ht="15.75" customHeight="1" x14ac:dyDescent="0.2">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row>
    <row r="462" spans="1:34" ht="15.75" customHeight="1" x14ac:dyDescent="0.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row>
    <row r="463" spans="1:34" ht="15.75" customHeight="1" x14ac:dyDescent="0.2">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row>
    <row r="464" spans="1:34" ht="15.75" customHeight="1" x14ac:dyDescent="0.2">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row>
    <row r="465" spans="1:34" ht="15.75" customHeight="1" x14ac:dyDescent="0.2">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row>
    <row r="466" spans="1:34" ht="15.75" customHeight="1" x14ac:dyDescent="0.2">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row>
    <row r="467" spans="1:34" ht="15.75" customHeight="1" x14ac:dyDescent="0.2">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row>
    <row r="468" spans="1:34" ht="15.75" customHeight="1" x14ac:dyDescent="0.2">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row>
    <row r="469" spans="1:34" ht="15.75" customHeight="1" x14ac:dyDescent="0.2">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row>
    <row r="470" spans="1:34" ht="15.75" customHeight="1" x14ac:dyDescent="0.2">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row>
    <row r="471" spans="1:34" ht="15.75" customHeight="1" x14ac:dyDescent="0.2">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row>
    <row r="472" spans="1:34" ht="15.75" customHeight="1" x14ac:dyDescent="0.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row>
    <row r="473" spans="1:34" ht="15.75" customHeight="1" x14ac:dyDescent="0.2">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row>
    <row r="474" spans="1:34" ht="15.75" customHeight="1" x14ac:dyDescent="0.2">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row>
    <row r="475" spans="1:34" ht="15.75" customHeight="1" x14ac:dyDescent="0.2">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row>
    <row r="476" spans="1:34" ht="15.75" customHeight="1" x14ac:dyDescent="0.2">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row>
    <row r="477" spans="1:34" ht="15.75" customHeight="1" x14ac:dyDescent="0.2">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row>
    <row r="478" spans="1:34" ht="15.75" customHeight="1" x14ac:dyDescent="0.2">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row>
    <row r="479" spans="1:34" ht="15.75" customHeight="1" x14ac:dyDescent="0.2">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row>
    <row r="480" spans="1:34" ht="15.75" customHeight="1" x14ac:dyDescent="0.2">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row>
    <row r="481" spans="1:34" ht="15.75" customHeight="1" x14ac:dyDescent="0.2">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row>
    <row r="482" spans="1:34" ht="15.75" customHeight="1" x14ac:dyDescent="0.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row>
    <row r="483" spans="1:34" ht="15.75" customHeight="1" x14ac:dyDescent="0.2">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row>
    <row r="484" spans="1:34" ht="15.75" customHeight="1" x14ac:dyDescent="0.2">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row>
    <row r="485" spans="1:34" ht="15.75" customHeight="1" x14ac:dyDescent="0.2">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row>
    <row r="486" spans="1:34" ht="15.75" customHeight="1" x14ac:dyDescent="0.2">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row>
    <row r="487" spans="1:34" ht="15.75" customHeight="1" x14ac:dyDescent="0.2">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row>
    <row r="488" spans="1:34" ht="15.75" customHeight="1" x14ac:dyDescent="0.2">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row>
    <row r="489" spans="1:34" ht="15.75" customHeight="1" x14ac:dyDescent="0.2">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row>
    <row r="490" spans="1:34" ht="15.75" customHeight="1" x14ac:dyDescent="0.2">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row>
    <row r="491" spans="1:34" ht="15.75" customHeight="1" x14ac:dyDescent="0.2">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row>
    <row r="492" spans="1:34" ht="15.75" customHeight="1" x14ac:dyDescent="0.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row>
    <row r="493" spans="1:34" ht="15.75" customHeight="1" x14ac:dyDescent="0.2">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row>
    <row r="494" spans="1:34" ht="15.75" customHeight="1" x14ac:dyDescent="0.2">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row>
    <row r="495" spans="1:34" ht="15.75" customHeight="1" x14ac:dyDescent="0.2">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row>
    <row r="496" spans="1:34" ht="15.75" customHeight="1" x14ac:dyDescent="0.2">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row>
    <row r="497" spans="1:34" ht="15.75" customHeight="1" x14ac:dyDescent="0.2">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row>
    <row r="498" spans="1:34" ht="15.75" customHeight="1" x14ac:dyDescent="0.2">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row>
    <row r="499" spans="1:34" ht="15.75" customHeight="1" x14ac:dyDescent="0.2">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row>
    <row r="500" spans="1:34" ht="15.75" customHeight="1" x14ac:dyDescent="0.2">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row>
    <row r="501" spans="1:34" ht="15.75" customHeight="1" x14ac:dyDescent="0.2">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row>
    <row r="502" spans="1:34" ht="15.75" customHeight="1" x14ac:dyDescent="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row>
    <row r="503" spans="1:34" ht="15.75" customHeight="1" x14ac:dyDescent="0.2">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row>
    <row r="504" spans="1:34" ht="15.75" customHeight="1" x14ac:dyDescent="0.2">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row>
    <row r="505" spans="1:34" ht="15.75" customHeight="1" x14ac:dyDescent="0.2">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row>
    <row r="506" spans="1:34" ht="15.75" customHeight="1" x14ac:dyDescent="0.2">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row>
    <row r="507" spans="1:34" ht="15.75" customHeight="1" x14ac:dyDescent="0.2">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row>
    <row r="508" spans="1:34" ht="15.75" customHeight="1" x14ac:dyDescent="0.2">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row>
    <row r="509" spans="1:34" ht="15.75" customHeight="1" x14ac:dyDescent="0.2">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row>
    <row r="510" spans="1:34" ht="15.75" customHeight="1" x14ac:dyDescent="0.2">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row>
    <row r="511" spans="1:34" ht="15.75" customHeight="1" x14ac:dyDescent="0.2">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row>
    <row r="512" spans="1:34" ht="15.75" customHeight="1" x14ac:dyDescent="0.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row>
    <row r="513" spans="1:34" ht="15.75" customHeight="1" x14ac:dyDescent="0.2">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row>
    <row r="514" spans="1:34" ht="15.75" customHeight="1" x14ac:dyDescent="0.2">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row>
    <row r="515" spans="1:34" ht="15.75" customHeight="1" x14ac:dyDescent="0.2">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row>
    <row r="516" spans="1:34" ht="15.75" customHeight="1" x14ac:dyDescent="0.2">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row>
    <row r="517" spans="1:34" ht="15.75" customHeight="1" x14ac:dyDescent="0.2">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row>
    <row r="518" spans="1:34" ht="15.75" customHeight="1" x14ac:dyDescent="0.2">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row>
    <row r="519" spans="1:34" ht="15.75" customHeight="1" x14ac:dyDescent="0.2">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row>
    <row r="520" spans="1:34" ht="15.75" customHeight="1" x14ac:dyDescent="0.2">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row>
    <row r="521" spans="1:34" ht="15.75" customHeight="1" x14ac:dyDescent="0.2">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row>
    <row r="522" spans="1:34" ht="15.75" customHeight="1" x14ac:dyDescent="0.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row>
    <row r="523" spans="1:34" ht="15.75" customHeight="1" x14ac:dyDescent="0.2">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row>
    <row r="524" spans="1:34" ht="15.75" customHeight="1" x14ac:dyDescent="0.2">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row>
    <row r="525" spans="1:34" ht="15.75" customHeight="1" x14ac:dyDescent="0.2">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row>
    <row r="526" spans="1:34" ht="15.75" customHeight="1" x14ac:dyDescent="0.2">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row>
    <row r="527" spans="1:34" ht="15.75" customHeight="1" x14ac:dyDescent="0.2">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row>
    <row r="528" spans="1:34" ht="15.75" customHeight="1" x14ac:dyDescent="0.2">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row>
    <row r="529" spans="1:34" ht="15.75" customHeight="1" x14ac:dyDescent="0.2">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row>
    <row r="530" spans="1:34" ht="15.75" customHeight="1" x14ac:dyDescent="0.2">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row>
    <row r="531" spans="1:34" ht="15.75" customHeight="1" x14ac:dyDescent="0.2">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row>
    <row r="532" spans="1:34" ht="15.75" customHeight="1" x14ac:dyDescent="0.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row>
    <row r="533" spans="1:34" ht="15.75" customHeight="1" x14ac:dyDescent="0.2">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row>
    <row r="534" spans="1:34" ht="15.75" customHeight="1" x14ac:dyDescent="0.2">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row>
    <row r="535" spans="1:34" ht="15.75" customHeight="1" x14ac:dyDescent="0.2">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row>
    <row r="536" spans="1:34" ht="15.75" customHeight="1" x14ac:dyDescent="0.2">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row>
    <row r="537" spans="1:34" ht="15.75" customHeight="1" x14ac:dyDescent="0.2">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row>
    <row r="538" spans="1:34" ht="15.75" customHeight="1" x14ac:dyDescent="0.2">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row>
    <row r="539" spans="1:34" ht="15.75" customHeight="1" x14ac:dyDescent="0.2">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row>
    <row r="540" spans="1:34" ht="15.75" customHeight="1" x14ac:dyDescent="0.2">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row>
    <row r="541" spans="1:34" ht="15.75" customHeight="1" x14ac:dyDescent="0.2">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row>
    <row r="542" spans="1:34" ht="15.75" customHeight="1" x14ac:dyDescent="0.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row>
    <row r="543" spans="1:34" ht="15.75" customHeight="1" x14ac:dyDescent="0.2">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row>
    <row r="544" spans="1:34" ht="15.75" customHeight="1" x14ac:dyDescent="0.2">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row>
    <row r="545" spans="1:34" ht="15.75" customHeight="1" x14ac:dyDescent="0.2">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row>
    <row r="546" spans="1:34" ht="15.75" customHeight="1" x14ac:dyDescent="0.2">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row>
    <row r="547" spans="1:34" ht="15.75" customHeight="1" x14ac:dyDescent="0.2">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row>
    <row r="548" spans="1:34" ht="15.75" customHeight="1" x14ac:dyDescent="0.2">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row>
    <row r="549" spans="1:34" ht="15.75" customHeight="1" x14ac:dyDescent="0.2">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row>
    <row r="550" spans="1:34" ht="15.75" customHeight="1" x14ac:dyDescent="0.2">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row>
    <row r="551" spans="1:34" ht="15.75" customHeight="1" x14ac:dyDescent="0.2">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row>
    <row r="552" spans="1:34" ht="15.75" customHeight="1" x14ac:dyDescent="0.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row>
    <row r="553" spans="1:34" ht="15.75" customHeight="1" x14ac:dyDescent="0.2">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row>
    <row r="554" spans="1:34" ht="15.75" customHeight="1" x14ac:dyDescent="0.2">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row>
    <row r="555" spans="1:34" ht="15.75" customHeight="1" x14ac:dyDescent="0.2">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row>
    <row r="556" spans="1:34" ht="15.75" customHeight="1" x14ac:dyDescent="0.2">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row>
    <row r="557" spans="1:34" ht="15.75" customHeight="1" x14ac:dyDescent="0.2">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row>
    <row r="558" spans="1:34" ht="15.75" customHeight="1" x14ac:dyDescent="0.2">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row>
    <row r="559" spans="1:34" ht="15.75" customHeight="1" x14ac:dyDescent="0.2">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row>
    <row r="560" spans="1:34" ht="15.75" customHeight="1" x14ac:dyDescent="0.2">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row>
    <row r="561" spans="1:34" ht="15.75" customHeight="1" x14ac:dyDescent="0.2">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row>
    <row r="562" spans="1:34" ht="15.75" customHeight="1" x14ac:dyDescent="0.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row>
    <row r="563" spans="1:34" ht="15.75" customHeight="1" x14ac:dyDescent="0.2">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row>
    <row r="564" spans="1:34" ht="15.75" customHeight="1" x14ac:dyDescent="0.2">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row>
    <row r="565" spans="1:34" ht="15.75" customHeight="1" x14ac:dyDescent="0.2">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row>
    <row r="566" spans="1:34" ht="15.75" customHeight="1" x14ac:dyDescent="0.2">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row>
    <row r="567" spans="1:34" ht="15.75" customHeight="1" x14ac:dyDescent="0.2">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row>
    <row r="568" spans="1:34" ht="15.75" customHeight="1" x14ac:dyDescent="0.2">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row>
    <row r="569" spans="1:34" ht="15.75" customHeight="1" x14ac:dyDescent="0.2">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row>
    <row r="570" spans="1:34" ht="15.75" customHeight="1" x14ac:dyDescent="0.2">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row>
    <row r="571" spans="1:34" ht="15.75" customHeight="1" x14ac:dyDescent="0.2">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row>
    <row r="572" spans="1:34" ht="15.75" customHeight="1" x14ac:dyDescent="0.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row>
    <row r="573" spans="1:34" ht="15.75" customHeight="1" x14ac:dyDescent="0.2">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row>
    <row r="574" spans="1:34" ht="15.75" customHeight="1" x14ac:dyDescent="0.2">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row>
    <row r="575" spans="1:34" ht="15.75" customHeight="1" x14ac:dyDescent="0.2">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row>
    <row r="576" spans="1:34" ht="15.75" customHeight="1" x14ac:dyDescent="0.2">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row>
    <row r="577" spans="1:34" ht="15.75" customHeight="1" x14ac:dyDescent="0.2">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row>
    <row r="578" spans="1:34" ht="15.75" customHeight="1" x14ac:dyDescent="0.2">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row>
    <row r="579" spans="1:34" ht="15.75" customHeight="1" x14ac:dyDescent="0.2">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row>
    <row r="580" spans="1:34" ht="15.75" customHeight="1" x14ac:dyDescent="0.2">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row>
    <row r="581" spans="1:34" ht="15.75" customHeight="1" x14ac:dyDescent="0.2">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row>
    <row r="582" spans="1:34" ht="15.75" customHeight="1" x14ac:dyDescent="0.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row>
    <row r="583" spans="1:34" ht="15.75" customHeight="1" x14ac:dyDescent="0.2">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row>
    <row r="584" spans="1:34" ht="15.75" customHeight="1" x14ac:dyDescent="0.2">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row>
    <row r="585" spans="1:34" ht="15.75" customHeight="1" x14ac:dyDescent="0.2">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row>
    <row r="586" spans="1:34" ht="15.75" customHeight="1" x14ac:dyDescent="0.2">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row>
    <row r="587" spans="1:34" ht="15.75" customHeight="1" x14ac:dyDescent="0.2">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row>
    <row r="588" spans="1:34" ht="15.75" customHeight="1" x14ac:dyDescent="0.2">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row>
    <row r="589" spans="1:34" ht="15.75" customHeight="1" x14ac:dyDescent="0.2">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row>
    <row r="590" spans="1:34" ht="15.75" customHeight="1" x14ac:dyDescent="0.2">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row>
    <row r="591" spans="1:34" ht="15.75" customHeight="1" x14ac:dyDescent="0.2">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row>
    <row r="592" spans="1:34" ht="15.75" customHeight="1" x14ac:dyDescent="0.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row>
    <row r="593" spans="1:34" ht="15.75" customHeight="1" x14ac:dyDescent="0.2">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row>
    <row r="594" spans="1:34" ht="15.75" customHeight="1" x14ac:dyDescent="0.2">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row>
    <row r="595" spans="1:34" ht="15.75" customHeight="1" x14ac:dyDescent="0.2">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row>
    <row r="596" spans="1:34" ht="15.75" customHeight="1" x14ac:dyDescent="0.2">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row>
    <row r="597" spans="1:34" ht="15.75" customHeight="1" x14ac:dyDescent="0.2">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row>
    <row r="598" spans="1:34" ht="15.75" customHeight="1" x14ac:dyDescent="0.2">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row>
    <row r="599" spans="1:34" ht="15.75" customHeight="1" x14ac:dyDescent="0.2">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row>
    <row r="600" spans="1:34" ht="15.75" customHeight="1" x14ac:dyDescent="0.2">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row>
    <row r="601" spans="1:34" ht="15.75" customHeight="1" x14ac:dyDescent="0.2">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row>
    <row r="602" spans="1:34" ht="15.75" customHeight="1" x14ac:dyDescent="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row>
    <row r="603" spans="1:34" ht="15.75" customHeight="1" x14ac:dyDescent="0.2">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row>
    <row r="604" spans="1:34" ht="15.75" customHeight="1" x14ac:dyDescent="0.2">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row>
    <row r="605" spans="1:34" ht="15.75" customHeight="1" x14ac:dyDescent="0.2">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row>
    <row r="606" spans="1:34" ht="15.75" customHeight="1" x14ac:dyDescent="0.2">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row>
    <row r="607" spans="1:34" ht="15.75" customHeight="1" x14ac:dyDescent="0.2">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row>
    <row r="608" spans="1:34" ht="15.75" customHeight="1" x14ac:dyDescent="0.2">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row>
    <row r="609" spans="1:34" ht="15.75" customHeight="1" x14ac:dyDescent="0.2">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row>
    <row r="610" spans="1:34" ht="15.75" customHeight="1" x14ac:dyDescent="0.2">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row>
    <row r="611" spans="1:34" ht="15.75" customHeight="1" x14ac:dyDescent="0.2">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row>
    <row r="612" spans="1:34" ht="15.75" customHeight="1" x14ac:dyDescent="0.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row>
    <row r="613" spans="1:34" ht="15.75" customHeight="1" x14ac:dyDescent="0.2">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row>
    <row r="614" spans="1:34" ht="15.75" customHeight="1" x14ac:dyDescent="0.2">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row>
    <row r="615" spans="1:34" ht="15.75" customHeight="1" x14ac:dyDescent="0.2">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row>
    <row r="616" spans="1:34" ht="15.75" customHeight="1" x14ac:dyDescent="0.2">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row>
    <row r="617" spans="1:34" ht="15.75" customHeight="1" x14ac:dyDescent="0.2">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row>
    <row r="618" spans="1:34" ht="15.75" customHeight="1" x14ac:dyDescent="0.2">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row>
    <row r="619" spans="1:34" ht="15.75" customHeight="1" x14ac:dyDescent="0.2">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row>
    <row r="620" spans="1:34" ht="15.75" customHeight="1" x14ac:dyDescent="0.2">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row>
    <row r="621" spans="1:34" ht="15.75" customHeight="1" x14ac:dyDescent="0.2">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row>
    <row r="622" spans="1:34" ht="15.75" customHeight="1" x14ac:dyDescent="0.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row>
    <row r="623" spans="1:34" ht="15.75" customHeight="1" x14ac:dyDescent="0.2">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row>
    <row r="624" spans="1:34" ht="15.75" customHeight="1" x14ac:dyDescent="0.2">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row>
    <row r="625" spans="1:34" ht="15.75" customHeight="1" x14ac:dyDescent="0.2">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row>
    <row r="626" spans="1:34" ht="15.75" customHeight="1" x14ac:dyDescent="0.2">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row>
    <row r="627" spans="1:34" ht="15.75" customHeight="1" x14ac:dyDescent="0.2">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row>
    <row r="628" spans="1:34" ht="15.75" customHeight="1" x14ac:dyDescent="0.2">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row>
    <row r="629" spans="1:34" ht="15.75" customHeight="1" x14ac:dyDescent="0.2">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row>
    <row r="630" spans="1:34" ht="15.75" customHeight="1" x14ac:dyDescent="0.2">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row>
    <row r="631" spans="1:34" ht="15.75" customHeight="1" x14ac:dyDescent="0.2">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row>
    <row r="632" spans="1:34" ht="15.75" customHeight="1" x14ac:dyDescent="0.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row>
    <row r="633" spans="1:34" ht="15.75" customHeight="1" x14ac:dyDescent="0.2">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row>
    <row r="634" spans="1:34" ht="15.75" customHeight="1" x14ac:dyDescent="0.2">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row>
    <row r="635" spans="1:34" ht="15.75" customHeight="1" x14ac:dyDescent="0.2">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row>
    <row r="636" spans="1:34" ht="15.75" customHeight="1" x14ac:dyDescent="0.2">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row>
    <row r="637" spans="1:34" ht="15.75" customHeight="1" x14ac:dyDescent="0.2">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row>
    <row r="638" spans="1:34" ht="15.75" customHeight="1" x14ac:dyDescent="0.2">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row>
    <row r="639" spans="1:34" ht="15.75" customHeight="1" x14ac:dyDescent="0.2">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row>
    <row r="640" spans="1:34" ht="15.75" customHeight="1" x14ac:dyDescent="0.2">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row>
    <row r="641" spans="1:34" ht="15.75" customHeight="1" x14ac:dyDescent="0.2">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row>
    <row r="642" spans="1:34" ht="15.75" customHeight="1" x14ac:dyDescent="0.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row>
    <row r="643" spans="1:34" ht="15.75" customHeight="1" x14ac:dyDescent="0.2">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row>
    <row r="644" spans="1:34" ht="15.75" customHeight="1" x14ac:dyDescent="0.2">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row>
    <row r="645" spans="1:34" ht="15.75" customHeight="1" x14ac:dyDescent="0.2">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row>
    <row r="646" spans="1:34" ht="15.75" customHeight="1" x14ac:dyDescent="0.2">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row>
    <row r="647" spans="1:34" ht="15.75" customHeight="1" x14ac:dyDescent="0.2">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row>
    <row r="648" spans="1:34" ht="15.75" customHeight="1" x14ac:dyDescent="0.2">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row>
    <row r="649" spans="1:34" ht="15.75" customHeight="1" x14ac:dyDescent="0.2">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row>
    <row r="650" spans="1:34" ht="15.75" customHeight="1" x14ac:dyDescent="0.2">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row>
    <row r="651" spans="1:34" ht="15.75" customHeight="1" x14ac:dyDescent="0.2">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row>
    <row r="652" spans="1:34" ht="15.75" customHeight="1" x14ac:dyDescent="0.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row>
    <row r="653" spans="1:34" ht="15.75" customHeight="1" x14ac:dyDescent="0.2">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row>
    <row r="654" spans="1:34" ht="15.75" customHeight="1" x14ac:dyDescent="0.2">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row>
    <row r="655" spans="1:34" ht="15.75" customHeight="1" x14ac:dyDescent="0.2">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row>
    <row r="656" spans="1:34" ht="15.75" customHeight="1" x14ac:dyDescent="0.2">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row>
    <row r="657" spans="1:34" ht="15.75" customHeight="1" x14ac:dyDescent="0.2">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row>
    <row r="658" spans="1:34" ht="15.75" customHeight="1" x14ac:dyDescent="0.2">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row>
    <row r="659" spans="1:34" ht="15.75" customHeight="1" x14ac:dyDescent="0.2">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row>
    <row r="660" spans="1:34" ht="15.75" customHeight="1" x14ac:dyDescent="0.2">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row>
    <row r="661" spans="1:34" ht="15.75" customHeight="1" x14ac:dyDescent="0.2">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row>
    <row r="662" spans="1:34" ht="15.75" customHeight="1" x14ac:dyDescent="0.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row>
    <row r="663" spans="1:34" ht="15.75" customHeight="1" x14ac:dyDescent="0.2">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row>
    <row r="664" spans="1:34" ht="15.75" customHeight="1" x14ac:dyDescent="0.2">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row>
    <row r="665" spans="1:34" ht="15.75" customHeight="1" x14ac:dyDescent="0.2">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row>
    <row r="666" spans="1:34" ht="15.75" customHeight="1" x14ac:dyDescent="0.2">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row>
    <row r="667" spans="1:34" ht="15.75" customHeight="1" x14ac:dyDescent="0.2">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row>
    <row r="668" spans="1:34" ht="15.75" customHeight="1" x14ac:dyDescent="0.2">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row>
    <row r="669" spans="1:34" ht="15.75" customHeight="1" x14ac:dyDescent="0.2">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row>
    <row r="670" spans="1:34" ht="15.75" customHeight="1" x14ac:dyDescent="0.2">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row>
    <row r="671" spans="1:34" ht="15.75" customHeight="1" x14ac:dyDescent="0.2">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row>
    <row r="672" spans="1:34" ht="15.75" customHeight="1" x14ac:dyDescent="0.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row>
    <row r="673" spans="1:34" ht="15.75" customHeight="1" x14ac:dyDescent="0.2">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row>
    <row r="674" spans="1:34" ht="15.75" customHeight="1" x14ac:dyDescent="0.2">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row>
    <row r="675" spans="1:34" ht="15.75" customHeight="1" x14ac:dyDescent="0.2">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row>
    <row r="676" spans="1:34" ht="15.75" customHeight="1" x14ac:dyDescent="0.2">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row>
    <row r="677" spans="1:34" ht="15.75" customHeight="1" x14ac:dyDescent="0.2">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row>
    <row r="678" spans="1:34" ht="15.75" customHeight="1" x14ac:dyDescent="0.2">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row>
    <row r="679" spans="1:34" ht="15.75" customHeight="1" x14ac:dyDescent="0.2">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row>
    <row r="680" spans="1:34" ht="15.75" customHeight="1" x14ac:dyDescent="0.2">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row>
    <row r="681" spans="1:34" ht="15.75" customHeight="1" x14ac:dyDescent="0.2">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row>
    <row r="682" spans="1:34" ht="15.75" customHeight="1" x14ac:dyDescent="0.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row>
    <row r="683" spans="1:34" ht="15.75" customHeight="1" x14ac:dyDescent="0.2">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row>
    <row r="684" spans="1:34" ht="15.75" customHeight="1" x14ac:dyDescent="0.2">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row>
    <row r="685" spans="1:34" ht="15.75" customHeight="1" x14ac:dyDescent="0.2">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row>
    <row r="686" spans="1:34" ht="15.75" customHeight="1" x14ac:dyDescent="0.2">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row>
    <row r="687" spans="1:34" ht="15.75" customHeight="1" x14ac:dyDescent="0.2">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row>
    <row r="688" spans="1:34" ht="15.75" customHeight="1" x14ac:dyDescent="0.2">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row>
    <row r="689" spans="1:34" ht="15.75" customHeight="1" x14ac:dyDescent="0.2">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row>
    <row r="690" spans="1:34" ht="15.75" customHeight="1" x14ac:dyDescent="0.2">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row>
    <row r="691" spans="1:34" ht="15.75" customHeight="1" x14ac:dyDescent="0.2">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row>
    <row r="692" spans="1:34" ht="15.75" customHeight="1" x14ac:dyDescent="0.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row>
    <row r="693" spans="1:34" ht="15.75" customHeight="1" x14ac:dyDescent="0.2">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row>
    <row r="694" spans="1:34" ht="15.75" customHeight="1" x14ac:dyDescent="0.2">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row>
    <row r="695" spans="1:34" ht="15.75" customHeight="1" x14ac:dyDescent="0.2">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row>
    <row r="696" spans="1:34" ht="15.75" customHeight="1" x14ac:dyDescent="0.2">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row>
    <row r="697" spans="1:34" ht="15.75" customHeight="1" x14ac:dyDescent="0.2">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row>
    <row r="698" spans="1:34" ht="15.75" customHeight="1" x14ac:dyDescent="0.2">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row>
    <row r="699" spans="1:34" ht="15.75" customHeight="1" x14ac:dyDescent="0.2">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row>
    <row r="700" spans="1:34" ht="15.75" customHeight="1" x14ac:dyDescent="0.2">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row>
    <row r="701" spans="1:34" ht="15.75" customHeight="1" x14ac:dyDescent="0.2">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row>
    <row r="702" spans="1:34" ht="15.75" customHeight="1" x14ac:dyDescent="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row>
    <row r="703" spans="1:34" ht="15.75" customHeight="1" x14ac:dyDescent="0.2">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row>
    <row r="704" spans="1:34" ht="15.75" customHeight="1" x14ac:dyDescent="0.2">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row>
    <row r="705" spans="1:34" ht="15.75" customHeight="1" x14ac:dyDescent="0.2">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row>
    <row r="706" spans="1:34" ht="15.75" customHeight="1" x14ac:dyDescent="0.2">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row>
    <row r="707" spans="1:34" ht="15.75" customHeight="1" x14ac:dyDescent="0.2">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row>
    <row r="708" spans="1:34" ht="15.75" customHeight="1" x14ac:dyDescent="0.2">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row>
    <row r="709" spans="1:34" ht="15.75" customHeight="1" x14ac:dyDescent="0.2">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row>
    <row r="710" spans="1:34" ht="15.75" customHeight="1" x14ac:dyDescent="0.2">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row>
    <row r="711" spans="1:34" ht="15.75" customHeight="1" x14ac:dyDescent="0.2">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row>
    <row r="712" spans="1:34" ht="15.75" customHeight="1" x14ac:dyDescent="0.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row>
    <row r="713" spans="1:34" ht="15.75" customHeight="1" x14ac:dyDescent="0.2">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row>
    <row r="714" spans="1:34" ht="15.75" customHeight="1" x14ac:dyDescent="0.2">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row>
    <row r="715" spans="1:34" ht="15.75" customHeight="1" x14ac:dyDescent="0.2">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row>
    <row r="716" spans="1:34" ht="15.75" customHeight="1" x14ac:dyDescent="0.2">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row>
    <row r="717" spans="1:34" ht="15.75" customHeight="1" x14ac:dyDescent="0.2">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row>
    <row r="718" spans="1:34" ht="15.75" customHeight="1" x14ac:dyDescent="0.2">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row>
    <row r="719" spans="1:34" ht="15.75" customHeight="1" x14ac:dyDescent="0.2">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row>
    <row r="720" spans="1:34" ht="15.75" customHeight="1" x14ac:dyDescent="0.2">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row>
    <row r="721" spans="1:34" ht="15.75" customHeight="1" x14ac:dyDescent="0.2">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row>
    <row r="722" spans="1:34" ht="15.75" customHeight="1" x14ac:dyDescent="0.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row>
    <row r="723" spans="1:34" ht="15.75" customHeight="1" x14ac:dyDescent="0.2">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row>
    <row r="724" spans="1:34" ht="15.75" customHeight="1" x14ac:dyDescent="0.2">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row>
    <row r="725" spans="1:34" ht="15.75" customHeight="1" x14ac:dyDescent="0.2">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row>
    <row r="726" spans="1:34" ht="15.75" customHeight="1" x14ac:dyDescent="0.2">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row>
    <row r="727" spans="1:34" ht="15.75" customHeight="1" x14ac:dyDescent="0.2">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row>
    <row r="728" spans="1:34" ht="15.75" customHeight="1" x14ac:dyDescent="0.2">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row>
    <row r="729" spans="1:34" ht="15.75" customHeight="1" x14ac:dyDescent="0.2">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row>
    <row r="730" spans="1:34" ht="15.75" customHeight="1" x14ac:dyDescent="0.2">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row>
    <row r="731" spans="1:34" ht="15.75" customHeight="1" x14ac:dyDescent="0.2">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row>
    <row r="732" spans="1:34" ht="15.75" customHeight="1" x14ac:dyDescent="0.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row>
    <row r="733" spans="1:34" ht="15.75" customHeight="1" x14ac:dyDescent="0.2">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row>
    <row r="734" spans="1:34" ht="15.75" customHeight="1" x14ac:dyDescent="0.2">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row>
    <row r="735" spans="1:34" ht="15.75" customHeight="1" x14ac:dyDescent="0.2">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row>
    <row r="736" spans="1:34" ht="15.75" customHeight="1" x14ac:dyDescent="0.2">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row>
    <row r="737" spans="1:34" ht="15.75" customHeight="1" x14ac:dyDescent="0.2">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row>
    <row r="738" spans="1:34" ht="15.75" customHeight="1" x14ac:dyDescent="0.2">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row>
    <row r="739" spans="1:34" ht="15.75" customHeight="1" x14ac:dyDescent="0.2">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row>
    <row r="740" spans="1:34" ht="15.75" customHeight="1" x14ac:dyDescent="0.2">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row>
    <row r="741" spans="1:34" ht="15.75" customHeight="1" x14ac:dyDescent="0.2">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row>
    <row r="742" spans="1:34" ht="15.75" customHeight="1" x14ac:dyDescent="0.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row>
    <row r="743" spans="1:34" ht="15.75" customHeight="1" x14ac:dyDescent="0.2">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row>
    <row r="744" spans="1:34" ht="15.75" customHeight="1" x14ac:dyDescent="0.2">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row>
    <row r="745" spans="1:34" ht="15.75" customHeight="1" x14ac:dyDescent="0.2">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row>
    <row r="746" spans="1:34" ht="15.75" customHeight="1" x14ac:dyDescent="0.2">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row>
    <row r="747" spans="1:34" ht="15.75" customHeight="1" x14ac:dyDescent="0.2">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row>
    <row r="748" spans="1:34" ht="15.75" customHeight="1" x14ac:dyDescent="0.2">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row>
    <row r="749" spans="1:34" ht="15.75" customHeight="1" x14ac:dyDescent="0.2">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row>
    <row r="750" spans="1:34" ht="15.75" customHeight="1" x14ac:dyDescent="0.2">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row>
    <row r="751" spans="1:34" ht="15.75" customHeight="1" x14ac:dyDescent="0.2">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row>
    <row r="752" spans="1:34" ht="15.75" customHeight="1" x14ac:dyDescent="0.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row>
    <row r="753" spans="1:34" ht="15.75" customHeight="1" x14ac:dyDescent="0.2">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row>
    <row r="754" spans="1:34" ht="15.75" customHeight="1" x14ac:dyDescent="0.2">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row>
    <row r="755" spans="1:34" ht="15.75" customHeight="1" x14ac:dyDescent="0.2">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row>
    <row r="756" spans="1:34" ht="15.75" customHeight="1" x14ac:dyDescent="0.2">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row>
    <row r="757" spans="1:34" ht="15.75" customHeight="1" x14ac:dyDescent="0.2">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row>
    <row r="758" spans="1:34" ht="15.75" customHeight="1" x14ac:dyDescent="0.2">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row>
    <row r="759" spans="1:34" ht="15.75" customHeight="1" x14ac:dyDescent="0.2">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row>
    <row r="760" spans="1:34" ht="15.75" customHeight="1" x14ac:dyDescent="0.2">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row>
    <row r="761" spans="1:34" ht="15.75" customHeight="1" x14ac:dyDescent="0.2">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row>
    <row r="762" spans="1:34" ht="15.75" customHeight="1" x14ac:dyDescent="0.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row>
    <row r="763" spans="1:34" ht="15.75" customHeight="1" x14ac:dyDescent="0.2">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row>
    <row r="764" spans="1:34" ht="15.75" customHeight="1" x14ac:dyDescent="0.2">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row>
    <row r="765" spans="1:34" ht="15.75" customHeight="1" x14ac:dyDescent="0.2">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row>
    <row r="766" spans="1:34" ht="15.75" customHeight="1" x14ac:dyDescent="0.2">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row>
    <row r="767" spans="1:34" ht="15.75" customHeight="1" x14ac:dyDescent="0.2">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row>
    <row r="768" spans="1:34" ht="15.75" customHeight="1" x14ac:dyDescent="0.2">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row>
    <row r="769" spans="1:34" ht="15.75" customHeight="1" x14ac:dyDescent="0.2">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row>
    <row r="770" spans="1:34" ht="15.75" customHeight="1" x14ac:dyDescent="0.2">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row>
    <row r="771" spans="1:34" ht="15.75" customHeight="1" x14ac:dyDescent="0.2">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row>
    <row r="772" spans="1:34" ht="15.75" customHeight="1" x14ac:dyDescent="0.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row>
    <row r="773" spans="1:34" ht="15.75" customHeight="1" x14ac:dyDescent="0.2">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row>
    <row r="774" spans="1:34" ht="15.75" customHeight="1" x14ac:dyDescent="0.2">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row>
    <row r="775" spans="1:34" ht="15.75" customHeight="1" x14ac:dyDescent="0.2">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row>
    <row r="776" spans="1:34" ht="15.75" customHeight="1" x14ac:dyDescent="0.2">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row>
    <row r="777" spans="1:34" ht="15.75" customHeight="1" x14ac:dyDescent="0.2">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row>
    <row r="778" spans="1:34" ht="15.75" customHeight="1" x14ac:dyDescent="0.2">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row>
    <row r="779" spans="1:34" ht="15.75" customHeight="1" x14ac:dyDescent="0.2">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row>
    <row r="780" spans="1:34" ht="15.75" customHeight="1" x14ac:dyDescent="0.2">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row>
    <row r="781" spans="1:34" ht="15.75" customHeight="1" x14ac:dyDescent="0.2">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row>
    <row r="782" spans="1:34" ht="15.75" customHeight="1" x14ac:dyDescent="0.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row>
    <row r="783" spans="1:34" ht="15.75" customHeight="1" x14ac:dyDescent="0.2">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row>
    <row r="784" spans="1:34" ht="15.75" customHeight="1" x14ac:dyDescent="0.2">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row>
    <row r="785" spans="1:34" ht="15.75" customHeight="1" x14ac:dyDescent="0.2">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row>
    <row r="786" spans="1:34" ht="15.75" customHeight="1" x14ac:dyDescent="0.2">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row>
    <row r="787" spans="1:34" ht="15.75" customHeight="1" x14ac:dyDescent="0.2">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row>
    <row r="788" spans="1:34" ht="15.75" customHeight="1" x14ac:dyDescent="0.2">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row>
    <row r="789" spans="1:34" ht="15.75" customHeight="1" x14ac:dyDescent="0.2">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row>
    <row r="790" spans="1:34" ht="15.75" customHeight="1" x14ac:dyDescent="0.2">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row>
    <row r="791" spans="1:34" ht="15.75" customHeight="1" x14ac:dyDescent="0.2">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row>
    <row r="792" spans="1:34" ht="15.75" customHeight="1" x14ac:dyDescent="0.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row>
    <row r="793" spans="1:34" ht="15.75" customHeight="1" x14ac:dyDescent="0.2">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row>
    <row r="794" spans="1:34" ht="15.75" customHeight="1" x14ac:dyDescent="0.2">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row>
    <row r="795" spans="1:34" ht="15.75" customHeight="1" x14ac:dyDescent="0.2">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row>
    <row r="796" spans="1:34" ht="15.75" customHeight="1" x14ac:dyDescent="0.2">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row>
    <row r="797" spans="1:34" ht="15.75" customHeight="1" x14ac:dyDescent="0.2">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row>
    <row r="798" spans="1:34" ht="15.75" customHeight="1" x14ac:dyDescent="0.2">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row>
    <row r="799" spans="1:34" ht="15.75" customHeight="1" x14ac:dyDescent="0.2">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row>
    <row r="800" spans="1:34" ht="15.75" customHeight="1" x14ac:dyDescent="0.2">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row>
    <row r="801" spans="1:34" ht="15.75" customHeight="1" x14ac:dyDescent="0.2">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row>
    <row r="802" spans="1:34" ht="15.75" customHeight="1" x14ac:dyDescent="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row>
    <row r="803" spans="1:34" ht="15.75" customHeight="1" x14ac:dyDescent="0.2">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row>
    <row r="804" spans="1:34" ht="15.75" customHeight="1" x14ac:dyDescent="0.2">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row>
    <row r="805" spans="1:34" ht="15.75" customHeight="1" x14ac:dyDescent="0.2">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row>
    <row r="806" spans="1:34" ht="15.75" customHeight="1" x14ac:dyDescent="0.2">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row>
    <row r="807" spans="1:34" ht="15.75" customHeight="1" x14ac:dyDescent="0.2">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row>
    <row r="808" spans="1:34" ht="15.75" customHeight="1" x14ac:dyDescent="0.2">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row>
    <row r="809" spans="1:34" ht="15.75" customHeight="1" x14ac:dyDescent="0.2">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row>
    <row r="810" spans="1:34" ht="15.75" customHeight="1" x14ac:dyDescent="0.2">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row>
    <row r="811" spans="1:34" ht="15.75" customHeight="1" x14ac:dyDescent="0.2">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row>
    <row r="812" spans="1:34" ht="15.75" customHeight="1" x14ac:dyDescent="0.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row>
    <row r="813" spans="1:34" ht="15.75" customHeight="1" x14ac:dyDescent="0.2">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row>
    <row r="814" spans="1:34" ht="15.75" customHeight="1" x14ac:dyDescent="0.2">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row>
    <row r="815" spans="1:34" ht="15.75" customHeight="1" x14ac:dyDescent="0.2">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row>
    <row r="816" spans="1:34" ht="15.75" customHeight="1" x14ac:dyDescent="0.2">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row>
    <row r="817" spans="1:34" ht="15.75" customHeight="1" x14ac:dyDescent="0.2">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row>
    <row r="818" spans="1:34" ht="15.75" customHeight="1" x14ac:dyDescent="0.2">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row>
    <row r="819" spans="1:34" ht="15.75" customHeight="1" x14ac:dyDescent="0.2">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row>
    <row r="820" spans="1:34" ht="15.75" customHeight="1" x14ac:dyDescent="0.2">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row>
    <row r="821" spans="1:34" ht="15.75" customHeight="1" x14ac:dyDescent="0.2">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row>
    <row r="822" spans="1:34" ht="15.75" customHeight="1" x14ac:dyDescent="0.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row>
    <row r="823" spans="1:34" ht="15.75" customHeight="1" x14ac:dyDescent="0.2">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row>
    <row r="824" spans="1:34" ht="15.75" customHeight="1" x14ac:dyDescent="0.2">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row>
    <row r="825" spans="1:34" ht="15.75" customHeight="1" x14ac:dyDescent="0.2">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row>
    <row r="826" spans="1:34" ht="15.75" customHeight="1" x14ac:dyDescent="0.2">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row>
    <row r="827" spans="1:34" ht="15.75" customHeight="1" x14ac:dyDescent="0.2">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row>
    <row r="828" spans="1:34" ht="15.75" customHeight="1" x14ac:dyDescent="0.2">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row>
    <row r="829" spans="1:34" ht="15.75" customHeight="1" x14ac:dyDescent="0.2">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row>
    <row r="830" spans="1:34" ht="15.75" customHeight="1" x14ac:dyDescent="0.2">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row>
    <row r="831" spans="1:34" ht="15.75" customHeight="1" x14ac:dyDescent="0.2">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row>
    <row r="832" spans="1:34" ht="15.75" customHeight="1" x14ac:dyDescent="0.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row>
    <row r="833" spans="1:34" ht="15.75" customHeight="1" x14ac:dyDescent="0.2">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row>
    <row r="834" spans="1:34" ht="15.75" customHeight="1" x14ac:dyDescent="0.2">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row>
    <row r="835" spans="1:34" ht="15.75" customHeight="1" x14ac:dyDescent="0.2">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row>
    <row r="836" spans="1:34" ht="15.75" customHeight="1" x14ac:dyDescent="0.2">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row>
    <row r="837" spans="1:34" ht="15.75" customHeight="1" x14ac:dyDescent="0.2">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row>
    <row r="838" spans="1:34" ht="15.75" customHeight="1" x14ac:dyDescent="0.2">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row>
    <row r="839" spans="1:34" ht="15.75" customHeight="1" x14ac:dyDescent="0.2">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row>
    <row r="840" spans="1:34" ht="15.75" customHeight="1" x14ac:dyDescent="0.2">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row>
    <row r="841" spans="1:34" ht="15.75" customHeight="1" x14ac:dyDescent="0.2">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row>
    <row r="842" spans="1:34" ht="15.75" customHeight="1" x14ac:dyDescent="0.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row>
    <row r="843" spans="1:34" ht="15.75" customHeight="1" x14ac:dyDescent="0.2">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row>
    <row r="844" spans="1:34" ht="15.75" customHeight="1" x14ac:dyDescent="0.2">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row>
    <row r="845" spans="1:34" ht="15.75" customHeight="1" x14ac:dyDescent="0.2">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row>
    <row r="846" spans="1:34" ht="15.75" customHeight="1" x14ac:dyDescent="0.2">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row>
    <row r="847" spans="1:34" ht="15.75" customHeight="1" x14ac:dyDescent="0.2">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row>
    <row r="848" spans="1:34" ht="15.75" customHeight="1" x14ac:dyDescent="0.2">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row>
    <row r="849" spans="1:34" ht="15.75" customHeight="1" x14ac:dyDescent="0.2">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row>
    <row r="850" spans="1:34" ht="15.75" customHeight="1" x14ac:dyDescent="0.2">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row>
    <row r="851" spans="1:34" ht="15.75" customHeight="1" x14ac:dyDescent="0.2">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row>
    <row r="852" spans="1:34" ht="15.75" customHeight="1" x14ac:dyDescent="0.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row>
    <row r="853" spans="1:34" ht="15.75" customHeight="1" x14ac:dyDescent="0.2">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row>
    <row r="854" spans="1:34" ht="15.75" customHeight="1" x14ac:dyDescent="0.2">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row>
    <row r="855" spans="1:34" ht="15.75" customHeight="1" x14ac:dyDescent="0.2">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row>
    <row r="856" spans="1:34" ht="15.75" customHeight="1" x14ac:dyDescent="0.2">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row>
    <row r="857" spans="1:34" ht="15.75" customHeight="1" x14ac:dyDescent="0.2">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row>
    <row r="858" spans="1:34" ht="15.75" customHeight="1" x14ac:dyDescent="0.2">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row>
    <row r="859" spans="1:34" ht="15.75" customHeight="1" x14ac:dyDescent="0.2">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row>
    <row r="860" spans="1:34" ht="15.75" customHeight="1" x14ac:dyDescent="0.2">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row>
    <row r="861" spans="1:34" ht="15.75" customHeight="1" x14ac:dyDescent="0.2">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row>
    <row r="862" spans="1:34" ht="15.75" customHeight="1" x14ac:dyDescent="0.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row>
    <row r="863" spans="1:34" ht="15.75" customHeight="1" x14ac:dyDescent="0.2">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row>
    <row r="864" spans="1:34" ht="15.75" customHeight="1" x14ac:dyDescent="0.2">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row>
    <row r="865" spans="1:34" ht="15.75" customHeight="1" x14ac:dyDescent="0.2">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row>
    <row r="866" spans="1:34" ht="15.75" customHeight="1" x14ac:dyDescent="0.2">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row>
    <row r="867" spans="1:34" ht="15.75" customHeight="1" x14ac:dyDescent="0.2">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row>
    <row r="868" spans="1:34" ht="15.75" customHeight="1" x14ac:dyDescent="0.2">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row>
    <row r="869" spans="1:34" ht="15.75" customHeight="1" x14ac:dyDescent="0.2">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row>
    <row r="870" spans="1:34" ht="15.75" customHeight="1" x14ac:dyDescent="0.2">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row>
    <row r="871" spans="1:34" ht="15.75" customHeight="1" x14ac:dyDescent="0.2">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row>
    <row r="872" spans="1:34" ht="15.75" customHeight="1" x14ac:dyDescent="0.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row>
    <row r="873" spans="1:34" ht="15.75" customHeight="1" x14ac:dyDescent="0.2">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row>
    <row r="874" spans="1:34" ht="15.75" customHeight="1" x14ac:dyDescent="0.2">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row>
    <row r="875" spans="1:34" ht="15.75" customHeight="1" x14ac:dyDescent="0.2">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row>
    <row r="876" spans="1:34" ht="15.75" customHeight="1" x14ac:dyDescent="0.2">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row>
    <row r="877" spans="1:34" ht="15.75" customHeight="1" x14ac:dyDescent="0.2">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row>
    <row r="878" spans="1:34" ht="15.75" customHeight="1" x14ac:dyDescent="0.2">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row>
    <row r="879" spans="1:34" ht="15.75" customHeight="1" x14ac:dyDescent="0.2">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row>
    <row r="880" spans="1:34" ht="15.75" customHeight="1" x14ac:dyDescent="0.2">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row>
    <row r="881" spans="1:34" ht="15.75" customHeight="1" x14ac:dyDescent="0.2">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row>
    <row r="882" spans="1:34" ht="15.75" customHeight="1" x14ac:dyDescent="0.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row>
    <row r="883" spans="1:34" ht="15.75" customHeight="1" x14ac:dyDescent="0.2">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row>
    <row r="884" spans="1:34" ht="15.75" customHeight="1" x14ac:dyDescent="0.2">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row>
    <row r="885" spans="1:34" ht="15.75" customHeight="1" x14ac:dyDescent="0.2">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row>
    <row r="886" spans="1:34" ht="15.75" customHeight="1" x14ac:dyDescent="0.2">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row>
    <row r="887" spans="1:34" ht="15.75" customHeight="1" x14ac:dyDescent="0.2">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row>
    <row r="888" spans="1:34" ht="15.75" customHeight="1" x14ac:dyDescent="0.2">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row>
    <row r="889" spans="1:34" ht="15.75" customHeight="1" x14ac:dyDescent="0.2">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row>
    <row r="890" spans="1:34" ht="15.75" customHeight="1" x14ac:dyDescent="0.2">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row>
    <row r="891" spans="1:34" ht="15.75" customHeight="1" x14ac:dyDescent="0.2">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row>
    <row r="892" spans="1:34" ht="15.75" customHeight="1" x14ac:dyDescent="0.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row>
    <row r="893" spans="1:34" ht="15.75" customHeight="1" x14ac:dyDescent="0.2">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row>
    <row r="894" spans="1:34" ht="15.75" customHeight="1" x14ac:dyDescent="0.2">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row>
    <row r="895" spans="1:34" ht="15.75" customHeight="1" x14ac:dyDescent="0.2">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row>
    <row r="896" spans="1:34" ht="15.75" customHeight="1" x14ac:dyDescent="0.2">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row>
    <row r="897" spans="1:34" ht="15.75" customHeight="1" x14ac:dyDescent="0.2">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row>
    <row r="898" spans="1:34" ht="15.75" customHeight="1" x14ac:dyDescent="0.2">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row>
    <row r="899" spans="1:34" ht="15.75" customHeight="1" x14ac:dyDescent="0.2">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row>
    <row r="900" spans="1:34" ht="15.75" customHeight="1" x14ac:dyDescent="0.2">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row>
    <row r="901" spans="1:34" ht="15.75" customHeight="1" x14ac:dyDescent="0.2">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row>
    <row r="902" spans="1:34" ht="15.75" customHeight="1" x14ac:dyDescent="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row>
    <row r="903" spans="1:34" ht="15.75" customHeight="1" x14ac:dyDescent="0.2">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row>
    <row r="904" spans="1:34" ht="15.75" customHeight="1" x14ac:dyDescent="0.2">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row>
    <row r="905" spans="1:34" ht="15.75" customHeight="1" x14ac:dyDescent="0.2">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row>
    <row r="906" spans="1:34" ht="15.75" customHeight="1" x14ac:dyDescent="0.2">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row>
    <row r="907" spans="1:34" ht="15.75" customHeight="1" x14ac:dyDescent="0.2">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row>
    <row r="908" spans="1:34" ht="15.75" customHeight="1" x14ac:dyDescent="0.2">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row>
    <row r="909" spans="1:34" ht="15.75" customHeight="1" x14ac:dyDescent="0.2">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row>
    <row r="910" spans="1:34" ht="15.75" customHeight="1" x14ac:dyDescent="0.2">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row>
    <row r="911" spans="1:34" ht="15.75" customHeight="1" x14ac:dyDescent="0.2">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row>
    <row r="912" spans="1:34" ht="15.75" customHeight="1" x14ac:dyDescent="0.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row>
    <row r="913" spans="1:34" ht="15.75" customHeight="1" x14ac:dyDescent="0.2">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row>
    <row r="914" spans="1:34" ht="15.75" customHeight="1" x14ac:dyDescent="0.2">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row>
    <row r="915" spans="1:34" ht="15.75" customHeight="1" x14ac:dyDescent="0.2">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row>
    <row r="916" spans="1:34" ht="15.75" customHeight="1" x14ac:dyDescent="0.2">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row>
    <row r="917" spans="1:34" ht="15.75" customHeight="1" x14ac:dyDescent="0.2">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row>
    <row r="918" spans="1:34" ht="15.75" customHeight="1" x14ac:dyDescent="0.2">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row>
    <row r="919" spans="1:34" ht="15.75" customHeight="1" x14ac:dyDescent="0.2">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row>
    <row r="920" spans="1:34" ht="15.75" customHeight="1" x14ac:dyDescent="0.2">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row>
    <row r="921" spans="1:34" ht="15.75" customHeight="1" x14ac:dyDescent="0.2">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row>
    <row r="922" spans="1:34" ht="15.75" customHeight="1" x14ac:dyDescent="0.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row>
    <row r="923" spans="1:34" ht="15.75" customHeight="1" x14ac:dyDescent="0.2">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row>
    <row r="924" spans="1:34" ht="15.75" customHeight="1" x14ac:dyDescent="0.2">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row>
    <row r="925" spans="1:34" ht="15.75" customHeight="1" x14ac:dyDescent="0.2">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row>
    <row r="926" spans="1:34" ht="15.75" customHeight="1" x14ac:dyDescent="0.2">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row>
    <row r="927" spans="1:34" ht="15.75" customHeight="1" x14ac:dyDescent="0.2">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row>
    <row r="928" spans="1:34" ht="15.75" customHeight="1" x14ac:dyDescent="0.2">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row>
    <row r="929" spans="1:34" ht="15.75" customHeight="1" x14ac:dyDescent="0.2">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row>
    <row r="930" spans="1:34" ht="15.75" customHeight="1" x14ac:dyDescent="0.2">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row>
    <row r="931" spans="1:34" ht="15.75" customHeight="1" x14ac:dyDescent="0.2">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row>
    <row r="932" spans="1:34" ht="15.75" customHeight="1" x14ac:dyDescent="0.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row>
    <row r="933" spans="1:34" ht="15.75" customHeight="1" x14ac:dyDescent="0.2">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row>
    <row r="934" spans="1:34" ht="15.75" customHeight="1" x14ac:dyDescent="0.2">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row>
    <row r="935" spans="1:34" ht="15.75" customHeight="1" x14ac:dyDescent="0.2">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row>
    <row r="936" spans="1:34" ht="15.75" customHeight="1" x14ac:dyDescent="0.2">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row>
    <row r="937" spans="1:34" ht="15.75" customHeight="1" x14ac:dyDescent="0.2">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row>
    <row r="938" spans="1:34" ht="15.75" customHeight="1" x14ac:dyDescent="0.2">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row>
    <row r="939" spans="1:34" ht="15.75" customHeight="1" x14ac:dyDescent="0.2">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row>
    <row r="940" spans="1:34" ht="15.75" customHeight="1" x14ac:dyDescent="0.2">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row>
    <row r="941" spans="1:34" ht="15.75" customHeight="1" x14ac:dyDescent="0.2">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row>
    <row r="942" spans="1:34" ht="15.75" customHeight="1" x14ac:dyDescent="0.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row>
    <row r="943" spans="1:34" ht="15.75" customHeight="1" x14ac:dyDescent="0.2">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row>
    <row r="944" spans="1:34" ht="15.75" customHeight="1" x14ac:dyDescent="0.2">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row>
    <row r="945" spans="1:34" ht="15.75" customHeight="1" x14ac:dyDescent="0.2">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row>
    <row r="946" spans="1:34" ht="15.75" customHeight="1" x14ac:dyDescent="0.2">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row>
    <row r="947" spans="1:34" ht="15.75" customHeight="1" x14ac:dyDescent="0.2">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row>
    <row r="948" spans="1:34" ht="15.75" customHeight="1" x14ac:dyDescent="0.2">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row>
    <row r="949" spans="1:34" ht="15.75" customHeight="1" x14ac:dyDescent="0.2">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row>
    <row r="950" spans="1:34" ht="15.75" customHeight="1" x14ac:dyDescent="0.2">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row>
    <row r="951" spans="1:34" ht="15.75" customHeight="1" x14ac:dyDescent="0.2">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row>
    <row r="952" spans="1:34" ht="15.75" customHeight="1" x14ac:dyDescent="0.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row>
    <row r="953" spans="1:34" ht="15.75" customHeight="1" x14ac:dyDescent="0.2">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row>
    <row r="954" spans="1:34" ht="15.75" customHeight="1" x14ac:dyDescent="0.2">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row>
    <row r="955" spans="1:34" ht="15.75" customHeight="1" x14ac:dyDescent="0.2">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row>
    <row r="956" spans="1:34" ht="15.75" customHeight="1" x14ac:dyDescent="0.2">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row>
    <row r="957" spans="1:34" ht="15.75" customHeight="1" x14ac:dyDescent="0.2">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row>
    <row r="958" spans="1:34" ht="15.75" customHeight="1" x14ac:dyDescent="0.2">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row>
    <row r="959" spans="1:34" ht="15.75" customHeight="1" x14ac:dyDescent="0.2">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row>
    <row r="960" spans="1:34" ht="15.75" customHeight="1" x14ac:dyDescent="0.2">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row>
    <row r="961" spans="1:34" ht="15.75" customHeight="1" x14ac:dyDescent="0.2">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row>
    <row r="962" spans="1:34" ht="15.75" customHeight="1" x14ac:dyDescent="0.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row>
    <row r="963" spans="1:34" ht="15.75" customHeight="1" x14ac:dyDescent="0.2">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row>
    <row r="964" spans="1:34" ht="15.75" customHeight="1" x14ac:dyDescent="0.2">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row>
    <row r="965" spans="1:34" ht="15.75" customHeight="1" x14ac:dyDescent="0.2">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row>
    <row r="966" spans="1:34" ht="15.75" customHeight="1" x14ac:dyDescent="0.2">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row>
    <row r="967" spans="1:34" ht="15.75" customHeight="1" x14ac:dyDescent="0.2">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row>
    <row r="968" spans="1:34" ht="15.75" customHeight="1" x14ac:dyDescent="0.2">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row>
    <row r="969" spans="1:34" ht="15.75" customHeight="1" x14ac:dyDescent="0.2">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row>
    <row r="970" spans="1:34" ht="15.75" customHeight="1" x14ac:dyDescent="0.2">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row>
    <row r="971" spans="1:34" ht="15.75" customHeight="1" x14ac:dyDescent="0.2">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row>
    <row r="972" spans="1:34" ht="15.75" customHeight="1" x14ac:dyDescent="0.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row>
    <row r="973" spans="1:34" ht="15.75" customHeight="1" x14ac:dyDescent="0.2">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row>
    <row r="974" spans="1:34" ht="15.75" customHeight="1" x14ac:dyDescent="0.2">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row>
    <row r="975" spans="1:34" ht="15.75" customHeight="1" x14ac:dyDescent="0.2">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row>
    <row r="976" spans="1:34" ht="15.75" customHeight="1" x14ac:dyDescent="0.2">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row>
    <row r="977" spans="1:34" ht="15.75" customHeight="1" x14ac:dyDescent="0.2">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row>
    <row r="978" spans="1:34" ht="15.75" customHeight="1" x14ac:dyDescent="0.2">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row>
    <row r="979" spans="1:34" ht="15.75" customHeight="1" x14ac:dyDescent="0.2">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row>
    <row r="980" spans="1:34" ht="15.75" customHeight="1" x14ac:dyDescent="0.2">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row>
    <row r="981" spans="1:34" ht="15.75" customHeight="1" x14ac:dyDescent="0.2">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row>
    <row r="982" spans="1:34" ht="15.75" customHeight="1" x14ac:dyDescent="0.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row>
    <row r="983" spans="1:34" ht="15.75" customHeight="1" x14ac:dyDescent="0.2">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row>
    <row r="984" spans="1:34" ht="15.75" customHeight="1" x14ac:dyDescent="0.2">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row>
    <row r="985" spans="1:34" ht="15.75" customHeight="1" x14ac:dyDescent="0.2">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row>
    <row r="986" spans="1:34" ht="15.75" customHeight="1" x14ac:dyDescent="0.2">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row>
    <row r="987" spans="1:34" ht="15.75" customHeight="1" x14ac:dyDescent="0.2">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row>
    <row r="988" spans="1:34" ht="15.75" customHeight="1" x14ac:dyDescent="0.2">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row>
    <row r="989" spans="1:34" ht="15.75" customHeight="1" x14ac:dyDescent="0.2">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row>
    <row r="990" spans="1:34" ht="15.75" customHeight="1" x14ac:dyDescent="0.2">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row>
    <row r="991" spans="1:34" ht="15.75" customHeight="1" x14ac:dyDescent="0.2">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row>
    <row r="992" spans="1:34" ht="15.75" customHeight="1" x14ac:dyDescent="0.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row>
    <row r="993" spans="1:34" ht="15.75" customHeight="1" x14ac:dyDescent="0.2">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row>
    <row r="994" spans="1:34" ht="15.75" customHeight="1" x14ac:dyDescent="0.2">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row>
    <row r="995" spans="1:34" ht="15.75" customHeight="1" x14ac:dyDescent="0.2">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row>
    <row r="996" spans="1:34" ht="15.75" customHeight="1" x14ac:dyDescent="0.2">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row>
    <row r="997" spans="1:34" ht="15.75" customHeight="1" x14ac:dyDescent="0.2">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row>
    <row r="998" spans="1:34" ht="15.75" customHeight="1" x14ac:dyDescent="0.2">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row>
    <row r="999" spans="1:34" ht="15.75" customHeight="1" x14ac:dyDescent="0.2">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row>
    <row r="1000" spans="1:34" ht="15.75" customHeight="1" x14ac:dyDescent="0.2">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workbookViewId="0">
      <pane ySplit="3" topLeftCell="A4" activePane="bottomLeft" state="frozen"/>
      <selection pane="bottomLeft" activeCell="B5" sqref="B5"/>
    </sheetView>
  </sheetViews>
  <sheetFormatPr defaultColWidth="14.42578125" defaultRowHeight="15.75" customHeight="1" x14ac:dyDescent="0.2"/>
  <sheetData>
    <row r="1" spans="1:26" ht="15.75" customHeight="1" x14ac:dyDescent="0.2">
      <c r="A1" s="12"/>
      <c r="B1" s="12"/>
      <c r="C1" s="12"/>
      <c r="D1" s="12"/>
      <c r="E1" s="12"/>
      <c r="F1" s="12"/>
      <c r="G1" s="12"/>
      <c r="H1" s="12"/>
      <c r="I1" s="12"/>
      <c r="J1" s="12"/>
      <c r="K1" s="12"/>
      <c r="L1" s="12"/>
      <c r="M1" s="12"/>
      <c r="N1" s="12"/>
      <c r="O1" s="12"/>
      <c r="P1" s="12"/>
      <c r="Q1" s="12"/>
      <c r="R1" s="12"/>
      <c r="S1" s="12"/>
      <c r="T1" s="12"/>
      <c r="U1" s="12"/>
      <c r="V1" s="61"/>
      <c r="W1" s="12"/>
      <c r="X1" s="12"/>
      <c r="Y1" s="12"/>
      <c r="Z1" s="12"/>
    </row>
    <row r="2" spans="1:26" ht="15.75" customHeight="1" x14ac:dyDescent="0.2">
      <c r="A2" s="28">
        <v>0.75900000000000001</v>
      </c>
      <c r="B2" s="12"/>
      <c r="C2" s="12"/>
      <c r="D2" s="28">
        <v>86</v>
      </c>
      <c r="E2" s="12"/>
      <c r="F2" s="12"/>
      <c r="G2" s="12"/>
      <c r="H2" s="12"/>
      <c r="I2" s="12"/>
      <c r="J2" s="28">
        <v>87</v>
      </c>
      <c r="K2" s="12"/>
      <c r="L2" s="12"/>
      <c r="M2" s="12"/>
      <c r="N2" s="12"/>
      <c r="O2" s="12"/>
      <c r="P2" s="12"/>
      <c r="Q2" s="12"/>
      <c r="R2" s="12"/>
      <c r="S2" s="12"/>
      <c r="T2" s="28">
        <v>88</v>
      </c>
      <c r="U2" s="12"/>
      <c r="V2" s="61"/>
      <c r="W2" s="12"/>
      <c r="X2" s="12"/>
      <c r="Y2" s="12"/>
      <c r="Z2" s="12"/>
    </row>
    <row r="3" spans="1:26" ht="26.25" x14ac:dyDescent="0.25">
      <c r="A3" s="390" t="s">
        <v>220</v>
      </c>
      <c r="B3" s="381"/>
      <c r="C3" s="14"/>
      <c r="D3" s="30" t="s">
        <v>221</v>
      </c>
      <c r="E3" s="31" t="s">
        <v>54</v>
      </c>
      <c r="F3" s="31" t="s">
        <v>55</v>
      </c>
      <c r="G3" s="31" t="s">
        <v>56</v>
      </c>
      <c r="H3" s="31" t="s">
        <v>57</v>
      </c>
      <c r="I3" s="14"/>
      <c r="J3" s="30" t="s">
        <v>222</v>
      </c>
      <c r="K3" s="31" t="s">
        <v>54</v>
      </c>
      <c r="L3" s="31" t="s">
        <v>99</v>
      </c>
      <c r="M3" s="31" t="s">
        <v>100</v>
      </c>
      <c r="N3" s="31" t="s">
        <v>101</v>
      </c>
      <c r="O3" s="31" t="s">
        <v>102</v>
      </c>
      <c r="P3" s="31" t="s">
        <v>55</v>
      </c>
      <c r="Q3" s="31" t="s">
        <v>56</v>
      </c>
      <c r="R3" s="31" t="s">
        <v>57</v>
      </c>
      <c r="S3" s="14"/>
      <c r="T3" s="30" t="s">
        <v>223</v>
      </c>
      <c r="U3" s="31" t="s">
        <v>54</v>
      </c>
      <c r="V3" s="63" t="s">
        <v>60</v>
      </c>
      <c r="W3" s="31" t="s">
        <v>216</v>
      </c>
      <c r="X3" s="31" t="s">
        <v>55</v>
      </c>
      <c r="Y3" s="31" t="s">
        <v>56</v>
      </c>
      <c r="Z3" s="31" t="s">
        <v>57</v>
      </c>
    </row>
    <row r="4" spans="1:26" ht="15.75" customHeight="1" x14ac:dyDescent="0.2">
      <c r="A4" s="33" t="s">
        <v>18</v>
      </c>
      <c r="B4" s="59">
        <f t="shared" ref="B4:B58" si="0">AVERAGE(H4,R4,Z4)</f>
        <v>2.9813725312014028</v>
      </c>
      <c r="C4" s="12"/>
      <c r="D4" s="53" t="s">
        <v>18</v>
      </c>
      <c r="E4" s="28">
        <f>IF(ISERROR(HLOOKUP(D4,'Raw data'!$F$3:$BH$104,D$2,FALSE)),"",HLOOKUP(D4,'Raw data'!$F$3:$BH$104,D$2,FALSE))</f>
        <v>2</v>
      </c>
      <c r="F4" s="12">
        <f t="shared" ref="F4:F58" si="1">E$60-E4</f>
        <v>78</v>
      </c>
      <c r="G4" s="12">
        <f t="shared" ref="G4:G58" si="2">100-(F4*E$64)</f>
        <v>2.5</v>
      </c>
      <c r="H4" s="12">
        <f t="shared" ref="H4:H22" si="3">G4*$A$2</f>
        <v>1.8975</v>
      </c>
      <c r="I4" s="12"/>
      <c r="J4" s="53" t="s">
        <v>18</v>
      </c>
      <c r="K4" s="28">
        <f>IF(ISERROR(HLOOKUP(J4,'Raw data'!$F$3:$BH$104,J$2,FALSE)),"",HLOOKUP(J4,'Raw data'!$F$3:$BH$104,J$2,FALSE))</f>
        <v>19.73</v>
      </c>
      <c r="L4" s="28">
        <v>0.48759999999999998</v>
      </c>
      <c r="M4" s="12">
        <f t="shared" ref="M4:M58" si="4">K4*L4</f>
        <v>9.6203479999999999</v>
      </c>
      <c r="N4" s="28">
        <v>0.37</v>
      </c>
      <c r="O4" s="12">
        <f t="shared" ref="O4:O58" si="5">M4/N4</f>
        <v>26.00094054054054</v>
      </c>
      <c r="P4" s="12">
        <f t="shared" ref="P4:P58" si="6">O4-K$61</f>
        <v>25.060143374907238</v>
      </c>
      <c r="Q4" s="12">
        <f t="shared" ref="Q4:Q58" si="7">100-(P4*K$64)</f>
        <v>7.5102587891384474</v>
      </c>
      <c r="R4" s="12">
        <f t="shared" ref="R4:R58" si="8">Q4*$A$2</f>
        <v>5.7002864209560817</v>
      </c>
      <c r="S4" s="12"/>
      <c r="T4" s="53" t="s">
        <v>18</v>
      </c>
      <c r="U4" s="28">
        <f>IF(ISERROR(HLOOKUP(T4,'Raw data'!$F$3:$BH$104,T$2,FALSE)),"",HLOOKUP(T4,'Raw data'!$F$3:$BH$104,T$2,FALSE))</f>
        <v>1752</v>
      </c>
      <c r="V4" s="37">
        <v>2269000</v>
      </c>
      <c r="W4" s="12">
        <f t="shared" ref="W4:W58" si="9">U4/V4*10000</f>
        <v>7.7214631996474212</v>
      </c>
      <c r="X4" s="12">
        <f t="shared" ref="X4:X58" si="10">U$60-W4</f>
        <v>419.31436221660721</v>
      </c>
      <c r="Y4" s="12">
        <f t="shared" ref="Y4:Y58" si="11">100-(X4*U$64)</f>
        <v>1.7738223618552382</v>
      </c>
      <c r="Z4" s="12">
        <f t="shared" ref="Z4:Z58" si="12">Y4*$A$2</f>
        <v>1.3463311726481257</v>
      </c>
    </row>
    <row r="5" spans="1:26" ht="15.75" customHeight="1" x14ac:dyDescent="0.2">
      <c r="A5" s="69" t="s">
        <v>118</v>
      </c>
      <c r="B5" s="59">
        <f t="shared" si="0"/>
        <v>42.701205307713714</v>
      </c>
      <c r="C5" s="12"/>
      <c r="D5" s="62" t="s">
        <v>118</v>
      </c>
      <c r="E5" s="28">
        <f>IF(ISERROR(HLOOKUP(D5,'Raw data'!$F$3:$BH$104,D$2,FALSE)),"",HLOOKUP(D5,'Raw data'!$F$3:$BH$104,D$2,FALSE))</f>
        <v>35</v>
      </c>
      <c r="F5" s="12">
        <f t="shared" si="1"/>
        <v>45</v>
      </c>
      <c r="G5" s="12">
        <f t="shared" si="2"/>
        <v>43.75</v>
      </c>
      <c r="H5" s="12">
        <f t="shared" si="3"/>
        <v>33.206249999999997</v>
      </c>
      <c r="I5" s="12"/>
      <c r="J5" s="62" t="s">
        <v>118</v>
      </c>
      <c r="K5" s="28">
        <f>IF(ISERROR(HLOOKUP(J5,'Raw data'!$F$3:$BH$104,J$2,FALSE)),"",HLOOKUP(J5,'Raw data'!$F$3:$BH$104,J$2,FALSE))</f>
        <v>10.53</v>
      </c>
      <c r="L5" s="28">
        <v>1.3277000000000001</v>
      </c>
      <c r="M5" s="12">
        <f t="shared" si="4"/>
        <v>13.980681000000001</v>
      </c>
      <c r="N5" s="28">
        <v>9.2799999999999994</v>
      </c>
      <c r="O5" s="12">
        <f t="shared" si="5"/>
        <v>1.5065389008620691</v>
      </c>
      <c r="P5" s="12">
        <f t="shared" si="6"/>
        <v>0.56574173522876514</v>
      </c>
      <c r="Q5" s="12">
        <f t="shared" si="7"/>
        <v>97.912010881155382</v>
      </c>
      <c r="R5" s="12">
        <f t="shared" si="8"/>
        <v>74.315216258796937</v>
      </c>
      <c r="S5" s="12"/>
      <c r="T5" s="62" t="s">
        <v>118</v>
      </c>
      <c r="U5" s="28">
        <f>IF(ISERROR(HLOOKUP(T5,'Raw data'!$F$3:$BH$104,T$2,FALSE)),"",HLOOKUP(T5,'Raw data'!$F$3:$BH$104,T$2,FALSE))</f>
        <v>9430</v>
      </c>
      <c r="V5" s="37">
        <v>813562</v>
      </c>
      <c r="W5" s="12">
        <f t="shared" si="9"/>
        <v>115.91003512946769</v>
      </c>
      <c r="X5" s="12">
        <f t="shared" si="10"/>
        <v>311.12579028678692</v>
      </c>
      <c r="Y5" s="12">
        <f t="shared" si="11"/>
        <v>27.117456738266412</v>
      </c>
      <c r="Z5" s="12">
        <f t="shared" si="12"/>
        <v>20.582149664344207</v>
      </c>
    </row>
    <row r="6" spans="1:26" ht="15.75" customHeight="1" x14ac:dyDescent="0.2">
      <c r="A6" s="71" t="s">
        <v>142</v>
      </c>
      <c r="B6" s="59">
        <f t="shared" si="0"/>
        <v>25.22285926184826</v>
      </c>
      <c r="C6" s="12"/>
      <c r="D6" s="64" t="s">
        <v>142</v>
      </c>
      <c r="E6" s="28">
        <f>IF(ISERROR(HLOOKUP(D6,'Raw data'!$F$3:$BH$104,D$2,FALSE)),"",HLOOKUP(D6,'Raw data'!$F$3:$BH$104,D$2,FALSE))</f>
        <v>10</v>
      </c>
      <c r="F6" s="12">
        <f t="shared" si="1"/>
        <v>70</v>
      </c>
      <c r="G6" s="12">
        <f t="shared" si="2"/>
        <v>12.5</v>
      </c>
      <c r="H6" s="12">
        <f t="shared" si="3"/>
        <v>9.4875000000000007</v>
      </c>
      <c r="I6" s="12"/>
      <c r="J6" s="64" t="s">
        <v>142</v>
      </c>
      <c r="K6" s="28">
        <f>IF(ISERROR(HLOOKUP(J6,'Raw data'!$F$3:$BH$104,J$2,FALSE)),"",HLOOKUP(J6,'Raw data'!$F$3:$BH$104,J$2,FALSE))</f>
        <v>181.33</v>
      </c>
      <c r="L6" s="28">
        <v>3.2599999999999997E-2</v>
      </c>
      <c r="M6" s="12">
        <f t="shared" si="4"/>
        <v>5.9113579999999999</v>
      </c>
      <c r="N6" s="28">
        <v>1.22</v>
      </c>
      <c r="O6" s="12">
        <f t="shared" si="5"/>
        <v>4.8453754098360653</v>
      </c>
      <c r="P6" s="12">
        <f t="shared" si="6"/>
        <v>3.9045782442027615</v>
      </c>
      <c r="Q6" s="12">
        <f t="shared" si="7"/>
        <v>85.589330996985552</v>
      </c>
      <c r="R6" s="12">
        <f t="shared" si="8"/>
        <v>64.96230222671204</v>
      </c>
      <c r="S6" s="12"/>
      <c r="T6" s="64" t="s">
        <v>142</v>
      </c>
      <c r="U6" s="28">
        <f>IF(ISERROR(HLOOKUP(T6,'Raw data'!$F$3:$BH$104,T$2,FALSE)),"",HLOOKUP(T6,'Raw data'!$F$3:$BH$104,T$2,FALSE))</f>
        <v>5800</v>
      </c>
      <c r="V6" s="37">
        <v>8280925</v>
      </c>
      <c r="W6" s="12">
        <f t="shared" si="9"/>
        <v>7.0040484607697806</v>
      </c>
      <c r="X6" s="12">
        <f t="shared" si="10"/>
        <v>420.03177695548482</v>
      </c>
      <c r="Y6" s="12">
        <f t="shared" si="11"/>
        <v>1.6057648996478946</v>
      </c>
      <c r="Z6" s="12">
        <f t="shared" si="12"/>
        <v>1.218775558832752</v>
      </c>
    </row>
    <row r="7" spans="1:26" ht="15.75" customHeight="1" x14ac:dyDescent="0.2">
      <c r="A7" s="73" t="s">
        <v>143</v>
      </c>
      <c r="B7" s="59">
        <f t="shared" si="0"/>
        <v>24.074939563477013</v>
      </c>
      <c r="C7" s="12"/>
      <c r="D7" s="65" t="s">
        <v>143</v>
      </c>
      <c r="E7" s="28">
        <f>IF(ISERROR(HLOOKUP(D7,'Raw data'!$F$3:$BH$104,D$2,FALSE)),"",HLOOKUP(D7,'Raw data'!$F$3:$BH$104,D$2,FALSE))</f>
        <v>6</v>
      </c>
      <c r="F7" s="12">
        <f t="shared" si="1"/>
        <v>74</v>
      </c>
      <c r="G7" s="12">
        <f t="shared" si="2"/>
        <v>7.5</v>
      </c>
      <c r="H7" s="12">
        <f t="shared" si="3"/>
        <v>5.6924999999999999</v>
      </c>
      <c r="I7" s="12"/>
      <c r="J7" s="65" t="s">
        <v>143</v>
      </c>
      <c r="K7" s="28">
        <f>IF(ISERROR(HLOOKUP(J7,'Raw data'!$F$3:$BH$104,J$2,FALSE)),"",HLOOKUP(J7,'Raw data'!$F$3:$BH$104,J$2,FALSE))</f>
        <v>14317.4</v>
      </c>
      <c r="L7" s="28">
        <v>6.9999999999999999E-4</v>
      </c>
      <c r="M7" s="12">
        <f t="shared" si="4"/>
        <v>10.022179999999999</v>
      </c>
      <c r="N7" s="28">
        <v>1.4</v>
      </c>
      <c r="O7" s="12">
        <f t="shared" si="5"/>
        <v>7.1586999999999996</v>
      </c>
      <c r="P7" s="12">
        <f t="shared" si="6"/>
        <v>6.2179028343666953</v>
      </c>
      <c r="Q7" s="12">
        <f t="shared" si="7"/>
        <v>77.051519002852189</v>
      </c>
      <c r="R7" s="12">
        <f t="shared" si="8"/>
        <v>58.48210292316481</v>
      </c>
      <c r="S7" s="12"/>
      <c r="T7" s="65" t="s">
        <v>143</v>
      </c>
      <c r="U7" s="28">
        <f>IF(ISERROR(HLOOKUP(T7,'Raw data'!$F$3:$BH$104,T$2,FALSE)),"",HLOOKUP(T7,'Raw data'!$F$3:$BH$104,T$2,FALSE))</f>
        <v>8631</v>
      </c>
      <c r="V7" s="37">
        <v>1900000</v>
      </c>
      <c r="W7" s="12">
        <f t="shared" si="9"/>
        <v>45.426315789473684</v>
      </c>
      <c r="X7" s="12">
        <f t="shared" si="10"/>
        <v>381.60950962678095</v>
      </c>
      <c r="Y7" s="12">
        <f t="shared" si="11"/>
        <v>10.606344884408728</v>
      </c>
      <c r="Z7" s="12">
        <f t="shared" si="12"/>
        <v>8.0502157672662236</v>
      </c>
    </row>
    <row r="8" spans="1:26" ht="15.75" customHeight="1" x14ac:dyDescent="0.2">
      <c r="A8" s="69" t="s">
        <v>144</v>
      </c>
      <c r="B8" s="59">
        <f t="shared" si="0"/>
        <v>55.026177107945877</v>
      </c>
      <c r="C8" s="12"/>
      <c r="D8" s="62" t="s">
        <v>144</v>
      </c>
      <c r="E8" s="28">
        <f>IF(ISERROR(HLOOKUP(D8,'Raw data'!$F$3:$BH$104,D$2,FALSE)),"",HLOOKUP(D8,'Raw data'!$F$3:$BH$104,D$2,FALSE))</f>
        <v>65</v>
      </c>
      <c r="F8" s="12">
        <f t="shared" si="1"/>
        <v>15</v>
      </c>
      <c r="G8" s="12">
        <f t="shared" si="2"/>
        <v>81.25</v>
      </c>
      <c r="H8" s="12">
        <f t="shared" si="3"/>
        <v>61.668750000000003</v>
      </c>
      <c r="I8" s="12"/>
      <c r="J8" s="62" t="s">
        <v>144</v>
      </c>
      <c r="K8" s="28">
        <f>IF(ISERROR(HLOOKUP(J8,'Raw data'!$F$3:$BH$104,J$2,FALSE)),"",HLOOKUP(J8,'Raw data'!$F$3:$BH$104,J$2,FALSE))</f>
        <v>8</v>
      </c>
      <c r="L8" s="28">
        <v>1.3277000000000001</v>
      </c>
      <c r="M8" s="12">
        <f t="shared" si="4"/>
        <v>10.621600000000001</v>
      </c>
      <c r="N8" s="28">
        <v>11.29</v>
      </c>
      <c r="O8" s="12">
        <f t="shared" si="5"/>
        <v>0.94079716563330396</v>
      </c>
      <c r="P8" s="12">
        <f t="shared" si="6"/>
        <v>0</v>
      </c>
      <c r="Q8" s="12">
        <f t="shared" si="7"/>
        <v>100</v>
      </c>
      <c r="R8" s="12">
        <f t="shared" si="8"/>
        <v>75.900000000000006</v>
      </c>
      <c r="S8" s="12"/>
      <c r="T8" s="62" t="s">
        <v>144</v>
      </c>
      <c r="U8" s="28">
        <f>IF(ISERROR(HLOOKUP(T8,'Raw data'!$F$3:$BH$104,T$2,FALSE)),"",HLOOKUP(T8,'Raw data'!$F$3:$BH$104,T$2,FALSE))</f>
        <v>52995</v>
      </c>
      <c r="V8" s="37">
        <v>3421829</v>
      </c>
      <c r="W8" s="12">
        <f t="shared" si="9"/>
        <v>154.87331482666141</v>
      </c>
      <c r="X8" s="12">
        <f t="shared" si="10"/>
        <v>272.16251058959324</v>
      </c>
      <c r="Y8" s="12">
        <f t="shared" si="11"/>
        <v>36.244771177651678</v>
      </c>
      <c r="Z8" s="12">
        <f t="shared" si="12"/>
        <v>27.509781323837625</v>
      </c>
    </row>
    <row r="9" spans="1:26" ht="15.75" customHeight="1" x14ac:dyDescent="0.2">
      <c r="A9" s="77" t="s">
        <v>145</v>
      </c>
      <c r="B9" s="59">
        <f t="shared" si="0"/>
        <v>36.727585807534865</v>
      </c>
      <c r="C9" s="12"/>
      <c r="D9" s="79" t="s">
        <v>145</v>
      </c>
      <c r="E9" s="28">
        <f>IF(ISERROR(HLOOKUP(D9,'Raw data'!$F$3:$BH$104,D$2,FALSE)),"",HLOOKUP(D9,'Raw data'!$F$3:$BH$104,D$2,FALSE))</f>
        <v>31</v>
      </c>
      <c r="F9" s="12">
        <f t="shared" si="1"/>
        <v>49</v>
      </c>
      <c r="G9" s="12">
        <f t="shared" si="2"/>
        <v>38.75</v>
      </c>
      <c r="H9" s="12">
        <f t="shared" si="3"/>
        <v>29.411249999999999</v>
      </c>
      <c r="I9" s="12"/>
      <c r="J9" s="79" t="s">
        <v>145</v>
      </c>
      <c r="K9" s="28">
        <f>IF(ISERROR(HLOOKUP(J9,'Raw data'!$F$3:$BH$104,J$2,FALSE)),"",HLOOKUP(J9,'Raw data'!$F$3:$BH$104,J$2,FALSE))</f>
        <v>10811.25</v>
      </c>
      <c r="L9" s="28">
        <v>5.0000000000000001E-4</v>
      </c>
      <c r="M9" s="12">
        <f t="shared" si="4"/>
        <v>5.4056249999999997</v>
      </c>
      <c r="N9" s="28">
        <v>1.72</v>
      </c>
      <c r="O9" s="12">
        <f t="shared" si="5"/>
        <v>3.1428052325581395</v>
      </c>
      <c r="P9" s="12">
        <f t="shared" si="6"/>
        <v>2.2020080669248356</v>
      </c>
      <c r="Q9" s="12">
        <f t="shared" si="7"/>
        <v>91.873025097771958</v>
      </c>
      <c r="R9" s="12">
        <f t="shared" si="8"/>
        <v>69.731626049208913</v>
      </c>
      <c r="S9" s="12"/>
      <c r="T9" s="79" t="s">
        <v>145</v>
      </c>
      <c r="U9" s="28">
        <f>IF(ISERROR(HLOOKUP(T9,'Raw data'!$F$3:$BH$104,T$2,FALSE)),"",HLOOKUP(T9,'Raw data'!$F$3:$BH$104,T$2,FALSE))</f>
        <v>48404</v>
      </c>
      <c r="V9" s="37">
        <v>7776845</v>
      </c>
      <c r="W9" s="12">
        <f t="shared" si="9"/>
        <v>62.24117878136957</v>
      </c>
      <c r="X9" s="12">
        <f t="shared" si="10"/>
        <v>364.79464663488505</v>
      </c>
      <c r="Y9" s="12">
        <f t="shared" si="11"/>
        <v>14.545298252168237</v>
      </c>
      <c r="Z9" s="12">
        <f t="shared" si="12"/>
        <v>11.039881373395692</v>
      </c>
    </row>
    <row r="10" spans="1:26" ht="15.75" customHeight="1" x14ac:dyDescent="0.2">
      <c r="A10" s="81" t="s">
        <v>146</v>
      </c>
      <c r="B10" s="59">
        <f t="shared" si="0"/>
        <v>35.764575587515573</v>
      </c>
      <c r="C10" s="12"/>
      <c r="D10" s="84" t="s">
        <v>146</v>
      </c>
      <c r="E10" s="28">
        <f>IF(ISERROR(HLOOKUP(D10,'Raw data'!$F$3:$BH$104,D$2,FALSE)),"",HLOOKUP(D10,'Raw data'!$F$3:$BH$104,D$2,FALSE))</f>
        <v>12</v>
      </c>
      <c r="F10" s="12">
        <f t="shared" si="1"/>
        <v>68</v>
      </c>
      <c r="G10" s="12">
        <f t="shared" si="2"/>
        <v>15</v>
      </c>
      <c r="H10" s="12">
        <f t="shared" si="3"/>
        <v>11.385</v>
      </c>
      <c r="I10" s="12"/>
      <c r="J10" s="84" t="s">
        <v>146</v>
      </c>
      <c r="K10" s="28">
        <f>IF(ISERROR(HLOOKUP(J10,'Raw data'!$F$3:$BH$104,J$2,FALSE)),"",HLOOKUP(J10,'Raw data'!$F$3:$BH$104,J$2,FALSE))</f>
        <v>11.89</v>
      </c>
      <c r="L10" s="28">
        <v>1</v>
      </c>
      <c r="M10" s="12">
        <f t="shared" si="4"/>
        <v>11.89</v>
      </c>
      <c r="N10" s="28">
        <v>8</v>
      </c>
      <c r="O10" s="12">
        <f t="shared" si="5"/>
        <v>1.4862500000000001</v>
      </c>
      <c r="P10" s="12">
        <f t="shared" si="6"/>
        <v>0.54545283436669612</v>
      </c>
      <c r="Q10" s="12">
        <f t="shared" si="7"/>
        <v>97.9868913462075</v>
      </c>
      <c r="R10" s="12">
        <f t="shared" si="8"/>
        <v>74.372050531771492</v>
      </c>
      <c r="S10" s="12"/>
      <c r="T10" s="84" t="s">
        <v>146</v>
      </c>
      <c r="U10" s="28">
        <f>IF(ISERROR(HLOOKUP(T10,'Raw data'!$F$3:$BH$104,T$2,FALSE)),"",HLOOKUP(T10,'Raw data'!$F$3:$BH$104,T$2,FALSE))</f>
        <v>56283</v>
      </c>
      <c r="V10" s="100">
        <v>4640802</v>
      </c>
      <c r="W10" s="12">
        <f t="shared" si="9"/>
        <v>121.27860658567205</v>
      </c>
      <c r="X10" s="12">
        <f t="shared" si="10"/>
        <v>305.75721883058259</v>
      </c>
      <c r="Y10" s="12">
        <f t="shared" si="11"/>
        <v>28.375067497727571</v>
      </c>
      <c r="Z10" s="12">
        <f t="shared" si="12"/>
        <v>21.536676230775228</v>
      </c>
    </row>
    <row r="11" spans="1:26" ht="15.75" customHeight="1" x14ac:dyDescent="0.2">
      <c r="A11" s="77" t="s">
        <v>147</v>
      </c>
      <c r="B11" s="59">
        <f t="shared" si="0"/>
        <v>37.263578560078145</v>
      </c>
      <c r="C11" s="12"/>
      <c r="D11" s="79" t="s">
        <v>147</v>
      </c>
      <c r="E11" s="28">
        <f>IF(ISERROR(HLOOKUP(D11,'Raw data'!$F$3:$BH$104,D$2,FALSE)),"",HLOOKUP(D11,'Raw data'!$F$3:$BH$104,D$2,FALSE))</f>
        <v>20</v>
      </c>
      <c r="F11" s="12">
        <f t="shared" si="1"/>
        <v>60</v>
      </c>
      <c r="G11" s="12">
        <f t="shared" si="2"/>
        <v>25</v>
      </c>
      <c r="H11" s="12">
        <f t="shared" si="3"/>
        <v>18.975000000000001</v>
      </c>
      <c r="I11" s="12"/>
      <c r="J11" s="79" t="s">
        <v>147</v>
      </c>
      <c r="K11" s="28">
        <f>IF(ISERROR(HLOOKUP(J11,'Raw data'!$F$3:$BH$104,J$2,FALSE)),"",HLOOKUP(J11,'Raw data'!$F$3:$BH$104,J$2,FALSE))</f>
        <v>54.564999999999998</v>
      </c>
      <c r="L11" s="28">
        <v>0.1832</v>
      </c>
      <c r="M11" s="12">
        <f t="shared" si="4"/>
        <v>9.9963079999999991</v>
      </c>
      <c r="N11" s="28">
        <v>3.44</v>
      </c>
      <c r="O11" s="12">
        <f t="shared" si="5"/>
        <v>2.9059034883720929</v>
      </c>
      <c r="P11" s="12">
        <f t="shared" si="6"/>
        <v>1.965106322738789</v>
      </c>
      <c r="Q11" s="12">
        <f t="shared" si="7"/>
        <v>92.747360917977545</v>
      </c>
      <c r="R11" s="12">
        <f t="shared" si="8"/>
        <v>70.395246936744954</v>
      </c>
      <c r="S11" s="12"/>
      <c r="T11" s="79" t="s">
        <v>147</v>
      </c>
      <c r="U11" s="28">
        <f>IF(ISERROR(HLOOKUP(T11,'Raw data'!$F$3:$BH$104,T$2,FALSE)),"",HLOOKUP(T11,'Raw data'!$F$3:$BH$104,T$2,FALSE))</f>
        <v>36488</v>
      </c>
      <c r="V11" s="37">
        <v>2890151</v>
      </c>
      <c r="W11" s="12">
        <f t="shared" si="9"/>
        <v>126.24945893830461</v>
      </c>
      <c r="X11" s="12">
        <f t="shared" si="10"/>
        <v>300.78636647795003</v>
      </c>
      <c r="Y11" s="12">
        <f t="shared" si="11"/>
        <v>29.539510860987448</v>
      </c>
      <c r="Z11" s="12">
        <f t="shared" si="12"/>
        <v>22.420488743489475</v>
      </c>
    </row>
    <row r="12" spans="1:26" ht="15.75" customHeight="1" x14ac:dyDescent="0.2">
      <c r="A12" s="73" t="s">
        <v>148</v>
      </c>
      <c r="B12" s="59">
        <f t="shared" si="0"/>
        <v>22.376144017068608</v>
      </c>
      <c r="C12" s="12"/>
      <c r="D12" s="65" t="s">
        <v>148</v>
      </c>
      <c r="E12" s="28">
        <f>IF(ISERROR(HLOOKUP(D12,'Raw data'!$F$3:$BH$104,D$2,FALSE)),"",HLOOKUP(D12,'Raw data'!$F$3:$BH$104,D$2,FALSE))</f>
        <v>3</v>
      </c>
      <c r="F12" s="12">
        <f t="shared" si="1"/>
        <v>77</v>
      </c>
      <c r="G12" s="12">
        <f t="shared" si="2"/>
        <v>3.75</v>
      </c>
      <c r="H12" s="12">
        <f t="shared" si="3"/>
        <v>2.8462499999999999</v>
      </c>
      <c r="I12" s="12"/>
      <c r="J12" s="65" t="s">
        <v>148</v>
      </c>
      <c r="K12" s="28">
        <f>IF(ISERROR(HLOOKUP(J12,'Raw data'!$F$3:$BH$104,J$2,FALSE)),"",HLOOKUP(J12,'Raw data'!$F$3:$BH$104,J$2,FALSE))</f>
        <v>35.39</v>
      </c>
      <c r="L12" s="28">
        <v>0.14630000000000001</v>
      </c>
      <c r="M12" s="12">
        <f t="shared" si="4"/>
        <v>5.1775570000000002</v>
      </c>
      <c r="N12" s="28">
        <v>0.91</v>
      </c>
      <c r="O12" s="12">
        <f t="shared" si="5"/>
        <v>5.6896230769230769</v>
      </c>
      <c r="P12" s="12">
        <f t="shared" si="6"/>
        <v>4.7488259112897726</v>
      </c>
      <c r="Q12" s="12">
        <f t="shared" si="7"/>
        <v>82.47345703415192</v>
      </c>
      <c r="R12" s="12">
        <f t="shared" si="8"/>
        <v>62.597353888921305</v>
      </c>
      <c r="S12" s="12"/>
      <c r="T12" s="65" t="s">
        <v>148</v>
      </c>
      <c r="U12" s="28">
        <f>IF(ISERROR(HLOOKUP(T12,'Raw data'!$F$3:$BH$104,T$2,FALSE)),"",HLOOKUP(T12,'Raw data'!$F$3:$BH$104,T$2,FALSE))</f>
        <v>9847</v>
      </c>
      <c r="V12" s="37">
        <v>10230350</v>
      </c>
      <c r="W12" s="12">
        <f t="shared" si="9"/>
        <v>9.6252816374806329</v>
      </c>
      <c r="X12" s="12">
        <f t="shared" si="10"/>
        <v>417.41054377877401</v>
      </c>
      <c r="Y12" s="12">
        <f t="shared" si="11"/>
        <v>2.2197999503089818</v>
      </c>
      <c r="Z12" s="12">
        <f t="shared" si="12"/>
        <v>1.6848281622845172</v>
      </c>
    </row>
    <row r="13" spans="1:26" ht="15.75" customHeight="1" x14ac:dyDescent="0.2">
      <c r="A13" s="77" t="s">
        <v>149</v>
      </c>
      <c r="B13" s="59">
        <f t="shared" si="0"/>
        <v>5.9256251153285318</v>
      </c>
      <c r="C13" s="12"/>
      <c r="D13" s="79" t="s">
        <v>149</v>
      </c>
      <c r="E13" s="28">
        <f>IF(ISERROR(HLOOKUP(D13,'Raw data'!$F$3:$BH$104,D$2,FALSE)),"",HLOOKUP(D13,'Raw data'!$F$3:$BH$104,D$2,FALSE))</f>
        <v>6</v>
      </c>
      <c r="F13" s="12">
        <f t="shared" si="1"/>
        <v>74</v>
      </c>
      <c r="G13" s="12">
        <f t="shared" si="2"/>
        <v>7.5</v>
      </c>
      <c r="H13" s="12">
        <f t="shared" si="3"/>
        <v>5.6924999999999999</v>
      </c>
      <c r="I13" s="12"/>
      <c r="J13" s="79" t="s">
        <v>149</v>
      </c>
      <c r="K13" s="28">
        <f>IF(ISERROR(HLOOKUP(J13,'Raw data'!$F$3:$BH$104,J$2,FALSE)),"",HLOOKUP(J13,'Raw data'!$F$3:$BH$104,J$2,FALSE))</f>
        <v>90</v>
      </c>
      <c r="L13" s="28">
        <v>0.1651</v>
      </c>
      <c r="M13" s="12">
        <f t="shared" si="4"/>
        <v>14.859</v>
      </c>
      <c r="N13" s="28">
        <v>0.53</v>
      </c>
      <c r="O13" s="12">
        <f t="shared" si="5"/>
        <v>28.035849056603773</v>
      </c>
      <c r="P13" s="12">
        <f t="shared" si="6"/>
        <v>27.095051890970471</v>
      </c>
      <c r="Q13" s="12">
        <f t="shared" si="7"/>
        <v>0</v>
      </c>
      <c r="R13" s="12">
        <f t="shared" si="8"/>
        <v>0</v>
      </c>
      <c r="S13" s="12"/>
      <c r="T13" s="79" t="s">
        <v>149</v>
      </c>
      <c r="U13" s="28">
        <f>IF(ISERROR(HLOOKUP(T13,'Raw data'!$F$3:$BH$104,T$2,FALSE)),"",HLOOKUP(T13,'Raw data'!$F$3:$BH$104,T$2,FALSE))</f>
        <v>19797</v>
      </c>
      <c r="V13" s="37">
        <v>2906376</v>
      </c>
      <c r="W13" s="12">
        <f t="shared" si="9"/>
        <v>68.115756529781407</v>
      </c>
      <c r="X13" s="12">
        <f t="shared" si="10"/>
        <v>358.92006888647325</v>
      </c>
      <c r="Y13" s="12">
        <f t="shared" si="11"/>
        <v>15.921443143591034</v>
      </c>
      <c r="Z13" s="12">
        <f t="shared" si="12"/>
        <v>12.084375345985595</v>
      </c>
    </row>
    <row r="14" spans="1:26" ht="15.75" customHeight="1" x14ac:dyDescent="0.2">
      <c r="A14" s="33" t="s">
        <v>150</v>
      </c>
      <c r="B14" s="59">
        <f t="shared" si="0"/>
        <v>23.667768002699358</v>
      </c>
      <c r="C14" s="12"/>
      <c r="D14" s="53" t="s">
        <v>150</v>
      </c>
      <c r="E14" s="28">
        <f>IF(ISERROR(HLOOKUP(D14,'Raw data'!$F$3:$BH$104,D$2,FALSE)),"",HLOOKUP(D14,'Raw data'!$F$3:$BH$104,D$2,FALSE))</f>
        <v>3</v>
      </c>
      <c r="F14" s="12">
        <f t="shared" si="1"/>
        <v>77</v>
      </c>
      <c r="G14" s="12">
        <f t="shared" si="2"/>
        <v>3.75</v>
      </c>
      <c r="H14" s="12">
        <f t="shared" si="3"/>
        <v>2.8462499999999999</v>
      </c>
      <c r="I14" s="12"/>
      <c r="J14" s="53" t="s">
        <v>150</v>
      </c>
      <c r="K14" s="28">
        <f>IF(ISERROR(HLOOKUP(J14,'Raw data'!$F$3:$BH$104,J$2,FALSE)),"",HLOOKUP(J14,'Raw data'!$F$3:$BH$104,J$2,FALSE))</f>
        <v>57.95</v>
      </c>
      <c r="L14" s="28">
        <v>0.1201</v>
      </c>
      <c r="M14" s="12">
        <f t="shared" si="4"/>
        <v>6.9597950000000006</v>
      </c>
      <c r="N14" s="28">
        <v>1.47</v>
      </c>
      <c r="O14" s="12">
        <f t="shared" si="5"/>
        <v>4.7345544217687081</v>
      </c>
      <c r="P14" s="12">
        <f t="shared" si="6"/>
        <v>3.7937572561354043</v>
      </c>
      <c r="Q14" s="12">
        <f t="shared" si="7"/>
        <v>85.998339211892457</v>
      </c>
      <c r="R14" s="12">
        <f t="shared" si="8"/>
        <v>65.272739461826376</v>
      </c>
      <c r="S14" s="12"/>
      <c r="T14" s="53" t="s">
        <v>150</v>
      </c>
      <c r="U14" s="28">
        <f>IF(ISERROR(HLOOKUP(T14,'Raw data'!$F$3:$BH$104,T$2,FALSE)),"",HLOOKUP(T14,'Raw data'!$F$3:$BH$104,T$2,FALSE))</f>
        <v>6640</v>
      </c>
      <c r="V14" s="37">
        <v>4055807</v>
      </c>
      <c r="W14" s="12">
        <f t="shared" si="9"/>
        <v>16.371587701288547</v>
      </c>
      <c r="X14" s="12">
        <f t="shared" si="10"/>
        <v>410.66423771496608</v>
      </c>
      <c r="Y14" s="12">
        <f t="shared" si="11"/>
        <v>3.8001509173540171</v>
      </c>
      <c r="Z14" s="12">
        <f t="shared" si="12"/>
        <v>2.8843145462716988</v>
      </c>
    </row>
    <row r="15" spans="1:26" ht="15.75" customHeight="1" x14ac:dyDescent="0.2">
      <c r="A15" s="81" t="s">
        <v>151</v>
      </c>
      <c r="B15" s="59">
        <f t="shared" si="0"/>
        <v>52.791538719957884</v>
      </c>
      <c r="C15" s="12"/>
      <c r="D15" s="84" t="s">
        <v>151</v>
      </c>
      <c r="E15" s="28">
        <f>IF(ISERROR(HLOOKUP(D15,'Raw data'!$F$3:$BH$104,D$2,FALSE)),"",HLOOKUP(D15,'Raw data'!$F$3:$BH$104,D$2,FALSE))</f>
        <v>28</v>
      </c>
      <c r="F15" s="12">
        <f t="shared" si="1"/>
        <v>52</v>
      </c>
      <c r="G15" s="12">
        <f t="shared" si="2"/>
        <v>35</v>
      </c>
      <c r="H15" s="12">
        <f t="shared" si="3"/>
        <v>26.565000000000001</v>
      </c>
      <c r="I15" s="12"/>
      <c r="J15" s="84" t="s">
        <v>151</v>
      </c>
      <c r="K15" s="28">
        <f>IF(ISERROR(HLOOKUP(J15,'Raw data'!$F$3:$BH$104,J$2,FALSE)),"",HLOOKUP(J15,'Raw data'!$F$3:$BH$104,J$2,FALSE))</f>
        <v>11.77</v>
      </c>
      <c r="L15" s="28">
        <v>1</v>
      </c>
      <c r="M15" s="12">
        <f t="shared" si="4"/>
        <v>11.77</v>
      </c>
      <c r="N15" s="28">
        <v>8.25</v>
      </c>
      <c r="O15" s="12">
        <f t="shared" si="5"/>
        <v>1.4266666666666665</v>
      </c>
      <c r="P15" s="12">
        <f t="shared" si="6"/>
        <v>0.48586950103336257</v>
      </c>
      <c r="Q15" s="12">
        <f t="shared" si="7"/>
        <v>98.206796196632197</v>
      </c>
      <c r="R15" s="12">
        <f t="shared" si="8"/>
        <v>74.538958313243839</v>
      </c>
      <c r="S15" s="12"/>
      <c r="T15" s="84" t="s">
        <v>151</v>
      </c>
      <c r="U15" s="28">
        <f>IF(ISERROR(HLOOKUP(T15,'Raw data'!$F$3:$BH$104,T$2,FALSE)),"",HLOOKUP(T15,'Raw data'!$F$3:$BH$104,T$2,FALSE))</f>
        <v>87615</v>
      </c>
      <c r="V15" s="37">
        <v>2718782</v>
      </c>
      <c r="W15" s="12">
        <f t="shared" si="9"/>
        <v>322.25827594856815</v>
      </c>
      <c r="X15" s="12">
        <f t="shared" si="10"/>
        <v>104.77754946768647</v>
      </c>
      <c r="Y15" s="12">
        <f t="shared" si="11"/>
        <v>75.455412182647976</v>
      </c>
      <c r="Z15" s="12">
        <f t="shared" si="12"/>
        <v>57.270657846629817</v>
      </c>
    </row>
    <row r="16" spans="1:26" ht="15.75" customHeight="1" x14ac:dyDescent="0.2">
      <c r="A16" s="81" t="s">
        <v>152</v>
      </c>
      <c r="B16" s="59">
        <f t="shared" si="0"/>
        <v>44.223540311336556</v>
      </c>
      <c r="C16" s="12"/>
      <c r="D16" s="84" t="s">
        <v>152</v>
      </c>
      <c r="E16" s="28">
        <f>IF(ISERROR(HLOOKUP(D16,'Raw data'!$F$3:$BH$104,D$2,FALSE)),"",HLOOKUP(D16,'Raw data'!$F$3:$BH$104,D$2,FALSE))</f>
        <v>9</v>
      </c>
      <c r="F16" s="12">
        <f t="shared" si="1"/>
        <v>71</v>
      </c>
      <c r="G16" s="12">
        <f t="shared" si="2"/>
        <v>11.25</v>
      </c>
      <c r="H16" s="12">
        <f t="shared" si="3"/>
        <v>8.5387500000000003</v>
      </c>
      <c r="I16" s="12"/>
      <c r="J16" s="84" t="s">
        <v>152</v>
      </c>
      <c r="K16" s="28">
        <f>IF(ISERROR(HLOOKUP(J16,'Raw data'!$F$3:$BH$104,J$2,FALSE)),"",HLOOKUP(J16,'Raw data'!$F$3:$BH$104,J$2,FALSE))</f>
        <v>10.41</v>
      </c>
      <c r="L16" s="28">
        <v>1</v>
      </c>
      <c r="M16" s="12">
        <f t="shared" si="4"/>
        <v>10.41</v>
      </c>
      <c r="N16" s="28">
        <v>7.25</v>
      </c>
      <c r="O16" s="12">
        <f t="shared" si="5"/>
        <v>1.4358620689655173</v>
      </c>
      <c r="P16" s="12">
        <f t="shared" si="6"/>
        <v>0.49506490333221331</v>
      </c>
      <c r="Q16" s="12">
        <f t="shared" si="7"/>
        <v>98.172858626274873</v>
      </c>
      <c r="R16" s="12">
        <f t="shared" si="8"/>
        <v>74.513199697342628</v>
      </c>
      <c r="S16" s="12"/>
      <c r="T16" s="84" t="s">
        <v>152</v>
      </c>
      <c r="U16" s="28">
        <f>IF(ISERROR(HLOOKUP(T16,'Raw data'!$F$3:$BH$104,T$2,FALSE)),"",HLOOKUP(T16,'Raw data'!$F$3:$BH$104,T$2,FALSE))</f>
        <v>35126</v>
      </c>
      <c r="V16" s="37">
        <v>1258000</v>
      </c>
      <c r="W16" s="12">
        <f t="shared" si="9"/>
        <v>279.22098569157396</v>
      </c>
      <c r="X16" s="12">
        <f t="shared" si="10"/>
        <v>147.81483972468067</v>
      </c>
      <c r="Y16" s="12">
        <f t="shared" si="11"/>
        <v>65.37374339481822</v>
      </c>
      <c r="Z16" s="12">
        <f t="shared" si="12"/>
        <v>49.618671236667026</v>
      </c>
    </row>
    <row r="17" spans="1:26" ht="15.75" customHeight="1" x14ac:dyDescent="0.2">
      <c r="A17" s="33" t="s">
        <v>153</v>
      </c>
      <c r="B17" s="59">
        <f t="shared" si="0"/>
        <v>5.6042481818889769</v>
      </c>
      <c r="C17" s="12"/>
      <c r="D17" s="53" t="s">
        <v>153</v>
      </c>
      <c r="E17" s="28">
        <f>IF(ISERROR(HLOOKUP(D17,'Raw data'!$F$3:$BH$104,D$2,FALSE)),"",HLOOKUP(D17,'Raw data'!$F$3:$BH$104,D$2,FALSE))</f>
        <v>3</v>
      </c>
      <c r="F17" s="12">
        <f t="shared" si="1"/>
        <v>77</v>
      </c>
      <c r="G17" s="12">
        <f t="shared" si="2"/>
        <v>3.75</v>
      </c>
      <c r="H17" s="12">
        <f t="shared" si="3"/>
        <v>2.8462499999999999</v>
      </c>
      <c r="I17" s="12"/>
      <c r="J17" s="53" t="s">
        <v>153</v>
      </c>
      <c r="K17" s="28">
        <f>IF(ISERROR(HLOOKUP(J17,'Raw data'!$F$3:$BH$104,J$2,FALSE)),"",HLOOKUP(J17,'Raw data'!$F$3:$BH$104,J$2,FALSE))</f>
        <v>10000</v>
      </c>
      <c r="L17" s="28">
        <v>5.9999999999999995E-4</v>
      </c>
      <c r="M17" s="12">
        <f t="shared" si="4"/>
        <v>5.9999999999999991</v>
      </c>
      <c r="N17" s="28">
        <v>0.26</v>
      </c>
      <c r="O17" s="12">
        <f t="shared" si="5"/>
        <v>23.076923076923073</v>
      </c>
      <c r="P17" s="12">
        <f t="shared" si="6"/>
        <v>22.136125911289771</v>
      </c>
      <c r="Q17" s="12">
        <f t="shared" si="7"/>
        <v>18.301961552372148</v>
      </c>
      <c r="R17" s="12">
        <f t="shared" si="8"/>
        <v>13.891188818250461</v>
      </c>
      <c r="S17" s="12"/>
      <c r="T17" s="53" t="s">
        <v>153</v>
      </c>
      <c r="U17" s="28">
        <f>IF(ISERROR(HLOOKUP(T17,'Raw data'!$F$3:$BH$104,T$2,FALSE)),"",HLOOKUP(T17,'Raw data'!$F$3:$BH$104,T$2,FALSE))</f>
        <v>250</v>
      </c>
      <c r="V17" s="37">
        <v>4364541</v>
      </c>
      <c r="W17" s="12">
        <f t="shared" si="9"/>
        <v>0.57279791849818795</v>
      </c>
      <c r="X17" s="12">
        <f t="shared" si="10"/>
        <v>426.46302749775646</v>
      </c>
      <c r="Y17" s="12">
        <f t="shared" si="11"/>
        <v>9.921703216926403E-2</v>
      </c>
      <c r="Z17" s="12">
        <f t="shared" si="12"/>
        <v>7.5305727416471402E-2</v>
      </c>
    </row>
    <row r="18" spans="1:26" ht="15.75" customHeight="1" x14ac:dyDescent="0.2">
      <c r="A18" s="81" t="s">
        <v>154</v>
      </c>
      <c r="B18" s="59">
        <f t="shared" si="0"/>
        <v>56.38734209395566</v>
      </c>
      <c r="C18" s="12"/>
      <c r="D18" s="84" t="s">
        <v>154</v>
      </c>
      <c r="E18" s="28">
        <f>IF(ISERROR(HLOOKUP(D18,'Raw data'!$F$3:$BH$104,D$2,FALSE)),"",HLOOKUP(D18,'Raw data'!$F$3:$BH$104,D$2,FALSE))</f>
        <v>19</v>
      </c>
      <c r="F18" s="12">
        <f t="shared" si="1"/>
        <v>61</v>
      </c>
      <c r="G18" s="12">
        <f t="shared" si="2"/>
        <v>23.75</v>
      </c>
      <c r="H18" s="12">
        <f t="shared" si="3"/>
        <v>18.026250000000001</v>
      </c>
      <c r="I18" s="12"/>
      <c r="J18" s="84" t="s">
        <v>154</v>
      </c>
      <c r="K18" s="28">
        <f>IF(ISERROR(HLOOKUP(J18,'Raw data'!$F$3:$BH$104,J$2,FALSE)),"",HLOOKUP(J18,'Raw data'!$F$3:$BH$104,J$2,FALSE))</f>
        <v>9.6</v>
      </c>
      <c r="L18" s="28">
        <v>1</v>
      </c>
      <c r="M18" s="12">
        <f t="shared" si="4"/>
        <v>9.6</v>
      </c>
      <c r="N18" s="28">
        <v>8.15</v>
      </c>
      <c r="O18" s="12">
        <f t="shared" si="5"/>
        <v>1.1779141104294477</v>
      </c>
      <c r="P18" s="12">
        <f t="shared" si="6"/>
        <v>0.23711694479614376</v>
      </c>
      <c r="Q18" s="12">
        <f t="shared" si="7"/>
        <v>99.12486993658365</v>
      </c>
      <c r="R18" s="12">
        <f t="shared" si="8"/>
        <v>75.23577628186699</v>
      </c>
      <c r="S18" s="12"/>
      <c r="T18" s="84" t="s">
        <v>154</v>
      </c>
      <c r="U18" s="28">
        <f>IF(ISERROR(HLOOKUP(T18,'Raw data'!$F$3:$BH$104,T$2,FALSE)),"",HLOOKUP(T18,'Raw data'!$F$3:$BH$104,T$2,FALSE))</f>
        <v>29410</v>
      </c>
      <c r="V18" s="37">
        <v>688701</v>
      </c>
      <c r="W18" s="12">
        <f t="shared" si="9"/>
        <v>427.03582541625462</v>
      </c>
      <c r="X18" s="12">
        <f t="shared" si="10"/>
        <v>0</v>
      </c>
      <c r="Y18" s="12">
        <f t="shared" si="11"/>
        <v>100</v>
      </c>
      <c r="Z18" s="12">
        <f t="shared" si="12"/>
        <v>75.900000000000006</v>
      </c>
    </row>
    <row r="19" spans="1:26" ht="15.75" customHeight="1" x14ac:dyDescent="0.2">
      <c r="A19" s="73" t="s">
        <v>155</v>
      </c>
      <c r="B19" s="59">
        <f t="shared" si="0"/>
        <v>26.842121506255172</v>
      </c>
      <c r="C19" s="12"/>
      <c r="D19" s="65" t="s">
        <v>155</v>
      </c>
      <c r="E19" s="28">
        <f>IF(ISERROR(HLOOKUP(D19,'Raw data'!$F$3:$BH$104,D$2,FALSE)),"",HLOOKUP(D19,'Raw data'!$F$3:$BH$104,D$2,FALSE))</f>
        <v>5</v>
      </c>
      <c r="F19" s="12">
        <f t="shared" si="1"/>
        <v>75</v>
      </c>
      <c r="G19" s="12">
        <f t="shared" si="2"/>
        <v>6.25</v>
      </c>
      <c r="H19" s="12">
        <f t="shared" si="3"/>
        <v>4.7437500000000004</v>
      </c>
      <c r="I19" s="12"/>
      <c r="J19" s="65" t="s">
        <v>155</v>
      </c>
      <c r="K19" s="28">
        <f>IF(ISERROR(HLOOKUP(J19,'Raw data'!$F$3:$BH$104,J$2,FALSE)),"",HLOOKUP(J19,'Raw data'!$F$3:$BH$104,J$2,FALSE))</f>
        <v>36.549999999999997</v>
      </c>
      <c r="L19" s="28">
        <v>0.27229999999999999</v>
      </c>
      <c r="M19" s="12">
        <f t="shared" si="4"/>
        <v>9.9525649999999981</v>
      </c>
      <c r="N19" s="28">
        <v>1.56</v>
      </c>
      <c r="O19" s="12">
        <f t="shared" si="5"/>
        <v>6.3798493589743579</v>
      </c>
      <c r="P19" s="12">
        <f t="shared" si="6"/>
        <v>5.4390521933410536</v>
      </c>
      <c r="Q19" s="12">
        <f t="shared" si="7"/>
        <v>79.926031456859334</v>
      </c>
      <c r="R19" s="12">
        <f t="shared" si="8"/>
        <v>60.663857875756236</v>
      </c>
      <c r="S19" s="12"/>
      <c r="T19" s="65" t="s">
        <v>155</v>
      </c>
      <c r="U19" s="28">
        <f>IF(ISERROR(HLOOKUP(T19,'Raw data'!$F$3:$BH$104,T$2,FALSE)),"",HLOOKUP(T19,'Raw data'!$F$3:$BH$104,T$2,FALSE))</f>
        <v>18858</v>
      </c>
      <c r="V19" s="37">
        <v>2213845</v>
      </c>
      <c r="W19" s="12">
        <f t="shared" si="9"/>
        <v>85.182115279073287</v>
      </c>
      <c r="X19" s="12">
        <f t="shared" si="10"/>
        <v>341.85371013718134</v>
      </c>
      <c r="Y19" s="12">
        <f t="shared" si="11"/>
        <v>19.919310465097865</v>
      </c>
      <c r="Z19" s="12">
        <f t="shared" si="12"/>
        <v>15.118756643009281</v>
      </c>
    </row>
    <row r="20" spans="1:26" ht="15.75" customHeight="1" x14ac:dyDescent="0.2">
      <c r="A20" s="33" t="s">
        <v>156</v>
      </c>
      <c r="B20" s="59">
        <f t="shared" si="0"/>
        <v>23.452299459120272</v>
      </c>
      <c r="C20" s="12"/>
      <c r="D20" s="53" t="s">
        <v>156</v>
      </c>
      <c r="E20" s="28">
        <f>IF(ISERROR(HLOOKUP(D20,'Raw data'!$F$3:$BH$104,D$2,FALSE)),"",HLOOKUP(D20,'Raw data'!$F$3:$BH$104,D$2,FALSE))</f>
        <v>2</v>
      </c>
      <c r="F20" s="12">
        <f t="shared" si="1"/>
        <v>78</v>
      </c>
      <c r="G20" s="12">
        <f t="shared" si="2"/>
        <v>2.5</v>
      </c>
      <c r="H20" s="12">
        <f t="shared" si="3"/>
        <v>1.8975</v>
      </c>
      <c r="I20" s="12"/>
      <c r="J20" s="53" t="s">
        <v>156</v>
      </c>
      <c r="K20" s="28">
        <f>IF(ISERROR(HLOOKUP(J20,'Raw data'!$F$3:$BH$104,J$2,FALSE)),"",HLOOKUP(J20,'Raw data'!$F$3:$BH$104,J$2,FALSE))</f>
        <v>52.2</v>
      </c>
      <c r="L20" s="28">
        <v>0.1038</v>
      </c>
      <c r="M20" s="12">
        <f t="shared" si="4"/>
        <v>5.4183600000000007</v>
      </c>
      <c r="N20" s="28">
        <v>1.38</v>
      </c>
      <c r="O20" s="12">
        <f t="shared" si="5"/>
        <v>3.9263478260869573</v>
      </c>
      <c r="P20" s="12">
        <f t="shared" si="6"/>
        <v>2.9855506604536535</v>
      </c>
      <c r="Q20" s="12">
        <f t="shared" si="7"/>
        <v>88.981196004099189</v>
      </c>
      <c r="R20" s="12">
        <f t="shared" si="8"/>
        <v>67.536727767111287</v>
      </c>
      <c r="S20" s="12"/>
      <c r="T20" s="53" t="s">
        <v>156</v>
      </c>
      <c r="U20" s="28">
        <f>IF(ISERROR(HLOOKUP(T20,'Raw data'!$F$3:$BH$104,T$2,FALSE)),"",HLOOKUP(T20,'Raw data'!$F$3:$BH$104,T$2,FALSE))</f>
        <v>1688</v>
      </c>
      <c r="V20" s="37">
        <v>3161844</v>
      </c>
      <c r="W20" s="12">
        <f t="shared" si="9"/>
        <v>5.3386568091278388</v>
      </c>
      <c r="X20" s="12">
        <f t="shared" si="10"/>
        <v>421.6971686071268</v>
      </c>
      <c r="Y20" s="12">
        <f t="shared" si="11"/>
        <v>1.2156398027003092</v>
      </c>
      <c r="Z20" s="12">
        <f t="shared" si="12"/>
        <v>0.92267061024953467</v>
      </c>
    </row>
    <row r="21" spans="1:26" ht="15.75" customHeight="1" x14ac:dyDescent="0.2">
      <c r="A21" s="71" t="s">
        <v>157</v>
      </c>
      <c r="B21" s="59">
        <f t="shared" si="0"/>
        <v>37.915991586473659</v>
      </c>
      <c r="C21" s="12"/>
      <c r="D21" s="64" t="s">
        <v>157</v>
      </c>
      <c r="E21" s="28">
        <f>IF(ISERROR(HLOOKUP(D21,'Raw data'!$F$3:$BH$104,D$2,FALSE)),"",HLOOKUP(D21,'Raw data'!$F$3:$BH$104,D$2,FALSE))</f>
        <v>30</v>
      </c>
      <c r="F21" s="12">
        <f t="shared" si="1"/>
        <v>50</v>
      </c>
      <c r="G21" s="12">
        <f t="shared" si="2"/>
        <v>37.5</v>
      </c>
      <c r="H21" s="12">
        <f t="shared" si="3"/>
        <v>28.462499999999999</v>
      </c>
      <c r="I21" s="12"/>
      <c r="J21" s="64" t="s">
        <v>157</v>
      </c>
      <c r="K21" s="28">
        <f>IF(ISERROR(HLOOKUP(J21,'Raw data'!$F$3:$BH$104,J$2,FALSE)),"",HLOOKUP(J21,'Raw data'!$F$3:$BH$104,J$2,FALSE))</f>
        <v>84.22</v>
      </c>
      <c r="L21" s="28">
        <v>0.12889999999999999</v>
      </c>
      <c r="M21" s="12">
        <f t="shared" si="4"/>
        <v>10.855957999999999</v>
      </c>
      <c r="N21" s="28">
        <v>3.87</v>
      </c>
      <c r="O21" s="12">
        <f t="shared" si="5"/>
        <v>2.8051571059431524</v>
      </c>
      <c r="P21" s="12">
        <f t="shared" si="6"/>
        <v>1.8643599403098485</v>
      </c>
      <c r="Q21" s="12">
        <f t="shared" si="7"/>
        <v>93.119186677287175</v>
      </c>
      <c r="R21" s="12">
        <f t="shared" si="8"/>
        <v>70.67746268806097</v>
      </c>
      <c r="S21" s="12"/>
      <c r="T21" s="64" t="s">
        <v>157</v>
      </c>
      <c r="U21" s="28">
        <f>IF(ISERROR(HLOOKUP(T21,'Raw data'!$F$3:$BH$104,T$2,FALSE)),"",HLOOKUP(T21,'Raw data'!$F$3:$BH$104,T$2,FALSE))</f>
        <v>58206</v>
      </c>
      <c r="V21" s="37">
        <v>7071600</v>
      </c>
      <c r="W21" s="12">
        <f t="shared" si="9"/>
        <v>82.309519769217715</v>
      </c>
      <c r="X21" s="12">
        <f t="shared" si="10"/>
        <v>344.7263056470369</v>
      </c>
      <c r="Y21" s="12">
        <f t="shared" si="11"/>
        <v>19.246392715889328</v>
      </c>
      <c r="Z21" s="12">
        <f t="shared" si="12"/>
        <v>14.608012071360001</v>
      </c>
    </row>
    <row r="22" spans="1:26" ht="15.75" customHeight="1" x14ac:dyDescent="0.2">
      <c r="A22" s="69" t="s">
        <v>158</v>
      </c>
      <c r="B22" s="59">
        <f t="shared" si="0"/>
        <v>30.648575983064884</v>
      </c>
      <c r="C22" s="12"/>
      <c r="D22" s="62" t="s">
        <v>158</v>
      </c>
      <c r="E22" s="28">
        <f>IF(ISERROR(HLOOKUP(D22,'Raw data'!$F$3:$BH$104,D$2,FALSE)),"",HLOOKUP(D22,'Raw data'!$F$3:$BH$104,D$2,FALSE))</f>
        <v>23</v>
      </c>
      <c r="F22" s="12">
        <f t="shared" si="1"/>
        <v>57</v>
      </c>
      <c r="G22" s="12">
        <f t="shared" si="2"/>
        <v>28.75</v>
      </c>
      <c r="H22" s="12">
        <f t="shared" si="3"/>
        <v>21.821249999999999</v>
      </c>
      <c r="I22" s="12"/>
      <c r="J22" s="62" t="s">
        <v>158</v>
      </c>
      <c r="K22" s="28">
        <f>IF(ISERROR(HLOOKUP(J22,'Raw data'!$F$3:$BH$104,J$2,FALSE)),"",HLOOKUP(J22,'Raw data'!$F$3:$BH$104,J$2,FALSE))</f>
        <v>15.69</v>
      </c>
      <c r="L22" s="28">
        <v>0.52529999999999999</v>
      </c>
      <c r="M22" s="12">
        <f t="shared" si="4"/>
        <v>8.2419569999999993</v>
      </c>
      <c r="N22" s="28">
        <v>2.4700000000000002</v>
      </c>
      <c r="O22" s="12">
        <f t="shared" si="5"/>
        <v>3.3368246963562749</v>
      </c>
      <c r="P22" s="12">
        <f t="shared" si="6"/>
        <v>2.396027530722971</v>
      </c>
      <c r="Q22" s="12">
        <f t="shared" si="7"/>
        <v>91.156955371908865</v>
      </c>
      <c r="R22" s="12">
        <f t="shared" si="8"/>
        <v>69.188129127278827</v>
      </c>
      <c r="S22" s="12"/>
      <c r="T22" s="62" t="s">
        <v>158</v>
      </c>
      <c r="U22" s="28">
        <f>IF(ISERROR(HLOOKUP(T22,'Raw data'!$F$3:$BH$104,T$2,FALSE)),"",HLOOKUP(T22,'Raw data'!$F$3:$BH$104,T$2,FALSE))</f>
        <v>7786</v>
      </c>
      <c r="V22" s="37">
        <v>14377018</v>
      </c>
      <c r="W22" s="12">
        <f t="shared" si="9"/>
        <v>5.41558757177601</v>
      </c>
      <c r="X22" s="12">
        <f t="shared" si="10"/>
        <v>421.62023784447859</v>
      </c>
      <c r="Y22" s="12">
        <f t="shared" si="11"/>
        <v>1.2336611619444255</v>
      </c>
      <c r="Z22" s="12">
        <f t="shared" si="12"/>
        <v>0.93634882191581903</v>
      </c>
    </row>
    <row r="23" spans="1:26" ht="15.75" customHeight="1" x14ac:dyDescent="0.2">
      <c r="A23" s="71" t="s">
        <v>159</v>
      </c>
      <c r="B23" s="59">
        <f t="shared" si="0"/>
        <v>29.005798085049964</v>
      </c>
      <c r="C23" s="12"/>
      <c r="D23" s="64" t="s">
        <v>159</v>
      </c>
      <c r="E23" s="45">
        <f>IF(ISERROR(HLOOKUP(D23,'Raw data'!$F$3:$BH$104,D$2,FALSE)),"",HLOOKUP(D23,'Raw data'!$F$3:$BH$104,D$2,FALSE))</f>
        <v>0</v>
      </c>
      <c r="F23" s="12">
        <f t="shared" si="1"/>
        <v>80</v>
      </c>
      <c r="G23" s="12">
        <f t="shared" si="2"/>
        <v>0</v>
      </c>
      <c r="H23" s="74">
        <f>AVERAGE(H21,H25,H31,H36,H38,H49)</f>
        <v>12.175624999999998</v>
      </c>
      <c r="I23" s="12"/>
      <c r="J23" s="64" t="s">
        <v>159</v>
      </c>
      <c r="K23" s="28">
        <f>IF(ISERROR(HLOOKUP(J23,'Raw data'!$F$3:$BH$104,J$2,FALSE)),"",HLOOKUP(J23,'Raw data'!$F$3:$BH$104,J$2,FALSE))</f>
        <v>43853.15</v>
      </c>
      <c r="L23" s="28">
        <v>1E-4</v>
      </c>
      <c r="M23" s="12">
        <f t="shared" si="4"/>
        <v>4.3853150000000003</v>
      </c>
      <c r="N23" s="28">
        <v>1.47</v>
      </c>
      <c r="O23" s="12">
        <f t="shared" si="5"/>
        <v>2.9832074829931976</v>
      </c>
      <c r="P23" s="12">
        <f t="shared" si="6"/>
        <v>2.0424103173598938</v>
      </c>
      <c r="Q23" s="12">
        <f t="shared" si="7"/>
        <v>92.462054231973866</v>
      </c>
      <c r="R23" s="12">
        <f t="shared" si="8"/>
        <v>70.17869916206817</v>
      </c>
      <c r="S23" s="12"/>
      <c r="T23" s="64" t="s">
        <v>159</v>
      </c>
      <c r="U23" s="28">
        <f>IF(ISERROR(HLOOKUP(T23,'Raw data'!$F$3:$BH$104,T$2,FALSE)),"",HLOOKUP(T23,'Raw data'!$F$3:$BH$104,T$2,FALSE))</f>
        <v>30000</v>
      </c>
      <c r="V23" s="37">
        <v>11374022</v>
      </c>
      <c r="W23" s="12">
        <f t="shared" si="9"/>
        <v>26.375894120830782</v>
      </c>
      <c r="X23" s="12">
        <f t="shared" si="10"/>
        <v>400.65993129542386</v>
      </c>
      <c r="Y23" s="12">
        <f t="shared" si="11"/>
        <v>6.1437023624265237</v>
      </c>
      <c r="Z23" s="12">
        <f t="shared" si="12"/>
        <v>4.6630700930817319</v>
      </c>
    </row>
    <row r="24" spans="1:26" ht="15.75" customHeight="1" x14ac:dyDescent="0.2">
      <c r="A24" s="33" t="s">
        <v>160</v>
      </c>
      <c r="B24" s="59">
        <f t="shared" si="0"/>
        <v>29.12858718066866</v>
      </c>
      <c r="C24" s="12"/>
      <c r="D24" s="53" t="s">
        <v>160</v>
      </c>
      <c r="E24" s="28">
        <f>IF(ISERROR(HLOOKUP(D24,'Raw data'!$F$3:$BH$104,D$2,FALSE)),"",HLOOKUP(D24,'Raw data'!$F$3:$BH$104,D$2,FALSE))</f>
        <v>23</v>
      </c>
      <c r="F24" s="12">
        <f t="shared" si="1"/>
        <v>57</v>
      </c>
      <c r="G24" s="12">
        <f t="shared" si="2"/>
        <v>28.75</v>
      </c>
      <c r="H24" s="12">
        <f t="shared" ref="H24:H32" si="13">G24*$A$2</f>
        <v>21.821249999999999</v>
      </c>
      <c r="I24" s="12"/>
      <c r="J24" s="53" t="s">
        <v>160</v>
      </c>
      <c r="K24" s="28">
        <f>IF(ISERROR(HLOOKUP(J24,'Raw data'!$F$3:$BH$104,J$2,FALSE)),"",HLOOKUP(J24,'Raw data'!$F$3:$BH$104,J$2,FALSE))</f>
        <v>65</v>
      </c>
      <c r="L24" s="28">
        <v>0.1038</v>
      </c>
      <c r="M24" s="12">
        <f t="shared" si="4"/>
        <v>6.7469999999999999</v>
      </c>
      <c r="N24" s="28">
        <v>1.38</v>
      </c>
      <c r="O24" s="12">
        <f t="shared" si="5"/>
        <v>4.8891304347826088</v>
      </c>
      <c r="P24" s="12">
        <f t="shared" si="6"/>
        <v>3.9483332691493049</v>
      </c>
      <c r="Q24" s="12">
        <f t="shared" si="7"/>
        <v>85.427843854895499</v>
      </c>
      <c r="R24" s="12">
        <f t="shared" si="8"/>
        <v>64.839733485865679</v>
      </c>
      <c r="S24" s="12"/>
      <c r="T24" s="53" t="s">
        <v>160</v>
      </c>
      <c r="U24" s="28">
        <f>IF(ISERROR(HLOOKUP(T24,'Raw data'!$F$3:$BH$104,T$2,FALSE)),"",HLOOKUP(T24,'Raw data'!$F$3:$BH$104,T$2,FALSE))</f>
        <v>1874</v>
      </c>
      <c r="V24" s="37">
        <v>4434827</v>
      </c>
      <c r="W24" s="12">
        <f t="shared" si="9"/>
        <v>4.2256439766421554</v>
      </c>
      <c r="X24" s="12">
        <f t="shared" si="10"/>
        <v>422.81018143961245</v>
      </c>
      <c r="Y24" s="12">
        <f t="shared" si="11"/>
        <v>0.95491179992134789</v>
      </c>
      <c r="Z24" s="12">
        <f t="shared" si="12"/>
        <v>0.72477805614030311</v>
      </c>
    </row>
    <row r="25" spans="1:26" ht="15.75" customHeight="1" x14ac:dyDescent="0.2">
      <c r="A25" s="71" t="s">
        <v>244</v>
      </c>
      <c r="B25" s="59">
        <f t="shared" si="0"/>
        <v>28.447210112511524</v>
      </c>
      <c r="C25" s="12"/>
      <c r="D25" s="71" t="s">
        <v>244</v>
      </c>
      <c r="E25" s="28">
        <f>IF(ISERROR(HLOOKUP(D25,'Raw data'!$F$3:$BH$104,D$2,FALSE)),"",HLOOKUP(D25,'Raw data'!$F$3:$BH$104,D$2,FALSE))</f>
        <v>22</v>
      </c>
      <c r="F25" s="12">
        <f t="shared" si="1"/>
        <v>58</v>
      </c>
      <c r="G25" s="12">
        <f t="shared" si="2"/>
        <v>27.5</v>
      </c>
      <c r="H25" s="12">
        <f t="shared" si="13"/>
        <v>20.872499999999999</v>
      </c>
      <c r="I25" s="12"/>
      <c r="J25" s="71" t="s">
        <v>244</v>
      </c>
      <c r="K25" s="28">
        <f>IF(ISERROR(HLOOKUP(J25,'Raw data'!$F$3:$BH$104,J$2,FALSE)),"",HLOOKUP(J25,'Raw data'!$F$3:$BH$104,J$2,FALSE))</f>
        <v>267.75</v>
      </c>
      <c r="L25" s="28">
        <v>9.9000000000000008E-3</v>
      </c>
      <c r="M25" s="12">
        <f t="shared" si="4"/>
        <v>2.650725</v>
      </c>
      <c r="N25" s="28">
        <v>0.52</v>
      </c>
      <c r="O25" s="12">
        <f t="shared" si="5"/>
        <v>5.0975480769230765</v>
      </c>
      <c r="P25" s="12">
        <f t="shared" si="6"/>
        <v>4.1567509112897723</v>
      </c>
      <c r="Q25" s="12">
        <f t="shared" si="7"/>
        <v>84.658634617064436</v>
      </c>
      <c r="R25" s="12">
        <f t="shared" si="8"/>
        <v>64.255903674351913</v>
      </c>
      <c r="S25" s="12"/>
      <c r="T25" s="71" t="s">
        <v>244</v>
      </c>
      <c r="U25" s="28">
        <f>IF(ISERROR(HLOOKUP(T25,'Raw data'!$F$3:$BH$104,T$2,FALSE)),"",HLOOKUP(T25,'Raw data'!$F$3:$BH$104,T$2,FALSE))</f>
        <v>3169</v>
      </c>
      <c r="V25" s="37">
        <v>23500000</v>
      </c>
      <c r="W25" s="12">
        <f t="shared" si="9"/>
        <v>1.3485106382978722</v>
      </c>
      <c r="X25" s="12">
        <f t="shared" si="10"/>
        <v>425.68731477795677</v>
      </c>
      <c r="Y25" s="12">
        <f t="shared" si="11"/>
        <v>0.28093104503642508</v>
      </c>
      <c r="Z25" s="12">
        <f t="shared" si="12"/>
        <v>0.21322666318264663</v>
      </c>
    </row>
    <row r="26" spans="1:26" ht="15.75" customHeight="1" x14ac:dyDescent="0.2">
      <c r="A26" s="33" t="s">
        <v>162</v>
      </c>
      <c r="B26" s="59">
        <f t="shared" si="0"/>
        <v>14.066640514532166</v>
      </c>
      <c r="C26" s="12"/>
      <c r="D26" s="33" t="s">
        <v>162</v>
      </c>
      <c r="E26" s="28">
        <f>IF(ISERROR(HLOOKUP(D26,'Raw data'!$F$3:$BH$104,D$2,FALSE)),"",HLOOKUP(D26,'Raw data'!$F$3:$BH$104,D$2,FALSE))</f>
        <v>1</v>
      </c>
      <c r="F26" s="12">
        <f t="shared" si="1"/>
        <v>79</v>
      </c>
      <c r="G26" s="12">
        <f t="shared" si="2"/>
        <v>1.25</v>
      </c>
      <c r="H26" s="12">
        <f t="shared" si="13"/>
        <v>0.94874999999999998</v>
      </c>
      <c r="I26" s="12"/>
      <c r="J26" s="33" t="s">
        <v>162</v>
      </c>
      <c r="K26" s="28">
        <f>IF(ISERROR(HLOOKUP(J26,'Raw data'!$F$3:$BH$104,J$2,FALSE)),"",HLOOKUP(J26,'Raw data'!$F$3:$BH$104,J$2,FALSE))</f>
        <v>1500</v>
      </c>
      <c r="L26" s="28">
        <v>6.3E-3</v>
      </c>
      <c r="M26" s="12">
        <f t="shared" si="4"/>
        <v>9.4499999999999993</v>
      </c>
      <c r="N26" s="28">
        <v>0.71</v>
      </c>
      <c r="O26" s="12">
        <f t="shared" si="5"/>
        <v>13.309859154929578</v>
      </c>
      <c r="P26" s="12">
        <f t="shared" si="6"/>
        <v>12.369061989296274</v>
      </c>
      <c r="Q26" s="12">
        <f t="shared" si="7"/>
        <v>54.349369622656781</v>
      </c>
      <c r="R26" s="12">
        <f t="shared" si="8"/>
        <v>41.251171543596499</v>
      </c>
      <c r="S26" s="12"/>
      <c r="T26" s="33" t="s">
        <v>162</v>
      </c>
      <c r="U26" s="28">
        <f>IF(ISERROR(HLOOKUP(T26,'Raw data'!$F$3:$BH$104,T$2,FALSE)),"",HLOOKUP(T26,'Raw data'!$F$3:$BH$104,T$2,FALSE))</f>
        <v>200</v>
      </c>
      <c r="V26" s="37">
        <v>13400000</v>
      </c>
      <c r="W26" s="12">
        <f t="shared" si="9"/>
        <v>0.1492537313432836</v>
      </c>
      <c r="X26" s="12">
        <f t="shared" si="10"/>
        <v>426.88657168491136</v>
      </c>
      <c r="Y26" s="12">
        <f t="shared" si="11"/>
        <v>0</v>
      </c>
      <c r="Z26" s="12">
        <f t="shared" si="12"/>
        <v>0</v>
      </c>
    </row>
    <row r="27" spans="1:26" ht="15.75" customHeight="1" x14ac:dyDescent="0.2">
      <c r="A27" s="77" t="s">
        <v>163</v>
      </c>
      <c r="B27" s="59">
        <f t="shared" si="0"/>
        <v>25.714154293257561</v>
      </c>
      <c r="C27" s="12"/>
      <c r="D27" s="79" t="s">
        <v>163</v>
      </c>
      <c r="E27" s="28">
        <f>IF(ISERROR(HLOOKUP(D27,'Raw data'!$F$3:$BH$104,D$2,FALSE)),"",HLOOKUP(D27,'Raw data'!$F$3:$BH$104,D$2,FALSE))</f>
        <v>7</v>
      </c>
      <c r="F27" s="12">
        <f t="shared" si="1"/>
        <v>73</v>
      </c>
      <c r="G27" s="12">
        <f t="shared" si="2"/>
        <v>8.75</v>
      </c>
      <c r="H27" s="12">
        <f t="shared" si="13"/>
        <v>6.6412500000000003</v>
      </c>
      <c r="I27" s="12"/>
      <c r="J27" s="79" t="s">
        <v>163</v>
      </c>
      <c r="K27" s="28">
        <f>IF(ISERROR(HLOOKUP(J27,'Raw data'!$F$3:$BH$104,J$2,FALSE)),"",HLOOKUP(J27,'Raw data'!$F$3:$BH$104,J$2,FALSE))</f>
        <v>16.13</v>
      </c>
      <c r="L27" s="28">
        <v>0.37619999999999998</v>
      </c>
      <c r="M27" s="12">
        <f t="shared" si="4"/>
        <v>6.0681059999999993</v>
      </c>
      <c r="N27" s="28">
        <v>1.47</v>
      </c>
      <c r="O27" s="12">
        <f t="shared" si="5"/>
        <v>4.1279632653061222</v>
      </c>
      <c r="P27" s="12">
        <f t="shared" si="6"/>
        <v>3.1871660996728184</v>
      </c>
      <c r="Q27" s="12">
        <f t="shared" si="7"/>
        <v>88.23709172989274</v>
      </c>
      <c r="R27" s="12">
        <f t="shared" si="8"/>
        <v>66.971952622988596</v>
      </c>
      <c r="S27" s="12"/>
      <c r="T27" s="79" t="s">
        <v>163</v>
      </c>
      <c r="U27" s="28">
        <f>IF(ISERROR(HLOOKUP(T27,'Raw data'!$F$3:$BH$104,T$2,FALSE)),"",HLOOKUP(T27,'Raw data'!$F$3:$BH$104,T$2,FALSE))</f>
        <v>19503</v>
      </c>
      <c r="V27" s="37">
        <v>9752000</v>
      </c>
      <c r="W27" s="12">
        <f t="shared" si="9"/>
        <v>19.998974569319113</v>
      </c>
      <c r="X27" s="12">
        <f t="shared" si="10"/>
        <v>407.03685084693552</v>
      </c>
      <c r="Y27" s="12">
        <f t="shared" si="11"/>
        <v>4.6498817612438472</v>
      </c>
      <c r="Z27" s="12">
        <f t="shared" si="12"/>
        <v>3.5292602567840801</v>
      </c>
    </row>
    <row r="28" spans="1:26" ht="15.75" customHeight="1" x14ac:dyDescent="0.2">
      <c r="A28" s="69" t="s">
        <v>164</v>
      </c>
      <c r="B28" s="59">
        <f t="shared" si="0"/>
        <v>58.307998939241621</v>
      </c>
      <c r="C28" s="12"/>
      <c r="D28" s="62" t="s">
        <v>164</v>
      </c>
      <c r="E28" s="28">
        <f>IF(ISERROR(HLOOKUP(D28,'Raw data'!$F$3:$BH$104,D$2,FALSE)),"",HLOOKUP(D28,'Raw data'!$F$3:$BH$104,D$2,FALSE))</f>
        <v>80</v>
      </c>
      <c r="F28" s="12">
        <f t="shared" si="1"/>
        <v>0</v>
      </c>
      <c r="G28" s="12">
        <f t="shared" si="2"/>
        <v>100</v>
      </c>
      <c r="H28" s="12">
        <f t="shared" si="13"/>
        <v>75.900000000000006</v>
      </c>
      <c r="I28" s="12"/>
      <c r="J28" s="62" t="s">
        <v>164</v>
      </c>
      <c r="K28" s="28">
        <f>IF(ISERROR(HLOOKUP(J28,'Raw data'!$F$3:$BH$104,J$2,FALSE)),"",HLOOKUP(J28,'Raw data'!$F$3:$BH$104,J$2,FALSE))</f>
        <v>11.56</v>
      </c>
      <c r="L28" s="28">
        <v>1.5636000000000001</v>
      </c>
      <c r="M28" s="12">
        <f t="shared" si="4"/>
        <v>18.075216000000001</v>
      </c>
      <c r="N28" s="28">
        <v>7.85</v>
      </c>
      <c r="O28" s="12">
        <f t="shared" si="5"/>
        <v>2.302575286624204</v>
      </c>
      <c r="P28" s="12">
        <f t="shared" si="6"/>
        <v>1.3617781209909001</v>
      </c>
      <c r="Q28" s="12">
        <f t="shared" si="7"/>
        <v>94.974070813849522</v>
      </c>
      <c r="R28" s="12">
        <f t="shared" si="8"/>
        <v>72.085319747711793</v>
      </c>
      <c r="S28" s="12"/>
      <c r="T28" s="62" t="s">
        <v>164</v>
      </c>
      <c r="U28" s="28">
        <f>IF(ISERROR(HLOOKUP(T28,'Raw data'!$F$3:$BH$104,T$2,FALSE)),"",HLOOKUP(T28,'Raw data'!$F$3:$BH$104,T$2,FALSE))</f>
        <v>123967</v>
      </c>
      <c r="V28" s="37">
        <v>8173941</v>
      </c>
      <c r="W28" s="12">
        <f t="shared" si="9"/>
        <v>151.66123660545139</v>
      </c>
      <c r="X28" s="12">
        <f t="shared" si="10"/>
        <v>275.37458881080323</v>
      </c>
      <c r="Y28" s="12">
        <f t="shared" si="11"/>
        <v>35.492328155484927</v>
      </c>
      <c r="Z28" s="12">
        <f t="shared" si="12"/>
        <v>26.93867707001306</v>
      </c>
    </row>
    <row r="29" spans="1:26" ht="15.75" customHeight="1" x14ac:dyDescent="0.2">
      <c r="A29" s="81" t="s">
        <v>165</v>
      </c>
      <c r="B29" s="59">
        <f t="shared" si="0"/>
        <v>52.475037389685703</v>
      </c>
      <c r="C29" s="12"/>
      <c r="D29" s="84" t="s">
        <v>165</v>
      </c>
      <c r="E29" s="28">
        <f>IF(ISERROR(HLOOKUP(D29,'Raw data'!$F$3:$BH$104,D$2,FALSE)),"",HLOOKUP(D29,'Raw data'!$F$3:$BH$104,D$2,FALSE))</f>
        <v>51</v>
      </c>
      <c r="F29" s="12">
        <f t="shared" si="1"/>
        <v>29</v>
      </c>
      <c r="G29" s="12">
        <f t="shared" si="2"/>
        <v>63.75</v>
      </c>
      <c r="H29" s="12">
        <f t="shared" si="13"/>
        <v>48.386250000000004</v>
      </c>
      <c r="I29" s="12"/>
      <c r="J29" s="84" t="s">
        <v>165</v>
      </c>
      <c r="K29" s="28">
        <f>IF(ISERROR(HLOOKUP(J29,'Raw data'!$F$3:$BH$104,J$2,FALSE)),"",HLOOKUP(J29,'Raw data'!$F$3:$BH$104,J$2,FALSE))</f>
        <v>13.07</v>
      </c>
      <c r="L29" s="28">
        <v>1</v>
      </c>
      <c r="M29" s="12">
        <f t="shared" si="4"/>
        <v>13.07</v>
      </c>
      <c r="N29" s="28">
        <v>9</v>
      </c>
      <c r="O29" s="12">
        <f t="shared" si="5"/>
        <v>1.4522222222222223</v>
      </c>
      <c r="P29" s="12">
        <f t="shared" si="6"/>
        <v>0.51142505658891835</v>
      </c>
      <c r="Q29" s="12">
        <f t="shared" si="7"/>
        <v>98.112478032347482</v>
      </c>
      <c r="R29" s="12">
        <f t="shared" si="8"/>
        <v>74.467370826551743</v>
      </c>
      <c r="S29" s="12"/>
      <c r="T29" s="84" t="s">
        <v>165</v>
      </c>
      <c r="U29" s="28">
        <f>IF(ISERROR(HLOOKUP(T29,'Raw data'!$F$3:$BH$104,T$2,FALSE)),"",HLOOKUP(T29,'Raw data'!$F$3:$BH$104,T$2,FALSE))</f>
        <v>75585</v>
      </c>
      <c r="V29" s="37">
        <v>3884307</v>
      </c>
      <c r="W29" s="12">
        <f t="shared" si="9"/>
        <v>194.59069532866479</v>
      </c>
      <c r="X29" s="12">
        <f t="shared" si="10"/>
        <v>232.44513008758983</v>
      </c>
      <c r="Y29" s="12">
        <f t="shared" si="11"/>
        <v>45.548736946647374</v>
      </c>
      <c r="Z29" s="12">
        <f t="shared" si="12"/>
        <v>34.571491342505354</v>
      </c>
    </row>
    <row r="30" spans="1:26" ht="15.75" customHeight="1" x14ac:dyDescent="0.2">
      <c r="A30" s="69" t="s">
        <v>166</v>
      </c>
      <c r="B30" s="59">
        <f t="shared" si="0"/>
        <v>32.92321138517184</v>
      </c>
      <c r="C30" s="12"/>
      <c r="D30" s="62" t="s">
        <v>166</v>
      </c>
      <c r="E30" s="28">
        <f>IF(ISERROR(HLOOKUP(D30,'Raw data'!$F$3:$BH$104,D$2,FALSE)),"",HLOOKUP(D30,'Raw data'!$F$3:$BH$104,D$2,FALSE))</f>
        <v>11</v>
      </c>
      <c r="F30" s="12">
        <f t="shared" si="1"/>
        <v>69</v>
      </c>
      <c r="G30" s="12">
        <f t="shared" si="2"/>
        <v>13.75</v>
      </c>
      <c r="H30" s="12">
        <f t="shared" si="13"/>
        <v>10.436249999999999</v>
      </c>
      <c r="I30" s="12"/>
      <c r="J30" s="62" t="s">
        <v>166</v>
      </c>
      <c r="K30" s="28">
        <f>IF(ISERROR(HLOOKUP(J30,'Raw data'!$F$3:$BH$104,J$2,FALSE)),"",HLOOKUP(J30,'Raw data'!$F$3:$BH$104,J$2,FALSE))</f>
        <v>8.68</v>
      </c>
      <c r="L30" s="28">
        <v>1.3277000000000001</v>
      </c>
      <c r="M30" s="12">
        <f t="shared" si="4"/>
        <v>11.524436</v>
      </c>
      <c r="N30" s="28">
        <v>6.24</v>
      </c>
      <c r="O30" s="12">
        <f t="shared" si="5"/>
        <v>1.8468647435897434</v>
      </c>
      <c r="P30" s="12">
        <f t="shared" si="6"/>
        <v>0.90606757795643944</v>
      </c>
      <c r="Q30" s="12">
        <f t="shared" si="7"/>
        <v>96.655966625927036</v>
      </c>
      <c r="R30" s="12">
        <f t="shared" si="8"/>
        <v>73.361878669078621</v>
      </c>
      <c r="S30" s="12"/>
      <c r="T30" s="62" t="s">
        <v>166</v>
      </c>
      <c r="U30" s="28">
        <f>IF(ISERROR(HLOOKUP(T30,'Raw data'!$F$3:$BH$104,T$2,FALSE)),"",HLOOKUP(T30,'Raw data'!$F$3:$BH$104,T$2,FALSE))</f>
        <v>26700</v>
      </c>
      <c r="V30" s="37">
        <v>3165235</v>
      </c>
      <c r="W30" s="12">
        <f t="shared" si="9"/>
        <v>84.353926327745015</v>
      </c>
      <c r="X30" s="12">
        <f t="shared" si="10"/>
        <v>342.68189908850962</v>
      </c>
      <c r="Y30" s="12">
        <f t="shared" si="11"/>
        <v>19.725303671194865</v>
      </c>
      <c r="Z30" s="12">
        <f t="shared" si="12"/>
        <v>14.971505486436904</v>
      </c>
    </row>
    <row r="31" spans="1:26" ht="15.75" customHeight="1" x14ac:dyDescent="0.2">
      <c r="A31" s="71" t="s">
        <v>167</v>
      </c>
      <c r="B31" s="59">
        <f t="shared" si="0"/>
        <v>23.733858047981851</v>
      </c>
      <c r="C31" s="12"/>
      <c r="D31" s="64" t="s">
        <v>167</v>
      </c>
      <c r="E31" s="28">
        <f>IF(ISERROR(HLOOKUP(D31,'Raw data'!$F$3:$BH$104,D$2,FALSE)),"",HLOOKUP(D31,'Raw data'!$F$3:$BH$104,D$2,FALSE))</f>
        <v>4</v>
      </c>
      <c r="F31" s="12">
        <f t="shared" si="1"/>
        <v>76</v>
      </c>
      <c r="G31" s="12">
        <f t="shared" si="2"/>
        <v>5</v>
      </c>
      <c r="H31" s="12">
        <f t="shared" si="13"/>
        <v>3.7949999999999999</v>
      </c>
      <c r="I31" s="12"/>
      <c r="J31" s="64" t="s">
        <v>167</v>
      </c>
      <c r="K31" s="28">
        <f>IF(ISERROR(HLOOKUP(J31,'Raw data'!$F$3:$BH$104,J$2,FALSE)),"",HLOOKUP(J31,'Raw data'!$F$3:$BH$104,J$2,FALSE))</f>
        <v>222.2</v>
      </c>
      <c r="L31" s="28">
        <v>2.3599999999999999E-2</v>
      </c>
      <c r="M31" s="12">
        <f t="shared" si="4"/>
        <v>5.2439199999999992</v>
      </c>
      <c r="N31" s="28">
        <v>1.29</v>
      </c>
      <c r="O31" s="12">
        <f t="shared" si="5"/>
        <v>4.0650542635658908</v>
      </c>
      <c r="P31" s="12">
        <f t="shared" si="6"/>
        <v>3.124257097932587</v>
      </c>
      <c r="Q31" s="12">
        <f t="shared" si="7"/>
        <v>88.469270660545376</v>
      </c>
      <c r="R31" s="12">
        <f t="shared" si="8"/>
        <v>67.148176431353946</v>
      </c>
      <c r="S31" s="12"/>
      <c r="T31" s="64" t="s">
        <v>167</v>
      </c>
      <c r="U31" s="28">
        <f>IF(ISERROR(HLOOKUP(T31,'Raw data'!$F$3:$BH$104,T$2,FALSE)),"",HLOOKUP(T31,'Raw data'!$F$3:$BH$104,T$2,FALSE))</f>
        <v>1900</v>
      </c>
      <c r="V31" s="37">
        <v>11855975</v>
      </c>
      <c r="W31" s="12">
        <f t="shared" si="9"/>
        <v>1.6025674817971529</v>
      </c>
      <c r="X31" s="12">
        <f t="shared" si="10"/>
        <v>425.43325793445746</v>
      </c>
      <c r="Y31" s="12">
        <f t="shared" si="11"/>
        <v>0.34044494412596293</v>
      </c>
      <c r="Z31" s="12">
        <f t="shared" si="12"/>
        <v>0.25839771259160588</v>
      </c>
    </row>
    <row r="32" spans="1:26" ht="15.75" customHeight="1" x14ac:dyDescent="0.2">
      <c r="A32" s="77" t="s">
        <v>168</v>
      </c>
      <c r="B32" s="59">
        <f t="shared" si="0"/>
        <v>34.835482390992041</v>
      </c>
      <c r="C32" s="12"/>
      <c r="D32" s="79" t="s">
        <v>168</v>
      </c>
      <c r="E32" s="28">
        <f>IF(ISERROR(HLOOKUP(D32,'Raw data'!$F$3:$BH$104,D$2,FALSE)),"",HLOOKUP(D32,'Raw data'!$F$3:$BH$104,D$2,FALSE))</f>
        <v>23</v>
      </c>
      <c r="F32" s="12">
        <f t="shared" si="1"/>
        <v>57</v>
      </c>
      <c r="G32" s="12">
        <f t="shared" si="2"/>
        <v>28.75</v>
      </c>
      <c r="H32" s="12">
        <f t="shared" si="13"/>
        <v>21.821249999999999</v>
      </c>
      <c r="I32" s="12"/>
      <c r="J32" s="79" t="s">
        <v>168</v>
      </c>
      <c r="K32" s="28">
        <f>IF(ISERROR(HLOOKUP(J32,'Raw data'!$F$3:$BH$104,J$2,FALSE)),"",HLOOKUP(J32,'Raw data'!$F$3:$BH$104,J$2,FALSE))</f>
        <v>65.41</v>
      </c>
      <c r="L32" s="28">
        <v>7.8399999999999997E-2</v>
      </c>
      <c r="M32" s="12">
        <f t="shared" si="4"/>
        <v>5.1281439999999998</v>
      </c>
      <c r="N32" s="28">
        <v>0.56999999999999995</v>
      </c>
      <c r="O32" s="12">
        <f t="shared" si="5"/>
        <v>8.9967438596491238</v>
      </c>
      <c r="P32" s="12">
        <f t="shared" si="6"/>
        <v>8.0559466940158195</v>
      </c>
      <c r="Q32" s="12">
        <f t="shared" si="7"/>
        <v>70.267830722625433</v>
      </c>
      <c r="R32" s="12">
        <f t="shared" si="8"/>
        <v>53.333283518472705</v>
      </c>
      <c r="S32" s="12"/>
      <c r="T32" s="79" t="s">
        <v>168</v>
      </c>
      <c r="U32" s="28">
        <f>IF(ISERROR(HLOOKUP(T32,'Raw data'!$F$3:$BH$104,T$2,FALSE)),"",HLOOKUP(T32,'Raw data'!$F$3:$BH$104,T$2,FALSE))</f>
        <v>146250</v>
      </c>
      <c r="V32" s="37">
        <v>8851080</v>
      </c>
      <c r="W32" s="12">
        <f t="shared" si="9"/>
        <v>165.2340731300587</v>
      </c>
      <c r="X32" s="12">
        <f t="shared" si="10"/>
        <v>261.80175228619589</v>
      </c>
      <c r="Y32" s="12">
        <f t="shared" si="11"/>
        <v>38.671822996710702</v>
      </c>
      <c r="Z32" s="12">
        <f t="shared" si="12"/>
        <v>29.351913654503424</v>
      </c>
    </row>
    <row r="33" spans="1:26" ht="15.75" customHeight="1" x14ac:dyDescent="0.2">
      <c r="A33" s="81" t="s">
        <v>169</v>
      </c>
      <c r="B33" s="59">
        <f t="shared" si="0"/>
        <v>36.781304087775219</v>
      </c>
      <c r="C33" s="12"/>
      <c r="D33" s="84" t="s">
        <v>169</v>
      </c>
      <c r="E33" s="45">
        <f>IF(ISERROR(HLOOKUP(D33,'Raw data'!$F$3:$BH$104,D$2,FALSE)),"",HLOOKUP(D33,'Raw data'!$F$3:$BH$104,D$2,FALSE))</f>
        <v>0</v>
      </c>
      <c r="F33" s="12">
        <f t="shared" si="1"/>
        <v>80</v>
      </c>
      <c r="G33" s="12">
        <f t="shared" si="2"/>
        <v>0</v>
      </c>
      <c r="H33" s="74">
        <f>AVERAGE(H29,H39,H45,H58,H18,H16,H15,H10)</f>
        <v>29.885624999999997</v>
      </c>
      <c r="I33" s="12"/>
      <c r="J33" s="84" t="s">
        <v>169</v>
      </c>
      <c r="K33" s="28">
        <f>IF(ISERROR(HLOOKUP(J33,'Raw data'!$F$3:$BH$104,J$2,FALSE)),"",HLOOKUP(J33,'Raw data'!$F$3:$BH$104,J$2,FALSE))</f>
        <v>11.32</v>
      </c>
      <c r="L33" s="28">
        <v>1</v>
      </c>
      <c r="M33" s="12">
        <f t="shared" si="4"/>
        <v>11.32</v>
      </c>
      <c r="N33" s="28">
        <v>8.0500000000000007</v>
      </c>
      <c r="O33" s="12">
        <f t="shared" si="5"/>
        <v>1.4062111801242234</v>
      </c>
      <c r="P33" s="12">
        <f t="shared" si="6"/>
        <v>0.46541401449091946</v>
      </c>
      <c r="Q33" s="12">
        <f t="shared" si="7"/>
        <v>98.282291481250056</v>
      </c>
      <c r="R33" s="12">
        <f t="shared" si="8"/>
        <v>74.5962592342688</v>
      </c>
      <c r="S33" s="12"/>
      <c r="T33" s="84" t="s">
        <v>169</v>
      </c>
      <c r="U33" s="28">
        <f>IF(ISERROR(HLOOKUP(T33,'Raw data'!$F$3:$BH$104,T$2,FALSE)),"",HLOOKUP(T33,'Raw data'!$F$3:$BH$104,T$2,FALSE))</f>
        <v>8268</v>
      </c>
      <c r="V33" s="37">
        <v>2496435</v>
      </c>
      <c r="W33" s="12">
        <f t="shared" si="9"/>
        <v>33.119228019155315</v>
      </c>
      <c r="X33" s="12">
        <f t="shared" si="10"/>
        <v>393.91659739709928</v>
      </c>
      <c r="Y33" s="12">
        <f t="shared" si="11"/>
        <v>7.723357087031431</v>
      </c>
      <c r="Z33" s="12">
        <f t="shared" si="12"/>
        <v>5.862028029056856</v>
      </c>
    </row>
    <row r="34" spans="1:26" ht="15.75" customHeight="1" x14ac:dyDescent="0.2">
      <c r="A34" s="81" t="s">
        <v>170</v>
      </c>
      <c r="B34" s="59">
        <f t="shared" si="0"/>
        <v>33.280057612539927</v>
      </c>
      <c r="C34" s="12"/>
      <c r="D34" s="84" t="s">
        <v>170</v>
      </c>
      <c r="E34" s="28">
        <f>IF(ISERROR(HLOOKUP(D34,'Raw data'!$F$3:$BH$104,D$2,FALSE)),"",HLOOKUP(D34,'Raw data'!$F$3:$BH$104,D$2,FALSE))</f>
        <v>16</v>
      </c>
      <c r="F34" s="12">
        <f t="shared" si="1"/>
        <v>64</v>
      </c>
      <c r="G34" s="12">
        <f t="shared" si="2"/>
        <v>20</v>
      </c>
      <c r="H34" s="12">
        <f t="shared" ref="H34:H58" si="14">G34*$A$2</f>
        <v>15.18</v>
      </c>
      <c r="I34" s="12"/>
      <c r="J34" s="84" t="s">
        <v>170</v>
      </c>
      <c r="K34" s="28">
        <f>IF(ISERROR(HLOOKUP(J34,'Raw data'!$F$3:$BH$104,J$2,FALSE)),"",HLOOKUP(J34,'Raw data'!$F$3:$BH$104,J$2,FALSE))</f>
        <v>12.05</v>
      </c>
      <c r="L34" s="28">
        <v>0.97109999999999996</v>
      </c>
      <c r="M34" s="12">
        <f t="shared" si="4"/>
        <v>11.701755</v>
      </c>
      <c r="N34" s="28">
        <v>10.050000000000001</v>
      </c>
      <c r="O34" s="12">
        <f t="shared" si="5"/>
        <v>1.1643537313432835</v>
      </c>
      <c r="P34" s="12">
        <f t="shared" si="6"/>
        <v>0.2235565657099795</v>
      </c>
      <c r="Q34" s="12">
        <f t="shared" si="7"/>
        <v>99.174917373808455</v>
      </c>
      <c r="R34" s="12">
        <f t="shared" si="8"/>
        <v>75.273762286720611</v>
      </c>
      <c r="S34" s="12"/>
      <c r="T34" s="84" t="s">
        <v>170</v>
      </c>
      <c r="U34" s="28">
        <f>IF(ISERROR(HLOOKUP(T34,'Raw data'!$F$3:$BH$104,T$2,FALSE)),"",HLOOKUP(T34,'Raw data'!$F$3:$BH$104,T$2,FALSE))</f>
        <v>20246</v>
      </c>
      <c r="V34" s="37">
        <v>3824220</v>
      </c>
      <c r="W34" s="12">
        <f t="shared" si="9"/>
        <v>52.941514871006369</v>
      </c>
      <c r="X34" s="12">
        <f t="shared" si="10"/>
        <v>374.09431054524828</v>
      </c>
      <c r="Y34" s="12">
        <f t="shared" si="11"/>
        <v>12.366812320025261</v>
      </c>
      <c r="Z34" s="12">
        <f t="shared" si="12"/>
        <v>9.3864105508991731</v>
      </c>
    </row>
    <row r="35" spans="1:26" ht="15.75" customHeight="1" x14ac:dyDescent="0.2">
      <c r="A35" s="69" t="s">
        <v>171</v>
      </c>
      <c r="B35" s="59">
        <f t="shared" si="0"/>
        <v>30.241384720886654</v>
      </c>
      <c r="C35" s="12"/>
      <c r="D35" s="62" t="s">
        <v>171</v>
      </c>
      <c r="E35" s="28">
        <f>IF(ISERROR(HLOOKUP(D35,'Raw data'!$F$3:$BH$104,D$2,FALSE)),"",HLOOKUP(D35,'Raw data'!$F$3:$BH$104,D$2,FALSE))</f>
        <v>33</v>
      </c>
      <c r="F35" s="12">
        <f t="shared" si="1"/>
        <v>47</v>
      </c>
      <c r="G35" s="12">
        <f t="shared" si="2"/>
        <v>41.25</v>
      </c>
      <c r="H35" s="12">
        <f t="shared" si="14"/>
        <v>31.30875</v>
      </c>
      <c r="I35" s="12"/>
      <c r="J35" s="62" t="s">
        <v>171</v>
      </c>
      <c r="K35" s="28">
        <f>IF(ISERROR(HLOOKUP(J35,'Raw data'!$F$3:$BH$104,J$2,FALSE)),"",HLOOKUP(J35,'Raw data'!$F$3:$BH$104,J$2,FALSE))</f>
        <v>361.88</v>
      </c>
      <c r="L35" s="28">
        <v>3.1399999999999997E-2</v>
      </c>
      <c r="M35" s="12">
        <f t="shared" si="4"/>
        <v>11.363031999999999</v>
      </c>
      <c r="N35" s="28">
        <v>1.21</v>
      </c>
      <c r="O35" s="12">
        <f t="shared" si="5"/>
        <v>9.3909355371900816</v>
      </c>
      <c r="P35" s="12">
        <f t="shared" si="6"/>
        <v>8.4501383715567773</v>
      </c>
      <c r="Q35" s="12">
        <f t="shared" si="7"/>
        <v>68.812983250374145</v>
      </c>
      <c r="R35" s="12">
        <f t="shared" si="8"/>
        <v>52.229054287033975</v>
      </c>
      <c r="S35" s="12"/>
      <c r="T35" s="62" t="s">
        <v>171</v>
      </c>
      <c r="U35" s="28">
        <f>IF(ISERROR(HLOOKUP(T35,'Raw data'!$F$3:$BH$104,T$2,FALSE)),"",HLOOKUP(T35,'Raw data'!$F$3:$BH$104,T$2,FALSE))</f>
        <v>46667</v>
      </c>
      <c r="V35" s="37">
        <v>11503501</v>
      </c>
      <c r="W35" s="12">
        <f t="shared" si="9"/>
        <v>40.567649796353301</v>
      </c>
      <c r="X35" s="12">
        <f t="shared" si="10"/>
        <v>386.46817561990133</v>
      </c>
      <c r="Y35" s="12">
        <f t="shared" si="11"/>
        <v>9.4681816543161688</v>
      </c>
      <c r="Z35" s="12">
        <f t="shared" si="12"/>
        <v>7.1863498756259725</v>
      </c>
    </row>
    <row r="36" spans="1:26" ht="15.75" customHeight="1" x14ac:dyDescent="0.2">
      <c r="A36" s="71" t="s">
        <v>172</v>
      </c>
      <c r="B36" s="59">
        <f t="shared" si="0"/>
        <v>20.117047890119412</v>
      </c>
      <c r="C36" s="12"/>
      <c r="D36" s="64" t="s">
        <v>172</v>
      </c>
      <c r="E36" s="28">
        <f>IF(ISERROR(HLOOKUP(D36,'Raw data'!$F$3:$BH$104,D$2,FALSE)),"",HLOOKUP(D36,'Raw data'!$F$3:$BH$104,D$2,FALSE))</f>
        <v>7</v>
      </c>
      <c r="F36" s="12">
        <f t="shared" si="1"/>
        <v>73</v>
      </c>
      <c r="G36" s="12">
        <f t="shared" si="2"/>
        <v>8.75</v>
      </c>
      <c r="H36" s="12">
        <f t="shared" si="14"/>
        <v>6.6412500000000003</v>
      </c>
      <c r="I36" s="12"/>
      <c r="J36" s="64" t="s">
        <v>172</v>
      </c>
      <c r="K36" s="28">
        <f>IF(ISERROR(HLOOKUP(J36,'Raw data'!$F$3:$BH$104,J$2,FALSE)),"",HLOOKUP(J36,'Raw data'!$F$3:$BH$104,J$2,FALSE))</f>
        <v>234.95</v>
      </c>
      <c r="L36" s="28">
        <v>1.7100000000000001E-2</v>
      </c>
      <c r="M36" s="12">
        <f t="shared" si="4"/>
        <v>4.0176449999999999</v>
      </c>
      <c r="N36" s="28">
        <v>0.43</v>
      </c>
      <c r="O36" s="12">
        <f t="shared" si="5"/>
        <v>9.3433604651162785</v>
      </c>
      <c r="P36" s="12">
        <f t="shared" si="6"/>
        <v>8.4025632994829742</v>
      </c>
      <c r="Q36" s="12">
        <f t="shared" si="7"/>
        <v>68.988569081562972</v>
      </c>
      <c r="R36" s="12">
        <f t="shared" si="8"/>
        <v>52.362323932906293</v>
      </c>
      <c r="S36" s="12"/>
      <c r="T36" s="64" t="s">
        <v>172</v>
      </c>
      <c r="U36" s="28">
        <f>IF(ISERROR(HLOOKUP(T36,'Raw data'!$F$3:$BH$104,T$2,FALSE)),"",HLOOKUP(T36,'Raw data'!$F$3:$BH$104,T$2,FALSE))</f>
        <v>9616</v>
      </c>
      <c r="V36" s="37">
        <v>12442373</v>
      </c>
      <c r="W36" s="12">
        <f t="shared" si="9"/>
        <v>7.7284292956014102</v>
      </c>
      <c r="X36" s="12">
        <f t="shared" si="10"/>
        <v>419.30739612065321</v>
      </c>
      <c r="Y36" s="12">
        <f t="shared" si="11"/>
        <v>1.7754541995414286</v>
      </c>
      <c r="Z36" s="12">
        <f t="shared" si="12"/>
        <v>1.3475697374519444</v>
      </c>
    </row>
    <row r="37" spans="1:26" ht="15.75" customHeight="1" x14ac:dyDescent="0.2">
      <c r="A37" s="33" t="s">
        <v>173</v>
      </c>
      <c r="B37" s="59">
        <f t="shared" si="0"/>
        <v>21.390519243136026</v>
      </c>
      <c r="C37" s="12"/>
      <c r="D37" s="53" t="s">
        <v>173</v>
      </c>
      <c r="E37" s="28">
        <f>IF(ISERROR(HLOOKUP(D37,'Raw data'!$F$3:$BH$104,D$2,FALSE)),"",HLOOKUP(D37,'Raw data'!$F$3:$BH$104,D$2,FALSE))</f>
        <v>5</v>
      </c>
      <c r="F37" s="12">
        <f t="shared" si="1"/>
        <v>75</v>
      </c>
      <c r="G37" s="12">
        <f t="shared" si="2"/>
        <v>6.25</v>
      </c>
      <c r="H37" s="12">
        <f t="shared" si="14"/>
        <v>4.7437500000000004</v>
      </c>
      <c r="I37" s="12"/>
      <c r="J37" s="53" t="s">
        <v>173</v>
      </c>
      <c r="K37" s="28">
        <f>IF(ISERROR(HLOOKUP(J37,'Raw data'!$F$3:$BH$104,J$2,FALSE)),"",HLOOKUP(J37,'Raw data'!$F$3:$BH$104,J$2,FALSE))</f>
        <v>528.57000000000005</v>
      </c>
      <c r="L37" s="28">
        <v>1.18E-2</v>
      </c>
      <c r="M37" s="12">
        <f t="shared" si="4"/>
        <v>6.2371260000000008</v>
      </c>
      <c r="N37" s="28">
        <v>0.9</v>
      </c>
      <c r="O37" s="12">
        <f t="shared" si="5"/>
        <v>6.9301400000000006</v>
      </c>
      <c r="P37" s="12">
        <f t="shared" si="6"/>
        <v>5.9893428343666963</v>
      </c>
      <c r="Q37" s="12">
        <f t="shared" si="7"/>
        <v>77.895067857896706</v>
      </c>
      <c r="R37" s="12">
        <f t="shared" si="8"/>
        <v>59.122356504143603</v>
      </c>
      <c r="S37" s="12"/>
      <c r="T37" s="53" t="s">
        <v>173</v>
      </c>
      <c r="U37" s="28">
        <f>IF(ISERROR(HLOOKUP(T37,'Raw data'!$F$3:$BH$104,T$2,FALSE)),"",HLOOKUP(T37,'Raw data'!$F$3:$BH$104,T$2,FALSE))</f>
        <v>586</v>
      </c>
      <c r="V37" s="37">
        <v>3138369</v>
      </c>
      <c r="W37" s="12">
        <f t="shared" si="9"/>
        <v>1.8672119180376814</v>
      </c>
      <c r="X37" s="12">
        <f t="shared" si="10"/>
        <v>425.16861349821693</v>
      </c>
      <c r="Y37" s="12">
        <f t="shared" si="11"/>
        <v>0.40243903196900987</v>
      </c>
      <c r="Z37" s="12">
        <f t="shared" si="12"/>
        <v>0.30545122526447849</v>
      </c>
    </row>
    <row r="38" spans="1:26" ht="15.75" customHeight="1" x14ac:dyDescent="0.2">
      <c r="A38" s="71" t="s">
        <v>174</v>
      </c>
      <c r="B38" s="59">
        <f t="shared" si="0"/>
        <v>25.040317774603437</v>
      </c>
      <c r="C38" s="12"/>
      <c r="D38" s="64" t="s">
        <v>174</v>
      </c>
      <c r="E38" s="28">
        <f>IF(ISERROR(HLOOKUP(D38,'Raw data'!$F$3:$BH$104,D$2,FALSE)),"",HLOOKUP(D38,'Raw data'!$F$3:$BH$104,D$2,FALSE))</f>
        <v>12</v>
      </c>
      <c r="F38" s="12">
        <f t="shared" si="1"/>
        <v>68</v>
      </c>
      <c r="G38" s="12">
        <f t="shared" si="2"/>
        <v>15</v>
      </c>
      <c r="H38" s="12">
        <f t="shared" si="14"/>
        <v>11.385</v>
      </c>
      <c r="I38" s="12"/>
      <c r="J38" s="64" t="s">
        <v>174</v>
      </c>
      <c r="K38" s="28">
        <f>IF(ISERROR(HLOOKUP(J38,'Raw data'!$F$3:$BH$104,J$2,FALSE)),"",HLOOKUP(J38,'Raw data'!$F$3:$BH$104,J$2,FALSE))</f>
        <v>252.97</v>
      </c>
      <c r="L38" s="28">
        <v>1.7100000000000001E-2</v>
      </c>
      <c r="M38" s="12">
        <f t="shared" si="4"/>
        <v>4.325787</v>
      </c>
      <c r="N38" s="28">
        <v>0.62</v>
      </c>
      <c r="O38" s="12">
        <f t="shared" si="5"/>
        <v>6.9770758064516132</v>
      </c>
      <c r="P38" s="12">
        <f t="shared" si="6"/>
        <v>6.0362786408183089</v>
      </c>
      <c r="Q38" s="12">
        <f t="shared" si="7"/>
        <v>77.721841371228663</v>
      </c>
      <c r="R38" s="12">
        <f t="shared" si="8"/>
        <v>58.990877600762559</v>
      </c>
      <c r="S38" s="12"/>
      <c r="T38" s="64" t="s">
        <v>174</v>
      </c>
      <c r="U38" s="28">
        <f>IF(ISERROR(HLOOKUP(T38,'Raw data'!$F$3:$BH$104,T$2,FALSE)),"",HLOOKUP(T38,'Raw data'!$F$3:$BH$104,T$2,FALSE))</f>
        <v>45054</v>
      </c>
      <c r="V38" s="37">
        <v>16787941</v>
      </c>
      <c r="W38" s="12">
        <f t="shared" si="9"/>
        <v>26.83712076424381</v>
      </c>
      <c r="X38" s="12">
        <f t="shared" si="10"/>
        <v>400.1987046520108</v>
      </c>
      <c r="Y38" s="12">
        <f t="shared" si="11"/>
        <v>6.2517466706821381</v>
      </c>
      <c r="Z38" s="12">
        <f t="shared" si="12"/>
        <v>4.7450757230477425</v>
      </c>
    </row>
    <row r="39" spans="1:26" ht="15.75" customHeight="1" x14ac:dyDescent="0.2">
      <c r="A39" s="81" t="s">
        <v>175</v>
      </c>
      <c r="B39" s="59">
        <f t="shared" si="0"/>
        <v>62.533868892837241</v>
      </c>
      <c r="C39" s="12"/>
      <c r="D39" s="84" t="s">
        <v>175</v>
      </c>
      <c r="E39" s="28">
        <f>IF(ISERROR(HLOOKUP(D39,'Raw data'!$F$3:$BH$104,D$2,FALSE)),"",HLOOKUP(D39,'Raw data'!$F$3:$BH$104,D$2,FALSE))</f>
        <v>74</v>
      </c>
      <c r="F39" s="12">
        <f t="shared" si="1"/>
        <v>6</v>
      </c>
      <c r="G39" s="12">
        <f t="shared" si="2"/>
        <v>92.5</v>
      </c>
      <c r="H39" s="12">
        <f t="shared" si="14"/>
        <v>70.207499999999996</v>
      </c>
      <c r="I39" s="12"/>
      <c r="J39" s="84" t="s">
        <v>175</v>
      </c>
      <c r="K39" s="28">
        <f>IF(ISERROR(HLOOKUP(J39,'Raw data'!$F$3:$BH$104,J$2,FALSE)),"",HLOOKUP(J39,'Raw data'!$F$3:$BH$104,J$2,FALSE))</f>
        <v>13.77</v>
      </c>
      <c r="L39" s="28">
        <v>1</v>
      </c>
      <c r="M39" s="12">
        <f t="shared" si="4"/>
        <v>13.77</v>
      </c>
      <c r="N39" s="28">
        <v>8.75</v>
      </c>
      <c r="O39" s="12">
        <f t="shared" si="5"/>
        <v>1.5737142857142856</v>
      </c>
      <c r="P39" s="12">
        <f t="shared" si="6"/>
        <v>0.63291712008098167</v>
      </c>
      <c r="Q39" s="12">
        <f t="shared" si="7"/>
        <v>97.664085964375275</v>
      </c>
      <c r="R39" s="12">
        <f t="shared" si="8"/>
        <v>74.127041246960829</v>
      </c>
      <c r="S39" s="12"/>
      <c r="T39" s="84" t="s">
        <v>175</v>
      </c>
      <c r="U39" s="28">
        <f>IF(ISERROR(HLOOKUP(T39,'Raw data'!$F$3:$BH$104,T$2,FALSE)),"",HLOOKUP(T39,'Raw data'!$F$3:$BH$104,T$2,FALSE))</f>
        <v>204680</v>
      </c>
      <c r="V39" s="37">
        <v>8405837</v>
      </c>
      <c r="W39" s="12">
        <f t="shared" si="9"/>
        <v>243.49746491634326</v>
      </c>
      <c r="X39" s="12">
        <f t="shared" si="10"/>
        <v>183.53836049991136</v>
      </c>
      <c r="Y39" s="12">
        <f t="shared" si="11"/>
        <v>57.005356299803545</v>
      </c>
      <c r="Z39" s="12">
        <f t="shared" si="12"/>
        <v>43.26706543155089</v>
      </c>
    </row>
    <row r="40" spans="1:26" ht="15.75" customHeight="1" x14ac:dyDescent="0.2">
      <c r="A40" s="71" t="s">
        <v>176</v>
      </c>
      <c r="B40" s="59">
        <f t="shared" si="0"/>
        <v>30.124634325765172</v>
      </c>
      <c r="C40" s="12"/>
      <c r="D40" s="64" t="s">
        <v>176</v>
      </c>
      <c r="E40" s="28">
        <f>IF(ISERROR(HLOOKUP(D40,'Raw data'!$F$3:$BH$104,D$2,FALSE)),"",HLOOKUP(D40,'Raw data'!$F$3:$BH$104,D$2,FALSE))</f>
        <v>8</v>
      </c>
      <c r="F40" s="12">
        <f t="shared" si="1"/>
        <v>72</v>
      </c>
      <c r="G40" s="12">
        <f t="shared" si="2"/>
        <v>10</v>
      </c>
      <c r="H40" s="12">
        <f t="shared" si="14"/>
        <v>7.59</v>
      </c>
      <c r="I40" s="12"/>
      <c r="J40" s="64" t="s">
        <v>176</v>
      </c>
      <c r="K40" s="28">
        <f>IF(ISERROR(HLOOKUP(J40,'Raw data'!$F$3:$BH$104,J$2,FALSE)),"",HLOOKUP(J40,'Raw data'!$F$3:$BH$104,J$2,FALSE))</f>
        <v>1722.73</v>
      </c>
      <c r="L40" s="28">
        <v>1.0200000000000001E-2</v>
      </c>
      <c r="M40" s="12">
        <f t="shared" si="4"/>
        <v>17.571846000000001</v>
      </c>
      <c r="N40" s="28">
        <v>8.39</v>
      </c>
      <c r="O40" s="12">
        <f t="shared" si="5"/>
        <v>2.0943797377830751</v>
      </c>
      <c r="P40" s="12">
        <f t="shared" si="6"/>
        <v>1.1535825721497712</v>
      </c>
      <c r="Q40" s="12">
        <f t="shared" si="7"/>
        <v>95.742460369547373</v>
      </c>
      <c r="R40" s="12">
        <f t="shared" si="8"/>
        <v>72.668527420486456</v>
      </c>
      <c r="S40" s="12"/>
      <c r="T40" s="64" t="s">
        <v>176</v>
      </c>
      <c r="U40" s="28">
        <f>IF(ISERROR(HLOOKUP(T40,'Raw data'!$F$3:$BH$104,T$2,FALSE)),"",HLOOKUP(T40,'Raw data'!$F$3:$BH$104,T$2,FALSE))</f>
        <v>15307</v>
      </c>
      <c r="V40" s="37">
        <v>2683487</v>
      </c>
      <c r="W40" s="12">
        <f t="shared" si="9"/>
        <v>57.041453899348127</v>
      </c>
      <c r="X40" s="12">
        <f t="shared" si="10"/>
        <v>369.99437151690648</v>
      </c>
      <c r="Y40" s="12">
        <f t="shared" si="11"/>
        <v>13.327240522805084</v>
      </c>
      <c r="Z40" s="12">
        <f t="shared" si="12"/>
        <v>10.11537555680906</v>
      </c>
    </row>
    <row r="41" spans="1:26" ht="15.75" customHeight="1" x14ac:dyDescent="0.2">
      <c r="A41" s="69" t="s">
        <v>177</v>
      </c>
      <c r="B41" s="59">
        <f t="shared" si="0"/>
        <v>38.882013382776968</v>
      </c>
      <c r="C41" s="12"/>
      <c r="D41" s="62" t="s">
        <v>177</v>
      </c>
      <c r="E41" s="28">
        <f>IF(ISERROR(HLOOKUP(D41,'Raw data'!$F$3:$BH$104,D$2,FALSE)),"",HLOOKUP(D41,'Raw data'!$F$3:$BH$104,D$2,FALSE))</f>
        <v>22</v>
      </c>
      <c r="F41" s="12">
        <f t="shared" si="1"/>
        <v>58</v>
      </c>
      <c r="G41" s="12">
        <f t="shared" si="2"/>
        <v>27.5</v>
      </c>
      <c r="H41" s="12">
        <f t="shared" si="14"/>
        <v>20.872499999999999</v>
      </c>
      <c r="I41" s="12"/>
      <c r="J41" s="62" t="s">
        <v>177</v>
      </c>
      <c r="K41" s="28">
        <f>IF(ISERROR(HLOOKUP(J41,'Raw data'!$F$3:$BH$104,J$2,FALSE)),"",HLOOKUP(J41,'Raw data'!$F$3:$BH$104,J$2,FALSE))</f>
        <v>9.89</v>
      </c>
      <c r="L41" s="28">
        <v>1.3277000000000001</v>
      </c>
      <c r="M41" s="12">
        <f t="shared" si="4"/>
        <v>13.130953000000002</v>
      </c>
      <c r="N41" s="28">
        <v>12.52</v>
      </c>
      <c r="O41" s="12">
        <f t="shared" si="5"/>
        <v>1.0487981629392973</v>
      </c>
      <c r="P41" s="12">
        <f t="shared" si="6"/>
        <v>0.10800099730599333</v>
      </c>
      <c r="Q41" s="12">
        <f t="shared" si="7"/>
        <v>99.601399555385299</v>
      </c>
      <c r="R41" s="12">
        <f t="shared" si="8"/>
        <v>75.597462262537448</v>
      </c>
      <c r="S41" s="12"/>
      <c r="T41" s="62" t="s">
        <v>177</v>
      </c>
      <c r="U41" s="28">
        <f>IF(ISERROR(HLOOKUP(T41,'Raw data'!$F$3:$BH$104,T$2,FALSE)),"",HLOOKUP(T41,'Raw data'!$F$3:$BH$104,T$2,FALSE))</f>
        <v>73857</v>
      </c>
      <c r="V41" s="37">
        <v>6500000</v>
      </c>
      <c r="W41" s="12">
        <f t="shared" si="9"/>
        <v>113.62615384615384</v>
      </c>
      <c r="X41" s="12">
        <f t="shared" si="10"/>
        <v>313.40967157010078</v>
      </c>
      <c r="Y41" s="12">
        <f t="shared" si="11"/>
        <v>26.582447807369505</v>
      </c>
      <c r="Z41" s="12">
        <f t="shared" si="12"/>
        <v>20.176077885793454</v>
      </c>
    </row>
    <row r="42" spans="1:26" ht="15.75" customHeight="1" x14ac:dyDescent="0.2">
      <c r="A42" s="77" t="s">
        <v>178</v>
      </c>
      <c r="B42" s="59">
        <f t="shared" si="0"/>
        <v>28.935155479528586</v>
      </c>
      <c r="C42" s="12"/>
      <c r="D42" s="79" t="s">
        <v>178</v>
      </c>
      <c r="E42" s="28">
        <f>IF(ISERROR(HLOOKUP(D42,'Raw data'!$F$3:$BH$104,D$2,FALSE)),"",HLOOKUP(D42,'Raw data'!$F$3:$BH$104,D$2,FALSE))</f>
        <v>5</v>
      </c>
      <c r="F42" s="12">
        <f t="shared" si="1"/>
        <v>75</v>
      </c>
      <c r="G42" s="12">
        <f t="shared" si="2"/>
        <v>6.25</v>
      </c>
      <c r="H42" s="12">
        <f t="shared" si="14"/>
        <v>4.7437500000000004</v>
      </c>
      <c r="I42" s="12"/>
      <c r="J42" s="79" t="s">
        <v>178</v>
      </c>
      <c r="K42" s="28">
        <f>IF(ISERROR(HLOOKUP(J42,'Raw data'!$F$3:$BH$104,J$2,FALSE)),"",HLOOKUP(J42,'Raw data'!$F$3:$BH$104,J$2,FALSE))</f>
        <v>5</v>
      </c>
      <c r="L42" s="28">
        <v>1</v>
      </c>
      <c r="M42" s="12">
        <f t="shared" si="4"/>
        <v>5</v>
      </c>
      <c r="N42" s="28">
        <v>2.13</v>
      </c>
      <c r="O42" s="12">
        <f t="shared" si="5"/>
        <v>2.347417840375587</v>
      </c>
      <c r="P42" s="12">
        <f t="shared" si="6"/>
        <v>1.4066206747422831</v>
      </c>
      <c r="Q42" s="12">
        <f t="shared" si="7"/>
        <v>94.808569917479858</v>
      </c>
      <c r="R42" s="12">
        <f t="shared" si="8"/>
        <v>71.959704567367211</v>
      </c>
      <c r="S42" s="12"/>
      <c r="T42" s="79" t="s">
        <v>178</v>
      </c>
      <c r="U42" s="28">
        <f>IF(ISERROR(HLOOKUP(T42,'Raw data'!$F$3:$BH$104,T$2,FALSE)),"",HLOOKUP(T42,'Raw data'!$F$3:$BH$104,T$2,FALSE))</f>
        <v>15210</v>
      </c>
      <c r="V42" s="37">
        <v>2670000</v>
      </c>
      <c r="W42" s="12">
        <f t="shared" si="9"/>
        <v>56.966292134831463</v>
      </c>
      <c r="X42" s="12">
        <f t="shared" si="10"/>
        <v>370.06953328142316</v>
      </c>
      <c r="Y42" s="12">
        <f t="shared" si="11"/>
        <v>13.309633558917696</v>
      </c>
      <c r="Z42" s="12">
        <f t="shared" si="12"/>
        <v>10.102011871218531</v>
      </c>
    </row>
    <row r="43" spans="1:26" ht="15.75" customHeight="1" x14ac:dyDescent="0.2">
      <c r="A43" s="77" t="s">
        <v>179</v>
      </c>
      <c r="B43" s="59">
        <f t="shared" si="0"/>
        <v>30.789701395241718</v>
      </c>
      <c r="C43" s="12"/>
      <c r="D43" s="79" t="s">
        <v>179</v>
      </c>
      <c r="E43" s="28">
        <f>IF(ISERROR(HLOOKUP(D43,'Raw data'!$F$3:$BH$104,D$2,FALSE)),"",HLOOKUP(D43,'Raw data'!$F$3:$BH$104,D$2,FALSE))</f>
        <v>16</v>
      </c>
      <c r="F43" s="12">
        <f t="shared" si="1"/>
        <v>64</v>
      </c>
      <c r="G43" s="12">
        <f t="shared" si="2"/>
        <v>20</v>
      </c>
      <c r="H43" s="12">
        <f t="shared" si="14"/>
        <v>15.18</v>
      </c>
      <c r="I43" s="12"/>
      <c r="J43" s="79" t="s">
        <v>179</v>
      </c>
      <c r="K43" s="28">
        <f>IF(ISERROR(HLOOKUP(J43,'Raw data'!$F$3:$BH$104,J$2,FALSE)),"",HLOOKUP(J43,'Raw data'!$F$3:$BH$104,J$2,FALSE))</f>
        <v>21.59</v>
      </c>
      <c r="L43" s="28">
        <v>0.46410000000000001</v>
      </c>
      <c r="M43" s="12">
        <f t="shared" si="4"/>
        <v>10.019919</v>
      </c>
      <c r="N43" s="28">
        <v>2.31</v>
      </c>
      <c r="O43" s="12">
        <f t="shared" si="5"/>
        <v>4.3376272727272722</v>
      </c>
      <c r="P43" s="12">
        <f t="shared" si="6"/>
        <v>3.3968301070939684</v>
      </c>
      <c r="Q43" s="12">
        <f t="shared" si="7"/>
        <v>87.463282518288977</v>
      </c>
      <c r="R43" s="12">
        <f t="shared" si="8"/>
        <v>66.384631431381337</v>
      </c>
      <c r="S43" s="12"/>
      <c r="T43" s="79" t="s">
        <v>179</v>
      </c>
      <c r="U43" s="28">
        <f>IF(ISERROR(HLOOKUP(T43,'Raw data'!$F$3:$BH$104,T$2,FALSE)),"",HLOOKUP(T43,'Raw data'!$F$3:$BH$104,T$2,FALSE))</f>
        <v>39314</v>
      </c>
      <c r="V43" s="37">
        <v>6453682</v>
      </c>
      <c r="W43" s="12">
        <f t="shared" si="9"/>
        <v>60.917163256571989</v>
      </c>
      <c r="X43" s="12">
        <f t="shared" si="10"/>
        <v>366.11866215968263</v>
      </c>
      <c r="Y43" s="12">
        <f t="shared" si="11"/>
        <v>14.235141968832423</v>
      </c>
      <c r="Z43" s="12">
        <f t="shared" si="12"/>
        <v>10.804472754343809</v>
      </c>
    </row>
    <row r="44" spans="1:26" ht="15.75" customHeight="1" x14ac:dyDescent="0.2">
      <c r="A44" s="69" t="s">
        <v>180</v>
      </c>
      <c r="B44" s="59">
        <f t="shared" si="0"/>
        <v>39.627779831205267</v>
      </c>
      <c r="C44" s="12"/>
      <c r="D44" s="62" t="s">
        <v>180</v>
      </c>
      <c r="E44" s="28">
        <f>IF(ISERROR(HLOOKUP(D44,'Raw data'!$F$3:$BH$104,D$2,FALSE)),"",HLOOKUP(D44,'Raw data'!$F$3:$BH$104,D$2,FALSE))</f>
        <v>14</v>
      </c>
      <c r="F44" s="12">
        <f t="shared" si="1"/>
        <v>66</v>
      </c>
      <c r="G44" s="12">
        <f t="shared" si="2"/>
        <v>17.5</v>
      </c>
      <c r="H44" s="12">
        <f t="shared" si="14"/>
        <v>13.282500000000001</v>
      </c>
      <c r="I44" s="12"/>
      <c r="J44" s="62" t="s">
        <v>180</v>
      </c>
      <c r="K44" s="28">
        <f>IF(ISERROR(HLOOKUP(J44,'Raw data'!$F$3:$BH$104,J$2,FALSE)),"",HLOOKUP(J44,'Raw data'!$F$3:$BH$104,J$2,FALSE))</f>
        <v>8.4600000000000009</v>
      </c>
      <c r="L44" s="28">
        <v>1.3277000000000001</v>
      </c>
      <c r="M44" s="12">
        <f t="shared" si="4"/>
        <v>11.232342000000003</v>
      </c>
      <c r="N44" s="28">
        <v>7.97</v>
      </c>
      <c r="O44" s="27">
        <f t="shared" si="5"/>
        <v>1.4093277289836892</v>
      </c>
      <c r="P44" s="12">
        <f t="shared" si="6"/>
        <v>0.46853056335038523</v>
      </c>
      <c r="Q44" s="12">
        <f t="shared" si="7"/>
        <v>98.270789200789366</v>
      </c>
      <c r="R44" s="12">
        <f t="shared" si="8"/>
        <v>74.587529003399126</v>
      </c>
      <c r="S44" s="12"/>
      <c r="T44" s="62" t="s">
        <v>180</v>
      </c>
      <c r="U44" s="28">
        <f>IF(ISERROR(HLOOKUP(T44,'Raw data'!$F$3:$BH$104,T$2,FALSE)),"",HLOOKUP(T44,'Raw data'!$F$3:$BH$104,T$2,FALSE))</f>
        <v>50441</v>
      </c>
      <c r="V44" s="37">
        <v>2889305</v>
      </c>
      <c r="W44" s="12">
        <f t="shared" si="9"/>
        <v>174.57831554647225</v>
      </c>
      <c r="X44" s="12">
        <f t="shared" si="10"/>
        <v>252.45750986978237</v>
      </c>
      <c r="Y44" s="12">
        <f t="shared" si="11"/>
        <v>40.860751634014058</v>
      </c>
      <c r="Z44" s="12">
        <f t="shared" si="12"/>
        <v>31.013310490216671</v>
      </c>
    </row>
    <row r="45" spans="1:26" ht="15.75" customHeight="1" x14ac:dyDescent="0.2">
      <c r="A45" s="81" t="s">
        <v>181</v>
      </c>
      <c r="B45" s="59">
        <f t="shared" si="0"/>
        <v>61.498977254917122</v>
      </c>
      <c r="C45" s="12"/>
      <c r="D45" s="84" t="s">
        <v>181</v>
      </c>
      <c r="E45" s="28">
        <f>IF(ISERROR(HLOOKUP(D45,'Raw data'!$F$3:$BH$104,D$2,FALSE)),"",HLOOKUP(D45,'Raw data'!$F$3:$BH$104,D$2,FALSE))</f>
        <v>47</v>
      </c>
      <c r="F45" s="12">
        <f t="shared" si="1"/>
        <v>33</v>
      </c>
      <c r="G45" s="12">
        <f t="shared" si="2"/>
        <v>58.75</v>
      </c>
      <c r="H45" s="12">
        <f t="shared" si="14"/>
        <v>44.591250000000002</v>
      </c>
      <c r="I45" s="12"/>
      <c r="J45" s="84" t="s">
        <v>181</v>
      </c>
      <c r="K45" s="28">
        <f>IF(ISERROR(HLOOKUP(J45,'Raw data'!$F$3:$BH$104,J$2,FALSE)),"",HLOOKUP(J45,'Raw data'!$F$3:$BH$104,J$2,FALSE))</f>
        <v>12.94</v>
      </c>
      <c r="L45" s="28">
        <v>1</v>
      </c>
      <c r="M45" s="12">
        <f t="shared" si="4"/>
        <v>12.94</v>
      </c>
      <c r="N45" s="28">
        <v>11.05</v>
      </c>
      <c r="O45" s="12">
        <f t="shared" si="5"/>
        <v>1.1710407239819003</v>
      </c>
      <c r="P45" s="12">
        <f t="shared" si="6"/>
        <v>0.23024355834859633</v>
      </c>
      <c r="Q45" s="12">
        <f t="shared" si="7"/>
        <v>99.15023761801568</v>
      </c>
      <c r="R45" s="12">
        <f t="shared" si="8"/>
        <v>75.255030352073902</v>
      </c>
      <c r="S45" s="12"/>
      <c r="T45" s="84" t="s">
        <v>181</v>
      </c>
      <c r="U45" s="28">
        <f>IF(ISERROR(HLOOKUP(T45,'Raw data'!$F$3:$BH$104,T$2,FALSE)),"",HLOOKUP(T45,'Raw data'!$F$3:$BH$104,T$2,FALSE))</f>
        <v>45788</v>
      </c>
      <c r="V45" s="37">
        <v>1258722</v>
      </c>
      <c r="W45" s="12">
        <f t="shared" si="9"/>
        <v>363.76578783877613</v>
      </c>
      <c r="X45" s="12">
        <f t="shared" si="10"/>
        <v>63.27003757747849</v>
      </c>
      <c r="Y45" s="12">
        <f t="shared" si="11"/>
        <v>85.178723863870175</v>
      </c>
      <c r="Z45" s="12">
        <f t="shared" si="12"/>
        <v>64.650651412677462</v>
      </c>
    </row>
    <row r="46" spans="1:26" ht="15.75" customHeight="1" x14ac:dyDescent="0.2">
      <c r="A46" s="77" t="s">
        <v>182</v>
      </c>
      <c r="B46" s="59">
        <f t="shared" si="0"/>
        <v>28.309312495045557</v>
      </c>
      <c r="C46" s="12"/>
      <c r="D46" s="79" t="s">
        <v>182</v>
      </c>
      <c r="E46" s="28">
        <f>IF(ISERROR(HLOOKUP(D46,'Raw data'!$F$3:$BH$104,D$2,FALSE)),"",HLOOKUP(D46,'Raw data'!$F$3:$BH$104,D$2,FALSE))</f>
        <v>5</v>
      </c>
      <c r="F46" s="12">
        <f t="shared" si="1"/>
        <v>75</v>
      </c>
      <c r="G46" s="12">
        <f t="shared" si="2"/>
        <v>6.25</v>
      </c>
      <c r="H46" s="12">
        <f t="shared" si="14"/>
        <v>4.7437500000000004</v>
      </c>
      <c r="I46" s="12"/>
      <c r="J46" s="79" t="s">
        <v>182</v>
      </c>
      <c r="K46" s="28">
        <f>IF(ISERROR(HLOOKUP(J46,'Raw data'!$F$3:$BH$104,J$2,FALSE)),"",HLOOKUP(J46,'Raw data'!$F$3:$BH$104,J$2,FALSE))</f>
        <v>4094.56</v>
      </c>
      <c r="L46" s="28">
        <v>2E-3</v>
      </c>
      <c r="M46" s="12">
        <f t="shared" si="4"/>
        <v>8.1891200000000008</v>
      </c>
      <c r="N46" s="28">
        <v>2.5299999999999998</v>
      </c>
      <c r="O46" s="12">
        <f t="shared" si="5"/>
        <v>3.2368063241106726</v>
      </c>
      <c r="P46" s="12">
        <f t="shared" si="6"/>
        <v>2.2960091584773688</v>
      </c>
      <c r="Q46" s="12">
        <f t="shared" si="7"/>
        <v>91.526094256189552</v>
      </c>
      <c r="R46" s="12">
        <f t="shared" si="8"/>
        <v>69.468305540447872</v>
      </c>
      <c r="S46" s="12"/>
      <c r="T46" s="79" t="s">
        <v>182</v>
      </c>
      <c r="U46" s="28">
        <f>IF(ISERROR(HLOOKUP(T46,'Raw data'!$F$3:$BH$104,T$2,FALSE)),"",HLOOKUP(T46,'Raw data'!$F$3:$BH$104,T$2,FALSE))</f>
        <v>38877</v>
      </c>
      <c r="V46" s="37">
        <v>6434576</v>
      </c>
      <c r="W46" s="12">
        <f t="shared" si="9"/>
        <v>60.418899396013039</v>
      </c>
      <c r="X46" s="12">
        <f t="shared" si="10"/>
        <v>366.61692602024158</v>
      </c>
      <c r="Y46" s="12">
        <f t="shared" si="11"/>
        <v>14.118421534504336</v>
      </c>
      <c r="Z46" s="12">
        <f t="shared" si="12"/>
        <v>10.715881944688791</v>
      </c>
    </row>
    <row r="47" spans="1:26" ht="15.75" customHeight="1" x14ac:dyDescent="0.2">
      <c r="A47" s="77" t="s">
        <v>183</v>
      </c>
      <c r="B47" s="59">
        <f t="shared" si="0"/>
        <v>32.789952538492194</v>
      </c>
      <c r="C47" s="12"/>
      <c r="D47" s="79" t="s">
        <v>183</v>
      </c>
      <c r="E47" s="28">
        <f>IF(ISERROR(HLOOKUP(D47,'Raw data'!$F$3:$BH$104,D$2,FALSE)),"",HLOOKUP(D47,'Raw data'!$F$3:$BH$104,D$2,FALSE))</f>
        <v>25</v>
      </c>
      <c r="F47" s="12">
        <f t="shared" si="1"/>
        <v>55</v>
      </c>
      <c r="G47" s="12">
        <f t="shared" si="2"/>
        <v>31.25</v>
      </c>
      <c r="H47" s="12">
        <f t="shared" si="14"/>
        <v>23.71875</v>
      </c>
      <c r="I47" s="12"/>
      <c r="J47" s="79" t="s">
        <v>183</v>
      </c>
      <c r="K47" s="28">
        <f>IF(ISERROR(HLOOKUP(J47,'Raw data'!$F$3:$BH$104,J$2,FALSE)),"",HLOOKUP(J47,'Raw data'!$F$3:$BH$104,J$2,FALSE))</f>
        <v>22.91</v>
      </c>
      <c r="L47" s="28">
        <v>0.46410000000000001</v>
      </c>
      <c r="M47" s="12">
        <f t="shared" si="4"/>
        <v>10.632531</v>
      </c>
      <c r="N47" s="28">
        <v>2.31</v>
      </c>
      <c r="O47" s="12">
        <f t="shared" si="5"/>
        <v>4.6028272727272723</v>
      </c>
      <c r="P47" s="12">
        <f t="shared" si="6"/>
        <v>3.6620301070939685</v>
      </c>
      <c r="Q47" s="12">
        <f t="shared" si="7"/>
        <v>86.484506020398669</v>
      </c>
      <c r="R47" s="12">
        <f t="shared" si="8"/>
        <v>65.641740069482594</v>
      </c>
      <c r="S47" s="12"/>
      <c r="T47" s="79" t="s">
        <v>183</v>
      </c>
      <c r="U47" s="28">
        <f>IF(ISERROR(HLOOKUP(T47,'Raw data'!$F$3:$BH$104,T$2,FALSE)),"",HLOOKUP(T47,'Raw data'!$F$3:$BH$104,T$2,FALSE))</f>
        <v>60456</v>
      </c>
      <c r="V47" s="37">
        <v>11895893</v>
      </c>
      <c r="W47" s="12">
        <f t="shared" si="9"/>
        <v>50.820900961365403</v>
      </c>
      <c r="X47" s="12">
        <f t="shared" si="10"/>
        <v>376.21492445488923</v>
      </c>
      <c r="Y47" s="12">
        <f t="shared" si="11"/>
        <v>11.870049467712775</v>
      </c>
      <c r="Z47" s="12">
        <f t="shared" si="12"/>
        <v>9.0093675459939959</v>
      </c>
    </row>
    <row r="48" spans="1:26" ht="15.75" customHeight="1" x14ac:dyDescent="0.2">
      <c r="A48" s="71" t="s">
        <v>184</v>
      </c>
      <c r="B48" s="59">
        <f t="shared" si="0"/>
        <v>46.073160151939987</v>
      </c>
      <c r="C48" s="12"/>
      <c r="D48" s="64" t="s">
        <v>184</v>
      </c>
      <c r="E48" s="28">
        <f>IF(ISERROR(HLOOKUP(D48,'Raw data'!$F$3:$BH$104,D$2,FALSE)),"",HLOOKUP(D48,'Raw data'!$F$3:$BH$104,D$2,FALSE))</f>
        <v>53</v>
      </c>
      <c r="F48" s="12">
        <f t="shared" si="1"/>
        <v>27</v>
      </c>
      <c r="G48" s="12">
        <f t="shared" si="2"/>
        <v>66.25</v>
      </c>
      <c r="H48" s="12">
        <f t="shared" si="14"/>
        <v>50.283749999999998</v>
      </c>
      <c r="I48" s="12"/>
      <c r="J48" s="64" t="s">
        <v>184</v>
      </c>
      <c r="K48" s="28">
        <f>IF(ISERROR(HLOOKUP(J48,'Raw data'!$F$3:$BH$104,J$2,FALSE)),"",HLOOKUP(J48,'Raw data'!$F$3:$BH$104,J$2,FALSE))</f>
        <v>9332.35</v>
      </c>
      <c r="L48" s="28">
        <v>8.9999999999999998E-4</v>
      </c>
      <c r="M48" s="12">
        <f t="shared" si="4"/>
        <v>8.3991150000000001</v>
      </c>
      <c r="N48" s="28">
        <v>4.46</v>
      </c>
      <c r="O48" s="12">
        <f t="shared" si="5"/>
        <v>1.8832096412556054</v>
      </c>
      <c r="P48" s="12">
        <f t="shared" si="6"/>
        <v>0.94241247562230146</v>
      </c>
      <c r="Q48" s="12">
        <f t="shared" si="7"/>
        <v>96.521828120445988</v>
      </c>
      <c r="R48" s="12">
        <f t="shared" si="8"/>
        <v>73.260067543418501</v>
      </c>
      <c r="S48" s="12"/>
      <c r="T48" s="64" t="s">
        <v>184</v>
      </c>
      <c r="U48" s="28">
        <f>IF(ISERROR(HLOOKUP(T48,'Raw data'!$F$3:$BH$104,T$2,FALSE)),"",HLOOKUP(T48,'Raw data'!$F$3:$BH$104,T$2,FALSE))</f>
        <v>83665</v>
      </c>
      <c r="V48" s="37">
        <v>10117909</v>
      </c>
      <c r="W48" s="12">
        <f t="shared" si="9"/>
        <v>82.690010356883022</v>
      </c>
      <c r="X48" s="12">
        <f t="shared" si="10"/>
        <v>344.3458150593716</v>
      </c>
      <c r="Y48" s="12">
        <f t="shared" si="11"/>
        <v>19.335524258763471</v>
      </c>
      <c r="Z48" s="12">
        <f t="shared" si="12"/>
        <v>14.675662912401474</v>
      </c>
    </row>
    <row r="49" spans="1:26" ht="15.75" customHeight="1" x14ac:dyDescent="0.2">
      <c r="A49" s="71" t="s">
        <v>185</v>
      </c>
      <c r="B49" s="59">
        <f t="shared" si="0"/>
        <v>23.520283232549687</v>
      </c>
      <c r="C49" s="12"/>
      <c r="D49" s="64" t="s">
        <v>185</v>
      </c>
      <c r="E49" s="28">
        <f>IF(ISERROR(HLOOKUP(D49,'Raw data'!$F$3:$BH$104,D$2,FALSE)),"",HLOOKUP(D49,'Raw data'!$F$3:$BH$104,D$2,FALSE))</f>
        <v>2</v>
      </c>
      <c r="F49" s="12">
        <f t="shared" si="1"/>
        <v>78</v>
      </c>
      <c r="G49" s="12">
        <f t="shared" si="2"/>
        <v>2.5</v>
      </c>
      <c r="H49" s="12">
        <f t="shared" si="14"/>
        <v>1.8975</v>
      </c>
      <c r="I49" s="12"/>
      <c r="J49" s="64" t="s">
        <v>185</v>
      </c>
      <c r="K49" s="28">
        <f>IF(ISERROR(HLOOKUP(J49,'Raw data'!$F$3:$BH$104,J$2,FALSE)),"",HLOOKUP(J49,'Raw data'!$F$3:$BH$104,J$2,FALSE))</f>
        <v>79.92</v>
      </c>
      <c r="L49" s="28">
        <v>0.1615</v>
      </c>
      <c r="M49" s="12">
        <f t="shared" si="4"/>
        <v>12.907080000000001</v>
      </c>
      <c r="N49" s="28">
        <v>2.75</v>
      </c>
      <c r="O49" s="12">
        <f t="shared" si="5"/>
        <v>4.693483636363637</v>
      </c>
      <c r="P49" s="12">
        <f t="shared" si="6"/>
        <v>3.7526864707303331</v>
      </c>
      <c r="Q49" s="12">
        <f t="shared" si="7"/>
        <v>86.149919602180461</v>
      </c>
      <c r="R49" s="12">
        <f t="shared" si="8"/>
        <v>65.387788978054971</v>
      </c>
      <c r="S49" s="12"/>
      <c r="T49" s="64" t="s">
        <v>185</v>
      </c>
      <c r="U49" s="28">
        <f>IF(ISERROR(HLOOKUP(T49,'Raw data'!$F$3:$BH$104,T$2,FALSE)),"",HLOOKUP(T49,'Raw data'!$F$3:$BH$104,T$2,FALSE))</f>
        <v>40424</v>
      </c>
      <c r="V49" s="37">
        <v>21766000</v>
      </c>
      <c r="W49" s="12">
        <f t="shared" si="9"/>
        <v>18.572084903059817</v>
      </c>
      <c r="X49" s="12">
        <f t="shared" si="10"/>
        <v>408.46374051319481</v>
      </c>
      <c r="Y49" s="12">
        <f t="shared" si="11"/>
        <v>4.3156267715337293</v>
      </c>
      <c r="Z49" s="12">
        <f t="shared" si="12"/>
        <v>3.2755607195941008</v>
      </c>
    </row>
    <row r="50" spans="1:26" ht="15.75" customHeight="1" x14ac:dyDescent="0.2">
      <c r="A50" s="71" t="s">
        <v>186</v>
      </c>
      <c r="B50" s="59">
        <f t="shared" si="0"/>
        <v>31.504357005143941</v>
      </c>
      <c r="C50" s="12"/>
      <c r="D50" s="64" t="s">
        <v>186</v>
      </c>
      <c r="E50" s="28">
        <f>IF(ISERROR(HLOOKUP(D50,'Raw data'!$F$3:$BH$104,D$2,FALSE)),"",HLOOKUP(D50,'Raw data'!$F$3:$BH$104,D$2,FALSE))</f>
        <v>10</v>
      </c>
      <c r="F50" s="12">
        <f t="shared" si="1"/>
        <v>70</v>
      </c>
      <c r="G50" s="12">
        <f t="shared" si="2"/>
        <v>12.5</v>
      </c>
      <c r="H50" s="12">
        <f t="shared" si="14"/>
        <v>9.4875000000000007</v>
      </c>
      <c r="I50" s="12"/>
      <c r="J50" s="64" t="s">
        <v>186</v>
      </c>
      <c r="K50" s="28">
        <f>IF(ISERROR(HLOOKUP(J50,'Raw data'!$F$3:$BH$104,J$2,FALSE)),"",HLOOKUP(J50,'Raw data'!$F$3:$BH$104,J$2,FALSE))</f>
        <v>10.89</v>
      </c>
      <c r="L50" s="28">
        <v>0.79949999999999999</v>
      </c>
      <c r="M50" s="12">
        <f t="shared" si="4"/>
        <v>8.7065549999999998</v>
      </c>
      <c r="N50" s="28">
        <v>4</v>
      </c>
      <c r="O50" s="12">
        <f t="shared" si="5"/>
        <v>2.17663875</v>
      </c>
      <c r="P50" s="12">
        <f t="shared" si="6"/>
        <v>1.2358415843666961</v>
      </c>
      <c r="Q50" s="12">
        <f t="shared" si="7"/>
        <v>95.438866146705763</v>
      </c>
      <c r="R50" s="12">
        <f t="shared" si="8"/>
        <v>72.438099405349675</v>
      </c>
      <c r="S50" s="12"/>
      <c r="T50" s="64" t="s">
        <v>186</v>
      </c>
      <c r="U50" s="28">
        <f>IF(ISERROR(HLOOKUP(T50,'Raw data'!$F$3:$BH$104,T$2,FALSE)),"",HLOOKUP(T50,'Raw data'!$F$3:$BH$104,T$2,FALSE))</f>
        <v>37689</v>
      </c>
      <c r="V50" s="37">
        <v>5312400</v>
      </c>
      <c r="W50" s="12">
        <f t="shared" si="9"/>
        <v>70.945335441608307</v>
      </c>
      <c r="X50" s="12">
        <f t="shared" si="10"/>
        <v>356.09048997464629</v>
      </c>
      <c r="Y50" s="12">
        <f t="shared" si="11"/>
        <v>16.584284071254473</v>
      </c>
      <c r="Z50" s="12">
        <f t="shared" si="12"/>
        <v>12.587471610082146</v>
      </c>
    </row>
    <row r="51" spans="1:26" ht="15.75" customHeight="1" x14ac:dyDescent="0.2">
      <c r="A51" s="71" t="s">
        <v>243</v>
      </c>
      <c r="B51" s="59">
        <f t="shared" si="0"/>
        <v>43.296789950100582</v>
      </c>
      <c r="C51" s="12"/>
      <c r="D51" s="102" t="s">
        <v>243</v>
      </c>
      <c r="E51" s="28">
        <f>IF(ISERROR(HLOOKUP(D51,'Raw data'!$F$3:$BH$104,D$2,FALSE)),"",HLOOKUP(D51,'Raw data'!$F$3:$BH$104,D$2,FALSE))</f>
        <v>39</v>
      </c>
      <c r="F51" s="12">
        <f t="shared" si="1"/>
        <v>41</v>
      </c>
      <c r="G51" s="12">
        <f t="shared" si="2"/>
        <v>48.75</v>
      </c>
      <c r="H51" s="12">
        <f t="shared" si="14"/>
        <v>37.001249999999999</v>
      </c>
      <c r="I51" s="12"/>
      <c r="J51" s="102" t="s">
        <v>243</v>
      </c>
      <c r="K51" s="28">
        <f>IF(ISERROR(HLOOKUP(J51,'Raw data'!$F$3:$BH$104,J$2,FALSE)),"",HLOOKUP(J51,'Raw data'!$F$3:$BH$104,J$2,FALSE))</f>
        <v>18.8</v>
      </c>
      <c r="L51" s="28">
        <v>0.96499999999999997</v>
      </c>
      <c r="M51" s="12">
        <f t="shared" si="4"/>
        <v>18.141999999999999</v>
      </c>
      <c r="N51" s="28">
        <v>16.28</v>
      </c>
      <c r="O51" s="12">
        <f t="shared" si="5"/>
        <v>1.1143734643734642</v>
      </c>
      <c r="P51" s="12">
        <f t="shared" si="6"/>
        <v>0.17357629874016023</v>
      </c>
      <c r="Q51" s="12">
        <f t="shared" si="7"/>
        <v>99.359380083719259</v>
      </c>
      <c r="R51" s="12">
        <f t="shared" si="8"/>
        <v>75.413769483542922</v>
      </c>
      <c r="S51" s="12"/>
      <c r="T51" s="102" t="s">
        <v>243</v>
      </c>
      <c r="U51" s="28">
        <f>IF(ISERROR(HLOOKUP(T51,'Raw data'!$F$3:$BH$104,T$2,FALSE)),"",HLOOKUP(T51,'Raw data'!$F$3:$BH$104,T$2,FALSE))</f>
        <v>46827</v>
      </c>
      <c r="V51" s="37">
        <v>4757083</v>
      </c>
      <c r="W51" s="12">
        <f t="shared" si="9"/>
        <v>98.436373718936593</v>
      </c>
      <c r="X51" s="12">
        <f t="shared" si="10"/>
        <v>328.59945169731805</v>
      </c>
      <c r="Y51" s="12">
        <f t="shared" si="11"/>
        <v>23.024177031302798</v>
      </c>
      <c r="Z51" s="12">
        <f t="shared" si="12"/>
        <v>17.475350366758825</v>
      </c>
    </row>
    <row r="52" spans="1:26" ht="15.75" customHeight="1" x14ac:dyDescent="0.2">
      <c r="A52" s="73" t="s">
        <v>188</v>
      </c>
      <c r="B52" s="59">
        <f t="shared" si="0"/>
        <v>32.149383853106329</v>
      </c>
      <c r="C52" s="12"/>
      <c r="D52" s="65" t="s">
        <v>188</v>
      </c>
      <c r="E52" s="28">
        <f>IF(ISERROR(HLOOKUP(D52,'Raw data'!$F$3:$BH$104,D$2,FALSE)),"",HLOOKUP(D52,'Raw data'!$F$3:$BH$104,D$2,FALSE))</f>
        <v>15</v>
      </c>
      <c r="F52" s="12">
        <f t="shared" si="1"/>
        <v>65</v>
      </c>
      <c r="G52" s="12">
        <f t="shared" si="2"/>
        <v>18.75</v>
      </c>
      <c r="H52" s="12">
        <f t="shared" si="14"/>
        <v>14.231249999999999</v>
      </c>
      <c r="I52" s="12"/>
      <c r="J52" s="65" t="s">
        <v>188</v>
      </c>
      <c r="K52" s="28">
        <f>IF(ISERROR(HLOOKUP(J52,'Raw data'!$F$3:$BH$104,J$2,FALSE)),"",HLOOKUP(J52,'Raw data'!$F$3:$BH$104,J$2,FALSE))</f>
        <v>3</v>
      </c>
      <c r="L52" s="28">
        <v>1</v>
      </c>
      <c r="M52" s="12">
        <f t="shared" si="4"/>
        <v>3</v>
      </c>
      <c r="N52" s="28">
        <v>2.2400000000000002</v>
      </c>
      <c r="O52" s="12">
        <f t="shared" si="5"/>
        <v>1.3392857142857142</v>
      </c>
      <c r="P52" s="12">
        <f t="shared" si="6"/>
        <v>0.39848854865241023</v>
      </c>
      <c r="Q52" s="12">
        <f t="shared" si="7"/>
        <v>98.529294019233049</v>
      </c>
      <c r="R52" s="12">
        <f t="shared" si="8"/>
        <v>74.783734160597888</v>
      </c>
      <c r="S52" s="12"/>
      <c r="T52" s="65" t="s">
        <v>188</v>
      </c>
      <c r="U52" s="28">
        <f>IF(ISERROR(HLOOKUP(T52,'Raw data'!$F$3:$BH$104,T$2,FALSE)),"",HLOOKUP(T52,'Raw data'!$F$3:$BH$104,T$2,FALSE))</f>
        <v>34211</v>
      </c>
      <c r="V52" s="37">
        <v>8154051</v>
      </c>
      <c r="W52" s="12">
        <f t="shared" si="9"/>
        <v>41.955832751107387</v>
      </c>
      <c r="X52" s="12">
        <f t="shared" si="10"/>
        <v>385.07999266514724</v>
      </c>
      <c r="Y52" s="12">
        <f t="shared" si="11"/>
        <v>9.7933694317800928</v>
      </c>
      <c r="Z52" s="12">
        <f t="shared" si="12"/>
        <v>7.4331673987210909</v>
      </c>
    </row>
    <row r="53" spans="1:26" ht="15.75" customHeight="1" x14ac:dyDescent="0.2">
      <c r="A53" s="73" t="s">
        <v>189</v>
      </c>
      <c r="B53" s="59">
        <f t="shared" si="0"/>
        <v>28.324858401003187</v>
      </c>
      <c r="C53" s="12"/>
      <c r="D53" s="65" t="s">
        <v>189</v>
      </c>
      <c r="E53" s="28">
        <f>IF(ISERROR(HLOOKUP(D53,'Raw data'!$F$3:$BH$104,D$2,FALSE)),"",HLOOKUP(D53,'Raw data'!$F$3:$BH$104,D$2,FALSE))</f>
        <v>6</v>
      </c>
      <c r="F53" s="12">
        <f t="shared" si="1"/>
        <v>74</v>
      </c>
      <c r="G53" s="12">
        <f t="shared" si="2"/>
        <v>7.5</v>
      </c>
      <c r="H53" s="12">
        <f t="shared" si="14"/>
        <v>5.6924999999999999</v>
      </c>
      <c r="I53" s="12"/>
      <c r="J53" s="65" t="s">
        <v>189</v>
      </c>
      <c r="K53" s="28">
        <f>IF(ISERROR(HLOOKUP(J53,'Raw data'!$F$3:$BH$104,J$2,FALSE)),"",HLOOKUP(J53,'Raw data'!$F$3:$BH$104,J$2,FALSE))</f>
        <v>39.08</v>
      </c>
      <c r="L53" s="28">
        <v>0.27729999999999999</v>
      </c>
      <c r="M53" s="12">
        <f t="shared" si="4"/>
        <v>10.836884</v>
      </c>
      <c r="N53" s="28">
        <v>6.41</v>
      </c>
      <c r="O53" s="12">
        <f t="shared" si="5"/>
        <v>1.6906215288611544</v>
      </c>
      <c r="P53" s="12">
        <f t="shared" si="6"/>
        <v>0.7498243632278504</v>
      </c>
      <c r="Q53" s="12">
        <f t="shared" si="7"/>
        <v>97.232615142258751</v>
      </c>
      <c r="R53" s="12">
        <f t="shared" si="8"/>
        <v>73.799554892974399</v>
      </c>
      <c r="S53" s="12"/>
      <c r="T53" s="65" t="s">
        <v>189</v>
      </c>
      <c r="U53" s="28">
        <f>IF(ISERROR(HLOOKUP(T53,'Raw data'!$F$3:$BH$104,T$2,FALSE)),"",HLOOKUP(T53,'Raw data'!$F$3:$BH$104,T$2,FALSE))</f>
        <v>4125</v>
      </c>
      <c r="V53" s="37">
        <v>1331300</v>
      </c>
      <c r="W53" s="12">
        <f t="shared" si="9"/>
        <v>30.984751746413281</v>
      </c>
      <c r="X53" s="12">
        <f t="shared" si="10"/>
        <v>396.05107366984134</v>
      </c>
      <c r="Y53" s="12">
        <f t="shared" si="11"/>
        <v>7.2233469170423916</v>
      </c>
      <c r="Z53" s="12">
        <f t="shared" si="12"/>
        <v>5.4825203100351754</v>
      </c>
    </row>
    <row r="54" spans="1:26" ht="15.75" customHeight="1" x14ac:dyDescent="0.2">
      <c r="A54" s="71" t="s">
        <v>190</v>
      </c>
      <c r="B54" s="59">
        <f t="shared" si="0"/>
        <v>32.239785065469619</v>
      </c>
      <c r="C54" s="12"/>
      <c r="D54" s="64" t="s">
        <v>190</v>
      </c>
      <c r="E54" s="28">
        <f>IF(ISERROR(HLOOKUP(D54,'Raw data'!$F$3:$BH$104,D$2,FALSE)),"",HLOOKUP(D54,'Raw data'!$F$3:$BH$104,D$2,FALSE))</f>
        <v>15</v>
      </c>
      <c r="F54" s="12">
        <f t="shared" si="1"/>
        <v>65</v>
      </c>
      <c r="G54" s="12">
        <f t="shared" si="2"/>
        <v>18.75</v>
      </c>
      <c r="H54" s="12">
        <f t="shared" si="14"/>
        <v>14.231249999999999</v>
      </c>
      <c r="I54" s="12"/>
      <c r="J54" s="64" t="s">
        <v>190</v>
      </c>
      <c r="K54" s="28">
        <f>IF(ISERROR(HLOOKUP(J54,'Raw data'!$F$3:$BH$104,J$2,FALSE)),"",HLOOKUP(J54,'Raw data'!$F$3:$BH$104,J$2,FALSE))</f>
        <v>1796.5</v>
      </c>
      <c r="L54" s="28">
        <v>1.0200000000000001E-2</v>
      </c>
      <c r="M54" s="12">
        <f t="shared" si="4"/>
        <v>18.324300000000001</v>
      </c>
      <c r="N54" s="28">
        <v>9.1</v>
      </c>
      <c r="O54" s="12">
        <f t="shared" si="5"/>
        <v>2.0136593406593408</v>
      </c>
      <c r="P54" s="12">
        <f t="shared" si="6"/>
        <v>1.072862175026037</v>
      </c>
      <c r="Q54" s="12">
        <f t="shared" si="7"/>
        <v>96.040376009083886</v>
      </c>
      <c r="R54" s="12">
        <f t="shared" si="8"/>
        <v>72.894645390894667</v>
      </c>
      <c r="S54" s="12"/>
      <c r="T54" s="64" t="s">
        <v>190</v>
      </c>
      <c r="U54" s="28">
        <f>IF(ISERROR(HLOOKUP(T54,'Raw data'!$F$3:$BH$104,T$2,FALSE)),"",HLOOKUP(T54,'Raw data'!$F$3:$BH$104,T$2,FALSE))</f>
        <v>71431</v>
      </c>
      <c r="V54" s="37">
        <v>13202041</v>
      </c>
      <c r="W54" s="12">
        <f t="shared" si="9"/>
        <v>54.106027999761551</v>
      </c>
      <c r="X54" s="12">
        <f t="shared" si="10"/>
        <v>372.9297974164931</v>
      </c>
      <c r="Y54" s="12">
        <f t="shared" si="11"/>
        <v>12.639604486843453</v>
      </c>
      <c r="Z54" s="12">
        <f t="shared" si="12"/>
        <v>9.5934598055141809</v>
      </c>
    </row>
    <row r="55" spans="1:26" ht="15.75" customHeight="1" x14ac:dyDescent="0.2">
      <c r="A55" s="81" t="s">
        <v>191</v>
      </c>
      <c r="B55" s="59">
        <f t="shared" si="0"/>
        <v>49.962445661108013</v>
      </c>
      <c r="C55" s="12"/>
      <c r="D55" s="84" t="s">
        <v>191</v>
      </c>
      <c r="E55" s="28">
        <f>IF(ISERROR(HLOOKUP(D55,'Raw data'!$F$3:$BH$104,D$2,FALSE)),"",HLOOKUP(D55,'Raw data'!$F$3:$BH$104,D$2,FALSE))</f>
        <v>50</v>
      </c>
      <c r="F55" s="12">
        <f t="shared" si="1"/>
        <v>30</v>
      </c>
      <c r="G55" s="12">
        <f t="shared" si="2"/>
        <v>62.5</v>
      </c>
      <c r="H55" s="12">
        <f t="shared" si="14"/>
        <v>47.4375</v>
      </c>
      <c r="I55" s="12"/>
      <c r="J55" s="84" t="s">
        <v>191</v>
      </c>
      <c r="K55" s="28">
        <f>IF(ISERROR(HLOOKUP(J55,'Raw data'!$F$3:$BH$104,J$2,FALSE)),"",HLOOKUP(J55,'Raw data'!$F$3:$BH$104,J$2,FALSE))</f>
        <v>13.993</v>
      </c>
      <c r="L55" s="28">
        <v>0.97109999999999996</v>
      </c>
      <c r="M55" s="12">
        <f t="shared" si="4"/>
        <v>13.5886023</v>
      </c>
      <c r="N55" s="28">
        <v>9.9499999999999993</v>
      </c>
      <c r="O55" s="12">
        <f t="shared" si="5"/>
        <v>1.3656886733668343</v>
      </c>
      <c r="P55" s="12">
        <f t="shared" si="6"/>
        <v>0.42489150773353035</v>
      </c>
      <c r="Q55" s="12">
        <f t="shared" si="7"/>
        <v>98.431848333624615</v>
      </c>
      <c r="R55" s="12">
        <f t="shared" si="8"/>
        <v>74.709772885221085</v>
      </c>
      <c r="S55" s="12"/>
      <c r="T55" s="84" t="s">
        <v>191</v>
      </c>
      <c r="U55" s="28">
        <f>IF(ISERROR(HLOOKUP(T55,'Raw data'!$F$3:$BH$104,T$2,FALSE)),"",HLOOKUP(T55,'Raw data'!$F$3:$BH$104,T$2,FALSE))</f>
        <v>40839</v>
      </c>
      <c r="V55" s="37">
        <v>2615060</v>
      </c>
      <c r="W55" s="12">
        <f t="shared" si="9"/>
        <v>156.16850091393695</v>
      </c>
      <c r="X55" s="12">
        <f t="shared" si="10"/>
        <v>270.86732450231767</v>
      </c>
      <c r="Y55" s="12">
        <f t="shared" si="11"/>
        <v>36.548174042296381</v>
      </c>
      <c r="Z55" s="12">
        <f t="shared" si="12"/>
        <v>27.740064098102952</v>
      </c>
    </row>
    <row r="56" spans="1:26" ht="15.75" customHeight="1" x14ac:dyDescent="0.2">
      <c r="A56" s="81" t="s">
        <v>193</v>
      </c>
      <c r="B56" s="59">
        <f t="shared" si="0"/>
        <v>38.006460288738793</v>
      </c>
      <c r="C56" s="12"/>
      <c r="D56" s="84" t="s">
        <v>193</v>
      </c>
      <c r="E56" s="28">
        <f>IF(ISERROR(HLOOKUP(D56,'Raw data'!$F$3:$BH$104,D$2,FALSE)),"",HLOOKUP(D56,'Raw data'!$F$3:$BH$104,D$2,FALSE))</f>
        <v>5</v>
      </c>
      <c r="F56" s="12">
        <f t="shared" si="1"/>
        <v>75</v>
      </c>
      <c r="G56" s="12">
        <f t="shared" si="2"/>
        <v>6.25</v>
      </c>
      <c r="H56" s="12">
        <f t="shared" si="14"/>
        <v>4.7437500000000004</v>
      </c>
      <c r="I56" s="12"/>
      <c r="J56" s="84" t="s">
        <v>193</v>
      </c>
      <c r="K56" s="28" t="str">
        <f>IF(ISERROR(HLOOKUP(J56,'Raw data'!$F$3:$BH$104,J$2,FALSE)),"",HLOOKUP(J56,'Raw data'!$F$3:$BH$104,J$2,FALSE))</f>
        <v>13.06</v>
      </c>
      <c r="L56" s="28">
        <v>0.97109999999999996</v>
      </c>
      <c r="M56" s="12">
        <f t="shared" si="4"/>
        <v>12.682566</v>
      </c>
      <c r="N56" s="28">
        <v>9.9499999999999993</v>
      </c>
      <c r="O56" s="12">
        <f t="shared" si="5"/>
        <v>1.2746297487437186</v>
      </c>
      <c r="P56" s="12">
        <f t="shared" si="6"/>
        <v>0.33383258311041464</v>
      </c>
      <c r="Q56" s="12">
        <f t="shared" si="7"/>
        <v>98.767920488014767</v>
      </c>
      <c r="R56" s="12">
        <f t="shared" si="8"/>
        <v>74.964851650403205</v>
      </c>
      <c r="S56" s="12"/>
      <c r="T56" s="84" t="s">
        <v>193</v>
      </c>
      <c r="U56" s="28">
        <f>IF(ISERROR(HLOOKUP(T56,'Raw data'!$F$3:$BH$104,T$2,FALSE)),"",HLOOKUP(T56,'Raw data'!$F$3:$BH$104,T$2,FALSE))</f>
        <v>44676</v>
      </c>
      <c r="V56" s="134">
        <v>2313328</v>
      </c>
      <c r="W56" s="12">
        <f t="shared" si="9"/>
        <v>193.12436455184908</v>
      </c>
      <c r="X56" s="12">
        <f t="shared" si="10"/>
        <v>233.91146086440554</v>
      </c>
      <c r="Y56" s="12">
        <f t="shared" si="11"/>
        <v>45.205242708581238</v>
      </c>
      <c r="Z56" s="12">
        <f t="shared" si="12"/>
        <v>34.310779215813163</v>
      </c>
    </row>
    <row r="57" spans="1:26" ht="15.75" customHeight="1" x14ac:dyDescent="0.2">
      <c r="A57" s="69" t="s">
        <v>194</v>
      </c>
      <c r="B57" s="59">
        <f t="shared" si="0"/>
        <v>43.161283899816205</v>
      </c>
      <c r="C57" s="12"/>
      <c r="D57" s="62" t="s">
        <v>194</v>
      </c>
      <c r="E57" s="28">
        <f>IF(ISERROR(HLOOKUP(D57,'Raw data'!$F$3:$BH$104,D$2,FALSE)),"",HLOOKUP(D57,'Raw data'!$F$3:$BH$104,D$2,FALSE))</f>
        <v>30</v>
      </c>
      <c r="F57" s="12">
        <f t="shared" si="1"/>
        <v>50</v>
      </c>
      <c r="G57" s="12">
        <f t="shared" si="2"/>
        <v>37.5</v>
      </c>
      <c r="H57" s="12">
        <f t="shared" si="14"/>
        <v>28.462499999999999</v>
      </c>
      <c r="I57" s="12"/>
      <c r="J57" s="62" t="s">
        <v>194</v>
      </c>
      <c r="K57" s="28">
        <f>IF(ISERROR(HLOOKUP(J57,'Raw data'!$F$3:$BH$104,J$2,FALSE)),"",HLOOKUP(J57,'Raw data'!$F$3:$BH$104,J$2,FALSE))</f>
        <v>24.8</v>
      </c>
      <c r="L57" s="28">
        <v>0.31690000000000002</v>
      </c>
      <c r="M57" s="12">
        <f t="shared" si="4"/>
        <v>7.8591200000000008</v>
      </c>
      <c r="N57" s="28">
        <v>2.66</v>
      </c>
      <c r="O57" s="12">
        <f t="shared" si="5"/>
        <v>2.9545563909774439</v>
      </c>
      <c r="P57" s="12">
        <f t="shared" si="6"/>
        <v>2.0137592253441401</v>
      </c>
      <c r="Q57" s="12">
        <f t="shared" si="7"/>
        <v>92.567797126030854</v>
      </c>
      <c r="R57" s="12">
        <f t="shared" si="8"/>
        <v>70.258958018657424</v>
      </c>
      <c r="S57" s="12"/>
      <c r="T57" s="62" t="s">
        <v>194</v>
      </c>
      <c r="U57" s="28">
        <f>IF(ISERROR(HLOOKUP(T57,'Raw data'!$F$3:$BH$104,T$2,FALSE)),"",HLOOKUP(T57,'Raw data'!$F$3:$BH$104,T$2,FALSE))</f>
        <v>29861</v>
      </c>
      <c r="V57" s="37">
        <v>1724404</v>
      </c>
      <c r="W57" s="12">
        <f t="shared" si="9"/>
        <v>173.16707685669948</v>
      </c>
      <c r="X57" s="12">
        <f t="shared" si="10"/>
        <v>253.86874855955514</v>
      </c>
      <c r="Y57" s="12">
        <f t="shared" si="11"/>
        <v>40.53016295229407</v>
      </c>
      <c r="Z57" s="12">
        <f t="shared" si="12"/>
        <v>30.762393680791199</v>
      </c>
    </row>
    <row r="58" spans="1:26" ht="15.75" customHeight="1" x14ac:dyDescent="0.2">
      <c r="A58" s="81" t="s">
        <v>195</v>
      </c>
      <c r="B58" s="59">
        <f t="shared" si="0"/>
        <v>53.593850820895803</v>
      </c>
      <c r="C58" s="12"/>
      <c r="D58" s="84" t="s">
        <v>195</v>
      </c>
      <c r="E58" s="28">
        <f>IF(ISERROR(HLOOKUP(D58,'Raw data'!$F$3:$BH$104,D$2,FALSE)),"",HLOOKUP(D58,'Raw data'!$F$3:$BH$104,D$2,FALSE))</f>
        <v>12</v>
      </c>
      <c r="F58" s="12">
        <f t="shared" si="1"/>
        <v>68</v>
      </c>
      <c r="G58" s="12">
        <f t="shared" si="2"/>
        <v>15</v>
      </c>
      <c r="H58" s="12">
        <f t="shared" si="14"/>
        <v>11.385</v>
      </c>
      <c r="I58" s="12"/>
      <c r="J58" s="84" t="s">
        <v>195</v>
      </c>
      <c r="K58" s="28">
        <f>IF(ISERROR(HLOOKUP(J58,'Raw data'!$F$3:$BH$104,J$2,FALSE)),"",HLOOKUP(J58,'Raw data'!$F$3:$BH$104,J$2,FALSE))</f>
        <v>12.32</v>
      </c>
      <c r="L58" s="28">
        <v>1</v>
      </c>
      <c r="M58" s="12">
        <f t="shared" si="4"/>
        <v>12.32</v>
      </c>
      <c r="N58" s="28">
        <v>8.25</v>
      </c>
      <c r="O58" s="12">
        <f t="shared" si="5"/>
        <v>1.4933333333333334</v>
      </c>
      <c r="P58" s="12">
        <f t="shared" si="6"/>
        <v>0.55253616770002945</v>
      </c>
      <c r="Q58" s="12">
        <f t="shared" si="7"/>
        <v>97.96074881154162</v>
      </c>
      <c r="R58" s="12">
        <f t="shared" si="8"/>
        <v>74.352208347960087</v>
      </c>
      <c r="S58" s="12"/>
      <c r="T58" s="84" t="s">
        <v>195</v>
      </c>
      <c r="U58" s="28">
        <f>IF(ISERROR(HLOOKUP(T58,'Raw data'!$F$3:$BH$104,T$2,FALSE)),"",HLOOKUP(T58,'Raw data'!$F$3:$BH$104,T$2,FALSE))</f>
        <v>27820</v>
      </c>
      <c r="V58" s="37">
        <v>658893</v>
      </c>
      <c r="W58" s="12">
        <f t="shared" si="9"/>
        <v>422.22333520010079</v>
      </c>
      <c r="X58" s="12">
        <f t="shared" si="10"/>
        <v>4.812490216153833</v>
      </c>
      <c r="Y58" s="12">
        <f t="shared" si="11"/>
        <v>98.872653642591985</v>
      </c>
      <c r="Z58" s="12">
        <f t="shared" si="12"/>
        <v>75.044344114727323</v>
      </c>
    </row>
    <row r="59" spans="1:26" ht="15.75" customHeight="1" x14ac:dyDescent="0.2">
      <c r="A59" s="103"/>
      <c r="B59" s="104"/>
      <c r="C59" s="12"/>
      <c r="D59" s="12"/>
      <c r="E59" s="12"/>
      <c r="F59" s="12"/>
      <c r="G59" s="12"/>
      <c r="H59" s="12"/>
      <c r="I59" s="12"/>
      <c r="J59" s="12"/>
      <c r="K59" s="12"/>
      <c r="L59" s="12"/>
      <c r="M59" s="12"/>
      <c r="N59" s="12"/>
      <c r="O59" s="12"/>
      <c r="P59" s="12"/>
      <c r="Q59" s="12"/>
      <c r="R59" s="12"/>
      <c r="S59" s="12"/>
      <c r="T59" s="12"/>
      <c r="U59" s="12"/>
      <c r="V59" s="61"/>
      <c r="W59" s="12"/>
      <c r="X59" s="12"/>
      <c r="Y59" s="12"/>
      <c r="Z59" s="12"/>
    </row>
    <row r="60" spans="1:26" ht="15.75" customHeight="1" x14ac:dyDescent="0.2">
      <c r="A60" s="103"/>
      <c r="B60" s="104"/>
      <c r="C60" s="12"/>
      <c r="D60" s="28" t="s">
        <v>249</v>
      </c>
      <c r="E60" s="12">
        <f>MAX(E4:E58)</f>
        <v>80</v>
      </c>
      <c r="F60" s="12"/>
      <c r="G60" s="12"/>
      <c r="H60" s="12"/>
      <c r="I60" s="12"/>
      <c r="J60" s="28" t="s">
        <v>249</v>
      </c>
      <c r="K60" s="12">
        <f>MAX(O4:O58)</f>
        <v>28.035849056603773</v>
      </c>
      <c r="L60" s="12"/>
      <c r="M60" s="12"/>
      <c r="N60" s="12"/>
      <c r="O60" s="12"/>
      <c r="P60" s="12"/>
      <c r="Q60" s="12"/>
      <c r="R60" s="12"/>
      <c r="S60" s="12"/>
      <c r="T60" s="28" t="s">
        <v>249</v>
      </c>
      <c r="U60" s="12">
        <f>MAX(W4:W58)</f>
        <v>427.03582541625462</v>
      </c>
      <c r="V60" s="61"/>
      <c r="W60" s="12"/>
      <c r="X60" s="12"/>
      <c r="Y60" s="12"/>
      <c r="Z60" s="12"/>
    </row>
    <row r="61" spans="1:26" ht="15.75" customHeight="1" x14ac:dyDescent="0.2">
      <c r="A61" s="105"/>
      <c r="B61" s="87" t="s">
        <v>69</v>
      </c>
      <c r="C61" s="12"/>
      <c r="D61" s="28" t="s">
        <v>250</v>
      </c>
      <c r="E61" s="12">
        <f>MIN(E4:E58)</f>
        <v>0</v>
      </c>
      <c r="F61" s="12"/>
      <c r="G61" s="12"/>
      <c r="H61" s="12"/>
      <c r="I61" s="12"/>
      <c r="J61" s="28" t="s">
        <v>250</v>
      </c>
      <c r="K61" s="12">
        <f>MIN(O4:O58)</f>
        <v>0.94079716563330396</v>
      </c>
      <c r="L61" s="12"/>
      <c r="M61" s="12"/>
      <c r="N61" s="12"/>
      <c r="O61" s="12"/>
      <c r="P61" s="12"/>
      <c r="Q61" s="12"/>
      <c r="R61" s="12"/>
      <c r="S61" s="12"/>
      <c r="T61" s="28" t="s">
        <v>250</v>
      </c>
      <c r="U61" s="12">
        <f>MIN(W4:W58)</f>
        <v>0.1492537313432836</v>
      </c>
      <c r="V61" s="61"/>
      <c r="W61" s="12"/>
      <c r="X61" s="12"/>
      <c r="Y61" s="12"/>
      <c r="Z61" s="12"/>
    </row>
    <row r="62" spans="1:26" ht="15.75" customHeight="1" x14ac:dyDescent="0.2">
      <c r="A62" s="106"/>
      <c r="B62" s="87" t="s">
        <v>234</v>
      </c>
      <c r="C62" s="12"/>
      <c r="D62" s="28" t="s">
        <v>55</v>
      </c>
      <c r="E62" s="12">
        <f>E60-E61</f>
        <v>80</v>
      </c>
      <c r="F62" s="12"/>
      <c r="G62" s="12"/>
      <c r="H62" s="12"/>
      <c r="I62" s="12"/>
      <c r="J62" s="28" t="s">
        <v>55</v>
      </c>
      <c r="K62" s="12">
        <f>K60-K61</f>
        <v>27.095051890970471</v>
      </c>
      <c r="L62" s="12"/>
      <c r="M62" s="12"/>
      <c r="N62" s="12"/>
      <c r="O62" s="12"/>
      <c r="P62" s="12"/>
      <c r="Q62" s="12"/>
      <c r="R62" s="12"/>
      <c r="S62" s="12"/>
      <c r="T62" s="28" t="s">
        <v>55</v>
      </c>
      <c r="U62" s="12">
        <f>U60-U61</f>
        <v>426.88657168491136</v>
      </c>
      <c r="V62" s="61"/>
      <c r="W62" s="12"/>
      <c r="X62" s="12"/>
      <c r="Y62" s="12"/>
      <c r="Z62" s="12"/>
    </row>
    <row r="63" spans="1:26" ht="15.75" customHeight="1" x14ac:dyDescent="0.2">
      <c r="A63" s="107"/>
      <c r="B63" s="87" t="s">
        <v>75</v>
      </c>
      <c r="C63" s="12"/>
      <c r="D63" s="28" t="s">
        <v>251</v>
      </c>
      <c r="E63" s="12">
        <f>COUNTA(D4:D58)</f>
        <v>55</v>
      </c>
      <c r="F63" s="12"/>
      <c r="G63" s="12"/>
      <c r="H63" s="12"/>
      <c r="I63" s="12"/>
      <c r="J63" s="28" t="s">
        <v>251</v>
      </c>
      <c r="K63" s="12">
        <f>COUNTA(J4:J58)</f>
        <v>55</v>
      </c>
      <c r="L63" s="12"/>
      <c r="M63" s="12"/>
      <c r="N63" s="12"/>
      <c r="O63" s="12"/>
      <c r="P63" s="12"/>
      <c r="Q63" s="12"/>
      <c r="R63" s="12"/>
      <c r="S63" s="12"/>
      <c r="T63" s="28" t="s">
        <v>251</v>
      </c>
      <c r="U63" s="12">
        <f>COUNTA(T4:T58)</f>
        <v>55</v>
      </c>
      <c r="V63" s="61"/>
      <c r="W63" s="12"/>
      <c r="X63" s="12"/>
      <c r="Y63" s="12"/>
      <c r="Z63" s="12"/>
    </row>
    <row r="64" spans="1:26" ht="15.75" customHeight="1" x14ac:dyDescent="0.2">
      <c r="A64" s="108"/>
      <c r="B64" s="87" t="s">
        <v>67</v>
      </c>
      <c r="C64" s="12"/>
      <c r="D64" s="28" t="s">
        <v>252</v>
      </c>
      <c r="E64" s="12">
        <f>100/E62</f>
        <v>1.25</v>
      </c>
      <c r="F64" s="12"/>
      <c r="G64" s="12"/>
      <c r="H64" s="12"/>
      <c r="I64" s="12"/>
      <c r="J64" s="28" t="s">
        <v>252</v>
      </c>
      <c r="K64" s="12">
        <f>100/K62</f>
        <v>3.6907107763585936</v>
      </c>
      <c r="L64" s="12"/>
      <c r="M64" s="12"/>
      <c r="N64" s="12"/>
      <c r="O64" s="12"/>
      <c r="P64" s="12"/>
      <c r="Q64" s="12"/>
      <c r="R64" s="12"/>
      <c r="S64" s="12"/>
      <c r="T64" s="28" t="s">
        <v>252</v>
      </c>
      <c r="U64" s="12">
        <f>100/U62</f>
        <v>0.23425426479287537</v>
      </c>
      <c r="V64" s="61"/>
      <c r="W64" s="12"/>
      <c r="X64" s="12"/>
      <c r="Y64" s="12"/>
      <c r="Z64" s="12"/>
    </row>
    <row r="65" spans="1:26" ht="15.75" customHeight="1" x14ac:dyDescent="0.2">
      <c r="A65" s="109"/>
      <c r="B65" s="87" t="s">
        <v>233</v>
      </c>
      <c r="C65" s="12"/>
      <c r="D65" s="12"/>
      <c r="E65" s="12"/>
      <c r="F65" s="12"/>
      <c r="G65" s="12"/>
      <c r="H65" s="12"/>
      <c r="I65" s="12"/>
      <c r="J65" s="12"/>
      <c r="K65" s="12"/>
      <c r="L65" s="12"/>
      <c r="M65" s="12"/>
      <c r="N65" s="12"/>
      <c r="O65" s="12"/>
      <c r="P65" s="12"/>
      <c r="Q65" s="12"/>
      <c r="R65" s="12"/>
      <c r="S65" s="12"/>
      <c r="T65" s="12"/>
      <c r="U65" s="12"/>
      <c r="V65" s="61"/>
      <c r="W65" s="12"/>
      <c r="X65" s="12"/>
      <c r="Y65" s="12"/>
      <c r="Z65" s="12"/>
    </row>
    <row r="66" spans="1:26" ht="15.75" customHeight="1" x14ac:dyDescent="0.2">
      <c r="A66" s="110"/>
      <c r="B66" s="87" t="s">
        <v>248</v>
      </c>
      <c r="C66" s="12"/>
      <c r="D66" s="12"/>
      <c r="E66" s="12"/>
      <c r="F66" s="12"/>
      <c r="G66" s="12"/>
      <c r="H66" s="12"/>
      <c r="I66" s="12"/>
      <c r="J66" s="12"/>
      <c r="K66" s="12"/>
      <c r="L66" s="12"/>
      <c r="M66" s="12"/>
      <c r="N66" s="12"/>
      <c r="O66" s="12"/>
      <c r="P66" s="12"/>
      <c r="Q66" s="12"/>
      <c r="R66" s="12"/>
      <c r="S66" s="12"/>
      <c r="T66" s="12"/>
      <c r="U66" s="12"/>
      <c r="V66" s="61"/>
      <c r="W66" s="12"/>
      <c r="X66" s="12"/>
      <c r="Y66" s="12"/>
      <c r="Z66" s="12"/>
    </row>
    <row r="67" spans="1:26" ht="15.75" customHeight="1" x14ac:dyDescent="0.2">
      <c r="A67" s="12"/>
      <c r="B67" s="12"/>
      <c r="C67" s="12"/>
      <c r="D67" s="12"/>
      <c r="E67" s="12"/>
      <c r="F67" s="12"/>
      <c r="G67" s="12"/>
      <c r="H67" s="12"/>
      <c r="I67" s="12"/>
      <c r="J67" s="12"/>
      <c r="K67" s="12"/>
      <c r="L67" s="12"/>
      <c r="M67" s="12"/>
      <c r="N67" s="12"/>
      <c r="O67" s="12"/>
      <c r="P67" s="12"/>
      <c r="Q67" s="12"/>
      <c r="R67" s="12"/>
      <c r="S67" s="12"/>
      <c r="T67" s="12"/>
      <c r="U67" s="12"/>
      <c r="V67" s="61"/>
      <c r="W67" s="12"/>
      <c r="X67" s="12"/>
      <c r="Y67" s="12"/>
      <c r="Z67" s="12"/>
    </row>
    <row r="68" spans="1:26" ht="15.75" customHeight="1" x14ac:dyDescent="0.2">
      <c r="A68" s="12"/>
      <c r="B68" s="12"/>
      <c r="C68" s="12"/>
      <c r="D68" s="12"/>
      <c r="E68" s="12"/>
      <c r="F68" s="12"/>
      <c r="G68" s="12"/>
      <c r="H68" s="12"/>
      <c r="I68" s="12"/>
      <c r="J68" s="12"/>
      <c r="K68" s="12"/>
      <c r="L68" s="12"/>
      <c r="M68" s="12"/>
      <c r="N68" s="12"/>
      <c r="O68" s="12"/>
      <c r="P68" s="12"/>
      <c r="Q68" s="12"/>
      <c r="R68" s="12"/>
      <c r="S68" s="12"/>
      <c r="T68" s="12"/>
      <c r="U68" s="12"/>
      <c r="V68" s="61"/>
      <c r="W68" s="12"/>
      <c r="X68" s="12"/>
      <c r="Y68" s="12"/>
      <c r="Z68" s="12"/>
    </row>
    <row r="69" spans="1:26" ht="15.75" customHeight="1" x14ac:dyDescent="0.2">
      <c r="A69" s="81" t="s">
        <v>175</v>
      </c>
      <c r="B69" s="59">
        <v>62.509849905495464</v>
      </c>
      <c r="C69" s="12"/>
      <c r="D69" s="62" t="s">
        <v>164</v>
      </c>
      <c r="E69" s="28">
        <v>80</v>
      </c>
      <c r="F69" s="12">
        <v>0</v>
      </c>
      <c r="G69" s="12">
        <v>100</v>
      </c>
      <c r="H69" s="12">
        <v>75.900000000000006</v>
      </c>
      <c r="I69" s="12"/>
      <c r="J69" s="62" t="s">
        <v>144</v>
      </c>
      <c r="K69" s="28">
        <v>8</v>
      </c>
      <c r="L69" s="28">
        <v>1.3277000000000001</v>
      </c>
      <c r="M69" s="12">
        <v>10.621600000000001</v>
      </c>
      <c r="N69" s="28">
        <v>11.29</v>
      </c>
      <c r="O69" s="12">
        <v>0.94079716563330396</v>
      </c>
      <c r="P69" s="12">
        <v>0</v>
      </c>
      <c r="Q69" s="12">
        <v>100</v>
      </c>
      <c r="R69" s="12">
        <v>75.900000000000006</v>
      </c>
      <c r="S69" s="12"/>
      <c r="T69" s="84" t="s">
        <v>154</v>
      </c>
      <c r="U69" s="28">
        <v>29410</v>
      </c>
      <c r="V69" s="37">
        <v>688701</v>
      </c>
      <c r="W69" s="12">
        <v>427.03582541625462</v>
      </c>
      <c r="X69" s="12">
        <v>0</v>
      </c>
      <c r="Y69" s="12">
        <v>100</v>
      </c>
      <c r="Z69" s="12">
        <v>75.900000000000006</v>
      </c>
    </row>
    <row r="70" spans="1:26" ht="15.75" customHeight="1" x14ac:dyDescent="0.2">
      <c r="A70" s="81" t="s">
        <v>181</v>
      </c>
      <c r="B70" s="59">
        <v>61.366872824537374</v>
      </c>
      <c r="C70" s="12"/>
      <c r="D70" s="84" t="s">
        <v>175</v>
      </c>
      <c r="E70" s="28">
        <v>74</v>
      </c>
      <c r="F70" s="12">
        <v>6</v>
      </c>
      <c r="G70" s="12">
        <v>92.405063291139243</v>
      </c>
      <c r="H70" s="12">
        <v>70.135443037974682</v>
      </c>
      <c r="I70" s="12"/>
      <c r="J70" s="62" t="s">
        <v>177</v>
      </c>
      <c r="K70" s="28">
        <v>9.89</v>
      </c>
      <c r="L70" s="28">
        <v>1.3277000000000001</v>
      </c>
      <c r="M70" s="12">
        <v>13.130953000000002</v>
      </c>
      <c r="N70" s="28">
        <v>12.52</v>
      </c>
      <c r="O70" s="12">
        <v>1.0487981629392973</v>
      </c>
      <c r="P70" s="12">
        <v>0.10800099730599333</v>
      </c>
      <c r="Q70" s="12">
        <v>99.601399555385299</v>
      </c>
      <c r="R70" s="12">
        <v>75.597462262537448</v>
      </c>
      <c r="S70" s="12"/>
      <c r="T70" s="84" t="s">
        <v>195</v>
      </c>
      <c r="U70" s="28">
        <v>27820</v>
      </c>
      <c r="V70" s="37">
        <v>658893</v>
      </c>
      <c r="W70" s="12">
        <v>422.22333520010079</v>
      </c>
      <c r="X70" s="12">
        <v>4.812490216153833</v>
      </c>
      <c r="Y70" s="12">
        <v>98.872653642591985</v>
      </c>
      <c r="Z70" s="12">
        <v>75.044344114727323</v>
      </c>
    </row>
    <row r="71" spans="1:26" ht="15.75" customHeight="1" x14ac:dyDescent="0.2">
      <c r="A71" s="69" t="s">
        <v>164</v>
      </c>
      <c r="B71" s="59">
        <v>58.307998939241621</v>
      </c>
      <c r="C71" s="12"/>
      <c r="D71" s="62" t="s">
        <v>144</v>
      </c>
      <c r="E71" s="28">
        <v>65</v>
      </c>
      <c r="F71" s="12">
        <v>15</v>
      </c>
      <c r="G71" s="12">
        <v>81.012658227848107</v>
      </c>
      <c r="H71" s="12">
        <v>61.488607594936717</v>
      </c>
      <c r="I71" s="12"/>
      <c r="J71" s="102" t="s">
        <v>243</v>
      </c>
      <c r="K71" s="28">
        <v>18.8</v>
      </c>
      <c r="L71" s="28">
        <v>0.96499999999999997</v>
      </c>
      <c r="M71" s="12">
        <v>18.141999999999999</v>
      </c>
      <c r="N71" s="28">
        <v>16.28</v>
      </c>
      <c r="O71" s="12">
        <v>1.1143734643734642</v>
      </c>
      <c r="P71" s="12">
        <v>0.17357629874016023</v>
      </c>
      <c r="Q71" s="12">
        <v>99.359380083719259</v>
      </c>
      <c r="R71" s="12">
        <v>75.413769483542922</v>
      </c>
      <c r="S71" s="12"/>
      <c r="T71" s="84" t="s">
        <v>181</v>
      </c>
      <c r="U71" s="28">
        <v>45788</v>
      </c>
      <c r="V71" s="37">
        <v>1258722</v>
      </c>
      <c r="W71" s="12">
        <v>363.76578783877613</v>
      </c>
      <c r="X71" s="12">
        <v>63.27003757747849</v>
      </c>
      <c r="Y71" s="12">
        <v>85.178723863870175</v>
      </c>
      <c r="Z71" s="12">
        <v>64.650651412677462</v>
      </c>
    </row>
    <row r="72" spans="1:26" ht="15.75" customHeight="1" x14ac:dyDescent="0.2">
      <c r="A72" s="81" t="s">
        <v>154</v>
      </c>
      <c r="B72" s="59">
        <v>56.143149055980984</v>
      </c>
      <c r="C72" s="12"/>
      <c r="D72" s="64" t="s">
        <v>184</v>
      </c>
      <c r="E72" s="28">
        <v>53</v>
      </c>
      <c r="F72" s="12">
        <v>27</v>
      </c>
      <c r="G72" s="12">
        <v>65.822784810126578</v>
      </c>
      <c r="H72" s="12">
        <v>49.959493670886076</v>
      </c>
      <c r="I72" s="12"/>
      <c r="J72" s="84" t="s">
        <v>170</v>
      </c>
      <c r="K72" s="28">
        <v>12.05</v>
      </c>
      <c r="L72" s="28">
        <v>0.97109999999999996</v>
      </c>
      <c r="M72" s="12">
        <v>11.701755</v>
      </c>
      <c r="N72" s="28">
        <v>10.050000000000001</v>
      </c>
      <c r="O72" s="12">
        <v>1.1643537313432835</v>
      </c>
      <c r="P72" s="12">
        <v>0.2235565657099795</v>
      </c>
      <c r="Q72" s="12">
        <v>99.174917373808455</v>
      </c>
      <c r="R72" s="12">
        <v>75.273762286720611</v>
      </c>
      <c r="S72" s="12"/>
      <c r="T72" s="84" t="s">
        <v>151</v>
      </c>
      <c r="U72" s="28">
        <v>87615</v>
      </c>
      <c r="V72" s="37">
        <v>2718782</v>
      </c>
      <c r="W72" s="12">
        <v>322.25827594856815</v>
      </c>
      <c r="X72" s="12">
        <v>104.77754946768647</v>
      </c>
      <c r="Y72" s="12">
        <v>75.455412182647976</v>
      </c>
      <c r="Z72" s="12">
        <v>57.270657846629817</v>
      </c>
    </row>
    <row r="73" spans="1:26" ht="15.75" customHeight="1" x14ac:dyDescent="0.2">
      <c r="A73" s="69" t="s">
        <v>144</v>
      </c>
      <c r="B73" s="59">
        <v>54.96612963959145</v>
      </c>
      <c r="C73" s="12"/>
      <c r="D73" s="84" t="s">
        <v>165</v>
      </c>
      <c r="E73" s="28">
        <v>51</v>
      </c>
      <c r="F73" s="12">
        <v>29</v>
      </c>
      <c r="G73" s="12">
        <v>63.291139240506325</v>
      </c>
      <c r="H73" s="12">
        <v>48.037974683544299</v>
      </c>
      <c r="I73" s="12"/>
      <c r="J73" s="84" t="s">
        <v>181</v>
      </c>
      <c r="K73" s="28">
        <v>12.94</v>
      </c>
      <c r="L73" s="28">
        <v>1</v>
      </c>
      <c r="M73" s="12">
        <v>12.94</v>
      </c>
      <c r="N73" s="28">
        <v>11.05</v>
      </c>
      <c r="O73" s="12">
        <v>1.1710407239819003</v>
      </c>
      <c r="P73" s="12">
        <v>0.23024355834859633</v>
      </c>
      <c r="Q73" s="12">
        <v>99.15023761801568</v>
      </c>
      <c r="R73" s="12">
        <v>75.255030352073902</v>
      </c>
      <c r="S73" s="12"/>
      <c r="T73" s="84" t="s">
        <v>152</v>
      </c>
      <c r="U73" s="28">
        <v>35126</v>
      </c>
      <c r="V73" s="37">
        <v>1258000</v>
      </c>
      <c r="W73" s="12">
        <v>279.22098569157396</v>
      </c>
      <c r="X73" s="12">
        <v>147.81483972468067</v>
      </c>
      <c r="Y73" s="12">
        <v>65.37374339481822</v>
      </c>
      <c r="Z73" s="12">
        <v>49.618671236667026</v>
      </c>
    </row>
    <row r="74" spans="1:26" ht="15.75" customHeight="1" x14ac:dyDescent="0.2">
      <c r="A74" s="81" t="s">
        <v>195</v>
      </c>
      <c r="B74" s="59">
        <v>53.321635631022389</v>
      </c>
      <c r="C74" s="12"/>
      <c r="D74" s="84" t="s">
        <v>191</v>
      </c>
      <c r="E74" s="28">
        <v>50</v>
      </c>
      <c r="F74" s="12">
        <v>30</v>
      </c>
      <c r="G74" s="12">
        <v>62.025316455696199</v>
      </c>
      <c r="H74" s="12">
        <v>47.077215189873414</v>
      </c>
      <c r="I74" s="12"/>
      <c r="J74" s="84" t="s">
        <v>154</v>
      </c>
      <c r="K74" s="28">
        <v>9.6</v>
      </c>
      <c r="L74" s="28">
        <v>1</v>
      </c>
      <c r="M74" s="12">
        <v>9.6</v>
      </c>
      <c r="N74" s="28">
        <v>8.15</v>
      </c>
      <c r="O74" s="12">
        <v>1.1779141104294477</v>
      </c>
      <c r="P74" s="12">
        <v>0.23711694479614376</v>
      </c>
      <c r="Q74" s="12">
        <v>99.12486993658365</v>
      </c>
      <c r="R74" s="12">
        <v>75.23577628186699</v>
      </c>
      <c r="S74" s="12"/>
      <c r="T74" s="84" t="s">
        <v>175</v>
      </c>
      <c r="U74" s="28">
        <v>204680</v>
      </c>
      <c r="V74" s="37">
        <v>8405837</v>
      </c>
      <c r="W74" s="12">
        <v>243.49746491634326</v>
      </c>
      <c r="X74" s="12">
        <v>183.53836049991136</v>
      </c>
      <c r="Y74" s="12">
        <v>57.005356299803545</v>
      </c>
      <c r="Z74" s="12">
        <v>43.26706543155089</v>
      </c>
    </row>
    <row r="75" spans="1:26" ht="15.75" customHeight="1" x14ac:dyDescent="0.2">
      <c r="A75" s="81" t="s">
        <v>151</v>
      </c>
      <c r="B75" s="59">
        <v>52.58337416299586</v>
      </c>
      <c r="C75" s="12"/>
      <c r="D75" s="84" t="s">
        <v>181</v>
      </c>
      <c r="E75" s="28">
        <v>47</v>
      </c>
      <c r="F75" s="12">
        <v>33</v>
      </c>
      <c r="G75" s="12">
        <v>58.22784810126582</v>
      </c>
      <c r="H75" s="12">
        <v>44.194936708860759</v>
      </c>
      <c r="I75" s="12"/>
      <c r="J75" s="84" t="s">
        <v>193</v>
      </c>
      <c r="K75" s="28" t="s">
        <v>272</v>
      </c>
      <c r="L75" s="28">
        <v>0.97109999999999996</v>
      </c>
      <c r="M75" s="12">
        <v>12.682566</v>
      </c>
      <c r="N75" s="28">
        <v>9.9499999999999993</v>
      </c>
      <c r="O75" s="12">
        <v>1.2746297487437186</v>
      </c>
      <c r="P75" s="12">
        <v>0.33383258311041464</v>
      </c>
      <c r="Q75" s="12">
        <v>98.767920488014767</v>
      </c>
      <c r="R75" s="12">
        <v>74.964851650403205</v>
      </c>
      <c r="S75" s="12"/>
      <c r="T75" s="84" t="s">
        <v>165</v>
      </c>
      <c r="U75" s="28">
        <v>75585</v>
      </c>
      <c r="V75" s="37">
        <v>3884307</v>
      </c>
      <c r="W75" s="12">
        <v>194.59069532866479</v>
      </c>
      <c r="X75" s="12">
        <v>232.44513008758983</v>
      </c>
      <c r="Y75" s="12">
        <v>45.548736946647374</v>
      </c>
      <c r="Z75" s="12">
        <v>34.571491342505354</v>
      </c>
    </row>
    <row r="76" spans="1:26" ht="15.75" customHeight="1" x14ac:dyDescent="0.2">
      <c r="A76" s="81" t="s">
        <v>165</v>
      </c>
      <c r="B76" s="59">
        <v>52.358945617533799</v>
      </c>
      <c r="C76" s="12"/>
      <c r="D76" s="102" t="s">
        <v>243</v>
      </c>
      <c r="E76" s="28">
        <v>39</v>
      </c>
      <c r="F76" s="12">
        <v>41</v>
      </c>
      <c r="G76" s="12">
        <v>48.101265822784804</v>
      </c>
      <c r="H76" s="12">
        <v>36.508860759493665</v>
      </c>
      <c r="I76" s="12"/>
      <c r="J76" s="65" t="s">
        <v>188</v>
      </c>
      <c r="K76" s="28">
        <v>3</v>
      </c>
      <c r="L76" s="28">
        <v>1</v>
      </c>
      <c r="M76" s="12">
        <v>3</v>
      </c>
      <c r="N76" s="28">
        <v>2.2400000000000002</v>
      </c>
      <c r="O76" s="12">
        <v>1.3392857142857142</v>
      </c>
      <c r="P76" s="12">
        <v>0.39848854865241023</v>
      </c>
      <c r="Q76" s="12">
        <v>98.529294019233049</v>
      </c>
      <c r="R76" s="12">
        <v>74.783734160597888</v>
      </c>
      <c r="S76" s="12"/>
      <c r="T76" s="84" t="s">
        <v>193</v>
      </c>
      <c r="U76" s="28">
        <v>44676</v>
      </c>
      <c r="V76" s="134">
        <v>2313328</v>
      </c>
      <c r="W76" s="12">
        <v>193.12436455184908</v>
      </c>
      <c r="X76" s="12">
        <v>233.91146086440554</v>
      </c>
      <c r="Y76" s="12">
        <v>45.205242708581238</v>
      </c>
      <c r="Z76" s="12">
        <v>34.310779215813163</v>
      </c>
    </row>
    <row r="77" spans="1:26" ht="15.75" customHeight="1" x14ac:dyDescent="0.2">
      <c r="A77" s="81" t="s">
        <v>191</v>
      </c>
      <c r="B77" s="59">
        <v>49.842350724399154</v>
      </c>
      <c r="C77" s="12"/>
      <c r="D77" s="62" t="s">
        <v>118</v>
      </c>
      <c r="E77" s="28">
        <v>35</v>
      </c>
      <c r="F77" s="12">
        <v>45</v>
      </c>
      <c r="G77" s="12">
        <v>43.037974683544299</v>
      </c>
      <c r="H77" s="12">
        <v>32.665822784810125</v>
      </c>
      <c r="I77" s="12"/>
      <c r="J77" s="84" t="s">
        <v>191</v>
      </c>
      <c r="K77" s="28">
        <v>13.993</v>
      </c>
      <c r="L77" s="28">
        <v>0.97109999999999996</v>
      </c>
      <c r="M77" s="12">
        <v>13.5886023</v>
      </c>
      <c r="N77" s="28">
        <v>9.9499999999999993</v>
      </c>
      <c r="O77" s="12">
        <v>1.3656886733668343</v>
      </c>
      <c r="P77" s="12">
        <v>0.42489150773353035</v>
      </c>
      <c r="Q77" s="12">
        <v>98.431848333624615</v>
      </c>
      <c r="R77" s="12">
        <v>74.709772885221085</v>
      </c>
      <c r="S77" s="12"/>
      <c r="T77" s="62" t="s">
        <v>180</v>
      </c>
      <c r="U77" s="28">
        <v>50441</v>
      </c>
      <c r="V77" s="37">
        <v>2889305</v>
      </c>
      <c r="W77" s="12">
        <v>174.57831554647225</v>
      </c>
      <c r="X77" s="12">
        <v>252.45750986978237</v>
      </c>
      <c r="Y77" s="12">
        <v>40.860751634014058</v>
      </c>
      <c r="Z77" s="12">
        <v>31.013310490216671</v>
      </c>
    </row>
    <row r="78" spans="1:26" ht="15.75" customHeight="1" x14ac:dyDescent="0.2">
      <c r="A78" s="71" t="s">
        <v>184</v>
      </c>
      <c r="B78" s="59">
        <v>45.965074708902016</v>
      </c>
      <c r="C78" s="12"/>
      <c r="D78" s="62" t="s">
        <v>171</v>
      </c>
      <c r="E78" s="28">
        <v>33</v>
      </c>
      <c r="F78" s="12">
        <v>47</v>
      </c>
      <c r="G78" s="12">
        <v>40.506329113924046</v>
      </c>
      <c r="H78" s="12">
        <v>30.744303797468351</v>
      </c>
      <c r="I78" s="12"/>
      <c r="J78" s="84" t="s">
        <v>169</v>
      </c>
      <c r="K78" s="28">
        <v>11.32</v>
      </c>
      <c r="L78" s="28">
        <v>1</v>
      </c>
      <c r="M78" s="12">
        <v>11.32</v>
      </c>
      <c r="N78" s="28">
        <v>8.0500000000000007</v>
      </c>
      <c r="O78" s="12">
        <v>1.4062111801242234</v>
      </c>
      <c r="P78" s="12">
        <v>0.46541401449091946</v>
      </c>
      <c r="Q78" s="12">
        <v>98.282291481250056</v>
      </c>
      <c r="R78" s="12">
        <v>74.5962592342688</v>
      </c>
      <c r="S78" s="12"/>
      <c r="T78" s="62" t="s">
        <v>194</v>
      </c>
      <c r="U78" s="28">
        <v>29861</v>
      </c>
      <c r="V78" s="37">
        <v>1724404</v>
      </c>
      <c r="W78" s="12">
        <v>173.16707685669948</v>
      </c>
      <c r="X78" s="12">
        <v>253.86874855955514</v>
      </c>
      <c r="Y78" s="12">
        <v>40.53016295229407</v>
      </c>
      <c r="Z78" s="12">
        <v>30.762393680791199</v>
      </c>
    </row>
    <row r="79" spans="1:26" ht="15.75" customHeight="1" x14ac:dyDescent="0.2">
      <c r="A79" s="81" t="s">
        <v>152</v>
      </c>
      <c r="B79" s="59">
        <v>43.939315627792247</v>
      </c>
      <c r="C79" s="12"/>
      <c r="D79" s="84" t="s">
        <v>169</v>
      </c>
      <c r="E79" s="45"/>
      <c r="F79" s="12">
        <v>80</v>
      </c>
      <c r="G79" s="12">
        <v>-1.2658227848101262</v>
      </c>
      <c r="H79" s="74">
        <v>29.30316455696202</v>
      </c>
      <c r="I79" s="12"/>
      <c r="J79" s="62" t="s">
        <v>180</v>
      </c>
      <c r="K79" s="28">
        <v>8.4600000000000009</v>
      </c>
      <c r="L79" s="28">
        <v>1.3277000000000001</v>
      </c>
      <c r="M79" s="12">
        <v>11.232342000000003</v>
      </c>
      <c r="N79" s="28">
        <v>7.97</v>
      </c>
      <c r="O79" s="27">
        <v>1.4093277289836892</v>
      </c>
      <c r="P79" s="12">
        <v>0.46853056335038523</v>
      </c>
      <c r="Q79" s="12">
        <v>98.270789200789366</v>
      </c>
      <c r="R79" s="12">
        <v>74.587529003399126</v>
      </c>
      <c r="S79" s="12"/>
      <c r="T79" s="79" t="s">
        <v>168</v>
      </c>
      <c r="U79" s="28">
        <v>146250</v>
      </c>
      <c r="V79" s="37">
        <v>8851080</v>
      </c>
      <c r="W79" s="12">
        <v>165.2340731300587</v>
      </c>
      <c r="X79" s="12">
        <v>261.80175228619589</v>
      </c>
      <c r="Y79" s="12">
        <v>38.671822996710702</v>
      </c>
      <c r="Z79" s="12">
        <v>29.351913654503424</v>
      </c>
    </row>
    <row r="80" spans="1:26" ht="15.75" customHeight="1" x14ac:dyDescent="0.2">
      <c r="A80" s="71" t="s">
        <v>243</v>
      </c>
      <c r="B80" s="59">
        <v>43.132660203265139</v>
      </c>
      <c r="C80" s="12"/>
      <c r="D80" s="79" t="s">
        <v>145</v>
      </c>
      <c r="E80" s="28">
        <v>31</v>
      </c>
      <c r="F80" s="12">
        <v>49</v>
      </c>
      <c r="G80" s="12">
        <v>37.974683544303794</v>
      </c>
      <c r="H80" s="12">
        <v>28.822784810126581</v>
      </c>
      <c r="I80" s="12"/>
      <c r="J80" s="84" t="s">
        <v>151</v>
      </c>
      <c r="K80" s="28">
        <v>11.77</v>
      </c>
      <c r="L80" s="28">
        <v>1</v>
      </c>
      <c r="M80" s="12">
        <v>11.77</v>
      </c>
      <c r="N80" s="28">
        <v>8.25</v>
      </c>
      <c r="O80" s="12">
        <v>1.4266666666666665</v>
      </c>
      <c r="P80" s="12">
        <v>0.48586950103336257</v>
      </c>
      <c r="Q80" s="12">
        <v>98.206796196632197</v>
      </c>
      <c r="R80" s="12">
        <v>74.538958313243839</v>
      </c>
      <c r="S80" s="12"/>
      <c r="T80" s="84" t="s">
        <v>191</v>
      </c>
      <c r="U80" s="28">
        <v>40839</v>
      </c>
      <c r="V80" s="37">
        <v>2615060</v>
      </c>
      <c r="W80" s="12">
        <v>156.16850091393695</v>
      </c>
      <c r="X80" s="12">
        <v>270.86732450231767</v>
      </c>
      <c r="Y80" s="12">
        <v>36.548174042296381</v>
      </c>
      <c r="Z80" s="12">
        <v>27.740064098102952</v>
      </c>
    </row>
    <row r="81" spans="1:26" ht="15.75" customHeight="1" x14ac:dyDescent="0.2">
      <c r="A81" s="69" t="s">
        <v>194</v>
      </c>
      <c r="B81" s="59">
        <v>42.961125671968112</v>
      </c>
      <c r="C81" s="12"/>
      <c r="D81" s="64" t="s">
        <v>157</v>
      </c>
      <c r="E81" s="28">
        <v>30</v>
      </c>
      <c r="F81" s="12">
        <v>50</v>
      </c>
      <c r="G81" s="12">
        <v>36.708860759493668</v>
      </c>
      <c r="H81" s="12">
        <v>27.862025316455693</v>
      </c>
      <c r="I81" s="12"/>
      <c r="J81" s="84" t="s">
        <v>152</v>
      </c>
      <c r="K81" s="28">
        <v>10.41</v>
      </c>
      <c r="L81" s="28">
        <v>1</v>
      </c>
      <c r="M81" s="12">
        <v>10.41</v>
      </c>
      <c r="N81" s="28">
        <v>7.25</v>
      </c>
      <c r="O81" s="12">
        <v>1.4358620689655173</v>
      </c>
      <c r="P81" s="12">
        <v>0.49506490333221331</v>
      </c>
      <c r="Q81" s="12">
        <v>98.172858626274873</v>
      </c>
      <c r="R81" s="12">
        <v>74.513199697342628</v>
      </c>
      <c r="S81" s="12"/>
      <c r="T81" s="62" t="s">
        <v>144</v>
      </c>
      <c r="U81" s="28">
        <v>52995</v>
      </c>
      <c r="V81" s="37">
        <v>3421829</v>
      </c>
      <c r="W81" s="12">
        <v>154.87331482666141</v>
      </c>
      <c r="X81" s="12">
        <v>272.16251058959324</v>
      </c>
      <c r="Y81" s="12">
        <v>36.244771177651678</v>
      </c>
      <c r="Z81" s="12">
        <v>27.509781323837625</v>
      </c>
    </row>
    <row r="82" spans="1:26" ht="15.75" customHeight="1" x14ac:dyDescent="0.2">
      <c r="A82" s="69" t="s">
        <v>118</v>
      </c>
      <c r="B82" s="59">
        <v>42.521062902650421</v>
      </c>
      <c r="C82" s="12"/>
      <c r="D82" s="62" t="s">
        <v>194</v>
      </c>
      <c r="E82" s="28">
        <v>30</v>
      </c>
      <c r="F82" s="12">
        <v>50</v>
      </c>
      <c r="G82" s="12">
        <v>36.708860759493668</v>
      </c>
      <c r="H82" s="12">
        <v>27.862025316455693</v>
      </c>
      <c r="I82" s="12"/>
      <c r="J82" s="84" t="s">
        <v>165</v>
      </c>
      <c r="K82" s="28">
        <v>13.07</v>
      </c>
      <c r="L82" s="28">
        <v>1</v>
      </c>
      <c r="M82" s="12">
        <v>13.07</v>
      </c>
      <c r="N82" s="28">
        <v>9</v>
      </c>
      <c r="O82" s="12">
        <v>1.4522222222222223</v>
      </c>
      <c r="P82" s="12">
        <v>0.51142505658891835</v>
      </c>
      <c r="Q82" s="12">
        <v>98.112478032347482</v>
      </c>
      <c r="R82" s="12">
        <v>74.467370826551743</v>
      </c>
      <c r="S82" s="12"/>
      <c r="T82" s="62" t="s">
        <v>164</v>
      </c>
      <c r="U82" s="28">
        <v>123967</v>
      </c>
      <c r="V82" s="37">
        <v>8173941</v>
      </c>
      <c r="W82" s="12">
        <v>151.66123660545139</v>
      </c>
      <c r="X82" s="12">
        <v>275.37458881080323</v>
      </c>
      <c r="Y82" s="12">
        <v>35.492328155484927</v>
      </c>
      <c r="Z82" s="12">
        <v>26.93867707001306</v>
      </c>
    </row>
    <row r="83" spans="1:26" ht="15.75" customHeight="1" x14ac:dyDescent="0.2">
      <c r="A83" s="69" t="s">
        <v>180</v>
      </c>
      <c r="B83" s="59">
        <v>39.363570970445771</v>
      </c>
      <c r="C83" s="12"/>
      <c r="D83" s="84" t="s">
        <v>151</v>
      </c>
      <c r="E83" s="28">
        <v>28</v>
      </c>
      <c r="F83" s="12">
        <v>52</v>
      </c>
      <c r="G83" s="12">
        <v>34.177215189873408</v>
      </c>
      <c r="H83" s="12">
        <v>25.940506329113916</v>
      </c>
      <c r="I83" s="12"/>
      <c r="J83" s="84" t="s">
        <v>146</v>
      </c>
      <c r="K83" s="28">
        <v>11.89</v>
      </c>
      <c r="L83" s="28">
        <v>1</v>
      </c>
      <c r="M83" s="12">
        <v>11.89</v>
      </c>
      <c r="N83" s="28">
        <v>8</v>
      </c>
      <c r="O83" s="12">
        <v>1.4862500000000001</v>
      </c>
      <c r="P83" s="12">
        <v>0.54545283436669612</v>
      </c>
      <c r="Q83" s="12">
        <v>97.9868913462075</v>
      </c>
      <c r="R83" s="12">
        <v>74.372050531771492</v>
      </c>
      <c r="S83" s="12"/>
      <c r="T83" s="79" t="s">
        <v>147</v>
      </c>
      <c r="U83" s="28">
        <v>36488</v>
      </c>
      <c r="V83" s="37">
        <v>2890151</v>
      </c>
      <c r="W83" s="12">
        <v>126.24945893830461</v>
      </c>
      <c r="X83" s="12">
        <v>300.78636647795003</v>
      </c>
      <c r="Y83" s="12">
        <v>29.539510860987448</v>
      </c>
      <c r="Z83" s="12">
        <v>22.420488743489475</v>
      </c>
    </row>
    <row r="84" spans="1:26" ht="15.75" customHeight="1" x14ac:dyDescent="0.2">
      <c r="A84" s="69" t="s">
        <v>177</v>
      </c>
      <c r="B84" s="59">
        <v>38.649829838473174</v>
      </c>
      <c r="C84" s="12"/>
      <c r="D84" s="79" t="s">
        <v>183</v>
      </c>
      <c r="E84" s="28">
        <v>25</v>
      </c>
      <c r="F84" s="12">
        <v>55</v>
      </c>
      <c r="G84" s="12">
        <v>30.379746835443029</v>
      </c>
      <c r="H84" s="12">
        <v>23.058227848101261</v>
      </c>
      <c r="I84" s="12"/>
      <c r="J84" s="84" t="s">
        <v>195</v>
      </c>
      <c r="K84" s="28">
        <v>12.32</v>
      </c>
      <c r="L84" s="28">
        <v>1</v>
      </c>
      <c r="M84" s="12">
        <v>12.32</v>
      </c>
      <c r="N84" s="28">
        <v>8.25</v>
      </c>
      <c r="O84" s="12">
        <v>1.4933333333333334</v>
      </c>
      <c r="P84" s="12">
        <v>0.55253616770002945</v>
      </c>
      <c r="Q84" s="12">
        <v>97.96074881154162</v>
      </c>
      <c r="R84" s="12">
        <v>74.352208347960087</v>
      </c>
      <c r="S84" s="12"/>
      <c r="T84" s="84" t="s">
        <v>146</v>
      </c>
      <c r="U84" s="28">
        <v>56283</v>
      </c>
      <c r="V84" s="100">
        <v>4640802</v>
      </c>
      <c r="W84" s="12">
        <v>121.27860658567205</v>
      </c>
      <c r="X84" s="12">
        <v>305.75721883058259</v>
      </c>
      <c r="Y84" s="12">
        <v>28.375067497727571</v>
      </c>
      <c r="Z84" s="12">
        <v>21.536676230775228</v>
      </c>
    </row>
    <row r="85" spans="1:26" ht="15.75" customHeight="1" x14ac:dyDescent="0.2">
      <c r="A85" s="71" t="s">
        <v>157</v>
      </c>
      <c r="B85" s="59">
        <v>37.715833358625559</v>
      </c>
      <c r="C85" s="12"/>
      <c r="D85" s="62" t="s">
        <v>158</v>
      </c>
      <c r="E85" s="28">
        <v>23</v>
      </c>
      <c r="F85" s="12">
        <v>57</v>
      </c>
      <c r="G85" s="12">
        <v>27.848101265822777</v>
      </c>
      <c r="H85" s="12">
        <v>21.136708860759487</v>
      </c>
      <c r="I85" s="12"/>
      <c r="J85" s="62" t="s">
        <v>118</v>
      </c>
      <c r="K85" s="28">
        <v>10.53</v>
      </c>
      <c r="L85" s="28">
        <v>1.3277000000000001</v>
      </c>
      <c r="M85" s="12">
        <v>13.980681000000001</v>
      </c>
      <c r="N85" s="28">
        <v>9.2799999999999994</v>
      </c>
      <c r="O85" s="12">
        <v>1.5065389008620691</v>
      </c>
      <c r="P85" s="12">
        <v>0.56574173522876514</v>
      </c>
      <c r="Q85" s="12">
        <v>97.912010881155382</v>
      </c>
      <c r="R85" s="12">
        <v>74.315216258796937</v>
      </c>
      <c r="S85" s="12"/>
      <c r="T85" s="62" t="s">
        <v>118</v>
      </c>
      <c r="U85" s="28">
        <v>9430</v>
      </c>
      <c r="V85" s="37">
        <v>813562</v>
      </c>
      <c r="W85" s="12">
        <v>115.91003512946769</v>
      </c>
      <c r="X85" s="12">
        <v>311.12579028678692</v>
      </c>
      <c r="Y85" s="12">
        <v>27.117456738266412</v>
      </c>
      <c r="Z85" s="12">
        <v>20.582149664344207</v>
      </c>
    </row>
    <row r="86" spans="1:26" ht="15.75" customHeight="1" x14ac:dyDescent="0.2">
      <c r="A86" s="81" t="s">
        <v>193</v>
      </c>
      <c r="B86" s="59">
        <v>37.706222946966641</v>
      </c>
      <c r="C86" s="12"/>
      <c r="D86" s="53" t="s">
        <v>160</v>
      </c>
      <c r="E86" s="28">
        <v>23</v>
      </c>
      <c r="F86" s="12">
        <v>57</v>
      </c>
      <c r="G86" s="12">
        <v>27.848101265822777</v>
      </c>
      <c r="H86" s="12">
        <v>21.136708860759487</v>
      </c>
      <c r="I86" s="12"/>
      <c r="J86" s="84" t="s">
        <v>175</v>
      </c>
      <c r="K86" s="28">
        <v>13.77</v>
      </c>
      <c r="L86" s="28">
        <v>1</v>
      </c>
      <c r="M86" s="12">
        <v>13.77</v>
      </c>
      <c r="N86" s="28">
        <v>8.75</v>
      </c>
      <c r="O86" s="12">
        <v>1.5737142857142856</v>
      </c>
      <c r="P86" s="12">
        <v>0.63291712008098167</v>
      </c>
      <c r="Q86" s="12">
        <v>97.664085964375275</v>
      </c>
      <c r="R86" s="12">
        <v>74.127041246960829</v>
      </c>
      <c r="S86" s="12"/>
      <c r="T86" s="62" t="s">
        <v>177</v>
      </c>
      <c r="U86" s="28">
        <v>73857</v>
      </c>
      <c r="V86" s="37">
        <v>6500000</v>
      </c>
      <c r="W86" s="12">
        <v>113.62615384615384</v>
      </c>
      <c r="X86" s="12">
        <v>313.40967157010078</v>
      </c>
      <c r="Y86" s="12">
        <v>26.582447807369505</v>
      </c>
      <c r="Z86" s="12">
        <v>20.176077885793454</v>
      </c>
    </row>
    <row r="87" spans="1:26" ht="15.75" customHeight="1" x14ac:dyDescent="0.2">
      <c r="A87" s="77" t="s">
        <v>147</v>
      </c>
      <c r="B87" s="59">
        <v>37.023388686660418</v>
      </c>
      <c r="C87" s="12"/>
      <c r="D87" s="79" t="s">
        <v>168</v>
      </c>
      <c r="E87" s="28">
        <v>23</v>
      </c>
      <c r="F87" s="12">
        <v>57</v>
      </c>
      <c r="G87" s="12">
        <v>27.848101265822777</v>
      </c>
      <c r="H87" s="12">
        <v>21.136708860759487</v>
      </c>
      <c r="I87" s="12"/>
      <c r="J87" s="65" t="s">
        <v>189</v>
      </c>
      <c r="K87" s="28">
        <v>39.08</v>
      </c>
      <c r="L87" s="28">
        <v>0.27729999999999999</v>
      </c>
      <c r="M87" s="12">
        <v>10.836884</v>
      </c>
      <c r="N87" s="28">
        <v>6.41</v>
      </c>
      <c r="O87" s="12">
        <v>1.6906215288611544</v>
      </c>
      <c r="P87" s="12">
        <v>0.7498243632278504</v>
      </c>
      <c r="Q87" s="12">
        <v>97.232615142258751</v>
      </c>
      <c r="R87" s="12">
        <v>73.799554892974399</v>
      </c>
      <c r="S87" s="12"/>
      <c r="T87" s="102" t="s">
        <v>243</v>
      </c>
      <c r="U87" s="28">
        <v>46827</v>
      </c>
      <c r="V87" s="37">
        <v>4757083</v>
      </c>
      <c r="W87" s="12">
        <v>98.436373718936593</v>
      </c>
      <c r="X87" s="12">
        <v>328.59945169731805</v>
      </c>
      <c r="Y87" s="12">
        <v>23.024177031302798</v>
      </c>
      <c r="Z87" s="12">
        <v>17.475350366758825</v>
      </c>
    </row>
    <row r="88" spans="1:26" ht="15.75" customHeight="1" x14ac:dyDescent="0.2">
      <c r="A88" s="81" t="s">
        <v>169</v>
      </c>
      <c r="B88" s="59">
        <v>36.587150606762556</v>
      </c>
      <c r="C88" s="12"/>
      <c r="D88" s="71" t="s">
        <v>244</v>
      </c>
      <c r="E88" s="28">
        <v>22</v>
      </c>
      <c r="F88" s="12">
        <v>58</v>
      </c>
      <c r="G88" s="12">
        <v>26.582278481012651</v>
      </c>
      <c r="H88" s="12">
        <v>20.175949367088602</v>
      </c>
      <c r="I88" s="12"/>
      <c r="J88" s="62" t="s">
        <v>166</v>
      </c>
      <c r="K88" s="28">
        <v>8.68</v>
      </c>
      <c r="L88" s="28">
        <v>1.3277000000000001</v>
      </c>
      <c r="M88" s="12">
        <v>11.524436</v>
      </c>
      <c r="N88" s="28">
        <v>6.24</v>
      </c>
      <c r="O88" s="12">
        <v>1.8468647435897434</v>
      </c>
      <c r="P88" s="12">
        <v>0.90606757795643944</v>
      </c>
      <c r="Q88" s="12">
        <v>96.655966625927036</v>
      </c>
      <c r="R88" s="12">
        <v>73.361878669078621</v>
      </c>
      <c r="S88" s="12"/>
      <c r="T88" s="65" t="s">
        <v>155</v>
      </c>
      <c r="U88" s="28">
        <v>18858</v>
      </c>
      <c r="V88" s="37">
        <v>2213845</v>
      </c>
      <c r="W88" s="12">
        <v>85.182115279073287</v>
      </c>
      <c r="X88" s="12">
        <v>341.85371013718134</v>
      </c>
      <c r="Y88" s="12">
        <v>19.919310465097865</v>
      </c>
      <c r="Z88" s="12">
        <v>15.118756643009281</v>
      </c>
    </row>
    <row r="89" spans="1:26" ht="15.75" customHeight="1" x14ac:dyDescent="0.2">
      <c r="A89" s="77" t="s">
        <v>145</v>
      </c>
      <c r="B89" s="59">
        <v>36.531430744243728</v>
      </c>
      <c r="C89" s="12"/>
      <c r="D89" s="62" t="s">
        <v>177</v>
      </c>
      <c r="E89" s="28">
        <v>22</v>
      </c>
      <c r="F89" s="12">
        <v>58</v>
      </c>
      <c r="G89" s="12">
        <v>26.582278481012651</v>
      </c>
      <c r="H89" s="12">
        <v>20.175949367088602</v>
      </c>
      <c r="I89" s="12"/>
      <c r="J89" s="64" t="s">
        <v>184</v>
      </c>
      <c r="K89" s="28">
        <v>9332.35</v>
      </c>
      <c r="L89" s="28">
        <v>8.9999999999999998E-4</v>
      </c>
      <c r="M89" s="12">
        <v>8.3991150000000001</v>
      </c>
      <c r="N89" s="28">
        <v>4.46</v>
      </c>
      <c r="O89" s="12">
        <v>1.8832096412556054</v>
      </c>
      <c r="P89" s="12">
        <v>0.94241247562230146</v>
      </c>
      <c r="Q89" s="12">
        <v>96.521828120445988</v>
      </c>
      <c r="R89" s="12">
        <v>73.260067543418501</v>
      </c>
      <c r="S89" s="12"/>
      <c r="T89" s="62" t="s">
        <v>166</v>
      </c>
      <c r="U89" s="28">
        <v>26700</v>
      </c>
      <c r="V89" s="37">
        <v>3165235</v>
      </c>
      <c r="W89" s="12">
        <v>84.353926327745015</v>
      </c>
      <c r="X89" s="12">
        <v>342.68189908850962</v>
      </c>
      <c r="Y89" s="12">
        <v>19.725303671194865</v>
      </c>
      <c r="Z89" s="12">
        <v>14.971505486436904</v>
      </c>
    </row>
    <row r="90" spans="1:26" ht="15.75" customHeight="1" x14ac:dyDescent="0.2">
      <c r="A90" s="81" t="s">
        <v>146</v>
      </c>
      <c r="B90" s="59">
        <v>35.492360397642152</v>
      </c>
      <c r="C90" s="12"/>
      <c r="D90" s="79" t="s">
        <v>147</v>
      </c>
      <c r="E90" s="28">
        <v>20</v>
      </c>
      <c r="F90" s="12">
        <v>60</v>
      </c>
      <c r="G90" s="12">
        <v>24.050632911392398</v>
      </c>
      <c r="H90" s="12">
        <v>18.254430379746829</v>
      </c>
      <c r="I90" s="12"/>
      <c r="J90" s="64" t="s">
        <v>190</v>
      </c>
      <c r="K90" s="28">
        <v>1796.5</v>
      </c>
      <c r="L90" s="28">
        <v>1.0200000000000001E-2</v>
      </c>
      <c r="M90" s="12">
        <v>18.324300000000001</v>
      </c>
      <c r="N90" s="28">
        <v>9.1</v>
      </c>
      <c r="O90" s="12">
        <v>2.0136593406593408</v>
      </c>
      <c r="P90" s="12">
        <v>1.072862175026037</v>
      </c>
      <c r="Q90" s="12">
        <v>96.040376009083886</v>
      </c>
      <c r="R90" s="12">
        <v>72.894645390894667</v>
      </c>
      <c r="S90" s="12"/>
      <c r="T90" s="64" t="s">
        <v>184</v>
      </c>
      <c r="U90" s="28">
        <v>83665</v>
      </c>
      <c r="V90" s="37">
        <v>10117909</v>
      </c>
      <c r="W90" s="12">
        <v>82.690010356883022</v>
      </c>
      <c r="X90" s="12">
        <v>344.3458150593716</v>
      </c>
      <c r="Y90" s="12">
        <v>19.335524258763471</v>
      </c>
      <c r="Z90" s="12">
        <v>14.675662912401474</v>
      </c>
    </row>
    <row r="91" spans="1:26" ht="15.75" customHeight="1" x14ac:dyDescent="0.2">
      <c r="A91" s="77" t="s">
        <v>168</v>
      </c>
      <c r="B91" s="59">
        <v>34.607302011245203</v>
      </c>
      <c r="C91" s="12"/>
      <c r="D91" s="84" t="s">
        <v>154</v>
      </c>
      <c r="E91" s="28">
        <v>19</v>
      </c>
      <c r="F91" s="12">
        <v>61</v>
      </c>
      <c r="G91" s="12">
        <v>22.784810126582272</v>
      </c>
      <c r="H91" s="12">
        <v>17.293670886075944</v>
      </c>
      <c r="I91" s="12"/>
      <c r="J91" s="64" t="s">
        <v>176</v>
      </c>
      <c r="K91" s="28">
        <v>1722.73</v>
      </c>
      <c r="L91" s="28">
        <v>1.0200000000000001E-2</v>
      </c>
      <c r="M91" s="12">
        <v>17.571846000000001</v>
      </c>
      <c r="N91" s="28">
        <v>8.39</v>
      </c>
      <c r="O91" s="12">
        <v>2.0943797377830751</v>
      </c>
      <c r="P91" s="12">
        <v>1.1535825721497712</v>
      </c>
      <c r="Q91" s="12">
        <v>95.742460369547373</v>
      </c>
      <c r="R91" s="12">
        <v>72.668527420486456</v>
      </c>
      <c r="S91" s="12"/>
      <c r="T91" s="64" t="s">
        <v>157</v>
      </c>
      <c r="U91" s="28">
        <v>58206</v>
      </c>
      <c r="V91" s="37">
        <v>7071600</v>
      </c>
      <c r="W91" s="12">
        <v>82.309519769217715</v>
      </c>
      <c r="X91" s="12">
        <v>344.7263056470369</v>
      </c>
      <c r="Y91" s="12">
        <v>19.246392715889328</v>
      </c>
      <c r="Z91" s="12">
        <v>14.608012071360001</v>
      </c>
    </row>
    <row r="92" spans="1:26" ht="15.75" customHeight="1" x14ac:dyDescent="0.2">
      <c r="A92" s="81" t="s">
        <v>170</v>
      </c>
      <c r="B92" s="59">
        <v>33.023855080894357</v>
      </c>
      <c r="C92" s="12"/>
      <c r="D92" s="84" t="s">
        <v>170</v>
      </c>
      <c r="E92" s="28">
        <v>16</v>
      </c>
      <c r="F92" s="12">
        <v>64</v>
      </c>
      <c r="G92" s="12">
        <v>18.987341772151893</v>
      </c>
      <c r="H92" s="12">
        <v>14.411392405063287</v>
      </c>
      <c r="I92" s="12"/>
      <c r="J92" s="64" t="s">
        <v>186</v>
      </c>
      <c r="K92" s="28">
        <v>10.89</v>
      </c>
      <c r="L92" s="28">
        <v>0.79949999999999999</v>
      </c>
      <c r="M92" s="12">
        <v>8.7065549999999998</v>
      </c>
      <c r="N92" s="28">
        <v>4</v>
      </c>
      <c r="O92" s="12">
        <v>2.17663875</v>
      </c>
      <c r="P92" s="12">
        <v>1.2358415843666961</v>
      </c>
      <c r="Q92" s="12">
        <v>95.438866146705763</v>
      </c>
      <c r="R92" s="12">
        <v>72.438099405349675</v>
      </c>
      <c r="S92" s="12"/>
      <c r="T92" s="64" t="s">
        <v>186</v>
      </c>
      <c r="U92" s="28">
        <v>37689</v>
      </c>
      <c r="V92" s="37">
        <v>5312400</v>
      </c>
      <c r="W92" s="12">
        <v>70.945335441608307</v>
      </c>
      <c r="X92" s="12">
        <v>356.09048997464629</v>
      </c>
      <c r="Y92" s="12">
        <v>16.584284071254473</v>
      </c>
      <c r="Z92" s="12">
        <v>12.587471610082146</v>
      </c>
    </row>
    <row r="93" spans="1:26" ht="15.75" customHeight="1" x14ac:dyDescent="0.2">
      <c r="A93" s="69" t="s">
        <v>166</v>
      </c>
      <c r="B93" s="59">
        <v>32.646993030741463</v>
      </c>
      <c r="C93" s="12"/>
      <c r="D93" s="79" t="s">
        <v>179</v>
      </c>
      <c r="E93" s="28">
        <v>16</v>
      </c>
      <c r="F93" s="12">
        <v>64</v>
      </c>
      <c r="G93" s="12">
        <v>18.987341772151893</v>
      </c>
      <c r="H93" s="12">
        <v>14.411392405063287</v>
      </c>
      <c r="I93" s="12"/>
      <c r="J93" s="62" t="s">
        <v>164</v>
      </c>
      <c r="K93" s="28">
        <v>11.56</v>
      </c>
      <c r="L93" s="28">
        <v>1.5636000000000001</v>
      </c>
      <c r="M93" s="12">
        <v>18.075216000000001</v>
      </c>
      <c r="N93" s="28">
        <v>7.85</v>
      </c>
      <c r="O93" s="12">
        <v>2.302575286624204</v>
      </c>
      <c r="P93" s="12">
        <v>1.3617781209909001</v>
      </c>
      <c r="Q93" s="12">
        <v>94.974070813849522</v>
      </c>
      <c r="R93" s="12">
        <v>72.085319747711793</v>
      </c>
      <c r="S93" s="12"/>
      <c r="T93" s="79" t="s">
        <v>149</v>
      </c>
      <c r="U93" s="28">
        <v>19797</v>
      </c>
      <c r="V93" s="37">
        <v>2906376</v>
      </c>
      <c r="W93" s="12">
        <v>68.115756529781407</v>
      </c>
      <c r="X93" s="12">
        <v>358.92006888647325</v>
      </c>
      <c r="Y93" s="12">
        <v>15.921443143591034</v>
      </c>
      <c r="Z93" s="12">
        <v>12.084375345985595</v>
      </c>
    </row>
    <row r="94" spans="1:26" ht="15.75" customHeight="1" x14ac:dyDescent="0.2">
      <c r="A94" s="77" t="s">
        <v>183</v>
      </c>
      <c r="B94" s="59">
        <v>32.569778487859281</v>
      </c>
      <c r="C94" s="12"/>
      <c r="D94" s="65" t="s">
        <v>188</v>
      </c>
      <c r="E94" s="28">
        <v>15</v>
      </c>
      <c r="F94" s="12">
        <v>65</v>
      </c>
      <c r="G94" s="12">
        <v>17.721518987341767</v>
      </c>
      <c r="H94" s="12">
        <v>13.450632911392402</v>
      </c>
      <c r="I94" s="12"/>
      <c r="J94" s="79" t="s">
        <v>178</v>
      </c>
      <c r="K94" s="28">
        <v>5</v>
      </c>
      <c r="L94" s="28">
        <v>1</v>
      </c>
      <c r="M94" s="12">
        <v>5</v>
      </c>
      <c r="N94" s="28">
        <v>2.13</v>
      </c>
      <c r="O94" s="12">
        <v>2.347417840375587</v>
      </c>
      <c r="P94" s="12">
        <v>1.4066206747422831</v>
      </c>
      <c r="Q94" s="12">
        <v>94.808569917479858</v>
      </c>
      <c r="R94" s="12">
        <v>71.959704567367211</v>
      </c>
      <c r="S94" s="12"/>
      <c r="T94" s="79" t="s">
        <v>145</v>
      </c>
      <c r="U94" s="28">
        <v>48404</v>
      </c>
      <c r="V94" s="37">
        <v>7776845</v>
      </c>
      <c r="W94" s="12">
        <v>62.24117878136957</v>
      </c>
      <c r="X94" s="12">
        <v>364.79464663488505</v>
      </c>
      <c r="Y94" s="12">
        <v>14.545298252168237</v>
      </c>
      <c r="Z94" s="12">
        <v>11.039881373395692</v>
      </c>
    </row>
    <row r="95" spans="1:26" ht="15.75" customHeight="1" x14ac:dyDescent="0.2">
      <c r="A95" s="71" t="s">
        <v>190</v>
      </c>
      <c r="B95" s="59">
        <v>31.979579369267086</v>
      </c>
      <c r="C95" s="12"/>
      <c r="D95" s="64" t="s">
        <v>190</v>
      </c>
      <c r="E95" s="28">
        <v>15</v>
      </c>
      <c r="F95" s="12">
        <v>65</v>
      </c>
      <c r="G95" s="12">
        <v>17.721518987341767</v>
      </c>
      <c r="H95" s="12">
        <v>13.450632911392402</v>
      </c>
      <c r="I95" s="12"/>
      <c r="J95" s="64" t="s">
        <v>157</v>
      </c>
      <c r="K95" s="28">
        <v>84.22</v>
      </c>
      <c r="L95" s="28">
        <v>0.12889999999999999</v>
      </c>
      <c r="M95" s="12">
        <v>10.855957999999999</v>
      </c>
      <c r="N95" s="28">
        <v>3.87</v>
      </c>
      <c r="O95" s="12">
        <v>2.8051571059431524</v>
      </c>
      <c r="P95" s="12">
        <v>1.8643599403098485</v>
      </c>
      <c r="Q95" s="12">
        <v>93.119186677287175</v>
      </c>
      <c r="R95" s="12">
        <v>70.67746268806097</v>
      </c>
      <c r="S95" s="12"/>
      <c r="T95" s="79" t="s">
        <v>179</v>
      </c>
      <c r="U95" s="28">
        <v>39314</v>
      </c>
      <c r="V95" s="37">
        <v>6453682</v>
      </c>
      <c r="W95" s="12">
        <v>60.917163256571989</v>
      </c>
      <c r="X95" s="12">
        <v>366.11866215968263</v>
      </c>
      <c r="Y95" s="12">
        <v>14.235141968832423</v>
      </c>
      <c r="Z95" s="12">
        <v>10.804472754343809</v>
      </c>
    </row>
    <row r="96" spans="1:26" ht="15.75" customHeight="1" x14ac:dyDescent="0.2">
      <c r="A96" s="73" t="s">
        <v>188</v>
      </c>
      <c r="B96" s="59">
        <v>31.889178156903796</v>
      </c>
      <c r="C96" s="12"/>
      <c r="D96" s="62" t="s">
        <v>180</v>
      </c>
      <c r="E96" s="28">
        <v>14</v>
      </c>
      <c r="F96" s="12">
        <v>66</v>
      </c>
      <c r="G96" s="12">
        <v>16.455696202531641</v>
      </c>
      <c r="H96" s="12">
        <v>12.489873417721515</v>
      </c>
      <c r="I96" s="12"/>
      <c r="J96" s="79" t="s">
        <v>147</v>
      </c>
      <c r="K96" s="28">
        <v>54.564999999999998</v>
      </c>
      <c r="L96" s="28">
        <v>0.1832</v>
      </c>
      <c r="M96" s="12">
        <v>9.9963079999999991</v>
      </c>
      <c r="N96" s="28">
        <v>3.44</v>
      </c>
      <c r="O96" s="12">
        <v>2.9059034883720929</v>
      </c>
      <c r="P96" s="12">
        <v>1.965106322738789</v>
      </c>
      <c r="Q96" s="12">
        <v>92.747360917977545</v>
      </c>
      <c r="R96" s="12">
        <v>70.395246936744954</v>
      </c>
      <c r="S96" s="12"/>
      <c r="T96" s="79" t="s">
        <v>182</v>
      </c>
      <c r="U96" s="28">
        <v>38877</v>
      </c>
      <c r="V96" s="37">
        <v>6434576</v>
      </c>
      <c r="W96" s="12">
        <v>60.418899396013039</v>
      </c>
      <c r="X96" s="12">
        <v>366.61692602024158</v>
      </c>
      <c r="Y96" s="12">
        <v>14.118421534504336</v>
      </c>
      <c r="Z96" s="12">
        <v>10.715881944688791</v>
      </c>
    </row>
    <row r="97" spans="1:26" ht="15.75" customHeight="1" x14ac:dyDescent="0.2">
      <c r="A97" s="71" t="s">
        <v>186</v>
      </c>
      <c r="B97" s="59">
        <v>31.224135486156598</v>
      </c>
      <c r="C97" s="12"/>
      <c r="D97" s="64" t="s">
        <v>159</v>
      </c>
      <c r="E97" s="45"/>
      <c r="F97" s="12">
        <v>80</v>
      </c>
      <c r="G97" s="12">
        <v>-1.2658227848101262</v>
      </c>
      <c r="H97" s="74">
        <v>11.368987341772149</v>
      </c>
      <c r="I97" s="12"/>
      <c r="J97" s="62" t="s">
        <v>194</v>
      </c>
      <c r="K97" s="28">
        <v>24.8</v>
      </c>
      <c r="L97" s="28">
        <v>0.31690000000000002</v>
      </c>
      <c r="M97" s="12">
        <v>7.8591200000000008</v>
      </c>
      <c r="N97" s="28">
        <v>2.66</v>
      </c>
      <c r="O97" s="12">
        <v>2.9545563909774439</v>
      </c>
      <c r="P97" s="12">
        <v>2.0137592253441401</v>
      </c>
      <c r="Q97" s="12">
        <v>92.567797126030854</v>
      </c>
      <c r="R97" s="12">
        <v>70.258958018657424</v>
      </c>
      <c r="S97" s="12"/>
      <c r="T97" s="64" t="s">
        <v>176</v>
      </c>
      <c r="U97" s="28">
        <v>15307</v>
      </c>
      <c r="V97" s="37">
        <v>2683487</v>
      </c>
      <c r="W97" s="12">
        <v>57.041453899348127</v>
      </c>
      <c r="X97" s="12">
        <v>369.99437151690648</v>
      </c>
      <c r="Y97" s="12">
        <v>13.327240522805084</v>
      </c>
      <c r="Z97" s="12">
        <v>10.11537555680906</v>
      </c>
    </row>
    <row r="98" spans="1:26" ht="15.75" customHeight="1" x14ac:dyDescent="0.2">
      <c r="A98" s="77" t="s">
        <v>179</v>
      </c>
      <c r="B98" s="59">
        <v>30.53349886359614</v>
      </c>
      <c r="C98" s="12"/>
      <c r="D98" s="84" t="s">
        <v>146</v>
      </c>
      <c r="E98" s="28">
        <v>12</v>
      </c>
      <c r="F98" s="12">
        <v>68</v>
      </c>
      <c r="G98" s="12">
        <v>13.924050632911388</v>
      </c>
      <c r="H98" s="12">
        <v>10.568354430379744</v>
      </c>
      <c r="I98" s="12"/>
      <c r="J98" s="64" t="s">
        <v>159</v>
      </c>
      <c r="K98" s="28">
        <v>43853.15</v>
      </c>
      <c r="L98" s="28">
        <v>1E-4</v>
      </c>
      <c r="M98" s="12">
        <v>4.3853150000000003</v>
      </c>
      <c r="N98" s="28">
        <v>1.47</v>
      </c>
      <c r="O98" s="12">
        <v>2.9832074829931976</v>
      </c>
      <c r="P98" s="12">
        <v>2.0424103173598938</v>
      </c>
      <c r="Q98" s="12">
        <v>92.462054231973866</v>
      </c>
      <c r="R98" s="12">
        <v>70.17869916206817</v>
      </c>
      <c r="S98" s="12"/>
      <c r="T98" s="79" t="s">
        <v>178</v>
      </c>
      <c r="U98" s="28">
        <v>15210</v>
      </c>
      <c r="V98" s="37">
        <v>2670000</v>
      </c>
      <c r="W98" s="12">
        <v>56.966292134831463</v>
      </c>
      <c r="X98" s="12">
        <v>370.06953328142316</v>
      </c>
      <c r="Y98" s="12">
        <v>13.309633558917696</v>
      </c>
      <c r="Z98" s="12">
        <v>10.102011871218531</v>
      </c>
    </row>
    <row r="99" spans="1:26" ht="15.75" customHeight="1" x14ac:dyDescent="0.2">
      <c r="A99" s="69" t="s">
        <v>158</v>
      </c>
      <c r="B99" s="59">
        <v>30.420395603318042</v>
      </c>
      <c r="C99" s="12"/>
      <c r="D99" s="64" t="s">
        <v>174</v>
      </c>
      <c r="E99" s="28">
        <v>12</v>
      </c>
      <c r="F99" s="12">
        <v>68</v>
      </c>
      <c r="G99" s="12">
        <v>13.924050632911388</v>
      </c>
      <c r="H99" s="12">
        <v>10.568354430379744</v>
      </c>
      <c r="I99" s="12"/>
      <c r="J99" s="79" t="s">
        <v>145</v>
      </c>
      <c r="K99" s="28">
        <v>10811.25</v>
      </c>
      <c r="L99" s="28">
        <v>5.0000000000000001E-4</v>
      </c>
      <c r="M99" s="12">
        <v>5.4056249999999997</v>
      </c>
      <c r="N99" s="28">
        <v>1.72</v>
      </c>
      <c r="O99" s="12">
        <v>3.1428052325581395</v>
      </c>
      <c r="P99" s="12">
        <v>2.2020080669248356</v>
      </c>
      <c r="Q99" s="12">
        <v>91.873025097771958</v>
      </c>
      <c r="R99" s="12">
        <v>69.731626049208913</v>
      </c>
      <c r="S99" s="12"/>
      <c r="T99" s="64" t="s">
        <v>190</v>
      </c>
      <c r="U99" s="28">
        <v>71431</v>
      </c>
      <c r="V99" s="37">
        <v>13202041</v>
      </c>
      <c r="W99" s="12">
        <v>54.106027999761551</v>
      </c>
      <c r="X99" s="12">
        <v>372.9297974164931</v>
      </c>
      <c r="Y99" s="12">
        <v>12.639604486843453</v>
      </c>
      <c r="Z99" s="12">
        <v>9.5934598055141809</v>
      </c>
    </row>
    <row r="100" spans="1:26" ht="15.75" customHeight="1" x14ac:dyDescent="0.2">
      <c r="A100" s="69" t="s">
        <v>171</v>
      </c>
      <c r="B100" s="59">
        <v>30.053235986709435</v>
      </c>
      <c r="C100" s="12"/>
      <c r="D100" s="84" t="s">
        <v>195</v>
      </c>
      <c r="E100" s="28">
        <v>12</v>
      </c>
      <c r="F100" s="12">
        <v>68</v>
      </c>
      <c r="G100" s="12">
        <v>13.924050632911388</v>
      </c>
      <c r="H100" s="12">
        <v>10.568354430379744</v>
      </c>
      <c r="I100" s="12"/>
      <c r="J100" s="79" t="s">
        <v>182</v>
      </c>
      <c r="K100" s="28">
        <v>4094.56</v>
      </c>
      <c r="L100" s="28">
        <v>2E-3</v>
      </c>
      <c r="M100" s="12">
        <v>8.1891200000000008</v>
      </c>
      <c r="N100" s="28">
        <v>2.5299999999999998</v>
      </c>
      <c r="O100" s="12">
        <v>3.2368063241106726</v>
      </c>
      <c r="P100" s="12">
        <v>2.2960091584773688</v>
      </c>
      <c r="Q100" s="12">
        <v>91.526094256189552</v>
      </c>
      <c r="R100" s="12">
        <v>69.468305540447872</v>
      </c>
      <c r="S100" s="12"/>
      <c r="T100" s="84" t="s">
        <v>170</v>
      </c>
      <c r="U100" s="28">
        <v>20246</v>
      </c>
      <c r="V100" s="37">
        <v>3824220</v>
      </c>
      <c r="W100" s="12">
        <v>52.941514871006369</v>
      </c>
      <c r="X100" s="12">
        <v>374.09431054524828</v>
      </c>
      <c r="Y100" s="12">
        <v>12.366812320025261</v>
      </c>
      <c r="Z100" s="12">
        <v>9.3864105508991731</v>
      </c>
    </row>
    <row r="101" spans="1:26" ht="15.75" customHeight="1" x14ac:dyDescent="0.2">
      <c r="A101" s="71" t="s">
        <v>176</v>
      </c>
      <c r="B101" s="59">
        <v>29.836406477663903</v>
      </c>
      <c r="C101" s="12"/>
      <c r="D101" s="62" t="s">
        <v>166</v>
      </c>
      <c r="E101" s="28">
        <v>11</v>
      </c>
      <c r="F101" s="12">
        <v>69</v>
      </c>
      <c r="G101" s="12">
        <v>12.658227848101262</v>
      </c>
      <c r="H101" s="12">
        <v>9.6075949367088587</v>
      </c>
      <c r="I101" s="12"/>
      <c r="J101" s="62" t="s">
        <v>158</v>
      </c>
      <c r="K101" s="28">
        <v>15.69</v>
      </c>
      <c r="L101" s="28">
        <v>0.52529999999999999</v>
      </c>
      <c r="M101" s="12">
        <v>8.2419569999999993</v>
      </c>
      <c r="N101" s="28">
        <v>2.4700000000000002</v>
      </c>
      <c r="O101" s="12">
        <v>3.3368246963562749</v>
      </c>
      <c r="P101" s="12">
        <v>2.396027530722971</v>
      </c>
      <c r="Q101" s="12">
        <v>91.156955371908865</v>
      </c>
      <c r="R101" s="12">
        <v>69.188129127278827</v>
      </c>
      <c r="S101" s="12"/>
      <c r="T101" s="79" t="s">
        <v>183</v>
      </c>
      <c r="U101" s="28">
        <v>60456</v>
      </c>
      <c r="V101" s="37">
        <v>11895893</v>
      </c>
      <c r="W101" s="12">
        <v>50.820900961365403</v>
      </c>
      <c r="X101" s="12">
        <v>376.21492445488923</v>
      </c>
      <c r="Y101" s="12">
        <v>11.870049467712775</v>
      </c>
      <c r="Z101" s="12">
        <v>9.0093675459939959</v>
      </c>
    </row>
    <row r="102" spans="1:26" ht="15.75" customHeight="1" x14ac:dyDescent="0.2">
      <c r="A102" s="33" t="s">
        <v>160</v>
      </c>
      <c r="B102" s="59">
        <v>28.900406800921825</v>
      </c>
      <c r="C102" s="12"/>
      <c r="D102" s="64" t="s">
        <v>142</v>
      </c>
      <c r="E102" s="28">
        <v>10</v>
      </c>
      <c r="F102" s="12">
        <v>70</v>
      </c>
      <c r="G102" s="12">
        <v>11.392405063291136</v>
      </c>
      <c r="H102" s="12">
        <v>8.6468354430379719</v>
      </c>
      <c r="I102" s="12"/>
      <c r="J102" s="53" t="s">
        <v>156</v>
      </c>
      <c r="K102" s="28">
        <v>52.2</v>
      </c>
      <c r="L102" s="28">
        <v>0.1038</v>
      </c>
      <c r="M102" s="12">
        <v>5.4183600000000007</v>
      </c>
      <c r="N102" s="28">
        <v>1.38</v>
      </c>
      <c r="O102" s="12">
        <v>3.9263478260869573</v>
      </c>
      <c r="P102" s="12">
        <v>2.9855506604536535</v>
      </c>
      <c r="Q102" s="12">
        <v>88.981196004099189</v>
      </c>
      <c r="R102" s="12">
        <v>67.536727767111287</v>
      </c>
      <c r="S102" s="12"/>
      <c r="T102" s="65" t="s">
        <v>143</v>
      </c>
      <c r="U102" s="28">
        <v>8631</v>
      </c>
      <c r="V102" s="37">
        <v>1900000</v>
      </c>
      <c r="W102" s="12">
        <v>45.426315789473684</v>
      </c>
      <c r="X102" s="12">
        <v>381.60950962678095</v>
      </c>
      <c r="Y102" s="12">
        <v>10.606344884408728</v>
      </c>
      <c r="Z102" s="12">
        <v>8.0502157672662236</v>
      </c>
    </row>
    <row r="103" spans="1:26" ht="15.75" customHeight="1" x14ac:dyDescent="0.2">
      <c r="A103" s="71" t="s">
        <v>159</v>
      </c>
      <c r="B103" s="59">
        <v>28.736918865640686</v>
      </c>
      <c r="C103" s="12"/>
      <c r="D103" s="64" t="s">
        <v>186</v>
      </c>
      <c r="E103" s="28">
        <v>10</v>
      </c>
      <c r="F103" s="12">
        <v>70</v>
      </c>
      <c r="G103" s="12">
        <v>11.392405063291136</v>
      </c>
      <c r="H103" s="12">
        <v>8.6468354430379719</v>
      </c>
      <c r="I103" s="12"/>
      <c r="J103" s="64" t="s">
        <v>167</v>
      </c>
      <c r="K103" s="28">
        <v>222.2</v>
      </c>
      <c r="L103" s="28">
        <v>2.3599999999999999E-2</v>
      </c>
      <c r="M103" s="12">
        <v>5.2439199999999992</v>
      </c>
      <c r="N103" s="28">
        <v>1.29</v>
      </c>
      <c r="O103" s="12">
        <v>4.0650542635658908</v>
      </c>
      <c r="P103" s="12">
        <v>3.124257097932587</v>
      </c>
      <c r="Q103" s="12">
        <v>88.469270660545376</v>
      </c>
      <c r="R103" s="12">
        <v>67.148176431353946</v>
      </c>
      <c r="S103" s="12"/>
      <c r="T103" s="65" t="s">
        <v>188</v>
      </c>
      <c r="U103" s="28">
        <v>34211</v>
      </c>
      <c r="V103" s="37">
        <v>8154051</v>
      </c>
      <c r="W103" s="12">
        <v>41.955832751107387</v>
      </c>
      <c r="X103" s="12">
        <v>385.07999266514724</v>
      </c>
      <c r="Y103" s="12">
        <v>9.7933694317800928</v>
      </c>
      <c r="Z103" s="12">
        <v>7.4331673987210909</v>
      </c>
    </row>
    <row r="104" spans="1:26" ht="15.75" customHeight="1" x14ac:dyDescent="0.2">
      <c r="A104" s="77" t="s">
        <v>178</v>
      </c>
      <c r="B104" s="59">
        <v>28.634918137756429</v>
      </c>
      <c r="C104" s="12"/>
      <c r="D104" s="84" t="s">
        <v>152</v>
      </c>
      <c r="E104" s="28">
        <v>9</v>
      </c>
      <c r="F104" s="12">
        <v>71</v>
      </c>
      <c r="G104" s="12">
        <v>10.12658227848101</v>
      </c>
      <c r="H104" s="12">
        <v>7.6860759493670869</v>
      </c>
      <c r="I104" s="12"/>
      <c r="J104" s="79" t="s">
        <v>163</v>
      </c>
      <c r="K104" s="28">
        <v>16.13</v>
      </c>
      <c r="L104" s="28">
        <v>0.37619999999999998</v>
      </c>
      <c r="M104" s="12">
        <v>6.0681059999999993</v>
      </c>
      <c r="N104" s="28">
        <v>1.47</v>
      </c>
      <c r="O104" s="12">
        <v>4.1279632653061222</v>
      </c>
      <c r="P104" s="12">
        <v>3.1871660996728184</v>
      </c>
      <c r="Q104" s="12">
        <v>88.23709172989274</v>
      </c>
      <c r="R104" s="12">
        <v>66.971952622988596</v>
      </c>
      <c r="S104" s="12"/>
      <c r="T104" s="62" t="s">
        <v>171</v>
      </c>
      <c r="U104" s="28">
        <v>46667</v>
      </c>
      <c r="V104" s="37">
        <v>11503501</v>
      </c>
      <c r="W104" s="12">
        <v>40.567649796353301</v>
      </c>
      <c r="X104" s="12">
        <v>386.46817561990133</v>
      </c>
      <c r="Y104" s="12">
        <v>9.4681816543161688</v>
      </c>
      <c r="Z104" s="12">
        <v>7.1863498756259725</v>
      </c>
    </row>
    <row r="105" spans="1:26" ht="15.75" customHeight="1" x14ac:dyDescent="0.2">
      <c r="A105" s="71" t="s">
        <v>244</v>
      </c>
      <c r="B105" s="59">
        <v>28.215026568207723</v>
      </c>
      <c r="C105" s="12"/>
      <c r="D105" s="64" t="s">
        <v>176</v>
      </c>
      <c r="E105" s="28">
        <v>8</v>
      </c>
      <c r="F105" s="12">
        <v>72</v>
      </c>
      <c r="G105" s="12">
        <v>8.8607594936708836</v>
      </c>
      <c r="H105" s="12">
        <v>6.7253164556962011</v>
      </c>
      <c r="I105" s="12"/>
      <c r="J105" s="79" t="s">
        <v>179</v>
      </c>
      <c r="K105" s="28">
        <v>21.59</v>
      </c>
      <c r="L105" s="28">
        <v>0.46410000000000001</v>
      </c>
      <c r="M105" s="12">
        <v>10.019919</v>
      </c>
      <c r="N105" s="28">
        <v>2.31</v>
      </c>
      <c r="O105" s="12">
        <v>4.3376272727272722</v>
      </c>
      <c r="P105" s="12">
        <v>3.3968301070939684</v>
      </c>
      <c r="Q105" s="12">
        <v>87.463282518288977</v>
      </c>
      <c r="R105" s="12">
        <v>66.384631431381337</v>
      </c>
      <c r="S105" s="12"/>
      <c r="T105" s="84" t="s">
        <v>169</v>
      </c>
      <c r="U105" s="28">
        <v>8268</v>
      </c>
      <c r="V105" s="37">
        <v>2496435</v>
      </c>
      <c r="W105" s="12">
        <v>33.119228019155315</v>
      </c>
      <c r="X105" s="12">
        <v>393.91659739709928</v>
      </c>
      <c r="Y105" s="12">
        <v>7.723357087031431</v>
      </c>
      <c r="Z105" s="12">
        <v>5.862028029056856</v>
      </c>
    </row>
    <row r="106" spans="1:26" ht="15.75" customHeight="1" x14ac:dyDescent="0.2">
      <c r="A106" s="73" t="s">
        <v>189</v>
      </c>
      <c r="B106" s="59">
        <v>28.028624223788</v>
      </c>
      <c r="C106" s="12"/>
      <c r="D106" s="79" t="s">
        <v>163</v>
      </c>
      <c r="E106" s="28">
        <v>7</v>
      </c>
      <c r="F106" s="12">
        <v>73</v>
      </c>
      <c r="G106" s="12">
        <v>7.5949367088607573</v>
      </c>
      <c r="H106" s="12">
        <v>5.7645569620253152</v>
      </c>
      <c r="I106" s="12"/>
      <c r="J106" s="79" t="s">
        <v>183</v>
      </c>
      <c r="K106" s="28">
        <v>22.91</v>
      </c>
      <c r="L106" s="28">
        <v>0.46410000000000001</v>
      </c>
      <c r="M106" s="12">
        <v>10.632531</v>
      </c>
      <c r="N106" s="28">
        <v>2.31</v>
      </c>
      <c r="O106" s="12">
        <v>4.6028272727272723</v>
      </c>
      <c r="P106" s="12">
        <v>3.6620301070939685</v>
      </c>
      <c r="Q106" s="12">
        <v>86.484506020398669</v>
      </c>
      <c r="R106" s="12">
        <v>65.641740069482594</v>
      </c>
      <c r="S106" s="12"/>
      <c r="T106" s="65" t="s">
        <v>189</v>
      </c>
      <c r="U106" s="28">
        <v>4125</v>
      </c>
      <c r="V106" s="37">
        <v>1331300</v>
      </c>
      <c r="W106" s="12">
        <v>30.984751746413281</v>
      </c>
      <c r="X106" s="12">
        <v>396.05107366984134</v>
      </c>
      <c r="Y106" s="12">
        <v>7.2233469170423916</v>
      </c>
      <c r="Z106" s="12">
        <v>5.4825203100351754</v>
      </c>
    </row>
    <row r="107" spans="1:26" ht="15.75" customHeight="1" x14ac:dyDescent="0.2">
      <c r="A107" s="77" t="s">
        <v>182</v>
      </c>
      <c r="B107" s="59">
        <v>28.0090751532734</v>
      </c>
      <c r="C107" s="12"/>
      <c r="D107" s="64" t="s">
        <v>172</v>
      </c>
      <c r="E107" s="28">
        <v>7</v>
      </c>
      <c r="F107" s="12">
        <v>73</v>
      </c>
      <c r="G107" s="12">
        <v>7.5949367088607573</v>
      </c>
      <c r="H107" s="12">
        <v>5.7645569620253152</v>
      </c>
      <c r="I107" s="12"/>
      <c r="J107" s="64" t="s">
        <v>185</v>
      </c>
      <c r="K107" s="28">
        <v>79.92</v>
      </c>
      <c r="L107" s="28">
        <v>0.1615</v>
      </c>
      <c r="M107" s="12">
        <v>12.907080000000001</v>
      </c>
      <c r="N107" s="28">
        <v>2.75</v>
      </c>
      <c r="O107" s="12">
        <v>4.693483636363637</v>
      </c>
      <c r="P107" s="12">
        <v>3.7526864707303331</v>
      </c>
      <c r="Q107" s="12">
        <v>86.149919602180461</v>
      </c>
      <c r="R107" s="12">
        <v>65.387788978054971</v>
      </c>
      <c r="S107" s="12"/>
      <c r="T107" s="64" t="s">
        <v>174</v>
      </c>
      <c r="U107" s="28">
        <v>45054</v>
      </c>
      <c r="V107" s="37">
        <v>16787941</v>
      </c>
      <c r="W107" s="12">
        <v>26.83712076424381</v>
      </c>
      <c r="X107" s="12">
        <v>400.1987046520108</v>
      </c>
      <c r="Y107" s="12">
        <v>6.2517466706821381</v>
      </c>
      <c r="Z107" s="12">
        <v>4.7450757230477425</v>
      </c>
    </row>
    <row r="108" spans="1:26" ht="15.75" customHeight="1" x14ac:dyDescent="0.2">
      <c r="A108" s="73" t="s">
        <v>155</v>
      </c>
      <c r="B108" s="59">
        <v>26.541884164483019</v>
      </c>
      <c r="C108" s="12"/>
      <c r="D108" s="65" t="s">
        <v>143</v>
      </c>
      <c r="E108" s="28">
        <v>6</v>
      </c>
      <c r="F108" s="12">
        <v>74</v>
      </c>
      <c r="G108" s="12">
        <v>6.3291139240506311</v>
      </c>
      <c r="H108" s="12">
        <v>4.8037974683544293</v>
      </c>
      <c r="I108" s="12"/>
      <c r="J108" s="53" t="s">
        <v>150</v>
      </c>
      <c r="K108" s="28">
        <v>57.95</v>
      </c>
      <c r="L108" s="28">
        <v>0.1201</v>
      </c>
      <c r="M108" s="12">
        <v>6.9597950000000006</v>
      </c>
      <c r="N108" s="28">
        <v>1.47</v>
      </c>
      <c r="O108" s="12">
        <v>4.7345544217687081</v>
      </c>
      <c r="P108" s="12">
        <v>3.7937572561354043</v>
      </c>
      <c r="Q108" s="12">
        <v>85.998339211892457</v>
      </c>
      <c r="R108" s="12">
        <v>65.272739461826376</v>
      </c>
      <c r="S108" s="12"/>
      <c r="T108" s="64" t="s">
        <v>159</v>
      </c>
      <c r="U108" s="28">
        <v>30000</v>
      </c>
      <c r="V108" s="37">
        <v>11374022</v>
      </c>
      <c r="W108" s="12">
        <v>26.375894120830782</v>
      </c>
      <c r="X108" s="12">
        <v>400.65993129542386</v>
      </c>
      <c r="Y108" s="12">
        <v>6.1437023624265237</v>
      </c>
      <c r="Z108" s="12">
        <v>4.6630700930817319</v>
      </c>
    </row>
    <row r="109" spans="1:26" ht="15.75" customHeight="1" x14ac:dyDescent="0.2">
      <c r="A109" s="77" t="s">
        <v>163</v>
      </c>
      <c r="B109" s="59">
        <v>25.42192328059933</v>
      </c>
      <c r="C109" s="12"/>
      <c r="D109" s="79" t="s">
        <v>149</v>
      </c>
      <c r="E109" s="28">
        <v>6</v>
      </c>
      <c r="F109" s="12">
        <v>74</v>
      </c>
      <c r="G109" s="12">
        <v>6.3291139240506311</v>
      </c>
      <c r="H109" s="12">
        <v>4.8037974683544293</v>
      </c>
      <c r="I109" s="12"/>
      <c r="J109" s="64" t="s">
        <v>142</v>
      </c>
      <c r="K109" s="28">
        <v>181.33</v>
      </c>
      <c r="L109" s="28">
        <v>3.2599999999999997E-2</v>
      </c>
      <c r="M109" s="12">
        <v>5.9113579999999999</v>
      </c>
      <c r="N109" s="28">
        <v>1.22</v>
      </c>
      <c r="O109" s="12">
        <v>4.8453754098360653</v>
      </c>
      <c r="P109" s="12">
        <v>3.9045782442027615</v>
      </c>
      <c r="Q109" s="12">
        <v>85.589330996985552</v>
      </c>
      <c r="R109" s="12">
        <v>64.96230222671204</v>
      </c>
      <c r="S109" s="12"/>
      <c r="T109" s="79" t="s">
        <v>163</v>
      </c>
      <c r="U109" s="28">
        <v>19503</v>
      </c>
      <c r="V109" s="37">
        <v>9752000</v>
      </c>
      <c r="W109" s="12">
        <v>19.998974569319113</v>
      </c>
      <c r="X109" s="12">
        <v>407.03685084693552</v>
      </c>
      <c r="Y109" s="12">
        <v>4.6498817612438472</v>
      </c>
      <c r="Z109" s="12">
        <v>3.5292602567840801</v>
      </c>
    </row>
    <row r="110" spans="1:26" ht="15.75" customHeight="1" x14ac:dyDescent="0.2">
      <c r="A110" s="71" t="s">
        <v>142</v>
      </c>
      <c r="B110" s="59">
        <v>24.942637742860921</v>
      </c>
      <c r="C110" s="12"/>
      <c r="D110" s="65" t="s">
        <v>189</v>
      </c>
      <c r="E110" s="28">
        <v>6</v>
      </c>
      <c r="F110" s="12">
        <v>74</v>
      </c>
      <c r="G110" s="12">
        <v>6.3291139240506311</v>
      </c>
      <c r="H110" s="12">
        <v>4.8037974683544293</v>
      </c>
      <c r="I110" s="12"/>
      <c r="J110" s="53" t="s">
        <v>160</v>
      </c>
      <c r="K110" s="28">
        <v>65</v>
      </c>
      <c r="L110" s="28">
        <v>0.1038</v>
      </c>
      <c r="M110" s="12">
        <v>6.7469999999999999</v>
      </c>
      <c r="N110" s="28">
        <v>1.38</v>
      </c>
      <c r="O110" s="12">
        <v>4.8891304347826088</v>
      </c>
      <c r="P110" s="12">
        <v>3.9483332691493049</v>
      </c>
      <c r="Q110" s="12">
        <v>85.427843854895499</v>
      </c>
      <c r="R110" s="12">
        <v>64.839733485865679</v>
      </c>
      <c r="S110" s="12"/>
      <c r="T110" s="64" t="s">
        <v>185</v>
      </c>
      <c r="U110" s="28">
        <v>40424</v>
      </c>
      <c r="V110" s="37">
        <v>21766000</v>
      </c>
      <c r="W110" s="12">
        <v>18.572084903059817</v>
      </c>
      <c r="X110" s="12">
        <v>408.46374051319481</v>
      </c>
      <c r="Y110" s="12">
        <v>4.3156267715337293</v>
      </c>
      <c r="Z110" s="12">
        <v>3.2755607195941008</v>
      </c>
    </row>
    <row r="111" spans="1:26" ht="15.75" customHeight="1" x14ac:dyDescent="0.2">
      <c r="A111" s="71" t="s">
        <v>174</v>
      </c>
      <c r="B111" s="59">
        <v>24.768102584730016</v>
      </c>
      <c r="C111" s="12"/>
      <c r="D111" s="65" t="s">
        <v>155</v>
      </c>
      <c r="E111" s="28">
        <v>5</v>
      </c>
      <c r="F111" s="12">
        <v>75</v>
      </c>
      <c r="G111" s="12">
        <v>5.0632911392405049</v>
      </c>
      <c r="H111" s="12">
        <v>3.8430379746835435</v>
      </c>
      <c r="I111" s="12"/>
      <c r="J111" s="71" t="s">
        <v>244</v>
      </c>
      <c r="K111" s="28">
        <v>267.75</v>
      </c>
      <c r="L111" s="28">
        <v>9.9000000000000008E-3</v>
      </c>
      <c r="M111" s="12">
        <v>2.650725</v>
      </c>
      <c r="N111" s="28">
        <v>0.52</v>
      </c>
      <c r="O111" s="12">
        <v>5.0975480769230765</v>
      </c>
      <c r="P111" s="12">
        <v>4.1567509112897723</v>
      </c>
      <c r="Q111" s="12">
        <v>84.658634617064436</v>
      </c>
      <c r="R111" s="12">
        <v>64.255903674351913</v>
      </c>
      <c r="S111" s="12"/>
      <c r="T111" s="53" t="s">
        <v>150</v>
      </c>
      <c r="U111" s="28">
        <v>6640</v>
      </c>
      <c r="V111" s="37">
        <v>4055807</v>
      </c>
      <c r="W111" s="12">
        <v>16.371587701288547</v>
      </c>
      <c r="X111" s="12">
        <v>410.66423771496608</v>
      </c>
      <c r="Y111" s="12">
        <v>3.8001509173540171</v>
      </c>
      <c r="Z111" s="12">
        <v>2.8843145462716988</v>
      </c>
    </row>
    <row r="112" spans="1:26" ht="15.75" customHeight="1" x14ac:dyDescent="0.2">
      <c r="A112" s="73" t="s">
        <v>143</v>
      </c>
      <c r="B112" s="59">
        <v>23.778705386261823</v>
      </c>
      <c r="C112" s="12"/>
      <c r="D112" s="53" t="s">
        <v>173</v>
      </c>
      <c r="E112" s="28">
        <v>5</v>
      </c>
      <c r="F112" s="12">
        <v>75</v>
      </c>
      <c r="G112" s="12">
        <v>5.0632911392405049</v>
      </c>
      <c r="H112" s="12">
        <v>3.8430379746835435</v>
      </c>
      <c r="I112" s="12"/>
      <c r="J112" s="65" t="s">
        <v>148</v>
      </c>
      <c r="K112" s="28">
        <v>35.39</v>
      </c>
      <c r="L112" s="28">
        <v>0.14630000000000001</v>
      </c>
      <c r="M112" s="12">
        <v>5.1775570000000002</v>
      </c>
      <c r="N112" s="28">
        <v>0.91</v>
      </c>
      <c r="O112" s="12">
        <v>5.6896230769230769</v>
      </c>
      <c r="P112" s="12">
        <v>4.7488259112897726</v>
      </c>
      <c r="Q112" s="12">
        <v>82.47345703415192</v>
      </c>
      <c r="R112" s="12">
        <v>62.597353888921305</v>
      </c>
      <c r="S112" s="12"/>
      <c r="T112" s="65" t="s">
        <v>148</v>
      </c>
      <c r="U112" s="28">
        <v>9847</v>
      </c>
      <c r="V112" s="37">
        <v>10230350</v>
      </c>
      <c r="W112" s="12">
        <v>9.6252816374806329</v>
      </c>
      <c r="X112" s="12">
        <v>417.41054377877401</v>
      </c>
      <c r="Y112" s="12">
        <v>2.2197999503089818</v>
      </c>
      <c r="Z112" s="12">
        <v>1.6848281622845172</v>
      </c>
    </row>
    <row r="113" spans="1:26" ht="15.75" customHeight="1" x14ac:dyDescent="0.2">
      <c r="A113" s="71" t="s">
        <v>167</v>
      </c>
      <c r="B113" s="59">
        <v>23.429617541652735</v>
      </c>
      <c r="C113" s="12"/>
      <c r="D113" s="79" t="s">
        <v>178</v>
      </c>
      <c r="E113" s="28">
        <v>5</v>
      </c>
      <c r="F113" s="12">
        <v>75</v>
      </c>
      <c r="G113" s="12">
        <v>5.0632911392405049</v>
      </c>
      <c r="H113" s="12">
        <v>3.8430379746835435</v>
      </c>
      <c r="I113" s="12"/>
      <c r="J113" s="65" t="s">
        <v>155</v>
      </c>
      <c r="K113" s="28">
        <v>36.549999999999997</v>
      </c>
      <c r="L113" s="28">
        <v>0.27229999999999999</v>
      </c>
      <c r="M113" s="12">
        <v>9.9525649999999981</v>
      </c>
      <c r="N113" s="28">
        <v>1.56</v>
      </c>
      <c r="O113" s="12">
        <v>6.3798493589743579</v>
      </c>
      <c r="P113" s="12">
        <v>5.4390521933410536</v>
      </c>
      <c r="Q113" s="12">
        <v>79.926031456859334</v>
      </c>
      <c r="R113" s="12">
        <v>60.663857875756236</v>
      </c>
      <c r="S113" s="12"/>
      <c r="T113" s="64" t="s">
        <v>172</v>
      </c>
      <c r="U113" s="28">
        <v>9616</v>
      </c>
      <c r="V113" s="37">
        <v>12442373</v>
      </c>
      <c r="W113" s="12">
        <v>7.7284292956014102</v>
      </c>
      <c r="X113" s="12">
        <v>419.30739612065321</v>
      </c>
      <c r="Y113" s="12">
        <v>1.7754541995414286</v>
      </c>
      <c r="Z113" s="12">
        <v>1.3475697374519444</v>
      </c>
    </row>
    <row r="114" spans="1:26" ht="15.75" customHeight="1" x14ac:dyDescent="0.2">
      <c r="A114" s="33" t="s">
        <v>150</v>
      </c>
      <c r="B114" s="59">
        <v>23.359524331813279</v>
      </c>
      <c r="C114" s="12"/>
      <c r="D114" s="79" t="s">
        <v>182</v>
      </c>
      <c r="E114" s="28">
        <v>5</v>
      </c>
      <c r="F114" s="12">
        <v>75</v>
      </c>
      <c r="G114" s="12">
        <v>5.0632911392405049</v>
      </c>
      <c r="H114" s="12">
        <v>3.8430379746835435</v>
      </c>
      <c r="I114" s="12"/>
      <c r="J114" s="53" t="s">
        <v>173</v>
      </c>
      <c r="K114" s="28">
        <v>528.57000000000005</v>
      </c>
      <c r="L114" s="28">
        <v>1.18E-2</v>
      </c>
      <c r="M114" s="12">
        <v>6.2371260000000008</v>
      </c>
      <c r="N114" s="28">
        <v>0.9</v>
      </c>
      <c r="O114" s="12">
        <v>6.9301400000000006</v>
      </c>
      <c r="P114" s="12">
        <v>5.9893428343666963</v>
      </c>
      <c r="Q114" s="12">
        <v>77.895067857896706</v>
      </c>
      <c r="R114" s="12">
        <v>59.122356504143603</v>
      </c>
      <c r="S114" s="12"/>
      <c r="T114" s="53" t="s">
        <v>18</v>
      </c>
      <c r="U114" s="28">
        <v>1752</v>
      </c>
      <c r="V114" s="37">
        <v>2269000</v>
      </c>
      <c r="W114" s="12">
        <v>7.7214631996474212</v>
      </c>
      <c r="X114" s="12">
        <v>419.31436221660721</v>
      </c>
      <c r="Y114" s="12">
        <v>1.7738223618552382</v>
      </c>
      <c r="Z114" s="12">
        <v>1.3463311726481257</v>
      </c>
    </row>
    <row r="115" spans="1:26" ht="15.75" customHeight="1" x14ac:dyDescent="0.2">
      <c r="A115" s="71" t="s">
        <v>185</v>
      </c>
      <c r="B115" s="59">
        <v>23.208036397106653</v>
      </c>
      <c r="C115" s="12"/>
      <c r="D115" s="84" t="s">
        <v>193</v>
      </c>
      <c r="E115" s="28">
        <v>5</v>
      </c>
      <c r="F115" s="12">
        <v>75</v>
      </c>
      <c r="G115" s="12">
        <v>5.0632911392405049</v>
      </c>
      <c r="H115" s="12">
        <v>3.8430379746835435</v>
      </c>
      <c r="I115" s="12"/>
      <c r="J115" s="64" t="s">
        <v>174</v>
      </c>
      <c r="K115" s="28">
        <v>252.97</v>
      </c>
      <c r="L115" s="28">
        <v>1.7100000000000001E-2</v>
      </c>
      <c r="M115" s="12">
        <v>4.325787</v>
      </c>
      <c r="N115" s="28">
        <v>0.62</v>
      </c>
      <c r="O115" s="12">
        <v>6.9770758064516132</v>
      </c>
      <c r="P115" s="12">
        <v>6.0362786408183089</v>
      </c>
      <c r="Q115" s="12">
        <v>77.721841371228663</v>
      </c>
      <c r="R115" s="12">
        <v>58.990877600762559</v>
      </c>
      <c r="S115" s="12"/>
      <c r="T115" s="64" t="s">
        <v>142</v>
      </c>
      <c r="U115" s="28">
        <v>5800</v>
      </c>
      <c r="V115" s="37">
        <v>8280925</v>
      </c>
      <c r="W115" s="12">
        <v>7.0040484607697806</v>
      </c>
      <c r="X115" s="12">
        <v>420.03177695548482</v>
      </c>
      <c r="Y115" s="12">
        <v>1.6057648996478946</v>
      </c>
      <c r="Z115" s="12">
        <v>1.218775558832752</v>
      </c>
    </row>
    <row r="116" spans="1:26" ht="15.75" customHeight="1" x14ac:dyDescent="0.2">
      <c r="A116" s="33" t="s">
        <v>156</v>
      </c>
      <c r="B116" s="59">
        <v>23.140052623677239</v>
      </c>
      <c r="C116" s="12"/>
      <c r="D116" s="64" t="s">
        <v>167</v>
      </c>
      <c r="E116" s="28">
        <v>4</v>
      </c>
      <c r="F116" s="12">
        <v>76</v>
      </c>
      <c r="G116" s="12">
        <v>3.7974683544303787</v>
      </c>
      <c r="H116" s="12">
        <v>2.8822784810126576</v>
      </c>
      <c r="I116" s="12"/>
      <c r="J116" s="65" t="s">
        <v>143</v>
      </c>
      <c r="K116" s="28">
        <v>14317.4</v>
      </c>
      <c r="L116" s="28">
        <v>6.9999999999999999E-4</v>
      </c>
      <c r="M116" s="12">
        <v>10.022179999999999</v>
      </c>
      <c r="N116" s="28">
        <v>1.4</v>
      </c>
      <c r="O116" s="12">
        <v>7.1586999999999996</v>
      </c>
      <c r="P116" s="12">
        <v>6.2179028343666953</v>
      </c>
      <c r="Q116" s="12">
        <v>77.051519002852189</v>
      </c>
      <c r="R116" s="12">
        <v>58.48210292316481</v>
      </c>
      <c r="S116" s="12"/>
      <c r="T116" s="62" t="s">
        <v>158</v>
      </c>
      <c r="U116" s="28">
        <v>7786</v>
      </c>
      <c r="V116" s="37">
        <v>14377018</v>
      </c>
      <c r="W116" s="12">
        <v>5.41558757177601</v>
      </c>
      <c r="X116" s="12">
        <v>421.62023784447859</v>
      </c>
      <c r="Y116" s="12">
        <v>1.2336611619444255</v>
      </c>
      <c r="Z116" s="12">
        <v>0.93634882191581903</v>
      </c>
    </row>
    <row r="117" spans="1:26" ht="15.75" customHeight="1" x14ac:dyDescent="0.2">
      <c r="A117" s="73" t="s">
        <v>148</v>
      </c>
      <c r="B117" s="59">
        <v>22.06790034618253</v>
      </c>
      <c r="C117" s="12"/>
      <c r="D117" s="65" t="s">
        <v>148</v>
      </c>
      <c r="E117" s="28">
        <v>3</v>
      </c>
      <c r="F117" s="12">
        <v>77</v>
      </c>
      <c r="G117" s="12">
        <v>2.5316455696202524</v>
      </c>
      <c r="H117" s="12">
        <v>1.9215189873417717</v>
      </c>
      <c r="I117" s="12"/>
      <c r="J117" s="79" t="s">
        <v>168</v>
      </c>
      <c r="K117" s="28">
        <v>65.41</v>
      </c>
      <c r="L117" s="28">
        <v>7.8399999999999997E-2</v>
      </c>
      <c r="M117" s="12">
        <v>5.1281439999999998</v>
      </c>
      <c r="N117" s="28">
        <v>0.56999999999999995</v>
      </c>
      <c r="O117" s="12">
        <v>8.9967438596491238</v>
      </c>
      <c r="P117" s="12">
        <v>8.0559466940158195</v>
      </c>
      <c r="Q117" s="12">
        <v>70.267830722625433</v>
      </c>
      <c r="R117" s="12">
        <v>53.333283518472705</v>
      </c>
      <c r="S117" s="12"/>
      <c r="T117" s="53" t="s">
        <v>156</v>
      </c>
      <c r="U117" s="28">
        <v>1688</v>
      </c>
      <c r="V117" s="37">
        <v>3161844</v>
      </c>
      <c r="W117" s="12">
        <v>5.3386568091278388</v>
      </c>
      <c r="X117" s="12">
        <v>421.6971686071268</v>
      </c>
      <c r="Y117" s="12">
        <v>1.2156398027003092</v>
      </c>
      <c r="Z117" s="12">
        <v>0.92267061024953467</v>
      </c>
    </row>
    <row r="118" spans="1:26" ht="15.75" customHeight="1" x14ac:dyDescent="0.2">
      <c r="A118" s="33" t="s">
        <v>173</v>
      </c>
      <c r="B118" s="59">
        <v>21.090281901363877</v>
      </c>
      <c r="C118" s="12"/>
      <c r="D118" s="53" t="s">
        <v>150</v>
      </c>
      <c r="E118" s="28">
        <v>3</v>
      </c>
      <c r="F118" s="12">
        <v>77</v>
      </c>
      <c r="G118" s="12">
        <v>2.5316455696202524</v>
      </c>
      <c r="H118" s="12">
        <v>1.9215189873417717</v>
      </c>
      <c r="I118" s="12"/>
      <c r="J118" s="64" t="s">
        <v>172</v>
      </c>
      <c r="K118" s="28">
        <v>234.95</v>
      </c>
      <c r="L118" s="28">
        <v>1.7100000000000001E-2</v>
      </c>
      <c r="M118" s="12">
        <v>4.0176449999999999</v>
      </c>
      <c r="N118" s="28">
        <v>0.43</v>
      </c>
      <c r="O118" s="12">
        <v>9.3433604651162785</v>
      </c>
      <c r="P118" s="12">
        <v>8.4025632994829742</v>
      </c>
      <c r="Q118" s="12">
        <v>68.988569081562972</v>
      </c>
      <c r="R118" s="12">
        <v>52.362323932906293</v>
      </c>
      <c r="S118" s="12"/>
      <c r="T118" s="53" t="s">
        <v>160</v>
      </c>
      <c r="U118" s="28">
        <v>1874</v>
      </c>
      <c r="V118" s="37">
        <v>4434827</v>
      </c>
      <c r="W118" s="12">
        <v>4.2256439766421554</v>
      </c>
      <c r="X118" s="12">
        <v>422.81018143961245</v>
      </c>
      <c r="Y118" s="12">
        <v>0.95491179992134789</v>
      </c>
      <c r="Z118" s="12">
        <v>0.72477805614030311</v>
      </c>
    </row>
    <row r="119" spans="1:26" ht="15.75" customHeight="1" x14ac:dyDescent="0.2">
      <c r="A119" s="71" t="s">
        <v>172</v>
      </c>
      <c r="B119" s="59">
        <v>19.824816877461185</v>
      </c>
      <c r="C119" s="12"/>
      <c r="D119" s="53" t="s">
        <v>153</v>
      </c>
      <c r="E119" s="28">
        <v>3</v>
      </c>
      <c r="F119" s="12">
        <v>77</v>
      </c>
      <c r="G119" s="12">
        <v>2.5316455696202524</v>
      </c>
      <c r="H119" s="12">
        <v>1.9215189873417717</v>
      </c>
      <c r="I119" s="12"/>
      <c r="J119" s="62" t="s">
        <v>171</v>
      </c>
      <c r="K119" s="28">
        <v>361.88</v>
      </c>
      <c r="L119" s="28">
        <v>3.1399999999999997E-2</v>
      </c>
      <c r="M119" s="12">
        <v>11.363031999999999</v>
      </c>
      <c r="N119" s="28">
        <v>1.21</v>
      </c>
      <c r="O119" s="12">
        <v>9.3909355371900816</v>
      </c>
      <c r="P119" s="12">
        <v>8.4501383715567773</v>
      </c>
      <c r="Q119" s="12">
        <v>68.812983250374145</v>
      </c>
      <c r="R119" s="12">
        <v>52.229054287033975</v>
      </c>
      <c r="S119" s="12"/>
      <c r="T119" s="53" t="s">
        <v>173</v>
      </c>
      <c r="U119" s="28">
        <v>586</v>
      </c>
      <c r="V119" s="37">
        <v>3138369</v>
      </c>
      <c r="W119" s="12">
        <v>1.8672119180376814</v>
      </c>
      <c r="X119" s="12">
        <v>425.16861349821693</v>
      </c>
      <c r="Y119" s="12">
        <v>0.40243903196900987</v>
      </c>
      <c r="Z119" s="12">
        <v>0.30545122526447849</v>
      </c>
    </row>
    <row r="120" spans="1:26" ht="15.75" customHeight="1" x14ac:dyDescent="0.2">
      <c r="A120" s="33" t="s">
        <v>162</v>
      </c>
      <c r="B120" s="59">
        <v>13.750390514532166</v>
      </c>
      <c r="C120" s="12"/>
      <c r="D120" s="53" t="s">
        <v>18</v>
      </c>
      <c r="E120" s="28">
        <v>2</v>
      </c>
      <c r="F120" s="12">
        <v>78</v>
      </c>
      <c r="G120" s="12">
        <v>1.2658227848101262</v>
      </c>
      <c r="H120" s="12">
        <v>0.96075949367088587</v>
      </c>
      <c r="I120" s="12"/>
      <c r="J120" s="33" t="s">
        <v>162</v>
      </c>
      <c r="K120" s="28">
        <v>1500</v>
      </c>
      <c r="L120" s="28">
        <v>6.3E-3</v>
      </c>
      <c r="M120" s="12">
        <v>9.4499999999999993</v>
      </c>
      <c r="N120" s="28">
        <v>0.71</v>
      </c>
      <c r="O120" s="12">
        <v>13.309859154929578</v>
      </c>
      <c r="P120" s="12">
        <v>12.369061989296274</v>
      </c>
      <c r="Q120" s="12">
        <v>54.349369622656781</v>
      </c>
      <c r="R120" s="12">
        <v>41.251171543596499</v>
      </c>
      <c r="S120" s="12"/>
      <c r="T120" s="64" t="s">
        <v>167</v>
      </c>
      <c r="U120" s="28">
        <v>1900</v>
      </c>
      <c r="V120" s="37">
        <v>11855975</v>
      </c>
      <c r="W120" s="12">
        <v>1.6025674817971529</v>
      </c>
      <c r="X120" s="12">
        <v>425.43325793445746</v>
      </c>
      <c r="Y120" s="12">
        <v>0.34044494412596293</v>
      </c>
      <c r="Z120" s="12">
        <v>0.25839771259160588</v>
      </c>
    </row>
    <row r="121" spans="1:26" ht="15.75" customHeight="1" x14ac:dyDescent="0.2">
      <c r="A121" s="77" t="s">
        <v>149</v>
      </c>
      <c r="B121" s="59">
        <v>5.6293909381133416</v>
      </c>
      <c r="C121" s="12"/>
      <c r="D121" s="53" t="s">
        <v>156</v>
      </c>
      <c r="E121" s="28">
        <v>2</v>
      </c>
      <c r="F121" s="12">
        <v>78</v>
      </c>
      <c r="G121" s="12">
        <v>1.2658227848101262</v>
      </c>
      <c r="H121" s="12">
        <v>0.96075949367088587</v>
      </c>
      <c r="I121" s="12"/>
      <c r="J121" s="53" t="s">
        <v>153</v>
      </c>
      <c r="K121" s="28">
        <v>10000</v>
      </c>
      <c r="L121" s="28">
        <v>5.9999999999999995E-4</v>
      </c>
      <c r="M121" s="12">
        <v>5.9999999999999991</v>
      </c>
      <c r="N121" s="28">
        <v>0.26</v>
      </c>
      <c r="O121" s="12">
        <v>23.076923076923073</v>
      </c>
      <c r="P121" s="12">
        <v>22.136125911289771</v>
      </c>
      <c r="Q121" s="12">
        <v>18.301961552372148</v>
      </c>
      <c r="R121" s="12">
        <v>13.891188818250461</v>
      </c>
      <c r="S121" s="12"/>
      <c r="T121" s="71" t="s">
        <v>244</v>
      </c>
      <c r="U121" s="28">
        <v>3169</v>
      </c>
      <c r="V121" s="37">
        <v>23500000</v>
      </c>
      <c r="W121" s="12">
        <v>1.3485106382978722</v>
      </c>
      <c r="X121" s="12">
        <v>425.68731477795677</v>
      </c>
      <c r="Y121" s="12">
        <v>0.28093104503642508</v>
      </c>
      <c r="Z121" s="12">
        <v>0.21322666318264663</v>
      </c>
    </row>
    <row r="122" spans="1:26" ht="15.75" customHeight="1" x14ac:dyDescent="0.2">
      <c r="A122" s="33" t="s">
        <v>153</v>
      </c>
      <c r="B122" s="59">
        <v>5.2960045110029013</v>
      </c>
      <c r="C122" s="12"/>
      <c r="D122" s="64" t="s">
        <v>185</v>
      </c>
      <c r="E122" s="28">
        <v>2</v>
      </c>
      <c r="F122" s="12">
        <v>78</v>
      </c>
      <c r="G122" s="12">
        <v>1.2658227848101262</v>
      </c>
      <c r="H122" s="12">
        <v>0.96075949367088587</v>
      </c>
      <c r="I122" s="12"/>
      <c r="J122" s="53" t="s">
        <v>18</v>
      </c>
      <c r="K122" s="28">
        <v>19.73</v>
      </c>
      <c r="L122" s="28">
        <v>0.48759999999999998</v>
      </c>
      <c r="M122" s="12">
        <v>9.6203479999999999</v>
      </c>
      <c r="N122" s="28">
        <v>0.37</v>
      </c>
      <c r="O122" s="12">
        <v>26.00094054054054</v>
      </c>
      <c r="P122" s="12">
        <v>25.060143374907238</v>
      </c>
      <c r="Q122" s="12">
        <v>7.5102587891384474</v>
      </c>
      <c r="R122" s="12">
        <v>5.7002864209560817</v>
      </c>
      <c r="S122" s="12"/>
      <c r="T122" s="53" t="s">
        <v>153</v>
      </c>
      <c r="U122" s="28">
        <v>250</v>
      </c>
      <c r="V122" s="37">
        <v>4364541</v>
      </c>
      <c r="W122" s="12">
        <v>0.57279791849818795</v>
      </c>
      <c r="X122" s="12">
        <v>426.46302749775646</v>
      </c>
      <c r="Y122" s="12">
        <v>9.921703216926403E-2</v>
      </c>
      <c r="Z122" s="12">
        <v>7.5305727416471402E-2</v>
      </c>
    </row>
    <row r="123" spans="1:26" ht="15.75" customHeight="1" x14ac:dyDescent="0.2">
      <c r="A123" s="33" t="s">
        <v>18</v>
      </c>
      <c r="B123" s="59">
        <v>2.6691256957583644</v>
      </c>
      <c r="C123" s="12"/>
      <c r="D123" s="33" t="s">
        <v>162</v>
      </c>
      <c r="E123" s="28">
        <v>1</v>
      </c>
      <c r="F123" s="12">
        <v>79</v>
      </c>
      <c r="G123" s="12">
        <v>0</v>
      </c>
      <c r="H123" s="12">
        <v>0</v>
      </c>
      <c r="I123" s="12"/>
      <c r="J123" s="79" t="s">
        <v>149</v>
      </c>
      <c r="K123" s="28">
        <v>90</v>
      </c>
      <c r="L123" s="28">
        <v>0.1651</v>
      </c>
      <c r="M123" s="12">
        <v>14.859</v>
      </c>
      <c r="N123" s="28">
        <v>0.53</v>
      </c>
      <c r="O123" s="12">
        <v>28.035849056603773</v>
      </c>
      <c r="P123" s="12">
        <v>27.095051890970471</v>
      </c>
      <c r="Q123" s="12">
        <v>0</v>
      </c>
      <c r="R123" s="12">
        <v>0</v>
      </c>
      <c r="S123" s="12"/>
      <c r="T123" s="33" t="s">
        <v>162</v>
      </c>
      <c r="U123" s="28">
        <v>200</v>
      </c>
      <c r="V123" s="37">
        <v>13400000</v>
      </c>
      <c r="W123" s="12">
        <v>0.1492537313432836</v>
      </c>
      <c r="X123" s="12">
        <v>426.88657168491136</v>
      </c>
      <c r="Y123" s="12">
        <v>0</v>
      </c>
      <c r="Z123" s="12">
        <v>0</v>
      </c>
    </row>
    <row r="124" spans="1:26" ht="15.75" customHeight="1" x14ac:dyDescent="0.2">
      <c r="A124" s="12"/>
      <c r="B124" s="12"/>
      <c r="C124" s="12"/>
      <c r="D124" s="12"/>
      <c r="E124" s="12"/>
      <c r="F124" s="12"/>
      <c r="G124" s="12"/>
      <c r="H124" s="12"/>
      <c r="I124" s="12"/>
      <c r="J124" s="12"/>
      <c r="K124" s="12"/>
      <c r="L124" s="12"/>
      <c r="M124" s="12"/>
      <c r="N124" s="12"/>
      <c r="O124" s="12"/>
      <c r="P124" s="12"/>
      <c r="Q124" s="12"/>
      <c r="R124" s="12"/>
      <c r="S124" s="12"/>
      <c r="T124" s="12"/>
      <c r="U124" s="12"/>
      <c r="V124" s="61"/>
      <c r="W124" s="12"/>
      <c r="X124" s="12"/>
      <c r="Y124" s="12"/>
      <c r="Z124" s="12"/>
    </row>
    <row r="125" spans="1:26" ht="15.75" customHeight="1" x14ac:dyDescent="0.2">
      <c r="A125" s="12"/>
      <c r="B125" s="12"/>
      <c r="C125" s="12"/>
      <c r="D125" s="12"/>
      <c r="E125" s="12"/>
      <c r="F125" s="12"/>
      <c r="G125" s="12"/>
      <c r="H125" s="12"/>
      <c r="I125" s="12"/>
      <c r="J125" s="12"/>
      <c r="K125" s="12"/>
      <c r="L125" s="12"/>
      <c r="M125" s="12"/>
      <c r="N125" s="12"/>
      <c r="O125" s="12"/>
      <c r="P125" s="12"/>
      <c r="Q125" s="12"/>
      <c r="R125" s="12"/>
      <c r="S125" s="12"/>
      <c r="T125" s="12"/>
      <c r="U125" s="12"/>
      <c r="V125" s="61"/>
      <c r="W125" s="12"/>
      <c r="X125" s="12"/>
      <c r="Y125" s="12"/>
      <c r="Z125" s="12"/>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0"/>
  <sheetViews>
    <sheetView workbookViewId="0">
      <pane ySplit="3" topLeftCell="A4" activePane="bottomLeft" state="frozen"/>
      <selection pane="bottomLeft" activeCell="A3" sqref="A3:B3"/>
    </sheetView>
  </sheetViews>
  <sheetFormatPr defaultColWidth="14.42578125" defaultRowHeight="15.75" customHeight="1" x14ac:dyDescent="0.2"/>
  <cols>
    <col min="2" max="2" width="22.85546875" customWidth="1"/>
  </cols>
  <sheetData>
    <row r="1" spans="1:32" ht="15.75" customHeight="1" x14ac:dyDescent="0.2">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row>
    <row r="2" spans="1:32" ht="15.75" customHeight="1" x14ac:dyDescent="0.2">
      <c r="A2" s="28">
        <v>0.755</v>
      </c>
      <c r="B2" s="12"/>
      <c r="C2" s="12"/>
      <c r="D2" s="28">
        <v>89</v>
      </c>
      <c r="E2" s="12"/>
      <c r="F2" s="12"/>
      <c r="G2" s="12"/>
      <c r="H2" s="12"/>
      <c r="I2" s="12"/>
      <c r="J2" s="28">
        <v>90</v>
      </c>
      <c r="K2" s="12"/>
      <c r="L2" s="12"/>
      <c r="M2" s="12"/>
      <c r="N2" s="12"/>
      <c r="O2" s="12"/>
      <c r="P2" s="28">
        <v>91</v>
      </c>
      <c r="Q2" s="12"/>
      <c r="R2" s="12"/>
      <c r="S2" s="12"/>
      <c r="T2" s="12"/>
      <c r="U2" s="12"/>
      <c r="V2" s="28">
        <v>92</v>
      </c>
      <c r="W2" s="12"/>
      <c r="X2" s="12"/>
      <c r="Y2" s="12"/>
      <c r="Z2" s="12"/>
      <c r="AA2" s="12"/>
      <c r="AB2" s="28">
        <v>93</v>
      </c>
      <c r="AC2" s="12"/>
      <c r="AD2" s="12"/>
      <c r="AE2" s="12"/>
      <c r="AF2" s="12"/>
    </row>
    <row r="3" spans="1:32" ht="64.5" x14ac:dyDescent="0.25">
      <c r="A3" s="390" t="s">
        <v>109</v>
      </c>
      <c r="B3" s="381"/>
      <c r="C3" s="14"/>
      <c r="D3" s="30" t="s">
        <v>111</v>
      </c>
      <c r="E3" s="31" t="s">
        <v>54</v>
      </c>
      <c r="F3" s="31" t="s">
        <v>55</v>
      </c>
      <c r="G3" s="31" t="s">
        <v>56</v>
      </c>
      <c r="H3" s="31" t="s">
        <v>57</v>
      </c>
      <c r="I3" s="14"/>
      <c r="J3" s="30" t="s">
        <v>112</v>
      </c>
      <c r="K3" s="31" t="s">
        <v>54</v>
      </c>
      <c r="L3" s="31" t="s">
        <v>55</v>
      </c>
      <c r="M3" s="31" t="s">
        <v>56</v>
      </c>
      <c r="N3" s="31" t="s">
        <v>57</v>
      </c>
      <c r="O3" s="14"/>
      <c r="P3" s="30" t="s">
        <v>114</v>
      </c>
      <c r="Q3" s="31" t="s">
        <v>54</v>
      </c>
      <c r="R3" s="31" t="s">
        <v>55</v>
      </c>
      <c r="S3" s="31" t="s">
        <v>56</v>
      </c>
      <c r="T3" s="31" t="s">
        <v>57</v>
      </c>
      <c r="U3" s="14"/>
      <c r="V3" s="30" t="s">
        <v>115</v>
      </c>
      <c r="W3" s="31" t="s">
        <v>54</v>
      </c>
      <c r="X3" s="31" t="s">
        <v>55</v>
      </c>
      <c r="Y3" s="31" t="s">
        <v>56</v>
      </c>
      <c r="Z3" s="31" t="s">
        <v>57</v>
      </c>
      <c r="AA3" s="29"/>
      <c r="AB3" s="30" t="s">
        <v>117</v>
      </c>
      <c r="AC3" s="31" t="s">
        <v>54</v>
      </c>
      <c r="AD3" s="31" t="s">
        <v>55</v>
      </c>
      <c r="AE3" s="31" t="s">
        <v>56</v>
      </c>
      <c r="AF3" s="31" t="s">
        <v>57</v>
      </c>
    </row>
    <row r="4" spans="1:32" ht="15.75" customHeight="1" x14ac:dyDescent="0.2">
      <c r="A4" s="33" t="s">
        <v>18</v>
      </c>
      <c r="B4" s="59">
        <f t="shared" ref="B4:B58" ca="1" si="0">AVERAGE(H4,N4,T4,Z4,AF4)</f>
        <v>14.93776256443299</v>
      </c>
      <c r="C4" s="12"/>
      <c r="D4" s="53" t="s">
        <v>18</v>
      </c>
      <c r="E4" s="28">
        <f ca="1">IF(ISERROR(HLOOKUP(D4,'Raw data'!$F$3:$BH$104,D$2,FALSE)),"",HLOOKUP(D4,'Raw data'!$F$3:$BH$104,D$2,FALSE))</f>
        <v>18</v>
      </c>
      <c r="F4" s="12">
        <f t="shared" ref="F4:F58" ca="1" si="1">E4-E$61</f>
        <v>2</v>
      </c>
      <c r="G4" s="12">
        <f t="shared" ref="G4:G58" ca="1" si="2">100-(F4*E$64)</f>
        <v>60</v>
      </c>
      <c r="H4" s="12">
        <f t="shared" ref="H4:H58" ca="1" si="3">G4*$A$2</f>
        <v>45.3</v>
      </c>
      <c r="I4" s="12"/>
      <c r="J4" s="53" t="s">
        <v>18</v>
      </c>
      <c r="K4" s="28">
        <f>AVERAGE(K14,K17)</f>
        <v>51</v>
      </c>
      <c r="L4" s="12">
        <f t="shared" ref="L4:L58" si="4">IF(ISERROR(K4-K$61),"na",K4-K$61)</f>
        <v>12</v>
      </c>
      <c r="M4" s="12">
        <f t="shared" ref="M4:M58" si="5">IF(ISERROR(100-(L4*K$64)),"na",100-(L4*K$64))</f>
        <v>38.144329896907209</v>
      </c>
      <c r="N4" s="12">
        <f t="shared" ref="N4:N58" si="6">IF(ISERROR(M4*$A$2),"na",M4*$A$2)</f>
        <v>28.798969072164944</v>
      </c>
      <c r="O4" s="12"/>
      <c r="P4" s="53" t="s">
        <v>18</v>
      </c>
      <c r="Q4" s="28">
        <f>IF(ISERROR(HLOOKUP(P4,'Raw data'!$F$3:$BH$104,P$2,FALSE)),"",HLOOKUP(P4,'Raw data'!$F$3:$BH$104,P$2,FALSE))</f>
        <v>1</v>
      </c>
      <c r="R4" s="12">
        <f t="shared" ref="R4:R20" si="7">Q$60-Q4</f>
        <v>127</v>
      </c>
      <c r="S4" s="12">
        <f t="shared" ref="S4:S20" si="8">100-(R4*Q$64)</f>
        <v>0.78125</v>
      </c>
      <c r="T4" s="12">
        <f t="shared" ref="T4:T11" si="9">S4*$A$2</f>
        <v>0.58984375</v>
      </c>
      <c r="U4" s="12"/>
      <c r="V4" s="53" t="s">
        <v>18</v>
      </c>
      <c r="W4" s="28">
        <f>IF(ISERROR(HLOOKUP(V4,'Raw data'!$F$3:$BH$104,V$2,FALSE)),"",HLOOKUP(V4,'Raw data'!$F$3:$BH$104,V$2,FALSE))</f>
        <v>0</v>
      </c>
      <c r="X4" s="12">
        <f t="shared" ref="X4:X58" si="10">W$60-W4</f>
        <v>1200</v>
      </c>
      <c r="Y4" s="12">
        <f t="shared" ref="Y4:Y58" si="11">100-(X4*W$64)</f>
        <v>0</v>
      </c>
      <c r="Z4" s="12">
        <f t="shared" ref="Z4:Z58" si="12">IF(ISERROR(Y4*$A$2),"na",Y4*$A$2)</f>
        <v>0</v>
      </c>
      <c r="AA4" s="12"/>
      <c r="AB4" s="53" t="s">
        <v>18</v>
      </c>
      <c r="AC4" s="28">
        <f>IF(ISERROR(HLOOKUP(AB4,'Raw data'!$F$3:$BH$104,AB$2,FALSE)),"",HLOOKUP(AB4,'Raw data'!$F$3:$BH$104,AB$2,FALSE))</f>
        <v>0</v>
      </c>
      <c r="AD4" s="12">
        <f t="shared" ref="AD4:AD58" si="13">AC$60-AC4</f>
        <v>200</v>
      </c>
      <c r="AE4" s="12">
        <f t="shared" ref="AE4:AE58" si="14">100-(AD4*AC$64)</f>
        <v>0</v>
      </c>
      <c r="AF4" s="12">
        <f t="shared" ref="AF4:AF58" si="15">IF(ISERROR(AE4*$A$2),"na",AE4*$A$2)</f>
        <v>0</v>
      </c>
    </row>
    <row r="5" spans="1:32" ht="15.75" customHeight="1" x14ac:dyDescent="0.2">
      <c r="A5" s="69" t="s">
        <v>118</v>
      </c>
      <c r="B5" s="59">
        <f t="shared" ca="1" si="0"/>
        <v>30.907812499999999</v>
      </c>
      <c r="C5" s="12"/>
      <c r="D5" s="62" t="s">
        <v>118</v>
      </c>
      <c r="E5" s="28">
        <f ca="1">IF(ISERROR(HLOOKUP(D5,'Raw data'!$F$3:$BH$104,D$2,FALSE)),"",HLOOKUP(D5,'Raw data'!$F$3:$BH$104,D$2,FALSE))</f>
        <v>18</v>
      </c>
      <c r="F5" s="12">
        <f t="shared" ca="1" si="1"/>
        <v>2</v>
      </c>
      <c r="G5" s="12">
        <f t="shared" ca="1" si="2"/>
        <v>60</v>
      </c>
      <c r="H5" s="12">
        <f t="shared" ca="1" si="3"/>
        <v>45.3</v>
      </c>
      <c r="I5" s="12"/>
      <c r="J5" s="62" t="s">
        <v>118</v>
      </c>
      <c r="K5" s="28">
        <f>IF(ISERROR(HLOOKUP(J5,'Raw data'!$F$3:$BH$104,J$2,FALSE)),"",HLOOKUP(J5,'Raw data'!$F$3:$BH$104,J$2,FALSE))</f>
        <v>39</v>
      </c>
      <c r="L5" s="12">
        <f t="shared" si="4"/>
        <v>0</v>
      </c>
      <c r="M5" s="12">
        <f t="shared" si="5"/>
        <v>100</v>
      </c>
      <c r="N5" s="12">
        <f t="shared" si="6"/>
        <v>75.5</v>
      </c>
      <c r="O5" s="12"/>
      <c r="P5" s="62" t="s">
        <v>118</v>
      </c>
      <c r="Q5" s="28">
        <f>IF(ISERROR(HLOOKUP(P5,'Raw data'!$F$3:$BH$104,P$2,FALSE)),"",HLOOKUP(P5,'Raw data'!$F$3:$BH$104,P$2,FALSE))</f>
        <v>38</v>
      </c>
      <c r="R5" s="12">
        <f t="shared" si="7"/>
        <v>90</v>
      </c>
      <c r="S5" s="12">
        <f t="shared" si="8"/>
        <v>29.6875</v>
      </c>
      <c r="T5" s="12">
        <f t="shared" si="9"/>
        <v>22.4140625</v>
      </c>
      <c r="U5" s="12"/>
      <c r="V5" s="62" t="s">
        <v>118</v>
      </c>
      <c r="W5" s="28"/>
      <c r="X5" s="12">
        <f t="shared" si="10"/>
        <v>1200</v>
      </c>
      <c r="Y5" s="12">
        <f t="shared" si="11"/>
        <v>0</v>
      </c>
      <c r="Z5" s="12">
        <f t="shared" si="12"/>
        <v>0</v>
      </c>
      <c r="AA5" s="12"/>
      <c r="AB5" s="62" t="s">
        <v>118</v>
      </c>
      <c r="AC5" s="28">
        <f>IF(ISERROR(HLOOKUP(AB5,'Raw data'!$F$3:$BH$104,AB$2,FALSE)),"",HLOOKUP(AB5,'Raw data'!$F$3:$BH$104,AB$2,FALSE))</f>
        <v>30</v>
      </c>
      <c r="AD5" s="12">
        <f t="shared" si="13"/>
        <v>170</v>
      </c>
      <c r="AE5" s="12">
        <f t="shared" si="14"/>
        <v>15</v>
      </c>
      <c r="AF5" s="12">
        <f t="shared" si="15"/>
        <v>11.324999999999999</v>
      </c>
    </row>
    <row r="6" spans="1:32" ht="15.75" customHeight="1" x14ac:dyDescent="0.2">
      <c r="A6" s="71" t="s">
        <v>142</v>
      </c>
      <c r="B6" s="59">
        <f t="shared" ca="1" si="0"/>
        <v>17.50914799879725</v>
      </c>
      <c r="C6" s="12"/>
      <c r="D6" s="64" t="s">
        <v>142</v>
      </c>
      <c r="E6" s="28">
        <f ca="1">IF(ISERROR(HLOOKUP(D6,'Raw data'!$F$3:$BH$104,D$2,FALSE)),"",HLOOKUP(D6,'Raw data'!$F$3:$BH$104,D$2,FALSE))</f>
        <v>18</v>
      </c>
      <c r="F6" s="12">
        <f t="shared" ca="1" si="1"/>
        <v>2</v>
      </c>
      <c r="G6" s="12">
        <f t="shared" ca="1" si="2"/>
        <v>60</v>
      </c>
      <c r="H6" s="12">
        <f t="shared" ca="1" si="3"/>
        <v>45.3</v>
      </c>
      <c r="I6" s="12"/>
      <c r="J6" s="64" t="s">
        <v>142</v>
      </c>
      <c r="K6" s="45">
        <f>AVERAGE(K21,K23,K25,K36,K38,K49)</f>
        <v>48.605740733333334</v>
      </c>
      <c r="L6" s="12">
        <f t="shared" si="4"/>
        <v>9.6057407333333344</v>
      </c>
      <c r="M6" s="12">
        <f t="shared" si="5"/>
        <v>50.485872508591058</v>
      </c>
      <c r="N6" s="12">
        <f t="shared" si="6"/>
        <v>38.116833743986248</v>
      </c>
      <c r="O6" s="12"/>
      <c r="P6" s="64" t="s">
        <v>142</v>
      </c>
      <c r="Q6" s="28">
        <f>IF(ISERROR(HLOOKUP(P6,'Raw data'!$F$3:$BH$104,P$2,FALSE)),"",HLOOKUP(P6,'Raw data'!$F$3:$BH$104,P$2,FALSE))</f>
        <v>7</v>
      </c>
      <c r="R6" s="12">
        <f t="shared" si="7"/>
        <v>121</v>
      </c>
      <c r="S6" s="12">
        <f t="shared" si="8"/>
        <v>5.46875</v>
      </c>
      <c r="T6" s="12">
        <f t="shared" si="9"/>
        <v>4.12890625</v>
      </c>
      <c r="U6" s="12"/>
      <c r="V6" s="64" t="s">
        <v>142</v>
      </c>
      <c r="W6" s="28"/>
      <c r="X6" s="12">
        <f t="shared" si="10"/>
        <v>1200</v>
      </c>
      <c r="Y6" s="12">
        <f t="shared" si="11"/>
        <v>0</v>
      </c>
      <c r="Z6" s="12">
        <f t="shared" si="12"/>
        <v>0</v>
      </c>
      <c r="AA6" s="12"/>
      <c r="AB6" s="64" t="s">
        <v>142</v>
      </c>
      <c r="AC6" s="28">
        <f>IF(ISERROR(HLOOKUP(AB6,'Raw data'!$F$3:$BH$104,AB$2,FALSE)),"",HLOOKUP(AB6,'Raw data'!$F$3:$BH$104,AB$2,FALSE))</f>
        <v>0</v>
      </c>
      <c r="AD6" s="12">
        <f t="shared" si="13"/>
        <v>200</v>
      </c>
      <c r="AE6" s="12">
        <f t="shared" si="14"/>
        <v>0</v>
      </c>
      <c r="AF6" s="12">
        <f t="shared" si="15"/>
        <v>0</v>
      </c>
    </row>
    <row r="7" spans="1:32" ht="15.75" customHeight="1" x14ac:dyDescent="0.2">
      <c r="A7" s="73" t="s">
        <v>143</v>
      </c>
      <c r="B7" s="59">
        <f t="shared" ca="1" si="0"/>
        <v>4.4390302835051552</v>
      </c>
      <c r="C7" s="12"/>
      <c r="D7" s="65" t="s">
        <v>143</v>
      </c>
      <c r="E7" s="28">
        <f ca="1">IF(ISERROR(HLOOKUP(D7,'Raw data'!$F$3:$BH$104,D$2,FALSE)),"",HLOOKUP(D7,'Raw data'!$F$3:$BH$104,D$2,FALSE))</f>
        <v>21</v>
      </c>
      <c r="F7" s="12">
        <f t="shared" ca="1" si="1"/>
        <v>5</v>
      </c>
      <c r="G7" s="12">
        <f t="shared" ca="1" si="2"/>
        <v>0</v>
      </c>
      <c r="H7" s="12">
        <f t="shared" ca="1" si="3"/>
        <v>0</v>
      </c>
      <c r="I7" s="12"/>
      <c r="J7" s="65" t="s">
        <v>143</v>
      </c>
      <c r="K7" s="28">
        <f>IF(ISERROR(HLOOKUP(J7,'Raw data'!$F$3:$BH$104,J$2,FALSE)),"",HLOOKUP(J7,'Raw data'!$F$3:$BH$104,J$2,FALSE))</f>
        <v>53</v>
      </c>
      <c r="L7" s="12">
        <f t="shared" si="4"/>
        <v>14</v>
      </c>
      <c r="M7" s="12">
        <f t="shared" si="5"/>
        <v>27.835051546391753</v>
      </c>
      <c r="N7" s="12">
        <f t="shared" si="6"/>
        <v>21.015463917525775</v>
      </c>
      <c r="O7" s="12"/>
      <c r="P7" s="65" t="s">
        <v>143</v>
      </c>
      <c r="Q7" s="28">
        <f>IF(ISERROR(HLOOKUP(P7,'Raw data'!$F$3:$BH$104,P$2,FALSE)),"",HLOOKUP(P7,'Raw data'!$F$3:$BH$104,P$2,FALSE))</f>
        <v>2</v>
      </c>
      <c r="R7" s="12">
        <f t="shared" si="7"/>
        <v>126</v>
      </c>
      <c r="S7" s="12">
        <f t="shared" si="8"/>
        <v>1.5625</v>
      </c>
      <c r="T7" s="12">
        <f t="shared" si="9"/>
        <v>1.1796875</v>
      </c>
      <c r="U7" s="12"/>
      <c r="V7" s="65" t="s">
        <v>143</v>
      </c>
      <c r="W7" s="28"/>
      <c r="X7" s="12">
        <f t="shared" si="10"/>
        <v>1200</v>
      </c>
      <c r="Y7" s="12">
        <f t="shared" si="11"/>
        <v>0</v>
      </c>
      <c r="Z7" s="12">
        <f t="shared" si="12"/>
        <v>0</v>
      </c>
      <c r="AA7" s="12"/>
      <c r="AB7" s="65" t="s">
        <v>143</v>
      </c>
      <c r="AC7" s="28">
        <f>IF(ISERROR(HLOOKUP(AB7,'Raw data'!$F$3:$BH$104,AB$2,FALSE)),"",HLOOKUP(AB7,'Raw data'!$F$3:$BH$104,AB$2,FALSE))</f>
        <v>0</v>
      </c>
      <c r="AD7" s="12">
        <f t="shared" si="13"/>
        <v>200</v>
      </c>
      <c r="AE7" s="12">
        <f t="shared" si="14"/>
        <v>0</v>
      </c>
      <c r="AF7" s="12">
        <f t="shared" si="15"/>
        <v>0</v>
      </c>
    </row>
    <row r="8" spans="1:32" ht="15.75" customHeight="1" x14ac:dyDescent="0.2">
      <c r="A8" s="69" t="s">
        <v>144</v>
      </c>
      <c r="B8" s="59">
        <f t="shared" ca="1" si="0"/>
        <v>26.724421713917529</v>
      </c>
      <c r="C8" s="12"/>
      <c r="D8" s="62" t="s">
        <v>144</v>
      </c>
      <c r="E8" s="28">
        <f ca="1">IF(ISERROR(HLOOKUP(D8,'Raw data'!$F$3:$BH$104,D$2,FALSE)),"",HLOOKUP(D8,'Raw data'!$F$3:$BH$104,D$2,FALSE))</f>
        <v>18</v>
      </c>
      <c r="F8" s="12">
        <f t="shared" ca="1" si="1"/>
        <v>2</v>
      </c>
      <c r="G8" s="12">
        <f t="shared" ca="1" si="2"/>
        <v>60</v>
      </c>
      <c r="H8" s="12">
        <f t="shared" ca="1" si="3"/>
        <v>45.3</v>
      </c>
      <c r="I8" s="12"/>
      <c r="J8" s="62" t="s">
        <v>144</v>
      </c>
      <c r="K8" s="28">
        <f>IF(ISERROR(HLOOKUP(J8,'Raw data'!$F$3:$BH$104,J$2,FALSE)),"",HLOOKUP(J8,'Raw data'!$F$3:$BH$104,J$2,FALSE))</f>
        <v>47.8</v>
      </c>
      <c r="L8" s="12">
        <f t="shared" si="4"/>
        <v>8.7999999999999972</v>
      </c>
      <c r="M8" s="12">
        <f t="shared" si="5"/>
        <v>54.639175257731971</v>
      </c>
      <c r="N8" s="12">
        <f t="shared" si="6"/>
        <v>41.252577319587637</v>
      </c>
      <c r="O8" s="12"/>
      <c r="P8" s="62" t="s">
        <v>144</v>
      </c>
      <c r="Q8" s="28">
        <f>IF(ISERROR(HLOOKUP(P8,'Raw data'!$F$3:$BH$104,P$2,FALSE)),"",HLOOKUP(P8,'Raw data'!$F$3:$BH$104,P$2,FALSE))</f>
        <v>35</v>
      </c>
      <c r="R8" s="12">
        <f t="shared" si="7"/>
        <v>93</v>
      </c>
      <c r="S8" s="12">
        <f t="shared" si="8"/>
        <v>27.34375</v>
      </c>
      <c r="T8" s="12">
        <f t="shared" si="9"/>
        <v>20.64453125</v>
      </c>
      <c r="U8" s="12"/>
      <c r="V8" s="62" t="s">
        <v>144</v>
      </c>
      <c r="W8" s="28">
        <f>IF(ISERROR(HLOOKUP(V8,'Raw data'!$F$3:$BH$104,V$2,FALSE)),"",HLOOKUP(V8,'Raw data'!$F$3:$BH$104,V$2,FALSE))</f>
        <v>420</v>
      </c>
      <c r="X8" s="12">
        <f t="shared" si="10"/>
        <v>780</v>
      </c>
      <c r="Y8" s="12">
        <f t="shared" si="11"/>
        <v>35</v>
      </c>
      <c r="Z8" s="12">
        <f t="shared" si="12"/>
        <v>26.425000000000001</v>
      </c>
      <c r="AA8" s="12"/>
      <c r="AB8" s="62" t="s">
        <v>144</v>
      </c>
      <c r="AC8" s="28">
        <f>IF(ISERROR(HLOOKUP(AB8,'Raw data'!$F$3:$BH$104,AB$2,FALSE)),"",HLOOKUP(AB8,'Raw data'!$F$3:$BH$104,AB$2,FALSE))</f>
        <v>0</v>
      </c>
      <c r="AD8" s="12">
        <f t="shared" si="13"/>
        <v>200</v>
      </c>
      <c r="AE8" s="12">
        <f t="shared" si="14"/>
        <v>0</v>
      </c>
      <c r="AF8" s="12">
        <f t="shared" si="15"/>
        <v>0</v>
      </c>
    </row>
    <row r="9" spans="1:32" ht="15.75" customHeight="1" x14ac:dyDescent="0.2">
      <c r="A9" s="77" t="s">
        <v>145</v>
      </c>
      <c r="B9" s="59">
        <f t="shared" ca="1" si="0"/>
        <v>26.512515786082467</v>
      </c>
      <c r="C9" s="12"/>
      <c r="D9" s="79" t="s">
        <v>145</v>
      </c>
      <c r="E9" s="28">
        <f ca="1">IF(ISERROR(HLOOKUP(D9,'Raw data'!$F$3:$BH$104,D$2,FALSE)),"",HLOOKUP(D9,'Raw data'!$F$3:$BH$104,D$2,FALSE))</f>
        <v>18</v>
      </c>
      <c r="F9" s="12">
        <f t="shared" ca="1" si="1"/>
        <v>2</v>
      </c>
      <c r="G9" s="12">
        <f t="shared" ca="1" si="2"/>
        <v>60</v>
      </c>
      <c r="H9" s="12">
        <f t="shared" ca="1" si="3"/>
        <v>45.3</v>
      </c>
      <c r="I9" s="12"/>
      <c r="J9" s="79" t="s">
        <v>145</v>
      </c>
      <c r="K9" s="28">
        <f>IF(ISERROR(HLOOKUP(J9,'Raw data'!$F$3:$BH$104,J$2,FALSE)),"",HLOOKUP(J9,'Raw data'!$F$3:$BH$104,J$2,FALSE))</f>
        <v>49.6</v>
      </c>
      <c r="L9" s="12">
        <f t="shared" si="4"/>
        <v>10.600000000000001</v>
      </c>
      <c r="M9" s="12">
        <f t="shared" si="5"/>
        <v>45.360824742268029</v>
      </c>
      <c r="N9" s="12">
        <f t="shared" si="6"/>
        <v>34.247422680412363</v>
      </c>
      <c r="O9" s="12"/>
      <c r="P9" s="79" t="s">
        <v>145</v>
      </c>
      <c r="Q9" s="28">
        <f>IF(ISERROR(HLOOKUP(P9,'Raw data'!$F$3:$BH$104,P$2,FALSE)),"",HLOOKUP(P9,'Raw data'!$F$3:$BH$104,P$2,FALSE))</f>
        <v>15</v>
      </c>
      <c r="R9" s="12">
        <f t="shared" si="7"/>
        <v>113</v>
      </c>
      <c r="S9" s="12">
        <f t="shared" si="8"/>
        <v>11.71875</v>
      </c>
      <c r="T9" s="12">
        <f t="shared" si="9"/>
        <v>8.84765625</v>
      </c>
      <c r="U9" s="12"/>
      <c r="V9" s="79" t="s">
        <v>145</v>
      </c>
      <c r="W9" s="28">
        <f>IF(ISERROR(HLOOKUP(V9,'Raw data'!$F$3:$BH$104,V$2,FALSE)),"",HLOOKUP(V9,'Raw data'!$F$3:$BH$104,V$2,FALSE))</f>
        <v>222</v>
      </c>
      <c r="X9" s="12">
        <f t="shared" si="10"/>
        <v>978</v>
      </c>
      <c r="Y9" s="12">
        <f t="shared" si="11"/>
        <v>18.5</v>
      </c>
      <c r="Z9" s="12">
        <f t="shared" si="12"/>
        <v>13.967499999999999</v>
      </c>
      <c r="AA9" s="12"/>
      <c r="AB9" s="79" t="s">
        <v>145</v>
      </c>
      <c r="AC9" s="28">
        <f>IF(ISERROR(HLOOKUP(AB9,'Raw data'!$F$3:$BH$104,AB$2,FALSE)),"",HLOOKUP(AB9,'Raw data'!$F$3:$BH$104,AB$2,FALSE))</f>
        <v>80</v>
      </c>
      <c r="AD9" s="12">
        <f t="shared" si="13"/>
        <v>120</v>
      </c>
      <c r="AE9" s="12">
        <f t="shared" si="14"/>
        <v>40</v>
      </c>
      <c r="AF9" s="12">
        <f t="shared" si="15"/>
        <v>30.2</v>
      </c>
    </row>
    <row r="10" spans="1:32" ht="15.75" customHeight="1" x14ac:dyDescent="0.2">
      <c r="A10" s="81" t="s">
        <v>146</v>
      </c>
      <c r="B10" s="59">
        <f t="shared" ca="1" si="0"/>
        <v>25.301159149484533</v>
      </c>
      <c r="C10" s="12"/>
      <c r="D10" s="84" t="s">
        <v>146</v>
      </c>
      <c r="E10" s="28">
        <f ca="1">IF(ISERROR(HLOOKUP(D10,'Raw data'!$F$3:$BH$104,D$2,FALSE)),"",HLOOKUP(D10,'Raw data'!$F$3:$BH$104,D$2,FALSE))</f>
        <v>17</v>
      </c>
      <c r="F10" s="12">
        <f t="shared" ca="1" si="1"/>
        <v>1</v>
      </c>
      <c r="G10" s="12">
        <f t="shared" ca="1" si="2"/>
        <v>80</v>
      </c>
      <c r="H10" s="12">
        <f t="shared" ca="1" si="3"/>
        <v>60.4</v>
      </c>
      <c r="I10" s="12"/>
      <c r="J10" s="84" t="s">
        <v>146</v>
      </c>
      <c r="K10" s="28">
        <f>IF(ISERROR(HLOOKUP(J10,'Raw data'!$F$3:$BH$104,J$2,FALSE)),"",HLOOKUP(J10,'Raw data'!$F$3:$BH$104,J$2,FALSE))</f>
        <v>45.5</v>
      </c>
      <c r="L10" s="12">
        <f t="shared" si="4"/>
        <v>6.5</v>
      </c>
      <c r="M10" s="12">
        <f t="shared" si="5"/>
        <v>66.494845360824741</v>
      </c>
      <c r="N10" s="12">
        <f t="shared" si="6"/>
        <v>50.203608247422679</v>
      </c>
      <c r="O10" s="12"/>
      <c r="P10" s="84" t="s">
        <v>146</v>
      </c>
      <c r="Q10" s="28">
        <f>IF(ISERROR(HLOOKUP(P10,'Raw data'!$F$3:$BH$104,P$2,FALSE)),"",HLOOKUP(P10,'Raw data'!$F$3:$BH$104,P$2,FALSE))</f>
        <v>18</v>
      </c>
      <c r="R10" s="12">
        <f t="shared" si="7"/>
        <v>110</v>
      </c>
      <c r="S10" s="12">
        <f t="shared" si="8"/>
        <v>14.0625</v>
      </c>
      <c r="T10" s="12">
        <f t="shared" si="9"/>
        <v>10.6171875</v>
      </c>
      <c r="U10" s="12"/>
      <c r="V10" s="84" t="s">
        <v>146</v>
      </c>
      <c r="W10" s="28">
        <f>IF(ISERROR(HLOOKUP(V10,'Raw data'!$F$3:$BH$104,V$2,FALSE)),"",HLOOKUP(V10,'Raw data'!$F$3:$BH$104,V$2,FALSE))</f>
        <v>84</v>
      </c>
      <c r="X10" s="12">
        <f t="shared" si="10"/>
        <v>1116</v>
      </c>
      <c r="Y10" s="12">
        <f t="shared" si="11"/>
        <v>7</v>
      </c>
      <c r="Z10" s="12">
        <f t="shared" si="12"/>
        <v>5.2850000000000001</v>
      </c>
      <c r="AA10" s="12"/>
      <c r="AB10" s="84" t="s">
        <v>146</v>
      </c>
      <c r="AC10" s="28">
        <f>IF(ISERROR(HLOOKUP(AB10,'Raw data'!$F$3:$BH$104,AB$2,FALSE)),"",HLOOKUP(AB10,'Raw data'!$F$3:$BH$104,AB$2,FALSE))</f>
        <v>0</v>
      </c>
      <c r="AD10" s="12">
        <f t="shared" si="13"/>
        <v>200</v>
      </c>
      <c r="AE10" s="12">
        <f t="shared" si="14"/>
        <v>0</v>
      </c>
      <c r="AF10" s="12">
        <f t="shared" si="15"/>
        <v>0</v>
      </c>
    </row>
    <row r="11" spans="1:32" ht="15.75" customHeight="1" x14ac:dyDescent="0.2">
      <c r="A11" s="77" t="s">
        <v>147</v>
      </c>
      <c r="B11" s="59">
        <f t="shared" ca="1" si="0"/>
        <v>16.966338595360824</v>
      </c>
      <c r="C11" s="12"/>
      <c r="D11" s="79" t="s">
        <v>147</v>
      </c>
      <c r="E11" s="28">
        <f ca="1">IF(ISERROR(HLOOKUP(D11,'Raw data'!$F$3:$BH$104,D$2,FALSE)),"",HLOOKUP(D11,'Raw data'!$F$3:$BH$104,D$2,FALSE))</f>
        <v>18</v>
      </c>
      <c r="F11" s="12">
        <f t="shared" ca="1" si="1"/>
        <v>2</v>
      </c>
      <c r="G11" s="12">
        <f t="shared" ca="1" si="2"/>
        <v>60</v>
      </c>
      <c r="H11" s="12">
        <f t="shared" ca="1" si="3"/>
        <v>45.3</v>
      </c>
      <c r="I11" s="12"/>
      <c r="J11" s="79" t="s">
        <v>147</v>
      </c>
      <c r="K11" s="28">
        <f>IF(ISERROR(HLOOKUP(J11,'Raw data'!$F$3:$BH$104,J$2,FALSE)),"",HLOOKUP(J11,'Raw data'!$F$3:$BH$104,J$2,FALSE))</f>
        <v>49</v>
      </c>
      <c r="L11" s="12">
        <f t="shared" si="4"/>
        <v>10</v>
      </c>
      <c r="M11" s="12">
        <f t="shared" si="5"/>
        <v>48.453608247422679</v>
      </c>
      <c r="N11" s="12">
        <f t="shared" si="6"/>
        <v>36.582474226804123</v>
      </c>
      <c r="O11" s="12"/>
      <c r="P11" s="79" t="s">
        <v>147</v>
      </c>
      <c r="Q11" s="28">
        <f>IF(ISERROR(HLOOKUP(P11,'Raw data'!$F$3:$BH$104,P$2,FALSE)),"",HLOOKUP(P11,'Raw data'!$F$3:$BH$104,P$2,FALSE))</f>
        <v>5</v>
      </c>
      <c r="R11" s="12">
        <f t="shared" si="7"/>
        <v>123</v>
      </c>
      <c r="S11" s="12">
        <f t="shared" si="8"/>
        <v>3.90625</v>
      </c>
      <c r="T11" s="12">
        <f t="shared" si="9"/>
        <v>2.94921875</v>
      </c>
      <c r="U11" s="12"/>
      <c r="V11" s="79" t="s">
        <v>147</v>
      </c>
      <c r="W11" s="28">
        <f>IF(ISERROR(HLOOKUP(V11,'Raw data'!$F$3:$BH$104,V$2,FALSE)),"",HLOOKUP(V11,'Raw data'!$F$3:$BH$104,V$2,FALSE))</f>
        <v>0</v>
      </c>
      <c r="X11" s="12">
        <f t="shared" si="10"/>
        <v>1200</v>
      </c>
      <c r="Y11" s="12">
        <f t="shared" si="11"/>
        <v>0</v>
      </c>
      <c r="Z11" s="12">
        <f t="shared" si="12"/>
        <v>0</v>
      </c>
      <c r="AA11" s="12"/>
      <c r="AB11" s="79" t="s">
        <v>147</v>
      </c>
      <c r="AC11" s="28">
        <f>IF(ISERROR(HLOOKUP(AB11,'Raw data'!$F$3:$BH$104,AB$2,FALSE)),"",HLOOKUP(AB11,'Raw data'!$F$3:$BH$104,AB$2,FALSE))</f>
        <v>0</v>
      </c>
      <c r="AD11" s="12">
        <f t="shared" si="13"/>
        <v>200</v>
      </c>
      <c r="AE11" s="12">
        <f t="shared" si="14"/>
        <v>0</v>
      </c>
      <c r="AF11" s="12">
        <f t="shared" si="15"/>
        <v>0</v>
      </c>
    </row>
    <row r="12" spans="1:32" ht="15.75" customHeight="1" x14ac:dyDescent="0.2">
      <c r="A12" s="73" t="s">
        <v>148</v>
      </c>
      <c r="B12" s="59">
        <f t="shared" ca="1" si="0"/>
        <v>18.046603978737114</v>
      </c>
      <c r="C12" s="12"/>
      <c r="D12" s="65" t="s">
        <v>148</v>
      </c>
      <c r="E12" s="28">
        <f ca="1">IF(ISERROR(HLOOKUP(D12,'Raw data'!$F$3:$BH$104,D$2,FALSE)),"",HLOOKUP(D12,'Raw data'!$F$3:$BH$104,D$2,FALSE))</f>
        <v>18</v>
      </c>
      <c r="F12" s="12">
        <f t="shared" ca="1" si="1"/>
        <v>2</v>
      </c>
      <c r="G12" s="12">
        <f t="shared" ca="1" si="2"/>
        <v>60</v>
      </c>
      <c r="H12" s="12">
        <f t="shared" ca="1" si="3"/>
        <v>45.3</v>
      </c>
      <c r="I12" s="12"/>
      <c r="J12" s="65" t="s">
        <v>148</v>
      </c>
      <c r="K12" s="45">
        <f>AVERAGE(K7,K19,K52,K53)</f>
        <v>51.287500000000001</v>
      </c>
      <c r="L12" s="12">
        <f t="shared" si="4"/>
        <v>12.287500000000001</v>
      </c>
      <c r="M12" s="12">
        <f t="shared" si="5"/>
        <v>36.66237113402061</v>
      </c>
      <c r="N12" s="12">
        <f t="shared" si="6"/>
        <v>27.680090206185561</v>
      </c>
      <c r="O12" s="12"/>
      <c r="P12" s="65" t="s">
        <v>148</v>
      </c>
      <c r="Q12" s="28">
        <f>IF(ISERROR(HLOOKUP(P12,'Raw data'!$F$3:$BH$104,P$2,FALSE)),"",HLOOKUP(P12,'Raw data'!$F$3:$BH$104,P$2,FALSE))</f>
        <v>0</v>
      </c>
      <c r="R12" s="12">
        <f t="shared" si="7"/>
        <v>128</v>
      </c>
      <c r="S12" s="12">
        <f t="shared" si="8"/>
        <v>0</v>
      </c>
      <c r="T12" s="74">
        <f>AVERAGE(T7,T19,T52,T53)</f>
        <v>17.2529296875</v>
      </c>
      <c r="U12" s="12"/>
      <c r="V12" s="65" t="s">
        <v>148</v>
      </c>
      <c r="W12" s="28">
        <f>IF(ISERROR(HLOOKUP(V12,'Raw data'!$F$3:$BH$104,V$2,FALSE)),"",HLOOKUP(V12,'Raw data'!$F$3:$BH$104,V$2,FALSE))</f>
        <v>0</v>
      </c>
      <c r="X12" s="12">
        <f t="shared" si="10"/>
        <v>1200</v>
      </c>
      <c r="Y12" s="12">
        <f t="shared" si="11"/>
        <v>0</v>
      </c>
      <c r="Z12" s="12">
        <f t="shared" si="12"/>
        <v>0</v>
      </c>
      <c r="AA12" s="12"/>
      <c r="AB12" s="65" t="s">
        <v>148</v>
      </c>
      <c r="AC12" s="28">
        <f>IF(ISERROR(HLOOKUP(AB12,'Raw data'!$F$3:$BH$104,AB$2,FALSE)),"",HLOOKUP(AB12,'Raw data'!$F$3:$BH$104,AB$2,FALSE))</f>
        <v>0</v>
      </c>
      <c r="AD12" s="12">
        <f t="shared" si="13"/>
        <v>200</v>
      </c>
      <c r="AE12" s="12">
        <f t="shared" si="14"/>
        <v>0</v>
      </c>
      <c r="AF12" s="12">
        <f t="shared" si="15"/>
        <v>0</v>
      </c>
    </row>
    <row r="13" spans="1:32" ht="15.75" customHeight="1" x14ac:dyDescent="0.2">
      <c r="A13" s="77" t="s">
        <v>149</v>
      </c>
      <c r="B13" s="59">
        <f t="shared" ca="1" si="0"/>
        <v>31.795910438144325</v>
      </c>
      <c r="C13" s="12"/>
      <c r="D13" s="79" t="s">
        <v>149</v>
      </c>
      <c r="E13" s="28">
        <f ca="1">IF(ISERROR(HLOOKUP(D13,'Raw data'!$F$3:$BH$104,D$2,FALSE)),"",HLOOKUP(D13,'Raw data'!$F$3:$BH$104,D$2,FALSE))</f>
        <v>18</v>
      </c>
      <c r="F13" s="12">
        <f t="shared" ca="1" si="1"/>
        <v>2</v>
      </c>
      <c r="G13" s="12">
        <f t="shared" ca="1" si="2"/>
        <v>60</v>
      </c>
      <c r="H13" s="12">
        <f t="shared" ca="1" si="3"/>
        <v>45.3</v>
      </c>
      <c r="I13" s="12"/>
      <c r="J13" s="79" t="s">
        <v>149</v>
      </c>
      <c r="K13" s="28">
        <f>IF(ISERROR(HLOOKUP(J13,'Raw data'!$F$3:$BH$104,J$2,FALSE)),"",HLOOKUP(J13,'Raw data'!$F$3:$BH$104,J$2,FALSE))</f>
        <v>43</v>
      </c>
      <c r="L13" s="12">
        <f t="shared" si="4"/>
        <v>4</v>
      </c>
      <c r="M13" s="12">
        <f t="shared" si="5"/>
        <v>79.381443298969074</v>
      </c>
      <c r="N13" s="12">
        <f t="shared" si="6"/>
        <v>59.932989690721648</v>
      </c>
      <c r="O13" s="12"/>
      <c r="P13" s="79" t="s">
        <v>149</v>
      </c>
      <c r="Q13" s="28">
        <f>IF(ISERROR(HLOOKUP(P13,'Raw data'!$F$3:$BH$104,P$2,FALSE)),"",HLOOKUP(P13,'Raw data'!$F$3:$BH$104,P$2,FALSE))</f>
        <v>14</v>
      </c>
      <c r="R13" s="12">
        <f t="shared" si="7"/>
        <v>114</v>
      </c>
      <c r="S13" s="12">
        <f t="shared" si="8"/>
        <v>10.9375</v>
      </c>
      <c r="T13" s="12">
        <f t="shared" ref="T13:T20" si="16">S13*$A$2</f>
        <v>8.2578125</v>
      </c>
      <c r="U13" s="12"/>
      <c r="V13" s="79" t="s">
        <v>149</v>
      </c>
      <c r="W13" s="28">
        <f>IF(ISERROR(HLOOKUP(V13,'Raw data'!$F$3:$BH$104,V$2,FALSE)),"",HLOOKUP(V13,'Raw data'!$F$3:$BH$104,V$2,FALSE))</f>
        <v>3</v>
      </c>
      <c r="X13" s="12">
        <f t="shared" si="10"/>
        <v>1197</v>
      </c>
      <c r="Y13" s="12">
        <f t="shared" si="11"/>
        <v>0.25</v>
      </c>
      <c r="Z13" s="12">
        <f t="shared" si="12"/>
        <v>0.18875</v>
      </c>
      <c r="AA13" s="12"/>
      <c r="AB13" s="79" t="s">
        <v>149</v>
      </c>
      <c r="AC13" s="28">
        <f>IF(ISERROR(HLOOKUP(AB13,'Raw data'!$F$3:$BH$104,AB$2,FALSE)),"",HLOOKUP(AB13,'Raw data'!$F$3:$BH$104,AB$2,FALSE))</f>
        <v>120</v>
      </c>
      <c r="AD13" s="12">
        <f t="shared" si="13"/>
        <v>80</v>
      </c>
      <c r="AE13" s="12">
        <f t="shared" si="14"/>
        <v>60</v>
      </c>
      <c r="AF13" s="12">
        <f t="shared" si="15"/>
        <v>45.3</v>
      </c>
    </row>
    <row r="14" spans="1:32" ht="15.75" customHeight="1" x14ac:dyDescent="0.2">
      <c r="A14" s="33" t="s">
        <v>150</v>
      </c>
      <c r="B14" s="59">
        <f t="shared" ca="1" si="0"/>
        <v>17.038092783505157</v>
      </c>
      <c r="C14" s="12"/>
      <c r="D14" s="53" t="s">
        <v>150</v>
      </c>
      <c r="E14" s="28">
        <f ca="1">IF(ISERROR(HLOOKUP(D14,'Raw data'!$F$3:$BH$104,D$2,FALSE)),"",HLOOKUP(D14,'Raw data'!$F$3:$BH$104,D$2,FALSE))</f>
        <v>18</v>
      </c>
      <c r="F14" s="12">
        <f t="shared" ca="1" si="1"/>
        <v>2</v>
      </c>
      <c r="G14" s="12">
        <f t="shared" ca="1" si="2"/>
        <v>60</v>
      </c>
      <c r="H14" s="12">
        <f t="shared" ca="1" si="3"/>
        <v>45.3</v>
      </c>
      <c r="I14" s="12"/>
      <c r="J14" s="53" t="s">
        <v>150</v>
      </c>
      <c r="K14" s="28">
        <f>IF(ISERROR(HLOOKUP(J14,'Raw data'!$F$3:$BH$104,J$2,FALSE)),"",HLOOKUP(J14,'Raw data'!$F$3:$BH$104,J$2,FALSE))</f>
        <v>53</v>
      </c>
      <c r="L14" s="12">
        <f t="shared" si="4"/>
        <v>14</v>
      </c>
      <c r="M14" s="12">
        <f t="shared" si="5"/>
        <v>27.835051546391753</v>
      </c>
      <c r="N14" s="12">
        <f t="shared" si="6"/>
        <v>21.015463917525775</v>
      </c>
      <c r="O14" s="12"/>
      <c r="P14" s="53" t="s">
        <v>150</v>
      </c>
      <c r="Q14" s="28">
        <f>IF(ISERROR(HLOOKUP(P14,'Raw data'!$F$3:$BH$104,P$2,FALSE)),"",HLOOKUP(P14,'Raw data'!$F$3:$BH$104,P$2,FALSE))</f>
        <v>32</v>
      </c>
      <c r="R14" s="12">
        <f t="shared" si="7"/>
        <v>96</v>
      </c>
      <c r="S14" s="12">
        <f t="shared" si="8"/>
        <v>25</v>
      </c>
      <c r="T14" s="12">
        <f t="shared" si="16"/>
        <v>18.875</v>
      </c>
      <c r="U14" s="12"/>
      <c r="V14" s="53" t="s">
        <v>150</v>
      </c>
      <c r="W14" s="28">
        <f>IF(ISERROR(HLOOKUP(V14,'Raw data'!$F$3:$BH$104,V$2,FALSE)),"",HLOOKUP(V14,'Raw data'!$F$3:$BH$104,V$2,FALSE))</f>
        <v>0</v>
      </c>
      <c r="X14" s="12">
        <f t="shared" si="10"/>
        <v>1200</v>
      </c>
      <c r="Y14" s="12">
        <f t="shared" si="11"/>
        <v>0</v>
      </c>
      <c r="Z14" s="12">
        <f t="shared" si="12"/>
        <v>0</v>
      </c>
      <c r="AA14" s="12"/>
      <c r="AB14" s="53" t="s">
        <v>150</v>
      </c>
      <c r="AC14" s="28">
        <f>IF(ISERROR(HLOOKUP(AB14,'Raw data'!$F$3:$BH$104,AB$2,FALSE)),"",HLOOKUP(AB14,'Raw data'!$F$3:$BH$104,AB$2,FALSE))</f>
        <v>0</v>
      </c>
      <c r="AD14" s="12">
        <f t="shared" si="13"/>
        <v>200</v>
      </c>
      <c r="AE14" s="12">
        <f t="shared" si="14"/>
        <v>0</v>
      </c>
      <c r="AF14" s="12">
        <f t="shared" si="15"/>
        <v>0</v>
      </c>
    </row>
    <row r="15" spans="1:32" ht="15.75" customHeight="1" x14ac:dyDescent="0.2">
      <c r="A15" s="81" t="s">
        <v>151</v>
      </c>
      <c r="B15" s="59">
        <f t="shared" ca="1" si="0"/>
        <v>15.788110502577316</v>
      </c>
      <c r="C15" s="12"/>
      <c r="D15" s="84" t="s">
        <v>151</v>
      </c>
      <c r="E15" s="28">
        <f ca="1">IF(ISERROR(HLOOKUP(D15,'Raw data'!$F$3:$BH$104,D$2,FALSE)),"",HLOOKUP(D15,'Raw data'!$F$3:$BH$104,D$2,FALSE))</f>
        <v>18</v>
      </c>
      <c r="F15" s="12">
        <f t="shared" ca="1" si="1"/>
        <v>2</v>
      </c>
      <c r="G15" s="12">
        <f t="shared" ca="1" si="2"/>
        <v>60</v>
      </c>
      <c r="H15" s="12">
        <f t="shared" ca="1" si="3"/>
        <v>45.3</v>
      </c>
      <c r="I15" s="12"/>
      <c r="J15" s="84" t="s">
        <v>151</v>
      </c>
      <c r="K15" s="28">
        <f>IF(ISERROR(HLOOKUP(J15,'Raw data'!$F$3:$BH$104,J$2,FALSE)),"",HLOOKUP(J15,'Raw data'!$F$3:$BH$104,J$2,FALSE))</f>
        <v>55</v>
      </c>
      <c r="L15" s="12">
        <f t="shared" si="4"/>
        <v>16</v>
      </c>
      <c r="M15" s="12">
        <f t="shared" si="5"/>
        <v>17.525773195876283</v>
      </c>
      <c r="N15" s="12">
        <f t="shared" si="6"/>
        <v>13.231958762886594</v>
      </c>
      <c r="O15" s="12"/>
      <c r="P15" s="84" t="s">
        <v>151</v>
      </c>
      <c r="Q15" s="28">
        <f>IF(ISERROR(HLOOKUP(P15,'Raw data'!$F$3:$BH$104,P$2,FALSE)),"",HLOOKUP(P15,'Raw data'!$F$3:$BH$104,P$2,FALSE))</f>
        <v>9</v>
      </c>
      <c r="R15" s="12">
        <f t="shared" si="7"/>
        <v>119</v>
      </c>
      <c r="S15" s="12">
        <f t="shared" si="8"/>
        <v>7.03125</v>
      </c>
      <c r="T15" s="12">
        <f t="shared" si="16"/>
        <v>5.30859375</v>
      </c>
      <c r="U15" s="12"/>
      <c r="V15" s="84" t="s">
        <v>151</v>
      </c>
      <c r="W15" s="28">
        <f>IF(ISERROR(HLOOKUP(V15,'Raw data'!$F$3:$BH$104,V$2,FALSE)),"",HLOOKUP(V15,'Raw data'!$F$3:$BH$104,V$2,FALSE))</f>
        <v>0</v>
      </c>
      <c r="X15" s="12">
        <f t="shared" si="10"/>
        <v>1200</v>
      </c>
      <c r="Y15" s="12">
        <f t="shared" si="11"/>
        <v>0</v>
      </c>
      <c r="Z15" s="12">
        <f t="shared" si="12"/>
        <v>0</v>
      </c>
      <c r="AA15" s="12"/>
      <c r="AB15" s="84" t="s">
        <v>151</v>
      </c>
      <c r="AC15" s="28">
        <f>IF(ISERROR(HLOOKUP(AB15,'Raw data'!$F$3:$BH$104,AB$2,FALSE)),"",HLOOKUP(AB15,'Raw data'!$F$3:$BH$104,AB$2,FALSE))</f>
        <v>40</v>
      </c>
      <c r="AD15" s="12">
        <f t="shared" si="13"/>
        <v>160</v>
      </c>
      <c r="AE15" s="12">
        <f t="shared" si="14"/>
        <v>20</v>
      </c>
      <c r="AF15" s="12">
        <f t="shared" si="15"/>
        <v>15.1</v>
      </c>
    </row>
    <row r="16" spans="1:32" ht="15.75" customHeight="1" x14ac:dyDescent="0.2">
      <c r="A16" s="81" t="s">
        <v>152</v>
      </c>
      <c r="B16" s="59">
        <f t="shared" ca="1" si="0"/>
        <v>14.19135685137457</v>
      </c>
      <c r="C16" s="12"/>
      <c r="D16" s="84" t="s">
        <v>152</v>
      </c>
      <c r="E16" s="28">
        <f ca="1">IF(ISERROR(HLOOKUP(D16,'Raw data'!$F$3:$BH$104,D$2,FALSE)),"",HLOOKUP(D16,'Raw data'!$F$3:$BH$104,D$2,FALSE))</f>
        <v>18</v>
      </c>
      <c r="F16" s="12">
        <f t="shared" ca="1" si="1"/>
        <v>2</v>
      </c>
      <c r="G16" s="12">
        <f t="shared" ca="1" si="2"/>
        <v>60</v>
      </c>
      <c r="H16" s="12">
        <f t="shared" ca="1" si="3"/>
        <v>45.3</v>
      </c>
      <c r="I16" s="12"/>
      <c r="J16" s="84" t="s">
        <v>152</v>
      </c>
      <c r="K16" s="28">
        <f>IF(ISERROR(HLOOKUP(J16,'Raw data'!$F$3:$BH$104,J$2,FALSE)),"",HLOOKUP(J16,'Raw data'!$F$3:$BH$104,J$2,FALSE))</f>
        <v>54</v>
      </c>
      <c r="L16" s="12">
        <f t="shared" si="4"/>
        <v>15</v>
      </c>
      <c r="M16" s="12">
        <f t="shared" si="5"/>
        <v>22.680412371134011</v>
      </c>
      <c r="N16" s="12">
        <f t="shared" si="6"/>
        <v>17.123711340206178</v>
      </c>
      <c r="O16" s="12"/>
      <c r="P16" s="84" t="s">
        <v>152</v>
      </c>
      <c r="Q16" s="28">
        <f>IF(ISERROR(HLOOKUP(P16,'Raw data'!$F$3:$BH$104,P$2,FALSE)),"",HLOOKUP(P16,'Raw data'!$F$3:$BH$104,P$2,FALSE))</f>
        <v>7</v>
      </c>
      <c r="R16" s="12">
        <f t="shared" si="7"/>
        <v>121</v>
      </c>
      <c r="S16" s="12">
        <f t="shared" si="8"/>
        <v>5.46875</v>
      </c>
      <c r="T16" s="12">
        <f t="shared" si="16"/>
        <v>4.12890625</v>
      </c>
      <c r="U16" s="12"/>
      <c r="V16" s="84" t="s">
        <v>152</v>
      </c>
      <c r="W16" s="28">
        <f>IF(ISERROR(HLOOKUP(V16,'Raw data'!$F$3:$BH$104,V$2,FALSE)),"",HLOOKUP(V16,'Raw data'!$F$3:$BH$104,V$2,FALSE))</f>
        <v>70</v>
      </c>
      <c r="X16" s="12">
        <f t="shared" si="10"/>
        <v>1130</v>
      </c>
      <c r="Y16" s="12">
        <f t="shared" si="11"/>
        <v>5.8333333333333428</v>
      </c>
      <c r="Z16" s="12">
        <f t="shared" si="12"/>
        <v>4.4041666666666739</v>
      </c>
      <c r="AA16" s="12"/>
      <c r="AB16" s="84" t="s">
        <v>152</v>
      </c>
      <c r="AC16" s="28">
        <f>IF(ISERROR(HLOOKUP(AB16,'Raw data'!$F$3:$BH$104,AB$2,FALSE)),"",HLOOKUP(AB16,'Raw data'!$F$3:$BH$104,AB$2,FALSE))</f>
        <v>0</v>
      </c>
      <c r="AD16" s="12">
        <f t="shared" si="13"/>
        <v>200</v>
      </c>
      <c r="AE16" s="12">
        <f t="shared" si="14"/>
        <v>0</v>
      </c>
      <c r="AF16" s="12">
        <f t="shared" si="15"/>
        <v>0</v>
      </c>
    </row>
    <row r="17" spans="1:32" ht="15.75" customHeight="1" x14ac:dyDescent="0.2">
      <c r="A17" s="33" t="s">
        <v>153</v>
      </c>
      <c r="B17" s="59">
        <f t="shared" ca="1" si="0"/>
        <v>16.494463595360823</v>
      </c>
      <c r="C17" s="12"/>
      <c r="D17" s="53" t="s">
        <v>153</v>
      </c>
      <c r="E17" s="28">
        <f ca="1">IF(ISERROR(HLOOKUP(D17,'Raw data'!$F$3:$BH$104,D$2,FALSE)),"",HLOOKUP(D17,'Raw data'!$F$3:$BH$104,D$2,FALSE))</f>
        <v>18</v>
      </c>
      <c r="F17" s="12">
        <f t="shared" ca="1" si="1"/>
        <v>2</v>
      </c>
      <c r="G17" s="12">
        <f t="shared" ca="1" si="2"/>
        <v>60</v>
      </c>
      <c r="H17" s="12">
        <f t="shared" ca="1" si="3"/>
        <v>45.3</v>
      </c>
      <c r="I17" s="12"/>
      <c r="J17" s="53" t="s">
        <v>153</v>
      </c>
      <c r="K17" s="28">
        <f>IF(ISERROR(HLOOKUP(J17,'Raw data'!$F$3:$BH$104,J$2,FALSE)),"",HLOOKUP(J17,'Raw data'!$F$3:$BH$104,J$2,FALSE))</f>
        <v>49</v>
      </c>
      <c r="L17" s="12">
        <f t="shared" si="4"/>
        <v>10</v>
      </c>
      <c r="M17" s="12">
        <f t="shared" si="5"/>
        <v>48.453608247422679</v>
      </c>
      <c r="N17" s="12">
        <f t="shared" si="6"/>
        <v>36.582474226804123</v>
      </c>
      <c r="O17" s="12"/>
      <c r="P17" s="53" t="s">
        <v>153</v>
      </c>
      <c r="Q17" s="28">
        <f>IF(ISERROR(HLOOKUP(P17,'Raw data'!$F$3:$BH$104,P$2,FALSE)),"",HLOOKUP(P17,'Raw data'!$F$3:$BH$104,P$2,FALSE))</f>
        <v>1</v>
      </c>
      <c r="R17" s="12">
        <f t="shared" si="7"/>
        <v>127</v>
      </c>
      <c r="S17" s="12">
        <f t="shared" si="8"/>
        <v>0.78125</v>
      </c>
      <c r="T17" s="12">
        <f t="shared" si="16"/>
        <v>0.58984375</v>
      </c>
      <c r="U17" s="12"/>
      <c r="V17" s="53" t="s">
        <v>153</v>
      </c>
      <c r="W17" s="28">
        <f>IF(ISERROR(HLOOKUP(V17,'Raw data'!$F$3:$BH$104,V$2,FALSE)),"",HLOOKUP(V17,'Raw data'!$F$3:$BH$104,V$2,FALSE))</f>
        <v>0</v>
      </c>
      <c r="X17" s="12">
        <f t="shared" si="10"/>
        <v>1200</v>
      </c>
      <c r="Y17" s="12">
        <f t="shared" si="11"/>
        <v>0</v>
      </c>
      <c r="Z17" s="12">
        <f t="shared" si="12"/>
        <v>0</v>
      </c>
      <c r="AA17" s="12"/>
      <c r="AB17" s="53" t="s">
        <v>153</v>
      </c>
      <c r="AC17" s="28">
        <f>IF(ISERROR(HLOOKUP(AB17,'Raw data'!$F$3:$BH$104,AB$2,FALSE)),"",HLOOKUP(AB17,'Raw data'!$F$3:$BH$104,AB$2,FALSE))</f>
        <v>0</v>
      </c>
      <c r="AD17" s="12">
        <f t="shared" si="13"/>
        <v>200</v>
      </c>
      <c r="AE17" s="12">
        <f t="shared" si="14"/>
        <v>0</v>
      </c>
      <c r="AF17" s="12">
        <f t="shared" si="15"/>
        <v>0</v>
      </c>
    </row>
    <row r="18" spans="1:32" ht="15.75" customHeight="1" x14ac:dyDescent="0.2">
      <c r="A18" s="81" t="s">
        <v>154</v>
      </c>
      <c r="B18" s="59">
        <f t="shared" ca="1" si="0"/>
        <v>18.64100837628866</v>
      </c>
      <c r="C18" s="12"/>
      <c r="D18" s="84" t="s">
        <v>154</v>
      </c>
      <c r="E18" s="28">
        <f ca="1">IF(ISERROR(HLOOKUP(D18,'Raw data'!$F$3:$BH$104,D$2,FALSE)),"",HLOOKUP(D18,'Raw data'!$F$3:$BH$104,D$2,FALSE))</f>
        <v>18</v>
      </c>
      <c r="F18" s="12">
        <f t="shared" ca="1" si="1"/>
        <v>2</v>
      </c>
      <c r="G18" s="12">
        <f t="shared" ca="1" si="2"/>
        <v>60</v>
      </c>
      <c r="H18" s="12">
        <f t="shared" ca="1" si="3"/>
        <v>45.3</v>
      </c>
      <c r="I18" s="12"/>
      <c r="J18" s="84" t="s">
        <v>154</v>
      </c>
      <c r="K18" s="28">
        <f>IF(ISERROR(HLOOKUP(J18,'Raw data'!$F$3:$BH$104,J$2,FALSE)),"",HLOOKUP(J18,'Raw data'!$F$3:$BH$104,J$2,FALSE))</f>
        <v>47</v>
      </c>
      <c r="L18" s="12">
        <f t="shared" si="4"/>
        <v>8</v>
      </c>
      <c r="M18" s="12">
        <f t="shared" si="5"/>
        <v>58.762886597938142</v>
      </c>
      <c r="N18" s="12">
        <f t="shared" si="6"/>
        <v>44.365979381443296</v>
      </c>
      <c r="O18" s="12"/>
      <c r="P18" s="84" t="s">
        <v>154</v>
      </c>
      <c r="Q18" s="28">
        <f>IF(ISERROR(HLOOKUP(P18,'Raw data'!$F$3:$BH$104,P$2,FALSE)),"",HLOOKUP(P18,'Raw data'!$F$3:$BH$104,P$2,FALSE))</f>
        <v>6</v>
      </c>
      <c r="R18" s="12">
        <f t="shared" si="7"/>
        <v>122</v>
      </c>
      <c r="S18" s="12">
        <f t="shared" si="8"/>
        <v>4.6875</v>
      </c>
      <c r="T18" s="12">
        <f t="shared" si="16"/>
        <v>3.5390625</v>
      </c>
      <c r="U18" s="12"/>
      <c r="V18" s="84" t="s">
        <v>154</v>
      </c>
      <c r="W18" s="28">
        <f>IF(ISERROR(HLOOKUP(V18,'Raw data'!$F$3:$BH$104,V$2,FALSE)),"",HLOOKUP(V18,'Raw data'!$F$3:$BH$104,V$2,FALSE))</f>
        <v>0</v>
      </c>
      <c r="X18" s="12">
        <f t="shared" si="10"/>
        <v>1200</v>
      </c>
      <c r="Y18" s="12">
        <f t="shared" si="11"/>
        <v>0</v>
      </c>
      <c r="Z18" s="12">
        <f t="shared" si="12"/>
        <v>0</v>
      </c>
      <c r="AA18" s="12"/>
      <c r="AB18" s="84" t="s">
        <v>154</v>
      </c>
      <c r="AC18" s="28">
        <f>IF(ISERROR(HLOOKUP(AB18,'Raw data'!$F$3:$BH$104,AB$2,FALSE)),"",HLOOKUP(AB18,'Raw data'!$F$3:$BH$104,AB$2,FALSE))</f>
        <v>0</v>
      </c>
      <c r="AD18" s="12">
        <f t="shared" si="13"/>
        <v>200</v>
      </c>
      <c r="AE18" s="12">
        <f t="shared" si="14"/>
        <v>0</v>
      </c>
      <c r="AF18" s="12">
        <f t="shared" si="15"/>
        <v>0</v>
      </c>
    </row>
    <row r="19" spans="1:32" ht="15.75" customHeight="1" x14ac:dyDescent="0.2">
      <c r="A19" s="73" t="s">
        <v>155</v>
      </c>
      <c r="B19" s="59">
        <f t="shared" ca="1" si="0"/>
        <v>10.543000966494846</v>
      </c>
      <c r="C19" s="12"/>
      <c r="D19" s="65" t="s">
        <v>155</v>
      </c>
      <c r="E19" s="28">
        <f ca="1">IF(ISERROR(HLOOKUP(D19,'Raw data'!$F$3:$BH$104,D$2,FALSE)),"",HLOOKUP(D19,'Raw data'!$F$3:$BH$104,D$2,FALSE))</f>
        <v>21</v>
      </c>
      <c r="F19" s="12">
        <f t="shared" ca="1" si="1"/>
        <v>5</v>
      </c>
      <c r="G19" s="12">
        <f t="shared" ca="1" si="2"/>
        <v>0</v>
      </c>
      <c r="H19" s="12">
        <f t="shared" ca="1" si="3"/>
        <v>0</v>
      </c>
      <c r="I19" s="12"/>
      <c r="J19" s="65" t="s">
        <v>155</v>
      </c>
      <c r="K19" s="28">
        <f>IF(ISERROR(HLOOKUP(J19,'Raw data'!$F$3:$BH$104,J$2,FALSE)),"",HLOOKUP(J19,'Raw data'!$F$3:$BH$104,J$2,FALSE))</f>
        <v>49.25</v>
      </c>
      <c r="L19" s="12">
        <f t="shared" si="4"/>
        <v>10.25</v>
      </c>
      <c r="M19" s="12">
        <f t="shared" si="5"/>
        <v>47.164948453608247</v>
      </c>
      <c r="N19" s="12">
        <f t="shared" si="6"/>
        <v>35.609536082474229</v>
      </c>
      <c r="O19" s="12"/>
      <c r="P19" s="65" t="s">
        <v>155</v>
      </c>
      <c r="Q19" s="28">
        <f>IF(ISERROR(HLOOKUP(P19,'Raw data'!$F$3:$BH$104,P$2,FALSE)),"",HLOOKUP(P19,'Raw data'!$F$3:$BH$104,P$2,FALSE))</f>
        <v>29</v>
      </c>
      <c r="R19" s="12">
        <f t="shared" si="7"/>
        <v>99</v>
      </c>
      <c r="S19" s="12">
        <f t="shared" si="8"/>
        <v>22.65625</v>
      </c>
      <c r="T19" s="12">
        <f t="shared" si="16"/>
        <v>17.10546875</v>
      </c>
      <c r="U19" s="12"/>
      <c r="V19" s="65" t="s">
        <v>155</v>
      </c>
      <c r="W19" s="28">
        <f>IF(ISERROR(HLOOKUP(V19,'Raw data'!$F$3:$BH$104,V$2,FALSE)),"",HLOOKUP(V19,'Raw data'!$F$3:$BH$104,V$2,FALSE))</f>
        <v>0</v>
      </c>
      <c r="X19" s="12">
        <f t="shared" si="10"/>
        <v>1200</v>
      </c>
      <c r="Y19" s="12">
        <f t="shared" si="11"/>
        <v>0</v>
      </c>
      <c r="Z19" s="12">
        <f t="shared" si="12"/>
        <v>0</v>
      </c>
      <c r="AA19" s="12"/>
      <c r="AB19" s="65" t="s">
        <v>155</v>
      </c>
      <c r="AC19" s="28">
        <f>IF(ISERROR(HLOOKUP(AB19,'Raw data'!$F$3:$BH$104,AB$2,FALSE)),"",HLOOKUP(AB19,'Raw data'!$F$3:$BH$104,AB$2,FALSE))</f>
        <v>0</v>
      </c>
      <c r="AD19" s="12">
        <f t="shared" si="13"/>
        <v>200</v>
      </c>
      <c r="AE19" s="12">
        <f t="shared" si="14"/>
        <v>0</v>
      </c>
      <c r="AF19" s="12">
        <f t="shared" si="15"/>
        <v>0</v>
      </c>
    </row>
    <row r="20" spans="1:32" ht="15.75" customHeight="1" x14ac:dyDescent="0.2">
      <c r="A20" s="33" t="s">
        <v>156</v>
      </c>
      <c r="B20" s="59">
        <f t="shared" ca="1" si="0"/>
        <v>17.570825064432988</v>
      </c>
      <c r="C20" s="12"/>
      <c r="D20" s="53" t="s">
        <v>156</v>
      </c>
      <c r="E20" s="28">
        <f ca="1">IF(ISERROR(HLOOKUP(D20,'Raw data'!$F$3:$BH$104,D$2,FALSE)),"",HLOOKUP(D20,'Raw data'!$F$3:$BH$104,D$2,FALSE))</f>
        <v>18</v>
      </c>
      <c r="F20" s="12">
        <f t="shared" ca="1" si="1"/>
        <v>2</v>
      </c>
      <c r="G20" s="12">
        <f t="shared" ca="1" si="2"/>
        <v>60</v>
      </c>
      <c r="H20" s="12">
        <f t="shared" ca="1" si="3"/>
        <v>45.3</v>
      </c>
      <c r="I20" s="12"/>
      <c r="J20" s="53" t="s">
        <v>156</v>
      </c>
      <c r="K20" s="91">
        <f>AVERAGE(K14,K17)</f>
        <v>51</v>
      </c>
      <c r="L20" s="12">
        <f t="shared" si="4"/>
        <v>12</v>
      </c>
      <c r="M20" s="12">
        <f t="shared" si="5"/>
        <v>38.144329896907209</v>
      </c>
      <c r="N20" s="12">
        <f t="shared" si="6"/>
        <v>28.798969072164944</v>
      </c>
      <c r="O20" s="12"/>
      <c r="P20" s="53" t="s">
        <v>156</v>
      </c>
      <c r="Q20" s="28">
        <f>IF(ISERROR(HLOOKUP(P20,'Raw data'!$F$3:$BH$104,P$2,FALSE)),"",HLOOKUP(P20,'Raw data'!$F$3:$BH$104,P$2,FALSE))</f>
        <v>23</v>
      </c>
      <c r="R20" s="12">
        <f t="shared" si="7"/>
        <v>105</v>
      </c>
      <c r="S20" s="12">
        <f t="shared" si="8"/>
        <v>17.96875</v>
      </c>
      <c r="T20" s="12">
        <f t="shared" si="16"/>
        <v>13.56640625</v>
      </c>
      <c r="U20" s="12"/>
      <c r="V20" s="53" t="s">
        <v>156</v>
      </c>
      <c r="W20" s="28">
        <f>IF(ISERROR(HLOOKUP(V20,'Raw data'!$F$3:$BH$104,V$2,FALSE)),"",HLOOKUP(V20,'Raw data'!$F$3:$BH$104,V$2,FALSE))</f>
        <v>3</v>
      </c>
      <c r="X20" s="12">
        <f t="shared" si="10"/>
        <v>1197</v>
      </c>
      <c r="Y20" s="12">
        <f t="shared" si="11"/>
        <v>0.25</v>
      </c>
      <c r="Z20" s="12">
        <f t="shared" si="12"/>
        <v>0.18875</v>
      </c>
      <c r="AA20" s="12"/>
      <c r="AB20" s="53" t="s">
        <v>156</v>
      </c>
      <c r="AC20" s="28">
        <f>IF(ISERROR(HLOOKUP(AB20,'Raw data'!$F$3:$BH$104,AB$2,FALSE)),"",HLOOKUP(AB20,'Raw data'!$F$3:$BH$104,AB$2,FALSE))</f>
        <v>0</v>
      </c>
      <c r="AD20" s="12">
        <f t="shared" si="13"/>
        <v>200</v>
      </c>
      <c r="AE20" s="12">
        <f t="shared" si="14"/>
        <v>0</v>
      </c>
      <c r="AF20" s="12">
        <f t="shared" si="15"/>
        <v>0</v>
      </c>
    </row>
    <row r="21" spans="1:32" ht="15.75" customHeight="1" x14ac:dyDescent="0.2">
      <c r="A21" s="71" t="s">
        <v>157</v>
      </c>
      <c r="B21" s="59">
        <f t="shared" ca="1" si="0"/>
        <v>12.221562499999999</v>
      </c>
      <c r="C21" s="12"/>
      <c r="D21" s="64" t="s">
        <v>157</v>
      </c>
      <c r="E21" s="28">
        <f ca="1">IF(ISERROR(HLOOKUP(D21,'Raw data'!$F$3:$BH$104,D$2,FALSE)),"",HLOOKUP(D21,'Raw data'!$F$3:$BH$104,D$2,FALSE))</f>
        <v>18</v>
      </c>
      <c r="F21" s="12">
        <f t="shared" ca="1" si="1"/>
        <v>2</v>
      </c>
      <c r="G21" s="12">
        <f t="shared" ca="1" si="2"/>
        <v>60</v>
      </c>
      <c r="H21" s="12">
        <f t="shared" ca="1" si="3"/>
        <v>45.3</v>
      </c>
      <c r="I21" s="12"/>
      <c r="J21" s="64" t="s">
        <v>157</v>
      </c>
      <c r="K21" s="28">
        <f>IF(ISERROR(HLOOKUP(J21,'Raw data'!$F$3:$BH$104,J$2,FALSE)),"",HLOOKUP(J21,'Raw data'!$F$3:$BH$104,J$2,FALSE))</f>
        <v>58.4</v>
      </c>
      <c r="L21" s="12">
        <f t="shared" si="4"/>
        <v>19.399999999999999</v>
      </c>
      <c r="M21" s="12">
        <f t="shared" si="5"/>
        <v>0</v>
      </c>
      <c r="N21" s="12">
        <f t="shared" si="6"/>
        <v>0</v>
      </c>
      <c r="O21" s="12"/>
      <c r="P21" s="64" t="s">
        <v>157</v>
      </c>
      <c r="Q21" s="28" t="s">
        <v>235</v>
      </c>
      <c r="R21" s="12" t="str">
        <f>IF(ISERROR(Q$60-Q21),"na",Q$60-Q21)</f>
        <v>na</v>
      </c>
      <c r="S21" s="12" t="str">
        <f>IF(ISERROR(100-(R21*Q$64)),"na",100-(R21*Q$64))</f>
        <v>na</v>
      </c>
      <c r="T21" s="74">
        <f>AVERAGE(T40,T48,T50,T51,T54)</f>
        <v>15.807812500000001</v>
      </c>
      <c r="U21" s="12"/>
      <c r="V21" s="64" t="s">
        <v>157</v>
      </c>
      <c r="W21" s="28"/>
      <c r="X21" s="12">
        <f t="shared" si="10"/>
        <v>1200</v>
      </c>
      <c r="Y21" s="12">
        <f t="shared" si="11"/>
        <v>0</v>
      </c>
      <c r="Z21" s="12">
        <f t="shared" si="12"/>
        <v>0</v>
      </c>
      <c r="AA21" s="12"/>
      <c r="AB21" s="64" t="s">
        <v>157</v>
      </c>
      <c r="AC21" s="28">
        <f>IF(ISERROR(HLOOKUP(AB21,'Raw data'!$F$3:$BH$104,AB$2,FALSE)),"",HLOOKUP(AB21,'Raw data'!$F$3:$BH$104,AB$2,FALSE))</f>
        <v>0</v>
      </c>
      <c r="AD21" s="12">
        <f t="shared" si="13"/>
        <v>200</v>
      </c>
      <c r="AE21" s="12">
        <f t="shared" si="14"/>
        <v>0</v>
      </c>
      <c r="AF21" s="12">
        <f t="shared" si="15"/>
        <v>0</v>
      </c>
    </row>
    <row r="22" spans="1:32" ht="15.75" customHeight="1" x14ac:dyDescent="0.2">
      <c r="A22" s="69" t="s">
        <v>158</v>
      </c>
      <c r="B22" s="59">
        <f t="shared" ca="1" si="0"/>
        <v>17.758488616838491</v>
      </c>
      <c r="C22" s="12"/>
      <c r="D22" s="62" t="s">
        <v>158</v>
      </c>
      <c r="E22" s="28">
        <f ca="1">IF(ISERROR(HLOOKUP(D22,'Raw data'!$F$3:$BH$104,D$2,FALSE)),"",HLOOKUP(D22,'Raw data'!$F$3:$BH$104,D$2,FALSE))</f>
        <v>18</v>
      </c>
      <c r="F22" s="12">
        <f t="shared" ca="1" si="1"/>
        <v>2</v>
      </c>
      <c r="G22" s="12">
        <f t="shared" ca="1" si="2"/>
        <v>60</v>
      </c>
      <c r="H22" s="12">
        <f t="shared" ca="1" si="3"/>
        <v>45.3</v>
      </c>
      <c r="I22" s="12"/>
      <c r="J22" s="62" t="s">
        <v>158</v>
      </c>
      <c r="K22" s="28">
        <f>IF(ISERROR(HLOOKUP(J22,'Raw data'!$F$3:$BH$104,J$2,FALSE)),"",HLOOKUP(J22,'Raw data'!$F$3:$BH$104,J$2,FALSE))</f>
        <v>53</v>
      </c>
      <c r="L22" s="12">
        <f t="shared" si="4"/>
        <v>14</v>
      </c>
      <c r="M22" s="12">
        <f t="shared" si="5"/>
        <v>27.835051546391753</v>
      </c>
      <c r="N22" s="12">
        <f t="shared" si="6"/>
        <v>21.015463917525775</v>
      </c>
      <c r="O22" s="12"/>
      <c r="P22" s="62" t="s">
        <v>158</v>
      </c>
      <c r="Q22" s="28">
        <f>IF(ISERROR(HLOOKUP(P22,'Raw data'!$F$3:$BH$104,P$2,FALSE)),"",HLOOKUP(P22,'Raw data'!$F$3:$BH$104,P$2,FALSE))</f>
        <v>6</v>
      </c>
      <c r="R22" s="12">
        <f t="shared" ref="R22:R42" si="17">Q$60-Q22</f>
        <v>122</v>
      </c>
      <c r="S22" s="12">
        <f t="shared" ref="S22:S42" si="18">100-(R22*Q$64)</f>
        <v>4.6875</v>
      </c>
      <c r="T22" s="12">
        <f t="shared" ref="T22:T42" si="19">S22*$A$2</f>
        <v>3.5390625</v>
      </c>
      <c r="U22" s="12"/>
      <c r="V22" s="62" t="s">
        <v>158</v>
      </c>
      <c r="W22" s="28">
        <f>IF(ISERROR(HLOOKUP(V22,'Raw data'!$F$3:$BH$104,V$2,FALSE)),"",HLOOKUP(V22,'Raw data'!$F$3:$BH$104,V$2,FALSE))</f>
        <v>301</v>
      </c>
      <c r="X22" s="12">
        <f t="shared" si="10"/>
        <v>899</v>
      </c>
      <c r="Y22" s="12">
        <f t="shared" si="11"/>
        <v>25.083333333333343</v>
      </c>
      <c r="Z22" s="12">
        <f t="shared" si="12"/>
        <v>18.937916666666673</v>
      </c>
      <c r="AA22" s="12"/>
      <c r="AB22" s="62" t="s">
        <v>158</v>
      </c>
      <c r="AC22" s="28">
        <f>IF(ISERROR(HLOOKUP(AB22,'Raw data'!$F$3:$BH$104,AB$2,FALSE)),"",HLOOKUP(AB22,'Raw data'!$F$3:$BH$104,AB$2,FALSE))</f>
        <v>0</v>
      </c>
      <c r="AD22" s="12">
        <f t="shared" si="13"/>
        <v>200</v>
      </c>
      <c r="AE22" s="12">
        <f t="shared" si="14"/>
        <v>0</v>
      </c>
      <c r="AF22" s="12">
        <f t="shared" si="15"/>
        <v>0</v>
      </c>
    </row>
    <row r="23" spans="1:32" ht="15.75" customHeight="1" x14ac:dyDescent="0.2">
      <c r="A23" s="71" t="s">
        <v>159</v>
      </c>
      <c r="B23" s="59">
        <f t="shared" ca="1" si="0"/>
        <v>27.109461984536086</v>
      </c>
      <c r="C23" s="12"/>
      <c r="D23" s="64" t="s">
        <v>159</v>
      </c>
      <c r="E23" s="28">
        <f ca="1">IF(ISERROR(HLOOKUP(D23,'Raw data'!$F$3:$BH$104,D$2,FALSE)),"",HLOOKUP(D23,'Raw data'!$F$3:$BH$104,D$2,FALSE))</f>
        <v>17</v>
      </c>
      <c r="F23" s="12">
        <f t="shared" ca="1" si="1"/>
        <v>1</v>
      </c>
      <c r="G23" s="12">
        <f t="shared" ca="1" si="2"/>
        <v>80</v>
      </c>
      <c r="H23" s="12">
        <f t="shared" ca="1" si="3"/>
        <v>60.4</v>
      </c>
      <c r="I23" s="12"/>
      <c r="J23" s="64" t="s">
        <v>159</v>
      </c>
      <c r="K23" s="28">
        <f>IF(ISERROR(HLOOKUP(J23,'Raw data'!$F$3:$BH$104,J$2,FALSE)),"",HLOOKUP(J23,'Raw data'!$F$3:$BH$104,J$2,FALSE))</f>
        <v>40</v>
      </c>
      <c r="L23" s="12">
        <f t="shared" si="4"/>
        <v>1</v>
      </c>
      <c r="M23" s="12">
        <f t="shared" si="5"/>
        <v>94.845360824742272</v>
      </c>
      <c r="N23" s="12">
        <f t="shared" si="6"/>
        <v>71.608247422680421</v>
      </c>
      <c r="O23" s="12"/>
      <c r="P23" s="64" t="s">
        <v>159</v>
      </c>
      <c r="Q23" s="28">
        <f>IF(ISERROR(HLOOKUP(P23,'Raw data'!$F$3:$BH$104,P$2,FALSE)),"",HLOOKUP(P23,'Raw data'!$F$3:$BH$104,P$2,FALSE))</f>
        <v>6</v>
      </c>
      <c r="R23" s="12">
        <f t="shared" si="17"/>
        <v>122</v>
      </c>
      <c r="S23" s="12">
        <f t="shared" si="18"/>
        <v>4.6875</v>
      </c>
      <c r="T23" s="12">
        <f t="shared" si="19"/>
        <v>3.5390625</v>
      </c>
      <c r="U23" s="12"/>
      <c r="V23" s="64" t="s">
        <v>159</v>
      </c>
      <c r="W23" s="28">
        <f>IF(ISERROR(HLOOKUP(V23,'Raw data'!$F$3:$BH$104,V$2,FALSE)),"",HLOOKUP(V23,'Raw data'!$F$3:$BH$104,V$2,FALSE))</f>
        <v>0</v>
      </c>
      <c r="X23" s="12">
        <f t="shared" si="10"/>
        <v>1200</v>
      </c>
      <c r="Y23" s="12">
        <f t="shared" si="11"/>
        <v>0</v>
      </c>
      <c r="Z23" s="12">
        <f t="shared" si="12"/>
        <v>0</v>
      </c>
      <c r="AA23" s="12"/>
      <c r="AB23" s="64" t="s">
        <v>159</v>
      </c>
      <c r="AC23" s="28">
        <f>IF(ISERROR(HLOOKUP(AB23,'Raw data'!$F$3:$BH$104,AB$2,FALSE)),"",HLOOKUP(AB23,'Raw data'!$F$3:$BH$104,AB$2,FALSE))</f>
        <v>0</v>
      </c>
      <c r="AD23" s="12">
        <f t="shared" si="13"/>
        <v>200</v>
      </c>
      <c r="AE23" s="12">
        <f t="shared" si="14"/>
        <v>0</v>
      </c>
      <c r="AF23" s="12">
        <f t="shared" si="15"/>
        <v>0</v>
      </c>
    </row>
    <row r="24" spans="1:32" ht="15.75" customHeight="1" x14ac:dyDescent="0.2">
      <c r="A24" s="33" t="s">
        <v>160</v>
      </c>
      <c r="B24" s="59">
        <f t="shared" ca="1" si="0"/>
        <v>19.77448131443299</v>
      </c>
      <c r="C24" s="12"/>
      <c r="D24" s="53" t="s">
        <v>160</v>
      </c>
      <c r="E24" s="28">
        <f ca="1">IF(ISERROR(HLOOKUP(D24,'Raw data'!$F$3:$BH$104,D$2,FALSE)),"",HLOOKUP(D24,'Raw data'!$F$3:$BH$104,D$2,FALSE))</f>
        <v>18</v>
      </c>
      <c r="F24" s="12">
        <f t="shared" ca="1" si="1"/>
        <v>2</v>
      </c>
      <c r="G24" s="12">
        <f t="shared" ca="1" si="2"/>
        <v>60</v>
      </c>
      <c r="H24" s="12">
        <f t="shared" ca="1" si="3"/>
        <v>45.3</v>
      </c>
      <c r="I24" s="12"/>
      <c r="J24" s="53" t="s">
        <v>160</v>
      </c>
      <c r="K24" s="91">
        <f>AVERAGE(K14,K17)</f>
        <v>51</v>
      </c>
      <c r="L24" s="12">
        <f t="shared" si="4"/>
        <v>12</v>
      </c>
      <c r="M24" s="12">
        <f t="shared" si="5"/>
        <v>38.144329896907209</v>
      </c>
      <c r="N24" s="12">
        <f t="shared" si="6"/>
        <v>28.798969072164944</v>
      </c>
      <c r="O24" s="12"/>
      <c r="P24" s="53" t="s">
        <v>160</v>
      </c>
      <c r="Q24" s="28">
        <f>IF(ISERROR(HLOOKUP(P24,'Raw data'!$F$3:$BH$104,P$2,FALSE)),"",HLOOKUP(P24,'Raw data'!$F$3:$BH$104,P$2,FALSE))</f>
        <v>26</v>
      </c>
      <c r="R24" s="12">
        <f t="shared" si="17"/>
        <v>102</v>
      </c>
      <c r="S24" s="12">
        <f t="shared" si="18"/>
        <v>20.3125</v>
      </c>
      <c r="T24" s="12">
        <f t="shared" si="19"/>
        <v>15.3359375</v>
      </c>
      <c r="U24" s="12"/>
      <c r="V24" s="53" t="s">
        <v>160</v>
      </c>
      <c r="W24" s="28">
        <f>IF(ISERROR(HLOOKUP(V24,'Raw data'!$F$3:$BH$104,V$2,FALSE)),"",HLOOKUP(V24,'Raw data'!$F$3:$BH$104,V$2,FALSE))</f>
        <v>150</v>
      </c>
      <c r="X24" s="12">
        <f t="shared" si="10"/>
        <v>1050</v>
      </c>
      <c r="Y24" s="12">
        <f t="shared" si="11"/>
        <v>12.5</v>
      </c>
      <c r="Z24" s="12">
        <f t="shared" si="12"/>
        <v>9.4375</v>
      </c>
      <c r="AA24" s="12"/>
      <c r="AB24" s="53" t="s">
        <v>160</v>
      </c>
      <c r="AC24" s="28">
        <f>IF(ISERROR(HLOOKUP(AB24,'Raw data'!$F$3:$BH$104,AB$2,FALSE)),"",HLOOKUP(AB24,'Raw data'!$F$3:$BH$104,AB$2,FALSE))</f>
        <v>0</v>
      </c>
      <c r="AD24" s="12">
        <f t="shared" si="13"/>
        <v>200</v>
      </c>
      <c r="AE24" s="12">
        <f t="shared" si="14"/>
        <v>0</v>
      </c>
      <c r="AF24" s="12">
        <f t="shared" si="15"/>
        <v>0</v>
      </c>
    </row>
    <row r="25" spans="1:32" ht="15.75" customHeight="1" x14ac:dyDescent="0.2">
      <c r="A25" s="71" t="s">
        <v>244</v>
      </c>
      <c r="B25" s="59">
        <f t="shared" ca="1" si="0"/>
        <v>25.337984858247417</v>
      </c>
      <c r="C25" s="12"/>
      <c r="D25" s="71" t="s">
        <v>244</v>
      </c>
      <c r="E25" s="28">
        <f ca="1">IF(ISERROR(HLOOKUP(D25,'Raw data'!$F$3:$BH$104,D$2,FALSE)),"",HLOOKUP(D25,'Raw data'!$F$3:$BH$104,D$2,FALSE))</f>
        <v>18</v>
      </c>
      <c r="F25" s="12">
        <f t="shared" ca="1" si="1"/>
        <v>2</v>
      </c>
      <c r="G25" s="12">
        <f t="shared" ca="1" si="2"/>
        <v>60</v>
      </c>
      <c r="H25" s="12">
        <f t="shared" ca="1" si="3"/>
        <v>45.3</v>
      </c>
      <c r="I25" s="12"/>
      <c r="J25" s="71" t="s">
        <v>244</v>
      </c>
      <c r="K25" s="28">
        <f>IF(ISERROR(HLOOKUP(J25,'Raw data'!$F$3:$BH$104,J$2,FALSE)),"",HLOOKUP(J25,'Raw data'!$F$3:$BH$104,J$2,FALSE))</f>
        <v>47.52</v>
      </c>
      <c r="L25" s="12">
        <f t="shared" si="4"/>
        <v>8.5200000000000031</v>
      </c>
      <c r="M25" s="12">
        <f t="shared" si="5"/>
        <v>56.082474226804102</v>
      </c>
      <c r="N25" s="12">
        <f t="shared" si="6"/>
        <v>42.342268041237098</v>
      </c>
      <c r="O25" s="12"/>
      <c r="P25" s="71" t="s">
        <v>244</v>
      </c>
      <c r="Q25" s="28">
        <f>IF(ISERROR(HLOOKUP(P25,'Raw data'!$F$3:$BH$104,P$2,FALSE)),"",HLOOKUP(P25,'Raw data'!$F$3:$BH$104,P$2,FALSE))</f>
        <v>47</v>
      </c>
      <c r="R25" s="12">
        <f t="shared" si="17"/>
        <v>81</v>
      </c>
      <c r="S25" s="12">
        <f t="shared" si="18"/>
        <v>36.71875</v>
      </c>
      <c r="T25" s="12">
        <f t="shared" si="19"/>
        <v>27.72265625</v>
      </c>
      <c r="U25" s="12"/>
      <c r="V25" s="71" t="s">
        <v>244</v>
      </c>
      <c r="W25" s="28"/>
      <c r="X25" s="12">
        <f t="shared" si="10"/>
        <v>1200</v>
      </c>
      <c r="Y25" s="12">
        <f t="shared" si="11"/>
        <v>0</v>
      </c>
      <c r="Z25" s="12">
        <f t="shared" si="12"/>
        <v>0</v>
      </c>
      <c r="AA25" s="12"/>
      <c r="AB25" s="71" t="s">
        <v>244</v>
      </c>
      <c r="AC25" s="28">
        <f>IF(ISERROR(HLOOKUP(AB25,'Raw data'!$F$3:$BH$104,AB$2,FALSE)),"",HLOOKUP(AB25,'Raw data'!$F$3:$BH$104,AB$2,FALSE))</f>
        <v>30</v>
      </c>
      <c r="AD25" s="12">
        <f t="shared" si="13"/>
        <v>170</v>
      </c>
      <c r="AE25" s="12">
        <f t="shared" si="14"/>
        <v>15</v>
      </c>
      <c r="AF25" s="12">
        <f t="shared" si="15"/>
        <v>11.324999999999999</v>
      </c>
    </row>
    <row r="26" spans="1:32" ht="15.75" customHeight="1" x14ac:dyDescent="0.2">
      <c r="A26" s="33" t="s">
        <v>162</v>
      </c>
      <c r="B26" s="59">
        <f t="shared" ca="1" si="0"/>
        <v>15.404918814432989</v>
      </c>
      <c r="C26" s="12"/>
      <c r="D26" s="33" t="s">
        <v>162</v>
      </c>
      <c r="E26" s="28">
        <f ca="1">IF(ISERROR(HLOOKUP(D26,'Raw data'!$F$3:$BH$104,D$2,FALSE)),"",HLOOKUP(D26,'Raw data'!$F$3:$BH$104,D$2,FALSE))</f>
        <v>18</v>
      </c>
      <c r="F26" s="12">
        <f t="shared" ca="1" si="1"/>
        <v>2</v>
      </c>
      <c r="G26" s="12">
        <f t="shared" ca="1" si="2"/>
        <v>60</v>
      </c>
      <c r="H26" s="12">
        <f t="shared" ca="1" si="3"/>
        <v>45.3</v>
      </c>
      <c r="I26" s="12"/>
      <c r="J26" s="33" t="s">
        <v>162</v>
      </c>
      <c r="K26" s="91">
        <f>AVERAGE(K14,K17)</f>
        <v>51</v>
      </c>
      <c r="L26" s="12">
        <f t="shared" si="4"/>
        <v>12</v>
      </c>
      <c r="M26" s="12">
        <f t="shared" si="5"/>
        <v>38.144329896907209</v>
      </c>
      <c r="N26" s="12">
        <f t="shared" si="6"/>
        <v>28.798969072164944</v>
      </c>
      <c r="O26" s="12"/>
      <c r="P26" s="33" t="s">
        <v>162</v>
      </c>
      <c r="Q26" s="28">
        <f>IF(ISERROR(HLOOKUP(P26,'Raw data'!$F$3:$BH$104,P$2,FALSE)),"",HLOOKUP(P26,'Raw data'!$F$3:$BH$104,P$2,FALSE))</f>
        <v>4</v>
      </c>
      <c r="R26" s="12">
        <f t="shared" si="17"/>
        <v>124</v>
      </c>
      <c r="S26" s="12">
        <f t="shared" si="18"/>
        <v>3.125</v>
      </c>
      <c r="T26" s="12">
        <f t="shared" si="19"/>
        <v>2.359375</v>
      </c>
      <c r="U26" s="12"/>
      <c r="V26" s="33" t="s">
        <v>162</v>
      </c>
      <c r="W26" s="28">
        <f>IF(ISERROR(HLOOKUP(V26,'Raw data'!$F$3:$BH$104,V$2,FALSE)),"",HLOOKUP(V26,'Raw data'!$F$3:$BH$104,V$2,FALSE))</f>
        <v>9</v>
      </c>
      <c r="X26" s="12">
        <f t="shared" si="10"/>
        <v>1191</v>
      </c>
      <c r="Y26" s="12">
        <f t="shared" si="11"/>
        <v>0.75</v>
      </c>
      <c r="Z26" s="12">
        <f t="shared" si="12"/>
        <v>0.56625000000000003</v>
      </c>
      <c r="AA26" s="12"/>
      <c r="AB26" s="33" t="s">
        <v>162</v>
      </c>
      <c r="AC26" s="28">
        <f>IF(ISERROR(HLOOKUP(AB26,'Raw data'!$F$3:$BH$104,AB$2,FALSE)),"",HLOOKUP(AB26,'Raw data'!$F$3:$BH$104,AB$2,FALSE))</f>
        <v>0</v>
      </c>
      <c r="AD26" s="12">
        <f t="shared" si="13"/>
        <v>200</v>
      </c>
      <c r="AE26" s="12">
        <f t="shared" si="14"/>
        <v>0</v>
      </c>
      <c r="AF26" s="12">
        <f t="shared" si="15"/>
        <v>0</v>
      </c>
    </row>
    <row r="27" spans="1:32" ht="15.75" customHeight="1" x14ac:dyDescent="0.2">
      <c r="A27" s="77" t="s">
        <v>163</v>
      </c>
      <c r="B27" s="59">
        <f t="shared" ca="1" si="0"/>
        <v>35.368247422680412</v>
      </c>
      <c r="C27" s="12"/>
      <c r="D27" s="79" t="s">
        <v>163</v>
      </c>
      <c r="E27" s="28">
        <f ca="1">IF(ISERROR(HLOOKUP(D27,'Raw data'!$F$3:$BH$104,D$2,FALSE)),"",HLOOKUP(D27,'Raw data'!$F$3:$BH$104,D$2,FALSE))</f>
        <v>18</v>
      </c>
      <c r="F27" s="12">
        <f t="shared" ca="1" si="1"/>
        <v>2</v>
      </c>
      <c r="G27" s="12">
        <f t="shared" ca="1" si="2"/>
        <v>60</v>
      </c>
      <c r="H27" s="12">
        <f t="shared" ca="1" si="3"/>
        <v>45.3</v>
      </c>
      <c r="I27" s="12"/>
      <c r="J27" s="79" t="s">
        <v>163</v>
      </c>
      <c r="K27" s="28">
        <f>IF(ISERROR(HLOOKUP(J27,'Raw data'!$F$3:$BH$104,J$2,FALSE)),"",HLOOKUP(J27,'Raw data'!$F$3:$BH$104,J$2,FALSE))</f>
        <v>44</v>
      </c>
      <c r="L27" s="12">
        <f t="shared" si="4"/>
        <v>5</v>
      </c>
      <c r="M27" s="12">
        <f t="shared" si="5"/>
        <v>74.226804123711332</v>
      </c>
      <c r="N27" s="12">
        <f t="shared" si="6"/>
        <v>56.041237113402055</v>
      </c>
      <c r="O27" s="12"/>
      <c r="P27" s="79" t="s">
        <v>163</v>
      </c>
      <c r="Q27" s="28">
        <f>IF(ISERROR(HLOOKUP(P27,'Raw data'!$F$3:$BH$104,P$2,FALSE)),"",HLOOKUP(P27,'Raw data'!$F$3:$BH$104,P$2,FALSE))</f>
        <v>128</v>
      </c>
      <c r="R27" s="12">
        <f t="shared" si="17"/>
        <v>0</v>
      </c>
      <c r="S27" s="12">
        <f t="shared" si="18"/>
        <v>100</v>
      </c>
      <c r="T27" s="12">
        <f t="shared" si="19"/>
        <v>75.5</v>
      </c>
      <c r="U27" s="12"/>
      <c r="V27" s="79" t="s">
        <v>163</v>
      </c>
      <c r="W27" s="28">
        <f>IF(ISERROR(HLOOKUP(V27,'Raw data'!$F$3:$BH$104,V$2,FALSE)),"",HLOOKUP(V27,'Raw data'!$F$3:$BH$104,V$2,FALSE))</f>
        <v>0</v>
      </c>
      <c r="X27" s="12">
        <f t="shared" si="10"/>
        <v>1200</v>
      </c>
      <c r="Y27" s="12">
        <f t="shared" si="11"/>
        <v>0</v>
      </c>
      <c r="Z27" s="12">
        <f t="shared" si="12"/>
        <v>0</v>
      </c>
      <c r="AA27" s="12"/>
      <c r="AB27" s="79" t="s">
        <v>163</v>
      </c>
      <c r="AC27" s="28">
        <f>IF(ISERROR(HLOOKUP(AB27,'Raw data'!$F$3:$BH$104,AB$2,FALSE)),"",HLOOKUP(AB27,'Raw data'!$F$3:$BH$104,AB$2,FALSE))</f>
        <v>0</v>
      </c>
      <c r="AD27" s="12">
        <f t="shared" si="13"/>
        <v>200</v>
      </c>
      <c r="AE27" s="12">
        <f t="shared" si="14"/>
        <v>0</v>
      </c>
      <c r="AF27" s="12">
        <f t="shared" si="15"/>
        <v>0</v>
      </c>
    </row>
    <row r="28" spans="1:32" ht="15.75" customHeight="1" x14ac:dyDescent="0.2">
      <c r="A28" s="69" t="s">
        <v>164</v>
      </c>
      <c r="B28" s="59">
        <f t="shared" ca="1" si="0"/>
        <v>15.893074312714779</v>
      </c>
      <c r="C28" s="12"/>
      <c r="D28" s="62" t="s">
        <v>164</v>
      </c>
      <c r="E28" s="28">
        <f ca="1">IF(ISERROR(HLOOKUP(D28,'Raw data'!$F$3:$BH$104,D$2,FALSE)),"",HLOOKUP(D28,'Raw data'!$F$3:$BH$104,D$2,FALSE))</f>
        <v>18</v>
      </c>
      <c r="F28" s="12">
        <f t="shared" ca="1" si="1"/>
        <v>2</v>
      </c>
      <c r="G28" s="12">
        <f t="shared" ca="1" si="2"/>
        <v>60</v>
      </c>
      <c r="H28" s="12">
        <f t="shared" ca="1" si="3"/>
        <v>45.3</v>
      </c>
      <c r="I28" s="12"/>
      <c r="J28" s="62" t="s">
        <v>164</v>
      </c>
      <c r="K28" s="28">
        <f>IF(ISERROR(HLOOKUP(J28,'Raw data'!$F$3:$BH$104,J$2,FALSE)),"",HLOOKUP(J28,'Raw data'!$F$3:$BH$104,J$2,FALSE))</f>
        <v>56.5</v>
      </c>
      <c r="L28" s="12">
        <f t="shared" si="4"/>
        <v>17.5</v>
      </c>
      <c r="M28" s="12">
        <f t="shared" si="5"/>
        <v>9.7938144329896915</v>
      </c>
      <c r="N28" s="12">
        <f t="shared" si="6"/>
        <v>7.3943298969072169</v>
      </c>
      <c r="O28" s="12"/>
      <c r="P28" s="62" t="s">
        <v>164</v>
      </c>
      <c r="Q28" s="28">
        <f>IF(ISERROR(HLOOKUP(P28,'Raw data'!$F$3:$BH$104,P$2,FALSE)),"",HLOOKUP(P28,'Raw data'!$F$3:$BH$104,P$2,FALSE))</f>
        <v>44</v>
      </c>
      <c r="R28" s="12">
        <f t="shared" si="17"/>
        <v>84</v>
      </c>
      <c r="S28" s="12">
        <f t="shared" si="18"/>
        <v>34.375</v>
      </c>
      <c r="T28" s="12">
        <f t="shared" si="19"/>
        <v>25.953125</v>
      </c>
      <c r="U28" s="12"/>
      <c r="V28" s="62" t="s">
        <v>164</v>
      </c>
      <c r="W28" s="28">
        <f>IF(ISERROR(HLOOKUP(V28,'Raw data'!$F$3:$BH$104,V$2,FALSE)),"",HLOOKUP(V28,'Raw data'!$F$3:$BH$104,V$2,FALSE))</f>
        <v>13</v>
      </c>
      <c r="X28" s="12">
        <f t="shared" si="10"/>
        <v>1187</v>
      </c>
      <c r="Y28" s="12">
        <f t="shared" si="11"/>
        <v>1.0833333333333428</v>
      </c>
      <c r="Z28" s="12">
        <f t="shared" si="12"/>
        <v>0.81791666666667384</v>
      </c>
      <c r="AA28" s="12"/>
      <c r="AB28" s="62" t="s">
        <v>164</v>
      </c>
      <c r="AC28" s="28">
        <f>IF(ISERROR(HLOOKUP(AB28,'Raw data'!$F$3:$BH$104,AB$2,FALSE)),"",HLOOKUP(AB28,'Raw data'!$F$3:$BH$104,AB$2,FALSE))</f>
        <v>0</v>
      </c>
      <c r="AD28" s="12">
        <f t="shared" si="13"/>
        <v>200</v>
      </c>
      <c r="AE28" s="12">
        <f t="shared" si="14"/>
        <v>0</v>
      </c>
      <c r="AF28" s="12">
        <f t="shared" si="15"/>
        <v>0</v>
      </c>
    </row>
    <row r="29" spans="1:32" ht="15.75" customHeight="1" x14ac:dyDescent="0.2">
      <c r="A29" s="81" t="s">
        <v>165</v>
      </c>
      <c r="B29" s="59">
        <f t="shared" ca="1" si="0"/>
        <v>13.923961018041236</v>
      </c>
      <c r="C29" s="12"/>
      <c r="D29" s="84" t="s">
        <v>165</v>
      </c>
      <c r="E29" s="28">
        <f ca="1">IF(ISERROR(HLOOKUP(D29,'Raw data'!$F$3:$BH$104,D$2,FALSE)),"",HLOOKUP(D29,'Raw data'!$F$3:$BH$104,D$2,FALSE))</f>
        <v>18</v>
      </c>
      <c r="F29" s="12">
        <f t="shared" ca="1" si="1"/>
        <v>2</v>
      </c>
      <c r="G29" s="12">
        <f t="shared" ca="1" si="2"/>
        <v>60</v>
      </c>
      <c r="H29" s="12">
        <f t="shared" ca="1" si="3"/>
        <v>45.3</v>
      </c>
      <c r="I29" s="12"/>
      <c r="J29" s="84" t="s">
        <v>165</v>
      </c>
      <c r="K29" s="28">
        <f>IF(ISERROR(HLOOKUP(J29,'Raw data'!$F$3:$BH$104,J$2,FALSE)),"",HLOOKUP(J29,'Raw data'!$F$3:$BH$104,J$2,FALSE))</f>
        <v>54</v>
      </c>
      <c r="L29" s="12">
        <f t="shared" si="4"/>
        <v>15</v>
      </c>
      <c r="M29" s="12">
        <f t="shared" si="5"/>
        <v>22.680412371134011</v>
      </c>
      <c r="N29" s="12">
        <f t="shared" si="6"/>
        <v>17.123711340206178</v>
      </c>
      <c r="O29" s="12"/>
      <c r="P29" s="84" t="s">
        <v>165</v>
      </c>
      <c r="Q29" s="28">
        <f>IF(ISERROR(HLOOKUP(P29,'Raw data'!$F$3:$BH$104,P$2,FALSE)),"",HLOOKUP(P29,'Raw data'!$F$3:$BH$104,P$2,FALSE))</f>
        <v>9</v>
      </c>
      <c r="R29" s="12">
        <f t="shared" si="17"/>
        <v>119</v>
      </c>
      <c r="S29" s="12">
        <f t="shared" si="18"/>
        <v>7.03125</v>
      </c>
      <c r="T29" s="12">
        <f t="shared" si="19"/>
        <v>5.30859375</v>
      </c>
      <c r="U29" s="12"/>
      <c r="V29" s="84" t="s">
        <v>165</v>
      </c>
      <c r="W29" s="28">
        <f>IF(ISERROR(HLOOKUP(V29,'Raw data'!$F$3:$BH$104,V$2,FALSE)),"",HLOOKUP(V29,'Raw data'!$F$3:$BH$104,V$2,FALSE))</f>
        <v>30</v>
      </c>
      <c r="X29" s="12">
        <f t="shared" si="10"/>
        <v>1170</v>
      </c>
      <c r="Y29" s="12">
        <f t="shared" si="11"/>
        <v>2.5</v>
      </c>
      <c r="Z29" s="12">
        <f t="shared" si="12"/>
        <v>1.8875</v>
      </c>
      <c r="AA29" s="12"/>
      <c r="AB29" s="84" t="s">
        <v>165</v>
      </c>
      <c r="AC29" s="28">
        <f>IF(ISERROR(HLOOKUP(AB29,'Raw data'!$F$3:$BH$104,AB$2,FALSE)),"",HLOOKUP(AB29,'Raw data'!$F$3:$BH$104,AB$2,FALSE))</f>
        <v>0</v>
      </c>
      <c r="AD29" s="12">
        <f t="shared" si="13"/>
        <v>200</v>
      </c>
      <c r="AE29" s="12">
        <f t="shared" si="14"/>
        <v>0</v>
      </c>
      <c r="AF29" s="12">
        <f t="shared" si="15"/>
        <v>0</v>
      </c>
    </row>
    <row r="30" spans="1:32" ht="15.75" customHeight="1" x14ac:dyDescent="0.2">
      <c r="A30" s="69" t="s">
        <v>166</v>
      </c>
      <c r="B30" s="59">
        <f t="shared" ca="1" si="0"/>
        <v>13.970905283505155</v>
      </c>
      <c r="C30" s="12"/>
      <c r="D30" s="62" t="s">
        <v>166</v>
      </c>
      <c r="E30" s="28">
        <f ca="1">IF(ISERROR(HLOOKUP(D30,'Raw data'!$F$3:$BH$104,D$2,FALSE)),"",HLOOKUP(D30,'Raw data'!$F$3:$BH$104,D$2,FALSE))</f>
        <v>18</v>
      </c>
      <c r="F30" s="12">
        <f t="shared" ca="1" si="1"/>
        <v>2</v>
      </c>
      <c r="G30" s="12">
        <f t="shared" ca="1" si="2"/>
        <v>60</v>
      </c>
      <c r="H30" s="12">
        <f t="shared" ca="1" si="3"/>
        <v>45.3</v>
      </c>
      <c r="I30" s="12"/>
      <c r="J30" s="62" t="s">
        <v>166</v>
      </c>
      <c r="K30" s="28">
        <f>IF(ISERROR(HLOOKUP(J30,'Raw data'!$F$3:$BH$104,J$2,FALSE)),"",HLOOKUP(J30,'Raw data'!$F$3:$BH$104,J$2,FALSE))</f>
        <v>53</v>
      </c>
      <c r="L30" s="12">
        <f t="shared" si="4"/>
        <v>14</v>
      </c>
      <c r="M30" s="12">
        <f t="shared" si="5"/>
        <v>27.835051546391753</v>
      </c>
      <c r="N30" s="12">
        <f t="shared" si="6"/>
        <v>21.015463917525775</v>
      </c>
      <c r="O30" s="12"/>
      <c r="P30" s="62" t="s">
        <v>166</v>
      </c>
      <c r="Q30" s="28">
        <f>IF(ISERROR(HLOOKUP(P30,'Raw data'!$F$3:$BH$104,P$2,FALSE)),"",HLOOKUP(P30,'Raw data'!$F$3:$BH$104,P$2,FALSE))</f>
        <v>6</v>
      </c>
      <c r="R30" s="12">
        <f t="shared" si="17"/>
        <v>122</v>
      </c>
      <c r="S30" s="12">
        <f t="shared" si="18"/>
        <v>4.6875</v>
      </c>
      <c r="T30" s="12">
        <f t="shared" si="19"/>
        <v>3.5390625</v>
      </c>
      <c r="U30" s="12"/>
      <c r="V30" s="62" t="s">
        <v>166</v>
      </c>
      <c r="W30" s="28">
        <f>IF(ISERROR(HLOOKUP(V30,'Raw data'!$F$3:$BH$104,V$2,FALSE)),"",HLOOKUP(V30,'Raw data'!$F$3:$BH$104,V$2,FALSE))</f>
        <v>0</v>
      </c>
      <c r="X30" s="12">
        <f t="shared" si="10"/>
        <v>1200</v>
      </c>
      <c r="Y30" s="12">
        <f t="shared" si="11"/>
        <v>0</v>
      </c>
      <c r="Z30" s="12">
        <f t="shared" si="12"/>
        <v>0</v>
      </c>
      <c r="AA30" s="12"/>
      <c r="AB30" s="62" t="s">
        <v>166</v>
      </c>
      <c r="AC30" s="28">
        <f>IF(ISERROR(HLOOKUP(AB30,'Raw data'!$F$3:$BH$104,AB$2,FALSE)),"",HLOOKUP(AB30,'Raw data'!$F$3:$BH$104,AB$2,FALSE))</f>
        <v>0</v>
      </c>
      <c r="AD30" s="12">
        <f t="shared" si="13"/>
        <v>200</v>
      </c>
      <c r="AE30" s="12">
        <f t="shared" si="14"/>
        <v>0</v>
      </c>
      <c r="AF30" s="12">
        <f t="shared" si="15"/>
        <v>0</v>
      </c>
    </row>
    <row r="31" spans="1:32" ht="15.75" customHeight="1" x14ac:dyDescent="0.2">
      <c r="A31" s="71" t="s">
        <v>167</v>
      </c>
      <c r="B31" s="59">
        <f t="shared" ca="1" si="0"/>
        <v>18.460762582130585</v>
      </c>
      <c r="C31" s="12"/>
      <c r="D31" s="64" t="s">
        <v>167</v>
      </c>
      <c r="E31" s="28">
        <f ca="1">IF(ISERROR(HLOOKUP(D31,'Raw data'!$F$3:$BH$104,D$2,FALSE)),"",HLOOKUP(D31,'Raw data'!$F$3:$BH$104,D$2,FALSE))</f>
        <v>18</v>
      </c>
      <c r="F31" s="12">
        <f t="shared" ca="1" si="1"/>
        <v>2</v>
      </c>
      <c r="G31" s="12">
        <f t="shared" ca="1" si="2"/>
        <v>60</v>
      </c>
      <c r="H31" s="12">
        <f t="shared" ca="1" si="3"/>
        <v>45.3</v>
      </c>
      <c r="I31" s="12"/>
      <c r="J31" s="64" t="s">
        <v>167</v>
      </c>
      <c r="K31" s="145">
        <f>AVERAGE(K21,K23,K25,K36,K38,K49)</f>
        <v>48.605740733333334</v>
      </c>
      <c r="L31" s="12">
        <f t="shared" si="4"/>
        <v>9.6057407333333344</v>
      </c>
      <c r="M31" s="12">
        <f t="shared" si="5"/>
        <v>50.485872508591058</v>
      </c>
      <c r="N31" s="12">
        <f t="shared" si="6"/>
        <v>38.116833743986248</v>
      </c>
      <c r="O31" s="12"/>
      <c r="P31" s="64" t="s">
        <v>167</v>
      </c>
      <c r="Q31" s="28">
        <f>IF(ISERROR(HLOOKUP(P31,'Raw data'!$F$3:$BH$104,P$2,FALSE)),"",HLOOKUP(P31,'Raw data'!$F$3:$BH$104,P$2,FALSE))</f>
        <v>14</v>
      </c>
      <c r="R31" s="12">
        <f t="shared" si="17"/>
        <v>114</v>
      </c>
      <c r="S31" s="12">
        <f t="shared" si="18"/>
        <v>10.9375</v>
      </c>
      <c r="T31" s="12">
        <f t="shared" si="19"/>
        <v>8.2578125</v>
      </c>
      <c r="U31" s="12"/>
      <c r="V31" s="64" t="s">
        <v>167</v>
      </c>
      <c r="W31" s="28">
        <f>IF(ISERROR(HLOOKUP(V31,'Raw data'!$F$3:$BH$104,V$2,FALSE)),"",HLOOKUP(V31,'Raw data'!$F$3:$BH$104,V$2,FALSE))</f>
        <v>10</v>
      </c>
      <c r="X31" s="12">
        <f t="shared" si="10"/>
        <v>1190</v>
      </c>
      <c r="Y31" s="12">
        <f t="shared" si="11"/>
        <v>0.83333333333334281</v>
      </c>
      <c r="Z31" s="12">
        <f t="shared" si="12"/>
        <v>0.62916666666667387</v>
      </c>
      <c r="AA31" s="12"/>
      <c r="AB31" s="64" t="s">
        <v>167</v>
      </c>
      <c r="AC31" s="28">
        <f>IF(ISERROR(HLOOKUP(AB31,'Raw data'!$F$3:$BH$104,AB$2,FALSE)),"",HLOOKUP(AB31,'Raw data'!$F$3:$BH$104,AB$2,FALSE))</f>
        <v>0</v>
      </c>
      <c r="AD31" s="12">
        <f t="shared" si="13"/>
        <v>200</v>
      </c>
      <c r="AE31" s="12">
        <f t="shared" si="14"/>
        <v>0</v>
      </c>
      <c r="AF31" s="12">
        <f t="shared" si="15"/>
        <v>0</v>
      </c>
    </row>
    <row r="32" spans="1:32" ht="15.75" customHeight="1" x14ac:dyDescent="0.2">
      <c r="A32" s="77" t="s">
        <v>168</v>
      </c>
      <c r="B32" s="59">
        <f t="shared" ca="1" si="0"/>
        <v>43.224479703608253</v>
      </c>
      <c r="C32" s="12"/>
      <c r="D32" s="79" t="s">
        <v>168</v>
      </c>
      <c r="E32" s="28">
        <f ca="1">IF(ISERROR(HLOOKUP(D32,'Raw data'!$F$3:$BH$104,D$2,FALSE)),"",HLOOKUP(D32,'Raw data'!$F$3:$BH$104,D$2,FALSE))</f>
        <v>18</v>
      </c>
      <c r="F32" s="12">
        <f t="shared" ca="1" si="1"/>
        <v>2</v>
      </c>
      <c r="G32" s="12">
        <f t="shared" ca="1" si="2"/>
        <v>60</v>
      </c>
      <c r="H32" s="12">
        <f t="shared" ca="1" si="3"/>
        <v>45.3</v>
      </c>
      <c r="I32" s="12"/>
      <c r="J32" s="79" t="s">
        <v>168</v>
      </c>
      <c r="K32" s="28">
        <f>IF(ISERROR(HLOOKUP(J32,'Raw data'!$F$3:$BH$104,J$2,FALSE)),"",HLOOKUP(J32,'Raw data'!$F$3:$BH$104,J$2,FALSE))</f>
        <v>42</v>
      </c>
      <c r="L32" s="12">
        <f t="shared" si="4"/>
        <v>3</v>
      </c>
      <c r="M32" s="12">
        <f t="shared" si="5"/>
        <v>84.536082474226802</v>
      </c>
      <c r="N32" s="12">
        <f t="shared" si="6"/>
        <v>63.824742268041234</v>
      </c>
      <c r="O32" s="12"/>
      <c r="P32" s="79" t="s">
        <v>168</v>
      </c>
      <c r="Q32" s="28">
        <f>IF(ISERROR(HLOOKUP(P32,'Raw data'!$F$3:$BH$104,P$2,FALSE)),"",HLOOKUP(P32,'Raw data'!$F$3:$BH$104,P$2,FALSE))</f>
        <v>15</v>
      </c>
      <c r="R32" s="12">
        <f t="shared" si="17"/>
        <v>113</v>
      </c>
      <c r="S32" s="12">
        <f t="shared" si="18"/>
        <v>11.71875</v>
      </c>
      <c r="T32" s="12">
        <f t="shared" si="19"/>
        <v>8.84765625</v>
      </c>
      <c r="U32" s="12"/>
      <c r="V32" s="79" t="s">
        <v>168</v>
      </c>
      <c r="W32" s="28">
        <f>IF(ISERROR(HLOOKUP(V32,'Raw data'!$F$3:$BH$104,V$2,FALSE)),"",HLOOKUP(V32,'Raw data'!$F$3:$BH$104,V$2,FALSE))</f>
        <v>1200</v>
      </c>
      <c r="X32" s="12">
        <f t="shared" si="10"/>
        <v>0</v>
      </c>
      <c r="Y32" s="12">
        <f t="shared" si="11"/>
        <v>100</v>
      </c>
      <c r="Z32" s="12">
        <f t="shared" si="12"/>
        <v>75.5</v>
      </c>
      <c r="AA32" s="12"/>
      <c r="AB32" s="79" t="s">
        <v>168</v>
      </c>
      <c r="AC32" s="28">
        <f>IF(ISERROR(HLOOKUP(AB32,'Raw data'!$F$3:$BH$104,AB$2,FALSE)),"",HLOOKUP(AB32,'Raw data'!$F$3:$BH$104,AB$2,FALSE))</f>
        <v>60</v>
      </c>
      <c r="AD32" s="12">
        <f t="shared" si="13"/>
        <v>140</v>
      </c>
      <c r="AE32" s="12">
        <f t="shared" si="14"/>
        <v>30</v>
      </c>
      <c r="AF32" s="12">
        <f t="shared" si="15"/>
        <v>22.65</v>
      </c>
    </row>
    <row r="33" spans="1:32" ht="15.75" customHeight="1" x14ac:dyDescent="0.2">
      <c r="A33" s="81" t="s">
        <v>169</v>
      </c>
      <c r="B33" s="59">
        <f t="shared" ca="1" si="0"/>
        <v>15.775300150343639</v>
      </c>
      <c r="C33" s="12"/>
      <c r="D33" s="84" t="s">
        <v>169</v>
      </c>
      <c r="E33" s="28">
        <f ca="1">IF(ISERROR(HLOOKUP(D33,'Raw data'!$F$3:$BH$104,D$2,FALSE)),"",HLOOKUP(D33,'Raw data'!$F$3:$BH$104,D$2,FALSE))</f>
        <v>18</v>
      </c>
      <c r="F33" s="12">
        <f t="shared" ca="1" si="1"/>
        <v>2</v>
      </c>
      <c r="G33" s="12">
        <f t="shared" ca="1" si="2"/>
        <v>60</v>
      </c>
      <c r="H33" s="12">
        <f t="shared" ca="1" si="3"/>
        <v>45.3</v>
      </c>
      <c r="I33" s="12"/>
      <c r="J33" s="84" t="s">
        <v>169</v>
      </c>
      <c r="K33" s="28">
        <f>AVERAGE(K39,K29,K45,K15,K16,K18)</f>
        <v>50.833333333333336</v>
      </c>
      <c r="L33" s="12">
        <f t="shared" si="4"/>
        <v>11.833333333333336</v>
      </c>
      <c r="M33" s="12">
        <f t="shared" si="5"/>
        <v>39.003436426116821</v>
      </c>
      <c r="N33" s="12">
        <f t="shared" si="6"/>
        <v>29.4475945017182</v>
      </c>
      <c r="O33" s="12"/>
      <c r="P33" s="84" t="s">
        <v>169</v>
      </c>
      <c r="Q33" s="28">
        <f>IF(ISERROR(HLOOKUP(P33,'Raw data'!$F$3:$BH$104,P$2,FALSE)),"",HLOOKUP(P33,'Raw data'!$F$3:$BH$104,P$2,FALSE))</f>
        <v>7</v>
      </c>
      <c r="R33" s="12">
        <f t="shared" si="17"/>
        <v>121</v>
      </c>
      <c r="S33" s="12">
        <f t="shared" si="18"/>
        <v>5.46875</v>
      </c>
      <c r="T33" s="12">
        <f t="shared" si="19"/>
        <v>4.12890625</v>
      </c>
      <c r="U33" s="12"/>
      <c r="V33" s="84" t="s">
        <v>169</v>
      </c>
      <c r="W33" s="28">
        <f>IF(ISERROR(HLOOKUP(V33,'Raw data'!$F$3:$BH$104,V$2,FALSE)),"",HLOOKUP(V33,'Raw data'!$F$3:$BH$104,V$2,FALSE))</f>
        <v>0</v>
      </c>
      <c r="X33" s="12">
        <f t="shared" si="10"/>
        <v>1200</v>
      </c>
      <c r="Y33" s="12">
        <f t="shared" si="11"/>
        <v>0</v>
      </c>
      <c r="Z33" s="12">
        <f t="shared" si="12"/>
        <v>0</v>
      </c>
      <c r="AA33" s="12"/>
      <c r="AB33" s="84" t="s">
        <v>169</v>
      </c>
      <c r="AC33" s="28">
        <f>IF(ISERROR(HLOOKUP(AB33,'Raw data'!$F$3:$BH$104,AB$2,FALSE)),"",HLOOKUP(AB33,'Raw data'!$F$3:$BH$104,AB$2,FALSE))</f>
        <v>0</v>
      </c>
      <c r="AD33" s="12">
        <f t="shared" si="13"/>
        <v>200</v>
      </c>
      <c r="AE33" s="12">
        <f t="shared" si="14"/>
        <v>0</v>
      </c>
      <c r="AF33" s="12">
        <f t="shared" si="15"/>
        <v>0</v>
      </c>
    </row>
    <row r="34" spans="1:32" ht="15.75" customHeight="1" x14ac:dyDescent="0.2">
      <c r="A34" s="81" t="s">
        <v>170</v>
      </c>
      <c r="B34" s="59">
        <f t="shared" ca="1" si="0"/>
        <v>14.25245736683849</v>
      </c>
      <c r="C34" s="12"/>
      <c r="D34" s="84" t="s">
        <v>170</v>
      </c>
      <c r="E34" s="28">
        <f ca="1">IF(ISERROR(HLOOKUP(D34,'Raw data'!$F$3:$BH$104,D$2,FALSE)),"",HLOOKUP(D34,'Raw data'!$F$3:$BH$104,D$2,FALSE))</f>
        <v>18</v>
      </c>
      <c r="F34" s="12">
        <f t="shared" ca="1" si="1"/>
        <v>2</v>
      </c>
      <c r="G34" s="12">
        <f t="shared" ca="1" si="2"/>
        <v>60</v>
      </c>
      <c r="H34" s="12">
        <f t="shared" ca="1" si="3"/>
        <v>45.3</v>
      </c>
      <c r="I34" s="12"/>
      <c r="J34" s="84" t="s">
        <v>170</v>
      </c>
      <c r="K34" s="28">
        <f>IF(ISERROR(HLOOKUP(J34,'Raw data'!$F$3:$BH$104,J$2,FALSE)),"",HLOOKUP(J34,'Raw data'!$F$3:$BH$104,J$2,FALSE))</f>
        <v>53</v>
      </c>
      <c r="L34" s="12">
        <f t="shared" si="4"/>
        <v>14</v>
      </c>
      <c r="M34" s="12">
        <f t="shared" si="5"/>
        <v>27.835051546391753</v>
      </c>
      <c r="N34" s="12">
        <f t="shared" si="6"/>
        <v>21.015463917525775</v>
      </c>
      <c r="O34" s="12"/>
      <c r="P34" s="84" t="s">
        <v>170</v>
      </c>
      <c r="Q34" s="28">
        <f>IF(ISERROR(HLOOKUP(P34,'Raw data'!$F$3:$BH$104,P$2,FALSE)),"",HLOOKUP(P34,'Raw data'!$F$3:$BH$104,P$2,FALSE))</f>
        <v>7</v>
      </c>
      <c r="R34" s="12">
        <f t="shared" si="17"/>
        <v>121</v>
      </c>
      <c r="S34" s="12">
        <f t="shared" si="18"/>
        <v>5.46875</v>
      </c>
      <c r="T34" s="12">
        <f t="shared" si="19"/>
        <v>4.12890625</v>
      </c>
      <c r="U34" s="12"/>
      <c r="V34" s="84" t="s">
        <v>170</v>
      </c>
      <c r="W34" s="28">
        <f>IF(ISERROR(HLOOKUP(V34,'Raw data'!$F$3:$BH$104,V$2,FALSE)),"",HLOOKUP(V34,'Raw data'!$F$3:$BH$104,V$2,FALSE))</f>
        <v>13</v>
      </c>
      <c r="X34" s="12">
        <f t="shared" si="10"/>
        <v>1187</v>
      </c>
      <c r="Y34" s="12">
        <f t="shared" si="11"/>
        <v>1.0833333333333428</v>
      </c>
      <c r="Z34" s="12">
        <f t="shared" si="12"/>
        <v>0.81791666666667384</v>
      </c>
      <c r="AA34" s="12"/>
      <c r="AB34" s="84" t="s">
        <v>170</v>
      </c>
      <c r="AC34" s="28">
        <f>IF(ISERROR(HLOOKUP(AB34,'Raw data'!$F$3:$BH$104,AB$2,FALSE)),"",HLOOKUP(AB34,'Raw data'!$F$3:$BH$104,AB$2,FALSE))</f>
        <v>0</v>
      </c>
      <c r="AD34" s="12">
        <f t="shared" si="13"/>
        <v>200</v>
      </c>
      <c r="AE34" s="12">
        <f t="shared" si="14"/>
        <v>0</v>
      </c>
      <c r="AF34" s="12">
        <f t="shared" si="15"/>
        <v>0</v>
      </c>
    </row>
    <row r="35" spans="1:32" ht="15.75" customHeight="1" x14ac:dyDescent="0.2">
      <c r="A35" s="69" t="s">
        <v>171</v>
      </c>
      <c r="B35" s="59">
        <f t="shared" ca="1" si="0"/>
        <v>19.939637564432989</v>
      </c>
      <c r="C35" s="12"/>
      <c r="D35" s="62" t="s">
        <v>171</v>
      </c>
      <c r="E35" s="28">
        <f ca="1">IF(ISERROR(HLOOKUP(D35,'Raw data'!$F$3:$BH$104,D$2,FALSE)),"",HLOOKUP(D35,'Raw data'!$F$3:$BH$104,D$2,FALSE))</f>
        <v>18</v>
      </c>
      <c r="F35" s="12">
        <f t="shared" ca="1" si="1"/>
        <v>2</v>
      </c>
      <c r="G35" s="12">
        <f t="shared" ca="1" si="2"/>
        <v>60</v>
      </c>
      <c r="H35" s="12">
        <f t="shared" ca="1" si="3"/>
        <v>45.3</v>
      </c>
      <c r="I35" s="12"/>
      <c r="J35" s="62" t="s">
        <v>171</v>
      </c>
      <c r="K35" s="28">
        <f>IF(ISERROR(HLOOKUP(J35,'Raw data'!$F$3:$BH$104,J$2,FALSE)),"",HLOOKUP(J35,'Raw data'!$F$3:$BH$104,J$2,FALSE))</f>
        <v>51.97</v>
      </c>
      <c r="L35" s="12">
        <f t="shared" si="4"/>
        <v>12.969999999999999</v>
      </c>
      <c r="M35" s="12">
        <f t="shared" si="5"/>
        <v>33.144329896907223</v>
      </c>
      <c r="N35" s="12">
        <f t="shared" si="6"/>
        <v>25.023969072164952</v>
      </c>
      <c r="O35" s="12"/>
      <c r="P35" s="62" t="s">
        <v>171</v>
      </c>
      <c r="Q35" s="28">
        <f>IF(ISERROR(HLOOKUP(P35,'Raw data'!$F$3:$BH$104,P$2,FALSE)),"",HLOOKUP(P35,'Raw data'!$F$3:$BH$104,P$2,FALSE))</f>
        <v>45</v>
      </c>
      <c r="R35" s="12">
        <f t="shared" si="17"/>
        <v>83</v>
      </c>
      <c r="S35" s="12">
        <f t="shared" si="18"/>
        <v>35.15625</v>
      </c>
      <c r="T35" s="12">
        <f t="shared" si="19"/>
        <v>26.54296875</v>
      </c>
      <c r="U35" s="12"/>
      <c r="V35" s="62" t="s">
        <v>171</v>
      </c>
      <c r="W35" s="28">
        <f>IF(ISERROR(HLOOKUP(V35,'Raw data'!$F$3:$BH$104,V$2,FALSE)),"",HLOOKUP(V35,'Raw data'!$F$3:$BH$104,V$2,FALSE))</f>
        <v>45</v>
      </c>
      <c r="X35" s="12">
        <f t="shared" si="10"/>
        <v>1155</v>
      </c>
      <c r="Y35" s="12">
        <f t="shared" si="11"/>
        <v>3.75</v>
      </c>
      <c r="Z35" s="12">
        <f t="shared" si="12"/>
        <v>2.8312499999999998</v>
      </c>
      <c r="AA35" s="12"/>
      <c r="AB35" s="62" t="s">
        <v>171</v>
      </c>
      <c r="AC35" s="28">
        <f>IF(ISERROR(HLOOKUP(AB35,'Raw data'!$F$3:$BH$104,AB$2,FALSE)),"",HLOOKUP(AB35,'Raw data'!$F$3:$BH$104,AB$2,FALSE))</f>
        <v>0</v>
      </c>
      <c r="AD35" s="12">
        <f t="shared" si="13"/>
        <v>200</v>
      </c>
      <c r="AE35" s="12">
        <f t="shared" si="14"/>
        <v>0</v>
      </c>
      <c r="AF35" s="12">
        <f t="shared" si="15"/>
        <v>0</v>
      </c>
    </row>
    <row r="36" spans="1:32" ht="15.75" customHeight="1" x14ac:dyDescent="0.2">
      <c r="A36" s="71" t="s">
        <v>172</v>
      </c>
      <c r="B36" s="59">
        <f t="shared" ca="1" si="0"/>
        <v>19.209204252577315</v>
      </c>
      <c r="C36" s="12"/>
      <c r="D36" s="64" t="s">
        <v>172</v>
      </c>
      <c r="E36" s="28">
        <f ca="1">IF(ISERROR(HLOOKUP(D36,'Raw data'!$F$3:$BH$104,D$2,FALSE)),"",HLOOKUP(D36,'Raw data'!$F$3:$BH$104,D$2,FALSE))</f>
        <v>18</v>
      </c>
      <c r="F36" s="12">
        <f t="shared" ca="1" si="1"/>
        <v>2</v>
      </c>
      <c r="G36" s="12">
        <f t="shared" ca="1" si="2"/>
        <v>60</v>
      </c>
      <c r="H36" s="12">
        <f t="shared" ca="1" si="3"/>
        <v>45.3</v>
      </c>
      <c r="I36" s="12"/>
      <c r="J36" s="64" t="s">
        <v>172</v>
      </c>
      <c r="K36" s="28">
        <f>IF(ISERROR(HLOOKUP(J36,'Raw data'!$F$3:$BH$104,J$2,FALSE)),"",HLOOKUP(J36,'Raw data'!$F$3:$BH$104,J$2,FALSE))</f>
        <v>46.27</v>
      </c>
      <c r="L36" s="12">
        <f t="shared" si="4"/>
        <v>7.2700000000000031</v>
      </c>
      <c r="M36" s="12">
        <f t="shared" si="5"/>
        <v>62.525773195876269</v>
      </c>
      <c r="N36" s="12">
        <f t="shared" si="6"/>
        <v>47.206958762886586</v>
      </c>
      <c r="O36" s="12"/>
      <c r="P36" s="64" t="s">
        <v>172</v>
      </c>
      <c r="Q36" s="28">
        <f>IF(ISERROR(HLOOKUP(P36,'Raw data'!$F$3:$BH$104,P$2,FALSE)),"",HLOOKUP(P36,'Raw data'!$F$3:$BH$104,P$2,FALSE))</f>
        <v>6</v>
      </c>
      <c r="R36" s="12">
        <f t="shared" si="17"/>
        <v>122</v>
      </c>
      <c r="S36" s="12">
        <f t="shared" si="18"/>
        <v>4.6875</v>
      </c>
      <c r="T36" s="12">
        <f t="shared" si="19"/>
        <v>3.5390625</v>
      </c>
      <c r="U36" s="12"/>
      <c r="V36" s="64" t="s">
        <v>172</v>
      </c>
      <c r="W36" s="28">
        <f>IF(ISERROR(HLOOKUP(V36,'Raw data'!$F$3:$BH$104,V$2,FALSE)),"",HLOOKUP(V36,'Raw data'!$F$3:$BH$104,V$2,FALSE))</f>
        <v>0</v>
      </c>
      <c r="X36" s="12">
        <f t="shared" si="10"/>
        <v>1200</v>
      </c>
      <c r="Y36" s="12">
        <f t="shared" si="11"/>
        <v>0</v>
      </c>
      <c r="Z36" s="12">
        <f t="shared" si="12"/>
        <v>0</v>
      </c>
      <c r="AA36" s="12"/>
      <c r="AB36" s="64" t="s">
        <v>172</v>
      </c>
      <c r="AC36" s="28">
        <f>IF(ISERROR(HLOOKUP(AB36,'Raw data'!$F$3:$BH$104,AB$2,FALSE)),"",HLOOKUP(AB36,'Raw data'!$F$3:$BH$104,AB$2,FALSE))</f>
        <v>0</v>
      </c>
      <c r="AD36" s="12">
        <f t="shared" si="13"/>
        <v>200</v>
      </c>
      <c r="AE36" s="12">
        <f t="shared" si="14"/>
        <v>0</v>
      </c>
      <c r="AF36" s="12">
        <f t="shared" si="15"/>
        <v>0</v>
      </c>
    </row>
    <row r="37" spans="1:32" ht="15.75" customHeight="1" x14ac:dyDescent="0.2">
      <c r="A37" s="33" t="s">
        <v>173</v>
      </c>
      <c r="B37" s="59">
        <f t="shared" ca="1" si="0"/>
        <v>17.556668814432989</v>
      </c>
      <c r="C37" s="12"/>
      <c r="D37" s="53" t="s">
        <v>173</v>
      </c>
      <c r="E37" s="28">
        <f ca="1">IF(ISERROR(HLOOKUP(D37,'Raw data'!$F$3:$BH$104,D$2,FALSE)),"",HLOOKUP(D37,'Raw data'!$F$3:$BH$104,D$2,FALSE))</f>
        <v>18</v>
      </c>
      <c r="F37" s="12">
        <f t="shared" ca="1" si="1"/>
        <v>2</v>
      </c>
      <c r="G37" s="12">
        <f t="shared" ca="1" si="2"/>
        <v>60</v>
      </c>
      <c r="H37" s="12">
        <f t="shared" ca="1" si="3"/>
        <v>45.3</v>
      </c>
      <c r="I37" s="12"/>
      <c r="J37" s="53" t="s">
        <v>173</v>
      </c>
      <c r="K37" s="91">
        <f>AVERAGE(K14,K17)</f>
        <v>51</v>
      </c>
      <c r="L37" s="12">
        <f t="shared" si="4"/>
        <v>12</v>
      </c>
      <c r="M37" s="12">
        <f t="shared" si="5"/>
        <v>38.144329896907209</v>
      </c>
      <c r="N37" s="12">
        <f t="shared" si="6"/>
        <v>28.798969072164944</v>
      </c>
      <c r="O37" s="12"/>
      <c r="P37" s="53" t="s">
        <v>173</v>
      </c>
      <c r="Q37" s="28">
        <f>IF(ISERROR(HLOOKUP(P37,'Raw data'!$F$3:$BH$104,P$2,FALSE)),"",HLOOKUP(P37,'Raw data'!$F$3:$BH$104,P$2,FALSE))</f>
        <v>20</v>
      </c>
      <c r="R37" s="12">
        <f t="shared" si="17"/>
        <v>108</v>
      </c>
      <c r="S37" s="12">
        <f t="shared" si="18"/>
        <v>15.625</v>
      </c>
      <c r="T37" s="12">
        <f t="shared" si="19"/>
        <v>11.796875</v>
      </c>
      <c r="U37" s="12"/>
      <c r="V37" s="53" t="s">
        <v>173</v>
      </c>
      <c r="W37" s="28">
        <f>IF(ISERROR(HLOOKUP(V37,'Raw data'!$F$3:$BH$104,V$2,FALSE)),"",HLOOKUP(V37,'Raw data'!$F$3:$BH$104,V$2,FALSE))</f>
        <v>30</v>
      </c>
      <c r="X37" s="12">
        <f t="shared" si="10"/>
        <v>1170</v>
      </c>
      <c r="Y37" s="12">
        <f t="shared" si="11"/>
        <v>2.5</v>
      </c>
      <c r="Z37" s="12">
        <f t="shared" si="12"/>
        <v>1.8875</v>
      </c>
      <c r="AA37" s="12"/>
      <c r="AB37" s="53" t="s">
        <v>173</v>
      </c>
      <c r="AC37" s="28">
        <f>IF(ISERROR(HLOOKUP(AB37,'Raw data'!$F$3:$BH$104,AB$2,FALSE)),"",HLOOKUP(AB37,'Raw data'!$F$3:$BH$104,AB$2,FALSE))</f>
        <v>0</v>
      </c>
      <c r="AD37" s="12">
        <f t="shared" si="13"/>
        <v>200</v>
      </c>
      <c r="AE37" s="12">
        <f t="shared" si="14"/>
        <v>0</v>
      </c>
      <c r="AF37" s="12">
        <f t="shared" si="15"/>
        <v>0</v>
      </c>
    </row>
    <row r="38" spans="1:32" ht="15.75" customHeight="1" x14ac:dyDescent="0.2">
      <c r="A38" s="71" t="s">
        <v>174</v>
      </c>
      <c r="B38" s="59">
        <f t="shared" ca="1" si="0"/>
        <v>19.961771907216495</v>
      </c>
      <c r="C38" s="12"/>
      <c r="D38" s="64" t="s">
        <v>174</v>
      </c>
      <c r="E38" s="28">
        <f ca="1">IF(ISERROR(HLOOKUP(D38,'Raw data'!$F$3:$BH$104,D$2,FALSE)),"",HLOOKUP(D38,'Raw data'!$F$3:$BH$104,D$2,FALSE))</f>
        <v>18</v>
      </c>
      <c r="F38" s="12">
        <f t="shared" ca="1" si="1"/>
        <v>2</v>
      </c>
      <c r="G38" s="12">
        <f t="shared" ca="1" si="2"/>
        <v>60</v>
      </c>
      <c r="H38" s="12">
        <f t="shared" ca="1" si="3"/>
        <v>45.3</v>
      </c>
      <c r="I38" s="12"/>
      <c r="J38" s="64" t="s">
        <v>174</v>
      </c>
      <c r="K38" s="28">
        <f>IF(ISERROR(HLOOKUP(J38,'Raw data'!$F$3:$BH$104,J$2,FALSE)),"",HLOOKUP(J38,'Raw data'!$F$3:$BH$104,J$2,FALSE))</f>
        <v>45</v>
      </c>
      <c r="L38" s="12">
        <f t="shared" si="4"/>
        <v>6</v>
      </c>
      <c r="M38" s="12">
        <f t="shared" si="5"/>
        <v>69.072164948453604</v>
      </c>
      <c r="N38" s="12">
        <f t="shared" si="6"/>
        <v>52.149484536082468</v>
      </c>
      <c r="O38" s="12"/>
      <c r="P38" s="64" t="s">
        <v>174</v>
      </c>
      <c r="Q38" s="28">
        <f>IF(ISERROR(HLOOKUP(P38,'Raw data'!$F$3:$BH$104,P$2,FALSE)),"",HLOOKUP(P38,'Raw data'!$F$3:$BH$104,P$2,FALSE))</f>
        <v>4</v>
      </c>
      <c r="R38" s="12">
        <f t="shared" si="17"/>
        <v>124</v>
      </c>
      <c r="S38" s="12">
        <f t="shared" si="18"/>
        <v>3.125</v>
      </c>
      <c r="T38" s="12">
        <f t="shared" si="19"/>
        <v>2.359375</v>
      </c>
      <c r="U38" s="12"/>
      <c r="V38" s="64" t="s">
        <v>174</v>
      </c>
      <c r="W38" s="28">
        <f>IF(ISERROR(HLOOKUP(V38,'Raw data'!$F$3:$BH$104,V$2,FALSE)),"",HLOOKUP(V38,'Raw data'!$F$3:$BH$104,V$2,FALSE))</f>
        <v>0</v>
      </c>
      <c r="X38" s="12">
        <f t="shared" si="10"/>
        <v>1200</v>
      </c>
      <c r="Y38" s="12">
        <f t="shared" si="11"/>
        <v>0</v>
      </c>
      <c r="Z38" s="12">
        <f t="shared" si="12"/>
        <v>0</v>
      </c>
      <c r="AA38" s="12"/>
      <c r="AB38" s="64" t="s">
        <v>174</v>
      </c>
      <c r="AC38" s="28">
        <f>IF(ISERROR(HLOOKUP(AB38,'Raw data'!$F$3:$BH$104,AB$2,FALSE)),"",HLOOKUP(AB38,'Raw data'!$F$3:$BH$104,AB$2,FALSE))</f>
        <v>0</v>
      </c>
      <c r="AD38" s="12">
        <f t="shared" si="13"/>
        <v>200</v>
      </c>
      <c r="AE38" s="12">
        <f t="shared" si="14"/>
        <v>0</v>
      </c>
      <c r="AF38" s="12">
        <f t="shared" si="15"/>
        <v>0</v>
      </c>
    </row>
    <row r="39" spans="1:32" ht="15.75" customHeight="1" x14ac:dyDescent="0.2">
      <c r="A39" s="81" t="s">
        <v>175</v>
      </c>
      <c r="B39" s="59">
        <f t="shared" ca="1" si="0"/>
        <v>18.962126610824743</v>
      </c>
      <c r="C39" s="12"/>
      <c r="D39" s="84" t="s">
        <v>175</v>
      </c>
      <c r="E39" s="28">
        <f ca="1">IF(ISERROR(HLOOKUP(D39,'Raw data'!$F$3:$BH$104,D$2,FALSE)),"",HLOOKUP(D39,'Raw data'!$F$3:$BH$104,D$2,FALSE))</f>
        <v>18</v>
      </c>
      <c r="F39" s="12">
        <f t="shared" ca="1" si="1"/>
        <v>2</v>
      </c>
      <c r="G39" s="12">
        <f t="shared" ca="1" si="2"/>
        <v>60</v>
      </c>
      <c r="H39" s="12">
        <f t="shared" ca="1" si="3"/>
        <v>45.3</v>
      </c>
      <c r="I39" s="12"/>
      <c r="J39" s="84" t="s">
        <v>175</v>
      </c>
      <c r="K39" s="28">
        <f>IF(ISERROR(HLOOKUP(J39,'Raw data'!$F$3:$BH$104,J$2,FALSE)),"",HLOOKUP(J39,'Raw data'!$F$3:$BH$104,J$2,FALSE))</f>
        <v>48</v>
      </c>
      <c r="L39" s="12">
        <f t="shared" si="4"/>
        <v>9</v>
      </c>
      <c r="M39" s="12">
        <f t="shared" si="5"/>
        <v>53.608247422680407</v>
      </c>
      <c r="N39" s="12">
        <f t="shared" si="6"/>
        <v>40.47422680412371</v>
      </c>
      <c r="O39" s="12"/>
      <c r="P39" s="84" t="s">
        <v>175</v>
      </c>
      <c r="Q39" s="28">
        <f>IF(ISERROR(HLOOKUP(P39,'Raw data'!$F$3:$BH$104,P$2,FALSE)),"",HLOOKUP(P39,'Raw data'!$F$3:$BH$104,P$2,FALSE))</f>
        <v>15</v>
      </c>
      <c r="R39" s="12">
        <f t="shared" si="17"/>
        <v>113</v>
      </c>
      <c r="S39" s="12">
        <f t="shared" si="18"/>
        <v>11.71875</v>
      </c>
      <c r="T39" s="12">
        <f t="shared" si="19"/>
        <v>8.84765625</v>
      </c>
      <c r="U39" s="12"/>
      <c r="V39" s="84" t="s">
        <v>175</v>
      </c>
      <c r="W39" s="28">
        <f>IF(ISERROR(HLOOKUP(V39,'Raw data'!$F$3:$BH$104,V$2,FALSE)),"",HLOOKUP(V39,'Raw data'!$F$3:$BH$104,V$2,FALSE))</f>
        <v>3</v>
      </c>
      <c r="X39" s="12">
        <f t="shared" si="10"/>
        <v>1197</v>
      </c>
      <c r="Y39" s="12">
        <f t="shared" si="11"/>
        <v>0.25</v>
      </c>
      <c r="Z39" s="12">
        <f t="shared" si="12"/>
        <v>0.18875</v>
      </c>
      <c r="AA39" s="12"/>
      <c r="AB39" s="84" t="s">
        <v>175</v>
      </c>
      <c r="AC39" s="28">
        <f>IF(ISERROR(HLOOKUP(AB39,'Raw data'!$F$3:$BH$104,AB$2,FALSE)),"",HLOOKUP(AB39,'Raw data'!$F$3:$BH$104,AB$2,FALSE))</f>
        <v>0</v>
      </c>
      <c r="AD39" s="12">
        <f t="shared" si="13"/>
        <v>200</v>
      </c>
      <c r="AE39" s="12">
        <f t="shared" si="14"/>
        <v>0</v>
      </c>
      <c r="AF39" s="12">
        <f t="shared" si="15"/>
        <v>0</v>
      </c>
    </row>
    <row r="40" spans="1:32" ht="15.75" customHeight="1" x14ac:dyDescent="0.2">
      <c r="A40" s="71" t="s">
        <v>176</v>
      </c>
      <c r="B40" s="59">
        <f t="shared" ca="1" si="0"/>
        <v>9.7263438370103081</v>
      </c>
      <c r="C40" s="12"/>
      <c r="D40" s="64" t="s">
        <v>176</v>
      </c>
      <c r="E40" s="28">
        <f ca="1">IF(ISERROR(HLOOKUP(D40,'Raw data'!$F$3:$BH$104,D$2,FALSE)),"",HLOOKUP(D40,'Raw data'!$F$3:$BH$104,D$2,FALSE))</f>
        <v>20</v>
      </c>
      <c r="F40" s="12">
        <f t="shared" ca="1" si="1"/>
        <v>4</v>
      </c>
      <c r="G40" s="12">
        <f t="shared" ca="1" si="2"/>
        <v>20</v>
      </c>
      <c r="H40" s="12">
        <f t="shared" ca="1" si="3"/>
        <v>15.1</v>
      </c>
      <c r="I40" s="12"/>
      <c r="J40" s="64" t="s">
        <v>176</v>
      </c>
      <c r="K40" s="28">
        <f>IF(ISERROR(HLOOKUP(J40,'Raw data'!$F$3:$BH$104,J$2,FALSE)),"",HLOOKUP(J40,'Raw data'!$F$3:$BH$104,J$2,FALSE))</f>
        <v>52.360465120000001</v>
      </c>
      <c r="L40" s="12">
        <f t="shared" si="4"/>
        <v>13.360465120000001</v>
      </c>
      <c r="M40" s="12">
        <f t="shared" si="5"/>
        <v>31.131623092783499</v>
      </c>
      <c r="N40" s="12">
        <f t="shared" si="6"/>
        <v>23.504375435051543</v>
      </c>
      <c r="O40" s="12"/>
      <c r="P40" s="64" t="s">
        <v>176</v>
      </c>
      <c r="Q40" s="28">
        <f>IF(ISERROR(HLOOKUP(P40,'Raw data'!$F$3:$BH$104,P$2,FALSE)),"",HLOOKUP(P40,'Raw data'!$F$3:$BH$104,P$2,FALSE))</f>
        <v>17</v>
      </c>
      <c r="R40" s="12">
        <f t="shared" si="17"/>
        <v>111</v>
      </c>
      <c r="S40" s="12">
        <f t="shared" si="18"/>
        <v>13.28125</v>
      </c>
      <c r="T40" s="12">
        <f t="shared" si="19"/>
        <v>10.02734375</v>
      </c>
      <c r="U40" s="12"/>
      <c r="V40" s="64" t="s">
        <v>176</v>
      </c>
      <c r="W40" s="28">
        <f>IF(ISERROR(HLOOKUP(V40,'Raw data'!$F$3:$BH$104,V$2,FALSE)),"",HLOOKUP(V40,'Raw data'!$F$3:$BH$104,V$2,FALSE))</f>
        <v>0</v>
      </c>
      <c r="X40" s="12">
        <f t="shared" si="10"/>
        <v>1200</v>
      </c>
      <c r="Y40" s="12">
        <f t="shared" si="11"/>
        <v>0</v>
      </c>
      <c r="Z40" s="12">
        <f t="shared" si="12"/>
        <v>0</v>
      </c>
      <c r="AA40" s="12"/>
      <c r="AB40" s="64" t="s">
        <v>176</v>
      </c>
      <c r="AC40" s="28">
        <f>IF(ISERROR(HLOOKUP(AB40,'Raw data'!$F$3:$BH$104,AB$2,FALSE)),"",HLOOKUP(AB40,'Raw data'!$F$3:$BH$104,AB$2,FALSE))</f>
        <v>0</v>
      </c>
      <c r="AD40" s="12">
        <f t="shared" si="13"/>
        <v>200</v>
      </c>
      <c r="AE40" s="12">
        <f t="shared" si="14"/>
        <v>0</v>
      </c>
      <c r="AF40" s="12">
        <f t="shared" si="15"/>
        <v>0</v>
      </c>
    </row>
    <row r="41" spans="1:32" ht="15.75" customHeight="1" x14ac:dyDescent="0.2">
      <c r="A41" s="69" t="s">
        <v>177</v>
      </c>
      <c r="B41" s="59">
        <f t="shared" ca="1" si="0"/>
        <v>20.16698077749141</v>
      </c>
      <c r="C41" s="12"/>
      <c r="D41" s="62" t="s">
        <v>177</v>
      </c>
      <c r="E41" s="28">
        <f ca="1">IF(ISERROR(HLOOKUP(D41,'Raw data'!$F$3:$BH$104,D$2,FALSE)),"",HLOOKUP(D41,'Raw data'!$F$3:$BH$104,D$2,FALSE))</f>
        <v>18</v>
      </c>
      <c r="F41" s="12">
        <f t="shared" ca="1" si="1"/>
        <v>2</v>
      </c>
      <c r="G41" s="12">
        <f t="shared" ca="1" si="2"/>
        <v>60</v>
      </c>
      <c r="H41" s="12">
        <f t="shared" ca="1" si="3"/>
        <v>45.3</v>
      </c>
      <c r="I41" s="12"/>
      <c r="J41" s="62" t="s">
        <v>177</v>
      </c>
      <c r="K41" s="28">
        <f>IF(ISERROR(HLOOKUP(J41,'Raw data'!$F$3:$BH$104,J$2,FALSE)),"",HLOOKUP(J41,'Raw data'!$F$3:$BH$104,J$2,FALSE))</f>
        <v>48</v>
      </c>
      <c r="L41" s="12">
        <f t="shared" si="4"/>
        <v>9</v>
      </c>
      <c r="M41" s="12">
        <f t="shared" si="5"/>
        <v>53.608247422680407</v>
      </c>
      <c r="N41" s="12">
        <f t="shared" si="6"/>
        <v>40.47422680412371</v>
      </c>
      <c r="O41" s="12"/>
      <c r="P41" s="62" t="s">
        <v>177</v>
      </c>
      <c r="Q41" s="28">
        <f>IF(ISERROR(HLOOKUP(P41,'Raw data'!$F$3:$BH$104,P$2,FALSE)),"",HLOOKUP(P41,'Raw data'!$F$3:$BH$104,P$2,FALSE))</f>
        <v>17</v>
      </c>
      <c r="R41" s="12">
        <f t="shared" si="17"/>
        <v>111</v>
      </c>
      <c r="S41" s="12">
        <f t="shared" si="18"/>
        <v>13.28125</v>
      </c>
      <c r="T41" s="12">
        <f t="shared" si="19"/>
        <v>10.02734375</v>
      </c>
      <c r="U41" s="12"/>
      <c r="V41" s="62" t="s">
        <v>177</v>
      </c>
      <c r="W41" s="28">
        <f>IF(ISERROR(HLOOKUP(V41,'Raw data'!$F$3:$BH$104,V$2,FALSE)),"",HLOOKUP(V41,'Raw data'!$F$3:$BH$104,V$2,FALSE))</f>
        <v>80</v>
      </c>
      <c r="X41" s="12">
        <f t="shared" si="10"/>
        <v>1120</v>
      </c>
      <c r="Y41" s="12">
        <f t="shared" si="11"/>
        <v>6.6666666666666714</v>
      </c>
      <c r="Z41" s="12">
        <f t="shared" si="12"/>
        <v>5.0333333333333368</v>
      </c>
      <c r="AA41" s="12"/>
      <c r="AB41" s="62" t="s">
        <v>177</v>
      </c>
      <c r="AC41" s="28">
        <f>IF(ISERROR(HLOOKUP(AB41,'Raw data'!$F$3:$BH$104,AB$2,FALSE)),"",HLOOKUP(AB41,'Raw data'!$F$3:$BH$104,AB$2,FALSE))</f>
        <v>0</v>
      </c>
      <c r="AD41" s="12">
        <f t="shared" si="13"/>
        <v>200</v>
      </c>
      <c r="AE41" s="12">
        <f t="shared" si="14"/>
        <v>0</v>
      </c>
      <c r="AF41" s="12">
        <f t="shared" si="15"/>
        <v>0</v>
      </c>
    </row>
    <row r="42" spans="1:32" ht="15.75" customHeight="1" x14ac:dyDescent="0.2">
      <c r="A42" s="77" t="s">
        <v>178</v>
      </c>
      <c r="B42" s="59">
        <f t="shared" ca="1" si="0"/>
        <v>37.350608891752572</v>
      </c>
      <c r="C42" s="12"/>
      <c r="D42" s="79" t="s">
        <v>178</v>
      </c>
      <c r="E42" s="28">
        <f ca="1">IF(ISERROR(HLOOKUP(D42,'Raw data'!$F$3:$BH$104,D$2,FALSE)),"",HLOOKUP(D42,'Raw data'!$F$3:$BH$104,D$2,FALSE))</f>
        <v>18</v>
      </c>
      <c r="F42" s="12">
        <f t="shared" ca="1" si="1"/>
        <v>2</v>
      </c>
      <c r="G42" s="12">
        <f t="shared" ca="1" si="2"/>
        <v>60</v>
      </c>
      <c r="H42" s="12">
        <f t="shared" ca="1" si="3"/>
        <v>45.3</v>
      </c>
      <c r="I42" s="12"/>
      <c r="J42" s="79" t="s">
        <v>178</v>
      </c>
      <c r="K42" s="28">
        <f>IF(ISERROR(HLOOKUP(J42,'Raw data'!$F$3:$BH$104,J$2,FALSE)),"",HLOOKUP(J42,'Raw data'!$F$3:$BH$104,J$2,FALSE))</f>
        <v>46</v>
      </c>
      <c r="L42" s="12">
        <f t="shared" si="4"/>
        <v>7</v>
      </c>
      <c r="M42" s="12">
        <f t="shared" si="5"/>
        <v>63.917525773195877</v>
      </c>
      <c r="N42" s="12">
        <f t="shared" si="6"/>
        <v>48.257731958762889</v>
      </c>
      <c r="O42" s="12"/>
      <c r="P42" s="79" t="s">
        <v>178</v>
      </c>
      <c r="Q42" s="28">
        <f>IF(ISERROR(HLOOKUP(P42,'Raw data'!$F$3:$BH$104,P$2,FALSE)),"",HLOOKUP(P42,'Raw data'!$F$3:$BH$104,P$2,FALSE))</f>
        <v>30</v>
      </c>
      <c r="R42" s="12">
        <f t="shared" si="17"/>
        <v>98</v>
      </c>
      <c r="S42" s="12">
        <f t="shared" si="18"/>
        <v>23.4375</v>
      </c>
      <c r="T42" s="12">
        <f t="shared" si="19"/>
        <v>17.6953125</v>
      </c>
      <c r="U42" s="12"/>
      <c r="V42" s="79" t="s">
        <v>178</v>
      </c>
      <c r="W42" s="28">
        <f>IF(ISERROR(HLOOKUP(V42,'Raw data'!$F$3:$BH$104,V$2,FALSE)),"",HLOOKUP(V42,'Raw data'!$F$3:$BH$104,V$2,FALSE))</f>
        <v>0</v>
      </c>
      <c r="X42" s="12">
        <f t="shared" si="10"/>
        <v>1200</v>
      </c>
      <c r="Y42" s="12">
        <f t="shared" si="11"/>
        <v>0</v>
      </c>
      <c r="Z42" s="12">
        <f t="shared" si="12"/>
        <v>0</v>
      </c>
      <c r="AA42" s="12"/>
      <c r="AB42" s="79" t="s">
        <v>178</v>
      </c>
      <c r="AC42" s="28">
        <f>IF(ISERROR(HLOOKUP(AB42,'Raw data'!$F$3:$BH$104,AB$2,FALSE)),"",HLOOKUP(AB42,'Raw data'!$F$3:$BH$104,AB$2,FALSE))</f>
        <v>200</v>
      </c>
      <c r="AD42" s="12">
        <f t="shared" si="13"/>
        <v>0</v>
      </c>
      <c r="AE42" s="12">
        <f t="shared" si="14"/>
        <v>100</v>
      </c>
      <c r="AF42" s="12">
        <f t="shared" si="15"/>
        <v>75.5</v>
      </c>
    </row>
    <row r="43" spans="1:32" ht="15.75" customHeight="1" x14ac:dyDescent="0.2">
      <c r="A43" s="77" t="s">
        <v>179</v>
      </c>
      <c r="B43" s="59">
        <f t="shared" ca="1" si="0"/>
        <v>24.728439110824741</v>
      </c>
      <c r="C43" s="12"/>
      <c r="D43" s="79" t="s">
        <v>179</v>
      </c>
      <c r="E43" s="28">
        <f ca="1">IF(ISERROR(HLOOKUP(D43,'Raw data'!$F$3:$BH$104,D$2,FALSE)),"",HLOOKUP(D43,'Raw data'!$F$3:$BH$104,D$2,FALSE))</f>
        <v>16</v>
      </c>
      <c r="F43" s="12">
        <f t="shared" ca="1" si="1"/>
        <v>0</v>
      </c>
      <c r="G43" s="12">
        <f t="shared" ca="1" si="2"/>
        <v>100</v>
      </c>
      <c r="H43" s="12">
        <f t="shared" ca="1" si="3"/>
        <v>75.5</v>
      </c>
      <c r="I43" s="12"/>
      <c r="J43" s="79" t="s">
        <v>179</v>
      </c>
      <c r="K43" s="28">
        <f>IF(ISERROR(HLOOKUP(J43,'Raw data'!$F$3:$BH$104,J$2,FALSE)),"",HLOOKUP(J43,'Raw data'!$F$3:$BH$104,J$2,FALSE))</f>
        <v>48</v>
      </c>
      <c r="L43" s="12">
        <f t="shared" si="4"/>
        <v>9</v>
      </c>
      <c r="M43" s="12">
        <f t="shared" si="5"/>
        <v>53.608247422680407</v>
      </c>
      <c r="N43" s="12">
        <f t="shared" si="6"/>
        <v>40.47422680412371</v>
      </c>
      <c r="O43" s="12"/>
      <c r="P43" s="79" t="s">
        <v>179</v>
      </c>
      <c r="Q43" s="45">
        <f>IF(ISERROR(HLOOKUP(P43,'Raw data'!$F$3:$BH$104,P$2,FALSE)),"",HLOOKUP(P43,'Raw data'!$F$3:$BH$104,P$2,FALSE))</f>
        <v>13</v>
      </c>
      <c r="R43" s="12">
        <f>IF(ISERROR(Q$60-Q43),"na",Q$60-Q43)</f>
        <v>115</v>
      </c>
      <c r="S43" s="12">
        <f>IF(ISERROR(100-(R43*Q$64)),"na",100-(R43*Q$64))</f>
        <v>10.15625</v>
      </c>
      <c r="T43" s="12">
        <f>IF(ISERROR(S43*$A$2),"na",S43*$A$2)</f>
        <v>7.66796875</v>
      </c>
      <c r="U43" s="12"/>
      <c r="V43" s="79" t="s">
        <v>179</v>
      </c>
      <c r="W43" s="28">
        <f>IF(ISERROR(HLOOKUP(V43,'Raw data'!$F$3:$BH$104,V$2,FALSE)),"",HLOOKUP(V43,'Raw data'!$F$3:$BH$104,V$2,FALSE))</f>
        <v>0</v>
      </c>
      <c r="X43" s="12">
        <f t="shared" si="10"/>
        <v>1200</v>
      </c>
      <c r="Y43" s="12">
        <f t="shared" si="11"/>
        <v>0</v>
      </c>
      <c r="Z43" s="12">
        <f t="shared" si="12"/>
        <v>0</v>
      </c>
      <c r="AA43" s="12"/>
      <c r="AB43" s="79" t="s">
        <v>179</v>
      </c>
      <c r="AC43" s="28">
        <f>IF(ISERROR(HLOOKUP(AB43,'Raw data'!$F$3:$BH$104,AB$2,FALSE)),"",HLOOKUP(AB43,'Raw data'!$F$3:$BH$104,AB$2,FALSE))</f>
        <v>0</v>
      </c>
      <c r="AD43" s="12">
        <f t="shared" si="13"/>
        <v>200</v>
      </c>
      <c r="AE43" s="12">
        <f t="shared" si="14"/>
        <v>0</v>
      </c>
      <c r="AF43" s="12">
        <f t="shared" si="15"/>
        <v>0</v>
      </c>
    </row>
    <row r="44" spans="1:32" ht="15.75" customHeight="1" x14ac:dyDescent="0.2">
      <c r="A44" s="69" t="s">
        <v>180</v>
      </c>
      <c r="B44" s="59">
        <f t="shared" ca="1" si="0"/>
        <v>21.002572487113405</v>
      </c>
      <c r="C44" s="12"/>
      <c r="D44" s="62" t="s">
        <v>180</v>
      </c>
      <c r="E44" s="28">
        <f ca="1">IF(ISERROR(HLOOKUP(D44,'Raw data'!$F$3:$BH$104,D$2,FALSE)),"",HLOOKUP(D44,'Raw data'!$F$3:$BH$104,D$2,FALSE))</f>
        <v>18</v>
      </c>
      <c r="F44" s="12">
        <f t="shared" ca="1" si="1"/>
        <v>2</v>
      </c>
      <c r="G44" s="12">
        <f t="shared" ca="1" si="2"/>
        <v>60</v>
      </c>
      <c r="H44" s="12">
        <f t="shared" ca="1" si="3"/>
        <v>45.3</v>
      </c>
      <c r="I44" s="12"/>
      <c r="J44" s="62" t="s">
        <v>180</v>
      </c>
      <c r="K44" s="28">
        <f>IF(ISERROR(HLOOKUP(J44,'Raw data'!$F$3:$BH$104,J$2,FALSE)),"",HLOOKUP(J44,'Raw data'!$F$3:$BH$104,J$2,FALSE))</f>
        <v>45.33</v>
      </c>
      <c r="L44" s="12">
        <f t="shared" si="4"/>
        <v>6.3299999999999983</v>
      </c>
      <c r="M44" s="12">
        <f t="shared" si="5"/>
        <v>67.37113402061857</v>
      </c>
      <c r="N44" s="12">
        <f t="shared" si="6"/>
        <v>50.865206185567018</v>
      </c>
      <c r="O44" s="12"/>
      <c r="P44" s="62" t="s">
        <v>180</v>
      </c>
      <c r="Q44" s="28">
        <f>IF(ISERROR(HLOOKUP(P44,'Raw data'!$F$3:$BH$104,P$2,FALSE)),"",HLOOKUP(P44,'Raw data'!$F$3:$BH$104,P$2,FALSE))</f>
        <v>15</v>
      </c>
      <c r="R44" s="12">
        <f t="shared" ref="R44:R57" si="20">Q$60-Q44</f>
        <v>113</v>
      </c>
      <c r="S44" s="12">
        <f t="shared" ref="S44:S57" si="21">100-(R44*Q$64)</f>
        <v>11.71875</v>
      </c>
      <c r="T44" s="12">
        <f t="shared" ref="T44:T57" si="22">S44*$A$2</f>
        <v>8.84765625</v>
      </c>
      <c r="U44" s="12"/>
      <c r="V44" s="62" t="s">
        <v>180</v>
      </c>
      <c r="W44" s="28">
        <f>IF(ISERROR(HLOOKUP(V44,'Raw data'!$F$3:$BH$104,V$2,FALSE)),"",HLOOKUP(V44,'Raw data'!$F$3:$BH$104,V$2,FALSE))</f>
        <v>0</v>
      </c>
      <c r="X44" s="12">
        <f t="shared" si="10"/>
        <v>1200</v>
      </c>
      <c r="Y44" s="12">
        <f t="shared" si="11"/>
        <v>0</v>
      </c>
      <c r="Z44" s="12">
        <f t="shared" si="12"/>
        <v>0</v>
      </c>
      <c r="AA44" s="12"/>
      <c r="AB44" s="62" t="s">
        <v>180</v>
      </c>
      <c r="AC44" s="28">
        <f>IF(ISERROR(HLOOKUP(AB44,'Raw data'!$F$3:$BH$104,AB$2,FALSE)),"",HLOOKUP(AB44,'Raw data'!$F$3:$BH$104,AB$2,FALSE))</f>
        <v>0</v>
      </c>
      <c r="AD44" s="12">
        <f t="shared" si="13"/>
        <v>200</v>
      </c>
      <c r="AE44" s="12">
        <f t="shared" si="14"/>
        <v>0</v>
      </c>
      <c r="AF44" s="12">
        <f t="shared" si="15"/>
        <v>0</v>
      </c>
    </row>
    <row r="45" spans="1:32" ht="15.75" customHeight="1" x14ac:dyDescent="0.2">
      <c r="A45" s="81" t="s">
        <v>181</v>
      </c>
      <c r="B45" s="59">
        <f t="shared" ca="1" si="0"/>
        <v>19.40544587628866</v>
      </c>
      <c r="C45" s="12"/>
      <c r="D45" s="84" t="s">
        <v>181</v>
      </c>
      <c r="E45" s="28">
        <f ca="1">IF(ISERROR(HLOOKUP(D45,'Raw data'!$F$3:$BH$104,D$2,FALSE)),"",HLOOKUP(D45,'Raw data'!$F$3:$BH$104,D$2,FALSE))</f>
        <v>18</v>
      </c>
      <c r="F45" s="12">
        <f t="shared" ca="1" si="1"/>
        <v>2</v>
      </c>
      <c r="G45" s="12">
        <f t="shared" ca="1" si="2"/>
        <v>60</v>
      </c>
      <c r="H45" s="12">
        <f t="shared" ca="1" si="3"/>
        <v>45.3</v>
      </c>
      <c r="I45" s="12"/>
      <c r="J45" s="84" t="s">
        <v>181</v>
      </c>
      <c r="K45" s="28">
        <f>IF(ISERROR(HLOOKUP(J45,'Raw data'!$F$3:$BH$104,J$2,FALSE)),"",HLOOKUP(J45,'Raw data'!$F$3:$BH$104,J$2,FALSE))</f>
        <v>47</v>
      </c>
      <c r="L45" s="12">
        <f t="shared" si="4"/>
        <v>8</v>
      </c>
      <c r="M45" s="12">
        <f t="shared" si="5"/>
        <v>58.762886597938142</v>
      </c>
      <c r="N45" s="12">
        <f t="shared" si="6"/>
        <v>44.365979381443296</v>
      </c>
      <c r="O45" s="12"/>
      <c r="P45" s="84" t="s">
        <v>181</v>
      </c>
      <c r="Q45" s="28">
        <f>IF(ISERROR(HLOOKUP(P45,'Raw data'!$F$3:$BH$104,P$2,FALSE)),"",HLOOKUP(P45,'Raw data'!$F$3:$BH$104,P$2,FALSE))</f>
        <v>8</v>
      </c>
      <c r="R45" s="12">
        <f t="shared" si="20"/>
        <v>120</v>
      </c>
      <c r="S45" s="12">
        <f t="shared" si="21"/>
        <v>6.25</v>
      </c>
      <c r="T45" s="12">
        <f t="shared" si="22"/>
        <v>4.71875</v>
      </c>
      <c r="U45" s="12"/>
      <c r="V45" s="84" t="s">
        <v>181</v>
      </c>
      <c r="W45" s="28">
        <f>IF(ISERROR(HLOOKUP(V45,'Raw data'!$F$3:$BH$104,V$2,FALSE)),"",HLOOKUP(V45,'Raw data'!$F$3:$BH$104,V$2,FALSE))</f>
        <v>42</v>
      </c>
      <c r="X45" s="12">
        <f t="shared" si="10"/>
        <v>1158</v>
      </c>
      <c r="Y45" s="12">
        <f t="shared" si="11"/>
        <v>3.5</v>
      </c>
      <c r="Z45" s="12">
        <f t="shared" si="12"/>
        <v>2.6425000000000001</v>
      </c>
      <c r="AA45" s="12"/>
      <c r="AB45" s="84" t="s">
        <v>181</v>
      </c>
      <c r="AC45" s="28">
        <f>IF(ISERROR(HLOOKUP(AB45,'Raw data'!$F$3:$BH$104,AB$2,FALSE)),"",HLOOKUP(AB45,'Raw data'!$F$3:$BH$104,AB$2,FALSE))</f>
        <v>0</v>
      </c>
      <c r="AD45" s="12">
        <f t="shared" si="13"/>
        <v>200</v>
      </c>
      <c r="AE45" s="12">
        <f t="shared" si="14"/>
        <v>0</v>
      </c>
      <c r="AF45" s="12">
        <f t="shared" si="15"/>
        <v>0</v>
      </c>
    </row>
    <row r="46" spans="1:32" ht="15.75" customHeight="1" x14ac:dyDescent="0.2">
      <c r="A46" s="77" t="s">
        <v>182</v>
      </c>
      <c r="B46" s="59">
        <f t="shared" ca="1" si="0"/>
        <v>16.613648518041238</v>
      </c>
      <c r="C46" s="12"/>
      <c r="D46" s="79" t="s">
        <v>182</v>
      </c>
      <c r="E46" s="28">
        <f ca="1">IF(ISERROR(HLOOKUP(D46,'Raw data'!$F$3:$BH$104,D$2,FALSE)),"",HLOOKUP(D46,'Raw data'!$F$3:$BH$104,D$2,FALSE))</f>
        <v>18</v>
      </c>
      <c r="F46" s="12">
        <f t="shared" ca="1" si="1"/>
        <v>2</v>
      </c>
      <c r="G46" s="12">
        <f t="shared" ca="1" si="2"/>
        <v>60</v>
      </c>
      <c r="H46" s="12">
        <f t="shared" ca="1" si="3"/>
        <v>45.3</v>
      </c>
      <c r="I46" s="12"/>
      <c r="J46" s="79" t="s">
        <v>182</v>
      </c>
      <c r="K46" s="28">
        <f>IF(ISERROR(HLOOKUP(J46,'Raw data'!$F$3:$BH$104,J$2,FALSE)),"",HLOOKUP(J46,'Raw data'!$F$3:$BH$104,J$2,FALSE))</f>
        <v>54</v>
      </c>
      <c r="L46" s="12">
        <f t="shared" si="4"/>
        <v>15</v>
      </c>
      <c r="M46" s="12">
        <f t="shared" si="5"/>
        <v>22.680412371134011</v>
      </c>
      <c r="N46" s="12">
        <f t="shared" si="6"/>
        <v>17.123711340206178</v>
      </c>
      <c r="O46" s="12"/>
      <c r="P46" s="79" t="s">
        <v>182</v>
      </c>
      <c r="Q46" s="28">
        <f>IF(ISERROR(HLOOKUP(P46,'Raw data'!$F$3:$BH$104,P$2,FALSE)),"",HLOOKUP(P46,'Raw data'!$F$3:$BH$104,P$2,FALSE))</f>
        <v>35</v>
      </c>
      <c r="R46" s="12">
        <f t="shared" si="20"/>
        <v>93</v>
      </c>
      <c r="S46" s="12">
        <f t="shared" si="21"/>
        <v>27.34375</v>
      </c>
      <c r="T46" s="12">
        <f t="shared" si="22"/>
        <v>20.64453125</v>
      </c>
      <c r="U46" s="12"/>
      <c r="V46" s="79" t="s">
        <v>182</v>
      </c>
      <c r="W46" s="28">
        <f>IF(ISERROR(HLOOKUP(V46,'Raw data'!$F$3:$BH$104,V$2,FALSE)),"",HLOOKUP(V46,'Raw data'!$F$3:$BH$104,V$2,FALSE))</f>
        <v>0</v>
      </c>
      <c r="X46" s="12">
        <f t="shared" si="10"/>
        <v>1200</v>
      </c>
      <c r="Y46" s="12">
        <f t="shared" si="11"/>
        <v>0</v>
      </c>
      <c r="Z46" s="12">
        <f t="shared" si="12"/>
        <v>0</v>
      </c>
      <c r="AA46" s="12"/>
      <c r="AB46" s="79" t="s">
        <v>182</v>
      </c>
      <c r="AC46" s="28">
        <f>IF(ISERROR(HLOOKUP(AB46,'Raw data'!$F$3:$BH$104,AB$2,FALSE)),"",HLOOKUP(AB46,'Raw data'!$F$3:$BH$104,AB$2,FALSE))</f>
        <v>0</v>
      </c>
      <c r="AD46" s="12">
        <f t="shared" si="13"/>
        <v>200</v>
      </c>
      <c r="AE46" s="12">
        <f t="shared" si="14"/>
        <v>0</v>
      </c>
      <c r="AF46" s="12">
        <f t="shared" si="15"/>
        <v>0</v>
      </c>
    </row>
    <row r="47" spans="1:32" ht="15.75" customHeight="1" x14ac:dyDescent="0.2">
      <c r="A47" s="77" t="s">
        <v>183</v>
      </c>
      <c r="B47" s="59">
        <f t="shared" ca="1" si="0"/>
        <v>16.85647766323024</v>
      </c>
      <c r="C47" s="12"/>
      <c r="D47" s="79" t="s">
        <v>183</v>
      </c>
      <c r="E47" s="28">
        <f ca="1">IF(ISERROR(HLOOKUP(D47,'Raw data'!$F$3:$BH$104,D$2,FALSE)),"",HLOOKUP(D47,'Raw data'!$F$3:$BH$104,D$2,FALSE))</f>
        <v>18</v>
      </c>
      <c r="F47" s="12">
        <f t="shared" ca="1" si="1"/>
        <v>2</v>
      </c>
      <c r="G47" s="12">
        <f t="shared" ca="1" si="2"/>
        <v>60</v>
      </c>
      <c r="H47" s="12">
        <f t="shared" ca="1" si="3"/>
        <v>45.3</v>
      </c>
      <c r="I47" s="12"/>
      <c r="J47" s="79" t="s">
        <v>183</v>
      </c>
      <c r="K47" s="28">
        <f>IF(ISERROR(HLOOKUP(J47,'Raw data'!$F$3:$BH$104,J$2,FALSE)),"",HLOOKUP(J47,'Raw data'!$F$3:$BH$104,J$2,FALSE))</f>
        <v>50</v>
      </c>
      <c r="L47" s="12">
        <f t="shared" si="4"/>
        <v>11</v>
      </c>
      <c r="M47" s="12">
        <f t="shared" si="5"/>
        <v>43.298969072164944</v>
      </c>
      <c r="N47" s="12">
        <f t="shared" si="6"/>
        <v>32.69072164948453</v>
      </c>
      <c r="O47" s="12"/>
      <c r="P47" s="79" t="s">
        <v>183</v>
      </c>
      <c r="Q47" s="28">
        <f>IF(ISERROR(HLOOKUP(P47,'Raw data'!$F$3:$BH$104,P$2,FALSE)),"",HLOOKUP(P47,'Raw data'!$F$3:$BH$104,P$2,FALSE))</f>
        <v>8</v>
      </c>
      <c r="R47" s="12">
        <f t="shared" si="20"/>
        <v>120</v>
      </c>
      <c r="S47" s="12">
        <f t="shared" si="21"/>
        <v>6.25</v>
      </c>
      <c r="T47" s="12">
        <f t="shared" si="22"/>
        <v>4.71875</v>
      </c>
      <c r="U47" s="12"/>
      <c r="V47" s="79" t="s">
        <v>183</v>
      </c>
      <c r="W47" s="28">
        <f>IF(ISERROR(HLOOKUP(V47,'Raw data'!$F$3:$BH$104,V$2,FALSE)),"",HLOOKUP(V47,'Raw data'!$F$3:$BH$104,V$2,FALSE))</f>
        <v>25</v>
      </c>
      <c r="X47" s="12">
        <f t="shared" si="10"/>
        <v>1175</v>
      </c>
      <c r="Y47" s="12">
        <f t="shared" si="11"/>
        <v>2.0833333333333428</v>
      </c>
      <c r="Z47" s="12">
        <f t="shared" si="12"/>
        <v>1.5729166666666738</v>
      </c>
      <c r="AA47" s="12"/>
      <c r="AB47" s="79" t="s">
        <v>183</v>
      </c>
      <c r="AC47" s="28">
        <f>IF(ISERROR(HLOOKUP(AB47,'Raw data'!$F$3:$BH$104,AB$2,FALSE)),"",HLOOKUP(AB47,'Raw data'!$F$3:$BH$104,AB$2,FALSE))</f>
        <v>0</v>
      </c>
      <c r="AD47" s="12">
        <f t="shared" si="13"/>
        <v>200</v>
      </c>
      <c r="AE47" s="12">
        <f t="shared" si="14"/>
        <v>0</v>
      </c>
      <c r="AF47" s="12">
        <f t="shared" si="15"/>
        <v>0</v>
      </c>
    </row>
    <row r="48" spans="1:32" ht="15.75" customHeight="1" x14ac:dyDescent="0.2">
      <c r="A48" s="71" t="s">
        <v>184</v>
      </c>
      <c r="B48" s="59">
        <f t="shared" ca="1" si="0"/>
        <v>15.971298539518898</v>
      </c>
      <c r="C48" s="12"/>
      <c r="D48" s="64" t="s">
        <v>184</v>
      </c>
      <c r="E48" s="28">
        <f ca="1">IF(ISERROR(HLOOKUP(D48,'Raw data'!$F$3:$BH$104,D$2,FALSE)),"",HLOOKUP(D48,'Raw data'!$F$3:$BH$104,D$2,FALSE))</f>
        <v>19</v>
      </c>
      <c r="F48" s="12">
        <f t="shared" ca="1" si="1"/>
        <v>3</v>
      </c>
      <c r="G48" s="12">
        <f t="shared" ca="1" si="2"/>
        <v>40</v>
      </c>
      <c r="H48" s="12">
        <f t="shared" ca="1" si="3"/>
        <v>30.2</v>
      </c>
      <c r="I48" s="12"/>
      <c r="J48" s="64" t="s">
        <v>184</v>
      </c>
      <c r="K48" s="28">
        <f>IF(ISERROR(HLOOKUP(J48,'Raw data'!$F$3:$BH$104,J$2,FALSE)),"",HLOOKUP(J48,'Raw data'!$F$3:$BH$104,J$2,FALSE))</f>
        <v>58</v>
      </c>
      <c r="L48" s="12">
        <f t="shared" si="4"/>
        <v>19</v>
      </c>
      <c r="M48" s="12">
        <f t="shared" si="5"/>
        <v>2.0618556701030855</v>
      </c>
      <c r="N48" s="12">
        <f t="shared" si="6"/>
        <v>1.5567010309278295</v>
      </c>
      <c r="O48" s="12"/>
      <c r="P48" s="64" t="s">
        <v>184</v>
      </c>
      <c r="Q48" s="28">
        <f>IF(ISERROR(HLOOKUP(P48,'Raw data'!$F$3:$BH$104,P$2,FALSE)),"",HLOOKUP(P48,'Raw data'!$F$3:$BH$104,P$2,FALSE))</f>
        <v>28</v>
      </c>
      <c r="R48" s="12">
        <f t="shared" si="20"/>
        <v>100</v>
      </c>
      <c r="S48" s="12">
        <f t="shared" si="21"/>
        <v>21.875</v>
      </c>
      <c r="T48" s="12">
        <f t="shared" si="22"/>
        <v>16.515625</v>
      </c>
      <c r="U48" s="12"/>
      <c r="V48" s="64" t="s">
        <v>184</v>
      </c>
      <c r="W48" s="28">
        <f>IF(ISERROR(HLOOKUP(V48,'Raw data'!$F$3:$BH$104,V$2,FALSE)),"",HLOOKUP(V48,'Raw data'!$F$3:$BH$104,V$2,FALSE))</f>
        <v>142</v>
      </c>
      <c r="X48" s="12">
        <f t="shared" si="10"/>
        <v>1058</v>
      </c>
      <c r="Y48" s="12">
        <f t="shared" si="11"/>
        <v>11.833333333333343</v>
      </c>
      <c r="Z48" s="12">
        <f t="shared" si="12"/>
        <v>8.9341666666666733</v>
      </c>
      <c r="AA48" s="12"/>
      <c r="AB48" s="64" t="s">
        <v>184</v>
      </c>
      <c r="AC48" s="28">
        <f>IF(ISERROR(HLOOKUP(AB48,'Raw data'!$F$3:$BH$104,AB$2,FALSE)),"",HLOOKUP(AB48,'Raw data'!$F$3:$BH$104,AB$2,FALSE))</f>
        <v>60</v>
      </c>
      <c r="AD48" s="12">
        <f t="shared" si="13"/>
        <v>140</v>
      </c>
      <c r="AE48" s="12">
        <f t="shared" si="14"/>
        <v>30</v>
      </c>
      <c r="AF48" s="12">
        <f t="shared" si="15"/>
        <v>22.65</v>
      </c>
    </row>
    <row r="49" spans="1:32" ht="15.75" customHeight="1" x14ac:dyDescent="0.2">
      <c r="A49" s="71" t="s">
        <v>185</v>
      </c>
      <c r="B49" s="59">
        <f t="shared" ca="1" si="0"/>
        <v>13.318496240206184</v>
      </c>
      <c r="C49" s="12"/>
      <c r="D49" s="64" t="s">
        <v>185</v>
      </c>
      <c r="E49" s="28">
        <f ca="1">IF(ISERROR(HLOOKUP(D49,'Raw data'!$F$3:$BH$104,D$2,FALSE)),"",HLOOKUP(D49,'Raw data'!$F$3:$BH$104,D$2,FALSE))</f>
        <v>18</v>
      </c>
      <c r="F49" s="12">
        <f t="shared" ca="1" si="1"/>
        <v>2</v>
      </c>
      <c r="G49" s="12">
        <f t="shared" ca="1" si="2"/>
        <v>60</v>
      </c>
      <c r="H49" s="12">
        <f t="shared" ca="1" si="3"/>
        <v>45.3</v>
      </c>
      <c r="I49" s="12"/>
      <c r="J49" s="64" t="s">
        <v>185</v>
      </c>
      <c r="K49" s="28">
        <f>IF(ISERROR(HLOOKUP(J49,'Raw data'!$F$3:$BH$104,J$2,FALSE)),"",HLOOKUP(J49,'Raw data'!$F$3:$BH$104,J$2,FALSE))</f>
        <v>54.444444400000002</v>
      </c>
      <c r="L49" s="12">
        <f t="shared" si="4"/>
        <v>15.444444400000002</v>
      </c>
      <c r="M49" s="12">
        <f t="shared" si="5"/>
        <v>20.389461855670092</v>
      </c>
      <c r="N49" s="12">
        <f t="shared" si="6"/>
        <v>15.39404370103092</v>
      </c>
      <c r="O49" s="12"/>
      <c r="P49" s="64" t="s">
        <v>185</v>
      </c>
      <c r="Q49" s="28">
        <f>IF(ISERROR(HLOOKUP(P49,'Raw data'!$F$3:$BH$104,P$2,FALSE)),"",HLOOKUP(P49,'Raw data'!$F$3:$BH$104,P$2,FALSE))</f>
        <v>10</v>
      </c>
      <c r="R49" s="12">
        <f t="shared" si="20"/>
        <v>118</v>
      </c>
      <c r="S49" s="12">
        <f t="shared" si="21"/>
        <v>7.8125</v>
      </c>
      <c r="T49" s="12">
        <f t="shared" si="22"/>
        <v>5.8984375</v>
      </c>
      <c r="U49" s="12"/>
      <c r="V49" s="64" t="s">
        <v>185</v>
      </c>
      <c r="W49" s="28">
        <f>IF(ISERROR(HLOOKUP(V49,'Raw data'!$F$3:$BH$104,V$2,FALSE)),"",HLOOKUP(V49,'Raw data'!$F$3:$BH$104,V$2,FALSE))</f>
        <v>0</v>
      </c>
      <c r="X49" s="12">
        <f t="shared" si="10"/>
        <v>1200</v>
      </c>
      <c r="Y49" s="12">
        <f t="shared" si="11"/>
        <v>0</v>
      </c>
      <c r="Z49" s="12">
        <f t="shared" si="12"/>
        <v>0</v>
      </c>
      <c r="AA49" s="12"/>
      <c r="AB49" s="64" t="s">
        <v>185</v>
      </c>
      <c r="AC49" s="28">
        <f>IF(ISERROR(HLOOKUP(AB49,'Raw data'!$F$3:$BH$104,AB$2,FALSE)),"",HLOOKUP(AB49,'Raw data'!$F$3:$BH$104,AB$2,FALSE))</f>
        <v>0</v>
      </c>
      <c r="AD49" s="12">
        <f t="shared" si="13"/>
        <v>200</v>
      </c>
      <c r="AE49" s="12">
        <f t="shared" si="14"/>
        <v>0</v>
      </c>
      <c r="AF49" s="12">
        <f t="shared" si="15"/>
        <v>0</v>
      </c>
    </row>
    <row r="50" spans="1:32" ht="15.75" customHeight="1" x14ac:dyDescent="0.2">
      <c r="A50" s="71" t="s">
        <v>186</v>
      </c>
      <c r="B50" s="59">
        <f t="shared" ca="1" si="0"/>
        <v>8.8314568298969061</v>
      </c>
      <c r="C50" s="12"/>
      <c r="D50" s="64" t="s">
        <v>186</v>
      </c>
      <c r="E50" s="28">
        <f ca="1">IF(ISERROR(HLOOKUP(D50,'Raw data'!$F$3:$BH$104,D$2,FALSE)),"",HLOOKUP(D50,'Raw data'!$F$3:$BH$104,D$2,FALSE))</f>
        <v>21</v>
      </c>
      <c r="F50" s="12">
        <f t="shared" ca="1" si="1"/>
        <v>5</v>
      </c>
      <c r="G50" s="12">
        <f t="shared" ca="1" si="2"/>
        <v>0</v>
      </c>
      <c r="H50" s="12">
        <f t="shared" ca="1" si="3"/>
        <v>0</v>
      </c>
      <c r="I50" s="12"/>
      <c r="J50" s="64" t="s">
        <v>186</v>
      </c>
      <c r="K50" s="28">
        <f>IF(ISERROR(HLOOKUP(J50,'Raw data'!$F$3:$BH$104,J$2,FALSE)),"",HLOOKUP(J50,'Raw data'!$F$3:$BH$104,J$2,FALSE))</f>
        <v>50</v>
      </c>
      <c r="L50" s="12">
        <f t="shared" si="4"/>
        <v>11</v>
      </c>
      <c r="M50" s="12">
        <f t="shared" si="5"/>
        <v>43.298969072164944</v>
      </c>
      <c r="N50" s="12">
        <f t="shared" si="6"/>
        <v>32.69072164948453</v>
      </c>
      <c r="O50" s="12"/>
      <c r="P50" s="64" t="s">
        <v>186</v>
      </c>
      <c r="Q50" s="28">
        <f>IF(ISERROR(HLOOKUP(P50,'Raw data'!$F$3:$BH$104,P$2,FALSE)),"",HLOOKUP(P50,'Raw data'!$F$3:$BH$104,P$2,FALSE))</f>
        <v>6</v>
      </c>
      <c r="R50" s="12">
        <f t="shared" si="20"/>
        <v>122</v>
      </c>
      <c r="S50" s="12">
        <f t="shared" si="21"/>
        <v>4.6875</v>
      </c>
      <c r="T50" s="12">
        <f t="shared" si="22"/>
        <v>3.5390625</v>
      </c>
      <c r="U50" s="12"/>
      <c r="V50" s="64" t="s">
        <v>186</v>
      </c>
      <c r="W50" s="28">
        <f>IF(ISERROR(HLOOKUP(V50,'Raw data'!$F$3:$BH$104,V$2,FALSE)),"",HLOOKUP(V50,'Raw data'!$F$3:$BH$104,V$2,FALSE))</f>
        <v>90</v>
      </c>
      <c r="X50" s="12">
        <f t="shared" si="10"/>
        <v>1110</v>
      </c>
      <c r="Y50" s="12">
        <f t="shared" si="11"/>
        <v>7.5</v>
      </c>
      <c r="Z50" s="12">
        <f t="shared" si="12"/>
        <v>5.6624999999999996</v>
      </c>
      <c r="AA50" s="12"/>
      <c r="AB50" s="64" t="s">
        <v>186</v>
      </c>
      <c r="AC50" s="28">
        <f>IF(ISERROR(HLOOKUP(AB50,'Raw data'!$F$3:$BH$104,AB$2,FALSE)),"",HLOOKUP(AB50,'Raw data'!$F$3:$BH$104,AB$2,FALSE))</f>
        <v>6</v>
      </c>
      <c r="AD50" s="12">
        <f t="shared" si="13"/>
        <v>194</v>
      </c>
      <c r="AE50" s="12">
        <f t="shared" si="14"/>
        <v>3</v>
      </c>
      <c r="AF50" s="12">
        <f t="shared" si="15"/>
        <v>2.2650000000000001</v>
      </c>
    </row>
    <row r="51" spans="1:32" ht="15.75" customHeight="1" x14ac:dyDescent="0.2">
      <c r="A51" s="71" t="s">
        <v>243</v>
      </c>
      <c r="B51" s="59">
        <f t="shared" ca="1" si="0"/>
        <v>20.998768343724219</v>
      </c>
      <c r="C51" s="12"/>
      <c r="D51" s="102" t="s">
        <v>243</v>
      </c>
      <c r="E51" s="28">
        <f ca="1">IF(ISERROR(HLOOKUP(D51,'Raw data'!$F$3:$BH$104,D$2,FALSE)),"",HLOOKUP(D51,'Raw data'!$F$3:$BH$104,D$2,FALSE))</f>
        <v>18</v>
      </c>
      <c r="F51" s="12">
        <f t="shared" ca="1" si="1"/>
        <v>2</v>
      </c>
      <c r="G51" s="12">
        <f t="shared" ca="1" si="2"/>
        <v>60</v>
      </c>
      <c r="H51" s="12">
        <f t="shared" ca="1" si="3"/>
        <v>45.3</v>
      </c>
      <c r="I51" s="12"/>
      <c r="J51" s="102" t="s">
        <v>243</v>
      </c>
      <c r="K51" s="45">
        <f>AVERAGE(K50,K48,K54,K40)</f>
        <v>53.670824942500005</v>
      </c>
      <c r="L51" s="12">
        <f t="shared" si="4"/>
        <v>14.670824942500005</v>
      </c>
      <c r="M51" s="12">
        <f t="shared" si="5"/>
        <v>24.377191018041202</v>
      </c>
      <c r="N51" s="12">
        <f t="shared" si="6"/>
        <v>18.404779218621108</v>
      </c>
      <c r="O51" s="12"/>
      <c r="P51" s="102" t="s">
        <v>243</v>
      </c>
      <c r="Q51" s="28">
        <f>IF(ISERROR(HLOOKUP(P51,'Raw data'!$F$3:$BH$104,P$2,FALSE)),"",HLOOKUP(P51,'Raw data'!$F$3:$BH$104,P$2,FALSE))</f>
        <v>70</v>
      </c>
      <c r="R51" s="12">
        <f t="shared" si="20"/>
        <v>58</v>
      </c>
      <c r="S51" s="12">
        <f t="shared" si="21"/>
        <v>54.6875</v>
      </c>
      <c r="T51" s="12">
        <f t="shared" si="22"/>
        <v>41.2890625</v>
      </c>
      <c r="U51" s="12"/>
      <c r="V51" s="102" t="s">
        <v>243</v>
      </c>
      <c r="W51" s="28">
        <f>IF(ISERROR(HLOOKUP(V51,'Raw data'!$F$3:$BH$104,V$2,FALSE)),"",HLOOKUP(V51,'Raw data'!$F$3:$BH$104,V$2,FALSE))</f>
        <v>0</v>
      </c>
      <c r="X51" s="12">
        <f t="shared" si="10"/>
        <v>1200</v>
      </c>
      <c r="Y51" s="12">
        <f t="shared" si="11"/>
        <v>0</v>
      </c>
      <c r="Z51" s="12">
        <f t="shared" si="12"/>
        <v>0</v>
      </c>
      <c r="AA51" s="12"/>
      <c r="AB51" s="102" t="s">
        <v>243</v>
      </c>
      <c r="AC51" s="28">
        <f>IF(ISERROR(HLOOKUP(AB51,'Raw data'!$F$3:$BH$104,AB$2,FALSE)),"",HLOOKUP(AB51,'Raw data'!$F$3:$BH$104,AB$2,FALSE))</f>
        <v>0</v>
      </c>
      <c r="AD51" s="12">
        <f t="shared" si="13"/>
        <v>200</v>
      </c>
      <c r="AE51" s="12">
        <f t="shared" si="14"/>
        <v>0</v>
      </c>
      <c r="AF51" s="12">
        <f t="shared" si="15"/>
        <v>0</v>
      </c>
    </row>
    <row r="52" spans="1:32" ht="15.75" customHeight="1" x14ac:dyDescent="0.2">
      <c r="A52" s="73" t="s">
        <v>188</v>
      </c>
      <c r="B52" s="59">
        <f t="shared" ca="1" si="0"/>
        <v>22.370280283505156</v>
      </c>
      <c r="C52" s="12"/>
      <c r="D52" s="65" t="s">
        <v>188</v>
      </c>
      <c r="E52" s="28">
        <f ca="1">IF(ISERROR(HLOOKUP(D52,'Raw data'!$F$3:$BH$104,D$2,FALSE)),"",HLOOKUP(D52,'Raw data'!$F$3:$BH$104,D$2,FALSE))</f>
        <v>16</v>
      </c>
      <c r="F52" s="12">
        <f t="shared" ca="1" si="1"/>
        <v>0</v>
      </c>
      <c r="G52" s="12">
        <f t="shared" ca="1" si="2"/>
        <v>100</v>
      </c>
      <c r="H52" s="12">
        <f t="shared" ca="1" si="3"/>
        <v>75.5</v>
      </c>
      <c r="I52" s="12"/>
      <c r="J52" s="65" t="s">
        <v>188</v>
      </c>
      <c r="K52" s="28">
        <f>IF(ISERROR(HLOOKUP(J52,'Raw data'!$F$3:$BH$104,J$2,FALSE)),"",HLOOKUP(J52,'Raw data'!$F$3:$BH$104,J$2,FALSE))</f>
        <v>53</v>
      </c>
      <c r="L52" s="12">
        <f t="shared" si="4"/>
        <v>14</v>
      </c>
      <c r="M52" s="12">
        <f t="shared" si="5"/>
        <v>27.835051546391753</v>
      </c>
      <c r="N52" s="12">
        <f t="shared" si="6"/>
        <v>21.015463917525775</v>
      </c>
      <c r="O52" s="12"/>
      <c r="P52" s="65" t="s">
        <v>188</v>
      </c>
      <c r="Q52" s="28">
        <f>IF(ISERROR(HLOOKUP(P52,'Raw data'!$F$3:$BH$104,P$2,FALSE)),"",HLOOKUP(P52,'Raw data'!$F$3:$BH$104,P$2,FALSE))</f>
        <v>26</v>
      </c>
      <c r="R52" s="12">
        <f t="shared" si="20"/>
        <v>102</v>
      </c>
      <c r="S52" s="12">
        <f t="shared" si="21"/>
        <v>20.3125</v>
      </c>
      <c r="T52" s="12">
        <f t="shared" si="22"/>
        <v>15.3359375</v>
      </c>
      <c r="U52" s="12"/>
      <c r="V52" s="65" t="s">
        <v>188</v>
      </c>
      <c r="W52" s="28">
        <f>IF(ISERROR(HLOOKUP(V52,'Raw data'!$F$3:$BH$104,V$2,FALSE)),"",HLOOKUP(V52,'Raw data'!$F$3:$BH$104,V$2,FALSE))</f>
        <v>0</v>
      </c>
      <c r="X52" s="12">
        <f t="shared" si="10"/>
        <v>1200</v>
      </c>
      <c r="Y52" s="12">
        <f t="shared" si="11"/>
        <v>0</v>
      </c>
      <c r="Z52" s="12">
        <f t="shared" si="12"/>
        <v>0</v>
      </c>
      <c r="AA52" s="12"/>
      <c r="AB52" s="65" t="s">
        <v>188</v>
      </c>
      <c r="AC52" s="28">
        <f>IF(ISERROR(HLOOKUP(AB52,'Raw data'!$F$3:$BH$104,AB$2,FALSE)),"",HLOOKUP(AB52,'Raw data'!$F$3:$BH$104,AB$2,FALSE))</f>
        <v>0</v>
      </c>
      <c r="AD52" s="12">
        <f t="shared" si="13"/>
        <v>200</v>
      </c>
      <c r="AE52" s="12">
        <f t="shared" si="14"/>
        <v>0</v>
      </c>
      <c r="AF52" s="12">
        <f t="shared" si="15"/>
        <v>0</v>
      </c>
    </row>
    <row r="53" spans="1:32" ht="15.75" customHeight="1" x14ac:dyDescent="0.2">
      <c r="A53" s="73" t="s">
        <v>189</v>
      </c>
      <c r="B53" s="59">
        <f t="shared" ca="1" si="0"/>
        <v>30.870354381443303</v>
      </c>
      <c r="C53" s="12"/>
      <c r="D53" s="65" t="s">
        <v>189</v>
      </c>
      <c r="E53" s="28">
        <f ca="1">IF(ISERROR(HLOOKUP(D53,'Raw data'!$F$3:$BH$104,D$2,FALSE)),"",HLOOKUP(D53,'Raw data'!$F$3:$BH$104,D$2,FALSE))</f>
        <v>17</v>
      </c>
      <c r="F53" s="12">
        <f t="shared" ca="1" si="1"/>
        <v>1</v>
      </c>
      <c r="G53" s="12">
        <f t="shared" ca="1" si="2"/>
        <v>80</v>
      </c>
      <c r="H53" s="12">
        <f t="shared" ca="1" si="3"/>
        <v>60.4</v>
      </c>
      <c r="I53" s="12"/>
      <c r="J53" s="65" t="s">
        <v>189</v>
      </c>
      <c r="K53" s="28">
        <f>IF(ISERROR(HLOOKUP(J53,'Raw data'!$F$3:$BH$104,J$2,FALSE)),"",HLOOKUP(J53,'Raw data'!$F$3:$BH$104,J$2,FALSE))</f>
        <v>49.9</v>
      </c>
      <c r="L53" s="12">
        <f t="shared" si="4"/>
        <v>10.899999999999999</v>
      </c>
      <c r="M53" s="12">
        <f t="shared" si="5"/>
        <v>43.814432989690722</v>
      </c>
      <c r="N53" s="12">
        <f t="shared" si="6"/>
        <v>33.079896907216494</v>
      </c>
      <c r="O53" s="12"/>
      <c r="P53" s="65" t="s">
        <v>189</v>
      </c>
      <c r="Q53" s="28">
        <f>IF(ISERROR(HLOOKUP(P53,'Raw data'!$F$3:$BH$104,P$2,FALSE)),"",HLOOKUP(P53,'Raw data'!$F$3:$BH$104,P$2,FALSE))</f>
        <v>60</v>
      </c>
      <c r="R53" s="12">
        <f t="shared" si="20"/>
        <v>68</v>
      </c>
      <c r="S53" s="12">
        <f t="shared" si="21"/>
        <v>46.875</v>
      </c>
      <c r="T53" s="12">
        <f t="shared" si="22"/>
        <v>35.390625</v>
      </c>
      <c r="U53" s="12"/>
      <c r="V53" s="65" t="s">
        <v>189</v>
      </c>
      <c r="W53" s="28">
        <f>IF(ISERROR(HLOOKUP(V53,'Raw data'!$F$3:$BH$104,V$2,FALSE)),"",HLOOKUP(V53,'Raw data'!$F$3:$BH$104,V$2,FALSE))</f>
        <v>45</v>
      </c>
      <c r="X53" s="12">
        <f t="shared" si="10"/>
        <v>1155</v>
      </c>
      <c r="Y53" s="12">
        <f t="shared" si="11"/>
        <v>3.75</v>
      </c>
      <c r="Z53" s="12">
        <f t="shared" si="12"/>
        <v>2.8312499999999998</v>
      </c>
      <c r="AA53" s="12"/>
      <c r="AB53" s="65" t="s">
        <v>189</v>
      </c>
      <c r="AC53" s="28">
        <f>IF(ISERROR(HLOOKUP(AB53,'Raw data'!$F$3:$BH$104,AB$2,FALSE)),"",HLOOKUP(AB53,'Raw data'!$F$3:$BH$104,AB$2,FALSE))</f>
        <v>60</v>
      </c>
      <c r="AD53" s="12">
        <f t="shared" si="13"/>
        <v>140</v>
      </c>
      <c r="AE53" s="12">
        <f t="shared" si="14"/>
        <v>30</v>
      </c>
      <c r="AF53" s="12">
        <f t="shared" si="15"/>
        <v>22.65</v>
      </c>
    </row>
    <row r="54" spans="1:32" ht="15.75" customHeight="1" x14ac:dyDescent="0.2">
      <c r="A54" s="71" t="s">
        <v>190</v>
      </c>
      <c r="B54" s="59">
        <f t="shared" ca="1" si="0"/>
        <v>8.6330575018041262</v>
      </c>
      <c r="C54" s="12"/>
      <c r="D54" s="64" t="s">
        <v>190</v>
      </c>
      <c r="E54" s="28">
        <f ca="1">IF(ISERROR(HLOOKUP(D54,'Raw data'!$F$3:$BH$104,D$2,FALSE)),"",HLOOKUP(D54,'Raw data'!$F$3:$BH$104,D$2,FALSE))</f>
        <v>20</v>
      </c>
      <c r="F54" s="12">
        <f t="shared" ca="1" si="1"/>
        <v>4</v>
      </c>
      <c r="G54" s="12">
        <f t="shared" ca="1" si="2"/>
        <v>20</v>
      </c>
      <c r="H54" s="12">
        <f t="shared" ca="1" si="3"/>
        <v>15.1</v>
      </c>
      <c r="I54" s="12"/>
      <c r="J54" s="64" t="s">
        <v>190</v>
      </c>
      <c r="K54" s="28">
        <f>IF(ISERROR(HLOOKUP(J54,'Raw data'!$F$3:$BH$104,J$2,FALSE)),"",HLOOKUP(J54,'Raw data'!$F$3:$BH$104,J$2,FALSE))</f>
        <v>54.322834649999997</v>
      </c>
      <c r="L54" s="12">
        <f t="shared" si="4"/>
        <v>15.322834649999997</v>
      </c>
      <c r="M54" s="12">
        <f t="shared" si="5"/>
        <v>21.016316237113415</v>
      </c>
      <c r="N54" s="12">
        <f t="shared" si="6"/>
        <v>15.867318759020629</v>
      </c>
      <c r="O54" s="12"/>
      <c r="P54" s="64" t="s">
        <v>190</v>
      </c>
      <c r="Q54" s="28">
        <f>IF(ISERROR(HLOOKUP(P54,'Raw data'!$F$3:$BH$104,P$2,FALSE)),"",HLOOKUP(P54,'Raw data'!$F$3:$BH$104,P$2,FALSE))</f>
        <v>13</v>
      </c>
      <c r="R54" s="12">
        <f t="shared" si="20"/>
        <v>115</v>
      </c>
      <c r="S54" s="12">
        <f t="shared" si="21"/>
        <v>10.15625</v>
      </c>
      <c r="T54" s="12">
        <f t="shared" si="22"/>
        <v>7.66796875</v>
      </c>
      <c r="U54" s="12"/>
      <c r="V54" s="64" t="s">
        <v>190</v>
      </c>
      <c r="W54" s="28">
        <f>IF(ISERROR(HLOOKUP(V54,'Raw data'!$F$3:$BH$104,V$2,FALSE)),"",HLOOKUP(V54,'Raw data'!$F$3:$BH$104,V$2,FALSE))</f>
        <v>0</v>
      </c>
      <c r="X54" s="12">
        <f t="shared" si="10"/>
        <v>1200</v>
      </c>
      <c r="Y54" s="12">
        <f t="shared" si="11"/>
        <v>0</v>
      </c>
      <c r="Z54" s="12">
        <f t="shared" si="12"/>
        <v>0</v>
      </c>
      <c r="AA54" s="12"/>
      <c r="AB54" s="64" t="s">
        <v>190</v>
      </c>
      <c r="AC54" s="28">
        <f>IF(ISERROR(HLOOKUP(AB54,'Raw data'!$F$3:$BH$104,AB$2,FALSE)),"",HLOOKUP(AB54,'Raw data'!$F$3:$BH$104,AB$2,FALSE))</f>
        <v>12</v>
      </c>
      <c r="AD54" s="12">
        <f t="shared" si="13"/>
        <v>188</v>
      </c>
      <c r="AE54" s="12">
        <f t="shared" si="14"/>
        <v>6</v>
      </c>
      <c r="AF54" s="12">
        <f t="shared" si="15"/>
        <v>4.53</v>
      </c>
    </row>
    <row r="55" spans="1:32" ht="15.75" customHeight="1" x14ac:dyDescent="0.2">
      <c r="A55" s="81" t="s">
        <v>191</v>
      </c>
      <c r="B55" s="59">
        <f t="shared" ca="1" si="0"/>
        <v>15.40383236683849</v>
      </c>
      <c r="C55" s="12"/>
      <c r="D55" s="84" t="s">
        <v>191</v>
      </c>
      <c r="E55" s="28">
        <f ca="1">IF(ISERROR(HLOOKUP(D55,'Raw data'!$F$3:$BH$104,D$2,FALSE)),"",HLOOKUP(D55,'Raw data'!$F$3:$BH$104,D$2,FALSE))</f>
        <v>18</v>
      </c>
      <c r="F55" s="12">
        <f t="shared" ca="1" si="1"/>
        <v>2</v>
      </c>
      <c r="G55" s="12">
        <f t="shared" ca="1" si="2"/>
        <v>60</v>
      </c>
      <c r="H55" s="12">
        <f t="shared" ca="1" si="3"/>
        <v>45.3</v>
      </c>
      <c r="I55" s="12"/>
      <c r="J55" s="84" t="s">
        <v>191</v>
      </c>
      <c r="K55" s="28">
        <f>IF(ISERROR(HLOOKUP(J55,'Raw data'!$F$3:$BH$104,J$2,FALSE)),"",HLOOKUP(J55,'Raw data'!$F$3:$BH$104,J$2,FALSE))</f>
        <v>53</v>
      </c>
      <c r="L55" s="12">
        <f t="shared" si="4"/>
        <v>14</v>
      </c>
      <c r="M55" s="12">
        <f t="shared" si="5"/>
        <v>27.835051546391753</v>
      </c>
      <c r="N55" s="12">
        <f t="shared" si="6"/>
        <v>21.015463917525775</v>
      </c>
      <c r="O55" s="12"/>
      <c r="P55" s="84" t="s">
        <v>191</v>
      </c>
      <c r="Q55" s="28">
        <f>IF(ISERROR(HLOOKUP(P55,'Raw data'!$F$3:$BH$104,P$2,FALSE)),"",HLOOKUP(P55,'Raw data'!$F$3:$BH$104,P$2,FALSE))</f>
        <v>11</v>
      </c>
      <c r="R55" s="12">
        <f t="shared" si="20"/>
        <v>117</v>
      </c>
      <c r="S55" s="12">
        <f t="shared" si="21"/>
        <v>8.59375</v>
      </c>
      <c r="T55" s="12">
        <f t="shared" si="22"/>
        <v>6.48828125</v>
      </c>
      <c r="U55" s="12"/>
      <c r="V55" s="84" t="s">
        <v>191</v>
      </c>
      <c r="W55" s="28">
        <f>IF(ISERROR(HLOOKUP(V55,'Raw data'!$F$3:$BH$104,V$2,FALSE)),"",HLOOKUP(V55,'Raw data'!$F$3:$BH$104,V$2,FALSE))</f>
        <v>37</v>
      </c>
      <c r="X55" s="12">
        <f t="shared" si="10"/>
        <v>1163</v>
      </c>
      <c r="Y55" s="12">
        <f t="shared" si="11"/>
        <v>3.0833333333333428</v>
      </c>
      <c r="Z55" s="12">
        <f t="shared" si="12"/>
        <v>2.327916666666674</v>
      </c>
      <c r="AA55" s="12"/>
      <c r="AB55" s="84" t="s">
        <v>191</v>
      </c>
      <c r="AC55" s="28">
        <f>IF(ISERROR(HLOOKUP(AB55,'Raw data'!$F$3:$BH$104,AB$2,FALSE)),"",HLOOKUP(AB55,'Raw data'!$F$3:$BH$104,AB$2,FALSE))</f>
        <v>5</v>
      </c>
      <c r="AD55" s="12">
        <f t="shared" si="13"/>
        <v>195</v>
      </c>
      <c r="AE55" s="12">
        <f t="shared" si="14"/>
        <v>2.5</v>
      </c>
      <c r="AF55" s="12">
        <f t="shared" si="15"/>
        <v>1.8875</v>
      </c>
    </row>
    <row r="56" spans="1:32" ht="15.75" customHeight="1" x14ac:dyDescent="0.2">
      <c r="A56" s="81" t="s">
        <v>193</v>
      </c>
      <c r="B56" s="59">
        <f t="shared" ca="1" si="0"/>
        <v>15.673887564432992</v>
      </c>
      <c r="C56" s="12"/>
      <c r="D56" s="84" t="s">
        <v>193</v>
      </c>
      <c r="E56" s="28">
        <f ca="1">IF(ISERROR(HLOOKUP(D56,'Raw data'!$F$3:$BH$104,D$2,FALSE)),"",HLOOKUP(D56,'Raw data'!$F$3:$BH$104,D$2,FALSE))</f>
        <v>18</v>
      </c>
      <c r="F56" s="12">
        <f t="shared" ca="1" si="1"/>
        <v>2</v>
      </c>
      <c r="G56" s="12">
        <f t="shared" ca="1" si="2"/>
        <v>60</v>
      </c>
      <c r="H56" s="12">
        <f t="shared" ca="1" si="3"/>
        <v>45.3</v>
      </c>
      <c r="I56" s="12"/>
      <c r="J56" s="84" t="s">
        <v>193</v>
      </c>
      <c r="K56" s="28">
        <f>IF(ISERROR(HLOOKUP(J56,'Raw data'!$F$3:$BH$104,J$2,FALSE)),"",HLOOKUP(J56,'Raw data'!$F$3:$BH$104,J$2,FALSE))</f>
        <v>51</v>
      </c>
      <c r="L56" s="12">
        <f t="shared" si="4"/>
        <v>12</v>
      </c>
      <c r="M56" s="12">
        <f t="shared" si="5"/>
        <v>38.144329896907209</v>
      </c>
      <c r="N56" s="12">
        <f t="shared" si="6"/>
        <v>28.798969072164944</v>
      </c>
      <c r="O56" s="12"/>
      <c r="P56" s="84" t="s">
        <v>193</v>
      </c>
      <c r="Q56" s="28">
        <f>IF(ISERROR(HLOOKUP(P56,'Raw data'!$F$3:$BH$104,P$2,FALSE)),"",HLOOKUP(P56,'Raw data'!$F$3:$BH$104,P$2,FALSE))</f>
        <v>5</v>
      </c>
      <c r="R56" s="12">
        <f t="shared" si="20"/>
        <v>123</v>
      </c>
      <c r="S56" s="12">
        <f t="shared" si="21"/>
        <v>3.90625</v>
      </c>
      <c r="T56" s="12">
        <f t="shared" si="22"/>
        <v>2.94921875</v>
      </c>
      <c r="U56" s="12"/>
      <c r="V56" s="84" t="s">
        <v>193</v>
      </c>
      <c r="W56" s="28">
        <f>IF(ISERROR(HLOOKUP(V56,'Raw data'!$F$3:$BH$104,V$2,FALSE)),"",HLOOKUP(V56,'Raw data'!$F$3:$BH$104,V$2,FALSE))</f>
        <v>21</v>
      </c>
      <c r="X56" s="12">
        <f t="shared" si="10"/>
        <v>1179</v>
      </c>
      <c r="Y56" s="12">
        <f t="shared" si="11"/>
        <v>1.75</v>
      </c>
      <c r="Z56" s="12">
        <f t="shared" si="12"/>
        <v>1.32125</v>
      </c>
      <c r="AA56" s="12"/>
      <c r="AB56" s="84" t="s">
        <v>193</v>
      </c>
      <c r="AC56" s="28">
        <f>IF(ISERROR(HLOOKUP(AB56,'Raw data'!$F$3:$BH$104,AB$2,FALSE)),"",HLOOKUP(AB56,'Raw data'!$F$3:$BH$104,AB$2,FALSE))</f>
        <v>0</v>
      </c>
      <c r="AD56" s="12">
        <f t="shared" si="13"/>
        <v>200</v>
      </c>
      <c r="AE56" s="12">
        <f t="shared" si="14"/>
        <v>0</v>
      </c>
      <c r="AF56" s="12">
        <f t="shared" si="15"/>
        <v>0</v>
      </c>
    </row>
    <row r="57" spans="1:32" ht="15.75" customHeight="1" x14ac:dyDescent="0.2">
      <c r="A57" s="69" t="s">
        <v>194</v>
      </c>
      <c r="B57" s="59">
        <f t="shared" ca="1" si="0"/>
        <v>21.315323453608251</v>
      </c>
      <c r="C57" s="12"/>
      <c r="D57" s="62" t="s">
        <v>194</v>
      </c>
      <c r="E57" s="28">
        <f ca="1">IF(ISERROR(HLOOKUP(D57,'Raw data'!$F$3:$BH$104,D$2,FALSE)),"",HLOOKUP(D57,'Raw data'!$F$3:$BH$104,D$2,FALSE))</f>
        <v>18</v>
      </c>
      <c r="F57" s="12">
        <f t="shared" ca="1" si="1"/>
        <v>2</v>
      </c>
      <c r="G57" s="12">
        <f t="shared" ca="1" si="2"/>
        <v>60</v>
      </c>
      <c r="H57" s="12">
        <f t="shared" ca="1" si="3"/>
        <v>45.3</v>
      </c>
      <c r="I57" s="12"/>
      <c r="J57" s="62" t="s">
        <v>194</v>
      </c>
      <c r="K57" s="28">
        <f>IF(ISERROR(HLOOKUP(J57,'Raw data'!$F$3:$BH$104,J$2,FALSE)),"",HLOOKUP(J57,'Raw data'!$F$3:$BH$104,J$2,FALSE))</f>
        <v>47.82</v>
      </c>
      <c r="L57" s="12">
        <f t="shared" si="4"/>
        <v>8.82</v>
      </c>
      <c r="M57" s="12">
        <f t="shared" si="5"/>
        <v>54.536082474226802</v>
      </c>
      <c r="N57" s="12">
        <f t="shared" si="6"/>
        <v>41.174742268041236</v>
      </c>
      <c r="O57" s="12"/>
      <c r="P57" s="62" t="s">
        <v>194</v>
      </c>
      <c r="Q57" s="28">
        <f>IF(ISERROR(HLOOKUP(P57,'Raw data'!$F$3:$BH$104,P$2,FALSE)),"",HLOOKUP(P57,'Raw data'!$F$3:$BH$104,P$2,FALSE))</f>
        <v>12</v>
      </c>
      <c r="R57" s="12">
        <f t="shared" si="20"/>
        <v>116</v>
      </c>
      <c r="S57" s="12">
        <f t="shared" si="21"/>
        <v>9.375</v>
      </c>
      <c r="T57" s="12">
        <f t="shared" si="22"/>
        <v>7.078125</v>
      </c>
      <c r="U57" s="12"/>
      <c r="V57" s="62" t="s">
        <v>194</v>
      </c>
      <c r="W57" s="28">
        <f>IF(ISERROR(HLOOKUP(V57,'Raw data'!$F$3:$BH$104,V$2,FALSE)),"",HLOOKUP(V57,'Raw data'!$F$3:$BH$104,V$2,FALSE))</f>
        <v>207</v>
      </c>
      <c r="X57" s="12">
        <f t="shared" si="10"/>
        <v>993</v>
      </c>
      <c r="Y57" s="12">
        <f t="shared" si="11"/>
        <v>17.25</v>
      </c>
      <c r="Z57" s="12">
        <f t="shared" si="12"/>
        <v>13.02375</v>
      </c>
      <c r="AA57" s="12"/>
      <c r="AB57" s="62" t="s">
        <v>194</v>
      </c>
      <c r="AC57" s="28">
        <f>IF(ISERROR(HLOOKUP(AB57,'Raw data'!$F$3:$BH$104,AB$2,FALSE)),"",HLOOKUP(AB57,'Raw data'!$F$3:$BH$104,AB$2,FALSE))</f>
        <v>0</v>
      </c>
      <c r="AD57" s="12">
        <f t="shared" si="13"/>
        <v>200</v>
      </c>
      <c r="AE57" s="12">
        <f t="shared" si="14"/>
        <v>0</v>
      </c>
      <c r="AF57" s="12">
        <f t="shared" si="15"/>
        <v>0</v>
      </c>
    </row>
    <row r="58" spans="1:32" ht="15.75" customHeight="1" x14ac:dyDescent="0.2">
      <c r="A58" s="81" t="s">
        <v>195</v>
      </c>
      <c r="B58" s="59">
        <f t="shared" ca="1" si="0"/>
        <v>22.46532159871915</v>
      </c>
      <c r="C58" s="12"/>
      <c r="D58" s="84" t="s">
        <v>195</v>
      </c>
      <c r="E58" s="28">
        <f ca="1">IF(ISERROR(HLOOKUP(D58,'Raw data'!$F$3:$BH$104,D$2,FALSE)),"",HLOOKUP(D58,'Raw data'!$F$3:$BH$104,D$2,FALSE))</f>
        <v>18</v>
      </c>
      <c r="F58" s="12">
        <f t="shared" ca="1" si="1"/>
        <v>2</v>
      </c>
      <c r="G58" s="12">
        <f t="shared" ca="1" si="2"/>
        <v>60</v>
      </c>
      <c r="H58" s="12">
        <f t="shared" ca="1" si="3"/>
        <v>45.3</v>
      </c>
      <c r="I58" s="12"/>
      <c r="J58" s="84" t="s">
        <v>195</v>
      </c>
      <c r="K58" s="28">
        <f>IF(ISERROR(HLOOKUP(J58,'Raw data'!$F$3:$BH$104,J$2,FALSE)),"",HLOOKUP(J58,'Raw data'!$F$3:$BH$104,J$2,FALSE))</f>
        <v>52.8</v>
      </c>
      <c r="L58" s="12">
        <f t="shared" si="4"/>
        <v>13.799999999999997</v>
      </c>
      <c r="M58" s="12">
        <f t="shared" si="5"/>
        <v>28.86597938144331</v>
      </c>
      <c r="N58" s="12">
        <f t="shared" si="6"/>
        <v>21.793814432989699</v>
      </c>
      <c r="O58" s="12"/>
      <c r="P58" s="84" t="s">
        <v>195</v>
      </c>
      <c r="Q58" s="28" t="s">
        <v>235</v>
      </c>
      <c r="R58" s="12" t="str">
        <f>IF(ISERROR(Q$60-Q58),"na",Q$60-Q58)</f>
        <v>na</v>
      </c>
      <c r="S58" s="12" t="str">
        <f>IF(ISERROR(100-(R58*Q$64)),"na",100-(R58*Q$64))</f>
        <v>na</v>
      </c>
      <c r="T58" s="74">
        <f>AVERAGE(T56,T55,T45,T39,T34,T33,T29,T18,T16,T15,T10)</f>
        <v>5.4694602272727275</v>
      </c>
      <c r="U58" s="12"/>
      <c r="V58" s="84" t="s">
        <v>195</v>
      </c>
      <c r="W58" s="28">
        <f>IF(ISERROR(HLOOKUP(V58,'Raw data'!$F$3:$BH$104,V$2,FALSE)),"",HLOOKUP(V58,'Raw data'!$F$3:$BH$104,V$2,FALSE))</f>
        <v>32</v>
      </c>
      <c r="X58" s="12">
        <f t="shared" si="10"/>
        <v>1168</v>
      </c>
      <c r="Y58" s="12">
        <f t="shared" si="11"/>
        <v>2.6666666666666714</v>
      </c>
      <c r="Z58" s="12">
        <f t="shared" si="12"/>
        <v>2.0133333333333367</v>
      </c>
      <c r="AA58" s="12"/>
      <c r="AB58" s="84" t="s">
        <v>195</v>
      </c>
      <c r="AC58" s="28">
        <f>IF(ISERROR(HLOOKUP(AB58,'Raw data'!$F$3:$BH$104,AB$2,FALSE)),"",HLOOKUP(AB58,'Raw data'!$F$3:$BH$104,AB$2,FALSE))</f>
        <v>100</v>
      </c>
      <c r="AD58" s="12">
        <f t="shared" si="13"/>
        <v>100</v>
      </c>
      <c r="AE58" s="12">
        <f t="shared" si="14"/>
        <v>50</v>
      </c>
      <c r="AF58" s="12">
        <f t="shared" si="15"/>
        <v>37.75</v>
      </c>
    </row>
    <row r="59" spans="1:32" ht="15.75" customHeight="1" x14ac:dyDescent="0.2">
      <c r="A59" s="103"/>
      <c r="B59" s="104"/>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row>
    <row r="60" spans="1:32" ht="15.75" customHeight="1" x14ac:dyDescent="0.2">
      <c r="A60" s="103"/>
      <c r="B60" s="104"/>
      <c r="C60" s="12"/>
      <c r="D60" s="28" t="s">
        <v>249</v>
      </c>
      <c r="E60" s="12">
        <f ca="1">MAX(E4:E58)</f>
        <v>21</v>
      </c>
      <c r="F60" s="12"/>
      <c r="G60" s="12"/>
      <c r="H60" s="12"/>
      <c r="I60" s="12"/>
      <c r="J60" s="28" t="s">
        <v>249</v>
      </c>
      <c r="K60" s="12">
        <f>MAX(K4:K58)</f>
        <v>58.4</v>
      </c>
      <c r="L60" s="12"/>
      <c r="M60" s="12"/>
      <c r="N60" s="12"/>
      <c r="O60" s="12"/>
      <c r="P60" s="28" t="s">
        <v>249</v>
      </c>
      <c r="Q60" s="12">
        <f>MAX(Q4:Q58)</f>
        <v>128</v>
      </c>
      <c r="R60" s="12"/>
      <c r="S60" s="12"/>
      <c r="T60" s="12"/>
      <c r="U60" s="12"/>
      <c r="V60" s="28" t="s">
        <v>249</v>
      </c>
      <c r="W60" s="12">
        <f>MAX(W4:W58)</f>
        <v>1200</v>
      </c>
      <c r="X60" s="12"/>
      <c r="Y60" s="12"/>
      <c r="Z60" s="12"/>
      <c r="AA60" s="12"/>
      <c r="AB60" s="28" t="s">
        <v>249</v>
      </c>
      <c r="AC60" s="12">
        <f>MAX(AC4:AC58)</f>
        <v>200</v>
      </c>
      <c r="AD60" s="12"/>
      <c r="AE60" s="12"/>
      <c r="AF60" s="12"/>
    </row>
    <row r="61" spans="1:32" ht="15.75" customHeight="1" x14ac:dyDescent="0.2">
      <c r="A61" s="105"/>
      <c r="B61" s="87" t="s">
        <v>69</v>
      </c>
      <c r="C61" s="12"/>
      <c r="D61" s="28" t="s">
        <v>250</v>
      </c>
      <c r="E61" s="12">
        <f ca="1">MIN(E4:E58)</f>
        <v>16</v>
      </c>
      <c r="F61" s="12"/>
      <c r="G61" s="12"/>
      <c r="H61" s="12"/>
      <c r="I61" s="12"/>
      <c r="J61" s="28" t="s">
        <v>250</v>
      </c>
      <c r="K61" s="12">
        <f>MIN(K4:K58)</f>
        <v>39</v>
      </c>
      <c r="L61" s="12"/>
      <c r="M61" s="12"/>
      <c r="N61" s="12"/>
      <c r="O61" s="12"/>
      <c r="P61" s="28" t="s">
        <v>250</v>
      </c>
      <c r="Q61" s="12">
        <f>MIN(Q4:Q58)</f>
        <v>0</v>
      </c>
      <c r="R61" s="12"/>
      <c r="S61" s="12"/>
      <c r="T61" s="12"/>
      <c r="U61" s="12"/>
      <c r="V61" s="28" t="s">
        <v>250</v>
      </c>
      <c r="W61" s="12">
        <f>MIN(W4:W58)</f>
        <v>0</v>
      </c>
      <c r="X61" s="12"/>
      <c r="Y61" s="12"/>
      <c r="Z61" s="12"/>
      <c r="AA61" s="12"/>
      <c r="AB61" s="28" t="s">
        <v>250</v>
      </c>
      <c r="AC61" s="12">
        <f>MIN(AC4:AC58)</f>
        <v>0</v>
      </c>
      <c r="AD61" s="12"/>
      <c r="AE61" s="12"/>
      <c r="AF61" s="12"/>
    </row>
    <row r="62" spans="1:32" ht="15.75" customHeight="1" x14ac:dyDescent="0.2">
      <c r="A62" s="106"/>
      <c r="B62" s="87" t="s">
        <v>234</v>
      </c>
      <c r="C62" s="12"/>
      <c r="D62" s="28" t="s">
        <v>55</v>
      </c>
      <c r="E62" s="12">
        <f ca="1">E60-E61</f>
        <v>5</v>
      </c>
      <c r="F62" s="12"/>
      <c r="G62" s="12"/>
      <c r="H62" s="12"/>
      <c r="I62" s="12"/>
      <c r="J62" s="28" t="s">
        <v>55</v>
      </c>
      <c r="K62" s="12">
        <f>K60-K61</f>
        <v>19.399999999999999</v>
      </c>
      <c r="L62" s="12"/>
      <c r="M62" s="12"/>
      <c r="N62" s="12"/>
      <c r="O62" s="12"/>
      <c r="P62" s="28" t="s">
        <v>55</v>
      </c>
      <c r="Q62" s="12">
        <f>Q60-Q61</f>
        <v>128</v>
      </c>
      <c r="R62" s="12"/>
      <c r="S62" s="12"/>
      <c r="T62" s="12"/>
      <c r="U62" s="12"/>
      <c r="V62" s="28" t="s">
        <v>55</v>
      </c>
      <c r="W62" s="12">
        <f>W60-W61</f>
        <v>1200</v>
      </c>
      <c r="X62" s="12"/>
      <c r="Y62" s="12"/>
      <c r="Z62" s="12"/>
      <c r="AA62" s="12"/>
      <c r="AB62" s="28" t="s">
        <v>55</v>
      </c>
      <c r="AC62" s="12">
        <f>AC60-AC61</f>
        <v>200</v>
      </c>
      <c r="AD62" s="12"/>
      <c r="AE62" s="12"/>
      <c r="AF62" s="12"/>
    </row>
    <row r="63" spans="1:32" ht="15.75" customHeight="1" x14ac:dyDescent="0.2">
      <c r="A63" s="107"/>
      <c r="B63" s="87" t="s">
        <v>75</v>
      </c>
      <c r="C63" s="12"/>
      <c r="D63" s="28" t="s">
        <v>251</v>
      </c>
      <c r="E63" s="12">
        <f>COUNTA(D4:D58)</f>
        <v>55</v>
      </c>
      <c r="F63" s="12"/>
      <c r="G63" s="12"/>
      <c r="H63" s="12"/>
      <c r="I63" s="12"/>
      <c r="J63" s="28" t="s">
        <v>251</v>
      </c>
      <c r="K63" s="12">
        <f>COUNTA(J4:J58)</f>
        <v>55</v>
      </c>
      <c r="L63" s="12"/>
      <c r="M63" s="12"/>
      <c r="N63" s="12"/>
      <c r="O63" s="12"/>
      <c r="P63" s="28" t="s">
        <v>251</v>
      </c>
      <c r="Q63" s="12">
        <f>COUNTA(P4:P58)</f>
        <v>55</v>
      </c>
      <c r="R63" s="12"/>
      <c r="S63" s="12"/>
      <c r="T63" s="12"/>
      <c r="U63" s="12"/>
      <c r="V63" s="28" t="s">
        <v>251</v>
      </c>
      <c r="W63" s="12">
        <f>COUNTA(V4:V58)</f>
        <v>55</v>
      </c>
      <c r="X63" s="12"/>
      <c r="Y63" s="12"/>
      <c r="Z63" s="12"/>
      <c r="AA63" s="12"/>
      <c r="AB63" s="28" t="s">
        <v>251</v>
      </c>
      <c r="AC63" s="12">
        <f>COUNTA(AB4:AB58)</f>
        <v>55</v>
      </c>
      <c r="AD63" s="12"/>
      <c r="AE63" s="12"/>
      <c r="AF63" s="12"/>
    </row>
    <row r="64" spans="1:32" ht="15.75" customHeight="1" x14ac:dyDescent="0.2">
      <c r="A64" s="108"/>
      <c r="B64" s="87" t="s">
        <v>67</v>
      </c>
      <c r="C64" s="12"/>
      <c r="D64" s="28" t="s">
        <v>252</v>
      </c>
      <c r="E64" s="12">
        <f ca="1">100/E62</f>
        <v>20</v>
      </c>
      <c r="F64" s="12"/>
      <c r="G64" s="12"/>
      <c r="H64" s="12"/>
      <c r="I64" s="12"/>
      <c r="J64" s="28" t="s">
        <v>252</v>
      </c>
      <c r="K64" s="12">
        <f>100/K62</f>
        <v>5.1546391752577323</v>
      </c>
      <c r="L64" s="12"/>
      <c r="M64" s="12"/>
      <c r="N64" s="12"/>
      <c r="O64" s="12"/>
      <c r="P64" s="28" t="s">
        <v>252</v>
      </c>
      <c r="Q64" s="12">
        <f>100/Q62</f>
        <v>0.78125</v>
      </c>
      <c r="R64" s="12"/>
      <c r="S64" s="12"/>
      <c r="T64" s="12"/>
      <c r="U64" s="12"/>
      <c r="V64" s="28" t="s">
        <v>252</v>
      </c>
      <c r="W64" s="12">
        <f>100/W62</f>
        <v>8.3333333333333329E-2</v>
      </c>
      <c r="X64" s="12"/>
      <c r="Y64" s="12"/>
      <c r="Z64" s="12"/>
      <c r="AA64" s="12"/>
      <c r="AB64" s="28" t="s">
        <v>252</v>
      </c>
      <c r="AC64" s="12">
        <f>100/AC62</f>
        <v>0.5</v>
      </c>
      <c r="AD64" s="12"/>
      <c r="AE64" s="12"/>
      <c r="AF64" s="12"/>
    </row>
    <row r="65" spans="1:32" ht="15.75" customHeight="1" x14ac:dyDescent="0.2">
      <c r="A65" s="109"/>
      <c r="B65" s="87" t="s">
        <v>233</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row>
    <row r="66" spans="1:32" ht="15.75" customHeight="1" x14ac:dyDescent="0.2">
      <c r="A66" s="110"/>
      <c r="B66" s="87" t="s">
        <v>248</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row>
    <row r="67" spans="1:32" ht="15.75" customHeight="1" x14ac:dyDescent="0.2">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row>
    <row r="68" spans="1:32" ht="15.75" customHeight="1" x14ac:dyDescent="0.2">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row>
    <row r="69" spans="1:32" ht="15.75" customHeight="1" x14ac:dyDescent="0.2">
      <c r="A69" s="77" t="s">
        <v>168</v>
      </c>
      <c r="B69" s="59">
        <v>43.119515382742108</v>
      </c>
      <c r="C69" s="12"/>
      <c r="D69" s="79" t="s">
        <v>179</v>
      </c>
      <c r="E69" s="28">
        <v>16</v>
      </c>
      <c r="F69" s="12">
        <v>0</v>
      </c>
      <c r="G69" s="12">
        <v>100</v>
      </c>
      <c r="H69" s="12">
        <v>75.5</v>
      </c>
      <c r="I69" s="12"/>
      <c r="J69" s="62" t="s">
        <v>118</v>
      </c>
      <c r="K69" s="28">
        <v>39</v>
      </c>
      <c r="L69" s="12">
        <v>0</v>
      </c>
      <c r="M69" s="12">
        <v>100</v>
      </c>
      <c r="N69" s="12">
        <v>75.5</v>
      </c>
      <c r="O69" s="12"/>
      <c r="P69" s="79" t="s">
        <v>163</v>
      </c>
      <c r="Q69" s="28">
        <v>128</v>
      </c>
      <c r="R69" s="12">
        <v>0</v>
      </c>
      <c r="S69" s="12">
        <v>100</v>
      </c>
      <c r="T69" s="12">
        <v>75.5</v>
      </c>
      <c r="U69" s="12"/>
      <c r="V69" s="79" t="s">
        <v>168</v>
      </c>
      <c r="W69" s="28">
        <v>1200</v>
      </c>
      <c r="X69" s="12">
        <v>0</v>
      </c>
      <c r="Y69" s="12">
        <v>100</v>
      </c>
      <c r="Z69" s="12">
        <v>75.5</v>
      </c>
      <c r="AA69" s="12"/>
      <c r="AB69" s="79" t="s">
        <v>178</v>
      </c>
      <c r="AC69" s="28">
        <v>200</v>
      </c>
      <c r="AD69" s="12">
        <v>0</v>
      </c>
      <c r="AE69" s="12">
        <v>100</v>
      </c>
      <c r="AF69" s="12">
        <v>75.5</v>
      </c>
    </row>
    <row r="70" spans="1:32" ht="15.75" customHeight="1" x14ac:dyDescent="0.2">
      <c r="A70" s="77" t="s">
        <v>178</v>
      </c>
      <c r="B70" s="59">
        <v>37.259577887815567</v>
      </c>
      <c r="C70" s="12"/>
      <c r="D70" s="65" t="s">
        <v>188</v>
      </c>
      <c r="E70" s="28">
        <v>16</v>
      </c>
      <c r="F70" s="12">
        <v>0</v>
      </c>
      <c r="G70" s="12">
        <v>100</v>
      </c>
      <c r="H70" s="12">
        <v>75.5</v>
      </c>
      <c r="I70" s="12"/>
      <c r="J70" s="64" t="s">
        <v>159</v>
      </c>
      <c r="K70" s="28">
        <v>40</v>
      </c>
      <c r="L70" s="12">
        <v>1</v>
      </c>
      <c r="M70" s="12">
        <v>94.845360824742272</v>
      </c>
      <c r="N70" s="12">
        <v>71.608247422680421</v>
      </c>
      <c r="O70" s="12"/>
      <c r="P70" s="102" t="s">
        <v>243</v>
      </c>
      <c r="Q70" s="28">
        <v>70</v>
      </c>
      <c r="R70" s="12">
        <v>58</v>
      </c>
      <c r="S70" s="12">
        <v>54.330708661417319</v>
      </c>
      <c r="T70" s="12">
        <v>41.019685039370074</v>
      </c>
      <c r="U70" s="12"/>
      <c r="V70" s="62" t="s">
        <v>144</v>
      </c>
      <c r="W70" s="28">
        <v>420</v>
      </c>
      <c r="X70" s="12">
        <v>780</v>
      </c>
      <c r="Y70" s="12">
        <v>35</v>
      </c>
      <c r="Z70" s="12">
        <v>26.425000000000001</v>
      </c>
      <c r="AA70" s="12"/>
      <c r="AB70" s="79" t="s">
        <v>149</v>
      </c>
      <c r="AC70" s="28">
        <v>120</v>
      </c>
      <c r="AD70" s="12">
        <v>80</v>
      </c>
      <c r="AE70" s="12">
        <v>60</v>
      </c>
      <c r="AF70" s="12">
        <v>45.3</v>
      </c>
    </row>
    <row r="71" spans="1:32" ht="15.75" customHeight="1" x14ac:dyDescent="0.2">
      <c r="A71" s="77" t="s">
        <v>163</v>
      </c>
      <c r="B71" s="59">
        <v>35.368247422680412</v>
      </c>
      <c r="C71" s="12"/>
      <c r="D71" s="84" t="s">
        <v>146</v>
      </c>
      <c r="E71" s="28">
        <v>17</v>
      </c>
      <c r="F71" s="12">
        <v>1</v>
      </c>
      <c r="G71" s="12">
        <v>80</v>
      </c>
      <c r="H71" s="12">
        <v>60.4</v>
      </c>
      <c r="I71" s="12"/>
      <c r="J71" s="79" t="s">
        <v>168</v>
      </c>
      <c r="K71" s="28">
        <v>42</v>
      </c>
      <c r="L71" s="12">
        <v>3</v>
      </c>
      <c r="M71" s="12">
        <v>84.536082474226802</v>
      </c>
      <c r="N71" s="12">
        <v>63.824742268041234</v>
      </c>
      <c r="O71" s="12"/>
      <c r="P71" s="65" t="s">
        <v>189</v>
      </c>
      <c r="Q71" s="28">
        <v>60</v>
      </c>
      <c r="R71" s="12">
        <v>68</v>
      </c>
      <c r="S71" s="12">
        <v>46.456692913385822</v>
      </c>
      <c r="T71" s="12">
        <v>35.074803149606296</v>
      </c>
      <c r="U71" s="12"/>
      <c r="V71" s="62" t="s">
        <v>158</v>
      </c>
      <c r="W71" s="28">
        <v>301</v>
      </c>
      <c r="X71" s="12">
        <v>899</v>
      </c>
      <c r="Y71" s="12">
        <v>25.083333333333343</v>
      </c>
      <c r="Z71" s="12">
        <v>18.937916666666673</v>
      </c>
      <c r="AA71" s="12"/>
      <c r="AB71" s="84" t="s">
        <v>195</v>
      </c>
      <c r="AC71" s="28">
        <v>100</v>
      </c>
      <c r="AD71" s="12">
        <v>100</v>
      </c>
      <c r="AE71" s="12">
        <v>50</v>
      </c>
      <c r="AF71" s="12">
        <v>37.75</v>
      </c>
    </row>
    <row r="72" spans="1:32" ht="15.75" customHeight="1" x14ac:dyDescent="0.2">
      <c r="A72" s="77" t="s">
        <v>149</v>
      </c>
      <c r="B72" s="59">
        <v>31.690017229482908</v>
      </c>
      <c r="C72" s="12"/>
      <c r="D72" s="64" t="s">
        <v>159</v>
      </c>
      <c r="E72" s="28">
        <v>17</v>
      </c>
      <c r="F72" s="12">
        <v>1</v>
      </c>
      <c r="G72" s="12">
        <v>80</v>
      </c>
      <c r="H72" s="12">
        <v>60.4</v>
      </c>
      <c r="I72" s="12"/>
      <c r="J72" s="79" t="s">
        <v>149</v>
      </c>
      <c r="K72" s="28">
        <v>43</v>
      </c>
      <c r="L72" s="12">
        <v>4</v>
      </c>
      <c r="M72" s="12">
        <v>79.381443298969074</v>
      </c>
      <c r="N72" s="12">
        <v>59.932989690721648</v>
      </c>
      <c r="O72" s="12"/>
      <c r="P72" s="71" t="s">
        <v>244</v>
      </c>
      <c r="Q72" s="28">
        <v>47</v>
      </c>
      <c r="R72" s="12">
        <v>81</v>
      </c>
      <c r="S72" s="12">
        <v>36.220472440944881</v>
      </c>
      <c r="T72" s="12">
        <v>27.346456692913385</v>
      </c>
      <c r="U72" s="12"/>
      <c r="V72" s="79" t="s">
        <v>145</v>
      </c>
      <c r="W72" s="28">
        <v>222</v>
      </c>
      <c r="X72" s="12">
        <v>978</v>
      </c>
      <c r="Y72" s="12">
        <v>18.5</v>
      </c>
      <c r="Z72" s="12">
        <v>13.967499999999999</v>
      </c>
      <c r="AA72" s="12"/>
      <c r="AB72" s="79" t="s">
        <v>145</v>
      </c>
      <c r="AC72" s="28">
        <v>80</v>
      </c>
      <c r="AD72" s="12">
        <v>120</v>
      </c>
      <c r="AE72" s="12">
        <v>40</v>
      </c>
      <c r="AF72" s="12">
        <v>30.2</v>
      </c>
    </row>
    <row r="73" spans="1:32" ht="15.75" customHeight="1" x14ac:dyDescent="0.2">
      <c r="A73" s="69" t="s">
        <v>118</v>
      </c>
      <c r="B73" s="59">
        <v>30.824212598425191</v>
      </c>
      <c r="C73" s="12"/>
      <c r="D73" s="65" t="s">
        <v>189</v>
      </c>
      <c r="E73" s="28">
        <v>17</v>
      </c>
      <c r="F73" s="12">
        <v>1</v>
      </c>
      <c r="G73" s="12">
        <v>80</v>
      </c>
      <c r="H73" s="12">
        <v>60.4</v>
      </c>
      <c r="I73" s="12"/>
      <c r="J73" s="79" t="s">
        <v>163</v>
      </c>
      <c r="K73" s="28">
        <v>44</v>
      </c>
      <c r="L73" s="12">
        <v>5</v>
      </c>
      <c r="M73" s="12">
        <v>74.226804123711332</v>
      </c>
      <c r="N73" s="12">
        <v>56.041237113402055</v>
      </c>
      <c r="O73" s="12"/>
      <c r="P73" s="62" t="s">
        <v>171</v>
      </c>
      <c r="Q73" s="28">
        <v>45</v>
      </c>
      <c r="R73" s="12">
        <v>83</v>
      </c>
      <c r="S73" s="12">
        <v>34.645669291338578</v>
      </c>
      <c r="T73" s="12">
        <v>26.157480314960626</v>
      </c>
      <c r="U73" s="12"/>
      <c r="V73" s="62" t="s">
        <v>194</v>
      </c>
      <c r="W73" s="28">
        <v>207</v>
      </c>
      <c r="X73" s="12">
        <v>993</v>
      </c>
      <c r="Y73" s="12">
        <v>17.25</v>
      </c>
      <c r="Z73" s="12">
        <v>13.02375</v>
      </c>
      <c r="AA73" s="12"/>
      <c r="AB73" s="79" t="s">
        <v>168</v>
      </c>
      <c r="AC73" s="28">
        <v>60</v>
      </c>
      <c r="AD73" s="12">
        <v>140</v>
      </c>
      <c r="AE73" s="12">
        <v>30</v>
      </c>
      <c r="AF73" s="12">
        <v>22.65</v>
      </c>
    </row>
    <row r="74" spans="1:32" ht="15.75" customHeight="1" x14ac:dyDescent="0.2">
      <c r="A74" s="73" t="s">
        <v>189</v>
      </c>
      <c r="B74" s="59">
        <v>30.807190011364565</v>
      </c>
      <c r="C74" s="12"/>
      <c r="D74" s="53" t="s">
        <v>18</v>
      </c>
      <c r="E74" s="28">
        <v>18</v>
      </c>
      <c r="F74" s="12">
        <v>2</v>
      </c>
      <c r="G74" s="12">
        <v>60</v>
      </c>
      <c r="H74" s="12">
        <v>45.3</v>
      </c>
      <c r="I74" s="12"/>
      <c r="J74" s="64" t="s">
        <v>174</v>
      </c>
      <c r="K74" s="28">
        <v>45</v>
      </c>
      <c r="L74" s="12">
        <v>6</v>
      </c>
      <c r="M74" s="12">
        <v>69.072164948453604</v>
      </c>
      <c r="N74" s="12">
        <v>52.149484536082468</v>
      </c>
      <c r="O74" s="12"/>
      <c r="P74" s="62" t="s">
        <v>164</v>
      </c>
      <c r="Q74" s="28">
        <v>44</v>
      </c>
      <c r="R74" s="12">
        <v>84</v>
      </c>
      <c r="S74" s="12">
        <v>33.858267716535423</v>
      </c>
      <c r="T74" s="12">
        <v>25.562992125984245</v>
      </c>
      <c r="U74" s="12"/>
      <c r="V74" s="53" t="s">
        <v>160</v>
      </c>
      <c r="W74" s="28">
        <v>150</v>
      </c>
      <c r="X74" s="12">
        <v>1050</v>
      </c>
      <c r="Y74" s="12">
        <v>12.5</v>
      </c>
      <c r="Z74" s="12">
        <v>9.4375</v>
      </c>
      <c r="AA74" s="12"/>
      <c r="AB74" s="64" t="s">
        <v>184</v>
      </c>
      <c r="AC74" s="28">
        <v>60</v>
      </c>
      <c r="AD74" s="12">
        <v>140</v>
      </c>
      <c r="AE74" s="12">
        <v>30</v>
      </c>
      <c r="AF74" s="12">
        <v>22.65</v>
      </c>
    </row>
    <row r="75" spans="1:32" ht="15.75" customHeight="1" x14ac:dyDescent="0.2">
      <c r="A75" s="71" t="s">
        <v>159</v>
      </c>
      <c r="B75" s="59">
        <v>26.996137673512465</v>
      </c>
      <c r="C75" s="12"/>
      <c r="D75" s="62" t="s">
        <v>118</v>
      </c>
      <c r="E75" s="28">
        <v>18</v>
      </c>
      <c r="F75" s="12">
        <v>2</v>
      </c>
      <c r="G75" s="12">
        <v>60</v>
      </c>
      <c r="H75" s="12">
        <v>45.3</v>
      </c>
      <c r="I75" s="12"/>
      <c r="J75" s="62" t="s">
        <v>180</v>
      </c>
      <c r="K75" s="28">
        <v>45.33</v>
      </c>
      <c r="L75" s="12">
        <v>6.3299999999999983</v>
      </c>
      <c r="M75" s="12">
        <v>67.37113402061857</v>
      </c>
      <c r="N75" s="12">
        <v>50.865206185567018</v>
      </c>
      <c r="O75" s="12"/>
      <c r="P75" s="62" t="s">
        <v>118</v>
      </c>
      <c r="Q75" s="28">
        <v>38</v>
      </c>
      <c r="R75" s="12">
        <v>90</v>
      </c>
      <c r="S75" s="12">
        <v>29.133858267716533</v>
      </c>
      <c r="T75" s="12">
        <v>21.996062992125982</v>
      </c>
      <c r="U75" s="12"/>
      <c r="V75" s="64" t="s">
        <v>184</v>
      </c>
      <c r="W75" s="28">
        <v>142</v>
      </c>
      <c r="X75" s="12">
        <v>1058</v>
      </c>
      <c r="Y75" s="12">
        <v>11.833333333333343</v>
      </c>
      <c r="Z75" s="12">
        <v>8.9341666666666733</v>
      </c>
      <c r="AA75" s="12"/>
      <c r="AB75" s="65" t="s">
        <v>189</v>
      </c>
      <c r="AC75" s="28">
        <v>60</v>
      </c>
      <c r="AD75" s="12">
        <v>140</v>
      </c>
      <c r="AE75" s="12">
        <v>30</v>
      </c>
      <c r="AF75" s="12">
        <v>22.65</v>
      </c>
    </row>
    <row r="76" spans="1:32" ht="15.75" customHeight="1" x14ac:dyDescent="0.2">
      <c r="A76" s="69" t="s">
        <v>144</v>
      </c>
      <c r="B76" s="59">
        <v>26.638035148956895</v>
      </c>
      <c r="C76" s="12"/>
      <c r="D76" s="64" t="s">
        <v>142</v>
      </c>
      <c r="E76" s="28">
        <v>18</v>
      </c>
      <c r="F76" s="12">
        <v>2</v>
      </c>
      <c r="G76" s="12">
        <v>60</v>
      </c>
      <c r="H76" s="12">
        <v>45.3</v>
      </c>
      <c r="I76" s="12"/>
      <c r="J76" s="84" t="s">
        <v>146</v>
      </c>
      <c r="K76" s="28">
        <v>45.5</v>
      </c>
      <c r="L76" s="12">
        <v>6.5</v>
      </c>
      <c r="M76" s="12">
        <v>66.494845360824741</v>
      </c>
      <c r="N76" s="12">
        <v>50.203608247422679</v>
      </c>
      <c r="O76" s="12"/>
      <c r="P76" s="62" t="s">
        <v>144</v>
      </c>
      <c r="Q76" s="28">
        <v>35</v>
      </c>
      <c r="R76" s="12">
        <v>93</v>
      </c>
      <c r="S76" s="12">
        <v>26.771653543307082</v>
      </c>
      <c r="T76" s="12">
        <v>20.212598425196848</v>
      </c>
      <c r="U76" s="12"/>
      <c r="V76" s="64" t="s">
        <v>186</v>
      </c>
      <c r="W76" s="28">
        <v>90</v>
      </c>
      <c r="X76" s="12">
        <v>1110</v>
      </c>
      <c r="Y76" s="12">
        <v>7.5</v>
      </c>
      <c r="Z76" s="12">
        <v>5.6624999999999996</v>
      </c>
      <c r="AA76" s="12"/>
      <c r="AB76" s="84" t="s">
        <v>151</v>
      </c>
      <c r="AC76" s="28">
        <v>40</v>
      </c>
      <c r="AD76" s="12">
        <v>160</v>
      </c>
      <c r="AE76" s="12">
        <v>20</v>
      </c>
      <c r="AF76" s="12">
        <v>15.1</v>
      </c>
    </row>
    <row r="77" spans="1:32" ht="15.75" customHeight="1" x14ac:dyDescent="0.2">
      <c r="A77" s="77" t="s">
        <v>145</v>
      </c>
      <c r="B77" s="59">
        <v>26.407551465216329</v>
      </c>
      <c r="C77" s="12"/>
      <c r="D77" s="62" t="s">
        <v>144</v>
      </c>
      <c r="E77" s="28">
        <v>18</v>
      </c>
      <c r="F77" s="12">
        <v>2</v>
      </c>
      <c r="G77" s="12">
        <v>60</v>
      </c>
      <c r="H77" s="12">
        <v>45.3</v>
      </c>
      <c r="I77" s="12"/>
      <c r="J77" s="79" t="s">
        <v>178</v>
      </c>
      <c r="K77" s="28">
        <v>46</v>
      </c>
      <c r="L77" s="12">
        <v>7</v>
      </c>
      <c r="M77" s="12">
        <v>63.917525773195877</v>
      </c>
      <c r="N77" s="12">
        <v>48.257731958762889</v>
      </c>
      <c r="O77" s="12"/>
      <c r="P77" s="79" t="s">
        <v>182</v>
      </c>
      <c r="Q77" s="28">
        <v>35</v>
      </c>
      <c r="R77" s="12">
        <v>93</v>
      </c>
      <c r="S77" s="12">
        <v>26.771653543307082</v>
      </c>
      <c r="T77" s="12">
        <v>20.212598425196848</v>
      </c>
      <c r="U77" s="12"/>
      <c r="V77" s="84" t="s">
        <v>146</v>
      </c>
      <c r="W77" s="28">
        <v>84</v>
      </c>
      <c r="X77" s="12">
        <v>1116</v>
      </c>
      <c r="Y77" s="12">
        <v>7</v>
      </c>
      <c r="Z77" s="12">
        <v>5.2850000000000001</v>
      </c>
      <c r="AA77" s="12"/>
      <c r="AB77" s="62" t="s">
        <v>118</v>
      </c>
      <c r="AC77" s="28">
        <v>30</v>
      </c>
      <c r="AD77" s="12">
        <v>170</v>
      </c>
      <c r="AE77" s="12">
        <v>15</v>
      </c>
      <c r="AF77" s="12">
        <v>11.324999999999999</v>
      </c>
    </row>
    <row r="78" spans="1:32" ht="15.75" customHeight="1" x14ac:dyDescent="0.2">
      <c r="A78" s="71" t="s">
        <v>244</v>
      </c>
      <c r="B78" s="59">
        <v>25.262744946830097</v>
      </c>
      <c r="C78" s="12"/>
      <c r="D78" s="79" t="s">
        <v>145</v>
      </c>
      <c r="E78" s="28">
        <v>18</v>
      </c>
      <c r="F78" s="12">
        <v>2</v>
      </c>
      <c r="G78" s="12">
        <v>60</v>
      </c>
      <c r="H78" s="12">
        <v>45.3</v>
      </c>
      <c r="I78" s="12"/>
      <c r="J78" s="64" t="s">
        <v>172</v>
      </c>
      <c r="K78" s="28">
        <v>46.27</v>
      </c>
      <c r="L78" s="12">
        <v>7.2700000000000031</v>
      </c>
      <c r="M78" s="12">
        <v>62.525773195876269</v>
      </c>
      <c r="N78" s="12">
        <v>47.206958762886586</v>
      </c>
      <c r="O78" s="12"/>
      <c r="P78" s="53" t="s">
        <v>150</v>
      </c>
      <c r="Q78" s="28">
        <v>32</v>
      </c>
      <c r="R78" s="12">
        <v>96</v>
      </c>
      <c r="S78" s="12">
        <v>24.40944881889763</v>
      </c>
      <c r="T78" s="12">
        <v>18.429133858267711</v>
      </c>
      <c r="U78" s="12"/>
      <c r="V78" s="62" t="s">
        <v>177</v>
      </c>
      <c r="W78" s="28">
        <v>80</v>
      </c>
      <c r="X78" s="12">
        <v>1120</v>
      </c>
      <c r="Y78" s="12">
        <v>6.6666666666666714</v>
      </c>
      <c r="Z78" s="12">
        <v>5.0333333333333368</v>
      </c>
      <c r="AA78" s="12"/>
      <c r="AB78" s="71" t="s">
        <v>244</v>
      </c>
      <c r="AC78" s="28">
        <v>30</v>
      </c>
      <c r="AD78" s="12">
        <v>170</v>
      </c>
      <c r="AE78" s="12">
        <v>15</v>
      </c>
      <c r="AF78" s="12">
        <v>11.324999999999999</v>
      </c>
    </row>
    <row r="79" spans="1:32" ht="15.75" customHeight="1" x14ac:dyDescent="0.2">
      <c r="A79" s="81" t="s">
        <v>146</v>
      </c>
      <c r="B79" s="59">
        <v>25.198981492004219</v>
      </c>
      <c r="C79" s="12"/>
      <c r="D79" s="79" t="s">
        <v>147</v>
      </c>
      <c r="E79" s="28">
        <v>18</v>
      </c>
      <c r="F79" s="12">
        <v>2</v>
      </c>
      <c r="G79" s="12">
        <v>60</v>
      </c>
      <c r="H79" s="12">
        <v>45.3</v>
      </c>
      <c r="I79" s="12"/>
      <c r="J79" s="84" t="s">
        <v>154</v>
      </c>
      <c r="K79" s="28">
        <v>47</v>
      </c>
      <c r="L79" s="12">
        <v>8</v>
      </c>
      <c r="M79" s="12">
        <v>58.762886597938142</v>
      </c>
      <c r="N79" s="12">
        <v>44.365979381443296</v>
      </c>
      <c r="O79" s="12"/>
      <c r="P79" s="79" t="s">
        <v>178</v>
      </c>
      <c r="Q79" s="28">
        <v>30</v>
      </c>
      <c r="R79" s="12">
        <v>98</v>
      </c>
      <c r="S79" s="12">
        <v>22.834645669291334</v>
      </c>
      <c r="T79" s="12">
        <v>17.240157480314956</v>
      </c>
      <c r="U79" s="12"/>
      <c r="V79" s="84" t="s">
        <v>152</v>
      </c>
      <c r="W79" s="28">
        <v>70</v>
      </c>
      <c r="X79" s="12">
        <v>1130</v>
      </c>
      <c r="Y79" s="12">
        <v>5.8333333333333428</v>
      </c>
      <c r="Z79" s="12">
        <v>4.4041666666666739</v>
      </c>
      <c r="AA79" s="12"/>
      <c r="AB79" s="64" t="s">
        <v>190</v>
      </c>
      <c r="AC79" s="28">
        <v>12</v>
      </c>
      <c r="AD79" s="12">
        <v>188</v>
      </c>
      <c r="AE79" s="12">
        <v>6</v>
      </c>
      <c r="AF79" s="12">
        <v>4.53</v>
      </c>
    </row>
    <row r="80" spans="1:32" ht="15.75" customHeight="1" x14ac:dyDescent="0.2">
      <c r="A80" s="77" t="s">
        <v>179</v>
      </c>
      <c r="B80" s="59">
        <v>24.621617014368049</v>
      </c>
      <c r="C80" s="12"/>
      <c r="D80" s="65" t="s">
        <v>148</v>
      </c>
      <c r="E80" s="28">
        <v>18</v>
      </c>
      <c r="F80" s="12">
        <v>2</v>
      </c>
      <c r="G80" s="12">
        <v>60</v>
      </c>
      <c r="H80" s="12">
        <v>45.3</v>
      </c>
      <c r="I80" s="12"/>
      <c r="J80" s="84" t="s">
        <v>181</v>
      </c>
      <c r="K80" s="28">
        <v>47</v>
      </c>
      <c r="L80" s="12">
        <v>8</v>
      </c>
      <c r="M80" s="12">
        <v>58.762886597938142</v>
      </c>
      <c r="N80" s="12">
        <v>44.365979381443296</v>
      </c>
      <c r="O80" s="12"/>
      <c r="P80" s="65" t="s">
        <v>148</v>
      </c>
      <c r="Q80" s="28"/>
      <c r="R80" s="12">
        <v>128</v>
      </c>
      <c r="S80" s="12">
        <v>-0.78740157480315531</v>
      </c>
      <c r="T80" s="74">
        <v>16.794291338582674</v>
      </c>
      <c r="U80" s="12"/>
      <c r="V80" s="62" t="s">
        <v>171</v>
      </c>
      <c r="W80" s="28">
        <v>45</v>
      </c>
      <c r="X80" s="12">
        <v>1155</v>
      </c>
      <c r="Y80" s="12">
        <v>3.75</v>
      </c>
      <c r="Z80" s="12">
        <v>2.8312499999999998</v>
      </c>
      <c r="AA80" s="12"/>
      <c r="AB80" s="64" t="s">
        <v>186</v>
      </c>
      <c r="AC80" s="28">
        <v>6</v>
      </c>
      <c r="AD80" s="12">
        <v>194</v>
      </c>
      <c r="AE80" s="12">
        <v>3</v>
      </c>
      <c r="AF80" s="12">
        <v>2.2650000000000001</v>
      </c>
    </row>
    <row r="81" spans="1:32" ht="15.75" customHeight="1" x14ac:dyDescent="0.2">
      <c r="A81" s="81" t="s">
        <v>195</v>
      </c>
      <c r="B81" s="59">
        <v>22.355037284116428</v>
      </c>
      <c r="C81" s="12"/>
      <c r="D81" s="79" t="s">
        <v>149</v>
      </c>
      <c r="E81" s="28">
        <v>18</v>
      </c>
      <c r="F81" s="12">
        <v>2</v>
      </c>
      <c r="G81" s="12">
        <v>60</v>
      </c>
      <c r="H81" s="12">
        <v>45.3</v>
      </c>
      <c r="I81" s="12"/>
      <c r="J81" s="71" t="s">
        <v>244</v>
      </c>
      <c r="K81" s="28">
        <v>47.52</v>
      </c>
      <c r="L81" s="12">
        <v>8.5200000000000031</v>
      </c>
      <c r="M81" s="12">
        <v>56.082474226804102</v>
      </c>
      <c r="N81" s="12">
        <v>42.342268041237098</v>
      </c>
      <c r="O81" s="12"/>
      <c r="P81" s="65" t="s">
        <v>155</v>
      </c>
      <c r="Q81" s="28">
        <v>29</v>
      </c>
      <c r="R81" s="12">
        <v>99</v>
      </c>
      <c r="S81" s="12">
        <v>22.047244094488178</v>
      </c>
      <c r="T81" s="12">
        <v>16.645669291338574</v>
      </c>
      <c r="U81" s="12"/>
      <c r="V81" s="65" t="s">
        <v>189</v>
      </c>
      <c r="W81" s="28">
        <v>45</v>
      </c>
      <c r="X81" s="12">
        <v>1155</v>
      </c>
      <c r="Y81" s="12">
        <v>3.75</v>
      </c>
      <c r="Z81" s="12">
        <v>2.8312499999999998</v>
      </c>
      <c r="AA81" s="12"/>
      <c r="AB81" s="84" t="s">
        <v>191</v>
      </c>
      <c r="AC81" s="28">
        <v>5</v>
      </c>
      <c r="AD81" s="12">
        <v>195</v>
      </c>
      <c r="AE81" s="12">
        <v>2.5</v>
      </c>
      <c r="AF81" s="12">
        <v>1.8875</v>
      </c>
    </row>
    <row r="82" spans="1:32" ht="15.75" customHeight="1" x14ac:dyDescent="0.2">
      <c r="A82" s="73" t="s">
        <v>188</v>
      </c>
      <c r="B82" s="59">
        <v>22.275533728387046</v>
      </c>
      <c r="C82" s="12"/>
      <c r="D82" s="53" t="s">
        <v>150</v>
      </c>
      <c r="E82" s="28">
        <v>18</v>
      </c>
      <c r="F82" s="12">
        <v>2</v>
      </c>
      <c r="G82" s="12">
        <v>60</v>
      </c>
      <c r="H82" s="12">
        <v>45.3</v>
      </c>
      <c r="I82" s="12"/>
      <c r="J82" s="62" t="s">
        <v>144</v>
      </c>
      <c r="K82" s="28">
        <v>47.8</v>
      </c>
      <c r="L82" s="12">
        <v>8.7999999999999972</v>
      </c>
      <c r="M82" s="12">
        <v>54.639175257731971</v>
      </c>
      <c r="N82" s="12">
        <v>41.252577319587637</v>
      </c>
      <c r="O82" s="12"/>
      <c r="P82" s="64" t="s">
        <v>184</v>
      </c>
      <c r="Q82" s="28">
        <v>28</v>
      </c>
      <c r="R82" s="12">
        <v>100</v>
      </c>
      <c r="S82" s="12">
        <v>21.259842519685037</v>
      </c>
      <c r="T82" s="12">
        <v>16.051181102362204</v>
      </c>
      <c r="U82" s="12"/>
      <c r="V82" s="84" t="s">
        <v>181</v>
      </c>
      <c r="W82" s="28">
        <v>42</v>
      </c>
      <c r="X82" s="12">
        <v>1158</v>
      </c>
      <c r="Y82" s="12">
        <v>3.5</v>
      </c>
      <c r="Z82" s="12">
        <v>2.6425000000000001</v>
      </c>
      <c r="AA82" s="12"/>
      <c r="AB82" s="53" t="s">
        <v>18</v>
      </c>
      <c r="AC82" s="28">
        <v>0</v>
      </c>
      <c r="AD82" s="12">
        <v>200</v>
      </c>
      <c r="AE82" s="12">
        <v>0</v>
      </c>
      <c r="AF82" s="12">
        <v>0</v>
      </c>
    </row>
    <row r="83" spans="1:32" ht="15.75" customHeight="1" x14ac:dyDescent="0.2">
      <c r="A83" s="69" t="s">
        <v>194</v>
      </c>
      <c r="B83" s="59">
        <v>21.207572469356279</v>
      </c>
      <c r="C83" s="12"/>
      <c r="D83" s="84" t="s">
        <v>151</v>
      </c>
      <c r="E83" s="28">
        <v>18</v>
      </c>
      <c r="F83" s="12">
        <v>2</v>
      </c>
      <c r="G83" s="12">
        <v>60</v>
      </c>
      <c r="H83" s="12">
        <v>45.3</v>
      </c>
      <c r="I83" s="12"/>
      <c r="J83" s="62" t="s">
        <v>194</v>
      </c>
      <c r="K83" s="28">
        <v>47.82</v>
      </c>
      <c r="L83" s="12">
        <v>8.82</v>
      </c>
      <c r="M83" s="12">
        <v>54.536082474226802</v>
      </c>
      <c r="N83" s="12">
        <v>41.174742268041236</v>
      </c>
      <c r="O83" s="12"/>
      <c r="P83" s="64" t="s">
        <v>157</v>
      </c>
      <c r="Q83" s="28" t="s">
        <v>235</v>
      </c>
      <c r="R83" s="12" t="s">
        <v>235</v>
      </c>
      <c r="S83" s="12" t="s">
        <v>235</v>
      </c>
      <c r="T83" s="74">
        <v>15.337795275590548</v>
      </c>
      <c r="U83" s="12"/>
      <c r="V83" s="84" t="s">
        <v>191</v>
      </c>
      <c r="W83" s="28">
        <v>37</v>
      </c>
      <c r="X83" s="12">
        <v>1163</v>
      </c>
      <c r="Y83" s="12">
        <v>3.0833333333333428</v>
      </c>
      <c r="Z83" s="12">
        <v>2.327916666666674</v>
      </c>
      <c r="AA83" s="12"/>
      <c r="AB83" s="64" t="s">
        <v>142</v>
      </c>
      <c r="AC83" s="28">
        <v>0</v>
      </c>
      <c r="AD83" s="12">
        <v>200</v>
      </c>
      <c r="AE83" s="12">
        <v>0</v>
      </c>
      <c r="AF83" s="12">
        <v>0</v>
      </c>
    </row>
    <row r="84" spans="1:32" ht="15.75" customHeight="1" x14ac:dyDescent="0.2">
      <c r="A84" s="71" t="s">
        <v>243</v>
      </c>
      <c r="B84" s="59">
        <v>20.944892851598233</v>
      </c>
      <c r="C84" s="12"/>
      <c r="D84" s="84" t="s">
        <v>152</v>
      </c>
      <c r="E84" s="28">
        <v>18</v>
      </c>
      <c r="F84" s="12">
        <v>2</v>
      </c>
      <c r="G84" s="12">
        <v>60</v>
      </c>
      <c r="H84" s="12">
        <v>45.3</v>
      </c>
      <c r="I84" s="12"/>
      <c r="J84" s="84" t="s">
        <v>175</v>
      </c>
      <c r="K84" s="28">
        <v>48</v>
      </c>
      <c r="L84" s="12">
        <v>9</v>
      </c>
      <c r="M84" s="12">
        <v>53.608247422680407</v>
      </c>
      <c r="N84" s="12">
        <v>40.47422680412371</v>
      </c>
      <c r="O84" s="12"/>
      <c r="P84" s="53" t="s">
        <v>160</v>
      </c>
      <c r="Q84" s="28">
        <v>26</v>
      </c>
      <c r="R84" s="12">
        <v>102</v>
      </c>
      <c r="S84" s="12">
        <v>19.685039370078741</v>
      </c>
      <c r="T84" s="12">
        <v>14.86220472440945</v>
      </c>
      <c r="U84" s="12"/>
      <c r="V84" s="84" t="s">
        <v>195</v>
      </c>
      <c r="W84" s="28">
        <v>32</v>
      </c>
      <c r="X84" s="12">
        <v>1168</v>
      </c>
      <c r="Y84" s="12">
        <v>2.6666666666666714</v>
      </c>
      <c r="Z84" s="12">
        <v>2.0133333333333367</v>
      </c>
      <c r="AA84" s="12"/>
      <c r="AB84" s="65" t="s">
        <v>143</v>
      </c>
      <c r="AC84" s="28">
        <v>0</v>
      </c>
      <c r="AD84" s="12">
        <v>200</v>
      </c>
      <c r="AE84" s="12">
        <v>0</v>
      </c>
      <c r="AF84" s="12">
        <v>0</v>
      </c>
    </row>
    <row r="85" spans="1:32" ht="15.75" customHeight="1" x14ac:dyDescent="0.2">
      <c r="A85" s="69" t="s">
        <v>180</v>
      </c>
      <c r="B85" s="59">
        <v>20.897608166247259</v>
      </c>
      <c r="C85" s="12"/>
      <c r="D85" s="53" t="s">
        <v>153</v>
      </c>
      <c r="E85" s="28">
        <v>18</v>
      </c>
      <c r="F85" s="12">
        <v>2</v>
      </c>
      <c r="G85" s="12">
        <v>60</v>
      </c>
      <c r="H85" s="12">
        <v>45.3</v>
      </c>
      <c r="I85" s="12"/>
      <c r="J85" s="62" t="s">
        <v>177</v>
      </c>
      <c r="K85" s="28">
        <v>48</v>
      </c>
      <c r="L85" s="12">
        <v>9</v>
      </c>
      <c r="M85" s="12">
        <v>53.608247422680407</v>
      </c>
      <c r="N85" s="12">
        <v>40.47422680412371</v>
      </c>
      <c r="O85" s="12"/>
      <c r="P85" s="65" t="s">
        <v>188</v>
      </c>
      <c r="Q85" s="28">
        <v>26</v>
      </c>
      <c r="R85" s="12">
        <v>102</v>
      </c>
      <c r="S85" s="12">
        <v>19.685039370078741</v>
      </c>
      <c r="T85" s="12">
        <v>14.86220472440945</v>
      </c>
      <c r="U85" s="12"/>
      <c r="V85" s="84" t="s">
        <v>165</v>
      </c>
      <c r="W85" s="28">
        <v>30</v>
      </c>
      <c r="X85" s="12">
        <v>1170</v>
      </c>
      <c r="Y85" s="12">
        <v>2.5</v>
      </c>
      <c r="Z85" s="12">
        <v>1.8875</v>
      </c>
      <c r="AA85" s="12"/>
      <c r="AB85" s="62" t="s">
        <v>144</v>
      </c>
      <c r="AC85" s="28">
        <v>0</v>
      </c>
      <c r="AD85" s="12">
        <v>200</v>
      </c>
      <c r="AE85" s="12">
        <v>0</v>
      </c>
      <c r="AF85" s="12">
        <v>0</v>
      </c>
    </row>
    <row r="86" spans="1:32" ht="15.75" customHeight="1" x14ac:dyDescent="0.2">
      <c r="A86" s="69" t="s">
        <v>177</v>
      </c>
      <c r="B86" s="59">
        <v>20.063874232215817</v>
      </c>
      <c r="C86" s="12"/>
      <c r="D86" s="84" t="s">
        <v>154</v>
      </c>
      <c r="E86" s="28">
        <v>18</v>
      </c>
      <c r="F86" s="12">
        <v>2</v>
      </c>
      <c r="G86" s="12">
        <v>60</v>
      </c>
      <c r="H86" s="12">
        <v>45.3</v>
      </c>
      <c r="I86" s="12"/>
      <c r="J86" s="79" t="s">
        <v>179</v>
      </c>
      <c r="K86" s="28">
        <v>48</v>
      </c>
      <c r="L86" s="12">
        <v>9</v>
      </c>
      <c r="M86" s="12">
        <v>53.608247422680407</v>
      </c>
      <c r="N86" s="12">
        <v>40.47422680412371</v>
      </c>
      <c r="O86" s="12"/>
      <c r="P86" s="53" t="s">
        <v>156</v>
      </c>
      <c r="Q86" s="28">
        <v>23</v>
      </c>
      <c r="R86" s="12">
        <v>105</v>
      </c>
      <c r="S86" s="12">
        <v>17.322834645669289</v>
      </c>
      <c r="T86" s="12">
        <v>13.078740157480313</v>
      </c>
      <c r="U86" s="12"/>
      <c r="V86" s="53" t="s">
        <v>173</v>
      </c>
      <c r="W86" s="28">
        <v>30</v>
      </c>
      <c r="X86" s="12">
        <v>1170</v>
      </c>
      <c r="Y86" s="12">
        <v>2.5</v>
      </c>
      <c r="Z86" s="12">
        <v>1.8875</v>
      </c>
      <c r="AA86" s="12"/>
      <c r="AB86" s="84" t="s">
        <v>146</v>
      </c>
      <c r="AC86" s="28">
        <v>0</v>
      </c>
      <c r="AD86" s="12">
        <v>200</v>
      </c>
      <c r="AE86" s="12">
        <v>0</v>
      </c>
      <c r="AF86" s="12">
        <v>0</v>
      </c>
    </row>
    <row r="87" spans="1:32" ht="15.75" customHeight="1" x14ac:dyDescent="0.2">
      <c r="A87" s="69" t="s">
        <v>171</v>
      </c>
      <c r="B87" s="59">
        <v>19.862539877425114</v>
      </c>
      <c r="C87" s="12"/>
      <c r="D87" s="53" t="s">
        <v>156</v>
      </c>
      <c r="E87" s="28">
        <v>18</v>
      </c>
      <c r="F87" s="12">
        <v>2</v>
      </c>
      <c r="G87" s="12">
        <v>60</v>
      </c>
      <c r="H87" s="12">
        <v>45.3</v>
      </c>
      <c r="I87" s="12"/>
      <c r="J87" s="64" t="s">
        <v>142</v>
      </c>
      <c r="K87" s="45">
        <v>48.605740733333334</v>
      </c>
      <c r="L87" s="12">
        <v>9.6057407333333344</v>
      </c>
      <c r="M87" s="12">
        <v>50.485872508591058</v>
      </c>
      <c r="N87" s="12">
        <v>38.116833743986248</v>
      </c>
      <c r="O87" s="12"/>
      <c r="P87" s="53" t="s">
        <v>173</v>
      </c>
      <c r="Q87" s="28">
        <v>20</v>
      </c>
      <c r="R87" s="12">
        <v>108</v>
      </c>
      <c r="S87" s="12">
        <v>14.960629921259837</v>
      </c>
      <c r="T87" s="12">
        <v>11.295275590551178</v>
      </c>
      <c r="U87" s="12"/>
      <c r="V87" s="79" t="s">
        <v>183</v>
      </c>
      <c r="W87" s="28">
        <v>25</v>
      </c>
      <c r="X87" s="12">
        <v>1175</v>
      </c>
      <c r="Y87" s="12">
        <v>2.0833333333333428</v>
      </c>
      <c r="Z87" s="12">
        <v>1.5729166666666738</v>
      </c>
      <c r="AA87" s="12"/>
      <c r="AB87" s="79" t="s">
        <v>147</v>
      </c>
      <c r="AC87" s="28">
        <v>0</v>
      </c>
      <c r="AD87" s="12">
        <v>200</v>
      </c>
      <c r="AE87" s="12">
        <v>0</v>
      </c>
      <c r="AF87" s="12">
        <v>0</v>
      </c>
    </row>
    <row r="88" spans="1:32" ht="15.75" customHeight="1" x14ac:dyDescent="0.2">
      <c r="A88" s="71" t="s">
        <v>174</v>
      </c>
      <c r="B88" s="59">
        <v>19.846589820602318</v>
      </c>
      <c r="C88" s="12"/>
      <c r="D88" s="64" t="s">
        <v>157</v>
      </c>
      <c r="E88" s="28">
        <v>18</v>
      </c>
      <c r="F88" s="12">
        <v>2</v>
      </c>
      <c r="G88" s="12">
        <v>60</v>
      </c>
      <c r="H88" s="12">
        <v>45.3</v>
      </c>
      <c r="I88" s="12"/>
      <c r="J88" s="64" t="s">
        <v>167</v>
      </c>
      <c r="K88" s="145">
        <v>48.605740733333334</v>
      </c>
      <c r="L88" s="12">
        <v>9.6057407333333344</v>
      </c>
      <c r="M88" s="12">
        <v>50.485872508591058</v>
      </c>
      <c r="N88" s="12">
        <v>38.116833743986248</v>
      </c>
      <c r="O88" s="12"/>
      <c r="P88" s="84" t="s">
        <v>146</v>
      </c>
      <c r="Q88" s="28">
        <v>18</v>
      </c>
      <c r="R88" s="12">
        <v>110</v>
      </c>
      <c r="S88" s="12">
        <v>13.385826771653541</v>
      </c>
      <c r="T88" s="12">
        <v>10.106299212598424</v>
      </c>
      <c r="U88" s="12"/>
      <c r="V88" s="84" t="s">
        <v>193</v>
      </c>
      <c r="W88" s="28">
        <v>21</v>
      </c>
      <c r="X88" s="12">
        <v>1179</v>
      </c>
      <c r="Y88" s="12">
        <v>1.75</v>
      </c>
      <c r="Z88" s="12">
        <v>1.32125</v>
      </c>
      <c r="AA88" s="12"/>
      <c r="AB88" s="65" t="s">
        <v>148</v>
      </c>
      <c r="AC88" s="28">
        <v>0</v>
      </c>
      <c r="AD88" s="12">
        <v>200</v>
      </c>
      <c r="AE88" s="12">
        <v>0</v>
      </c>
      <c r="AF88" s="12">
        <v>0</v>
      </c>
    </row>
    <row r="89" spans="1:32" ht="15.75" customHeight="1" x14ac:dyDescent="0.2">
      <c r="A89" s="33" t="s">
        <v>160</v>
      </c>
      <c r="B89" s="59">
        <v>19.679734759314879</v>
      </c>
      <c r="C89" s="12"/>
      <c r="D89" s="62" t="s">
        <v>158</v>
      </c>
      <c r="E89" s="28">
        <v>18</v>
      </c>
      <c r="F89" s="12">
        <v>2</v>
      </c>
      <c r="G89" s="12">
        <v>60</v>
      </c>
      <c r="H89" s="12">
        <v>45.3</v>
      </c>
      <c r="I89" s="12"/>
      <c r="J89" s="79" t="s">
        <v>147</v>
      </c>
      <c r="K89" s="28">
        <v>49</v>
      </c>
      <c r="L89" s="12">
        <v>10</v>
      </c>
      <c r="M89" s="12">
        <v>48.453608247422679</v>
      </c>
      <c r="N89" s="12">
        <v>36.582474226804123</v>
      </c>
      <c r="O89" s="12"/>
      <c r="P89" s="64" t="s">
        <v>176</v>
      </c>
      <c r="Q89" s="28">
        <v>17</v>
      </c>
      <c r="R89" s="12">
        <v>111</v>
      </c>
      <c r="S89" s="12">
        <v>12.598425196850386</v>
      </c>
      <c r="T89" s="12">
        <v>9.511811023622041</v>
      </c>
      <c r="U89" s="12"/>
      <c r="V89" s="62" t="s">
        <v>164</v>
      </c>
      <c r="W89" s="28">
        <v>13</v>
      </c>
      <c r="X89" s="12">
        <v>1187</v>
      </c>
      <c r="Y89" s="12">
        <v>1.0833333333333428</v>
      </c>
      <c r="Z89" s="12">
        <v>0.81791666666667384</v>
      </c>
      <c r="AA89" s="12"/>
      <c r="AB89" s="53" t="s">
        <v>150</v>
      </c>
      <c r="AC89" s="28">
        <v>0</v>
      </c>
      <c r="AD89" s="12">
        <v>200</v>
      </c>
      <c r="AE89" s="12">
        <v>0</v>
      </c>
      <c r="AF89" s="12">
        <v>0</v>
      </c>
    </row>
    <row r="90" spans="1:32" ht="15.75" customHeight="1" x14ac:dyDescent="0.2">
      <c r="A90" s="81" t="s">
        <v>181</v>
      </c>
      <c r="B90" s="59">
        <v>19.293979340855586</v>
      </c>
      <c r="C90" s="12"/>
      <c r="D90" s="53" t="s">
        <v>160</v>
      </c>
      <c r="E90" s="28">
        <v>18</v>
      </c>
      <c r="F90" s="12">
        <v>2</v>
      </c>
      <c r="G90" s="12">
        <v>60</v>
      </c>
      <c r="H90" s="12">
        <v>45.3</v>
      </c>
      <c r="I90" s="12"/>
      <c r="J90" s="53" t="s">
        <v>153</v>
      </c>
      <c r="K90" s="28">
        <v>49</v>
      </c>
      <c r="L90" s="12">
        <v>10</v>
      </c>
      <c r="M90" s="12">
        <v>48.453608247422679</v>
      </c>
      <c r="N90" s="12">
        <v>36.582474226804123</v>
      </c>
      <c r="O90" s="12"/>
      <c r="P90" s="62" t="s">
        <v>177</v>
      </c>
      <c r="Q90" s="28">
        <v>17</v>
      </c>
      <c r="R90" s="12">
        <v>111</v>
      </c>
      <c r="S90" s="12">
        <v>12.598425196850386</v>
      </c>
      <c r="T90" s="12">
        <v>9.511811023622041</v>
      </c>
      <c r="U90" s="12"/>
      <c r="V90" s="84" t="s">
        <v>170</v>
      </c>
      <c r="W90" s="28">
        <v>13</v>
      </c>
      <c r="X90" s="12">
        <v>1187</v>
      </c>
      <c r="Y90" s="12">
        <v>1.0833333333333428</v>
      </c>
      <c r="Z90" s="12">
        <v>0.81791666666667384</v>
      </c>
      <c r="AA90" s="12"/>
      <c r="AB90" s="84" t="s">
        <v>152</v>
      </c>
      <c r="AC90" s="28">
        <v>0</v>
      </c>
      <c r="AD90" s="12">
        <v>200</v>
      </c>
      <c r="AE90" s="12">
        <v>0</v>
      </c>
      <c r="AF90" s="12">
        <v>0</v>
      </c>
    </row>
    <row r="91" spans="1:32" ht="15.75" customHeight="1" x14ac:dyDescent="0.2">
      <c r="A91" s="71" t="s">
        <v>172</v>
      </c>
      <c r="B91" s="59">
        <v>19.095879941553697</v>
      </c>
      <c r="C91" s="12"/>
      <c r="D91" s="71" t="s">
        <v>244</v>
      </c>
      <c r="E91" s="28">
        <v>18</v>
      </c>
      <c r="F91" s="12">
        <v>2</v>
      </c>
      <c r="G91" s="12">
        <v>60</v>
      </c>
      <c r="H91" s="12">
        <v>45.3</v>
      </c>
      <c r="I91" s="12"/>
      <c r="J91" s="65" t="s">
        <v>155</v>
      </c>
      <c r="K91" s="28">
        <v>49.25</v>
      </c>
      <c r="L91" s="12">
        <v>10.25</v>
      </c>
      <c r="M91" s="12">
        <v>47.164948453608247</v>
      </c>
      <c r="N91" s="12">
        <v>35.609536082474229</v>
      </c>
      <c r="O91" s="12"/>
      <c r="P91" s="79" t="s">
        <v>145</v>
      </c>
      <c r="Q91" s="28">
        <v>15</v>
      </c>
      <c r="R91" s="12">
        <v>113</v>
      </c>
      <c r="S91" s="12">
        <v>11.023622047244089</v>
      </c>
      <c r="T91" s="12">
        <v>8.3228346456692872</v>
      </c>
      <c r="U91" s="12"/>
      <c r="V91" s="64" t="s">
        <v>167</v>
      </c>
      <c r="W91" s="28">
        <v>10</v>
      </c>
      <c r="X91" s="12">
        <v>1190</v>
      </c>
      <c r="Y91" s="12">
        <v>0.83333333333334281</v>
      </c>
      <c r="Z91" s="12">
        <v>0.62916666666667387</v>
      </c>
      <c r="AA91" s="12"/>
      <c r="AB91" s="53" t="s">
        <v>153</v>
      </c>
      <c r="AC91" s="28">
        <v>0</v>
      </c>
      <c r="AD91" s="12">
        <v>200</v>
      </c>
      <c r="AE91" s="12">
        <v>0</v>
      </c>
      <c r="AF91" s="12">
        <v>0</v>
      </c>
    </row>
    <row r="92" spans="1:32" ht="15.75" customHeight="1" x14ac:dyDescent="0.2">
      <c r="A92" s="81" t="s">
        <v>175</v>
      </c>
      <c r="B92" s="59">
        <v>18.857162289958602</v>
      </c>
      <c r="C92" s="12"/>
      <c r="D92" s="33" t="s">
        <v>162</v>
      </c>
      <c r="E92" s="28">
        <v>18</v>
      </c>
      <c r="F92" s="12">
        <v>2</v>
      </c>
      <c r="G92" s="12">
        <v>60</v>
      </c>
      <c r="H92" s="12">
        <v>45.3</v>
      </c>
      <c r="I92" s="12"/>
      <c r="J92" s="79" t="s">
        <v>145</v>
      </c>
      <c r="K92" s="28">
        <v>49.6</v>
      </c>
      <c r="L92" s="12">
        <v>10.600000000000001</v>
      </c>
      <c r="M92" s="12">
        <v>45.360824742268029</v>
      </c>
      <c r="N92" s="12">
        <v>34.247422680412363</v>
      </c>
      <c r="O92" s="12"/>
      <c r="P92" s="79" t="s">
        <v>168</v>
      </c>
      <c r="Q92" s="28">
        <v>15</v>
      </c>
      <c r="R92" s="12">
        <v>113</v>
      </c>
      <c r="S92" s="12">
        <v>11.023622047244089</v>
      </c>
      <c r="T92" s="12">
        <v>8.3228346456692872</v>
      </c>
      <c r="U92" s="12"/>
      <c r="V92" s="33" t="s">
        <v>162</v>
      </c>
      <c r="W92" s="28">
        <v>9</v>
      </c>
      <c r="X92" s="12">
        <v>1191</v>
      </c>
      <c r="Y92" s="12">
        <v>0.75</v>
      </c>
      <c r="Z92" s="12">
        <v>0.56625000000000003</v>
      </c>
      <c r="AA92" s="12"/>
      <c r="AB92" s="84" t="s">
        <v>154</v>
      </c>
      <c r="AC92" s="28">
        <v>0</v>
      </c>
      <c r="AD92" s="12">
        <v>200</v>
      </c>
      <c r="AE92" s="12">
        <v>0</v>
      </c>
      <c r="AF92" s="12">
        <v>0</v>
      </c>
    </row>
    <row r="93" spans="1:32" ht="15.75" customHeight="1" x14ac:dyDescent="0.2">
      <c r="A93" s="81" t="s">
        <v>154</v>
      </c>
      <c r="B93" s="59">
        <v>18.527684065265039</v>
      </c>
      <c r="C93" s="12"/>
      <c r="D93" s="79" t="s">
        <v>163</v>
      </c>
      <c r="E93" s="28">
        <v>18</v>
      </c>
      <c r="F93" s="12">
        <v>2</v>
      </c>
      <c r="G93" s="12">
        <v>60</v>
      </c>
      <c r="H93" s="12">
        <v>45.3</v>
      </c>
      <c r="I93" s="12"/>
      <c r="J93" s="65" t="s">
        <v>189</v>
      </c>
      <c r="K93" s="28">
        <v>49.9</v>
      </c>
      <c r="L93" s="12">
        <v>10.899999999999999</v>
      </c>
      <c r="M93" s="12">
        <v>43.814432989690722</v>
      </c>
      <c r="N93" s="12">
        <v>33.079896907216494</v>
      </c>
      <c r="O93" s="12"/>
      <c r="P93" s="84" t="s">
        <v>175</v>
      </c>
      <c r="Q93" s="28">
        <v>15</v>
      </c>
      <c r="R93" s="12">
        <v>113</v>
      </c>
      <c r="S93" s="12">
        <v>11.023622047244089</v>
      </c>
      <c r="T93" s="12">
        <v>8.3228346456692872</v>
      </c>
      <c r="U93" s="12"/>
      <c r="V93" s="79" t="s">
        <v>149</v>
      </c>
      <c r="W93" s="28">
        <v>3</v>
      </c>
      <c r="X93" s="12">
        <v>1197</v>
      </c>
      <c r="Y93" s="12">
        <v>0.25</v>
      </c>
      <c r="Z93" s="12">
        <v>0.18875</v>
      </c>
      <c r="AA93" s="12"/>
      <c r="AB93" s="65" t="s">
        <v>155</v>
      </c>
      <c r="AC93" s="28">
        <v>0</v>
      </c>
      <c r="AD93" s="12">
        <v>200</v>
      </c>
      <c r="AE93" s="12">
        <v>0</v>
      </c>
      <c r="AF93" s="12">
        <v>0</v>
      </c>
    </row>
    <row r="94" spans="1:32" ht="15.75" customHeight="1" x14ac:dyDescent="0.2">
      <c r="A94" s="71" t="s">
        <v>167</v>
      </c>
      <c r="B94" s="59">
        <v>18.354869373469164</v>
      </c>
      <c r="C94" s="12"/>
      <c r="D94" s="62" t="s">
        <v>164</v>
      </c>
      <c r="E94" s="28">
        <v>18</v>
      </c>
      <c r="F94" s="12">
        <v>2</v>
      </c>
      <c r="G94" s="12">
        <v>60</v>
      </c>
      <c r="H94" s="12">
        <v>45.3</v>
      </c>
      <c r="I94" s="12"/>
      <c r="J94" s="79" t="s">
        <v>183</v>
      </c>
      <c r="K94" s="28">
        <v>50</v>
      </c>
      <c r="L94" s="12">
        <v>11</v>
      </c>
      <c r="M94" s="12">
        <v>43.298969072164944</v>
      </c>
      <c r="N94" s="12">
        <v>32.69072164948453</v>
      </c>
      <c r="O94" s="12"/>
      <c r="P94" s="62" t="s">
        <v>180</v>
      </c>
      <c r="Q94" s="28">
        <v>15</v>
      </c>
      <c r="R94" s="12">
        <v>113</v>
      </c>
      <c r="S94" s="12">
        <v>11.023622047244089</v>
      </c>
      <c r="T94" s="12">
        <v>8.3228346456692872</v>
      </c>
      <c r="U94" s="12"/>
      <c r="V94" s="53" t="s">
        <v>156</v>
      </c>
      <c r="W94" s="28">
        <v>3</v>
      </c>
      <c r="X94" s="12">
        <v>1197</v>
      </c>
      <c r="Y94" s="12">
        <v>0.25</v>
      </c>
      <c r="Z94" s="12">
        <v>0.18875</v>
      </c>
      <c r="AA94" s="12"/>
      <c r="AB94" s="53" t="s">
        <v>156</v>
      </c>
      <c r="AC94" s="28">
        <v>0</v>
      </c>
      <c r="AD94" s="12">
        <v>200</v>
      </c>
      <c r="AE94" s="12">
        <v>0</v>
      </c>
      <c r="AF94" s="12">
        <v>0</v>
      </c>
    </row>
    <row r="95" spans="1:32" ht="15.75" customHeight="1" x14ac:dyDescent="0.2">
      <c r="A95" s="73" t="s">
        <v>148</v>
      </c>
      <c r="B95" s="59">
        <v>17.954876308953647</v>
      </c>
      <c r="C95" s="12"/>
      <c r="D95" s="84" t="s">
        <v>165</v>
      </c>
      <c r="E95" s="28">
        <v>18</v>
      </c>
      <c r="F95" s="12">
        <v>2</v>
      </c>
      <c r="G95" s="12">
        <v>60</v>
      </c>
      <c r="H95" s="12">
        <v>45.3</v>
      </c>
      <c r="I95" s="12"/>
      <c r="J95" s="64" t="s">
        <v>186</v>
      </c>
      <c r="K95" s="28">
        <v>50</v>
      </c>
      <c r="L95" s="12">
        <v>11</v>
      </c>
      <c r="M95" s="12">
        <v>43.298969072164944</v>
      </c>
      <c r="N95" s="12">
        <v>32.69072164948453</v>
      </c>
      <c r="O95" s="12"/>
      <c r="P95" s="79" t="s">
        <v>149</v>
      </c>
      <c r="Q95" s="28">
        <v>14</v>
      </c>
      <c r="R95" s="12">
        <v>114</v>
      </c>
      <c r="S95" s="12">
        <v>10.236220472440934</v>
      </c>
      <c r="T95" s="12">
        <v>7.728346456692905</v>
      </c>
      <c r="U95" s="12"/>
      <c r="V95" s="84" t="s">
        <v>175</v>
      </c>
      <c r="W95" s="28">
        <v>3</v>
      </c>
      <c r="X95" s="12">
        <v>1197</v>
      </c>
      <c r="Y95" s="12">
        <v>0.25</v>
      </c>
      <c r="Z95" s="12">
        <v>0.18875</v>
      </c>
      <c r="AA95" s="12"/>
      <c r="AB95" s="64" t="s">
        <v>157</v>
      </c>
      <c r="AC95" s="28">
        <v>0</v>
      </c>
      <c r="AD95" s="12">
        <v>200</v>
      </c>
      <c r="AE95" s="12">
        <v>0</v>
      </c>
      <c r="AF95" s="12">
        <v>0</v>
      </c>
    </row>
    <row r="96" spans="1:32" ht="15.75" customHeight="1" x14ac:dyDescent="0.2">
      <c r="A96" s="69" t="s">
        <v>158</v>
      </c>
      <c r="B96" s="59">
        <v>17.64516430581487</v>
      </c>
      <c r="C96" s="12"/>
      <c r="D96" s="62" t="s">
        <v>166</v>
      </c>
      <c r="E96" s="28">
        <v>18</v>
      </c>
      <c r="F96" s="12">
        <v>2</v>
      </c>
      <c r="G96" s="12">
        <v>60</v>
      </c>
      <c r="H96" s="12">
        <v>45.3</v>
      </c>
      <c r="I96" s="12"/>
      <c r="J96" s="84" t="s">
        <v>169</v>
      </c>
      <c r="K96" s="28">
        <v>50.833333333333336</v>
      </c>
      <c r="L96" s="12">
        <v>11.833333333333336</v>
      </c>
      <c r="M96" s="12">
        <v>39.003436426116821</v>
      </c>
      <c r="N96" s="12">
        <v>29.4475945017182</v>
      </c>
      <c r="O96" s="12"/>
      <c r="P96" s="64" t="s">
        <v>167</v>
      </c>
      <c r="Q96" s="28">
        <v>14</v>
      </c>
      <c r="R96" s="12">
        <v>114</v>
      </c>
      <c r="S96" s="12">
        <v>10.236220472440934</v>
      </c>
      <c r="T96" s="12">
        <v>7.728346456692905</v>
      </c>
      <c r="U96" s="12"/>
      <c r="V96" s="53" t="s">
        <v>18</v>
      </c>
      <c r="W96" s="28">
        <v>0</v>
      </c>
      <c r="X96" s="12">
        <v>1200</v>
      </c>
      <c r="Y96" s="12">
        <v>0</v>
      </c>
      <c r="Z96" s="12">
        <v>0</v>
      </c>
      <c r="AA96" s="12"/>
      <c r="AB96" s="62" t="s">
        <v>158</v>
      </c>
      <c r="AC96" s="28">
        <v>0</v>
      </c>
      <c r="AD96" s="12">
        <v>200</v>
      </c>
      <c r="AE96" s="12">
        <v>0</v>
      </c>
      <c r="AF96" s="12">
        <v>0</v>
      </c>
    </row>
    <row r="97" spans="1:32" ht="15.75" customHeight="1" x14ac:dyDescent="0.2">
      <c r="A97" s="33" t="s">
        <v>156</v>
      </c>
      <c r="B97" s="59">
        <v>17.473291845929051</v>
      </c>
      <c r="C97" s="12"/>
      <c r="D97" s="64" t="s">
        <v>167</v>
      </c>
      <c r="E97" s="28">
        <v>18</v>
      </c>
      <c r="F97" s="12">
        <v>2</v>
      </c>
      <c r="G97" s="12">
        <v>60</v>
      </c>
      <c r="H97" s="12">
        <v>45.3</v>
      </c>
      <c r="I97" s="12"/>
      <c r="J97" s="53" t="s">
        <v>18</v>
      </c>
      <c r="K97" s="28">
        <v>51</v>
      </c>
      <c r="L97" s="12">
        <v>12</v>
      </c>
      <c r="M97" s="12">
        <v>38.144329896907209</v>
      </c>
      <c r="N97" s="12">
        <v>28.798969072164944</v>
      </c>
      <c r="O97" s="12"/>
      <c r="P97" s="79" t="s">
        <v>179</v>
      </c>
      <c r="Q97" s="45">
        <v>13</v>
      </c>
      <c r="R97" s="12">
        <v>115</v>
      </c>
      <c r="S97" s="12">
        <v>9.4488188976377927</v>
      </c>
      <c r="T97" s="12">
        <v>7.1338582677165334</v>
      </c>
      <c r="U97" s="12"/>
      <c r="V97" s="62" t="s">
        <v>118</v>
      </c>
      <c r="W97" s="28"/>
      <c r="X97" s="12">
        <v>1200</v>
      </c>
      <c r="Y97" s="12">
        <v>0</v>
      </c>
      <c r="Z97" s="12">
        <v>0</v>
      </c>
      <c r="AA97" s="12"/>
      <c r="AB97" s="64" t="s">
        <v>159</v>
      </c>
      <c r="AC97" s="28">
        <v>0</v>
      </c>
      <c r="AD97" s="12">
        <v>200</v>
      </c>
      <c r="AE97" s="12">
        <v>0</v>
      </c>
      <c r="AF97" s="12">
        <v>0</v>
      </c>
    </row>
    <row r="98" spans="1:32" ht="15.75" customHeight="1" x14ac:dyDescent="0.2">
      <c r="A98" s="33" t="s">
        <v>173</v>
      </c>
      <c r="B98" s="59">
        <v>17.456348932543225</v>
      </c>
      <c r="C98" s="12"/>
      <c r="D98" s="79" t="s">
        <v>168</v>
      </c>
      <c r="E98" s="28">
        <v>18</v>
      </c>
      <c r="F98" s="12">
        <v>2</v>
      </c>
      <c r="G98" s="12">
        <v>60</v>
      </c>
      <c r="H98" s="12">
        <v>45.3</v>
      </c>
      <c r="I98" s="12"/>
      <c r="J98" s="53" t="s">
        <v>156</v>
      </c>
      <c r="K98" s="91">
        <v>51</v>
      </c>
      <c r="L98" s="12">
        <v>12</v>
      </c>
      <c r="M98" s="12">
        <v>38.144329896907209</v>
      </c>
      <c r="N98" s="12">
        <v>28.798969072164944</v>
      </c>
      <c r="O98" s="12"/>
      <c r="P98" s="64" t="s">
        <v>190</v>
      </c>
      <c r="Q98" s="28">
        <v>13</v>
      </c>
      <c r="R98" s="12">
        <v>115</v>
      </c>
      <c r="S98" s="12">
        <v>9.4488188976377927</v>
      </c>
      <c r="T98" s="12">
        <v>7.1338582677165334</v>
      </c>
      <c r="U98" s="12"/>
      <c r="V98" s="64" t="s">
        <v>142</v>
      </c>
      <c r="W98" s="28"/>
      <c r="X98" s="12">
        <v>1200</v>
      </c>
      <c r="Y98" s="12">
        <v>0</v>
      </c>
      <c r="Z98" s="12">
        <v>0</v>
      </c>
      <c r="AA98" s="12"/>
      <c r="AB98" s="53" t="s">
        <v>160</v>
      </c>
      <c r="AC98" s="28">
        <v>0</v>
      </c>
      <c r="AD98" s="12">
        <v>200</v>
      </c>
      <c r="AE98" s="12">
        <v>0</v>
      </c>
      <c r="AF98" s="12">
        <v>0</v>
      </c>
    </row>
    <row r="99" spans="1:32" ht="15.75" customHeight="1" x14ac:dyDescent="0.2">
      <c r="A99" s="71" t="s">
        <v>142</v>
      </c>
      <c r="B99" s="59">
        <v>17.396752575568904</v>
      </c>
      <c r="C99" s="12"/>
      <c r="D99" s="84" t="s">
        <v>169</v>
      </c>
      <c r="E99" s="28">
        <v>18</v>
      </c>
      <c r="F99" s="12">
        <v>2</v>
      </c>
      <c r="G99" s="12">
        <v>60</v>
      </c>
      <c r="H99" s="12">
        <v>45.3</v>
      </c>
      <c r="I99" s="12"/>
      <c r="J99" s="53" t="s">
        <v>160</v>
      </c>
      <c r="K99" s="91">
        <v>51</v>
      </c>
      <c r="L99" s="12">
        <v>12</v>
      </c>
      <c r="M99" s="12">
        <v>38.144329896907209</v>
      </c>
      <c r="N99" s="12">
        <v>28.798969072164944</v>
      </c>
      <c r="O99" s="12"/>
      <c r="P99" s="62" t="s">
        <v>194</v>
      </c>
      <c r="Q99" s="28">
        <v>12</v>
      </c>
      <c r="R99" s="12">
        <v>116</v>
      </c>
      <c r="S99" s="12">
        <v>8.6614173228346374</v>
      </c>
      <c r="T99" s="12">
        <v>6.5393700787401512</v>
      </c>
      <c r="U99" s="12"/>
      <c r="V99" s="65" t="s">
        <v>143</v>
      </c>
      <c r="W99" s="28"/>
      <c r="X99" s="12">
        <v>1200</v>
      </c>
      <c r="Y99" s="12">
        <v>0</v>
      </c>
      <c r="Z99" s="12">
        <v>0</v>
      </c>
      <c r="AA99" s="12"/>
      <c r="AB99" s="33" t="s">
        <v>162</v>
      </c>
      <c r="AC99" s="28">
        <v>0</v>
      </c>
      <c r="AD99" s="12">
        <v>200</v>
      </c>
      <c r="AE99" s="12">
        <v>0</v>
      </c>
      <c r="AF99" s="12">
        <v>0</v>
      </c>
    </row>
    <row r="100" spans="1:32" ht="15.75" customHeight="1" x14ac:dyDescent="0.2">
      <c r="A100" s="33" t="s">
        <v>150</v>
      </c>
      <c r="B100" s="59">
        <v>16.9489195551587</v>
      </c>
      <c r="C100" s="12"/>
      <c r="D100" s="84" t="s">
        <v>170</v>
      </c>
      <c r="E100" s="28">
        <v>18</v>
      </c>
      <c r="F100" s="12">
        <v>2</v>
      </c>
      <c r="G100" s="12">
        <v>60</v>
      </c>
      <c r="H100" s="12">
        <v>45.3</v>
      </c>
      <c r="I100" s="12"/>
      <c r="J100" s="33" t="s">
        <v>162</v>
      </c>
      <c r="K100" s="91">
        <v>51</v>
      </c>
      <c r="L100" s="12">
        <v>12</v>
      </c>
      <c r="M100" s="12">
        <v>38.144329896907209</v>
      </c>
      <c r="N100" s="12">
        <v>28.798969072164944</v>
      </c>
      <c r="O100" s="12"/>
      <c r="P100" s="84" t="s">
        <v>191</v>
      </c>
      <c r="Q100" s="28">
        <v>11</v>
      </c>
      <c r="R100" s="12">
        <v>117</v>
      </c>
      <c r="S100" s="12">
        <v>7.8740157480314963</v>
      </c>
      <c r="T100" s="12">
        <v>5.9448818897637796</v>
      </c>
      <c r="U100" s="12"/>
      <c r="V100" s="79" t="s">
        <v>147</v>
      </c>
      <c r="W100" s="28">
        <v>0</v>
      </c>
      <c r="X100" s="12">
        <v>1200</v>
      </c>
      <c r="Y100" s="12">
        <v>0</v>
      </c>
      <c r="Z100" s="12">
        <v>0</v>
      </c>
      <c r="AA100" s="12"/>
      <c r="AB100" s="79" t="s">
        <v>163</v>
      </c>
      <c r="AC100" s="28"/>
      <c r="AD100" s="12">
        <v>200</v>
      </c>
      <c r="AE100" s="12">
        <v>0</v>
      </c>
      <c r="AF100" s="12">
        <v>0</v>
      </c>
    </row>
    <row r="101" spans="1:32" ht="15.75" customHeight="1" x14ac:dyDescent="0.2">
      <c r="A101" s="77" t="s">
        <v>147</v>
      </c>
      <c r="B101" s="59">
        <v>16.852085396541927</v>
      </c>
      <c r="C101" s="12"/>
      <c r="D101" s="62" t="s">
        <v>171</v>
      </c>
      <c r="E101" s="28">
        <v>18</v>
      </c>
      <c r="F101" s="12">
        <v>2</v>
      </c>
      <c r="G101" s="12">
        <v>60</v>
      </c>
      <c r="H101" s="12">
        <v>45.3</v>
      </c>
      <c r="I101" s="12"/>
      <c r="J101" s="53" t="s">
        <v>173</v>
      </c>
      <c r="K101" s="91">
        <v>51</v>
      </c>
      <c r="L101" s="12">
        <v>12</v>
      </c>
      <c r="M101" s="12">
        <v>38.144329896907209</v>
      </c>
      <c r="N101" s="12">
        <v>28.798969072164944</v>
      </c>
      <c r="O101" s="12"/>
      <c r="P101" s="64" t="s">
        <v>185</v>
      </c>
      <c r="Q101" s="28">
        <v>10</v>
      </c>
      <c r="R101" s="12">
        <v>118</v>
      </c>
      <c r="S101" s="12">
        <v>7.086614173228341</v>
      </c>
      <c r="T101" s="12">
        <v>5.3503937007873974</v>
      </c>
      <c r="U101" s="12"/>
      <c r="V101" s="65" t="s">
        <v>148</v>
      </c>
      <c r="W101" s="28"/>
      <c r="X101" s="12">
        <v>1200</v>
      </c>
      <c r="Y101" s="12">
        <v>0</v>
      </c>
      <c r="Z101" s="12">
        <v>0</v>
      </c>
      <c r="AA101" s="12"/>
      <c r="AB101" s="62" t="s">
        <v>164</v>
      </c>
      <c r="AC101" s="28">
        <v>0</v>
      </c>
      <c r="AD101" s="12">
        <v>200</v>
      </c>
      <c r="AE101" s="12">
        <v>0</v>
      </c>
      <c r="AF101" s="12">
        <v>0</v>
      </c>
    </row>
    <row r="102" spans="1:32" ht="15.75" customHeight="1" x14ac:dyDescent="0.2">
      <c r="A102" s="77" t="s">
        <v>183</v>
      </c>
      <c r="B102" s="59">
        <v>16.745011127797166</v>
      </c>
      <c r="C102" s="12"/>
      <c r="D102" s="64" t="s">
        <v>172</v>
      </c>
      <c r="E102" s="28">
        <v>18</v>
      </c>
      <c r="F102" s="12">
        <v>2</v>
      </c>
      <c r="G102" s="12">
        <v>60</v>
      </c>
      <c r="H102" s="12">
        <v>45.3</v>
      </c>
      <c r="I102" s="12"/>
      <c r="J102" s="84" t="s">
        <v>193</v>
      </c>
      <c r="K102" s="28">
        <v>51</v>
      </c>
      <c r="L102" s="12">
        <v>12</v>
      </c>
      <c r="M102" s="12">
        <v>38.144329896907209</v>
      </c>
      <c r="N102" s="12">
        <v>28.798969072164944</v>
      </c>
      <c r="O102" s="12"/>
      <c r="P102" s="84" t="s">
        <v>195</v>
      </c>
      <c r="Q102" s="28" t="s">
        <v>235</v>
      </c>
      <c r="R102" s="12" t="s">
        <v>235</v>
      </c>
      <c r="S102" s="12" t="s">
        <v>235</v>
      </c>
      <c r="T102" s="74">
        <v>4.9180386542591217</v>
      </c>
      <c r="U102" s="12"/>
      <c r="V102" s="53" t="s">
        <v>150</v>
      </c>
      <c r="W102" s="28">
        <v>0</v>
      </c>
      <c r="X102" s="12">
        <v>1200</v>
      </c>
      <c r="Y102" s="12">
        <v>0</v>
      </c>
      <c r="Z102" s="12">
        <v>0</v>
      </c>
      <c r="AA102" s="12"/>
      <c r="AB102" s="84" t="s">
        <v>165</v>
      </c>
      <c r="AC102" s="28">
        <v>0</v>
      </c>
      <c r="AD102" s="12">
        <v>200</v>
      </c>
      <c r="AE102" s="12">
        <v>0</v>
      </c>
      <c r="AF102" s="12">
        <v>0</v>
      </c>
    </row>
    <row r="103" spans="1:32" ht="15.75" customHeight="1" x14ac:dyDescent="0.2">
      <c r="A103" s="77" t="s">
        <v>182</v>
      </c>
      <c r="B103" s="59">
        <v>16.527261953080604</v>
      </c>
      <c r="C103" s="12"/>
      <c r="D103" s="53" t="s">
        <v>173</v>
      </c>
      <c r="E103" s="28">
        <v>18</v>
      </c>
      <c r="F103" s="12">
        <v>2</v>
      </c>
      <c r="G103" s="12">
        <v>60</v>
      </c>
      <c r="H103" s="12">
        <v>45.3</v>
      </c>
      <c r="I103" s="12"/>
      <c r="J103" s="65" t="s">
        <v>148</v>
      </c>
      <c r="K103" s="45">
        <v>51.287500000000001</v>
      </c>
      <c r="L103" s="12">
        <v>12.287500000000001</v>
      </c>
      <c r="M103" s="12">
        <v>36.66237113402061</v>
      </c>
      <c r="N103" s="12">
        <v>27.680090206185561</v>
      </c>
      <c r="O103" s="12"/>
      <c r="P103" s="84" t="s">
        <v>151</v>
      </c>
      <c r="Q103" s="28">
        <v>9</v>
      </c>
      <c r="R103" s="12">
        <v>119</v>
      </c>
      <c r="S103" s="12">
        <v>6.2992125984251857</v>
      </c>
      <c r="T103" s="12">
        <v>4.7559055118110152</v>
      </c>
      <c r="U103" s="12"/>
      <c r="V103" s="84" t="s">
        <v>151</v>
      </c>
      <c r="W103" s="28">
        <v>0</v>
      </c>
      <c r="X103" s="12">
        <v>1200</v>
      </c>
      <c r="Y103" s="12">
        <v>0</v>
      </c>
      <c r="Z103" s="12">
        <v>0</v>
      </c>
      <c r="AA103" s="12"/>
      <c r="AB103" s="62" t="s">
        <v>166</v>
      </c>
      <c r="AC103" s="28">
        <v>0</v>
      </c>
      <c r="AD103" s="12">
        <v>200</v>
      </c>
      <c r="AE103" s="12">
        <v>0</v>
      </c>
      <c r="AF103" s="12">
        <v>0</v>
      </c>
    </row>
    <row r="104" spans="1:32" ht="15.75" customHeight="1" x14ac:dyDescent="0.2">
      <c r="A104" s="33" t="s">
        <v>153</v>
      </c>
      <c r="B104" s="59">
        <v>16.376494845360824</v>
      </c>
      <c r="C104" s="12"/>
      <c r="D104" s="64" t="s">
        <v>174</v>
      </c>
      <c r="E104" s="28">
        <v>18</v>
      </c>
      <c r="F104" s="12">
        <v>2</v>
      </c>
      <c r="G104" s="12">
        <v>60</v>
      </c>
      <c r="H104" s="12">
        <v>45.3</v>
      </c>
      <c r="I104" s="12"/>
      <c r="J104" s="62" t="s">
        <v>171</v>
      </c>
      <c r="K104" s="28">
        <v>51.97</v>
      </c>
      <c r="L104" s="12">
        <v>12.969999999999999</v>
      </c>
      <c r="M104" s="12">
        <v>33.144329896907223</v>
      </c>
      <c r="N104" s="12">
        <v>25.023969072164952</v>
      </c>
      <c r="O104" s="12"/>
      <c r="P104" s="84" t="s">
        <v>165</v>
      </c>
      <c r="Q104" s="28">
        <v>9</v>
      </c>
      <c r="R104" s="12">
        <v>119</v>
      </c>
      <c r="S104" s="12">
        <v>6.2992125984251857</v>
      </c>
      <c r="T104" s="12">
        <v>4.7559055118110152</v>
      </c>
      <c r="U104" s="12"/>
      <c r="V104" s="53" t="s">
        <v>153</v>
      </c>
      <c r="W104" s="28"/>
      <c r="X104" s="12">
        <v>1200</v>
      </c>
      <c r="Y104" s="12">
        <v>0</v>
      </c>
      <c r="Z104" s="12">
        <v>0</v>
      </c>
      <c r="AA104" s="12"/>
      <c r="AB104" s="64" t="s">
        <v>167</v>
      </c>
      <c r="AC104" s="28"/>
      <c r="AD104" s="12">
        <v>200</v>
      </c>
      <c r="AE104" s="12">
        <v>0</v>
      </c>
      <c r="AF104" s="12">
        <v>0</v>
      </c>
    </row>
    <row r="105" spans="1:32" ht="15.75" customHeight="1" x14ac:dyDescent="0.2">
      <c r="A105" s="71" t="s">
        <v>184</v>
      </c>
      <c r="B105" s="59">
        <v>15.878409759991342</v>
      </c>
      <c r="C105" s="12"/>
      <c r="D105" s="84" t="s">
        <v>175</v>
      </c>
      <c r="E105" s="28">
        <v>18</v>
      </c>
      <c r="F105" s="12">
        <v>2</v>
      </c>
      <c r="G105" s="12">
        <v>60</v>
      </c>
      <c r="H105" s="12">
        <v>45.3</v>
      </c>
      <c r="I105" s="12"/>
      <c r="J105" s="64" t="s">
        <v>176</v>
      </c>
      <c r="K105" s="28">
        <v>52.360465120000001</v>
      </c>
      <c r="L105" s="12">
        <v>13.360465120000001</v>
      </c>
      <c r="M105" s="12">
        <v>31.131623092783499</v>
      </c>
      <c r="N105" s="12">
        <v>23.504375435051543</v>
      </c>
      <c r="O105" s="12"/>
      <c r="P105" s="84" t="s">
        <v>181</v>
      </c>
      <c r="Q105" s="28">
        <v>8</v>
      </c>
      <c r="R105" s="12">
        <v>120</v>
      </c>
      <c r="S105" s="12">
        <v>5.5118110236220446</v>
      </c>
      <c r="T105" s="12">
        <v>4.1614173228346436</v>
      </c>
      <c r="U105" s="12"/>
      <c r="V105" s="84" t="s">
        <v>154</v>
      </c>
      <c r="W105" s="28">
        <v>0</v>
      </c>
      <c r="X105" s="12">
        <v>1200</v>
      </c>
      <c r="Y105" s="12">
        <v>0</v>
      </c>
      <c r="Z105" s="12">
        <v>0</v>
      </c>
      <c r="AA105" s="12"/>
      <c r="AB105" s="84" t="s">
        <v>169</v>
      </c>
      <c r="AC105" s="28">
        <v>0</v>
      </c>
      <c r="AD105" s="12">
        <v>200</v>
      </c>
      <c r="AE105" s="12">
        <v>0</v>
      </c>
      <c r="AF105" s="12">
        <v>0</v>
      </c>
    </row>
    <row r="106" spans="1:32" ht="15.75" customHeight="1" x14ac:dyDescent="0.2">
      <c r="A106" s="69" t="s">
        <v>164</v>
      </c>
      <c r="B106" s="59">
        <v>15.815047737911627</v>
      </c>
      <c r="C106" s="12"/>
      <c r="D106" s="62" t="s">
        <v>177</v>
      </c>
      <c r="E106" s="28">
        <v>18</v>
      </c>
      <c r="F106" s="12">
        <v>2</v>
      </c>
      <c r="G106" s="12">
        <v>60</v>
      </c>
      <c r="H106" s="12">
        <v>45.3</v>
      </c>
      <c r="I106" s="12"/>
      <c r="J106" s="84" t="s">
        <v>195</v>
      </c>
      <c r="K106" s="28">
        <v>52.8</v>
      </c>
      <c r="L106" s="12">
        <v>13.799999999999997</v>
      </c>
      <c r="M106" s="12">
        <v>28.86597938144331</v>
      </c>
      <c r="N106" s="12">
        <v>21.793814432989699</v>
      </c>
      <c r="O106" s="12"/>
      <c r="P106" s="79" t="s">
        <v>183</v>
      </c>
      <c r="Q106" s="28">
        <v>8</v>
      </c>
      <c r="R106" s="12">
        <v>120</v>
      </c>
      <c r="S106" s="12">
        <v>5.5118110236220446</v>
      </c>
      <c r="T106" s="12">
        <v>4.1614173228346436</v>
      </c>
      <c r="U106" s="12"/>
      <c r="V106" s="65" t="s">
        <v>155</v>
      </c>
      <c r="W106" s="28">
        <v>0</v>
      </c>
      <c r="X106" s="12">
        <v>1200</v>
      </c>
      <c r="Y106" s="12">
        <v>0</v>
      </c>
      <c r="Z106" s="12">
        <v>0</v>
      </c>
      <c r="AA106" s="12"/>
      <c r="AB106" s="84" t="s">
        <v>170</v>
      </c>
      <c r="AC106" s="28">
        <v>0</v>
      </c>
      <c r="AD106" s="12">
        <v>200</v>
      </c>
      <c r="AE106" s="12">
        <v>0</v>
      </c>
      <c r="AF106" s="12">
        <v>0</v>
      </c>
    </row>
    <row r="107" spans="1:32" ht="15.75" customHeight="1" x14ac:dyDescent="0.2">
      <c r="A107" s="81" t="s">
        <v>151</v>
      </c>
      <c r="B107" s="59">
        <v>15.677572854939521</v>
      </c>
      <c r="C107" s="12"/>
      <c r="D107" s="79" t="s">
        <v>178</v>
      </c>
      <c r="E107" s="28">
        <v>18</v>
      </c>
      <c r="F107" s="12">
        <v>2</v>
      </c>
      <c r="G107" s="12">
        <v>60</v>
      </c>
      <c r="H107" s="12">
        <v>45.3</v>
      </c>
      <c r="I107" s="12"/>
      <c r="J107" s="65" t="s">
        <v>143</v>
      </c>
      <c r="K107" s="28">
        <v>53</v>
      </c>
      <c r="L107" s="12">
        <v>14</v>
      </c>
      <c r="M107" s="12">
        <v>27.835051546391753</v>
      </c>
      <c r="N107" s="12">
        <v>21.015463917525775</v>
      </c>
      <c r="O107" s="12"/>
      <c r="P107" s="64" t="s">
        <v>142</v>
      </c>
      <c r="Q107" s="28">
        <v>7</v>
      </c>
      <c r="R107" s="12">
        <v>121</v>
      </c>
      <c r="S107" s="12">
        <v>4.7244094488188892</v>
      </c>
      <c r="T107" s="12">
        <v>3.5669291338582614</v>
      </c>
      <c r="U107" s="12"/>
      <c r="V107" s="64" t="s">
        <v>157</v>
      </c>
      <c r="W107" s="28"/>
      <c r="X107" s="12">
        <v>1200</v>
      </c>
      <c r="Y107" s="12">
        <v>0</v>
      </c>
      <c r="Z107" s="12">
        <v>0</v>
      </c>
      <c r="AA107" s="12"/>
      <c r="AB107" s="62" t="s">
        <v>171</v>
      </c>
      <c r="AC107" s="28">
        <v>0</v>
      </c>
      <c r="AD107" s="12">
        <v>200</v>
      </c>
      <c r="AE107" s="12">
        <v>0</v>
      </c>
      <c r="AF107" s="12">
        <v>0</v>
      </c>
    </row>
    <row r="108" spans="1:32" ht="15.75" customHeight="1" x14ac:dyDescent="0.2">
      <c r="A108" s="81" t="s">
        <v>169</v>
      </c>
      <c r="B108" s="59">
        <v>15.662904727115293</v>
      </c>
      <c r="C108" s="12"/>
      <c r="D108" s="62" t="s">
        <v>180</v>
      </c>
      <c r="E108" s="28">
        <v>18</v>
      </c>
      <c r="F108" s="12">
        <v>2</v>
      </c>
      <c r="G108" s="12">
        <v>60</v>
      </c>
      <c r="H108" s="12">
        <v>45.3</v>
      </c>
      <c r="I108" s="12"/>
      <c r="J108" s="53" t="s">
        <v>150</v>
      </c>
      <c r="K108" s="28">
        <v>53</v>
      </c>
      <c r="L108" s="12">
        <v>14</v>
      </c>
      <c r="M108" s="12">
        <v>27.835051546391753</v>
      </c>
      <c r="N108" s="12">
        <v>21.015463917525775</v>
      </c>
      <c r="O108" s="12"/>
      <c r="P108" s="84" t="s">
        <v>152</v>
      </c>
      <c r="Q108" s="28">
        <v>7</v>
      </c>
      <c r="R108" s="12">
        <v>121</v>
      </c>
      <c r="S108" s="12">
        <v>4.7244094488188892</v>
      </c>
      <c r="T108" s="12">
        <v>3.5669291338582614</v>
      </c>
      <c r="U108" s="12"/>
      <c r="V108" s="64" t="s">
        <v>159</v>
      </c>
      <c r="W108" s="28">
        <v>0</v>
      </c>
      <c r="X108" s="12">
        <v>1200</v>
      </c>
      <c r="Y108" s="12">
        <v>0</v>
      </c>
      <c r="Z108" s="12">
        <v>0</v>
      </c>
      <c r="AA108" s="12"/>
      <c r="AB108" s="64" t="s">
        <v>172</v>
      </c>
      <c r="AC108" s="28">
        <v>0</v>
      </c>
      <c r="AD108" s="12">
        <v>200</v>
      </c>
      <c r="AE108" s="12">
        <v>0</v>
      </c>
      <c r="AF108" s="12">
        <v>0</v>
      </c>
    </row>
    <row r="109" spans="1:32" ht="15.75" customHeight="1" x14ac:dyDescent="0.2">
      <c r="A109" s="81" t="s">
        <v>193</v>
      </c>
      <c r="B109" s="59">
        <v>15.559634365614093</v>
      </c>
      <c r="C109" s="12"/>
      <c r="D109" s="84" t="s">
        <v>181</v>
      </c>
      <c r="E109" s="28">
        <v>18</v>
      </c>
      <c r="F109" s="12">
        <v>2</v>
      </c>
      <c r="G109" s="12">
        <v>60</v>
      </c>
      <c r="H109" s="12">
        <v>45.3</v>
      </c>
      <c r="I109" s="12"/>
      <c r="J109" s="62" t="s">
        <v>158</v>
      </c>
      <c r="K109" s="28">
        <v>53</v>
      </c>
      <c r="L109" s="12">
        <v>14</v>
      </c>
      <c r="M109" s="12">
        <v>27.835051546391753</v>
      </c>
      <c r="N109" s="12">
        <v>21.015463917525775</v>
      </c>
      <c r="O109" s="12"/>
      <c r="P109" s="84" t="s">
        <v>169</v>
      </c>
      <c r="Q109" s="28">
        <v>7</v>
      </c>
      <c r="R109" s="12">
        <v>121</v>
      </c>
      <c r="S109" s="12">
        <v>4.7244094488188892</v>
      </c>
      <c r="T109" s="12">
        <v>3.5669291338582614</v>
      </c>
      <c r="U109" s="12"/>
      <c r="V109" s="71" t="s">
        <v>244</v>
      </c>
      <c r="W109" s="28"/>
      <c r="X109" s="12">
        <v>1200</v>
      </c>
      <c r="Y109" s="12">
        <v>0</v>
      </c>
      <c r="Z109" s="12">
        <v>0</v>
      </c>
      <c r="AA109" s="12"/>
      <c r="AB109" s="53" t="s">
        <v>173</v>
      </c>
      <c r="AC109" s="28">
        <v>0</v>
      </c>
      <c r="AD109" s="12">
        <v>200</v>
      </c>
      <c r="AE109" s="12">
        <v>0</v>
      </c>
      <c r="AF109" s="12">
        <v>0</v>
      </c>
    </row>
    <row r="110" spans="1:32" ht="15.75" customHeight="1" x14ac:dyDescent="0.2">
      <c r="A110" s="81" t="s">
        <v>191</v>
      </c>
      <c r="B110" s="59">
        <v>15.295152494791248</v>
      </c>
      <c r="C110" s="12"/>
      <c r="D110" s="79" t="s">
        <v>182</v>
      </c>
      <c r="E110" s="28">
        <v>18</v>
      </c>
      <c r="F110" s="12">
        <v>2</v>
      </c>
      <c r="G110" s="12">
        <v>60</v>
      </c>
      <c r="H110" s="12">
        <v>45.3</v>
      </c>
      <c r="I110" s="12"/>
      <c r="J110" s="62" t="s">
        <v>166</v>
      </c>
      <c r="K110" s="28">
        <v>53</v>
      </c>
      <c r="L110" s="12">
        <v>14</v>
      </c>
      <c r="M110" s="12">
        <v>27.835051546391753</v>
      </c>
      <c r="N110" s="12">
        <v>21.015463917525775</v>
      </c>
      <c r="O110" s="12"/>
      <c r="P110" s="84" t="s">
        <v>170</v>
      </c>
      <c r="Q110" s="28">
        <v>7</v>
      </c>
      <c r="R110" s="12">
        <v>121</v>
      </c>
      <c r="S110" s="12">
        <v>4.7244094488188892</v>
      </c>
      <c r="T110" s="12">
        <v>3.5669291338582614</v>
      </c>
      <c r="U110" s="12"/>
      <c r="V110" s="79" t="s">
        <v>163</v>
      </c>
      <c r="W110" s="28"/>
      <c r="X110" s="12">
        <v>1200</v>
      </c>
      <c r="Y110" s="12">
        <v>0</v>
      </c>
      <c r="Z110" s="12">
        <v>0</v>
      </c>
      <c r="AA110" s="12"/>
      <c r="AB110" s="64" t="s">
        <v>174</v>
      </c>
      <c r="AC110" s="28"/>
      <c r="AD110" s="12">
        <v>200</v>
      </c>
      <c r="AE110" s="12">
        <v>0</v>
      </c>
      <c r="AF110" s="12">
        <v>0</v>
      </c>
    </row>
    <row r="111" spans="1:32" ht="15.75" customHeight="1" x14ac:dyDescent="0.2">
      <c r="A111" s="33" t="s">
        <v>162</v>
      </c>
      <c r="B111" s="59">
        <v>15.289736727818815</v>
      </c>
      <c r="C111" s="12"/>
      <c r="D111" s="79" t="s">
        <v>183</v>
      </c>
      <c r="E111" s="28">
        <v>18</v>
      </c>
      <c r="F111" s="12">
        <v>2</v>
      </c>
      <c r="G111" s="12">
        <v>60</v>
      </c>
      <c r="H111" s="12">
        <v>45.3</v>
      </c>
      <c r="I111" s="12"/>
      <c r="J111" s="84" t="s">
        <v>170</v>
      </c>
      <c r="K111" s="28">
        <v>53</v>
      </c>
      <c r="L111" s="12">
        <v>14</v>
      </c>
      <c r="M111" s="12">
        <v>27.835051546391753</v>
      </c>
      <c r="N111" s="12">
        <v>21.015463917525775</v>
      </c>
      <c r="O111" s="12"/>
      <c r="P111" s="84" t="s">
        <v>154</v>
      </c>
      <c r="Q111" s="28">
        <v>6</v>
      </c>
      <c r="R111" s="12">
        <v>122</v>
      </c>
      <c r="S111" s="12">
        <v>3.9370078740157481</v>
      </c>
      <c r="T111" s="12">
        <v>2.9724409448818898</v>
      </c>
      <c r="U111" s="12"/>
      <c r="V111" s="62" t="s">
        <v>166</v>
      </c>
      <c r="W111" s="28"/>
      <c r="X111" s="12">
        <v>1200</v>
      </c>
      <c r="Y111" s="12">
        <v>0</v>
      </c>
      <c r="Z111" s="12">
        <v>0</v>
      </c>
      <c r="AA111" s="12"/>
      <c r="AB111" s="84" t="s">
        <v>175</v>
      </c>
      <c r="AC111" s="28">
        <v>0</v>
      </c>
      <c r="AD111" s="12">
        <v>200</v>
      </c>
      <c r="AE111" s="12">
        <v>0</v>
      </c>
      <c r="AF111" s="12">
        <v>0</v>
      </c>
    </row>
    <row r="112" spans="1:32" ht="15.75" customHeight="1" x14ac:dyDescent="0.2">
      <c r="A112" s="33" t="s">
        <v>18</v>
      </c>
      <c r="B112" s="59">
        <v>14.819793814432989</v>
      </c>
      <c r="C112" s="12"/>
      <c r="D112" s="64" t="s">
        <v>185</v>
      </c>
      <c r="E112" s="28">
        <v>18</v>
      </c>
      <c r="F112" s="12">
        <v>2</v>
      </c>
      <c r="G112" s="12">
        <v>60</v>
      </c>
      <c r="H112" s="12">
        <v>45.3</v>
      </c>
      <c r="I112" s="12"/>
      <c r="J112" s="65" t="s">
        <v>188</v>
      </c>
      <c r="K112" s="28">
        <v>53</v>
      </c>
      <c r="L112" s="12">
        <v>14</v>
      </c>
      <c r="M112" s="12">
        <v>27.835051546391753</v>
      </c>
      <c r="N112" s="12">
        <v>21.015463917525775</v>
      </c>
      <c r="O112" s="12"/>
      <c r="P112" s="62" t="s">
        <v>158</v>
      </c>
      <c r="Q112" s="28">
        <v>6</v>
      </c>
      <c r="R112" s="12">
        <v>122</v>
      </c>
      <c r="S112" s="12">
        <v>3.9370078740157481</v>
      </c>
      <c r="T112" s="12">
        <v>2.9724409448818898</v>
      </c>
      <c r="U112" s="12"/>
      <c r="V112" s="84" t="s">
        <v>169</v>
      </c>
      <c r="W112" s="28"/>
      <c r="X112" s="12">
        <v>1200</v>
      </c>
      <c r="Y112" s="12">
        <v>0</v>
      </c>
      <c r="Z112" s="12">
        <v>0</v>
      </c>
      <c r="AA112" s="12"/>
      <c r="AB112" s="64" t="s">
        <v>176</v>
      </c>
      <c r="AC112" s="28">
        <v>0</v>
      </c>
      <c r="AD112" s="12">
        <v>200</v>
      </c>
      <c r="AE112" s="12">
        <v>0</v>
      </c>
      <c r="AF112" s="12">
        <v>0</v>
      </c>
    </row>
    <row r="113" spans="1:32" ht="15.75" customHeight="1" x14ac:dyDescent="0.2">
      <c r="A113" s="81" t="s">
        <v>170</v>
      </c>
      <c r="B113" s="59">
        <v>14.140061943610144</v>
      </c>
      <c r="C113" s="12"/>
      <c r="D113" s="102" t="s">
        <v>243</v>
      </c>
      <c r="E113" s="28">
        <v>18</v>
      </c>
      <c r="F113" s="12">
        <v>2</v>
      </c>
      <c r="G113" s="12">
        <v>60</v>
      </c>
      <c r="H113" s="12">
        <v>45.3</v>
      </c>
      <c r="I113" s="12"/>
      <c r="J113" s="84" t="s">
        <v>191</v>
      </c>
      <c r="K113" s="28">
        <v>53</v>
      </c>
      <c r="L113" s="12">
        <v>14</v>
      </c>
      <c r="M113" s="12">
        <v>27.835051546391753</v>
      </c>
      <c r="N113" s="12">
        <v>21.015463917525775</v>
      </c>
      <c r="O113" s="12"/>
      <c r="P113" s="64" t="s">
        <v>159</v>
      </c>
      <c r="Q113" s="28">
        <v>6</v>
      </c>
      <c r="R113" s="12">
        <v>122</v>
      </c>
      <c r="S113" s="12">
        <v>3.9370078740157481</v>
      </c>
      <c r="T113" s="12">
        <v>2.9724409448818898</v>
      </c>
      <c r="U113" s="12"/>
      <c r="V113" s="64" t="s">
        <v>172</v>
      </c>
      <c r="W113" s="28">
        <v>0</v>
      </c>
      <c r="X113" s="12">
        <v>1200</v>
      </c>
      <c r="Y113" s="12">
        <v>0</v>
      </c>
      <c r="Z113" s="12">
        <v>0</v>
      </c>
      <c r="AA113" s="12"/>
      <c r="AB113" s="62" t="s">
        <v>177</v>
      </c>
      <c r="AC113" s="28">
        <v>0</v>
      </c>
      <c r="AD113" s="12">
        <v>200</v>
      </c>
      <c r="AE113" s="12">
        <v>0</v>
      </c>
      <c r="AF113" s="12">
        <v>0</v>
      </c>
    </row>
    <row r="114" spans="1:32" ht="15.75" customHeight="1" x14ac:dyDescent="0.2">
      <c r="A114" s="81" t="s">
        <v>152</v>
      </c>
      <c r="B114" s="59">
        <v>14.07896142814622</v>
      </c>
      <c r="C114" s="12"/>
      <c r="D114" s="84" t="s">
        <v>191</v>
      </c>
      <c r="E114" s="28">
        <v>18</v>
      </c>
      <c r="F114" s="12">
        <v>2</v>
      </c>
      <c r="G114" s="12">
        <v>60</v>
      </c>
      <c r="H114" s="12">
        <v>45.3</v>
      </c>
      <c r="I114" s="12"/>
      <c r="J114" s="102" t="s">
        <v>243</v>
      </c>
      <c r="K114" s="45">
        <v>53.670824942500005</v>
      </c>
      <c r="L114" s="12">
        <v>14.670824942500005</v>
      </c>
      <c r="M114" s="12">
        <v>24.377191018041202</v>
      </c>
      <c r="N114" s="12">
        <v>18.404779218621108</v>
      </c>
      <c r="O114" s="12"/>
      <c r="P114" s="62" t="s">
        <v>166</v>
      </c>
      <c r="Q114" s="28">
        <v>6</v>
      </c>
      <c r="R114" s="12">
        <v>122</v>
      </c>
      <c r="S114" s="12">
        <v>3.9370078740157481</v>
      </c>
      <c r="T114" s="12">
        <v>2.9724409448818898</v>
      </c>
      <c r="U114" s="12"/>
      <c r="V114" s="64" t="s">
        <v>174</v>
      </c>
      <c r="W114" s="28">
        <v>0</v>
      </c>
      <c r="X114" s="12">
        <v>1200</v>
      </c>
      <c r="Y114" s="12">
        <v>0</v>
      </c>
      <c r="Z114" s="12">
        <v>0</v>
      </c>
      <c r="AA114" s="12"/>
      <c r="AB114" s="79" t="s">
        <v>179</v>
      </c>
      <c r="AC114" s="28">
        <v>0</v>
      </c>
      <c r="AD114" s="12">
        <v>200</v>
      </c>
      <c r="AE114" s="12">
        <v>0</v>
      </c>
      <c r="AF114" s="12">
        <v>0</v>
      </c>
    </row>
    <row r="115" spans="1:32" ht="15.75" customHeight="1" x14ac:dyDescent="0.2">
      <c r="A115" s="69" t="s">
        <v>166</v>
      </c>
      <c r="B115" s="59">
        <v>13.857580972481534</v>
      </c>
      <c r="C115" s="12"/>
      <c r="D115" s="84" t="s">
        <v>193</v>
      </c>
      <c r="E115" s="28">
        <v>18</v>
      </c>
      <c r="F115" s="12">
        <v>2</v>
      </c>
      <c r="G115" s="12">
        <v>60</v>
      </c>
      <c r="H115" s="12">
        <v>45.3</v>
      </c>
      <c r="I115" s="12"/>
      <c r="J115" s="84" t="s">
        <v>152</v>
      </c>
      <c r="K115" s="28">
        <v>54</v>
      </c>
      <c r="L115" s="12">
        <v>15</v>
      </c>
      <c r="M115" s="12">
        <v>22.680412371134011</v>
      </c>
      <c r="N115" s="12">
        <v>17.123711340206178</v>
      </c>
      <c r="O115" s="12"/>
      <c r="P115" s="64" t="s">
        <v>172</v>
      </c>
      <c r="Q115" s="28">
        <v>6</v>
      </c>
      <c r="R115" s="12">
        <v>122</v>
      </c>
      <c r="S115" s="12">
        <v>3.9370078740157481</v>
      </c>
      <c r="T115" s="12">
        <v>2.9724409448818898</v>
      </c>
      <c r="U115" s="12"/>
      <c r="V115" s="64" t="s">
        <v>176</v>
      </c>
      <c r="W115" s="28">
        <v>0</v>
      </c>
      <c r="X115" s="12">
        <v>1200</v>
      </c>
      <c r="Y115" s="12">
        <v>0</v>
      </c>
      <c r="Z115" s="12">
        <v>0</v>
      </c>
      <c r="AA115" s="12"/>
      <c r="AB115" s="62" t="s">
        <v>180</v>
      </c>
      <c r="AC115" s="28">
        <v>0</v>
      </c>
      <c r="AD115" s="12">
        <v>200</v>
      </c>
      <c r="AE115" s="12">
        <v>0</v>
      </c>
      <c r="AF115" s="12">
        <v>0</v>
      </c>
    </row>
    <row r="116" spans="1:32" ht="15.75" customHeight="1" x14ac:dyDescent="0.2">
      <c r="A116" s="81" t="s">
        <v>165</v>
      </c>
      <c r="B116" s="59">
        <v>13.813423370403438</v>
      </c>
      <c r="C116" s="12"/>
      <c r="D116" s="62" t="s">
        <v>194</v>
      </c>
      <c r="E116" s="28">
        <v>18</v>
      </c>
      <c r="F116" s="12">
        <v>2</v>
      </c>
      <c r="G116" s="12">
        <v>60</v>
      </c>
      <c r="H116" s="12">
        <v>45.3</v>
      </c>
      <c r="I116" s="12"/>
      <c r="J116" s="84" t="s">
        <v>165</v>
      </c>
      <c r="K116" s="28">
        <v>54</v>
      </c>
      <c r="L116" s="12">
        <v>15</v>
      </c>
      <c r="M116" s="12">
        <v>22.680412371134011</v>
      </c>
      <c r="N116" s="12">
        <v>17.123711340206178</v>
      </c>
      <c r="O116" s="12"/>
      <c r="P116" s="64" t="s">
        <v>186</v>
      </c>
      <c r="Q116" s="28">
        <v>6</v>
      </c>
      <c r="R116" s="12">
        <v>122</v>
      </c>
      <c r="S116" s="12">
        <v>3.9370078740157481</v>
      </c>
      <c r="T116" s="12">
        <v>2.9724409448818898</v>
      </c>
      <c r="U116" s="12"/>
      <c r="V116" s="79" t="s">
        <v>178</v>
      </c>
      <c r="W116" s="28">
        <v>0</v>
      </c>
      <c r="X116" s="12">
        <v>1200</v>
      </c>
      <c r="Y116" s="12">
        <v>0</v>
      </c>
      <c r="Z116" s="12">
        <v>0</v>
      </c>
      <c r="AA116" s="12"/>
      <c r="AB116" s="84" t="s">
        <v>181</v>
      </c>
      <c r="AC116" s="28">
        <v>0</v>
      </c>
      <c r="AD116" s="12">
        <v>200</v>
      </c>
      <c r="AE116" s="12">
        <v>0</v>
      </c>
      <c r="AF116" s="12">
        <v>0</v>
      </c>
    </row>
    <row r="117" spans="1:32" ht="15.75" customHeight="1" x14ac:dyDescent="0.2">
      <c r="A117" s="71" t="s">
        <v>185</v>
      </c>
      <c r="B117" s="59">
        <v>13.208887480363662</v>
      </c>
      <c r="C117" s="12"/>
      <c r="D117" s="84" t="s">
        <v>195</v>
      </c>
      <c r="E117" s="28">
        <v>18</v>
      </c>
      <c r="F117" s="12">
        <v>2</v>
      </c>
      <c r="G117" s="12">
        <v>60</v>
      </c>
      <c r="H117" s="12">
        <v>45.3</v>
      </c>
      <c r="I117" s="12"/>
      <c r="J117" s="79" t="s">
        <v>182</v>
      </c>
      <c r="K117" s="28">
        <v>54</v>
      </c>
      <c r="L117" s="12">
        <v>15</v>
      </c>
      <c r="M117" s="12">
        <v>22.680412371134011</v>
      </c>
      <c r="N117" s="12">
        <v>17.123711340206178</v>
      </c>
      <c r="O117" s="12"/>
      <c r="P117" s="79" t="s">
        <v>147</v>
      </c>
      <c r="Q117" s="28">
        <v>5</v>
      </c>
      <c r="R117" s="12">
        <v>123</v>
      </c>
      <c r="S117" s="12">
        <v>3.1496062992125928</v>
      </c>
      <c r="T117" s="12">
        <v>2.3779527559055076</v>
      </c>
      <c r="U117" s="12"/>
      <c r="V117" s="79" t="s">
        <v>179</v>
      </c>
      <c r="W117" s="28"/>
      <c r="X117" s="12">
        <v>1200</v>
      </c>
      <c r="Y117" s="12">
        <v>0</v>
      </c>
      <c r="Z117" s="12">
        <v>0</v>
      </c>
      <c r="AA117" s="12"/>
      <c r="AB117" s="79" t="s">
        <v>182</v>
      </c>
      <c r="AC117" s="28">
        <v>0</v>
      </c>
      <c r="AD117" s="12">
        <v>200</v>
      </c>
      <c r="AE117" s="12">
        <v>0</v>
      </c>
      <c r="AF117" s="12">
        <v>0</v>
      </c>
    </row>
    <row r="118" spans="1:32" ht="15.75" customHeight="1" x14ac:dyDescent="0.2">
      <c r="A118" s="71" t="s">
        <v>157</v>
      </c>
      <c r="B118" s="59">
        <v>12.127559055118109</v>
      </c>
      <c r="C118" s="12"/>
      <c r="D118" s="64" t="s">
        <v>184</v>
      </c>
      <c r="E118" s="28">
        <v>19</v>
      </c>
      <c r="F118" s="12">
        <v>3</v>
      </c>
      <c r="G118" s="12">
        <v>40</v>
      </c>
      <c r="H118" s="12">
        <v>30.2</v>
      </c>
      <c r="I118" s="12"/>
      <c r="J118" s="64" t="s">
        <v>190</v>
      </c>
      <c r="K118" s="28">
        <v>54.322834649999997</v>
      </c>
      <c r="L118" s="12">
        <v>15.322834649999997</v>
      </c>
      <c r="M118" s="12">
        <v>21.016316237113415</v>
      </c>
      <c r="N118" s="12">
        <v>15.867318759020629</v>
      </c>
      <c r="O118" s="12"/>
      <c r="P118" s="84" t="s">
        <v>193</v>
      </c>
      <c r="Q118" s="28">
        <v>5</v>
      </c>
      <c r="R118" s="12">
        <v>123</v>
      </c>
      <c r="S118" s="12">
        <v>3.1496062992125928</v>
      </c>
      <c r="T118" s="12">
        <v>2.3779527559055076</v>
      </c>
      <c r="U118" s="12"/>
      <c r="V118" s="62" t="s">
        <v>180</v>
      </c>
      <c r="W118" s="28">
        <v>0</v>
      </c>
      <c r="X118" s="12">
        <v>1200</v>
      </c>
      <c r="Y118" s="12">
        <v>0</v>
      </c>
      <c r="Z118" s="12">
        <v>0</v>
      </c>
      <c r="AA118" s="12"/>
      <c r="AB118" s="79" t="s">
        <v>183</v>
      </c>
      <c r="AC118" s="28"/>
      <c r="AD118" s="12">
        <v>200</v>
      </c>
      <c r="AE118" s="12">
        <v>0</v>
      </c>
      <c r="AF118" s="12">
        <v>0</v>
      </c>
    </row>
    <row r="119" spans="1:32" ht="15.75" customHeight="1" x14ac:dyDescent="0.2">
      <c r="A119" s="73" t="s">
        <v>155</v>
      </c>
      <c r="B119" s="59">
        <v>10.451041074762561</v>
      </c>
      <c r="C119" s="12"/>
      <c r="D119" s="64" t="s">
        <v>176</v>
      </c>
      <c r="E119" s="28">
        <v>20</v>
      </c>
      <c r="F119" s="12">
        <v>4</v>
      </c>
      <c r="G119" s="12">
        <v>20</v>
      </c>
      <c r="H119" s="12">
        <v>15.1</v>
      </c>
      <c r="I119" s="12"/>
      <c r="J119" s="64" t="s">
        <v>185</v>
      </c>
      <c r="K119" s="28">
        <v>54.444444400000002</v>
      </c>
      <c r="L119" s="12">
        <v>15.444444400000002</v>
      </c>
      <c r="M119" s="12">
        <v>20.389461855670092</v>
      </c>
      <c r="N119" s="12">
        <v>15.39404370103092</v>
      </c>
      <c r="O119" s="12"/>
      <c r="P119" s="33" t="s">
        <v>162</v>
      </c>
      <c r="Q119" s="28">
        <v>4</v>
      </c>
      <c r="R119" s="12">
        <v>124</v>
      </c>
      <c r="S119" s="12">
        <v>2.3622047244094375</v>
      </c>
      <c r="T119" s="12">
        <v>1.7834645669291254</v>
      </c>
      <c r="U119" s="12"/>
      <c r="V119" s="79" t="s">
        <v>182</v>
      </c>
      <c r="W119" s="28">
        <v>0</v>
      </c>
      <c r="X119" s="12">
        <v>1200</v>
      </c>
      <c r="Y119" s="12">
        <v>0</v>
      </c>
      <c r="Z119" s="12">
        <v>0</v>
      </c>
      <c r="AA119" s="12"/>
      <c r="AB119" s="64" t="s">
        <v>185</v>
      </c>
      <c r="AC119" s="28"/>
      <c r="AD119" s="12">
        <v>200</v>
      </c>
      <c r="AE119" s="12">
        <v>0</v>
      </c>
      <c r="AF119" s="12">
        <v>0</v>
      </c>
    </row>
    <row r="120" spans="1:32" ht="15.75" customHeight="1" x14ac:dyDescent="0.2">
      <c r="A120" s="71" t="s">
        <v>176</v>
      </c>
      <c r="B120" s="59">
        <v>9.623237291734716</v>
      </c>
      <c r="C120" s="12"/>
      <c r="D120" s="64" t="s">
        <v>190</v>
      </c>
      <c r="E120" s="28">
        <v>20</v>
      </c>
      <c r="F120" s="12">
        <v>4</v>
      </c>
      <c r="G120" s="12">
        <v>20</v>
      </c>
      <c r="H120" s="12">
        <v>15.1</v>
      </c>
      <c r="I120" s="12"/>
      <c r="J120" s="84" t="s">
        <v>151</v>
      </c>
      <c r="K120" s="28">
        <v>55</v>
      </c>
      <c r="L120" s="12">
        <v>16</v>
      </c>
      <c r="M120" s="12">
        <v>17.525773195876283</v>
      </c>
      <c r="N120" s="12">
        <v>13.231958762886594</v>
      </c>
      <c r="O120" s="12"/>
      <c r="P120" s="64" t="s">
        <v>174</v>
      </c>
      <c r="Q120" s="28">
        <v>4</v>
      </c>
      <c r="R120" s="12">
        <v>124</v>
      </c>
      <c r="S120" s="12">
        <v>2.3622047244094375</v>
      </c>
      <c r="T120" s="12">
        <v>1.7834645669291254</v>
      </c>
      <c r="U120" s="12"/>
      <c r="V120" s="64" t="s">
        <v>185</v>
      </c>
      <c r="W120" s="28">
        <v>0</v>
      </c>
      <c r="X120" s="12">
        <v>1200</v>
      </c>
      <c r="Y120" s="12">
        <v>0</v>
      </c>
      <c r="Z120" s="12">
        <v>0</v>
      </c>
      <c r="AA120" s="12"/>
      <c r="AB120" s="102" t="s">
        <v>243</v>
      </c>
      <c r="AC120" s="28">
        <v>0</v>
      </c>
      <c r="AD120" s="12">
        <v>200</v>
      </c>
      <c r="AE120" s="12">
        <v>0</v>
      </c>
      <c r="AF120" s="12">
        <v>0</v>
      </c>
    </row>
    <row r="121" spans="1:32" ht="15.75" customHeight="1" x14ac:dyDescent="0.2">
      <c r="A121" s="71" t="s">
        <v>186</v>
      </c>
      <c r="B121" s="59">
        <v>8.7181325188732846</v>
      </c>
      <c r="C121" s="12"/>
      <c r="D121" s="65" t="s">
        <v>143</v>
      </c>
      <c r="E121" s="28">
        <v>21</v>
      </c>
      <c r="F121" s="12">
        <v>5</v>
      </c>
      <c r="G121" s="12">
        <v>0</v>
      </c>
      <c r="H121" s="12">
        <v>0</v>
      </c>
      <c r="I121" s="12"/>
      <c r="J121" s="62" t="s">
        <v>164</v>
      </c>
      <c r="K121" s="28">
        <v>56.5</v>
      </c>
      <c r="L121" s="12">
        <v>17.5</v>
      </c>
      <c r="M121" s="12">
        <v>9.7938144329896915</v>
      </c>
      <c r="N121" s="12">
        <v>7.3943298969072169</v>
      </c>
      <c r="O121" s="12"/>
      <c r="P121" s="65" t="s">
        <v>143</v>
      </c>
      <c r="Q121" s="28">
        <v>2</v>
      </c>
      <c r="R121" s="12">
        <v>126</v>
      </c>
      <c r="S121" s="12">
        <v>0.7874015748031411</v>
      </c>
      <c r="T121" s="12">
        <v>0.59448818897637157</v>
      </c>
      <c r="U121" s="12"/>
      <c r="V121" s="102" t="s">
        <v>243</v>
      </c>
      <c r="W121" s="28">
        <v>0</v>
      </c>
      <c r="X121" s="12">
        <v>1200</v>
      </c>
      <c r="Y121" s="12">
        <v>0</v>
      </c>
      <c r="Z121" s="12">
        <v>0</v>
      </c>
      <c r="AA121" s="12"/>
      <c r="AB121" s="65" t="s">
        <v>188</v>
      </c>
      <c r="AC121" s="28">
        <v>0</v>
      </c>
      <c r="AD121" s="12">
        <v>200</v>
      </c>
      <c r="AE121" s="12">
        <v>0</v>
      </c>
      <c r="AF121" s="12">
        <v>0</v>
      </c>
    </row>
    <row r="122" spans="1:32" ht="15.75" customHeight="1" x14ac:dyDescent="0.2">
      <c r="A122" s="71" t="s">
        <v>190</v>
      </c>
      <c r="B122" s="59">
        <v>8.5262354053474319</v>
      </c>
      <c r="C122" s="12"/>
      <c r="D122" s="65" t="s">
        <v>155</v>
      </c>
      <c r="E122" s="28">
        <v>21</v>
      </c>
      <c r="F122" s="12">
        <v>5</v>
      </c>
      <c r="G122" s="12">
        <v>0</v>
      </c>
      <c r="H122" s="12">
        <v>0</v>
      </c>
      <c r="I122" s="12"/>
      <c r="J122" s="64" t="s">
        <v>184</v>
      </c>
      <c r="K122" s="28">
        <v>58</v>
      </c>
      <c r="L122" s="12">
        <v>19</v>
      </c>
      <c r="M122" s="12">
        <v>2.0618556701030855</v>
      </c>
      <c r="N122" s="12">
        <v>1.5567010309278295</v>
      </c>
      <c r="O122" s="12"/>
      <c r="P122" s="53" t="s">
        <v>18</v>
      </c>
      <c r="Q122" s="28">
        <v>1</v>
      </c>
      <c r="R122" s="12">
        <v>127</v>
      </c>
      <c r="S122" s="12">
        <v>0</v>
      </c>
      <c r="T122" s="12">
        <v>0</v>
      </c>
      <c r="U122" s="12"/>
      <c r="V122" s="65" t="s">
        <v>188</v>
      </c>
      <c r="W122" s="28">
        <v>0</v>
      </c>
      <c r="X122" s="12">
        <v>1200</v>
      </c>
      <c r="Y122" s="12">
        <v>0</v>
      </c>
      <c r="Z122" s="12">
        <v>0</v>
      </c>
      <c r="AA122" s="12"/>
      <c r="AB122" s="84" t="s">
        <v>193</v>
      </c>
      <c r="AC122" s="28">
        <v>0</v>
      </c>
      <c r="AD122" s="12">
        <v>200</v>
      </c>
      <c r="AE122" s="12">
        <v>0</v>
      </c>
      <c r="AF122" s="12">
        <v>0</v>
      </c>
    </row>
    <row r="123" spans="1:32" ht="15.75" customHeight="1" x14ac:dyDescent="0.2">
      <c r="A123" s="73" t="s">
        <v>143</v>
      </c>
      <c r="B123" s="59">
        <v>4.3219904213004288</v>
      </c>
      <c r="C123" s="12"/>
      <c r="D123" s="64" t="s">
        <v>186</v>
      </c>
      <c r="E123" s="28">
        <v>21</v>
      </c>
      <c r="F123" s="12">
        <v>5</v>
      </c>
      <c r="G123" s="12">
        <v>0</v>
      </c>
      <c r="H123" s="12">
        <v>0</v>
      </c>
      <c r="I123" s="12"/>
      <c r="J123" s="64" t="s">
        <v>157</v>
      </c>
      <c r="K123" s="28">
        <v>58.4</v>
      </c>
      <c r="L123" s="12">
        <v>19.399999999999999</v>
      </c>
      <c r="M123" s="12">
        <v>0</v>
      </c>
      <c r="N123" s="12">
        <v>0</v>
      </c>
      <c r="O123" s="12"/>
      <c r="P123" s="53" t="s">
        <v>153</v>
      </c>
      <c r="Q123" s="28">
        <v>1</v>
      </c>
      <c r="R123" s="12">
        <v>127</v>
      </c>
      <c r="S123" s="12">
        <v>0</v>
      </c>
      <c r="T123" s="12">
        <v>0</v>
      </c>
      <c r="U123" s="12"/>
      <c r="V123" s="64" t="s">
        <v>190</v>
      </c>
      <c r="W123" s="28">
        <v>0</v>
      </c>
      <c r="X123" s="12">
        <v>1200</v>
      </c>
      <c r="Y123" s="12">
        <v>0</v>
      </c>
      <c r="Z123" s="12">
        <v>0</v>
      </c>
      <c r="AA123" s="12"/>
      <c r="AB123" s="62" t="s">
        <v>194</v>
      </c>
      <c r="AC123" s="28">
        <v>0</v>
      </c>
      <c r="AD123" s="12">
        <v>200</v>
      </c>
      <c r="AE123" s="12">
        <v>0</v>
      </c>
      <c r="AF123" s="12">
        <v>0</v>
      </c>
    </row>
    <row r="124" spans="1:32" ht="15.75" customHeight="1" x14ac:dyDescent="0.2">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row>
    <row r="125" spans="1:32" ht="15.75" customHeight="1" x14ac:dyDescent="0.2">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row>
    <row r="126" spans="1:32" ht="15.75" customHeight="1" x14ac:dyDescent="0.2">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row>
    <row r="127" spans="1:32" ht="15.75" customHeight="1" x14ac:dyDescent="0.2">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row>
    <row r="128" spans="1:32" ht="15.75" customHeight="1" x14ac:dyDescent="0.2">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row>
    <row r="129" spans="1:32" ht="15.75" customHeight="1" x14ac:dyDescent="0.2">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row>
    <row r="130" spans="1:32" ht="15.75" customHeight="1" x14ac:dyDescent="0.2">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row>
    <row r="131" spans="1:32" ht="15.75" customHeight="1" x14ac:dyDescent="0.2">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row>
    <row r="132" spans="1:32" ht="15.75" customHeight="1" x14ac:dyDescent="0.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row>
    <row r="133" spans="1:32" ht="15.75" customHeight="1" x14ac:dyDescent="0.2">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row>
    <row r="134" spans="1:32" ht="15.75" customHeight="1" x14ac:dyDescent="0.2">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row>
    <row r="135" spans="1:32" ht="15.75" customHeight="1" x14ac:dyDescent="0.2">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row>
    <row r="136" spans="1:32" ht="15.75" customHeight="1" x14ac:dyDescent="0.2">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row>
    <row r="137" spans="1:32" ht="15.75" customHeight="1" x14ac:dyDescent="0.2">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row>
    <row r="138" spans="1:32" ht="15.75" customHeight="1" x14ac:dyDescent="0.2">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row>
    <row r="139" spans="1:32" ht="15.75" customHeight="1" x14ac:dyDescent="0.2">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row>
    <row r="140" spans="1:32" ht="15.75" customHeight="1" x14ac:dyDescent="0.2">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row>
    <row r="141" spans="1:32" ht="15.75" customHeight="1" x14ac:dyDescent="0.2">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row>
    <row r="142" spans="1:32" ht="15.75" customHeight="1" x14ac:dyDescent="0.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row>
    <row r="143" spans="1:32" ht="15.75" customHeight="1" x14ac:dyDescent="0.2">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row>
    <row r="144" spans="1:32" ht="15.75" customHeight="1" x14ac:dyDescent="0.2">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row>
    <row r="145" spans="1:32" ht="15.75" customHeight="1" x14ac:dyDescent="0.2">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row>
    <row r="146" spans="1:32" ht="15.75" customHeight="1" x14ac:dyDescent="0.2">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row>
    <row r="147" spans="1:32" ht="15.75" customHeight="1" x14ac:dyDescent="0.2">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row>
    <row r="148" spans="1:32" ht="15.75" customHeight="1" x14ac:dyDescent="0.2">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row>
    <row r="149" spans="1:32" ht="15.75" customHeight="1" x14ac:dyDescent="0.2">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row>
    <row r="150" spans="1:32" ht="15.75" customHeight="1" x14ac:dyDescent="0.2">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row>
    <row r="151" spans="1:32" ht="15.75" customHeight="1" x14ac:dyDescent="0.2">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row>
    <row r="152" spans="1:32" ht="15.75" customHeight="1" x14ac:dyDescent="0.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row>
    <row r="153" spans="1:32" ht="15.75" customHeight="1" x14ac:dyDescent="0.2">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row>
    <row r="154" spans="1:32" ht="15.75" customHeight="1" x14ac:dyDescent="0.2">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row>
    <row r="155" spans="1:32" ht="15.75" customHeight="1" x14ac:dyDescent="0.2">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row>
    <row r="156" spans="1:32" ht="15.75" customHeight="1" x14ac:dyDescent="0.2">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row>
    <row r="157" spans="1:32" ht="15.75" customHeight="1" x14ac:dyDescent="0.2">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row>
    <row r="158" spans="1:32" ht="15.75" customHeight="1" x14ac:dyDescent="0.2">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row>
    <row r="159" spans="1:32" ht="15.75" customHeight="1" x14ac:dyDescent="0.2">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row>
    <row r="160" spans="1:32" ht="15.75" customHeight="1" x14ac:dyDescent="0.2">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row>
    <row r="161" spans="1:32" ht="15.75" customHeight="1" x14ac:dyDescent="0.2">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row>
    <row r="162" spans="1:32" ht="15.75" customHeight="1" x14ac:dyDescent="0.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row>
    <row r="163" spans="1:32" ht="15.75" customHeight="1" x14ac:dyDescent="0.2">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row>
    <row r="164" spans="1:32" ht="15.75" customHeight="1" x14ac:dyDescent="0.2">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row>
    <row r="165" spans="1:32" ht="15.75" customHeight="1" x14ac:dyDescent="0.2">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row>
    <row r="166" spans="1:32" ht="15.75" customHeight="1" x14ac:dyDescent="0.2">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row>
    <row r="167" spans="1:32" ht="15.75" customHeight="1" x14ac:dyDescent="0.2">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row>
    <row r="168" spans="1:32" ht="15.75" customHeight="1" x14ac:dyDescent="0.2">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row>
    <row r="169" spans="1:32" ht="15.75" customHeight="1" x14ac:dyDescent="0.2">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row>
    <row r="170" spans="1:32" ht="15.75" customHeight="1" x14ac:dyDescent="0.2">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row>
    <row r="171" spans="1:32" ht="15.75" customHeight="1" x14ac:dyDescent="0.2">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row>
    <row r="172" spans="1:32" ht="15.75" customHeight="1" x14ac:dyDescent="0.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row>
    <row r="173" spans="1:32" ht="15.75" customHeight="1" x14ac:dyDescent="0.2">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row>
    <row r="174" spans="1:32" ht="15.75" customHeight="1" x14ac:dyDescent="0.2">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row>
    <row r="175" spans="1:32" ht="15.75" customHeight="1" x14ac:dyDescent="0.2">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row>
    <row r="176" spans="1:32" ht="15.75" customHeight="1" x14ac:dyDescent="0.2">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row>
    <row r="177" spans="1:32" ht="15.75" customHeight="1" x14ac:dyDescent="0.2">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row>
    <row r="178" spans="1:32" ht="15.75" customHeight="1" x14ac:dyDescent="0.2">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row>
    <row r="179" spans="1:32" ht="15.75" customHeight="1" x14ac:dyDescent="0.2">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row>
    <row r="180" spans="1:32" ht="15.75" customHeight="1" x14ac:dyDescent="0.2">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row>
    <row r="181" spans="1:32" ht="15.75" customHeight="1" x14ac:dyDescent="0.2">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row>
    <row r="182" spans="1:32" ht="15.75" customHeight="1" x14ac:dyDescent="0.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row>
    <row r="183" spans="1:32" ht="15.75" customHeight="1" x14ac:dyDescent="0.2">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row>
    <row r="184" spans="1:32" ht="15.75" customHeight="1" x14ac:dyDescent="0.2">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row>
    <row r="185" spans="1:32" ht="15.75" customHeight="1" x14ac:dyDescent="0.2">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row>
    <row r="186" spans="1:32" ht="15.75" customHeight="1" x14ac:dyDescent="0.2">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row>
    <row r="187" spans="1:32" ht="15.75" customHeight="1" x14ac:dyDescent="0.2">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row>
    <row r="188" spans="1:32" ht="15.75" customHeight="1" x14ac:dyDescent="0.2">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row>
    <row r="189" spans="1:32" ht="15.75" customHeight="1" x14ac:dyDescent="0.2">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row>
    <row r="190" spans="1:32" ht="15.75" customHeight="1" x14ac:dyDescent="0.2">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row>
    <row r="191" spans="1:32" ht="15.75" customHeight="1" x14ac:dyDescent="0.2">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row>
    <row r="192" spans="1:32" ht="15.75" customHeight="1" x14ac:dyDescent="0.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row>
    <row r="193" spans="1:32" ht="15.75" customHeight="1" x14ac:dyDescent="0.2">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row>
    <row r="194" spans="1:32" ht="15.75" customHeight="1" x14ac:dyDescent="0.2">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row>
    <row r="195" spans="1:32" ht="15.75" customHeight="1" x14ac:dyDescent="0.2">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row>
    <row r="196" spans="1:32" ht="15.75" customHeight="1" x14ac:dyDescent="0.2">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row>
    <row r="197" spans="1:32" ht="15.75" customHeight="1" x14ac:dyDescent="0.2">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row>
    <row r="198" spans="1:32" ht="15.75" customHeight="1" x14ac:dyDescent="0.2">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row>
    <row r="199" spans="1:32" ht="15.75" customHeight="1" x14ac:dyDescent="0.2">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row>
    <row r="200" spans="1:32" ht="15.75" customHeight="1" x14ac:dyDescent="0.2">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row>
    <row r="201" spans="1:32" ht="15.75" customHeight="1" x14ac:dyDescent="0.2">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row>
    <row r="202" spans="1:32" ht="15.75" customHeight="1" x14ac:dyDescent="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row>
    <row r="203" spans="1:32" ht="15.75" customHeight="1" x14ac:dyDescent="0.2">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row>
    <row r="204" spans="1:32" ht="15.75" customHeight="1" x14ac:dyDescent="0.2">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row>
    <row r="205" spans="1:32" ht="15.75" customHeight="1" x14ac:dyDescent="0.2">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row>
    <row r="206" spans="1:32" ht="15.75" customHeight="1" x14ac:dyDescent="0.2">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row>
    <row r="207" spans="1:32" ht="15.75" customHeight="1" x14ac:dyDescent="0.2">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row>
    <row r="208" spans="1:32" ht="15.75" customHeight="1" x14ac:dyDescent="0.2">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row>
    <row r="209" spans="1:32" ht="15.75" customHeight="1" x14ac:dyDescent="0.2">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row>
    <row r="210" spans="1:32" ht="15.75" customHeight="1" x14ac:dyDescent="0.2">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row>
    <row r="211" spans="1:32" ht="15.75" customHeight="1" x14ac:dyDescent="0.2">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row>
    <row r="212" spans="1:32" ht="15.75" customHeight="1" x14ac:dyDescent="0.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row>
    <row r="213" spans="1:32" ht="15.75" customHeight="1" x14ac:dyDescent="0.2">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row>
    <row r="214" spans="1:32" ht="15.75" customHeight="1" x14ac:dyDescent="0.2">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row>
    <row r="215" spans="1:32" ht="15.75" customHeight="1" x14ac:dyDescent="0.2">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row>
    <row r="216" spans="1:32" ht="15.75" customHeight="1" x14ac:dyDescent="0.2">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row>
    <row r="217" spans="1:32" ht="15.75" customHeight="1" x14ac:dyDescent="0.2">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row>
    <row r="218" spans="1:32" ht="15.75" customHeight="1" x14ac:dyDescent="0.2">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row>
    <row r="219" spans="1:32" ht="15.75" customHeight="1" x14ac:dyDescent="0.2">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row>
    <row r="220" spans="1:32" ht="15.75" customHeight="1" x14ac:dyDescent="0.2">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row>
    <row r="221" spans="1:32" ht="15.75" customHeight="1" x14ac:dyDescent="0.2">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row>
    <row r="222" spans="1:32" ht="15.75" customHeight="1" x14ac:dyDescent="0.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row>
    <row r="223" spans="1:32" ht="15.75" customHeight="1" x14ac:dyDescent="0.2">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row>
    <row r="224" spans="1:32" ht="15.75" customHeight="1" x14ac:dyDescent="0.2">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row>
    <row r="225" spans="1:32" ht="15.75" customHeight="1" x14ac:dyDescent="0.2">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row>
    <row r="226" spans="1:32" ht="15.75" customHeight="1" x14ac:dyDescent="0.2">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row>
    <row r="227" spans="1:32" ht="15.75" customHeight="1" x14ac:dyDescent="0.2">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row>
    <row r="228" spans="1:32" ht="15.75" customHeight="1" x14ac:dyDescent="0.2">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row>
    <row r="229" spans="1:32" ht="15.75" customHeight="1" x14ac:dyDescent="0.2">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row>
    <row r="230" spans="1:32" ht="15.75" customHeight="1" x14ac:dyDescent="0.2">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row>
    <row r="231" spans="1:32" ht="15.75" customHeight="1" x14ac:dyDescent="0.2">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row>
    <row r="232" spans="1:32" ht="15.75" customHeight="1" x14ac:dyDescent="0.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row>
    <row r="233" spans="1:32" ht="15.75" customHeight="1" x14ac:dyDescent="0.2">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row>
    <row r="234" spans="1:32" ht="15.75" customHeight="1" x14ac:dyDescent="0.2">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row>
    <row r="235" spans="1:32" ht="15.75" customHeight="1" x14ac:dyDescent="0.2">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row>
    <row r="236" spans="1:32" ht="15.75" customHeight="1" x14ac:dyDescent="0.2">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row>
    <row r="237" spans="1:32" ht="15.75" customHeight="1" x14ac:dyDescent="0.2">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row>
    <row r="238" spans="1:32" ht="15.75" customHeight="1" x14ac:dyDescent="0.2">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row>
    <row r="239" spans="1:32" ht="15.75" customHeight="1" x14ac:dyDescent="0.2">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row>
    <row r="240" spans="1:32" ht="15.75" customHeight="1" x14ac:dyDescent="0.2">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row>
    <row r="241" spans="1:32" ht="15.75" customHeight="1" x14ac:dyDescent="0.2">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row>
    <row r="242" spans="1:32" ht="15.75" customHeight="1" x14ac:dyDescent="0.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row>
    <row r="243" spans="1:32" ht="15.75" customHeight="1" x14ac:dyDescent="0.2">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row>
    <row r="244" spans="1:32" ht="15.75" customHeight="1" x14ac:dyDescent="0.2">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row>
    <row r="245" spans="1:32" ht="15.75" customHeight="1" x14ac:dyDescent="0.2">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row>
    <row r="246" spans="1:32" ht="15.75" customHeight="1" x14ac:dyDescent="0.2">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row>
    <row r="247" spans="1:32" ht="15.75" customHeight="1" x14ac:dyDescent="0.2">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row>
    <row r="248" spans="1:32" ht="15.75" customHeight="1" x14ac:dyDescent="0.2">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row>
    <row r="249" spans="1:32" ht="15.75" customHeight="1" x14ac:dyDescent="0.2">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row>
    <row r="250" spans="1:32" ht="15.75" customHeight="1" x14ac:dyDescent="0.2">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row>
    <row r="251" spans="1:32" ht="15.75" customHeight="1" x14ac:dyDescent="0.2">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row>
    <row r="252" spans="1:32" ht="15.75" customHeight="1" x14ac:dyDescent="0.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row>
    <row r="253" spans="1:32" ht="15.75" customHeight="1" x14ac:dyDescent="0.2">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row>
    <row r="254" spans="1:32" ht="15.75" customHeight="1" x14ac:dyDescent="0.2">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row>
    <row r="255" spans="1:32" ht="15.75" customHeight="1" x14ac:dyDescent="0.2">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row>
    <row r="256" spans="1:32" ht="15.75" customHeight="1" x14ac:dyDescent="0.2">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row>
    <row r="257" spans="1:32" ht="15.75" customHeight="1" x14ac:dyDescent="0.2">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row>
    <row r="258" spans="1:32" ht="15.75" customHeight="1" x14ac:dyDescent="0.2">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row>
    <row r="259" spans="1:32" ht="15.75" customHeight="1" x14ac:dyDescent="0.2">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row>
    <row r="260" spans="1:32" ht="15.75" customHeight="1" x14ac:dyDescent="0.2">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row>
    <row r="261" spans="1:32" ht="15.75" customHeight="1" x14ac:dyDescent="0.2">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row>
    <row r="262" spans="1:32" ht="15.75" customHeight="1" x14ac:dyDescent="0.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row>
    <row r="263" spans="1:32" ht="15.75" customHeight="1" x14ac:dyDescent="0.2">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row>
    <row r="264" spans="1:32" ht="15.75" customHeight="1" x14ac:dyDescent="0.2">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row>
    <row r="265" spans="1:32" ht="15.75" customHeight="1" x14ac:dyDescent="0.2">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row>
    <row r="266" spans="1:32" ht="15.75" customHeight="1" x14ac:dyDescent="0.2">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row>
    <row r="267" spans="1:32" ht="15.75" customHeight="1" x14ac:dyDescent="0.2">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row>
    <row r="268" spans="1:32" ht="15.75" customHeight="1" x14ac:dyDescent="0.2">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row>
    <row r="269" spans="1:32" ht="15.75" customHeight="1" x14ac:dyDescent="0.2">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row>
    <row r="270" spans="1:32" ht="15.75" customHeight="1" x14ac:dyDescent="0.2">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row>
    <row r="271" spans="1:32" ht="15.75" customHeight="1" x14ac:dyDescent="0.2">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row>
    <row r="272" spans="1:32" ht="15.75" customHeight="1" x14ac:dyDescent="0.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row>
    <row r="273" spans="1:32" ht="15.75" customHeight="1" x14ac:dyDescent="0.2">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row>
    <row r="274" spans="1:32" ht="15.75" customHeight="1" x14ac:dyDescent="0.2">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row>
    <row r="275" spans="1:32" ht="15.75" customHeight="1" x14ac:dyDescent="0.2">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row>
    <row r="276" spans="1:32" ht="15.75" customHeight="1" x14ac:dyDescent="0.2">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row>
    <row r="277" spans="1:32" ht="15.75" customHeight="1" x14ac:dyDescent="0.2">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row>
    <row r="278" spans="1:32" ht="15.75" customHeight="1" x14ac:dyDescent="0.2">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row>
    <row r="279" spans="1:32" ht="15.75" customHeight="1" x14ac:dyDescent="0.2">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row>
    <row r="280" spans="1:32" ht="15.75" customHeight="1" x14ac:dyDescent="0.2">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row>
    <row r="281" spans="1:32" ht="15.75" customHeight="1" x14ac:dyDescent="0.2">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row>
    <row r="282" spans="1:32" ht="15.75" customHeight="1" x14ac:dyDescent="0.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row>
    <row r="283" spans="1:32" ht="15.75" customHeight="1" x14ac:dyDescent="0.2">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row>
    <row r="284" spans="1:32" ht="15.75" customHeight="1" x14ac:dyDescent="0.2">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row>
    <row r="285" spans="1:32" ht="15.75" customHeight="1" x14ac:dyDescent="0.2">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row>
    <row r="286" spans="1:32" ht="15.75" customHeight="1" x14ac:dyDescent="0.2">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row>
    <row r="287" spans="1:32" ht="15.75" customHeight="1" x14ac:dyDescent="0.2">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row>
    <row r="288" spans="1:32" ht="15.75" customHeight="1" x14ac:dyDescent="0.2">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row>
    <row r="289" spans="1:32" ht="15.75" customHeight="1" x14ac:dyDescent="0.2">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row>
    <row r="290" spans="1:32" ht="15.75" customHeight="1" x14ac:dyDescent="0.2">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row>
    <row r="291" spans="1:32" ht="15.75" customHeight="1" x14ac:dyDescent="0.2">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row>
    <row r="292" spans="1:32" ht="15.75" customHeight="1" x14ac:dyDescent="0.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row>
    <row r="293" spans="1:32" ht="15.75" customHeight="1" x14ac:dyDescent="0.2">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row>
    <row r="294" spans="1:32" ht="15.75" customHeight="1" x14ac:dyDescent="0.2">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row>
    <row r="295" spans="1:32" ht="15.75" customHeight="1" x14ac:dyDescent="0.2">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row>
    <row r="296" spans="1:32" ht="15.75" customHeight="1" x14ac:dyDescent="0.2">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row>
    <row r="297" spans="1:32" ht="15.75" customHeight="1" x14ac:dyDescent="0.2">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row>
    <row r="298" spans="1:32" ht="15.75" customHeight="1" x14ac:dyDescent="0.2">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row>
    <row r="299" spans="1:32" ht="15.75" customHeight="1" x14ac:dyDescent="0.2">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row>
    <row r="300" spans="1:32" ht="15.75" customHeight="1" x14ac:dyDescent="0.2">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row>
    <row r="301" spans="1:32" ht="15.75" customHeight="1" x14ac:dyDescent="0.2">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row>
    <row r="302" spans="1:32" ht="15.75" customHeight="1" x14ac:dyDescent="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row>
    <row r="303" spans="1:32" ht="15.75" customHeight="1" x14ac:dyDescent="0.2">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row>
    <row r="304" spans="1:32" ht="15.75" customHeight="1" x14ac:dyDescent="0.2">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row>
    <row r="305" spans="1:32" ht="15.75" customHeight="1" x14ac:dyDescent="0.2">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row>
    <row r="306" spans="1:32" ht="15.75" customHeight="1" x14ac:dyDescent="0.2">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row>
    <row r="307" spans="1:32" ht="15.75" customHeight="1" x14ac:dyDescent="0.2">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row>
    <row r="308" spans="1:32" ht="15.75" customHeight="1" x14ac:dyDescent="0.2">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row>
    <row r="309" spans="1:32" ht="15.75" customHeight="1" x14ac:dyDescent="0.2">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row>
    <row r="310" spans="1:32" ht="15.75" customHeight="1" x14ac:dyDescent="0.2">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row>
    <row r="311" spans="1:32" ht="15.75" customHeight="1" x14ac:dyDescent="0.2">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row>
    <row r="312" spans="1:32" ht="15.75" customHeight="1" x14ac:dyDescent="0.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row>
    <row r="313" spans="1:32" ht="15.75" customHeight="1" x14ac:dyDescent="0.2">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row>
    <row r="314" spans="1:32" ht="15.75" customHeight="1" x14ac:dyDescent="0.2">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row>
    <row r="315" spans="1:32" ht="15.75" customHeight="1" x14ac:dyDescent="0.2">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row>
    <row r="316" spans="1:32" ht="15.75" customHeight="1" x14ac:dyDescent="0.2">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row>
    <row r="317" spans="1:32" ht="15.75" customHeight="1" x14ac:dyDescent="0.2">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row>
    <row r="318" spans="1:32" ht="15.75" customHeight="1" x14ac:dyDescent="0.2">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row>
    <row r="319" spans="1:32" ht="15.75" customHeight="1" x14ac:dyDescent="0.2">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row>
    <row r="320" spans="1:32" ht="15.75" customHeight="1" x14ac:dyDescent="0.2">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row>
    <row r="321" spans="1:32" ht="15.75" customHeight="1" x14ac:dyDescent="0.2">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row>
    <row r="322" spans="1:32" ht="15.75" customHeight="1" x14ac:dyDescent="0.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row>
    <row r="323" spans="1:32" ht="15.75" customHeight="1" x14ac:dyDescent="0.2">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row>
    <row r="324" spans="1:32" ht="15.75" customHeight="1" x14ac:dyDescent="0.2">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row>
    <row r="325" spans="1:32" ht="15.75" customHeight="1" x14ac:dyDescent="0.2">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row>
    <row r="326" spans="1:32" ht="15.75" customHeight="1" x14ac:dyDescent="0.2">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row>
    <row r="327" spans="1:32" ht="15.75" customHeight="1" x14ac:dyDescent="0.2">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row>
    <row r="328" spans="1:32" ht="15.75" customHeight="1" x14ac:dyDescent="0.2">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row>
    <row r="329" spans="1:32" ht="15.75" customHeight="1" x14ac:dyDescent="0.2">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row>
    <row r="330" spans="1:32" ht="15.75" customHeight="1" x14ac:dyDescent="0.2">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row>
    <row r="331" spans="1:32" ht="15.75" customHeight="1" x14ac:dyDescent="0.2">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row>
    <row r="332" spans="1:32" ht="15.75" customHeight="1" x14ac:dyDescent="0.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row>
    <row r="333" spans="1:32" ht="15.75" customHeight="1" x14ac:dyDescent="0.2">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row>
    <row r="334" spans="1:32" ht="15.75" customHeight="1" x14ac:dyDescent="0.2">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row>
    <row r="335" spans="1:32" ht="15.75" customHeight="1" x14ac:dyDescent="0.2">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row>
    <row r="336" spans="1:32" ht="15.75" customHeight="1" x14ac:dyDescent="0.2">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row>
    <row r="337" spans="1:32" ht="15.75" customHeight="1" x14ac:dyDescent="0.2">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row>
    <row r="338" spans="1:32" ht="15.75" customHeight="1" x14ac:dyDescent="0.2">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row>
    <row r="339" spans="1:32" ht="15.75" customHeight="1" x14ac:dyDescent="0.2">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row>
    <row r="340" spans="1:32" ht="15.75" customHeight="1" x14ac:dyDescent="0.2">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row>
    <row r="341" spans="1:32" ht="15.75" customHeight="1" x14ac:dyDescent="0.2">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row>
    <row r="342" spans="1:32" ht="15.75" customHeight="1" x14ac:dyDescent="0.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row>
    <row r="343" spans="1:32" ht="15.75" customHeight="1" x14ac:dyDescent="0.2">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row>
    <row r="344" spans="1:32" ht="15.75" customHeight="1" x14ac:dyDescent="0.2">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row>
    <row r="345" spans="1:32" ht="15.75" customHeight="1" x14ac:dyDescent="0.2">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row>
    <row r="346" spans="1:32" ht="15.75" customHeight="1" x14ac:dyDescent="0.2">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row>
    <row r="347" spans="1:32" ht="15.75" customHeight="1" x14ac:dyDescent="0.2">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row>
    <row r="348" spans="1:32" ht="15.75" customHeight="1" x14ac:dyDescent="0.2">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row>
    <row r="349" spans="1:32" ht="15.75" customHeight="1" x14ac:dyDescent="0.2">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row>
    <row r="350" spans="1:32" ht="15.75" customHeight="1" x14ac:dyDescent="0.2">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row>
    <row r="351" spans="1:32" ht="15.75" customHeight="1" x14ac:dyDescent="0.2">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row>
    <row r="352" spans="1:32" ht="15.75" customHeight="1" x14ac:dyDescent="0.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row>
    <row r="353" spans="1:32" ht="15.75" customHeight="1" x14ac:dyDescent="0.2">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row>
    <row r="354" spans="1:32" ht="15.75" customHeight="1" x14ac:dyDescent="0.2">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row>
    <row r="355" spans="1:32" ht="15.75" customHeight="1" x14ac:dyDescent="0.2">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row>
    <row r="356" spans="1:32" ht="15.75" customHeight="1" x14ac:dyDescent="0.2">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row>
    <row r="357" spans="1:32" ht="15.75" customHeight="1" x14ac:dyDescent="0.2">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row>
    <row r="358" spans="1:32" ht="15.75" customHeight="1" x14ac:dyDescent="0.2">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row>
    <row r="359" spans="1:32" ht="15.75" customHeight="1" x14ac:dyDescent="0.2">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row>
    <row r="360" spans="1:32" ht="15.75" customHeight="1" x14ac:dyDescent="0.2">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row>
    <row r="361" spans="1:32" ht="15.75" customHeight="1" x14ac:dyDescent="0.2">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row>
    <row r="362" spans="1:32" ht="15.75" customHeight="1" x14ac:dyDescent="0.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row>
    <row r="363" spans="1:32" ht="15.75" customHeight="1" x14ac:dyDescent="0.2">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row>
    <row r="364" spans="1:32" ht="15.75" customHeight="1" x14ac:dyDescent="0.2">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row>
    <row r="365" spans="1:32" ht="15.75" customHeight="1" x14ac:dyDescent="0.2">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row>
    <row r="366" spans="1:32" ht="15.75" customHeight="1" x14ac:dyDescent="0.2">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row>
    <row r="367" spans="1:32" ht="15.75" customHeight="1" x14ac:dyDescent="0.2">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row>
    <row r="368" spans="1:32" ht="15.75" customHeight="1" x14ac:dyDescent="0.2">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row>
    <row r="369" spans="1:32" ht="15.75" customHeight="1" x14ac:dyDescent="0.2">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row>
    <row r="370" spans="1:32" ht="15.75" customHeight="1" x14ac:dyDescent="0.2">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row>
    <row r="371" spans="1:32" ht="15.75" customHeight="1" x14ac:dyDescent="0.2">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row>
    <row r="372" spans="1:32" ht="15.75" customHeight="1" x14ac:dyDescent="0.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row>
    <row r="373" spans="1:32" ht="15.75" customHeight="1" x14ac:dyDescent="0.2">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row>
    <row r="374" spans="1:32" ht="15.75" customHeight="1" x14ac:dyDescent="0.2">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row>
    <row r="375" spans="1:32" ht="15.75" customHeight="1" x14ac:dyDescent="0.2">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row>
    <row r="376" spans="1:32" ht="15.75" customHeight="1" x14ac:dyDescent="0.2">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row>
    <row r="377" spans="1:32" ht="15.75" customHeight="1" x14ac:dyDescent="0.2">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row>
    <row r="378" spans="1:32" ht="15.75" customHeight="1" x14ac:dyDescent="0.2">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row>
    <row r="379" spans="1:32" ht="15.75" customHeight="1" x14ac:dyDescent="0.2">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row>
    <row r="380" spans="1:32" ht="15.75" customHeight="1" x14ac:dyDescent="0.2">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row>
    <row r="381" spans="1:32" ht="15.75" customHeight="1" x14ac:dyDescent="0.2">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row>
    <row r="382" spans="1:32" ht="15.75" customHeight="1" x14ac:dyDescent="0.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row>
    <row r="383" spans="1:32" ht="15.75" customHeight="1" x14ac:dyDescent="0.2">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row>
    <row r="384" spans="1:32" ht="15.75" customHeight="1" x14ac:dyDescent="0.2">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row>
    <row r="385" spans="1:32" ht="15.75" customHeight="1" x14ac:dyDescent="0.2">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row>
    <row r="386" spans="1:32" ht="15.75" customHeight="1" x14ac:dyDescent="0.2">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row>
    <row r="387" spans="1:32" ht="15.75" customHeight="1" x14ac:dyDescent="0.2">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row>
    <row r="388" spans="1:32" ht="15.75" customHeight="1" x14ac:dyDescent="0.2">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row>
    <row r="389" spans="1:32" ht="15.75" customHeight="1" x14ac:dyDescent="0.2">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row>
    <row r="390" spans="1:32" ht="15.75" customHeight="1" x14ac:dyDescent="0.2">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row>
    <row r="391" spans="1:32" ht="15.75" customHeight="1" x14ac:dyDescent="0.2">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row>
    <row r="392" spans="1:32" ht="15.75" customHeight="1" x14ac:dyDescent="0.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row>
    <row r="393" spans="1:32" ht="15.75" customHeight="1" x14ac:dyDescent="0.2">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row>
    <row r="394" spans="1:32" ht="15.75" customHeight="1" x14ac:dyDescent="0.2">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row>
    <row r="395" spans="1:32" ht="15.75" customHeight="1" x14ac:dyDescent="0.2">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row>
    <row r="396" spans="1:32" ht="15.75" customHeight="1" x14ac:dyDescent="0.2">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row>
    <row r="397" spans="1:32" ht="15.75" customHeight="1" x14ac:dyDescent="0.2">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row>
    <row r="398" spans="1:32" ht="15.75" customHeight="1" x14ac:dyDescent="0.2">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row>
    <row r="399" spans="1:32" ht="15.75" customHeight="1" x14ac:dyDescent="0.2">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row>
    <row r="400" spans="1:32" ht="15.75" customHeight="1" x14ac:dyDescent="0.2">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row>
    <row r="401" spans="1:32" ht="15.75" customHeight="1" x14ac:dyDescent="0.2">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row>
    <row r="402" spans="1:32" ht="15.75" customHeight="1" x14ac:dyDescent="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row>
    <row r="403" spans="1:32" ht="15.75" customHeight="1" x14ac:dyDescent="0.2">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row>
    <row r="404" spans="1:32" ht="15.75" customHeight="1" x14ac:dyDescent="0.2">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row>
    <row r="405" spans="1:32" ht="15.75" customHeight="1" x14ac:dyDescent="0.2">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row>
    <row r="406" spans="1:32" ht="15.75" customHeight="1" x14ac:dyDescent="0.2">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row>
    <row r="407" spans="1:32" ht="15.75" customHeight="1" x14ac:dyDescent="0.2">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row>
    <row r="408" spans="1:32" ht="15.75" customHeight="1" x14ac:dyDescent="0.2">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row>
    <row r="409" spans="1:32" ht="15.75" customHeight="1" x14ac:dyDescent="0.2">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row>
    <row r="410" spans="1:32" ht="15.75" customHeight="1" x14ac:dyDescent="0.2">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row>
    <row r="411" spans="1:32" ht="15.75" customHeight="1" x14ac:dyDescent="0.2">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row>
    <row r="412" spans="1:32" ht="15.75" customHeight="1" x14ac:dyDescent="0.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row>
    <row r="413" spans="1:32" ht="15.75" customHeight="1" x14ac:dyDescent="0.2">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row>
    <row r="414" spans="1:32" ht="15.75" customHeight="1" x14ac:dyDescent="0.2">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row>
    <row r="415" spans="1:32" ht="15.75" customHeight="1" x14ac:dyDescent="0.2">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row>
    <row r="416" spans="1:32" ht="15.75" customHeight="1" x14ac:dyDescent="0.2">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row>
    <row r="417" spans="1:32" ht="15.75" customHeight="1" x14ac:dyDescent="0.2">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row>
    <row r="418" spans="1:32" ht="15.75" customHeight="1" x14ac:dyDescent="0.2">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row>
    <row r="419" spans="1:32" ht="15.75" customHeight="1" x14ac:dyDescent="0.2">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row>
    <row r="420" spans="1:32" ht="15.75" customHeight="1" x14ac:dyDescent="0.2">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row>
    <row r="421" spans="1:32" ht="15.75" customHeight="1" x14ac:dyDescent="0.2">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row>
    <row r="422" spans="1:32" ht="15.75" customHeight="1" x14ac:dyDescent="0.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row>
    <row r="423" spans="1:32" ht="15.75" customHeight="1" x14ac:dyDescent="0.2">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row>
    <row r="424" spans="1:32" ht="15.75" customHeight="1" x14ac:dyDescent="0.2">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row>
    <row r="425" spans="1:32" ht="15.75" customHeight="1" x14ac:dyDescent="0.2">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row>
    <row r="426" spans="1:32" ht="15.75" customHeight="1" x14ac:dyDescent="0.2">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row>
    <row r="427" spans="1:32" ht="15.75" customHeight="1" x14ac:dyDescent="0.2">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row>
    <row r="428" spans="1:32" ht="15.75" customHeight="1" x14ac:dyDescent="0.2">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row>
    <row r="429" spans="1:32" ht="15.75" customHeight="1" x14ac:dyDescent="0.2">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row>
    <row r="430" spans="1:32" ht="15.75" customHeight="1" x14ac:dyDescent="0.2">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row>
    <row r="431" spans="1:32" ht="15.75" customHeight="1" x14ac:dyDescent="0.2">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row>
    <row r="432" spans="1:32" ht="15.75" customHeight="1" x14ac:dyDescent="0.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row>
    <row r="433" spans="1:32" ht="15.75" customHeight="1" x14ac:dyDescent="0.2">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row>
    <row r="434" spans="1:32" ht="15.75" customHeight="1" x14ac:dyDescent="0.2">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row>
    <row r="435" spans="1:32" ht="15.75" customHeight="1" x14ac:dyDescent="0.2">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row>
    <row r="436" spans="1:32" ht="15.75" customHeight="1" x14ac:dyDescent="0.2">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row>
    <row r="437" spans="1:32" ht="15.75" customHeight="1" x14ac:dyDescent="0.2">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row>
    <row r="438" spans="1:32" ht="15.75" customHeight="1" x14ac:dyDescent="0.2">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row>
    <row r="439" spans="1:32" ht="15.75" customHeight="1" x14ac:dyDescent="0.2">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row>
    <row r="440" spans="1:32" ht="15.75" customHeight="1" x14ac:dyDescent="0.2">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row>
    <row r="441" spans="1:32" ht="15.75" customHeight="1" x14ac:dyDescent="0.2">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row>
    <row r="442" spans="1:32" ht="15.75" customHeight="1" x14ac:dyDescent="0.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row>
    <row r="443" spans="1:32" ht="15.75" customHeight="1" x14ac:dyDescent="0.2">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row>
    <row r="444" spans="1:32" ht="15.75" customHeight="1" x14ac:dyDescent="0.2">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row>
    <row r="445" spans="1:32" ht="15.75" customHeight="1" x14ac:dyDescent="0.2">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row>
    <row r="446" spans="1:32" ht="15.75" customHeight="1" x14ac:dyDescent="0.2">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row>
    <row r="447" spans="1:32" ht="15.75" customHeight="1" x14ac:dyDescent="0.2">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row>
    <row r="448" spans="1:32" ht="15.75" customHeight="1" x14ac:dyDescent="0.2">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row>
    <row r="449" spans="1:32" ht="15.75" customHeight="1" x14ac:dyDescent="0.2">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row>
    <row r="450" spans="1:32" ht="15.75" customHeight="1" x14ac:dyDescent="0.2">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row>
    <row r="451" spans="1:32" ht="15.75" customHeight="1" x14ac:dyDescent="0.2">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row>
    <row r="452" spans="1:32" ht="15.75" customHeight="1" x14ac:dyDescent="0.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row>
    <row r="453" spans="1:32" ht="15.75" customHeight="1" x14ac:dyDescent="0.2">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row>
    <row r="454" spans="1:32" ht="15.75" customHeight="1" x14ac:dyDescent="0.2">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row>
    <row r="455" spans="1:32" ht="15.75" customHeight="1" x14ac:dyDescent="0.2">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row>
    <row r="456" spans="1:32" ht="15.75" customHeight="1" x14ac:dyDescent="0.2">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row>
    <row r="457" spans="1:32" ht="15.75" customHeight="1" x14ac:dyDescent="0.2">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row>
    <row r="458" spans="1:32" ht="15.75" customHeight="1" x14ac:dyDescent="0.2">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row>
    <row r="459" spans="1:32" ht="15.75" customHeight="1" x14ac:dyDescent="0.2">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row>
    <row r="460" spans="1:32" ht="15.75" customHeight="1" x14ac:dyDescent="0.2">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row>
    <row r="461" spans="1:32" ht="15.75" customHeight="1" x14ac:dyDescent="0.2">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row>
    <row r="462" spans="1:32" ht="15.75" customHeight="1" x14ac:dyDescent="0.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row>
    <row r="463" spans="1:32" ht="15.75" customHeight="1" x14ac:dyDescent="0.2">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row>
    <row r="464" spans="1:32" ht="15.75" customHeight="1" x14ac:dyDescent="0.2">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row>
    <row r="465" spans="1:32" ht="15.75" customHeight="1" x14ac:dyDescent="0.2">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row>
    <row r="466" spans="1:32" ht="15.75" customHeight="1" x14ac:dyDescent="0.2">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row>
    <row r="467" spans="1:32" ht="15.75" customHeight="1" x14ac:dyDescent="0.2">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row>
    <row r="468" spans="1:32" ht="15.75" customHeight="1" x14ac:dyDescent="0.2">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row>
    <row r="469" spans="1:32" ht="15.75" customHeight="1" x14ac:dyDescent="0.2">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row>
    <row r="470" spans="1:32" ht="15.75" customHeight="1" x14ac:dyDescent="0.2">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row>
    <row r="471" spans="1:32" ht="15.75" customHeight="1" x14ac:dyDescent="0.2">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row>
    <row r="472" spans="1:32" ht="15.75" customHeight="1" x14ac:dyDescent="0.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row>
    <row r="473" spans="1:32" ht="15.75" customHeight="1" x14ac:dyDescent="0.2">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row>
    <row r="474" spans="1:32" ht="15.75" customHeight="1" x14ac:dyDescent="0.2">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row>
    <row r="475" spans="1:32" ht="15.75" customHeight="1" x14ac:dyDescent="0.2">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row>
    <row r="476" spans="1:32" ht="15.75" customHeight="1" x14ac:dyDescent="0.2">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row>
    <row r="477" spans="1:32" ht="15.75" customHeight="1" x14ac:dyDescent="0.2">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row>
    <row r="478" spans="1:32" ht="15.75" customHeight="1" x14ac:dyDescent="0.2">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row>
    <row r="479" spans="1:32" ht="15.75" customHeight="1" x14ac:dyDescent="0.2">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row>
    <row r="480" spans="1:32" ht="15.75" customHeight="1" x14ac:dyDescent="0.2">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row>
    <row r="481" spans="1:32" ht="15.75" customHeight="1" x14ac:dyDescent="0.2">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row>
    <row r="482" spans="1:32" ht="15.75" customHeight="1" x14ac:dyDescent="0.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row>
    <row r="483" spans="1:32" ht="15.75" customHeight="1" x14ac:dyDescent="0.2">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row>
    <row r="484" spans="1:32" ht="15.75" customHeight="1" x14ac:dyDescent="0.2">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row>
    <row r="485" spans="1:32" ht="15.75" customHeight="1" x14ac:dyDescent="0.2">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row>
    <row r="486" spans="1:32" ht="15.75" customHeight="1" x14ac:dyDescent="0.2">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row>
    <row r="487" spans="1:32" ht="15.75" customHeight="1" x14ac:dyDescent="0.2">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row>
    <row r="488" spans="1:32" ht="15.75" customHeight="1" x14ac:dyDescent="0.2">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row>
    <row r="489" spans="1:32" ht="15.75" customHeight="1" x14ac:dyDescent="0.2">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row>
    <row r="490" spans="1:32" ht="15.75" customHeight="1" x14ac:dyDescent="0.2">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row>
    <row r="491" spans="1:32" ht="15.75" customHeight="1" x14ac:dyDescent="0.2">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row>
    <row r="492" spans="1:32" ht="15.75" customHeight="1" x14ac:dyDescent="0.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row>
    <row r="493" spans="1:32" ht="15.75" customHeight="1" x14ac:dyDescent="0.2">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row>
    <row r="494" spans="1:32" ht="15.75" customHeight="1" x14ac:dyDescent="0.2">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row>
    <row r="495" spans="1:32" ht="15.75" customHeight="1" x14ac:dyDescent="0.2">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row>
    <row r="496" spans="1:32" ht="15.75" customHeight="1" x14ac:dyDescent="0.2">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row>
    <row r="497" spans="1:32" ht="15.75" customHeight="1" x14ac:dyDescent="0.2">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row>
    <row r="498" spans="1:32" ht="15.75" customHeight="1" x14ac:dyDescent="0.2">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row>
    <row r="499" spans="1:32" ht="15.75" customHeight="1" x14ac:dyDescent="0.2">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row>
    <row r="500" spans="1:32" ht="15.75" customHeight="1" x14ac:dyDescent="0.2">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row>
    <row r="501" spans="1:32" ht="15.75" customHeight="1" x14ac:dyDescent="0.2">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row>
    <row r="502" spans="1:32" ht="15.75" customHeight="1" x14ac:dyDescent="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row>
    <row r="503" spans="1:32" ht="15.75" customHeight="1" x14ac:dyDescent="0.2">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row>
    <row r="504" spans="1:32" ht="15.75" customHeight="1" x14ac:dyDescent="0.2">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row>
    <row r="505" spans="1:32" ht="15.75" customHeight="1" x14ac:dyDescent="0.2">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row>
    <row r="506" spans="1:32" ht="15.75" customHeight="1" x14ac:dyDescent="0.2">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row>
    <row r="507" spans="1:32" ht="15.75" customHeight="1" x14ac:dyDescent="0.2">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row>
    <row r="508" spans="1:32" ht="15.75" customHeight="1" x14ac:dyDescent="0.2">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row>
    <row r="509" spans="1:32" ht="15.75" customHeight="1" x14ac:dyDescent="0.2">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row>
    <row r="510" spans="1:32" ht="15.75" customHeight="1" x14ac:dyDescent="0.2">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row>
    <row r="511" spans="1:32" ht="15.75" customHeight="1" x14ac:dyDescent="0.2">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row>
    <row r="512" spans="1:32" ht="15.75" customHeight="1" x14ac:dyDescent="0.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row>
    <row r="513" spans="1:32" ht="15.75" customHeight="1" x14ac:dyDescent="0.2">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row>
    <row r="514" spans="1:32" ht="15.75" customHeight="1" x14ac:dyDescent="0.2">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row>
    <row r="515" spans="1:32" ht="15.75" customHeight="1" x14ac:dyDescent="0.2">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row>
    <row r="516" spans="1:32" ht="15.75" customHeight="1" x14ac:dyDescent="0.2">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row>
    <row r="517" spans="1:32" ht="15.75" customHeight="1" x14ac:dyDescent="0.2">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row>
    <row r="518" spans="1:32" ht="15.75" customHeight="1" x14ac:dyDescent="0.2">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row>
    <row r="519" spans="1:32" ht="15.75" customHeight="1" x14ac:dyDescent="0.2">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row>
    <row r="520" spans="1:32" ht="15.75" customHeight="1" x14ac:dyDescent="0.2">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row>
    <row r="521" spans="1:32" ht="15.75" customHeight="1" x14ac:dyDescent="0.2">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row>
    <row r="522" spans="1:32" ht="15.75" customHeight="1" x14ac:dyDescent="0.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row>
    <row r="523" spans="1:32" ht="15.75" customHeight="1" x14ac:dyDescent="0.2">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row>
    <row r="524" spans="1:32" ht="15.75" customHeight="1" x14ac:dyDescent="0.2">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row>
    <row r="525" spans="1:32" ht="15.75" customHeight="1" x14ac:dyDescent="0.2">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row>
    <row r="526" spans="1:32" ht="15.75" customHeight="1" x14ac:dyDescent="0.2">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row>
    <row r="527" spans="1:32" ht="15.75" customHeight="1" x14ac:dyDescent="0.2">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row>
    <row r="528" spans="1:32" ht="15.75" customHeight="1" x14ac:dyDescent="0.2">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row>
    <row r="529" spans="1:32" ht="15.75" customHeight="1" x14ac:dyDescent="0.2">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row>
    <row r="530" spans="1:32" ht="15.75" customHeight="1" x14ac:dyDescent="0.2">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row>
    <row r="531" spans="1:32" ht="15.75" customHeight="1" x14ac:dyDescent="0.2">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row>
    <row r="532" spans="1:32" ht="15.75" customHeight="1" x14ac:dyDescent="0.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row>
    <row r="533" spans="1:32" ht="15.75" customHeight="1" x14ac:dyDescent="0.2">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row>
    <row r="534" spans="1:32" ht="15.75" customHeight="1" x14ac:dyDescent="0.2">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row>
    <row r="535" spans="1:32" ht="15.75" customHeight="1" x14ac:dyDescent="0.2">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row>
    <row r="536" spans="1:32" ht="15.75" customHeight="1" x14ac:dyDescent="0.2">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row>
    <row r="537" spans="1:32" ht="15.75" customHeight="1" x14ac:dyDescent="0.2">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row>
    <row r="538" spans="1:32" ht="15.75" customHeight="1" x14ac:dyDescent="0.2">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row>
    <row r="539" spans="1:32" ht="15.75" customHeight="1" x14ac:dyDescent="0.2">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row>
    <row r="540" spans="1:32" ht="15.75" customHeight="1" x14ac:dyDescent="0.2">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row>
    <row r="541" spans="1:32" ht="15.75" customHeight="1" x14ac:dyDescent="0.2">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row>
    <row r="542" spans="1:32" ht="15.75" customHeight="1" x14ac:dyDescent="0.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row>
    <row r="543" spans="1:32" ht="15.75" customHeight="1" x14ac:dyDescent="0.2">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row>
    <row r="544" spans="1:32" ht="15.75" customHeight="1" x14ac:dyDescent="0.2">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row>
    <row r="545" spans="1:32" ht="15.75" customHeight="1" x14ac:dyDescent="0.2">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row>
    <row r="546" spans="1:32" ht="15.75" customHeight="1" x14ac:dyDescent="0.2">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row>
    <row r="547" spans="1:32" ht="15.75" customHeight="1" x14ac:dyDescent="0.2">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row>
    <row r="548" spans="1:32" ht="15.75" customHeight="1" x14ac:dyDescent="0.2">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row>
    <row r="549" spans="1:32" ht="15.75" customHeight="1" x14ac:dyDescent="0.2">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row>
    <row r="550" spans="1:32" ht="15.75" customHeight="1" x14ac:dyDescent="0.2">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row>
    <row r="551" spans="1:32" ht="15.75" customHeight="1" x14ac:dyDescent="0.2">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row>
    <row r="552" spans="1:32" ht="15.75" customHeight="1" x14ac:dyDescent="0.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row>
    <row r="553" spans="1:32" ht="15.75" customHeight="1" x14ac:dyDescent="0.2">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row>
    <row r="554" spans="1:32" ht="15.75" customHeight="1" x14ac:dyDescent="0.2">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row>
    <row r="555" spans="1:32" ht="15.75" customHeight="1" x14ac:dyDescent="0.2">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row>
    <row r="556" spans="1:32" ht="15.75" customHeight="1" x14ac:dyDescent="0.2">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row>
    <row r="557" spans="1:32" ht="15.75" customHeight="1" x14ac:dyDescent="0.2">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row>
    <row r="558" spans="1:32" ht="15.75" customHeight="1" x14ac:dyDescent="0.2">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row>
    <row r="559" spans="1:32" ht="15.75" customHeight="1" x14ac:dyDescent="0.2">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row>
    <row r="560" spans="1:32" ht="15.75" customHeight="1" x14ac:dyDescent="0.2">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row>
    <row r="561" spans="1:32" ht="15.75" customHeight="1" x14ac:dyDescent="0.2">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row>
    <row r="562" spans="1:32" ht="15.75" customHeight="1" x14ac:dyDescent="0.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row>
    <row r="563" spans="1:32" ht="15.75" customHeight="1" x14ac:dyDescent="0.2">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row>
    <row r="564" spans="1:32" ht="15.75" customHeight="1" x14ac:dyDescent="0.2">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row>
    <row r="565" spans="1:32" ht="15.75" customHeight="1" x14ac:dyDescent="0.2">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row>
    <row r="566" spans="1:32" ht="15.75" customHeight="1" x14ac:dyDescent="0.2">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row>
    <row r="567" spans="1:32" ht="15.75" customHeight="1" x14ac:dyDescent="0.2">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row>
    <row r="568" spans="1:32" ht="15.75" customHeight="1" x14ac:dyDescent="0.2">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row>
    <row r="569" spans="1:32" ht="15.75" customHeight="1" x14ac:dyDescent="0.2">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row>
    <row r="570" spans="1:32" ht="15.75" customHeight="1" x14ac:dyDescent="0.2">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row>
    <row r="571" spans="1:32" ht="15.75" customHeight="1" x14ac:dyDescent="0.2">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row>
    <row r="572" spans="1:32" ht="15.75" customHeight="1" x14ac:dyDescent="0.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row>
    <row r="573" spans="1:32" ht="15.75" customHeight="1" x14ac:dyDescent="0.2">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row>
    <row r="574" spans="1:32" ht="15.75" customHeight="1" x14ac:dyDescent="0.2">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row>
    <row r="575" spans="1:32" ht="15.75" customHeight="1" x14ac:dyDescent="0.2">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row>
    <row r="576" spans="1:32" ht="15.75" customHeight="1" x14ac:dyDescent="0.2">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row>
    <row r="577" spans="1:32" ht="15.75" customHeight="1" x14ac:dyDescent="0.2">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row>
    <row r="578" spans="1:32" ht="15.75" customHeight="1" x14ac:dyDescent="0.2">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row>
    <row r="579" spans="1:32" ht="15.75" customHeight="1" x14ac:dyDescent="0.2">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row>
    <row r="580" spans="1:32" ht="15.75" customHeight="1" x14ac:dyDescent="0.2">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row>
    <row r="581" spans="1:32" ht="15.75" customHeight="1" x14ac:dyDescent="0.2">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row>
    <row r="582" spans="1:32" ht="15.75" customHeight="1" x14ac:dyDescent="0.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row>
    <row r="583" spans="1:32" ht="15.75" customHeight="1" x14ac:dyDescent="0.2">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row>
    <row r="584" spans="1:32" ht="15.75" customHeight="1" x14ac:dyDescent="0.2">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row>
    <row r="585" spans="1:32" ht="15.75" customHeight="1" x14ac:dyDescent="0.2">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row>
    <row r="586" spans="1:32" ht="15.75" customHeight="1" x14ac:dyDescent="0.2">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row>
    <row r="587" spans="1:32" ht="15.75" customHeight="1" x14ac:dyDescent="0.2">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row>
    <row r="588" spans="1:32" ht="15.75" customHeight="1" x14ac:dyDescent="0.2">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row>
    <row r="589" spans="1:32" ht="15.75" customHeight="1" x14ac:dyDescent="0.2">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row>
    <row r="590" spans="1:32" ht="15.75" customHeight="1" x14ac:dyDescent="0.2">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row>
    <row r="591" spans="1:32" ht="15.75" customHeight="1" x14ac:dyDescent="0.2">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row>
    <row r="592" spans="1:32" ht="15.75" customHeight="1" x14ac:dyDescent="0.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row>
    <row r="593" spans="1:32" ht="15.75" customHeight="1" x14ac:dyDescent="0.2">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row>
    <row r="594" spans="1:32" ht="15.75" customHeight="1" x14ac:dyDescent="0.2">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row>
    <row r="595" spans="1:32" ht="15.75" customHeight="1" x14ac:dyDescent="0.2">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row>
    <row r="596" spans="1:32" ht="15.75" customHeight="1" x14ac:dyDescent="0.2">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row>
    <row r="597" spans="1:32" ht="15.75" customHeight="1" x14ac:dyDescent="0.2">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row>
    <row r="598" spans="1:32" ht="15.75" customHeight="1" x14ac:dyDescent="0.2">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row>
    <row r="599" spans="1:32" ht="15.75" customHeight="1" x14ac:dyDescent="0.2">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row>
    <row r="600" spans="1:32" ht="15.75" customHeight="1" x14ac:dyDescent="0.2">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row>
    <row r="601" spans="1:32" ht="15.75" customHeight="1" x14ac:dyDescent="0.2">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row>
    <row r="602" spans="1:32" ht="15.75" customHeight="1" x14ac:dyDescent="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row>
    <row r="603" spans="1:32" ht="15.75" customHeight="1" x14ac:dyDescent="0.2">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row>
    <row r="604" spans="1:32" ht="15.75" customHeight="1" x14ac:dyDescent="0.2">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row>
    <row r="605" spans="1:32" ht="15.75" customHeight="1" x14ac:dyDescent="0.2">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row>
    <row r="606" spans="1:32" ht="15.75" customHeight="1" x14ac:dyDescent="0.2">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row>
    <row r="607" spans="1:32" ht="15.75" customHeight="1" x14ac:dyDescent="0.2">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row>
    <row r="608" spans="1:32" ht="15.75" customHeight="1" x14ac:dyDescent="0.2">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row>
    <row r="609" spans="1:32" ht="15.75" customHeight="1" x14ac:dyDescent="0.2">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row>
    <row r="610" spans="1:32" ht="15.75" customHeight="1" x14ac:dyDescent="0.2">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row>
    <row r="611" spans="1:32" ht="15.75" customHeight="1" x14ac:dyDescent="0.2">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row>
    <row r="612" spans="1:32" ht="15.75" customHeight="1" x14ac:dyDescent="0.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row>
    <row r="613" spans="1:32" ht="15.75" customHeight="1" x14ac:dyDescent="0.2">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row>
    <row r="614" spans="1:32" ht="15.75" customHeight="1" x14ac:dyDescent="0.2">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row>
    <row r="615" spans="1:32" ht="15.75" customHeight="1" x14ac:dyDescent="0.2">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row>
    <row r="616" spans="1:32" ht="15.75" customHeight="1" x14ac:dyDescent="0.2">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row>
    <row r="617" spans="1:32" ht="15.75" customHeight="1" x14ac:dyDescent="0.2">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row>
    <row r="618" spans="1:32" ht="15.75" customHeight="1" x14ac:dyDescent="0.2">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row>
    <row r="619" spans="1:32" ht="15.75" customHeight="1" x14ac:dyDescent="0.2">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row>
    <row r="620" spans="1:32" ht="15.75" customHeight="1" x14ac:dyDescent="0.2">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row>
    <row r="621" spans="1:32" ht="15.75" customHeight="1" x14ac:dyDescent="0.2">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row>
    <row r="622" spans="1:32" ht="15.75" customHeight="1" x14ac:dyDescent="0.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row>
    <row r="623" spans="1:32" ht="15.75" customHeight="1" x14ac:dyDescent="0.2">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row>
    <row r="624" spans="1:32" ht="15.75" customHeight="1" x14ac:dyDescent="0.2">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row>
    <row r="625" spans="1:32" ht="15.75" customHeight="1" x14ac:dyDescent="0.2">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row>
    <row r="626" spans="1:32" ht="15.75" customHeight="1" x14ac:dyDescent="0.2">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row>
    <row r="627" spans="1:32" ht="15.75" customHeight="1" x14ac:dyDescent="0.2">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row>
    <row r="628" spans="1:32" ht="15.75" customHeight="1" x14ac:dyDescent="0.2">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row>
    <row r="629" spans="1:32" ht="15.75" customHeight="1" x14ac:dyDescent="0.2">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row>
    <row r="630" spans="1:32" ht="15.75" customHeight="1" x14ac:dyDescent="0.2">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row>
    <row r="631" spans="1:32" ht="15.75" customHeight="1" x14ac:dyDescent="0.2">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row>
    <row r="632" spans="1:32" ht="15.75" customHeight="1" x14ac:dyDescent="0.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row>
    <row r="633" spans="1:32" ht="15.75" customHeight="1" x14ac:dyDescent="0.2">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row>
    <row r="634" spans="1:32" ht="15.75" customHeight="1" x14ac:dyDescent="0.2">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row>
    <row r="635" spans="1:32" ht="15.75" customHeight="1" x14ac:dyDescent="0.2">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row>
    <row r="636" spans="1:32" ht="15.75" customHeight="1" x14ac:dyDescent="0.2">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row>
    <row r="637" spans="1:32" ht="15.75" customHeight="1" x14ac:dyDescent="0.2">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row>
    <row r="638" spans="1:32" ht="15.75" customHeight="1" x14ac:dyDescent="0.2">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row>
    <row r="639" spans="1:32" ht="15.75" customHeight="1" x14ac:dyDescent="0.2">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row>
    <row r="640" spans="1:32" ht="15.75" customHeight="1" x14ac:dyDescent="0.2">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row>
    <row r="641" spans="1:32" ht="15.75" customHeight="1" x14ac:dyDescent="0.2">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row>
    <row r="642" spans="1:32" ht="15.75" customHeight="1" x14ac:dyDescent="0.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row>
    <row r="643" spans="1:32" ht="15.75" customHeight="1" x14ac:dyDescent="0.2">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row>
    <row r="644" spans="1:32" ht="15.75" customHeight="1" x14ac:dyDescent="0.2">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row>
    <row r="645" spans="1:32" ht="15.75" customHeight="1" x14ac:dyDescent="0.2">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row>
    <row r="646" spans="1:32" ht="15.75" customHeight="1" x14ac:dyDescent="0.2">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row>
    <row r="647" spans="1:32" ht="15.75" customHeight="1" x14ac:dyDescent="0.2">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row>
    <row r="648" spans="1:32" ht="15.75" customHeight="1" x14ac:dyDescent="0.2">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row>
    <row r="649" spans="1:32" ht="15.75" customHeight="1" x14ac:dyDescent="0.2">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row>
    <row r="650" spans="1:32" ht="15.75" customHeight="1" x14ac:dyDescent="0.2">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row>
    <row r="651" spans="1:32" ht="15.75" customHeight="1" x14ac:dyDescent="0.2">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row>
    <row r="652" spans="1:32" ht="15.75" customHeight="1" x14ac:dyDescent="0.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row>
    <row r="653" spans="1:32" ht="15.75" customHeight="1" x14ac:dyDescent="0.2">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row>
    <row r="654" spans="1:32" ht="15.75" customHeight="1" x14ac:dyDescent="0.2">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row>
    <row r="655" spans="1:32" ht="15.75" customHeight="1" x14ac:dyDescent="0.2">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row>
    <row r="656" spans="1:32" ht="15.75" customHeight="1" x14ac:dyDescent="0.2">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row>
    <row r="657" spans="1:32" ht="15.75" customHeight="1" x14ac:dyDescent="0.2">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row>
    <row r="658" spans="1:32" ht="15.75" customHeight="1" x14ac:dyDescent="0.2">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row>
    <row r="659" spans="1:32" ht="15.75" customHeight="1" x14ac:dyDescent="0.2">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row>
    <row r="660" spans="1:32" ht="15.75" customHeight="1" x14ac:dyDescent="0.2">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row>
    <row r="661" spans="1:32" ht="15.75" customHeight="1" x14ac:dyDescent="0.2">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row>
    <row r="662" spans="1:32" ht="15.75" customHeight="1" x14ac:dyDescent="0.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row>
    <row r="663" spans="1:32" ht="15.75" customHeight="1" x14ac:dyDescent="0.2">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row>
    <row r="664" spans="1:32" ht="15.75" customHeight="1" x14ac:dyDescent="0.2">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row>
    <row r="665" spans="1:32" ht="15.75" customHeight="1" x14ac:dyDescent="0.2">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row>
    <row r="666" spans="1:32" ht="15.75" customHeight="1" x14ac:dyDescent="0.2">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row>
    <row r="667" spans="1:32" ht="15.75" customHeight="1" x14ac:dyDescent="0.2">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row>
    <row r="668" spans="1:32" ht="15.75" customHeight="1" x14ac:dyDescent="0.2">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row>
    <row r="669" spans="1:32" ht="15.75" customHeight="1" x14ac:dyDescent="0.2">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row>
    <row r="670" spans="1:32" ht="15.75" customHeight="1" x14ac:dyDescent="0.2">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row>
    <row r="671" spans="1:32" ht="15.75" customHeight="1" x14ac:dyDescent="0.2">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row>
    <row r="672" spans="1:32" ht="15.75" customHeight="1" x14ac:dyDescent="0.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row>
    <row r="673" spans="1:32" ht="15.75" customHeight="1" x14ac:dyDescent="0.2">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row>
    <row r="674" spans="1:32" ht="15.75" customHeight="1" x14ac:dyDescent="0.2">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row>
    <row r="675" spans="1:32" ht="15.75" customHeight="1" x14ac:dyDescent="0.2">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row>
    <row r="676" spans="1:32" ht="15.75" customHeight="1" x14ac:dyDescent="0.2">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row>
    <row r="677" spans="1:32" ht="15.75" customHeight="1" x14ac:dyDescent="0.2">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row>
    <row r="678" spans="1:32" ht="15.75" customHeight="1" x14ac:dyDescent="0.2">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row>
    <row r="679" spans="1:32" ht="15.75" customHeight="1" x14ac:dyDescent="0.2">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row>
    <row r="680" spans="1:32" ht="15.75" customHeight="1" x14ac:dyDescent="0.2">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row>
    <row r="681" spans="1:32" ht="15.75" customHeight="1" x14ac:dyDescent="0.2">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row>
    <row r="682" spans="1:32" ht="15.75" customHeight="1" x14ac:dyDescent="0.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row>
    <row r="683" spans="1:32" ht="15.75" customHeight="1" x14ac:dyDescent="0.2">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row>
    <row r="684" spans="1:32" ht="15.75" customHeight="1" x14ac:dyDescent="0.2">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row>
    <row r="685" spans="1:32" ht="15.75" customHeight="1" x14ac:dyDescent="0.2">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row>
    <row r="686" spans="1:32" ht="15.75" customHeight="1" x14ac:dyDescent="0.2">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row>
    <row r="687" spans="1:32" ht="15.75" customHeight="1" x14ac:dyDescent="0.2">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row>
    <row r="688" spans="1:32" ht="15.75" customHeight="1" x14ac:dyDescent="0.2">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row>
    <row r="689" spans="1:32" ht="15.75" customHeight="1" x14ac:dyDescent="0.2">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row>
    <row r="690" spans="1:32" ht="15.75" customHeight="1" x14ac:dyDescent="0.2">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row>
    <row r="691" spans="1:32" ht="15.75" customHeight="1" x14ac:dyDescent="0.2">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row>
    <row r="692" spans="1:32" ht="15.75" customHeight="1" x14ac:dyDescent="0.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row>
    <row r="693" spans="1:32" ht="15.75" customHeight="1" x14ac:dyDescent="0.2">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row>
    <row r="694" spans="1:32" ht="15.75" customHeight="1" x14ac:dyDescent="0.2">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row>
    <row r="695" spans="1:32" ht="15.75" customHeight="1" x14ac:dyDescent="0.2">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row>
    <row r="696" spans="1:32" ht="15.75" customHeight="1" x14ac:dyDescent="0.2">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row>
    <row r="697" spans="1:32" ht="15.75" customHeight="1" x14ac:dyDescent="0.2">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row>
    <row r="698" spans="1:32" ht="15.75" customHeight="1" x14ac:dyDescent="0.2">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row>
    <row r="699" spans="1:32" ht="15.75" customHeight="1" x14ac:dyDescent="0.2">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row>
    <row r="700" spans="1:32" ht="15.75" customHeight="1" x14ac:dyDescent="0.2">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row>
    <row r="701" spans="1:32" ht="15.75" customHeight="1" x14ac:dyDescent="0.2">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row>
    <row r="702" spans="1:32" ht="15.75" customHeight="1" x14ac:dyDescent="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row>
    <row r="703" spans="1:32" ht="15.75" customHeight="1" x14ac:dyDescent="0.2">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row>
    <row r="704" spans="1:32" ht="15.75" customHeight="1" x14ac:dyDescent="0.2">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row>
    <row r="705" spans="1:32" ht="15.75" customHeight="1" x14ac:dyDescent="0.2">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row>
    <row r="706" spans="1:32" ht="15.75" customHeight="1" x14ac:dyDescent="0.2">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row>
    <row r="707" spans="1:32" ht="15.75" customHeight="1" x14ac:dyDescent="0.2">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row>
    <row r="708" spans="1:32" ht="15.75" customHeight="1" x14ac:dyDescent="0.2">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row>
    <row r="709" spans="1:32" ht="15.75" customHeight="1" x14ac:dyDescent="0.2">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row>
    <row r="710" spans="1:32" ht="15.75" customHeight="1" x14ac:dyDescent="0.2">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row>
    <row r="711" spans="1:32" ht="15.75" customHeight="1" x14ac:dyDescent="0.2">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row>
    <row r="712" spans="1:32" ht="15.75" customHeight="1" x14ac:dyDescent="0.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row>
    <row r="713" spans="1:32" ht="15.75" customHeight="1" x14ac:dyDescent="0.2">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row>
    <row r="714" spans="1:32" ht="15.75" customHeight="1" x14ac:dyDescent="0.2">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row>
    <row r="715" spans="1:32" ht="15.75" customHeight="1" x14ac:dyDescent="0.2">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row>
    <row r="716" spans="1:32" ht="15.75" customHeight="1" x14ac:dyDescent="0.2">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row>
    <row r="717" spans="1:32" ht="15.75" customHeight="1" x14ac:dyDescent="0.2">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row>
    <row r="718" spans="1:32" ht="15.75" customHeight="1" x14ac:dyDescent="0.2">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row>
    <row r="719" spans="1:32" ht="15.75" customHeight="1" x14ac:dyDescent="0.2">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row>
    <row r="720" spans="1:32" ht="15.75" customHeight="1" x14ac:dyDescent="0.2">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row>
    <row r="721" spans="1:32" ht="15.75" customHeight="1" x14ac:dyDescent="0.2">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row>
    <row r="722" spans="1:32" ht="15.75" customHeight="1" x14ac:dyDescent="0.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row>
    <row r="723" spans="1:32" ht="15.75" customHeight="1" x14ac:dyDescent="0.2">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row>
    <row r="724" spans="1:32" ht="15.75" customHeight="1" x14ac:dyDescent="0.2">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row>
    <row r="725" spans="1:32" ht="15.75" customHeight="1" x14ac:dyDescent="0.2">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row>
    <row r="726" spans="1:32" ht="15.75" customHeight="1" x14ac:dyDescent="0.2">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row>
    <row r="727" spans="1:32" ht="15.75" customHeight="1" x14ac:dyDescent="0.2">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row>
    <row r="728" spans="1:32" ht="15.75" customHeight="1" x14ac:dyDescent="0.2">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row>
    <row r="729" spans="1:32" ht="15.75" customHeight="1" x14ac:dyDescent="0.2">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row>
    <row r="730" spans="1:32" ht="15.75" customHeight="1" x14ac:dyDescent="0.2">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row>
    <row r="731" spans="1:32" ht="15.75" customHeight="1" x14ac:dyDescent="0.2">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row>
    <row r="732" spans="1:32" ht="15.75" customHeight="1" x14ac:dyDescent="0.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row>
    <row r="733" spans="1:32" ht="15.75" customHeight="1" x14ac:dyDescent="0.2">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row>
    <row r="734" spans="1:32" ht="15.75" customHeight="1" x14ac:dyDescent="0.2">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row>
    <row r="735" spans="1:32" ht="15.75" customHeight="1" x14ac:dyDescent="0.2">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row>
    <row r="736" spans="1:32" ht="15.75" customHeight="1" x14ac:dyDescent="0.2">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row>
    <row r="737" spans="1:32" ht="15.75" customHeight="1" x14ac:dyDescent="0.2">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row>
    <row r="738" spans="1:32" ht="15.75" customHeight="1" x14ac:dyDescent="0.2">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row>
    <row r="739" spans="1:32" ht="15.75" customHeight="1" x14ac:dyDescent="0.2">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row>
    <row r="740" spans="1:32" ht="15.75" customHeight="1" x14ac:dyDescent="0.2">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row>
    <row r="741" spans="1:32" ht="15.75" customHeight="1" x14ac:dyDescent="0.2">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row>
    <row r="742" spans="1:32" ht="15.75" customHeight="1" x14ac:dyDescent="0.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row>
    <row r="743" spans="1:32" ht="15.75" customHeight="1" x14ac:dyDescent="0.2">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row>
    <row r="744" spans="1:32" ht="15.75" customHeight="1" x14ac:dyDescent="0.2">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row>
    <row r="745" spans="1:32" ht="15.75" customHeight="1" x14ac:dyDescent="0.2">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row>
    <row r="746" spans="1:32" ht="15.75" customHeight="1" x14ac:dyDescent="0.2">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row>
    <row r="747" spans="1:32" ht="15.75" customHeight="1" x14ac:dyDescent="0.2">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row>
    <row r="748" spans="1:32" ht="15.75" customHeight="1" x14ac:dyDescent="0.2">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row>
    <row r="749" spans="1:32" ht="15.75" customHeight="1" x14ac:dyDescent="0.2">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row>
    <row r="750" spans="1:32" ht="15.75" customHeight="1" x14ac:dyDescent="0.2">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row>
    <row r="751" spans="1:32" ht="15.75" customHeight="1" x14ac:dyDescent="0.2">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row>
    <row r="752" spans="1:32" ht="15.75" customHeight="1" x14ac:dyDescent="0.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row>
    <row r="753" spans="1:32" ht="15.75" customHeight="1" x14ac:dyDescent="0.2">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row>
    <row r="754" spans="1:32" ht="15.75" customHeight="1" x14ac:dyDescent="0.2">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row>
    <row r="755" spans="1:32" ht="15.75" customHeight="1" x14ac:dyDescent="0.2">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row>
    <row r="756" spans="1:32" ht="15.75" customHeight="1" x14ac:dyDescent="0.2">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row>
    <row r="757" spans="1:32" ht="15.75" customHeight="1" x14ac:dyDescent="0.2">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row>
    <row r="758" spans="1:32" ht="15.75" customHeight="1" x14ac:dyDescent="0.2">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row>
    <row r="759" spans="1:32" ht="15.75" customHeight="1" x14ac:dyDescent="0.2">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row>
    <row r="760" spans="1:32" ht="15.75" customHeight="1" x14ac:dyDescent="0.2">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row>
    <row r="761" spans="1:32" ht="15.75" customHeight="1" x14ac:dyDescent="0.2">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row>
    <row r="762" spans="1:32" ht="15.75" customHeight="1" x14ac:dyDescent="0.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row>
    <row r="763" spans="1:32" ht="15.75" customHeight="1" x14ac:dyDescent="0.2">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row>
    <row r="764" spans="1:32" ht="15.75" customHeight="1" x14ac:dyDescent="0.2">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row>
    <row r="765" spans="1:32" ht="15.75" customHeight="1" x14ac:dyDescent="0.2">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row>
    <row r="766" spans="1:32" ht="15.75" customHeight="1" x14ac:dyDescent="0.2">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row>
    <row r="767" spans="1:32" ht="15.75" customHeight="1" x14ac:dyDescent="0.2">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row>
    <row r="768" spans="1:32" ht="15.75" customHeight="1" x14ac:dyDescent="0.2">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row>
    <row r="769" spans="1:32" ht="15.75" customHeight="1" x14ac:dyDescent="0.2">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row>
    <row r="770" spans="1:32" ht="15.75" customHeight="1" x14ac:dyDescent="0.2">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row>
    <row r="771" spans="1:32" ht="15.75" customHeight="1" x14ac:dyDescent="0.2">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row>
    <row r="772" spans="1:32" ht="15.75" customHeight="1" x14ac:dyDescent="0.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row>
    <row r="773" spans="1:32" ht="15.75" customHeight="1" x14ac:dyDescent="0.2">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row>
    <row r="774" spans="1:32" ht="15.75" customHeight="1" x14ac:dyDescent="0.2">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row>
    <row r="775" spans="1:32" ht="15.75" customHeight="1" x14ac:dyDescent="0.2">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row>
    <row r="776" spans="1:32" ht="15.75" customHeight="1" x14ac:dyDescent="0.2">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row>
    <row r="777" spans="1:32" ht="15.75" customHeight="1" x14ac:dyDescent="0.2">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row>
    <row r="778" spans="1:32" ht="15.75" customHeight="1" x14ac:dyDescent="0.2">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row>
    <row r="779" spans="1:32" ht="15.75" customHeight="1" x14ac:dyDescent="0.2">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row>
    <row r="780" spans="1:32" ht="15.75" customHeight="1" x14ac:dyDescent="0.2">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row>
    <row r="781" spans="1:32" ht="15.75" customHeight="1" x14ac:dyDescent="0.2">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row>
    <row r="782" spans="1:32" ht="15.75" customHeight="1" x14ac:dyDescent="0.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row>
    <row r="783" spans="1:32" ht="15.75" customHeight="1" x14ac:dyDescent="0.2">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row>
    <row r="784" spans="1:32" ht="15.75" customHeight="1" x14ac:dyDescent="0.2">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row>
    <row r="785" spans="1:32" ht="15.75" customHeight="1" x14ac:dyDescent="0.2">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row>
    <row r="786" spans="1:32" ht="15.75" customHeight="1" x14ac:dyDescent="0.2">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row>
    <row r="787" spans="1:32" ht="15.75" customHeight="1" x14ac:dyDescent="0.2">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row>
    <row r="788" spans="1:32" ht="15.75" customHeight="1" x14ac:dyDescent="0.2">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row>
    <row r="789" spans="1:32" ht="15.75" customHeight="1" x14ac:dyDescent="0.2">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row>
    <row r="790" spans="1:32" ht="15.75" customHeight="1" x14ac:dyDescent="0.2">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row>
    <row r="791" spans="1:32" ht="15.75" customHeight="1" x14ac:dyDescent="0.2">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row>
    <row r="792" spans="1:32" ht="15.75" customHeight="1" x14ac:dyDescent="0.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row>
    <row r="793" spans="1:32" ht="15.75" customHeight="1" x14ac:dyDescent="0.2">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row>
    <row r="794" spans="1:32" ht="15.75" customHeight="1" x14ac:dyDescent="0.2">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row>
    <row r="795" spans="1:32" ht="15.75" customHeight="1" x14ac:dyDescent="0.2">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row>
    <row r="796" spans="1:32" ht="15.75" customHeight="1" x14ac:dyDescent="0.2">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row>
    <row r="797" spans="1:32" ht="15.75" customHeight="1" x14ac:dyDescent="0.2">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row>
    <row r="798" spans="1:32" ht="15.75" customHeight="1" x14ac:dyDescent="0.2">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row>
    <row r="799" spans="1:32" ht="15.75" customHeight="1" x14ac:dyDescent="0.2">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row>
    <row r="800" spans="1:32" ht="15.75" customHeight="1" x14ac:dyDescent="0.2">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row>
    <row r="801" spans="1:32" ht="15.75" customHeight="1" x14ac:dyDescent="0.2">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row>
    <row r="802" spans="1:32" ht="15.75" customHeight="1" x14ac:dyDescent="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row>
    <row r="803" spans="1:32" ht="15.75" customHeight="1" x14ac:dyDescent="0.2">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row>
    <row r="804" spans="1:32" ht="15.75" customHeight="1" x14ac:dyDescent="0.2">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row>
    <row r="805" spans="1:32" ht="15.75" customHeight="1" x14ac:dyDescent="0.2">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row>
    <row r="806" spans="1:32" ht="15.75" customHeight="1" x14ac:dyDescent="0.2">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row>
    <row r="807" spans="1:32" ht="15.75" customHeight="1" x14ac:dyDescent="0.2">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row>
    <row r="808" spans="1:32" ht="15.75" customHeight="1" x14ac:dyDescent="0.2">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row>
    <row r="809" spans="1:32" ht="15.75" customHeight="1" x14ac:dyDescent="0.2">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row>
    <row r="810" spans="1:32" ht="15.75" customHeight="1" x14ac:dyDescent="0.2">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row>
    <row r="811" spans="1:32" ht="15.75" customHeight="1" x14ac:dyDescent="0.2">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row>
    <row r="812" spans="1:32" ht="15.75" customHeight="1" x14ac:dyDescent="0.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row>
    <row r="813" spans="1:32" ht="15.75" customHeight="1" x14ac:dyDescent="0.2">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row>
    <row r="814" spans="1:32" ht="15.75" customHeight="1" x14ac:dyDescent="0.2">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row>
    <row r="815" spans="1:32" ht="15.75" customHeight="1" x14ac:dyDescent="0.2">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row>
    <row r="816" spans="1:32" ht="15.75" customHeight="1" x14ac:dyDescent="0.2">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row>
    <row r="817" spans="1:32" ht="15.75" customHeight="1" x14ac:dyDescent="0.2">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row>
    <row r="818" spans="1:32" ht="15.75" customHeight="1" x14ac:dyDescent="0.2">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row>
    <row r="819" spans="1:32" ht="15.75" customHeight="1" x14ac:dyDescent="0.2">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row>
    <row r="820" spans="1:32" ht="15.75" customHeight="1" x14ac:dyDescent="0.2">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row>
    <row r="821" spans="1:32" ht="15.75" customHeight="1" x14ac:dyDescent="0.2">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row>
    <row r="822" spans="1:32" ht="15.75" customHeight="1" x14ac:dyDescent="0.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row>
    <row r="823" spans="1:32" ht="15.75" customHeight="1" x14ac:dyDescent="0.2">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row>
    <row r="824" spans="1:32" ht="15.75" customHeight="1" x14ac:dyDescent="0.2">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row>
    <row r="825" spans="1:32" ht="15.75" customHeight="1" x14ac:dyDescent="0.2">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row>
    <row r="826" spans="1:32" ht="15.75" customHeight="1" x14ac:dyDescent="0.2">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row>
    <row r="827" spans="1:32" ht="15.75" customHeight="1" x14ac:dyDescent="0.2">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row>
    <row r="828" spans="1:32" ht="15.75" customHeight="1" x14ac:dyDescent="0.2">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row>
    <row r="829" spans="1:32" ht="15.75" customHeight="1" x14ac:dyDescent="0.2">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row>
    <row r="830" spans="1:32" ht="15.75" customHeight="1" x14ac:dyDescent="0.2">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row>
    <row r="831" spans="1:32" ht="15.75" customHeight="1" x14ac:dyDescent="0.2">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row>
    <row r="832" spans="1:32" ht="15.75" customHeight="1" x14ac:dyDescent="0.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row>
    <row r="833" spans="1:32" ht="15.75" customHeight="1" x14ac:dyDescent="0.2">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row>
    <row r="834" spans="1:32" ht="15.75" customHeight="1" x14ac:dyDescent="0.2">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row>
    <row r="835" spans="1:32" ht="15.75" customHeight="1" x14ac:dyDescent="0.2">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row>
    <row r="836" spans="1:32" ht="15.75" customHeight="1" x14ac:dyDescent="0.2">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row>
    <row r="837" spans="1:32" ht="15.75" customHeight="1" x14ac:dyDescent="0.2">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row>
    <row r="838" spans="1:32" ht="15.75" customHeight="1" x14ac:dyDescent="0.2">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row>
    <row r="839" spans="1:32" ht="15.75" customHeight="1" x14ac:dyDescent="0.2">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row>
    <row r="840" spans="1:32" ht="15.75" customHeight="1" x14ac:dyDescent="0.2">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row>
    <row r="841" spans="1:32" ht="15.75" customHeight="1" x14ac:dyDescent="0.2">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row>
    <row r="842" spans="1:32" ht="15.75" customHeight="1" x14ac:dyDescent="0.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row>
    <row r="843" spans="1:32" ht="15.75" customHeight="1" x14ac:dyDescent="0.2">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row>
    <row r="844" spans="1:32" ht="15.75" customHeight="1" x14ac:dyDescent="0.2">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row>
    <row r="845" spans="1:32" ht="15.75" customHeight="1" x14ac:dyDescent="0.2">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row>
    <row r="846" spans="1:32" ht="15.75" customHeight="1" x14ac:dyDescent="0.2">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row>
    <row r="847" spans="1:32" ht="15.75" customHeight="1" x14ac:dyDescent="0.2">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row>
    <row r="848" spans="1:32" ht="15.75" customHeight="1" x14ac:dyDescent="0.2">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row>
    <row r="849" spans="1:32" ht="15.75" customHeight="1" x14ac:dyDescent="0.2">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row>
    <row r="850" spans="1:32" ht="15.75" customHeight="1" x14ac:dyDescent="0.2">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row>
    <row r="851" spans="1:32" ht="15.75" customHeight="1" x14ac:dyDescent="0.2">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row>
    <row r="852" spans="1:32" ht="15.75" customHeight="1" x14ac:dyDescent="0.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row>
    <row r="853" spans="1:32" ht="15.75" customHeight="1" x14ac:dyDescent="0.2">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row>
    <row r="854" spans="1:32" ht="15.75" customHeight="1" x14ac:dyDescent="0.2">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row>
    <row r="855" spans="1:32" ht="15.75" customHeight="1" x14ac:dyDescent="0.2">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row>
    <row r="856" spans="1:32" ht="15.75" customHeight="1" x14ac:dyDescent="0.2">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row>
    <row r="857" spans="1:32" ht="15.75" customHeight="1" x14ac:dyDescent="0.2">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row>
    <row r="858" spans="1:32" ht="15.75" customHeight="1" x14ac:dyDescent="0.2">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row>
    <row r="859" spans="1:32" ht="15.75" customHeight="1" x14ac:dyDescent="0.2">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row>
    <row r="860" spans="1:32" ht="15.75" customHeight="1" x14ac:dyDescent="0.2">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row>
    <row r="861" spans="1:32" ht="15.75" customHeight="1" x14ac:dyDescent="0.2">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row>
    <row r="862" spans="1:32" ht="15.75" customHeight="1" x14ac:dyDescent="0.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row>
    <row r="863" spans="1:32" ht="15.75" customHeight="1" x14ac:dyDescent="0.2">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row>
    <row r="864" spans="1:32" ht="15.75" customHeight="1" x14ac:dyDescent="0.2">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row>
    <row r="865" spans="1:32" ht="15.75" customHeight="1" x14ac:dyDescent="0.2">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row>
    <row r="866" spans="1:32" ht="15.75" customHeight="1" x14ac:dyDescent="0.2">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row>
    <row r="867" spans="1:32" ht="15.75" customHeight="1" x14ac:dyDescent="0.2">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row>
    <row r="868" spans="1:32" ht="15.75" customHeight="1" x14ac:dyDescent="0.2">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row>
    <row r="869" spans="1:32" ht="15.75" customHeight="1" x14ac:dyDescent="0.2">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row>
    <row r="870" spans="1:32" ht="15.75" customHeight="1" x14ac:dyDescent="0.2">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row>
    <row r="871" spans="1:32" ht="15.75" customHeight="1" x14ac:dyDescent="0.2">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row>
    <row r="872" spans="1:32" ht="15.75" customHeight="1" x14ac:dyDescent="0.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row>
    <row r="873" spans="1:32" ht="15.75" customHeight="1" x14ac:dyDescent="0.2">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row>
    <row r="874" spans="1:32" ht="15.75" customHeight="1" x14ac:dyDescent="0.2">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row>
    <row r="875" spans="1:32" ht="15.75" customHeight="1" x14ac:dyDescent="0.2">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row>
    <row r="876" spans="1:32" ht="15.75" customHeight="1" x14ac:dyDescent="0.2">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row>
    <row r="877" spans="1:32" ht="15.75" customHeight="1" x14ac:dyDescent="0.2">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row>
    <row r="878" spans="1:32" ht="15.75" customHeight="1" x14ac:dyDescent="0.2">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row>
    <row r="879" spans="1:32" ht="15.75" customHeight="1" x14ac:dyDescent="0.2">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row>
    <row r="880" spans="1:32" ht="15.75" customHeight="1" x14ac:dyDescent="0.2">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row>
    <row r="881" spans="1:32" ht="15.75" customHeight="1" x14ac:dyDescent="0.2">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row>
    <row r="882" spans="1:32" ht="15.75" customHeight="1" x14ac:dyDescent="0.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row>
    <row r="883" spans="1:32" ht="15.75" customHeight="1" x14ac:dyDescent="0.2">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row>
    <row r="884" spans="1:32" ht="15.75" customHeight="1" x14ac:dyDescent="0.2">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row>
    <row r="885" spans="1:32" ht="15.75" customHeight="1" x14ac:dyDescent="0.2">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row>
    <row r="886" spans="1:32" ht="15.75" customHeight="1" x14ac:dyDescent="0.2">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row>
    <row r="887" spans="1:32" ht="15.75" customHeight="1" x14ac:dyDescent="0.2">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row>
    <row r="888" spans="1:32" ht="15.75" customHeight="1" x14ac:dyDescent="0.2">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row>
    <row r="889" spans="1:32" ht="15.75" customHeight="1" x14ac:dyDescent="0.2">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row>
    <row r="890" spans="1:32" ht="15.75" customHeight="1" x14ac:dyDescent="0.2">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row>
    <row r="891" spans="1:32" ht="15.75" customHeight="1" x14ac:dyDescent="0.2">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row>
    <row r="892" spans="1:32" ht="15.75" customHeight="1" x14ac:dyDescent="0.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row>
    <row r="893" spans="1:32" ht="15.75" customHeight="1" x14ac:dyDescent="0.2">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row>
    <row r="894" spans="1:32" ht="15.75" customHeight="1" x14ac:dyDescent="0.2">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row>
    <row r="895" spans="1:32" ht="15.75" customHeight="1" x14ac:dyDescent="0.2">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row>
    <row r="896" spans="1:32" ht="15.75" customHeight="1" x14ac:dyDescent="0.2">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row>
    <row r="897" spans="1:32" ht="15.75" customHeight="1" x14ac:dyDescent="0.2">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row>
    <row r="898" spans="1:32" ht="15.75" customHeight="1" x14ac:dyDescent="0.2">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row>
    <row r="899" spans="1:32" ht="15.75" customHeight="1" x14ac:dyDescent="0.2">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row>
    <row r="900" spans="1:32" ht="15.75" customHeight="1" x14ac:dyDescent="0.2">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row>
    <row r="901" spans="1:32" ht="15.75" customHeight="1" x14ac:dyDescent="0.2">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row>
    <row r="902" spans="1:32" ht="15.75" customHeight="1" x14ac:dyDescent="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row>
    <row r="903" spans="1:32" ht="15.75" customHeight="1" x14ac:dyDescent="0.2">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row>
    <row r="904" spans="1:32" ht="15.75" customHeight="1" x14ac:dyDescent="0.2">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row>
    <row r="905" spans="1:32" ht="15.75" customHeight="1" x14ac:dyDescent="0.2">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row>
    <row r="906" spans="1:32" ht="15.75" customHeight="1" x14ac:dyDescent="0.2">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row>
    <row r="907" spans="1:32" ht="15.75" customHeight="1" x14ac:dyDescent="0.2">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row>
    <row r="908" spans="1:32" ht="15.75" customHeight="1" x14ac:dyDescent="0.2">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row>
    <row r="909" spans="1:32" ht="15.75" customHeight="1" x14ac:dyDescent="0.2">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row>
    <row r="910" spans="1:32" ht="15.75" customHeight="1" x14ac:dyDescent="0.2">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row>
    <row r="911" spans="1:32" ht="15.75" customHeight="1" x14ac:dyDescent="0.2">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row>
    <row r="912" spans="1:32" ht="15.75" customHeight="1" x14ac:dyDescent="0.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row>
    <row r="913" spans="1:32" ht="15.75" customHeight="1" x14ac:dyDescent="0.2">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row>
    <row r="914" spans="1:32" ht="15.75" customHeight="1" x14ac:dyDescent="0.2">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row>
    <row r="915" spans="1:32" ht="15.75" customHeight="1" x14ac:dyDescent="0.2">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row>
    <row r="916" spans="1:32" ht="15.75" customHeight="1" x14ac:dyDescent="0.2">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row>
    <row r="917" spans="1:32" ht="15.75" customHeight="1" x14ac:dyDescent="0.2">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row>
    <row r="918" spans="1:32" ht="15.75" customHeight="1" x14ac:dyDescent="0.2">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row>
    <row r="919" spans="1:32" ht="15.75" customHeight="1" x14ac:dyDescent="0.2">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row>
    <row r="920" spans="1:32" ht="15.75" customHeight="1" x14ac:dyDescent="0.2">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row>
    <row r="921" spans="1:32" ht="15.75" customHeight="1" x14ac:dyDescent="0.2">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row>
    <row r="922" spans="1:32" ht="15.75" customHeight="1" x14ac:dyDescent="0.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row>
    <row r="923" spans="1:32" ht="15.75" customHeight="1" x14ac:dyDescent="0.2">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row>
    <row r="924" spans="1:32" ht="15.75" customHeight="1" x14ac:dyDescent="0.2">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row>
    <row r="925" spans="1:32" ht="15.75" customHeight="1" x14ac:dyDescent="0.2">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row>
    <row r="926" spans="1:32" ht="15.75" customHeight="1" x14ac:dyDescent="0.2">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row>
    <row r="927" spans="1:32" ht="15.75" customHeight="1" x14ac:dyDescent="0.2">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row>
    <row r="928" spans="1:32" ht="15.75" customHeight="1" x14ac:dyDescent="0.2">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row>
    <row r="929" spans="1:32" ht="15.75" customHeight="1" x14ac:dyDescent="0.2">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row>
    <row r="930" spans="1:32" ht="15.75" customHeight="1" x14ac:dyDescent="0.2">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row>
    <row r="931" spans="1:32" ht="15.75" customHeight="1" x14ac:dyDescent="0.2">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row>
    <row r="932" spans="1:32" ht="15.75" customHeight="1" x14ac:dyDescent="0.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row>
    <row r="933" spans="1:32" ht="15.75" customHeight="1" x14ac:dyDescent="0.2">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row>
    <row r="934" spans="1:32" ht="15.75" customHeight="1" x14ac:dyDescent="0.2">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row>
    <row r="935" spans="1:32" ht="15.75" customHeight="1" x14ac:dyDescent="0.2">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row>
    <row r="936" spans="1:32" ht="15.75" customHeight="1" x14ac:dyDescent="0.2">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row>
    <row r="937" spans="1:32" ht="15.75" customHeight="1" x14ac:dyDescent="0.2">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row>
    <row r="938" spans="1:32" ht="15.75" customHeight="1" x14ac:dyDescent="0.2">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row>
    <row r="939" spans="1:32" ht="15.75" customHeight="1" x14ac:dyDescent="0.2">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row>
    <row r="940" spans="1:32" ht="15.75" customHeight="1" x14ac:dyDescent="0.2">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row>
    <row r="941" spans="1:32" ht="15.75" customHeight="1" x14ac:dyDescent="0.2">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row>
    <row r="942" spans="1:32" ht="15.75" customHeight="1" x14ac:dyDescent="0.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row>
    <row r="943" spans="1:32" ht="15.75" customHeight="1" x14ac:dyDescent="0.2">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row>
    <row r="944" spans="1:32" ht="15.75" customHeight="1" x14ac:dyDescent="0.2">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row>
    <row r="945" spans="1:32" ht="15.75" customHeight="1" x14ac:dyDescent="0.2">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row>
    <row r="946" spans="1:32" ht="15.75" customHeight="1" x14ac:dyDescent="0.2">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row>
    <row r="947" spans="1:32" ht="15.75" customHeight="1" x14ac:dyDescent="0.2">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row>
    <row r="948" spans="1:32" ht="15.75" customHeight="1" x14ac:dyDescent="0.2">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row>
    <row r="949" spans="1:32" ht="15.75" customHeight="1" x14ac:dyDescent="0.2">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row>
    <row r="950" spans="1:32" ht="15.75" customHeight="1" x14ac:dyDescent="0.2">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row>
    <row r="951" spans="1:32" ht="15.75" customHeight="1" x14ac:dyDescent="0.2">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row>
    <row r="952" spans="1:32" ht="15.75" customHeight="1" x14ac:dyDescent="0.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row>
    <row r="953" spans="1:32" ht="15.75" customHeight="1" x14ac:dyDescent="0.2">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row>
    <row r="954" spans="1:32" ht="15.75" customHeight="1" x14ac:dyDescent="0.2">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row>
    <row r="955" spans="1:32" ht="15.75" customHeight="1" x14ac:dyDescent="0.2">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row>
    <row r="956" spans="1:32" ht="15.75" customHeight="1" x14ac:dyDescent="0.2">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row>
    <row r="957" spans="1:32" ht="15.75" customHeight="1" x14ac:dyDescent="0.2">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row>
    <row r="958" spans="1:32" ht="15.75" customHeight="1" x14ac:dyDescent="0.2">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row>
    <row r="959" spans="1:32" ht="15.75" customHeight="1" x14ac:dyDescent="0.2">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row>
    <row r="960" spans="1:32" ht="15.75" customHeight="1" x14ac:dyDescent="0.2">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row>
    <row r="961" spans="1:32" ht="15.75" customHeight="1" x14ac:dyDescent="0.2">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row>
    <row r="962" spans="1:32" ht="15.75" customHeight="1" x14ac:dyDescent="0.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row>
    <row r="963" spans="1:32" ht="15.75" customHeight="1" x14ac:dyDescent="0.2">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row>
    <row r="964" spans="1:32" ht="15.75" customHeight="1" x14ac:dyDescent="0.2">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row>
    <row r="965" spans="1:32" ht="15.75" customHeight="1" x14ac:dyDescent="0.2">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row>
    <row r="966" spans="1:32" ht="15.75" customHeight="1" x14ac:dyDescent="0.2">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row>
    <row r="967" spans="1:32" ht="15.75" customHeight="1" x14ac:dyDescent="0.2">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row>
    <row r="968" spans="1:32" ht="15.75" customHeight="1" x14ac:dyDescent="0.2">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row>
    <row r="969" spans="1:32" ht="15.75" customHeight="1" x14ac:dyDescent="0.2">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row>
    <row r="970" spans="1:32" ht="15.75" customHeight="1" x14ac:dyDescent="0.2">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row>
    <row r="971" spans="1:32" ht="15.75" customHeight="1" x14ac:dyDescent="0.2">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row>
    <row r="972" spans="1:32" ht="15.75" customHeight="1" x14ac:dyDescent="0.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row>
    <row r="973" spans="1:32" ht="15.75" customHeight="1" x14ac:dyDescent="0.2">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row>
    <row r="974" spans="1:32" ht="15.75" customHeight="1" x14ac:dyDescent="0.2">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row>
    <row r="975" spans="1:32" ht="15.75" customHeight="1" x14ac:dyDescent="0.2">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row>
    <row r="976" spans="1:32" ht="15.75" customHeight="1" x14ac:dyDescent="0.2">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row>
    <row r="977" spans="1:32" ht="15.75" customHeight="1" x14ac:dyDescent="0.2">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row>
    <row r="978" spans="1:32" ht="15.75" customHeight="1" x14ac:dyDescent="0.2">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row>
    <row r="979" spans="1:32" ht="15.75" customHeight="1" x14ac:dyDescent="0.2">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row>
    <row r="980" spans="1:32" ht="15.75" customHeight="1" x14ac:dyDescent="0.2">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row>
    <row r="981" spans="1:32" ht="15.75" customHeight="1" x14ac:dyDescent="0.2">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row>
    <row r="982" spans="1:32" ht="15.75" customHeight="1" x14ac:dyDescent="0.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row>
    <row r="983" spans="1:32" ht="15.75" customHeight="1" x14ac:dyDescent="0.2">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row>
    <row r="984" spans="1:32" ht="15.75" customHeight="1" x14ac:dyDescent="0.2">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row>
    <row r="985" spans="1:32" ht="15.75" customHeight="1" x14ac:dyDescent="0.2">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row>
    <row r="986" spans="1:32" ht="15.75" customHeight="1" x14ac:dyDescent="0.2">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row>
    <row r="987" spans="1:32" ht="15.75" customHeight="1" x14ac:dyDescent="0.2">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row>
    <row r="988" spans="1:32" ht="15.75" customHeight="1" x14ac:dyDescent="0.2">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row>
    <row r="989" spans="1:32" ht="15.75" customHeight="1" x14ac:dyDescent="0.2">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row>
    <row r="990" spans="1:32" ht="15.75" customHeight="1" x14ac:dyDescent="0.2">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row>
    <row r="991" spans="1:32" ht="15.75" customHeight="1" x14ac:dyDescent="0.2">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row>
    <row r="992" spans="1:32" ht="15.75" customHeight="1" x14ac:dyDescent="0.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row>
    <row r="993" spans="1:32" ht="15.75" customHeight="1" x14ac:dyDescent="0.2">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row>
    <row r="994" spans="1:32" ht="15.75" customHeight="1" x14ac:dyDescent="0.2">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row>
    <row r="995" spans="1:32" ht="15.75" customHeight="1" x14ac:dyDescent="0.2">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row>
    <row r="996" spans="1:32" ht="15.75" customHeight="1" x14ac:dyDescent="0.2">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row>
    <row r="997" spans="1:32" ht="15.75" customHeight="1" x14ac:dyDescent="0.2">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row>
    <row r="998" spans="1:32" ht="15.75" customHeight="1" x14ac:dyDescent="0.2">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row>
    <row r="999" spans="1:32" ht="15.75" customHeight="1" x14ac:dyDescent="0.2">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row>
    <row r="1000" spans="1:32" ht="15.75" customHeight="1" x14ac:dyDescent="0.2">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0"/>
  <sheetViews>
    <sheetView workbookViewId="0">
      <pane ySplit="3" topLeftCell="A13" activePane="bottomLeft" state="frozen"/>
      <selection pane="bottomLeft" activeCell="B5" sqref="B5"/>
    </sheetView>
  </sheetViews>
  <sheetFormatPr defaultColWidth="14.42578125" defaultRowHeight="15.75" customHeight="1" x14ac:dyDescent="0.2"/>
  <sheetData>
    <row r="1" spans="1:32" ht="15.75" customHeight="1" x14ac:dyDescent="0.2">
      <c r="A1" s="12"/>
      <c r="B1" s="12"/>
      <c r="C1" s="12"/>
      <c r="D1" s="12"/>
      <c r="E1" s="61"/>
      <c r="F1" s="12"/>
      <c r="G1" s="12"/>
      <c r="H1" s="12"/>
      <c r="I1" s="12"/>
      <c r="J1" s="12"/>
      <c r="K1" s="12"/>
      <c r="L1" s="12"/>
      <c r="M1" s="12"/>
      <c r="N1" s="12"/>
      <c r="O1" s="12"/>
      <c r="P1" s="12"/>
      <c r="Q1" s="12"/>
      <c r="R1" s="12"/>
      <c r="S1" s="12"/>
      <c r="T1" s="12"/>
      <c r="U1" s="12"/>
      <c r="V1" s="12"/>
      <c r="W1" s="12"/>
      <c r="X1" s="12"/>
      <c r="Y1" s="12"/>
      <c r="Z1" s="12"/>
      <c r="AA1" s="12"/>
      <c r="AB1" s="12"/>
      <c r="AC1" s="12"/>
      <c r="AD1" s="12"/>
      <c r="AE1" s="12"/>
      <c r="AF1" s="12"/>
    </row>
    <row r="2" spans="1:32" ht="15.75" customHeight="1" x14ac:dyDescent="0.2">
      <c r="A2" s="28">
        <v>0.749</v>
      </c>
      <c r="B2" s="12"/>
      <c r="C2" s="12"/>
      <c r="D2" s="28">
        <v>94</v>
      </c>
      <c r="E2" s="61"/>
      <c r="F2" s="12"/>
      <c r="G2" s="12"/>
      <c r="H2" s="12"/>
      <c r="I2" s="12"/>
      <c r="J2" s="12"/>
      <c r="K2" s="12"/>
      <c r="L2" s="28">
        <v>95</v>
      </c>
      <c r="M2" s="12"/>
      <c r="N2" s="12"/>
      <c r="O2" s="12"/>
      <c r="P2" s="12"/>
      <c r="Q2" s="12"/>
      <c r="R2" s="28">
        <v>96</v>
      </c>
      <c r="S2" s="12"/>
      <c r="T2" s="12"/>
      <c r="U2" s="12"/>
      <c r="V2" s="12"/>
      <c r="W2" s="12"/>
      <c r="X2" s="28">
        <v>97</v>
      </c>
      <c r="Y2" s="12"/>
      <c r="Z2" s="12"/>
      <c r="AA2" s="12"/>
      <c r="AB2" s="12"/>
      <c r="AC2" s="12"/>
      <c r="AD2" s="12"/>
      <c r="AE2" s="12"/>
      <c r="AF2" s="12"/>
    </row>
    <row r="3" spans="1:32" ht="39" x14ac:dyDescent="0.25">
      <c r="A3" s="390" t="s">
        <v>212</v>
      </c>
      <c r="B3" s="381"/>
      <c r="C3" s="14"/>
      <c r="D3" s="30" t="s">
        <v>215</v>
      </c>
      <c r="E3" s="63" t="s">
        <v>54</v>
      </c>
      <c r="F3" s="31" t="s">
        <v>60</v>
      </c>
      <c r="G3" s="31" t="s">
        <v>216</v>
      </c>
      <c r="H3" s="31" t="s">
        <v>55</v>
      </c>
      <c r="I3" s="31" t="s">
        <v>56</v>
      </c>
      <c r="J3" s="31" t="s">
        <v>57</v>
      </c>
      <c r="K3" s="14"/>
      <c r="L3" s="30" t="s">
        <v>217</v>
      </c>
      <c r="M3" s="31" t="s">
        <v>54</v>
      </c>
      <c r="N3" s="31" t="s">
        <v>55</v>
      </c>
      <c r="O3" s="31" t="s">
        <v>56</v>
      </c>
      <c r="P3" s="31" t="s">
        <v>57</v>
      </c>
      <c r="Q3" s="14"/>
      <c r="R3" s="30" t="s">
        <v>218</v>
      </c>
      <c r="S3" s="31" t="s">
        <v>54</v>
      </c>
      <c r="T3" s="31" t="s">
        <v>55</v>
      </c>
      <c r="U3" s="31" t="s">
        <v>56</v>
      </c>
      <c r="V3" s="31" t="s">
        <v>57</v>
      </c>
      <c r="W3" s="14"/>
      <c r="X3" s="30" t="s">
        <v>219</v>
      </c>
      <c r="Y3" s="31" t="s">
        <v>54</v>
      </c>
      <c r="Z3" s="31" t="s">
        <v>99</v>
      </c>
      <c r="AA3" s="31" t="s">
        <v>100</v>
      </c>
      <c r="AB3" s="31" t="s">
        <v>101</v>
      </c>
      <c r="AC3" s="31" t="s">
        <v>102</v>
      </c>
      <c r="AD3" s="31" t="s">
        <v>55</v>
      </c>
      <c r="AE3" s="31" t="s">
        <v>56</v>
      </c>
      <c r="AF3" s="31" t="s">
        <v>57</v>
      </c>
    </row>
    <row r="4" spans="1:32" ht="15.75" customHeight="1" x14ac:dyDescent="0.2">
      <c r="A4" s="33" t="s">
        <v>18</v>
      </c>
      <c r="B4" s="59">
        <f t="shared" ref="B4:B58" si="0">AVERAGE(J4,P4,V4,AF4)</f>
        <v>13.469825236398369</v>
      </c>
      <c r="C4" s="12"/>
      <c r="D4" s="53" t="s">
        <v>18</v>
      </c>
      <c r="E4" s="37">
        <f>IF(ISERROR(HLOOKUP(D4,'Raw data'!$F$3:$BH$104,D$2,FALSE)),"",HLOOKUP(D4,'Raw data'!$F$3:$BH$104,D$2,FALSE))</f>
        <v>1073</v>
      </c>
      <c r="F4" s="28">
        <v>2269000</v>
      </c>
      <c r="G4" s="12">
        <f t="shared" ref="G4:G30" si="1">E4/F4*10000</f>
        <v>4.7289554869986778</v>
      </c>
      <c r="H4" s="12">
        <f t="shared" ref="H4:H58" si="2">E$60-G4</f>
        <v>274.31096533244255</v>
      </c>
      <c r="I4" s="12">
        <f t="shared" ref="I4:I58" si="3">100-(H4*E$64)</f>
        <v>1.5443579845029518</v>
      </c>
      <c r="J4" s="12">
        <f t="shared" ref="J4:J30" si="4">I4*$A$2</f>
        <v>1.1567241303927109</v>
      </c>
      <c r="K4" s="12"/>
      <c r="L4" s="53" t="s">
        <v>18</v>
      </c>
      <c r="M4" s="28">
        <f>IF(ISERROR(HLOOKUP(L4,'Raw data'!$F$3:$BH$104,L$2,FALSE)),"",HLOOKUP(L4,'Raw data'!$F$3:$BH$104,L$2,FALSE))</f>
        <v>0</v>
      </c>
      <c r="N4" s="12">
        <f t="shared" ref="N4:N58" si="5">M$60-M4</f>
        <v>12</v>
      </c>
      <c r="O4" s="12">
        <f t="shared" ref="O4:O58" si="6">100-(N4*M$64)</f>
        <v>0</v>
      </c>
      <c r="P4" s="12">
        <f t="shared" ref="P4:P58" si="7">O4*$A$2</f>
        <v>0</v>
      </c>
      <c r="Q4" s="12"/>
      <c r="R4" s="53" t="s">
        <v>18</v>
      </c>
      <c r="S4" s="28">
        <f>IF(ISERROR(HLOOKUP(R4,'Raw data'!$F$3:$BH$104,R$2,FALSE)),"",HLOOKUP(R4,'Raw data'!$F$3:$BH$104,R$2,FALSE))</f>
        <v>1</v>
      </c>
      <c r="T4" s="12">
        <f t="shared" ref="T4:T58" si="8">S$60-S4</f>
        <v>80</v>
      </c>
      <c r="U4" s="12">
        <f t="shared" ref="U4:U58" si="9">100-(T4*S$64)</f>
        <v>1.2345679012345698</v>
      </c>
      <c r="V4" s="12">
        <f t="shared" ref="V4:V11" si="10">U4*$A$2</f>
        <v>0.92469135802469282</v>
      </c>
      <c r="W4" s="12"/>
      <c r="X4" s="53" t="s">
        <v>18</v>
      </c>
      <c r="Y4" s="28">
        <f>IF(ISERROR(HLOOKUP(X4,'Raw data'!$F$3:$BH$104,X$2,FALSE)),"",HLOOKUP(X4,'Raw data'!$F$3:$BH$104,X$2,FALSE))</f>
        <v>20.05</v>
      </c>
      <c r="Z4" s="28">
        <v>0.48759999999999998</v>
      </c>
      <c r="AA4" s="12">
        <f t="shared" ref="AA4:AA58" si="11">Y4*Z4</f>
        <v>9.7763799999999996</v>
      </c>
      <c r="AB4" s="28">
        <v>0.37</v>
      </c>
      <c r="AC4" s="12">
        <f t="shared" ref="AC4:AC58" si="12">AA4/AB4</f>
        <v>26.422648648648646</v>
      </c>
      <c r="AD4" s="12">
        <f t="shared" ref="AD4:AD58" si="13">AC4-Y$61</f>
        <v>26.422425434362932</v>
      </c>
      <c r="AE4" s="12">
        <f t="shared" ref="AE4:AE58" si="14">100-(AD4*Y$64)</f>
        <v>69.156055350034805</v>
      </c>
      <c r="AF4" s="12">
        <f t="shared" ref="AF4:AF58" si="15">AE4*$A$2</f>
        <v>51.797885457176072</v>
      </c>
    </row>
    <row r="5" spans="1:32" ht="15.75" customHeight="1" x14ac:dyDescent="0.2">
      <c r="A5" s="69" t="s">
        <v>118</v>
      </c>
      <c r="B5" s="59">
        <f t="shared" si="0"/>
        <v>42.65527676581344</v>
      </c>
      <c r="C5" s="12"/>
      <c r="D5" s="62" t="s">
        <v>118</v>
      </c>
      <c r="E5" s="37">
        <f>IF(ISERROR(HLOOKUP(D5,'Raw data'!$F$3:$BH$104,D$2,FALSE)),"",HLOOKUP(D5,'Raw data'!$F$3:$BH$104,D$2,FALSE))</f>
        <v>2405</v>
      </c>
      <c r="F5" s="28">
        <v>813562</v>
      </c>
      <c r="G5" s="12">
        <f t="shared" si="1"/>
        <v>29.561361027186621</v>
      </c>
      <c r="H5" s="12">
        <f t="shared" si="2"/>
        <v>249.47855979225463</v>
      </c>
      <c r="I5" s="12">
        <f t="shared" si="3"/>
        <v>10.457200485295374</v>
      </c>
      <c r="J5" s="12">
        <f t="shared" si="4"/>
        <v>7.8324431634862348</v>
      </c>
      <c r="K5" s="12"/>
      <c r="L5" s="62" t="s">
        <v>118</v>
      </c>
      <c r="M5" s="28">
        <f>IF(ISERROR(HLOOKUP(L5,'Raw data'!$F$3:$BH$104,L$2,FALSE)),"",HLOOKUP(L5,'Raw data'!$F$3:$BH$104,L$2,FALSE))</f>
        <v>12</v>
      </c>
      <c r="N5" s="12">
        <f t="shared" si="5"/>
        <v>0</v>
      </c>
      <c r="O5" s="12">
        <f t="shared" si="6"/>
        <v>100</v>
      </c>
      <c r="P5" s="12">
        <f t="shared" si="7"/>
        <v>74.900000000000006</v>
      </c>
      <c r="Q5" s="12"/>
      <c r="R5" s="62" t="s">
        <v>118</v>
      </c>
      <c r="S5" s="28">
        <f>IF(ISERROR(HLOOKUP(R5,'Raw data'!$F$3:$BH$104,R$2,FALSE)),"",HLOOKUP(R5,'Raw data'!$F$3:$BH$104,R$2,FALSE))</f>
        <v>15</v>
      </c>
      <c r="T5" s="12">
        <f t="shared" si="8"/>
        <v>66</v>
      </c>
      <c r="U5" s="12">
        <f t="shared" si="9"/>
        <v>18.518518518518519</v>
      </c>
      <c r="V5" s="12">
        <f t="shared" si="10"/>
        <v>13.87037037037037</v>
      </c>
      <c r="W5" s="12"/>
      <c r="X5" s="62" t="s">
        <v>118</v>
      </c>
      <c r="Y5" s="28">
        <f>IF(ISERROR(HLOOKUP(X5,'Raw data'!$F$3:$BH$104,X$2,FALSE)),"",HLOOKUP(X5,'Raw data'!$F$3:$BH$104,X$2,FALSE))</f>
        <v>7.05</v>
      </c>
      <c r="Z5" s="28">
        <v>1.3277000000000001</v>
      </c>
      <c r="AA5" s="12">
        <f t="shared" si="11"/>
        <v>9.3602850000000011</v>
      </c>
      <c r="AB5" s="28">
        <v>9.2799999999999994</v>
      </c>
      <c r="AC5" s="12">
        <f t="shared" si="12"/>
        <v>1.0086514008620691</v>
      </c>
      <c r="AD5" s="12">
        <f t="shared" si="13"/>
        <v>1.0084281865763547</v>
      </c>
      <c r="AE5" s="12">
        <f t="shared" si="14"/>
        <v>98.822821801598323</v>
      </c>
      <c r="AF5" s="12">
        <f t="shared" si="15"/>
        <v>74.018293529397141</v>
      </c>
    </row>
    <row r="6" spans="1:32" ht="15.75" customHeight="1" x14ac:dyDescent="0.2">
      <c r="A6" s="71" t="s">
        <v>142</v>
      </c>
      <c r="B6" s="59">
        <f t="shared" si="0"/>
        <v>25.640538510801029</v>
      </c>
      <c r="C6" s="12"/>
      <c r="D6" s="64" t="s">
        <v>142</v>
      </c>
      <c r="E6" s="37">
        <f>IF(ISERROR(HLOOKUP(D6,'Raw data'!$F$3:$BH$104,D$2,FALSE)),"",HLOOKUP(D6,'Raw data'!$F$3:$BH$104,D$2,FALSE))</f>
        <v>7926</v>
      </c>
      <c r="F6" s="28">
        <v>8280925</v>
      </c>
      <c r="G6" s="12">
        <f t="shared" si="1"/>
        <v>9.571394500010566</v>
      </c>
      <c r="H6" s="12">
        <f t="shared" si="2"/>
        <v>269.46852631943068</v>
      </c>
      <c r="I6" s="12">
        <f t="shared" si="3"/>
        <v>3.2824053183715591</v>
      </c>
      <c r="J6" s="12">
        <f t="shared" si="4"/>
        <v>2.4585215834602976</v>
      </c>
      <c r="K6" s="12"/>
      <c r="L6" s="64" t="s">
        <v>142</v>
      </c>
      <c r="M6" s="28">
        <f>IF(ISERROR(HLOOKUP(L6,'Raw data'!$F$3:$BH$104,L$2,FALSE)),"",HLOOKUP(L6,'Raw data'!$F$3:$BH$104,L$2,FALSE))</f>
        <v>4</v>
      </c>
      <c r="N6" s="12">
        <f t="shared" si="5"/>
        <v>8</v>
      </c>
      <c r="O6" s="12">
        <f t="shared" si="6"/>
        <v>33.333333333333329</v>
      </c>
      <c r="P6" s="12">
        <f t="shared" si="7"/>
        <v>24.966666666666661</v>
      </c>
      <c r="Q6" s="12"/>
      <c r="R6" s="64" t="s">
        <v>142</v>
      </c>
      <c r="S6" s="28">
        <f>IF(ISERROR(HLOOKUP(R6,'Raw data'!$F$3:$BH$104,R$2,FALSE)),"",HLOOKUP(R6,'Raw data'!$F$3:$BH$104,R$2,FALSE))</f>
        <v>4</v>
      </c>
      <c r="T6" s="12">
        <f t="shared" si="8"/>
        <v>77</v>
      </c>
      <c r="U6" s="12">
        <f t="shared" si="9"/>
        <v>4.9382716049382793</v>
      </c>
      <c r="V6" s="12">
        <f t="shared" si="10"/>
        <v>3.6987654320987713</v>
      </c>
      <c r="W6" s="12"/>
      <c r="X6" s="64" t="s">
        <v>142</v>
      </c>
      <c r="Y6" s="28">
        <f>IF(ISERROR(HLOOKUP(X6,'Raw data'!$F$3:$BH$104,X$2,FALSE)),"",HLOOKUP(X6,'Raw data'!$F$3:$BH$104,X$2,FALSE))</f>
        <v>148.18</v>
      </c>
      <c r="Z6" s="28">
        <v>3.2599999999999997E-2</v>
      </c>
      <c r="AA6" s="12">
        <f t="shared" si="11"/>
        <v>4.8306680000000002</v>
      </c>
      <c r="AB6" s="28">
        <v>1.22</v>
      </c>
      <c r="AC6" s="12">
        <f t="shared" si="12"/>
        <v>3.9595639344262299</v>
      </c>
      <c r="AD6" s="12">
        <f t="shared" si="13"/>
        <v>3.9593407201405157</v>
      </c>
      <c r="AE6" s="12">
        <f t="shared" si="14"/>
        <v>95.378104620798908</v>
      </c>
      <c r="AF6" s="12">
        <f t="shared" si="15"/>
        <v>71.438200360978385</v>
      </c>
    </row>
    <row r="7" spans="1:32" ht="15.75" customHeight="1" x14ac:dyDescent="0.2">
      <c r="A7" s="73" t="s">
        <v>143</v>
      </c>
      <c r="B7" s="59">
        <f t="shared" si="0"/>
        <v>38.41188758326728</v>
      </c>
      <c r="C7" s="12"/>
      <c r="D7" s="65" t="s">
        <v>143</v>
      </c>
      <c r="E7" s="37">
        <f>IF(ISERROR(HLOOKUP(D7,'Raw data'!$F$3:$BH$104,D$2,FALSE)),"",HLOOKUP(D7,'Raw data'!$F$3:$BH$104,D$2,FALSE))</f>
        <v>4800</v>
      </c>
      <c r="F7" s="28">
        <v>1900000</v>
      </c>
      <c r="G7" s="12">
        <f t="shared" si="1"/>
        <v>25.263157894736842</v>
      </c>
      <c r="H7" s="12">
        <f t="shared" si="2"/>
        <v>253.7767629247044</v>
      </c>
      <c r="I7" s="12">
        <f t="shared" si="3"/>
        <v>8.9144901951489288</v>
      </c>
      <c r="J7" s="12">
        <f t="shared" si="4"/>
        <v>6.6769531561665474</v>
      </c>
      <c r="K7" s="12"/>
      <c r="L7" s="65" t="s">
        <v>143</v>
      </c>
      <c r="M7" s="28">
        <f>IF(ISERROR(HLOOKUP(L7,'Raw data'!$F$3:$BH$104,L$2,FALSE)),"",HLOOKUP(L7,'Raw data'!$F$3:$BH$104,L$2,FALSE))</f>
        <v>12</v>
      </c>
      <c r="N7" s="12">
        <f t="shared" si="5"/>
        <v>0</v>
      </c>
      <c r="O7" s="12">
        <f t="shared" si="6"/>
        <v>100</v>
      </c>
      <c r="P7" s="12">
        <f t="shared" si="7"/>
        <v>74.900000000000006</v>
      </c>
      <c r="Q7" s="12"/>
      <c r="R7" s="65" t="s">
        <v>143</v>
      </c>
      <c r="S7" s="28">
        <f>IF(ISERROR(HLOOKUP(R7,'Raw data'!$F$3:$BH$104,R$2,FALSE)),"",HLOOKUP(R7,'Raw data'!$F$3:$BH$104,R$2,FALSE))</f>
        <v>3</v>
      </c>
      <c r="T7" s="12">
        <f t="shared" si="8"/>
        <v>78</v>
      </c>
      <c r="U7" s="12">
        <f t="shared" si="9"/>
        <v>3.7037037037037095</v>
      </c>
      <c r="V7" s="12">
        <f t="shared" si="10"/>
        <v>2.7740740740740786</v>
      </c>
      <c r="W7" s="12"/>
      <c r="X7" s="65" t="s">
        <v>143</v>
      </c>
      <c r="Y7" s="28">
        <f>IF(ISERROR(HLOOKUP(X7,'Raw data'!$F$3:$BH$104,X$2,FALSE)),"",HLOOKUP(X7,'Raw data'!$F$3:$BH$104,X$2,FALSE))</f>
        <v>12818.1</v>
      </c>
      <c r="Z7" s="28">
        <v>6.9999999999999999E-4</v>
      </c>
      <c r="AA7" s="12">
        <f t="shared" si="11"/>
        <v>8.9726700000000008</v>
      </c>
      <c r="AB7" s="28">
        <v>1.4</v>
      </c>
      <c r="AC7" s="12">
        <f t="shared" si="12"/>
        <v>6.4090500000000006</v>
      </c>
      <c r="AD7" s="12">
        <f t="shared" si="13"/>
        <v>6.408826785714286</v>
      </c>
      <c r="AE7" s="12">
        <f t="shared" si="14"/>
        <v>92.518722433682896</v>
      </c>
      <c r="AF7" s="12">
        <f t="shared" si="15"/>
        <v>69.296523102828488</v>
      </c>
    </row>
    <row r="8" spans="1:32" ht="15.75" customHeight="1" x14ac:dyDescent="0.2">
      <c r="A8" s="69" t="s">
        <v>144</v>
      </c>
      <c r="B8" s="59">
        <f t="shared" si="0"/>
        <v>40.246122144596889</v>
      </c>
      <c r="C8" s="12"/>
      <c r="D8" s="62" t="s">
        <v>144</v>
      </c>
      <c r="E8" s="37">
        <f>IF(ISERROR(HLOOKUP(D8,'Raw data'!$F$3:$BH$104,D$2,FALSE)),"",HLOOKUP(D8,'Raw data'!$F$3:$BH$104,D$2,FALSE))</f>
        <v>4650</v>
      </c>
      <c r="F8" s="28">
        <v>3421829</v>
      </c>
      <c r="G8" s="12">
        <f t="shared" si="1"/>
        <v>13.589223774770744</v>
      </c>
      <c r="H8" s="12">
        <f t="shared" si="2"/>
        <v>265.45069704467051</v>
      </c>
      <c r="I8" s="12">
        <f t="shared" si="3"/>
        <v>4.7244838742753075</v>
      </c>
      <c r="J8" s="12">
        <f t="shared" si="4"/>
        <v>3.5386384218322053</v>
      </c>
      <c r="K8" s="12"/>
      <c r="L8" s="62" t="s">
        <v>144</v>
      </c>
      <c r="M8" s="28">
        <f>IF(ISERROR(HLOOKUP(L8,'Raw data'!$F$3:$BH$104,L$2,FALSE)),"",HLOOKUP(L8,'Raw data'!$F$3:$BH$104,L$2,FALSE))</f>
        <v>12</v>
      </c>
      <c r="N8" s="12">
        <f t="shared" si="5"/>
        <v>0</v>
      </c>
      <c r="O8" s="12">
        <f t="shared" si="6"/>
        <v>100</v>
      </c>
      <c r="P8" s="12">
        <f t="shared" si="7"/>
        <v>74.900000000000006</v>
      </c>
      <c r="Q8" s="12"/>
      <c r="R8" s="62" t="s">
        <v>144</v>
      </c>
      <c r="S8" s="28">
        <f>IF(ISERROR(HLOOKUP(R8,'Raw data'!$F$3:$BH$104,R$2,FALSE)),"",HLOOKUP(R8,'Raw data'!$F$3:$BH$104,R$2,FALSE))</f>
        <v>9</v>
      </c>
      <c r="T8" s="12">
        <f t="shared" si="8"/>
        <v>72</v>
      </c>
      <c r="U8" s="12">
        <f t="shared" si="9"/>
        <v>11.111111111111114</v>
      </c>
      <c r="V8" s="12">
        <f t="shared" si="10"/>
        <v>8.3222222222222246</v>
      </c>
      <c r="W8" s="12"/>
      <c r="X8" s="62" t="s">
        <v>144</v>
      </c>
      <c r="Y8" s="28">
        <f>IF(ISERROR(HLOOKUP(X8,'Raw data'!$F$3:$BH$104,X$2,FALSE)),"",HLOOKUP(X8,'Raw data'!$F$3:$BH$104,X$2,FALSE))</f>
        <v>6.58</v>
      </c>
      <c r="Z8" s="28">
        <v>1.3277000000000001</v>
      </c>
      <c r="AA8" s="12">
        <f t="shared" si="11"/>
        <v>8.7362660000000005</v>
      </c>
      <c r="AB8" s="28">
        <v>11.29</v>
      </c>
      <c r="AC8" s="12">
        <f t="shared" si="12"/>
        <v>0.77380566873339252</v>
      </c>
      <c r="AD8" s="12">
        <f t="shared" si="13"/>
        <v>0.77358245444767826</v>
      </c>
      <c r="AE8" s="12">
        <f t="shared" si="14"/>
        <v>99.09696653449015</v>
      </c>
      <c r="AF8" s="12">
        <f t="shared" si="15"/>
        <v>74.223627934333123</v>
      </c>
    </row>
    <row r="9" spans="1:32" ht="15.75" customHeight="1" x14ac:dyDescent="0.2">
      <c r="A9" s="77" t="s">
        <v>145</v>
      </c>
      <c r="B9" s="59">
        <f t="shared" si="0"/>
        <v>32.218478529452447</v>
      </c>
      <c r="C9" s="12"/>
      <c r="D9" s="79" t="s">
        <v>145</v>
      </c>
      <c r="E9" s="37">
        <f>IF(ISERROR(HLOOKUP(D9,'Raw data'!$F$3:$BH$104,D$2,FALSE)),"",HLOOKUP(D9,'Raw data'!$F$3:$BH$104,D$2,FALSE))</f>
        <v>6158</v>
      </c>
      <c r="F9" s="28">
        <v>7776845</v>
      </c>
      <c r="G9" s="12">
        <f t="shared" si="1"/>
        <v>7.9183782112154741</v>
      </c>
      <c r="H9" s="12">
        <f t="shared" si="2"/>
        <v>271.12154260822575</v>
      </c>
      <c r="I9" s="12">
        <f t="shared" si="3"/>
        <v>2.6891050112615034</v>
      </c>
      <c r="J9" s="12">
        <f t="shared" si="4"/>
        <v>2.0141396534348659</v>
      </c>
      <c r="K9" s="12"/>
      <c r="L9" s="79" t="s">
        <v>145</v>
      </c>
      <c r="M9" s="28">
        <f>IF(ISERROR(HLOOKUP(L9,'Raw data'!$F$3:$BH$104,L$2,FALSE)),"",HLOOKUP(L9,'Raw data'!$F$3:$BH$104,L$2,FALSE))</f>
        <v>8</v>
      </c>
      <c r="N9" s="12">
        <f t="shared" si="5"/>
        <v>4</v>
      </c>
      <c r="O9" s="12">
        <f t="shared" si="6"/>
        <v>66.666666666666657</v>
      </c>
      <c r="P9" s="12">
        <f t="shared" si="7"/>
        <v>49.933333333333323</v>
      </c>
      <c r="Q9" s="12"/>
      <c r="R9" s="79" t="s">
        <v>145</v>
      </c>
      <c r="S9" s="28">
        <f>IF(ISERROR(HLOOKUP(R9,'Raw data'!$F$3:$BH$104,R$2,FALSE)),"",HLOOKUP(R9,'Raw data'!$F$3:$BH$104,R$2,FALSE))</f>
        <v>6</v>
      </c>
      <c r="T9" s="12">
        <f t="shared" si="8"/>
        <v>75</v>
      </c>
      <c r="U9" s="12">
        <f t="shared" si="9"/>
        <v>7.407407407407419</v>
      </c>
      <c r="V9" s="12">
        <f t="shared" si="10"/>
        <v>5.5481481481481572</v>
      </c>
      <c r="W9" s="12"/>
      <c r="X9" s="79" t="s">
        <v>145</v>
      </c>
      <c r="Y9" s="28">
        <f>IF(ISERROR(HLOOKUP(X9,'Raw data'!$F$3:$BH$104,X$2,FALSE)),"",HLOOKUP(X9,'Raw data'!$F$3:$BH$104,X$2,FALSE))</f>
        <v>13856.6</v>
      </c>
      <c r="Z9" s="28">
        <v>5.0000000000000001E-4</v>
      </c>
      <c r="AA9" s="12">
        <f t="shared" si="11"/>
        <v>6.9283000000000001</v>
      </c>
      <c r="AB9" s="28">
        <v>1.72</v>
      </c>
      <c r="AC9" s="12">
        <f t="shared" si="12"/>
        <v>4.0280813953488375</v>
      </c>
      <c r="AD9" s="12">
        <f t="shared" si="13"/>
        <v>4.0278581810631229</v>
      </c>
      <c r="AE9" s="12">
        <f t="shared" si="14"/>
        <v>95.298121472487907</v>
      </c>
      <c r="AF9" s="12">
        <f t="shared" si="15"/>
        <v>71.378292982893441</v>
      </c>
    </row>
    <row r="10" spans="1:32" ht="15.75" customHeight="1" x14ac:dyDescent="0.2">
      <c r="A10" s="81" t="s">
        <v>146</v>
      </c>
      <c r="B10" s="59">
        <f t="shared" si="0"/>
        <v>30.162861294962262</v>
      </c>
      <c r="C10" s="12"/>
      <c r="D10" s="84" t="s">
        <v>146</v>
      </c>
      <c r="E10" s="37">
        <f>IF(ISERROR(HLOOKUP(D10,'Raw data'!$F$3:$BH$104,D$2,FALSE)),"",HLOOKUP(D10,'Raw data'!$F$3:$BH$104,D$2,FALSE))</f>
        <v>766</v>
      </c>
      <c r="F10" s="28">
        <v>645966</v>
      </c>
      <c r="G10" s="12">
        <f t="shared" si="1"/>
        <v>11.858209255595495</v>
      </c>
      <c r="H10" s="12">
        <f t="shared" si="2"/>
        <v>267.18171156384574</v>
      </c>
      <c r="I10" s="12">
        <f t="shared" si="3"/>
        <v>4.1031884564381045</v>
      </c>
      <c r="J10" s="12">
        <f t="shared" si="4"/>
        <v>3.0732881538721402</v>
      </c>
      <c r="K10" s="12"/>
      <c r="L10" s="84" t="s">
        <v>146</v>
      </c>
      <c r="M10" s="28">
        <f>IF(ISERROR(HLOOKUP(L10,'Raw data'!$F$3:$BH$104,L$2,FALSE)),"",HLOOKUP(L10,'Raw data'!$F$3:$BH$104,L$2,FALSE))</f>
        <v>4</v>
      </c>
      <c r="N10" s="12">
        <f t="shared" si="5"/>
        <v>8</v>
      </c>
      <c r="O10" s="12">
        <f t="shared" si="6"/>
        <v>33.333333333333329</v>
      </c>
      <c r="P10" s="12">
        <f t="shared" si="7"/>
        <v>24.966666666666661</v>
      </c>
      <c r="Q10" s="12"/>
      <c r="R10" s="84" t="s">
        <v>146</v>
      </c>
      <c r="S10" s="28">
        <f>IF(ISERROR(HLOOKUP(R10,'Raw data'!$F$3:$BH$104,R$2,FALSE)),"",HLOOKUP(R10,'Raw data'!$F$3:$BH$104,R$2,FALSE))</f>
        <v>20</v>
      </c>
      <c r="T10" s="12">
        <f t="shared" si="8"/>
        <v>61</v>
      </c>
      <c r="U10" s="12">
        <f t="shared" si="9"/>
        <v>24.691358024691368</v>
      </c>
      <c r="V10" s="12">
        <f t="shared" si="10"/>
        <v>18.493827160493836</v>
      </c>
      <c r="W10" s="12"/>
      <c r="X10" s="84" t="s">
        <v>146</v>
      </c>
      <c r="Y10" s="28">
        <f>IF(ISERROR(HLOOKUP(X10,'Raw data'!$F$3:$BH$104,X$2,FALSE)),"",HLOOKUP(X10,'Raw data'!$F$3:$BH$104,X$2,FALSE))</f>
        <v>7.16</v>
      </c>
      <c r="Z10" s="28">
        <v>1</v>
      </c>
      <c r="AA10" s="12">
        <f t="shared" si="11"/>
        <v>7.16</v>
      </c>
      <c r="AB10" s="28">
        <v>8</v>
      </c>
      <c r="AC10" s="12">
        <f t="shared" si="12"/>
        <v>0.89500000000000002</v>
      </c>
      <c r="AD10" s="12">
        <f t="shared" si="13"/>
        <v>0.89477678571428576</v>
      </c>
      <c r="AE10" s="12">
        <f t="shared" si="14"/>
        <v>98.955491587204833</v>
      </c>
      <c r="AF10" s="12">
        <f t="shared" si="15"/>
        <v>74.117663198816416</v>
      </c>
    </row>
    <row r="11" spans="1:32" ht="15.75" customHeight="1" x14ac:dyDescent="0.2">
      <c r="A11" s="77" t="s">
        <v>147</v>
      </c>
      <c r="B11" s="59">
        <f t="shared" si="0"/>
        <v>39.348440569589854</v>
      </c>
      <c r="C11" s="12"/>
      <c r="D11" s="79" t="s">
        <v>147</v>
      </c>
      <c r="E11" s="37">
        <f>IF(ISERROR(HLOOKUP(D11,'Raw data'!$F$3:$BH$104,D$2,FALSE)),"",HLOOKUP(D11,'Raw data'!$F$3:$BH$104,D$2,FALSE))</f>
        <v>4234</v>
      </c>
      <c r="F11" s="28">
        <v>2890151</v>
      </c>
      <c r="G11" s="12">
        <f t="shared" si="1"/>
        <v>14.64975359418937</v>
      </c>
      <c r="H11" s="12">
        <f t="shared" si="2"/>
        <v>264.3901672252519</v>
      </c>
      <c r="I11" s="12">
        <f t="shared" si="3"/>
        <v>5.1051290450612896</v>
      </c>
      <c r="J11" s="12">
        <f t="shared" si="4"/>
        <v>3.823741654750906</v>
      </c>
      <c r="K11" s="12"/>
      <c r="L11" s="79" t="s">
        <v>147</v>
      </c>
      <c r="M11" s="28">
        <f>IF(ISERROR(HLOOKUP(L11,'Raw data'!$F$3:$BH$104,L$2,FALSE)),"",HLOOKUP(L11,'Raw data'!$F$3:$BH$104,L$2,FALSE))</f>
        <v>12</v>
      </c>
      <c r="N11" s="12">
        <f t="shared" si="5"/>
        <v>0</v>
      </c>
      <c r="O11" s="12">
        <f t="shared" si="6"/>
        <v>100</v>
      </c>
      <c r="P11" s="12">
        <f t="shared" si="7"/>
        <v>74.900000000000006</v>
      </c>
      <c r="Q11" s="12"/>
      <c r="R11" s="79" t="s">
        <v>147</v>
      </c>
      <c r="S11" s="28">
        <f>IF(ISERROR(HLOOKUP(R11,'Raw data'!$F$3:$BH$104,R$2,FALSE)),"",HLOOKUP(R11,'Raw data'!$F$3:$BH$104,R$2,FALSE))</f>
        <v>7</v>
      </c>
      <c r="T11" s="12">
        <f t="shared" si="8"/>
        <v>74</v>
      </c>
      <c r="U11" s="12">
        <f t="shared" si="9"/>
        <v>8.6419753086419746</v>
      </c>
      <c r="V11" s="12">
        <f t="shared" si="10"/>
        <v>6.4728395061728392</v>
      </c>
      <c r="W11" s="12"/>
      <c r="X11" s="79" t="s">
        <v>147</v>
      </c>
      <c r="Y11" s="28">
        <f>IF(ISERROR(HLOOKUP(X11,'Raw data'!$F$3:$BH$104,X$2,FALSE)),"",HLOOKUP(X11,'Raw data'!$F$3:$BH$104,X$2,FALSE))</f>
        <v>58.05</v>
      </c>
      <c r="Z11" s="28">
        <v>0.1832</v>
      </c>
      <c r="AA11" s="12">
        <f t="shared" si="11"/>
        <v>10.63476</v>
      </c>
      <c r="AB11" s="28">
        <v>3.44</v>
      </c>
      <c r="AC11" s="12">
        <f t="shared" si="12"/>
        <v>3.0914999999999999</v>
      </c>
      <c r="AD11" s="12">
        <f t="shared" si="13"/>
        <v>3.0912767857142858</v>
      </c>
      <c r="AE11" s="12">
        <f t="shared" si="14"/>
        <v>96.39143006333201</v>
      </c>
      <c r="AF11" s="12">
        <f t="shared" si="15"/>
        <v>72.197181117435676</v>
      </c>
    </row>
    <row r="12" spans="1:32" ht="15.75" customHeight="1" x14ac:dyDescent="0.2">
      <c r="A12" s="73" t="s">
        <v>148</v>
      </c>
      <c r="B12" s="59">
        <f t="shared" si="0"/>
        <v>22.418756971776922</v>
      </c>
      <c r="C12" s="12"/>
      <c r="D12" s="65" t="s">
        <v>148</v>
      </c>
      <c r="E12" s="37">
        <f>IF(ISERROR(HLOOKUP(D12,'Raw data'!$F$3:$BH$104,D$2,FALSE)),"",HLOOKUP(D12,'Raw data'!$F$3:$BH$104,D$2,FALSE))</f>
        <v>3931</v>
      </c>
      <c r="F12" s="28">
        <v>10230350</v>
      </c>
      <c r="G12" s="12">
        <f t="shared" si="1"/>
        <v>3.8424882824145801</v>
      </c>
      <c r="H12" s="12">
        <f t="shared" si="2"/>
        <v>275.19743253702666</v>
      </c>
      <c r="I12" s="12">
        <f t="shared" si="3"/>
        <v>1.2261873359208408</v>
      </c>
      <c r="J12" s="12">
        <f t="shared" si="4"/>
        <v>0.91841431460470979</v>
      </c>
      <c r="K12" s="12"/>
      <c r="L12" s="65" t="s">
        <v>148</v>
      </c>
      <c r="M12" s="28">
        <f>IF(ISERROR(HLOOKUP(L12,'Raw data'!$F$3:$BH$104,L$2,FALSE)),"",HLOOKUP(L12,'Raw data'!$F$3:$BH$104,L$2,FALSE))</f>
        <v>2</v>
      </c>
      <c r="N12" s="12">
        <f t="shared" si="5"/>
        <v>10</v>
      </c>
      <c r="O12" s="12">
        <f t="shared" si="6"/>
        <v>16.666666666666657</v>
      </c>
      <c r="P12" s="12">
        <f t="shared" si="7"/>
        <v>12.483333333333325</v>
      </c>
      <c r="Q12" s="12"/>
      <c r="R12" s="65" t="s">
        <v>148</v>
      </c>
      <c r="S12" s="45">
        <f>IF(ISERROR(HLOOKUP(R12,'Raw data'!$F$3:$BH$104,R$2,FALSE)),"",HLOOKUP(R12,'Raw data'!$F$3:$BH$104,R$2,FALSE))</f>
        <v>0</v>
      </c>
      <c r="T12" s="12">
        <f t="shared" si="8"/>
        <v>81</v>
      </c>
      <c r="U12" s="12">
        <f t="shared" si="9"/>
        <v>0</v>
      </c>
      <c r="V12" s="74">
        <f>AVERAGE(V7,V19,V52,V53)</f>
        <v>6.4728395061728445</v>
      </c>
      <c r="W12" s="12"/>
      <c r="X12" s="65" t="s">
        <v>148</v>
      </c>
      <c r="Y12" s="28">
        <f>IF(ISERROR(HLOOKUP(X12,'Raw data'!$F$3:$BH$104,X$2,FALSE)),"",HLOOKUP(X12,'Raw data'!$F$3:$BH$104,X$2,FALSE))</f>
        <v>36.28</v>
      </c>
      <c r="Z12" s="28">
        <v>0.14630000000000001</v>
      </c>
      <c r="AA12" s="12">
        <f t="shared" si="11"/>
        <v>5.3077640000000006</v>
      </c>
      <c r="AB12" s="28">
        <v>0.91</v>
      </c>
      <c r="AC12" s="12">
        <f t="shared" si="12"/>
        <v>5.832707692307693</v>
      </c>
      <c r="AD12" s="12">
        <f t="shared" si="13"/>
        <v>5.8324844780219784</v>
      </c>
      <c r="AE12" s="12">
        <f t="shared" si="14"/>
        <v>93.191509656871574</v>
      </c>
      <c r="AF12" s="12">
        <f t="shared" si="15"/>
        <v>69.800440732996805</v>
      </c>
    </row>
    <row r="13" spans="1:32" ht="15.75" customHeight="1" x14ac:dyDescent="0.2">
      <c r="A13" s="77" t="s">
        <v>149</v>
      </c>
      <c r="B13" s="59">
        <f t="shared" si="0"/>
        <v>11.007850105327947</v>
      </c>
      <c r="C13" s="12"/>
      <c r="D13" s="79" t="s">
        <v>149</v>
      </c>
      <c r="E13" s="37">
        <f>IF(ISERROR(HLOOKUP(D13,'Raw data'!$F$3:$BH$104,D$2,FALSE)),"",HLOOKUP(D13,'Raw data'!$F$3:$BH$104,D$2,FALSE))</f>
        <v>991</v>
      </c>
      <c r="F13" s="28">
        <v>2906376</v>
      </c>
      <c r="G13" s="12">
        <f t="shared" si="1"/>
        <v>3.4097446441891899</v>
      </c>
      <c r="H13" s="12">
        <f t="shared" si="2"/>
        <v>275.63017617525207</v>
      </c>
      <c r="I13" s="12">
        <f t="shared" si="3"/>
        <v>1.0708670676334577</v>
      </c>
      <c r="J13" s="12">
        <f t="shared" si="4"/>
        <v>0.80207943365745982</v>
      </c>
      <c r="K13" s="12"/>
      <c r="L13" s="79" t="s">
        <v>149</v>
      </c>
      <c r="M13" s="28">
        <f>IF(ISERROR(HLOOKUP(L13,'Raw data'!$F$3:$BH$104,L$2,FALSE)),"",HLOOKUP(L13,'Raw data'!$F$3:$BH$104,L$2,FALSE))</f>
        <v>5</v>
      </c>
      <c r="N13" s="12">
        <f t="shared" si="5"/>
        <v>7</v>
      </c>
      <c r="O13" s="12">
        <f t="shared" si="6"/>
        <v>41.666666666666664</v>
      </c>
      <c r="P13" s="12">
        <f t="shared" si="7"/>
        <v>31.208333333333332</v>
      </c>
      <c r="Q13" s="12"/>
      <c r="R13" s="79" t="s">
        <v>149</v>
      </c>
      <c r="S13" s="28">
        <f>IF(ISERROR(HLOOKUP(R13,'Raw data'!$F$3:$BH$104,R$2,FALSE)),"",HLOOKUP(R13,'Raw data'!$F$3:$BH$104,R$2,FALSE))</f>
        <v>13</v>
      </c>
      <c r="T13" s="12">
        <f t="shared" si="8"/>
        <v>68</v>
      </c>
      <c r="U13" s="12">
        <f t="shared" si="9"/>
        <v>16.049382716049394</v>
      </c>
      <c r="V13" s="12">
        <f t="shared" ref="V13:V17" si="16">U13*$A$2</f>
        <v>12.020987654320995</v>
      </c>
      <c r="W13" s="12"/>
      <c r="X13" s="79" t="s">
        <v>149</v>
      </c>
      <c r="Y13" s="28">
        <f>IF(ISERROR(HLOOKUP(X13,'Raw data'!$F$3:$BH$104,X$2,FALSE)),"",HLOOKUP(X13,'Raw data'!$F$3:$BH$104,X$2,FALSE))</f>
        <v>275</v>
      </c>
      <c r="Z13" s="28">
        <v>0.1651</v>
      </c>
      <c r="AA13" s="12">
        <f t="shared" si="11"/>
        <v>45.402499999999996</v>
      </c>
      <c r="AB13" s="28">
        <v>0.53</v>
      </c>
      <c r="AC13" s="12">
        <f t="shared" si="12"/>
        <v>85.665094339622627</v>
      </c>
      <c r="AD13" s="12">
        <f t="shared" si="13"/>
        <v>85.664871125336916</v>
      </c>
      <c r="AE13" s="12">
        <f t="shared" si="14"/>
        <v>0</v>
      </c>
      <c r="AF13" s="12">
        <f t="shared" si="15"/>
        <v>0</v>
      </c>
    </row>
    <row r="14" spans="1:32" ht="15.75" customHeight="1" x14ac:dyDescent="0.2">
      <c r="A14" s="33" t="s">
        <v>150</v>
      </c>
      <c r="B14" s="59">
        <f t="shared" si="0"/>
        <v>26.366959726742735</v>
      </c>
      <c r="C14" s="12"/>
      <c r="D14" s="53" t="s">
        <v>150</v>
      </c>
      <c r="E14" s="37">
        <f>IF(ISERROR(HLOOKUP(D14,'Raw data'!$F$3:$BH$104,D$2,FALSE)),"",HLOOKUP(D14,'Raw data'!$F$3:$BH$104,D$2,FALSE))</f>
        <v>526</v>
      </c>
      <c r="F14" s="28">
        <v>4055807</v>
      </c>
      <c r="G14" s="12">
        <f t="shared" si="1"/>
        <v>1.2969058932044844</v>
      </c>
      <c r="H14" s="12">
        <f t="shared" si="2"/>
        <v>277.74301492623675</v>
      </c>
      <c r="I14" s="12">
        <f t="shared" si="3"/>
        <v>0.31252736564117356</v>
      </c>
      <c r="J14" s="12">
        <f t="shared" si="4"/>
        <v>0.23408299686523901</v>
      </c>
      <c r="K14" s="12"/>
      <c r="L14" s="53" t="s">
        <v>150</v>
      </c>
      <c r="M14" s="28">
        <f>IF(ISERROR(HLOOKUP(L14,'Raw data'!$F$3:$BH$104,L$2,FALSE)),"",HLOOKUP(L14,'Raw data'!$F$3:$BH$104,L$2,FALSE))</f>
        <v>5</v>
      </c>
      <c r="N14" s="12">
        <f t="shared" si="5"/>
        <v>7</v>
      </c>
      <c r="O14" s="12">
        <f t="shared" si="6"/>
        <v>41.666666666666664</v>
      </c>
      <c r="P14" s="12">
        <f t="shared" si="7"/>
        <v>31.208333333333332</v>
      </c>
      <c r="Q14" s="12"/>
      <c r="R14" s="53" t="s">
        <v>150</v>
      </c>
      <c r="S14" s="28">
        <f>IF(ISERROR(HLOOKUP(R14,'Raw data'!$F$3:$BH$104,R$2,FALSE)),"",HLOOKUP(R14,'Raw data'!$F$3:$BH$104,R$2,FALSE))</f>
        <v>3</v>
      </c>
      <c r="T14" s="12">
        <f t="shared" si="8"/>
        <v>78</v>
      </c>
      <c r="U14" s="12">
        <f t="shared" si="9"/>
        <v>3.7037037037037095</v>
      </c>
      <c r="V14" s="12">
        <f t="shared" si="16"/>
        <v>2.7740740740740786</v>
      </c>
      <c r="W14" s="12"/>
      <c r="X14" s="53" t="s">
        <v>150</v>
      </c>
      <c r="Y14" s="28">
        <f>IF(ISERROR(HLOOKUP(X14,'Raw data'!$F$3:$BH$104,X$2,FALSE)),"",HLOOKUP(X14,'Raw data'!$F$3:$BH$104,X$2,FALSE))</f>
        <v>51.08</v>
      </c>
      <c r="Z14" s="28">
        <v>0.1201</v>
      </c>
      <c r="AA14" s="12">
        <f t="shared" si="11"/>
        <v>6.1347079999999998</v>
      </c>
      <c r="AB14" s="28">
        <v>1.47</v>
      </c>
      <c r="AC14" s="12">
        <f t="shared" si="12"/>
        <v>4.1732707482993199</v>
      </c>
      <c r="AD14" s="12">
        <f t="shared" si="13"/>
        <v>4.1730475340136053</v>
      </c>
      <c r="AE14" s="12">
        <f t="shared" si="14"/>
        <v>95.128636185177953</v>
      </c>
      <c r="AF14" s="12">
        <f t="shared" si="15"/>
        <v>71.251348502698292</v>
      </c>
    </row>
    <row r="15" spans="1:32" ht="15.75" customHeight="1" x14ac:dyDescent="0.2">
      <c r="A15" s="81" t="s">
        <v>151</v>
      </c>
      <c r="B15" s="59">
        <f t="shared" si="0"/>
        <v>39.151535043827934</v>
      </c>
      <c r="C15" s="12"/>
      <c r="D15" s="84" t="s">
        <v>151</v>
      </c>
      <c r="E15" s="37">
        <f>IF(ISERROR(HLOOKUP(D15,'Raw data'!$F$3:$BH$104,D$2,FALSE)),"",HLOOKUP(D15,'Raw data'!$F$3:$BH$104,D$2,FALSE))</f>
        <v>16598</v>
      </c>
      <c r="F15" s="28">
        <v>2718782</v>
      </c>
      <c r="G15" s="12">
        <f t="shared" si="1"/>
        <v>61.049396384116122</v>
      </c>
      <c r="H15" s="12">
        <f t="shared" si="2"/>
        <v>217.99052443532514</v>
      </c>
      <c r="I15" s="12">
        <f t="shared" si="3"/>
        <v>21.75888043496856</v>
      </c>
      <c r="J15" s="12">
        <f t="shared" si="4"/>
        <v>16.297401445791451</v>
      </c>
      <c r="K15" s="12"/>
      <c r="L15" s="84" t="s">
        <v>151</v>
      </c>
      <c r="M15" s="28">
        <f>IF(ISERROR(HLOOKUP(L15,'Raw data'!$F$3:$BH$104,L$2,FALSE)),"",HLOOKUP(L15,'Raw data'!$F$3:$BH$104,L$2,FALSE))</f>
        <v>6</v>
      </c>
      <c r="N15" s="12">
        <f t="shared" si="5"/>
        <v>6</v>
      </c>
      <c r="O15" s="12">
        <f t="shared" si="6"/>
        <v>50</v>
      </c>
      <c r="P15" s="12">
        <f t="shared" si="7"/>
        <v>37.450000000000003</v>
      </c>
      <c r="Q15" s="12"/>
      <c r="R15" s="84" t="s">
        <v>151</v>
      </c>
      <c r="S15" s="28">
        <f>IF(ISERROR(HLOOKUP(R15,'Raw data'!$F$3:$BH$104,R$2,FALSE)),"",HLOOKUP(R15,'Raw data'!$F$3:$BH$104,R$2,FALSE))</f>
        <v>31</v>
      </c>
      <c r="T15" s="12">
        <f t="shared" si="8"/>
        <v>50</v>
      </c>
      <c r="U15" s="12">
        <f t="shared" si="9"/>
        <v>38.271604938271608</v>
      </c>
      <c r="V15" s="12">
        <f t="shared" si="16"/>
        <v>28.665432098765436</v>
      </c>
      <c r="W15" s="12"/>
      <c r="X15" s="84" t="s">
        <v>151</v>
      </c>
      <c r="Y15" s="28">
        <f>IF(ISERROR(HLOOKUP(X15,'Raw data'!$F$3:$BH$104,X$2,FALSE)),"",HLOOKUP(X15,'Raw data'!$F$3:$BH$104,X$2,FALSE))</f>
        <v>6.67</v>
      </c>
      <c r="Z15" s="28">
        <v>1</v>
      </c>
      <c r="AA15" s="12">
        <f t="shared" si="11"/>
        <v>6.67</v>
      </c>
      <c r="AB15" s="28">
        <v>8.25</v>
      </c>
      <c r="AC15" s="12">
        <f t="shared" si="12"/>
        <v>0.80848484848484847</v>
      </c>
      <c r="AD15" s="12">
        <f t="shared" si="13"/>
        <v>0.80826163419913422</v>
      </c>
      <c r="AE15" s="12">
        <f t="shared" si="14"/>
        <v>99.056484153210761</v>
      </c>
      <c r="AF15" s="12">
        <f t="shared" si="15"/>
        <v>74.193306630754861</v>
      </c>
    </row>
    <row r="16" spans="1:32" ht="15.75" customHeight="1" x14ac:dyDescent="0.2">
      <c r="A16" s="81" t="s">
        <v>152</v>
      </c>
      <c r="B16" s="59">
        <f t="shared" si="0"/>
        <v>28.290096655852082</v>
      </c>
      <c r="C16" s="12"/>
      <c r="D16" s="84" t="s">
        <v>152</v>
      </c>
      <c r="E16" s="37">
        <f>IF(ISERROR(HLOOKUP(D16,'Raw data'!$F$3:$BH$104,D$2,FALSE)),"",HLOOKUP(D16,'Raw data'!$F$3:$BH$104,D$2,FALSE))</f>
        <v>6000</v>
      </c>
      <c r="F16" s="28">
        <v>1258000</v>
      </c>
      <c r="G16" s="12">
        <f t="shared" si="1"/>
        <v>47.694753577106518</v>
      </c>
      <c r="H16" s="12">
        <f t="shared" si="2"/>
        <v>231.34516724233472</v>
      </c>
      <c r="I16" s="12">
        <f t="shared" si="3"/>
        <v>16.965634456419039</v>
      </c>
      <c r="J16" s="12">
        <f t="shared" si="4"/>
        <v>12.70726020785786</v>
      </c>
      <c r="K16" s="12"/>
      <c r="L16" s="84" t="s">
        <v>152</v>
      </c>
      <c r="M16" s="28">
        <f>IF(ISERROR(HLOOKUP(L16,'Raw data'!$F$3:$BH$104,L$2,FALSE)),"",HLOOKUP(L16,'Raw data'!$F$3:$BH$104,L$2,FALSE))</f>
        <v>2</v>
      </c>
      <c r="N16" s="12">
        <f t="shared" si="5"/>
        <v>10</v>
      </c>
      <c r="O16" s="12">
        <f t="shared" si="6"/>
        <v>16.666666666666657</v>
      </c>
      <c r="P16" s="12">
        <f t="shared" si="7"/>
        <v>12.483333333333325</v>
      </c>
      <c r="Q16" s="12"/>
      <c r="R16" s="84" t="s">
        <v>152</v>
      </c>
      <c r="S16" s="28">
        <f>IF(ISERROR(HLOOKUP(R16,'Raw data'!$F$3:$BH$104,R$2,FALSE)),"",HLOOKUP(R16,'Raw data'!$F$3:$BH$104,R$2,FALSE))</f>
        <v>15</v>
      </c>
      <c r="T16" s="12">
        <f t="shared" si="8"/>
        <v>66</v>
      </c>
      <c r="U16" s="12">
        <f t="shared" si="9"/>
        <v>18.518518518518519</v>
      </c>
      <c r="V16" s="12">
        <f t="shared" si="16"/>
        <v>13.87037037037037</v>
      </c>
      <c r="W16" s="12"/>
      <c r="X16" s="84" t="s">
        <v>152</v>
      </c>
      <c r="Y16" s="28">
        <f>IF(ISERROR(HLOOKUP(X16,'Raw data'!$F$3:$BH$104,X$2,FALSE)),"",HLOOKUP(X16,'Raw data'!$F$3:$BH$104,X$2,FALSE))</f>
        <v>6.64</v>
      </c>
      <c r="Z16" s="28">
        <v>1</v>
      </c>
      <c r="AA16" s="12">
        <f t="shared" si="11"/>
        <v>6.64</v>
      </c>
      <c r="AB16" s="28">
        <v>7.25</v>
      </c>
      <c r="AC16" s="12">
        <f t="shared" si="12"/>
        <v>0.91586206896551725</v>
      </c>
      <c r="AD16" s="12">
        <f t="shared" si="13"/>
        <v>0.91563885467980299</v>
      </c>
      <c r="AE16" s="12">
        <f t="shared" si="14"/>
        <v>98.931138467085148</v>
      </c>
      <c r="AF16" s="12">
        <f t="shared" si="15"/>
        <v>74.099422711846771</v>
      </c>
    </row>
    <row r="17" spans="1:32" ht="15.75" customHeight="1" x14ac:dyDescent="0.2">
      <c r="A17" s="33" t="s">
        <v>153</v>
      </c>
      <c r="B17" s="59">
        <f t="shared" si="0"/>
        <v>17.492616122778568</v>
      </c>
      <c r="C17" s="12"/>
      <c r="D17" s="53" t="s">
        <v>153</v>
      </c>
      <c r="E17" s="37">
        <f>IF(ISERROR(HLOOKUP(D17,'Raw data'!$F$3:$BH$104,D$2,FALSE)),"",HLOOKUP(D17,'Raw data'!$F$3:$BH$104,D$2,FALSE))</f>
        <v>186</v>
      </c>
      <c r="F17" s="28">
        <v>4364541</v>
      </c>
      <c r="G17" s="12">
        <f t="shared" si="1"/>
        <v>0.42616165136265188</v>
      </c>
      <c r="H17" s="12">
        <f t="shared" si="2"/>
        <v>278.61375916807862</v>
      </c>
      <c r="I17" s="12">
        <f t="shared" si="3"/>
        <v>0</v>
      </c>
      <c r="J17" s="12">
        <f t="shared" si="4"/>
        <v>0</v>
      </c>
      <c r="K17" s="12"/>
      <c r="L17" s="53" t="s">
        <v>153</v>
      </c>
      <c r="M17" s="28">
        <f>IF(ISERROR(HLOOKUP(L17,'Raw data'!$F$3:$BH$104,L$2,FALSE)),"",HLOOKUP(L17,'Raw data'!$F$3:$BH$104,L$2,FALSE))</f>
        <v>1.5</v>
      </c>
      <c r="N17" s="12">
        <f t="shared" si="5"/>
        <v>10.5</v>
      </c>
      <c r="O17" s="12">
        <f t="shared" si="6"/>
        <v>12.5</v>
      </c>
      <c r="P17" s="12">
        <f t="shared" si="7"/>
        <v>9.3625000000000007</v>
      </c>
      <c r="Q17" s="12"/>
      <c r="R17" s="53" t="s">
        <v>153</v>
      </c>
      <c r="S17" s="28">
        <f>IF(ISERROR(HLOOKUP(R17,'Raw data'!$F$3:$BH$104,R$2,FALSE)),"",HLOOKUP(R17,'Raw data'!$F$3:$BH$104,R$2,FALSE))</f>
        <v>2</v>
      </c>
      <c r="T17" s="12">
        <f t="shared" si="8"/>
        <v>79</v>
      </c>
      <c r="U17" s="12">
        <f t="shared" si="9"/>
        <v>2.4691358024691397</v>
      </c>
      <c r="V17" s="12">
        <f t="shared" si="16"/>
        <v>1.8493827160493856</v>
      </c>
      <c r="W17" s="12"/>
      <c r="X17" s="53" t="s">
        <v>153</v>
      </c>
      <c r="Y17" s="28">
        <f>IF(ISERROR(HLOOKUP(X17,'Raw data'!$F$3:$BH$104,X$2,FALSE)),"",HLOOKUP(X17,'Raw data'!$F$3:$BH$104,X$2,FALSE))</f>
        <v>8000</v>
      </c>
      <c r="Z17" s="28">
        <v>5.9999999999999995E-4</v>
      </c>
      <c r="AA17" s="12">
        <f t="shared" si="11"/>
        <v>4.8</v>
      </c>
      <c r="AB17" s="28">
        <v>0.26</v>
      </c>
      <c r="AC17" s="12">
        <f t="shared" si="12"/>
        <v>18.46153846153846</v>
      </c>
      <c r="AD17" s="12">
        <f t="shared" si="13"/>
        <v>18.461315247252745</v>
      </c>
      <c r="AE17" s="12">
        <f t="shared" si="14"/>
        <v>78.449374866575283</v>
      </c>
      <c r="AF17" s="12">
        <f t="shared" si="15"/>
        <v>58.75858177506489</v>
      </c>
    </row>
    <row r="18" spans="1:32" ht="15.75" customHeight="1" x14ac:dyDescent="0.2">
      <c r="A18" s="81" t="s">
        <v>154</v>
      </c>
      <c r="B18" s="59">
        <f t="shared" si="0"/>
        <v>36.330431836501901</v>
      </c>
      <c r="C18" s="12"/>
      <c r="D18" s="84" t="s">
        <v>154</v>
      </c>
      <c r="E18" s="37">
        <f>IF(ISERROR(HLOOKUP(D18,'Raw data'!$F$3:$BH$104,D$2,FALSE)),"",HLOOKUP(D18,'Raw data'!$F$3:$BH$104,D$2,FALSE))</f>
        <v>978</v>
      </c>
      <c r="F18" s="28">
        <v>688701</v>
      </c>
      <c r="G18" s="12">
        <f t="shared" si="1"/>
        <v>14.200647305579635</v>
      </c>
      <c r="H18" s="12">
        <f t="shared" si="2"/>
        <v>264.8392735138616</v>
      </c>
      <c r="I18" s="12">
        <f t="shared" si="3"/>
        <v>4.9439358972603031</v>
      </c>
      <c r="J18" s="12">
        <f t="shared" si="4"/>
        <v>3.7030079870479669</v>
      </c>
      <c r="K18" s="12"/>
      <c r="L18" s="84" t="s">
        <v>154</v>
      </c>
      <c r="M18" s="28">
        <f>IF(ISERROR(HLOOKUP(L18,'Raw data'!$F$3:$BH$104,L$2,FALSE)),"",HLOOKUP(L18,'Raw data'!$F$3:$BH$104,L$2,FALSE))</f>
        <v>4</v>
      </c>
      <c r="N18" s="12">
        <f t="shared" si="5"/>
        <v>8</v>
      </c>
      <c r="O18" s="12">
        <f t="shared" si="6"/>
        <v>33.333333333333329</v>
      </c>
      <c r="P18" s="12">
        <f t="shared" si="7"/>
        <v>24.966666666666661</v>
      </c>
      <c r="Q18" s="12"/>
      <c r="R18" s="84" t="s">
        <v>154</v>
      </c>
      <c r="S18" s="45">
        <f>IF(ISERROR(HLOOKUP(R18,'Raw data'!$F$3:$BH$104,R$2,FALSE)),"",HLOOKUP(R18,'Raw data'!$F$3:$BH$104,R$2,FALSE))</f>
        <v>0</v>
      </c>
      <c r="T18" s="12">
        <f t="shared" si="8"/>
        <v>81</v>
      </c>
      <c r="U18" s="12">
        <f t="shared" si="9"/>
        <v>0</v>
      </c>
      <c r="V18" s="74">
        <f>AVERAGE(V10,V15,V16,V29,V33,V39,V45,V58)</f>
        <v>42.420216049382717</v>
      </c>
      <c r="W18" s="12"/>
      <c r="X18" s="84" t="s">
        <v>154</v>
      </c>
      <c r="Y18" s="28">
        <f>IF(ISERROR(HLOOKUP(X18,'Raw data'!$F$3:$BH$104,X$2,FALSE)),"",HLOOKUP(X18,'Raw data'!$F$3:$BH$104,X$2,FALSE))</f>
        <v>6.23</v>
      </c>
      <c r="Z18" s="28">
        <v>1</v>
      </c>
      <c r="AA18" s="12">
        <f t="shared" si="11"/>
        <v>6.23</v>
      </c>
      <c r="AB18" s="28">
        <v>8.15</v>
      </c>
      <c r="AC18" s="12">
        <f t="shared" si="12"/>
        <v>0.76441717791411046</v>
      </c>
      <c r="AD18" s="12">
        <f t="shared" si="13"/>
        <v>0.7641939636283962</v>
      </c>
      <c r="AE18" s="12">
        <f t="shared" si="14"/>
        <v>99.107926092002984</v>
      </c>
      <c r="AF18" s="12">
        <f t="shared" si="15"/>
        <v>74.231836642910238</v>
      </c>
    </row>
    <row r="19" spans="1:32" ht="15.75" customHeight="1" x14ac:dyDescent="0.2">
      <c r="A19" s="73" t="s">
        <v>155</v>
      </c>
      <c r="B19" s="59">
        <f t="shared" si="0"/>
        <v>28.66035295857419</v>
      </c>
      <c r="C19" s="12"/>
      <c r="D19" s="65" t="s">
        <v>155</v>
      </c>
      <c r="E19" s="37">
        <f>IF(ISERROR(HLOOKUP(D19,'Raw data'!$F$3:$BH$104,D$2,FALSE)),"",HLOOKUP(D19,'Raw data'!$F$3:$BH$104,D$2,FALSE))</f>
        <v>732</v>
      </c>
      <c r="F19" s="28">
        <v>2213845</v>
      </c>
      <c r="G19" s="12">
        <f t="shared" si="1"/>
        <v>3.306464544717449</v>
      </c>
      <c r="H19" s="12">
        <f t="shared" si="2"/>
        <v>275.73345627472378</v>
      </c>
      <c r="I19" s="12">
        <f t="shared" si="3"/>
        <v>1.0337977930290378</v>
      </c>
      <c r="J19" s="12">
        <f t="shared" si="4"/>
        <v>0.77431454697874935</v>
      </c>
      <c r="K19" s="12"/>
      <c r="L19" s="65" t="s">
        <v>155</v>
      </c>
      <c r="M19" s="28">
        <f>IF(ISERROR(HLOOKUP(L19,'Raw data'!$F$3:$BH$104,L$2,FALSE)),"",HLOOKUP(L19,'Raw data'!$F$3:$BH$104,L$2,FALSE))</f>
        <v>5</v>
      </c>
      <c r="N19" s="12">
        <f t="shared" si="5"/>
        <v>7</v>
      </c>
      <c r="O19" s="12">
        <f t="shared" si="6"/>
        <v>41.666666666666664</v>
      </c>
      <c r="P19" s="12">
        <f t="shared" si="7"/>
        <v>31.208333333333332</v>
      </c>
      <c r="Q19" s="12"/>
      <c r="R19" s="65" t="s">
        <v>155</v>
      </c>
      <c r="S19" s="28">
        <f>IF(ISERROR(HLOOKUP(R19,'Raw data'!$F$3:$BH$104,R$2,FALSE)),"",HLOOKUP(R19,'Raw data'!$F$3:$BH$104,R$2,FALSE))</f>
        <v>12</v>
      </c>
      <c r="T19" s="12">
        <f t="shared" si="8"/>
        <v>69</v>
      </c>
      <c r="U19" s="12">
        <f t="shared" si="9"/>
        <v>14.814814814814824</v>
      </c>
      <c r="V19" s="12">
        <f t="shared" ref="V19:V30" si="17">U19*$A$2</f>
        <v>11.096296296296304</v>
      </c>
      <c r="W19" s="12"/>
      <c r="X19" s="65" t="s">
        <v>155</v>
      </c>
      <c r="Y19" s="28">
        <f>IF(ISERROR(HLOOKUP(X19,'Raw data'!$F$3:$BH$104,X$2,FALSE)),"",HLOOKUP(X19,'Raw data'!$F$3:$BH$104,X$2,FALSE))</f>
        <v>21.87</v>
      </c>
      <c r="Z19" s="28">
        <v>0.27229999999999999</v>
      </c>
      <c r="AA19" s="12">
        <f t="shared" si="11"/>
        <v>5.9552009999999997</v>
      </c>
      <c r="AB19" s="28">
        <v>1.56</v>
      </c>
      <c r="AC19" s="12">
        <f t="shared" si="12"/>
        <v>3.8174365384615383</v>
      </c>
      <c r="AD19" s="12">
        <f t="shared" si="13"/>
        <v>3.8172133241758242</v>
      </c>
      <c r="AE19" s="12">
        <f t="shared" si="14"/>
        <v>95.544015564336945</v>
      </c>
      <c r="AF19" s="12">
        <f t="shared" si="15"/>
        <v>71.562467657688373</v>
      </c>
    </row>
    <row r="20" spans="1:32" ht="15.75" customHeight="1" x14ac:dyDescent="0.2">
      <c r="A20" s="33" t="s">
        <v>156</v>
      </c>
      <c r="B20" s="59">
        <f t="shared" si="0"/>
        <v>25.594473548376278</v>
      </c>
      <c r="C20" s="12"/>
      <c r="D20" s="53" t="s">
        <v>156</v>
      </c>
      <c r="E20" s="37">
        <f>IF(ISERROR(HLOOKUP(D20,'Raw data'!$F$3:$BH$104,D$2,FALSE)),"",HLOOKUP(D20,'Raw data'!$F$3:$BH$104,D$2,FALSE))</f>
        <v>154</v>
      </c>
      <c r="F20" s="28">
        <v>3161844</v>
      </c>
      <c r="G20" s="12">
        <f t="shared" si="1"/>
        <v>0.48705755249152077</v>
      </c>
      <c r="H20" s="12">
        <f t="shared" si="2"/>
        <v>278.55286326694971</v>
      </c>
      <c r="I20" s="12">
        <f t="shared" si="3"/>
        <v>2.1856745808506162E-2</v>
      </c>
      <c r="J20" s="12">
        <f t="shared" si="4"/>
        <v>1.6370702610571115E-2</v>
      </c>
      <c r="K20" s="12"/>
      <c r="L20" s="53" t="s">
        <v>156</v>
      </c>
      <c r="M20" s="28">
        <f>IF(ISERROR(HLOOKUP(L20,'Raw data'!$F$3:$BH$104,L$2,FALSE)),"",HLOOKUP(L20,'Raw data'!$F$3:$BH$104,L$2,FALSE))</f>
        <v>4</v>
      </c>
      <c r="N20" s="12">
        <f t="shared" si="5"/>
        <v>8</v>
      </c>
      <c r="O20" s="12">
        <f t="shared" si="6"/>
        <v>33.333333333333329</v>
      </c>
      <c r="P20" s="12">
        <f t="shared" si="7"/>
        <v>24.966666666666661</v>
      </c>
      <c r="Q20" s="12"/>
      <c r="R20" s="53" t="s">
        <v>156</v>
      </c>
      <c r="S20" s="28">
        <f>IF(ISERROR(HLOOKUP(R20,'Raw data'!$F$3:$BH$104,R$2,FALSE)),"",HLOOKUP(R20,'Raw data'!$F$3:$BH$104,R$2,FALSE))</f>
        <v>6</v>
      </c>
      <c r="T20" s="12">
        <f t="shared" si="8"/>
        <v>75</v>
      </c>
      <c r="U20" s="12">
        <f t="shared" si="9"/>
        <v>7.407407407407419</v>
      </c>
      <c r="V20" s="12">
        <f t="shared" si="17"/>
        <v>5.5481481481481572</v>
      </c>
      <c r="W20" s="12"/>
      <c r="X20" s="53" t="s">
        <v>156</v>
      </c>
      <c r="Y20" s="28">
        <f>IF(ISERROR(HLOOKUP(X20,'Raw data'!$F$3:$BH$104,X$2,FALSE)),"",HLOOKUP(X20,'Raw data'!$F$3:$BH$104,X$2,FALSE))</f>
        <v>46.43</v>
      </c>
      <c r="Z20" s="28">
        <v>0.1038</v>
      </c>
      <c r="AA20" s="12">
        <f t="shared" si="11"/>
        <v>4.8194340000000002</v>
      </c>
      <c r="AB20" s="28">
        <v>1.38</v>
      </c>
      <c r="AC20" s="12">
        <f t="shared" si="12"/>
        <v>3.49234347826087</v>
      </c>
      <c r="AD20" s="12">
        <f t="shared" si="13"/>
        <v>3.4921202639751558</v>
      </c>
      <c r="AE20" s="12">
        <f t="shared" si="14"/>
        <v>95.923509580880818</v>
      </c>
      <c r="AF20" s="12">
        <f t="shared" si="15"/>
        <v>71.846708676079729</v>
      </c>
    </row>
    <row r="21" spans="1:32" ht="15.75" customHeight="1" x14ac:dyDescent="0.2">
      <c r="A21" s="71" t="s">
        <v>157</v>
      </c>
      <c r="B21" s="59">
        <f t="shared" si="0"/>
        <v>32.279964289794471</v>
      </c>
      <c r="C21" s="12"/>
      <c r="D21" s="64" t="s">
        <v>157</v>
      </c>
      <c r="E21" s="37">
        <f>IF(ISERROR(HLOOKUP(D21,'Raw data'!$F$3:$BH$104,D$2,FALSE)),"",HLOOKUP(D21,'Raw data'!$F$3:$BH$104,D$2,FALSE))</f>
        <v>44047</v>
      </c>
      <c r="F21" s="28">
        <v>7071600</v>
      </c>
      <c r="G21" s="12">
        <f t="shared" si="1"/>
        <v>62.287176876520171</v>
      </c>
      <c r="H21" s="12">
        <f t="shared" si="2"/>
        <v>216.75274394292109</v>
      </c>
      <c r="I21" s="12">
        <f t="shared" si="3"/>
        <v>22.203144385212781</v>
      </c>
      <c r="J21" s="12">
        <f t="shared" si="4"/>
        <v>16.630155144524373</v>
      </c>
      <c r="K21" s="12"/>
      <c r="L21" s="64" t="s">
        <v>157</v>
      </c>
      <c r="M21" s="28">
        <f>IF(ISERROR(HLOOKUP(L21,'Raw data'!$F$3:$BH$104,L$2,FALSE)),"",HLOOKUP(L21,'Raw data'!$F$3:$BH$104,L$2,FALSE))</f>
        <v>5</v>
      </c>
      <c r="N21" s="12">
        <f t="shared" si="5"/>
        <v>7</v>
      </c>
      <c r="O21" s="12">
        <f t="shared" si="6"/>
        <v>41.666666666666664</v>
      </c>
      <c r="P21" s="12">
        <f t="shared" si="7"/>
        <v>31.208333333333332</v>
      </c>
      <c r="Q21" s="12"/>
      <c r="R21" s="64" t="s">
        <v>157</v>
      </c>
      <c r="S21" s="28">
        <f>IF(ISERROR(HLOOKUP(R21,'Raw data'!$F$3:$BH$104,R$2,FALSE)),"",HLOOKUP(R21,'Raw data'!$F$3:$BH$104,R$2,FALSE))</f>
        <v>8</v>
      </c>
      <c r="T21" s="12">
        <f t="shared" si="8"/>
        <v>73</v>
      </c>
      <c r="U21" s="12">
        <f t="shared" si="9"/>
        <v>9.8765432098765444</v>
      </c>
      <c r="V21" s="12">
        <f t="shared" si="17"/>
        <v>7.3975308641975319</v>
      </c>
      <c r="W21" s="12"/>
      <c r="X21" s="64" t="s">
        <v>157</v>
      </c>
      <c r="Y21" s="28">
        <f>IF(ISERROR(HLOOKUP(X21,'Raw data'!$F$3:$BH$104,X$2,FALSE)),"",HLOOKUP(X21,'Raw data'!$F$3:$BH$104,X$2,FALSE))</f>
        <v>34.9</v>
      </c>
      <c r="Z21" s="28">
        <v>0.12889999999999999</v>
      </c>
      <c r="AA21" s="12">
        <f t="shared" si="11"/>
        <v>4.4986099999999993</v>
      </c>
      <c r="AB21" s="28">
        <v>3.87</v>
      </c>
      <c r="AC21" s="12">
        <f t="shared" si="12"/>
        <v>1.1624315245478034</v>
      </c>
      <c r="AD21" s="12">
        <f t="shared" si="13"/>
        <v>1.162208310262089</v>
      </c>
      <c r="AE21" s="12">
        <f t="shared" si="14"/>
        <v>98.643308167052922</v>
      </c>
      <c r="AF21" s="12">
        <f t="shared" si="15"/>
        <v>73.88383781712264</v>
      </c>
    </row>
    <row r="22" spans="1:32" ht="15.75" customHeight="1" x14ac:dyDescent="0.2">
      <c r="A22" s="69" t="s">
        <v>158</v>
      </c>
      <c r="B22" s="59">
        <f t="shared" si="0"/>
        <v>26.831690548415462</v>
      </c>
      <c r="C22" s="12"/>
      <c r="D22" s="62" t="s">
        <v>158</v>
      </c>
      <c r="E22" s="37">
        <f>IF(ISERROR(HLOOKUP(D22,'Raw data'!$F$3:$BH$104,D$2,FALSE)),"",HLOOKUP(D22,'Raw data'!$F$3:$BH$104,D$2,FALSE))</f>
        <v>10533</v>
      </c>
      <c r="F22" s="28">
        <v>14377018</v>
      </c>
      <c r="G22" s="12">
        <f t="shared" si="1"/>
        <v>7.3262758661079781</v>
      </c>
      <c r="H22" s="12">
        <f t="shared" si="2"/>
        <v>271.71364495333324</v>
      </c>
      <c r="I22" s="12">
        <f t="shared" si="3"/>
        <v>2.4765877447505176</v>
      </c>
      <c r="J22" s="12">
        <f t="shared" si="4"/>
        <v>1.8549642208181376</v>
      </c>
      <c r="K22" s="12"/>
      <c r="L22" s="62" t="s">
        <v>158</v>
      </c>
      <c r="M22" s="28">
        <f>IF(ISERROR(HLOOKUP(L22,'Raw data'!$F$3:$BH$104,L$2,FALSE)),"",HLOOKUP(L22,'Raw data'!$F$3:$BH$104,L$2,FALSE))</f>
        <v>5</v>
      </c>
      <c r="N22" s="12">
        <f t="shared" si="5"/>
        <v>7</v>
      </c>
      <c r="O22" s="12">
        <f t="shared" si="6"/>
        <v>41.666666666666664</v>
      </c>
      <c r="P22" s="12">
        <f t="shared" si="7"/>
        <v>31.208333333333332</v>
      </c>
      <c r="Q22" s="12"/>
      <c r="R22" s="62" t="s">
        <v>158</v>
      </c>
      <c r="S22" s="28">
        <f>IF(ISERROR(HLOOKUP(R22,'Raw data'!$F$3:$BH$104,R$2,FALSE)),"",HLOOKUP(R22,'Raw data'!$F$3:$BH$104,R$2,FALSE))</f>
        <v>2</v>
      </c>
      <c r="T22" s="12">
        <f t="shared" si="8"/>
        <v>79</v>
      </c>
      <c r="U22" s="12">
        <f t="shared" si="9"/>
        <v>2.4691358024691397</v>
      </c>
      <c r="V22" s="12">
        <f t="shared" si="17"/>
        <v>1.8493827160493856</v>
      </c>
      <c r="W22" s="12"/>
      <c r="X22" s="62" t="s">
        <v>158</v>
      </c>
      <c r="Y22" s="28">
        <f>IF(ISERROR(HLOOKUP(X22,'Raw data'!$F$3:$BH$104,X$2,FALSE)),"",HLOOKUP(X22,'Raw data'!$F$3:$BH$104,X$2,FALSE))</f>
        <v>13.37</v>
      </c>
      <c r="Z22" s="28">
        <v>0.52529999999999999</v>
      </c>
      <c r="AA22" s="12">
        <f t="shared" si="11"/>
        <v>7.0232609999999998</v>
      </c>
      <c r="AB22" s="28">
        <v>2.4700000000000002</v>
      </c>
      <c r="AC22" s="12">
        <f t="shared" si="12"/>
        <v>2.8434255060728741</v>
      </c>
      <c r="AD22" s="12">
        <f t="shared" si="13"/>
        <v>2.84320229178716</v>
      </c>
      <c r="AE22" s="12">
        <f t="shared" si="14"/>
        <v>96.681017254287056</v>
      </c>
      <c r="AF22" s="12">
        <f t="shared" si="15"/>
        <v>72.414081923460998</v>
      </c>
    </row>
    <row r="23" spans="1:32" ht="15.75" customHeight="1" x14ac:dyDescent="0.2">
      <c r="A23" s="71" t="s">
        <v>159</v>
      </c>
      <c r="B23" s="59">
        <f t="shared" si="0"/>
        <v>29.499337869388565</v>
      </c>
      <c r="C23" s="12"/>
      <c r="D23" s="64" t="s">
        <v>159</v>
      </c>
      <c r="E23" s="37">
        <f>IF(ISERROR(HLOOKUP(D23,'Raw data'!$F$3:$BH$104,D$2,FALSE)),"",HLOOKUP(D23,'Raw data'!$F$3:$BH$104,D$2,FALSE))</f>
        <v>2916</v>
      </c>
      <c r="F23" s="28">
        <v>11374022</v>
      </c>
      <c r="G23" s="12">
        <f t="shared" si="1"/>
        <v>2.5637369085447523</v>
      </c>
      <c r="H23" s="12">
        <f t="shared" si="2"/>
        <v>276.47618391089651</v>
      </c>
      <c r="I23" s="12">
        <f t="shared" si="3"/>
        <v>0.76721812431831893</v>
      </c>
      <c r="J23" s="12">
        <f t="shared" si="4"/>
        <v>0.57464637511442085</v>
      </c>
      <c r="K23" s="12"/>
      <c r="L23" s="64" t="s">
        <v>159</v>
      </c>
      <c r="M23" s="28">
        <f>IF(ISERROR(HLOOKUP(L23,'Raw data'!$F$3:$BH$104,L$2,FALSE)),"",HLOOKUP(L23,'Raw data'!$F$3:$BH$104,L$2,FALSE))</f>
        <v>5</v>
      </c>
      <c r="N23" s="12">
        <f t="shared" si="5"/>
        <v>7</v>
      </c>
      <c r="O23" s="12">
        <f t="shared" si="6"/>
        <v>41.666666666666664</v>
      </c>
      <c r="P23" s="12">
        <f t="shared" si="7"/>
        <v>31.208333333333332</v>
      </c>
      <c r="Q23" s="12"/>
      <c r="R23" s="64" t="s">
        <v>159</v>
      </c>
      <c r="S23" s="28">
        <f>IF(ISERROR(HLOOKUP(R23,'Raw data'!$F$3:$BH$104,R$2,FALSE)),"",HLOOKUP(R23,'Raw data'!$F$3:$BH$104,R$2,FALSE))</f>
        <v>15</v>
      </c>
      <c r="T23" s="12">
        <f t="shared" si="8"/>
        <v>66</v>
      </c>
      <c r="U23" s="12">
        <f t="shared" si="9"/>
        <v>18.518518518518519</v>
      </c>
      <c r="V23" s="12">
        <f t="shared" si="17"/>
        <v>13.87037037037037</v>
      </c>
      <c r="W23" s="12"/>
      <c r="X23" s="64" t="s">
        <v>159</v>
      </c>
      <c r="Y23" s="28">
        <f>IF(ISERROR(HLOOKUP(X23,'Raw data'!$F$3:$BH$104,X$2,FALSE)),"",HLOOKUP(X23,'Raw data'!$F$3:$BH$104,X$2,FALSE))</f>
        <v>42976.6</v>
      </c>
      <c r="Z23" s="28">
        <v>1E-4</v>
      </c>
      <c r="AA23" s="12">
        <f t="shared" si="11"/>
        <v>4.2976600000000005</v>
      </c>
      <c r="AB23" s="28">
        <v>1.47</v>
      </c>
      <c r="AC23" s="12">
        <f t="shared" si="12"/>
        <v>2.9235782312925176</v>
      </c>
      <c r="AD23" s="12">
        <f t="shared" si="13"/>
        <v>2.9233550170068034</v>
      </c>
      <c r="AE23" s="12">
        <f t="shared" si="14"/>
        <v>96.587451800715812</v>
      </c>
      <c r="AF23" s="12">
        <f t="shared" si="15"/>
        <v>72.34400139873614</v>
      </c>
    </row>
    <row r="24" spans="1:32" ht="15.75" customHeight="1" x14ac:dyDescent="0.2">
      <c r="A24" s="33" t="s">
        <v>160</v>
      </c>
      <c r="B24" s="59">
        <f t="shared" si="0"/>
        <v>26.508379191526956</v>
      </c>
      <c r="C24" s="12"/>
      <c r="D24" s="53" t="s">
        <v>160</v>
      </c>
      <c r="E24" s="37">
        <f>IF(ISERROR(HLOOKUP(D24,'Raw data'!$F$3:$BH$104,D$2,FALSE)),"",HLOOKUP(D24,'Raw data'!$F$3:$BH$104,D$2,FALSE))</f>
        <v>3800</v>
      </c>
      <c r="F24" s="28">
        <v>4434827</v>
      </c>
      <c r="G24" s="12">
        <f t="shared" si="1"/>
        <v>8.5685416815582656</v>
      </c>
      <c r="H24" s="12">
        <f t="shared" si="2"/>
        <v>270.47137913788299</v>
      </c>
      <c r="I24" s="12">
        <f t="shared" si="3"/>
        <v>2.9224615663304689</v>
      </c>
      <c r="J24" s="12">
        <f t="shared" si="4"/>
        <v>2.1889237131815213</v>
      </c>
      <c r="K24" s="12"/>
      <c r="L24" s="53" t="s">
        <v>160</v>
      </c>
      <c r="M24" s="28">
        <f>IF(ISERROR(HLOOKUP(L24,'Raw data'!$F$3:$BH$104,L$2,FALSE)),"",HLOOKUP(L24,'Raw data'!$F$3:$BH$104,L$2,FALSE))</f>
        <v>4</v>
      </c>
      <c r="N24" s="12">
        <f t="shared" si="5"/>
        <v>8</v>
      </c>
      <c r="O24" s="12">
        <f t="shared" si="6"/>
        <v>33.333333333333329</v>
      </c>
      <c r="P24" s="12">
        <f t="shared" si="7"/>
        <v>24.966666666666661</v>
      </c>
      <c r="Q24" s="12"/>
      <c r="R24" s="53" t="s">
        <v>160</v>
      </c>
      <c r="S24" s="28">
        <f>IF(ISERROR(HLOOKUP(R24,'Raw data'!$F$3:$BH$104,R$2,FALSE)),"",HLOOKUP(R24,'Raw data'!$F$3:$BH$104,R$2,FALSE))</f>
        <v>8</v>
      </c>
      <c r="T24" s="12">
        <f t="shared" si="8"/>
        <v>73</v>
      </c>
      <c r="U24" s="12">
        <f t="shared" si="9"/>
        <v>9.8765432098765444</v>
      </c>
      <c r="V24" s="12">
        <f t="shared" si="17"/>
        <v>7.3975308641975319</v>
      </c>
      <c r="W24" s="12"/>
      <c r="X24" s="53" t="s">
        <v>160</v>
      </c>
      <c r="Y24" s="28">
        <f>IF(ISERROR(HLOOKUP(X24,'Raw data'!$F$3:$BH$104,X$2,FALSE)),"",HLOOKUP(X24,'Raw data'!$F$3:$BH$104,X$2,FALSE))</f>
        <v>52</v>
      </c>
      <c r="Z24" s="28">
        <v>0.1038</v>
      </c>
      <c r="AA24" s="12">
        <f t="shared" si="11"/>
        <v>5.3976000000000006</v>
      </c>
      <c r="AB24" s="28">
        <v>1.38</v>
      </c>
      <c r="AC24" s="12">
        <f t="shared" si="12"/>
        <v>3.9113043478260878</v>
      </c>
      <c r="AD24" s="12">
        <f t="shared" si="13"/>
        <v>3.9110811335403737</v>
      </c>
      <c r="AE24" s="12">
        <f t="shared" si="14"/>
        <v>95.434439949348615</v>
      </c>
      <c r="AF24" s="12">
        <f t="shared" si="15"/>
        <v>71.480395522062111</v>
      </c>
    </row>
    <row r="25" spans="1:32" ht="15.75" customHeight="1" x14ac:dyDescent="0.2">
      <c r="A25" s="71" t="s">
        <v>244</v>
      </c>
      <c r="B25" s="59">
        <f t="shared" si="0"/>
        <v>23.870182411551177</v>
      </c>
      <c r="C25" s="12"/>
      <c r="D25" s="71" t="s">
        <v>244</v>
      </c>
      <c r="E25" s="37">
        <f>IF(ISERROR(HLOOKUP(D25,'Raw data'!$F$3:$BH$104,D$2,FALSE)),"",HLOOKUP(D25,'Raw data'!$F$3:$BH$104,D$2,FALSE))</f>
        <v>4000</v>
      </c>
      <c r="F25" s="28">
        <v>23500000</v>
      </c>
      <c r="G25" s="12">
        <f t="shared" si="1"/>
        <v>1.7021276595744681</v>
      </c>
      <c r="H25" s="12">
        <f t="shared" si="2"/>
        <v>277.33779315986681</v>
      </c>
      <c r="I25" s="12">
        <f t="shared" si="3"/>
        <v>0.45796948866478715</v>
      </c>
      <c r="J25" s="12">
        <f t="shared" si="4"/>
        <v>0.34301914700992558</v>
      </c>
      <c r="K25" s="12"/>
      <c r="L25" s="71" t="s">
        <v>244</v>
      </c>
      <c r="M25" s="28">
        <f>IF(ISERROR(HLOOKUP(L25,'Raw data'!$F$3:$BH$104,L$2,FALSE)),"",HLOOKUP(L25,'Raw data'!$F$3:$BH$104,L$2,FALSE))</f>
        <v>0</v>
      </c>
      <c r="N25" s="12">
        <f t="shared" si="5"/>
        <v>12</v>
      </c>
      <c r="O25" s="12">
        <f t="shared" si="6"/>
        <v>0</v>
      </c>
      <c r="P25" s="12">
        <f t="shared" si="7"/>
        <v>0</v>
      </c>
      <c r="Q25" s="12"/>
      <c r="R25" s="71" t="s">
        <v>244</v>
      </c>
      <c r="S25" s="28">
        <f>IF(ISERROR(HLOOKUP(R25,'Raw data'!$F$3:$BH$104,R$2,FALSE)),"",HLOOKUP(R25,'Raw data'!$F$3:$BH$104,R$2,FALSE))</f>
        <v>24</v>
      </c>
      <c r="T25" s="12">
        <f t="shared" si="8"/>
        <v>57</v>
      </c>
      <c r="U25" s="12">
        <f t="shared" si="9"/>
        <v>29.629629629629633</v>
      </c>
      <c r="V25" s="12">
        <f t="shared" si="17"/>
        <v>22.192592592592597</v>
      </c>
      <c r="W25" s="12"/>
      <c r="X25" s="71" t="s">
        <v>244</v>
      </c>
      <c r="Y25" s="28">
        <f>IF(ISERROR(HLOOKUP(X25,'Raw data'!$F$3:$BH$104,X$2,FALSE)),"",HLOOKUP(X25,'Raw data'!$F$3:$BH$104,X$2,FALSE))</f>
        <v>117.45</v>
      </c>
      <c r="Z25" s="28">
        <v>9.9000000000000008E-3</v>
      </c>
      <c r="AA25" s="12">
        <f t="shared" si="11"/>
        <v>1.1627550000000002</v>
      </c>
      <c r="AB25" s="28">
        <v>0.52</v>
      </c>
      <c r="AC25" s="12">
        <f t="shared" si="12"/>
        <v>2.2360673076923079</v>
      </c>
      <c r="AD25" s="12">
        <f t="shared" si="13"/>
        <v>2.2358440934065937</v>
      </c>
      <c r="AE25" s="12">
        <f t="shared" si="14"/>
        <v>97.39001055621118</v>
      </c>
      <c r="AF25" s="12">
        <f t="shared" si="15"/>
        <v>72.945117906602178</v>
      </c>
    </row>
    <row r="26" spans="1:32" ht="15.75" customHeight="1" x14ac:dyDescent="0.2">
      <c r="A26" s="33" t="s">
        <v>162</v>
      </c>
      <c r="B26" s="59">
        <f t="shared" si="0"/>
        <v>36.267628278693898</v>
      </c>
      <c r="C26" s="12"/>
      <c r="D26" s="33" t="s">
        <v>162</v>
      </c>
      <c r="E26" s="37">
        <f>IF(ISERROR(HLOOKUP(D26,'Raw data'!$F$3:$BH$104,D$2,FALSE)),"",HLOOKUP(D26,'Raw data'!$F$3:$BH$104,D$2,FALSE))</f>
        <v>1000</v>
      </c>
      <c r="F26" s="28">
        <v>13400000</v>
      </c>
      <c r="G26" s="12">
        <f t="shared" si="1"/>
        <v>0.74626865671641796</v>
      </c>
      <c r="H26" s="12">
        <f t="shared" si="2"/>
        <v>278.29365216272481</v>
      </c>
      <c r="I26" s="12">
        <f t="shared" si="3"/>
        <v>0.114892748408991</v>
      </c>
      <c r="J26" s="12">
        <f t="shared" si="4"/>
        <v>8.6054668558334255E-2</v>
      </c>
      <c r="K26" s="12"/>
      <c r="L26" s="33" t="s">
        <v>162</v>
      </c>
      <c r="M26" s="28">
        <f>IF(ISERROR(HLOOKUP(L26,'Raw data'!$F$3:$BH$104,L$2,FALSE)),"",HLOOKUP(L26,'Raw data'!$F$3:$BH$104,L$2,FALSE))</f>
        <v>12</v>
      </c>
      <c r="N26" s="12">
        <f t="shared" si="5"/>
        <v>0</v>
      </c>
      <c r="O26" s="12">
        <f t="shared" si="6"/>
        <v>100</v>
      </c>
      <c r="P26" s="12">
        <f t="shared" si="7"/>
        <v>74.900000000000006</v>
      </c>
      <c r="Q26" s="12"/>
      <c r="R26" s="33" t="s">
        <v>162</v>
      </c>
      <c r="S26" s="28">
        <f>IF(ISERROR(HLOOKUP(R26,'Raw data'!$F$3:$BH$104,R$2,FALSE)),"",HLOOKUP(R26,'Raw data'!$F$3:$BH$104,R$2,FALSE))</f>
        <v>7</v>
      </c>
      <c r="T26" s="12">
        <f t="shared" si="8"/>
        <v>74</v>
      </c>
      <c r="U26" s="12">
        <f t="shared" si="9"/>
        <v>8.6419753086419746</v>
      </c>
      <c r="V26" s="12">
        <f t="shared" si="17"/>
        <v>6.4728395061728392</v>
      </c>
      <c r="W26" s="12"/>
      <c r="X26" s="33" t="s">
        <v>162</v>
      </c>
      <c r="Y26" s="28">
        <f>IF(ISERROR(HLOOKUP(X26,'Raw data'!$F$3:$BH$104,X$2,FALSE)),"",HLOOKUP(X26,'Raw data'!$F$3:$BH$104,X$2,FALSE))</f>
        <v>1455.05</v>
      </c>
      <c r="Z26" s="28">
        <v>6.3E-3</v>
      </c>
      <c r="AA26" s="12">
        <f t="shared" si="11"/>
        <v>9.1668149999999997</v>
      </c>
      <c r="AB26" s="28">
        <v>0.71</v>
      </c>
      <c r="AC26" s="12">
        <f t="shared" si="12"/>
        <v>12.911007042253521</v>
      </c>
      <c r="AD26" s="12">
        <f t="shared" si="13"/>
        <v>12.910783827967807</v>
      </c>
      <c r="AE26" s="12">
        <f t="shared" si="14"/>
        <v>84.928730227028609</v>
      </c>
      <c r="AF26" s="12">
        <f t="shared" si="15"/>
        <v>63.61161894004443</v>
      </c>
    </row>
    <row r="27" spans="1:32" ht="15.75" customHeight="1" x14ac:dyDescent="0.2">
      <c r="A27" s="77" t="s">
        <v>163</v>
      </c>
      <c r="B27" s="59">
        <f t="shared" si="0"/>
        <v>41.699418045683181</v>
      </c>
      <c r="C27" s="12"/>
      <c r="D27" s="79" t="s">
        <v>163</v>
      </c>
      <c r="E27" s="37">
        <f>IF(ISERROR(HLOOKUP(D27,'Raw data'!$F$3:$BH$104,D$2,FALSE)),"",HLOOKUP(D27,'Raw data'!$F$3:$BH$104,D$2,FALSE))</f>
        <v>39895</v>
      </c>
      <c r="F27" s="28">
        <v>9752000</v>
      </c>
      <c r="G27" s="12">
        <f t="shared" si="1"/>
        <v>40.909557013945857</v>
      </c>
      <c r="H27" s="12">
        <f t="shared" si="2"/>
        <v>238.13036380549539</v>
      </c>
      <c r="I27" s="12">
        <f t="shared" si="3"/>
        <v>14.530292934370451</v>
      </c>
      <c r="J27" s="12">
        <f t="shared" si="4"/>
        <v>10.883189407843467</v>
      </c>
      <c r="K27" s="12"/>
      <c r="L27" s="79" t="s">
        <v>163</v>
      </c>
      <c r="M27" s="28">
        <f>IF(ISERROR(HLOOKUP(L27,'Raw data'!$F$3:$BH$104,L$2,FALSE)),"",HLOOKUP(L27,'Raw data'!$F$3:$BH$104,L$2,FALSE))</f>
        <v>12</v>
      </c>
      <c r="N27" s="12">
        <f t="shared" si="5"/>
        <v>0</v>
      </c>
      <c r="O27" s="12">
        <f t="shared" si="6"/>
        <v>100</v>
      </c>
      <c r="P27" s="12">
        <f t="shared" si="7"/>
        <v>74.900000000000006</v>
      </c>
      <c r="Q27" s="12"/>
      <c r="R27" s="79" t="s">
        <v>163</v>
      </c>
      <c r="S27" s="28">
        <f>IF(ISERROR(HLOOKUP(R27,'Raw data'!$F$3:$BH$104,R$2,FALSE)),"",HLOOKUP(R27,'Raw data'!$F$3:$BH$104,R$2,FALSE))</f>
        <v>10</v>
      </c>
      <c r="T27" s="12">
        <f t="shared" si="8"/>
        <v>71</v>
      </c>
      <c r="U27" s="12">
        <f t="shared" si="9"/>
        <v>12.345679012345684</v>
      </c>
      <c r="V27" s="12">
        <f t="shared" si="17"/>
        <v>9.2469135802469182</v>
      </c>
      <c r="W27" s="12"/>
      <c r="X27" s="79" t="s">
        <v>163</v>
      </c>
      <c r="Y27" s="28">
        <f>IF(ISERROR(HLOOKUP(X27,'Raw data'!$F$3:$BH$104,X$2,FALSE)),"",HLOOKUP(X27,'Raw data'!$F$3:$BH$104,X$2,FALSE))</f>
        <v>14</v>
      </c>
      <c r="Z27" s="28">
        <v>0.37619999999999998</v>
      </c>
      <c r="AA27" s="12">
        <f t="shared" si="11"/>
        <v>5.2667999999999999</v>
      </c>
      <c r="AB27" s="28">
        <v>1.47</v>
      </c>
      <c r="AC27" s="12">
        <f t="shared" si="12"/>
        <v>3.5828571428571427</v>
      </c>
      <c r="AD27" s="12">
        <f t="shared" si="13"/>
        <v>3.5826339285714286</v>
      </c>
      <c r="AE27" s="12">
        <f t="shared" si="14"/>
        <v>95.817849392045844</v>
      </c>
      <c r="AF27" s="12">
        <f t="shared" si="15"/>
        <v>71.767569194642334</v>
      </c>
    </row>
    <row r="28" spans="1:32" ht="15.75" customHeight="1" x14ac:dyDescent="0.2">
      <c r="A28" s="69" t="s">
        <v>164</v>
      </c>
      <c r="B28" s="59">
        <f t="shared" si="0"/>
        <v>27.201632906309573</v>
      </c>
      <c r="C28" s="12"/>
      <c r="D28" s="62" t="s">
        <v>164</v>
      </c>
      <c r="E28" s="37">
        <f>IF(ISERROR(HLOOKUP(D28,'Raw data'!$F$3:$BH$104,D$2,FALSE)),"",HLOOKUP(D28,'Raw data'!$F$3:$BH$104,D$2,FALSE))</f>
        <v>37450</v>
      </c>
      <c r="F28" s="28">
        <v>8173941</v>
      </c>
      <c r="G28" s="12">
        <f t="shared" si="1"/>
        <v>45.816332660096272</v>
      </c>
      <c r="H28" s="12">
        <f t="shared" si="2"/>
        <v>233.22358815934498</v>
      </c>
      <c r="I28" s="12">
        <f t="shared" si="3"/>
        <v>16.291431960957539</v>
      </c>
      <c r="J28" s="12">
        <f t="shared" si="4"/>
        <v>12.202282538757196</v>
      </c>
      <c r="K28" s="12"/>
      <c r="L28" s="62" t="s">
        <v>164</v>
      </c>
      <c r="M28" s="28">
        <f>IF(ISERROR(HLOOKUP(L28,'Raw data'!$F$3:$BH$104,L$2,FALSE)),"",HLOOKUP(L28,'Raw data'!$F$3:$BH$104,L$2,FALSE))</f>
        <v>2</v>
      </c>
      <c r="N28" s="12">
        <f t="shared" si="5"/>
        <v>10</v>
      </c>
      <c r="O28" s="12">
        <f t="shared" si="6"/>
        <v>16.666666666666657</v>
      </c>
      <c r="P28" s="12">
        <f t="shared" si="7"/>
        <v>12.483333333333325</v>
      </c>
      <c r="Q28" s="12"/>
      <c r="R28" s="62" t="s">
        <v>164</v>
      </c>
      <c r="S28" s="28">
        <f>IF(ISERROR(HLOOKUP(R28,'Raw data'!$F$3:$BH$104,R$2,FALSE)),"",HLOOKUP(R28,'Raw data'!$F$3:$BH$104,R$2,FALSE))</f>
        <v>11</v>
      </c>
      <c r="T28" s="12">
        <f t="shared" si="8"/>
        <v>70</v>
      </c>
      <c r="U28" s="12">
        <f t="shared" si="9"/>
        <v>13.580246913580254</v>
      </c>
      <c r="V28" s="12">
        <f t="shared" si="17"/>
        <v>10.17160493827161</v>
      </c>
      <c r="W28" s="12"/>
      <c r="X28" s="62" t="s">
        <v>164</v>
      </c>
      <c r="Y28" s="28">
        <f>IF(ISERROR(HLOOKUP(X28,'Raw data'!$F$3:$BH$104,X$2,FALSE)),"",HLOOKUP(X28,'Raw data'!$F$3:$BH$104,X$2,FALSE))</f>
        <v>5.46</v>
      </c>
      <c r="Z28" s="28">
        <v>1.5636000000000001</v>
      </c>
      <c r="AA28" s="12">
        <f t="shared" si="11"/>
        <v>8.5372560000000011</v>
      </c>
      <c r="AB28" s="28">
        <v>7.85</v>
      </c>
      <c r="AC28" s="12">
        <f t="shared" si="12"/>
        <v>1.0875485350318472</v>
      </c>
      <c r="AD28" s="12">
        <f t="shared" si="13"/>
        <v>1.0873253207461329</v>
      </c>
      <c r="AE28" s="12">
        <f t="shared" si="14"/>
        <v>98.730722049233862</v>
      </c>
      <c r="AF28" s="12">
        <f t="shared" si="15"/>
        <v>73.949310814876156</v>
      </c>
    </row>
    <row r="29" spans="1:32" ht="15.75" customHeight="1" x14ac:dyDescent="0.2">
      <c r="A29" s="81" t="s">
        <v>165</v>
      </c>
      <c r="B29" s="59">
        <f t="shared" si="0"/>
        <v>44.368840455882903</v>
      </c>
      <c r="C29" s="12"/>
      <c r="D29" s="84" t="s">
        <v>165</v>
      </c>
      <c r="E29" s="37">
        <f>IF(ISERROR(HLOOKUP(D29,'Raw data'!$F$3:$BH$104,D$2,FALSE)),"",HLOOKUP(D29,'Raw data'!$F$3:$BH$104,D$2,FALSE))</f>
        <v>10368</v>
      </c>
      <c r="F29" s="28">
        <v>3884307</v>
      </c>
      <c r="G29" s="12">
        <f t="shared" si="1"/>
        <v>26.692019966495952</v>
      </c>
      <c r="H29" s="12">
        <f t="shared" si="2"/>
        <v>252.34790085294529</v>
      </c>
      <c r="I29" s="12">
        <f t="shared" si="3"/>
        <v>9.4273371112616076</v>
      </c>
      <c r="J29" s="12">
        <f t="shared" si="4"/>
        <v>7.0610754963349445</v>
      </c>
      <c r="K29" s="12"/>
      <c r="L29" s="84" t="s">
        <v>165</v>
      </c>
      <c r="M29" s="28">
        <f>IF(ISERROR(HLOOKUP(L29,'Raw data'!$F$3:$BH$104,L$2,FALSE)),"",HLOOKUP(L29,'Raw data'!$F$3:$BH$104,L$2,FALSE))</f>
        <v>4</v>
      </c>
      <c r="N29" s="12">
        <f t="shared" si="5"/>
        <v>8</v>
      </c>
      <c r="O29" s="12">
        <f t="shared" si="6"/>
        <v>33.333333333333329</v>
      </c>
      <c r="P29" s="12">
        <f t="shared" si="7"/>
        <v>24.966666666666661</v>
      </c>
      <c r="Q29" s="12"/>
      <c r="R29" s="84" t="s">
        <v>165</v>
      </c>
      <c r="S29" s="28">
        <f>IF(ISERROR(HLOOKUP(R29,'Raw data'!$F$3:$BH$104,R$2,FALSE)),"",HLOOKUP(R29,'Raw data'!$F$3:$BH$104,R$2,FALSE))</f>
        <v>77</v>
      </c>
      <c r="T29" s="12">
        <f t="shared" si="8"/>
        <v>4</v>
      </c>
      <c r="U29" s="12">
        <f t="shared" si="9"/>
        <v>95.061728395061735</v>
      </c>
      <c r="V29" s="12">
        <f t="shared" si="17"/>
        <v>71.201234567901238</v>
      </c>
      <c r="W29" s="12"/>
      <c r="X29" s="84" t="s">
        <v>165</v>
      </c>
      <c r="Y29" s="28">
        <f>IF(ISERROR(HLOOKUP(X29,'Raw data'!$F$3:$BH$104,X$2,FALSE)),"",HLOOKUP(X29,'Raw data'!$F$3:$BH$104,X$2,FALSE))</f>
        <v>6.73</v>
      </c>
      <c r="Z29" s="28">
        <v>1</v>
      </c>
      <c r="AA29" s="12">
        <f t="shared" si="11"/>
        <v>6.73</v>
      </c>
      <c r="AB29" s="28">
        <v>9</v>
      </c>
      <c r="AC29" s="12">
        <f t="shared" si="12"/>
        <v>0.74777777777777787</v>
      </c>
      <c r="AD29" s="12">
        <f t="shared" si="13"/>
        <v>0.74755456349206362</v>
      </c>
      <c r="AE29" s="12">
        <f t="shared" si="14"/>
        <v>99.127349923402889</v>
      </c>
      <c r="AF29" s="12">
        <f t="shared" si="15"/>
        <v>74.246385092628771</v>
      </c>
    </row>
    <row r="30" spans="1:32" ht="15.75" customHeight="1" x14ac:dyDescent="0.2">
      <c r="A30" s="69" t="s">
        <v>166</v>
      </c>
      <c r="B30" s="59">
        <f t="shared" si="0"/>
        <v>35.16030243925853</v>
      </c>
      <c r="C30" s="12"/>
      <c r="D30" s="62" t="s">
        <v>166</v>
      </c>
      <c r="E30" s="37">
        <f>IF(ISERROR(HLOOKUP(D30,'Raw data'!$F$3:$BH$104,D$2,FALSE)),"",HLOOKUP(D30,'Raw data'!$F$3:$BH$104,D$2,FALSE))</f>
        <v>7211</v>
      </c>
      <c r="F30" s="28">
        <v>3165235</v>
      </c>
      <c r="G30" s="12">
        <f t="shared" si="1"/>
        <v>22.781878754658027</v>
      </c>
      <c r="H30" s="12">
        <f t="shared" si="2"/>
        <v>256.25804206478324</v>
      </c>
      <c r="I30" s="12">
        <f t="shared" si="3"/>
        <v>8.0239099354059107</v>
      </c>
      <c r="J30" s="12">
        <f t="shared" si="4"/>
        <v>6.0099085416190272</v>
      </c>
      <c r="K30" s="12"/>
      <c r="L30" s="62" t="s">
        <v>166</v>
      </c>
      <c r="M30" s="28">
        <f>IF(ISERROR(HLOOKUP(L30,'Raw data'!$F$3:$BH$104,L$2,FALSE)),"",HLOOKUP(L30,'Raw data'!$F$3:$BH$104,L$2,FALSE))</f>
        <v>8</v>
      </c>
      <c r="N30" s="12">
        <f t="shared" si="5"/>
        <v>4</v>
      </c>
      <c r="O30" s="12">
        <f t="shared" si="6"/>
        <v>66.666666666666657</v>
      </c>
      <c r="P30" s="12">
        <f t="shared" si="7"/>
        <v>49.933333333333323</v>
      </c>
      <c r="Q30" s="12"/>
      <c r="R30" s="62" t="s">
        <v>166</v>
      </c>
      <c r="S30" s="28">
        <f>IF(ISERROR(HLOOKUP(R30,'Raw data'!$F$3:$BH$104,R$2,FALSE)),"",HLOOKUP(R30,'Raw data'!$F$3:$BH$104,R$2,FALSE))</f>
        <v>12</v>
      </c>
      <c r="T30" s="12">
        <f t="shared" si="8"/>
        <v>69</v>
      </c>
      <c r="U30" s="12">
        <f t="shared" si="9"/>
        <v>14.814814814814824</v>
      </c>
      <c r="V30" s="12">
        <f t="shared" si="17"/>
        <v>11.096296296296304</v>
      </c>
      <c r="W30" s="12"/>
      <c r="X30" s="62" t="s">
        <v>166</v>
      </c>
      <c r="Y30" s="28">
        <f>IF(ISERROR(HLOOKUP(X30,'Raw data'!$F$3:$BH$104,X$2,FALSE)),"",HLOOKUP(X30,'Raw data'!$F$3:$BH$104,X$2,FALSE))</f>
        <v>6.98</v>
      </c>
      <c r="Z30" s="28">
        <v>1.3277000000000001</v>
      </c>
      <c r="AA30" s="12">
        <f t="shared" si="11"/>
        <v>9.2673460000000016</v>
      </c>
      <c r="AB30" s="28">
        <v>6.24</v>
      </c>
      <c r="AC30" s="12">
        <f t="shared" si="12"/>
        <v>1.4851516025641027</v>
      </c>
      <c r="AD30" s="12">
        <f t="shared" si="13"/>
        <v>1.4849283882783884</v>
      </c>
      <c r="AE30" s="12">
        <f t="shared" si="14"/>
        <v>98.266584226682866</v>
      </c>
      <c r="AF30" s="12">
        <f t="shared" si="15"/>
        <v>73.601671585785468</v>
      </c>
    </row>
    <row r="31" spans="1:32" ht="15.75" customHeight="1" x14ac:dyDescent="0.2">
      <c r="A31" s="71" t="s">
        <v>167</v>
      </c>
      <c r="B31" s="59">
        <f t="shared" si="0"/>
        <v>21.97274459525218</v>
      </c>
      <c r="C31" s="12"/>
      <c r="D31" s="64" t="s">
        <v>167</v>
      </c>
      <c r="E31" s="101">
        <f>IF(ISERROR(HLOOKUP(D31,'Raw data'!$F$3:$BH$104,D$2,FALSE)),"",HLOOKUP(D31,'Raw data'!$F$3:$BH$104,D$2,FALSE))</f>
        <v>0</v>
      </c>
      <c r="F31" s="28">
        <v>11855975</v>
      </c>
      <c r="G31" s="74">
        <f>AVERAGE(G21,G23,G25,G36,G38,G49,G6)</f>
        <v>17.099911306250796</v>
      </c>
      <c r="H31" s="12">
        <f t="shared" si="2"/>
        <v>261.94000951319043</v>
      </c>
      <c r="I31" s="12">
        <f t="shared" si="3"/>
        <v>5.9845392074945778</v>
      </c>
      <c r="J31" s="74">
        <f>AVERAGE(J21,J23,J25,J36,J38,J49,J6)</f>
        <v>4.4824198664134256</v>
      </c>
      <c r="K31" s="12"/>
      <c r="L31" s="64" t="s">
        <v>167</v>
      </c>
      <c r="M31" s="28">
        <f>IF(ISERROR(HLOOKUP(L31,'Raw data'!$F$3:$BH$104,L$2,FALSE)),"",HLOOKUP(L31,'Raw data'!$F$3:$BH$104,L$2,FALSE))</f>
        <v>0</v>
      </c>
      <c r="N31" s="12">
        <f t="shared" si="5"/>
        <v>12</v>
      </c>
      <c r="O31" s="12">
        <f t="shared" si="6"/>
        <v>0</v>
      </c>
      <c r="P31" s="12">
        <f t="shared" si="7"/>
        <v>0</v>
      </c>
      <c r="Q31" s="12"/>
      <c r="R31" s="64" t="s">
        <v>167</v>
      </c>
      <c r="S31" s="45"/>
      <c r="T31" s="12">
        <f t="shared" si="8"/>
        <v>81</v>
      </c>
      <c r="U31" s="12">
        <f t="shared" si="9"/>
        <v>0</v>
      </c>
      <c r="V31" s="74">
        <f>AVERAGE(V5,V21,V23,V25,V36,V38)</f>
        <v>11.0962962962963</v>
      </c>
      <c r="W31" s="12"/>
      <c r="X31" s="64" t="s">
        <v>167</v>
      </c>
      <c r="Y31" s="28">
        <f>IF(ISERROR(HLOOKUP(X31,'Raw data'!$F$3:$BH$104,X$2,FALSE)),"",HLOOKUP(X31,'Raw data'!$F$3:$BH$104,X$2,FALSE))</f>
        <v>161.79</v>
      </c>
      <c r="Z31" s="28">
        <v>2.3599999999999999E-2</v>
      </c>
      <c r="AA31" s="12">
        <f t="shared" si="11"/>
        <v>3.8182439999999995</v>
      </c>
      <c r="AB31" s="28">
        <v>1.29</v>
      </c>
      <c r="AC31" s="12">
        <f t="shared" si="12"/>
        <v>2.9598790697674415</v>
      </c>
      <c r="AD31" s="12">
        <f t="shared" si="13"/>
        <v>2.9596558554817274</v>
      </c>
      <c r="AE31" s="12">
        <f t="shared" si="14"/>
        <v>96.545076392922567</v>
      </c>
      <c r="AF31" s="12">
        <f t="shared" si="15"/>
        <v>72.312262218298997</v>
      </c>
    </row>
    <row r="32" spans="1:32" ht="15.75" customHeight="1" x14ac:dyDescent="0.2">
      <c r="A32" s="77" t="s">
        <v>168</v>
      </c>
      <c r="B32" s="59">
        <f t="shared" si="0"/>
        <v>28.387192196159887</v>
      </c>
      <c r="C32" s="12"/>
      <c r="D32" s="79" t="s">
        <v>168</v>
      </c>
      <c r="E32" s="37">
        <f>IF(ISERROR(HLOOKUP(D32,'Raw data'!$F$3:$BH$104,D$2,FALSE)),"",HLOOKUP(D32,'Raw data'!$F$3:$BH$104,D$2,FALSE))</f>
        <v>52110</v>
      </c>
      <c r="F32" s="28">
        <v>8851080</v>
      </c>
      <c r="G32" s="12">
        <f t="shared" ref="G32:G58" si="18">E32/F32*10000</f>
        <v>58.874171287571691</v>
      </c>
      <c r="H32" s="12">
        <f t="shared" si="2"/>
        <v>220.16574953186955</v>
      </c>
      <c r="I32" s="12">
        <f t="shared" si="3"/>
        <v>20.978149037122492</v>
      </c>
      <c r="J32" s="12">
        <f t="shared" ref="J32:J58" si="19">I32*$A$2</f>
        <v>15.712633628804747</v>
      </c>
      <c r="K32" s="12"/>
      <c r="L32" s="79" t="s">
        <v>168</v>
      </c>
      <c r="M32" s="28">
        <f>IF(ISERROR(HLOOKUP(L32,'Raw data'!$F$3:$BH$104,L$2,FALSE)),"",HLOOKUP(L32,'Raw data'!$F$3:$BH$104,L$2,FALSE))</f>
        <v>4</v>
      </c>
      <c r="N32" s="12">
        <f t="shared" si="5"/>
        <v>8</v>
      </c>
      <c r="O32" s="12">
        <f t="shared" si="6"/>
        <v>33.333333333333329</v>
      </c>
      <c r="P32" s="12">
        <f t="shared" si="7"/>
        <v>24.966666666666661</v>
      </c>
      <c r="Q32" s="12"/>
      <c r="R32" s="79" t="s">
        <v>168</v>
      </c>
      <c r="S32" s="28">
        <f>IF(ISERROR(HLOOKUP(R32,'Raw data'!$F$3:$BH$104,R$2,FALSE)),"",HLOOKUP(R32,'Raw data'!$F$3:$BH$104,R$2,FALSE))</f>
        <v>7</v>
      </c>
      <c r="T32" s="12">
        <f t="shared" si="8"/>
        <v>74</v>
      </c>
      <c r="U32" s="12">
        <f t="shared" si="9"/>
        <v>8.6419753086419746</v>
      </c>
      <c r="V32" s="12">
        <f t="shared" ref="V32:V47" si="20">U32*$A$2</f>
        <v>6.4728395061728392</v>
      </c>
      <c r="W32" s="12"/>
      <c r="X32" s="79" t="s">
        <v>168</v>
      </c>
      <c r="Y32" s="28">
        <f>IF(ISERROR(HLOOKUP(X32,'Raw data'!$F$3:$BH$104,X$2,FALSE)),"",HLOOKUP(X32,'Raw data'!$F$3:$BH$104,X$2,FALSE))</f>
        <v>70.709999999999994</v>
      </c>
      <c r="Z32" s="28">
        <v>7.8399999999999997E-2</v>
      </c>
      <c r="AA32" s="12">
        <f t="shared" si="11"/>
        <v>5.5436639999999997</v>
      </c>
      <c r="AB32" s="28">
        <v>0.56999999999999995</v>
      </c>
      <c r="AC32" s="12">
        <f t="shared" si="12"/>
        <v>9.7257263157894744</v>
      </c>
      <c r="AD32" s="12">
        <f t="shared" si="13"/>
        <v>9.7255031015037599</v>
      </c>
      <c r="AE32" s="12">
        <f t="shared" si="14"/>
        <v>88.647034690247409</v>
      </c>
      <c r="AF32" s="12">
        <f t="shared" si="15"/>
        <v>66.39662898299531</v>
      </c>
    </row>
    <row r="33" spans="1:32" ht="15.75" customHeight="1" x14ac:dyDescent="0.2">
      <c r="A33" s="81" t="s">
        <v>169</v>
      </c>
      <c r="B33" s="59">
        <f t="shared" si="0"/>
        <v>27.52206648090251</v>
      </c>
      <c r="C33" s="12"/>
      <c r="D33" s="84" t="s">
        <v>169</v>
      </c>
      <c r="E33" s="37">
        <f>IF(ISERROR(HLOOKUP(D33,'Raw data'!$F$3:$BH$104,D$2,FALSE)),"",HLOOKUP(D33,'Raw data'!$F$3:$BH$104,D$2,FALSE))</f>
        <v>8599</v>
      </c>
      <c r="F33" s="28">
        <v>2496435</v>
      </c>
      <c r="G33" s="12">
        <f t="shared" si="18"/>
        <v>34.445118739322275</v>
      </c>
      <c r="H33" s="12">
        <f t="shared" si="2"/>
        <v>244.59480208011897</v>
      </c>
      <c r="I33" s="12">
        <f t="shared" si="3"/>
        <v>12.210077919173088</v>
      </c>
      <c r="J33" s="12">
        <f t="shared" si="19"/>
        <v>9.145348361460643</v>
      </c>
      <c r="K33" s="12"/>
      <c r="L33" s="84" t="s">
        <v>169</v>
      </c>
      <c r="M33" s="28">
        <f>IF(ISERROR(HLOOKUP(L33,'Raw data'!$F$3:$BH$104,L$2,FALSE)),"",HLOOKUP(L33,'Raw data'!$F$3:$BH$104,L$2,FALSE))</f>
        <v>4</v>
      </c>
      <c r="N33" s="12">
        <f t="shared" si="5"/>
        <v>8</v>
      </c>
      <c r="O33" s="12">
        <f t="shared" si="6"/>
        <v>33.333333333333329</v>
      </c>
      <c r="P33" s="12">
        <f t="shared" si="7"/>
        <v>24.966666666666661</v>
      </c>
      <c r="Q33" s="12"/>
      <c r="R33" s="84" t="s">
        <v>169</v>
      </c>
      <c r="S33" s="28">
        <f>IF(ISERROR(HLOOKUP(R33,'Raw data'!$F$3:$BH$104,R$2,FALSE)),"",HLOOKUP(R33,'Raw data'!$F$3:$BH$104,R$2,FALSE))</f>
        <v>2</v>
      </c>
      <c r="T33" s="12">
        <f t="shared" si="8"/>
        <v>79</v>
      </c>
      <c r="U33" s="12">
        <f t="shared" si="9"/>
        <v>2.4691358024691397</v>
      </c>
      <c r="V33" s="12">
        <f t="shared" si="20"/>
        <v>1.8493827160493856</v>
      </c>
      <c r="W33" s="12"/>
      <c r="X33" s="84" t="s">
        <v>169</v>
      </c>
      <c r="Y33" s="28">
        <f>IF(ISERROR(HLOOKUP(X33,'Raw data'!$F$3:$BH$104,X$2,FALSE)),"",HLOOKUP(X33,'Raw data'!$F$3:$BH$104,X$2,FALSE))</f>
        <v>7.12</v>
      </c>
      <c r="Z33" s="28">
        <v>1</v>
      </c>
      <c r="AA33" s="12">
        <f t="shared" si="11"/>
        <v>7.12</v>
      </c>
      <c r="AB33" s="28">
        <v>8.0500000000000007</v>
      </c>
      <c r="AC33" s="12">
        <f t="shared" si="12"/>
        <v>0.88447204968944093</v>
      </c>
      <c r="AD33" s="12">
        <f t="shared" si="13"/>
        <v>0.88424883540372667</v>
      </c>
      <c r="AE33" s="12">
        <f t="shared" si="14"/>
        <v>98.967781280952408</v>
      </c>
      <c r="AF33" s="12">
        <f t="shared" si="15"/>
        <v>74.126868179433359</v>
      </c>
    </row>
    <row r="34" spans="1:32" ht="15.75" customHeight="1" x14ac:dyDescent="0.2">
      <c r="A34" s="81" t="s">
        <v>170</v>
      </c>
      <c r="B34" s="59">
        <f t="shared" si="0"/>
        <v>32.771240256105735</v>
      </c>
      <c r="C34" s="12"/>
      <c r="D34" s="84" t="s">
        <v>170</v>
      </c>
      <c r="E34" s="37">
        <f>IF(ISERROR(HLOOKUP(D34,'Raw data'!$F$3:$BH$104,D$2,FALSE)),"",HLOOKUP(D34,'Raw data'!$F$3:$BH$104,D$2,FALSE))</f>
        <v>6061</v>
      </c>
      <c r="F34" s="28">
        <v>3824220</v>
      </c>
      <c r="G34" s="12">
        <f t="shared" si="18"/>
        <v>15.848983583580443</v>
      </c>
      <c r="H34" s="12">
        <f t="shared" si="2"/>
        <v>263.19093723586082</v>
      </c>
      <c r="I34" s="12">
        <f t="shared" si="3"/>
        <v>5.5355564557433468</v>
      </c>
      <c r="J34" s="12">
        <f t="shared" si="19"/>
        <v>4.1461317853517663</v>
      </c>
      <c r="K34" s="12"/>
      <c r="L34" s="84" t="s">
        <v>170</v>
      </c>
      <c r="M34" s="28">
        <f>IF(ISERROR(HLOOKUP(L34,'Raw data'!$F$3:$BH$104,L$2,FALSE)),"",HLOOKUP(L34,'Raw data'!$F$3:$BH$104,L$2,FALSE))</f>
        <v>4.75</v>
      </c>
      <c r="N34" s="12">
        <f t="shared" si="5"/>
        <v>7.25</v>
      </c>
      <c r="O34" s="12">
        <f t="shared" si="6"/>
        <v>39.583333333333329</v>
      </c>
      <c r="P34" s="12">
        <f t="shared" si="7"/>
        <v>29.647916666666664</v>
      </c>
      <c r="Q34" s="12"/>
      <c r="R34" s="84" t="s">
        <v>170</v>
      </c>
      <c r="S34" s="28">
        <f>IF(ISERROR(HLOOKUP(R34,'Raw data'!$F$3:$BH$104,R$2,FALSE)),"",HLOOKUP(R34,'Raw data'!$F$3:$BH$104,R$2,FALSE))</f>
        <v>25</v>
      </c>
      <c r="T34" s="12">
        <f t="shared" si="8"/>
        <v>56</v>
      </c>
      <c r="U34" s="12">
        <f t="shared" si="9"/>
        <v>30.864197530864203</v>
      </c>
      <c r="V34" s="12">
        <f t="shared" si="20"/>
        <v>23.117283950617288</v>
      </c>
      <c r="W34" s="12"/>
      <c r="X34" s="84" t="s">
        <v>170</v>
      </c>
      <c r="Y34" s="28">
        <f>IF(ISERROR(HLOOKUP(X34,'Raw data'!$F$3:$BH$104,X$2,FALSE)),"",HLOOKUP(X34,'Raw data'!$F$3:$BH$104,X$2,FALSE))</f>
        <v>8.6</v>
      </c>
      <c r="Z34" s="28">
        <v>0.97109999999999996</v>
      </c>
      <c r="AA34" s="12">
        <f t="shared" si="11"/>
        <v>8.3514599999999994</v>
      </c>
      <c r="AB34" s="28">
        <v>10.050000000000001</v>
      </c>
      <c r="AC34" s="12">
        <f t="shared" si="12"/>
        <v>0.83099104477611929</v>
      </c>
      <c r="AD34" s="12">
        <f t="shared" si="13"/>
        <v>0.83076783049040503</v>
      </c>
      <c r="AE34" s="12">
        <f t="shared" si="14"/>
        <v>99.030211778087079</v>
      </c>
      <c r="AF34" s="12">
        <f t="shared" si="15"/>
        <v>74.173628621787216</v>
      </c>
    </row>
    <row r="35" spans="1:32" ht="15.75" customHeight="1" x14ac:dyDescent="0.2">
      <c r="A35" s="69" t="s">
        <v>171</v>
      </c>
      <c r="B35" s="59">
        <f t="shared" si="0"/>
        <v>20.166687636512389</v>
      </c>
      <c r="C35" s="12"/>
      <c r="D35" s="62" t="s">
        <v>171</v>
      </c>
      <c r="E35" s="37">
        <f>IF(ISERROR(HLOOKUP(D35,'Raw data'!$F$3:$BH$104,D$2,FALSE)),"",HLOOKUP(D35,'Raw data'!$F$3:$BH$104,D$2,FALSE))</f>
        <v>10398</v>
      </c>
      <c r="F35" s="28">
        <v>11503501</v>
      </c>
      <c r="G35" s="12">
        <f t="shared" si="18"/>
        <v>9.0389873482864047</v>
      </c>
      <c r="H35" s="12">
        <f t="shared" si="2"/>
        <v>270.00093347115484</v>
      </c>
      <c r="I35" s="12">
        <f t="shared" si="3"/>
        <v>3.0913138398624227</v>
      </c>
      <c r="J35" s="12">
        <f t="shared" si="19"/>
        <v>2.3153940660569545</v>
      </c>
      <c r="K35" s="12"/>
      <c r="L35" s="62" t="s">
        <v>171</v>
      </c>
      <c r="M35" s="28">
        <f>IF(ISERROR(HLOOKUP(L35,'Raw data'!$F$3:$BH$104,L$2,FALSE)),"",HLOOKUP(L35,'Raw data'!$F$3:$BH$104,L$2,FALSE))</f>
        <v>1</v>
      </c>
      <c r="N35" s="12">
        <f t="shared" si="5"/>
        <v>11</v>
      </c>
      <c r="O35" s="12">
        <f t="shared" si="6"/>
        <v>8.3333333333333286</v>
      </c>
      <c r="P35" s="12">
        <f t="shared" si="7"/>
        <v>6.2416666666666627</v>
      </c>
      <c r="Q35" s="12"/>
      <c r="R35" s="62" t="s">
        <v>171</v>
      </c>
      <c r="S35" s="28">
        <f>IF(ISERROR(HLOOKUP(R35,'Raw data'!$F$3:$BH$104,R$2,FALSE)),"",HLOOKUP(R35,'Raw data'!$F$3:$BH$104,R$2,FALSE))</f>
        <v>3</v>
      </c>
      <c r="T35" s="12">
        <f t="shared" si="8"/>
        <v>78</v>
      </c>
      <c r="U35" s="12">
        <f t="shared" si="9"/>
        <v>3.7037037037037095</v>
      </c>
      <c r="V35" s="12">
        <f t="shared" si="20"/>
        <v>2.7740740740740786</v>
      </c>
      <c r="W35" s="12"/>
      <c r="X35" s="62" t="s">
        <v>171</v>
      </c>
      <c r="Y35" s="28">
        <f>IF(ISERROR(HLOOKUP(X35,'Raw data'!$F$3:$BH$104,X$2,FALSE)),"",HLOOKUP(X35,'Raw data'!$F$3:$BH$104,X$2,FALSE))</f>
        <v>245.25</v>
      </c>
      <c r="Z35" s="28">
        <v>3.1399999999999997E-2</v>
      </c>
      <c r="AA35" s="12">
        <f t="shared" si="11"/>
        <v>7.7008499999999991</v>
      </c>
      <c r="AB35" s="28">
        <v>1.21</v>
      </c>
      <c r="AC35" s="12">
        <f t="shared" si="12"/>
        <v>6.3643388429752061</v>
      </c>
      <c r="AD35" s="12">
        <f t="shared" si="13"/>
        <v>6.3641156286894915</v>
      </c>
      <c r="AE35" s="12">
        <f t="shared" si="14"/>
        <v>92.570915539722108</v>
      </c>
      <c r="AF35" s="12">
        <f t="shared" si="15"/>
        <v>69.335615739251864</v>
      </c>
    </row>
    <row r="36" spans="1:32" ht="15.75" customHeight="1" x14ac:dyDescent="0.2">
      <c r="A36" s="71" t="s">
        <v>172</v>
      </c>
      <c r="B36" s="59">
        <f t="shared" si="0"/>
        <v>23.780905647782241</v>
      </c>
      <c r="C36" s="12"/>
      <c r="D36" s="64" t="s">
        <v>172</v>
      </c>
      <c r="E36" s="37">
        <f>IF(ISERROR(HLOOKUP(D36,'Raw data'!$F$3:$BH$104,D$2,FALSE)),"",HLOOKUP(D36,'Raw data'!$F$3:$BH$104,D$2,FALSE))</f>
        <v>11200</v>
      </c>
      <c r="F36" s="28">
        <v>12442373</v>
      </c>
      <c r="G36" s="12">
        <f t="shared" si="18"/>
        <v>9.0014983476222739</v>
      </c>
      <c r="H36" s="12">
        <f t="shared" si="2"/>
        <v>270.03842247181899</v>
      </c>
      <c r="I36" s="12">
        <f t="shared" si="3"/>
        <v>3.0778582945310973</v>
      </c>
      <c r="J36" s="12">
        <f t="shared" si="19"/>
        <v>2.3053158626037917</v>
      </c>
      <c r="K36" s="12"/>
      <c r="L36" s="64" t="s">
        <v>172</v>
      </c>
      <c r="M36" s="28">
        <f>IF(ISERROR(HLOOKUP(L36,'Raw data'!$F$3:$BH$104,L$2,FALSE)),"",HLOOKUP(L36,'Raw data'!$F$3:$BH$104,L$2,FALSE))</f>
        <v>3.5</v>
      </c>
      <c r="N36" s="12">
        <f t="shared" si="5"/>
        <v>8.5</v>
      </c>
      <c r="O36" s="12">
        <f t="shared" si="6"/>
        <v>29.166666666666657</v>
      </c>
      <c r="P36" s="12">
        <f t="shared" si="7"/>
        <v>21.845833333333328</v>
      </c>
      <c r="Q36" s="12"/>
      <c r="R36" s="64" t="s">
        <v>172</v>
      </c>
      <c r="S36" s="28">
        <f>IF(ISERROR(HLOOKUP(R36,'Raw data'!$F$3:$BH$104,R$2,FALSE)),"",HLOOKUP(R36,'Raw data'!$F$3:$BH$104,R$2,FALSE))</f>
        <v>4</v>
      </c>
      <c r="T36" s="12">
        <f t="shared" si="8"/>
        <v>77</v>
      </c>
      <c r="U36" s="12">
        <f t="shared" si="9"/>
        <v>4.9382716049382793</v>
      </c>
      <c r="V36" s="12">
        <f t="shared" si="20"/>
        <v>3.6987654320987713</v>
      </c>
      <c r="W36" s="12"/>
      <c r="X36" s="64" t="s">
        <v>172</v>
      </c>
      <c r="Y36" s="28">
        <f>IF(ISERROR(HLOOKUP(X36,'Raw data'!$F$3:$BH$104,X$2,FALSE)),"",HLOOKUP(X36,'Raw data'!$F$3:$BH$104,X$2,FALSE))</f>
        <v>219.34</v>
      </c>
      <c r="Z36" s="28">
        <v>1.7100000000000001E-2</v>
      </c>
      <c r="AA36" s="12">
        <f t="shared" si="11"/>
        <v>3.7507140000000003</v>
      </c>
      <c r="AB36" s="28">
        <v>0.43</v>
      </c>
      <c r="AC36" s="12">
        <f t="shared" si="12"/>
        <v>8.7225906976744199</v>
      </c>
      <c r="AD36" s="12">
        <f t="shared" si="13"/>
        <v>8.7223674833887053</v>
      </c>
      <c r="AE36" s="12">
        <f t="shared" si="14"/>
        <v>89.818034663675675</v>
      </c>
      <c r="AF36" s="12">
        <f t="shared" si="15"/>
        <v>67.273707963093074</v>
      </c>
    </row>
    <row r="37" spans="1:32" ht="15.75" customHeight="1" x14ac:dyDescent="0.2">
      <c r="A37" s="33" t="s">
        <v>173</v>
      </c>
      <c r="B37" s="59">
        <f t="shared" si="0"/>
        <v>30.505790022805012</v>
      </c>
      <c r="C37" s="12"/>
      <c r="D37" s="53" t="s">
        <v>173</v>
      </c>
      <c r="E37" s="37">
        <f>IF(ISERROR(HLOOKUP(D37,'Raw data'!$F$3:$BH$104,D$2,FALSE)),"",HLOOKUP(D37,'Raw data'!$F$3:$BH$104,D$2,FALSE))</f>
        <v>337</v>
      </c>
      <c r="F37" s="28">
        <v>3138369</v>
      </c>
      <c r="G37" s="12">
        <f t="shared" si="18"/>
        <v>1.0738061712947076</v>
      </c>
      <c r="H37" s="12">
        <f t="shared" si="2"/>
        <v>277.96611464814652</v>
      </c>
      <c r="I37" s="12">
        <f t="shared" si="3"/>
        <v>0.23245245384359237</v>
      </c>
      <c r="J37" s="12">
        <f t="shared" si="19"/>
        <v>0.17410688792885068</v>
      </c>
      <c r="K37" s="12"/>
      <c r="L37" s="53" t="s">
        <v>173</v>
      </c>
      <c r="M37" s="28">
        <f>IF(ISERROR(HLOOKUP(L37,'Raw data'!$F$3:$BH$104,L$2,FALSE)),"",HLOOKUP(L37,'Raw data'!$F$3:$BH$104,L$2,FALSE))</f>
        <v>8</v>
      </c>
      <c r="N37" s="12">
        <f t="shared" si="5"/>
        <v>4</v>
      </c>
      <c r="O37" s="12">
        <f t="shared" si="6"/>
        <v>66.666666666666657</v>
      </c>
      <c r="P37" s="12">
        <f t="shared" si="7"/>
        <v>49.933333333333323</v>
      </c>
      <c r="Q37" s="12"/>
      <c r="R37" s="53" t="s">
        <v>173</v>
      </c>
      <c r="S37" s="28">
        <f>IF(ISERROR(HLOOKUP(R37,'Raw data'!$F$3:$BH$104,R$2,FALSE)),"",HLOOKUP(R37,'Raw data'!$F$3:$BH$104,R$2,FALSE))</f>
        <v>4</v>
      </c>
      <c r="T37" s="12">
        <f t="shared" si="8"/>
        <v>77</v>
      </c>
      <c r="U37" s="12">
        <f t="shared" si="9"/>
        <v>4.9382716049382793</v>
      </c>
      <c r="V37" s="12">
        <f t="shared" si="20"/>
        <v>3.6987654320987713</v>
      </c>
      <c r="W37" s="12"/>
      <c r="X37" s="53" t="s">
        <v>173</v>
      </c>
      <c r="Y37" s="28">
        <f>IF(ISERROR(HLOOKUP(X37,'Raw data'!$F$3:$BH$104,X$2,FALSE)),"",HLOOKUP(X37,'Raw data'!$F$3:$BH$104,X$2,FALSE))</f>
        <v>583</v>
      </c>
      <c r="Z37" s="28">
        <v>1.18E-2</v>
      </c>
      <c r="AA37" s="12">
        <f t="shared" si="11"/>
        <v>6.8793999999999995</v>
      </c>
      <c r="AB37" s="28">
        <v>0.9</v>
      </c>
      <c r="AC37" s="12">
        <f t="shared" si="12"/>
        <v>7.6437777777777773</v>
      </c>
      <c r="AD37" s="12">
        <f t="shared" si="13"/>
        <v>7.6435545634920627</v>
      </c>
      <c r="AE37" s="12">
        <f t="shared" si="14"/>
        <v>91.077375751480773</v>
      </c>
      <c r="AF37" s="12">
        <f t="shared" si="15"/>
        <v>68.216954437859101</v>
      </c>
    </row>
    <row r="38" spans="1:32" ht="15.75" customHeight="1" x14ac:dyDescent="0.2">
      <c r="A38" s="71" t="s">
        <v>174</v>
      </c>
      <c r="B38" s="59">
        <f t="shared" si="0"/>
        <v>21.132076887521809</v>
      </c>
      <c r="C38" s="12"/>
      <c r="D38" s="64" t="s">
        <v>174</v>
      </c>
      <c r="E38" s="37">
        <f>IF(ISERROR(HLOOKUP(D38,'Raw data'!$F$3:$BH$104,D$2,FALSE)),"",HLOOKUP(D38,'Raw data'!$F$3:$BH$104,D$2,FALSE))</f>
        <v>4214</v>
      </c>
      <c r="F38" s="28">
        <v>16787941</v>
      </c>
      <c r="G38" s="12">
        <f t="shared" si="18"/>
        <v>2.5101351023332761</v>
      </c>
      <c r="H38" s="12">
        <f t="shared" si="2"/>
        <v>276.52978571710798</v>
      </c>
      <c r="I38" s="12">
        <f t="shared" si="3"/>
        <v>0.7479793737370386</v>
      </c>
      <c r="J38" s="12">
        <f t="shared" si="19"/>
        <v>0.5602365509290419</v>
      </c>
      <c r="K38" s="12"/>
      <c r="L38" s="64" t="s">
        <v>174</v>
      </c>
      <c r="M38" s="28">
        <f>IF(ISERROR(HLOOKUP(L38,'Raw data'!$F$3:$BH$104,L$2,FALSE)),"",HLOOKUP(L38,'Raw data'!$F$3:$BH$104,L$2,FALSE))</f>
        <v>1.5</v>
      </c>
      <c r="N38" s="12">
        <f t="shared" si="5"/>
        <v>10.5</v>
      </c>
      <c r="O38" s="12">
        <f t="shared" si="6"/>
        <v>12.5</v>
      </c>
      <c r="P38" s="12">
        <f t="shared" si="7"/>
        <v>9.3625000000000007</v>
      </c>
      <c r="Q38" s="12"/>
      <c r="R38" s="64" t="s">
        <v>174</v>
      </c>
      <c r="S38" s="28">
        <f>IF(ISERROR(HLOOKUP(R38,'Raw data'!$F$3:$BH$104,R$2,FALSE)),"",HLOOKUP(R38,'Raw data'!$F$3:$BH$104,R$2,FALSE))</f>
        <v>6</v>
      </c>
      <c r="T38" s="12">
        <f t="shared" si="8"/>
        <v>75</v>
      </c>
      <c r="U38" s="12">
        <f t="shared" si="9"/>
        <v>7.407407407407419</v>
      </c>
      <c r="V38" s="12">
        <f t="shared" si="20"/>
        <v>5.5481481481481572</v>
      </c>
      <c r="W38" s="12"/>
      <c r="X38" s="64" t="s">
        <v>174</v>
      </c>
      <c r="Y38" s="28">
        <f>IF(ISERROR(HLOOKUP(X38,'Raw data'!$F$3:$BH$104,X$2,FALSE)),"",HLOOKUP(X38,'Raw data'!$F$3:$BH$104,X$2,FALSE))</f>
        <v>242.29</v>
      </c>
      <c r="Z38" s="28">
        <v>1.7100000000000001E-2</v>
      </c>
      <c r="AA38" s="12">
        <f t="shared" si="11"/>
        <v>4.1431589999999998</v>
      </c>
      <c r="AB38" s="28">
        <v>0.62</v>
      </c>
      <c r="AC38" s="12">
        <f t="shared" si="12"/>
        <v>6.6825145161290322</v>
      </c>
      <c r="AD38" s="12">
        <f t="shared" si="13"/>
        <v>6.6822913018433177</v>
      </c>
      <c r="AE38" s="12">
        <f t="shared" si="14"/>
        <v>92.199496463297763</v>
      </c>
      <c r="AF38" s="12">
        <f t="shared" si="15"/>
        <v>69.057422851010031</v>
      </c>
    </row>
    <row r="39" spans="1:32" ht="15.75" customHeight="1" x14ac:dyDescent="0.2">
      <c r="A39" s="81" t="s">
        <v>175</v>
      </c>
      <c r="B39" s="59">
        <f t="shared" si="0"/>
        <v>48.59835893795784</v>
      </c>
      <c r="C39" s="12"/>
      <c r="D39" s="84" t="s">
        <v>175</v>
      </c>
      <c r="E39" s="37">
        <f>IF(ISERROR(HLOOKUP(D39,'Raw data'!$F$3:$BH$104,D$2,FALSE)),"",HLOOKUP(D39,'Raw data'!$F$3:$BH$104,D$2,FALSE))</f>
        <v>25034</v>
      </c>
      <c r="F39" s="28">
        <v>8405837</v>
      </c>
      <c r="G39" s="12">
        <f t="shared" si="18"/>
        <v>29.781686225892795</v>
      </c>
      <c r="H39" s="12">
        <f t="shared" si="2"/>
        <v>249.25823459354845</v>
      </c>
      <c r="I39" s="12">
        <f t="shared" si="3"/>
        <v>10.536279565727014</v>
      </c>
      <c r="J39" s="12">
        <f t="shared" si="19"/>
        <v>7.8916733947295334</v>
      </c>
      <c r="K39" s="12"/>
      <c r="L39" s="84" t="s">
        <v>175</v>
      </c>
      <c r="M39" s="28">
        <f>IF(ISERROR(HLOOKUP(L39,'Raw data'!$F$3:$BH$104,L$2,FALSE)),"",HLOOKUP(L39,'Raw data'!$F$3:$BH$104,L$2,FALSE))</f>
        <v>6</v>
      </c>
      <c r="N39" s="12">
        <f t="shared" si="5"/>
        <v>6</v>
      </c>
      <c r="O39" s="12">
        <f t="shared" si="6"/>
        <v>50</v>
      </c>
      <c r="P39" s="12">
        <f t="shared" si="7"/>
        <v>37.450000000000003</v>
      </c>
      <c r="Q39" s="12"/>
      <c r="R39" s="84" t="s">
        <v>175</v>
      </c>
      <c r="S39" s="28">
        <f>IF(ISERROR(HLOOKUP(R39,'Raw data'!$F$3:$BH$104,R$2,FALSE)),"",HLOOKUP(R39,'Raw data'!$F$3:$BH$104,R$2,FALSE))</f>
        <v>81</v>
      </c>
      <c r="T39" s="12">
        <f t="shared" si="8"/>
        <v>0</v>
      </c>
      <c r="U39" s="12">
        <f t="shared" si="9"/>
        <v>100</v>
      </c>
      <c r="V39" s="12">
        <f t="shared" si="20"/>
        <v>74.900000000000006</v>
      </c>
      <c r="W39" s="12"/>
      <c r="X39" s="84" t="s">
        <v>175</v>
      </c>
      <c r="Y39" s="28">
        <f>IF(ISERROR(HLOOKUP(X39,'Raw data'!$F$3:$BH$104,X$2,FALSE)),"",HLOOKUP(X39,'Raw data'!$F$3:$BH$104,X$2,FALSE))</f>
        <v>7.49</v>
      </c>
      <c r="Z39" s="28">
        <v>1</v>
      </c>
      <c r="AA39" s="12">
        <f t="shared" si="11"/>
        <v>7.49</v>
      </c>
      <c r="AB39" s="28">
        <v>8.75</v>
      </c>
      <c r="AC39" s="12">
        <f t="shared" si="12"/>
        <v>0.85599999999999998</v>
      </c>
      <c r="AD39" s="12">
        <f t="shared" si="13"/>
        <v>0.85577678571428573</v>
      </c>
      <c r="AE39" s="12">
        <f t="shared" si="14"/>
        <v>99.001017833246735</v>
      </c>
      <c r="AF39" s="12">
        <f t="shared" si="15"/>
        <v>74.151762357101802</v>
      </c>
    </row>
    <row r="40" spans="1:32" ht="15.75" customHeight="1" x14ac:dyDescent="0.2">
      <c r="A40" s="71" t="s">
        <v>176</v>
      </c>
      <c r="B40" s="59">
        <f t="shared" si="0"/>
        <v>57.382479993458062</v>
      </c>
      <c r="C40" s="12"/>
      <c r="D40" s="64" t="s">
        <v>176</v>
      </c>
      <c r="E40" s="37">
        <f>IF(ISERROR(HLOOKUP(D40,'Raw data'!$F$3:$BH$104,D$2,FALSE)),"",HLOOKUP(D40,'Raw data'!$F$3:$BH$104,D$2,FALSE))</f>
        <v>74880</v>
      </c>
      <c r="F40" s="28">
        <v>2683487</v>
      </c>
      <c r="G40" s="12">
        <f t="shared" si="18"/>
        <v>279.03992081944125</v>
      </c>
      <c r="H40" s="12">
        <f t="shared" si="2"/>
        <v>0</v>
      </c>
      <c r="I40" s="12">
        <f t="shared" si="3"/>
        <v>100</v>
      </c>
      <c r="J40" s="12">
        <f t="shared" si="19"/>
        <v>74.900000000000006</v>
      </c>
      <c r="K40" s="12"/>
      <c r="L40" s="64" t="s">
        <v>176</v>
      </c>
      <c r="M40" s="28">
        <f>IF(ISERROR(HLOOKUP(L40,'Raw data'!$F$3:$BH$104,L$2,FALSE)),"",HLOOKUP(L40,'Raw data'!$F$3:$BH$104,L$2,FALSE))</f>
        <v>12</v>
      </c>
      <c r="N40" s="12">
        <f t="shared" si="5"/>
        <v>0</v>
      </c>
      <c r="O40" s="12">
        <f t="shared" si="6"/>
        <v>100</v>
      </c>
      <c r="P40" s="12">
        <f t="shared" si="7"/>
        <v>74.900000000000006</v>
      </c>
      <c r="Q40" s="12"/>
      <c r="R40" s="64" t="s">
        <v>176</v>
      </c>
      <c r="S40" s="28">
        <f>IF(ISERROR(HLOOKUP(R40,'Raw data'!$F$3:$BH$104,R$2,FALSE)),"",HLOOKUP(R40,'Raw data'!$F$3:$BH$104,R$2,FALSE))</f>
        <v>6</v>
      </c>
      <c r="T40" s="12">
        <f t="shared" si="8"/>
        <v>75</v>
      </c>
      <c r="U40" s="12">
        <f t="shared" si="9"/>
        <v>7.407407407407419</v>
      </c>
      <c r="V40" s="12">
        <f t="shared" si="20"/>
        <v>5.5481481481481572</v>
      </c>
      <c r="W40" s="12"/>
      <c r="X40" s="64" t="s">
        <v>176</v>
      </c>
      <c r="Y40" s="28">
        <f>IF(ISERROR(HLOOKUP(X40,'Raw data'!$F$3:$BH$104,X$2,FALSE)),"",HLOOKUP(X40,'Raw data'!$F$3:$BH$104,X$2,FALSE))</f>
        <v>675.87</v>
      </c>
      <c r="Z40" s="28">
        <v>1.0200000000000001E-2</v>
      </c>
      <c r="AA40" s="12">
        <f t="shared" si="11"/>
        <v>6.8938740000000003</v>
      </c>
      <c r="AB40" s="28">
        <v>8.39</v>
      </c>
      <c r="AC40" s="12">
        <f t="shared" si="12"/>
        <v>0.82167747318235995</v>
      </c>
      <c r="AD40" s="12">
        <f t="shared" si="13"/>
        <v>0.82145425889664569</v>
      </c>
      <c r="AE40" s="12">
        <f t="shared" si="14"/>
        <v>99.041083879418011</v>
      </c>
      <c r="AF40" s="12">
        <f t="shared" si="15"/>
        <v>74.181771825684095</v>
      </c>
    </row>
    <row r="41" spans="1:32" ht="15.75" customHeight="1" x14ac:dyDescent="0.2">
      <c r="A41" s="69" t="s">
        <v>177</v>
      </c>
      <c r="B41" s="59">
        <f t="shared" si="0"/>
        <v>31.061324702019355</v>
      </c>
      <c r="C41" s="12"/>
      <c r="D41" s="62" t="s">
        <v>177</v>
      </c>
      <c r="E41" s="37">
        <f>IF(ISERROR(HLOOKUP(D41,'Raw data'!$F$3:$BH$104,D$2,FALSE)),"",HLOOKUP(D41,'Raw data'!$F$3:$BH$104,D$2,FALSE))</f>
        <v>16162</v>
      </c>
      <c r="F41" s="28">
        <v>6500000</v>
      </c>
      <c r="G41" s="12">
        <f t="shared" si="18"/>
        <v>24.864615384615384</v>
      </c>
      <c r="H41" s="12">
        <f t="shared" si="2"/>
        <v>254.17530543482587</v>
      </c>
      <c r="I41" s="12">
        <f t="shared" si="3"/>
        <v>8.7714453895687967</v>
      </c>
      <c r="J41" s="12">
        <f t="shared" si="19"/>
        <v>6.5698125967870284</v>
      </c>
      <c r="K41" s="12"/>
      <c r="L41" s="62" t="s">
        <v>177</v>
      </c>
      <c r="M41" s="28">
        <f>IF(ISERROR(HLOOKUP(L41,'Raw data'!$F$3:$BH$104,L$2,FALSE)),"",HLOOKUP(L41,'Raw data'!$F$3:$BH$104,L$2,FALSE))</f>
        <v>4</v>
      </c>
      <c r="N41" s="12">
        <f t="shared" si="5"/>
        <v>8</v>
      </c>
      <c r="O41" s="12">
        <f t="shared" si="6"/>
        <v>33.333333333333329</v>
      </c>
      <c r="P41" s="12">
        <f t="shared" si="7"/>
        <v>24.966666666666661</v>
      </c>
      <c r="Q41" s="12"/>
      <c r="R41" s="62" t="s">
        <v>177</v>
      </c>
      <c r="S41" s="28">
        <f>IF(ISERROR(HLOOKUP(R41,'Raw data'!$F$3:$BH$104,R$2,FALSE)),"",HLOOKUP(R41,'Raw data'!$F$3:$BH$104,R$2,FALSE))</f>
        <v>20</v>
      </c>
      <c r="T41" s="12">
        <f t="shared" si="8"/>
        <v>61</v>
      </c>
      <c r="U41" s="12">
        <f t="shared" si="9"/>
        <v>24.691358024691368</v>
      </c>
      <c r="V41" s="12">
        <f t="shared" si="20"/>
        <v>18.493827160493836</v>
      </c>
      <c r="W41" s="12"/>
      <c r="X41" s="62" t="s">
        <v>177</v>
      </c>
      <c r="Y41" s="28">
        <f>IF(ISERROR(HLOOKUP(X41,'Raw data'!$F$3:$BH$104,X$2,FALSE)),"",HLOOKUP(X41,'Raw data'!$F$3:$BH$104,X$2,FALSE))</f>
        <v>7.39</v>
      </c>
      <c r="Z41" s="28">
        <v>1.3277000000000001</v>
      </c>
      <c r="AA41" s="12">
        <f t="shared" si="11"/>
        <v>9.8117029999999996</v>
      </c>
      <c r="AB41" s="28">
        <v>12.52</v>
      </c>
      <c r="AC41" s="12">
        <f t="shared" si="12"/>
        <v>0.78368234824281147</v>
      </c>
      <c r="AD41" s="12">
        <f t="shared" si="13"/>
        <v>0.78345913395709721</v>
      </c>
      <c r="AE41" s="12">
        <f t="shared" si="14"/>
        <v>99.08543709496648</v>
      </c>
      <c r="AF41" s="12">
        <f t="shared" si="15"/>
        <v>74.2149923841299</v>
      </c>
    </row>
    <row r="42" spans="1:32" ht="15.75" customHeight="1" x14ac:dyDescent="0.2">
      <c r="A42" s="77" t="s">
        <v>178</v>
      </c>
      <c r="B42" s="59">
        <f t="shared" si="0"/>
        <v>27.759065186699249</v>
      </c>
      <c r="C42" s="12"/>
      <c r="D42" s="79" t="s">
        <v>178</v>
      </c>
      <c r="E42" s="37">
        <f>IF(ISERROR(HLOOKUP(D42,'Raw data'!$F$3:$BH$104,D$2,FALSE)),"",HLOOKUP(D42,'Raw data'!$F$3:$BH$104,D$2,FALSE))</f>
        <v>2339</v>
      </c>
      <c r="F42" s="28">
        <v>2670000</v>
      </c>
      <c r="G42" s="12">
        <f t="shared" si="18"/>
        <v>8.760299625468166</v>
      </c>
      <c r="H42" s="12">
        <f t="shared" si="2"/>
        <v>270.27962119397307</v>
      </c>
      <c r="I42" s="12">
        <f t="shared" si="3"/>
        <v>2.9912872928425003</v>
      </c>
      <c r="J42" s="12">
        <f t="shared" si="19"/>
        <v>2.2404741823390326</v>
      </c>
      <c r="K42" s="12"/>
      <c r="L42" s="79" t="s">
        <v>178</v>
      </c>
      <c r="M42" s="28">
        <f>IF(ISERROR(HLOOKUP(L42,'Raw data'!$F$3:$BH$104,L$2,FALSE)),"",HLOOKUP(L42,'Raw data'!$F$3:$BH$104,L$2,FALSE))</f>
        <v>4</v>
      </c>
      <c r="N42" s="12">
        <f t="shared" si="5"/>
        <v>8</v>
      </c>
      <c r="O42" s="12">
        <f t="shared" si="6"/>
        <v>33.333333333333329</v>
      </c>
      <c r="P42" s="12">
        <f t="shared" si="7"/>
        <v>24.966666666666661</v>
      </c>
      <c r="Q42" s="12"/>
      <c r="R42" s="79" t="s">
        <v>178</v>
      </c>
      <c r="S42" s="28">
        <f>IF(ISERROR(HLOOKUP(R42,'Raw data'!$F$3:$BH$104,R$2,FALSE)),"",HLOOKUP(R42,'Raw data'!$F$3:$BH$104,R$2,FALSE))</f>
        <v>12</v>
      </c>
      <c r="T42" s="12">
        <f t="shared" si="8"/>
        <v>69</v>
      </c>
      <c r="U42" s="12">
        <f t="shared" si="9"/>
        <v>14.814814814814824</v>
      </c>
      <c r="V42" s="12">
        <f t="shared" si="20"/>
        <v>11.096296296296304</v>
      </c>
      <c r="W42" s="12"/>
      <c r="X42" s="79" t="s">
        <v>178</v>
      </c>
      <c r="Y42" s="28">
        <f>IF(ISERROR(HLOOKUP(X42,'Raw data'!$F$3:$BH$104,X$2,FALSE)),"",HLOOKUP(X42,'Raw data'!$F$3:$BH$104,X$2,FALSE))</f>
        <v>5.28</v>
      </c>
      <c r="Z42" s="28">
        <v>1</v>
      </c>
      <c r="AA42" s="12">
        <f t="shared" si="11"/>
        <v>5.28</v>
      </c>
      <c r="AB42" s="28">
        <v>2.13</v>
      </c>
      <c r="AC42" s="12">
        <f t="shared" si="12"/>
        <v>2.47887323943662</v>
      </c>
      <c r="AD42" s="12">
        <f t="shared" si="13"/>
        <v>2.4786500251509058</v>
      </c>
      <c r="AE42" s="12">
        <f t="shared" si="14"/>
        <v>97.106573566748992</v>
      </c>
      <c r="AF42" s="12">
        <f t="shared" si="15"/>
        <v>72.732823601494999</v>
      </c>
    </row>
    <row r="43" spans="1:32" ht="15.75" customHeight="1" x14ac:dyDescent="0.2">
      <c r="A43" s="77" t="s">
        <v>179</v>
      </c>
      <c r="B43" s="59">
        <f t="shared" si="0"/>
        <v>37.695087557023712</v>
      </c>
      <c r="C43" s="12"/>
      <c r="D43" s="79" t="s">
        <v>179</v>
      </c>
      <c r="E43" s="111" t="str">
        <f>IF(ISERROR(HLOOKUP(D43,'Raw data'!$F$3:$BH$104,D$2,FALSE)),"",HLOOKUP(D43,'Raw data'!$F$3:$BH$104,D$2,FALSE))</f>
        <v>6576</v>
      </c>
      <c r="F43" s="28">
        <v>6453682</v>
      </c>
      <c r="G43" s="12">
        <f t="shared" si="18"/>
        <v>10.189532115155348</v>
      </c>
      <c r="H43" s="12">
        <f t="shared" si="2"/>
        <v>268.85038870428588</v>
      </c>
      <c r="I43" s="12">
        <f t="shared" si="3"/>
        <v>3.5042671592908761</v>
      </c>
      <c r="J43" s="12">
        <f t="shared" si="19"/>
        <v>2.624696102308866</v>
      </c>
      <c r="K43" s="12"/>
      <c r="L43" s="79" t="s">
        <v>179</v>
      </c>
      <c r="M43" s="28">
        <f>IF(ISERROR(HLOOKUP(L43,'Raw data'!$F$3:$BH$104,L$2,FALSE)),"",HLOOKUP(L43,'Raw data'!$F$3:$BH$104,L$2,FALSE))</f>
        <v>12</v>
      </c>
      <c r="N43" s="12">
        <f t="shared" si="5"/>
        <v>0</v>
      </c>
      <c r="O43" s="12">
        <f t="shared" si="6"/>
        <v>100</v>
      </c>
      <c r="P43" s="12">
        <f t="shared" si="7"/>
        <v>74.900000000000006</v>
      </c>
      <c r="Q43" s="12"/>
      <c r="R43" s="79" t="s">
        <v>179</v>
      </c>
      <c r="S43" s="28">
        <f>IF(ISERROR(HLOOKUP(R43,'Raw data'!$F$3:$BH$104,R$2,FALSE)),"",HLOOKUP(R43,'Raw data'!$F$3:$BH$104,R$2,FALSE))</f>
        <v>2</v>
      </c>
      <c r="T43" s="12">
        <f t="shared" si="8"/>
        <v>79</v>
      </c>
      <c r="U43" s="12">
        <f t="shared" si="9"/>
        <v>2.4691358024691397</v>
      </c>
      <c r="V43" s="12">
        <f t="shared" si="20"/>
        <v>1.8493827160493856</v>
      </c>
      <c r="W43" s="12"/>
      <c r="X43" s="79" t="s">
        <v>179</v>
      </c>
      <c r="Y43" s="28">
        <f>IF(ISERROR(HLOOKUP(X43,'Raw data'!$F$3:$BH$104,X$2,FALSE)),"",HLOOKUP(X43,'Raw data'!$F$3:$BH$104,X$2,FALSE))</f>
        <v>19.89</v>
      </c>
      <c r="Z43" s="28">
        <v>0.46410000000000001</v>
      </c>
      <c r="AA43" s="12">
        <f t="shared" si="11"/>
        <v>9.2309490000000007</v>
      </c>
      <c r="AB43" s="28">
        <v>2.31</v>
      </c>
      <c r="AC43" s="12">
        <f t="shared" si="12"/>
        <v>3.9960818181818185</v>
      </c>
      <c r="AD43" s="12">
        <f t="shared" si="13"/>
        <v>3.9958586038961044</v>
      </c>
      <c r="AE43" s="12">
        <f t="shared" si="14"/>
        <v>95.335475847445409</v>
      </c>
      <c r="AF43" s="12">
        <f t="shared" si="15"/>
        <v>71.406271409736604</v>
      </c>
    </row>
    <row r="44" spans="1:32" ht="15.75" customHeight="1" x14ac:dyDescent="0.2">
      <c r="A44" s="69" t="s">
        <v>180</v>
      </c>
      <c r="B44" s="59">
        <f t="shared" si="0"/>
        <v>30.826682707299469</v>
      </c>
      <c r="C44" s="12"/>
      <c r="D44" s="62" t="s">
        <v>180</v>
      </c>
      <c r="E44" s="37">
        <f>IF(ISERROR(HLOOKUP(D44,'Raw data'!$F$3:$BH$104,D$2,FALSE)),"",HLOOKUP(D44,'Raw data'!$F$3:$BH$104,D$2,FALSE))</f>
        <v>6588</v>
      </c>
      <c r="F44" s="28">
        <v>2889305</v>
      </c>
      <c r="G44" s="12">
        <f t="shared" si="18"/>
        <v>22.801331115960412</v>
      </c>
      <c r="H44" s="12">
        <f t="shared" si="2"/>
        <v>256.23858970348084</v>
      </c>
      <c r="I44" s="12">
        <f t="shared" si="3"/>
        <v>8.0308917734028853</v>
      </c>
      <c r="J44" s="12">
        <f t="shared" si="19"/>
        <v>6.0151379382787606</v>
      </c>
      <c r="K44" s="12"/>
      <c r="L44" s="62" t="s">
        <v>180</v>
      </c>
      <c r="M44" s="28">
        <f>IF(ISERROR(HLOOKUP(L44,'Raw data'!$F$3:$BH$104,L$2,FALSE)),"",HLOOKUP(L44,'Raw data'!$F$3:$BH$104,L$2,FALSE))</f>
        <v>4</v>
      </c>
      <c r="N44" s="12">
        <f t="shared" si="5"/>
        <v>8</v>
      </c>
      <c r="O44" s="12">
        <f t="shared" si="6"/>
        <v>33.333333333333329</v>
      </c>
      <c r="P44" s="12">
        <f t="shared" si="7"/>
        <v>24.966666666666661</v>
      </c>
      <c r="Q44" s="12"/>
      <c r="R44" s="62" t="s">
        <v>180</v>
      </c>
      <c r="S44" s="28">
        <f>IF(ISERROR(HLOOKUP(R44,'Raw data'!$F$3:$BH$104,R$2,FALSE)),"",HLOOKUP(R44,'Raw data'!$F$3:$BH$104,R$2,FALSE))</f>
        <v>20</v>
      </c>
      <c r="T44" s="12">
        <f t="shared" si="8"/>
        <v>61</v>
      </c>
      <c r="U44" s="12">
        <f t="shared" si="9"/>
        <v>24.691358024691368</v>
      </c>
      <c r="V44" s="12">
        <f t="shared" si="20"/>
        <v>18.493827160493836</v>
      </c>
      <c r="W44" s="12"/>
      <c r="X44" s="62" t="s">
        <v>180</v>
      </c>
      <c r="Y44" s="28">
        <f>IF(ISERROR(HLOOKUP(X44,'Raw data'!$F$3:$BH$104,X$2,FALSE)),"",HLOOKUP(X44,'Raw data'!$F$3:$BH$104,X$2,FALSE))</f>
        <v>7.34</v>
      </c>
      <c r="Z44" s="28">
        <v>1.3277000000000001</v>
      </c>
      <c r="AA44" s="12">
        <f t="shared" si="11"/>
        <v>9.745318000000001</v>
      </c>
      <c r="AB44" s="28">
        <v>7.97</v>
      </c>
      <c r="AC44" s="27">
        <f t="shared" si="12"/>
        <v>1.2227500627352574</v>
      </c>
      <c r="AD44" s="12">
        <f t="shared" si="13"/>
        <v>1.2225268484495431</v>
      </c>
      <c r="AE44" s="12">
        <f t="shared" si="14"/>
        <v>98.572895946273178</v>
      </c>
      <c r="AF44" s="12">
        <f t="shared" si="15"/>
        <v>73.831099063758614</v>
      </c>
    </row>
    <row r="45" spans="1:32" ht="15.75" customHeight="1" x14ac:dyDescent="0.2">
      <c r="A45" s="81" t="s">
        <v>181</v>
      </c>
      <c r="B45" s="59">
        <f t="shared" si="0"/>
        <v>46.15072540852362</v>
      </c>
      <c r="C45" s="12"/>
      <c r="D45" s="84" t="s">
        <v>181</v>
      </c>
      <c r="E45" s="37">
        <f>IF(ISERROR(HLOOKUP(D45,'Raw data'!$F$3:$BH$104,D$2,FALSE)),"",HLOOKUP(D45,'Raw data'!$F$3:$BH$104,D$2,FALSE))</f>
        <v>6221</v>
      </c>
      <c r="F45" s="28">
        <v>1258722</v>
      </c>
      <c r="G45" s="12">
        <f t="shared" si="18"/>
        <v>49.423145063008349</v>
      </c>
      <c r="H45" s="12">
        <f t="shared" si="2"/>
        <v>229.6167757564329</v>
      </c>
      <c r="I45" s="12">
        <f t="shared" si="3"/>
        <v>17.58598841562862</v>
      </c>
      <c r="J45" s="12">
        <f t="shared" si="19"/>
        <v>13.171905323305836</v>
      </c>
      <c r="K45" s="12"/>
      <c r="L45" s="84" t="s">
        <v>181</v>
      </c>
      <c r="M45" s="28">
        <f>IF(ISERROR(HLOOKUP(L45,'Raw data'!$F$3:$BH$104,L$2,FALSE)),"",HLOOKUP(L45,'Raw data'!$F$3:$BH$104,L$2,FALSE))</f>
        <v>4</v>
      </c>
      <c r="N45" s="12">
        <f t="shared" si="5"/>
        <v>8</v>
      </c>
      <c r="O45" s="12">
        <f t="shared" si="6"/>
        <v>33.333333333333329</v>
      </c>
      <c r="P45" s="12">
        <f t="shared" si="7"/>
        <v>24.966666666666661</v>
      </c>
      <c r="Q45" s="12"/>
      <c r="R45" s="84" t="s">
        <v>181</v>
      </c>
      <c r="S45" s="28">
        <f>IF(ISERROR(HLOOKUP(R45,'Raw data'!$F$3:$BH$104,R$2,FALSE)),"",HLOOKUP(R45,'Raw data'!$F$3:$BH$104,R$2,FALSE))</f>
        <v>78</v>
      </c>
      <c r="T45" s="12">
        <f t="shared" si="8"/>
        <v>3</v>
      </c>
      <c r="U45" s="12">
        <f t="shared" si="9"/>
        <v>96.296296296296291</v>
      </c>
      <c r="V45" s="12">
        <f t="shared" si="20"/>
        <v>72.125925925925927</v>
      </c>
      <c r="W45" s="12"/>
      <c r="X45" s="84" t="s">
        <v>181</v>
      </c>
      <c r="Y45" s="28">
        <f>IF(ISERROR(HLOOKUP(X45,'Raw data'!$F$3:$BH$104,X$2,FALSE)),"",HLOOKUP(X45,'Raw data'!$F$3:$BH$104,X$2,FALSE))</f>
        <v>7.1</v>
      </c>
      <c r="Z45" s="28">
        <v>1</v>
      </c>
      <c r="AA45" s="12">
        <f t="shared" si="11"/>
        <v>7.1</v>
      </c>
      <c r="AB45" s="28">
        <v>11.05</v>
      </c>
      <c r="AC45" s="12">
        <f t="shared" si="12"/>
        <v>0.64253393665158365</v>
      </c>
      <c r="AD45" s="12">
        <f t="shared" si="13"/>
        <v>0.64231072236586939</v>
      </c>
      <c r="AE45" s="12">
        <f t="shared" si="14"/>
        <v>99.250205231236379</v>
      </c>
      <c r="AF45" s="12">
        <f t="shared" si="15"/>
        <v>74.338403718196048</v>
      </c>
    </row>
    <row r="46" spans="1:32" ht="15.75" customHeight="1" x14ac:dyDescent="0.2">
      <c r="A46" s="77" t="s">
        <v>182</v>
      </c>
      <c r="B46" s="59">
        <f t="shared" si="0"/>
        <v>27.506054831573788</v>
      </c>
      <c r="C46" s="12"/>
      <c r="D46" s="79" t="s">
        <v>182</v>
      </c>
      <c r="E46" s="37">
        <f>IF(ISERROR(HLOOKUP(D46,'Raw data'!$F$3:$BH$104,D$2,FALSE)),"",HLOOKUP(D46,'Raw data'!$F$3:$BH$104,D$2,FALSE))</f>
        <v>2000</v>
      </c>
      <c r="F46" s="28">
        <v>6434576</v>
      </c>
      <c r="G46" s="12">
        <f t="shared" si="18"/>
        <v>3.1082079067836013</v>
      </c>
      <c r="H46" s="12">
        <f t="shared" si="2"/>
        <v>275.93171291265764</v>
      </c>
      <c r="I46" s="12">
        <f t="shared" si="3"/>
        <v>0.96263955643445343</v>
      </c>
      <c r="J46" s="12">
        <f t="shared" si="19"/>
        <v>0.72101702776940557</v>
      </c>
      <c r="K46" s="12"/>
      <c r="L46" s="79" t="s">
        <v>182</v>
      </c>
      <c r="M46" s="28">
        <f>IF(ISERROR(HLOOKUP(L46,'Raw data'!$F$3:$BH$104,L$2,FALSE)),"",HLOOKUP(L46,'Raw data'!$F$3:$BH$104,L$2,FALSE))</f>
        <v>5</v>
      </c>
      <c r="N46" s="12">
        <f t="shared" si="5"/>
        <v>7</v>
      </c>
      <c r="O46" s="12">
        <f t="shared" si="6"/>
        <v>41.666666666666664</v>
      </c>
      <c r="P46" s="12">
        <f t="shared" si="7"/>
        <v>31.208333333333332</v>
      </c>
      <c r="Q46" s="12"/>
      <c r="R46" s="79" t="s">
        <v>182</v>
      </c>
      <c r="S46" s="28">
        <f>IF(ISERROR(HLOOKUP(R46,'Raw data'!$F$3:$BH$104,R$2,FALSE)),"",HLOOKUP(R46,'Raw data'!$F$3:$BH$104,R$2,FALSE))</f>
        <v>6</v>
      </c>
      <c r="T46" s="12">
        <f t="shared" si="8"/>
        <v>75</v>
      </c>
      <c r="U46" s="12">
        <f t="shared" si="9"/>
        <v>7.407407407407419</v>
      </c>
      <c r="V46" s="12">
        <f t="shared" si="20"/>
        <v>5.5481481481481572</v>
      </c>
      <c r="W46" s="12"/>
      <c r="X46" s="79" t="s">
        <v>182</v>
      </c>
      <c r="Y46" s="28">
        <f>IF(ISERROR(HLOOKUP(X46,'Raw data'!$F$3:$BH$104,X$2,FALSE)),"",HLOOKUP(X46,'Raw data'!$F$3:$BH$104,X$2,FALSE))</f>
        <v>3405.03</v>
      </c>
      <c r="Z46" s="28">
        <v>2E-3</v>
      </c>
      <c r="AA46" s="12">
        <f t="shared" si="11"/>
        <v>6.8100600000000009</v>
      </c>
      <c r="AB46" s="28">
        <v>2.5299999999999998</v>
      </c>
      <c r="AC46" s="12">
        <f t="shared" si="12"/>
        <v>2.6917233201581032</v>
      </c>
      <c r="AD46" s="12">
        <f t="shared" si="13"/>
        <v>2.6915001058723891</v>
      </c>
      <c r="AE46" s="12">
        <f t="shared" si="14"/>
        <v>96.858105229698609</v>
      </c>
      <c r="AF46" s="12">
        <f t="shared" si="15"/>
        <v>72.54672081704426</v>
      </c>
    </row>
    <row r="47" spans="1:32" ht="15.75" customHeight="1" x14ac:dyDescent="0.2">
      <c r="A47" s="77" t="s">
        <v>183</v>
      </c>
      <c r="B47" s="59">
        <f t="shared" si="0"/>
        <v>39.912784359835555</v>
      </c>
      <c r="C47" s="12"/>
      <c r="D47" s="79" t="s">
        <v>183</v>
      </c>
      <c r="E47" s="37">
        <f>IF(ISERROR(HLOOKUP(D47,'Raw data'!$F$3:$BH$104,D$2,FALSE)),"",HLOOKUP(D47,'Raw data'!$F$3:$BH$104,D$2,FALSE))</f>
        <v>31087</v>
      </c>
      <c r="F47" s="28">
        <v>11895893</v>
      </c>
      <c r="G47" s="12">
        <f t="shared" si="18"/>
        <v>26.132548434993488</v>
      </c>
      <c r="H47" s="12">
        <f t="shared" si="2"/>
        <v>252.90737238444777</v>
      </c>
      <c r="I47" s="12">
        <f t="shared" si="3"/>
        <v>9.2265316904622097</v>
      </c>
      <c r="J47" s="12">
        <f t="shared" si="19"/>
        <v>6.910672236156195</v>
      </c>
      <c r="K47" s="12"/>
      <c r="L47" s="79" t="s">
        <v>183</v>
      </c>
      <c r="M47" s="28">
        <f>IF(ISERROR(HLOOKUP(L47,'Raw data'!$F$3:$BH$104,L$2,FALSE)),"",HLOOKUP(L47,'Raw data'!$F$3:$BH$104,L$2,FALSE))</f>
        <v>12</v>
      </c>
      <c r="N47" s="12">
        <f t="shared" si="5"/>
        <v>0</v>
      </c>
      <c r="O47" s="12">
        <f t="shared" si="6"/>
        <v>100</v>
      </c>
      <c r="P47" s="12">
        <f t="shared" si="7"/>
        <v>74.900000000000006</v>
      </c>
      <c r="Q47" s="12"/>
      <c r="R47" s="79" t="s">
        <v>183</v>
      </c>
      <c r="S47" s="28">
        <f>IF(ISERROR(HLOOKUP(R47,'Raw data'!$F$3:$BH$104,R$2,FALSE)),"",HLOOKUP(R47,'Raw data'!$F$3:$BH$104,R$2,FALSE))</f>
        <v>7</v>
      </c>
      <c r="T47" s="12">
        <f t="shared" si="8"/>
        <v>74</v>
      </c>
      <c r="U47" s="12">
        <f t="shared" si="9"/>
        <v>8.6419753086419746</v>
      </c>
      <c r="V47" s="12">
        <f t="shared" si="20"/>
        <v>6.4728395061728392</v>
      </c>
      <c r="W47" s="12"/>
      <c r="X47" s="79" t="s">
        <v>183</v>
      </c>
      <c r="Y47" s="28">
        <f>IF(ISERROR(HLOOKUP(X47,'Raw data'!$F$3:$BH$104,X$2,FALSE)),"",HLOOKUP(X47,'Raw data'!$F$3:$BH$104,X$2,FALSE))</f>
        <v>20.11</v>
      </c>
      <c r="Z47" s="28">
        <v>0.46410000000000001</v>
      </c>
      <c r="AA47" s="12">
        <f t="shared" si="11"/>
        <v>9.3330509999999993</v>
      </c>
      <c r="AB47" s="28">
        <v>2.31</v>
      </c>
      <c r="AC47" s="12">
        <f t="shared" si="12"/>
        <v>4.0402818181818176</v>
      </c>
      <c r="AD47" s="12">
        <f t="shared" si="13"/>
        <v>4.0400586038961031</v>
      </c>
      <c r="AE47" s="12">
        <f t="shared" si="14"/>
        <v>95.283879435264581</v>
      </c>
      <c r="AF47" s="12">
        <f t="shared" si="15"/>
        <v>71.367625697013167</v>
      </c>
    </row>
    <row r="48" spans="1:32" ht="15.75" customHeight="1" x14ac:dyDescent="0.2">
      <c r="A48" s="71" t="s">
        <v>184</v>
      </c>
      <c r="B48" s="59">
        <f t="shared" si="0"/>
        <v>39.938584669670902</v>
      </c>
      <c r="C48" s="12"/>
      <c r="D48" s="64" t="s">
        <v>184</v>
      </c>
      <c r="E48" s="37">
        <f>IF(ISERROR(HLOOKUP(D48,'Raw data'!$F$3:$BH$104,D$2,FALSE)),"",HLOOKUP(D48,'Raw data'!$F$3:$BH$104,D$2,FALSE))</f>
        <v>80708</v>
      </c>
      <c r="F48" s="28">
        <v>10117909</v>
      </c>
      <c r="G48" s="12">
        <f t="shared" si="18"/>
        <v>79.767469741030482</v>
      </c>
      <c r="H48" s="12">
        <f t="shared" si="2"/>
        <v>199.27245107841077</v>
      </c>
      <c r="I48" s="12">
        <f t="shared" si="3"/>
        <v>28.477167935487287</v>
      </c>
      <c r="J48" s="12">
        <f t="shared" si="19"/>
        <v>21.329398783679977</v>
      </c>
      <c r="K48" s="12"/>
      <c r="L48" s="64" t="s">
        <v>184</v>
      </c>
      <c r="M48" s="28">
        <f>IF(ISERROR(HLOOKUP(L48,'Raw data'!$F$3:$BH$104,L$2,FALSE)),"",HLOOKUP(L48,'Raw data'!$F$3:$BH$104,L$2,FALSE))</f>
        <v>8</v>
      </c>
      <c r="N48" s="12">
        <f t="shared" si="5"/>
        <v>4</v>
      </c>
      <c r="O48" s="12">
        <f t="shared" si="6"/>
        <v>66.666666666666657</v>
      </c>
      <c r="P48" s="12">
        <f t="shared" si="7"/>
        <v>49.933333333333323</v>
      </c>
      <c r="Q48" s="12"/>
      <c r="R48" s="64" t="s">
        <v>184</v>
      </c>
      <c r="S48" s="45"/>
      <c r="T48" s="12">
        <f t="shared" si="8"/>
        <v>81</v>
      </c>
      <c r="U48" s="12">
        <f t="shared" si="9"/>
        <v>0</v>
      </c>
      <c r="V48" s="74">
        <f>AVERAGE(V21,V40,V50,V51,V54)</f>
        <v>14.610123456790131</v>
      </c>
      <c r="W48" s="12"/>
      <c r="X48" s="64" t="s">
        <v>184</v>
      </c>
      <c r="Y48" s="28">
        <f>IF(ISERROR(HLOOKUP(X48,'Raw data'!$F$3:$BH$104,X$2,FALSE)),"",HLOOKUP(X48,'Raw data'!$F$3:$BH$104,X$2,FALSE))</f>
        <v>5773.84</v>
      </c>
      <c r="Z48" s="28">
        <v>8.9999999999999998E-4</v>
      </c>
      <c r="AA48" s="12">
        <f t="shared" si="11"/>
        <v>5.1964560000000004</v>
      </c>
      <c r="AB48" s="28">
        <v>4.46</v>
      </c>
      <c r="AC48" s="12">
        <f t="shared" si="12"/>
        <v>1.1651246636771302</v>
      </c>
      <c r="AD48" s="12">
        <f t="shared" si="13"/>
        <v>1.1649014493914158</v>
      </c>
      <c r="AE48" s="12">
        <f t="shared" si="14"/>
        <v>98.640164358985558</v>
      </c>
      <c r="AF48" s="12">
        <f t="shared" si="15"/>
        <v>73.881483104880189</v>
      </c>
    </row>
    <row r="49" spans="1:32" ht="15.75" customHeight="1" x14ac:dyDescent="0.2">
      <c r="A49" s="71" t="s">
        <v>185</v>
      </c>
      <c r="B49" s="59">
        <f t="shared" si="0"/>
        <v>41.953211436137622</v>
      </c>
      <c r="C49" s="12"/>
      <c r="D49" s="64" t="s">
        <v>185</v>
      </c>
      <c r="E49" s="37">
        <f>IF(ISERROR(HLOOKUP(D49,'Raw data'!$F$3:$BH$104,D$2,FALSE)),"",HLOOKUP(D49,'Raw data'!$F$3:$BH$104,D$2,FALSE))</f>
        <v>69789</v>
      </c>
      <c r="F49" s="28">
        <v>21766000</v>
      </c>
      <c r="G49" s="12">
        <f t="shared" si="18"/>
        <v>32.063309749150051</v>
      </c>
      <c r="H49" s="12">
        <f t="shared" si="2"/>
        <v>246.9766110702912</v>
      </c>
      <c r="I49" s="12">
        <f t="shared" si="3"/>
        <v>11.355199467626349</v>
      </c>
      <c r="J49" s="12">
        <f t="shared" si="19"/>
        <v>8.5050444012521353</v>
      </c>
      <c r="K49" s="12"/>
      <c r="L49" s="64" t="s">
        <v>185</v>
      </c>
      <c r="M49" s="28">
        <f>IF(ISERROR(HLOOKUP(L49,'Raw data'!$F$3:$BH$104,L$2,FALSE)),"",HLOOKUP(L49,'Raw data'!$F$3:$BH$104,L$2,FALSE))</f>
        <v>12</v>
      </c>
      <c r="N49" s="12">
        <f t="shared" si="5"/>
        <v>0</v>
      </c>
      <c r="O49" s="12">
        <f t="shared" si="6"/>
        <v>100</v>
      </c>
      <c r="P49" s="12">
        <f t="shared" si="7"/>
        <v>74.900000000000006</v>
      </c>
      <c r="Q49" s="12"/>
      <c r="R49" s="64" t="s">
        <v>185</v>
      </c>
      <c r="S49" s="45">
        <f>IF(ISERROR(HLOOKUP(R49,'Raw data'!$F$3:$BH$104,R$2,FALSE)),"",HLOOKUP(R49,'Raw data'!$F$3:$BH$104,R$2,FALSE))</f>
        <v>0</v>
      </c>
      <c r="T49" s="12">
        <f t="shared" si="8"/>
        <v>81</v>
      </c>
      <c r="U49" s="12">
        <f t="shared" si="9"/>
        <v>0</v>
      </c>
      <c r="V49" s="91">
        <f>AVERAGE(V5,V21,V23,V25,V36,V38)</f>
        <v>11.0962962962963</v>
      </c>
      <c r="W49" s="12"/>
      <c r="X49" s="64" t="s">
        <v>185</v>
      </c>
      <c r="Y49" s="28">
        <f>IF(ISERROR(HLOOKUP(X49,'Raw data'!$F$3:$BH$104,X$2,FALSE)),"",HLOOKUP(X49,'Raw data'!$F$3:$BH$104,X$2,FALSE))</f>
        <v>30.94</v>
      </c>
      <c r="Z49" s="28">
        <v>0.1615</v>
      </c>
      <c r="AA49" s="12">
        <f t="shared" si="11"/>
        <v>4.99681</v>
      </c>
      <c r="AB49" s="28">
        <v>2.75</v>
      </c>
      <c r="AC49" s="12">
        <f t="shared" si="12"/>
        <v>1.8170218181818181</v>
      </c>
      <c r="AD49" s="12">
        <f t="shared" si="13"/>
        <v>1.8167986038961037</v>
      </c>
      <c r="AE49" s="12">
        <f t="shared" si="14"/>
        <v>97.879178967960002</v>
      </c>
      <c r="AF49" s="12">
        <f t="shared" si="15"/>
        <v>73.311505047002044</v>
      </c>
    </row>
    <row r="50" spans="1:32" ht="15.75" customHeight="1" x14ac:dyDescent="0.2">
      <c r="A50" s="71" t="s">
        <v>186</v>
      </c>
      <c r="B50" s="59">
        <f t="shared" si="0"/>
        <v>29.743328662653521</v>
      </c>
      <c r="C50" s="12"/>
      <c r="D50" s="64" t="s">
        <v>186</v>
      </c>
      <c r="E50" s="37">
        <f>IF(ISERROR(HLOOKUP(D50,'Raw data'!$F$3:$BH$104,D$2,FALSE)),"",HLOOKUP(D50,'Raw data'!$F$3:$BH$104,D$2,FALSE))</f>
        <v>4920</v>
      </c>
      <c r="F50" s="28">
        <v>5312400</v>
      </c>
      <c r="G50" s="12">
        <f t="shared" si="18"/>
        <v>9.2613508018974482</v>
      </c>
      <c r="H50" s="12">
        <f t="shared" si="2"/>
        <v>269.77857001754381</v>
      </c>
      <c r="I50" s="12">
        <f t="shared" si="3"/>
        <v>3.1711244903755187</v>
      </c>
      <c r="J50" s="12">
        <f t="shared" si="19"/>
        <v>2.3751722432912636</v>
      </c>
      <c r="K50" s="12"/>
      <c r="L50" s="64" t="s">
        <v>186</v>
      </c>
      <c r="M50" s="28">
        <f>IF(ISERROR(HLOOKUP(L50,'Raw data'!$F$3:$BH$104,L$2,FALSE)),"",HLOOKUP(L50,'Raw data'!$F$3:$BH$104,L$2,FALSE))</f>
        <v>6</v>
      </c>
      <c r="N50" s="12">
        <f t="shared" si="5"/>
        <v>6</v>
      </c>
      <c r="O50" s="12">
        <f t="shared" si="6"/>
        <v>50</v>
      </c>
      <c r="P50" s="12">
        <f t="shared" si="7"/>
        <v>37.450000000000003</v>
      </c>
      <c r="Q50" s="12"/>
      <c r="R50" s="64" t="s">
        <v>186</v>
      </c>
      <c r="S50" s="28">
        <f>IF(ISERROR(HLOOKUP(R50,'Raw data'!$F$3:$BH$104,R$2,FALSE)),"",HLOOKUP(R50,'Raw data'!$F$3:$BH$104,R$2,FALSE))</f>
        <v>6</v>
      </c>
      <c r="T50" s="12">
        <f t="shared" si="8"/>
        <v>75</v>
      </c>
      <c r="U50" s="12">
        <f t="shared" si="9"/>
        <v>7.407407407407419</v>
      </c>
      <c r="V50" s="12">
        <f t="shared" ref="V50:V58" si="21">U50*$A$2</f>
        <v>5.5481481481481572</v>
      </c>
      <c r="W50" s="12"/>
      <c r="X50" s="64" t="s">
        <v>186</v>
      </c>
      <c r="Y50" s="28">
        <f>IF(ISERROR(HLOOKUP(X50,'Raw data'!$F$3:$BH$104,X$2,FALSE)),"",HLOOKUP(X50,'Raw data'!$F$3:$BH$104,X$2,FALSE))</f>
        <v>7.44</v>
      </c>
      <c r="Z50" s="28">
        <v>0.79949999999999999</v>
      </c>
      <c r="AA50" s="12">
        <f t="shared" si="11"/>
        <v>5.9482800000000005</v>
      </c>
      <c r="AB50" s="28">
        <v>4</v>
      </c>
      <c r="AC50" s="12">
        <f t="shared" si="12"/>
        <v>1.4870700000000001</v>
      </c>
      <c r="AD50" s="12">
        <f t="shared" si="13"/>
        <v>1.4868467857142857</v>
      </c>
      <c r="AE50" s="12">
        <f t="shared" si="14"/>
        <v>98.264344805306635</v>
      </c>
      <c r="AF50" s="12">
        <f t="shared" si="15"/>
        <v>73.599994259174665</v>
      </c>
    </row>
    <row r="51" spans="1:32" ht="15.75" customHeight="1" x14ac:dyDescent="0.2">
      <c r="A51" s="71" t="s">
        <v>243</v>
      </c>
      <c r="B51" s="59">
        <f t="shared" si="0"/>
        <v>28.713238119980453</v>
      </c>
      <c r="C51" s="12"/>
      <c r="D51" s="102" t="s">
        <v>243</v>
      </c>
      <c r="E51" s="37">
        <f>IF(ISERROR(HLOOKUP(D51,'Raw data'!$F$3:$BH$104,D$2,FALSE)),"",HLOOKUP(D51,'Raw data'!$F$3:$BH$104,D$2,FALSE))</f>
        <v>8291</v>
      </c>
      <c r="F51" s="28">
        <v>4757083</v>
      </c>
      <c r="G51" s="12">
        <f t="shared" si="18"/>
        <v>17.428747827187376</v>
      </c>
      <c r="H51" s="12">
        <f t="shared" si="2"/>
        <v>261.6111729922539</v>
      </c>
      <c r="I51" s="12">
        <f t="shared" si="3"/>
        <v>6.1025651520561155</v>
      </c>
      <c r="J51" s="12">
        <f t="shared" si="19"/>
        <v>4.5708212988900305</v>
      </c>
      <c r="K51" s="12"/>
      <c r="L51" s="102" t="s">
        <v>243</v>
      </c>
      <c r="M51" s="28">
        <f>IF(ISERROR(HLOOKUP(L51,'Raw data'!$F$3:$BH$104,L$2,FALSE)),"",HLOOKUP(L51,'Raw data'!$F$3:$BH$104,L$2,FALSE))</f>
        <v>5</v>
      </c>
      <c r="N51" s="12">
        <f t="shared" si="5"/>
        <v>7</v>
      </c>
      <c r="O51" s="12">
        <f t="shared" si="6"/>
        <v>41.666666666666664</v>
      </c>
      <c r="P51" s="12">
        <f t="shared" si="7"/>
        <v>31.208333333333332</v>
      </c>
      <c r="Q51" s="12"/>
      <c r="R51" s="102" t="s">
        <v>243</v>
      </c>
      <c r="S51" s="28">
        <f>IF(ISERROR(HLOOKUP(R51,'Raw data'!$F$3:$BH$104,R$2,FALSE)),"",HLOOKUP(R51,'Raw data'!$F$3:$BH$104,R$2,FALSE))</f>
        <v>5</v>
      </c>
      <c r="T51" s="12">
        <f t="shared" si="8"/>
        <v>76</v>
      </c>
      <c r="U51" s="12">
        <f t="shared" si="9"/>
        <v>6.1728395061728492</v>
      </c>
      <c r="V51" s="12">
        <f t="shared" si="21"/>
        <v>4.6234567901234644</v>
      </c>
      <c r="W51" s="12"/>
      <c r="X51" s="102" t="s">
        <v>243</v>
      </c>
      <c r="Y51" s="28">
        <f>IF(ISERROR(HLOOKUP(X51,'Raw data'!$F$3:$BH$104,X$2,FALSE)),"",HLOOKUP(X51,'Raw data'!$F$3:$BH$104,X$2,FALSE))</f>
        <v>8.68</v>
      </c>
      <c r="Z51" s="28">
        <v>0.96499999999999997</v>
      </c>
      <c r="AA51" s="12">
        <f t="shared" si="11"/>
        <v>8.376199999999999</v>
      </c>
      <c r="AB51" s="28">
        <v>16.28</v>
      </c>
      <c r="AC51" s="12">
        <f t="shared" si="12"/>
        <v>0.5145085995085994</v>
      </c>
      <c r="AD51" s="12">
        <f t="shared" si="13"/>
        <v>0.51428538522288514</v>
      </c>
      <c r="AE51" s="12">
        <f t="shared" si="14"/>
        <v>99.399654282476618</v>
      </c>
      <c r="AF51" s="12">
        <f t="shared" si="15"/>
        <v>74.450341057574988</v>
      </c>
    </row>
    <row r="52" spans="1:32" ht="15.75" customHeight="1" x14ac:dyDescent="0.2">
      <c r="A52" s="73" t="s">
        <v>188</v>
      </c>
      <c r="B52" s="59">
        <f t="shared" si="0"/>
        <v>21.192466193124652</v>
      </c>
      <c r="C52" s="12"/>
      <c r="D52" s="65" t="s">
        <v>188</v>
      </c>
      <c r="E52" s="37">
        <f>IF(ISERROR(HLOOKUP(D52,'Raw data'!$F$3:$BH$104,D$2,FALSE)),"",HLOOKUP(D52,'Raw data'!$F$3:$BH$104,D$2,FALSE))</f>
        <v>2237</v>
      </c>
      <c r="F52" s="28">
        <v>8154051</v>
      </c>
      <c r="G52" s="12">
        <f t="shared" si="18"/>
        <v>2.7434216440392634</v>
      </c>
      <c r="H52" s="12">
        <f t="shared" si="2"/>
        <v>276.296499175402</v>
      </c>
      <c r="I52" s="12">
        <f t="shared" si="3"/>
        <v>0.83171053705164866</v>
      </c>
      <c r="J52" s="12">
        <f t="shared" si="19"/>
        <v>0.62295119225168483</v>
      </c>
      <c r="K52" s="12"/>
      <c r="L52" s="65" t="s">
        <v>188</v>
      </c>
      <c r="M52" s="28">
        <f>IF(ISERROR(HLOOKUP(L52,'Raw data'!$F$3:$BH$104,L$2,FALSE)),"",HLOOKUP(L52,'Raw data'!$F$3:$BH$104,L$2,FALSE))</f>
        <v>0</v>
      </c>
      <c r="N52" s="12">
        <f t="shared" si="5"/>
        <v>12</v>
      </c>
      <c r="O52" s="12">
        <f t="shared" si="6"/>
        <v>0</v>
      </c>
      <c r="P52" s="12">
        <f t="shared" si="7"/>
        <v>0</v>
      </c>
      <c r="Q52" s="12"/>
      <c r="R52" s="65" t="s">
        <v>188</v>
      </c>
      <c r="S52" s="28">
        <f>IF(ISERROR(HLOOKUP(R52,'Raw data'!$F$3:$BH$104,R$2,FALSE)),"",HLOOKUP(R52,'Raw data'!$F$3:$BH$104,R$2,FALSE))</f>
        <v>10</v>
      </c>
      <c r="T52" s="12">
        <f t="shared" si="8"/>
        <v>71</v>
      </c>
      <c r="U52" s="12">
        <f t="shared" si="9"/>
        <v>12.345679012345684</v>
      </c>
      <c r="V52" s="12">
        <f t="shared" si="21"/>
        <v>9.2469135802469182</v>
      </c>
      <c r="W52" s="12"/>
      <c r="X52" s="65" t="s">
        <v>188</v>
      </c>
      <c r="Y52" s="94">
        <f>IF(ISERROR(HLOOKUP(X52,'Raw data'!$F$3:$BH$104,X$2,FALSE)),"",HLOOKUP(X52,'Raw data'!$F$3:$BH$104,X$2,FALSE))</f>
        <v>5</v>
      </c>
      <c r="Z52" s="94">
        <v>1E-4</v>
      </c>
      <c r="AA52" s="34">
        <f t="shared" si="11"/>
        <v>5.0000000000000001E-4</v>
      </c>
      <c r="AB52" s="28">
        <v>2.2400000000000002</v>
      </c>
      <c r="AC52" s="12">
        <f t="shared" si="12"/>
        <v>2.2321428571428571E-4</v>
      </c>
      <c r="AD52" s="12">
        <f t="shared" si="13"/>
        <v>0</v>
      </c>
      <c r="AE52" s="12">
        <f t="shared" si="14"/>
        <v>100</v>
      </c>
      <c r="AF52" s="12">
        <f t="shared" si="15"/>
        <v>74.900000000000006</v>
      </c>
    </row>
    <row r="53" spans="1:32" ht="15.75" customHeight="1" x14ac:dyDescent="0.2">
      <c r="A53" s="73" t="s">
        <v>189</v>
      </c>
      <c r="B53" s="59">
        <f t="shared" si="0"/>
        <v>38.230143619182655</v>
      </c>
      <c r="C53" s="12"/>
      <c r="D53" s="65" t="s">
        <v>189</v>
      </c>
      <c r="E53" s="37">
        <f>IF(ISERROR(HLOOKUP(D53,'Raw data'!$F$3:$BH$104,D$2,FALSE)),"",HLOOKUP(D53,'Raw data'!$F$3:$BH$104,D$2,FALSE))</f>
        <v>1023</v>
      </c>
      <c r="F53" s="28">
        <v>1331300</v>
      </c>
      <c r="G53" s="12">
        <f t="shared" si="18"/>
        <v>7.6842184331104937</v>
      </c>
      <c r="H53" s="12">
        <f t="shared" si="2"/>
        <v>271.35570238633073</v>
      </c>
      <c r="I53" s="12">
        <f t="shared" si="3"/>
        <v>2.6050604260966566</v>
      </c>
      <c r="J53" s="12">
        <f t="shared" si="19"/>
        <v>1.9511902591463957</v>
      </c>
      <c r="K53" s="12"/>
      <c r="L53" s="65" t="s">
        <v>189</v>
      </c>
      <c r="M53" s="28">
        <f>IF(ISERROR(HLOOKUP(L53,'Raw data'!$F$3:$BH$104,L$2,FALSE)),"",HLOOKUP(L53,'Raw data'!$F$3:$BH$104,L$2,FALSE))</f>
        <v>12</v>
      </c>
      <c r="N53" s="12">
        <f t="shared" si="5"/>
        <v>0</v>
      </c>
      <c r="O53" s="12">
        <f t="shared" si="6"/>
        <v>100</v>
      </c>
      <c r="P53" s="12">
        <f t="shared" si="7"/>
        <v>74.900000000000006</v>
      </c>
      <c r="Q53" s="12"/>
      <c r="R53" s="65" t="s">
        <v>189</v>
      </c>
      <c r="S53" s="28">
        <f>IF(ISERROR(HLOOKUP(R53,'Raw data'!$F$3:$BH$104,R$2,FALSE)),"",HLOOKUP(R53,'Raw data'!$F$3:$BH$104,R$2,FALSE))</f>
        <v>3</v>
      </c>
      <c r="T53" s="12">
        <f t="shared" si="8"/>
        <v>78</v>
      </c>
      <c r="U53" s="12">
        <f t="shared" si="9"/>
        <v>3.7037037037037095</v>
      </c>
      <c r="V53" s="12">
        <f t="shared" si="21"/>
        <v>2.7740740740740786</v>
      </c>
      <c r="W53" s="12"/>
      <c r="X53" s="65" t="s">
        <v>189</v>
      </c>
      <c r="Y53" s="28">
        <f>IF(ISERROR(HLOOKUP(X53,'Raw data'!$F$3:$BH$104,X$2,FALSE)),"",HLOOKUP(X53,'Raw data'!$F$3:$BH$104,X$2,FALSE))</f>
        <v>42.43</v>
      </c>
      <c r="Z53" s="28">
        <v>0.27729999999999999</v>
      </c>
      <c r="AA53" s="12">
        <f t="shared" si="11"/>
        <v>11.765839</v>
      </c>
      <c r="AB53" s="28">
        <v>6.41</v>
      </c>
      <c r="AC53" s="12">
        <f t="shared" si="12"/>
        <v>1.8355443057722307</v>
      </c>
      <c r="AD53" s="12">
        <f t="shared" si="13"/>
        <v>1.8353210914865163</v>
      </c>
      <c r="AE53" s="12">
        <f t="shared" si="14"/>
        <v>97.857556933925409</v>
      </c>
      <c r="AF53" s="12">
        <f t="shared" si="15"/>
        <v>73.295310143510136</v>
      </c>
    </row>
    <row r="54" spans="1:32" ht="15.75" customHeight="1" x14ac:dyDescent="0.2">
      <c r="A54" s="71" t="s">
        <v>190</v>
      </c>
      <c r="B54" s="59">
        <f t="shared" si="0"/>
        <v>59.42622837247621</v>
      </c>
      <c r="C54" s="12"/>
      <c r="D54" s="64" t="s">
        <v>190</v>
      </c>
      <c r="E54" s="37">
        <f>IF(ISERROR(HLOOKUP(D54,'Raw data'!$F$3:$BH$104,D$2,FALSE)),"",HLOOKUP(D54,'Raw data'!$F$3:$BH$104,D$2,FALSE))</f>
        <v>190112</v>
      </c>
      <c r="F54" s="28">
        <v>13202041</v>
      </c>
      <c r="G54" s="12">
        <f t="shared" si="18"/>
        <v>144.00197666406277</v>
      </c>
      <c r="H54" s="12">
        <f t="shared" si="2"/>
        <v>135.03794415537848</v>
      </c>
      <c r="I54" s="12">
        <f t="shared" si="3"/>
        <v>51.532205531201178</v>
      </c>
      <c r="J54" s="12">
        <f t="shared" si="19"/>
        <v>38.597621942869679</v>
      </c>
      <c r="K54" s="12"/>
      <c r="L54" s="64" t="s">
        <v>190</v>
      </c>
      <c r="M54" s="28">
        <f>IF(ISERROR(HLOOKUP(L54,'Raw data'!$F$3:$BH$104,L$2,FALSE)),"",HLOOKUP(L54,'Raw data'!$F$3:$BH$104,L$2,FALSE))</f>
        <v>12</v>
      </c>
      <c r="N54" s="12">
        <f t="shared" si="5"/>
        <v>0</v>
      </c>
      <c r="O54" s="12">
        <f t="shared" si="6"/>
        <v>100</v>
      </c>
      <c r="P54" s="12">
        <f t="shared" si="7"/>
        <v>74.900000000000006</v>
      </c>
      <c r="Q54" s="12"/>
      <c r="R54" s="64" t="s">
        <v>190</v>
      </c>
      <c r="S54" s="28">
        <f>IF(ISERROR(HLOOKUP(R54,'Raw data'!$F$3:$BH$104,R$2,FALSE)),"",HLOOKUP(R54,'Raw data'!$F$3:$BH$104,R$2,FALSE))</f>
        <v>54</v>
      </c>
      <c r="T54" s="12">
        <f t="shared" si="8"/>
        <v>27</v>
      </c>
      <c r="U54" s="12">
        <f t="shared" si="9"/>
        <v>66.666666666666671</v>
      </c>
      <c r="V54" s="12">
        <f t="shared" si="21"/>
        <v>49.933333333333337</v>
      </c>
      <c r="W54" s="12"/>
      <c r="X54" s="64" t="s">
        <v>190</v>
      </c>
      <c r="Y54" s="28">
        <f>IF(ISERROR(HLOOKUP(X54,'Raw data'!$F$3:$BH$104,X$2,FALSE)),"",HLOOKUP(X54,'Raw data'!$F$3:$BH$104,X$2,FALSE))</f>
        <v>639</v>
      </c>
      <c r="Z54" s="28">
        <v>1.0200000000000001E-2</v>
      </c>
      <c r="AA54" s="12">
        <f t="shared" si="11"/>
        <v>6.5178000000000003</v>
      </c>
      <c r="AB54" s="28">
        <v>9.1</v>
      </c>
      <c r="AC54" s="12">
        <f t="shared" si="12"/>
        <v>0.71624175824175829</v>
      </c>
      <c r="AD54" s="12">
        <f t="shared" si="13"/>
        <v>0.71601854395604403</v>
      </c>
      <c r="AE54" s="12">
        <f t="shared" si="14"/>
        <v>99.164163169161327</v>
      </c>
      <c r="AF54" s="12">
        <f t="shared" si="15"/>
        <v>74.273958213701832</v>
      </c>
    </row>
    <row r="55" spans="1:32" ht="15.75" customHeight="1" x14ac:dyDescent="0.2">
      <c r="A55" s="81" t="s">
        <v>191</v>
      </c>
      <c r="B55" s="59">
        <f t="shared" si="0"/>
        <v>31.980864185226125</v>
      </c>
      <c r="C55" s="12"/>
      <c r="D55" s="84" t="s">
        <v>191</v>
      </c>
      <c r="E55" s="37">
        <f>IF(ISERROR(HLOOKUP(D55,'Raw data'!$F$3:$BH$104,D$2,FALSE)),"",HLOOKUP(D55,'Raw data'!$F$3:$BH$104,D$2,FALSE))</f>
        <v>10091</v>
      </c>
      <c r="F55" s="28">
        <v>2615060</v>
      </c>
      <c r="G55" s="12">
        <f t="shared" si="18"/>
        <v>38.588024748954133</v>
      </c>
      <c r="H55" s="12">
        <f t="shared" si="2"/>
        <v>240.45189607048712</v>
      </c>
      <c r="I55" s="12">
        <f t="shared" si="3"/>
        <v>13.697048994112919</v>
      </c>
      <c r="J55" s="12">
        <f t="shared" si="19"/>
        <v>10.259089696590577</v>
      </c>
      <c r="K55" s="12"/>
      <c r="L55" s="84" t="s">
        <v>191</v>
      </c>
      <c r="M55" s="28">
        <f>IF(ISERROR(HLOOKUP(L55,'Raw data'!$F$3:$BH$104,L$2,FALSE)),"",HLOOKUP(L55,'Raw data'!$F$3:$BH$104,L$2,FALSE))</f>
        <v>4</v>
      </c>
      <c r="N55" s="12">
        <f t="shared" si="5"/>
        <v>8</v>
      </c>
      <c r="O55" s="12">
        <f t="shared" si="6"/>
        <v>33.333333333333329</v>
      </c>
      <c r="P55" s="12">
        <f t="shared" si="7"/>
        <v>24.966666666666661</v>
      </c>
      <c r="Q55" s="12"/>
      <c r="R55" s="84" t="s">
        <v>191</v>
      </c>
      <c r="S55" s="28">
        <f>IF(ISERROR(HLOOKUP(R55,'Raw data'!$F$3:$BH$104,R$2,FALSE)),"",HLOOKUP(R55,'Raw data'!$F$3:$BH$104,R$2,FALSE))</f>
        <v>20</v>
      </c>
      <c r="T55" s="12">
        <f t="shared" si="8"/>
        <v>61</v>
      </c>
      <c r="U55" s="12">
        <f t="shared" si="9"/>
        <v>24.691358024691368</v>
      </c>
      <c r="V55" s="12">
        <f t="shared" si="21"/>
        <v>18.493827160493836</v>
      </c>
      <c r="W55" s="12"/>
      <c r="X55" s="84" t="s">
        <v>191</v>
      </c>
      <c r="Y55" s="28">
        <f>IF(ISERROR(HLOOKUP(X55,'Raw data'!$F$3:$BH$104,X$2,FALSE)),"",HLOOKUP(X55,'Raw data'!$F$3:$BH$104,X$2,FALSE))</f>
        <v>8.16</v>
      </c>
      <c r="Z55" s="28">
        <v>0.97109999999999996</v>
      </c>
      <c r="AA55" s="12">
        <f t="shared" si="11"/>
        <v>7.9241760000000001</v>
      </c>
      <c r="AB55" s="28">
        <v>9.9499999999999993</v>
      </c>
      <c r="AC55" s="12">
        <f t="shared" si="12"/>
        <v>0.79639959798994986</v>
      </c>
      <c r="AD55" s="12">
        <f t="shared" si="13"/>
        <v>0.7961763837042356</v>
      </c>
      <c r="AE55" s="12">
        <f t="shared" si="14"/>
        <v>99.070591745198158</v>
      </c>
      <c r="AF55" s="12">
        <f t="shared" si="15"/>
        <v>74.203873217153415</v>
      </c>
    </row>
    <row r="56" spans="1:32" ht="15.75" customHeight="1" x14ac:dyDescent="0.2">
      <c r="A56" s="81" t="s">
        <v>193</v>
      </c>
      <c r="B56" s="59">
        <f t="shared" si="0"/>
        <v>29.392413490597868</v>
      </c>
      <c r="C56" s="12"/>
      <c r="D56" s="84" t="s">
        <v>193</v>
      </c>
      <c r="E56" s="37">
        <f>IF(ISERROR(HLOOKUP(D56,'Raw data'!$F$3:$BH$104,D$2,FALSE)),"",HLOOKUP(D56,'Raw data'!$F$3:$BH$104,D$2,FALSE))</f>
        <v>3119</v>
      </c>
      <c r="F56" s="28">
        <v>603502</v>
      </c>
      <c r="G56" s="12">
        <f t="shared" si="18"/>
        <v>51.681684567739623</v>
      </c>
      <c r="H56" s="12">
        <f t="shared" si="2"/>
        <v>227.35823625170161</v>
      </c>
      <c r="I56" s="12">
        <f t="shared" si="3"/>
        <v>18.396623005777755</v>
      </c>
      <c r="J56" s="12">
        <f t="shared" si="19"/>
        <v>13.779070631327539</v>
      </c>
      <c r="K56" s="12"/>
      <c r="L56" s="84" t="s">
        <v>193</v>
      </c>
      <c r="M56" s="28">
        <f>IF(ISERROR(HLOOKUP(L56,'Raw data'!$F$3:$BH$104,L$2,FALSE)),"",HLOOKUP(L56,'Raw data'!$F$3:$BH$104,L$2,FALSE))</f>
        <v>4</v>
      </c>
      <c r="N56" s="12">
        <f t="shared" si="5"/>
        <v>8</v>
      </c>
      <c r="O56" s="12">
        <f t="shared" si="6"/>
        <v>33.333333333333329</v>
      </c>
      <c r="P56" s="12">
        <f t="shared" si="7"/>
        <v>24.966666666666661</v>
      </c>
      <c r="Q56" s="12"/>
      <c r="R56" s="84" t="s">
        <v>193</v>
      </c>
      <c r="S56" s="28">
        <f>IF(ISERROR(HLOOKUP(R56,'Raw data'!$F$3:$BH$104,R$2,FALSE)),"",HLOOKUP(R56,'Raw data'!$F$3:$BH$104,R$2,FALSE))</f>
        <v>5</v>
      </c>
      <c r="T56" s="12">
        <f t="shared" si="8"/>
        <v>76</v>
      </c>
      <c r="U56" s="12">
        <f t="shared" si="9"/>
        <v>6.1728395061728492</v>
      </c>
      <c r="V56" s="12">
        <f t="shared" si="21"/>
        <v>4.6234567901234644</v>
      </c>
      <c r="W56" s="12"/>
      <c r="X56" s="84" t="s">
        <v>193</v>
      </c>
      <c r="Y56" s="28" t="str">
        <f>IF(ISERROR(HLOOKUP(X56,'Raw data'!$F$3:$BH$104,X$2,FALSE)),"",HLOOKUP(X56,'Raw data'!$F$3:$BH$104,X$2,FALSE))</f>
        <v>8.2</v>
      </c>
      <c r="Z56" s="28">
        <v>0.97109999999999996</v>
      </c>
      <c r="AA56" s="12">
        <f t="shared" si="11"/>
        <v>7.9630199999999993</v>
      </c>
      <c r="AB56" s="28">
        <v>9.9499999999999993</v>
      </c>
      <c r="AC56" s="12">
        <f t="shared" si="12"/>
        <v>0.80030351758793972</v>
      </c>
      <c r="AD56" s="12">
        <f t="shared" si="13"/>
        <v>0.80008030330222546</v>
      </c>
      <c r="AE56" s="12">
        <f t="shared" si="14"/>
        <v>99.066034545091853</v>
      </c>
      <c r="AF56" s="12">
        <f t="shared" si="15"/>
        <v>74.200459874273804</v>
      </c>
    </row>
    <row r="57" spans="1:32" ht="15.75" customHeight="1" x14ac:dyDescent="0.2">
      <c r="A57" s="69" t="s">
        <v>194</v>
      </c>
      <c r="B57" s="59">
        <f t="shared" si="0"/>
        <v>43.70260291333598</v>
      </c>
      <c r="C57" s="12"/>
      <c r="D57" s="62" t="s">
        <v>194</v>
      </c>
      <c r="E57" s="37">
        <f>IF(ISERROR(HLOOKUP(D57,'Raw data'!$F$3:$BH$104,D$2,FALSE)),"",HLOOKUP(D57,'Raw data'!$F$3:$BH$104,D$2,FALSE))</f>
        <v>1256</v>
      </c>
      <c r="F57" s="28">
        <v>1724404</v>
      </c>
      <c r="G57" s="12">
        <f t="shared" si="18"/>
        <v>7.2836759831222846</v>
      </c>
      <c r="H57" s="12">
        <f t="shared" si="2"/>
        <v>271.75624483631896</v>
      </c>
      <c r="I57" s="12">
        <f t="shared" si="3"/>
        <v>2.4612978024616297</v>
      </c>
      <c r="J57" s="12">
        <f t="shared" si="19"/>
        <v>1.8435120540437606</v>
      </c>
      <c r="K57" s="12"/>
      <c r="L57" s="62" t="s">
        <v>194</v>
      </c>
      <c r="M57" s="28">
        <f>IF(ISERROR(HLOOKUP(L57,'Raw data'!$F$3:$BH$104,L$2,FALSE)),"",HLOOKUP(L57,'Raw data'!$F$3:$BH$104,L$2,FALSE))</f>
        <v>12</v>
      </c>
      <c r="N57" s="12">
        <f t="shared" si="5"/>
        <v>0</v>
      </c>
      <c r="O57" s="12">
        <f t="shared" si="6"/>
        <v>100</v>
      </c>
      <c r="P57" s="12">
        <f t="shared" si="7"/>
        <v>74.900000000000006</v>
      </c>
      <c r="Q57" s="12"/>
      <c r="R57" s="62" t="s">
        <v>194</v>
      </c>
      <c r="S57" s="28">
        <f>IF(ISERROR(HLOOKUP(R57,'Raw data'!$F$3:$BH$104,R$2,FALSE)),"",HLOOKUP(R57,'Raw data'!$F$3:$BH$104,R$2,FALSE))</f>
        <v>27</v>
      </c>
      <c r="T57" s="12">
        <f t="shared" si="8"/>
        <v>54</v>
      </c>
      <c r="U57" s="12">
        <f t="shared" si="9"/>
        <v>33.333333333333343</v>
      </c>
      <c r="V57" s="12">
        <f t="shared" si="21"/>
        <v>24.966666666666672</v>
      </c>
      <c r="W57" s="12"/>
      <c r="X57" s="62" t="s">
        <v>194</v>
      </c>
      <c r="Y57" s="28">
        <f>IF(ISERROR(HLOOKUP(X57,'Raw data'!$F$3:$BH$104,X$2,FALSE)),"",HLOOKUP(X57,'Raw data'!$F$3:$BH$104,X$2,FALSE))</f>
        <v>17.28</v>
      </c>
      <c r="Z57" s="28">
        <v>0.31690000000000002</v>
      </c>
      <c r="AA57" s="12">
        <f t="shared" si="11"/>
        <v>5.4760320000000009</v>
      </c>
      <c r="AB57" s="28">
        <v>2.66</v>
      </c>
      <c r="AC57" s="12">
        <f t="shared" si="12"/>
        <v>2.0586586466165415</v>
      </c>
      <c r="AD57" s="12">
        <f t="shared" si="13"/>
        <v>2.0584354323308274</v>
      </c>
      <c r="AE57" s="12">
        <f t="shared" si="14"/>
        <v>97.597106719136818</v>
      </c>
      <c r="AF57" s="12">
        <f t="shared" si="15"/>
        <v>73.100232932633475</v>
      </c>
    </row>
    <row r="58" spans="1:32" ht="15.75" customHeight="1" x14ac:dyDescent="0.2">
      <c r="A58" s="81" t="s">
        <v>195</v>
      </c>
      <c r="B58" s="59">
        <f t="shared" si="0"/>
        <v>50.689554634019252</v>
      </c>
      <c r="C58" s="12"/>
      <c r="D58" s="84" t="s">
        <v>195</v>
      </c>
      <c r="E58" s="37">
        <f>IF(ISERROR(HLOOKUP(D58,'Raw data'!$F$3:$BH$104,D$2,FALSE)),"",HLOOKUP(D58,'Raw data'!$F$3:$BH$104,D$2,FALSE))</f>
        <v>9623</v>
      </c>
      <c r="F58" s="28">
        <v>658893</v>
      </c>
      <c r="G58" s="12">
        <f t="shared" si="18"/>
        <v>146.04799261792127</v>
      </c>
      <c r="H58" s="12">
        <f t="shared" si="2"/>
        <v>132.99192820151998</v>
      </c>
      <c r="I58" s="12">
        <f t="shared" si="3"/>
        <v>52.266561206946612</v>
      </c>
      <c r="J58" s="12">
        <f t="shared" si="19"/>
        <v>39.147654344003016</v>
      </c>
      <c r="K58" s="12"/>
      <c r="L58" s="84" t="s">
        <v>195</v>
      </c>
      <c r="M58" s="28">
        <f>IF(ISERROR(HLOOKUP(L58,'Raw data'!$F$3:$BH$104,L$2,FALSE)),"",HLOOKUP(L58,'Raw data'!$F$3:$BH$104,L$2,FALSE))</f>
        <v>5</v>
      </c>
      <c r="N58" s="12">
        <f t="shared" si="5"/>
        <v>7</v>
      </c>
      <c r="O58" s="12">
        <f t="shared" si="6"/>
        <v>41.666666666666664</v>
      </c>
      <c r="P58" s="12">
        <f t="shared" si="7"/>
        <v>31.208333333333332</v>
      </c>
      <c r="Q58" s="12"/>
      <c r="R58" s="84" t="s">
        <v>195</v>
      </c>
      <c r="S58" s="28">
        <f>IF(ISERROR(HLOOKUP(R58,'Raw data'!$F$3:$BH$104,R$2,FALSE)),"",HLOOKUP(R58,'Raw data'!$F$3:$BH$104,R$2,FALSE))</f>
        <v>63</v>
      </c>
      <c r="T58" s="12">
        <f t="shared" si="8"/>
        <v>18</v>
      </c>
      <c r="U58" s="12">
        <f t="shared" si="9"/>
        <v>77.777777777777771</v>
      </c>
      <c r="V58" s="12">
        <f t="shared" si="21"/>
        <v>58.255555555555553</v>
      </c>
      <c r="W58" s="12"/>
      <c r="X58" s="84" t="s">
        <v>195</v>
      </c>
      <c r="Y58" s="28">
        <f>IF(ISERROR(HLOOKUP(X58,'Raw data'!$F$3:$BH$104,X$2,FALSE)),"",HLOOKUP(X58,'Raw data'!$F$3:$BH$104,X$2,FALSE))</f>
        <v>7.11</v>
      </c>
      <c r="Z58" s="28">
        <v>1</v>
      </c>
      <c r="AA58" s="12">
        <f t="shared" si="11"/>
        <v>7.11</v>
      </c>
      <c r="AB58" s="28">
        <v>8.25</v>
      </c>
      <c r="AC58" s="12">
        <f t="shared" si="12"/>
        <v>0.86181818181818182</v>
      </c>
      <c r="AD58" s="12">
        <f t="shared" si="13"/>
        <v>0.86159496753246756</v>
      </c>
      <c r="AE58" s="12">
        <f t="shared" si="14"/>
        <v>98.994226038965422</v>
      </c>
      <c r="AF58" s="12">
        <f t="shared" si="15"/>
        <v>74.146675303185106</v>
      </c>
    </row>
    <row r="59" spans="1:32" ht="15.75" customHeight="1" x14ac:dyDescent="0.2">
      <c r="A59" s="103"/>
      <c r="B59" s="104">
        <f>AVERAGE(B4:B58)</f>
        <v>32.531777886272408</v>
      </c>
      <c r="C59" s="12"/>
      <c r="D59" s="12"/>
      <c r="E59" s="61"/>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row>
    <row r="60" spans="1:32" ht="15.75" customHeight="1" x14ac:dyDescent="0.2">
      <c r="A60" s="103"/>
      <c r="B60" s="104"/>
      <c r="C60" s="12"/>
      <c r="D60" s="28" t="s">
        <v>249</v>
      </c>
      <c r="E60" s="61">
        <f>MAX(G4:G58)</f>
        <v>279.03992081944125</v>
      </c>
      <c r="F60" s="12"/>
      <c r="G60" s="12"/>
      <c r="H60" s="12"/>
      <c r="I60" s="12"/>
      <c r="J60" s="12"/>
      <c r="K60" s="12"/>
      <c r="L60" s="28" t="s">
        <v>249</v>
      </c>
      <c r="M60" s="12">
        <f>MAX(M4:M58)</f>
        <v>12</v>
      </c>
      <c r="N60" s="12"/>
      <c r="O60" s="12"/>
      <c r="P60" s="12"/>
      <c r="Q60" s="12"/>
      <c r="R60" s="28" t="s">
        <v>249</v>
      </c>
      <c r="S60" s="12">
        <f>MAX(S4:S58)</f>
        <v>81</v>
      </c>
      <c r="T60" s="12"/>
      <c r="U60" s="12"/>
      <c r="V60" s="12"/>
      <c r="W60" s="12"/>
      <c r="X60" s="28" t="s">
        <v>249</v>
      </c>
      <c r="Y60" s="12">
        <f>MAX(AC4:AC58)</f>
        <v>85.665094339622627</v>
      </c>
      <c r="Z60" s="12"/>
      <c r="AA60" s="12"/>
      <c r="AB60" s="12"/>
      <c r="AC60" s="12"/>
      <c r="AD60" s="12"/>
      <c r="AE60" s="12"/>
      <c r="AF60" s="12"/>
    </row>
    <row r="61" spans="1:32" ht="15.75" customHeight="1" x14ac:dyDescent="0.2">
      <c r="A61" s="105"/>
      <c r="B61" s="87" t="s">
        <v>69</v>
      </c>
      <c r="C61" s="12"/>
      <c r="D61" s="28" t="s">
        <v>250</v>
      </c>
      <c r="E61" s="12">
        <f>MIN(G4:G58)</f>
        <v>0.42616165136265188</v>
      </c>
      <c r="F61" s="12"/>
      <c r="G61" s="12"/>
      <c r="H61" s="12"/>
      <c r="I61" s="12"/>
      <c r="J61" s="12"/>
      <c r="K61" s="12"/>
      <c r="L61" s="28" t="s">
        <v>250</v>
      </c>
      <c r="M61" s="12">
        <f>MIN(M4:M58)</f>
        <v>0</v>
      </c>
      <c r="N61" s="12"/>
      <c r="O61" s="12"/>
      <c r="P61" s="12"/>
      <c r="Q61" s="12"/>
      <c r="R61" s="28" t="s">
        <v>250</v>
      </c>
      <c r="S61" s="12">
        <f>MIN(S4:S58)</f>
        <v>0</v>
      </c>
      <c r="T61" s="12"/>
      <c r="U61" s="12"/>
      <c r="V61" s="12"/>
      <c r="W61" s="12"/>
      <c r="X61" s="28" t="s">
        <v>250</v>
      </c>
      <c r="Y61" s="12">
        <f>MIN(AC4:AC58)</f>
        <v>2.2321428571428571E-4</v>
      </c>
      <c r="Z61" s="12"/>
      <c r="AA61" s="12"/>
      <c r="AB61" s="12"/>
      <c r="AC61" s="12"/>
      <c r="AD61" s="12"/>
      <c r="AE61" s="12"/>
      <c r="AF61" s="12"/>
    </row>
    <row r="62" spans="1:32" ht="15.75" customHeight="1" x14ac:dyDescent="0.2">
      <c r="A62" s="106"/>
      <c r="B62" s="87" t="s">
        <v>234</v>
      </c>
      <c r="C62" s="12"/>
      <c r="D62" s="28" t="s">
        <v>55</v>
      </c>
      <c r="E62" s="61">
        <f>E60-E61</f>
        <v>278.61375916807862</v>
      </c>
      <c r="F62" s="12"/>
      <c r="G62" s="12"/>
      <c r="H62" s="12"/>
      <c r="I62" s="12"/>
      <c r="J62" s="12"/>
      <c r="K62" s="12"/>
      <c r="L62" s="28" t="s">
        <v>55</v>
      </c>
      <c r="M62" s="12">
        <f>M60-M61</f>
        <v>12</v>
      </c>
      <c r="N62" s="12"/>
      <c r="O62" s="12"/>
      <c r="P62" s="12"/>
      <c r="Q62" s="12"/>
      <c r="R62" s="28" t="s">
        <v>55</v>
      </c>
      <c r="S62" s="12">
        <f>S60-S61</f>
        <v>81</v>
      </c>
      <c r="T62" s="12"/>
      <c r="U62" s="12"/>
      <c r="V62" s="12"/>
      <c r="W62" s="12"/>
      <c r="X62" s="28" t="s">
        <v>55</v>
      </c>
      <c r="Y62" s="12">
        <f>Y60-Y61</f>
        <v>85.664871125336916</v>
      </c>
      <c r="Z62" s="12"/>
      <c r="AA62" s="12"/>
      <c r="AB62" s="12"/>
      <c r="AC62" s="12"/>
      <c r="AD62" s="12"/>
      <c r="AE62" s="12"/>
      <c r="AF62" s="12"/>
    </row>
    <row r="63" spans="1:32" ht="15.75" customHeight="1" x14ac:dyDescent="0.2">
      <c r="A63" s="107"/>
      <c r="B63" s="87" t="s">
        <v>75</v>
      </c>
      <c r="C63" s="12"/>
      <c r="D63" s="28" t="s">
        <v>251</v>
      </c>
      <c r="E63" s="61">
        <f>COUNTA(D4:D58)</f>
        <v>55</v>
      </c>
      <c r="F63" s="12"/>
      <c r="G63" s="12"/>
      <c r="H63" s="12"/>
      <c r="I63" s="12"/>
      <c r="J63" s="12"/>
      <c r="K63" s="12"/>
      <c r="L63" s="28" t="s">
        <v>251</v>
      </c>
      <c r="M63" s="12">
        <f>COUNTA(L4:L58)</f>
        <v>55</v>
      </c>
      <c r="N63" s="12"/>
      <c r="O63" s="12"/>
      <c r="P63" s="12"/>
      <c r="Q63" s="12"/>
      <c r="R63" s="28" t="s">
        <v>251</v>
      </c>
      <c r="S63" s="12">
        <f>COUNTA(R4:R58)</f>
        <v>55</v>
      </c>
      <c r="T63" s="12"/>
      <c r="U63" s="12"/>
      <c r="V63" s="12"/>
      <c r="W63" s="12"/>
      <c r="X63" s="28" t="s">
        <v>251</v>
      </c>
      <c r="Y63" s="12">
        <f>COUNTA(X4:X58)</f>
        <v>55</v>
      </c>
      <c r="Z63" s="12"/>
      <c r="AA63" s="12"/>
      <c r="AB63" s="12"/>
      <c r="AC63" s="12"/>
      <c r="AD63" s="12"/>
      <c r="AE63" s="12"/>
      <c r="AF63" s="12"/>
    </row>
    <row r="64" spans="1:32" ht="15.75" customHeight="1" x14ac:dyDescent="0.2">
      <c r="A64" s="108"/>
      <c r="B64" s="87" t="s">
        <v>67</v>
      </c>
      <c r="C64" s="12"/>
      <c r="D64" s="28" t="s">
        <v>252</v>
      </c>
      <c r="E64" s="61">
        <f>100/E62</f>
        <v>0.35891981895866548</v>
      </c>
      <c r="F64" s="12"/>
      <c r="G64" s="12"/>
      <c r="H64" s="12"/>
      <c r="I64" s="12"/>
      <c r="J64" s="12"/>
      <c r="K64" s="12"/>
      <c r="L64" s="28" t="s">
        <v>252</v>
      </c>
      <c r="M64" s="12">
        <f>100/M62</f>
        <v>8.3333333333333339</v>
      </c>
      <c r="N64" s="12"/>
      <c r="O64" s="12"/>
      <c r="P64" s="12"/>
      <c r="Q64" s="12"/>
      <c r="R64" s="28" t="s">
        <v>252</v>
      </c>
      <c r="S64" s="12">
        <f>100/S62</f>
        <v>1.2345679012345678</v>
      </c>
      <c r="T64" s="12"/>
      <c r="U64" s="12"/>
      <c r="V64" s="12"/>
      <c r="W64" s="12"/>
      <c r="X64" s="28" t="s">
        <v>252</v>
      </c>
      <c r="Y64" s="12">
        <f>100/Y62</f>
        <v>1.1673396421000768</v>
      </c>
      <c r="Z64" s="12"/>
      <c r="AA64" s="12"/>
      <c r="AB64" s="12"/>
      <c r="AC64" s="12"/>
      <c r="AD64" s="12"/>
      <c r="AE64" s="12"/>
      <c r="AF64" s="12"/>
    </row>
    <row r="65" spans="1:32" ht="15.75" customHeight="1" x14ac:dyDescent="0.2">
      <c r="A65" s="109"/>
      <c r="B65" s="87" t="s">
        <v>233</v>
      </c>
      <c r="C65" s="12"/>
      <c r="D65" s="12"/>
      <c r="E65" s="61"/>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row>
    <row r="66" spans="1:32" ht="15.75" customHeight="1" x14ac:dyDescent="0.2">
      <c r="A66" s="110"/>
      <c r="B66" s="87" t="s">
        <v>248</v>
      </c>
      <c r="C66" s="12"/>
      <c r="D66" s="12"/>
      <c r="E66" s="61"/>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row>
    <row r="67" spans="1:32" ht="15.75" customHeight="1" x14ac:dyDescent="0.2">
      <c r="A67" s="12"/>
      <c r="B67" s="12"/>
      <c r="C67" s="12"/>
      <c r="D67" s="12"/>
      <c r="E67" s="61"/>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row>
    <row r="68" spans="1:32" ht="15.75" customHeight="1" x14ac:dyDescent="0.2">
      <c r="A68" s="12"/>
      <c r="B68" s="12"/>
      <c r="C68" s="12"/>
      <c r="D68" s="12"/>
      <c r="E68" s="61"/>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row>
    <row r="69" spans="1:32" ht="15.75" customHeight="1" x14ac:dyDescent="0.2">
      <c r="A69" s="71" t="s">
        <v>190</v>
      </c>
      <c r="B69" s="59">
        <v>59.348207539142884</v>
      </c>
      <c r="C69" s="12"/>
      <c r="D69" s="64" t="s">
        <v>176</v>
      </c>
      <c r="E69" s="37">
        <v>74880</v>
      </c>
      <c r="F69" s="28">
        <v>2683487</v>
      </c>
      <c r="G69" s="12">
        <v>279.03992081944125</v>
      </c>
      <c r="H69" s="12">
        <v>0</v>
      </c>
      <c r="I69" s="12">
        <v>100</v>
      </c>
      <c r="J69" s="12">
        <v>74.900000000000006</v>
      </c>
      <c r="K69" s="12"/>
      <c r="L69" s="62" t="s">
        <v>118</v>
      </c>
      <c r="M69" s="28">
        <v>12</v>
      </c>
      <c r="N69" s="12">
        <v>0</v>
      </c>
      <c r="O69" s="12">
        <v>100</v>
      </c>
      <c r="P69" s="12">
        <v>74.900000000000006</v>
      </c>
      <c r="Q69" s="12"/>
      <c r="R69" s="84" t="s">
        <v>175</v>
      </c>
      <c r="S69" s="28">
        <v>81</v>
      </c>
      <c r="T69" s="12">
        <v>0</v>
      </c>
      <c r="U69" s="12">
        <v>100</v>
      </c>
      <c r="V69" s="12">
        <v>74.900000000000006</v>
      </c>
      <c r="W69" s="12"/>
      <c r="X69" s="65" t="s">
        <v>188</v>
      </c>
      <c r="Y69" s="94">
        <v>5</v>
      </c>
      <c r="Z69" s="94">
        <v>1E-4</v>
      </c>
      <c r="AA69" s="34">
        <v>5.0000000000000001E-4</v>
      </c>
      <c r="AB69" s="28">
        <v>2.2400000000000002</v>
      </c>
      <c r="AC69" s="12">
        <v>2.2321428571428571E-4</v>
      </c>
      <c r="AD69" s="12">
        <v>0</v>
      </c>
      <c r="AE69" s="12">
        <v>100</v>
      </c>
      <c r="AF69" s="12">
        <v>74.900000000000006</v>
      </c>
    </row>
    <row r="70" spans="1:32" ht="15.75" customHeight="1" x14ac:dyDescent="0.2">
      <c r="A70" s="71" t="s">
        <v>176</v>
      </c>
      <c r="B70" s="59">
        <v>57.165755456421024</v>
      </c>
      <c r="C70" s="12"/>
      <c r="D70" s="84" t="s">
        <v>195</v>
      </c>
      <c r="E70" s="37">
        <v>9623</v>
      </c>
      <c r="F70" s="28">
        <v>658893</v>
      </c>
      <c r="G70" s="12">
        <v>146.04799261792127</v>
      </c>
      <c r="H70" s="12">
        <v>132.99192820151998</v>
      </c>
      <c r="I70" s="12">
        <v>52.266561206946612</v>
      </c>
      <c r="J70" s="12">
        <v>39.147654344003016</v>
      </c>
      <c r="K70" s="12"/>
      <c r="L70" s="65" t="s">
        <v>143</v>
      </c>
      <c r="M70" s="28">
        <v>12</v>
      </c>
      <c r="N70" s="12">
        <v>0</v>
      </c>
      <c r="O70" s="12">
        <v>100</v>
      </c>
      <c r="P70" s="12">
        <v>74.900000000000006</v>
      </c>
      <c r="Q70" s="12"/>
      <c r="R70" s="84" t="s">
        <v>181</v>
      </c>
      <c r="S70" s="28">
        <v>78</v>
      </c>
      <c r="T70" s="12">
        <v>3</v>
      </c>
      <c r="U70" s="12">
        <v>96.25</v>
      </c>
      <c r="V70" s="12">
        <v>72.091250000000002</v>
      </c>
      <c r="W70" s="12"/>
      <c r="X70" s="102" t="s">
        <v>243</v>
      </c>
      <c r="Y70" s="28">
        <v>8.68</v>
      </c>
      <c r="Z70" s="28">
        <v>0.96499999999999997</v>
      </c>
      <c r="AA70" s="12">
        <v>8.376199999999999</v>
      </c>
      <c r="AB70" s="28">
        <v>16.28</v>
      </c>
      <c r="AC70" s="12">
        <v>0.5145085995085994</v>
      </c>
      <c r="AD70" s="12">
        <v>0.51428538522288514</v>
      </c>
      <c r="AE70" s="12">
        <v>99.399654282476618</v>
      </c>
      <c r="AF70" s="12">
        <v>74.450341057574988</v>
      </c>
    </row>
    <row r="71" spans="1:32" ht="15.75" customHeight="1" x14ac:dyDescent="0.2">
      <c r="A71" s="81" t="s">
        <v>195</v>
      </c>
      <c r="B71" s="59">
        <v>50.637540745130359</v>
      </c>
      <c r="C71" s="12"/>
      <c r="D71" s="64" t="s">
        <v>190</v>
      </c>
      <c r="E71" s="37">
        <v>190112</v>
      </c>
      <c r="F71" s="28">
        <v>13202041</v>
      </c>
      <c r="G71" s="12">
        <v>144.00197666406277</v>
      </c>
      <c r="H71" s="12">
        <v>135.03794415537848</v>
      </c>
      <c r="I71" s="12">
        <v>51.532205531201178</v>
      </c>
      <c r="J71" s="12">
        <v>38.597621942869679</v>
      </c>
      <c r="K71" s="12"/>
      <c r="L71" s="62" t="s">
        <v>144</v>
      </c>
      <c r="M71" s="28">
        <v>12</v>
      </c>
      <c r="N71" s="12">
        <v>0</v>
      </c>
      <c r="O71" s="12">
        <v>100</v>
      </c>
      <c r="P71" s="12">
        <v>74.900000000000006</v>
      </c>
      <c r="Q71" s="12"/>
      <c r="R71" s="84" t="s">
        <v>165</v>
      </c>
      <c r="S71" s="28">
        <v>77</v>
      </c>
      <c r="T71" s="12">
        <v>4</v>
      </c>
      <c r="U71" s="12">
        <v>95</v>
      </c>
      <c r="V71" s="12">
        <v>71.155000000000001</v>
      </c>
      <c r="W71" s="12"/>
      <c r="X71" s="84" t="s">
        <v>181</v>
      </c>
      <c r="Y71" s="28">
        <v>7.1</v>
      </c>
      <c r="Z71" s="28">
        <v>1</v>
      </c>
      <c r="AA71" s="12">
        <v>7.1</v>
      </c>
      <c r="AB71" s="28">
        <v>11.05</v>
      </c>
      <c r="AC71" s="12">
        <v>0.64253393665158365</v>
      </c>
      <c r="AD71" s="12">
        <v>0.64231072236586939</v>
      </c>
      <c r="AE71" s="12">
        <v>99.250205231236379</v>
      </c>
      <c r="AF71" s="12">
        <v>74.338403718196048</v>
      </c>
    </row>
    <row r="72" spans="1:32" ht="15.75" customHeight="1" x14ac:dyDescent="0.2">
      <c r="A72" s="81" t="s">
        <v>175</v>
      </c>
      <c r="B72" s="59">
        <v>48.59835893795784</v>
      </c>
      <c r="C72" s="12"/>
      <c r="D72" s="64" t="s">
        <v>184</v>
      </c>
      <c r="E72" s="37">
        <v>80708</v>
      </c>
      <c r="F72" s="28">
        <v>10117909</v>
      </c>
      <c r="G72" s="12">
        <v>79.767469741030482</v>
      </c>
      <c r="H72" s="12">
        <v>199.27245107841077</v>
      </c>
      <c r="I72" s="12">
        <v>28.477167935487287</v>
      </c>
      <c r="J72" s="12">
        <v>21.329398783679977</v>
      </c>
      <c r="K72" s="12"/>
      <c r="L72" s="79" t="s">
        <v>147</v>
      </c>
      <c r="M72" s="28">
        <v>12</v>
      </c>
      <c r="N72" s="12">
        <v>0</v>
      </c>
      <c r="O72" s="12">
        <v>100</v>
      </c>
      <c r="P72" s="12">
        <v>74.900000000000006</v>
      </c>
      <c r="Q72" s="12"/>
      <c r="R72" s="84" t="s">
        <v>195</v>
      </c>
      <c r="S72" s="28">
        <v>63</v>
      </c>
      <c r="T72" s="12">
        <v>18</v>
      </c>
      <c r="U72" s="12">
        <v>77.5</v>
      </c>
      <c r="V72" s="12">
        <v>58.047499999999999</v>
      </c>
      <c r="W72" s="12"/>
      <c r="X72" s="64" t="s">
        <v>190</v>
      </c>
      <c r="Y72" s="28">
        <v>639</v>
      </c>
      <c r="Z72" s="28">
        <v>1.0200000000000001E-2</v>
      </c>
      <c r="AA72" s="12">
        <v>6.5178000000000003</v>
      </c>
      <c r="AB72" s="28">
        <v>9.1</v>
      </c>
      <c r="AC72" s="12">
        <v>0.71624175824175829</v>
      </c>
      <c r="AD72" s="12">
        <v>0.71601854395604403</v>
      </c>
      <c r="AE72" s="12">
        <v>99.164163169161327</v>
      </c>
      <c r="AF72" s="12">
        <v>74.273958213701832</v>
      </c>
    </row>
    <row r="73" spans="1:32" ht="15.75" customHeight="1" x14ac:dyDescent="0.2">
      <c r="A73" s="81" t="s">
        <v>181</v>
      </c>
      <c r="B73" s="59">
        <v>46.142056427042135</v>
      </c>
      <c r="C73" s="12"/>
      <c r="D73" s="64" t="s">
        <v>157</v>
      </c>
      <c r="E73" s="37">
        <v>44047</v>
      </c>
      <c r="F73" s="28">
        <v>7071600</v>
      </c>
      <c r="G73" s="12">
        <v>62.287176876520171</v>
      </c>
      <c r="H73" s="12">
        <v>216.75274394292109</v>
      </c>
      <c r="I73" s="12">
        <v>22.203144385212781</v>
      </c>
      <c r="J73" s="12">
        <v>16.630155144524373</v>
      </c>
      <c r="K73" s="12"/>
      <c r="L73" s="33" t="s">
        <v>162</v>
      </c>
      <c r="M73" s="28">
        <v>12</v>
      </c>
      <c r="N73" s="12">
        <v>0</v>
      </c>
      <c r="O73" s="12">
        <v>100</v>
      </c>
      <c r="P73" s="12">
        <v>74.900000000000006</v>
      </c>
      <c r="Q73" s="12"/>
      <c r="R73" s="64" t="s">
        <v>190</v>
      </c>
      <c r="S73" s="28">
        <v>54</v>
      </c>
      <c r="T73" s="12">
        <v>27</v>
      </c>
      <c r="U73" s="12">
        <v>66.25</v>
      </c>
      <c r="V73" s="12">
        <v>49.621250000000003</v>
      </c>
      <c r="W73" s="12"/>
      <c r="X73" s="84" t="s">
        <v>165</v>
      </c>
      <c r="Y73" s="28">
        <v>6.73</v>
      </c>
      <c r="Z73" s="28">
        <v>1</v>
      </c>
      <c r="AA73" s="12">
        <v>6.73</v>
      </c>
      <c r="AB73" s="28">
        <v>9</v>
      </c>
      <c r="AC73" s="12">
        <v>0.74777777777777787</v>
      </c>
      <c r="AD73" s="12">
        <v>0.74755456349206362</v>
      </c>
      <c r="AE73" s="12">
        <v>99.127349923402889</v>
      </c>
      <c r="AF73" s="12">
        <v>74.246385092628771</v>
      </c>
    </row>
    <row r="74" spans="1:32" ht="15.75" customHeight="1" x14ac:dyDescent="0.2">
      <c r="A74" s="81" t="s">
        <v>165</v>
      </c>
      <c r="B74" s="59">
        <v>44.357281813907591</v>
      </c>
      <c r="C74" s="12"/>
      <c r="D74" s="84" t="s">
        <v>151</v>
      </c>
      <c r="E74" s="37">
        <v>16598</v>
      </c>
      <c r="F74" s="28">
        <v>2718782</v>
      </c>
      <c r="G74" s="12">
        <v>61.049396384116122</v>
      </c>
      <c r="H74" s="12">
        <v>217.99052443532514</v>
      </c>
      <c r="I74" s="12">
        <v>21.75888043496856</v>
      </c>
      <c r="J74" s="12">
        <v>16.297401445791451</v>
      </c>
      <c r="K74" s="12"/>
      <c r="L74" s="79" t="s">
        <v>163</v>
      </c>
      <c r="M74" s="28">
        <v>12</v>
      </c>
      <c r="N74" s="12">
        <v>0</v>
      </c>
      <c r="O74" s="12">
        <v>100</v>
      </c>
      <c r="P74" s="12">
        <v>74.900000000000006</v>
      </c>
      <c r="Q74" s="12"/>
      <c r="R74" s="84" t="s">
        <v>154</v>
      </c>
      <c r="S74" s="45"/>
      <c r="T74" s="12">
        <v>81</v>
      </c>
      <c r="U74" s="12">
        <v>-1.25</v>
      </c>
      <c r="V74" s="74">
        <v>42.014218750000005</v>
      </c>
      <c r="W74" s="12"/>
      <c r="X74" s="84" t="s">
        <v>154</v>
      </c>
      <c r="Y74" s="28">
        <v>6.23</v>
      </c>
      <c r="Z74" s="28">
        <v>1</v>
      </c>
      <c r="AA74" s="12">
        <v>6.23</v>
      </c>
      <c r="AB74" s="28">
        <v>8.15</v>
      </c>
      <c r="AC74" s="12">
        <v>0.76441717791411046</v>
      </c>
      <c r="AD74" s="12">
        <v>0.7641939636283962</v>
      </c>
      <c r="AE74" s="12">
        <v>99.107926092002984</v>
      </c>
      <c r="AF74" s="12">
        <v>74.231836642910238</v>
      </c>
    </row>
    <row r="75" spans="1:32" ht="15.75" customHeight="1" x14ac:dyDescent="0.2">
      <c r="A75" s="69" t="s">
        <v>194</v>
      </c>
      <c r="B75" s="59">
        <v>43.546561246669313</v>
      </c>
      <c r="C75" s="12"/>
      <c r="D75" s="79" t="s">
        <v>168</v>
      </c>
      <c r="E75" s="37">
        <v>52110</v>
      </c>
      <c r="F75" s="28">
        <v>8851080</v>
      </c>
      <c r="G75" s="12">
        <v>58.874171287571691</v>
      </c>
      <c r="H75" s="12">
        <v>220.16574953186955</v>
      </c>
      <c r="I75" s="12">
        <v>20.978149037122492</v>
      </c>
      <c r="J75" s="12">
        <v>15.712633628804747</v>
      </c>
      <c r="K75" s="12"/>
      <c r="L75" s="64" t="s">
        <v>176</v>
      </c>
      <c r="M75" s="28">
        <v>12</v>
      </c>
      <c r="N75" s="12">
        <v>0</v>
      </c>
      <c r="O75" s="12">
        <v>100</v>
      </c>
      <c r="P75" s="12">
        <v>74.900000000000006</v>
      </c>
      <c r="Q75" s="12"/>
      <c r="R75" s="84" t="s">
        <v>151</v>
      </c>
      <c r="S75" s="28">
        <v>31</v>
      </c>
      <c r="T75" s="12">
        <v>50</v>
      </c>
      <c r="U75" s="12">
        <v>37.5</v>
      </c>
      <c r="V75" s="12">
        <v>28.087499999999999</v>
      </c>
      <c r="W75" s="12"/>
      <c r="X75" s="62" t="s">
        <v>144</v>
      </c>
      <c r="Y75" s="28">
        <v>6.58</v>
      </c>
      <c r="Z75" s="28">
        <v>1.3277000000000001</v>
      </c>
      <c r="AA75" s="12">
        <v>8.7362660000000005</v>
      </c>
      <c r="AB75" s="28">
        <v>11.29</v>
      </c>
      <c r="AC75" s="12">
        <v>0.77380566873339252</v>
      </c>
      <c r="AD75" s="12">
        <v>0.77358245444767826</v>
      </c>
      <c r="AE75" s="12">
        <v>99.09696653449015</v>
      </c>
      <c r="AF75" s="12">
        <v>74.223627934333123</v>
      </c>
    </row>
    <row r="76" spans="1:32" ht="15.75" customHeight="1" x14ac:dyDescent="0.2">
      <c r="A76" s="69" t="s">
        <v>118</v>
      </c>
      <c r="B76" s="59">
        <v>42.464559173220849</v>
      </c>
      <c r="C76" s="12"/>
      <c r="D76" s="84" t="s">
        <v>193</v>
      </c>
      <c r="E76" s="37">
        <v>3119</v>
      </c>
      <c r="F76" s="28">
        <v>603502</v>
      </c>
      <c r="G76" s="12">
        <v>51.681684567739623</v>
      </c>
      <c r="H76" s="12">
        <v>227.35823625170161</v>
      </c>
      <c r="I76" s="12">
        <v>18.396623005777755</v>
      </c>
      <c r="J76" s="12">
        <v>13.779070631327539</v>
      </c>
      <c r="K76" s="12"/>
      <c r="L76" s="79" t="s">
        <v>179</v>
      </c>
      <c r="M76" s="28">
        <v>12</v>
      </c>
      <c r="N76" s="12">
        <v>0</v>
      </c>
      <c r="O76" s="12">
        <v>100</v>
      </c>
      <c r="P76" s="12">
        <v>74.900000000000006</v>
      </c>
      <c r="Q76" s="12"/>
      <c r="R76" s="62" t="s">
        <v>194</v>
      </c>
      <c r="S76" s="28">
        <v>27</v>
      </c>
      <c r="T76" s="12">
        <v>54</v>
      </c>
      <c r="U76" s="12">
        <v>32.5</v>
      </c>
      <c r="V76" s="12">
        <v>24.342500000000001</v>
      </c>
      <c r="W76" s="12"/>
      <c r="X76" s="62" t="s">
        <v>177</v>
      </c>
      <c r="Y76" s="28">
        <v>7.39</v>
      </c>
      <c r="Z76" s="28">
        <v>1.3277000000000001</v>
      </c>
      <c r="AA76" s="12">
        <v>9.8117029999999996</v>
      </c>
      <c r="AB76" s="28">
        <v>12.52</v>
      </c>
      <c r="AC76" s="12">
        <v>0.78368234824281147</v>
      </c>
      <c r="AD76" s="12">
        <v>0.78345913395709721</v>
      </c>
      <c r="AE76" s="12">
        <v>99.08543709496648</v>
      </c>
      <c r="AF76" s="12">
        <v>74.2149923841299</v>
      </c>
    </row>
    <row r="77" spans="1:32" ht="15.75" customHeight="1" x14ac:dyDescent="0.2">
      <c r="A77" s="71" t="s">
        <v>185</v>
      </c>
      <c r="B77" s="59">
        <v>41.753824862063546</v>
      </c>
      <c r="C77" s="12"/>
      <c r="D77" s="84" t="s">
        <v>181</v>
      </c>
      <c r="E77" s="37">
        <v>6221</v>
      </c>
      <c r="F77" s="28">
        <v>1258722</v>
      </c>
      <c r="G77" s="12">
        <v>49.423145063008349</v>
      </c>
      <c r="H77" s="12">
        <v>229.6167757564329</v>
      </c>
      <c r="I77" s="12">
        <v>17.58598841562862</v>
      </c>
      <c r="J77" s="12">
        <v>13.171905323305836</v>
      </c>
      <c r="K77" s="12"/>
      <c r="L77" s="79" t="s">
        <v>183</v>
      </c>
      <c r="M77" s="28">
        <v>12</v>
      </c>
      <c r="N77" s="12">
        <v>0</v>
      </c>
      <c r="O77" s="12">
        <v>100</v>
      </c>
      <c r="P77" s="12">
        <v>74.900000000000006</v>
      </c>
      <c r="Q77" s="12"/>
      <c r="R77" s="84" t="s">
        <v>170</v>
      </c>
      <c r="S77" s="28">
        <v>25</v>
      </c>
      <c r="T77" s="12">
        <v>56</v>
      </c>
      <c r="U77" s="12">
        <v>30</v>
      </c>
      <c r="V77" s="12">
        <v>22.47</v>
      </c>
      <c r="W77" s="12"/>
      <c r="X77" s="84" t="s">
        <v>191</v>
      </c>
      <c r="Y77" s="28">
        <v>8.16</v>
      </c>
      <c r="Z77" s="28">
        <v>0.97109999999999996</v>
      </c>
      <c r="AA77" s="12">
        <v>7.9241760000000001</v>
      </c>
      <c r="AB77" s="28">
        <v>9.9499999999999993</v>
      </c>
      <c r="AC77" s="12">
        <v>0.79639959798994986</v>
      </c>
      <c r="AD77" s="12">
        <v>0.7961763837042356</v>
      </c>
      <c r="AE77" s="12">
        <v>99.070591745198158</v>
      </c>
      <c r="AF77" s="12">
        <v>74.203873217153415</v>
      </c>
    </row>
    <row r="78" spans="1:32" ht="15.75" customHeight="1" x14ac:dyDescent="0.2">
      <c r="A78" s="77" t="s">
        <v>163</v>
      </c>
      <c r="B78" s="59">
        <v>41.494252150621449</v>
      </c>
      <c r="C78" s="12"/>
      <c r="D78" s="84" t="s">
        <v>152</v>
      </c>
      <c r="E78" s="37">
        <v>6000</v>
      </c>
      <c r="F78" s="28">
        <v>1258000</v>
      </c>
      <c r="G78" s="12">
        <v>47.694753577106518</v>
      </c>
      <c r="H78" s="12">
        <v>231.34516724233472</v>
      </c>
      <c r="I78" s="12">
        <v>16.965634456419039</v>
      </c>
      <c r="J78" s="12">
        <v>12.70726020785786</v>
      </c>
      <c r="K78" s="12"/>
      <c r="L78" s="64" t="s">
        <v>185</v>
      </c>
      <c r="M78" s="28">
        <v>12</v>
      </c>
      <c r="N78" s="12">
        <v>0</v>
      </c>
      <c r="O78" s="12">
        <v>100</v>
      </c>
      <c r="P78" s="12">
        <v>74.900000000000006</v>
      </c>
      <c r="Q78" s="12"/>
      <c r="R78" s="71" t="s">
        <v>244</v>
      </c>
      <c r="S78" s="28">
        <v>24</v>
      </c>
      <c r="T78" s="12">
        <v>57</v>
      </c>
      <c r="U78" s="12">
        <v>28.75</v>
      </c>
      <c r="V78" s="12">
        <v>21.533750000000001</v>
      </c>
      <c r="W78" s="12"/>
      <c r="X78" s="84" t="s">
        <v>193</v>
      </c>
      <c r="Y78" s="28" t="s">
        <v>254</v>
      </c>
      <c r="Z78" s="28">
        <v>0.97109999999999996</v>
      </c>
      <c r="AA78" s="12">
        <v>7.9630199999999993</v>
      </c>
      <c r="AB78" s="28">
        <v>9.9499999999999993</v>
      </c>
      <c r="AC78" s="12">
        <v>0.80030351758793972</v>
      </c>
      <c r="AD78" s="12">
        <v>0.80008030330222546</v>
      </c>
      <c r="AE78" s="12">
        <v>99.066034545091853</v>
      </c>
      <c r="AF78" s="12">
        <v>74.200459874273804</v>
      </c>
    </row>
    <row r="79" spans="1:32" ht="15.75" customHeight="1" x14ac:dyDescent="0.2">
      <c r="A79" s="69" t="s">
        <v>144</v>
      </c>
      <c r="B79" s="59">
        <v>40.038066589041335</v>
      </c>
      <c r="C79" s="12"/>
      <c r="D79" s="62" t="s">
        <v>164</v>
      </c>
      <c r="E79" s="37">
        <v>37450</v>
      </c>
      <c r="F79" s="28">
        <v>8173941</v>
      </c>
      <c r="G79" s="12">
        <v>45.816332660096272</v>
      </c>
      <c r="H79" s="12">
        <v>233.22358815934498</v>
      </c>
      <c r="I79" s="12">
        <v>16.291431960957539</v>
      </c>
      <c r="J79" s="12">
        <v>12.202282538757196</v>
      </c>
      <c r="K79" s="12"/>
      <c r="L79" s="65" t="s">
        <v>189</v>
      </c>
      <c r="M79" s="28">
        <v>12</v>
      </c>
      <c r="N79" s="12">
        <v>0</v>
      </c>
      <c r="O79" s="12">
        <v>100</v>
      </c>
      <c r="P79" s="12">
        <v>74.900000000000006</v>
      </c>
      <c r="Q79" s="12"/>
      <c r="R79" s="84" t="s">
        <v>146</v>
      </c>
      <c r="S79" s="28">
        <v>20</v>
      </c>
      <c r="T79" s="12">
        <v>61</v>
      </c>
      <c r="U79" s="12">
        <v>23.75</v>
      </c>
      <c r="V79" s="12">
        <v>17.78875</v>
      </c>
      <c r="W79" s="12"/>
      <c r="X79" s="84" t="s">
        <v>151</v>
      </c>
      <c r="Y79" s="28">
        <v>6.67</v>
      </c>
      <c r="Z79" s="28">
        <v>1</v>
      </c>
      <c r="AA79" s="12">
        <v>6.67</v>
      </c>
      <c r="AB79" s="28">
        <v>8.25</v>
      </c>
      <c r="AC79" s="12">
        <v>0.80848484848484847</v>
      </c>
      <c r="AD79" s="12">
        <v>0.80826163419913422</v>
      </c>
      <c r="AE79" s="12">
        <v>99.056484153210761</v>
      </c>
      <c r="AF79" s="12">
        <v>74.193306630754861</v>
      </c>
    </row>
    <row r="80" spans="1:32" ht="15.75" customHeight="1" x14ac:dyDescent="0.2">
      <c r="A80" s="71" t="s">
        <v>184</v>
      </c>
      <c r="B80" s="59">
        <v>39.750178805473368</v>
      </c>
      <c r="C80" s="12"/>
      <c r="D80" s="79" t="s">
        <v>163</v>
      </c>
      <c r="E80" s="37">
        <v>39895</v>
      </c>
      <c r="F80" s="28">
        <v>9752000</v>
      </c>
      <c r="G80" s="12">
        <v>40.909557013945857</v>
      </c>
      <c r="H80" s="12">
        <v>238.13036380549539</v>
      </c>
      <c r="I80" s="12">
        <v>14.530292934370451</v>
      </c>
      <c r="J80" s="12">
        <v>10.883189407843467</v>
      </c>
      <c r="K80" s="12"/>
      <c r="L80" s="64" t="s">
        <v>190</v>
      </c>
      <c r="M80" s="28">
        <v>12</v>
      </c>
      <c r="N80" s="12">
        <v>0</v>
      </c>
      <c r="O80" s="12">
        <v>100</v>
      </c>
      <c r="P80" s="12">
        <v>74.900000000000006</v>
      </c>
      <c r="Q80" s="12"/>
      <c r="R80" s="62" t="s">
        <v>177</v>
      </c>
      <c r="S80" s="28">
        <v>20</v>
      </c>
      <c r="T80" s="12">
        <v>61</v>
      </c>
      <c r="U80" s="12">
        <v>23.75</v>
      </c>
      <c r="V80" s="12">
        <v>17.78875</v>
      </c>
      <c r="W80" s="12"/>
      <c r="X80" s="64" t="s">
        <v>176</v>
      </c>
      <c r="Y80" s="28">
        <v>675.87</v>
      </c>
      <c r="Z80" s="28">
        <v>1.0200000000000001E-2</v>
      </c>
      <c r="AA80" s="12">
        <v>6.8938740000000003</v>
      </c>
      <c r="AB80" s="28">
        <v>8.39</v>
      </c>
      <c r="AC80" s="12">
        <v>0.82167747318235995</v>
      </c>
      <c r="AD80" s="12">
        <v>0.82145425889664569</v>
      </c>
      <c r="AE80" s="12">
        <v>99.041083879418011</v>
      </c>
      <c r="AF80" s="12">
        <v>74.181771825684095</v>
      </c>
    </row>
    <row r="81" spans="1:32" ht="15.75" customHeight="1" x14ac:dyDescent="0.2">
      <c r="A81" s="77" t="s">
        <v>183</v>
      </c>
      <c r="B81" s="59">
        <v>39.698949483292338</v>
      </c>
      <c r="C81" s="12"/>
      <c r="D81" s="84" t="s">
        <v>191</v>
      </c>
      <c r="E81" s="37">
        <v>10091</v>
      </c>
      <c r="F81" s="28">
        <v>2615060</v>
      </c>
      <c r="G81" s="12">
        <v>38.588024748954133</v>
      </c>
      <c r="H81" s="12">
        <v>240.45189607048712</v>
      </c>
      <c r="I81" s="12">
        <v>13.697048994112919</v>
      </c>
      <c r="J81" s="12">
        <v>10.259089696590577</v>
      </c>
      <c r="K81" s="12"/>
      <c r="L81" s="62" t="s">
        <v>194</v>
      </c>
      <c r="M81" s="28">
        <v>12</v>
      </c>
      <c r="N81" s="12">
        <v>0</v>
      </c>
      <c r="O81" s="12">
        <v>100</v>
      </c>
      <c r="P81" s="12">
        <v>74.900000000000006</v>
      </c>
      <c r="Q81" s="12"/>
      <c r="R81" s="62" t="s">
        <v>180</v>
      </c>
      <c r="S81" s="28">
        <v>20</v>
      </c>
      <c r="T81" s="12">
        <v>61</v>
      </c>
      <c r="U81" s="12">
        <v>23.75</v>
      </c>
      <c r="V81" s="12">
        <v>17.78875</v>
      </c>
      <c r="W81" s="12"/>
      <c r="X81" s="84" t="s">
        <v>170</v>
      </c>
      <c r="Y81" s="28">
        <v>8.6</v>
      </c>
      <c r="Z81" s="28">
        <v>0.97109999999999996</v>
      </c>
      <c r="AA81" s="12">
        <v>8.3514599999999994</v>
      </c>
      <c r="AB81" s="28">
        <v>10.050000000000001</v>
      </c>
      <c r="AC81" s="12">
        <v>0.83099104477611929</v>
      </c>
      <c r="AD81" s="12">
        <v>0.83076783049040503</v>
      </c>
      <c r="AE81" s="12">
        <v>99.030211778087079</v>
      </c>
      <c r="AF81" s="12">
        <v>74.173628621787216</v>
      </c>
    </row>
    <row r="82" spans="1:32" ht="15.75" customHeight="1" x14ac:dyDescent="0.2">
      <c r="A82" s="77" t="s">
        <v>147</v>
      </c>
      <c r="B82" s="59">
        <v>39.134605693046652</v>
      </c>
      <c r="C82" s="12"/>
      <c r="D82" s="84" t="s">
        <v>169</v>
      </c>
      <c r="E82" s="37">
        <v>8599</v>
      </c>
      <c r="F82" s="28">
        <v>2496435</v>
      </c>
      <c r="G82" s="12">
        <v>34.445118739322275</v>
      </c>
      <c r="H82" s="12">
        <v>244.59480208011897</v>
      </c>
      <c r="I82" s="12">
        <v>12.210077919173088</v>
      </c>
      <c r="J82" s="12">
        <v>9.145348361460643</v>
      </c>
      <c r="K82" s="12"/>
      <c r="L82" s="79" t="s">
        <v>145</v>
      </c>
      <c r="M82" s="28">
        <v>8</v>
      </c>
      <c r="N82" s="12">
        <v>4</v>
      </c>
      <c r="O82" s="12">
        <v>66.666666666666657</v>
      </c>
      <c r="P82" s="12">
        <v>49.933333333333323</v>
      </c>
      <c r="Q82" s="12"/>
      <c r="R82" s="84" t="s">
        <v>191</v>
      </c>
      <c r="S82" s="28">
        <v>20</v>
      </c>
      <c r="T82" s="12">
        <v>61</v>
      </c>
      <c r="U82" s="12">
        <v>23.75</v>
      </c>
      <c r="V82" s="12">
        <v>17.78875</v>
      </c>
      <c r="W82" s="12"/>
      <c r="X82" s="84" t="s">
        <v>175</v>
      </c>
      <c r="Y82" s="28">
        <v>7.49</v>
      </c>
      <c r="Z82" s="28">
        <v>1</v>
      </c>
      <c r="AA82" s="12">
        <v>7.49</v>
      </c>
      <c r="AB82" s="28">
        <v>8.75</v>
      </c>
      <c r="AC82" s="12">
        <v>0.85599999999999998</v>
      </c>
      <c r="AD82" s="12">
        <v>0.85577678571428573</v>
      </c>
      <c r="AE82" s="12">
        <v>99.001017833246735</v>
      </c>
      <c r="AF82" s="12">
        <v>74.151762357101802</v>
      </c>
    </row>
    <row r="83" spans="1:32" ht="15.75" customHeight="1" x14ac:dyDescent="0.2">
      <c r="A83" s="81" t="s">
        <v>151</v>
      </c>
      <c r="B83" s="59">
        <v>39.00705201913658</v>
      </c>
      <c r="C83" s="12"/>
      <c r="D83" s="64" t="s">
        <v>185</v>
      </c>
      <c r="E83" s="37">
        <v>69789</v>
      </c>
      <c r="F83" s="28">
        <v>21766000</v>
      </c>
      <c r="G83" s="12">
        <v>32.063309749150051</v>
      </c>
      <c r="H83" s="12">
        <v>246.9766110702912</v>
      </c>
      <c r="I83" s="12">
        <v>11.355199467626349</v>
      </c>
      <c r="J83" s="12">
        <v>8.5050444012521353</v>
      </c>
      <c r="K83" s="12"/>
      <c r="L83" s="62" t="s">
        <v>166</v>
      </c>
      <c r="M83" s="28">
        <v>8</v>
      </c>
      <c r="N83" s="12">
        <v>4</v>
      </c>
      <c r="O83" s="12">
        <v>66.666666666666657</v>
      </c>
      <c r="P83" s="12">
        <v>49.933333333333323</v>
      </c>
      <c r="Q83" s="12"/>
      <c r="R83" s="64" t="s">
        <v>184</v>
      </c>
      <c r="S83" s="45"/>
      <c r="T83" s="12">
        <v>81</v>
      </c>
      <c r="U83" s="12">
        <v>-1.25</v>
      </c>
      <c r="V83" s="74">
        <v>13.8565</v>
      </c>
      <c r="W83" s="12"/>
      <c r="X83" s="84" t="s">
        <v>195</v>
      </c>
      <c r="Y83" s="28">
        <v>7.11</v>
      </c>
      <c r="Z83" s="28">
        <v>1</v>
      </c>
      <c r="AA83" s="12">
        <v>7.11</v>
      </c>
      <c r="AB83" s="28">
        <v>8.25</v>
      </c>
      <c r="AC83" s="12">
        <v>0.86181818181818182</v>
      </c>
      <c r="AD83" s="12">
        <v>0.86159496753246756</v>
      </c>
      <c r="AE83" s="12">
        <v>98.994226038965422</v>
      </c>
      <c r="AF83" s="12">
        <v>74.146675303185106</v>
      </c>
    </row>
    <row r="84" spans="1:32" ht="15.75" customHeight="1" x14ac:dyDescent="0.2">
      <c r="A84" s="73" t="s">
        <v>143</v>
      </c>
      <c r="B84" s="59">
        <v>38.186494064748757</v>
      </c>
      <c r="C84" s="12"/>
      <c r="D84" s="84" t="s">
        <v>175</v>
      </c>
      <c r="E84" s="37">
        <v>25034</v>
      </c>
      <c r="F84" s="28">
        <v>8405837</v>
      </c>
      <c r="G84" s="12">
        <v>29.781686225892795</v>
      </c>
      <c r="H84" s="12">
        <v>249.25823459354845</v>
      </c>
      <c r="I84" s="12">
        <v>10.536279565727014</v>
      </c>
      <c r="J84" s="12">
        <v>7.8916733947295334</v>
      </c>
      <c r="K84" s="12"/>
      <c r="L84" s="53" t="s">
        <v>173</v>
      </c>
      <c r="M84" s="28">
        <v>8</v>
      </c>
      <c r="N84" s="12">
        <v>4</v>
      </c>
      <c r="O84" s="12">
        <v>66.666666666666657</v>
      </c>
      <c r="P84" s="12">
        <v>49.933333333333323</v>
      </c>
      <c r="Q84" s="12"/>
      <c r="R84" s="62" t="s">
        <v>118</v>
      </c>
      <c r="S84" s="28">
        <v>15</v>
      </c>
      <c r="T84" s="12">
        <v>66</v>
      </c>
      <c r="U84" s="12">
        <v>17.5</v>
      </c>
      <c r="V84" s="12">
        <v>13.1075</v>
      </c>
      <c r="W84" s="12"/>
      <c r="X84" s="84" t="s">
        <v>169</v>
      </c>
      <c r="Y84" s="28">
        <v>7.12</v>
      </c>
      <c r="Z84" s="28">
        <v>1</v>
      </c>
      <c r="AA84" s="12">
        <v>7.12</v>
      </c>
      <c r="AB84" s="28">
        <v>8.0500000000000007</v>
      </c>
      <c r="AC84" s="12">
        <v>0.88447204968944093</v>
      </c>
      <c r="AD84" s="12">
        <v>0.88424883540372667</v>
      </c>
      <c r="AE84" s="12">
        <v>98.967781280952408</v>
      </c>
      <c r="AF84" s="12">
        <v>74.126868179433359</v>
      </c>
    </row>
    <row r="85" spans="1:32" ht="15.75" customHeight="1" x14ac:dyDescent="0.2">
      <c r="A85" s="73" t="s">
        <v>189</v>
      </c>
      <c r="B85" s="59">
        <v>38.00475010066414</v>
      </c>
      <c r="C85" s="12"/>
      <c r="D85" s="62" t="s">
        <v>118</v>
      </c>
      <c r="E85" s="37">
        <v>2405</v>
      </c>
      <c r="F85" s="28">
        <v>813562</v>
      </c>
      <c r="G85" s="12">
        <v>29.561361027186621</v>
      </c>
      <c r="H85" s="12">
        <v>249.47855979225463</v>
      </c>
      <c r="I85" s="12">
        <v>10.457200485295374</v>
      </c>
      <c r="J85" s="12">
        <v>7.8324431634862348</v>
      </c>
      <c r="K85" s="12"/>
      <c r="L85" s="64" t="s">
        <v>184</v>
      </c>
      <c r="M85" s="28">
        <v>8</v>
      </c>
      <c r="N85" s="12">
        <v>4</v>
      </c>
      <c r="O85" s="12">
        <v>66.666666666666657</v>
      </c>
      <c r="P85" s="12">
        <v>49.933333333333323</v>
      </c>
      <c r="Q85" s="12"/>
      <c r="R85" s="84" t="s">
        <v>152</v>
      </c>
      <c r="S85" s="28">
        <v>15</v>
      </c>
      <c r="T85" s="12">
        <v>66</v>
      </c>
      <c r="U85" s="12">
        <v>17.5</v>
      </c>
      <c r="V85" s="12">
        <v>13.1075</v>
      </c>
      <c r="W85" s="12"/>
      <c r="X85" s="84" t="s">
        <v>146</v>
      </c>
      <c r="Y85" s="28">
        <v>7.16</v>
      </c>
      <c r="Z85" s="28">
        <v>1</v>
      </c>
      <c r="AA85" s="12">
        <v>7.16</v>
      </c>
      <c r="AB85" s="28">
        <v>8</v>
      </c>
      <c r="AC85" s="12">
        <v>0.89500000000000002</v>
      </c>
      <c r="AD85" s="12">
        <v>0.89477678571428576</v>
      </c>
      <c r="AE85" s="12">
        <v>98.955491587204833</v>
      </c>
      <c r="AF85" s="12">
        <v>74.117663198816416</v>
      </c>
    </row>
    <row r="86" spans="1:32" ht="15.75" customHeight="1" x14ac:dyDescent="0.2">
      <c r="A86" s="77" t="s">
        <v>179</v>
      </c>
      <c r="B86" s="59">
        <v>37.466804378011368</v>
      </c>
      <c r="C86" s="12"/>
      <c r="D86" s="84" t="s">
        <v>165</v>
      </c>
      <c r="E86" s="37">
        <v>10368</v>
      </c>
      <c r="F86" s="28">
        <v>3884307</v>
      </c>
      <c r="G86" s="12">
        <v>26.692019966495952</v>
      </c>
      <c r="H86" s="12">
        <v>252.34790085294529</v>
      </c>
      <c r="I86" s="12">
        <v>9.4273371112616076</v>
      </c>
      <c r="J86" s="12">
        <v>7.0610754963349445</v>
      </c>
      <c r="K86" s="12"/>
      <c r="L86" s="84" t="s">
        <v>151</v>
      </c>
      <c r="M86" s="28">
        <v>6</v>
      </c>
      <c r="N86" s="12">
        <v>6</v>
      </c>
      <c r="O86" s="12">
        <v>50</v>
      </c>
      <c r="P86" s="12">
        <v>37.450000000000003</v>
      </c>
      <c r="Q86" s="12"/>
      <c r="R86" s="64" t="s">
        <v>159</v>
      </c>
      <c r="S86" s="28">
        <v>15</v>
      </c>
      <c r="T86" s="12">
        <v>66</v>
      </c>
      <c r="U86" s="12">
        <v>17.5</v>
      </c>
      <c r="V86" s="12">
        <v>13.1075</v>
      </c>
      <c r="W86" s="12"/>
      <c r="X86" s="84" t="s">
        <v>152</v>
      </c>
      <c r="Y86" s="28">
        <v>6.64</v>
      </c>
      <c r="Z86" s="28">
        <v>1</v>
      </c>
      <c r="AA86" s="12">
        <v>6.64</v>
      </c>
      <c r="AB86" s="28">
        <v>7.25</v>
      </c>
      <c r="AC86" s="12">
        <v>0.91586206896551725</v>
      </c>
      <c r="AD86" s="12">
        <v>0.91563885467980299</v>
      </c>
      <c r="AE86" s="12">
        <v>98.931138467085148</v>
      </c>
      <c r="AF86" s="12">
        <v>74.099422711846771</v>
      </c>
    </row>
    <row r="87" spans="1:32" ht="15.75" customHeight="1" x14ac:dyDescent="0.2">
      <c r="A87" s="81" t="s">
        <v>154</v>
      </c>
      <c r="B87" s="59">
        <v>36.228932511656218</v>
      </c>
      <c r="C87" s="12"/>
      <c r="D87" s="79" t="s">
        <v>183</v>
      </c>
      <c r="E87" s="37">
        <v>31087</v>
      </c>
      <c r="F87" s="28">
        <v>11895893</v>
      </c>
      <c r="G87" s="12">
        <v>26.132548434993488</v>
      </c>
      <c r="H87" s="12">
        <v>252.90737238444777</v>
      </c>
      <c r="I87" s="12">
        <v>9.2265316904622097</v>
      </c>
      <c r="J87" s="12">
        <v>6.910672236156195</v>
      </c>
      <c r="K87" s="12"/>
      <c r="L87" s="84" t="s">
        <v>175</v>
      </c>
      <c r="M87" s="28">
        <v>6</v>
      </c>
      <c r="N87" s="12">
        <v>6</v>
      </c>
      <c r="O87" s="12">
        <v>50</v>
      </c>
      <c r="P87" s="12">
        <v>37.450000000000003</v>
      </c>
      <c r="Q87" s="12"/>
      <c r="R87" s="79" t="s">
        <v>149</v>
      </c>
      <c r="S87" s="28">
        <v>13</v>
      </c>
      <c r="T87" s="12">
        <v>68</v>
      </c>
      <c r="U87" s="12">
        <v>15</v>
      </c>
      <c r="V87" s="12">
        <v>11.234999999999999</v>
      </c>
      <c r="W87" s="12"/>
      <c r="X87" s="62" t="s">
        <v>118</v>
      </c>
      <c r="Y87" s="28">
        <v>7.05</v>
      </c>
      <c r="Z87" s="28">
        <v>1.3277000000000001</v>
      </c>
      <c r="AA87" s="12">
        <v>9.3602850000000011</v>
      </c>
      <c r="AB87" s="28">
        <v>9.2799999999999994</v>
      </c>
      <c r="AC87" s="12">
        <v>1.0086514008620691</v>
      </c>
      <c r="AD87" s="12">
        <v>1.0084281865763547</v>
      </c>
      <c r="AE87" s="12">
        <v>98.822821801598323</v>
      </c>
      <c r="AF87" s="12">
        <v>74.018293529397141</v>
      </c>
    </row>
    <row r="88" spans="1:32" ht="15.75" customHeight="1" x14ac:dyDescent="0.2">
      <c r="A88" s="33" t="s">
        <v>162</v>
      </c>
      <c r="B88" s="59">
        <v>36.053793402150689</v>
      </c>
      <c r="C88" s="12"/>
      <c r="D88" s="65" t="s">
        <v>143</v>
      </c>
      <c r="E88" s="37">
        <v>4800</v>
      </c>
      <c r="F88" s="28">
        <v>1900000</v>
      </c>
      <c r="G88" s="12">
        <v>25.263157894736842</v>
      </c>
      <c r="H88" s="12">
        <v>253.7767629247044</v>
      </c>
      <c r="I88" s="12">
        <v>8.9144901951489288</v>
      </c>
      <c r="J88" s="12">
        <v>6.6769531561665474</v>
      </c>
      <c r="K88" s="12"/>
      <c r="L88" s="64" t="s">
        <v>186</v>
      </c>
      <c r="M88" s="28">
        <v>6</v>
      </c>
      <c r="N88" s="12">
        <v>6</v>
      </c>
      <c r="O88" s="12">
        <v>50</v>
      </c>
      <c r="P88" s="12">
        <v>37.450000000000003</v>
      </c>
      <c r="Q88" s="12"/>
      <c r="R88" s="65" t="s">
        <v>155</v>
      </c>
      <c r="S88" s="28">
        <v>12</v>
      </c>
      <c r="T88" s="12">
        <v>69</v>
      </c>
      <c r="U88" s="12">
        <v>13.75</v>
      </c>
      <c r="V88" s="12">
        <v>10.29875</v>
      </c>
      <c r="W88" s="12"/>
      <c r="X88" s="62" t="s">
        <v>164</v>
      </c>
      <c r="Y88" s="28">
        <v>5.46</v>
      </c>
      <c r="Z88" s="28">
        <v>1.5636000000000001</v>
      </c>
      <c r="AA88" s="12">
        <v>8.5372560000000011</v>
      </c>
      <c r="AB88" s="28">
        <v>7.85</v>
      </c>
      <c r="AC88" s="12">
        <v>1.0875485350318472</v>
      </c>
      <c r="AD88" s="12">
        <v>1.0873253207461329</v>
      </c>
      <c r="AE88" s="12">
        <v>98.730722049233862</v>
      </c>
      <c r="AF88" s="12">
        <v>73.949310814876156</v>
      </c>
    </row>
    <row r="89" spans="1:32" ht="15.75" customHeight="1" x14ac:dyDescent="0.2">
      <c r="A89" s="69" t="s">
        <v>166</v>
      </c>
      <c r="B89" s="59">
        <v>34.960915865184454</v>
      </c>
      <c r="C89" s="12"/>
      <c r="D89" s="62" t="s">
        <v>177</v>
      </c>
      <c r="E89" s="37">
        <v>16162</v>
      </c>
      <c r="F89" s="28">
        <v>6500000</v>
      </c>
      <c r="G89" s="12">
        <v>24.864615384615384</v>
      </c>
      <c r="H89" s="12">
        <v>254.17530543482587</v>
      </c>
      <c r="I89" s="12">
        <v>8.7714453895687967</v>
      </c>
      <c r="J89" s="12">
        <v>6.5698125967870284</v>
      </c>
      <c r="K89" s="12"/>
      <c r="L89" s="79" t="s">
        <v>149</v>
      </c>
      <c r="M89" s="28">
        <v>5</v>
      </c>
      <c r="N89" s="12">
        <v>7</v>
      </c>
      <c r="O89" s="12">
        <v>41.666666666666664</v>
      </c>
      <c r="P89" s="12">
        <v>31.208333333333332</v>
      </c>
      <c r="Q89" s="12"/>
      <c r="R89" s="62" t="s">
        <v>166</v>
      </c>
      <c r="S89" s="28">
        <v>12</v>
      </c>
      <c r="T89" s="12">
        <v>69</v>
      </c>
      <c r="U89" s="12">
        <v>13.75</v>
      </c>
      <c r="V89" s="12">
        <v>10.29875</v>
      </c>
      <c r="W89" s="12"/>
      <c r="X89" s="64" t="s">
        <v>157</v>
      </c>
      <c r="Y89" s="28">
        <v>34.9</v>
      </c>
      <c r="Z89" s="28">
        <v>0.12889999999999999</v>
      </c>
      <c r="AA89" s="12">
        <v>4.4986099999999993</v>
      </c>
      <c r="AB89" s="28">
        <v>3.87</v>
      </c>
      <c r="AC89" s="12">
        <v>1.1624315245478034</v>
      </c>
      <c r="AD89" s="12">
        <v>1.162208310262089</v>
      </c>
      <c r="AE89" s="12">
        <v>98.643308167052922</v>
      </c>
      <c r="AF89" s="12">
        <v>73.88383781712264</v>
      </c>
    </row>
    <row r="90" spans="1:32" ht="15.75" customHeight="1" x14ac:dyDescent="0.2">
      <c r="A90" s="81" t="s">
        <v>170</v>
      </c>
      <c r="B90" s="59">
        <v>32.609419268451411</v>
      </c>
      <c r="C90" s="12"/>
      <c r="D90" s="62" t="s">
        <v>180</v>
      </c>
      <c r="E90" s="37">
        <v>6588</v>
      </c>
      <c r="F90" s="28">
        <v>2889305</v>
      </c>
      <c r="G90" s="12">
        <v>22.801331115960412</v>
      </c>
      <c r="H90" s="12">
        <v>256.23858970348084</v>
      </c>
      <c r="I90" s="12">
        <v>8.0308917734028853</v>
      </c>
      <c r="J90" s="12">
        <v>6.0151379382787606</v>
      </c>
      <c r="K90" s="12"/>
      <c r="L90" s="53" t="s">
        <v>150</v>
      </c>
      <c r="M90" s="28">
        <v>5</v>
      </c>
      <c r="N90" s="12">
        <v>7</v>
      </c>
      <c r="O90" s="12">
        <v>41.666666666666664</v>
      </c>
      <c r="P90" s="12">
        <v>31.208333333333332</v>
      </c>
      <c r="Q90" s="12"/>
      <c r="R90" s="64" t="s">
        <v>167</v>
      </c>
      <c r="S90" s="45"/>
      <c r="T90" s="12">
        <v>81</v>
      </c>
      <c r="U90" s="12">
        <v>-1.25</v>
      </c>
      <c r="V90" s="74">
        <v>10.29875</v>
      </c>
      <c r="W90" s="12"/>
      <c r="X90" s="64" t="s">
        <v>184</v>
      </c>
      <c r="Y90" s="28">
        <v>5773.84</v>
      </c>
      <c r="Z90" s="28">
        <v>8.9999999999999998E-4</v>
      </c>
      <c r="AA90" s="12">
        <v>5.1964560000000004</v>
      </c>
      <c r="AB90" s="28">
        <v>4.46</v>
      </c>
      <c r="AC90" s="12">
        <v>1.1651246636771302</v>
      </c>
      <c r="AD90" s="12">
        <v>1.1649014493914158</v>
      </c>
      <c r="AE90" s="12">
        <v>98.640164358985558</v>
      </c>
      <c r="AF90" s="12">
        <v>73.881483104880189</v>
      </c>
    </row>
    <row r="91" spans="1:32" ht="15.75" customHeight="1" x14ac:dyDescent="0.2">
      <c r="A91" s="71" t="s">
        <v>157</v>
      </c>
      <c r="B91" s="59">
        <v>32.069019073745089</v>
      </c>
      <c r="C91" s="12"/>
      <c r="D91" s="62" t="s">
        <v>166</v>
      </c>
      <c r="E91" s="37">
        <v>7211</v>
      </c>
      <c r="F91" s="28">
        <v>3165235</v>
      </c>
      <c r="G91" s="12">
        <v>22.781878754658027</v>
      </c>
      <c r="H91" s="12">
        <v>256.25804206478324</v>
      </c>
      <c r="I91" s="12">
        <v>8.0239099354059107</v>
      </c>
      <c r="J91" s="12">
        <v>6.0099085416190272</v>
      </c>
      <c r="K91" s="12"/>
      <c r="L91" s="65" t="s">
        <v>155</v>
      </c>
      <c r="M91" s="28">
        <v>5</v>
      </c>
      <c r="N91" s="12">
        <v>7</v>
      </c>
      <c r="O91" s="12">
        <v>41.666666666666664</v>
      </c>
      <c r="P91" s="12">
        <v>31.208333333333332</v>
      </c>
      <c r="Q91" s="12"/>
      <c r="R91" s="79" t="s">
        <v>178</v>
      </c>
      <c r="S91" s="28">
        <v>12</v>
      </c>
      <c r="T91" s="12">
        <v>69</v>
      </c>
      <c r="U91" s="12">
        <v>13.75</v>
      </c>
      <c r="V91" s="12">
        <v>10.29875</v>
      </c>
      <c r="W91" s="12"/>
      <c r="X91" s="62" t="s">
        <v>180</v>
      </c>
      <c r="Y91" s="28">
        <v>7.34</v>
      </c>
      <c r="Z91" s="28">
        <v>1.3277000000000001</v>
      </c>
      <c r="AA91" s="12">
        <v>9.745318000000001</v>
      </c>
      <c r="AB91" s="28">
        <v>7.97</v>
      </c>
      <c r="AC91" s="27">
        <v>1.2227500627352574</v>
      </c>
      <c r="AD91" s="12">
        <v>1.2225268484495431</v>
      </c>
      <c r="AE91" s="12">
        <v>98.572895946273178</v>
      </c>
      <c r="AF91" s="12">
        <v>73.831099063758614</v>
      </c>
    </row>
    <row r="92" spans="1:32" ht="15.75" customHeight="1" x14ac:dyDescent="0.2">
      <c r="A92" s="77" t="s">
        <v>145</v>
      </c>
      <c r="B92" s="59">
        <v>32.001753992415409</v>
      </c>
      <c r="C92" s="12"/>
      <c r="D92" s="102" t="s">
        <v>243</v>
      </c>
      <c r="E92" s="37">
        <v>8291</v>
      </c>
      <c r="F92" s="28">
        <v>4757083</v>
      </c>
      <c r="G92" s="12">
        <v>17.428747827187376</v>
      </c>
      <c r="H92" s="12">
        <v>261.6111729922539</v>
      </c>
      <c r="I92" s="12">
        <v>6.1025651520561155</v>
      </c>
      <c r="J92" s="12">
        <v>4.5708212988900305</v>
      </c>
      <c r="K92" s="12"/>
      <c r="L92" s="64" t="s">
        <v>157</v>
      </c>
      <c r="M92" s="28">
        <v>5</v>
      </c>
      <c r="N92" s="12">
        <v>7</v>
      </c>
      <c r="O92" s="12">
        <v>41.666666666666664</v>
      </c>
      <c r="P92" s="12">
        <v>31.208333333333332</v>
      </c>
      <c r="Q92" s="12"/>
      <c r="R92" s="64" t="s">
        <v>185</v>
      </c>
      <c r="S92" s="45"/>
      <c r="T92" s="12">
        <v>81</v>
      </c>
      <c r="U92" s="12">
        <v>-1.25</v>
      </c>
      <c r="V92" s="91">
        <v>10.29875</v>
      </c>
      <c r="W92" s="12"/>
      <c r="X92" s="62" t="s">
        <v>166</v>
      </c>
      <c r="Y92" s="28">
        <v>6.98</v>
      </c>
      <c r="Z92" s="28">
        <v>1.3277000000000001</v>
      </c>
      <c r="AA92" s="12">
        <v>9.2673460000000016</v>
      </c>
      <c r="AB92" s="28">
        <v>6.24</v>
      </c>
      <c r="AC92" s="12">
        <v>1.4851516025641027</v>
      </c>
      <c r="AD92" s="12">
        <v>1.4849283882783884</v>
      </c>
      <c r="AE92" s="12">
        <v>98.266584226682866</v>
      </c>
      <c r="AF92" s="12">
        <v>73.601671585785468</v>
      </c>
    </row>
    <row r="93" spans="1:32" ht="15.75" customHeight="1" x14ac:dyDescent="0.2">
      <c r="A93" s="81" t="s">
        <v>191</v>
      </c>
      <c r="B93" s="59">
        <v>31.804594895102664</v>
      </c>
      <c r="C93" s="12"/>
      <c r="D93" s="64" t="s">
        <v>167</v>
      </c>
      <c r="E93" s="101"/>
      <c r="F93" s="28">
        <v>11855975</v>
      </c>
      <c r="G93" s="74">
        <v>17.099911306250796</v>
      </c>
      <c r="H93" s="12">
        <v>261.94000951319043</v>
      </c>
      <c r="I93" s="12">
        <v>5.9845392074945778</v>
      </c>
      <c r="J93" s="74">
        <v>4.4824198664134256</v>
      </c>
      <c r="K93" s="12"/>
      <c r="L93" s="62" t="s">
        <v>158</v>
      </c>
      <c r="M93" s="28">
        <v>5</v>
      </c>
      <c r="N93" s="12">
        <v>7</v>
      </c>
      <c r="O93" s="12">
        <v>41.666666666666664</v>
      </c>
      <c r="P93" s="12">
        <v>31.208333333333332</v>
      </c>
      <c r="Q93" s="12"/>
      <c r="R93" s="62" t="s">
        <v>164</v>
      </c>
      <c r="S93" s="28">
        <v>11</v>
      </c>
      <c r="T93" s="12">
        <v>70</v>
      </c>
      <c r="U93" s="12">
        <v>12.5</v>
      </c>
      <c r="V93" s="12">
        <v>9.3625000000000007</v>
      </c>
      <c r="W93" s="12"/>
      <c r="X93" s="64" t="s">
        <v>186</v>
      </c>
      <c r="Y93" s="28">
        <v>7.44</v>
      </c>
      <c r="Z93" s="28">
        <v>0.79949999999999999</v>
      </c>
      <c r="AA93" s="12">
        <v>5.9482800000000005</v>
      </c>
      <c r="AB93" s="28">
        <v>4</v>
      </c>
      <c r="AC93" s="12">
        <v>1.4870700000000001</v>
      </c>
      <c r="AD93" s="12">
        <v>1.4868467857142857</v>
      </c>
      <c r="AE93" s="12">
        <v>98.264344805306635</v>
      </c>
      <c r="AF93" s="12">
        <v>73.599994259174665</v>
      </c>
    </row>
    <row r="94" spans="1:32" ht="15.75" customHeight="1" x14ac:dyDescent="0.2">
      <c r="A94" s="69" t="s">
        <v>177</v>
      </c>
      <c r="B94" s="59">
        <v>30.885055411895898</v>
      </c>
      <c r="C94" s="12"/>
      <c r="D94" s="84" t="s">
        <v>170</v>
      </c>
      <c r="E94" s="37">
        <v>6061</v>
      </c>
      <c r="F94" s="28">
        <v>3824220</v>
      </c>
      <c r="G94" s="12">
        <v>15.848983583580443</v>
      </c>
      <c r="H94" s="12">
        <v>263.19093723586082</v>
      </c>
      <c r="I94" s="12">
        <v>5.5355564557433468</v>
      </c>
      <c r="J94" s="12">
        <v>4.1461317853517663</v>
      </c>
      <c r="K94" s="12"/>
      <c r="L94" s="64" t="s">
        <v>159</v>
      </c>
      <c r="M94" s="28">
        <v>5</v>
      </c>
      <c r="N94" s="12">
        <v>7</v>
      </c>
      <c r="O94" s="12">
        <v>41.666666666666664</v>
      </c>
      <c r="P94" s="12">
        <v>31.208333333333332</v>
      </c>
      <c r="Q94" s="12"/>
      <c r="R94" s="79" t="s">
        <v>163</v>
      </c>
      <c r="S94" s="28">
        <v>10</v>
      </c>
      <c r="T94" s="12">
        <v>71</v>
      </c>
      <c r="U94" s="12">
        <v>11.25</v>
      </c>
      <c r="V94" s="12">
        <v>8.4262499999999996</v>
      </c>
      <c r="W94" s="12"/>
      <c r="X94" s="64" t="s">
        <v>185</v>
      </c>
      <c r="Y94" s="28">
        <v>30.94</v>
      </c>
      <c r="Z94" s="28">
        <v>0.1615</v>
      </c>
      <c r="AA94" s="12">
        <v>4.99681</v>
      </c>
      <c r="AB94" s="28">
        <v>2.75</v>
      </c>
      <c r="AC94" s="12">
        <v>1.8170218181818181</v>
      </c>
      <c r="AD94" s="12">
        <v>1.8167986038961037</v>
      </c>
      <c r="AE94" s="12">
        <v>97.879178967960002</v>
      </c>
      <c r="AF94" s="12">
        <v>73.311505047002044</v>
      </c>
    </row>
    <row r="95" spans="1:32" ht="15.75" customHeight="1" x14ac:dyDescent="0.2">
      <c r="A95" s="69" t="s">
        <v>180</v>
      </c>
      <c r="B95" s="59">
        <v>30.650413417176011</v>
      </c>
      <c r="C95" s="12"/>
      <c r="D95" s="79" t="s">
        <v>147</v>
      </c>
      <c r="E95" s="37">
        <v>4234</v>
      </c>
      <c r="F95" s="28">
        <v>2890151</v>
      </c>
      <c r="G95" s="12">
        <v>14.64975359418937</v>
      </c>
      <c r="H95" s="12">
        <v>264.3901672252519</v>
      </c>
      <c r="I95" s="12">
        <v>5.1051290450612896</v>
      </c>
      <c r="J95" s="12">
        <v>3.823741654750906</v>
      </c>
      <c r="K95" s="12"/>
      <c r="L95" s="79" t="s">
        <v>182</v>
      </c>
      <c r="M95" s="28">
        <v>5</v>
      </c>
      <c r="N95" s="12">
        <v>7</v>
      </c>
      <c r="O95" s="12">
        <v>41.666666666666664</v>
      </c>
      <c r="P95" s="12">
        <v>31.208333333333332</v>
      </c>
      <c r="Q95" s="12"/>
      <c r="R95" s="65" t="s">
        <v>188</v>
      </c>
      <c r="S95" s="28">
        <v>10</v>
      </c>
      <c r="T95" s="12">
        <v>71</v>
      </c>
      <c r="U95" s="12">
        <v>11.25</v>
      </c>
      <c r="V95" s="12">
        <v>8.4262499999999996</v>
      </c>
      <c r="W95" s="12"/>
      <c r="X95" s="65" t="s">
        <v>189</v>
      </c>
      <c r="Y95" s="28">
        <v>42.43</v>
      </c>
      <c r="Z95" s="28">
        <v>0.27729999999999999</v>
      </c>
      <c r="AA95" s="12">
        <v>11.765839</v>
      </c>
      <c r="AB95" s="28">
        <v>6.41</v>
      </c>
      <c r="AC95" s="12">
        <v>1.8355443057722307</v>
      </c>
      <c r="AD95" s="12">
        <v>1.8353210914865163</v>
      </c>
      <c r="AE95" s="12">
        <v>97.857556933925409</v>
      </c>
      <c r="AF95" s="12">
        <v>73.295310143510136</v>
      </c>
    </row>
    <row r="96" spans="1:32" ht="15.75" customHeight="1" x14ac:dyDescent="0.2">
      <c r="A96" s="33" t="s">
        <v>173</v>
      </c>
      <c r="B96" s="59">
        <v>30.283286164780318</v>
      </c>
      <c r="C96" s="12"/>
      <c r="D96" s="84" t="s">
        <v>154</v>
      </c>
      <c r="E96" s="37">
        <v>978</v>
      </c>
      <c r="F96" s="28">
        <v>688701</v>
      </c>
      <c r="G96" s="12">
        <v>14.200647305579635</v>
      </c>
      <c r="H96" s="12">
        <v>264.8392735138616</v>
      </c>
      <c r="I96" s="12">
        <v>4.9439358972603031</v>
      </c>
      <c r="J96" s="12">
        <v>3.7030079870479669</v>
      </c>
      <c r="K96" s="12"/>
      <c r="L96" s="102" t="s">
        <v>243</v>
      </c>
      <c r="M96" s="28">
        <v>5</v>
      </c>
      <c r="N96" s="12">
        <v>7</v>
      </c>
      <c r="O96" s="12">
        <v>41.666666666666664</v>
      </c>
      <c r="P96" s="12">
        <v>31.208333333333332</v>
      </c>
      <c r="Q96" s="12"/>
      <c r="R96" s="62" t="s">
        <v>144</v>
      </c>
      <c r="S96" s="28">
        <v>9</v>
      </c>
      <c r="T96" s="12">
        <v>72</v>
      </c>
      <c r="U96" s="12">
        <v>10</v>
      </c>
      <c r="V96" s="12">
        <v>7.49</v>
      </c>
      <c r="W96" s="12"/>
      <c r="X96" s="62" t="s">
        <v>194</v>
      </c>
      <c r="Y96" s="28">
        <v>17.28</v>
      </c>
      <c r="Z96" s="28">
        <v>0.31690000000000002</v>
      </c>
      <c r="AA96" s="12">
        <v>5.4760320000000009</v>
      </c>
      <c r="AB96" s="28">
        <v>2.66</v>
      </c>
      <c r="AC96" s="12">
        <v>2.0586586466165415</v>
      </c>
      <c r="AD96" s="12">
        <v>2.0584354323308274</v>
      </c>
      <c r="AE96" s="12">
        <v>97.597106719136818</v>
      </c>
      <c r="AF96" s="12">
        <v>73.100232932633475</v>
      </c>
    </row>
    <row r="97" spans="1:32" ht="15.75" customHeight="1" x14ac:dyDescent="0.2">
      <c r="A97" s="81" t="s">
        <v>146</v>
      </c>
      <c r="B97" s="59">
        <v>29.986592004838805</v>
      </c>
      <c r="C97" s="12"/>
      <c r="D97" s="62" t="s">
        <v>144</v>
      </c>
      <c r="E97" s="37">
        <v>4650</v>
      </c>
      <c r="F97" s="28">
        <v>3421829</v>
      </c>
      <c r="G97" s="12">
        <v>13.589223774770744</v>
      </c>
      <c r="H97" s="12">
        <v>265.45069704467051</v>
      </c>
      <c r="I97" s="12">
        <v>4.7244838742753075</v>
      </c>
      <c r="J97" s="12">
        <v>3.5386384218322053</v>
      </c>
      <c r="K97" s="12"/>
      <c r="L97" s="84" t="s">
        <v>195</v>
      </c>
      <c r="M97" s="28">
        <v>5</v>
      </c>
      <c r="N97" s="12">
        <v>7</v>
      </c>
      <c r="O97" s="12">
        <v>41.666666666666664</v>
      </c>
      <c r="P97" s="12">
        <v>31.208333333333332</v>
      </c>
      <c r="Q97" s="12"/>
      <c r="R97" s="64" t="s">
        <v>157</v>
      </c>
      <c r="S97" s="28">
        <v>8</v>
      </c>
      <c r="T97" s="12">
        <v>73</v>
      </c>
      <c r="U97" s="12">
        <v>8.75</v>
      </c>
      <c r="V97" s="12">
        <v>6.55375</v>
      </c>
      <c r="W97" s="12"/>
      <c r="X97" s="71" t="s">
        <v>244</v>
      </c>
      <c r="Y97" s="28">
        <v>117.45</v>
      </c>
      <c r="Z97" s="28">
        <v>9.9000000000000008E-3</v>
      </c>
      <c r="AA97" s="12">
        <v>1.1627550000000002</v>
      </c>
      <c r="AB97" s="28">
        <v>0.52</v>
      </c>
      <c r="AC97" s="12">
        <v>2.2360673076923079</v>
      </c>
      <c r="AD97" s="12">
        <v>2.2358440934065937</v>
      </c>
      <c r="AE97" s="12">
        <v>97.39001055621118</v>
      </c>
      <c r="AF97" s="12">
        <v>72.945117906602178</v>
      </c>
    </row>
    <row r="98" spans="1:32" ht="15.75" customHeight="1" x14ac:dyDescent="0.2">
      <c r="A98" s="71" t="s">
        <v>186</v>
      </c>
      <c r="B98" s="59">
        <v>29.52660412561648</v>
      </c>
      <c r="C98" s="12"/>
      <c r="D98" s="84" t="s">
        <v>146</v>
      </c>
      <c r="E98" s="37">
        <v>766</v>
      </c>
      <c r="F98" s="28">
        <v>645966</v>
      </c>
      <c r="G98" s="12">
        <v>11.858209255595495</v>
      </c>
      <c r="H98" s="12">
        <v>267.18171156384574</v>
      </c>
      <c r="I98" s="12">
        <v>4.1031884564381045</v>
      </c>
      <c r="J98" s="12">
        <v>3.0732881538721402</v>
      </c>
      <c r="K98" s="12"/>
      <c r="L98" s="84" t="s">
        <v>170</v>
      </c>
      <c r="M98" s="28">
        <v>4.75</v>
      </c>
      <c r="N98" s="12">
        <v>7.25</v>
      </c>
      <c r="O98" s="12">
        <v>39.583333333333329</v>
      </c>
      <c r="P98" s="12">
        <v>29.647916666666664</v>
      </c>
      <c r="Q98" s="12"/>
      <c r="R98" s="53" t="s">
        <v>160</v>
      </c>
      <c r="S98" s="28">
        <v>8</v>
      </c>
      <c r="T98" s="12">
        <v>73</v>
      </c>
      <c r="U98" s="12">
        <v>8.75</v>
      </c>
      <c r="V98" s="12">
        <v>6.55375</v>
      </c>
      <c r="W98" s="12"/>
      <c r="X98" s="79" t="s">
        <v>178</v>
      </c>
      <c r="Y98" s="28">
        <v>5.28</v>
      </c>
      <c r="Z98" s="28">
        <v>1</v>
      </c>
      <c r="AA98" s="12">
        <v>5.28</v>
      </c>
      <c r="AB98" s="28">
        <v>2.13</v>
      </c>
      <c r="AC98" s="12">
        <v>2.47887323943662</v>
      </c>
      <c r="AD98" s="12">
        <v>2.4786500251509058</v>
      </c>
      <c r="AE98" s="12">
        <v>97.106573566748992</v>
      </c>
      <c r="AF98" s="12">
        <v>72.732823601494999</v>
      </c>
    </row>
    <row r="99" spans="1:32" ht="15.75" customHeight="1" x14ac:dyDescent="0.2">
      <c r="A99" s="71" t="s">
        <v>159</v>
      </c>
      <c r="B99" s="59">
        <v>29.308620276795974</v>
      </c>
      <c r="C99" s="12"/>
      <c r="D99" s="79" t="s">
        <v>179</v>
      </c>
      <c r="E99" s="111" t="s">
        <v>257</v>
      </c>
      <c r="F99" s="28">
        <v>6453682</v>
      </c>
      <c r="G99" s="12">
        <v>10.189532115155348</v>
      </c>
      <c r="H99" s="12">
        <v>268.85038870428588</v>
      </c>
      <c r="I99" s="12">
        <v>3.5042671592908761</v>
      </c>
      <c r="J99" s="12">
        <v>2.624696102308866</v>
      </c>
      <c r="K99" s="12"/>
      <c r="L99" s="64" t="s">
        <v>142</v>
      </c>
      <c r="M99" s="28">
        <v>4</v>
      </c>
      <c r="N99" s="12">
        <v>8</v>
      </c>
      <c r="O99" s="12">
        <v>33.333333333333329</v>
      </c>
      <c r="P99" s="12">
        <v>24.966666666666661</v>
      </c>
      <c r="Q99" s="12"/>
      <c r="R99" s="79" t="s">
        <v>147</v>
      </c>
      <c r="S99" s="28">
        <v>7</v>
      </c>
      <c r="T99" s="12">
        <v>74</v>
      </c>
      <c r="U99" s="12">
        <v>7.5</v>
      </c>
      <c r="V99" s="12">
        <v>5.6174999999999997</v>
      </c>
      <c r="W99" s="12"/>
      <c r="X99" s="79" t="s">
        <v>182</v>
      </c>
      <c r="Y99" s="28">
        <v>3405.03</v>
      </c>
      <c r="Z99" s="28">
        <v>2E-3</v>
      </c>
      <c r="AA99" s="12">
        <v>6.8100600000000009</v>
      </c>
      <c r="AB99" s="28">
        <v>2.5299999999999998</v>
      </c>
      <c r="AC99" s="12">
        <v>2.6917233201581032</v>
      </c>
      <c r="AD99" s="12">
        <v>2.6915001058723891</v>
      </c>
      <c r="AE99" s="12">
        <v>96.858105229698609</v>
      </c>
      <c r="AF99" s="12">
        <v>72.54672081704426</v>
      </c>
    </row>
    <row r="100" spans="1:32" ht="15.75" customHeight="1" x14ac:dyDescent="0.2">
      <c r="A100" s="81" t="s">
        <v>193</v>
      </c>
      <c r="B100" s="59">
        <v>29.172799293067001</v>
      </c>
      <c r="C100" s="12"/>
      <c r="D100" s="64" t="s">
        <v>142</v>
      </c>
      <c r="E100" s="37">
        <v>7926</v>
      </c>
      <c r="F100" s="28">
        <v>8280925</v>
      </c>
      <c r="G100" s="12">
        <v>9.571394500010566</v>
      </c>
      <c r="H100" s="12">
        <v>269.46852631943068</v>
      </c>
      <c r="I100" s="12">
        <v>3.2824053183715591</v>
      </c>
      <c r="J100" s="12">
        <v>2.4585215834602976</v>
      </c>
      <c r="K100" s="12"/>
      <c r="L100" s="84" t="s">
        <v>146</v>
      </c>
      <c r="M100" s="28">
        <v>4</v>
      </c>
      <c r="N100" s="12">
        <v>8</v>
      </c>
      <c r="O100" s="12">
        <v>33.333333333333329</v>
      </c>
      <c r="P100" s="12">
        <v>24.966666666666661</v>
      </c>
      <c r="Q100" s="12"/>
      <c r="R100" s="65" t="s">
        <v>148</v>
      </c>
      <c r="S100" s="45"/>
      <c r="T100" s="12">
        <v>81</v>
      </c>
      <c r="U100" s="12">
        <v>-1.25</v>
      </c>
      <c r="V100" s="74">
        <v>5.6174999999999997</v>
      </c>
      <c r="W100" s="12"/>
      <c r="X100" s="62" t="s">
        <v>158</v>
      </c>
      <c r="Y100" s="28">
        <v>13.37</v>
      </c>
      <c r="Z100" s="28">
        <v>0.52529999999999999</v>
      </c>
      <c r="AA100" s="12">
        <v>7.0232609999999998</v>
      </c>
      <c r="AB100" s="28">
        <v>2.4700000000000002</v>
      </c>
      <c r="AC100" s="12">
        <v>2.8434255060728741</v>
      </c>
      <c r="AD100" s="12">
        <v>2.84320229178716</v>
      </c>
      <c r="AE100" s="12">
        <v>96.681017254287056</v>
      </c>
      <c r="AF100" s="12">
        <v>72.414081923460998</v>
      </c>
    </row>
    <row r="101" spans="1:32" ht="15.75" customHeight="1" x14ac:dyDescent="0.2">
      <c r="A101" s="71" t="s">
        <v>243</v>
      </c>
      <c r="B101" s="59">
        <v>28.493623922449586</v>
      </c>
      <c r="C101" s="12"/>
      <c r="D101" s="64" t="s">
        <v>186</v>
      </c>
      <c r="E101" s="37">
        <v>4920</v>
      </c>
      <c r="F101" s="28">
        <v>5312400</v>
      </c>
      <c r="G101" s="12">
        <v>9.2613508018974482</v>
      </c>
      <c r="H101" s="12">
        <v>269.77857001754381</v>
      </c>
      <c r="I101" s="12">
        <v>3.1711244903755187</v>
      </c>
      <c r="J101" s="12">
        <v>2.3751722432912636</v>
      </c>
      <c r="K101" s="12"/>
      <c r="L101" s="84" t="s">
        <v>154</v>
      </c>
      <c r="M101" s="28">
        <v>4</v>
      </c>
      <c r="N101" s="12">
        <v>8</v>
      </c>
      <c r="O101" s="12">
        <v>33.333333333333329</v>
      </c>
      <c r="P101" s="12">
        <v>24.966666666666661</v>
      </c>
      <c r="Q101" s="12"/>
      <c r="R101" s="33" t="s">
        <v>162</v>
      </c>
      <c r="S101" s="28">
        <v>7</v>
      </c>
      <c r="T101" s="12">
        <v>74</v>
      </c>
      <c r="U101" s="12">
        <v>7.5</v>
      </c>
      <c r="V101" s="12">
        <v>5.6174999999999997</v>
      </c>
      <c r="W101" s="12"/>
      <c r="X101" s="64" t="s">
        <v>159</v>
      </c>
      <c r="Y101" s="28">
        <v>42976.6</v>
      </c>
      <c r="Z101" s="28">
        <v>1E-4</v>
      </c>
      <c r="AA101" s="12">
        <v>4.2976600000000005</v>
      </c>
      <c r="AB101" s="28">
        <v>1.47</v>
      </c>
      <c r="AC101" s="12">
        <v>2.9235782312925176</v>
      </c>
      <c r="AD101" s="12">
        <v>2.9233550170068034</v>
      </c>
      <c r="AE101" s="12">
        <v>96.587451800715812</v>
      </c>
      <c r="AF101" s="12">
        <v>72.34400139873614</v>
      </c>
    </row>
    <row r="102" spans="1:32" ht="15.75" customHeight="1" x14ac:dyDescent="0.2">
      <c r="A102" s="73" t="s">
        <v>155</v>
      </c>
      <c r="B102" s="59">
        <v>28.460966384500114</v>
      </c>
      <c r="C102" s="12"/>
      <c r="D102" s="62" t="s">
        <v>171</v>
      </c>
      <c r="E102" s="37">
        <v>10398</v>
      </c>
      <c r="F102" s="28">
        <v>11503501</v>
      </c>
      <c r="G102" s="12">
        <v>9.0389873482864047</v>
      </c>
      <c r="H102" s="12">
        <v>270.00093347115484</v>
      </c>
      <c r="I102" s="12">
        <v>3.0913138398624227</v>
      </c>
      <c r="J102" s="12">
        <v>2.3153940660569545</v>
      </c>
      <c r="K102" s="12"/>
      <c r="L102" s="53" t="s">
        <v>156</v>
      </c>
      <c r="M102" s="28">
        <v>4</v>
      </c>
      <c r="N102" s="12">
        <v>8</v>
      </c>
      <c r="O102" s="12">
        <v>33.333333333333329</v>
      </c>
      <c r="P102" s="12">
        <v>24.966666666666661</v>
      </c>
      <c r="Q102" s="12"/>
      <c r="R102" s="79" t="s">
        <v>168</v>
      </c>
      <c r="S102" s="28">
        <v>7</v>
      </c>
      <c r="T102" s="12">
        <v>74</v>
      </c>
      <c r="U102" s="12">
        <v>7.5</v>
      </c>
      <c r="V102" s="12">
        <v>5.6174999999999997</v>
      </c>
      <c r="W102" s="12"/>
      <c r="X102" s="64" t="s">
        <v>167</v>
      </c>
      <c r="Y102" s="28">
        <v>161.79</v>
      </c>
      <c r="Z102" s="28">
        <v>2.3599999999999999E-2</v>
      </c>
      <c r="AA102" s="12">
        <v>3.8182439999999995</v>
      </c>
      <c r="AB102" s="28">
        <v>1.29</v>
      </c>
      <c r="AC102" s="12">
        <v>2.9598790697674415</v>
      </c>
      <c r="AD102" s="12">
        <v>2.9596558554817274</v>
      </c>
      <c r="AE102" s="12">
        <v>96.545076392922567</v>
      </c>
      <c r="AF102" s="12">
        <v>72.312262218298997</v>
      </c>
    </row>
    <row r="103" spans="1:32" ht="15.75" customHeight="1" x14ac:dyDescent="0.2">
      <c r="A103" s="77" t="s">
        <v>168</v>
      </c>
      <c r="B103" s="59">
        <v>28.173357319616677</v>
      </c>
      <c r="C103" s="12"/>
      <c r="D103" s="64" t="s">
        <v>172</v>
      </c>
      <c r="E103" s="37">
        <v>11200</v>
      </c>
      <c r="F103" s="28">
        <v>12442373</v>
      </c>
      <c r="G103" s="12">
        <v>9.0014983476222739</v>
      </c>
      <c r="H103" s="12">
        <v>270.03842247181899</v>
      </c>
      <c r="I103" s="12">
        <v>3.0778582945310973</v>
      </c>
      <c r="J103" s="12">
        <v>2.3053158626037917</v>
      </c>
      <c r="K103" s="12"/>
      <c r="L103" s="53" t="s">
        <v>160</v>
      </c>
      <c r="M103" s="28">
        <v>4</v>
      </c>
      <c r="N103" s="12">
        <v>8</v>
      </c>
      <c r="O103" s="12">
        <v>33.333333333333329</v>
      </c>
      <c r="P103" s="12">
        <v>24.966666666666661</v>
      </c>
      <c r="Q103" s="12"/>
      <c r="R103" s="79" t="s">
        <v>183</v>
      </c>
      <c r="S103" s="28">
        <v>7</v>
      </c>
      <c r="T103" s="12">
        <v>74</v>
      </c>
      <c r="U103" s="12">
        <v>7.5</v>
      </c>
      <c r="V103" s="12">
        <v>5.6174999999999997</v>
      </c>
      <c r="W103" s="12"/>
      <c r="X103" s="79" t="s">
        <v>147</v>
      </c>
      <c r="Y103" s="28">
        <v>58.05</v>
      </c>
      <c r="Z103" s="28">
        <v>0.1832</v>
      </c>
      <c r="AA103" s="12">
        <v>10.63476</v>
      </c>
      <c r="AB103" s="28">
        <v>3.44</v>
      </c>
      <c r="AC103" s="12">
        <v>3.0914999999999999</v>
      </c>
      <c r="AD103" s="12">
        <v>3.0912767857142858</v>
      </c>
      <c r="AE103" s="12">
        <v>96.39143006333201</v>
      </c>
      <c r="AF103" s="12">
        <v>72.197181117435676</v>
      </c>
    </row>
    <row r="104" spans="1:32" ht="15.75" customHeight="1" x14ac:dyDescent="0.2">
      <c r="A104" s="81" t="s">
        <v>152</v>
      </c>
      <c r="B104" s="59">
        <v>28.099379063259491</v>
      </c>
      <c r="C104" s="12"/>
      <c r="D104" s="79" t="s">
        <v>178</v>
      </c>
      <c r="E104" s="37">
        <v>2339</v>
      </c>
      <c r="F104" s="28">
        <v>2670000</v>
      </c>
      <c r="G104" s="12">
        <v>8.760299625468166</v>
      </c>
      <c r="H104" s="12">
        <v>270.27962119397307</v>
      </c>
      <c r="I104" s="12">
        <v>2.9912872928425003</v>
      </c>
      <c r="J104" s="12">
        <v>2.2404741823390326</v>
      </c>
      <c r="K104" s="12"/>
      <c r="L104" s="84" t="s">
        <v>165</v>
      </c>
      <c r="M104" s="28">
        <v>4</v>
      </c>
      <c r="N104" s="12">
        <v>8</v>
      </c>
      <c r="O104" s="12">
        <v>33.333333333333329</v>
      </c>
      <c r="P104" s="12">
        <v>24.966666666666661</v>
      </c>
      <c r="Q104" s="12"/>
      <c r="R104" s="79" t="s">
        <v>145</v>
      </c>
      <c r="S104" s="28">
        <v>6</v>
      </c>
      <c r="T104" s="12">
        <v>75</v>
      </c>
      <c r="U104" s="12">
        <v>6.25</v>
      </c>
      <c r="V104" s="12">
        <v>4.6812500000000004</v>
      </c>
      <c r="W104" s="12"/>
      <c r="X104" s="53" t="s">
        <v>156</v>
      </c>
      <c r="Y104" s="28">
        <v>46.43</v>
      </c>
      <c r="Z104" s="28">
        <v>0.1038</v>
      </c>
      <c r="AA104" s="12">
        <v>4.8194340000000002</v>
      </c>
      <c r="AB104" s="28">
        <v>1.38</v>
      </c>
      <c r="AC104" s="12">
        <v>3.49234347826087</v>
      </c>
      <c r="AD104" s="12">
        <v>3.4921202639751558</v>
      </c>
      <c r="AE104" s="12">
        <v>95.923509580880818</v>
      </c>
      <c r="AF104" s="12">
        <v>71.846708676079729</v>
      </c>
    </row>
    <row r="105" spans="1:32" ht="15.75" customHeight="1" x14ac:dyDescent="0.2">
      <c r="A105" s="77" t="s">
        <v>178</v>
      </c>
      <c r="B105" s="59">
        <v>27.559678612625174</v>
      </c>
      <c r="C105" s="12"/>
      <c r="D105" s="53" t="s">
        <v>160</v>
      </c>
      <c r="E105" s="37">
        <v>3800</v>
      </c>
      <c r="F105" s="28">
        <v>4434827</v>
      </c>
      <c r="G105" s="12">
        <v>8.5685416815582656</v>
      </c>
      <c r="H105" s="12">
        <v>270.47137913788299</v>
      </c>
      <c r="I105" s="12">
        <v>2.9224615663304689</v>
      </c>
      <c r="J105" s="12">
        <v>2.1889237131815213</v>
      </c>
      <c r="K105" s="12"/>
      <c r="L105" s="79" t="s">
        <v>168</v>
      </c>
      <c r="M105" s="28">
        <v>4</v>
      </c>
      <c r="N105" s="12">
        <v>8</v>
      </c>
      <c r="O105" s="12">
        <v>33.333333333333329</v>
      </c>
      <c r="P105" s="12">
        <v>24.966666666666661</v>
      </c>
      <c r="Q105" s="12"/>
      <c r="R105" s="53" t="s">
        <v>156</v>
      </c>
      <c r="S105" s="28">
        <v>6</v>
      </c>
      <c r="T105" s="12">
        <v>75</v>
      </c>
      <c r="U105" s="12">
        <v>6.25</v>
      </c>
      <c r="V105" s="12">
        <v>4.6812500000000004</v>
      </c>
      <c r="W105" s="12"/>
      <c r="X105" s="79" t="s">
        <v>163</v>
      </c>
      <c r="Y105" s="28">
        <v>14</v>
      </c>
      <c r="Z105" s="28">
        <v>0.37619999999999998</v>
      </c>
      <c r="AA105" s="12">
        <v>5.2667999999999999</v>
      </c>
      <c r="AB105" s="28">
        <v>1.47</v>
      </c>
      <c r="AC105" s="12">
        <v>3.5828571428571427</v>
      </c>
      <c r="AD105" s="12">
        <v>3.5826339285714286</v>
      </c>
      <c r="AE105" s="12">
        <v>95.817849392045844</v>
      </c>
      <c r="AF105" s="12">
        <v>71.767569194642334</v>
      </c>
    </row>
    <row r="106" spans="1:32" ht="15.75" customHeight="1" x14ac:dyDescent="0.2">
      <c r="A106" s="81" t="s">
        <v>169</v>
      </c>
      <c r="B106" s="59">
        <v>27.293783301890166</v>
      </c>
      <c r="C106" s="12"/>
      <c r="D106" s="79" t="s">
        <v>145</v>
      </c>
      <c r="E106" s="37">
        <v>6158</v>
      </c>
      <c r="F106" s="28">
        <v>7776845</v>
      </c>
      <c r="G106" s="12">
        <v>7.9183782112154741</v>
      </c>
      <c r="H106" s="12">
        <v>271.12154260822575</v>
      </c>
      <c r="I106" s="12">
        <v>2.6891050112615034</v>
      </c>
      <c r="J106" s="12">
        <v>2.0141396534348659</v>
      </c>
      <c r="K106" s="12"/>
      <c r="L106" s="84" t="s">
        <v>169</v>
      </c>
      <c r="M106" s="28">
        <v>4</v>
      </c>
      <c r="N106" s="12">
        <v>8</v>
      </c>
      <c r="O106" s="12">
        <v>33.333333333333329</v>
      </c>
      <c r="P106" s="12">
        <v>24.966666666666661</v>
      </c>
      <c r="Q106" s="12"/>
      <c r="R106" s="64" t="s">
        <v>174</v>
      </c>
      <c r="S106" s="28">
        <v>6</v>
      </c>
      <c r="T106" s="12">
        <v>75</v>
      </c>
      <c r="U106" s="12">
        <v>6.25</v>
      </c>
      <c r="V106" s="12">
        <v>4.6812500000000004</v>
      </c>
      <c r="W106" s="12"/>
      <c r="X106" s="65" t="s">
        <v>155</v>
      </c>
      <c r="Y106" s="28">
        <v>21.87</v>
      </c>
      <c r="Z106" s="28">
        <v>0.27229999999999999</v>
      </c>
      <c r="AA106" s="12">
        <v>5.9552009999999997</v>
      </c>
      <c r="AB106" s="28">
        <v>1.56</v>
      </c>
      <c r="AC106" s="12">
        <v>3.8174365384615383</v>
      </c>
      <c r="AD106" s="12">
        <v>3.8172133241758242</v>
      </c>
      <c r="AE106" s="12">
        <v>95.544015564336945</v>
      </c>
      <c r="AF106" s="12">
        <v>71.562467657688373</v>
      </c>
    </row>
    <row r="107" spans="1:32" ht="15.75" customHeight="1" x14ac:dyDescent="0.2">
      <c r="A107" s="77" t="s">
        <v>182</v>
      </c>
      <c r="B107" s="59">
        <v>27.28933029453675</v>
      </c>
      <c r="C107" s="12"/>
      <c r="D107" s="65" t="s">
        <v>189</v>
      </c>
      <c r="E107" s="37">
        <v>1023</v>
      </c>
      <c r="F107" s="28">
        <v>1331300</v>
      </c>
      <c r="G107" s="12">
        <v>7.6842184331104937</v>
      </c>
      <c r="H107" s="12">
        <v>271.35570238633073</v>
      </c>
      <c r="I107" s="12">
        <v>2.6050604260966566</v>
      </c>
      <c r="J107" s="12">
        <v>1.9511902591463957</v>
      </c>
      <c r="K107" s="12"/>
      <c r="L107" s="62" t="s">
        <v>177</v>
      </c>
      <c r="M107" s="28">
        <v>4</v>
      </c>
      <c r="N107" s="12">
        <v>8</v>
      </c>
      <c r="O107" s="12">
        <v>33.333333333333329</v>
      </c>
      <c r="P107" s="12">
        <v>24.966666666666661</v>
      </c>
      <c r="Q107" s="12"/>
      <c r="R107" s="64" t="s">
        <v>176</v>
      </c>
      <c r="S107" s="28">
        <v>6</v>
      </c>
      <c r="T107" s="12">
        <v>75</v>
      </c>
      <c r="U107" s="12">
        <v>6.25</v>
      </c>
      <c r="V107" s="12">
        <v>4.6812500000000004</v>
      </c>
      <c r="W107" s="12"/>
      <c r="X107" s="53" t="s">
        <v>160</v>
      </c>
      <c r="Y107" s="28">
        <v>52</v>
      </c>
      <c r="Z107" s="28">
        <v>0.1038</v>
      </c>
      <c r="AA107" s="12">
        <v>5.3976000000000006</v>
      </c>
      <c r="AB107" s="28">
        <v>1.38</v>
      </c>
      <c r="AC107" s="12">
        <v>3.9113043478260878</v>
      </c>
      <c r="AD107" s="12">
        <v>3.9110811335403737</v>
      </c>
      <c r="AE107" s="12">
        <v>95.434439949348615</v>
      </c>
      <c r="AF107" s="12">
        <v>71.480395522062111</v>
      </c>
    </row>
    <row r="108" spans="1:32" ht="15.75" customHeight="1" x14ac:dyDescent="0.2">
      <c r="A108" s="69" t="s">
        <v>164</v>
      </c>
      <c r="B108" s="59">
        <v>26.999356671741669</v>
      </c>
      <c r="C108" s="12"/>
      <c r="D108" s="62" t="s">
        <v>158</v>
      </c>
      <c r="E108" s="37">
        <v>10533</v>
      </c>
      <c r="F108" s="28">
        <v>14377018</v>
      </c>
      <c r="G108" s="12">
        <v>7.3262758661079781</v>
      </c>
      <c r="H108" s="12">
        <v>271.71364495333324</v>
      </c>
      <c r="I108" s="12">
        <v>2.4765877447505176</v>
      </c>
      <c r="J108" s="12">
        <v>1.8549642208181376</v>
      </c>
      <c r="K108" s="12"/>
      <c r="L108" s="79" t="s">
        <v>178</v>
      </c>
      <c r="M108" s="28">
        <v>4</v>
      </c>
      <c r="N108" s="12">
        <v>8</v>
      </c>
      <c r="O108" s="12">
        <v>33.333333333333329</v>
      </c>
      <c r="P108" s="12">
        <v>24.966666666666661</v>
      </c>
      <c r="Q108" s="12"/>
      <c r="R108" s="79" t="s">
        <v>182</v>
      </c>
      <c r="S108" s="28">
        <v>6</v>
      </c>
      <c r="T108" s="12">
        <v>75</v>
      </c>
      <c r="U108" s="12">
        <v>6.25</v>
      </c>
      <c r="V108" s="12">
        <v>4.6812500000000004</v>
      </c>
      <c r="W108" s="12"/>
      <c r="X108" s="64" t="s">
        <v>142</v>
      </c>
      <c r="Y108" s="28">
        <v>148.18</v>
      </c>
      <c r="Z108" s="28">
        <v>3.2599999999999997E-2</v>
      </c>
      <c r="AA108" s="12">
        <v>4.8306680000000002</v>
      </c>
      <c r="AB108" s="28">
        <v>1.22</v>
      </c>
      <c r="AC108" s="12">
        <v>3.9595639344262299</v>
      </c>
      <c r="AD108" s="12">
        <v>3.9593407201405157</v>
      </c>
      <c r="AE108" s="12">
        <v>95.378104620798908</v>
      </c>
      <c r="AF108" s="12">
        <v>71.438200360978385</v>
      </c>
    </row>
    <row r="109" spans="1:32" ht="15.75" customHeight="1" x14ac:dyDescent="0.2">
      <c r="A109" s="69" t="s">
        <v>158</v>
      </c>
      <c r="B109" s="59">
        <v>26.603407369403115</v>
      </c>
      <c r="C109" s="12"/>
      <c r="D109" s="62" t="s">
        <v>194</v>
      </c>
      <c r="E109" s="37">
        <v>1256</v>
      </c>
      <c r="F109" s="28">
        <v>1724404</v>
      </c>
      <c r="G109" s="12">
        <v>7.2836759831222846</v>
      </c>
      <c r="H109" s="12">
        <v>271.75624483631896</v>
      </c>
      <c r="I109" s="12">
        <v>2.4612978024616297</v>
      </c>
      <c r="J109" s="12">
        <v>1.8435120540437606</v>
      </c>
      <c r="K109" s="12"/>
      <c r="L109" s="62" t="s">
        <v>180</v>
      </c>
      <c r="M109" s="28">
        <v>4</v>
      </c>
      <c r="N109" s="12">
        <v>8</v>
      </c>
      <c r="O109" s="12">
        <v>33.333333333333329</v>
      </c>
      <c r="P109" s="12">
        <v>24.966666666666661</v>
      </c>
      <c r="Q109" s="12"/>
      <c r="R109" s="64" t="s">
        <v>186</v>
      </c>
      <c r="S109" s="28">
        <v>6</v>
      </c>
      <c r="T109" s="12">
        <v>75</v>
      </c>
      <c r="U109" s="12">
        <v>6.25</v>
      </c>
      <c r="V109" s="12">
        <v>4.6812500000000004</v>
      </c>
      <c r="W109" s="12"/>
      <c r="X109" s="79" t="s">
        <v>179</v>
      </c>
      <c r="Y109" s="28">
        <v>19.89</v>
      </c>
      <c r="Z109" s="28">
        <v>0.46410000000000001</v>
      </c>
      <c r="AA109" s="12">
        <v>9.2309490000000007</v>
      </c>
      <c r="AB109" s="28">
        <v>2.31</v>
      </c>
      <c r="AC109" s="12">
        <v>3.9960818181818185</v>
      </c>
      <c r="AD109" s="12">
        <v>3.9958586038961044</v>
      </c>
      <c r="AE109" s="12">
        <v>95.335475847445409</v>
      </c>
      <c r="AF109" s="12">
        <v>71.406271409736604</v>
      </c>
    </row>
    <row r="110" spans="1:32" ht="15.75" customHeight="1" x14ac:dyDescent="0.2">
      <c r="A110" s="33" t="s">
        <v>160</v>
      </c>
      <c r="B110" s="59">
        <v>26.297433975477574</v>
      </c>
      <c r="C110" s="12"/>
      <c r="D110" s="53" t="s">
        <v>18</v>
      </c>
      <c r="E110" s="37">
        <v>1073</v>
      </c>
      <c r="F110" s="28">
        <v>2269000</v>
      </c>
      <c r="G110" s="12">
        <v>4.7289554869986778</v>
      </c>
      <c r="H110" s="12">
        <v>274.31096533244255</v>
      </c>
      <c r="I110" s="12">
        <v>1.5443579845029518</v>
      </c>
      <c r="J110" s="12">
        <v>1.1567241303927109</v>
      </c>
      <c r="K110" s="12"/>
      <c r="L110" s="84" t="s">
        <v>181</v>
      </c>
      <c r="M110" s="28">
        <v>4</v>
      </c>
      <c r="N110" s="12">
        <v>8</v>
      </c>
      <c r="O110" s="12">
        <v>33.333333333333329</v>
      </c>
      <c r="P110" s="12">
        <v>24.966666666666661</v>
      </c>
      <c r="Q110" s="12"/>
      <c r="R110" s="102" t="s">
        <v>243</v>
      </c>
      <c r="S110" s="28">
        <v>5</v>
      </c>
      <c r="T110" s="12">
        <v>76</v>
      </c>
      <c r="U110" s="12">
        <v>5</v>
      </c>
      <c r="V110" s="12">
        <v>3.7450000000000001</v>
      </c>
      <c r="W110" s="12"/>
      <c r="X110" s="79" t="s">
        <v>145</v>
      </c>
      <c r="Y110" s="28">
        <v>13856.6</v>
      </c>
      <c r="Z110" s="28">
        <v>5.0000000000000001E-4</v>
      </c>
      <c r="AA110" s="12">
        <v>6.9283000000000001</v>
      </c>
      <c r="AB110" s="28">
        <v>1.72</v>
      </c>
      <c r="AC110" s="12">
        <v>4.0280813953488375</v>
      </c>
      <c r="AD110" s="12">
        <v>4.0278581810631229</v>
      </c>
      <c r="AE110" s="12">
        <v>95.298121472487907</v>
      </c>
      <c r="AF110" s="12">
        <v>71.378292982893441</v>
      </c>
    </row>
    <row r="111" spans="1:32" ht="15.75" customHeight="1" x14ac:dyDescent="0.2">
      <c r="A111" s="33" t="s">
        <v>150</v>
      </c>
      <c r="B111" s="59">
        <v>26.141566208224216</v>
      </c>
      <c r="C111" s="12"/>
      <c r="D111" s="65" t="s">
        <v>148</v>
      </c>
      <c r="E111" s="37">
        <v>3931</v>
      </c>
      <c r="F111" s="28">
        <v>10230350</v>
      </c>
      <c r="G111" s="12">
        <v>3.8424882824145801</v>
      </c>
      <c r="H111" s="12">
        <v>275.19743253702666</v>
      </c>
      <c r="I111" s="12">
        <v>1.2261873359208408</v>
      </c>
      <c r="J111" s="12">
        <v>0.91841431460470979</v>
      </c>
      <c r="K111" s="12"/>
      <c r="L111" s="84" t="s">
        <v>191</v>
      </c>
      <c r="M111" s="28">
        <v>4</v>
      </c>
      <c r="N111" s="12">
        <v>8</v>
      </c>
      <c r="O111" s="12">
        <v>33.333333333333329</v>
      </c>
      <c r="P111" s="12">
        <v>24.966666666666661</v>
      </c>
      <c r="Q111" s="12"/>
      <c r="R111" s="84" t="s">
        <v>193</v>
      </c>
      <c r="S111" s="28">
        <v>5</v>
      </c>
      <c r="T111" s="12">
        <v>76</v>
      </c>
      <c r="U111" s="12">
        <v>5</v>
      </c>
      <c r="V111" s="12">
        <v>3.7450000000000001</v>
      </c>
      <c r="W111" s="12"/>
      <c r="X111" s="79" t="s">
        <v>183</v>
      </c>
      <c r="Y111" s="28">
        <v>20.11</v>
      </c>
      <c r="Z111" s="28">
        <v>0.46410000000000001</v>
      </c>
      <c r="AA111" s="12">
        <v>9.3330509999999993</v>
      </c>
      <c r="AB111" s="28">
        <v>2.31</v>
      </c>
      <c r="AC111" s="12">
        <v>4.0402818181818176</v>
      </c>
      <c r="AD111" s="12">
        <v>4.0400586038961031</v>
      </c>
      <c r="AE111" s="12">
        <v>95.283879435264581</v>
      </c>
      <c r="AF111" s="12">
        <v>71.367625697013167</v>
      </c>
    </row>
    <row r="112" spans="1:32" ht="15.75" customHeight="1" x14ac:dyDescent="0.2">
      <c r="A112" s="71" t="s">
        <v>142</v>
      </c>
      <c r="B112" s="59">
        <v>25.418034652776335</v>
      </c>
      <c r="C112" s="12"/>
      <c r="D112" s="79" t="s">
        <v>149</v>
      </c>
      <c r="E112" s="37">
        <v>991</v>
      </c>
      <c r="F112" s="28">
        <v>2906376</v>
      </c>
      <c r="G112" s="12">
        <v>3.4097446441891899</v>
      </c>
      <c r="H112" s="12">
        <v>275.63017617525207</v>
      </c>
      <c r="I112" s="12">
        <v>1.0708670676334577</v>
      </c>
      <c r="J112" s="12">
        <v>0.80207943365745982</v>
      </c>
      <c r="K112" s="12"/>
      <c r="L112" s="84" t="s">
        <v>193</v>
      </c>
      <c r="M112" s="28">
        <v>4</v>
      </c>
      <c r="N112" s="12">
        <v>8</v>
      </c>
      <c r="O112" s="12">
        <v>33.333333333333329</v>
      </c>
      <c r="P112" s="12">
        <v>24.966666666666661</v>
      </c>
      <c r="Q112" s="12"/>
      <c r="R112" s="64" t="s">
        <v>142</v>
      </c>
      <c r="S112" s="28">
        <v>4</v>
      </c>
      <c r="T112" s="12">
        <v>77</v>
      </c>
      <c r="U112" s="12">
        <v>3.75</v>
      </c>
      <c r="V112" s="12">
        <v>2.8087499999999999</v>
      </c>
      <c r="W112" s="12"/>
      <c r="X112" s="53" t="s">
        <v>150</v>
      </c>
      <c r="Y112" s="28">
        <v>51.08</v>
      </c>
      <c r="Z112" s="28">
        <v>0.1201</v>
      </c>
      <c r="AA112" s="12">
        <v>6.1347079999999998</v>
      </c>
      <c r="AB112" s="28">
        <v>1.47</v>
      </c>
      <c r="AC112" s="12">
        <v>4.1732707482993199</v>
      </c>
      <c r="AD112" s="12">
        <v>4.1730475340136053</v>
      </c>
      <c r="AE112" s="12">
        <v>95.128636185177953</v>
      </c>
      <c r="AF112" s="12">
        <v>71.251348502698292</v>
      </c>
    </row>
    <row r="113" spans="1:32" ht="15.75" customHeight="1" x14ac:dyDescent="0.2">
      <c r="A113" s="33" t="s">
        <v>156</v>
      </c>
      <c r="B113" s="59">
        <v>25.37774901133924</v>
      </c>
      <c r="C113" s="12"/>
      <c r="D113" s="65" t="s">
        <v>155</v>
      </c>
      <c r="E113" s="37">
        <v>732</v>
      </c>
      <c r="F113" s="28">
        <v>2213845</v>
      </c>
      <c r="G113" s="12">
        <v>3.306464544717449</v>
      </c>
      <c r="H113" s="12">
        <v>275.73345627472378</v>
      </c>
      <c r="I113" s="12">
        <v>1.0337977930290378</v>
      </c>
      <c r="J113" s="12">
        <v>0.77431454697874935</v>
      </c>
      <c r="K113" s="12"/>
      <c r="L113" s="64" t="s">
        <v>172</v>
      </c>
      <c r="M113" s="28">
        <v>3.5</v>
      </c>
      <c r="N113" s="12">
        <v>8.5</v>
      </c>
      <c r="O113" s="12">
        <v>29.166666666666657</v>
      </c>
      <c r="P113" s="12">
        <v>21.845833333333328</v>
      </c>
      <c r="Q113" s="12"/>
      <c r="R113" s="64" t="s">
        <v>172</v>
      </c>
      <c r="S113" s="28">
        <v>4</v>
      </c>
      <c r="T113" s="12">
        <v>77</v>
      </c>
      <c r="U113" s="12">
        <v>3.75</v>
      </c>
      <c r="V113" s="12">
        <v>2.8087499999999999</v>
      </c>
      <c r="W113" s="12"/>
      <c r="X113" s="65" t="s">
        <v>148</v>
      </c>
      <c r="Y113" s="28">
        <v>36.28</v>
      </c>
      <c r="Z113" s="28">
        <v>0.14630000000000001</v>
      </c>
      <c r="AA113" s="12">
        <v>5.3077640000000006</v>
      </c>
      <c r="AB113" s="28">
        <v>0.91</v>
      </c>
      <c r="AC113" s="12">
        <v>5.832707692307693</v>
      </c>
      <c r="AD113" s="12">
        <v>5.8324844780219784</v>
      </c>
      <c r="AE113" s="12">
        <v>93.191509656871574</v>
      </c>
      <c r="AF113" s="12">
        <v>69.800440732996805</v>
      </c>
    </row>
    <row r="114" spans="1:32" ht="15.75" customHeight="1" x14ac:dyDescent="0.2">
      <c r="A114" s="71" t="s">
        <v>244</v>
      </c>
      <c r="B114" s="59">
        <v>23.705471763403025</v>
      </c>
      <c r="C114" s="12"/>
      <c r="D114" s="79" t="s">
        <v>182</v>
      </c>
      <c r="E114" s="37">
        <v>2000</v>
      </c>
      <c r="F114" s="28">
        <v>6434576</v>
      </c>
      <c r="G114" s="12">
        <v>3.1082079067836013</v>
      </c>
      <c r="H114" s="12">
        <v>275.93171291265764</v>
      </c>
      <c r="I114" s="12">
        <v>0.96263955643445343</v>
      </c>
      <c r="J114" s="12">
        <v>0.72101702776940557</v>
      </c>
      <c r="K114" s="12"/>
      <c r="L114" s="65" t="s">
        <v>148</v>
      </c>
      <c r="M114" s="28">
        <v>2</v>
      </c>
      <c r="N114" s="12">
        <v>10</v>
      </c>
      <c r="O114" s="12">
        <v>16.666666666666657</v>
      </c>
      <c r="P114" s="12">
        <v>12.483333333333325</v>
      </c>
      <c r="Q114" s="12"/>
      <c r="R114" s="53" t="s">
        <v>173</v>
      </c>
      <c r="S114" s="28">
        <v>4</v>
      </c>
      <c r="T114" s="12">
        <v>77</v>
      </c>
      <c r="U114" s="12">
        <v>3.75</v>
      </c>
      <c r="V114" s="12">
        <v>2.8087499999999999</v>
      </c>
      <c r="W114" s="12"/>
      <c r="X114" s="62" t="s">
        <v>171</v>
      </c>
      <c r="Y114" s="28">
        <v>245.25</v>
      </c>
      <c r="Z114" s="28">
        <v>3.1399999999999997E-2</v>
      </c>
      <c r="AA114" s="12">
        <v>7.7008499999999991</v>
      </c>
      <c r="AB114" s="28">
        <v>1.21</v>
      </c>
      <c r="AC114" s="12">
        <v>6.3643388429752061</v>
      </c>
      <c r="AD114" s="12">
        <v>6.3641156286894915</v>
      </c>
      <c r="AE114" s="12">
        <v>92.570915539722108</v>
      </c>
      <c r="AF114" s="12">
        <v>69.335615739251864</v>
      </c>
    </row>
    <row r="115" spans="1:32" ht="15.75" customHeight="1" x14ac:dyDescent="0.2">
      <c r="A115" s="71" t="s">
        <v>172</v>
      </c>
      <c r="B115" s="59">
        <v>23.558401789757546</v>
      </c>
      <c r="C115" s="12"/>
      <c r="D115" s="65" t="s">
        <v>188</v>
      </c>
      <c r="E115" s="37">
        <v>2237</v>
      </c>
      <c r="F115" s="28">
        <v>8154051</v>
      </c>
      <c r="G115" s="12">
        <v>2.7434216440392634</v>
      </c>
      <c r="H115" s="12">
        <v>276.296499175402</v>
      </c>
      <c r="I115" s="12">
        <v>0.83171053705164866</v>
      </c>
      <c r="J115" s="12">
        <v>0.62295119225168483</v>
      </c>
      <c r="K115" s="12"/>
      <c r="L115" s="84" t="s">
        <v>152</v>
      </c>
      <c r="M115" s="28">
        <v>2</v>
      </c>
      <c r="N115" s="12">
        <v>10</v>
      </c>
      <c r="O115" s="12">
        <v>16.666666666666657</v>
      </c>
      <c r="P115" s="12">
        <v>12.483333333333325</v>
      </c>
      <c r="Q115" s="12"/>
      <c r="R115" s="65" t="s">
        <v>143</v>
      </c>
      <c r="S115" s="28">
        <v>3</v>
      </c>
      <c r="T115" s="12">
        <v>78</v>
      </c>
      <c r="U115" s="12">
        <v>2.5</v>
      </c>
      <c r="V115" s="12">
        <v>1.8725000000000001</v>
      </c>
      <c r="W115" s="12"/>
      <c r="X115" s="65" t="s">
        <v>143</v>
      </c>
      <c r="Y115" s="28">
        <v>12818.1</v>
      </c>
      <c r="Z115" s="28">
        <v>6.9999999999999999E-4</v>
      </c>
      <c r="AA115" s="12">
        <v>8.9726700000000008</v>
      </c>
      <c r="AB115" s="28">
        <v>1.4</v>
      </c>
      <c r="AC115" s="12">
        <v>6.4090500000000006</v>
      </c>
      <c r="AD115" s="12">
        <v>6.408826785714286</v>
      </c>
      <c r="AE115" s="12">
        <v>92.518722433682896</v>
      </c>
      <c r="AF115" s="12">
        <v>69.296523102828488</v>
      </c>
    </row>
    <row r="116" spans="1:32" ht="15.75" customHeight="1" x14ac:dyDescent="0.2">
      <c r="A116" s="73" t="s">
        <v>148</v>
      </c>
      <c r="B116" s="59">
        <v>22.204922095233712</v>
      </c>
      <c r="C116" s="12"/>
      <c r="D116" s="64" t="s">
        <v>159</v>
      </c>
      <c r="E116" s="37">
        <v>2916</v>
      </c>
      <c r="F116" s="28">
        <v>11374022</v>
      </c>
      <c r="G116" s="12">
        <v>2.5637369085447523</v>
      </c>
      <c r="H116" s="12">
        <v>276.47618391089651</v>
      </c>
      <c r="I116" s="12">
        <v>0.76721812431831893</v>
      </c>
      <c r="J116" s="12">
        <v>0.57464637511442085</v>
      </c>
      <c r="K116" s="12"/>
      <c r="L116" s="62" t="s">
        <v>164</v>
      </c>
      <c r="M116" s="28">
        <v>2</v>
      </c>
      <c r="N116" s="12">
        <v>10</v>
      </c>
      <c r="O116" s="12">
        <v>16.666666666666657</v>
      </c>
      <c r="P116" s="12">
        <v>12.483333333333325</v>
      </c>
      <c r="Q116" s="12"/>
      <c r="R116" s="53" t="s">
        <v>150</v>
      </c>
      <c r="S116" s="28">
        <v>3</v>
      </c>
      <c r="T116" s="12">
        <v>78</v>
      </c>
      <c r="U116" s="12">
        <v>2.5</v>
      </c>
      <c r="V116" s="12">
        <v>1.8725000000000001</v>
      </c>
      <c r="W116" s="12"/>
      <c r="X116" s="64" t="s">
        <v>174</v>
      </c>
      <c r="Y116" s="28">
        <v>242.29</v>
      </c>
      <c r="Z116" s="28">
        <v>1.7100000000000001E-2</v>
      </c>
      <c r="AA116" s="12">
        <v>4.1431589999999998</v>
      </c>
      <c r="AB116" s="28">
        <v>0.62</v>
      </c>
      <c r="AC116" s="12">
        <v>6.6825145161290322</v>
      </c>
      <c r="AD116" s="12">
        <v>6.6822913018433177</v>
      </c>
      <c r="AE116" s="12">
        <v>92.199496463297763</v>
      </c>
      <c r="AF116" s="12">
        <v>69.057422851010031</v>
      </c>
    </row>
    <row r="117" spans="1:32" ht="15.75" customHeight="1" x14ac:dyDescent="0.2">
      <c r="A117" s="71" t="s">
        <v>167</v>
      </c>
      <c r="B117" s="59">
        <v>21.773358021178105</v>
      </c>
      <c r="C117" s="12"/>
      <c r="D117" s="64" t="s">
        <v>174</v>
      </c>
      <c r="E117" s="37">
        <v>4214</v>
      </c>
      <c r="F117" s="28">
        <v>16787941</v>
      </c>
      <c r="G117" s="12">
        <v>2.5101351023332761</v>
      </c>
      <c r="H117" s="12">
        <v>276.52978571710798</v>
      </c>
      <c r="I117" s="12">
        <v>0.7479793737370386</v>
      </c>
      <c r="J117" s="12">
        <v>0.5602365509290419</v>
      </c>
      <c r="K117" s="12"/>
      <c r="L117" s="53" t="s">
        <v>153</v>
      </c>
      <c r="M117" s="28">
        <v>1.5</v>
      </c>
      <c r="N117" s="12">
        <v>10.5</v>
      </c>
      <c r="O117" s="12">
        <v>12.5</v>
      </c>
      <c r="P117" s="12">
        <v>9.3625000000000007</v>
      </c>
      <c r="Q117" s="12"/>
      <c r="R117" s="62" t="s">
        <v>171</v>
      </c>
      <c r="S117" s="28">
        <v>3</v>
      </c>
      <c r="T117" s="12">
        <v>78</v>
      </c>
      <c r="U117" s="12">
        <v>2.5</v>
      </c>
      <c r="V117" s="12">
        <v>1.8725000000000001</v>
      </c>
      <c r="W117" s="12"/>
      <c r="X117" s="53" t="s">
        <v>173</v>
      </c>
      <c r="Y117" s="28">
        <v>583</v>
      </c>
      <c r="Z117" s="28">
        <v>1.18E-2</v>
      </c>
      <c r="AA117" s="12">
        <v>6.8793999999999995</v>
      </c>
      <c r="AB117" s="28">
        <v>0.9</v>
      </c>
      <c r="AC117" s="12">
        <v>7.6437777777777773</v>
      </c>
      <c r="AD117" s="12">
        <v>7.6435545634920627</v>
      </c>
      <c r="AE117" s="12">
        <v>91.077375751480773</v>
      </c>
      <c r="AF117" s="12">
        <v>68.216954437859101</v>
      </c>
    </row>
    <row r="118" spans="1:32" ht="15.75" customHeight="1" x14ac:dyDescent="0.2">
      <c r="A118" s="73" t="s">
        <v>188</v>
      </c>
      <c r="B118" s="59">
        <v>20.987300298062923</v>
      </c>
      <c r="C118" s="12"/>
      <c r="D118" s="71" t="s">
        <v>244</v>
      </c>
      <c r="E118" s="37">
        <v>4000</v>
      </c>
      <c r="F118" s="28">
        <v>23500000</v>
      </c>
      <c r="G118" s="12">
        <v>1.7021276595744681</v>
      </c>
      <c r="H118" s="12">
        <v>277.33779315986681</v>
      </c>
      <c r="I118" s="12">
        <v>0.45796948866478715</v>
      </c>
      <c r="J118" s="12">
        <v>0.34301914700992558</v>
      </c>
      <c r="K118" s="12"/>
      <c r="L118" s="64" t="s">
        <v>174</v>
      </c>
      <c r="M118" s="28">
        <v>1.5</v>
      </c>
      <c r="N118" s="12">
        <v>10.5</v>
      </c>
      <c r="O118" s="12">
        <v>12.5</v>
      </c>
      <c r="P118" s="12">
        <v>9.3625000000000007</v>
      </c>
      <c r="Q118" s="12"/>
      <c r="R118" s="65" t="s">
        <v>189</v>
      </c>
      <c r="S118" s="28">
        <v>3</v>
      </c>
      <c r="T118" s="12">
        <v>78</v>
      </c>
      <c r="U118" s="12">
        <v>2.5</v>
      </c>
      <c r="V118" s="12">
        <v>1.8725000000000001</v>
      </c>
      <c r="W118" s="12"/>
      <c r="X118" s="64" t="s">
        <v>172</v>
      </c>
      <c r="Y118" s="28">
        <v>219.34</v>
      </c>
      <c r="Z118" s="28">
        <v>1.7100000000000001E-2</v>
      </c>
      <c r="AA118" s="12">
        <v>3.7507140000000003</v>
      </c>
      <c r="AB118" s="28">
        <v>0.43</v>
      </c>
      <c r="AC118" s="12">
        <v>8.7225906976744199</v>
      </c>
      <c r="AD118" s="12">
        <v>8.7223674833887053</v>
      </c>
      <c r="AE118" s="12">
        <v>89.818034663675675</v>
      </c>
      <c r="AF118" s="12">
        <v>67.273707963093074</v>
      </c>
    </row>
    <row r="119" spans="1:32" ht="15.75" customHeight="1" x14ac:dyDescent="0.2">
      <c r="A119" s="71" t="s">
        <v>174</v>
      </c>
      <c r="B119" s="59">
        <v>20.915352350484767</v>
      </c>
      <c r="C119" s="12"/>
      <c r="D119" s="53" t="s">
        <v>150</v>
      </c>
      <c r="E119" s="37">
        <v>526</v>
      </c>
      <c r="F119" s="28">
        <v>4055807</v>
      </c>
      <c r="G119" s="12">
        <v>1.2969058932044844</v>
      </c>
      <c r="H119" s="12">
        <v>277.74301492623675</v>
      </c>
      <c r="I119" s="12">
        <v>0.31252736564117356</v>
      </c>
      <c r="J119" s="12">
        <v>0.23408299686523901</v>
      </c>
      <c r="K119" s="12"/>
      <c r="L119" s="62" t="s">
        <v>171</v>
      </c>
      <c r="M119" s="28">
        <v>1</v>
      </c>
      <c r="N119" s="12">
        <v>11</v>
      </c>
      <c r="O119" s="12">
        <v>8.3333333333333286</v>
      </c>
      <c r="P119" s="12">
        <v>6.2416666666666627</v>
      </c>
      <c r="Q119" s="12"/>
      <c r="R119" s="53" t="s">
        <v>153</v>
      </c>
      <c r="S119" s="28">
        <v>2</v>
      </c>
      <c r="T119" s="12">
        <v>79</v>
      </c>
      <c r="U119" s="12">
        <v>1.25</v>
      </c>
      <c r="V119" s="12">
        <v>0.93625000000000003</v>
      </c>
      <c r="W119" s="12"/>
      <c r="X119" s="79" t="s">
        <v>168</v>
      </c>
      <c r="Y119" s="28">
        <v>70.709999999999994</v>
      </c>
      <c r="Z119" s="28">
        <v>7.8399999999999997E-2</v>
      </c>
      <c r="AA119" s="12">
        <v>5.5436639999999997</v>
      </c>
      <c r="AB119" s="28">
        <v>0.56999999999999995</v>
      </c>
      <c r="AC119" s="12">
        <v>9.7257263157894744</v>
      </c>
      <c r="AD119" s="12">
        <v>9.7255031015037599</v>
      </c>
      <c r="AE119" s="12">
        <v>88.647034690247409</v>
      </c>
      <c r="AF119" s="12">
        <v>66.39662898299531</v>
      </c>
    </row>
    <row r="120" spans="1:32" ht="15.75" customHeight="1" x14ac:dyDescent="0.2">
      <c r="A120" s="69" t="s">
        <v>171</v>
      </c>
      <c r="B120" s="59">
        <v>19.94129411799387</v>
      </c>
      <c r="C120" s="12"/>
      <c r="D120" s="53" t="s">
        <v>173</v>
      </c>
      <c r="E120" s="37">
        <v>337</v>
      </c>
      <c r="F120" s="28">
        <v>3138369</v>
      </c>
      <c r="G120" s="12">
        <v>1.0738061712947076</v>
      </c>
      <c r="H120" s="12">
        <v>277.96611464814652</v>
      </c>
      <c r="I120" s="12">
        <v>0.23245245384359237</v>
      </c>
      <c r="J120" s="12">
        <v>0.17410688792885068</v>
      </c>
      <c r="K120" s="12"/>
      <c r="L120" s="53" t="s">
        <v>18</v>
      </c>
      <c r="M120" s="28">
        <v>0</v>
      </c>
      <c r="N120" s="12">
        <v>12</v>
      </c>
      <c r="O120" s="12">
        <v>0</v>
      </c>
      <c r="P120" s="12">
        <v>0</v>
      </c>
      <c r="Q120" s="12"/>
      <c r="R120" s="62" t="s">
        <v>158</v>
      </c>
      <c r="S120" s="28">
        <v>2</v>
      </c>
      <c r="T120" s="12">
        <v>79</v>
      </c>
      <c r="U120" s="12">
        <v>1.25</v>
      </c>
      <c r="V120" s="12">
        <v>0.93625000000000003</v>
      </c>
      <c r="W120" s="12"/>
      <c r="X120" s="33" t="s">
        <v>162</v>
      </c>
      <c r="Y120" s="28">
        <v>1455.05</v>
      </c>
      <c r="Z120" s="28">
        <v>6.3E-3</v>
      </c>
      <c r="AA120" s="12">
        <v>9.1668149999999997</v>
      </c>
      <c r="AB120" s="28">
        <v>0.71</v>
      </c>
      <c r="AC120" s="12">
        <v>12.911007042253521</v>
      </c>
      <c r="AD120" s="12">
        <v>12.910783827967807</v>
      </c>
      <c r="AE120" s="12">
        <v>84.928730227028609</v>
      </c>
      <c r="AF120" s="12">
        <v>63.61161894004443</v>
      </c>
    </row>
    <row r="121" spans="1:32" ht="15.75" customHeight="1" x14ac:dyDescent="0.2">
      <c r="A121" s="33" t="s">
        <v>153</v>
      </c>
      <c r="B121" s="59">
        <v>17.264332943766224</v>
      </c>
      <c r="C121" s="12"/>
      <c r="D121" s="33" t="s">
        <v>162</v>
      </c>
      <c r="E121" s="37">
        <v>1000</v>
      </c>
      <c r="F121" s="28">
        <v>13400000</v>
      </c>
      <c r="G121" s="12">
        <v>0.74626865671641796</v>
      </c>
      <c r="H121" s="12">
        <v>278.29365216272481</v>
      </c>
      <c r="I121" s="12">
        <v>0.114892748408991</v>
      </c>
      <c r="J121" s="12">
        <v>8.6054668558334255E-2</v>
      </c>
      <c r="K121" s="12"/>
      <c r="L121" s="71" t="s">
        <v>244</v>
      </c>
      <c r="M121" s="28">
        <v>0</v>
      </c>
      <c r="N121" s="12">
        <v>12</v>
      </c>
      <c r="O121" s="12">
        <v>0</v>
      </c>
      <c r="P121" s="12">
        <v>0</v>
      </c>
      <c r="Q121" s="12"/>
      <c r="R121" s="84" t="s">
        <v>169</v>
      </c>
      <c r="S121" s="28">
        <v>2</v>
      </c>
      <c r="T121" s="12">
        <v>79</v>
      </c>
      <c r="U121" s="12">
        <v>1.25</v>
      </c>
      <c r="V121" s="12">
        <v>0.93625000000000003</v>
      </c>
      <c r="W121" s="12"/>
      <c r="X121" s="53" t="s">
        <v>153</v>
      </c>
      <c r="Y121" s="28">
        <v>8000</v>
      </c>
      <c r="Z121" s="28">
        <v>5.9999999999999995E-4</v>
      </c>
      <c r="AA121" s="12">
        <v>4.8</v>
      </c>
      <c r="AB121" s="28">
        <v>0.26</v>
      </c>
      <c r="AC121" s="12">
        <v>18.46153846153846</v>
      </c>
      <c r="AD121" s="12">
        <v>18.461315247252745</v>
      </c>
      <c r="AE121" s="12">
        <v>78.449374866575283</v>
      </c>
      <c r="AF121" s="12">
        <v>58.75858177506489</v>
      </c>
    </row>
    <row r="122" spans="1:32" ht="15.75" customHeight="1" x14ac:dyDescent="0.2">
      <c r="A122" s="33" t="s">
        <v>18</v>
      </c>
      <c r="B122" s="59">
        <v>13.238652396892196</v>
      </c>
      <c r="C122" s="12"/>
      <c r="D122" s="53" t="s">
        <v>156</v>
      </c>
      <c r="E122" s="37">
        <v>154</v>
      </c>
      <c r="F122" s="28">
        <v>3161844</v>
      </c>
      <c r="G122" s="12">
        <v>0.48705755249152077</v>
      </c>
      <c r="H122" s="12">
        <v>278.55286326694971</v>
      </c>
      <c r="I122" s="12">
        <v>2.1856745808506162E-2</v>
      </c>
      <c r="J122" s="12">
        <v>1.6370702610571115E-2</v>
      </c>
      <c r="K122" s="12"/>
      <c r="L122" s="64" t="s">
        <v>167</v>
      </c>
      <c r="M122" s="28">
        <v>0</v>
      </c>
      <c r="N122" s="12">
        <v>12</v>
      </c>
      <c r="O122" s="12">
        <v>0</v>
      </c>
      <c r="P122" s="12">
        <v>0</v>
      </c>
      <c r="Q122" s="12"/>
      <c r="R122" s="79" t="s">
        <v>179</v>
      </c>
      <c r="S122" s="28">
        <v>2</v>
      </c>
      <c r="T122" s="12">
        <v>79</v>
      </c>
      <c r="U122" s="12">
        <v>1.25</v>
      </c>
      <c r="V122" s="12">
        <v>0.93625000000000003</v>
      </c>
      <c r="W122" s="12"/>
      <c r="X122" s="53" t="s">
        <v>18</v>
      </c>
      <c r="Y122" s="28">
        <v>20.05</v>
      </c>
      <c r="Z122" s="28">
        <v>0.48759999999999998</v>
      </c>
      <c r="AA122" s="12">
        <v>9.7763799999999996</v>
      </c>
      <c r="AB122" s="28">
        <v>0.37</v>
      </c>
      <c r="AC122" s="12">
        <v>26.422648648648646</v>
      </c>
      <c r="AD122" s="12">
        <v>26.422425434362932</v>
      </c>
      <c r="AE122" s="12">
        <v>69.156055350034805</v>
      </c>
      <c r="AF122" s="12">
        <v>51.797885457176072</v>
      </c>
    </row>
    <row r="123" spans="1:32" ht="15.75" customHeight="1" x14ac:dyDescent="0.2">
      <c r="A123" s="77" t="s">
        <v>149</v>
      </c>
      <c r="B123" s="59">
        <v>10.811353191747697</v>
      </c>
      <c r="C123" s="12"/>
      <c r="D123" s="53" t="s">
        <v>153</v>
      </c>
      <c r="E123" s="37">
        <v>186</v>
      </c>
      <c r="F123" s="28">
        <v>4364541</v>
      </c>
      <c r="G123" s="12">
        <v>0.42616165136265188</v>
      </c>
      <c r="H123" s="12">
        <v>278.61375916807862</v>
      </c>
      <c r="I123" s="12">
        <v>0</v>
      </c>
      <c r="J123" s="12">
        <v>0</v>
      </c>
      <c r="K123" s="12"/>
      <c r="L123" s="65" t="s">
        <v>188</v>
      </c>
      <c r="M123" s="28">
        <v>0</v>
      </c>
      <c r="N123" s="12">
        <v>12</v>
      </c>
      <c r="O123" s="12">
        <v>0</v>
      </c>
      <c r="P123" s="12">
        <v>0</v>
      </c>
      <c r="Q123" s="12"/>
      <c r="R123" s="53" t="s">
        <v>18</v>
      </c>
      <c r="S123" s="28">
        <v>1</v>
      </c>
      <c r="T123" s="12">
        <v>80</v>
      </c>
      <c r="U123" s="12">
        <v>0</v>
      </c>
      <c r="V123" s="12">
        <v>0</v>
      </c>
      <c r="W123" s="12"/>
      <c r="X123" s="79" t="s">
        <v>149</v>
      </c>
      <c r="Y123" s="28">
        <v>275</v>
      </c>
      <c r="Z123" s="28">
        <v>0.1651</v>
      </c>
      <c r="AA123" s="12">
        <v>45.402499999999996</v>
      </c>
      <c r="AB123" s="28">
        <v>0.53</v>
      </c>
      <c r="AC123" s="12">
        <v>85.665094339622627</v>
      </c>
      <c r="AD123" s="12">
        <v>85.664871125336916</v>
      </c>
      <c r="AE123" s="12">
        <v>0</v>
      </c>
      <c r="AF123" s="12">
        <v>0</v>
      </c>
    </row>
    <row r="124" spans="1:32" ht="15.75" customHeight="1" x14ac:dyDescent="0.2">
      <c r="A124" s="12"/>
      <c r="B124" s="12"/>
      <c r="C124" s="12"/>
      <c r="D124" s="12"/>
      <c r="E124" s="61"/>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row>
    <row r="125" spans="1:32" ht="15.75" customHeight="1" x14ac:dyDescent="0.2">
      <c r="A125" s="12"/>
      <c r="B125" s="12"/>
      <c r="C125" s="12"/>
      <c r="D125" s="12"/>
      <c r="E125" s="61"/>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row>
    <row r="126" spans="1:32" ht="15.75" customHeight="1" x14ac:dyDescent="0.2">
      <c r="A126" s="12"/>
      <c r="B126" s="12"/>
      <c r="C126" s="12"/>
      <c r="D126" s="12"/>
      <c r="E126" s="61"/>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row>
    <row r="127" spans="1:32" ht="15.75" customHeight="1" x14ac:dyDescent="0.2">
      <c r="A127" s="12"/>
      <c r="B127" s="12"/>
      <c r="C127" s="12"/>
      <c r="D127" s="12"/>
      <c r="E127" s="61"/>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row>
    <row r="128" spans="1:32" ht="15.75" customHeight="1" x14ac:dyDescent="0.2">
      <c r="A128" s="12"/>
      <c r="B128" s="12"/>
      <c r="C128" s="12"/>
      <c r="D128" s="12"/>
      <c r="E128" s="61"/>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row>
    <row r="129" spans="1:32" ht="15.75" customHeight="1" x14ac:dyDescent="0.2">
      <c r="A129" s="12"/>
      <c r="B129" s="12"/>
      <c r="C129" s="12"/>
      <c r="D129" s="12"/>
      <c r="E129" s="61"/>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row>
    <row r="130" spans="1:32" ht="15.75" customHeight="1" x14ac:dyDescent="0.2">
      <c r="A130" s="12"/>
      <c r="B130" s="12"/>
      <c r="C130" s="12"/>
      <c r="D130" s="12"/>
      <c r="E130" s="61"/>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row>
    <row r="131" spans="1:32" ht="15.75" customHeight="1" x14ac:dyDescent="0.2">
      <c r="A131" s="12"/>
      <c r="B131" s="12"/>
      <c r="C131" s="12"/>
      <c r="D131" s="12"/>
      <c r="E131" s="61"/>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row>
    <row r="132" spans="1:32" ht="15.75" customHeight="1" x14ac:dyDescent="0.2">
      <c r="A132" s="12"/>
      <c r="B132" s="12"/>
      <c r="C132" s="12"/>
      <c r="D132" s="12"/>
      <c r="E132" s="61"/>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row>
    <row r="133" spans="1:32" ht="15.75" customHeight="1" x14ac:dyDescent="0.2">
      <c r="A133" s="12"/>
      <c r="B133" s="12"/>
      <c r="C133" s="12"/>
      <c r="D133" s="12"/>
      <c r="E133" s="61"/>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row>
    <row r="134" spans="1:32" ht="15.75" customHeight="1" x14ac:dyDescent="0.2">
      <c r="A134" s="12"/>
      <c r="B134" s="12"/>
      <c r="C134" s="12"/>
      <c r="D134" s="12"/>
      <c r="E134" s="61"/>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row>
    <row r="135" spans="1:32" ht="15.75" customHeight="1" x14ac:dyDescent="0.2">
      <c r="A135" s="12"/>
      <c r="B135" s="12"/>
      <c r="C135" s="12"/>
      <c r="D135" s="12"/>
      <c r="E135" s="61"/>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row>
    <row r="136" spans="1:32" ht="15.75" customHeight="1" x14ac:dyDescent="0.2">
      <c r="A136" s="12"/>
      <c r="B136" s="12"/>
      <c r="C136" s="12"/>
      <c r="D136" s="12"/>
      <c r="E136" s="61"/>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row>
    <row r="137" spans="1:32" ht="15.75" customHeight="1" x14ac:dyDescent="0.2">
      <c r="A137" s="12"/>
      <c r="B137" s="12"/>
      <c r="C137" s="12"/>
      <c r="D137" s="12"/>
      <c r="E137" s="61"/>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row>
    <row r="138" spans="1:32" ht="15.75" customHeight="1" x14ac:dyDescent="0.2">
      <c r="A138" s="12"/>
      <c r="B138" s="12"/>
      <c r="C138" s="12"/>
      <c r="D138" s="12"/>
      <c r="E138" s="61"/>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row>
    <row r="139" spans="1:32" ht="15.75" customHeight="1" x14ac:dyDescent="0.2">
      <c r="A139" s="12"/>
      <c r="B139" s="12"/>
      <c r="C139" s="12"/>
      <c r="D139" s="12"/>
      <c r="E139" s="61"/>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row>
    <row r="140" spans="1:32" ht="15.75" customHeight="1" x14ac:dyDescent="0.2">
      <c r="A140" s="12"/>
      <c r="B140" s="12"/>
      <c r="C140" s="12"/>
      <c r="D140" s="12"/>
      <c r="E140" s="61"/>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row>
    <row r="141" spans="1:32" ht="15.75" customHeight="1" x14ac:dyDescent="0.2">
      <c r="A141" s="12"/>
      <c r="B141" s="12"/>
      <c r="C141" s="12"/>
      <c r="D141" s="12"/>
      <c r="E141" s="61"/>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row>
    <row r="142" spans="1:32" ht="15.75" customHeight="1" x14ac:dyDescent="0.2">
      <c r="A142" s="12"/>
      <c r="B142" s="12"/>
      <c r="C142" s="12"/>
      <c r="D142" s="12"/>
      <c r="E142" s="61"/>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row>
    <row r="143" spans="1:32" ht="15.75" customHeight="1" x14ac:dyDescent="0.2">
      <c r="A143" s="12"/>
      <c r="B143" s="12"/>
      <c r="C143" s="12"/>
      <c r="D143" s="12"/>
      <c r="E143" s="61"/>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row>
    <row r="144" spans="1:32" ht="15.75" customHeight="1" x14ac:dyDescent="0.2">
      <c r="A144" s="12"/>
      <c r="B144" s="12"/>
      <c r="C144" s="12"/>
      <c r="D144" s="12"/>
      <c r="E144" s="61"/>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row>
    <row r="145" spans="1:32" ht="15.75" customHeight="1" x14ac:dyDescent="0.2">
      <c r="A145" s="12"/>
      <c r="B145" s="12"/>
      <c r="C145" s="12"/>
      <c r="D145" s="12"/>
      <c r="E145" s="61"/>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row>
    <row r="146" spans="1:32" ht="15.75" customHeight="1" x14ac:dyDescent="0.2">
      <c r="A146" s="12"/>
      <c r="B146" s="12"/>
      <c r="C146" s="12"/>
      <c r="D146" s="12"/>
      <c r="E146" s="61"/>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row>
    <row r="147" spans="1:32" ht="15.75" customHeight="1" x14ac:dyDescent="0.2">
      <c r="A147" s="12"/>
      <c r="B147" s="12"/>
      <c r="C147" s="12"/>
      <c r="D147" s="12"/>
      <c r="E147" s="61"/>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row>
    <row r="148" spans="1:32" ht="15.75" customHeight="1" x14ac:dyDescent="0.2">
      <c r="A148" s="12"/>
      <c r="B148" s="12"/>
      <c r="C148" s="12"/>
      <c r="D148" s="12"/>
      <c r="E148" s="61"/>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row>
    <row r="149" spans="1:32" ht="15.75" customHeight="1" x14ac:dyDescent="0.2">
      <c r="A149" s="12"/>
      <c r="B149" s="12"/>
      <c r="C149" s="12"/>
      <c r="D149" s="12"/>
      <c r="E149" s="61"/>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row>
    <row r="150" spans="1:32" ht="15.75" customHeight="1" x14ac:dyDescent="0.2">
      <c r="A150" s="12"/>
      <c r="B150" s="12"/>
      <c r="C150" s="12"/>
      <c r="D150" s="12"/>
      <c r="E150" s="61"/>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row>
    <row r="151" spans="1:32" ht="15.75" customHeight="1" x14ac:dyDescent="0.2">
      <c r="A151" s="12"/>
      <c r="B151" s="12"/>
      <c r="C151" s="12"/>
      <c r="D151" s="12"/>
      <c r="E151" s="61"/>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row>
    <row r="152" spans="1:32" ht="15.75" customHeight="1" x14ac:dyDescent="0.2">
      <c r="A152" s="12"/>
      <c r="B152" s="12"/>
      <c r="C152" s="12"/>
      <c r="D152" s="12"/>
      <c r="E152" s="61"/>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row>
    <row r="153" spans="1:32" ht="15.75" customHeight="1" x14ac:dyDescent="0.2">
      <c r="A153" s="12"/>
      <c r="B153" s="12"/>
      <c r="C153" s="12"/>
      <c r="D153" s="12"/>
      <c r="E153" s="61"/>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row>
    <row r="154" spans="1:32" ht="15.75" customHeight="1" x14ac:dyDescent="0.2">
      <c r="A154" s="12"/>
      <c r="B154" s="12"/>
      <c r="C154" s="12"/>
      <c r="D154" s="12"/>
      <c r="E154" s="61"/>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row>
    <row r="155" spans="1:32" ht="15.75" customHeight="1" x14ac:dyDescent="0.2">
      <c r="A155" s="12"/>
      <c r="B155" s="12"/>
      <c r="C155" s="12"/>
      <c r="D155" s="12"/>
      <c r="E155" s="61"/>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row>
    <row r="156" spans="1:32" ht="15.75" customHeight="1" x14ac:dyDescent="0.2">
      <c r="A156" s="12"/>
      <c r="B156" s="12"/>
      <c r="C156" s="12"/>
      <c r="D156" s="12"/>
      <c r="E156" s="61"/>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row>
    <row r="157" spans="1:32" ht="15.75" customHeight="1" x14ac:dyDescent="0.2">
      <c r="A157" s="12"/>
      <c r="B157" s="12"/>
      <c r="C157" s="12"/>
      <c r="D157" s="12"/>
      <c r="E157" s="61"/>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row>
    <row r="158" spans="1:32" ht="15.75" customHeight="1" x14ac:dyDescent="0.2">
      <c r="A158" s="12"/>
      <c r="B158" s="12"/>
      <c r="C158" s="12"/>
      <c r="D158" s="12"/>
      <c r="E158" s="61"/>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row>
    <row r="159" spans="1:32" ht="15.75" customHeight="1" x14ac:dyDescent="0.2">
      <c r="A159" s="12"/>
      <c r="B159" s="12"/>
      <c r="C159" s="12"/>
      <c r="D159" s="12"/>
      <c r="E159" s="61"/>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row>
    <row r="160" spans="1:32" ht="15.75" customHeight="1" x14ac:dyDescent="0.2">
      <c r="A160" s="12"/>
      <c r="B160" s="12"/>
      <c r="C160" s="12"/>
      <c r="D160" s="12"/>
      <c r="E160" s="61"/>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row>
    <row r="161" spans="1:32" ht="15.75" customHeight="1" x14ac:dyDescent="0.2">
      <c r="A161" s="12"/>
      <c r="B161" s="12"/>
      <c r="C161" s="12"/>
      <c r="D161" s="12"/>
      <c r="E161" s="61"/>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row>
    <row r="162" spans="1:32" ht="15.75" customHeight="1" x14ac:dyDescent="0.2">
      <c r="A162" s="12"/>
      <c r="B162" s="12"/>
      <c r="C162" s="12"/>
      <c r="D162" s="12"/>
      <c r="E162" s="61"/>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row>
    <row r="163" spans="1:32" ht="15.75" customHeight="1" x14ac:dyDescent="0.2">
      <c r="A163" s="12"/>
      <c r="B163" s="12"/>
      <c r="C163" s="12"/>
      <c r="D163" s="12"/>
      <c r="E163" s="61"/>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row>
    <row r="164" spans="1:32" ht="15.75" customHeight="1" x14ac:dyDescent="0.2">
      <c r="A164" s="12"/>
      <c r="B164" s="12"/>
      <c r="C164" s="12"/>
      <c r="D164" s="12"/>
      <c r="E164" s="61"/>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row>
    <row r="165" spans="1:32" ht="15.75" customHeight="1" x14ac:dyDescent="0.2">
      <c r="A165" s="12"/>
      <c r="B165" s="12"/>
      <c r="C165" s="12"/>
      <c r="D165" s="12"/>
      <c r="E165" s="61"/>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row>
    <row r="166" spans="1:32" ht="15.75" customHeight="1" x14ac:dyDescent="0.2">
      <c r="A166" s="12"/>
      <c r="B166" s="12"/>
      <c r="C166" s="12"/>
      <c r="D166" s="12"/>
      <c r="E166" s="61"/>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row>
    <row r="167" spans="1:32" ht="15.75" customHeight="1" x14ac:dyDescent="0.2">
      <c r="A167" s="12"/>
      <c r="B167" s="12"/>
      <c r="C167" s="12"/>
      <c r="D167" s="12"/>
      <c r="E167" s="61"/>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row>
    <row r="168" spans="1:32" ht="15.75" customHeight="1" x14ac:dyDescent="0.2">
      <c r="A168" s="12"/>
      <c r="B168" s="12"/>
      <c r="C168" s="12"/>
      <c r="D168" s="12"/>
      <c r="E168" s="61"/>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row>
    <row r="169" spans="1:32" ht="15.75" customHeight="1" x14ac:dyDescent="0.2">
      <c r="A169" s="12"/>
      <c r="B169" s="12"/>
      <c r="C169" s="12"/>
      <c r="D169" s="12"/>
      <c r="E169" s="61"/>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row>
    <row r="170" spans="1:32" ht="15.75" customHeight="1" x14ac:dyDescent="0.2">
      <c r="A170" s="12"/>
      <c r="B170" s="12"/>
      <c r="C170" s="12"/>
      <c r="D170" s="12"/>
      <c r="E170" s="61"/>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row>
    <row r="171" spans="1:32" ht="15.75" customHeight="1" x14ac:dyDescent="0.2">
      <c r="A171" s="12"/>
      <c r="B171" s="12"/>
      <c r="C171" s="12"/>
      <c r="D171" s="12"/>
      <c r="E171" s="61"/>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row>
    <row r="172" spans="1:32" ht="15.75" customHeight="1" x14ac:dyDescent="0.2">
      <c r="A172" s="12"/>
      <c r="B172" s="12"/>
      <c r="C172" s="12"/>
      <c r="D172" s="12"/>
      <c r="E172" s="61"/>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row>
    <row r="173" spans="1:32" ht="15.75" customHeight="1" x14ac:dyDescent="0.2">
      <c r="A173" s="12"/>
      <c r="B173" s="12"/>
      <c r="C173" s="12"/>
      <c r="D173" s="12"/>
      <c r="E173" s="61"/>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row>
    <row r="174" spans="1:32" ht="15.75" customHeight="1" x14ac:dyDescent="0.2">
      <c r="A174" s="12"/>
      <c r="B174" s="12"/>
      <c r="C174" s="12"/>
      <c r="D174" s="12"/>
      <c r="E174" s="61"/>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row>
    <row r="175" spans="1:32" ht="15.75" customHeight="1" x14ac:dyDescent="0.2">
      <c r="A175" s="12"/>
      <c r="B175" s="12"/>
      <c r="C175" s="12"/>
      <c r="D175" s="12"/>
      <c r="E175" s="61"/>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row>
    <row r="176" spans="1:32" ht="15.75" customHeight="1" x14ac:dyDescent="0.2">
      <c r="A176" s="12"/>
      <c r="B176" s="12"/>
      <c r="C176" s="12"/>
      <c r="D176" s="12"/>
      <c r="E176" s="61"/>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row>
    <row r="177" spans="1:32" ht="15.75" customHeight="1" x14ac:dyDescent="0.2">
      <c r="A177" s="12"/>
      <c r="B177" s="12"/>
      <c r="C177" s="12"/>
      <c r="D177" s="12"/>
      <c r="E177" s="61"/>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row>
    <row r="178" spans="1:32" ht="15.75" customHeight="1" x14ac:dyDescent="0.2">
      <c r="A178" s="12"/>
      <c r="B178" s="12"/>
      <c r="C178" s="12"/>
      <c r="D178" s="12"/>
      <c r="E178" s="61"/>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row>
    <row r="179" spans="1:32" ht="15.75" customHeight="1" x14ac:dyDescent="0.2">
      <c r="A179" s="12"/>
      <c r="B179" s="12"/>
      <c r="C179" s="12"/>
      <c r="D179" s="12"/>
      <c r="E179" s="61"/>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row>
    <row r="180" spans="1:32" ht="15.75" customHeight="1" x14ac:dyDescent="0.2">
      <c r="A180" s="12"/>
      <c r="B180" s="12"/>
      <c r="C180" s="12"/>
      <c r="D180" s="12"/>
      <c r="E180" s="61"/>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row>
    <row r="181" spans="1:32" ht="15.75" customHeight="1" x14ac:dyDescent="0.2">
      <c r="A181" s="12"/>
      <c r="B181" s="12"/>
      <c r="C181" s="12"/>
      <c r="D181" s="12"/>
      <c r="E181" s="61"/>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row>
    <row r="182" spans="1:32" ht="15.75" customHeight="1" x14ac:dyDescent="0.2">
      <c r="A182" s="12"/>
      <c r="B182" s="12"/>
      <c r="C182" s="12"/>
      <c r="D182" s="12"/>
      <c r="E182" s="61"/>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row>
    <row r="183" spans="1:32" ht="15.75" customHeight="1" x14ac:dyDescent="0.2">
      <c r="A183" s="12"/>
      <c r="B183" s="12"/>
      <c r="C183" s="12"/>
      <c r="D183" s="12"/>
      <c r="E183" s="61"/>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row>
    <row r="184" spans="1:32" ht="15.75" customHeight="1" x14ac:dyDescent="0.2">
      <c r="A184" s="12"/>
      <c r="B184" s="12"/>
      <c r="C184" s="12"/>
      <c r="D184" s="12"/>
      <c r="E184" s="61"/>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row>
    <row r="185" spans="1:32" ht="15.75" customHeight="1" x14ac:dyDescent="0.2">
      <c r="A185" s="12"/>
      <c r="B185" s="12"/>
      <c r="C185" s="12"/>
      <c r="D185" s="12"/>
      <c r="E185" s="61"/>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row>
    <row r="186" spans="1:32" ht="15.75" customHeight="1" x14ac:dyDescent="0.2">
      <c r="A186" s="12"/>
      <c r="B186" s="12"/>
      <c r="C186" s="12"/>
      <c r="D186" s="12"/>
      <c r="E186" s="61"/>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row>
    <row r="187" spans="1:32" ht="15.75" customHeight="1" x14ac:dyDescent="0.2">
      <c r="A187" s="12"/>
      <c r="B187" s="12"/>
      <c r="C187" s="12"/>
      <c r="D187" s="12"/>
      <c r="E187" s="61"/>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row>
    <row r="188" spans="1:32" ht="15.75" customHeight="1" x14ac:dyDescent="0.2">
      <c r="A188" s="12"/>
      <c r="B188" s="12"/>
      <c r="C188" s="12"/>
      <c r="D188" s="12"/>
      <c r="E188" s="61"/>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row>
    <row r="189" spans="1:32" ht="15.75" customHeight="1" x14ac:dyDescent="0.2">
      <c r="A189" s="12"/>
      <c r="B189" s="12"/>
      <c r="C189" s="12"/>
      <c r="D189" s="12"/>
      <c r="E189" s="61"/>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row>
    <row r="190" spans="1:32" ht="15.75" customHeight="1" x14ac:dyDescent="0.2">
      <c r="A190" s="12"/>
      <c r="B190" s="12"/>
      <c r="C190" s="12"/>
      <c r="D190" s="12"/>
      <c r="E190" s="61"/>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row>
    <row r="191" spans="1:32" ht="15.75" customHeight="1" x14ac:dyDescent="0.2">
      <c r="A191" s="12"/>
      <c r="B191" s="12"/>
      <c r="C191" s="12"/>
      <c r="D191" s="12"/>
      <c r="E191" s="61"/>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row>
    <row r="192" spans="1:32" ht="15.75" customHeight="1" x14ac:dyDescent="0.2">
      <c r="A192" s="12"/>
      <c r="B192" s="12"/>
      <c r="C192" s="12"/>
      <c r="D192" s="12"/>
      <c r="E192" s="61"/>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row>
    <row r="193" spans="1:32" ht="15.75" customHeight="1" x14ac:dyDescent="0.2">
      <c r="A193" s="12"/>
      <c r="B193" s="12"/>
      <c r="C193" s="12"/>
      <c r="D193" s="12"/>
      <c r="E193" s="61"/>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row>
    <row r="194" spans="1:32" ht="15.75" customHeight="1" x14ac:dyDescent="0.2">
      <c r="A194" s="12"/>
      <c r="B194" s="12"/>
      <c r="C194" s="12"/>
      <c r="D194" s="12"/>
      <c r="E194" s="61"/>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row>
    <row r="195" spans="1:32" ht="15.75" customHeight="1" x14ac:dyDescent="0.2">
      <c r="A195" s="12"/>
      <c r="B195" s="12"/>
      <c r="C195" s="12"/>
      <c r="D195" s="12"/>
      <c r="E195" s="61"/>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row>
    <row r="196" spans="1:32" ht="15.75" customHeight="1" x14ac:dyDescent="0.2">
      <c r="A196" s="12"/>
      <c r="B196" s="12"/>
      <c r="C196" s="12"/>
      <c r="D196" s="12"/>
      <c r="E196" s="61"/>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row>
    <row r="197" spans="1:32" ht="15.75" customHeight="1" x14ac:dyDescent="0.2">
      <c r="A197" s="12"/>
      <c r="B197" s="12"/>
      <c r="C197" s="12"/>
      <c r="D197" s="12"/>
      <c r="E197" s="61"/>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row>
    <row r="198" spans="1:32" ht="15.75" customHeight="1" x14ac:dyDescent="0.2">
      <c r="A198" s="12"/>
      <c r="B198" s="12"/>
      <c r="C198" s="12"/>
      <c r="D198" s="12"/>
      <c r="E198" s="61"/>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row>
    <row r="199" spans="1:32" ht="15.75" customHeight="1" x14ac:dyDescent="0.2">
      <c r="A199" s="12"/>
      <c r="B199" s="12"/>
      <c r="C199" s="12"/>
      <c r="D199" s="12"/>
      <c r="E199" s="61"/>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row>
    <row r="200" spans="1:32" ht="15.75" customHeight="1" x14ac:dyDescent="0.2">
      <c r="A200" s="12"/>
      <c r="B200" s="12"/>
      <c r="C200" s="12"/>
      <c r="D200" s="12"/>
      <c r="E200" s="61"/>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row>
    <row r="201" spans="1:32" ht="15.75" customHeight="1" x14ac:dyDescent="0.2">
      <c r="A201" s="12"/>
      <c r="B201" s="12"/>
      <c r="C201" s="12"/>
      <c r="D201" s="12"/>
      <c r="E201" s="61"/>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row>
    <row r="202" spans="1:32" ht="15.75" customHeight="1" x14ac:dyDescent="0.2">
      <c r="A202" s="12"/>
      <c r="B202" s="12"/>
      <c r="C202" s="12"/>
      <c r="D202" s="12"/>
      <c r="E202" s="61"/>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row>
    <row r="203" spans="1:32" ht="15.75" customHeight="1" x14ac:dyDescent="0.2">
      <c r="A203" s="12"/>
      <c r="B203" s="12"/>
      <c r="C203" s="12"/>
      <c r="D203" s="12"/>
      <c r="E203" s="61"/>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row>
    <row r="204" spans="1:32" ht="15.75" customHeight="1" x14ac:dyDescent="0.2">
      <c r="A204" s="12"/>
      <c r="B204" s="12"/>
      <c r="C204" s="12"/>
      <c r="D204" s="12"/>
      <c r="E204" s="61"/>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row>
    <row r="205" spans="1:32" ht="15.75" customHeight="1" x14ac:dyDescent="0.2">
      <c r="A205" s="12"/>
      <c r="B205" s="12"/>
      <c r="C205" s="12"/>
      <c r="D205" s="12"/>
      <c r="E205" s="61"/>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row>
    <row r="206" spans="1:32" ht="15.75" customHeight="1" x14ac:dyDescent="0.2">
      <c r="A206" s="12"/>
      <c r="B206" s="12"/>
      <c r="C206" s="12"/>
      <c r="D206" s="12"/>
      <c r="E206" s="61"/>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row>
    <row r="207" spans="1:32" ht="15.75" customHeight="1" x14ac:dyDescent="0.2">
      <c r="A207" s="12"/>
      <c r="B207" s="12"/>
      <c r="C207" s="12"/>
      <c r="D207" s="12"/>
      <c r="E207" s="61"/>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row>
    <row r="208" spans="1:32" ht="15.75" customHeight="1" x14ac:dyDescent="0.2">
      <c r="A208" s="12"/>
      <c r="B208" s="12"/>
      <c r="C208" s="12"/>
      <c r="D208" s="12"/>
      <c r="E208" s="61"/>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row>
    <row r="209" spans="1:32" ht="15.75" customHeight="1" x14ac:dyDescent="0.2">
      <c r="A209" s="12"/>
      <c r="B209" s="12"/>
      <c r="C209" s="12"/>
      <c r="D209" s="12"/>
      <c r="E209" s="61"/>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row>
    <row r="210" spans="1:32" ht="15.75" customHeight="1" x14ac:dyDescent="0.2">
      <c r="A210" s="12"/>
      <c r="B210" s="12"/>
      <c r="C210" s="12"/>
      <c r="D210" s="12"/>
      <c r="E210" s="61"/>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row>
    <row r="211" spans="1:32" ht="15.75" customHeight="1" x14ac:dyDescent="0.2">
      <c r="A211" s="12"/>
      <c r="B211" s="12"/>
      <c r="C211" s="12"/>
      <c r="D211" s="12"/>
      <c r="E211" s="61"/>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row>
    <row r="212" spans="1:32" ht="15.75" customHeight="1" x14ac:dyDescent="0.2">
      <c r="A212" s="12"/>
      <c r="B212" s="12"/>
      <c r="C212" s="12"/>
      <c r="D212" s="12"/>
      <c r="E212" s="61"/>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row>
    <row r="213" spans="1:32" ht="15.75" customHeight="1" x14ac:dyDescent="0.2">
      <c r="A213" s="12"/>
      <c r="B213" s="12"/>
      <c r="C213" s="12"/>
      <c r="D213" s="12"/>
      <c r="E213" s="61"/>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row>
    <row r="214" spans="1:32" ht="15.75" customHeight="1" x14ac:dyDescent="0.2">
      <c r="A214" s="12"/>
      <c r="B214" s="12"/>
      <c r="C214" s="12"/>
      <c r="D214" s="12"/>
      <c r="E214" s="61"/>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row>
    <row r="215" spans="1:32" ht="15.75" customHeight="1" x14ac:dyDescent="0.2">
      <c r="A215" s="12"/>
      <c r="B215" s="12"/>
      <c r="C215" s="12"/>
      <c r="D215" s="12"/>
      <c r="E215" s="61"/>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row>
    <row r="216" spans="1:32" ht="15.75" customHeight="1" x14ac:dyDescent="0.2">
      <c r="A216" s="12"/>
      <c r="B216" s="12"/>
      <c r="C216" s="12"/>
      <c r="D216" s="12"/>
      <c r="E216" s="61"/>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row>
    <row r="217" spans="1:32" ht="15.75" customHeight="1" x14ac:dyDescent="0.2">
      <c r="A217" s="12"/>
      <c r="B217" s="12"/>
      <c r="C217" s="12"/>
      <c r="D217" s="12"/>
      <c r="E217" s="61"/>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row>
    <row r="218" spans="1:32" ht="15.75" customHeight="1" x14ac:dyDescent="0.2">
      <c r="A218" s="12"/>
      <c r="B218" s="12"/>
      <c r="C218" s="12"/>
      <c r="D218" s="12"/>
      <c r="E218" s="61"/>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row>
    <row r="219" spans="1:32" ht="15.75" customHeight="1" x14ac:dyDescent="0.2">
      <c r="A219" s="12"/>
      <c r="B219" s="12"/>
      <c r="C219" s="12"/>
      <c r="D219" s="12"/>
      <c r="E219" s="61"/>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row>
    <row r="220" spans="1:32" ht="15.75" customHeight="1" x14ac:dyDescent="0.2">
      <c r="A220" s="12"/>
      <c r="B220" s="12"/>
      <c r="C220" s="12"/>
      <c r="D220" s="12"/>
      <c r="E220" s="61"/>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row>
    <row r="221" spans="1:32" ht="15.75" customHeight="1" x14ac:dyDescent="0.2">
      <c r="A221" s="12"/>
      <c r="B221" s="12"/>
      <c r="C221" s="12"/>
      <c r="D221" s="12"/>
      <c r="E221" s="61"/>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row>
    <row r="222" spans="1:32" ht="15.75" customHeight="1" x14ac:dyDescent="0.2">
      <c r="A222" s="12"/>
      <c r="B222" s="12"/>
      <c r="C222" s="12"/>
      <c r="D222" s="12"/>
      <c r="E222" s="61"/>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row>
    <row r="223" spans="1:32" ht="15.75" customHeight="1" x14ac:dyDescent="0.2">
      <c r="A223" s="12"/>
      <c r="B223" s="12"/>
      <c r="C223" s="12"/>
      <c r="D223" s="12"/>
      <c r="E223" s="61"/>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row>
    <row r="224" spans="1:32" ht="15.75" customHeight="1" x14ac:dyDescent="0.2">
      <c r="A224" s="12"/>
      <c r="B224" s="12"/>
      <c r="C224" s="12"/>
      <c r="D224" s="12"/>
      <c r="E224" s="61"/>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row>
    <row r="225" spans="1:32" ht="15.75" customHeight="1" x14ac:dyDescent="0.2">
      <c r="A225" s="12"/>
      <c r="B225" s="12"/>
      <c r="C225" s="12"/>
      <c r="D225" s="12"/>
      <c r="E225" s="61"/>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row>
    <row r="226" spans="1:32" ht="15.75" customHeight="1" x14ac:dyDescent="0.2">
      <c r="A226" s="12"/>
      <c r="B226" s="12"/>
      <c r="C226" s="12"/>
      <c r="D226" s="12"/>
      <c r="E226" s="61"/>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row>
    <row r="227" spans="1:32" ht="15.75" customHeight="1" x14ac:dyDescent="0.2">
      <c r="A227" s="12"/>
      <c r="B227" s="12"/>
      <c r="C227" s="12"/>
      <c r="D227" s="12"/>
      <c r="E227" s="61"/>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row>
    <row r="228" spans="1:32" ht="15.75" customHeight="1" x14ac:dyDescent="0.2">
      <c r="A228" s="12"/>
      <c r="B228" s="12"/>
      <c r="C228" s="12"/>
      <c r="D228" s="12"/>
      <c r="E228" s="61"/>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row>
    <row r="229" spans="1:32" ht="15.75" customHeight="1" x14ac:dyDescent="0.2">
      <c r="A229" s="12"/>
      <c r="B229" s="12"/>
      <c r="C229" s="12"/>
      <c r="D229" s="12"/>
      <c r="E229" s="61"/>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row>
    <row r="230" spans="1:32" ht="15.75" customHeight="1" x14ac:dyDescent="0.2">
      <c r="A230" s="12"/>
      <c r="B230" s="12"/>
      <c r="C230" s="12"/>
      <c r="D230" s="12"/>
      <c r="E230" s="61"/>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row>
    <row r="231" spans="1:32" ht="15.75" customHeight="1" x14ac:dyDescent="0.2">
      <c r="A231" s="12"/>
      <c r="B231" s="12"/>
      <c r="C231" s="12"/>
      <c r="D231" s="12"/>
      <c r="E231" s="61"/>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row>
    <row r="232" spans="1:32" ht="15.75" customHeight="1" x14ac:dyDescent="0.2">
      <c r="A232" s="12"/>
      <c r="B232" s="12"/>
      <c r="C232" s="12"/>
      <c r="D232" s="12"/>
      <c r="E232" s="61"/>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row>
    <row r="233" spans="1:32" ht="15.75" customHeight="1" x14ac:dyDescent="0.2">
      <c r="A233" s="12"/>
      <c r="B233" s="12"/>
      <c r="C233" s="12"/>
      <c r="D233" s="12"/>
      <c r="E233" s="61"/>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row>
    <row r="234" spans="1:32" ht="15.75" customHeight="1" x14ac:dyDescent="0.2">
      <c r="A234" s="12"/>
      <c r="B234" s="12"/>
      <c r="C234" s="12"/>
      <c r="D234" s="12"/>
      <c r="E234" s="61"/>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row>
    <row r="235" spans="1:32" ht="15.75" customHeight="1" x14ac:dyDescent="0.2">
      <c r="A235" s="12"/>
      <c r="B235" s="12"/>
      <c r="C235" s="12"/>
      <c r="D235" s="12"/>
      <c r="E235" s="61"/>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row>
    <row r="236" spans="1:32" ht="15.75" customHeight="1" x14ac:dyDescent="0.2">
      <c r="A236" s="12"/>
      <c r="B236" s="12"/>
      <c r="C236" s="12"/>
      <c r="D236" s="12"/>
      <c r="E236" s="61"/>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row>
    <row r="237" spans="1:32" ht="15.75" customHeight="1" x14ac:dyDescent="0.2">
      <c r="A237" s="12"/>
      <c r="B237" s="12"/>
      <c r="C237" s="12"/>
      <c r="D237" s="12"/>
      <c r="E237" s="61"/>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row>
    <row r="238" spans="1:32" ht="15.75" customHeight="1" x14ac:dyDescent="0.2">
      <c r="A238" s="12"/>
      <c r="B238" s="12"/>
      <c r="C238" s="12"/>
      <c r="D238" s="12"/>
      <c r="E238" s="61"/>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row>
    <row r="239" spans="1:32" ht="15.75" customHeight="1" x14ac:dyDescent="0.2">
      <c r="A239" s="12"/>
      <c r="B239" s="12"/>
      <c r="C239" s="12"/>
      <c r="D239" s="12"/>
      <c r="E239" s="61"/>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row>
    <row r="240" spans="1:32" ht="15.75" customHeight="1" x14ac:dyDescent="0.2">
      <c r="A240" s="12"/>
      <c r="B240" s="12"/>
      <c r="C240" s="12"/>
      <c r="D240" s="12"/>
      <c r="E240" s="61"/>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row>
    <row r="241" spans="1:32" ht="15.75" customHeight="1" x14ac:dyDescent="0.2">
      <c r="A241" s="12"/>
      <c r="B241" s="12"/>
      <c r="C241" s="12"/>
      <c r="D241" s="12"/>
      <c r="E241" s="61"/>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row>
    <row r="242" spans="1:32" ht="15.75" customHeight="1" x14ac:dyDescent="0.2">
      <c r="A242" s="12"/>
      <c r="B242" s="12"/>
      <c r="C242" s="12"/>
      <c r="D242" s="12"/>
      <c r="E242" s="61"/>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row>
    <row r="243" spans="1:32" ht="15.75" customHeight="1" x14ac:dyDescent="0.2">
      <c r="A243" s="12"/>
      <c r="B243" s="12"/>
      <c r="C243" s="12"/>
      <c r="D243" s="12"/>
      <c r="E243" s="61"/>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row>
    <row r="244" spans="1:32" ht="15.75" customHeight="1" x14ac:dyDescent="0.2">
      <c r="A244" s="12"/>
      <c r="B244" s="12"/>
      <c r="C244" s="12"/>
      <c r="D244" s="12"/>
      <c r="E244" s="61"/>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row>
    <row r="245" spans="1:32" ht="15.75" customHeight="1" x14ac:dyDescent="0.2">
      <c r="A245" s="12"/>
      <c r="B245" s="12"/>
      <c r="C245" s="12"/>
      <c r="D245" s="12"/>
      <c r="E245" s="61"/>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row>
    <row r="246" spans="1:32" ht="15.75" customHeight="1" x14ac:dyDescent="0.2">
      <c r="A246" s="12"/>
      <c r="B246" s="12"/>
      <c r="C246" s="12"/>
      <c r="D246" s="12"/>
      <c r="E246" s="61"/>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row>
    <row r="247" spans="1:32" ht="15.75" customHeight="1" x14ac:dyDescent="0.2">
      <c r="A247" s="12"/>
      <c r="B247" s="12"/>
      <c r="C247" s="12"/>
      <c r="D247" s="12"/>
      <c r="E247" s="61"/>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row>
    <row r="248" spans="1:32" ht="15.75" customHeight="1" x14ac:dyDescent="0.2">
      <c r="A248" s="12"/>
      <c r="B248" s="12"/>
      <c r="C248" s="12"/>
      <c r="D248" s="12"/>
      <c r="E248" s="61"/>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row>
    <row r="249" spans="1:32" ht="15.75" customHeight="1" x14ac:dyDescent="0.2">
      <c r="A249" s="12"/>
      <c r="B249" s="12"/>
      <c r="C249" s="12"/>
      <c r="D249" s="12"/>
      <c r="E249" s="61"/>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row>
    <row r="250" spans="1:32" ht="15.75" customHeight="1" x14ac:dyDescent="0.2">
      <c r="A250" s="12"/>
      <c r="B250" s="12"/>
      <c r="C250" s="12"/>
      <c r="D250" s="12"/>
      <c r="E250" s="61"/>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row>
    <row r="251" spans="1:32" ht="15.75" customHeight="1" x14ac:dyDescent="0.2">
      <c r="A251" s="12"/>
      <c r="B251" s="12"/>
      <c r="C251" s="12"/>
      <c r="D251" s="12"/>
      <c r="E251" s="61"/>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row>
    <row r="252" spans="1:32" ht="15.75" customHeight="1" x14ac:dyDescent="0.2">
      <c r="A252" s="12"/>
      <c r="B252" s="12"/>
      <c r="C252" s="12"/>
      <c r="D252" s="12"/>
      <c r="E252" s="61"/>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row>
    <row r="253" spans="1:32" ht="15.75" customHeight="1" x14ac:dyDescent="0.2">
      <c r="A253" s="12"/>
      <c r="B253" s="12"/>
      <c r="C253" s="12"/>
      <c r="D253" s="12"/>
      <c r="E253" s="61"/>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row>
    <row r="254" spans="1:32" ht="15.75" customHeight="1" x14ac:dyDescent="0.2">
      <c r="A254" s="12"/>
      <c r="B254" s="12"/>
      <c r="C254" s="12"/>
      <c r="D254" s="12"/>
      <c r="E254" s="61"/>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row>
    <row r="255" spans="1:32" ht="15.75" customHeight="1" x14ac:dyDescent="0.2">
      <c r="A255" s="12"/>
      <c r="B255" s="12"/>
      <c r="C255" s="12"/>
      <c r="D255" s="12"/>
      <c r="E255" s="61"/>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row>
    <row r="256" spans="1:32" ht="15.75" customHeight="1" x14ac:dyDescent="0.2">
      <c r="A256" s="12"/>
      <c r="B256" s="12"/>
      <c r="C256" s="12"/>
      <c r="D256" s="12"/>
      <c r="E256" s="61"/>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row>
    <row r="257" spans="1:32" ht="15.75" customHeight="1" x14ac:dyDescent="0.2">
      <c r="A257" s="12"/>
      <c r="B257" s="12"/>
      <c r="C257" s="12"/>
      <c r="D257" s="12"/>
      <c r="E257" s="61"/>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row>
    <row r="258" spans="1:32" ht="15.75" customHeight="1" x14ac:dyDescent="0.2">
      <c r="A258" s="12"/>
      <c r="B258" s="12"/>
      <c r="C258" s="12"/>
      <c r="D258" s="12"/>
      <c r="E258" s="61"/>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row>
    <row r="259" spans="1:32" ht="15.75" customHeight="1" x14ac:dyDescent="0.2">
      <c r="A259" s="12"/>
      <c r="B259" s="12"/>
      <c r="C259" s="12"/>
      <c r="D259" s="12"/>
      <c r="E259" s="61"/>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row>
    <row r="260" spans="1:32" ht="15.75" customHeight="1" x14ac:dyDescent="0.2">
      <c r="A260" s="12"/>
      <c r="B260" s="12"/>
      <c r="C260" s="12"/>
      <c r="D260" s="12"/>
      <c r="E260" s="61"/>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row>
    <row r="261" spans="1:32" ht="15.75" customHeight="1" x14ac:dyDescent="0.2">
      <c r="A261" s="12"/>
      <c r="B261" s="12"/>
      <c r="C261" s="12"/>
      <c r="D261" s="12"/>
      <c r="E261" s="61"/>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row>
    <row r="262" spans="1:32" ht="15.75" customHeight="1" x14ac:dyDescent="0.2">
      <c r="A262" s="12"/>
      <c r="B262" s="12"/>
      <c r="C262" s="12"/>
      <c r="D262" s="12"/>
      <c r="E262" s="61"/>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row>
    <row r="263" spans="1:32" ht="15.75" customHeight="1" x14ac:dyDescent="0.2">
      <c r="A263" s="12"/>
      <c r="B263" s="12"/>
      <c r="C263" s="12"/>
      <c r="D263" s="12"/>
      <c r="E263" s="61"/>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row>
    <row r="264" spans="1:32" ht="15.75" customHeight="1" x14ac:dyDescent="0.2">
      <c r="A264" s="12"/>
      <c r="B264" s="12"/>
      <c r="C264" s="12"/>
      <c r="D264" s="12"/>
      <c r="E264" s="61"/>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row>
    <row r="265" spans="1:32" ht="15.75" customHeight="1" x14ac:dyDescent="0.2">
      <c r="A265" s="12"/>
      <c r="B265" s="12"/>
      <c r="C265" s="12"/>
      <c r="D265" s="12"/>
      <c r="E265" s="61"/>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row>
    <row r="266" spans="1:32" ht="15.75" customHeight="1" x14ac:dyDescent="0.2">
      <c r="A266" s="12"/>
      <c r="B266" s="12"/>
      <c r="C266" s="12"/>
      <c r="D266" s="12"/>
      <c r="E266" s="61"/>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row>
    <row r="267" spans="1:32" ht="15.75" customHeight="1" x14ac:dyDescent="0.2">
      <c r="A267" s="12"/>
      <c r="B267" s="12"/>
      <c r="C267" s="12"/>
      <c r="D267" s="12"/>
      <c r="E267" s="61"/>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row>
    <row r="268" spans="1:32" ht="15.75" customHeight="1" x14ac:dyDescent="0.2">
      <c r="A268" s="12"/>
      <c r="B268" s="12"/>
      <c r="C268" s="12"/>
      <c r="D268" s="12"/>
      <c r="E268" s="61"/>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row>
    <row r="269" spans="1:32" ht="15.75" customHeight="1" x14ac:dyDescent="0.2">
      <c r="A269" s="12"/>
      <c r="B269" s="12"/>
      <c r="C269" s="12"/>
      <c r="D269" s="12"/>
      <c r="E269" s="61"/>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row>
    <row r="270" spans="1:32" ht="15.75" customHeight="1" x14ac:dyDescent="0.2">
      <c r="A270" s="12"/>
      <c r="B270" s="12"/>
      <c r="C270" s="12"/>
      <c r="D270" s="12"/>
      <c r="E270" s="61"/>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row>
    <row r="271" spans="1:32" ht="15.75" customHeight="1" x14ac:dyDescent="0.2">
      <c r="A271" s="12"/>
      <c r="B271" s="12"/>
      <c r="C271" s="12"/>
      <c r="D271" s="12"/>
      <c r="E271" s="61"/>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row>
    <row r="272" spans="1:32" ht="15.75" customHeight="1" x14ac:dyDescent="0.2">
      <c r="A272" s="12"/>
      <c r="B272" s="12"/>
      <c r="C272" s="12"/>
      <c r="D272" s="12"/>
      <c r="E272" s="61"/>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row>
    <row r="273" spans="1:32" ht="15.75" customHeight="1" x14ac:dyDescent="0.2">
      <c r="A273" s="12"/>
      <c r="B273" s="12"/>
      <c r="C273" s="12"/>
      <c r="D273" s="12"/>
      <c r="E273" s="61"/>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row>
    <row r="274" spans="1:32" ht="15.75" customHeight="1" x14ac:dyDescent="0.2">
      <c r="A274" s="12"/>
      <c r="B274" s="12"/>
      <c r="C274" s="12"/>
      <c r="D274" s="12"/>
      <c r="E274" s="61"/>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row>
    <row r="275" spans="1:32" ht="15.75" customHeight="1" x14ac:dyDescent="0.2">
      <c r="A275" s="12"/>
      <c r="B275" s="12"/>
      <c r="C275" s="12"/>
      <c r="D275" s="12"/>
      <c r="E275" s="61"/>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row>
    <row r="276" spans="1:32" ht="15.75" customHeight="1" x14ac:dyDescent="0.2">
      <c r="A276" s="12"/>
      <c r="B276" s="12"/>
      <c r="C276" s="12"/>
      <c r="D276" s="12"/>
      <c r="E276" s="61"/>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row>
    <row r="277" spans="1:32" ht="15.75" customHeight="1" x14ac:dyDescent="0.2">
      <c r="A277" s="12"/>
      <c r="B277" s="12"/>
      <c r="C277" s="12"/>
      <c r="D277" s="12"/>
      <c r="E277" s="61"/>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row>
    <row r="278" spans="1:32" ht="15.75" customHeight="1" x14ac:dyDescent="0.2">
      <c r="A278" s="12"/>
      <c r="B278" s="12"/>
      <c r="C278" s="12"/>
      <c r="D278" s="12"/>
      <c r="E278" s="61"/>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row>
    <row r="279" spans="1:32" ht="15.75" customHeight="1" x14ac:dyDescent="0.2">
      <c r="A279" s="12"/>
      <c r="B279" s="12"/>
      <c r="C279" s="12"/>
      <c r="D279" s="12"/>
      <c r="E279" s="61"/>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row>
    <row r="280" spans="1:32" ht="15.75" customHeight="1" x14ac:dyDescent="0.2">
      <c r="A280" s="12"/>
      <c r="B280" s="12"/>
      <c r="C280" s="12"/>
      <c r="D280" s="12"/>
      <c r="E280" s="61"/>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row>
    <row r="281" spans="1:32" ht="15.75" customHeight="1" x14ac:dyDescent="0.2">
      <c r="A281" s="12"/>
      <c r="B281" s="12"/>
      <c r="C281" s="12"/>
      <c r="D281" s="12"/>
      <c r="E281" s="61"/>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row>
    <row r="282" spans="1:32" ht="15.75" customHeight="1" x14ac:dyDescent="0.2">
      <c r="A282" s="12"/>
      <c r="B282" s="12"/>
      <c r="C282" s="12"/>
      <c r="D282" s="12"/>
      <c r="E282" s="61"/>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row>
    <row r="283" spans="1:32" ht="15.75" customHeight="1" x14ac:dyDescent="0.2">
      <c r="A283" s="12"/>
      <c r="B283" s="12"/>
      <c r="C283" s="12"/>
      <c r="D283" s="12"/>
      <c r="E283" s="61"/>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row>
    <row r="284" spans="1:32" ht="15.75" customHeight="1" x14ac:dyDescent="0.2">
      <c r="A284" s="12"/>
      <c r="B284" s="12"/>
      <c r="C284" s="12"/>
      <c r="D284" s="12"/>
      <c r="E284" s="61"/>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row>
    <row r="285" spans="1:32" ht="15.75" customHeight="1" x14ac:dyDescent="0.2">
      <c r="A285" s="12"/>
      <c r="B285" s="12"/>
      <c r="C285" s="12"/>
      <c r="D285" s="12"/>
      <c r="E285" s="61"/>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row>
    <row r="286" spans="1:32" ht="15.75" customHeight="1" x14ac:dyDescent="0.2">
      <c r="A286" s="12"/>
      <c r="B286" s="12"/>
      <c r="C286" s="12"/>
      <c r="D286" s="12"/>
      <c r="E286" s="61"/>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row>
    <row r="287" spans="1:32" ht="15.75" customHeight="1" x14ac:dyDescent="0.2">
      <c r="A287" s="12"/>
      <c r="B287" s="12"/>
      <c r="C287" s="12"/>
      <c r="D287" s="12"/>
      <c r="E287" s="61"/>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row>
    <row r="288" spans="1:32" ht="15.75" customHeight="1" x14ac:dyDescent="0.2">
      <c r="A288" s="12"/>
      <c r="B288" s="12"/>
      <c r="C288" s="12"/>
      <c r="D288" s="12"/>
      <c r="E288" s="61"/>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row>
    <row r="289" spans="1:32" ht="15.75" customHeight="1" x14ac:dyDescent="0.2">
      <c r="A289" s="12"/>
      <c r="B289" s="12"/>
      <c r="C289" s="12"/>
      <c r="D289" s="12"/>
      <c r="E289" s="61"/>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row>
    <row r="290" spans="1:32" ht="15.75" customHeight="1" x14ac:dyDescent="0.2">
      <c r="A290" s="12"/>
      <c r="B290" s="12"/>
      <c r="C290" s="12"/>
      <c r="D290" s="12"/>
      <c r="E290" s="61"/>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row>
    <row r="291" spans="1:32" ht="15.75" customHeight="1" x14ac:dyDescent="0.2">
      <c r="A291" s="12"/>
      <c r="B291" s="12"/>
      <c r="C291" s="12"/>
      <c r="D291" s="12"/>
      <c r="E291" s="61"/>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row>
    <row r="292" spans="1:32" ht="15.75" customHeight="1" x14ac:dyDescent="0.2">
      <c r="A292" s="12"/>
      <c r="B292" s="12"/>
      <c r="C292" s="12"/>
      <c r="D292" s="12"/>
      <c r="E292" s="61"/>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row>
    <row r="293" spans="1:32" ht="15.75" customHeight="1" x14ac:dyDescent="0.2">
      <c r="A293" s="12"/>
      <c r="B293" s="12"/>
      <c r="C293" s="12"/>
      <c r="D293" s="12"/>
      <c r="E293" s="61"/>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row>
    <row r="294" spans="1:32" ht="15.75" customHeight="1" x14ac:dyDescent="0.2">
      <c r="A294" s="12"/>
      <c r="B294" s="12"/>
      <c r="C294" s="12"/>
      <c r="D294" s="12"/>
      <c r="E294" s="61"/>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row>
    <row r="295" spans="1:32" ht="15.75" customHeight="1" x14ac:dyDescent="0.2">
      <c r="A295" s="12"/>
      <c r="B295" s="12"/>
      <c r="C295" s="12"/>
      <c r="D295" s="12"/>
      <c r="E295" s="61"/>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row>
    <row r="296" spans="1:32" ht="15.75" customHeight="1" x14ac:dyDescent="0.2">
      <c r="A296" s="12"/>
      <c r="B296" s="12"/>
      <c r="C296" s="12"/>
      <c r="D296" s="12"/>
      <c r="E296" s="61"/>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row>
    <row r="297" spans="1:32" ht="15.75" customHeight="1" x14ac:dyDescent="0.2">
      <c r="A297" s="12"/>
      <c r="B297" s="12"/>
      <c r="C297" s="12"/>
      <c r="D297" s="12"/>
      <c r="E297" s="61"/>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row>
    <row r="298" spans="1:32" ht="15.75" customHeight="1" x14ac:dyDescent="0.2">
      <c r="A298" s="12"/>
      <c r="B298" s="12"/>
      <c r="C298" s="12"/>
      <c r="D298" s="12"/>
      <c r="E298" s="61"/>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row>
    <row r="299" spans="1:32" ht="15.75" customHeight="1" x14ac:dyDescent="0.2">
      <c r="A299" s="12"/>
      <c r="B299" s="12"/>
      <c r="C299" s="12"/>
      <c r="D299" s="12"/>
      <c r="E299" s="61"/>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row>
    <row r="300" spans="1:32" ht="15.75" customHeight="1" x14ac:dyDescent="0.2">
      <c r="A300" s="12"/>
      <c r="B300" s="12"/>
      <c r="C300" s="12"/>
      <c r="D300" s="12"/>
      <c r="E300" s="61"/>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row>
    <row r="301" spans="1:32" ht="15.75" customHeight="1" x14ac:dyDescent="0.2">
      <c r="A301" s="12"/>
      <c r="B301" s="12"/>
      <c r="C301" s="12"/>
      <c r="D301" s="12"/>
      <c r="E301" s="61"/>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row>
    <row r="302" spans="1:32" ht="15.75" customHeight="1" x14ac:dyDescent="0.2">
      <c r="A302" s="12"/>
      <c r="B302" s="12"/>
      <c r="C302" s="12"/>
      <c r="D302" s="12"/>
      <c r="E302" s="61"/>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row>
    <row r="303" spans="1:32" ht="15.75" customHeight="1" x14ac:dyDescent="0.2">
      <c r="A303" s="12"/>
      <c r="B303" s="12"/>
      <c r="C303" s="12"/>
      <c r="D303" s="12"/>
      <c r="E303" s="61"/>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row>
    <row r="304" spans="1:32" ht="15.75" customHeight="1" x14ac:dyDescent="0.2">
      <c r="A304" s="12"/>
      <c r="B304" s="12"/>
      <c r="C304" s="12"/>
      <c r="D304" s="12"/>
      <c r="E304" s="61"/>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row>
    <row r="305" spans="1:32" ht="15.75" customHeight="1" x14ac:dyDescent="0.2">
      <c r="A305" s="12"/>
      <c r="B305" s="12"/>
      <c r="C305" s="12"/>
      <c r="D305" s="12"/>
      <c r="E305" s="61"/>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row>
    <row r="306" spans="1:32" ht="15.75" customHeight="1" x14ac:dyDescent="0.2">
      <c r="A306" s="12"/>
      <c r="B306" s="12"/>
      <c r="C306" s="12"/>
      <c r="D306" s="12"/>
      <c r="E306" s="61"/>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row>
    <row r="307" spans="1:32" ht="15.75" customHeight="1" x14ac:dyDescent="0.2">
      <c r="A307" s="12"/>
      <c r="B307" s="12"/>
      <c r="C307" s="12"/>
      <c r="D307" s="12"/>
      <c r="E307" s="61"/>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row>
    <row r="308" spans="1:32" ht="15.75" customHeight="1" x14ac:dyDescent="0.2">
      <c r="A308" s="12"/>
      <c r="B308" s="12"/>
      <c r="C308" s="12"/>
      <c r="D308" s="12"/>
      <c r="E308" s="61"/>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row>
    <row r="309" spans="1:32" ht="15.75" customHeight="1" x14ac:dyDescent="0.2">
      <c r="A309" s="12"/>
      <c r="B309" s="12"/>
      <c r="C309" s="12"/>
      <c r="D309" s="12"/>
      <c r="E309" s="61"/>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row>
    <row r="310" spans="1:32" ht="15.75" customHeight="1" x14ac:dyDescent="0.2">
      <c r="A310" s="12"/>
      <c r="B310" s="12"/>
      <c r="C310" s="12"/>
      <c r="D310" s="12"/>
      <c r="E310" s="61"/>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row>
    <row r="311" spans="1:32" ht="15.75" customHeight="1" x14ac:dyDescent="0.2">
      <c r="A311" s="12"/>
      <c r="B311" s="12"/>
      <c r="C311" s="12"/>
      <c r="D311" s="12"/>
      <c r="E311" s="61"/>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row>
    <row r="312" spans="1:32" ht="15.75" customHeight="1" x14ac:dyDescent="0.2">
      <c r="A312" s="12"/>
      <c r="B312" s="12"/>
      <c r="C312" s="12"/>
      <c r="D312" s="12"/>
      <c r="E312" s="61"/>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row>
    <row r="313" spans="1:32" ht="15.75" customHeight="1" x14ac:dyDescent="0.2">
      <c r="A313" s="12"/>
      <c r="B313" s="12"/>
      <c r="C313" s="12"/>
      <c r="D313" s="12"/>
      <c r="E313" s="61"/>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row>
    <row r="314" spans="1:32" ht="15.75" customHeight="1" x14ac:dyDescent="0.2">
      <c r="A314" s="12"/>
      <c r="B314" s="12"/>
      <c r="C314" s="12"/>
      <c r="D314" s="12"/>
      <c r="E314" s="61"/>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row>
    <row r="315" spans="1:32" ht="15.75" customHeight="1" x14ac:dyDescent="0.2">
      <c r="A315" s="12"/>
      <c r="B315" s="12"/>
      <c r="C315" s="12"/>
      <c r="D315" s="12"/>
      <c r="E315" s="61"/>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row>
    <row r="316" spans="1:32" ht="15.75" customHeight="1" x14ac:dyDescent="0.2">
      <c r="A316" s="12"/>
      <c r="B316" s="12"/>
      <c r="C316" s="12"/>
      <c r="D316" s="12"/>
      <c r="E316" s="61"/>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row>
    <row r="317" spans="1:32" ht="15.75" customHeight="1" x14ac:dyDescent="0.2">
      <c r="A317" s="12"/>
      <c r="B317" s="12"/>
      <c r="C317" s="12"/>
      <c r="D317" s="12"/>
      <c r="E317" s="61"/>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row>
    <row r="318" spans="1:32" ht="15.75" customHeight="1" x14ac:dyDescent="0.2">
      <c r="A318" s="12"/>
      <c r="B318" s="12"/>
      <c r="C318" s="12"/>
      <c r="D318" s="12"/>
      <c r="E318" s="61"/>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row>
    <row r="319" spans="1:32" ht="15.75" customHeight="1" x14ac:dyDescent="0.2">
      <c r="A319" s="12"/>
      <c r="B319" s="12"/>
      <c r="C319" s="12"/>
      <c r="D319" s="12"/>
      <c r="E319" s="61"/>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row>
    <row r="320" spans="1:32" ht="15.75" customHeight="1" x14ac:dyDescent="0.2">
      <c r="A320" s="12"/>
      <c r="B320" s="12"/>
      <c r="C320" s="12"/>
      <c r="D320" s="12"/>
      <c r="E320" s="61"/>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row>
    <row r="321" spans="1:32" ht="15.75" customHeight="1" x14ac:dyDescent="0.2">
      <c r="A321" s="12"/>
      <c r="B321" s="12"/>
      <c r="C321" s="12"/>
      <c r="D321" s="12"/>
      <c r="E321" s="61"/>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row>
    <row r="322" spans="1:32" ht="15.75" customHeight="1" x14ac:dyDescent="0.2">
      <c r="A322" s="12"/>
      <c r="B322" s="12"/>
      <c r="C322" s="12"/>
      <c r="D322" s="12"/>
      <c r="E322" s="61"/>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row>
    <row r="323" spans="1:32" ht="15.75" customHeight="1" x14ac:dyDescent="0.2">
      <c r="A323" s="12"/>
      <c r="B323" s="12"/>
      <c r="C323" s="12"/>
      <c r="D323" s="12"/>
      <c r="E323" s="61"/>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row>
    <row r="324" spans="1:32" ht="15.75" customHeight="1" x14ac:dyDescent="0.2">
      <c r="A324" s="12"/>
      <c r="B324" s="12"/>
      <c r="C324" s="12"/>
      <c r="D324" s="12"/>
      <c r="E324" s="61"/>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row>
    <row r="325" spans="1:32" ht="15.75" customHeight="1" x14ac:dyDescent="0.2">
      <c r="A325" s="12"/>
      <c r="B325" s="12"/>
      <c r="C325" s="12"/>
      <c r="D325" s="12"/>
      <c r="E325" s="61"/>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row>
    <row r="326" spans="1:32" ht="15.75" customHeight="1" x14ac:dyDescent="0.2">
      <c r="A326" s="12"/>
      <c r="B326" s="12"/>
      <c r="C326" s="12"/>
      <c r="D326" s="12"/>
      <c r="E326" s="61"/>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row>
    <row r="327" spans="1:32" ht="15.75" customHeight="1" x14ac:dyDescent="0.2">
      <c r="A327" s="12"/>
      <c r="B327" s="12"/>
      <c r="C327" s="12"/>
      <c r="D327" s="12"/>
      <c r="E327" s="61"/>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row>
    <row r="328" spans="1:32" ht="15.75" customHeight="1" x14ac:dyDescent="0.2">
      <c r="A328" s="12"/>
      <c r="B328" s="12"/>
      <c r="C328" s="12"/>
      <c r="D328" s="12"/>
      <c r="E328" s="61"/>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row>
    <row r="329" spans="1:32" ht="15.75" customHeight="1" x14ac:dyDescent="0.2">
      <c r="A329" s="12"/>
      <c r="B329" s="12"/>
      <c r="C329" s="12"/>
      <c r="D329" s="12"/>
      <c r="E329" s="61"/>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row>
    <row r="330" spans="1:32" ht="15.75" customHeight="1" x14ac:dyDescent="0.2">
      <c r="A330" s="12"/>
      <c r="B330" s="12"/>
      <c r="C330" s="12"/>
      <c r="D330" s="12"/>
      <c r="E330" s="61"/>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row>
    <row r="331" spans="1:32" ht="15.75" customHeight="1" x14ac:dyDescent="0.2">
      <c r="A331" s="12"/>
      <c r="B331" s="12"/>
      <c r="C331" s="12"/>
      <c r="D331" s="12"/>
      <c r="E331" s="61"/>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row>
    <row r="332" spans="1:32" ht="15.75" customHeight="1" x14ac:dyDescent="0.2">
      <c r="A332" s="12"/>
      <c r="B332" s="12"/>
      <c r="C332" s="12"/>
      <c r="D332" s="12"/>
      <c r="E332" s="61"/>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row>
    <row r="333" spans="1:32" ht="15.75" customHeight="1" x14ac:dyDescent="0.2">
      <c r="A333" s="12"/>
      <c r="B333" s="12"/>
      <c r="C333" s="12"/>
      <c r="D333" s="12"/>
      <c r="E333" s="61"/>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row>
    <row r="334" spans="1:32" ht="15.75" customHeight="1" x14ac:dyDescent="0.2">
      <c r="A334" s="12"/>
      <c r="B334" s="12"/>
      <c r="C334" s="12"/>
      <c r="D334" s="12"/>
      <c r="E334" s="61"/>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row>
    <row r="335" spans="1:32" ht="15.75" customHeight="1" x14ac:dyDescent="0.2">
      <c r="A335" s="12"/>
      <c r="B335" s="12"/>
      <c r="C335" s="12"/>
      <c r="D335" s="12"/>
      <c r="E335" s="61"/>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row>
    <row r="336" spans="1:32" ht="15.75" customHeight="1" x14ac:dyDescent="0.2">
      <c r="A336" s="12"/>
      <c r="B336" s="12"/>
      <c r="C336" s="12"/>
      <c r="D336" s="12"/>
      <c r="E336" s="61"/>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row>
    <row r="337" spans="1:32" ht="15.75" customHeight="1" x14ac:dyDescent="0.2">
      <c r="A337" s="12"/>
      <c r="B337" s="12"/>
      <c r="C337" s="12"/>
      <c r="D337" s="12"/>
      <c r="E337" s="61"/>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row>
    <row r="338" spans="1:32" ht="15.75" customHeight="1" x14ac:dyDescent="0.2">
      <c r="A338" s="12"/>
      <c r="B338" s="12"/>
      <c r="C338" s="12"/>
      <c r="D338" s="12"/>
      <c r="E338" s="61"/>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row>
    <row r="339" spans="1:32" ht="15.75" customHeight="1" x14ac:dyDescent="0.2">
      <c r="A339" s="12"/>
      <c r="B339" s="12"/>
      <c r="C339" s="12"/>
      <c r="D339" s="12"/>
      <c r="E339" s="61"/>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row>
    <row r="340" spans="1:32" ht="15.75" customHeight="1" x14ac:dyDescent="0.2">
      <c r="A340" s="12"/>
      <c r="B340" s="12"/>
      <c r="C340" s="12"/>
      <c r="D340" s="12"/>
      <c r="E340" s="61"/>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row>
    <row r="341" spans="1:32" ht="15.75" customHeight="1" x14ac:dyDescent="0.2">
      <c r="A341" s="12"/>
      <c r="B341" s="12"/>
      <c r="C341" s="12"/>
      <c r="D341" s="12"/>
      <c r="E341" s="61"/>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row>
    <row r="342" spans="1:32" ht="15.75" customHeight="1" x14ac:dyDescent="0.2">
      <c r="A342" s="12"/>
      <c r="B342" s="12"/>
      <c r="C342" s="12"/>
      <c r="D342" s="12"/>
      <c r="E342" s="61"/>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row>
    <row r="343" spans="1:32" ht="15.75" customHeight="1" x14ac:dyDescent="0.2">
      <c r="A343" s="12"/>
      <c r="B343" s="12"/>
      <c r="C343" s="12"/>
      <c r="D343" s="12"/>
      <c r="E343" s="61"/>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row>
    <row r="344" spans="1:32" ht="15.75" customHeight="1" x14ac:dyDescent="0.2">
      <c r="A344" s="12"/>
      <c r="B344" s="12"/>
      <c r="C344" s="12"/>
      <c r="D344" s="12"/>
      <c r="E344" s="61"/>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row>
    <row r="345" spans="1:32" ht="15.75" customHeight="1" x14ac:dyDescent="0.2">
      <c r="A345" s="12"/>
      <c r="B345" s="12"/>
      <c r="C345" s="12"/>
      <c r="D345" s="12"/>
      <c r="E345" s="61"/>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row>
    <row r="346" spans="1:32" ht="15.75" customHeight="1" x14ac:dyDescent="0.2">
      <c r="A346" s="12"/>
      <c r="B346" s="12"/>
      <c r="C346" s="12"/>
      <c r="D346" s="12"/>
      <c r="E346" s="61"/>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row>
    <row r="347" spans="1:32" ht="15.75" customHeight="1" x14ac:dyDescent="0.2">
      <c r="A347" s="12"/>
      <c r="B347" s="12"/>
      <c r="C347" s="12"/>
      <c r="D347" s="12"/>
      <c r="E347" s="61"/>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row>
    <row r="348" spans="1:32" ht="15.75" customHeight="1" x14ac:dyDescent="0.2">
      <c r="A348" s="12"/>
      <c r="B348" s="12"/>
      <c r="C348" s="12"/>
      <c r="D348" s="12"/>
      <c r="E348" s="61"/>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row>
    <row r="349" spans="1:32" ht="15.75" customHeight="1" x14ac:dyDescent="0.2">
      <c r="A349" s="12"/>
      <c r="B349" s="12"/>
      <c r="C349" s="12"/>
      <c r="D349" s="12"/>
      <c r="E349" s="61"/>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row>
    <row r="350" spans="1:32" ht="15.75" customHeight="1" x14ac:dyDescent="0.2">
      <c r="A350" s="12"/>
      <c r="B350" s="12"/>
      <c r="C350" s="12"/>
      <c r="D350" s="12"/>
      <c r="E350" s="61"/>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row>
    <row r="351" spans="1:32" ht="15.75" customHeight="1" x14ac:dyDescent="0.2">
      <c r="A351" s="12"/>
      <c r="B351" s="12"/>
      <c r="C351" s="12"/>
      <c r="D351" s="12"/>
      <c r="E351" s="61"/>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row>
    <row r="352" spans="1:32" ht="15.75" customHeight="1" x14ac:dyDescent="0.2">
      <c r="A352" s="12"/>
      <c r="B352" s="12"/>
      <c r="C352" s="12"/>
      <c r="D352" s="12"/>
      <c r="E352" s="61"/>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row>
    <row r="353" spans="1:32" ht="15.75" customHeight="1" x14ac:dyDescent="0.2">
      <c r="A353" s="12"/>
      <c r="B353" s="12"/>
      <c r="C353" s="12"/>
      <c r="D353" s="12"/>
      <c r="E353" s="61"/>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row>
    <row r="354" spans="1:32" ht="15.75" customHeight="1" x14ac:dyDescent="0.2">
      <c r="A354" s="12"/>
      <c r="B354" s="12"/>
      <c r="C354" s="12"/>
      <c r="D354" s="12"/>
      <c r="E354" s="61"/>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row>
    <row r="355" spans="1:32" ht="15.75" customHeight="1" x14ac:dyDescent="0.2">
      <c r="A355" s="12"/>
      <c r="B355" s="12"/>
      <c r="C355" s="12"/>
      <c r="D355" s="12"/>
      <c r="E355" s="61"/>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row>
    <row r="356" spans="1:32" ht="15.75" customHeight="1" x14ac:dyDescent="0.2">
      <c r="A356" s="12"/>
      <c r="B356" s="12"/>
      <c r="C356" s="12"/>
      <c r="D356" s="12"/>
      <c r="E356" s="61"/>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row>
    <row r="357" spans="1:32" ht="15.75" customHeight="1" x14ac:dyDescent="0.2">
      <c r="A357" s="12"/>
      <c r="B357" s="12"/>
      <c r="C357" s="12"/>
      <c r="D357" s="12"/>
      <c r="E357" s="61"/>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row>
    <row r="358" spans="1:32" ht="15.75" customHeight="1" x14ac:dyDescent="0.2">
      <c r="A358" s="12"/>
      <c r="B358" s="12"/>
      <c r="C358" s="12"/>
      <c r="D358" s="12"/>
      <c r="E358" s="61"/>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row>
    <row r="359" spans="1:32" ht="15.75" customHeight="1" x14ac:dyDescent="0.2">
      <c r="A359" s="12"/>
      <c r="B359" s="12"/>
      <c r="C359" s="12"/>
      <c r="D359" s="12"/>
      <c r="E359" s="61"/>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row>
    <row r="360" spans="1:32" ht="15.75" customHeight="1" x14ac:dyDescent="0.2">
      <c r="A360" s="12"/>
      <c r="B360" s="12"/>
      <c r="C360" s="12"/>
      <c r="D360" s="12"/>
      <c r="E360" s="61"/>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row>
    <row r="361" spans="1:32" ht="15.75" customHeight="1" x14ac:dyDescent="0.2">
      <c r="A361" s="12"/>
      <c r="B361" s="12"/>
      <c r="C361" s="12"/>
      <c r="D361" s="12"/>
      <c r="E361" s="61"/>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row>
    <row r="362" spans="1:32" ht="15.75" customHeight="1" x14ac:dyDescent="0.2">
      <c r="A362" s="12"/>
      <c r="B362" s="12"/>
      <c r="C362" s="12"/>
      <c r="D362" s="12"/>
      <c r="E362" s="61"/>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row>
    <row r="363" spans="1:32" ht="15.75" customHeight="1" x14ac:dyDescent="0.2">
      <c r="A363" s="12"/>
      <c r="B363" s="12"/>
      <c r="C363" s="12"/>
      <c r="D363" s="12"/>
      <c r="E363" s="61"/>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row>
    <row r="364" spans="1:32" ht="15.75" customHeight="1" x14ac:dyDescent="0.2">
      <c r="A364" s="12"/>
      <c r="B364" s="12"/>
      <c r="C364" s="12"/>
      <c r="D364" s="12"/>
      <c r="E364" s="61"/>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row>
    <row r="365" spans="1:32" ht="15.75" customHeight="1" x14ac:dyDescent="0.2">
      <c r="A365" s="12"/>
      <c r="B365" s="12"/>
      <c r="C365" s="12"/>
      <c r="D365" s="12"/>
      <c r="E365" s="61"/>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row>
    <row r="366" spans="1:32" ht="15.75" customHeight="1" x14ac:dyDescent="0.2">
      <c r="A366" s="12"/>
      <c r="B366" s="12"/>
      <c r="C366" s="12"/>
      <c r="D366" s="12"/>
      <c r="E366" s="61"/>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row>
    <row r="367" spans="1:32" ht="15.75" customHeight="1" x14ac:dyDescent="0.2">
      <c r="A367" s="12"/>
      <c r="B367" s="12"/>
      <c r="C367" s="12"/>
      <c r="D367" s="12"/>
      <c r="E367" s="61"/>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row>
    <row r="368" spans="1:32" ht="15.75" customHeight="1" x14ac:dyDescent="0.2">
      <c r="A368" s="12"/>
      <c r="B368" s="12"/>
      <c r="C368" s="12"/>
      <c r="D368" s="12"/>
      <c r="E368" s="61"/>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row>
    <row r="369" spans="1:32" ht="15.75" customHeight="1" x14ac:dyDescent="0.2">
      <c r="A369" s="12"/>
      <c r="B369" s="12"/>
      <c r="C369" s="12"/>
      <c r="D369" s="12"/>
      <c r="E369" s="61"/>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row>
    <row r="370" spans="1:32" ht="15.75" customHeight="1" x14ac:dyDescent="0.2">
      <c r="A370" s="12"/>
      <c r="B370" s="12"/>
      <c r="C370" s="12"/>
      <c r="D370" s="12"/>
      <c r="E370" s="61"/>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row>
    <row r="371" spans="1:32" ht="15.75" customHeight="1" x14ac:dyDescent="0.2">
      <c r="A371" s="12"/>
      <c r="B371" s="12"/>
      <c r="C371" s="12"/>
      <c r="D371" s="12"/>
      <c r="E371" s="61"/>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row>
    <row r="372" spans="1:32" ht="15.75" customHeight="1" x14ac:dyDescent="0.2">
      <c r="A372" s="12"/>
      <c r="B372" s="12"/>
      <c r="C372" s="12"/>
      <c r="D372" s="12"/>
      <c r="E372" s="61"/>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row>
    <row r="373" spans="1:32" ht="15.75" customHeight="1" x14ac:dyDescent="0.2">
      <c r="A373" s="12"/>
      <c r="B373" s="12"/>
      <c r="C373" s="12"/>
      <c r="D373" s="12"/>
      <c r="E373" s="61"/>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row>
    <row r="374" spans="1:32" ht="15.75" customHeight="1" x14ac:dyDescent="0.2">
      <c r="A374" s="12"/>
      <c r="B374" s="12"/>
      <c r="C374" s="12"/>
      <c r="D374" s="12"/>
      <c r="E374" s="61"/>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row>
    <row r="375" spans="1:32" ht="15.75" customHeight="1" x14ac:dyDescent="0.2">
      <c r="A375" s="12"/>
      <c r="B375" s="12"/>
      <c r="C375" s="12"/>
      <c r="D375" s="12"/>
      <c r="E375" s="61"/>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row>
    <row r="376" spans="1:32" ht="15.75" customHeight="1" x14ac:dyDescent="0.2">
      <c r="A376" s="12"/>
      <c r="B376" s="12"/>
      <c r="C376" s="12"/>
      <c r="D376" s="12"/>
      <c r="E376" s="61"/>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row>
    <row r="377" spans="1:32" ht="15.75" customHeight="1" x14ac:dyDescent="0.2">
      <c r="A377" s="12"/>
      <c r="B377" s="12"/>
      <c r="C377" s="12"/>
      <c r="D377" s="12"/>
      <c r="E377" s="61"/>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row>
    <row r="378" spans="1:32" ht="15.75" customHeight="1" x14ac:dyDescent="0.2">
      <c r="A378" s="12"/>
      <c r="B378" s="12"/>
      <c r="C378" s="12"/>
      <c r="D378" s="12"/>
      <c r="E378" s="61"/>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row>
    <row r="379" spans="1:32" ht="15.75" customHeight="1" x14ac:dyDescent="0.2">
      <c r="A379" s="12"/>
      <c r="B379" s="12"/>
      <c r="C379" s="12"/>
      <c r="D379" s="12"/>
      <c r="E379" s="61"/>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row>
    <row r="380" spans="1:32" ht="15.75" customHeight="1" x14ac:dyDescent="0.2">
      <c r="A380" s="12"/>
      <c r="B380" s="12"/>
      <c r="C380" s="12"/>
      <c r="D380" s="12"/>
      <c r="E380" s="61"/>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row>
    <row r="381" spans="1:32" ht="15.75" customHeight="1" x14ac:dyDescent="0.2">
      <c r="A381" s="12"/>
      <c r="B381" s="12"/>
      <c r="C381" s="12"/>
      <c r="D381" s="12"/>
      <c r="E381" s="61"/>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row>
    <row r="382" spans="1:32" ht="15.75" customHeight="1" x14ac:dyDescent="0.2">
      <c r="A382" s="12"/>
      <c r="B382" s="12"/>
      <c r="C382" s="12"/>
      <c r="D382" s="12"/>
      <c r="E382" s="61"/>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row>
    <row r="383" spans="1:32" ht="15.75" customHeight="1" x14ac:dyDescent="0.2">
      <c r="A383" s="12"/>
      <c r="B383" s="12"/>
      <c r="C383" s="12"/>
      <c r="D383" s="12"/>
      <c r="E383" s="61"/>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row>
    <row r="384" spans="1:32" ht="15.75" customHeight="1" x14ac:dyDescent="0.2">
      <c r="A384" s="12"/>
      <c r="B384" s="12"/>
      <c r="C384" s="12"/>
      <c r="D384" s="12"/>
      <c r="E384" s="61"/>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row>
    <row r="385" spans="1:32" ht="15.75" customHeight="1" x14ac:dyDescent="0.2">
      <c r="A385" s="12"/>
      <c r="B385" s="12"/>
      <c r="C385" s="12"/>
      <c r="D385" s="12"/>
      <c r="E385" s="61"/>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row>
    <row r="386" spans="1:32" ht="15.75" customHeight="1" x14ac:dyDescent="0.2">
      <c r="A386" s="12"/>
      <c r="B386" s="12"/>
      <c r="C386" s="12"/>
      <c r="D386" s="12"/>
      <c r="E386" s="61"/>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row>
    <row r="387" spans="1:32" ht="15.75" customHeight="1" x14ac:dyDescent="0.2">
      <c r="A387" s="12"/>
      <c r="B387" s="12"/>
      <c r="C387" s="12"/>
      <c r="D387" s="12"/>
      <c r="E387" s="61"/>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row>
    <row r="388" spans="1:32" ht="15.75" customHeight="1" x14ac:dyDescent="0.2">
      <c r="A388" s="12"/>
      <c r="B388" s="12"/>
      <c r="C388" s="12"/>
      <c r="D388" s="12"/>
      <c r="E388" s="61"/>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row>
    <row r="389" spans="1:32" ht="15.75" customHeight="1" x14ac:dyDescent="0.2">
      <c r="A389" s="12"/>
      <c r="B389" s="12"/>
      <c r="C389" s="12"/>
      <c r="D389" s="12"/>
      <c r="E389" s="61"/>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row>
    <row r="390" spans="1:32" ht="15.75" customHeight="1" x14ac:dyDescent="0.2">
      <c r="A390" s="12"/>
      <c r="B390" s="12"/>
      <c r="C390" s="12"/>
      <c r="D390" s="12"/>
      <c r="E390" s="61"/>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row>
    <row r="391" spans="1:32" ht="15.75" customHeight="1" x14ac:dyDescent="0.2">
      <c r="A391" s="12"/>
      <c r="B391" s="12"/>
      <c r="C391" s="12"/>
      <c r="D391" s="12"/>
      <c r="E391" s="61"/>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row>
    <row r="392" spans="1:32" ht="15.75" customHeight="1" x14ac:dyDescent="0.2">
      <c r="A392" s="12"/>
      <c r="B392" s="12"/>
      <c r="C392" s="12"/>
      <c r="D392" s="12"/>
      <c r="E392" s="61"/>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row>
    <row r="393" spans="1:32" ht="15.75" customHeight="1" x14ac:dyDescent="0.2">
      <c r="A393" s="12"/>
      <c r="B393" s="12"/>
      <c r="C393" s="12"/>
      <c r="D393" s="12"/>
      <c r="E393" s="61"/>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row>
    <row r="394" spans="1:32" ht="15.75" customHeight="1" x14ac:dyDescent="0.2">
      <c r="A394" s="12"/>
      <c r="B394" s="12"/>
      <c r="C394" s="12"/>
      <c r="D394" s="12"/>
      <c r="E394" s="61"/>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row>
    <row r="395" spans="1:32" ht="15.75" customHeight="1" x14ac:dyDescent="0.2">
      <c r="A395" s="12"/>
      <c r="B395" s="12"/>
      <c r="C395" s="12"/>
      <c r="D395" s="12"/>
      <c r="E395" s="61"/>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row>
    <row r="396" spans="1:32" ht="15.75" customHeight="1" x14ac:dyDescent="0.2">
      <c r="A396" s="12"/>
      <c r="B396" s="12"/>
      <c r="C396" s="12"/>
      <c r="D396" s="12"/>
      <c r="E396" s="61"/>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row>
    <row r="397" spans="1:32" ht="15.75" customHeight="1" x14ac:dyDescent="0.2">
      <c r="A397" s="12"/>
      <c r="B397" s="12"/>
      <c r="C397" s="12"/>
      <c r="D397" s="12"/>
      <c r="E397" s="61"/>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row>
    <row r="398" spans="1:32" ht="15.75" customHeight="1" x14ac:dyDescent="0.2">
      <c r="A398" s="12"/>
      <c r="B398" s="12"/>
      <c r="C398" s="12"/>
      <c r="D398" s="12"/>
      <c r="E398" s="61"/>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row>
    <row r="399" spans="1:32" ht="15.75" customHeight="1" x14ac:dyDescent="0.2">
      <c r="A399" s="12"/>
      <c r="B399" s="12"/>
      <c r="C399" s="12"/>
      <c r="D399" s="12"/>
      <c r="E399" s="61"/>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row>
    <row r="400" spans="1:32" ht="15.75" customHeight="1" x14ac:dyDescent="0.2">
      <c r="A400" s="12"/>
      <c r="B400" s="12"/>
      <c r="C400" s="12"/>
      <c r="D400" s="12"/>
      <c r="E400" s="61"/>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row>
    <row r="401" spans="1:32" ht="15.75" customHeight="1" x14ac:dyDescent="0.2">
      <c r="A401" s="12"/>
      <c r="B401" s="12"/>
      <c r="C401" s="12"/>
      <c r="D401" s="12"/>
      <c r="E401" s="61"/>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row>
    <row r="402" spans="1:32" ht="15.75" customHeight="1" x14ac:dyDescent="0.2">
      <c r="A402" s="12"/>
      <c r="B402" s="12"/>
      <c r="C402" s="12"/>
      <c r="D402" s="12"/>
      <c r="E402" s="61"/>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row>
    <row r="403" spans="1:32" ht="15.75" customHeight="1" x14ac:dyDescent="0.2">
      <c r="A403" s="12"/>
      <c r="B403" s="12"/>
      <c r="C403" s="12"/>
      <c r="D403" s="12"/>
      <c r="E403" s="61"/>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row>
    <row r="404" spans="1:32" ht="15.75" customHeight="1" x14ac:dyDescent="0.2">
      <c r="A404" s="12"/>
      <c r="B404" s="12"/>
      <c r="C404" s="12"/>
      <c r="D404" s="12"/>
      <c r="E404" s="61"/>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row>
    <row r="405" spans="1:32" ht="15.75" customHeight="1" x14ac:dyDescent="0.2">
      <c r="A405" s="12"/>
      <c r="B405" s="12"/>
      <c r="C405" s="12"/>
      <c r="D405" s="12"/>
      <c r="E405" s="61"/>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row>
    <row r="406" spans="1:32" ht="15.75" customHeight="1" x14ac:dyDescent="0.2">
      <c r="A406" s="12"/>
      <c r="B406" s="12"/>
      <c r="C406" s="12"/>
      <c r="D406" s="12"/>
      <c r="E406" s="61"/>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row>
    <row r="407" spans="1:32" ht="15.75" customHeight="1" x14ac:dyDescent="0.2">
      <c r="A407" s="12"/>
      <c r="B407" s="12"/>
      <c r="C407" s="12"/>
      <c r="D407" s="12"/>
      <c r="E407" s="61"/>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row>
    <row r="408" spans="1:32" ht="15.75" customHeight="1" x14ac:dyDescent="0.2">
      <c r="A408" s="12"/>
      <c r="B408" s="12"/>
      <c r="C408" s="12"/>
      <c r="D408" s="12"/>
      <c r="E408" s="61"/>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row>
    <row r="409" spans="1:32" ht="15.75" customHeight="1" x14ac:dyDescent="0.2">
      <c r="A409" s="12"/>
      <c r="B409" s="12"/>
      <c r="C409" s="12"/>
      <c r="D409" s="12"/>
      <c r="E409" s="61"/>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row>
    <row r="410" spans="1:32" ht="15.75" customHeight="1" x14ac:dyDescent="0.2">
      <c r="A410" s="12"/>
      <c r="B410" s="12"/>
      <c r="C410" s="12"/>
      <c r="D410" s="12"/>
      <c r="E410" s="61"/>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row>
    <row r="411" spans="1:32" ht="15.75" customHeight="1" x14ac:dyDescent="0.2">
      <c r="A411" s="12"/>
      <c r="B411" s="12"/>
      <c r="C411" s="12"/>
      <c r="D411" s="12"/>
      <c r="E411" s="61"/>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row>
    <row r="412" spans="1:32" ht="15.75" customHeight="1" x14ac:dyDescent="0.2">
      <c r="A412" s="12"/>
      <c r="B412" s="12"/>
      <c r="C412" s="12"/>
      <c r="D412" s="12"/>
      <c r="E412" s="61"/>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row>
    <row r="413" spans="1:32" ht="15.75" customHeight="1" x14ac:dyDescent="0.2">
      <c r="A413" s="12"/>
      <c r="B413" s="12"/>
      <c r="C413" s="12"/>
      <c r="D413" s="12"/>
      <c r="E413" s="61"/>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row>
    <row r="414" spans="1:32" ht="15.75" customHeight="1" x14ac:dyDescent="0.2">
      <c r="A414" s="12"/>
      <c r="B414" s="12"/>
      <c r="C414" s="12"/>
      <c r="D414" s="12"/>
      <c r="E414" s="61"/>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row>
    <row r="415" spans="1:32" ht="15.75" customHeight="1" x14ac:dyDescent="0.2">
      <c r="A415" s="12"/>
      <c r="B415" s="12"/>
      <c r="C415" s="12"/>
      <c r="D415" s="12"/>
      <c r="E415" s="61"/>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row>
    <row r="416" spans="1:32" ht="15.75" customHeight="1" x14ac:dyDescent="0.2">
      <c r="A416" s="12"/>
      <c r="B416" s="12"/>
      <c r="C416" s="12"/>
      <c r="D416" s="12"/>
      <c r="E416" s="61"/>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row>
    <row r="417" spans="1:32" ht="15.75" customHeight="1" x14ac:dyDescent="0.2">
      <c r="A417" s="12"/>
      <c r="B417" s="12"/>
      <c r="C417" s="12"/>
      <c r="D417" s="12"/>
      <c r="E417" s="61"/>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row>
    <row r="418" spans="1:32" ht="15.75" customHeight="1" x14ac:dyDescent="0.2">
      <c r="A418" s="12"/>
      <c r="B418" s="12"/>
      <c r="C418" s="12"/>
      <c r="D418" s="12"/>
      <c r="E418" s="61"/>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row>
    <row r="419" spans="1:32" ht="15.75" customHeight="1" x14ac:dyDescent="0.2">
      <c r="A419" s="12"/>
      <c r="B419" s="12"/>
      <c r="C419" s="12"/>
      <c r="D419" s="12"/>
      <c r="E419" s="61"/>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row>
    <row r="420" spans="1:32" ht="15.75" customHeight="1" x14ac:dyDescent="0.2">
      <c r="A420" s="12"/>
      <c r="B420" s="12"/>
      <c r="C420" s="12"/>
      <c r="D420" s="12"/>
      <c r="E420" s="61"/>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row>
    <row r="421" spans="1:32" ht="15.75" customHeight="1" x14ac:dyDescent="0.2">
      <c r="A421" s="12"/>
      <c r="B421" s="12"/>
      <c r="C421" s="12"/>
      <c r="D421" s="12"/>
      <c r="E421" s="61"/>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row>
    <row r="422" spans="1:32" ht="15.75" customHeight="1" x14ac:dyDescent="0.2">
      <c r="A422" s="12"/>
      <c r="B422" s="12"/>
      <c r="C422" s="12"/>
      <c r="D422" s="12"/>
      <c r="E422" s="61"/>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row>
    <row r="423" spans="1:32" ht="15.75" customHeight="1" x14ac:dyDescent="0.2">
      <c r="A423" s="12"/>
      <c r="B423" s="12"/>
      <c r="C423" s="12"/>
      <c r="D423" s="12"/>
      <c r="E423" s="61"/>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row>
    <row r="424" spans="1:32" ht="15.75" customHeight="1" x14ac:dyDescent="0.2">
      <c r="A424" s="12"/>
      <c r="B424" s="12"/>
      <c r="C424" s="12"/>
      <c r="D424" s="12"/>
      <c r="E424" s="61"/>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row>
    <row r="425" spans="1:32" ht="15.75" customHeight="1" x14ac:dyDescent="0.2">
      <c r="A425" s="12"/>
      <c r="B425" s="12"/>
      <c r="C425" s="12"/>
      <c r="D425" s="12"/>
      <c r="E425" s="61"/>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row>
    <row r="426" spans="1:32" ht="15.75" customHeight="1" x14ac:dyDescent="0.2">
      <c r="A426" s="12"/>
      <c r="B426" s="12"/>
      <c r="C426" s="12"/>
      <c r="D426" s="12"/>
      <c r="E426" s="61"/>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row>
    <row r="427" spans="1:32" ht="15.75" customHeight="1" x14ac:dyDescent="0.2">
      <c r="A427" s="12"/>
      <c r="B427" s="12"/>
      <c r="C427" s="12"/>
      <c r="D427" s="12"/>
      <c r="E427" s="61"/>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row>
    <row r="428" spans="1:32" ht="15.75" customHeight="1" x14ac:dyDescent="0.2">
      <c r="A428" s="12"/>
      <c r="B428" s="12"/>
      <c r="C428" s="12"/>
      <c r="D428" s="12"/>
      <c r="E428" s="61"/>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row>
    <row r="429" spans="1:32" ht="15.75" customHeight="1" x14ac:dyDescent="0.2">
      <c r="A429" s="12"/>
      <c r="B429" s="12"/>
      <c r="C429" s="12"/>
      <c r="D429" s="12"/>
      <c r="E429" s="61"/>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row>
    <row r="430" spans="1:32" ht="15.75" customHeight="1" x14ac:dyDescent="0.2">
      <c r="A430" s="12"/>
      <c r="B430" s="12"/>
      <c r="C430" s="12"/>
      <c r="D430" s="12"/>
      <c r="E430" s="61"/>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row>
    <row r="431" spans="1:32" ht="15.75" customHeight="1" x14ac:dyDescent="0.2">
      <c r="A431" s="12"/>
      <c r="B431" s="12"/>
      <c r="C431" s="12"/>
      <c r="D431" s="12"/>
      <c r="E431" s="61"/>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row>
    <row r="432" spans="1:32" ht="15.75" customHeight="1" x14ac:dyDescent="0.2">
      <c r="A432" s="12"/>
      <c r="B432" s="12"/>
      <c r="C432" s="12"/>
      <c r="D432" s="12"/>
      <c r="E432" s="61"/>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row>
    <row r="433" spans="1:32" ht="15.75" customHeight="1" x14ac:dyDescent="0.2">
      <c r="A433" s="12"/>
      <c r="B433" s="12"/>
      <c r="C433" s="12"/>
      <c r="D433" s="12"/>
      <c r="E433" s="61"/>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row>
    <row r="434" spans="1:32" ht="15.75" customHeight="1" x14ac:dyDescent="0.2">
      <c r="A434" s="12"/>
      <c r="B434" s="12"/>
      <c r="C434" s="12"/>
      <c r="D434" s="12"/>
      <c r="E434" s="61"/>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row>
    <row r="435" spans="1:32" ht="15.75" customHeight="1" x14ac:dyDescent="0.2">
      <c r="A435" s="12"/>
      <c r="B435" s="12"/>
      <c r="C435" s="12"/>
      <c r="D435" s="12"/>
      <c r="E435" s="61"/>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row>
    <row r="436" spans="1:32" ht="15.75" customHeight="1" x14ac:dyDescent="0.2">
      <c r="A436" s="12"/>
      <c r="B436" s="12"/>
      <c r="C436" s="12"/>
      <c r="D436" s="12"/>
      <c r="E436" s="61"/>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row>
    <row r="437" spans="1:32" ht="15.75" customHeight="1" x14ac:dyDescent="0.2">
      <c r="A437" s="12"/>
      <c r="B437" s="12"/>
      <c r="C437" s="12"/>
      <c r="D437" s="12"/>
      <c r="E437" s="61"/>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row>
    <row r="438" spans="1:32" ht="15.75" customHeight="1" x14ac:dyDescent="0.2">
      <c r="A438" s="12"/>
      <c r="B438" s="12"/>
      <c r="C438" s="12"/>
      <c r="D438" s="12"/>
      <c r="E438" s="61"/>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row>
    <row r="439" spans="1:32" ht="15.75" customHeight="1" x14ac:dyDescent="0.2">
      <c r="A439" s="12"/>
      <c r="B439" s="12"/>
      <c r="C439" s="12"/>
      <c r="D439" s="12"/>
      <c r="E439" s="61"/>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row>
    <row r="440" spans="1:32" ht="15.75" customHeight="1" x14ac:dyDescent="0.2">
      <c r="A440" s="12"/>
      <c r="B440" s="12"/>
      <c r="C440" s="12"/>
      <c r="D440" s="12"/>
      <c r="E440" s="61"/>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row>
    <row r="441" spans="1:32" ht="15.75" customHeight="1" x14ac:dyDescent="0.2">
      <c r="A441" s="12"/>
      <c r="B441" s="12"/>
      <c r="C441" s="12"/>
      <c r="D441" s="12"/>
      <c r="E441" s="61"/>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row>
    <row r="442" spans="1:32" ht="15.75" customHeight="1" x14ac:dyDescent="0.2">
      <c r="A442" s="12"/>
      <c r="B442" s="12"/>
      <c r="C442" s="12"/>
      <c r="D442" s="12"/>
      <c r="E442" s="61"/>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row>
    <row r="443" spans="1:32" ht="15.75" customHeight="1" x14ac:dyDescent="0.2">
      <c r="A443" s="12"/>
      <c r="B443" s="12"/>
      <c r="C443" s="12"/>
      <c r="D443" s="12"/>
      <c r="E443" s="61"/>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row>
    <row r="444" spans="1:32" ht="15.75" customHeight="1" x14ac:dyDescent="0.2">
      <c r="A444" s="12"/>
      <c r="B444" s="12"/>
      <c r="C444" s="12"/>
      <c r="D444" s="12"/>
      <c r="E444" s="61"/>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row>
    <row r="445" spans="1:32" ht="15.75" customHeight="1" x14ac:dyDescent="0.2">
      <c r="A445" s="12"/>
      <c r="B445" s="12"/>
      <c r="C445" s="12"/>
      <c r="D445" s="12"/>
      <c r="E445" s="61"/>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row>
    <row r="446" spans="1:32" ht="15.75" customHeight="1" x14ac:dyDescent="0.2">
      <c r="A446" s="12"/>
      <c r="B446" s="12"/>
      <c r="C446" s="12"/>
      <c r="D446" s="12"/>
      <c r="E446" s="61"/>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row>
    <row r="447" spans="1:32" ht="15.75" customHeight="1" x14ac:dyDescent="0.2">
      <c r="A447" s="12"/>
      <c r="B447" s="12"/>
      <c r="C447" s="12"/>
      <c r="D447" s="12"/>
      <c r="E447" s="61"/>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row>
    <row r="448" spans="1:32" ht="15.75" customHeight="1" x14ac:dyDescent="0.2">
      <c r="A448" s="12"/>
      <c r="B448" s="12"/>
      <c r="C448" s="12"/>
      <c r="D448" s="12"/>
      <c r="E448" s="61"/>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row>
    <row r="449" spans="1:32" ht="15.75" customHeight="1" x14ac:dyDescent="0.2">
      <c r="A449" s="12"/>
      <c r="B449" s="12"/>
      <c r="C449" s="12"/>
      <c r="D449" s="12"/>
      <c r="E449" s="61"/>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row>
    <row r="450" spans="1:32" ht="15.75" customHeight="1" x14ac:dyDescent="0.2">
      <c r="A450" s="12"/>
      <c r="B450" s="12"/>
      <c r="C450" s="12"/>
      <c r="D450" s="12"/>
      <c r="E450" s="61"/>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row>
    <row r="451" spans="1:32" ht="15.75" customHeight="1" x14ac:dyDescent="0.2">
      <c r="A451" s="12"/>
      <c r="B451" s="12"/>
      <c r="C451" s="12"/>
      <c r="D451" s="12"/>
      <c r="E451" s="61"/>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row>
    <row r="452" spans="1:32" ht="15.75" customHeight="1" x14ac:dyDescent="0.2">
      <c r="A452" s="12"/>
      <c r="B452" s="12"/>
      <c r="C452" s="12"/>
      <c r="D452" s="12"/>
      <c r="E452" s="61"/>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row>
    <row r="453" spans="1:32" ht="15.75" customHeight="1" x14ac:dyDescent="0.2">
      <c r="A453" s="12"/>
      <c r="B453" s="12"/>
      <c r="C453" s="12"/>
      <c r="D453" s="12"/>
      <c r="E453" s="61"/>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row>
    <row r="454" spans="1:32" ht="15.75" customHeight="1" x14ac:dyDescent="0.2">
      <c r="A454" s="12"/>
      <c r="B454" s="12"/>
      <c r="C454" s="12"/>
      <c r="D454" s="12"/>
      <c r="E454" s="61"/>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row>
    <row r="455" spans="1:32" ht="15.75" customHeight="1" x14ac:dyDescent="0.2">
      <c r="A455" s="12"/>
      <c r="B455" s="12"/>
      <c r="C455" s="12"/>
      <c r="D455" s="12"/>
      <c r="E455" s="61"/>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row>
    <row r="456" spans="1:32" ht="15.75" customHeight="1" x14ac:dyDescent="0.2">
      <c r="A456" s="12"/>
      <c r="B456" s="12"/>
      <c r="C456" s="12"/>
      <c r="D456" s="12"/>
      <c r="E456" s="61"/>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row>
    <row r="457" spans="1:32" ht="15.75" customHeight="1" x14ac:dyDescent="0.2">
      <c r="A457" s="12"/>
      <c r="B457" s="12"/>
      <c r="C457" s="12"/>
      <c r="D457" s="12"/>
      <c r="E457" s="61"/>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row>
    <row r="458" spans="1:32" ht="15.75" customHeight="1" x14ac:dyDescent="0.2">
      <c r="A458" s="12"/>
      <c r="B458" s="12"/>
      <c r="C458" s="12"/>
      <c r="D458" s="12"/>
      <c r="E458" s="61"/>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row>
    <row r="459" spans="1:32" ht="15.75" customHeight="1" x14ac:dyDescent="0.2">
      <c r="A459" s="12"/>
      <c r="B459" s="12"/>
      <c r="C459" s="12"/>
      <c r="D459" s="12"/>
      <c r="E459" s="61"/>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row>
    <row r="460" spans="1:32" ht="15.75" customHeight="1" x14ac:dyDescent="0.2">
      <c r="A460" s="12"/>
      <c r="B460" s="12"/>
      <c r="C460" s="12"/>
      <c r="D460" s="12"/>
      <c r="E460" s="61"/>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row>
    <row r="461" spans="1:32" ht="15.75" customHeight="1" x14ac:dyDescent="0.2">
      <c r="A461" s="12"/>
      <c r="B461" s="12"/>
      <c r="C461" s="12"/>
      <c r="D461" s="12"/>
      <c r="E461" s="61"/>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row>
    <row r="462" spans="1:32" ht="15.75" customHeight="1" x14ac:dyDescent="0.2">
      <c r="A462" s="12"/>
      <c r="B462" s="12"/>
      <c r="C462" s="12"/>
      <c r="D462" s="12"/>
      <c r="E462" s="61"/>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row>
    <row r="463" spans="1:32" ht="15.75" customHeight="1" x14ac:dyDescent="0.2">
      <c r="A463" s="12"/>
      <c r="B463" s="12"/>
      <c r="C463" s="12"/>
      <c r="D463" s="12"/>
      <c r="E463" s="61"/>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row>
    <row r="464" spans="1:32" ht="15.75" customHeight="1" x14ac:dyDescent="0.2">
      <c r="A464" s="12"/>
      <c r="B464" s="12"/>
      <c r="C464" s="12"/>
      <c r="D464" s="12"/>
      <c r="E464" s="61"/>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row>
    <row r="465" spans="1:32" ht="15.75" customHeight="1" x14ac:dyDescent="0.2">
      <c r="A465" s="12"/>
      <c r="B465" s="12"/>
      <c r="C465" s="12"/>
      <c r="D465" s="12"/>
      <c r="E465" s="61"/>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row>
    <row r="466" spans="1:32" ht="15.75" customHeight="1" x14ac:dyDescent="0.2">
      <c r="A466" s="12"/>
      <c r="B466" s="12"/>
      <c r="C466" s="12"/>
      <c r="D466" s="12"/>
      <c r="E466" s="61"/>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row>
    <row r="467" spans="1:32" ht="15.75" customHeight="1" x14ac:dyDescent="0.2">
      <c r="A467" s="12"/>
      <c r="B467" s="12"/>
      <c r="C467" s="12"/>
      <c r="D467" s="12"/>
      <c r="E467" s="61"/>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row>
    <row r="468" spans="1:32" ht="15.75" customHeight="1" x14ac:dyDescent="0.2">
      <c r="A468" s="12"/>
      <c r="B468" s="12"/>
      <c r="C468" s="12"/>
      <c r="D468" s="12"/>
      <c r="E468" s="61"/>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row>
    <row r="469" spans="1:32" ht="15.75" customHeight="1" x14ac:dyDescent="0.2">
      <c r="A469" s="12"/>
      <c r="B469" s="12"/>
      <c r="C469" s="12"/>
      <c r="D469" s="12"/>
      <c r="E469" s="61"/>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row>
    <row r="470" spans="1:32" ht="15.75" customHeight="1" x14ac:dyDescent="0.2">
      <c r="A470" s="12"/>
      <c r="B470" s="12"/>
      <c r="C470" s="12"/>
      <c r="D470" s="12"/>
      <c r="E470" s="61"/>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row>
    <row r="471" spans="1:32" ht="15.75" customHeight="1" x14ac:dyDescent="0.2">
      <c r="A471" s="12"/>
      <c r="B471" s="12"/>
      <c r="C471" s="12"/>
      <c r="D471" s="12"/>
      <c r="E471" s="61"/>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row>
    <row r="472" spans="1:32" ht="15.75" customHeight="1" x14ac:dyDescent="0.2">
      <c r="A472" s="12"/>
      <c r="B472" s="12"/>
      <c r="C472" s="12"/>
      <c r="D472" s="12"/>
      <c r="E472" s="61"/>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row>
    <row r="473" spans="1:32" ht="15.75" customHeight="1" x14ac:dyDescent="0.2">
      <c r="A473" s="12"/>
      <c r="B473" s="12"/>
      <c r="C473" s="12"/>
      <c r="D473" s="12"/>
      <c r="E473" s="61"/>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row>
    <row r="474" spans="1:32" ht="15.75" customHeight="1" x14ac:dyDescent="0.2">
      <c r="A474" s="12"/>
      <c r="B474" s="12"/>
      <c r="C474" s="12"/>
      <c r="D474" s="12"/>
      <c r="E474" s="61"/>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row>
    <row r="475" spans="1:32" ht="15.75" customHeight="1" x14ac:dyDescent="0.2">
      <c r="A475" s="12"/>
      <c r="B475" s="12"/>
      <c r="C475" s="12"/>
      <c r="D475" s="12"/>
      <c r="E475" s="61"/>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row>
    <row r="476" spans="1:32" ht="15.75" customHeight="1" x14ac:dyDescent="0.2">
      <c r="A476" s="12"/>
      <c r="B476" s="12"/>
      <c r="C476" s="12"/>
      <c r="D476" s="12"/>
      <c r="E476" s="61"/>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row>
    <row r="477" spans="1:32" ht="15.75" customHeight="1" x14ac:dyDescent="0.2">
      <c r="A477" s="12"/>
      <c r="B477" s="12"/>
      <c r="C477" s="12"/>
      <c r="D477" s="12"/>
      <c r="E477" s="61"/>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row>
    <row r="478" spans="1:32" ht="15.75" customHeight="1" x14ac:dyDescent="0.2">
      <c r="A478" s="12"/>
      <c r="B478" s="12"/>
      <c r="C478" s="12"/>
      <c r="D478" s="12"/>
      <c r="E478" s="61"/>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row>
    <row r="479" spans="1:32" ht="15.75" customHeight="1" x14ac:dyDescent="0.2">
      <c r="A479" s="12"/>
      <c r="B479" s="12"/>
      <c r="C479" s="12"/>
      <c r="D479" s="12"/>
      <c r="E479" s="61"/>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row>
    <row r="480" spans="1:32" ht="15.75" customHeight="1" x14ac:dyDescent="0.2">
      <c r="A480" s="12"/>
      <c r="B480" s="12"/>
      <c r="C480" s="12"/>
      <c r="D480" s="12"/>
      <c r="E480" s="61"/>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row>
    <row r="481" spans="1:32" ht="15.75" customHeight="1" x14ac:dyDescent="0.2">
      <c r="A481" s="12"/>
      <c r="B481" s="12"/>
      <c r="C481" s="12"/>
      <c r="D481" s="12"/>
      <c r="E481" s="61"/>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row>
    <row r="482" spans="1:32" ht="15.75" customHeight="1" x14ac:dyDescent="0.2">
      <c r="A482" s="12"/>
      <c r="B482" s="12"/>
      <c r="C482" s="12"/>
      <c r="D482" s="12"/>
      <c r="E482" s="61"/>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row>
    <row r="483" spans="1:32" ht="15.75" customHeight="1" x14ac:dyDescent="0.2">
      <c r="A483" s="12"/>
      <c r="B483" s="12"/>
      <c r="C483" s="12"/>
      <c r="D483" s="12"/>
      <c r="E483" s="61"/>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row>
    <row r="484" spans="1:32" ht="15.75" customHeight="1" x14ac:dyDescent="0.2">
      <c r="A484" s="12"/>
      <c r="B484" s="12"/>
      <c r="C484" s="12"/>
      <c r="D484" s="12"/>
      <c r="E484" s="61"/>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row>
    <row r="485" spans="1:32" ht="15.75" customHeight="1" x14ac:dyDescent="0.2">
      <c r="A485" s="12"/>
      <c r="B485" s="12"/>
      <c r="C485" s="12"/>
      <c r="D485" s="12"/>
      <c r="E485" s="61"/>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row>
    <row r="486" spans="1:32" ht="15.75" customHeight="1" x14ac:dyDescent="0.2">
      <c r="A486" s="12"/>
      <c r="B486" s="12"/>
      <c r="C486" s="12"/>
      <c r="D486" s="12"/>
      <c r="E486" s="61"/>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row>
    <row r="487" spans="1:32" ht="15.75" customHeight="1" x14ac:dyDescent="0.2">
      <c r="A487" s="12"/>
      <c r="B487" s="12"/>
      <c r="C487" s="12"/>
      <c r="D487" s="12"/>
      <c r="E487" s="61"/>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row>
    <row r="488" spans="1:32" ht="15.75" customHeight="1" x14ac:dyDescent="0.2">
      <c r="A488" s="12"/>
      <c r="B488" s="12"/>
      <c r="C488" s="12"/>
      <c r="D488" s="12"/>
      <c r="E488" s="61"/>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row>
    <row r="489" spans="1:32" ht="15.75" customHeight="1" x14ac:dyDescent="0.2">
      <c r="A489" s="12"/>
      <c r="B489" s="12"/>
      <c r="C489" s="12"/>
      <c r="D489" s="12"/>
      <c r="E489" s="61"/>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row>
    <row r="490" spans="1:32" ht="15.75" customHeight="1" x14ac:dyDescent="0.2">
      <c r="A490" s="12"/>
      <c r="B490" s="12"/>
      <c r="C490" s="12"/>
      <c r="D490" s="12"/>
      <c r="E490" s="61"/>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row>
    <row r="491" spans="1:32" ht="15.75" customHeight="1" x14ac:dyDescent="0.2">
      <c r="A491" s="12"/>
      <c r="B491" s="12"/>
      <c r="C491" s="12"/>
      <c r="D491" s="12"/>
      <c r="E491" s="61"/>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row>
    <row r="492" spans="1:32" ht="15.75" customHeight="1" x14ac:dyDescent="0.2">
      <c r="A492" s="12"/>
      <c r="B492" s="12"/>
      <c r="C492" s="12"/>
      <c r="D492" s="12"/>
      <c r="E492" s="61"/>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row>
    <row r="493" spans="1:32" ht="15.75" customHeight="1" x14ac:dyDescent="0.2">
      <c r="A493" s="12"/>
      <c r="B493" s="12"/>
      <c r="C493" s="12"/>
      <c r="D493" s="12"/>
      <c r="E493" s="61"/>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row>
    <row r="494" spans="1:32" ht="15.75" customHeight="1" x14ac:dyDescent="0.2">
      <c r="A494" s="12"/>
      <c r="B494" s="12"/>
      <c r="C494" s="12"/>
      <c r="D494" s="12"/>
      <c r="E494" s="61"/>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row>
    <row r="495" spans="1:32" ht="15.75" customHeight="1" x14ac:dyDescent="0.2">
      <c r="A495" s="12"/>
      <c r="B495" s="12"/>
      <c r="C495" s="12"/>
      <c r="D495" s="12"/>
      <c r="E495" s="61"/>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row>
    <row r="496" spans="1:32" ht="15.75" customHeight="1" x14ac:dyDescent="0.2">
      <c r="A496" s="12"/>
      <c r="B496" s="12"/>
      <c r="C496" s="12"/>
      <c r="D496" s="12"/>
      <c r="E496" s="61"/>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row>
    <row r="497" spans="1:32" ht="15.75" customHeight="1" x14ac:dyDescent="0.2">
      <c r="A497" s="12"/>
      <c r="B497" s="12"/>
      <c r="C497" s="12"/>
      <c r="D497" s="12"/>
      <c r="E497" s="61"/>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row>
    <row r="498" spans="1:32" ht="15.75" customHeight="1" x14ac:dyDescent="0.2">
      <c r="A498" s="12"/>
      <c r="B498" s="12"/>
      <c r="C498" s="12"/>
      <c r="D498" s="12"/>
      <c r="E498" s="61"/>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row>
    <row r="499" spans="1:32" ht="15.75" customHeight="1" x14ac:dyDescent="0.2">
      <c r="A499" s="12"/>
      <c r="B499" s="12"/>
      <c r="C499" s="12"/>
      <c r="D499" s="12"/>
      <c r="E499" s="61"/>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row>
    <row r="500" spans="1:32" ht="15.75" customHeight="1" x14ac:dyDescent="0.2">
      <c r="A500" s="12"/>
      <c r="B500" s="12"/>
      <c r="C500" s="12"/>
      <c r="D500" s="12"/>
      <c r="E500" s="61"/>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row>
    <row r="501" spans="1:32" ht="15.75" customHeight="1" x14ac:dyDescent="0.2">
      <c r="A501" s="12"/>
      <c r="B501" s="12"/>
      <c r="C501" s="12"/>
      <c r="D501" s="12"/>
      <c r="E501" s="61"/>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row>
    <row r="502" spans="1:32" ht="15.75" customHeight="1" x14ac:dyDescent="0.2">
      <c r="A502" s="12"/>
      <c r="B502" s="12"/>
      <c r="C502" s="12"/>
      <c r="D502" s="12"/>
      <c r="E502" s="61"/>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row>
    <row r="503" spans="1:32" ht="15.75" customHeight="1" x14ac:dyDescent="0.2">
      <c r="A503" s="12"/>
      <c r="B503" s="12"/>
      <c r="C503" s="12"/>
      <c r="D503" s="12"/>
      <c r="E503" s="61"/>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row>
    <row r="504" spans="1:32" ht="15.75" customHeight="1" x14ac:dyDescent="0.2">
      <c r="A504" s="12"/>
      <c r="B504" s="12"/>
      <c r="C504" s="12"/>
      <c r="D504" s="12"/>
      <c r="E504" s="61"/>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row>
    <row r="505" spans="1:32" ht="15.75" customHeight="1" x14ac:dyDescent="0.2">
      <c r="A505" s="12"/>
      <c r="B505" s="12"/>
      <c r="C505" s="12"/>
      <c r="D505" s="12"/>
      <c r="E505" s="61"/>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row>
    <row r="506" spans="1:32" ht="15.75" customHeight="1" x14ac:dyDescent="0.2">
      <c r="A506" s="12"/>
      <c r="B506" s="12"/>
      <c r="C506" s="12"/>
      <c r="D506" s="12"/>
      <c r="E506" s="61"/>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row>
    <row r="507" spans="1:32" ht="15.75" customHeight="1" x14ac:dyDescent="0.2">
      <c r="A507" s="12"/>
      <c r="B507" s="12"/>
      <c r="C507" s="12"/>
      <c r="D507" s="12"/>
      <c r="E507" s="61"/>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row>
    <row r="508" spans="1:32" ht="15.75" customHeight="1" x14ac:dyDescent="0.2">
      <c r="A508" s="12"/>
      <c r="B508" s="12"/>
      <c r="C508" s="12"/>
      <c r="D508" s="12"/>
      <c r="E508" s="61"/>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row>
    <row r="509" spans="1:32" ht="15.75" customHeight="1" x14ac:dyDescent="0.2">
      <c r="A509" s="12"/>
      <c r="B509" s="12"/>
      <c r="C509" s="12"/>
      <c r="D509" s="12"/>
      <c r="E509" s="61"/>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row>
    <row r="510" spans="1:32" ht="15.75" customHeight="1" x14ac:dyDescent="0.2">
      <c r="A510" s="12"/>
      <c r="B510" s="12"/>
      <c r="C510" s="12"/>
      <c r="D510" s="12"/>
      <c r="E510" s="61"/>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row>
    <row r="511" spans="1:32" ht="15.75" customHeight="1" x14ac:dyDescent="0.2">
      <c r="A511" s="12"/>
      <c r="B511" s="12"/>
      <c r="C511" s="12"/>
      <c r="D511" s="12"/>
      <c r="E511" s="61"/>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row>
    <row r="512" spans="1:32" ht="15.75" customHeight="1" x14ac:dyDescent="0.2">
      <c r="A512" s="12"/>
      <c r="B512" s="12"/>
      <c r="C512" s="12"/>
      <c r="D512" s="12"/>
      <c r="E512" s="61"/>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row>
    <row r="513" spans="1:32" ht="15.75" customHeight="1" x14ac:dyDescent="0.2">
      <c r="A513" s="12"/>
      <c r="B513" s="12"/>
      <c r="C513" s="12"/>
      <c r="D513" s="12"/>
      <c r="E513" s="61"/>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row>
    <row r="514" spans="1:32" ht="15.75" customHeight="1" x14ac:dyDescent="0.2">
      <c r="A514" s="12"/>
      <c r="B514" s="12"/>
      <c r="C514" s="12"/>
      <c r="D514" s="12"/>
      <c r="E514" s="61"/>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row>
    <row r="515" spans="1:32" ht="15.75" customHeight="1" x14ac:dyDescent="0.2">
      <c r="A515" s="12"/>
      <c r="B515" s="12"/>
      <c r="C515" s="12"/>
      <c r="D515" s="12"/>
      <c r="E515" s="61"/>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row>
    <row r="516" spans="1:32" ht="15.75" customHeight="1" x14ac:dyDescent="0.2">
      <c r="A516" s="12"/>
      <c r="B516" s="12"/>
      <c r="C516" s="12"/>
      <c r="D516" s="12"/>
      <c r="E516" s="61"/>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row>
    <row r="517" spans="1:32" ht="15.75" customHeight="1" x14ac:dyDescent="0.2">
      <c r="A517" s="12"/>
      <c r="B517" s="12"/>
      <c r="C517" s="12"/>
      <c r="D517" s="12"/>
      <c r="E517" s="61"/>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row>
    <row r="518" spans="1:32" ht="15.75" customHeight="1" x14ac:dyDescent="0.2">
      <c r="A518" s="12"/>
      <c r="B518" s="12"/>
      <c r="C518" s="12"/>
      <c r="D518" s="12"/>
      <c r="E518" s="61"/>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row>
    <row r="519" spans="1:32" ht="15.75" customHeight="1" x14ac:dyDescent="0.2">
      <c r="A519" s="12"/>
      <c r="B519" s="12"/>
      <c r="C519" s="12"/>
      <c r="D519" s="12"/>
      <c r="E519" s="61"/>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row>
    <row r="520" spans="1:32" ht="15.75" customHeight="1" x14ac:dyDescent="0.2">
      <c r="A520" s="12"/>
      <c r="B520" s="12"/>
      <c r="C520" s="12"/>
      <c r="D520" s="12"/>
      <c r="E520" s="61"/>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row>
    <row r="521" spans="1:32" ht="15.75" customHeight="1" x14ac:dyDescent="0.2">
      <c r="A521" s="12"/>
      <c r="B521" s="12"/>
      <c r="C521" s="12"/>
      <c r="D521" s="12"/>
      <c r="E521" s="61"/>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row>
    <row r="522" spans="1:32" ht="15.75" customHeight="1" x14ac:dyDescent="0.2">
      <c r="A522" s="12"/>
      <c r="B522" s="12"/>
      <c r="C522" s="12"/>
      <c r="D522" s="12"/>
      <c r="E522" s="61"/>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row>
    <row r="523" spans="1:32" ht="15.75" customHeight="1" x14ac:dyDescent="0.2">
      <c r="A523" s="12"/>
      <c r="B523" s="12"/>
      <c r="C523" s="12"/>
      <c r="D523" s="12"/>
      <c r="E523" s="61"/>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row>
    <row r="524" spans="1:32" ht="15.75" customHeight="1" x14ac:dyDescent="0.2">
      <c r="A524" s="12"/>
      <c r="B524" s="12"/>
      <c r="C524" s="12"/>
      <c r="D524" s="12"/>
      <c r="E524" s="61"/>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row>
    <row r="525" spans="1:32" ht="15.75" customHeight="1" x14ac:dyDescent="0.2">
      <c r="A525" s="12"/>
      <c r="B525" s="12"/>
      <c r="C525" s="12"/>
      <c r="D525" s="12"/>
      <c r="E525" s="61"/>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row>
    <row r="526" spans="1:32" ht="15.75" customHeight="1" x14ac:dyDescent="0.2">
      <c r="A526" s="12"/>
      <c r="B526" s="12"/>
      <c r="C526" s="12"/>
      <c r="D526" s="12"/>
      <c r="E526" s="61"/>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row>
    <row r="527" spans="1:32" ht="15.75" customHeight="1" x14ac:dyDescent="0.2">
      <c r="A527" s="12"/>
      <c r="B527" s="12"/>
      <c r="C527" s="12"/>
      <c r="D527" s="12"/>
      <c r="E527" s="61"/>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row>
    <row r="528" spans="1:32" ht="15.75" customHeight="1" x14ac:dyDescent="0.2">
      <c r="A528" s="12"/>
      <c r="B528" s="12"/>
      <c r="C528" s="12"/>
      <c r="D528" s="12"/>
      <c r="E528" s="61"/>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row>
    <row r="529" spans="1:32" ht="15.75" customHeight="1" x14ac:dyDescent="0.2">
      <c r="A529" s="12"/>
      <c r="B529" s="12"/>
      <c r="C529" s="12"/>
      <c r="D529" s="12"/>
      <c r="E529" s="61"/>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row>
    <row r="530" spans="1:32" ht="15.75" customHeight="1" x14ac:dyDescent="0.2">
      <c r="A530" s="12"/>
      <c r="B530" s="12"/>
      <c r="C530" s="12"/>
      <c r="D530" s="12"/>
      <c r="E530" s="61"/>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row>
    <row r="531" spans="1:32" ht="15.75" customHeight="1" x14ac:dyDescent="0.2">
      <c r="A531" s="12"/>
      <c r="B531" s="12"/>
      <c r="C531" s="12"/>
      <c r="D531" s="12"/>
      <c r="E531" s="61"/>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row>
    <row r="532" spans="1:32" ht="15.75" customHeight="1" x14ac:dyDescent="0.2">
      <c r="A532" s="12"/>
      <c r="B532" s="12"/>
      <c r="C532" s="12"/>
      <c r="D532" s="12"/>
      <c r="E532" s="61"/>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row>
    <row r="533" spans="1:32" ht="15.75" customHeight="1" x14ac:dyDescent="0.2">
      <c r="A533" s="12"/>
      <c r="B533" s="12"/>
      <c r="C533" s="12"/>
      <c r="D533" s="12"/>
      <c r="E533" s="61"/>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row>
    <row r="534" spans="1:32" ht="15.75" customHeight="1" x14ac:dyDescent="0.2">
      <c r="A534" s="12"/>
      <c r="B534" s="12"/>
      <c r="C534" s="12"/>
      <c r="D534" s="12"/>
      <c r="E534" s="61"/>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row>
    <row r="535" spans="1:32" ht="15.75" customHeight="1" x14ac:dyDescent="0.2">
      <c r="A535" s="12"/>
      <c r="B535" s="12"/>
      <c r="C535" s="12"/>
      <c r="D535" s="12"/>
      <c r="E535" s="61"/>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row>
    <row r="536" spans="1:32" ht="15.75" customHeight="1" x14ac:dyDescent="0.2">
      <c r="A536" s="12"/>
      <c r="B536" s="12"/>
      <c r="C536" s="12"/>
      <c r="D536" s="12"/>
      <c r="E536" s="61"/>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row>
    <row r="537" spans="1:32" ht="15.75" customHeight="1" x14ac:dyDescent="0.2">
      <c r="A537" s="12"/>
      <c r="B537" s="12"/>
      <c r="C537" s="12"/>
      <c r="D537" s="12"/>
      <c r="E537" s="61"/>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row>
    <row r="538" spans="1:32" ht="15.75" customHeight="1" x14ac:dyDescent="0.2">
      <c r="A538" s="12"/>
      <c r="B538" s="12"/>
      <c r="C538" s="12"/>
      <c r="D538" s="12"/>
      <c r="E538" s="61"/>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row>
    <row r="539" spans="1:32" ht="15.75" customHeight="1" x14ac:dyDescent="0.2">
      <c r="A539" s="12"/>
      <c r="B539" s="12"/>
      <c r="C539" s="12"/>
      <c r="D539" s="12"/>
      <c r="E539" s="61"/>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row>
    <row r="540" spans="1:32" ht="15.75" customHeight="1" x14ac:dyDescent="0.2">
      <c r="A540" s="12"/>
      <c r="B540" s="12"/>
      <c r="C540" s="12"/>
      <c r="D540" s="12"/>
      <c r="E540" s="61"/>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row>
    <row r="541" spans="1:32" ht="15.75" customHeight="1" x14ac:dyDescent="0.2">
      <c r="A541" s="12"/>
      <c r="B541" s="12"/>
      <c r="C541" s="12"/>
      <c r="D541" s="12"/>
      <c r="E541" s="61"/>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row>
    <row r="542" spans="1:32" ht="15.75" customHeight="1" x14ac:dyDescent="0.2">
      <c r="A542" s="12"/>
      <c r="B542" s="12"/>
      <c r="C542" s="12"/>
      <c r="D542" s="12"/>
      <c r="E542" s="61"/>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row>
    <row r="543" spans="1:32" ht="15.75" customHeight="1" x14ac:dyDescent="0.2">
      <c r="A543" s="12"/>
      <c r="B543" s="12"/>
      <c r="C543" s="12"/>
      <c r="D543" s="12"/>
      <c r="E543" s="61"/>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row>
    <row r="544" spans="1:32" ht="15.75" customHeight="1" x14ac:dyDescent="0.2">
      <c r="A544" s="12"/>
      <c r="B544" s="12"/>
      <c r="C544" s="12"/>
      <c r="D544" s="12"/>
      <c r="E544" s="61"/>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row>
    <row r="545" spans="1:32" ht="15.75" customHeight="1" x14ac:dyDescent="0.2">
      <c r="A545" s="12"/>
      <c r="B545" s="12"/>
      <c r="C545" s="12"/>
      <c r="D545" s="12"/>
      <c r="E545" s="61"/>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row>
    <row r="546" spans="1:32" ht="15.75" customHeight="1" x14ac:dyDescent="0.2">
      <c r="A546" s="12"/>
      <c r="B546" s="12"/>
      <c r="C546" s="12"/>
      <c r="D546" s="12"/>
      <c r="E546" s="61"/>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row>
    <row r="547" spans="1:32" ht="15.75" customHeight="1" x14ac:dyDescent="0.2">
      <c r="A547" s="12"/>
      <c r="B547" s="12"/>
      <c r="C547" s="12"/>
      <c r="D547" s="12"/>
      <c r="E547" s="61"/>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row>
    <row r="548" spans="1:32" ht="15.75" customHeight="1" x14ac:dyDescent="0.2">
      <c r="A548" s="12"/>
      <c r="B548" s="12"/>
      <c r="C548" s="12"/>
      <c r="D548" s="12"/>
      <c r="E548" s="61"/>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row>
    <row r="549" spans="1:32" ht="15.75" customHeight="1" x14ac:dyDescent="0.2">
      <c r="A549" s="12"/>
      <c r="B549" s="12"/>
      <c r="C549" s="12"/>
      <c r="D549" s="12"/>
      <c r="E549" s="61"/>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row>
    <row r="550" spans="1:32" ht="15.75" customHeight="1" x14ac:dyDescent="0.2">
      <c r="A550" s="12"/>
      <c r="B550" s="12"/>
      <c r="C550" s="12"/>
      <c r="D550" s="12"/>
      <c r="E550" s="61"/>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row>
    <row r="551" spans="1:32" ht="15.75" customHeight="1" x14ac:dyDescent="0.2">
      <c r="A551" s="12"/>
      <c r="B551" s="12"/>
      <c r="C551" s="12"/>
      <c r="D551" s="12"/>
      <c r="E551" s="61"/>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row>
    <row r="552" spans="1:32" ht="15.75" customHeight="1" x14ac:dyDescent="0.2">
      <c r="A552" s="12"/>
      <c r="B552" s="12"/>
      <c r="C552" s="12"/>
      <c r="D552" s="12"/>
      <c r="E552" s="61"/>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row>
    <row r="553" spans="1:32" ht="15.75" customHeight="1" x14ac:dyDescent="0.2">
      <c r="A553" s="12"/>
      <c r="B553" s="12"/>
      <c r="C553" s="12"/>
      <c r="D553" s="12"/>
      <c r="E553" s="61"/>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row>
    <row r="554" spans="1:32" ht="15.75" customHeight="1" x14ac:dyDescent="0.2">
      <c r="A554" s="12"/>
      <c r="B554" s="12"/>
      <c r="C554" s="12"/>
      <c r="D554" s="12"/>
      <c r="E554" s="61"/>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row>
    <row r="555" spans="1:32" ht="15.75" customHeight="1" x14ac:dyDescent="0.2">
      <c r="A555" s="12"/>
      <c r="B555" s="12"/>
      <c r="C555" s="12"/>
      <c r="D555" s="12"/>
      <c r="E555" s="61"/>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row>
    <row r="556" spans="1:32" ht="15.75" customHeight="1" x14ac:dyDescent="0.2">
      <c r="A556" s="12"/>
      <c r="B556" s="12"/>
      <c r="C556" s="12"/>
      <c r="D556" s="12"/>
      <c r="E556" s="61"/>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row>
    <row r="557" spans="1:32" ht="15.75" customHeight="1" x14ac:dyDescent="0.2">
      <c r="A557" s="12"/>
      <c r="B557" s="12"/>
      <c r="C557" s="12"/>
      <c r="D557" s="12"/>
      <c r="E557" s="61"/>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row>
    <row r="558" spans="1:32" ht="15.75" customHeight="1" x14ac:dyDescent="0.2">
      <c r="A558" s="12"/>
      <c r="B558" s="12"/>
      <c r="C558" s="12"/>
      <c r="D558" s="12"/>
      <c r="E558" s="61"/>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row>
    <row r="559" spans="1:32" ht="15.75" customHeight="1" x14ac:dyDescent="0.2">
      <c r="A559" s="12"/>
      <c r="B559" s="12"/>
      <c r="C559" s="12"/>
      <c r="D559" s="12"/>
      <c r="E559" s="61"/>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row>
    <row r="560" spans="1:32" ht="15.75" customHeight="1" x14ac:dyDescent="0.2">
      <c r="A560" s="12"/>
      <c r="B560" s="12"/>
      <c r="C560" s="12"/>
      <c r="D560" s="12"/>
      <c r="E560" s="61"/>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row>
    <row r="561" spans="1:32" ht="15.75" customHeight="1" x14ac:dyDescent="0.2">
      <c r="A561" s="12"/>
      <c r="B561" s="12"/>
      <c r="C561" s="12"/>
      <c r="D561" s="12"/>
      <c r="E561" s="61"/>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row>
    <row r="562" spans="1:32" ht="15.75" customHeight="1" x14ac:dyDescent="0.2">
      <c r="A562" s="12"/>
      <c r="B562" s="12"/>
      <c r="C562" s="12"/>
      <c r="D562" s="12"/>
      <c r="E562" s="61"/>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row>
    <row r="563" spans="1:32" ht="15.75" customHeight="1" x14ac:dyDescent="0.2">
      <c r="A563" s="12"/>
      <c r="B563" s="12"/>
      <c r="C563" s="12"/>
      <c r="D563" s="12"/>
      <c r="E563" s="61"/>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row>
    <row r="564" spans="1:32" ht="15.75" customHeight="1" x14ac:dyDescent="0.2">
      <c r="A564" s="12"/>
      <c r="B564" s="12"/>
      <c r="C564" s="12"/>
      <c r="D564" s="12"/>
      <c r="E564" s="61"/>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row>
    <row r="565" spans="1:32" ht="15.75" customHeight="1" x14ac:dyDescent="0.2">
      <c r="A565" s="12"/>
      <c r="B565" s="12"/>
      <c r="C565" s="12"/>
      <c r="D565" s="12"/>
      <c r="E565" s="61"/>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row>
    <row r="566" spans="1:32" ht="15.75" customHeight="1" x14ac:dyDescent="0.2">
      <c r="A566" s="12"/>
      <c r="B566" s="12"/>
      <c r="C566" s="12"/>
      <c r="D566" s="12"/>
      <c r="E566" s="61"/>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row>
    <row r="567" spans="1:32" ht="15.75" customHeight="1" x14ac:dyDescent="0.2">
      <c r="A567" s="12"/>
      <c r="B567" s="12"/>
      <c r="C567" s="12"/>
      <c r="D567" s="12"/>
      <c r="E567" s="61"/>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row>
    <row r="568" spans="1:32" ht="15.75" customHeight="1" x14ac:dyDescent="0.2">
      <c r="A568" s="12"/>
      <c r="B568" s="12"/>
      <c r="C568" s="12"/>
      <c r="D568" s="12"/>
      <c r="E568" s="61"/>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row>
    <row r="569" spans="1:32" ht="15.75" customHeight="1" x14ac:dyDescent="0.2">
      <c r="A569" s="12"/>
      <c r="B569" s="12"/>
      <c r="C569" s="12"/>
      <c r="D569" s="12"/>
      <c r="E569" s="61"/>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row>
    <row r="570" spans="1:32" ht="15.75" customHeight="1" x14ac:dyDescent="0.2">
      <c r="A570" s="12"/>
      <c r="B570" s="12"/>
      <c r="C570" s="12"/>
      <c r="D570" s="12"/>
      <c r="E570" s="61"/>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row>
    <row r="571" spans="1:32" ht="15.75" customHeight="1" x14ac:dyDescent="0.2">
      <c r="A571" s="12"/>
      <c r="B571" s="12"/>
      <c r="C571" s="12"/>
      <c r="D571" s="12"/>
      <c r="E571" s="61"/>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row>
    <row r="572" spans="1:32" ht="15.75" customHeight="1" x14ac:dyDescent="0.2">
      <c r="A572" s="12"/>
      <c r="B572" s="12"/>
      <c r="C572" s="12"/>
      <c r="D572" s="12"/>
      <c r="E572" s="61"/>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row>
    <row r="573" spans="1:32" ht="15.75" customHeight="1" x14ac:dyDescent="0.2">
      <c r="A573" s="12"/>
      <c r="B573" s="12"/>
      <c r="C573" s="12"/>
      <c r="D573" s="12"/>
      <c r="E573" s="61"/>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row>
    <row r="574" spans="1:32" ht="15.75" customHeight="1" x14ac:dyDescent="0.2">
      <c r="A574" s="12"/>
      <c r="B574" s="12"/>
      <c r="C574" s="12"/>
      <c r="D574" s="12"/>
      <c r="E574" s="61"/>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row>
    <row r="575" spans="1:32" ht="15.75" customHeight="1" x14ac:dyDescent="0.2">
      <c r="A575" s="12"/>
      <c r="B575" s="12"/>
      <c r="C575" s="12"/>
      <c r="D575" s="12"/>
      <c r="E575" s="61"/>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row>
    <row r="576" spans="1:32" ht="15.75" customHeight="1" x14ac:dyDescent="0.2">
      <c r="A576" s="12"/>
      <c r="B576" s="12"/>
      <c r="C576" s="12"/>
      <c r="D576" s="12"/>
      <c r="E576" s="61"/>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row>
    <row r="577" spans="1:32" ht="15.75" customHeight="1" x14ac:dyDescent="0.2">
      <c r="A577" s="12"/>
      <c r="B577" s="12"/>
      <c r="C577" s="12"/>
      <c r="D577" s="12"/>
      <c r="E577" s="61"/>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row>
    <row r="578" spans="1:32" ht="15.75" customHeight="1" x14ac:dyDescent="0.2">
      <c r="A578" s="12"/>
      <c r="B578" s="12"/>
      <c r="C578" s="12"/>
      <c r="D578" s="12"/>
      <c r="E578" s="61"/>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row>
    <row r="579" spans="1:32" ht="15.75" customHeight="1" x14ac:dyDescent="0.2">
      <c r="A579" s="12"/>
      <c r="B579" s="12"/>
      <c r="C579" s="12"/>
      <c r="D579" s="12"/>
      <c r="E579" s="61"/>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row>
    <row r="580" spans="1:32" ht="15.75" customHeight="1" x14ac:dyDescent="0.2">
      <c r="A580" s="12"/>
      <c r="B580" s="12"/>
      <c r="C580" s="12"/>
      <c r="D580" s="12"/>
      <c r="E580" s="61"/>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row>
    <row r="581" spans="1:32" ht="15.75" customHeight="1" x14ac:dyDescent="0.2">
      <c r="A581" s="12"/>
      <c r="B581" s="12"/>
      <c r="C581" s="12"/>
      <c r="D581" s="12"/>
      <c r="E581" s="61"/>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row>
    <row r="582" spans="1:32" ht="15.75" customHeight="1" x14ac:dyDescent="0.2">
      <c r="A582" s="12"/>
      <c r="B582" s="12"/>
      <c r="C582" s="12"/>
      <c r="D582" s="12"/>
      <c r="E582" s="61"/>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row>
    <row r="583" spans="1:32" ht="15.75" customHeight="1" x14ac:dyDescent="0.2">
      <c r="A583" s="12"/>
      <c r="B583" s="12"/>
      <c r="C583" s="12"/>
      <c r="D583" s="12"/>
      <c r="E583" s="61"/>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row>
    <row r="584" spans="1:32" ht="15.75" customHeight="1" x14ac:dyDescent="0.2">
      <c r="A584" s="12"/>
      <c r="B584" s="12"/>
      <c r="C584" s="12"/>
      <c r="D584" s="12"/>
      <c r="E584" s="61"/>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row>
    <row r="585" spans="1:32" ht="15.75" customHeight="1" x14ac:dyDescent="0.2">
      <c r="A585" s="12"/>
      <c r="B585" s="12"/>
      <c r="C585" s="12"/>
      <c r="D585" s="12"/>
      <c r="E585" s="61"/>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row>
    <row r="586" spans="1:32" ht="15.75" customHeight="1" x14ac:dyDescent="0.2">
      <c r="A586" s="12"/>
      <c r="B586" s="12"/>
      <c r="C586" s="12"/>
      <c r="D586" s="12"/>
      <c r="E586" s="61"/>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row>
    <row r="587" spans="1:32" ht="15.75" customHeight="1" x14ac:dyDescent="0.2">
      <c r="A587" s="12"/>
      <c r="B587" s="12"/>
      <c r="C587" s="12"/>
      <c r="D587" s="12"/>
      <c r="E587" s="61"/>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row>
    <row r="588" spans="1:32" ht="15.75" customHeight="1" x14ac:dyDescent="0.2">
      <c r="A588" s="12"/>
      <c r="B588" s="12"/>
      <c r="C588" s="12"/>
      <c r="D588" s="12"/>
      <c r="E588" s="61"/>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row>
    <row r="589" spans="1:32" ht="15.75" customHeight="1" x14ac:dyDescent="0.2">
      <c r="A589" s="12"/>
      <c r="B589" s="12"/>
      <c r="C589" s="12"/>
      <c r="D589" s="12"/>
      <c r="E589" s="61"/>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row>
    <row r="590" spans="1:32" ht="15.75" customHeight="1" x14ac:dyDescent="0.2">
      <c r="A590" s="12"/>
      <c r="B590" s="12"/>
      <c r="C590" s="12"/>
      <c r="D590" s="12"/>
      <c r="E590" s="61"/>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row>
    <row r="591" spans="1:32" ht="15.75" customHeight="1" x14ac:dyDescent="0.2">
      <c r="A591" s="12"/>
      <c r="B591" s="12"/>
      <c r="C591" s="12"/>
      <c r="D591" s="12"/>
      <c r="E591" s="61"/>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row>
    <row r="592" spans="1:32" ht="15.75" customHeight="1" x14ac:dyDescent="0.2">
      <c r="A592" s="12"/>
      <c r="B592" s="12"/>
      <c r="C592" s="12"/>
      <c r="D592" s="12"/>
      <c r="E592" s="61"/>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row>
    <row r="593" spans="1:32" ht="15.75" customHeight="1" x14ac:dyDescent="0.2">
      <c r="A593" s="12"/>
      <c r="B593" s="12"/>
      <c r="C593" s="12"/>
      <c r="D593" s="12"/>
      <c r="E593" s="61"/>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row>
    <row r="594" spans="1:32" ht="15.75" customHeight="1" x14ac:dyDescent="0.2">
      <c r="A594" s="12"/>
      <c r="B594" s="12"/>
      <c r="C594" s="12"/>
      <c r="D594" s="12"/>
      <c r="E594" s="61"/>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row>
    <row r="595" spans="1:32" ht="15.75" customHeight="1" x14ac:dyDescent="0.2">
      <c r="A595" s="12"/>
      <c r="B595" s="12"/>
      <c r="C595" s="12"/>
      <c r="D595" s="12"/>
      <c r="E595" s="61"/>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row>
    <row r="596" spans="1:32" ht="15.75" customHeight="1" x14ac:dyDescent="0.2">
      <c r="A596" s="12"/>
      <c r="B596" s="12"/>
      <c r="C596" s="12"/>
      <c r="D596" s="12"/>
      <c r="E596" s="61"/>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row>
    <row r="597" spans="1:32" ht="15.75" customHeight="1" x14ac:dyDescent="0.2">
      <c r="A597" s="12"/>
      <c r="B597" s="12"/>
      <c r="C597" s="12"/>
      <c r="D597" s="12"/>
      <c r="E597" s="61"/>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row>
    <row r="598" spans="1:32" ht="15.75" customHeight="1" x14ac:dyDescent="0.2">
      <c r="A598" s="12"/>
      <c r="B598" s="12"/>
      <c r="C598" s="12"/>
      <c r="D598" s="12"/>
      <c r="E598" s="61"/>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row>
    <row r="599" spans="1:32" ht="15.75" customHeight="1" x14ac:dyDescent="0.2">
      <c r="A599" s="12"/>
      <c r="B599" s="12"/>
      <c r="C599" s="12"/>
      <c r="D599" s="12"/>
      <c r="E599" s="61"/>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row>
    <row r="600" spans="1:32" ht="15.75" customHeight="1" x14ac:dyDescent="0.2">
      <c r="A600" s="12"/>
      <c r="B600" s="12"/>
      <c r="C600" s="12"/>
      <c r="D600" s="12"/>
      <c r="E600" s="61"/>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row>
    <row r="601" spans="1:32" ht="15.75" customHeight="1" x14ac:dyDescent="0.2">
      <c r="A601" s="12"/>
      <c r="B601" s="12"/>
      <c r="C601" s="12"/>
      <c r="D601" s="12"/>
      <c r="E601" s="61"/>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row>
    <row r="602" spans="1:32" ht="15.75" customHeight="1" x14ac:dyDescent="0.2">
      <c r="A602" s="12"/>
      <c r="B602" s="12"/>
      <c r="C602" s="12"/>
      <c r="D602" s="12"/>
      <c r="E602" s="61"/>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row>
    <row r="603" spans="1:32" ht="15.75" customHeight="1" x14ac:dyDescent="0.2">
      <c r="A603" s="12"/>
      <c r="B603" s="12"/>
      <c r="C603" s="12"/>
      <c r="D603" s="12"/>
      <c r="E603" s="61"/>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row>
    <row r="604" spans="1:32" ht="15.75" customHeight="1" x14ac:dyDescent="0.2">
      <c r="A604" s="12"/>
      <c r="B604" s="12"/>
      <c r="C604" s="12"/>
      <c r="D604" s="12"/>
      <c r="E604" s="61"/>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row>
    <row r="605" spans="1:32" ht="15.75" customHeight="1" x14ac:dyDescent="0.2">
      <c r="A605" s="12"/>
      <c r="B605" s="12"/>
      <c r="C605" s="12"/>
      <c r="D605" s="12"/>
      <c r="E605" s="61"/>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row>
    <row r="606" spans="1:32" ht="15.75" customHeight="1" x14ac:dyDescent="0.2">
      <c r="A606" s="12"/>
      <c r="B606" s="12"/>
      <c r="C606" s="12"/>
      <c r="D606" s="12"/>
      <c r="E606" s="61"/>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row>
    <row r="607" spans="1:32" ht="15.75" customHeight="1" x14ac:dyDescent="0.2">
      <c r="A607" s="12"/>
      <c r="B607" s="12"/>
      <c r="C607" s="12"/>
      <c r="D607" s="12"/>
      <c r="E607" s="61"/>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row>
    <row r="608" spans="1:32" ht="15.75" customHeight="1" x14ac:dyDescent="0.2">
      <c r="A608" s="12"/>
      <c r="B608" s="12"/>
      <c r="C608" s="12"/>
      <c r="D608" s="12"/>
      <c r="E608" s="61"/>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row>
    <row r="609" spans="1:32" ht="15.75" customHeight="1" x14ac:dyDescent="0.2">
      <c r="A609" s="12"/>
      <c r="B609" s="12"/>
      <c r="C609" s="12"/>
      <c r="D609" s="12"/>
      <c r="E609" s="61"/>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row>
    <row r="610" spans="1:32" ht="15.75" customHeight="1" x14ac:dyDescent="0.2">
      <c r="A610" s="12"/>
      <c r="B610" s="12"/>
      <c r="C610" s="12"/>
      <c r="D610" s="12"/>
      <c r="E610" s="61"/>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row>
    <row r="611" spans="1:32" ht="15.75" customHeight="1" x14ac:dyDescent="0.2">
      <c r="A611" s="12"/>
      <c r="B611" s="12"/>
      <c r="C611" s="12"/>
      <c r="D611" s="12"/>
      <c r="E611" s="61"/>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row>
    <row r="612" spans="1:32" ht="15.75" customHeight="1" x14ac:dyDescent="0.2">
      <c r="A612" s="12"/>
      <c r="B612" s="12"/>
      <c r="C612" s="12"/>
      <c r="D612" s="12"/>
      <c r="E612" s="61"/>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row>
    <row r="613" spans="1:32" ht="15.75" customHeight="1" x14ac:dyDescent="0.2">
      <c r="A613" s="12"/>
      <c r="B613" s="12"/>
      <c r="C613" s="12"/>
      <c r="D613" s="12"/>
      <c r="E613" s="61"/>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row>
    <row r="614" spans="1:32" ht="15.75" customHeight="1" x14ac:dyDescent="0.2">
      <c r="A614" s="12"/>
      <c r="B614" s="12"/>
      <c r="C614" s="12"/>
      <c r="D614" s="12"/>
      <c r="E614" s="61"/>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row>
    <row r="615" spans="1:32" ht="15.75" customHeight="1" x14ac:dyDescent="0.2">
      <c r="A615" s="12"/>
      <c r="B615" s="12"/>
      <c r="C615" s="12"/>
      <c r="D615" s="12"/>
      <c r="E615" s="61"/>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row>
    <row r="616" spans="1:32" ht="15.75" customHeight="1" x14ac:dyDescent="0.2">
      <c r="A616" s="12"/>
      <c r="B616" s="12"/>
      <c r="C616" s="12"/>
      <c r="D616" s="12"/>
      <c r="E616" s="61"/>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row>
    <row r="617" spans="1:32" ht="15.75" customHeight="1" x14ac:dyDescent="0.2">
      <c r="A617" s="12"/>
      <c r="B617" s="12"/>
      <c r="C617" s="12"/>
      <c r="D617" s="12"/>
      <c r="E617" s="61"/>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row>
    <row r="618" spans="1:32" ht="15.75" customHeight="1" x14ac:dyDescent="0.2">
      <c r="A618" s="12"/>
      <c r="B618" s="12"/>
      <c r="C618" s="12"/>
      <c r="D618" s="12"/>
      <c r="E618" s="61"/>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row>
    <row r="619" spans="1:32" ht="15.75" customHeight="1" x14ac:dyDescent="0.2">
      <c r="A619" s="12"/>
      <c r="B619" s="12"/>
      <c r="C619" s="12"/>
      <c r="D619" s="12"/>
      <c r="E619" s="61"/>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row>
    <row r="620" spans="1:32" ht="15.75" customHeight="1" x14ac:dyDescent="0.2">
      <c r="A620" s="12"/>
      <c r="B620" s="12"/>
      <c r="C620" s="12"/>
      <c r="D620" s="12"/>
      <c r="E620" s="61"/>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row>
    <row r="621" spans="1:32" ht="15.75" customHeight="1" x14ac:dyDescent="0.2">
      <c r="A621" s="12"/>
      <c r="B621" s="12"/>
      <c r="C621" s="12"/>
      <c r="D621" s="12"/>
      <c r="E621" s="61"/>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row>
    <row r="622" spans="1:32" ht="15.75" customHeight="1" x14ac:dyDescent="0.2">
      <c r="A622" s="12"/>
      <c r="B622" s="12"/>
      <c r="C622" s="12"/>
      <c r="D622" s="12"/>
      <c r="E622" s="61"/>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row>
    <row r="623" spans="1:32" ht="15.75" customHeight="1" x14ac:dyDescent="0.2">
      <c r="A623" s="12"/>
      <c r="B623" s="12"/>
      <c r="C623" s="12"/>
      <c r="D623" s="12"/>
      <c r="E623" s="61"/>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row>
    <row r="624" spans="1:32" ht="15.75" customHeight="1" x14ac:dyDescent="0.2">
      <c r="A624" s="12"/>
      <c r="B624" s="12"/>
      <c r="C624" s="12"/>
      <c r="D624" s="12"/>
      <c r="E624" s="61"/>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row>
    <row r="625" spans="1:32" ht="15.75" customHeight="1" x14ac:dyDescent="0.2">
      <c r="A625" s="12"/>
      <c r="B625" s="12"/>
      <c r="C625" s="12"/>
      <c r="D625" s="12"/>
      <c r="E625" s="61"/>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row>
    <row r="626" spans="1:32" ht="15.75" customHeight="1" x14ac:dyDescent="0.2">
      <c r="A626" s="12"/>
      <c r="B626" s="12"/>
      <c r="C626" s="12"/>
      <c r="D626" s="12"/>
      <c r="E626" s="61"/>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row>
    <row r="627" spans="1:32" ht="15.75" customHeight="1" x14ac:dyDescent="0.2">
      <c r="A627" s="12"/>
      <c r="B627" s="12"/>
      <c r="C627" s="12"/>
      <c r="D627" s="12"/>
      <c r="E627" s="61"/>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row>
    <row r="628" spans="1:32" ht="15.75" customHeight="1" x14ac:dyDescent="0.2">
      <c r="A628" s="12"/>
      <c r="B628" s="12"/>
      <c r="C628" s="12"/>
      <c r="D628" s="12"/>
      <c r="E628" s="61"/>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row>
    <row r="629" spans="1:32" ht="15.75" customHeight="1" x14ac:dyDescent="0.2">
      <c r="A629" s="12"/>
      <c r="B629" s="12"/>
      <c r="C629" s="12"/>
      <c r="D629" s="12"/>
      <c r="E629" s="61"/>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row>
    <row r="630" spans="1:32" ht="15.75" customHeight="1" x14ac:dyDescent="0.2">
      <c r="A630" s="12"/>
      <c r="B630" s="12"/>
      <c r="C630" s="12"/>
      <c r="D630" s="12"/>
      <c r="E630" s="61"/>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row>
    <row r="631" spans="1:32" ht="15.75" customHeight="1" x14ac:dyDescent="0.2">
      <c r="A631" s="12"/>
      <c r="B631" s="12"/>
      <c r="C631" s="12"/>
      <c r="D631" s="12"/>
      <c r="E631" s="61"/>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row>
    <row r="632" spans="1:32" ht="15.75" customHeight="1" x14ac:dyDescent="0.2">
      <c r="A632" s="12"/>
      <c r="B632" s="12"/>
      <c r="C632" s="12"/>
      <c r="D632" s="12"/>
      <c r="E632" s="61"/>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row>
    <row r="633" spans="1:32" ht="15.75" customHeight="1" x14ac:dyDescent="0.2">
      <c r="A633" s="12"/>
      <c r="B633" s="12"/>
      <c r="C633" s="12"/>
      <c r="D633" s="12"/>
      <c r="E633" s="61"/>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row>
    <row r="634" spans="1:32" ht="15.75" customHeight="1" x14ac:dyDescent="0.2">
      <c r="A634" s="12"/>
      <c r="B634" s="12"/>
      <c r="C634" s="12"/>
      <c r="D634" s="12"/>
      <c r="E634" s="61"/>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row>
    <row r="635" spans="1:32" ht="15.75" customHeight="1" x14ac:dyDescent="0.2">
      <c r="A635" s="12"/>
      <c r="B635" s="12"/>
      <c r="C635" s="12"/>
      <c r="D635" s="12"/>
      <c r="E635" s="61"/>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row>
    <row r="636" spans="1:32" ht="15.75" customHeight="1" x14ac:dyDescent="0.2">
      <c r="A636" s="12"/>
      <c r="B636" s="12"/>
      <c r="C636" s="12"/>
      <c r="D636" s="12"/>
      <c r="E636" s="61"/>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row>
    <row r="637" spans="1:32" ht="15.75" customHeight="1" x14ac:dyDescent="0.2">
      <c r="A637" s="12"/>
      <c r="B637" s="12"/>
      <c r="C637" s="12"/>
      <c r="D637" s="12"/>
      <c r="E637" s="61"/>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row>
    <row r="638" spans="1:32" ht="15.75" customHeight="1" x14ac:dyDescent="0.2">
      <c r="A638" s="12"/>
      <c r="B638" s="12"/>
      <c r="C638" s="12"/>
      <c r="D638" s="12"/>
      <c r="E638" s="61"/>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row>
    <row r="639" spans="1:32" ht="15.75" customHeight="1" x14ac:dyDescent="0.2">
      <c r="A639" s="12"/>
      <c r="B639" s="12"/>
      <c r="C639" s="12"/>
      <c r="D639" s="12"/>
      <c r="E639" s="61"/>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row>
    <row r="640" spans="1:32" ht="15.75" customHeight="1" x14ac:dyDescent="0.2">
      <c r="A640" s="12"/>
      <c r="B640" s="12"/>
      <c r="C640" s="12"/>
      <c r="D640" s="12"/>
      <c r="E640" s="61"/>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row>
    <row r="641" spans="1:32" ht="15.75" customHeight="1" x14ac:dyDescent="0.2">
      <c r="A641" s="12"/>
      <c r="B641" s="12"/>
      <c r="C641" s="12"/>
      <c r="D641" s="12"/>
      <c r="E641" s="61"/>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row>
    <row r="642" spans="1:32" ht="15.75" customHeight="1" x14ac:dyDescent="0.2">
      <c r="A642" s="12"/>
      <c r="B642" s="12"/>
      <c r="C642" s="12"/>
      <c r="D642" s="12"/>
      <c r="E642" s="61"/>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row>
    <row r="643" spans="1:32" ht="15.75" customHeight="1" x14ac:dyDescent="0.2">
      <c r="A643" s="12"/>
      <c r="B643" s="12"/>
      <c r="C643" s="12"/>
      <c r="D643" s="12"/>
      <c r="E643" s="61"/>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row>
    <row r="644" spans="1:32" ht="15.75" customHeight="1" x14ac:dyDescent="0.2">
      <c r="A644" s="12"/>
      <c r="B644" s="12"/>
      <c r="C644" s="12"/>
      <c r="D644" s="12"/>
      <c r="E644" s="61"/>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row>
    <row r="645" spans="1:32" ht="15.75" customHeight="1" x14ac:dyDescent="0.2">
      <c r="A645" s="12"/>
      <c r="B645" s="12"/>
      <c r="C645" s="12"/>
      <c r="D645" s="12"/>
      <c r="E645" s="61"/>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row>
    <row r="646" spans="1:32" ht="15.75" customHeight="1" x14ac:dyDescent="0.2">
      <c r="A646" s="12"/>
      <c r="B646" s="12"/>
      <c r="C646" s="12"/>
      <c r="D646" s="12"/>
      <c r="E646" s="61"/>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row>
    <row r="647" spans="1:32" ht="15.75" customHeight="1" x14ac:dyDescent="0.2">
      <c r="A647" s="12"/>
      <c r="B647" s="12"/>
      <c r="C647" s="12"/>
      <c r="D647" s="12"/>
      <c r="E647" s="61"/>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row>
    <row r="648" spans="1:32" ht="15.75" customHeight="1" x14ac:dyDescent="0.2">
      <c r="A648" s="12"/>
      <c r="B648" s="12"/>
      <c r="C648" s="12"/>
      <c r="D648" s="12"/>
      <c r="E648" s="61"/>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row>
    <row r="649" spans="1:32" ht="15.75" customHeight="1" x14ac:dyDescent="0.2">
      <c r="A649" s="12"/>
      <c r="B649" s="12"/>
      <c r="C649" s="12"/>
      <c r="D649" s="12"/>
      <c r="E649" s="61"/>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row>
    <row r="650" spans="1:32" ht="15.75" customHeight="1" x14ac:dyDescent="0.2">
      <c r="A650" s="12"/>
      <c r="B650" s="12"/>
      <c r="C650" s="12"/>
      <c r="D650" s="12"/>
      <c r="E650" s="61"/>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row>
    <row r="651" spans="1:32" ht="15.75" customHeight="1" x14ac:dyDescent="0.2">
      <c r="A651" s="12"/>
      <c r="B651" s="12"/>
      <c r="C651" s="12"/>
      <c r="D651" s="12"/>
      <c r="E651" s="61"/>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row>
    <row r="652" spans="1:32" ht="15.75" customHeight="1" x14ac:dyDescent="0.2">
      <c r="A652" s="12"/>
      <c r="B652" s="12"/>
      <c r="C652" s="12"/>
      <c r="D652" s="12"/>
      <c r="E652" s="61"/>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row>
    <row r="653" spans="1:32" ht="15.75" customHeight="1" x14ac:dyDescent="0.2">
      <c r="A653" s="12"/>
      <c r="B653" s="12"/>
      <c r="C653" s="12"/>
      <c r="D653" s="12"/>
      <c r="E653" s="61"/>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row>
    <row r="654" spans="1:32" ht="15.75" customHeight="1" x14ac:dyDescent="0.2">
      <c r="A654" s="12"/>
      <c r="B654" s="12"/>
      <c r="C654" s="12"/>
      <c r="D654" s="12"/>
      <c r="E654" s="61"/>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row>
    <row r="655" spans="1:32" ht="15.75" customHeight="1" x14ac:dyDescent="0.2">
      <c r="A655" s="12"/>
      <c r="B655" s="12"/>
      <c r="C655" s="12"/>
      <c r="D655" s="12"/>
      <c r="E655" s="61"/>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row>
    <row r="656" spans="1:32" ht="15.75" customHeight="1" x14ac:dyDescent="0.2">
      <c r="A656" s="12"/>
      <c r="B656" s="12"/>
      <c r="C656" s="12"/>
      <c r="D656" s="12"/>
      <c r="E656" s="61"/>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row>
    <row r="657" spans="1:32" ht="15.75" customHeight="1" x14ac:dyDescent="0.2">
      <c r="A657" s="12"/>
      <c r="B657" s="12"/>
      <c r="C657" s="12"/>
      <c r="D657" s="12"/>
      <c r="E657" s="61"/>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row>
    <row r="658" spans="1:32" ht="15.75" customHeight="1" x14ac:dyDescent="0.2">
      <c r="A658" s="12"/>
      <c r="B658" s="12"/>
      <c r="C658" s="12"/>
      <c r="D658" s="12"/>
      <c r="E658" s="61"/>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row>
    <row r="659" spans="1:32" ht="15.75" customHeight="1" x14ac:dyDescent="0.2">
      <c r="A659" s="12"/>
      <c r="B659" s="12"/>
      <c r="C659" s="12"/>
      <c r="D659" s="12"/>
      <c r="E659" s="61"/>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row>
    <row r="660" spans="1:32" ht="15.75" customHeight="1" x14ac:dyDescent="0.2">
      <c r="A660" s="12"/>
      <c r="B660" s="12"/>
      <c r="C660" s="12"/>
      <c r="D660" s="12"/>
      <c r="E660" s="61"/>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row>
    <row r="661" spans="1:32" ht="15.75" customHeight="1" x14ac:dyDescent="0.2">
      <c r="A661" s="12"/>
      <c r="B661" s="12"/>
      <c r="C661" s="12"/>
      <c r="D661" s="12"/>
      <c r="E661" s="61"/>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row>
    <row r="662" spans="1:32" ht="15.75" customHeight="1" x14ac:dyDescent="0.2">
      <c r="A662" s="12"/>
      <c r="B662" s="12"/>
      <c r="C662" s="12"/>
      <c r="D662" s="12"/>
      <c r="E662" s="61"/>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row>
    <row r="663" spans="1:32" ht="15.75" customHeight="1" x14ac:dyDescent="0.2">
      <c r="A663" s="12"/>
      <c r="B663" s="12"/>
      <c r="C663" s="12"/>
      <c r="D663" s="12"/>
      <c r="E663" s="61"/>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row>
    <row r="664" spans="1:32" ht="15.75" customHeight="1" x14ac:dyDescent="0.2">
      <c r="A664" s="12"/>
      <c r="B664" s="12"/>
      <c r="C664" s="12"/>
      <c r="D664" s="12"/>
      <c r="E664" s="61"/>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row>
    <row r="665" spans="1:32" ht="15.75" customHeight="1" x14ac:dyDescent="0.2">
      <c r="A665" s="12"/>
      <c r="B665" s="12"/>
      <c r="C665" s="12"/>
      <c r="D665" s="12"/>
      <c r="E665" s="61"/>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row>
    <row r="666" spans="1:32" ht="15.75" customHeight="1" x14ac:dyDescent="0.2">
      <c r="A666" s="12"/>
      <c r="B666" s="12"/>
      <c r="C666" s="12"/>
      <c r="D666" s="12"/>
      <c r="E666" s="61"/>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row>
    <row r="667" spans="1:32" ht="15.75" customHeight="1" x14ac:dyDescent="0.2">
      <c r="A667" s="12"/>
      <c r="B667" s="12"/>
      <c r="C667" s="12"/>
      <c r="D667" s="12"/>
      <c r="E667" s="61"/>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row>
    <row r="668" spans="1:32" ht="15.75" customHeight="1" x14ac:dyDescent="0.2">
      <c r="A668" s="12"/>
      <c r="B668" s="12"/>
      <c r="C668" s="12"/>
      <c r="D668" s="12"/>
      <c r="E668" s="61"/>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row>
    <row r="669" spans="1:32" ht="15.75" customHeight="1" x14ac:dyDescent="0.2">
      <c r="A669" s="12"/>
      <c r="B669" s="12"/>
      <c r="C669" s="12"/>
      <c r="D669" s="12"/>
      <c r="E669" s="61"/>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row>
    <row r="670" spans="1:32" ht="15.75" customHeight="1" x14ac:dyDescent="0.2">
      <c r="A670" s="12"/>
      <c r="B670" s="12"/>
      <c r="C670" s="12"/>
      <c r="D670" s="12"/>
      <c r="E670" s="61"/>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row>
    <row r="671" spans="1:32" ht="15.75" customHeight="1" x14ac:dyDescent="0.2">
      <c r="A671" s="12"/>
      <c r="B671" s="12"/>
      <c r="C671" s="12"/>
      <c r="D671" s="12"/>
      <c r="E671" s="61"/>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row>
    <row r="672" spans="1:32" ht="15.75" customHeight="1" x14ac:dyDescent="0.2">
      <c r="A672" s="12"/>
      <c r="B672" s="12"/>
      <c r="C672" s="12"/>
      <c r="D672" s="12"/>
      <c r="E672" s="61"/>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row>
    <row r="673" spans="1:32" ht="15.75" customHeight="1" x14ac:dyDescent="0.2">
      <c r="A673" s="12"/>
      <c r="B673" s="12"/>
      <c r="C673" s="12"/>
      <c r="D673" s="12"/>
      <c r="E673" s="61"/>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row>
    <row r="674" spans="1:32" ht="15.75" customHeight="1" x14ac:dyDescent="0.2">
      <c r="A674" s="12"/>
      <c r="B674" s="12"/>
      <c r="C674" s="12"/>
      <c r="D674" s="12"/>
      <c r="E674" s="61"/>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row>
    <row r="675" spans="1:32" ht="15.75" customHeight="1" x14ac:dyDescent="0.2">
      <c r="A675" s="12"/>
      <c r="B675" s="12"/>
      <c r="C675" s="12"/>
      <c r="D675" s="12"/>
      <c r="E675" s="61"/>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row>
    <row r="676" spans="1:32" ht="15.75" customHeight="1" x14ac:dyDescent="0.2">
      <c r="A676" s="12"/>
      <c r="B676" s="12"/>
      <c r="C676" s="12"/>
      <c r="D676" s="12"/>
      <c r="E676" s="61"/>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row>
    <row r="677" spans="1:32" ht="15.75" customHeight="1" x14ac:dyDescent="0.2">
      <c r="A677" s="12"/>
      <c r="B677" s="12"/>
      <c r="C677" s="12"/>
      <c r="D677" s="12"/>
      <c r="E677" s="61"/>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row>
    <row r="678" spans="1:32" ht="15.75" customHeight="1" x14ac:dyDescent="0.2">
      <c r="A678" s="12"/>
      <c r="B678" s="12"/>
      <c r="C678" s="12"/>
      <c r="D678" s="12"/>
      <c r="E678" s="61"/>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row>
    <row r="679" spans="1:32" ht="15.75" customHeight="1" x14ac:dyDescent="0.2">
      <c r="A679" s="12"/>
      <c r="B679" s="12"/>
      <c r="C679" s="12"/>
      <c r="D679" s="12"/>
      <c r="E679" s="61"/>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row>
    <row r="680" spans="1:32" ht="15.75" customHeight="1" x14ac:dyDescent="0.2">
      <c r="A680" s="12"/>
      <c r="B680" s="12"/>
      <c r="C680" s="12"/>
      <c r="D680" s="12"/>
      <c r="E680" s="61"/>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row>
    <row r="681" spans="1:32" ht="15.75" customHeight="1" x14ac:dyDescent="0.2">
      <c r="A681" s="12"/>
      <c r="B681" s="12"/>
      <c r="C681" s="12"/>
      <c r="D681" s="12"/>
      <c r="E681" s="61"/>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row>
    <row r="682" spans="1:32" ht="15.75" customHeight="1" x14ac:dyDescent="0.2">
      <c r="A682" s="12"/>
      <c r="B682" s="12"/>
      <c r="C682" s="12"/>
      <c r="D682" s="12"/>
      <c r="E682" s="61"/>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row>
    <row r="683" spans="1:32" ht="15.75" customHeight="1" x14ac:dyDescent="0.2">
      <c r="A683" s="12"/>
      <c r="B683" s="12"/>
      <c r="C683" s="12"/>
      <c r="D683" s="12"/>
      <c r="E683" s="61"/>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row>
    <row r="684" spans="1:32" ht="15.75" customHeight="1" x14ac:dyDescent="0.2">
      <c r="A684" s="12"/>
      <c r="B684" s="12"/>
      <c r="C684" s="12"/>
      <c r="D684" s="12"/>
      <c r="E684" s="61"/>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row>
    <row r="685" spans="1:32" ht="15.75" customHeight="1" x14ac:dyDescent="0.2">
      <c r="A685" s="12"/>
      <c r="B685" s="12"/>
      <c r="C685" s="12"/>
      <c r="D685" s="12"/>
      <c r="E685" s="61"/>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row>
    <row r="686" spans="1:32" ht="15.75" customHeight="1" x14ac:dyDescent="0.2">
      <c r="A686" s="12"/>
      <c r="B686" s="12"/>
      <c r="C686" s="12"/>
      <c r="D686" s="12"/>
      <c r="E686" s="61"/>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row>
    <row r="687" spans="1:32" ht="15.75" customHeight="1" x14ac:dyDescent="0.2">
      <c r="A687" s="12"/>
      <c r="B687" s="12"/>
      <c r="C687" s="12"/>
      <c r="D687" s="12"/>
      <c r="E687" s="61"/>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row>
    <row r="688" spans="1:32" ht="15.75" customHeight="1" x14ac:dyDescent="0.2">
      <c r="A688" s="12"/>
      <c r="B688" s="12"/>
      <c r="C688" s="12"/>
      <c r="D688" s="12"/>
      <c r="E688" s="61"/>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row>
    <row r="689" spans="1:32" ht="15.75" customHeight="1" x14ac:dyDescent="0.2">
      <c r="A689" s="12"/>
      <c r="B689" s="12"/>
      <c r="C689" s="12"/>
      <c r="D689" s="12"/>
      <c r="E689" s="61"/>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row>
    <row r="690" spans="1:32" ht="15.75" customHeight="1" x14ac:dyDescent="0.2">
      <c r="A690" s="12"/>
      <c r="B690" s="12"/>
      <c r="C690" s="12"/>
      <c r="D690" s="12"/>
      <c r="E690" s="61"/>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row>
    <row r="691" spans="1:32" ht="15.75" customHeight="1" x14ac:dyDescent="0.2">
      <c r="A691" s="12"/>
      <c r="B691" s="12"/>
      <c r="C691" s="12"/>
      <c r="D691" s="12"/>
      <c r="E691" s="61"/>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row>
    <row r="692" spans="1:32" ht="15.75" customHeight="1" x14ac:dyDescent="0.2">
      <c r="A692" s="12"/>
      <c r="B692" s="12"/>
      <c r="C692" s="12"/>
      <c r="D692" s="12"/>
      <c r="E692" s="61"/>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row>
    <row r="693" spans="1:32" ht="15.75" customHeight="1" x14ac:dyDescent="0.2">
      <c r="A693" s="12"/>
      <c r="B693" s="12"/>
      <c r="C693" s="12"/>
      <c r="D693" s="12"/>
      <c r="E693" s="61"/>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row>
    <row r="694" spans="1:32" ht="15.75" customHeight="1" x14ac:dyDescent="0.2">
      <c r="A694" s="12"/>
      <c r="B694" s="12"/>
      <c r="C694" s="12"/>
      <c r="D694" s="12"/>
      <c r="E694" s="61"/>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row>
    <row r="695" spans="1:32" ht="15.75" customHeight="1" x14ac:dyDescent="0.2">
      <c r="A695" s="12"/>
      <c r="B695" s="12"/>
      <c r="C695" s="12"/>
      <c r="D695" s="12"/>
      <c r="E695" s="61"/>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row>
    <row r="696" spans="1:32" ht="15.75" customHeight="1" x14ac:dyDescent="0.2">
      <c r="A696" s="12"/>
      <c r="B696" s="12"/>
      <c r="C696" s="12"/>
      <c r="D696" s="12"/>
      <c r="E696" s="61"/>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row>
    <row r="697" spans="1:32" ht="15.75" customHeight="1" x14ac:dyDescent="0.2">
      <c r="A697" s="12"/>
      <c r="B697" s="12"/>
      <c r="C697" s="12"/>
      <c r="D697" s="12"/>
      <c r="E697" s="61"/>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row>
    <row r="698" spans="1:32" ht="15.75" customHeight="1" x14ac:dyDescent="0.2">
      <c r="A698" s="12"/>
      <c r="B698" s="12"/>
      <c r="C698" s="12"/>
      <c r="D698" s="12"/>
      <c r="E698" s="61"/>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row>
    <row r="699" spans="1:32" ht="15.75" customHeight="1" x14ac:dyDescent="0.2">
      <c r="A699" s="12"/>
      <c r="B699" s="12"/>
      <c r="C699" s="12"/>
      <c r="D699" s="12"/>
      <c r="E699" s="61"/>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row>
    <row r="700" spans="1:32" ht="15.75" customHeight="1" x14ac:dyDescent="0.2">
      <c r="A700" s="12"/>
      <c r="B700" s="12"/>
      <c r="C700" s="12"/>
      <c r="D700" s="12"/>
      <c r="E700" s="61"/>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row>
    <row r="701" spans="1:32" ht="15.75" customHeight="1" x14ac:dyDescent="0.2">
      <c r="A701" s="12"/>
      <c r="B701" s="12"/>
      <c r="C701" s="12"/>
      <c r="D701" s="12"/>
      <c r="E701" s="61"/>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row>
    <row r="702" spans="1:32" ht="15.75" customHeight="1" x14ac:dyDescent="0.2">
      <c r="A702" s="12"/>
      <c r="B702" s="12"/>
      <c r="C702" s="12"/>
      <c r="D702" s="12"/>
      <c r="E702" s="61"/>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row>
    <row r="703" spans="1:32" ht="15.75" customHeight="1" x14ac:dyDescent="0.2">
      <c r="A703" s="12"/>
      <c r="B703" s="12"/>
      <c r="C703" s="12"/>
      <c r="D703" s="12"/>
      <c r="E703" s="61"/>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row>
    <row r="704" spans="1:32" ht="15.75" customHeight="1" x14ac:dyDescent="0.2">
      <c r="A704" s="12"/>
      <c r="B704" s="12"/>
      <c r="C704" s="12"/>
      <c r="D704" s="12"/>
      <c r="E704" s="61"/>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row>
    <row r="705" spans="1:32" ht="15.75" customHeight="1" x14ac:dyDescent="0.2">
      <c r="A705" s="12"/>
      <c r="B705" s="12"/>
      <c r="C705" s="12"/>
      <c r="D705" s="12"/>
      <c r="E705" s="61"/>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row>
    <row r="706" spans="1:32" ht="15.75" customHeight="1" x14ac:dyDescent="0.2">
      <c r="A706" s="12"/>
      <c r="B706" s="12"/>
      <c r="C706" s="12"/>
      <c r="D706" s="12"/>
      <c r="E706" s="61"/>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row>
    <row r="707" spans="1:32" ht="15.75" customHeight="1" x14ac:dyDescent="0.2">
      <c r="A707" s="12"/>
      <c r="B707" s="12"/>
      <c r="C707" s="12"/>
      <c r="D707" s="12"/>
      <c r="E707" s="61"/>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row>
    <row r="708" spans="1:32" ht="15.75" customHeight="1" x14ac:dyDescent="0.2">
      <c r="A708" s="12"/>
      <c r="B708" s="12"/>
      <c r="C708" s="12"/>
      <c r="D708" s="12"/>
      <c r="E708" s="61"/>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row>
    <row r="709" spans="1:32" ht="15.75" customHeight="1" x14ac:dyDescent="0.2">
      <c r="A709" s="12"/>
      <c r="B709" s="12"/>
      <c r="C709" s="12"/>
      <c r="D709" s="12"/>
      <c r="E709" s="61"/>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row>
    <row r="710" spans="1:32" ht="15.75" customHeight="1" x14ac:dyDescent="0.2">
      <c r="A710" s="12"/>
      <c r="B710" s="12"/>
      <c r="C710" s="12"/>
      <c r="D710" s="12"/>
      <c r="E710" s="61"/>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row>
    <row r="711" spans="1:32" ht="15.75" customHeight="1" x14ac:dyDescent="0.2">
      <c r="A711" s="12"/>
      <c r="B711" s="12"/>
      <c r="C711" s="12"/>
      <c r="D711" s="12"/>
      <c r="E711" s="61"/>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row>
    <row r="712" spans="1:32" ht="15.75" customHeight="1" x14ac:dyDescent="0.2">
      <c r="A712" s="12"/>
      <c r="B712" s="12"/>
      <c r="C712" s="12"/>
      <c r="D712" s="12"/>
      <c r="E712" s="61"/>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row>
    <row r="713" spans="1:32" ht="15.75" customHeight="1" x14ac:dyDescent="0.2">
      <c r="A713" s="12"/>
      <c r="B713" s="12"/>
      <c r="C713" s="12"/>
      <c r="D713" s="12"/>
      <c r="E713" s="61"/>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row>
    <row r="714" spans="1:32" ht="15.75" customHeight="1" x14ac:dyDescent="0.2">
      <c r="A714" s="12"/>
      <c r="B714" s="12"/>
      <c r="C714" s="12"/>
      <c r="D714" s="12"/>
      <c r="E714" s="61"/>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row>
    <row r="715" spans="1:32" ht="15.75" customHeight="1" x14ac:dyDescent="0.2">
      <c r="A715" s="12"/>
      <c r="B715" s="12"/>
      <c r="C715" s="12"/>
      <c r="D715" s="12"/>
      <c r="E715" s="61"/>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row>
    <row r="716" spans="1:32" ht="15.75" customHeight="1" x14ac:dyDescent="0.2">
      <c r="A716" s="12"/>
      <c r="B716" s="12"/>
      <c r="C716" s="12"/>
      <c r="D716" s="12"/>
      <c r="E716" s="61"/>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row>
    <row r="717" spans="1:32" ht="15.75" customHeight="1" x14ac:dyDescent="0.2">
      <c r="A717" s="12"/>
      <c r="B717" s="12"/>
      <c r="C717" s="12"/>
      <c r="D717" s="12"/>
      <c r="E717" s="61"/>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row>
    <row r="718" spans="1:32" ht="15.75" customHeight="1" x14ac:dyDescent="0.2">
      <c r="A718" s="12"/>
      <c r="B718" s="12"/>
      <c r="C718" s="12"/>
      <c r="D718" s="12"/>
      <c r="E718" s="61"/>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row>
    <row r="719" spans="1:32" ht="15.75" customHeight="1" x14ac:dyDescent="0.2">
      <c r="A719" s="12"/>
      <c r="B719" s="12"/>
      <c r="C719" s="12"/>
      <c r="D719" s="12"/>
      <c r="E719" s="61"/>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row>
    <row r="720" spans="1:32" ht="15.75" customHeight="1" x14ac:dyDescent="0.2">
      <c r="A720" s="12"/>
      <c r="B720" s="12"/>
      <c r="C720" s="12"/>
      <c r="D720" s="12"/>
      <c r="E720" s="61"/>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row>
    <row r="721" spans="1:32" ht="15.75" customHeight="1" x14ac:dyDescent="0.2">
      <c r="A721" s="12"/>
      <c r="B721" s="12"/>
      <c r="C721" s="12"/>
      <c r="D721" s="12"/>
      <c r="E721" s="61"/>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row>
    <row r="722" spans="1:32" ht="15.75" customHeight="1" x14ac:dyDescent="0.2">
      <c r="A722" s="12"/>
      <c r="B722" s="12"/>
      <c r="C722" s="12"/>
      <c r="D722" s="12"/>
      <c r="E722" s="61"/>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row>
    <row r="723" spans="1:32" ht="15.75" customHeight="1" x14ac:dyDescent="0.2">
      <c r="A723" s="12"/>
      <c r="B723" s="12"/>
      <c r="C723" s="12"/>
      <c r="D723" s="12"/>
      <c r="E723" s="61"/>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row>
    <row r="724" spans="1:32" ht="15.75" customHeight="1" x14ac:dyDescent="0.2">
      <c r="A724" s="12"/>
      <c r="B724" s="12"/>
      <c r="C724" s="12"/>
      <c r="D724" s="12"/>
      <c r="E724" s="61"/>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row>
    <row r="725" spans="1:32" ht="15.75" customHeight="1" x14ac:dyDescent="0.2">
      <c r="A725" s="12"/>
      <c r="B725" s="12"/>
      <c r="C725" s="12"/>
      <c r="D725" s="12"/>
      <c r="E725" s="61"/>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row>
    <row r="726" spans="1:32" ht="15.75" customHeight="1" x14ac:dyDescent="0.2">
      <c r="A726" s="12"/>
      <c r="B726" s="12"/>
      <c r="C726" s="12"/>
      <c r="D726" s="12"/>
      <c r="E726" s="61"/>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row>
    <row r="727" spans="1:32" ht="15.75" customHeight="1" x14ac:dyDescent="0.2">
      <c r="A727" s="12"/>
      <c r="B727" s="12"/>
      <c r="C727" s="12"/>
      <c r="D727" s="12"/>
      <c r="E727" s="61"/>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row>
    <row r="728" spans="1:32" ht="15.75" customHeight="1" x14ac:dyDescent="0.2">
      <c r="A728" s="12"/>
      <c r="B728" s="12"/>
      <c r="C728" s="12"/>
      <c r="D728" s="12"/>
      <c r="E728" s="61"/>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row>
    <row r="729" spans="1:32" ht="15.75" customHeight="1" x14ac:dyDescent="0.2">
      <c r="A729" s="12"/>
      <c r="B729" s="12"/>
      <c r="C729" s="12"/>
      <c r="D729" s="12"/>
      <c r="E729" s="61"/>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row>
    <row r="730" spans="1:32" ht="15.75" customHeight="1" x14ac:dyDescent="0.2">
      <c r="A730" s="12"/>
      <c r="B730" s="12"/>
      <c r="C730" s="12"/>
      <c r="D730" s="12"/>
      <c r="E730" s="61"/>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row>
    <row r="731" spans="1:32" ht="15.75" customHeight="1" x14ac:dyDescent="0.2">
      <c r="A731" s="12"/>
      <c r="B731" s="12"/>
      <c r="C731" s="12"/>
      <c r="D731" s="12"/>
      <c r="E731" s="61"/>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row>
    <row r="732" spans="1:32" ht="15.75" customHeight="1" x14ac:dyDescent="0.2">
      <c r="A732" s="12"/>
      <c r="B732" s="12"/>
      <c r="C732" s="12"/>
      <c r="D732" s="12"/>
      <c r="E732" s="61"/>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row>
    <row r="733" spans="1:32" ht="15.75" customHeight="1" x14ac:dyDescent="0.2">
      <c r="A733" s="12"/>
      <c r="B733" s="12"/>
      <c r="C733" s="12"/>
      <c r="D733" s="12"/>
      <c r="E733" s="61"/>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row>
    <row r="734" spans="1:32" ht="15.75" customHeight="1" x14ac:dyDescent="0.2">
      <c r="A734" s="12"/>
      <c r="B734" s="12"/>
      <c r="C734" s="12"/>
      <c r="D734" s="12"/>
      <c r="E734" s="61"/>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row>
    <row r="735" spans="1:32" ht="15.75" customHeight="1" x14ac:dyDescent="0.2">
      <c r="A735" s="12"/>
      <c r="B735" s="12"/>
      <c r="C735" s="12"/>
      <c r="D735" s="12"/>
      <c r="E735" s="61"/>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row>
    <row r="736" spans="1:32" ht="15.75" customHeight="1" x14ac:dyDescent="0.2">
      <c r="A736" s="12"/>
      <c r="B736" s="12"/>
      <c r="C736" s="12"/>
      <c r="D736" s="12"/>
      <c r="E736" s="61"/>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row>
    <row r="737" spans="1:32" ht="15.75" customHeight="1" x14ac:dyDescent="0.2">
      <c r="A737" s="12"/>
      <c r="B737" s="12"/>
      <c r="C737" s="12"/>
      <c r="D737" s="12"/>
      <c r="E737" s="61"/>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row>
    <row r="738" spans="1:32" ht="15.75" customHeight="1" x14ac:dyDescent="0.2">
      <c r="A738" s="12"/>
      <c r="B738" s="12"/>
      <c r="C738" s="12"/>
      <c r="D738" s="12"/>
      <c r="E738" s="61"/>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row>
    <row r="739" spans="1:32" ht="15.75" customHeight="1" x14ac:dyDescent="0.2">
      <c r="A739" s="12"/>
      <c r="B739" s="12"/>
      <c r="C739" s="12"/>
      <c r="D739" s="12"/>
      <c r="E739" s="61"/>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row>
    <row r="740" spans="1:32" ht="15.75" customHeight="1" x14ac:dyDescent="0.2">
      <c r="A740" s="12"/>
      <c r="B740" s="12"/>
      <c r="C740" s="12"/>
      <c r="D740" s="12"/>
      <c r="E740" s="61"/>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row>
    <row r="741" spans="1:32" ht="15.75" customHeight="1" x14ac:dyDescent="0.2">
      <c r="A741" s="12"/>
      <c r="B741" s="12"/>
      <c r="C741" s="12"/>
      <c r="D741" s="12"/>
      <c r="E741" s="61"/>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row>
    <row r="742" spans="1:32" ht="15.75" customHeight="1" x14ac:dyDescent="0.2">
      <c r="A742" s="12"/>
      <c r="B742" s="12"/>
      <c r="C742" s="12"/>
      <c r="D742" s="12"/>
      <c r="E742" s="61"/>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row>
    <row r="743" spans="1:32" ht="15.75" customHeight="1" x14ac:dyDescent="0.2">
      <c r="A743" s="12"/>
      <c r="B743" s="12"/>
      <c r="C743" s="12"/>
      <c r="D743" s="12"/>
      <c r="E743" s="61"/>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row>
    <row r="744" spans="1:32" ht="15.75" customHeight="1" x14ac:dyDescent="0.2">
      <c r="A744" s="12"/>
      <c r="B744" s="12"/>
      <c r="C744" s="12"/>
      <c r="D744" s="12"/>
      <c r="E744" s="61"/>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row>
    <row r="745" spans="1:32" ht="15.75" customHeight="1" x14ac:dyDescent="0.2">
      <c r="A745" s="12"/>
      <c r="B745" s="12"/>
      <c r="C745" s="12"/>
      <c r="D745" s="12"/>
      <c r="E745" s="61"/>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row>
    <row r="746" spans="1:32" ht="15.75" customHeight="1" x14ac:dyDescent="0.2">
      <c r="A746" s="12"/>
      <c r="B746" s="12"/>
      <c r="C746" s="12"/>
      <c r="D746" s="12"/>
      <c r="E746" s="61"/>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row>
    <row r="747" spans="1:32" ht="15.75" customHeight="1" x14ac:dyDescent="0.2">
      <c r="A747" s="12"/>
      <c r="B747" s="12"/>
      <c r="C747" s="12"/>
      <c r="D747" s="12"/>
      <c r="E747" s="61"/>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row>
    <row r="748" spans="1:32" ht="15.75" customHeight="1" x14ac:dyDescent="0.2">
      <c r="A748" s="12"/>
      <c r="B748" s="12"/>
      <c r="C748" s="12"/>
      <c r="D748" s="12"/>
      <c r="E748" s="61"/>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row>
    <row r="749" spans="1:32" ht="15.75" customHeight="1" x14ac:dyDescent="0.2">
      <c r="A749" s="12"/>
      <c r="B749" s="12"/>
      <c r="C749" s="12"/>
      <c r="D749" s="12"/>
      <c r="E749" s="61"/>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row>
    <row r="750" spans="1:32" ht="15.75" customHeight="1" x14ac:dyDescent="0.2">
      <c r="A750" s="12"/>
      <c r="B750" s="12"/>
      <c r="C750" s="12"/>
      <c r="D750" s="12"/>
      <c r="E750" s="61"/>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row>
    <row r="751" spans="1:32" ht="15.75" customHeight="1" x14ac:dyDescent="0.2">
      <c r="A751" s="12"/>
      <c r="B751" s="12"/>
      <c r="C751" s="12"/>
      <c r="D751" s="12"/>
      <c r="E751" s="61"/>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row>
    <row r="752" spans="1:32" ht="15.75" customHeight="1" x14ac:dyDescent="0.2">
      <c r="A752" s="12"/>
      <c r="B752" s="12"/>
      <c r="C752" s="12"/>
      <c r="D752" s="12"/>
      <c r="E752" s="61"/>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row>
    <row r="753" spans="1:32" ht="15.75" customHeight="1" x14ac:dyDescent="0.2">
      <c r="A753" s="12"/>
      <c r="B753" s="12"/>
      <c r="C753" s="12"/>
      <c r="D753" s="12"/>
      <c r="E753" s="61"/>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row>
    <row r="754" spans="1:32" ht="15.75" customHeight="1" x14ac:dyDescent="0.2">
      <c r="A754" s="12"/>
      <c r="B754" s="12"/>
      <c r="C754" s="12"/>
      <c r="D754" s="12"/>
      <c r="E754" s="61"/>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row>
    <row r="755" spans="1:32" ht="15.75" customHeight="1" x14ac:dyDescent="0.2">
      <c r="A755" s="12"/>
      <c r="B755" s="12"/>
      <c r="C755" s="12"/>
      <c r="D755" s="12"/>
      <c r="E755" s="61"/>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row>
    <row r="756" spans="1:32" ht="15.75" customHeight="1" x14ac:dyDescent="0.2">
      <c r="A756" s="12"/>
      <c r="B756" s="12"/>
      <c r="C756" s="12"/>
      <c r="D756" s="12"/>
      <c r="E756" s="61"/>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row>
    <row r="757" spans="1:32" ht="15.75" customHeight="1" x14ac:dyDescent="0.2">
      <c r="A757" s="12"/>
      <c r="B757" s="12"/>
      <c r="C757" s="12"/>
      <c r="D757" s="12"/>
      <c r="E757" s="61"/>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row>
    <row r="758" spans="1:32" ht="15.75" customHeight="1" x14ac:dyDescent="0.2">
      <c r="A758" s="12"/>
      <c r="B758" s="12"/>
      <c r="C758" s="12"/>
      <c r="D758" s="12"/>
      <c r="E758" s="61"/>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row>
    <row r="759" spans="1:32" ht="15.75" customHeight="1" x14ac:dyDescent="0.2">
      <c r="A759" s="12"/>
      <c r="B759" s="12"/>
      <c r="C759" s="12"/>
      <c r="D759" s="12"/>
      <c r="E759" s="61"/>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row>
    <row r="760" spans="1:32" ht="15.75" customHeight="1" x14ac:dyDescent="0.2">
      <c r="A760" s="12"/>
      <c r="B760" s="12"/>
      <c r="C760" s="12"/>
      <c r="D760" s="12"/>
      <c r="E760" s="61"/>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row>
    <row r="761" spans="1:32" ht="15.75" customHeight="1" x14ac:dyDescent="0.2">
      <c r="A761" s="12"/>
      <c r="B761" s="12"/>
      <c r="C761" s="12"/>
      <c r="D761" s="12"/>
      <c r="E761" s="61"/>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row>
    <row r="762" spans="1:32" ht="15.75" customHeight="1" x14ac:dyDescent="0.2">
      <c r="A762" s="12"/>
      <c r="B762" s="12"/>
      <c r="C762" s="12"/>
      <c r="D762" s="12"/>
      <c r="E762" s="61"/>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row>
    <row r="763" spans="1:32" ht="15.75" customHeight="1" x14ac:dyDescent="0.2">
      <c r="A763" s="12"/>
      <c r="B763" s="12"/>
      <c r="C763" s="12"/>
      <c r="D763" s="12"/>
      <c r="E763" s="61"/>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row>
    <row r="764" spans="1:32" ht="15.75" customHeight="1" x14ac:dyDescent="0.2">
      <c r="A764" s="12"/>
      <c r="B764" s="12"/>
      <c r="C764" s="12"/>
      <c r="D764" s="12"/>
      <c r="E764" s="61"/>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row>
    <row r="765" spans="1:32" ht="15.75" customHeight="1" x14ac:dyDescent="0.2">
      <c r="A765" s="12"/>
      <c r="B765" s="12"/>
      <c r="C765" s="12"/>
      <c r="D765" s="12"/>
      <c r="E765" s="61"/>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row>
    <row r="766" spans="1:32" ht="15.75" customHeight="1" x14ac:dyDescent="0.2">
      <c r="A766" s="12"/>
      <c r="B766" s="12"/>
      <c r="C766" s="12"/>
      <c r="D766" s="12"/>
      <c r="E766" s="61"/>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row>
    <row r="767" spans="1:32" ht="15.75" customHeight="1" x14ac:dyDescent="0.2">
      <c r="A767" s="12"/>
      <c r="B767" s="12"/>
      <c r="C767" s="12"/>
      <c r="D767" s="12"/>
      <c r="E767" s="61"/>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row>
    <row r="768" spans="1:32" ht="15.75" customHeight="1" x14ac:dyDescent="0.2">
      <c r="A768" s="12"/>
      <c r="B768" s="12"/>
      <c r="C768" s="12"/>
      <c r="D768" s="12"/>
      <c r="E768" s="61"/>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row>
    <row r="769" spans="1:32" ht="15.75" customHeight="1" x14ac:dyDescent="0.2">
      <c r="A769" s="12"/>
      <c r="B769" s="12"/>
      <c r="C769" s="12"/>
      <c r="D769" s="12"/>
      <c r="E769" s="61"/>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row>
    <row r="770" spans="1:32" ht="15.75" customHeight="1" x14ac:dyDescent="0.2">
      <c r="A770" s="12"/>
      <c r="B770" s="12"/>
      <c r="C770" s="12"/>
      <c r="D770" s="12"/>
      <c r="E770" s="61"/>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row>
    <row r="771" spans="1:32" ht="15.75" customHeight="1" x14ac:dyDescent="0.2">
      <c r="A771" s="12"/>
      <c r="B771" s="12"/>
      <c r="C771" s="12"/>
      <c r="D771" s="12"/>
      <c r="E771" s="61"/>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row>
    <row r="772" spans="1:32" ht="15.75" customHeight="1" x14ac:dyDescent="0.2">
      <c r="A772" s="12"/>
      <c r="B772" s="12"/>
      <c r="C772" s="12"/>
      <c r="D772" s="12"/>
      <c r="E772" s="61"/>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row>
    <row r="773" spans="1:32" ht="15.75" customHeight="1" x14ac:dyDescent="0.2">
      <c r="A773" s="12"/>
      <c r="B773" s="12"/>
      <c r="C773" s="12"/>
      <c r="D773" s="12"/>
      <c r="E773" s="61"/>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row>
    <row r="774" spans="1:32" ht="15.75" customHeight="1" x14ac:dyDescent="0.2">
      <c r="A774" s="12"/>
      <c r="B774" s="12"/>
      <c r="C774" s="12"/>
      <c r="D774" s="12"/>
      <c r="E774" s="61"/>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row>
    <row r="775" spans="1:32" ht="15.75" customHeight="1" x14ac:dyDescent="0.2">
      <c r="A775" s="12"/>
      <c r="B775" s="12"/>
      <c r="C775" s="12"/>
      <c r="D775" s="12"/>
      <c r="E775" s="61"/>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row>
    <row r="776" spans="1:32" ht="15.75" customHeight="1" x14ac:dyDescent="0.2">
      <c r="A776" s="12"/>
      <c r="B776" s="12"/>
      <c r="C776" s="12"/>
      <c r="D776" s="12"/>
      <c r="E776" s="61"/>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row>
    <row r="777" spans="1:32" ht="15.75" customHeight="1" x14ac:dyDescent="0.2">
      <c r="A777" s="12"/>
      <c r="B777" s="12"/>
      <c r="C777" s="12"/>
      <c r="D777" s="12"/>
      <c r="E777" s="61"/>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row>
    <row r="778" spans="1:32" ht="15.75" customHeight="1" x14ac:dyDescent="0.2">
      <c r="A778" s="12"/>
      <c r="B778" s="12"/>
      <c r="C778" s="12"/>
      <c r="D778" s="12"/>
      <c r="E778" s="61"/>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row>
    <row r="779" spans="1:32" ht="15.75" customHeight="1" x14ac:dyDescent="0.2">
      <c r="A779" s="12"/>
      <c r="B779" s="12"/>
      <c r="C779" s="12"/>
      <c r="D779" s="12"/>
      <c r="E779" s="61"/>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row>
    <row r="780" spans="1:32" ht="15.75" customHeight="1" x14ac:dyDescent="0.2">
      <c r="A780" s="12"/>
      <c r="B780" s="12"/>
      <c r="C780" s="12"/>
      <c r="D780" s="12"/>
      <c r="E780" s="61"/>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row>
    <row r="781" spans="1:32" ht="15.75" customHeight="1" x14ac:dyDescent="0.2">
      <c r="A781" s="12"/>
      <c r="B781" s="12"/>
      <c r="C781" s="12"/>
      <c r="D781" s="12"/>
      <c r="E781" s="61"/>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row>
    <row r="782" spans="1:32" ht="15.75" customHeight="1" x14ac:dyDescent="0.2">
      <c r="A782" s="12"/>
      <c r="B782" s="12"/>
      <c r="C782" s="12"/>
      <c r="D782" s="12"/>
      <c r="E782" s="61"/>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row>
    <row r="783" spans="1:32" ht="15.75" customHeight="1" x14ac:dyDescent="0.2">
      <c r="A783" s="12"/>
      <c r="B783" s="12"/>
      <c r="C783" s="12"/>
      <c r="D783" s="12"/>
      <c r="E783" s="61"/>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row>
    <row r="784" spans="1:32" ht="15.75" customHeight="1" x14ac:dyDescent="0.2">
      <c r="A784" s="12"/>
      <c r="B784" s="12"/>
      <c r="C784" s="12"/>
      <c r="D784" s="12"/>
      <c r="E784" s="61"/>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row>
    <row r="785" spans="1:32" ht="15.75" customHeight="1" x14ac:dyDescent="0.2">
      <c r="A785" s="12"/>
      <c r="B785" s="12"/>
      <c r="C785" s="12"/>
      <c r="D785" s="12"/>
      <c r="E785" s="61"/>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row>
    <row r="786" spans="1:32" ht="15.75" customHeight="1" x14ac:dyDescent="0.2">
      <c r="A786" s="12"/>
      <c r="B786" s="12"/>
      <c r="C786" s="12"/>
      <c r="D786" s="12"/>
      <c r="E786" s="61"/>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row>
    <row r="787" spans="1:32" ht="15.75" customHeight="1" x14ac:dyDescent="0.2">
      <c r="A787" s="12"/>
      <c r="B787" s="12"/>
      <c r="C787" s="12"/>
      <c r="D787" s="12"/>
      <c r="E787" s="61"/>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row>
    <row r="788" spans="1:32" ht="15.75" customHeight="1" x14ac:dyDescent="0.2">
      <c r="A788" s="12"/>
      <c r="B788" s="12"/>
      <c r="C788" s="12"/>
      <c r="D788" s="12"/>
      <c r="E788" s="61"/>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row>
    <row r="789" spans="1:32" ht="15.75" customHeight="1" x14ac:dyDescent="0.2">
      <c r="A789" s="12"/>
      <c r="B789" s="12"/>
      <c r="C789" s="12"/>
      <c r="D789" s="12"/>
      <c r="E789" s="61"/>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row>
    <row r="790" spans="1:32" ht="15.75" customHeight="1" x14ac:dyDescent="0.2">
      <c r="A790" s="12"/>
      <c r="B790" s="12"/>
      <c r="C790" s="12"/>
      <c r="D790" s="12"/>
      <c r="E790" s="61"/>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row>
    <row r="791" spans="1:32" ht="15.75" customHeight="1" x14ac:dyDescent="0.2">
      <c r="A791" s="12"/>
      <c r="B791" s="12"/>
      <c r="C791" s="12"/>
      <c r="D791" s="12"/>
      <c r="E791" s="61"/>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row>
    <row r="792" spans="1:32" ht="15.75" customHeight="1" x14ac:dyDescent="0.2">
      <c r="A792" s="12"/>
      <c r="B792" s="12"/>
      <c r="C792" s="12"/>
      <c r="D792" s="12"/>
      <c r="E792" s="61"/>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row>
    <row r="793" spans="1:32" ht="15.75" customHeight="1" x14ac:dyDescent="0.2">
      <c r="A793" s="12"/>
      <c r="B793" s="12"/>
      <c r="C793" s="12"/>
      <c r="D793" s="12"/>
      <c r="E793" s="61"/>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row>
    <row r="794" spans="1:32" ht="15.75" customHeight="1" x14ac:dyDescent="0.2">
      <c r="A794" s="12"/>
      <c r="B794" s="12"/>
      <c r="C794" s="12"/>
      <c r="D794" s="12"/>
      <c r="E794" s="61"/>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row>
    <row r="795" spans="1:32" ht="15.75" customHeight="1" x14ac:dyDescent="0.2">
      <c r="A795" s="12"/>
      <c r="B795" s="12"/>
      <c r="C795" s="12"/>
      <c r="D795" s="12"/>
      <c r="E795" s="61"/>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row>
    <row r="796" spans="1:32" ht="15.75" customHeight="1" x14ac:dyDescent="0.2">
      <c r="A796" s="12"/>
      <c r="B796" s="12"/>
      <c r="C796" s="12"/>
      <c r="D796" s="12"/>
      <c r="E796" s="61"/>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row>
    <row r="797" spans="1:32" ht="15.75" customHeight="1" x14ac:dyDescent="0.2">
      <c r="A797" s="12"/>
      <c r="B797" s="12"/>
      <c r="C797" s="12"/>
      <c r="D797" s="12"/>
      <c r="E797" s="61"/>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row>
    <row r="798" spans="1:32" ht="15.75" customHeight="1" x14ac:dyDescent="0.2">
      <c r="A798" s="12"/>
      <c r="B798" s="12"/>
      <c r="C798" s="12"/>
      <c r="D798" s="12"/>
      <c r="E798" s="61"/>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row>
    <row r="799" spans="1:32" ht="15.75" customHeight="1" x14ac:dyDescent="0.2">
      <c r="A799" s="12"/>
      <c r="B799" s="12"/>
      <c r="C799" s="12"/>
      <c r="D799" s="12"/>
      <c r="E799" s="61"/>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row>
    <row r="800" spans="1:32" ht="15.75" customHeight="1" x14ac:dyDescent="0.2">
      <c r="A800" s="12"/>
      <c r="B800" s="12"/>
      <c r="C800" s="12"/>
      <c r="D800" s="12"/>
      <c r="E800" s="61"/>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row>
    <row r="801" spans="1:32" ht="15.75" customHeight="1" x14ac:dyDescent="0.2">
      <c r="A801" s="12"/>
      <c r="B801" s="12"/>
      <c r="C801" s="12"/>
      <c r="D801" s="12"/>
      <c r="E801" s="61"/>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row>
    <row r="802" spans="1:32" ht="15.75" customHeight="1" x14ac:dyDescent="0.2">
      <c r="A802" s="12"/>
      <c r="B802" s="12"/>
      <c r="C802" s="12"/>
      <c r="D802" s="12"/>
      <c r="E802" s="61"/>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row>
    <row r="803" spans="1:32" ht="15.75" customHeight="1" x14ac:dyDescent="0.2">
      <c r="A803" s="12"/>
      <c r="B803" s="12"/>
      <c r="C803" s="12"/>
      <c r="D803" s="12"/>
      <c r="E803" s="61"/>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row>
    <row r="804" spans="1:32" ht="15.75" customHeight="1" x14ac:dyDescent="0.2">
      <c r="A804" s="12"/>
      <c r="B804" s="12"/>
      <c r="C804" s="12"/>
      <c r="D804" s="12"/>
      <c r="E804" s="61"/>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row>
    <row r="805" spans="1:32" ht="15.75" customHeight="1" x14ac:dyDescent="0.2">
      <c r="A805" s="12"/>
      <c r="B805" s="12"/>
      <c r="C805" s="12"/>
      <c r="D805" s="12"/>
      <c r="E805" s="61"/>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row>
    <row r="806" spans="1:32" ht="15.75" customHeight="1" x14ac:dyDescent="0.2">
      <c r="A806" s="12"/>
      <c r="B806" s="12"/>
      <c r="C806" s="12"/>
      <c r="D806" s="12"/>
      <c r="E806" s="61"/>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row>
    <row r="807" spans="1:32" ht="15.75" customHeight="1" x14ac:dyDescent="0.2">
      <c r="A807" s="12"/>
      <c r="B807" s="12"/>
      <c r="C807" s="12"/>
      <c r="D807" s="12"/>
      <c r="E807" s="61"/>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row>
    <row r="808" spans="1:32" ht="15.75" customHeight="1" x14ac:dyDescent="0.2">
      <c r="A808" s="12"/>
      <c r="B808" s="12"/>
      <c r="C808" s="12"/>
      <c r="D808" s="12"/>
      <c r="E808" s="61"/>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row>
    <row r="809" spans="1:32" ht="15.75" customHeight="1" x14ac:dyDescent="0.2">
      <c r="A809" s="12"/>
      <c r="B809" s="12"/>
      <c r="C809" s="12"/>
      <c r="D809" s="12"/>
      <c r="E809" s="61"/>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row>
    <row r="810" spans="1:32" ht="15.75" customHeight="1" x14ac:dyDescent="0.2">
      <c r="A810" s="12"/>
      <c r="B810" s="12"/>
      <c r="C810" s="12"/>
      <c r="D810" s="12"/>
      <c r="E810" s="61"/>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row>
    <row r="811" spans="1:32" ht="15.75" customHeight="1" x14ac:dyDescent="0.2">
      <c r="A811" s="12"/>
      <c r="B811" s="12"/>
      <c r="C811" s="12"/>
      <c r="D811" s="12"/>
      <c r="E811" s="61"/>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row>
    <row r="812" spans="1:32" ht="15.75" customHeight="1" x14ac:dyDescent="0.2">
      <c r="A812" s="12"/>
      <c r="B812" s="12"/>
      <c r="C812" s="12"/>
      <c r="D812" s="12"/>
      <c r="E812" s="61"/>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row>
    <row r="813" spans="1:32" ht="15.75" customHeight="1" x14ac:dyDescent="0.2">
      <c r="A813" s="12"/>
      <c r="B813" s="12"/>
      <c r="C813" s="12"/>
      <c r="D813" s="12"/>
      <c r="E813" s="61"/>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row>
    <row r="814" spans="1:32" ht="15.75" customHeight="1" x14ac:dyDescent="0.2">
      <c r="A814" s="12"/>
      <c r="B814" s="12"/>
      <c r="C814" s="12"/>
      <c r="D814" s="12"/>
      <c r="E814" s="61"/>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row>
    <row r="815" spans="1:32" ht="15.75" customHeight="1" x14ac:dyDescent="0.2">
      <c r="A815" s="12"/>
      <c r="B815" s="12"/>
      <c r="C815" s="12"/>
      <c r="D815" s="12"/>
      <c r="E815" s="61"/>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row>
    <row r="816" spans="1:32" ht="15.75" customHeight="1" x14ac:dyDescent="0.2">
      <c r="A816" s="12"/>
      <c r="B816" s="12"/>
      <c r="C816" s="12"/>
      <c r="D816" s="12"/>
      <c r="E816" s="61"/>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row>
    <row r="817" spans="1:32" ht="15.75" customHeight="1" x14ac:dyDescent="0.2">
      <c r="A817" s="12"/>
      <c r="B817" s="12"/>
      <c r="C817" s="12"/>
      <c r="D817" s="12"/>
      <c r="E817" s="61"/>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row>
    <row r="818" spans="1:32" ht="15.75" customHeight="1" x14ac:dyDescent="0.2">
      <c r="A818" s="12"/>
      <c r="B818" s="12"/>
      <c r="C818" s="12"/>
      <c r="D818" s="12"/>
      <c r="E818" s="61"/>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row>
    <row r="819" spans="1:32" ht="15.75" customHeight="1" x14ac:dyDescent="0.2">
      <c r="A819" s="12"/>
      <c r="B819" s="12"/>
      <c r="C819" s="12"/>
      <c r="D819" s="12"/>
      <c r="E819" s="61"/>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row>
    <row r="820" spans="1:32" ht="15.75" customHeight="1" x14ac:dyDescent="0.2">
      <c r="A820" s="12"/>
      <c r="B820" s="12"/>
      <c r="C820" s="12"/>
      <c r="D820" s="12"/>
      <c r="E820" s="61"/>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row>
    <row r="821" spans="1:32" ht="15.75" customHeight="1" x14ac:dyDescent="0.2">
      <c r="A821" s="12"/>
      <c r="B821" s="12"/>
      <c r="C821" s="12"/>
      <c r="D821" s="12"/>
      <c r="E821" s="61"/>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row>
    <row r="822" spans="1:32" ht="15.75" customHeight="1" x14ac:dyDescent="0.2">
      <c r="A822" s="12"/>
      <c r="B822" s="12"/>
      <c r="C822" s="12"/>
      <c r="D822" s="12"/>
      <c r="E822" s="61"/>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row>
    <row r="823" spans="1:32" ht="15.75" customHeight="1" x14ac:dyDescent="0.2">
      <c r="A823" s="12"/>
      <c r="B823" s="12"/>
      <c r="C823" s="12"/>
      <c r="D823" s="12"/>
      <c r="E823" s="61"/>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row>
    <row r="824" spans="1:32" ht="15.75" customHeight="1" x14ac:dyDescent="0.2">
      <c r="A824" s="12"/>
      <c r="B824" s="12"/>
      <c r="C824" s="12"/>
      <c r="D824" s="12"/>
      <c r="E824" s="61"/>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row>
    <row r="825" spans="1:32" ht="15.75" customHeight="1" x14ac:dyDescent="0.2">
      <c r="A825" s="12"/>
      <c r="B825" s="12"/>
      <c r="C825" s="12"/>
      <c r="D825" s="12"/>
      <c r="E825" s="61"/>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row>
    <row r="826" spans="1:32" ht="15.75" customHeight="1" x14ac:dyDescent="0.2">
      <c r="A826" s="12"/>
      <c r="B826" s="12"/>
      <c r="C826" s="12"/>
      <c r="D826" s="12"/>
      <c r="E826" s="61"/>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row>
    <row r="827" spans="1:32" ht="15.75" customHeight="1" x14ac:dyDescent="0.2">
      <c r="A827" s="12"/>
      <c r="B827" s="12"/>
      <c r="C827" s="12"/>
      <c r="D827" s="12"/>
      <c r="E827" s="61"/>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row>
    <row r="828" spans="1:32" ht="15.75" customHeight="1" x14ac:dyDescent="0.2">
      <c r="A828" s="12"/>
      <c r="B828" s="12"/>
      <c r="C828" s="12"/>
      <c r="D828" s="12"/>
      <c r="E828" s="61"/>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row>
    <row r="829" spans="1:32" ht="15.75" customHeight="1" x14ac:dyDescent="0.2">
      <c r="A829" s="12"/>
      <c r="B829" s="12"/>
      <c r="C829" s="12"/>
      <c r="D829" s="12"/>
      <c r="E829" s="61"/>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row>
    <row r="830" spans="1:32" ht="15.75" customHeight="1" x14ac:dyDescent="0.2">
      <c r="A830" s="12"/>
      <c r="B830" s="12"/>
      <c r="C830" s="12"/>
      <c r="D830" s="12"/>
      <c r="E830" s="61"/>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row>
    <row r="831" spans="1:32" ht="15.75" customHeight="1" x14ac:dyDescent="0.2">
      <c r="A831" s="12"/>
      <c r="B831" s="12"/>
      <c r="C831" s="12"/>
      <c r="D831" s="12"/>
      <c r="E831" s="61"/>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row>
    <row r="832" spans="1:32" ht="15.75" customHeight="1" x14ac:dyDescent="0.2">
      <c r="A832" s="12"/>
      <c r="B832" s="12"/>
      <c r="C832" s="12"/>
      <c r="D832" s="12"/>
      <c r="E832" s="61"/>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row>
    <row r="833" spans="1:32" ht="15.75" customHeight="1" x14ac:dyDescent="0.2">
      <c r="A833" s="12"/>
      <c r="B833" s="12"/>
      <c r="C833" s="12"/>
      <c r="D833" s="12"/>
      <c r="E833" s="61"/>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row>
    <row r="834" spans="1:32" ht="15.75" customHeight="1" x14ac:dyDescent="0.2">
      <c r="A834" s="12"/>
      <c r="B834" s="12"/>
      <c r="C834" s="12"/>
      <c r="D834" s="12"/>
      <c r="E834" s="61"/>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row>
    <row r="835" spans="1:32" ht="15.75" customHeight="1" x14ac:dyDescent="0.2">
      <c r="A835" s="12"/>
      <c r="B835" s="12"/>
      <c r="C835" s="12"/>
      <c r="D835" s="12"/>
      <c r="E835" s="61"/>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row>
    <row r="836" spans="1:32" ht="15.75" customHeight="1" x14ac:dyDescent="0.2">
      <c r="A836" s="12"/>
      <c r="B836" s="12"/>
      <c r="C836" s="12"/>
      <c r="D836" s="12"/>
      <c r="E836" s="61"/>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row>
    <row r="837" spans="1:32" ht="15.75" customHeight="1" x14ac:dyDescent="0.2">
      <c r="A837" s="12"/>
      <c r="B837" s="12"/>
      <c r="C837" s="12"/>
      <c r="D837" s="12"/>
      <c r="E837" s="61"/>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row>
    <row r="838" spans="1:32" ht="15.75" customHeight="1" x14ac:dyDescent="0.2">
      <c r="A838" s="12"/>
      <c r="B838" s="12"/>
      <c r="C838" s="12"/>
      <c r="D838" s="12"/>
      <c r="E838" s="61"/>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row>
    <row r="839" spans="1:32" ht="15.75" customHeight="1" x14ac:dyDescent="0.2">
      <c r="A839" s="12"/>
      <c r="B839" s="12"/>
      <c r="C839" s="12"/>
      <c r="D839" s="12"/>
      <c r="E839" s="61"/>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row>
    <row r="840" spans="1:32" ht="15.75" customHeight="1" x14ac:dyDescent="0.2">
      <c r="A840" s="12"/>
      <c r="B840" s="12"/>
      <c r="C840" s="12"/>
      <c r="D840" s="12"/>
      <c r="E840" s="61"/>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row>
    <row r="841" spans="1:32" ht="15.75" customHeight="1" x14ac:dyDescent="0.2">
      <c r="A841" s="12"/>
      <c r="B841" s="12"/>
      <c r="C841" s="12"/>
      <c r="D841" s="12"/>
      <c r="E841" s="61"/>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row>
    <row r="842" spans="1:32" ht="15.75" customHeight="1" x14ac:dyDescent="0.2">
      <c r="A842" s="12"/>
      <c r="B842" s="12"/>
      <c r="C842" s="12"/>
      <c r="D842" s="12"/>
      <c r="E842" s="61"/>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row>
    <row r="843" spans="1:32" ht="15.75" customHeight="1" x14ac:dyDescent="0.2">
      <c r="A843" s="12"/>
      <c r="B843" s="12"/>
      <c r="C843" s="12"/>
      <c r="D843" s="12"/>
      <c r="E843" s="61"/>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row>
    <row r="844" spans="1:32" ht="15.75" customHeight="1" x14ac:dyDescent="0.2">
      <c r="A844" s="12"/>
      <c r="B844" s="12"/>
      <c r="C844" s="12"/>
      <c r="D844" s="12"/>
      <c r="E844" s="61"/>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row>
    <row r="845" spans="1:32" ht="15.75" customHeight="1" x14ac:dyDescent="0.2">
      <c r="A845" s="12"/>
      <c r="B845" s="12"/>
      <c r="C845" s="12"/>
      <c r="D845" s="12"/>
      <c r="E845" s="61"/>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row>
    <row r="846" spans="1:32" ht="15.75" customHeight="1" x14ac:dyDescent="0.2">
      <c r="A846" s="12"/>
      <c r="B846" s="12"/>
      <c r="C846" s="12"/>
      <c r="D846" s="12"/>
      <c r="E846" s="61"/>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row>
    <row r="847" spans="1:32" ht="15.75" customHeight="1" x14ac:dyDescent="0.2">
      <c r="A847" s="12"/>
      <c r="B847" s="12"/>
      <c r="C847" s="12"/>
      <c r="D847" s="12"/>
      <c r="E847" s="61"/>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row>
    <row r="848" spans="1:32" ht="15.75" customHeight="1" x14ac:dyDescent="0.2">
      <c r="A848" s="12"/>
      <c r="B848" s="12"/>
      <c r="C848" s="12"/>
      <c r="D848" s="12"/>
      <c r="E848" s="61"/>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row>
    <row r="849" spans="1:32" ht="15.75" customHeight="1" x14ac:dyDescent="0.2">
      <c r="A849" s="12"/>
      <c r="B849" s="12"/>
      <c r="C849" s="12"/>
      <c r="D849" s="12"/>
      <c r="E849" s="61"/>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row>
    <row r="850" spans="1:32" ht="15.75" customHeight="1" x14ac:dyDescent="0.2">
      <c r="A850" s="12"/>
      <c r="B850" s="12"/>
      <c r="C850" s="12"/>
      <c r="D850" s="12"/>
      <c r="E850" s="61"/>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row>
    <row r="851" spans="1:32" ht="15.75" customHeight="1" x14ac:dyDescent="0.2">
      <c r="A851" s="12"/>
      <c r="B851" s="12"/>
      <c r="C851" s="12"/>
      <c r="D851" s="12"/>
      <c r="E851" s="61"/>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row>
    <row r="852" spans="1:32" ht="15.75" customHeight="1" x14ac:dyDescent="0.2">
      <c r="A852" s="12"/>
      <c r="B852" s="12"/>
      <c r="C852" s="12"/>
      <c r="D852" s="12"/>
      <c r="E852" s="61"/>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row>
    <row r="853" spans="1:32" ht="15.75" customHeight="1" x14ac:dyDescent="0.2">
      <c r="A853" s="12"/>
      <c r="B853" s="12"/>
      <c r="C853" s="12"/>
      <c r="D853" s="12"/>
      <c r="E853" s="61"/>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row>
    <row r="854" spans="1:32" ht="15.75" customHeight="1" x14ac:dyDescent="0.2">
      <c r="A854" s="12"/>
      <c r="B854" s="12"/>
      <c r="C854" s="12"/>
      <c r="D854" s="12"/>
      <c r="E854" s="61"/>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row>
    <row r="855" spans="1:32" ht="15.75" customHeight="1" x14ac:dyDescent="0.2">
      <c r="A855" s="12"/>
      <c r="B855" s="12"/>
      <c r="C855" s="12"/>
      <c r="D855" s="12"/>
      <c r="E855" s="61"/>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row>
    <row r="856" spans="1:32" ht="15.75" customHeight="1" x14ac:dyDescent="0.2">
      <c r="A856" s="12"/>
      <c r="B856" s="12"/>
      <c r="C856" s="12"/>
      <c r="D856" s="12"/>
      <c r="E856" s="61"/>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row>
    <row r="857" spans="1:32" ht="15.75" customHeight="1" x14ac:dyDescent="0.2">
      <c r="A857" s="12"/>
      <c r="B857" s="12"/>
      <c r="C857" s="12"/>
      <c r="D857" s="12"/>
      <c r="E857" s="61"/>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row>
    <row r="858" spans="1:32" ht="15.75" customHeight="1" x14ac:dyDescent="0.2">
      <c r="A858" s="12"/>
      <c r="B858" s="12"/>
      <c r="C858" s="12"/>
      <c r="D858" s="12"/>
      <c r="E858" s="61"/>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row>
    <row r="859" spans="1:32" ht="15.75" customHeight="1" x14ac:dyDescent="0.2">
      <c r="A859" s="12"/>
      <c r="B859" s="12"/>
      <c r="C859" s="12"/>
      <c r="D859" s="12"/>
      <c r="E859" s="61"/>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row>
    <row r="860" spans="1:32" ht="15.75" customHeight="1" x14ac:dyDescent="0.2">
      <c r="A860" s="12"/>
      <c r="B860" s="12"/>
      <c r="C860" s="12"/>
      <c r="D860" s="12"/>
      <c r="E860" s="61"/>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row>
    <row r="861" spans="1:32" ht="15.75" customHeight="1" x14ac:dyDescent="0.2">
      <c r="A861" s="12"/>
      <c r="B861" s="12"/>
      <c r="C861" s="12"/>
      <c r="D861" s="12"/>
      <c r="E861" s="61"/>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row>
    <row r="862" spans="1:32" ht="15.75" customHeight="1" x14ac:dyDescent="0.2">
      <c r="A862" s="12"/>
      <c r="B862" s="12"/>
      <c r="C862" s="12"/>
      <c r="D862" s="12"/>
      <c r="E862" s="61"/>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row>
    <row r="863" spans="1:32" ht="15.75" customHeight="1" x14ac:dyDescent="0.2">
      <c r="A863" s="12"/>
      <c r="B863" s="12"/>
      <c r="C863" s="12"/>
      <c r="D863" s="12"/>
      <c r="E863" s="61"/>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row>
    <row r="864" spans="1:32" ht="15.75" customHeight="1" x14ac:dyDescent="0.2">
      <c r="A864" s="12"/>
      <c r="B864" s="12"/>
      <c r="C864" s="12"/>
      <c r="D864" s="12"/>
      <c r="E864" s="61"/>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row>
    <row r="865" spans="1:32" ht="15.75" customHeight="1" x14ac:dyDescent="0.2">
      <c r="A865" s="12"/>
      <c r="B865" s="12"/>
      <c r="C865" s="12"/>
      <c r="D865" s="12"/>
      <c r="E865" s="61"/>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row>
    <row r="866" spans="1:32" ht="15.75" customHeight="1" x14ac:dyDescent="0.2">
      <c r="A866" s="12"/>
      <c r="B866" s="12"/>
      <c r="C866" s="12"/>
      <c r="D866" s="12"/>
      <c r="E866" s="61"/>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row>
    <row r="867" spans="1:32" ht="15.75" customHeight="1" x14ac:dyDescent="0.2">
      <c r="A867" s="12"/>
      <c r="B867" s="12"/>
      <c r="C867" s="12"/>
      <c r="D867" s="12"/>
      <c r="E867" s="61"/>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row>
    <row r="868" spans="1:32" ht="15.75" customHeight="1" x14ac:dyDescent="0.2">
      <c r="A868" s="12"/>
      <c r="B868" s="12"/>
      <c r="C868" s="12"/>
      <c r="D868" s="12"/>
      <c r="E868" s="61"/>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row>
    <row r="869" spans="1:32" ht="15.75" customHeight="1" x14ac:dyDescent="0.2">
      <c r="A869" s="12"/>
      <c r="B869" s="12"/>
      <c r="C869" s="12"/>
      <c r="D869" s="12"/>
      <c r="E869" s="61"/>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row>
    <row r="870" spans="1:32" ht="15.75" customHeight="1" x14ac:dyDescent="0.2">
      <c r="A870" s="12"/>
      <c r="B870" s="12"/>
      <c r="C870" s="12"/>
      <c r="D870" s="12"/>
      <c r="E870" s="61"/>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row>
    <row r="871" spans="1:32" ht="15.75" customHeight="1" x14ac:dyDescent="0.2">
      <c r="A871" s="12"/>
      <c r="B871" s="12"/>
      <c r="C871" s="12"/>
      <c r="D871" s="12"/>
      <c r="E871" s="61"/>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row>
    <row r="872" spans="1:32" ht="15.75" customHeight="1" x14ac:dyDescent="0.2">
      <c r="A872" s="12"/>
      <c r="B872" s="12"/>
      <c r="C872" s="12"/>
      <c r="D872" s="12"/>
      <c r="E872" s="61"/>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row>
    <row r="873" spans="1:32" ht="15.75" customHeight="1" x14ac:dyDescent="0.2">
      <c r="A873" s="12"/>
      <c r="B873" s="12"/>
      <c r="C873" s="12"/>
      <c r="D873" s="12"/>
      <c r="E873" s="61"/>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row>
    <row r="874" spans="1:32" ht="15.75" customHeight="1" x14ac:dyDescent="0.2">
      <c r="A874" s="12"/>
      <c r="B874" s="12"/>
      <c r="C874" s="12"/>
      <c r="D874" s="12"/>
      <c r="E874" s="61"/>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row>
    <row r="875" spans="1:32" ht="15.75" customHeight="1" x14ac:dyDescent="0.2">
      <c r="A875" s="12"/>
      <c r="B875" s="12"/>
      <c r="C875" s="12"/>
      <c r="D875" s="12"/>
      <c r="E875" s="61"/>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row>
    <row r="876" spans="1:32" ht="15.75" customHeight="1" x14ac:dyDescent="0.2">
      <c r="A876" s="12"/>
      <c r="B876" s="12"/>
      <c r="C876" s="12"/>
      <c r="D876" s="12"/>
      <c r="E876" s="61"/>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row>
    <row r="877" spans="1:32" ht="15.75" customHeight="1" x14ac:dyDescent="0.2">
      <c r="A877" s="12"/>
      <c r="B877" s="12"/>
      <c r="C877" s="12"/>
      <c r="D877" s="12"/>
      <c r="E877" s="61"/>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row>
    <row r="878" spans="1:32" ht="15.75" customHeight="1" x14ac:dyDescent="0.2">
      <c r="A878" s="12"/>
      <c r="B878" s="12"/>
      <c r="C878" s="12"/>
      <c r="D878" s="12"/>
      <c r="E878" s="61"/>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row>
    <row r="879" spans="1:32" ht="15.75" customHeight="1" x14ac:dyDescent="0.2">
      <c r="A879" s="12"/>
      <c r="B879" s="12"/>
      <c r="C879" s="12"/>
      <c r="D879" s="12"/>
      <c r="E879" s="61"/>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row>
    <row r="880" spans="1:32" ht="15.75" customHeight="1" x14ac:dyDescent="0.2">
      <c r="A880" s="12"/>
      <c r="B880" s="12"/>
      <c r="C880" s="12"/>
      <c r="D880" s="12"/>
      <c r="E880" s="61"/>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row>
    <row r="881" spans="1:32" ht="15.75" customHeight="1" x14ac:dyDescent="0.2">
      <c r="A881" s="12"/>
      <c r="B881" s="12"/>
      <c r="C881" s="12"/>
      <c r="D881" s="12"/>
      <c r="E881" s="61"/>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row>
    <row r="882" spans="1:32" ht="15.75" customHeight="1" x14ac:dyDescent="0.2">
      <c r="A882" s="12"/>
      <c r="B882" s="12"/>
      <c r="C882" s="12"/>
      <c r="D882" s="12"/>
      <c r="E882" s="61"/>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row>
    <row r="883" spans="1:32" ht="15.75" customHeight="1" x14ac:dyDescent="0.2">
      <c r="A883" s="12"/>
      <c r="B883" s="12"/>
      <c r="C883" s="12"/>
      <c r="D883" s="12"/>
      <c r="E883" s="61"/>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row>
    <row r="884" spans="1:32" ht="15.75" customHeight="1" x14ac:dyDescent="0.2">
      <c r="A884" s="12"/>
      <c r="B884" s="12"/>
      <c r="C884" s="12"/>
      <c r="D884" s="12"/>
      <c r="E884" s="61"/>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row>
    <row r="885" spans="1:32" ht="15.75" customHeight="1" x14ac:dyDescent="0.2">
      <c r="A885" s="12"/>
      <c r="B885" s="12"/>
      <c r="C885" s="12"/>
      <c r="D885" s="12"/>
      <c r="E885" s="61"/>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row>
    <row r="886" spans="1:32" ht="15.75" customHeight="1" x14ac:dyDescent="0.2">
      <c r="A886" s="12"/>
      <c r="B886" s="12"/>
      <c r="C886" s="12"/>
      <c r="D886" s="12"/>
      <c r="E886" s="61"/>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row>
    <row r="887" spans="1:32" ht="15.75" customHeight="1" x14ac:dyDescent="0.2">
      <c r="A887" s="12"/>
      <c r="B887" s="12"/>
      <c r="C887" s="12"/>
      <c r="D887" s="12"/>
      <c r="E887" s="61"/>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row>
    <row r="888" spans="1:32" ht="15.75" customHeight="1" x14ac:dyDescent="0.2">
      <c r="A888" s="12"/>
      <c r="B888" s="12"/>
      <c r="C888" s="12"/>
      <c r="D888" s="12"/>
      <c r="E888" s="61"/>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row>
    <row r="889" spans="1:32" ht="15.75" customHeight="1" x14ac:dyDescent="0.2">
      <c r="A889" s="12"/>
      <c r="B889" s="12"/>
      <c r="C889" s="12"/>
      <c r="D889" s="12"/>
      <c r="E889" s="61"/>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row>
    <row r="890" spans="1:32" ht="15.75" customHeight="1" x14ac:dyDescent="0.2">
      <c r="A890" s="12"/>
      <c r="B890" s="12"/>
      <c r="C890" s="12"/>
      <c r="D890" s="12"/>
      <c r="E890" s="61"/>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row>
    <row r="891" spans="1:32" ht="15.75" customHeight="1" x14ac:dyDescent="0.2">
      <c r="A891" s="12"/>
      <c r="B891" s="12"/>
      <c r="C891" s="12"/>
      <c r="D891" s="12"/>
      <c r="E891" s="61"/>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row>
    <row r="892" spans="1:32" ht="15.75" customHeight="1" x14ac:dyDescent="0.2">
      <c r="A892" s="12"/>
      <c r="B892" s="12"/>
      <c r="C892" s="12"/>
      <c r="D892" s="12"/>
      <c r="E892" s="61"/>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row>
    <row r="893" spans="1:32" ht="15.75" customHeight="1" x14ac:dyDescent="0.2">
      <c r="A893" s="12"/>
      <c r="B893" s="12"/>
      <c r="C893" s="12"/>
      <c r="D893" s="12"/>
      <c r="E893" s="61"/>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row>
    <row r="894" spans="1:32" ht="15.75" customHeight="1" x14ac:dyDescent="0.2">
      <c r="A894" s="12"/>
      <c r="B894" s="12"/>
      <c r="C894" s="12"/>
      <c r="D894" s="12"/>
      <c r="E894" s="61"/>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row>
    <row r="895" spans="1:32" ht="15.75" customHeight="1" x14ac:dyDescent="0.2">
      <c r="A895" s="12"/>
      <c r="B895" s="12"/>
      <c r="C895" s="12"/>
      <c r="D895" s="12"/>
      <c r="E895" s="61"/>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row>
    <row r="896" spans="1:32" ht="15.75" customHeight="1" x14ac:dyDescent="0.2">
      <c r="A896" s="12"/>
      <c r="B896" s="12"/>
      <c r="C896" s="12"/>
      <c r="D896" s="12"/>
      <c r="E896" s="61"/>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row>
    <row r="897" spans="1:32" ht="15.75" customHeight="1" x14ac:dyDescent="0.2">
      <c r="A897" s="12"/>
      <c r="B897" s="12"/>
      <c r="C897" s="12"/>
      <c r="D897" s="12"/>
      <c r="E897" s="61"/>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row>
    <row r="898" spans="1:32" ht="15.75" customHeight="1" x14ac:dyDescent="0.2">
      <c r="A898" s="12"/>
      <c r="B898" s="12"/>
      <c r="C898" s="12"/>
      <c r="D898" s="12"/>
      <c r="E898" s="61"/>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row>
    <row r="899" spans="1:32" ht="15.75" customHeight="1" x14ac:dyDescent="0.2">
      <c r="A899" s="12"/>
      <c r="B899" s="12"/>
      <c r="C899" s="12"/>
      <c r="D899" s="12"/>
      <c r="E899" s="61"/>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row>
    <row r="900" spans="1:32" ht="15.75" customHeight="1" x14ac:dyDescent="0.2">
      <c r="A900" s="12"/>
      <c r="B900" s="12"/>
      <c r="C900" s="12"/>
      <c r="D900" s="12"/>
      <c r="E900" s="61"/>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row>
    <row r="901" spans="1:32" ht="15.75" customHeight="1" x14ac:dyDescent="0.2">
      <c r="A901" s="12"/>
      <c r="B901" s="12"/>
      <c r="C901" s="12"/>
      <c r="D901" s="12"/>
      <c r="E901" s="61"/>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row>
    <row r="902" spans="1:32" ht="15.75" customHeight="1" x14ac:dyDescent="0.2">
      <c r="A902" s="12"/>
      <c r="B902" s="12"/>
      <c r="C902" s="12"/>
      <c r="D902" s="12"/>
      <c r="E902" s="61"/>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row>
    <row r="903" spans="1:32" ht="15.75" customHeight="1" x14ac:dyDescent="0.2">
      <c r="A903" s="12"/>
      <c r="B903" s="12"/>
      <c r="C903" s="12"/>
      <c r="D903" s="12"/>
      <c r="E903" s="61"/>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row>
    <row r="904" spans="1:32" ht="15.75" customHeight="1" x14ac:dyDescent="0.2">
      <c r="A904" s="12"/>
      <c r="B904" s="12"/>
      <c r="C904" s="12"/>
      <c r="D904" s="12"/>
      <c r="E904" s="61"/>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row>
    <row r="905" spans="1:32" ht="15.75" customHeight="1" x14ac:dyDescent="0.2">
      <c r="A905" s="12"/>
      <c r="B905" s="12"/>
      <c r="C905" s="12"/>
      <c r="D905" s="12"/>
      <c r="E905" s="61"/>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row>
    <row r="906" spans="1:32" ht="15.75" customHeight="1" x14ac:dyDescent="0.2">
      <c r="A906" s="12"/>
      <c r="B906" s="12"/>
      <c r="C906" s="12"/>
      <c r="D906" s="12"/>
      <c r="E906" s="61"/>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row>
    <row r="907" spans="1:32" ht="15.75" customHeight="1" x14ac:dyDescent="0.2">
      <c r="A907" s="12"/>
      <c r="B907" s="12"/>
      <c r="C907" s="12"/>
      <c r="D907" s="12"/>
      <c r="E907" s="61"/>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row>
    <row r="908" spans="1:32" ht="15.75" customHeight="1" x14ac:dyDescent="0.2">
      <c r="A908" s="12"/>
      <c r="B908" s="12"/>
      <c r="C908" s="12"/>
      <c r="D908" s="12"/>
      <c r="E908" s="61"/>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row>
    <row r="909" spans="1:32" ht="15.75" customHeight="1" x14ac:dyDescent="0.2">
      <c r="A909" s="12"/>
      <c r="B909" s="12"/>
      <c r="C909" s="12"/>
      <c r="D909" s="12"/>
      <c r="E909" s="61"/>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row>
    <row r="910" spans="1:32" ht="15.75" customHeight="1" x14ac:dyDescent="0.2">
      <c r="A910" s="12"/>
      <c r="B910" s="12"/>
      <c r="C910" s="12"/>
      <c r="D910" s="12"/>
      <c r="E910" s="61"/>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row>
    <row r="911" spans="1:32" ht="15.75" customHeight="1" x14ac:dyDescent="0.2">
      <c r="A911" s="12"/>
      <c r="B911" s="12"/>
      <c r="C911" s="12"/>
      <c r="D911" s="12"/>
      <c r="E911" s="61"/>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row>
    <row r="912" spans="1:32" ht="15.75" customHeight="1" x14ac:dyDescent="0.2">
      <c r="A912" s="12"/>
      <c r="B912" s="12"/>
      <c r="C912" s="12"/>
      <c r="D912" s="12"/>
      <c r="E912" s="61"/>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row>
    <row r="913" spans="1:32" ht="15.75" customHeight="1" x14ac:dyDescent="0.2">
      <c r="A913" s="12"/>
      <c r="B913" s="12"/>
      <c r="C913" s="12"/>
      <c r="D913" s="12"/>
      <c r="E913" s="61"/>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row>
    <row r="914" spans="1:32" ht="15.75" customHeight="1" x14ac:dyDescent="0.2">
      <c r="A914" s="12"/>
      <c r="B914" s="12"/>
      <c r="C914" s="12"/>
      <c r="D914" s="12"/>
      <c r="E914" s="61"/>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row>
    <row r="915" spans="1:32" ht="15.75" customHeight="1" x14ac:dyDescent="0.2">
      <c r="A915" s="12"/>
      <c r="B915" s="12"/>
      <c r="C915" s="12"/>
      <c r="D915" s="12"/>
      <c r="E915" s="61"/>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row>
    <row r="916" spans="1:32" ht="15.75" customHeight="1" x14ac:dyDescent="0.2">
      <c r="A916" s="12"/>
      <c r="B916" s="12"/>
      <c r="C916" s="12"/>
      <c r="D916" s="12"/>
      <c r="E916" s="61"/>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row>
    <row r="917" spans="1:32" ht="15.75" customHeight="1" x14ac:dyDescent="0.2">
      <c r="A917" s="12"/>
      <c r="B917" s="12"/>
      <c r="C917" s="12"/>
      <c r="D917" s="12"/>
      <c r="E917" s="61"/>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row>
    <row r="918" spans="1:32" ht="15.75" customHeight="1" x14ac:dyDescent="0.2">
      <c r="A918" s="12"/>
      <c r="B918" s="12"/>
      <c r="C918" s="12"/>
      <c r="D918" s="12"/>
      <c r="E918" s="61"/>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row>
    <row r="919" spans="1:32" ht="15.75" customHeight="1" x14ac:dyDescent="0.2">
      <c r="A919" s="12"/>
      <c r="B919" s="12"/>
      <c r="C919" s="12"/>
      <c r="D919" s="12"/>
      <c r="E919" s="61"/>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row>
    <row r="920" spans="1:32" ht="15.75" customHeight="1" x14ac:dyDescent="0.2">
      <c r="A920" s="12"/>
      <c r="B920" s="12"/>
      <c r="C920" s="12"/>
      <c r="D920" s="12"/>
      <c r="E920" s="61"/>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row>
    <row r="921" spans="1:32" ht="15.75" customHeight="1" x14ac:dyDescent="0.2">
      <c r="A921" s="12"/>
      <c r="B921" s="12"/>
      <c r="C921" s="12"/>
      <c r="D921" s="12"/>
      <c r="E921" s="61"/>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row>
    <row r="922" spans="1:32" ht="15.75" customHeight="1" x14ac:dyDescent="0.2">
      <c r="A922" s="12"/>
      <c r="B922" s="12"/>
      <c r="C922" s="12"/>
      <c r="D922" s="12"/>
      <c r="E922" s="61"/>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row>
    <row r="923" spans="1:32" ht="15.75" customHeight="1" x14ac:dyDescent="0.2">
      <c r="A923" s="12"/>
      <c r="B923" s="12"/>
      <c r="C923" s="12"/>
      <c r="D923" s="12"/>
      <c r="E923" s="61"/>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row>
    <row r="924" spans="1:32" ht="15.75" customHeight="1" x14ac:dyDescent="0.2">
      <c r="A924" s="12"/>
      <c r="B924" s="12"/>
      <c r="C924" s="12"/>
      <c r="D924" s="12"/>
      <c r="E924" s="61"/>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row>
    <row r="925" spans="1:32" ht="15.75" customHeight="1" x14ac:dyDescent="0.2">
      <c r="A925" s="12"/>
      <c r="B925" s="12"/>
      <c r="C925" s="12"/>
      <c r="D925" s="12"/>
      <c r="E925" s="61"/>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row>
    <row r="926" spans="1:32" ht="15.75" customHeight="1" x14ac:dyDescent="0.2">
      <c r="A926" s="12"/>
      <c r="B926" s="12"/>
      <c r="C926" s="12"/>
      <c r="D926" s="12"/>
      <c r="E926" s="61"/>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row>
    <row r="927" spans="1:32" ht="15.75" customHeight="1" x14ac:dyDescent="0.2">
      <c r="A927" s="12"/>
      <c r="B927" s="12"/>
      <c r="C927" s="12"/>
      <c r="D927" s="12"/>
      <c r="E927" s="61"/>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row>
    <row r="928" spans="1:32" ht="15.75" customHeight="1" x14ac:dyDescent="0.2">
      <c r="A928" s="12"/>
      <c r="B928" s="12"/>
      <c r="C928" s="12"/>
      <c r="D928" s="12"/>
      <c r="E928" s="61"/>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row>
    <row r="929" spans="1:32" ht="15.75" customHeight="1" x14ac:dyDescent="0.2">
      <c r="A929" s="12"/>
      <c r="B929" s="12"/>
      <c r="C929" s="12"/>
      <c r="D929" s="12"/>
      <c r="E929" s="61"/>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row>
    <row r="930" spans="1:32" ht="15.75" customHeight="1" x14ac:dyDescent="0.2">
      <c r="A930" s="12"/>
      <c r="B930" s="12"/>
      <c r="C930" s="12"/>
      <c r="D930" s="12"/>
      <c r="E930" s="61"/>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row>
    <row r="931" spans="1:32" ht="15.75" customHeight="1" x14ac:dyDescent="0.2">
      <c r="A931" s="12"/>
      <c r="B931" s="12"/>
      <c r="C931" s="12"/>
      <c r="D931" s="12"/>
      <c r="E931" s="61"/>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row>
    <row r="932" spans="1:32" ht="15.75" customHeight="1" x14ac:dyDescent="0.2">
      <c r="A932" s="12"/>
      <c r="B932" s="12"/>
      <c r="C932" s="12"/>
      <c r="D932" s="12"/>
      <c r="E932" s="61"/>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row>
    <row r="933" spans="1:32" ht="15.75" customHeight="1" x14ac:dyDescent="0.2">
      <c r="A933" s="12"/>
      <c r="B933" s="12"/>
      <c r="C933" s="12"/>
      <c r="D933" s="12"/>
      <c r="E933" s="61"/>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row>
    <row r="934" spans="1:32" ht="15.75" customHeight="1" x14ac:dyDescent="0.2">
      <c r="A934" s="12"/>
      <c r="B934" s="12"/>
      <c r="C934" s="12"/>
      <c r="D934" s="12"/>
      <c r="E934" s="61"/>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row>
    <row r="935" spans="1:32" ht="15.75" customHeight="1" x14ac:dyDescent="0.2">
      <c r="A935" s="12"/>
      <c r="B935" s="12"/>
      <c r="C935" s="12"/>
      <c r="D935" s="12"/>
      <c r="E935" s="61"/>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row>
    <row r="936" spans="1:32" ht="15.75" customHeight="1" x14ac:dyDescent="0.2">
      <c r="A936" s="12"/>
      <c r="B936" s="12"/>
      <c r="C936" s="12"/>
      <c r="D936" s="12"/>
      <c r="E936" s="61"/>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row>
    <row r="937" spans="1:32" ht="15.75" customHeight="1" x14ac:dyDescent="0.2">
      <c r="A937" s="12"/>
      <c r="B937" s="12"/>
      <c r="C937" s="12"/>
      <c r="D937" s="12"/>
      <c r="E937" s="61"/>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row>
    <row r="938" spans="1:32" ht="15.75" customHeight="1" x14ac:dyDescent="0.2">
      <c r="A938" s="12"/>
      <c r="B938" s="12"/>
      <c r="C938" s="12"/>
      <c r="D938" s="12"/>
      <c r="E938" s="61"/>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row>
    <row r="939" spans="1:32" ht="15.75" customHeight="1" x14ac:dyDescent="0.2">
      <c r="A939" s="12"/>
      <c r="B939" s="12"/>
      <c r="C939" s="12"/>
      <c r="D939" s="12"/>
      <c r="E939" s="61"/>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row>
    <row r="940" spans="1:32" ht="15.75" customHeight="1" x14ac:dyDescent="0.2">
      <c r="A940" s="12"/>
      <c r="B940" s="12"/>
      <c r="C940" s="12"/>
      <c r="D940" s="12"/>
      <c r="E940" s="61"/>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row>
    <row r="941" spans="1:32" ht="15.75" customHeight="1" x14ac:dyDescent="0.2">
      <c r="A941" s="12"/>
      <c r="B941" s="12"/>
      <c r="C941" s="12"/>
      <c r="D941" s="12"/>
      <c r="E941" s="61"/>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row>
    <row r="942" spans="1:32" ht="15.75" customHeight="1" x14ac:dyDescent="0.2">
      <c r="A942" s="12"/>
      <c r="B942" s="12"/>
      <c r="C942" s="12"/>
      <c r="D942" s="12"/>
      <c r="E942" s="61"/>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row>
    <row r="943" spans="1:32" ht="15.75" customHeight="1" x14ac:dyDescent="0.2">
      <c r="A943" s="12"/>
      <c r="B943" s="12"/>
      <c r="C943" s="12"/>
      <c r="D943" s="12"/>
      <c r="E943" s="61"/>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row>
    <row r="944" spans="1:32" ht="15.75" customHeight="1" x14ac:dyDescent="0.2">
      <c r="A944" s="12"/>
      <c r="B944" s="12"/>
      <c r="C944" s="12"/>
      <c r="D944" s="12"/>
      <c r="E944" s="61"/>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row>
    <row r="945" spans="1:32" ht="15.75" customHeight="1" x14ac:dyDescent="0.2">
      <c r="A945" s="12"/>
      <c r="B945" s="12"/>
      <c r="C945" s="12"/>
      <c r="D945" s="12"/>
      <c r="E945" s="61"/>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row>
    <row r="946" spans="1:32" ht="15.75" customHeight="1" x14ac:dyDescent="0.2">
      <c r="A946" s="12"/>
      <c r="B946" s="12"/>
      <c r="C946" s="12"/>
      <c r="D946" s="12"/>
      <c r="E946" s="61"/>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row>
    <row r="947" spans="1:32" ht="15.75" customHeight="1" x14ac:dyDescent="0.2">
      <c r="A947" s="12"/>
      <c r="B947" s="12"/>
      <c r="C947" s="12"/>
      <c r="D947" s="12"/>
      <c r="E947" s="61"/>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row>
    <row r="948" spans="1:32" ht="15.75" customHeight="1" x14ac:dyDescent="0.2">
      <c r="A948" s="12"/>
      <c r="B948" s="12"/>
      <c r="C948" s="12"/>
      <c r="D948" s="12"/>
      <c r="E948" s="61"/>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row>
    <row r="949" spans="1:32" ht="15.75" customHeight="1" x14ac:dyDescent="0.2">
      <c r="A949" s="12"/>
      <c r="B949" s="12"/>
      <c r="C949" s="12"/>
      <c r="D949" s="12"/>
      <c r="E949" s="61"/>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row>
    <row r="950" spans="1:32" ht="15.75" customHeight="1" x14ac:dyDescent="0.2">
      <c r="A950" s="12"/>
      <c r="B950" s="12"/>
      <c r="C950" s="12"/>
      <c r="D950" s="12"/>
      <c r="E950" s="61"/>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row>
    <row r="951" spans="1:32" ht="15.75" customHeight="1" x14ac:dyDescent="0.2">
      <c r="A951" s="12"/>
      <c r="B951" s="12"/>
      <c r="C951" s="12"/>
      <c r="D951" s="12"/>
      <c r="E951" s="61"/>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row>
    <row r="952" spans="1:32" ht="15.75" customHeight="1" x14ac:dyDescent="0.2">
      <c r="A952" s="12"/>
      <c r="B952" s="12"/>
      <c r="C952" s="12"/>
      <c r="D952" s="12"/>
      <c r="E952" s="61"/>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row>
    <row r="953" spans="1:32" ht="15.75" customHeight="1" x14ac:dyDescent="0.2">
      <c r="A953" s="12"/>
      <c r="B953" s="12"/>
      <c r="C953" s="12"/>
      <c r="D953" s="12"/>
      <c r="E953" s="61"/>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row>
    <row r="954" spans="1:32" ht="15.75" customHeight="1" x14ac:dyDescent="0.2">
      <c r="A954" s="12"/>
      <c r="B954" s="12"/>
      <c r="C954" s="12"/>
      <c r="D954" s="12"/>
      <c r="E954" s="61"/>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row>
    <row r="955" spans="1:32" ht="15.75" customHeight="1" x14ac:dyDescent="0.2">
      <c r="A955" s="12"/>
      <c r="B955" s="12"/>
      <c r="C955" s="12"/>
      <c r="D955" s="12"/>
      <c r="E955" s="61"/>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row>
    <row r="956" spans="1:32" ht="15.75" customHeight="1" x14ac:dyDescent="0.2">
      <c r="A956" s="12"/>
      <c r="B956" s="12"/>
      <c r="C956" s="12"/>
      <c r="D956" s="12"/>
      <c r="E956" s="61"/>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row>
    <row r="957" spans="1:32" ht="15.75" customHeight="1" x14ac:dyDescent="0.2">
      <c r="A957" s="12"/>
      <c r="B957" s="12"/>
      <c r="C957" s="12"/>
      <c r="D957" s="12"/>
      <c r="E957" s="61"/>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row>
    <row r="958" spans="1:32" ht="15.75" customHeight="1" x14ac:dyDescent="0.2">
      <c r="A958" s="12"/>
      <c r="B958" s="12"/>
      <c r="C958" s="12"/>
      <c r="D958" s="12"/>
      <c r="E958" s="61"/>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row>
    <row r="959" spans="1:32" ht="15.75" customHeight="1" x14ac:dyDescent="0.2">
      <c r="A959" s="12"/>
      <c r="B959" s="12"/>
      <c r="C959" s="12"/>
      <c r="D959" s="12"/>
      <c r="E959" s="61"/>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row>
    <row r="960" spans="1:32" ht="15.75" customHeight="1" x14ac:dyDescent="0.2">
      <c r="A960" s="12"/>
      <c r="B960" s="12"/>
      <c r="C960" s="12"/>
      <c r="D960" s="12"/>
      <c r="E960" s="61"/>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row>
    <row r="961" spans="1:32" ht="15.75" customHeight="1" x14ac:dyDescent="0.2">
      <c r="A961" s="12"/>
      <c r="B961" s="12"/>
      <c r="C961" s="12"/>
      <c r="D961" s="12"/>
      <c r="E961" s="61"/>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row>
    <row r="962" spans="1:32" ht="15.75" customHeight="1" x14ac:dyDescent="0.2">
      <c r="A962" s="12"/>
      <c r="B962" s="12"/>
      <c r="C962" s="12"/>
      <c r="D962" s="12"/>
      <c r="E962" s="61"/>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row>
    <row r="963" spans="1:32" ht="15.75" customHeight="1" x14ac:dyDescent="0.2">
      <c r="A963" s="12"/>
      <c r="B963" s="12"/>
      <c r="C963" s="12"/>
      <c r="D963" s="12"/>
      <c r="E963" s="61"/>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row>
    <row r="964" spans="1:32" ht="15.75" customHeight="1" x14ac:dyDescent="0.2">
      <c r="A964" s="12"/>
      <c r="B964" s="12"/>
      <c r="C964" s="12"/>
      <c r="D964" s="12"/>
      <c r="E964" s="61"/>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row>
    <row r="965" spans="1:32" ht="15.75" customHeight="1" x14ac:dyDescent="0.2">
      <c r="A965" s="12"/>
      <c r="B965" s="12"/>
      <c r="C965" s="12"/>
      <c r="D965" s="12"/>
      <c r="E965" s="61"/>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row>
    <row r="966" spans="1:32" ht="15.75" customHeight="1" x14ac:dyDescent="0.2">
      <c r="A966" s="12"/>
      <c r="B966" s="12"/>
      <c r="C966" s="12"/>
      <c r="D966" s="12"/>
      <c r="E966" s="61"/>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row>
    <row r="967" spans="1:32" ht="15.75" customHeight="1" x14ac:dyDescent="0.2">
      <c r="A967" s="12"/>
      <c r="B967" s="12"/>
      <c r="C967" s="12"/>
      <c r="D967" s="12"/>
      <c r="E967" s="61"/>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row>
    <row r="968" spans="1:32" ht="15.75" customHeight="1" x14ac:dyDescent="0.2">
      <c r="A968" s="12"/>
      <c r="B968" s="12"/>
      <c r="C968" s="12"/>
      <c r="D968" s="12"/>
      <c r="E968" s="61"/>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row>
    <row r="969" spans="1:32" ht="15.75" customHeight="1" x14ac:dyDescent="0.2">
      <c r="A969" s="12"/>
      <c r="B969" s="12"/>
      <c r="C969" s="12"/>
      <c r="D969" s="12"/>
      <c r="E969" s="61"/>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row>
    <row r="970" spans="1:32" ht="15.75" customHeight="1" x14ac:dyDescent="0.2">
      <c r="A970" s="12"/>
      <c r="B970" s="12"/>
      <c r="C970" s="12"/>
      <c r="D970" s="12"/>
      <c r="E970" s="61"/>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row>
    <row r="971" spans="1:32" ht="15.75" customHeight="1" x14ac:dyDescent="0.2">
      <c r="A971" s="12"/>
      <c r="B971" s="12"/>
      <c r="C971" s="12"/>
      <c r="D971" s="12"/>
      <c r="E971" s="61"/>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row>
    <row r="972" spans="1:32" ht="15.75" customHeight="1" x14ac:dyDescent="0.2">
      <c r="A972" s="12"/>
      <c r="B972" s="12"/>
      <c r="C972" s="12"/>
      <c r="D972" s="12"/>
      <c r="E972" s="61"/>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row>
    <row r="973" spans="1:32" ht="15.75" customHeight="1" x14ac:dyDescent="0.2">
      <c r="A973" s="12"/>
      <c r="B973" s="12"/>
      <c r="C973" s="12"/>
      <c r="D973" s="12"/>
      <c r="E973" s="61"/>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row>
    <row r="974" spans="1:32" ht="15.75" customHeight="1" x14ac:dyDescent="0.2">
      <c r="A974" s="12"/>
      <c r="B974" s="12"/>
      <c r="C974" s="12"/>
      <c r="D974" s="12"/>
      <c r="E974" s="61"/>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row>
    <row r="975" spans="1:32" ht="15.75" customHeight="1" x14ac:dyDescent="0.2">
      <c r="A975" s="12"/>
      <c r="B975" s="12"/>
      <c r="C975" s="12"/>
      <c r="D975" s="12"/>
      <c r="E975" s="61"/>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row>
    <row r="976" spans="1:32" ht="15.75" customHeight="1" x14ac:dyDescent="0.2">
      <c r="A976" s="12"/>
      <c r="B976" s="12"/>
      <c r="C976" s="12"/>
      <c r="D976" s="12"/>
      <c r="E976" s="61"/>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row>
    <row r="977" spans="1:32" ht="15.75" customHeight="1" x14ac:dyDescent="0.2">
      <c r="A977" s="12"/>
      <c r="B977" s="12"/>
      <c r="C977" s="12"/>
      <c r="D977" s="12"/>
      <c r="E977" s="61"/>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row>
    <row r="978" spans="1:32" ht="15.75" customHeight="1" x14ac:dyDescent="0.2">
      <c r="A978" s="12"/>
      <c r="B978" s="12"/>
      <c r="C978" s="12"/>
      <c r="D978" s="12"/>
      <c r="E978" s="61"/>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row>
    <row r="979" spans="1:32" ht="15.75" customHeight="1" x14ac:dyDescent="0.2">
      <c r="A979" s="12"/>
      <c r="B979" s="12"/>
      <c r="C979" s="12"/>
      <c r="D979" s="12"/>
      <c r="E979" s="61"/>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row>
    <row r="980" spans="1:32" ht="15.75" customHeight="1" x14ac:dyDescent="0.2">
      <c r="A980" s="12"/>
      <c r="B980" s="12"/>
      <c r="C980" s="12"/>
      <c r="D980" s="12"/>
      <c r="E980" s="61"/>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row>
    <row r="981" spans="1:32" ht="15.75" customHeight="1" x14ac:dyDescent="0.2">
      <c r="A981" s="12"/>
      <c r="B981" s="12"/>
      <c r="C981" s="12"/>
      <c r="D981" s="12"/>
      <c r="E981" s="61"/>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row>
    <row r="982" spans="1:32" ht="15.75" customHeight="1" x14ac:dyDescent="0.2">
      <c r="A982" s="12"/>
      <c r="B982" s="12"/>
      <c r="C982" s="12"/>
      <c r="D982" s="12"/>
      <c r="E982" s="61"/>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row>
    <row r="983" spans="1:32" ht="15.75" customHeight="1" x14ac:dyDescent="0.2">
      <c r="A983" s="12"/>
      <c r="B983" s="12"/>
      <c r="C983" s="12"/>
      <c r="D983" s="12"/>
      <c r="E983" s="61"/>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row>
    <row r="984" spans="1:32" ht="15.75" customHeight="1" x14ac:dyDescent="0.2">
      <c r="A984" s="12"/>
      <c r="B984" s="12"/>
      <c r="C984" s="12"/>
      <c r="D984" s="12"/>
      <c r="E984" s="61"/>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row>
    <row r="985" spans="1:32" ht="15.75" customHeight="1" x14ac:dyDescent="0.2">
      <c r="A985" s="12"/>
      <c r="B985" s="12"/>
      <c r="C985" s="12"/>
      <c r="D985" s="12"/>
      <c r="E985" s="61"/>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row>
    <row r="986" spans="1:32" ht="15.75" customHeight="1" x14ac:dyDescent="0.2">
      <c r="A986" s="12"/>
      <c r="B986" s="12"/>
      <c r="C986" s="12"/>
      <c r="D986" s="12"/>
      <c r="E986" s="61"/>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row>
    <row r="987" spans="1:32" ht="15.75" customHeight="1" x14ac:dyDescent="0.2">
      <c r="A987" s="12"/>
      <c r="B987" s="12"/>
      <c r="C987" s="12"/>
      <c r="D987" s="12"/>
      <c r="E987" s="61"/>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row>
    <row r="988" spans="1:32" ht="15.75" customHeight="1" x14ac:dyDescent="0.2">
      <c r="A988" s="12"/>
      <c r="B988" s="12"/>
      <c r="C988" s="12"/>
      <c r="D988" s="12"/>
      <c r="E988" s="61"/>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row>
    <row r="989" spans="1:32" ht="15.75" customHeight="1" x14ac:dyDescent="0.2">
      <c r="A989" s="12"/>
      <c r="B989" s="12"/>
      <c r="C989" s="12"/>
      <c r="D989" s="12"/>
      <c r="E989" s="61"/>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row>
    <row r="990" spans="1:32" ht="15.75" customHeight="1" x14ac:dyDescent="0.2">
      <c r="A990" s="12"/>
      <c r="B990" s="12"/>
      <c r="C990" s="12"/>
      <c r="D990" s="12"/>
      <c r="E990" s="61"/>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row>
    <row r="991" spans="1:32" ht="15.75" customHeight="1" x14ac:dyDescent="0.2">
      <c r="A991" s="12"/>
      <c r="B991" s="12"/>
      <c r="C991" s="12"/>
      <c r="D991" s="12"/>
      <c r="E991" s="61"/>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row>
    <row r="992" spans="1:32" ht="15.75" customHeight="1" x14ac:dyDescent="0.2">
      <c r="A992" s="12"/>
      <c r="B992" s="12"/>
      <c r="C992" s="12"/>
      <c r="D992" s="12"/>
      <c r="E992" s="61"/>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row>
    <row r="993" spans="1:32" ht="15.75" customHeight="1" x14ac:dyDescent="0.2">
      <c r="A993" s="12"/>
      <c r="B993" s="12"/>
      <c r="C993" s="12"/>
      <c r="D993" s="12"/>
      <c r="E993" s="61"/>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row>
    <row r="994" spans="1:32" ht="15.75" customHeight="1" x14ac:dyDescent="0.2">
      <c r="A994" s="12"/>
      <c r="B994" s="12"/>
      <c r="C994" s="12"/>
      <c r="D994" s="12"/>
      <c r="E994" s="61"/>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row>
    <row r="995" spans="1:32" ht="15.75" customHeight="1" x14ac:dyDescent="0.2">
      <c r="A995" s="12"/>
      <c r="B995" s="12"/>
      <c r="C995" s="12"/>
      <c r="D995" s="12"/>
      <c r="E995" s="61"/>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row>
    <row r="996" spans="1:32" ht="15.75" customHeight="1" x14ac:dyDescent="0.2">
      <c r="A996" s="12"/>
      <c r="B996" s="12"/>
      <c r="C996" s="12"/>
      <c r="D996" s="12"/>
      <c r="E996" s="61"/>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row>
    <row r="997" spans="1:32" ht="15.75" customHeight="1" x14ac:dyDescent="0.2">
      <c r="A997" s="12"/>
      <c r="B997" s="12"/>
      <c r="C997" s="12"/>
      <c r="D997" s="12"/>
      <c r="E997" s="61"/>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row>
    <row r="998" spans="1:32" ht="15.75" customHeight="1" x14ac:dyDescent="0.2">
      <c r="A998" s="12"/>
      <c r="B998" s="12"/>
      <c r="C998" s="12"/>
      <c r="D998" s="12"/>
      <c r="E998" s="61"/>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row>
    <row r="999" spans="1:32" ht="15.75" customHeight="1" x14ac:dyDescent="0.2">
      <c r="A999" s="12"/>
      <c r="B999" s="12"/>
      <c r="C999" s="12"/>
      <c r="D999" s="12"/>
      <c r="E999" s="61"/>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row>
    <row r="1000" spans="1:32" ht="15.75" customHeight="1" x14ac:dyDescent="0.2">
      <c r="A1000" s="12"/>
      <c r="B1000" s="12"/>
      <c r="C1000" s="12"/>
      <c r="D1000" s="12"/>
      <c r="E1000" s="61"/>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4"/>
  <sheetViews>
    <sheetView workbookViewId="0">
      <pane ySplit="3" topLeftCell="A5" activePane="bottomLeft" state="frozen"/>
      <selection pane="bottomLeft" activeCell="A3" sqref="A3:XFD3"/>
    </sheetView>
  </sheetViews>
  <sheetFormatPr defaultColWidth="14.42578125" defaultRowHeight="15.75" customHeight="1" x14ac:dyDescent="0.2"/>
  <sheetData>
    <row r="1" spans="1:14" ht="15.75" customHeight="1" x14ac:dyDescent="0.2">
      <c r="A1" s="12"/>
      <c r="B1" s="12"/>
      <c r="C1" s="12"/>
      <c r="D1" s="12"/>
      <c r="E1" s="12"/>
      <c r="F1" s="12"/>
      <c r="G1" s="12"/>
      <c r="H1" s="12"/>
      <c r="I1" s="12"/>
      <c r="J1" s="12"/>
      <c r="K1" s="12"/>
      <c r="L1" s="12"/>
      <c r="M1" s="12"/>
      <c r="N1" s="12"/>
    </row>
    <row r="2" spans="1:14" ht="15.75" customHeight="1" x14ac:dyDescent="0.2">
      <c r="A2" s="28">
        <v>0.71399999999999997</v>
      </c>
      <c r="B2" s="12"/>
      <c r="C2" s="12"/>
      <c r="D2" s="28">
        <v>98</v>
      </c>
      <c r="E2" s="12"/>
      <c r="F2" s="12"/>
      <c r="G2" s="12"/>
      <c r="H2" s="12"/>
      <c r="I2" s="12"/>
      <c r="J2" s="28">
        <v>99</v>
      </c>
      <c r="K2" s="12"/>
      <c r="L2" s="12"/>
      <c r="M2" s="12"/>
      <c r="N2" s="12"/>
    </row>
    <row r="3" spans="1:14" s="371" customFormat="1" ht="39" x14ac:dyDescent="0.25">
      <c r="A3" s="393" t="s">
        <v>110</v>
      </c>
      <c r="B3" s="387"/>
      <c r="C3" s="29"/>
      <c r="D3" s="158" t="s">
        <v>113</v>
      </c>
      <c r="E3" s="31" t="s">
        <v>54</v>
      </c>
      <c r="F3" s="31" t="s">
        <v>55</v>
      </c>
      <c r="G3" s="31" t="s">
        <v>56</v>
      </c>
      <c r="H3" s="31" t="s">
        <v>57</v>
      </c>
      <c r="I3" s="29"/>
      <c r="J3" s="158" t="s">
        <v>116</v>
      </c>
      <c r="K3" s="31" t="s">
        <v>54</v>
      </c>
      <c r="L3" s="31" t="s">
        <v>55</v>
      </c>
      <c r="M3" s="31" t="s">
        <v>56</v>
      </c>
      <c r="N3" s="31" t="s">
        <v>57</v>
      </c>
    </row>
    <row r="4" spans="1:14" ht="15.75" customHeight="1" x14ac:dyDescent="0.2">
      <c r="A4" s="33" t="s">
        <v>18</v>
      </c>
      <c r="B4" s="59">
        <f t="shared" ref="B4:B58" si="0">AVERAGE(H4,N4)</f>
        <v>1.9833333333333338</v>
      </c>
      <c r="C4" s="12"/>
      <c r="D4" s="53" t="s">
        <v>18</v>
      </c>
      <c r="E4" s="28">
        <f>IF(ISERROR(HLOOKUP(D4,'Raw data'!$F$3:$BH$104,D$2,FALSE)),"",HLOOKUP(D4,'Raw data'!$F$3:$BH$104,D$2,FALSE))</f>
        <v>0</v>
      </c>
      <c r="F4" s="12">
        <f t="shared" ref="F4:F58" si="1">E$60-E4</f>
        <v>52</v>
      </c>
      <c r="G4" s="12">
        <f t="shared" ref="G4:G58" si="2">100-(F4*E$64)</f>
        <v>0</v>
      </c>
      <c r="H4" s="12">
        <f t="shared" ref="H4:H58" si="3">G4*$A$2</f>
        <v>0</v>
      </c>
      <c r="I4" s="12"/>
      <c r="J4" s="53" t="s">
        <v>18</v>
      </c>
      <c r="K4" s="28">
        <f>IF(ISERROR(HLOOKUP(J4,'Raw data'!$F$3:$BH$104,J$2,FALSE)),"",HLOOKUP(J4,'Raw data'!$F$3:$BH$104,J$2,FALSE))</f>
        <v>1</v>
      </c>
      <c r="L4" s="12">
        <f t="shared" ref="L4:L58" si="4">K$60-K4</f>
        <v>17</v>
      </c>
      <c r="M4" s="12">
        <f t="shared" ref="M4:M58" si="5">100-(L4*K$64)</f>
        <v>5.5555555555555571</v>
      </c>
      <c r="N4" s="12">
        <f t="shared" ref="N4:N58" si="6">M4*$A$2</f>
        <v>3.9666666666666677</v>
      </c>
    </row>
    <row r="5" spans="1:14" ht="15.75" customHeight="1" x14ac:dyDescent="0.2">
      <c r="A5" s="69" t="s">
        <v>118</v>
      </c>
      <c r="B5" s="59">
        <f t="shared" si="0"/>
        <v>12.281410256410254</v>
      </c>
      <c r="C5" s="12"/>
      <c r="D5" s="62" t="s">
        <v>118</v>
      </c>
      <c r="E5" s="28">
        <f>IF(ISERROR(HLOOKUP(D5,'Raw data'!$F$3:$BH$104,D$2,FALSE)),"",HLOOKUP(D5,'Raw data'!$F$3:$BH$104,D$2,FALSE))</f>
        <v>15</v>
      </c>
      <c r="F5" s="12">
        <f t="shared" si="1"/>
        <v>37</v>
      </c>
      <c r="G5" s="12">
        <f t="shared" si="2"/>
        <v>28.84615384615384</v>
      </c>
      <c r="H5" s="12">
        <f t="shared" si="3"/>
        <v>20.59615384615384</v>
      </c>
      <c r="I5" s="12"/>
      <c r="J5" s="62" t="s">
        <v>118</v>
      </c>
      <c r="K5" s="28">
        <f>IF(ISERROR(HLOOKUP(J5,'Raw data'!$F$3:$BH$104,J$2,FALSE)),"",HLOOKUP(J5,'Raw data'!$F$3:$BH$104,J$2,FALSE))</f>
        <v>1</v>
      </c>
      <c r="L5" s="12">
        <f t="shared" si="4"/>
        <v>17</v>
      </c>
      <c r="M5" s="12">
        <f t="shared" si="5"/>
        <v>5.5555555555555571</v>
      </c>
      <c r="N5" s="12">
        <f t="shared" si="6"/>
        <v>3.9666666666666677</v>
      </c>
    </row>
    <row r="6" spans="1:14" ht="15.75" customHeight="1" x14ac:dyDescent="0.2">
      <c r="A6" s="71" t="s">
        <v>142</v>
      </c>
      <c r="B6" s="59">
        <f t="shared" si="0"/>
        <v>4.6532051282051281</v>
      </c>
      <c r="C6" s="12"/>
      <c r="D6" s="64" t="s">
        <v>142</v>
      </c>
      <c r="E6" s="28">
        <f>IF(ISERROR(HLOOKUP(D6,'Raw data'!$F$3:$BH$104,D$2,FALSE)),"",HLOOKUP(D6,'Raw data'!$F$3:$BH$104,D$2,FALSE))</f>
        <v>1</v>
      </c>
      <c r="F6" s="12">
        <f t="shared" si="1"/>
        <v>51</v>
      </c>
      <c r="G6" s="12">
        <f t="shared" si="2"/>
        <v>1.9230769230769198</v>
      </c>
      <c r="H6" s="12">
        <f t="shared" si="3"/>
        <v>1.3730769230769206</v>
      </c>
      <c r="I6" s="12"/>
      <c r="J6" s="64" t="s">
        <v>142</v>
      </c>
      <c r="K6" s="28">
        <f>IF(ISERROR(HLOOKUP(J6,'Raw data'!$F$3:$BH$104,J$2,FALSE)),"",HLOOKUP(J6,'Raw data'!$F$3:$BH$104,J$2,FALSE))</f>
        <v>2</v>
      </c>
      <c r="L6" s="12">
        <f t="shared" si="4"/>
        <v>16</v>
      </c>
      <c r="M6" s="12">
        <f t="shared" si="5"/>
        <v>11.111111111111114</v>
      </c>
      <c r="N6" s="12">
        <f t="shared" si="6"/>
        <v>7.9333333333333353</v>
      </c>
    </row>
    <row r="7" spans="1:14" ht="15.75" customHeight="1" x14ac:dyDescent="0.2">
      <c r="A7" s="73" t="s">
        <v>143</v>
      </c>
      <c r="B7" s="59">
        <f t="shared" si="0"/>
        <v>1.9833333333333338</v>
      </c>
      <c r="C7" s="12"/>
      <c r="D7" s="65" t="s">
        <v>143</v>
      </c>
      <c r="E7" s="28">
        <f>IF(ISERROR(HLOOKUP(D7,'Raw data'!$F$3:$BH$104,D$2,FALSE)),"",HLOOKUP(D7,'Raw data'!$F$3:$BH$104,D$2,FALSE))</f>
        <v>0</v>
      </c>
      <c r="F7" s="12">
        <f t="shared" si="1"/>
        <v>52</v>
      </c>
      <c r="G7" s="12">
        <f t="shared" si="2"/>
        <v>0</v>
      </c>
      <c r="H7" s="12">
        <f t="shared" si="3"/>
        <v>0</v>
      </c>
      <c r="I7" s="12"/>
      <c r="J7" s="65" t="s">
        <v>143</v>
      </c>
      <c r="K7" s="28">
        <f>IF(ISERROR(HLOOKUP(J7,'Raw data'!$F$3:$BH$104,J$2,FALSE)),"",HLOOKUP(J7,'Raw data'!$F$3:$BH$104,J$2,FALSE))</f>
        <v>1</v>
      </c>
      <c r="L7" s="12">
        <f t="shared" si="4"/>
        <v>17</v>
      </c>
      <c r="M7" s="12">
        <f t="shared" si="5"/>
        <v>5.5555555555555571</v>
      </c>
      <c r="N7" s="12">
        <f t="shared" si="6"/>
        <v>3.9666666666666677</v>
      </c>
    </row>
    <row r="8" spans="1:14" ht="15.75" customHeight="1" x14ac:dyDescent="0.2">
      <c r="A8" s="69" t="s">
        <v>144</v>
      </c>
      <c r="B8" s="59">
        <f t="shared" si="0"/>
        <v>6.6365384615384615</v>
      </c>
      <c r="C8" s="12"/>
      <c r="D8" s="62" t="s">
        <v>144</v>
      </c>
      <c r="E8" s="28">
        <f>IF(ISERROR(HLOOKUP(D8,'Raw data'!$F$3:$BH$104,D$2,FALSE)),"",HLOOKUP(D8,'Raw data'!$F$3:$BH$104,D$2,FALSE))</f>
        <v>1</v>
      </c>
      <c r="F8" s="12">
        <f t="shared" si="1"/>
        <v>51</v>
      </c>
      <c r="G8" s="12">
        <f t="shared" si="2"/>
        <v>1.9230769230769198</v>
      </c>
      <c r="H8" s="12">
        <f t="shared" si="3"/>
        <v>1.3730769230769206</v>
      </c>
      <c r="I8" s="12"/>
      <c r="J8" s="62" t="s">
        <v>144</v>
      </c>
      <c r="K8" s="28">
        <f>IF(ISERROR(HLOOKUP(J8,'Raw data'!$F$3:$BH$104,J$2,FALSE)),"",HLOOKUP(J8,'Raw data'!$F$3:$BH$104,J$2,FALSE))</f>
        <v>3</v>
      </c>
      <c r="L8" s="12">
        <f t="shared" si="4"/>
        <v>15</v>
      </c>
      <c r="M8" s="12">
        <f t="shared" si="5"/>
        <v>16.666666666666671</v>
      </c>
      <c r="N8" s="12">
        <f t="shared" si="6"/>
        <v>11.900000000000002</v>
      </c>
    </row>
    <row r="9" spans="1:14" ht="15.75" customHeight="1" x14ac:dyDescent="0.2">
      <c r="A9" s="77" t="s">
        <v>145</v>
      </c>
      <c r="B9" s="59">
        <f t="shared" si="0"/>
        <v>0</v>
      </c>
      <c r="C9" s="12"/>
      <c r="D9" s="79" t="s">
        <v>145</v>
      </c>
      <c r="E9" s="28">
        <f>IF(ISERROR(HLOOKUP(D9,'Raw data'!$F$3:$BH$104,D$2,FALSE)),"",HLOOKUP(D9,'Raw data'!$F$3:$BH$104,D$2,FALSE))</f>
        <v>0</v>
      </c>
      <c r="F9" s="12">
        <f t="shared" si="1"/>
        <v>52</v>
      </c>
      <c r="G9" s="12">
        <f t="shared" si="2"/>
        <v>0</v>
      </c>
      <c r="H9" s="12">
        <f t="shared" si="3"/>
        <v>0</v>
      </c>
      <c r="I9" s="12"/>
      <c r="J9" s="79" t="s">
        <v>145</v>
      </c>
      <c r="K9" s="28">
        <f>IF(ISERROR(HLOOKUP(J9,'Raw data'!$F$3:$BH$104,J$2,FALSE)),"",HLOOKUP(J9,'Raw data'!$F$3:$BH$104,J$2,FALSE))</f>
        <v>0</v>
      </c>
      <c r="L9" s="12">
        <f t="shared" si="4"/>
        <v>18</v>
      </c>
      <c r="M9" s="12">
        <f t="shared" si="5"/>
        <v>0</v>
      </c>
      <c r="N9" s="12">
        <f t="shared" si="6"/>
        <v>0</v>
      </c>
    </row>
    <row r="10" spans="1:14" ht="15.75" customHeight="1" x14ac:dyDescent="0.2">
      <c r="A10" s="81" t="s">
        <v>146</v>
      </c>
      <c r="B10" s="59">
        <f t="shared" si="0"/>
        <v>0</v>
      </c>
      <c r="C10" s="12"/>
      <c r="D10" s="84" t="s">
        <v>146</v>
      </c>
      <c r="E10" s="28">
        <f>IF(ISERROR(HLOOKUP(D10,'Raw data'!$F$3:$BH$104,D$2,FALSE)),"",HLOOKUP(D10,'Raw data'!$F$3:$BH$104,D$2,FALSE))</f>
        <v>0</v>
      </c>
      <c r="F10" s="12">
        <f t="shared" si="1"/>
        <v>52</v>
      </c>
      <c r="G10" s="12">
        <f t="shared" si="2"/>
        <v>0</v>
      </c>
      <c r="H10" s="12">
        <f t="shared" si="3"/>
        <v>0</v>
      </c>
      <c r="I10" s="12"/>
      <c r="J10" s="84" t="s">
        <v>146</v>
      </c>
      <c r="K10" s="28">
        <f>IF(ISERROR(HLOOKUP(J10,'Raw data'!$F$3:$BH$104,J$2,FALSE)),"",HLOOKUP(J10,'Raw data'!$F$3:$BH$104,J$2,FALSE))</f>
        <v>0</v>
      </c>
      <c r="L10" s="12">
        <f t="shared" si="4"/>
        <v>18</v>
      </c>
      <c r="M10" s="12">
        <f t="shared" si="5"/>
        <v>0</v>
      </c>
      <c r="N10" s="12">
        <f t="shared" si="6"/>
        <v>0</v>
      </c>
    </row>
    <row r="11" spans="1:14" ht="15.75" customHeight="1" x14ac:dyDescent="0.2">
      <c r="A11" s="77" t="s">
        <v>147</v>
      </c>
      <c r="B11" s="59">
        <f t="shared" si="0"/>
        <v>2.6698717948717943</v>
      </c>
      <c r="C11" s="12"/>
      <c r="D11" s="79" t="s">
        <v>147</v>
      </c>
      <c r="E11" s="28">
        <f>IF(ISERROR(HLOOKUP(D11,'Raw data'!$F$3:$BH$104,D$2,FALSE)),"",HLOOKUP(D11,'Raw data'!$F$3:$BH$104,D$2,FALSE))</f>
        <v>1</v>
      </c>
      <c r="F11" s="12">
        <f t="shared" si="1"/>
        <v>51</v>
      </c>
      <c r="G11" s="12">
        <f t="shared" si="2"/>
        <v>1.9230769230769198</v>
      </c>
      <c r="H11" s="12">
        <f t="shared" si="3"/>
        <v>1.3730769230769206</v>
      </c>
      <c r="I11" s="12"/>
      <c r="J11" s="79" t="s">
        <v>147</v>
      </c>
      <c r="K11" s="28">
        <f>IF(ISERROR(HLOOKUP(J11,'Raw data'!$F$3:$BH$104,J$2,FALSE)),"",HLOOKUP(J11,'Raw data'!$F$3:$BH$104,J$2,FALSE))</f>
        <v>1</v>
      </c>
      <c r="L11" s="12">
        <f t="shared" si="4"/>
        <v>17</v>
      </c>
      <c r="M11" s="12">
        <f t="shared" si="5"/>
        <v>5.5555555555555571</v>
      </c>
      <c r="N11" s="12">
        <f t="shared" si="6"/>
        <v>3.9666666666666677</v>
      </c>
    </row>
    <row r="12" spans="1:14" ht="15.75" customHeight="1" x14ac:dyDescent="0.2">
      <c r="A12" s="73" t="s">
        <v>148</v>
      </c>
      <c r="B12" s="59">
        <f t="shared" si="0"/>
        <v>0</v>
      </c>
      <c r="C12" s="12"/>
      <c r="D12" s="65" t="s">
        <v>148</v>
      </c>
      <c r="E12" s="28">
        <f>IF(ISERROR(HLOOKUP(D12,'Raw data'!$F$3:$BH$104,D$2,FALSE)),"",HLOOKUP(D12,'Raw data'!$F$3:$BH$104,D$2,FALSE))</f>
        <v>0</v>
      </c>
      <c r="F12" s="12">
        <f t="shared" si="1"/>
        <v>52</v>
      </c>
      <c r="G12" s="12">
        <f t="shared" si="2"/>
        <v>0</v>
      </c>
      <c r="H12" s="12">
        <f t="shared" si="3"/>
        <v>0</v>
      </c>
      <c r="I12" s="12"/>
      <c r="J12" s="65" t="s">
        <v>148</v>
      </c>
      <c r="K12" s="28">
        <f>IF(ISERROR(HLOOKUP(J12,'Raw data'!$F$3:$BH$104,J$2,FALSE)),"",HLOOKUP(J12,'Raw data'!$F$3:$BH$104,J$2,FALSE))</f>
        <v>0</v>
      </c>
      <c r="L12" s="12">
        <f t="shared" si="4"/>
        <v>18</v>
      </c>
      <c r="M12" s="12">
        <f t="shared" si="5"/>
        <v>0</v>
      </c>
      <c r="N12" s="12">
        <f t="shared" si="6"/>
        <v>0</v>
      </c>
    </row>
    <row r="13" spans="1:14" ht="15.75" customHeight="1" x14ac:dyDescent="0.2">
      <c r="A13" s="77" t="s">
        <v>149</v>
      </c>
      <c r="B13" s="59">
        <f t="shared" si="0"/>
        <v>2.0596153846153862</v>
      </c>
      <c r="C13" s="12"/>
      <c r="D13" s="79" t="s">
        <v>149</v>
      </c>
      <c r="E13" s="28">
        <f>IF(ISERROR(HLOOKUP(D13,'Raw data'!$F$3:$BH$104,D$2,FALSE)),"",HLOOKUP(D13,'Raw data'!$F$3:$BH$104,D$2,FALSE))</f>
        <v>3</v>
      </c>
      <c r="F13" s="12">
        <f t="shared" si="1"/>
        <v>49</v>
      </c>
      <c r="G13" s="12">
        <f t="shared" si="2"/>
        <v>5.7692307692307736</v>
      </c>
      <c r="H13" s="12">
        <f t="shared" si="3"/>
        <v>4.1192307692307724</v>
      </c>
      <c r="I13" s="12"/>
      <c r="J13" s="79" t="s">
        <v>149</v>
      </c>
      <c r="K13" s="28">
        <f>IF(ISERROR(HLOOKUP(J13,'Raw data'!$F$3:$BH$104,J$2,FALSE)),"",HLOOKUP(J13,'Raw data'!$F$3:$BH$104,J$2,FALSE))</f>
        <v>0</v>
      </c>
      <c r="L13" s="12">
        <f t="shared" si="4"/>
        <v>18</v>
      </c>
      <c r="M13" s="12">
        <f t="shared" si="5"/>
        <v>0</v>
      </c>
      <c r="N13" s="12">
        <f t="shared" si="6"/>
        <v>0</v>
      </c>
    </row>
    <row r="14" spans="1:14" ht="15.75" customHeight="1" x14ac:dyDescent="0.2">
      <c r="A14" s="33" t="s">
        <v>150</v>
      </c>
      <c r="B14" s="59">
        <f t="shared" si="0"/>
        <v>8.9249999999999989</v>
      </c>
      <c r="C14" s="12"/>
      <c r="D14" s="53" t="s">
        <v>150</v>
      </c>
      <c r="E14" s="28">
        <f>IF(ISERROR(HLOOKUP(D14,'Raw data'!$F$3:$BH$104,D$2,FALSE)),"",HLOOKUP(D14,'Raw data'!$F$3:$BH$104,D$2,FALSE))</f>
        <v>13</v>
      </c>
      <c r="F14" s="12">
        <f t="shared" si="1"/>
        <v>39</v>
      </c>
      <c r="G14" s="12">
        <f t="shared" si="2"/>
        <v>25</v>
      </c>
      <c r="H14" s="12">
        <f t="shared" si="3"/>
        <v>17.849999999999998</v>
      </c>
      <c r="I14" s="12"/>
      <c r="J14" s="53" t="s">
        <v>150</v>
      </c>
      <c r="K14" s="28">
        <f>IF(ISERROR(HLOOKUP(J14,'Raw data'!$F$3:$BH$104,J$2,FALSE)),"",HLOOKUP(J14,'Raw data'!$F$3:$BH$104,J$2,FALSE))</f>
        <v>0</v>
      </c>
      <c r="L14" s="12">
        <f t="shared" si="4"/>
        <v>18</v>
      </c>
      <c r="M14" s="12">
        <f t="shared" si="5"/>
        <v>0</v>
      </c>
      <c r="N14" s="12">
        <f t="shared" si="6"/>
        <v>0</v>
      </c>
    </row>
    <row r="15" spans="1:14" ht="15.75" customHeight="1" x14ac:dyDescent="0.2">
      <c r="A15" s="81" t="s">
        <v>151</v>
      </c>
      <c r="B15" s="59">
        <f t="shared" si="0"/>
        <v>2.6698717948717943</v>
      </c>
      <c r="C15" s="12"/>
      <c r="D15" s="84" t="s">
        <v>151</v>
      </c>
      <c r="E15" s="28">
        <f>IF(ISERROR(HLOOKUP(D15,'Raw data'!$F$3:$BH$104,D$2,FALSE)),"",HLOOKUP(D15,'Raw data'!$F$3:$BH$104,D$2,FALSE))</f>
        <v>1</v>
      </c>
      <c r="F15" s="12">
        <f t="shared" si="1"/>
        <v>51</v>
      </c>
      <c r="G15" s="12">
        <f t="shared" si="2"/>
        <v>1.9230769230769198</v>
      </c>
      <c r="H15" s="12">
        <f t="shared" si="3"/>
        <v>1.3730769230769206</v>
      </c>
      <c r="I15" s="12"/>
      <c r="J15" s="84" t="s">
        <v>151</v>
      </c>
      <c r="K15" s="28">
        <f>IF(ISERROR(HLOOKUP(J15,'Raw data'!$F$3:$BH$104,J$2,FALSE)),"",HLOOKUP(J15,'Raw data'!$F$3:$BH$104,J$2,FALSE))</f>
        <v>1</v>
      </c>
      <c r="L15" s="12">
        <f t="shared" si="4"/>
        <v>17</v>
      </c>
      <c r="M15" s="12">
        <f t="shared" si="5"/>
        <v>5.5555555555555571</v>
      </c>
      <c r="N15" s="12">
        <f t="shared" si="6"/>
        <v>3.9666666666666677</v>
      </c>
    </row>
    <row r="16" spans="1:14" ht="15.75" customHeight="1" x14ac:dyDescent="0.2">
      <c r="A16" s="81" t="s">
        <v>152</v>
      </c>
      <c r="B16" s="59">
        <f t="shared" si="0"/>
        <v>7.5519230769230736</v>
      </c>
      <c r="C16" s="12"/>
      <c r="D16" s="84" t="s">
        <v>152</v>
      </c>
      <c r="E16" s="28">
        <f>IF(ISERROR(HLOOKUP(D16,'Raw data'!$F$3:$BH$104,D$2,FALSE)),"",HLOOKUP(D16,'Raw data'!$F$3:$BH$104,D$2,FALSE))</f>
        <v>11</v>
      </c>
      <c r="F16" s="12">
        <f t="shared" si="1"/>
        <v>41</v>
      </c>
      <c r="G16" s="12">
        <f t="shared" si="2"/>
        <v>21.153846153846146</v>
      </c>
      <c r="H16" s="12">
        <f t="shared" si="3"/>
        <v>15.103846153846147</v>
      </c>
      <c r="I16" s="12"/>
      <c r="J16" s="84" t="s">
        <v>152</v>
      </c>
      <c r="K16" s="28">
        <f>IF(ISERROR(HLOOKUP(J16,'Raw data'!$F$3:$BH$104,J$2,FALSE)),"",HLOOKUP(J16,'Raw data'!$F$3:$BH$104,J$2,FALSE))</f>
        <v>0</v>
      </c>
      <c r="L16" s="12">
        <f t="shared" si="4"/>
        <v>18</v>
      </c>
      <c r="M16" s="12">
        <f t="shared" si="5"/>
        <v>0</v>
      </c>
      <c r="N16" s="12">
        <f t="shared" si="6"/>
        <v>0</v>
      </c>
    </row>
    <row r="17" spans="1:14" ht="15.75" customHeight="1" x14ac:dyDescent="0.2">
      <c r="A17" s="33" t="s">
        <v>153</v>
      </c>
      <c r="B17" s="59">
        <f t="shared" si="0"/>
        <v>0.68653846153846032</v>
      </c>
      <c r="C17" s="12"/>
      <c r="D17" s="53" t="s">
        <v>153</v>
      </c>
      <c r="E17" s="28">
        <f>IF(ISERROR(HLOOKUP(D17,'Raw data'!$F$3:$BH$104,D$2,FALSE)),"",HLOOKUP(D17,'Raw data'!$F$3:$BH$104,D$2,FALSE))</f>
        <v>1</v>
      </c>
      <c r="F17" s="12">
        <f t="shared" si="1"/>
        <v>51</v>
      </c>
      <c r="G17" s="12">
        <f t="shared" si="2"/>
        <v>1.9230769230769198</v>
      </c>
      <c r="H17" s="12">
        <f t="shared" si="3"/>
        <v>1.3730769230769206</v>
      </c>
      <c r="I17" s="12"/>
      <c r="J17" s="53" t="s">
        <v>153</v>
      </c>
      <c r="K17" s="28">
        <f>IF(ISERROR(HLOOKUP(J17,'Raw data'!$F$3:$BH$104,J$2,FALSE)),"",HLOOKUP(J17,'Raw data'!$F$3:$BH$104,J$2,FALSE))</f>
        <v>0</v>
      </c>
      <c r="L17" s="12">
        <f t="shared" si="4"/>
        <v>18</v>
      </c>
      <c r="M17" s="12">
        <f t="shared" si="5"/>
        <v>0</v>
      </c>
      <c r="N17" s="12">
        <f t="shared" si="6"/>
        <v>0</v>
      </c>
    </row>
    <row r="18" spans="1:14" ht="15.75" customHeight="1" x14ac:dyDescent="0.2">
      <c r="A18" s="81" t="s">
        <v>154</v>
      </c>
      <c r="B18" s="59">
        <f t="shared" si="0"/>
        <v>10.221794871794874</v>
      </c>
      <c r="C18" s="12"/>
      <c r="D18" s="84" t="s">
        <v>154</v>
      </c>
      <c r="E18" s="28">
        <f>IF(ISERROR(HLOOKUP(D18,'Raw data'!$F$3:$BH$104,D$2,FALSE)),"",HLOOKUP(D18,'Raw data'!$F$3:$BH$104,D$2,FALSE))</f>
        <v>12</v>
      </c>
      <c r="F18" s="12">
        <f t="shared" si="1"/>
        <v>40</v>
      </c>
      <c r="G18" s="12">
        <f t="shared" si="2"/>
        <v>23.07692307692308</v>
      </c>
      <c r="H18" s="12">
        <f t="shared" si="3"/>
        <v>16.476923076923079</v>
      </c>
      <c r="I18" s="12"/>
      <c r="J18" s="84" t="s">
        <v>154</v>
      </c>
      <c r="K18" s="28">
        <f>IF(ISERROR(HLOOKUP(J18,'Raw data'!$F$3:$BH$104,J$2,FALSE)),"",HLOOKUP(J18,'Raw data'!$F$3:$BH$104,J$2,FALSE))</f>
        <v>1</v>
      </c>
      <c r="L18" s="12">
        <f t="shared" si="4"/>
        <v>17</v>
      </c>
      <c r="M18" s="12">
        <f t="shared" si="5"/>
        <v>5.5555555555555571</v>
      </c>
      <c r="N18" s="12">
        <f t="shared" si="6"/>
        <v>3.9666666666666677</v>
      </c>
    </row>
    <row r="19" spans="1:14" ht="15.75" customHeight="1" x14ac:dyDescent="0.2">
      <c r="A19" s="73" t="s">
        <v>155</v>
      </c>
      <c r="B19" s="59">
        <f t="shared" si="0"/>
        <v>3.9666666666666677</v>
      </c>
      <c r="C19" s="12"/>
      <c r="D19" s="65" t="s">
        <v>155</v>
      </c>
      <c r="E19" s="28">
        <f>IF(ISERROR(HLOOKUP(D19,'Raw data'!$F$3:$BH$104,D$2,FALSE)),"",HLOOKUP(D19,'Raw data'!$F$3:$BH$104,D$2,FALSE))</f>
        <v>0</v>
      </c>
      <c r="F19" s="12">
        <f t="shared" si="1"/>
        <v>52</v>
      </c>
      <c r="G19" s="12">
        <f t="shared" si="2"/>
        <v>0</v>
      </c>
      <c r="H19" s="12">
        <f t="shared" si="3"/>
        <v>0</v>
      </c>
      <c r="I19" s="12"/>
      <c r="J19" s="65" t="s">
        <v>155</v>
      </c>
      <c r="K19" s="28">
        <f>IF(ISERROR(HLOOKUP(J19,'Raw data'!$F$3:$BH$104,J$2,FALSE)),"",HLOOKUP(J19,'Raw data'!$F$3:$BH$104,J$2,FALSE))</f>
        <v>2</v>
      </c>
      <c r="L19" s="12">
        <f t="shared" si="4"/>
        <v>16</v>
      </c>
      <c r="M19" s="12">
        <f t="shared" si="5"/>
        <v>11.111111111111114</v>
      </c>
      <c r="N19" s="12">
        <f t="shared" si="6"/>
        <v>7.9333333333333353</v>
      </c>
    </row>
    <row r="20" spans="1:14" ht="15.75" customHeight="1" x14ac:dyDescent="0.2">
      <c r="A20" s="33" t="s">
        <v>156</v>
      </c>
      <c r="B20" s="59">
        <f t="shared" si="0"/>
        <v>12.815384615384614</v>
      </c>
      <c r="C20" s="12"/>
      <c r="D20" s="53" t="s">
        <v>156</v>
      </c>
      <c r="E20" s="28">
        <f>IF(ISERROR(HLOOKUP(D20,'Raw data'!$F$3:$BH$104,D$2,FALSE)),"",HLOOKUP(D20,'Raw data'!$F$3:$BH$104,D$2,FALSE))</f>
        <v>10</v>
      </c>
      <c r="F20" s="12">
        <f t="shared" si="1"/>
        <v>42</v>
      </c>
      <c r="G20" s="12">
        <f t="shared" si="2"/>
        <v>19.230769230769226</v>
      </c>
      <c r="H20" s="12">
        <f t="shared" si="3"/>
        <v>13.730769230769226</v>
      </c>
      <c r="I20" s="12"/>
      <c r="J20" s="53" t="s">
        <v>156</v>
      </c>
      <c r="K20" s="28">
        <f>IF(ISERROR(HLOOKUP(J20,'Raw data'!$F$3:$BH$104,J$2,FALSE)),"",HLOOKUP(J20,'Raw data'!$F$3:$BH$104,J$2,FALSE))</f>
        <v>3</v>
      </c>
      <c r="L20" s="12">
        <f t="shared" si="4"/>
        <v>15</v>
      </c>
      <c r="M20" s="12">
        <f t="shared" si="5"/>
        <v>16.666666666666671</v>
      </c>
      <c r="N20" s="12">
        <f t="shared" si="6"/>
        <v>11.900000000000002</v>
      </c>
    </row>
    <row r="21" spans="1:14" ht="15.75" customHeight="1" x14ac:dyDescent="0.2">
      <c r="A21" s="71" t="s">
        <v>157</v>
      </c>
      <c r="B21" s="59">
        <f t="shared" si="0"/>
        <v>26.469871794871796</v>
      </c>
      <c r="C21" s="12"/>
      <c r="D21" s="64" t="s">
        <v>157</v>
      </c>
      <c r="E21" s="28">
        <f>IF(ISERROR(HLOOKUP(D21,'Raw data'!$F$3:$BH$104,D$2,FALSE)),"",HLOOKUP(D21,'Raw data'!$F$3:$BH$104,D$2,FALSE))</f>
        <v>1</v>
      </c>
      <c r="F21" s="12">
        <f t="shared" si="1"/>
        <v>51</v>
      </c>
      <c r="G21" s="12">
        <f t="shared" si="2"/>
        <v>1.9230769230769198</v>
      </c>
      <c r="H21" s="12">
        <f t="shared" si="3"/>
        <v>1.3730769230769206</v>
      </c>
      <c r="I21" s="12"/>
      <c r="J21" s="64" t="s">
        <v>157</v>
      </c>
      <c r="K21" s="28">
        <f>IF(ISERROR(HLOOKUP(J21,'Raw data'!$F$3:$BH$104,J$2,FALSE)),"",HLOOKUP(J21,'Raw data'!$F$3:$BH$104,J$2,FALSE))</f>
        <v>13</v>
      </c>
      <c r="L21" s="12">
        <f t="shared" si="4"/>
        <v>5</v>
      </c>
      <c r="M21" s="12">
        <f t="shared" si="5"/>
        <v>72.222222222222229</v>
      </c>
      <c r="N21" s="12">
        <f t="shared" si="6"/>
        <v>51.56666666666667</v>
      </c>
    </row>
    <row r="22" spans="1:14" ht="15.75" customHeight="1" x14ac:dyDescent="0.2">
      <c r="A22" s="69" t="s">
        <v>158</v>
      </c>
      <c r="B22" s="59">
        <f t="shared" si="0"/>
        <v>2.6698717948717943</v>
      </c>
      <c r="C22" s="12"/>
      <c r="D22" s="62" t="s">
        <v>158</v>
      </c>
      <c r="E22" s="28">
        <f>IF(ISERROR(HLOOKUP(D22,'Raw data'!$F$3:$BH$104,D$2,FALSE)),"",HLOOKUP(D22,'Raw data'!$F$3:$BH$104,D$2,FALSE))</f>
        <v>1</v>
      </c>
      <c r="F22" s="12">
        <f t="shared" si="1"/>
        <v>51</v>
      </c>
      <c r="G22" s="12">
        <f t="shared" si="2"/>
        <v>1.9230769230769198</v>
      </c>
      <c r="H22" s="12">
        <f t="shared" si="3"/>
        <v>1.3730769230769206</v>
      </c>
      <c r="I22" s="12"/>
      <c r="J22" s="62" t="s">
        <v>158</v>
      </c>
      <c r="K22" s="28">
        <f>IF(ISERROR(HLOOKUP(J22,'Raw data'!$F$3:$BH$104,J$2,FALSE)),"",HLOOKUP(J22,'Raw data'!$F$3:$BH$104,J$2,FALSE))</f>
        <v>1</v>
      </c>
      <c r="L22" s="12">
        <f t="shared" si="4"/>
        <v>17</v>
      </c>
      <c r="M22" s="12">
        <f t="shared" si="5"/>
        <v>5.5555555555555571</v>
      </c>
      <c r="N22" s="12">
        <f t="shared" si="6"/>
        <v>3.9666666666666677</v>
      </c>
    </row>
    <row r="23" spans="1:14" ht="15.75" customHeight="1" x14ac:dyDescent="0.2">
      <c r="A23" s="71" t="s">
        <v>159</v>
      </c>
      <c r="B23" s="59">
        <f t="shared" si="0"/>
        <v>15.027564102564103</v>
      </c>
      <c r="C23" s="12"/>
      <c r="D23" s="64" t="s">
        <v>159</v>
      </c>
      <c r="E23" s="28">
        <f>IF(ISERROR(HLOOKUP(D23,'Raw data'!$F$3:$BH$104,D$2,FALSE)),"",HLOOKUP(D23,'Raw data'!$F$3:$BH$104,D$2,FALSE))</f>
        <v>19</v>
      </c>
      <c r="F23" s="12">
        <f t="shared" si="1"/>
        <v>33</v>
      </c>
      <c r="G23" s="12">
        <f t="shared" si="2"/>
        <v>36.53846153846154</v>
      </c>
      <c r="H23" s="12">
        <f t="shared" si="3"/>
        <v>26.088461538461537</v>
      </c>
      <c r="I23" s="12"/>
      <c r="J23" s="64" t="s">
        <v>159</v>
      </c>
      <c r="K23" s="28">
        <f>IF(ISERROR(HLOOKUP(J23,'Raw data'!$F$3:$BH$104,J$2,FALSE)),"",HLOOKUP(J23,'Raw data'!$F$3:$BH$104,J$2,FALSE))</f>
        <v>1</v>
      </c>
      <c r="L23" s="12">
        <f t="shared" si="4"/>
        <v>17</v>
      </c>
      <c r="M23" s="12">
        <f t="shared" si="5"/>
        <v>5.5555555555555571</v>
      </c>
      <c r="N23" s="12">
        <f t="shared" si="6"/>
        <v>3.9666666666666677</v>
      </c>
    </row>
    <row r="24" spans="1:14" ht="15.75" customHeight="1" x14ac:dyDescent="0.2">
      <c r="A24" s="33" t="s">
        <v>160</v>
      </c>
      <c r="B24" s="59">
        <f t="shared" si="0"/>
        <v>16.400641025641022</v>
      </c>
      <c r="C24" s="12"/>
      <c r="D24" s="53" t="s">
        <v>160</v>
      </c>
      <c r="E24" s="28">
        <f>IF(ISERROR(HLOOKUP(D24,'Raw data'!$F$3:$BH$104,D$2,FALSE)),"",HLOOKUP(D24,'Raw data'!$F$3:$BH$104,D$2,FALSE))</f>
        <v>21</v>
      </c>
      <c r="F24" s="12">
        <f t="shared" si="1"/>
        <v>31</v>
      </c>
      <c r="G24" s="12">
        <f t="shared" si="2"/>
        <v>40.38461538461538</v>
      </c>
      <c r="H24" s="12">
        <f t="shared" si="3"/>
        <v>28.834615384615379</v>
      </c>
      <c r="I24" s="12"/>
      <c r="J24" s="53" t="s">
        <v>160</v>
      </c>
      <c r="K24" s="28">
        <f>IF(ISERROR(HLOOKUP(J24,'Raw data'!$F$3:$BH$104,J$2,FALSE)),"",HLOOKUP(J24,'Raw data'!$F$3:$BH$104,J$2,FALSE))</f>
        <v>1</v>
      </c>
      <c r="L24" s="12">
        <f t="shared" si="4"/>
        <v>17</v>
      </c>
      <c r="M24" s="12">
        <f t="shared" si="5"/>
        <v>5.5555555555555571</v>
      </c>
      <c r="N24" s="12">
        <f t="shared" si="6"/>
        <v>3.9666666666666677</v>
      </c>
    </row>
    <row r="25" spans="1:14" ht="15.75" customHeight="1" x14ac:dyDescent="0.2">
      <c r="A25" s="71" t="s">
        <v>244</v>
      </c>
      <c r="B25" s="59">
        <f t="shared" si="0"/>
        <v>2.6698717948717943</v>
      </c>
      <c r="C25" s="12"/>
      <c r="D25" s="71" t="s">
        <v>244</v>
      </c>
      <c r="E25" s="28">
        <f>IF(ISERROR(HLOOKUP(D25,'Raw data'!$F$3:$BH$104,D$2,FALSE)),"",HLOOKUP(D25,'Raw data'!$F$3:$BH$104,D$2,FALSE))</f>
        <v>1</v>
      </c>
      <c r="F25" s="12">
        <f t="shared" si="1"/>
        <v>51</v>
      </c>
      <c r="G25" s="12">
        <f t="shared" si="2"/>
        <v>1.9230769230769198</v>
      </c>
      <c r="H25" s="12">
        <f t="shared" si="3"/>
        <v>1.3730769230769206</v>
      </c>
      <c r="I25" s="12"/>
      <c r="J25" s="71" t="s">
        <v>244</v>
      </c>
      <c r="K25" s="28">
        <f>IF(ISERROR(HLOOKUP(J25,'Raw data'!$F$3:$BH$104,J$2,FALSE)),"",HLOOKUP(J25,'Raw data'!$F$3:$BH$104,J$2,FALSE))</f>
        <v>1</v>
      </c>
      <c r="L25" s="12">
        <f t="shared" si="4"/>
        <v>17</v>
      </c>
      <c r="M25" s="12">
        <f t="shared" si="5"/>
        <v>5.5555555555555571</v>
      </c>
      <c r="N25" s="12">
        <f t="shared" si="6"/>
        <v>3.9666666666666677</v>
      </c>
    </row>
    <row r="26" spans="1:14" ht="15.75" customHeight="1" x14ac:dyDescent="0.2">
      <c r="A26" s="33" t="s">
        <v>162</v>
      </c>
      <c r="B26" s="59">
        <f t="shared" si="0"/>
        <v>10.984615384615386</v>
      </c>
      <c r="C26" s="12"/>
      <c r="D26" s="33" t="s">
        <v>162</v>
      </c>
      <c r="E26" s="28">
        <f>IF(ISERROR(HLOOKUP(D26,'Raw data'!$F$3:$BH$104,D$2,FALSE)),"",HLOOKUP(D26,'Raw data'!$F$3:$BH$104,D$2,FALSE))</f>
        <v>16</v>
      </c>
      <c r="F26" s="12">
        <f t="shared" si="1"/>
        <v>36</v>
      </c>
      <c r="G26" s="12">
        <f t="shared" si="2"/>
        <v>30.769230769230774</v>
      </c>
      <c r="H26" s="12">
        <f t="shared" si="3"/>
        <v>21.969230769230773</v>
      </c>
      <c r="I26" s="12"/>
      <c r="J26" s="33" t="s">
        <v>162</v>
      </c>
      <c r="K26" s="28">
        <f>IF(ISERROR(HLOOKUP(J26,'Raw data'!$F$3:$BH$104,J$2,FALSE)),"",HLOOKUP(J26,'Raw data'!$F$3:$BH$104,J$2,FALSE))</f>
        <v>0</v>
      </c>
      <c r="L26" s="12">
        <f t="shared" si="4"/>
        <v>18</v>
      </c>
      <c r="M26" s="12">
        <f t="shared" si="5"/>
        <v>0</v>
      </c>
      <c r="N26" s="12">
        <f t="shared" si="6"/>
        <v>0</v>
      </c>
    </row>
    <row r="27" spans="1:14" ht="15.75" customHeight="1" x14ac:dyDescent="0.2">
      <c r="A27" s="77" t="s">
        <v>163</v>
      </c>
      <c r="B27" s="59">
        <f t="shared" si="0"/>
        <v>0</v>
      </c>
      <c r="C27" s="12"/>
      <c r="D27" s="79" t="s">
        <v>163</v>
      </c>
      <c r="E27" s="28">
        <f>IF(ISERROR(HLOOKUP(D27,'Raw data'!$F$3:$BH$104,D$2,FALSE)),"",HLOOKUP(D27,'Raw data'!$F$3:$BH$104,D$2,FALSE))</f>
        <v>0</v>
      </c>
      <c r="F27" s="12">
        <f t="shared" si="1"/>
        <v>52</v>
      </c>
      <c r="G27" s="12">
        <f t="shared" si="2"/>
        <v>0</v>
      </c>
      <c r="H27" s="12">
        <f t="shared" si="3"/>
        <v>0</v>
      </c>
      <c r="I27" s="12"/>
      <c r="J27" s="79" t="s">
        <v>163</v>
      </c>
      <c r="K27" s="28">
        <f>IF(ISERROR(HLOOKUP(J27,'Raw data'!$F$3:$BH$104,J$2,FALSE)),"",HLOOKUP(J27,'Raw data'!$F$3:$BH$104,J$2,FALSE))</f>
        <v>0</v>
      </c>
      <c r="L27" s="12">
        <f t="shared" si="4"/>
        <v>18</v>
      </c>
      <c r="M27" s="12">
        <f t="shared" si="5"/>
        <v>0</v>
      </c>
      <c r="N27" s="12">
        <f t="shared" si="6"/>
        <v>0</v>
      </c>
    </row>
    <row r="28" spans="1:14" ht="15.75" customHeight="1" x14ac:dyDescent="0.2">
      <c r="A28" s="69" t="s">
        <v>164</v>
      </c>
      <c r="B28" s="59">
        <f t="shared" si="0"/>
        <v>41.878846153846148</v>
      </c>
      <c r="C28" s="12"/>
      <c r="D28" s="62" t="s">
        <v>164</v>
      </c>
      <c r="E28" s="28">
        <f>IF(ISERROR(HLOOKUP(D28,'Raw data'!$F$3:$BH$104,D$2,FALSE)),"",HLOOKUP(D28,'Raw data'!$F$3:$BH$104,D$2,FALSE))</f>
        <v>9</v>
      </c>
      <c r="F28" s="12">
        <f t="shared" si="1"/>
        <v>43</v>
      </c>
      <c r="G28" s="12">
        <f t="shared" si="2"/>
        <v>17.307692307692307</v>
      </c>
      <c r="H28" s="12">
        <f t="shared" si="3"/>
        <v>12.357692307692306</v>
      </c>
      <c r="I28" s="12"/>
      <c r="J28" s="62" t="s">
        <v>164</v>
      </c>
      <c r="K28" s="28">
        <f>IF(ISERROR(HLOOKUP(J28,'Raw data'!$F$3:$BH$104,J$2,FALSE)),"",HLOOKUP(J28,'Raw data'!$F$3:$BH$104,J$2,FALSE))</f>
        <v>18</v>
      </c>
      <c r="L28" s="12">
        <f t="shared" si="4"/>
        <v>0</v>
      </c>
      <c r="M28" s="12">
        <f t="shared" si="5"/>
        <v>100</v>
      </c>
      <c r="N28" s="12">
        <f t="shared" si="6"/>
        <v>71.399999999999991</v>
      </c>
    </row>
    <row r="29" spans="1:14" ht="15.75" customHeight="1" x14ac:dyDescent="0.2">
      <c r="A29" s="81" t="s">
        <v>165</v>
      </c>
      <c r="B29" s="59">
        <f t="shared" si="0"/>
        <v>20.901282051282056</v>
      </c>
      <c r="C29" s="12"/>
      <c r="D29" s="84" t="s">
        <v>165</v>
      </c>
      <c r="E29" s="28">
        <f>IF(ISERROR(HLOOKUP(D29,'Raw data'!$F$3:$BH$104,D$2,FALSE)),"",HLOOKUP(D29,'Raw data'!$F$3:$BH$104,D$2,FALSE))</f>
        <v>16</v>
      </c>
      <c r="F29" s="12">
        <f t="shared" si="1"/>
        <v>36</v>
      </c>
      <c r="G29" s="12">
        <f t="shared" si="2"/>
        <v>30.769230769230774</v>
      </c>
      <c r="H29" s="12">
        <f t="shared" si="3"/>
        <v>21.969230769230773</v>
      </c>
      <c r="I29" s="12"/>
      <c r="J29" s="84" t="s">
        <v>165</v>
      </c>
      <c r="K29" s="28">
        <f>IF(ISERROR(HLOOKUP(J29,'Raw data'!$F$3:$BH$104,J$2,FALSE)),"",HLOOKUP(J29,'Raw data'!$F$3:$BH$104,J$2,FALSE))</f>
        <v>5</v>
      </c>
      <c r="L29" s="12">
        <f t="shared" si="4"/>
        <v>13</v>
      </c>
      <c r="M29" s="12">
        <f t="shared" si="5"/>
        <v>27.777777777777786</v>
      </c>
      <c r="N29" s="12">
        <f t="shared" si="6"/>
        <v>19.833333333333339</v>
      </c>
    </row>
    <row r="30" spans="1:14" ht="15.75" customHeight="1" x14ac:dyDescent="0.2">
      <c r="A30" s="69" t="s">
        <v>166</v>
      </c>
      <c r="B30" s="59">
        <f t="shared" si="0"/>
        <v>18.383974358974356</v>
      </c>
      <c r="C30" s="12"/>
      <c r="D30" s="62" t="s">
        <v>166</v>
      </c>
      <c r="E30" s="28">
        <f>IF(ISERROR(HLOOKUP(D30,'Raw data'!$F$3:$BH$104,D$2,FALSE)),"",HLOOKUP(D30,'Raw data'!$F$3:$BH$104,D$2,FALSE))</f>
        <v>21</v>
      </c>
      <c r="F30" s="12">
        <f t="shared" si="1"/>
        <v>31</v>
      </c>
      <c r="G30" s="12">
        <f t="shared" si="2"/>
        <v>40.38461538461538</v>
      </c>
      <c r="H30" s="12">
        <f t="shared" si="3"/>
        <v>28.834615384615379</v>
      </c>
      <c r="I30" s="12"/>
      <c r="J30" s="62" t="s">
        <v>166</v>
      </c>
      <c r="K30" s="28">
        <f>IF(ISERROR(HLOOKUP(J30,'Raw data'!$F$3:$BH$104,J$2,FALSE)),"",HLOOKUP(J30,'Raw data'!$F$3:$BH$104,J$2,FALSE))</f>
        <v>2</v>
      </c>
      <c r="L30" s="12">
        <f t="shared" si="4"/>
        <v>16</v>
      </c>
      <c r="M30" s="12">
        <f t="shared" si="5"/>
        <v>11.111111111111114</v>
      </c>
      <c r="N30" s="12">
        <f t="shared" si="6"/>
        <v>7.9333333333333353</v>
      </c>
    </row>
    <row r="31" spans="1:14" ht="15.75" customHeight="1" x14ac:dyDescent="0.2">
      <c r="A31" s="71" t="s">
        <v>167</v>
      </c>
      <c r="B31" s="59">
        <f t="shared" si="0"/>
        <v>0</v>
      </c>
      <c r="C31" s="12"/>
      <c r="D31" s="64" t="s">
        <v>167</v>
      </c>
      <c r="E31" s="28">
        <f>IF(ISERROR(HLOOKUP(D31,'Raw data'!$F$3:$BH$104,D$2,FALSE)),"",HLOOKUP(D31,'Raw data'!$F$3:$BH$104,D$2,FALSE))</f>
        <v>0</v>
      </c>
      <c r="F31" s="12">
        <f t="shared" si="1"/>
        <v>52</v>
      </c>
      <c r="G31" s="12">
        <f t="shared" si="2"/>
        <v>0</v>
      </c>
      <c r="H31" s="12">
        <f t="shared" si="3"/>
        <v>0</v>
      </c>
      <c r="I31" s="12"/>
      <c r="J31" s="64" t="s">
        <v>167</v>
      </c>
      <c r="K31" s="28">
        <f>IF(ISERROR(HLOOKUP(J31,'Raw data'!$F$3:$BH$104,J$2,FALSE)),"",HLOOKUP(J31,'Raw data'!$F$3:$BH$104,J$2,FALSE))</f>
        <v>0</v>
      </c>
      <c r="L31" s="12">
        <f t="shared" si="4"/>
        <v>18</v>
      </c>
      <c r="M31" s="12">
        <f t="shared" si="5"/>
        <v>0</v>
      </c>
      <c r="N31" s="12">
        <f t="shared" si="6"/>
        <v>0</v>
      </c>
    </row>
    <row r="32" spans="1:14" ht="15.75" customHeight="1" x14ac:dyDescent="0.2">
      <c r="A32" s="77" t="s">
        <v>168</v>
      </c>
      <c r="B32" s="59">
        <f t="shared" si="0"/>
        <v>7.5519230769230736</v>
      </c>
      <c r="C32" s="12"/>
      <c r="D32" s="79" t="s">
        <v>168</v>
      </c>
      <c r="E32" s="28">
        <f>IF(ISERROR(HLOOKUP(D32,'Raw data'!$F$3:$BH$104,D$2,FALSE)),"",HLOOKUP(D32,'Raw data'!$F$3:$BH$104,D$2,FALSE))</f>
        <v>11</v>
      </c>
      <c r="F32" s="12">
        <f t="shared" si="1"/>
        <v>41</v>
      </c>
      <c r="G32" s="12">
        <f t="shared" si="2"/>
        <v>21.153846153846146</v>
      </c>
      <c r="H32" s="12">
        <f t="shared" si="3"/>
        <v>15.103846153846147</v>
      </c>
      <c r="I32" s="12"/>
      <c r="J32" s="79" t="s">
        <v>168</v>
      </c>
      <c r="K32" s="28">
        <f>IF(ISERROR(HLOOKUP(J32,'Raw data'!$F$3:$BH$104,J$2,FALSE)),"",HLOOKUP(J32,'Raw data'!$F$3:$BH$104,J$2,FALSE))</f>
        <v>0</v>
      </c>
      <c r="L32" s="12">
        <f t="shared" si="4"/>
        <v>18</v>
      </c>
      <c r="M32" s="12">
        <f t="shared" si="5"/>
        <v>0</v>
      </c>
      <c r="N32" s="12">
        <f t="shared" si="6"/>
        <v>0</v>
      </c>
    </row>
    <row r="33" spans="1:14" ht="15.75" customHeight="1" x14ac:dyDescent="0.2">
      <c r="A33" s="81" t="s">
        <v>169</v>
      </c>
      <c r="B33" s="59">
        <f t="shared" si="0"/>
        <v>10.984615384615386</v>
      </c>
      <c r="C33" s="12"/>
      <c r="D33" s="84" t="s">
        <v>169</v>
      </c>
      <c r="E33" s="28">
        <f>IF(ISERROR(HLOOKUP(D33,'Raw data'!$F$3:$BH$104,D$2,FALSE)),"",HLOOKUP(D33,'Raw data'!$F$3:$BH$104,D$2,FALSE))</f>
        <v>16</v>
      </c>
      <c r="F33" s="12">
        <f t="shared" si="1"/>
        <v>36</v>
      </c>
      <c r="G33" s="12">
        <f t="shared" si="2"/>
        <v>30.769230769230774</v>
      </c>
      <c r="H33" s="12">
        <f t="shared" si="3"/>
        <v>21.969230769230773</v>
      </c>
      <c r="I33" s="12"/>
      <c r="J33" s="84" t="s">
        <v>169</v>
      </c>
      <c r="K33" s="28">
        <f>IF(ISERROR(HLOOKUP(J33,'Raw data'!$F$3:$BH$104,J$2,FALSE)),"",HLOOKUP(J33,'Raw data'!$F$3:$BH$104,J$2,FALSE))</f>
        <v>0</v>
      </c>
      <c r="L33" s="12">
        <f t="shared" si="4"/>
        <v>18</v>
      </c>
      <c r="M33" s="12">
        <f t="shared" si="5"/>
        <v>0</v>
      </c>
      <c r="N33" s="12">
        <f t="shared" si="6"/>
        <v>0</v>
      </c>
    </row>
    <row r="34" spans="1:14" ht="15.75" customHeight="1" x14ac:dyDescent="0.2">
      <c r="A34" s="81" t="s">
        <v>170</v>
      </c>
      <c r="B34" s="59">
        <f t="shared" si="0"/>
        <v>4.6532051282051281</v>
      </c>
      <c r="C34" s="12"/>
      <c r="D34" s="84" t="s">
        <v>170</v>
      </c>
      <c r="E34" s="28">
        <f>IF(ISERROR(HLOOKUP(D34,'Raw data'!$F$3:$BH$104,D$2,FALSE)),"",HLOOKUP(D34,'Raw data'!$F$3:$BH$104,D$2,FALSE))</f>
        <v>1</v>
      </c>
      <c r="F34" s="12">
        <f t="shared" si="1"/>
        <v>51</v>
      </c>
      <c r="G34" s="12">
        <f t="shared" si="2"/>
        <v>1.9230769230769198</v>
      </c>
      <c r="H34" s="12">
        <f t="shared" si="3"/>
        <v>1.3730769230769206</v>
      </c>
      <c r="I34" s="12"/>
      <c r="J34" s="84" t="s">
        <v>170</v>
      </c>
      <c r="K34" s="28">
        <f>IF(ISERROR(HLOOKUP(J34,'Raw data'!$F$3:$BH$104,J$2,FALSE)),"",HLOOKUP(J34,'Raw data'!$F$3:$BH$104,J$2,FALSE))</f>
        <v>2</v>
      </c>
      <c r="L34" s="12">
        <f t="shared" si="4"/>
        <v>16</v>
      </c>
      <c r="M34" s="12">
        <f t="shared" si="5"/>
        <v>11.111111111111114</v>
      </c>
      <c r="N34" s="12">
        <f t="shared" si="6"/>
        <v>7.9333333333333353</v>
      </c>
    </row>
    <row r="35" spans="1:14" ht="15.75" customHeight="1" x14ac:dyDescent="0.2">
      <c r="A35" s="69" t="s">
        <v>171</v>
      </c>
      <c r="B35" s="59">
        <f t="shared" si="0"/>
        <v>4.6532051282051281</v>
      </c>
      <c r="C35" s="12"/>
      <c r="D35" s="62" t="s">
        <v>171</v>
      </c>
      <c r="E35" s="28">
        <f>IF(ISERROR(HLOOKUP(D35,'Raw data'!$F$3:$BH$104,D$2,FALSE)),"",HLOOKUP(D35,'Raw data'!$F$3:$BH$104,D$2,FALSE))</f>
        <v>1</v>
      </c>
      <c r="F35" s="12">
        <f t="shared" si="1"/>
        <v>51</v>
      </c>
      <c r="G35" s="12">
        <f t="shared" si="2"/>
        <v>1.9230769230769198</v>
      </c>
      <c r="H35" s="12">
        <f t="shared" si="3"/>
        <v>1.3730769230769206</v>
      </c>
      <c r="I35" s="12"/>
      <c r="J35" s="62" t="s">
        <v>171</v>
      </c>
      <c r="K35" s="28">
        <f>IF(ISERROR(HLOOKUP(J35,'Raw data'!$F$3:$BH$104,J$2,FALSE)),"",HLOOKUP(J35,'Raw data'!$F$3:$BH$104,J$2,FALSE))</f>
        <v>2</v>
      </c>
      <c r="L35" s="12">
        <f t="shared" si="4"/>
        <v>16</v>
      </c>
      <c r="M35" s="12">
        <f t="shared" si="5"/>
        <v>11.111111111111114</v>
      </c>
      <c r="N35" s="12">
        <f t="shared" si="6"/>
        <v>7.9333333333333353</v>
      </c>
    </row>
    <row r="36" spans="1:14" ht="15.75" customHeight="1" x14ac:dyDescent="0.2">
      <c r="A36" s="71" t="s">
        <v>172</v>
      </c>
      <c r="B36" s="59">
        <f t="shared" si="0"/>
        <v>28.148076923076921</v>
      </c>
      <c r="C36" s="12"/>
      <c r="D36" s="64" t="s">
        <v>172</v>
      </c>
      <c r="E36" s="28">
        <f>IF(ISERROR(HLOOKUP(D36,'Raw data'!$F$3:$BH$104,D$2,FALSE)),"",HLOOKUP(D36,'Raw data'!$F$3:$BH$104,D$2,FALSE))</f>
        <v>41</v>
      </c>
      <c r="F36" s="12">
        <f t="shared" si="1"/>
        <v>11</v>
      </c>
      <c r="G36" s="12">
        <f t="shared" si="2"/>
        <v>78.84615384615384</v>
      </c>
      <c r="H36" s="12">
        <f t="shared" si="3"/>
        <v>56.296153846153842</v>
      </c>
      <c r="I36" s="12"/>
      <c r="J36" s="64" t="s">
        <v>172</v>
      </c>
      <c r="K36" s="28">
        <f>IF(ISERROR(HLOOKUP(J36,'Raw data'!$F$3:$BH$104,J$2,FALSE)),"",HLOOKUP(J36,'Raw data'!$F$3:$BH$104,J$2,FALSE))</f>
        <v>0</v>
      </c>
      <c r="L36" s="12">
        <f t="shared" si="4"/>
        <v>18</v>
      </c>
      <c r="M36" s="12">
        <f t="shared" si="5"/>
        <v>0</v>
      </c>
      <c r="N36" s="12">
        <f t="shared" si="6"/>
        <v>0</v>
      </c>
    </row>
    <row r="37" spans="1:14" ht="15.75" customHeight="1" x14ac:dyDescent="0.2">
      <c r="A37" s="33" t="s">
        <v>173</v>
      </c>
      <c r="B37" s="59">
        <f t="shared" si="0"/>
        <v>0</v>
      </c>
      <c r="C37" s="12"/>
      <c r="D37" s="53" t="s">
        <v>173</v>
      </c>
      <c r="E37" s="28">
        <f>IF(ISERROR(HLOOKUP(D37,'Raw data'!$F$3:$BH$104,D$2,FALSE)),"",HLOOKUP(D37,'Raw data'!$F$3:$BH$104,D$2,FALSE))</f>
        <v>0</v>
      </c>
      <c r="F37" s="12">
        <f t="shared" si="1"/>
        <v>52</v>
      </c>
      <c r="G37" s="12">
        <f t="shared" si="2"/>
        <v>0</v>
      </c>
      <c r="H37" s="12">
        <f t="shared" si="3"/>
        <v>0</v>
      </c>
      <c r="I37" s="12"/>
      <c r="J37" s="53" t="s">
        <v>173</v>
      </c>
      <c r="K37" s="28">
        <f>IF(ISERROR(HLOOKUP(J37,'Raw data'!$F$3:$BH$104,J$2,FALSE)),"",HLOOKUP(J37,'Raw data'!$F$3:$BH$104,J$2,FALSE))</f>
        <v>0</v>
      </c>
      <c r="L37" s="12">
        <f t="shared" si="4"/>
        <v>18</v>
      </c>
      <c r="M37" s="12">
        <f t="shared" si="5"/>
        <v>0</v>
      </c>
      <c r="N37" s="12">
        <f t="shared" si="6"/>
        <v>0</v>
      </c>
    </row>
    <row r="38" spans="1:14" ht="15.75" customHeight="1" x14ac:dyDescent="0.2">
      <c r="A38" s="71" t="s">
        <v>174</v>
      </c>
      <c r="B38" s="59">
        <f t="shared" si="0"/>
        <v>11.671153846153846</v>
      </c>
      <c r="C38" s="12"/>
      <c r="D38" s="64" t="s">
        <v>174</v>
      </c>
      <c r="E38" s="28">
        <f>IF(ISERROR(HLOOKUP(D38,'Raw data'!$F$3:$BH$104,D$2,FALSE)),"",HLOOKUP(D38,'Raw data'!$F$3:$BH$104,D$2,FALSE))</f>
        <v>17</v>
      </c>
      <c r="F38" s="12">
        <f t="shared" si="1"/>
        <v>35</v>
      </c>
      <c r="G38" s="12">
        <f t="shared" si="2"/>
        <v>32.692307692307693</v>
      </c>
      <c r="H38" s="12">
        <f t="shared" si="3"/>
        <v>23.342307692307692</v>
      </c>
      <c r="I38" s="12"/>
      <c r="J38" s="64" t="s">
        <v>174</v>
      </c>
      <c r="K38" s="28">
        <f>IF(ISERROR(HLOOKUP(J38,'Raw data'!$F$3:$BH$104,J$2,FALSE)),"",HLOOKUP(J38,'Raw data'!$F$3:$BH$104,J$2,FALSE))</f>
        <v>0</v>
      </c>
      <c r="L38" s="12">
        <f t="shared" si="4"/>
        <v>18</v>
      </c>
      <c r="M38" s="12">
        <f t="shared" si="5"/>
        <v>0</v>
      </c>
      <c r="N38" s="12">
        <f t="shared" si="6"/>
        <v>0</v>
      </c>
    </row>
    <row r="39" spans="1:14" ht="15.75" customHeight="1" x14ac:dyDescent="0.2">
      <c r="A39" s="81" t="s">
        <v>175</v>
      </c>
      <c r="B39" s="59">
        <f t="shared" si="0"/>
        <v>51.566666666666663</v>
      </c>
      <c r="C39" s="12"/>
      <c r="D39" s="84" t="s">
        <v>175</v>
      </c>
      <c r="E39" s="28">
        <f>IF(ISERROR(HLOOKUP(D39,'Raw data'!$F$3:$BH$104,D$2,FALSE)),"",HLOOKUP(D39,'Raw data'!$F$3:$BH$104,D$2,FALSE))</f>
        <v>52</v>
      </c>
      <c r="F39" s="12">
        <f t="shared" si="1"/>
        <v>0</v>
      </c>
      <c r="G39" s="12">
        <f t="shared" si="2"/>
        <v>100</v>
      </c>
      <c r="H39" s="12">
        <f t="shared" si="3"/>
        <v>71.399999999999991</v>
      </c>
      <c r="I39" s="12"/>
      <c r="J39" s="84" t="s">
        <v>175</v>
      </c>
      <c r="K39" s="28">
        <f>IF(ISERROR(HLOOKUP(J39,'Raw data'!$F$3:$BH$104,J$2,FALSE)),"",HLOOKUP(J39,'Raw data'!$F$3:$BH$104,J$2,FALSE))</f>
        <v>8</v>
      </c>
      <c r="L39" s="12">
        <f t="shared" si="4"/>
        <v>10</v>
      </c>
      <c r="M39" s="12">
        <f t="shared" si="5"/>
        <v>44.444444444444443</v>
      </c>
      <c r="N39" s="12">
        <f t="shared" si="6"/>
        <v>31.733333333333331</v>
      </c>
    </row>
    <row r="40" spans="1:14" ht="15.75" customHeight="1" x14ac:dyDescent="0.2">
      <c r="A40" s="71" t="s">
        <v>176</v>
      </c>
      <c r="B40" s="59">
        <f t="shared" si="0"/>
        <v>11.900000000000002</v>
      </c>
      <c r="C40" s="12"/>
      <c r="D40" s="64" t="s">
        <v>176</v>
      </c>
      <c r="E40" s="28">
        <f>IF(ISERROR(HLOOKUP(D40,'Raw data'!$F$3:$BH$104,D$2,FALSE)),"",HLOOKUP(D40,'Raw data'!$F$3:$BH$104,D$2,FALSE))</f>
        <v>0</v>
      </c>
      <c r="F40" s="12">
        <f t="shared" si="1"/>
        <v>52</v>
      </c>
      <c r="G40" s="12">
        <f t="shared" si="2"/>
        <v>0</v>
      </c>
      <c r="H40" s="12">
        <f t="shared" si="3"/>
        <v>0</v>
      </c>
      <c r="I40" s="12"/>
      <c r="J40" s="64" t="s">
        <v>176</v>
      </c>
      <c r="K40" s="28">
        <f>IF(ISERROR(HLOOKUP(J40,'Raw data'!$F$3:$BH$104,J$2,FALSE)),"",HLOOKUP(J40,'Raw data'!$F$3:$BH$104,J$2,FALSE))</f>
        <v>6</v>
      </c>
      <c r="L40" s="12">
        <f t="shared" si="4"/>
        <v>12</v>
      </c>
      <c r="M40" s="12">
        <f t="shared" si="5"/>
        <v>33.333333333333343</v>
      </c>
      <c r="N40" s="12">
        <f t="shared" si="6"/>
        <v>23.800000000000004</v>
      </c>
    </row>
    <row r="41" spans="1:14" ht="15.75" customHeight="1" x14ac:dyDescent="0.2">
      <c r="A41" s="69" t="s">
        <v>177</v>
      </c>
      <c r="B41" s="59">
        <f t="shared" si="0"/>
        <v>13.501923076923074</v>
      </c>
      <c r="C41" s="12"/>
      <c r="D41" s="62" t="s">
        <v>177</v>
      </c>
      <c r="E41" s="28">
        <f>IF(ISERROR(HLOOKUP(D41,'Raw data'!$F$3:$BH$104,D$2,FALSE)),"",HLOOKUP(D41,'Raw data'!$F$3:$BH$104,D$2,FALSE))</f>
        <v>11</v>
      </c>
      <c r="F41" s="12">
        <f t="shared" si="1"/>
        <v>41</v>
      </c>
      <c r="G41" s="12">
        <f t="shared" si="2"/>
        <v>21.153846153846146</v>
      </c>
      <c r="H41" s="12">
        <f t="shared" si="3"/>
        <v>15.103846153846147</v>
      </c>
      <c r="I41" s="12"/>
      <c r="J41" s="62" t="s">
        <v>177</v>
      </c>
      <c r="K41" s="28">
        <f>IF(ISERROR(HLOOKUP(J41,'Raw data'!$F$3:$BH$104,J$2,FALSE)),"",HLOOKUP(J41,'Raw data'!$F$3:$BH$104,J$2,FALSE))</f>
        <v>3</v>
      </c>
      <c r="L41" s="12">
        <f t="shared" si="4"/>
        <v>15</v>
      </c>
      <c r="M41" s="12">
        <f t="shared" si="5"/>
        <v>16.666666666666671</v>
      </c>
      <c r="N41" s="12">
        <f t="shared" si="6"/>
        <v>11.900000000000002</v>
      </c>
    </row>
    <row r="42" spans="1:14" ht="15.75" customHeight="1" x14ac:dyDescent="0.2">
      <c r="A42" s="77" t="s">
        <v>178</v>
      </c>
      <c r="B42" s="59">
        <f t="shared" si="0"/>
        <v>16.400641025641022</v>
      </c>
      <c r="C42" s="12"/>
      <c r="D42" s="79" t="s">
        <v>178</v>
      </c>
      <c r="E42" s="28">
        <f>IF(ISERROR(HLOOKUP(D42,'Raw data'!$F$3:$BH$104,D$2,FALSE)),"",HLOOKUP(D42,'Raw data'!$F$3:$BH$104,D$2,FALSE))</f>
        <v>21</v>
      </c>
      <c r="F42" s="12">
        <f t="shared" si="1"/>
        <v>31</v>
      </c>
      <c r="G42" s="12">
        <f t="shared" si="2"/>
        <v>40.38461538461538</v>
      </c>
      <c r="H42" s="12">
        <f t="shared" si="3"/>
        <v>28.834615384615379</v>
      </c>
      <c r="I42" s="12"/>
      <c r="J42" s="79" t="s">
        <v>178</v>
      </c>
      <c r="K42" s="28">
        <f>IF(ISERROR(HLOOKUP(J42,'Raw data'!$F$3:$BH$104,J$2,FALSE)),"",HLOOKUP(J42,'Raw data'!$F$3:$BH$104,J$2,FALSE))</f>
        <v>1</v>
      </c>
      <c r="L42" s="12">
        <f t="shared" si="4"/>
        <v>17</v>
      </c>
      <c r="M42" s="12">
        <f t="shared" si="5"/>
        <v>5.5555555555555571</v>
      </c>
      <c r="N42" s="12">
        <f t="shared" si="6"/>
        <v>3.9666666666666677</v>
      </c>
    </row>
    <row r="43" spans="1:14" ht="15.75" customHeight="1" x14ac:dyDescent="0.2">
      <c r="A43" s="77" t="s">
        <v>179</v>
      </c>
      <c r="B43" s="59">
        <f t="shared" si="0"/>
        <v>1.9833333333333338</v>
      </c>
      <c r="C43" s="12"/>
      <c r="D43" s="79" t="s">
        <v>179</v>
      </c>
      <c r="E43" s="28">
        <f>IF(ISERROR(HLOOKUP(D43,'Raw data'!$F$3:$BH$104,D$2,FALSE)),"",HLOOKUP(D43,'Raw data'!$F$3:$BH$104,D$2,FALSE))</f>
        <v>0</v>
      </c>
      <c r="F43" s="12">
        <f t="shared" si="1"/>
        <v>52</v>
      </c>
      <c r="G43" s="12">
        <f t="shared" si="2"/>
        <v>0</v>
      </c>
      <c r="H43" s="12">
        <f t="shared" si="3"/>
        <v>0</v>
      </c>
      <c r="I43" s="12"/>
      <c r="J43" s="79" t="s">
        <v>179</v>
      </c>
      <c r="K43" s="28">
        <f>IF(ISERROR(HLOOKUP(J43,'Raw data'!$F$3:$BH$104,J$2,FALSE)),"",HLOOKUP(J43,'Raw data'!$F$3:$BH$104,J$2,FALSE))</f>
        <v>1</v>
      </c>
      <c r="L43" s="12">
        <f t="shared" si="4"/>
        <v>17</v>
      </c>
      <c r="M43" s="12">
        <f t="shared" si="5"/>
        <v>5.5555555555555571</v>
      </c>
      <c r="N43" s="12">
        <f t="shared" si="6"/>
        <v>3.9666666666666677</v>
      </c>
    </row>
    <row r="44" spans="1:14" ht="15.75" customHeight="1" x14ac:dyDescent="0.2">
      <c r="A44" s="69" t="s">
        <v>180</v>
      </c>
      <c r="B44" s="59">
        <f t="shared" si="0"/>
        <v>11.594871794871795</v>
      </c>
      <c r="C44" s="12"/>
      <c r="D44" s="62" t="s">
        <v>180</v>
      </c>
      <c r="E44" s="28">
        <f>IF(ISERROR(HLOOKUP(D44,'Raw data'!$F$3:$BH$104,D$2,FALSE)),"",HLOOKUP(D44,'Raw data'!$F$3:$BH$104,D$2,FALSE))</f>
        <v>14</v>
      </c>
      <c r="F44" s="12">
        <f t="shared" si="1"/>
        <v>38</v>
      </c>
      <c r="G44" s="12">
        <f t="shared" si="2"/>
        <v>26.92307692307692</v>
      </c>
      <c r="H44" s="12">
        <f t="shared" si="3"/>
        <v>19.223076923076921</v>
      </c>
      <c r="I44" s="12"/>
      <c r="J44" s="62" t="s">
        <v>180</v>
      </c>
      <c r="K44" s="28">
        <f>IF(ISERROR(HLOOKUP(J44,'Raw data'!$F$3:$BH$104,J$2,FALSE)),"",HLOOKUP(J44,'Raw data'!$F$3:$BH$104,J$2,FALSE))</f>
        <v>1</v>
      </c>
      <c r="L44" s="12">
        <f t="shared" si="4"/>
        <v>17</v>
      </c>
      <c r="M44" s="12">
        <f t="shared" si="5"/>
        <v>5.5555555555555571</v>
      </c>
      <c r="N44" s="12">
        <f t="shared" si="6"/>
        <v>3.9666666666666677</v>
      </c>
    </row>
    <row r="45" spans="1:14" ht="15.75" customHeight="1" x14ac:dyDescent="0.2">
      <c r="A45" s="81" t="s">
        <v>181</v>
      </c>
      <c r="B45" s="59">
        <f t="shared" si="0"/>
        <v>7.3993589743589743</v>
      </c>
      <c r="C45" s="12"/>
      <c r="D45" s="84" t="s">
        <v>181</v>
      </c>
      <c r="E45" s="28">
        <f>IF(ISERROR(HLOOKUP(D45,'Raw data'!$F$3:$BH$104,D$2,FALSE)),"",HLOOKUP(D45,'Raw data'!$F$3:$BH$104,D$2,FALSE))</f>
        <v>5</v>
      </c>
      <c r="F45" s="12">
        <f t="shared" si="1"/>
        <v>47</v>
      </c>
      <c r="G45" s="12">
        <f t="shared" si="2"/>
        <v>9.6153846153846132</v>
      </c>
      <c r="H45" s="12">
        <f t="shared" si="3"/>
        <v>6.8653846153846132</v>
      </c>
      <c r="I45" s="12"/>
      <c r="J45" s="84" t="s">
        <v>181</v>
      </c>
      <c r="K45" s="28">
        <f>IF(ISERROR(HLOOKUP(J45,'Raw data'!$F$3:$BH$104,J$2,FALSE)),"",HLOOKUP(J45,'Raw data'!$F$3:$BH$104,J$2,FALSE))</f>
        <v>2</v>
      </c>
      <c r="L45" s="12">
        <f t="shared" si="4"/>
        <v>16</v>
      </c>
      <c r="M45" s="12">
        <f t="shared" si="5"/>
        <v>11.111111111111114</v>
      </c>
      <c r="N45" s="12">
        <f t="shared" si="6"/>
        <v>7.9333333333333353</v>
      </c>
    </row>
    <row r="46" spans="1:14" ht="15.75" customHeight="1" x14ac:dyDescent="0.2">
      <c r="A46" s="77" t="s">
        <v>182</v>
      </c>
      <c r="B46" s="59">
        <f t="shared" si="0"/>
        <v>3.4326923076923066</v>
      </c>
      <c r="C46" s="12"/>
      <c r="D46" s="79" t="s">
        <v>182</v>
      </c>
      <c r="E46" s="28">
        <f>IF(ISERROR(HLOOKUP(D46,'Raw data'!$F$3:$BH$104,D$2,FALSE)),"",HLOOKUP(D46,'Raw data'!$F$3:$BH$104,D$2,FALSE))</f>
        <v>5</v>
      </c>
      <c r="F46" s="12">
        <f t="shared" si="1"/>
        <v>47</v>
      </c>
      <c r="G46" s="12">
        <f t="shared" si="2"/>
        <v>9.6153846153846132</v>
      </c>
      <c r="H46" s="12">
        <f t="shared" si="3"/>
        <v>6.8653846153846132</v>
      </c>
      <c r="I46" s="12"/>
      <c r="J46" s="79" t="s">
        <v>182</v>
      </c>
      <c r="K46" s="28">
        <f>IF(ISERROR(HLOOKUP(J46,'Raw data'!$F$3:$BH$104,J$2,FALSE)),"",HLOOKUP(J46,'Raw data'!$F$3:$BH$104,J$2,FALSE))</f>
        <v>0</v>
      </c>
      <c r="L46" s="12">
        <f t="shared" si="4"/>
        <v>18</v>
      </c>
      <c r="M46" s="12">
        <f t="shared" si="5"/>
        <v>0</v>
      </c>
      <c r="N46" s="12">
        <f t="shared" si="6"/>
        <v>0</v>
      </c>
    </row>
    <row r="47" spans="1:14" ht="15.75" customHeight="1" x14ac:dyDescent="0.2">
      <c r="A47" s="77" t="s">
        <v>183</v>
      </c>
      <c r="B47" s="59">
        <f t="shared" si="0"/>
        <v>1.9833333333333338</v>
      </c>
      <c r="C47" s="12"/>
      <c r="D47" s="79" t="s">
        <v>183</v>
      </c>
      <c r="E47" s="28">
        <f>IF(ISERROR(HLOOKUP(D47,'Raw data'!$F$3:$BH$104,D$2,FALSE)),"",HLOOKUP(D47,'Raw data'!$F$3:$BH$104,D$2,FALSE))</f>
        <v>0</v>
      </c>
      <c r="F47" s="12">
        <f t="shared" si="1"/>
        <v>52</v>
      </c>
      <c r="G47" s="12">
        <f t="shared" si="2"/>
        <v>0</v>
      </c>
      <c r="H47" s="12">
        <f t="shared" si="3"/>
        <v>0</v>
      </c>
      <c r="I47" s="12"/>
      <c r="J47" s="79" t="s">
        <v>183</v>
      </c>
      <c r="K47" s="28">
        <f>IF(ISERROR(HLOOKUP(J47,'Raw data'!$F$3:$BH$104,J$2,FALSE)),"",HLOOKUP(J47,'Raw data'!$F$3:$BH$104,J$2,FALSE))</f>
        <v>1</v>
      </c>
      <c r="L47" s="12">
        <f t="shared" si="4"/>
        <v>17</v>
      </c>
      <c r="M47" s="12">
        <f t="shared" si="5"/>
        <v>5.5555555555555571</v>
      </c>
      <c r="N47" s="12">
        <f t="shared" si="6"/>
        <v>3.9666666666666677</v>
      </c>
    </row>
    <row r="48" spans="1:14" ht="15.75" customHeight="1" x14ac:dyDescent="0.2">
      <c r="A48" s="71" t="s">
        <v>184</v>
      </c>
      <c r="B48" s="59">
        <f t="shared" si="0"/>
        <v>21.816666666666666</v>
      </c>
      <c r="C48" s="12"/>
      <c r="D48" s="64" t="s">
        <v>184</v>
      </c>
      <c r="E48" s="28">
        <f>IF(ISERROR(HLOOKUP(D48,'Raw data'!$F$3:$BH$104,D$2,FALSE)),"",HLOOKUP(D48,'Raw data'!$F$3:$BH$104,D$2,FALSE))</f>
        <v>26</v>
      </c>
      <c r="F48" s="12">
        <f t="shared" si="1"/>
        <v>26</v>
      </c>
      <c r="G48" s="12">
        <f t="shared" si="2"/>
        <v>50</v>
      </c>
      <c r="H48" s="12">
        <f t="shared" si="3"/>
        <v>35.699999999999996</v>
      </c>
      <c r="I48" s="12"/>
      <c r="J48" s="64" t="s">
        <v>184</v>
      </c>
      <c r="K48" s="28">
        <f>IF(ISERROR(HLOOKUP(J48,'Raw data'!$F$3:$BH$104,J$2,FALSE)),"",HLOOKUP(J48,'Raw data'!$F$3:$BH$104,J$2,FALSE))</f>
        <v>2</v>
      </c>
      <c r="L48" s="12">
        <f t="shared" si="4"/>
        <v>16</v>
      </c>
      <c r="M48" s="12">
        <f t="shared" si="5"/>
        <v>11.111111111111114</v>
      </c>
      <c r="N48" s="12">
        <f t="shared" si="6"/>
        <v>7.9333333333333353</v>
      </c>
    </row>
    <row r="49" spans="1:14" ht="15.75" customHeight="1" x14ac:dyDescent="0.2">
      <c r="A49" s="71" t="s">
        <v>185</v>
      </c>
      <c r="B49" s="59">
        <f t="shared" si="0"/>
        <v>17.621153846153845</v>
      </c>
      <c r="C49" s="12"/>
      <c r="D49" s="64" t="s">
        <v>185</v>
      </c>
      <c r="E49" s="28">
        <f>IF(ISERROR(HLOOKUP(D49,'Raw data'!$F$3:$BH$104,D$2,FALSE)),"",HLOOKUP(D49,'Raw data'!$F$3:$BH$104,D$2,FALSE))</f>
        <v>17</v>
      </c>
      <c r="F49" s="12">
        <f t="shared" si="1"/>
        <v>35</v>
      </c>
      <c r="G49" s="12">
        <f t="shared" si="2"/>
        <v>32.692307692307693</v>
      </c>
      <c r="H49" s="12">
        <f t="shared" si="3"/>
        <v>23.342307692307692</v>
      </c>
      <c r="I49" s="12"/>
      <c r="J49" s="64" t="s">
        <v>185</v>
      </c>
      <c r="K49" s="28">
        <f>IF(ISERROR(HLOOKUP(J49,'Raw data'!$F$3:$BH$104,J$2,FALSE)),"",HLOOKUP(J49,'Raw data'!$F$3:$BH$104,J$2,FALSE))</f>
        <v>3</v>
      </c>
      <c r="L49" s="12">
        <f t="shared" si="4"/>
        <v>15</v>
      </c>
      <c r="M49" s="12">
        <f t="shared" si="5"/>
        <v>16.666666666666671</v>
      </c>
      <c r="N49" s="12">
        <f t="shared" si="6"/>
        <v>11.900000000000002</v>
      </c>
    </row>
    <row r="50" spans="1:14" ht="15.75" customHeight="1" x14ac:dyDescent="0.2">
      <c r="A50" s="71" t="s">
        <v>186</v>
      </c>
      <c r="B50" s="59">
        <f t="shared" si="0"/>
        <v>2.6698717948717943</v>
      </c>
      <c r="C50" s="12"/>
      <c r="D50" s="64" t="s">
        <v>186</v>
      </c>
      <c r="E50" s="28">
        <f>IF(ISERROR(HLOOKUP(D50,'Raw data'!$F$3:$BH$104,D$2,FALSE)),"",HLOOKUP(D50,'Raw data'!$F$3:$BH$104,D$2,FALSE))</f>
        <v>1</v>
      </c>
      <c r="F50" s="12">
        <f t="shared" si="1"/>
        <v>51</v>
      </c>
      <c r="G50" s="12">
        <f t="shared" si="2"/>
        <v>1.9230769230769198</v>
      </c>
      <c r="H50" s="12">
        <f t="shared" si="3"/>
        <v>1.3730769230769206</v>
      </c>
      <c r="I50" s="12"/>
      <c r="J50" s="64" t="s">
        <v>186</v>
      </c>
      <c r="K50" s="28">
        <f>IF(ISERROR(HLOOKUP(J50,'Raw data'!$F$3:$BH$104,J$2,FALSE)),"",HLOOKUP(J50,'Raw data'!$F$3:$BH$104,J$2,FALSE))</f>
        <v>1</v>
      </c>
      <c r="L50" s="12">
        <f t="shared" si="4"/>
        <v>17</v>
      </c>
      <c r="M50" s="12">
        <f t="shared" si="5"/>
        <v>5.5555555555555571</v>
      </c>
      <c r="N50" s="12">
        <f t="shared" si="6"/>
        <v>3.9666666666666677</v>
      </c>
    </row>
    <row r="51" spans="1:14" ht="15.75" customHeight="1" x14ac:dyDescent="0.2">
      <c r="A51" s="71" t="s">
        <v>243</v>
      </c>
      <c r="B51" s="59">
        <f t="shared" si="0"/>
        <v>10.984615384615386</v>
      </c>
      <c r="C51" s="12"/>
      <c r="D51" s="102" t="s">
        <v>243</v>
      </c>
      <c r="E51" s="28">
        <f>IF(ISERROR(HLOOKUP(D51,'Raw data'!$F$3:$BH$104,D$2,FALSE)),"",HLOOKUP(D51,'Raw data'!$F$3:$BH$104,D$2,FALSE))</f>
        <v>16</v>
      </c>
      <c r="F51" s="12">
        <f t="shared" si="1"/>
        <v>36</v>
      </c>
      <c r="G51" s="12">
        <f t="shared" si="2"/>
        <v>30.769230769230774</v>
      </c>
      <c r="H51" s="12">
        <f t="shared" si="3"/>
        <v>21.969230769230773</v>
      </c>
      <c r="I51" s="12"/>
      <c r="J51" s="102" t="s">
        <v>243</v>
      </c>
      <c r="K51" s="28">
        <f>IF(ISERROR(HLOOKUP(J51,'Raw data'!$F$3:$BH$104,J$2,FALSE)),"",HLOOKUP(J51,'Raw data'!$F$3:$BH$104,J$2,FALSE))</f>
        <v>0</v>
      </c>
      <c r="L51" s="12">
        <f t="shared" si="4"/>
        <v>18</v>
      </c>
      <c r="M51" s="12">
        <f t="shared" si="5"/>
        <v>0</v>
      </c>
      <c r="N51" s="12">
        <f t="shared" si="6"/>
        <v>0</v>
      </c>
    </row>
    <row r="52" spans="1:14" ht="15.75" customHeight="1" x14ac:dyDescent="0.2">
      <c r="A52" s="73" t="s">
        <v>188</v>
      </c>
      <c r="B52" s="59">
        <f t="shared" si="0"/>
        <v>1.9833333333333338</v>
      </c>
      <c r="C52" s="12"/>
      <c r="D52" s="65" t="s">
        <v>188</v>
      </c>
      <c r="E52" s="28">
        <f>IF(ISERROR(HLOOKUP(D52,'Raw data'!$F$3:$BH$104,D$2,FALSE)),"",HLOOKUP(D52,'Raw data'!$F$3:$BH$104,D$2,FALSE))</f>
        <v>0</v>
      </c>
      <c r="F52" s="12">
        <f t="shared" si="1"/>
        <v>52</v>
      </c>
      <c r="G52" s="12">
        <f t="shared" si="2"/>
        <v>0</v>
      </c>
      <c r="H52" s="12">
        <f t="shared" si="3"/>
        <v>0</v>
      </c>
      <c r="I52" s="12"/>
      <c r="J52" s="65" t="s">
        <v>188</v>
      </c>
      <c r="K52" s="28">
        <f>IF(ISERROR(HLOOKUP(J52,'Raw data'!$F$3:$BH$104,J$2,FALSE)),"",HLOOKUP(J52,'Raw data'!$F$3:$BH$104,J$2,FALSE))</f>
        <v>1</v>
      </c>
      <c r="L52" s="12">
        <f t="shared" si="4"/>
        <v>17</v>
      </c>
      <c r="M52" s="12">
        <f t="shared" si="5"/>
        <v>5.5555555555555571</v>
      </c>
      <c r="N52" s="12">
        <f t="shared" si="6"/>
        <v>3.9666666666666677</v>
      </c>
    </row>
    <row r="53" spans="1:14" ht="15.75" customHeight="1" x14ac:dyDescent="0.2">
      <c r="A53" s="73" t="s">
        <v>189</v>
      </c>
      <c r="B53" s="59">
        <f t="shared" si="0"/>
        <v>15.485256410256408</v>
      </c>
      <c r="C53" s="12"/>
      <c r="D53" s="65" t="s">
        <v>189</v>
      </c>
      <c r="E53" s="28">
        <f>IF(ISERROR(HLOOKUP(D53,'Raw data'!$F$3:$BH$104,D$2,FALSE)),"",HLOOKUP(D53,'Raw data'!$F$3:$BH$104,D$2,FALSE))</f>
        <v>11</v>
      </c>
      <c r="F53" s="12">
        <f t="shared" si="1"/>
        <v>41</v>
      </c>
      <c r="G53" s="12">
        <f t="shared" si="2"/>
        <v>21.153846153846146</v>
      </c>
      <c r="H53" s="12">
        <f t="shared" si="3"/>
        <v>15.103846153846147</v>
      </c>
      <c r="I53" s="12"/>
      <c r="J53" s="65" t="s">
        <v>189</v>
      </c>
      <c r="K53" s="28">
        <f>IF(ISERROR(HLOOKUP(J53,'Raw data'!$F$3:$BH$104,J$2,FALSE)),"",HLOOKUP(J53,'Raw data'!$F$3:$BH$104,J$2,FALSE))</f>
        <v>4</v>
      </c>
      <c r="L53" s="12">
        <f t="shared" si="4"/>
        <v>14</v>
      </c>
      <c r="M53" s="12">
        <f t="shared" si="5"/>
        <v>22.222222222222229</v>
      </c>
      <c r="N53" s="12">
        <f t="shared" si="6"/>
        <v>15.866666666666671</v>
      </c>
    </row>
    <row r="54" spans="1:14" ht="15.75" customHeight="1" x14ac:dyDescent="0.2">
      <c r="A54" s="71" t="s">
        <v>190</v>
      </c>
      <c r="B54" s="59">
        <f t="shared" si="0"/>
        <v>19.52820512820513</v>
      </c>
      <c r="C54" s="12"/>
      <c r="D54" s="64" t="s">
        <v>190</v>
      </c>
      <c r="E54" s="28">
        <f>IF(ISERROR(HLOOKUP(D54,'Raw data'!$F$3:$BH$104,D$2,FALSE)),"",HLOOKUP(D54,'Raw data'!$F$3:$BH$104,D$2,FALSE))</f>
        <v>14</v>
      </c>
      <c r="F54" s="12">
        <f t="shared" si="1"/>
        <v>38</v>
      </c>
      <c r="G54" s="12">
        <f t="shared" si="2"/>
        <v>26.92307692307692</v>
      </c>
      <c r="H54" s="12">
        <f t="shared" si="3"/>
        <v>19.223076923076921</v>
      </c>
      <c r="I54" s="12"/>
      <c r="J54" s="64" t="s">
        <v>190</v>
      </c>
      <c r="K54" s="28">
        <f>IF(ISERROR(HLOOKUP(J54,'Raw data'!$F$3:$BH$104,J$2,FALSE)),"",HLOOKUP(J54,'Raw data'!$F$3:$BH$104,J$2,FALSE))</f>
        <v>5</v>
      </c>
      <c r="L54" s="12">
        <f t="shared" si="4"/>
        <v>13</v>
      </c>
      <c r="M54" s="12">
        <f t="shared" si="5"/>
        <v>27.777777777777786</v>
      </c>
      <c r="N54" s="12">
        <f t="shared" si="6"/>
        <v>19.833333333333339</v>
      </c>
    </row>
    <row r="55" spans="1:14" ht="15.75" customHeight="1" x14ac:dyDescent="0.2">
      <c r="A55" s="81" t="s">
        <v>191</v>
      </c>
      <c r="B55" s="59">
        <f t="shared" si="0"/>
        <v>16.705769230769228</v>
      </c>
      <c r="C55" s="12"/>
      <c r="D55" s="84" t="s">
        <v>191</v>
      </c>
      <c r="E55" s="28">
        <f>IF(ISERROR(HLOOKUP(D55,'Raw data'!$F$3:$BH$104,D$2,FALSE)),"",HLOOKUP(D55,'Raw data'!$F$3:$BH$104,D$2,FALSE))</f>
        <v>7</v>
      </c>
      <c r="F55" s="12">
        <f t="shared" si="1"/>
        <v>45</v>
      </c>
      <c r="G55" s="12">
        <f t="shared" si="2"/>
        <v>13.461538461538453</v>
      </c>
      <c r="H55" s="12">
        <f t="shared" si="3"/>
        <v>9.6115384615384549</v>
      </c>
      <c r="I55" s="12"/>
      <c r="J55" s="84" t="s">
        <v>191</v>
      </c>
      <c r="K55" s="28">
        <f>IF(ISERROR(HLOOKUP(J55,'Raw data'!$F$3:$BH$104,J$2,FALSE)),"",HLOOKUP(J55,'Raw data'!$F$3:$BH$104,J$2,FALSE))</f>
        <v>6</v>
      </c>
      <c r="L55" s="12">
        <f t="shared" si="4"/>
        <v>12</v>
      </c>
      <c r="M55" s="12">
        <f t="shared" si="5"/>
        <v>33.333333333333343</v>
      </c>
      <c r="N55" s="12">
        <f t="shared" si="6"/>
        <v>23.800000000000004</v>
      </c>
    </row>
    <row r="56" spans="1:14" ht="15.75" customHeight="1" x14ac:dyDescent="0.2">
      <c r="A56" s="81" t="s">
        <v>193</v>
      </c>
      <c r="B56" s="59">
        <f t="shared" si="0"/>
        <v>10.679487179487182</v>
      </c>
      <c r="C56" s="12"/>
      <c r="D56" s="84" t="s">
        <v>193</v>
      </c>
      <c r="E56" s="28">
        <f>IF(ISERROR(HLOOKUP(D56,'Raw data'!$F$3:$BH$104,D$2,FALSE)),"",HLOOKUP(D56,'Raw data'!$F$3:$BH$104,D$2,FALSE))</f>
        <v>4</v>
      </c>
      <c r="F56" s="12">
        <f t="shared" si="1"/>
        <v>48</v>
      </c>
      <c r="G56" s="12">
        <f t="shared" si="2"/>
        <v>7.6923076923076934</v>
      </c>
      <c r="H56" s="12">
        <f t="shared" si="3"/>
        <v>5.4923076923076932</v>
      </c>
      <c r="I56" s="12"/>
      <c r="J56" s="84" t="s">
        <v>193</v>
      </c>
      <c r="K56" s="28">
        <f>IF(ISERROR(HLOOKUP(J56,'Raw data'!$F$3:$BH$104,J$2,FALSE)),"",HLOOKUP(J56,'Raw data'!$F$3:$BH$104,J$2,FALSE))</f>
        <v>4</v>
      </c>
      <c r="L56" s="12">
        <f t="shared" si="4"/>
        <v>14</v>
      </c>
      <c r="M56" s="12">
        <f t="shared" si="5"/>
        <v>22.222222222222229</v>
      </c>
      <c r="N56" s="12">
        <f t="shared" si="6"/>
        <v>15.866666666666671</v>
      </c>
    </row>
    <row r="57" spans="1:14" ht="15.75" customHeight="1" x14ac:dyDescent="0.2">
      <c r="A57" s="69" t="s">
        <v>194</v>
      </c>
      <c r="B57" s="59">
        <f t="shared" si="0"/>
        <v>2.6698717948717943</v>
      </c>
      <c r="C57" s="12"/>
      <c r="D57" s="62" t="s">
        <v>194</v>
      </c>
      <c r="E57" s="28">
        <f>IF(ISERROR(HLOOKUP(D57,'Raw data'!$F$3:$BH$104,D$2,FALSE)),"",HLOOKUP(D57,'Raw data'!$F$3:$BH$104,D$2,FALSE))</f>
        <v>1</v>
      </c>
      <c r="F57" s="12">
        <f t="shared" si="1"/>
        <v>51</v>
      </c>
      <c r="G57" s="12">
        <f t="shared" si="2"/>
        <v>1.9230769230769198</v>
      </c>
      <c r="H57" s="12">
        <f t="shared" si="3"/>
        <v>1.3730769230769206</v>
      </c>
      <c r="I57" s="12"/>
      <c r="J57" s="62" t="s">
        <v>194</v>
      </c>
      <c r="K57" s="28">
        <f>IF(ISERROR(HLOOKUP(J57,'Raw data'!$F$3:$BH$104,J$2,FALSE)),"",HLOOKUP(J57,'Raw data'!$F$3:$BH$104,J$2,FALSE))</f>
        <v>1</v>
      </c>
      <c r="L57" s="12">
        <f t="shared" si="4"/>
        <v>17</v>
      </c>
      <c r="M57" s="12">
        <f t="shared" si="5"/>
        <v>5.5555555555555571</v>
      </c>
      <c r="N57" s="12">
        <f t="shared" si="6"/>
        <v>3.9666666666666677</v>
      </c>
    </row>
    <row r="58" spans="1:14" ht="15.75" customHeight="1" x14ac:dyDescent="0.2">
      <c r="A58" s="81" t="s">
        <v>195</v>
      </c>
      <c r="B58" s="59">
        <f t="shared" si="0"/>
        <v>8.1621794871794862</v>
      </c>
      <c r="C58" s="12"/>
      <c r="D58" s="84" t="s">
        <v>195</v>
      </c>
      <c r="E58" s="28">
        <f>IF(ISERROR(HLOOKUP(D58,'Raw data'!$F$3:$BH$104,D$2,FALSE)),"",HLOOKUP(D58,'Raw data'!$F$3:$BH$104,D$2,FALSE))</f>
        <v>9</v>
      </c>
      <c r="F58" s="12">
        <f t="shared" si="1"/>
        <v>43</v>
      </c>
      <c r="G58" s="12">
        <f t="shared" si="2"/>
        <v>17.307692307692307</v>
      </c>
      <c r="H58" s="12">
        <f t="shared" si="3"/>
        <v>12.357692307692306</v>
      </c>
      <c r="I58" s="12"/>
      <c r="J58" s="84" t="s">
        <v>195</v>
      </c>
      <c r="K58" s="28">
        <f>IF(ISERROR(HLOOKUP(J58,'Raw data'!$F$3:$BH$104,J$2,FALSE)),"",HLOOKUP(J58,'Raw data'!$F$3:$BH$104,J$2,FALSE))</f>
        <v>1</v>
      </c>
      <c r="L58" s="12">
        <f t="shared" si="4"/>
        <v>17</v>
      </c>
      <c r="M58" s="12">
        <f t="shared" si="5"/>
        <v>5.5555555555555571</v>
      </c>
      <c r="N58" s="12">
        <f t="shared" si="6"/>
        <v>3.9666666666666677</v>
      </c>
    </row>
    <row r="59" spans="1:14" ht="15.75" customHeight="1" x14ac:dyDescent="0.2">
      <c r="A59" s="103"/>
      <c r="B59" s="104"/>
      <c r="C59" s="12"/>
      <c r="D59" s="12"/>
      <c r="E59" s="12"/>
      <c r="F59" s="12"/>
      <c r="G59" s="12"/>
      <c r="H59" s="12"/>
      <c r="I59" s="12"/>
      <c r="J59" s="12"/>
      <c r="K59" s="12"/>
      <c r="L59" s="12"/>
      <c r="M59" s="12"/>
      <c r="N59" s="12"/>
    </row>
    <row r="60" spans="1:14" ht="15.75" customHeight="1" x14ac:dyDescent="0.2">
      <c r="A60" s="103"/>
      <c r="B60" s="104"/>
      <c r="C60" s="12"/>
      <c r="D60" s="28" t="s">
        <v>249</v>
      </c>
      <c r="E60" s="12">
        <f>MAX(E4:E58)</f>
        <v>52</v>
      </c>
      <c r="F60" s="12"/>
      <c r="G60" s="12"/>
      <c r="H60" s="12"/>
      <c r="I60" s="12"/>
      <c r="J60" s="28" t="s">
        <v>249</v>
      </c>
      <c r="K60" s="12">
        <f>MAX(K4:K58)</f>
        <v>18</v>
      </c>
      <c r="L60" s="12"/>
      <c r="M60" s="12"/>
      <c r="N60" s="12"/>
    </row>
    <row r="61" spans="1:14" ht="15.75" customHeight="1" x14ac:dyDescent="0.2">
      <c r="A61" s="105"/>
      <c r="B61" s="87" t="s">
        <v>69</v>
      </c>
      <c r="C61" s="12"/>
      <c r="D61" s="28" t="s">
        <v>250</v>
      </c>
      <c r="E61" s="12">
        <f>MIN(E4:E58)</f>
        <v>0</v>
      </c>
      <c r="F61" s="12"/>
      <c r="G61" s="12"/>
      <c r="H61" s="12"/>
      <c r="I61" s="12"/>
      <c r="J61" s="28" t="s">
        <v>250</v>
      </c>
      <c r="K61" s="12">
        <f>MIN(K4:K58)</f>
        <v>0</v>
      </c>
      <c r="L61" s="12"/>
      <c r="M61" s="12"/>
      <c r="N61" s="12"/>
    </row>
    <row r="62" spans="1:14" ht="15.75" customHeight="1" x14ac:dyDescent="0.2">
      <c r="A62" s="106"/>
      <c r="B62" s="87" t="s">
        <v>234</v>
      </c>
      <c r="C62" s="12"/>
      <c r="D62" s="28" t="s">
        <v>55</v>
      </c>
      <c r="E62" s="12">
        <f>E60-E61</f>
        <v>52</v>
      </c>
      <c r="F62" s="12"/>
      <c r="G62" s="12"/>
      <c r="H62" s="12"/>
      <c r="I62" s="12"/>
      <c r="J62" s="28" t="s">
        <v>55</v>
      </c>
      <c r="K62" s="12">
        <f>K60-K61</f>
        <v>18</v>
      </c>
      <c r="L62" s="12"/>
      <c r="M62" s="12"/>
      <c r="N62" s="12"/>
    </row>
    <row r="63" spans="1:14" ht="15.75" customHeight="1" x14ac:dyDescent="0.2">
      <c r="A63" s="107"/>
      <c r="B63" s="87" t="s">
        <v>75</v>
      </c>
      <c r="C63" s="12"/>
      <c r="D63" s="28" t="s">
        <v>251</v>
      </c>
      <c r="E63" s="12">
        <f>COUNTA(D4:D58)</f>
        <v>55</v>
      </c>
      <c r="F63" s="12"/>
      <c r="G63" s="12"/>
      <c r="H63" s="12"/>
      <c r="I63" s="12"/>
      <c r="J63" s="28" t="s">
        <v>251</v>
      </c>
      <c r="K63" s="12">
        <f>COUNTA(J4:J58)</f>
        <v>55</v>
      </c>
      <c r="L63" s="12"/>
      <c r="M63" s="12"/>
      <c r="N63" s="12"/>
    </row>
    <row r="64" spans="1:14" ht="15.75" customHeight="1" x14ac:dyDescent="0.2">
      <c r="A64" s="108"/>
      <c r="B64" s="87" t="s">
        <v>67</v>
      </c>
      <c r="C64" s="12"/>
      <c r="D64" s="28" t="s">
        <v>252</v>
      </c>
      <c r="E64" s="12">
        <f>100/E62</f>
        <v>1.9230769230769231</v>
      </c>
      <c r="F64" s="12"/>
      <c r="G64" s="12"/>
      <c r="H64" s="12"/>
      <c r="I64" s="12"/>
      <c r="J64" s="28" t="s">
        <v>252</v>
      </c>
      <c r="K64" s="12">
        <f>100/K62</f>
        <v>5.5555555555555554</v>
      </c>
      <c r="L64" s="12"/>
      <c r="M64" s="12"/>
      <c r="N64" s="12"/>
    </row>
    <row r="65" spans="1:14" ht="15.75" customHeight="1" x14ac:dyDescent="0.2">
      <c r="A65" s="109"/>
      <c r="B65" s="87" t="s">
        <v>233</v>
      </c>
      <c r="C65" s="12"/>
      <c r="D65" s="12"/>
      <c r="E65" s="12"/>
      <c r="F65" s="12"/>
      <c r="G65" s="12"/>
      <c r="H65" s="12"/>
      <c r="I65" s="12"/>
      <c r="J65" s="12"/>
      <c r="K65" s="12"/>
      <c r="L65" s="12"/>
      <c r="M65" s="12"/>
      <c r="N65" s="12"/>
    </row>
    <row r="66" spans="1:14" ht="15.75" customHeight="1" x14ac:dyDescent="0.2">
      <c r="A66" s="110"/>
      <c r="B66" s="87" t="s">
        <v>248</v>
      </c>
      <c r="C66" s="12"/>
      <c r="D66" s="12"/>
      <c r="E66" s="12"/>
      <c r="F66" s="12"/>
      <c r="G66" s="12"/>
      <c r="H66" s="12"/>
      <c r="I66" s="12"/>
      <c r="J66" s="12"/>
      <c r="K66" s="12"/>
      <c r="L66" s="12"/>
      <c r="M66" s="12"/>
      <c r="N66" s="12"/>
    </row>
    <row r="67" spans="1:14" ht="15.75" customHeight="1" x14ac:dyDescent="0.2">
      <c r="A67" s="12"/>
      <c r="B67" s="12"/>
      <c r="C67" s="12"/>
      <c r="D67" s="12"/>
      <c r="E67" s="12"/>
      <c r="F67" s="12"/>
      <c r="G67" s="12"/>
      <c r="H67" s="12"/>
      <c r="I67" s="12"/>
      <c r="J67" s="12"/>
      <c r="K67" s="12"/>
      <c r="L67" s="12"/>
      <c r="M67" s="12"/>
      <c r="N67" s="12"/>
    </row>
    <row r="68" spans="1:14" ht="15.75" customHeight="1" x14ac:dyDescent="0.2">
      <c r="A68" s="12"/>
      <c r="B68" s="12"/>
      <c r="C68" s="12"/>
      <c r="D68" s="12"/>
      <c r="E68" s="12"/>
      <c r="F68" s="12"/>
      <c r="G68" s="12"/>
      <c r="H68" s="12"/>
      <c r="I68" s="12"/>
      <c r="J68" s="12"/>
      <c r="K68" s="12"/>
      <c r="L68" s="12"/>
      <c r="M68" s="12"/>
      <c r="N68" s="12"/>
    </row>
    <row r="69" spans="1:14" ht="15.75" customHeight="1" x14ac:dyDescent="0.2">
      <c r="A69" s="81" t="s">
        <v>175</v>
      </c>
      <c r="B69" s="59">
        <v>51.566666666666663</v>
      </c>
      <c r="C69" s="12"/>
      <c r="D69" s="84" t="s">
        <v>175</v>
      </c>
      <c r="E69" s="28">
        <v>52</v>
      </c>
      <c r="F69" s="12">
        <v>0</v>
      </c>
      <c r="G69" s="12">
        <v>100</v>
      </c>
      <c r="H69" s="12">
        <v>71.399999999999991</v>
      </c>
      <c r="I69" s="12"/>
      <c r="J69" s="62" t="s">
        <v>164</v>
      </c>
      <c r="K69" s="28">
        <v>18</v>
      </c>
      <c r="L69" s="12">
        <v>0</v>
      </c>
      <c r="M69" s="12">
        <v>100</v>
      </c>
      <c r="N69" s="12">
        <v>71.399999999999991</v>
      </c>
    </row>
    <row r="70" spans="1:14" ht="15.75" customHeight="1" x14ac:dyDescent="0.2">
      <c r="A70" s="69" t="s">
        <v>164</v>
      </c>
      <c r="B70" s="59">
        <v>41.878846153846148</v>
      </c>
      <c r="C70" s="12"/>
      <c r="D70" s="64" t="s">
        <v>172</v>
      </c>
      <c r="E70" s="28">
        <v>41</v>
      </c>
      <c r="F70" s="12">
        <v>11</v>
      </c>
      <c r="G70" s="12">
        <v>78.84615384615384</v>
      </c>
      <c r="H70" s="12">
        <v>56.296153846153842</v>
      </c>
      <c r="I70" s="12"/>
      <c r="J70" s="64" t="s">
        <v>157</v>
      </c>
      <c r="K70" s="28">
        <v>13</v>
      </c>
      <c r="L70" s="12">
        <v>5</v>
      </c>
      <c r="M70" s="12">
        <v>72.222222222222229</v>
      </c>
      <c r="N70" s="12">
        <v>51.56666666666667</v>
      </c>
    </row>
    <row r="71" spans="1:14" ht="15.75" customHeight="1" x14ac:dyDescent="0.2">
      <c r="A71" s="71" t="s">
        <v>172</v>
      </c>
      <c r="B71" s="59">
        <v>28.148076923076921</v>
      </c>
      <c r="C71" s="12"/>
      <c r="D71" s="64" t="s">
        <v>184</v>
      </c>
      <c r="E71" s="28">
        <v>26</v>
      </c>
      <c r="F71" s="12">
        <v>26</v>
      </c>
      <c r="G71" s="12">
        <v>50</v>
      </c>
      <c r="H71" s="12">
        <v>35.699999999999996</v>
      </c>
      <c r="I71" s="12"/>
      <c r="J71" s="84" t="s">
        <v>175</v>
      </c>
      <c r="K71" s="28">
        <v>8</v>
      </c>
      <c r="L71" s="12">
        <v>10</v>
      </c>
      <c r="M71" s="12">
        <v>44.444444444444443</v>
      </c>
      <c r="N71" s="12">
        <v>31.733333333333331</v>
      </c>
    </row>
    <row r="72" spans="1:14" ht="15.75" customHeight="1" x14ac:dyDescent="0.2">
      <c r="A72" s="71" t="s">
        <v>157</v>
      </c>
      <c r="B72" s="59">
        <v>26.469871794871796</v>
      </c>
      <c r="C72" s="12"/>
      <c r="D72" s="53" t="s">
        <v>160</v>
      </c>
      <c r="E72" s="28">
        <v>21</v>
      </c>
      <c r="F72" s="12">
        <v>31</v>
      </c>
      <c r="G72" s="12">
        <v>40.38461538461538</v>
      </c>
      <c r="H72" s="12">
        <v>28.834615384615379</v>
      </c>
      <c r="I72" s="12"/>
      <c r="J72" s="64" t="s">
        <v>176</v>
      </c>
      <c r="K72" s="28">
        <v>6</v>
      </c>
      <c r="L72" s="12">
        <v>12</v>
      </c>
      <c r="M72" s="12">
        <v>33.333333333333343</v>
      </c>
      <c r="N72" s="12">
        <v>23.800000000000004</v>
      </c>
    </row>
    <row r="73" spans="1:14" ht="15.75" customHeight="1" x14ac:dyDescent="0.2">
      <c r="A73" s="71" t="s">
        <v>184</v>
      </c>
      <c r="B73" s="59">
        <v>21.816666666666666</v>
      </c>
      <c r="C73" s="12"/>
      <c r="D73" s="62" t="s">
        <v>166</v>
      </c>
      <c r="E73" s="28">
        <v>21</v>
      </c>
      <c r="F73" s="12">
        <v>31</v>
      </c>
      <c r="G73" s="12">
        <v>40.38461538461538</v>
      </c>
      <c r="H73" s="12">
        <v>28.834615384615379</v>
      </c>
      <c r="I73" s="12"/>
      <c r="J73" s="84" t="s">
        <v>191</v>
      </c>
      <c r="K73" s="28">
        <v>6</v>
      </c>
      <c r="L73" s="12">
        <v>12</v>
      </c>
      <c r="M73" s="12">
        <v>33.333333333333343</v>
      </c>
      <c r="N73" s="12">
        <v>23.800000000000004</v>
      </c>
    </row>
    <row r="74" spans="1:14" ht="15.75" customHeight="1" x14ac:dyDescent="0.2">
      <c r="A74" s="81" t="s">
        <v>165</v>
      </c>
      <c r="B74" s="59">
        <v>20.901282051282056</v>
      </c>
      <c r="C74" s="12"/>
      <c r="D74" s="79" t="s">
        <v>178</v>
      </c>
      <c r="E74" s="28">
        <v>21</v>
      </c>
      <c r="F74" s="12">
        <v>31</v>
      </c>
      <c r="G74" s="12">
        <v>40.38461538461538</v>
      </c>
      <c r="H74" s="12">
        <v>28.834615384615379</v>
      </c>
      <c r="I74" s="12"/>
      <c r="J74" s="84" t="s">
        <v>165</v>
      </c>
      <c r="K74" s="28">
        <v>5</v>
      </c>
      <c r="L74" s="12">
        <v>13</v>
      </c>
      <c r="M74" s="12">
        <v>27.777777777777786</v>
      </c>
      <c r="N74" s="12">
        <v>19.833333333333339</v>
      </c>
    </row>
    <row r="75" spans="1:14" ht="15.75" customHeight="1" x14ac:dyDescent="0.2">
      <c r="A75" s="71" t="s">
        <v>190</v>
      </c>
      <c r="B75" s="59">
        <v>19.52820512820513</v>
      </c>
      <c r="C75" s="12"/>
      <c r="D75" s="64" t="s">
        <v>159</v>
      </c>
      <c r="E75" s="28">
        <v>19</v>
      </c>
      <c r="F75" s="12">
        <v>33</v>
      </c>
      <c r="G75" s="12">
        <v>36.53846153846154</v>
      </c>
      <c r="H75" s="12">
        <v>26.088461538461537</v>
      </c>
      <c r="I75" s="12"/>
      <c r="J75" s="64" t="s">
        <v>190</v>
      </c>
      <c r="K75" s="28">
        <v>5</v>
      </c>
      <c r="L75" s="12">
        <v>13</v>
      </c>
      <c r="M75" s="12">
        <v>27.777777777777786</v>
      </c>
      <c r="N75" s="12">
        <v>19.833333333333339</v>
      </c>
    </row>
    <row r="76" spans="1:14" ht="15.75" customHeight="1" x14ac:dyDescent="0.2">
      <c r="A76" s="69" t="s">
        <v>166</v>
      </c>
      <c r="B76" s="59">
        <v>18.383974358974356</v>
      </c>
      <c r="C76" s="12"/>
      <c r="D76" s="64" t="s">
        <v>174</v>
      </c>
      <c r="E76" s="28">
        <v>17</v>
      </c>
      <c r="F76" s="12">
        <v>35</v>
      </c>
      <c r="G76" s="12">
        <v>32.692307692307693</v>
      </c>
      <c r="H76" s="12">
        <v>23.342307692307692</v>
      </c>
      <c r="I76" s="12"/>
      <c r="J76" s="65" t="s">
        <v>189</v>
      </c>
      <c r="K76" s="28">
        <v>4</v>
      </c>
      <c r="L76" s="12">
        <v>14</v>
      </c>
      <c r="M76" s="12">
        <v>22.222222222222229</v>
      </c>
      <c r="N76" s="12">
        <v>15.866666666666671</v>
      </c>
    </row>
    <row r="77" spans="1:14" ht="15.75" customHeight="1" x14ac:dyDescent="0.2">
      <c r="A77" s="71" t="s">
        <v>185</v>
      </c>
      <c r="B77" s="59">
        <v>17.621153846153845</v>
      </c>
      <c r="C77" s="12"/>
      <c r="D77" s="64" t="s">
        <v>185</v>
      </c>
      <c r="E77" s="28">
        <v>17</v>
      </c>
      <c r="F77" s="12">
        <v>35</v>
      </c>
      <c r="G77" s="12">
        <v>32.692307692307693</v>
      </c>
      <c r="H77" s="12">
        <v>23.342307692307692</v>
      </c>
      <c r="I77" s="12"/>
      <c r="J77" s="84" t="s">
        <v>193</v>
      </c>
      <c r="K77" s="28">
        <v>4</v>
      </c>
      <c r="L77" s="12">
        <v>14</v>
      </c>
      <c r="M77" s="12">
        <v>22.222222222222229</v>
      </c>
      <c r="N77" s="12">
        <v>15.866666666666671</v>
      </c>
    </row>
    <row r="78" spans="1:14" ht="15.75" customHeight="1" x14ac:dyDescent="0.2">
      <c r="A78" s="81" t="s">
        <v>191</v>
      </c>
      <c r="B78" s="59">
        <v>16.705769230769228</v>
      </c>
      <c r="C78" s="12"/>
      <c r="D78" s="33" t="s">
        <v>162</v>
      </c>
      <c r="E78" s="28">
        <v>16</v>
      </c>
      <c r="F78" s="12">
        <v>36</v>
      </c>
      <c r="G78" s="12">
        <v>30.769230769230774</v>
      </c>
      <c r="H78" s="12">
        <v>21.969230769230773</v>
      </c>
      <c r="I78" s="12"/>
      <c r="J78" s="62" t="s">
        <v>144</v>
      </c>
      <c r="K78" s="28">
        <v>3</v>
      </c>
      <c r="L78" s="12">
        <v>15</v>
      </c>
      <c r="M78" s="12">
        <v>16.666666666666671</v>
      </c>
      <c r="N78" s="12">
        <v>11.900000000000002</v>
      </c>
    </row>
    <row r="79" spans="1:14" ht="15.75" customHeight="1" x14ac:dyDescent="0.2">
      <c r="A79" s="33" t="s">
        <v>160</v>
      </c>
      <c r="B79" s="59">
        <v>16.400641025641022</v>
      </c>
      <c r="C79" s="12"/>
      <c r="D79" s="84" t="s">
        <v>165</v>
      </c>
      <c r="E79" s="28">
        <v>16</v>
      </c>
      <c r="F79" s="12">
        <v>36</v>
      </c>
      <c r="G79" s="12">
        <v>30.769230769230774</v>
      </c>
      <c r="H79" s="12">
        <v>21.969230769230773</v>
      </c>
      <c r="I79" s="12"/>
      <c r="J79" s="53" t="s">
        <v>156</v>
      </c>
      <c r="K79" s="28">
        <v>3</v>
      </c>
      <c r="L79" s="12">
        <v>15</v>
      </c>
      <c r="M79" s="12">
        <v>16.666666666666671</v>
      </c>
      <c r="N79" s="12">
        <v>11.900000000000002</v>
      </c>
    </row>
    <row r="80" spans="1:14" ht="15.75" customHeight="1" x14ac:dyDescent="0.2">
      <c r="A80" s="77" t="s">
        <v>178</v>
      </c>
      <c r="B80" s="59">
        <v>16.400641025641022</v>
      </c>
      <c r="C80" s="12"/>
      <c r="D80" s="84" t="s">
        <v>169</v>
      </c>
      <c r="E80" s="28">
        <v>16</v>
      </c>
      <c r="F80" s="12">
        <v>36</v>
      </c>
      <c r="G80" s="12">
        <v>30.769230769230774</v>
      </c>
      <c r="H80" s="12">
        <v>21.969230769230773</v>
      </c>
      <c r="I80" s="12"/>
      <c r="J80" s="62" t="s">
        <v>177</v>
      </c>
      <c r="K80" s="28">
        <v>3</v>
      </c>
      <c r="L80" s="12">
        <v>15</v>
      </c>
      <c r="M80" s="12">
        <v>16.666666666666671</v>
      </c>
      <c r="N80" s="12">
        <v>11.900000000000002</v>
      </c>
    </row>
    <row r="81" spans="1:14" ht="15.75" customHeight="1" x14ac:dyDescent="0.2">
      <c r="A81" s="73" t="s">
        <v>189</v>
      </c>
      <c r="B81" s="59">
        <v>15.485256410256408</v>
      </c>
      <c r="C81" s="12"/>
      <c r="D81" s="102" t="s">
        <v>243</v>
      </c>
      <c r="E81" s="28">
        <v>16</v>
      </c>
      <c r="F81" s="12">
        <v>36</v>
      </c>
      <c r="G81" s="12">
        <v>30.769230769230774</v>
      </c>
      <c r="H81" s="12">
        <v>21.969230769230773</v>
      </c>
      <c r="I81" s="12"/>
      <c r="J81" s="64" t="s">
        <v>185</v>
      </c>
      <c r="K81" s="28">
        <v>3</v>
      </c>
      <c r="L81" s="12">
        <v>15</v>
      </c>
      <c r="M81" s="12">
        <v>16.666666666666671</v>
      </c>
      <c r="N81" s="12">
        <v>11.900000000000002</v>
      </c>
    </row>
    <row r="82" spans="1:14" ht="15.75" customHeight="1" x14ac:dyDescent="0.2">
      <c r="A82" s="71" t="s">
        <v>159</v>
      </c>
      <c r="B82" s="59">
        <v>15.027564102564103</v>
      </c>
      <c r="C82" s="12"/>
      <c r="D82" s="62" t="s">
        <v>118</v>
      </c>
      <c r="E82" s="28">
        <v>15</v>
      </c>
      <c r="F82" s="12">
        <v>37</v>
      </c>
      <c r="G82" s="12">
        <v>28.84615384615384</v>
      </c>
      <c r="H82" s="12">
        <v>20.59615384615384</v>
      </c>
      <c r="I82" s="12"/>
      <c r="J82" s="64" t="s">
        <v>142</v>
      </c>
      <c r="K82" s="28">
        <v>2</v>
      </c>
      <c r="L82" s="12">
        <v>16</v>
      </c>
      <c r="M82" s="12">
        <v>11.111111111111114</v>
      </c>
      <c r="N82" s="12">
        <v>7.9333333333333353</v>
      </c>
    </row>
    <row r="83" spans="1:14" ht="15.75" customHeight="1" x14ac:dyDescent="0.2">
      <c r="A83" s="69" t="s">
        <v>177</v>
      </c>
      <c r="B83" s="59">
        <v>13.501923076923074</v>
      </c>
      <c r="C83" s="12"/>
      <c r="D83" s="62" t="s">
        <v>180</v>
      </c>
      <c r="E83" s="28">
        <v>14</v>
      </c>
      <c r="F83" s="12">
        <v>38</v>
      </c>
      <c r="G83" s="12">
        <v>26.92307692307692</v>
      </c>
      <c r="H83" s="12">
        <v>19.223076923076921</v>
      </c>
      <c r="I83" s="12"/>
      <c r="J83" s="65" t="s">
        <v>155</v>
      </c>
      <c r="K83" s="28">
        <v>2</v>
      </c>
      <c r="L83" s="12">
        <v>16</v>
      </c>
      <c r="M83" s="12">
        <v>11.111111111111114</v>
      </c>
      <c r="N83" s="12">
        <v>7.9333333333333353</v>
      </c>
    </row>
    <row r="84" spans="1:14" ht="15.75" customHeight="1" x14ac:dyDescent="0.2">
      <c r="A84" s="33" t="s">
        <v>156</v>
      </c>
      <c r="B84" s="59">
        <v>12.815384615384614</v>
      </c>
      <c r="C84" s="12"/>
      <c r="D84" s="64" t="s">
        <v>190</v>
      </c>
      <c r="E84" s="28">
        <v>14</v>
      </c>
      <c r="F84" s="12">
        <v>38</v>
      </c>
      <c r="G84" s="12">
        <v>26.92307692307692</v>
      </c>
      <c r="H84" s="12">
        <v>19.223076923076921</v>
      </c>
      <c r="I84" s="12"/>
      <c r="J84" s="62" t="s">
        <v>166</v>
      </c>
      <c r="K84" s="28">
        <v>2</v>
      </c>
      <c r="L84" s="12">
        <v>16</v>
      </c>
      <c r="M84" s="12">
        <v>11.111111111111114</v>
      </c>
      <c r="N84" s="12">
        <v>7.9333333333333353</v>
      </c>
    </row>
    <row r="85" spans="1:14" ht="15.75" customHeight="1" x14ac:dyDescent="0.2">
      <c r="A85" s="69" t="s">
        <v>118</v>
      </c>
      <c r="B85" s="59">
        <v>12.281410256410254</v>
      </c>
      <c r="C85" s="12"/>
      <c r="D85" s="53" t="s">
        <v>150</v>
      </c>
      <c r="E85" s="28">
        <v>13</v>
      </c>
      <c r="F85" s="12">
        <v>39</v>
      </c>
      <c r="G85" s="12">
        <v>25</v>
      </c>
      <c r="H85" s="12">
        <v>17.849999999999998</v>
      </c>
      <c r="I85" s="12"/>
      <c r="J85" s="84" t="s">
        <v>170</v>
      </c>
      <c r="K85" s="28">
        <v>2</v>
      </c>
      <c r="L85" s="12">
        <v>16</v>
      </c>
      <c r="M85" s="12">
        <v>11.111111111111114</v>
      </c>
      <c r="N85" s="12">
        <v>7.9333333333333353</v>
      </c>
    </row>
    <row r="86" spans="1:14" ht="15.75" customHeight="1" x14ac:dyDescent="0.2">
      <c r="A86" s="71" t="s">
        <v>176</v>
      </c>
      <c r="B86" s="59">
        <v>11.900000000000002</v>
      </c>
      <c r="C86" s="12"/>
      <c r="D86" s="84" t="s">
        <v>154</v>
      </c>
      <c r="E86" s="28">
        <v>12</v>
      </c>
      <c r="F86" s="12">
        <v>40</v>
      </c>
      <c r="G86" s="12">
        <v>23.07692307692308</v>
      </c>
      <c r="H86" s="12">
        <v>16.476923076923079</v>
      </c>
      <c r="I86" s="12"/>
      <c r="J86" s="62" t="s">
        <v>171</v>
      </c>
      <c r="K86" s="28">
        <v>2</v>
      </c>
      <c r="L86" s="12">
        <v>16</v>
      </c>
      <c r="M86" s="12">
        <v>11.111111111111114</v>
      </c>
      <c r="N86" s="12">
        <v>7.9333333333333353</v>
      </c>
    </row>
    <row r="87" spans="1:14" ht="15.75" customHeight="1" x14ac:dyDescent="0.2">
      <c r="A87" s="71" t="s">
        <v>174</v>
      </c>
      <c r="B87" s="59">
        <v>11.671153846153846</v>
      </c>
      <c r="C87" s="12"/>
      <c r="D87" s="84" t="s">
        <v>152</v>
      </c>
      <c r="E87" s="28">
        <v>11</v>
      </c>
      <c r="F87" s="12">
        <v>41</v>
      </c>
      <c r="G87" s="12">
        <v>21.153846153846146</v>
      </c>
      <c r="H87" s="12">
        <v>15.103846153846147</v>
      </c>
      <c r="I87" s="12"/>
      <c r="J87" s="84" t="s">
        <v>181</v>
      </c>
      <c r="K87" s="28">
        <v>2</v>
      </c>
      <c r="L87" s="12">
        <v>16</v>
      </c>
      <c r="M87" s="12">
        <v>11.111111111111114</v>
      </c>
      <c r="N87" s="12">
        <v>7.9333333333333353</v>
      </c>
    </row>
    <row r="88" spans="1:14" ht="15.75" customHeight="1" x14ac:dyDescent="0.2">
      <c r="A88" s="69" t="s">
        <v>180</v>
      </c>
      <c r="B88" s="59">
        <v>11.594871794871795</v>
      </c>
      <c r="C88" s="12"/>
      <c r="D88" s="79" t="s">
        <v>168</v>
      </c>
      <c r="E88" s="28">
        <v>11</v>
      </c>
      <c r="F88" s="12">
        <v>41</v>
      </c>
      <c r="G88" s="12">
        <v>21.153846153846146</v>
      </c>
      <c r="H88" s="12">
        <v>15.103846153846147</v>
      </c>
      <c r="I88" s="12"/>
      <c r="J88" s="64" t="s">
        <v>184</v>
      </c>
      <c r="K88" s="28">
        <v>2</v>
      </c>
      <c r="L88" s="12">
        <v>16</v>
      </c>
      <c r="M88" s="12">
        <v>11.111111111111114</v>
      </c>
      <c r="N88" s="12">
        <v>7.9333333333333353</v>
      </c>
    </row>
    <row r="89" spans="1:14" ht="15.75" customHeight="1" x14ac:dyDescent="0.2">
      <c r="A89" s="33" t="s">
        <v>162</v>
      </c>
      <c r="B89" s="59">
        <v>10.984615384615386</v>
      </c>
      <c r="C89" s="12"/>
      <c r="D89" s="62" t="s">
        <v>177</v>
      </c>
      <c r="E89" s="28">
        <v>11</v>
      </c>
      <c r="F89" s="12">
        <v>41</v>
      </c>
      <c r="G89" s="12">
        <v>21.153846153846146</v>
      </c>
      <c r="H89" s="12">
        <v>15.103846153846147</v>
      </c>
      <c r="I89" s="12"/>
      <c r="J89" s="53" t="s">
        <v>18</v>
      </c>
      <c r="K89" s="28">
        <v>1</v>
      </c>
      <c r="L89" s="12">
        <v>17</v>
      </c>
      <c r="M89" s="12">
        <v>5.5555555555555571</v>
      </c>
      <c r="N89" s="12">
        <v>3.9666666666666677</v>
      </c>
    </row>
    <row r="90" spans="1:14" ht="15.75" customHeight="1" x14ac:dyDescent="0.2">
      <c r="A90" s="81" t="s">
        <v>169</v>
      </c>
      <c r="B90" s="59">
        <v>10.984615384615386</v>
      </c>
      <c r="C90" s="12"/>
      <c r="D90" s="65" t="s">
        <v>189</v>
      </c>
      <c r="E90" s="28">
        <v>11</v>
      </c>
      <c r="F90" s="12">
        <v>41</v>
      </c>
      <c r="G90" s="12">
        <v>21.153846153846146</v>
      </c>
      <c r="H90" s="12">
        <v>15.103846153846147</v>
      </c>
      <c r="I90" s="12"/>
      <c r="J90" s="62" t="s">
        <v>118</v>
      </c>
      <c r="K90" s="28">
        <v>1</v>
      </c>
      <c r="L90" s="12">
        <v>17</v>
      </c>
      <c r="M90" s="12">
        <v>5.5555555555555571</v>
      </c>
      <c r="N90" s="12">
        <v>3.9666666666666677</v>
      </c>
    </row>
    <row r="91" spans="1:14" ht="15.75" customHeight="1" x14ac:dyDescent="0.2">
      <c r="A91" s="71" t="s">
        <v>243</v>
      </c>
      <c r="B91" s="59">
        <v>10.984615384615386</v>
      </c>
      <c r="C91" s="12"/>
      <c r="D91" s="53" t="s">
        <v>156</v>
      </c>
      <c r="E91" s="28">
        <v>10</v>
      </c>
      <c r="F91" s="12">
        <v>42</v>
      </c>
      <c r="G91" s="12">
        <v>19.230769230769226</v>
      </c>
      <c r="H91" s="12">
        <v>13.730769230769226</v>
      </c>
      <c r="I91" s="12"/>
      <c r="J91" s="65" t="s">
        <v>143</v>
      </c>
      <c r="K91" s="28">
        <v>1</v>
      </c>
      <c r="L91" s="12">
        <v>17</v>
      </c>
      <c r="M91" s="12">
        <v>5.5555555555555571</v>
      </c>
      <c r="N91" s="12">
        <v>3.9666666666666677</v>
      </c>
    </row>
    <row r="92" spans="1:14" ht="15.75" customHeight="1" x14ac:dyDescent="0.2">
      <c r="A92" s="81" t="s">
        <v>193</v>
      </c>
      <c r="B92" s="59">
        <v>10.679487179487182</v>
      </c>
      <c r="C92" s="12"/>
      <c r="D92" s="62" t="s">
        <v>164</v>
      </c>
      <c r="E92" s="28">
        <v>9</v>
      </c>
      <c r="F92" s="12">
        <v>43</v>
      </c>
      <c r="G92" s="12">
        <v>17.307692307692307</v>
      </c>
      <c r="H92" s="12">
        <v>12.357692307692306</v>
      </c>
      <c r="I92" s="12"/>
      <c r="J92" s="79" t="s">
        <v>147</v>
      </c>
      <c r="K92" s="28">
        <v>1</v>
      </c>
      <c r="L92" s="12">
        <v>17</v>
      </c>
      <c r="M92" s="12">
        <v>5.5555555555555571</v>
      </c>
      <c r="N92" s="12">
        <v>3.9666666666666677</v>
      </c>
    </row>
    <row r="93" spans="1:14" ht="15.75" customHeight="1" x14ac:dyDescent="0.2">
      <c r="A93" s="81" t="s">
        <v>154</v>
      </c>
      <c r="B93" s="59">
        <v>10.221794871794874</v>
      </c>
      <c r="C93" s="12"/>
      <c r="D93" s="84" t="s">
        <v>195</v>
      </c>
      <c r="E93" s="28">
        <v>9</v>
      </c>
      <c r="F93" s="12">
        <v>43</v>
      </c>
      <c r="G93" s="12">
        <v>17.307692307692307</v>
      </c>
      <c r="H93" s="12">
        <v>12.357692307692306</v>
      </c>
      <c r="I93" s="12"/>
      <c r="J93" s="84" t="s">
        <v>151</v>
      </c>
      <c r="K93" s="28">
        <v>1</v>
      </c>
      <c r="L93" s="12">
        <v>17</v>
      </c>
      <c r="M93" s="12">
        <v>5.5555555555555571</v>
      </c>
      <c r="N93" s="12">
        <v>3.9666666666666677</v>
      </c>
    </row>
    <row r="94" spans="1:14" ht="15.75" customHeight="1" x14ac:dyDescent="0.2">
      <c r="A94" s="33" t="s">
        <v>150</v>
      </c>
      <c r="B94" s="59">
        <v>8.9249999999999989</v>
      </c>
      <c r="C94" s="12"/>
      <c r="D94" s="84" t="s">
        <v>191</v>
      </c>
      <c r="E94" s="28">
        <v>7</v>
      </c>
      <c r="F94" s="12">
        <v>45</v>
      </c>
      <c r="G94" s="12">
        <v>13.461538461538453</v>
      </c>
      <c r="H94" s="12">
        <v>9.6115384615384549</v>
      </c>
      <c r="I94" s="12"/>
      <c r="J94" s="84" t="s">
        <v>154</v>
      </c>
      <c r="K94" s="28">
        <v>1</v>
      </c>
      <c r="L94" s="12">
        <v>17</v>
      </c>
      <c r="M94" s="12">
        <v>5.5555555555555571</v>
      </c>
      <c r="N94" s="12">
        <v>3.9666666666666677</v>
      </c>
    </row>
    <row r="95" spans="1:14" ht="15.75" customHeight="1" x14ac:dyDescent="0.2">
      <c r="A95" s="81" t="s">
        <v>195</v>
      </c>
      <c r="B95" s="59">
        <v>8.1621794871794862</v>
      </c>
      <c r="C95" s="12"/>
      <c r="D95" s="84" t="s">
        <v>181</v>
      </c>
      <c r="E95" s="28">
        <v>5</v>
      </c>
      <c r="F95" s="12">
        <v>47</v>
      </c>
      <c r="G95" s="12">
        <v>9.6153846153846132</v>
      </c>
      <c r="H95" s="12">
        <v>6.8653846153846132</v>
      </c>
      <c r="I95" s="12"/>
      <c r="J95" s="62" t="s">
        <v>158</v>
      </c>
      <c r="K95" s="28">
        <v>1</v>
      </c>
      <c r="L95" s="12">
        <v>17</v>
      </c>
      <c r="M95" s="12">
        <v>5.5555555555555571</v>
      </c>
      <c r="N95" s="12">
        <v>3.9666666666666677</v>
      </c>
    </row>
    <row r="96" spans="1:14" ht="15.75" customHeight="1" x14ac:dyDescent="0.2">
      <c r="A96" s="81" t="s">
        <v>152</v>
      </c>
      <c r="B96" s="59">
        <v>7.5519230769230736</v>
      </c>
      <c r="C96" s="12"/>
      <c r="D96" s="79" t="s">
        <v>182</v>
      </c>
      <c r="E96" s="28">
        <v>5</v>
      </c>
      <c r="F96" s="12">
        <v>47</v>
      </c>
      <c r="G96" s="12">
        <v>9.6153846153846132</v>
      </c>
      <c r="H96" s="12">
        <v>6.8653846153846132</v>
      </c>
      <c r="I96" s="12"/>
      <c r="J96" s="64" t="s">
        <v>159</v>
      </c>
      <c r="K96" s="28">
        <v>1</v>
      </c>
      <c r="L96" s="12">
        <v>17</v>
      </c>
      <c r="M96" s="12">
        <v>5.5555555555555571</v>
      </c>
      <c r="N96" s="12">
        <v>3.9666666666666677</v>
      </c>
    </row>
    <row r="97" spans="1:14" ht="15.75" customHeight="1" x14ac:dyDescent="0.2">
      <c r="A97" s="77" t="s">
        <v>168</v>
      </c>
      <c r="B97" s="59">
        <v>7.5519230769230736</v>
      </c>
      <c r="C97" s="12"/>
      <c r="D97" s="84" t="s">
        <v>193</v>
      </c>
      <c r="E97" s="28">
        <v>4</v>
      </c>
      <c r="F97" s="12">
        <v>48</v>
      </c>
      <c r="G97" s="12">
        <v>7.6923076923076934</v>
      </c>
      <c r="H97" s="12">
        <v>5.4923076923076932</v>
      </c>
      <c r="I97" s="12"/>
      <c r="J97" s="53" t="s">
        <v>160</v>
      </c>
      <c r="K97" s="28">
        <v>1</v>
      </c>
      <c r="L97" s="12">
        <v>17</v>
      </c>
      <c r="M97" s="12">
        <v>5.5555555555555571</v>
      </c>
      <c r="N97" s="12">
        <v>3.9666666666666677</v>
      </c>
    </row>
    <row r="98" spans="1:14" ht="15.75" customHeight="1" x14ac:dyDescent="0.2">
      <c r="A98" s="81" t="s">
        <v>181</v>
      </c>
      <c r="B98" s="59">
        <v>7.3993589743589743</v>
      </c>
      <c r="C98" s="12"/>
      <c r="D98" s="79" t="s">
        <v>149</v>
      </c>
      <c r="E98" s="28">
        <v>3</v>
      </c>
      <c r="F98" s="12">
        <v>49</v>
      </c>
      <c r="G98" s="12">
        <v>5.7692307692307736</v>
      </c>
      <c r="H98" s="12">
        <v>4.1192307692307724</v>
      </c>
      <c r="I98" s="12"/>
      <c r="J98" s="71" t="s">
        <v>244</v>
      </c>
      <c r="K98" s="28">
        <v>1</v>
      </c>
      <c r="L98" s="12">
        <v>17</v>
      </c>
      <c r="M98" s="12">
        <v>5.5555555555555571</v>
      </c>
      <c r="N98" s="12">
        <v>3.9666666666666677</v>
      </c>
    </row>
    <row r="99" spans="1:14" ht="15.75" customHeight="1" x14ac:dyDescent="0.2">
      <c r="A99" s="69" t="s">
        <v>144</v>
      </c>
      <c r="B99" s="59">
        <v>6.6365384615384615</v>
      </c>
      <c r="C99" s="12"/>
      <c r="D99" s="64" t="s">
        <v>142</v>
      </c>
      <c r="E99" s="28">
        <v>1</v>
      </c>
      <c r="F99" s="12">
        <v>51</v>
      </c>
      <c r="G99" s="12">
        <v>1.9230769230769198</v>
      </c>
      <c r="H99" s="12">
        <v>1.3730769230769206</v>
      </c>
      <c r="I99" s="12"/>
      <c r="J99" s="79" t="s">
        <v>178</v>
      </c>
      <c r="K99" s="28">
        <v>1</v>
      </c>
      <c r="L99" s="12">
        <v>17</v>
      </c>
      <c r="M99" s="12">
        <v>5.5555555555555571</v>
      </c>
      <c r="N99" s="12">
        <v>3.9666666666666677</v>
      </c>
    </row>
    <row r="100" spans="1:14" ht="15.75" customHeight="1" x14ac:dyDescent="0.2">
      <c r="A100" s="71" t="s">
        <v>142</v>
      </c>
      <c r="B100" s="59">
        <v>4.6532051282051281</v>
      </c>
      <c r="C100" s="12"/>
      <c r="D100" s="62" t="s">
        <v>144</v>
      </c>
      <c r="E100" s="28">
        <v>1</v>
      </c>
      <c r="F100" s="12">
        <v>51</v>
      </c>
      <c r="G100" s="12">
        <v>1.9230769230769198</v>
      </c>
      <c r="H100" s="12">
        <v>1.3730769230769206</v>
      </c>
      <c r="I100" s="12"/>
      <c r="J100" s="79" t="s">
        <v>179</v>
      </c>
      <c r="K100" s="28">
        <v>1</v>
      </c>
      <c r="L100" s="12">
        <v>17</v>
      </c>
      <c r="M100" s="12">
        <v>5.5555555555555571</v>
      </c>
      <c r="N100" s="12">
        <v>3.9666666666666677</v>
      </c>
    </row>
    <row r="101" spans="1:14" ht="15.75" customHeight="1" x14ac:dyDescent="0.2">
      <c r="A101" s="81" t="s">
        <v>170</v>
      </c>
      <c r="B101" s="59">
        <v>4.6532051282051281</v>
      </c>
      <c r="C101" s="12"/>
      <c r="D101" s="79" t="s">
        <v>147</v>
      </c>
      <c r="E101" s="28">
        <v>1</v>
      </c>
      <c r="F101" s="12">
        <v>51</v>
      </c>
      <c r="G101" s="12">
        <v>1.9230769230769198</v>
      </c>
      <c r="H101" s="12">
        <v>1.3730769230769206</v>
      </c>
      <c r="I101" s="12"/>
      <c r="J101" s="62" t="s">
        <v>180</v>
      </c>
      <c r="K101" s="28">
        <v>1</v>
      </c>
      <c r="L101" s="12">
        <v>17</v>
      </c>
      <c r="M101" s="12">
        <v>5.5555555555555571</v>
      </c>
      <c r="N101" s="12">
        <v>3.9666666666666677</v>
      </c>
    </row>
    <row r="102" spans="1:14" ht="15.75" customHeight="1" x14ac:dyDescent="0.2">
      <c r="A102" s="69" t="s">
        <v>171</v>
      </c>
      <c r="B102" s="59">
        <v>4.6532051282051281</v>
      </c>
      <c r="C102" s="12"/>
      <c r="D102" s="84" t="s">
        <v>151</v>
      </c>
      <c r="E102" s="28">
        <v>1</v>
      </c>
      <c r="F102" s="12">
        <v>51</v>
      </c>
      <c r="G102" s="12">
        <v>1.9230769230769198</v>
      </c>
      <c r="H102" s="12">
        <v>1.3730769230769206</v>
      </c>
      <c r="I102" s="12"/>
      <c r="J102" s="79" t="s">
        <v>183</v>
      </c>
      <c r="K102" s="28">
        <v>1</v>
      </c>
      <c r="L102" s="12">
        <v>17</v>
      </c>
      <c r="M102" s="12">
        <v>5.5555555555555571</v>
      </c>
      <c r="N102" s="12">
        <v>3.9666666666666677</v>
      </c>
    </row>
    <row r="103" spans="1:14" ht="15.75" customHeight="1" x14ac:dyDescent="0.2">
      <c r="A103" s="73" t="s">
        <v>155</v>
      </c>
      <c r="B103" s="59">
        <v>3.9666666666666677</v>
      </c>
      <c r="C103" s="12"/>
      <c r="D103" s="53" t="s">
        <v>153</v>
      </c>
      <c r="E103" s="28">
        <v>1</v>
      </c>
      <c r="F103" s="12">
        <v>51</v>
      </c>
      <c r="G103" s="12">
        <v>1.9230769230769198</v>
      </c>
      <c r="H103" s="12">
        <v>1.3730769230769206</v>
      </c>
      <c r="I103" s="12"/>
      <c r="J103" s="64" t="s">
        <v>186</v>
      </c>
      <c r="K103" s="28">
        <v>1</v>
      </c>
      <c r="L103" s="12">
        <v>17</v>
      </c>
      <c r="M103" s="12">
        <v>5.5555555555555571</v>
      </c>
      <c r="N103" s="12">
        <v>3.9666666666666677</v>
      </c>
    </row>
    <row r="104" spans="1:14" ht="15.75" customHeight="1" x14ac:dyDescent="0.2">
      <c r="A104" s="77" t="s">
        <v>182</v>
      </c>
      <c r="B104" s="59">
        <v>3.4326923076923066</v>
      </c>
      <c r="C104" s="12"/>
      <c r="D104" s="64" t="s">
        <v>157</v>
      </c>
      <c r="E104" s="28">
        <v>1</v>
      </c>
      <c r="F104" s="12">
        <v>51</v>
      </c>
      <c r="G104" s="12">
        <v>1.9230769230769198</v>
      </c>
      <c r="H104" s="12">
        <v>1.3730769230769206</v>
      </c>
      <c r="I104" s="12"/>
      <c r="J104" s="65" t="s">
        <v>188</v>
      </c>
      <c r="K104" s="28">
        <v>1</v>
      </c>
      <c r="L104" s="12">
        <v>17</v>
      </c>
      <c r="M104" s="12">
        <v>5.5555555555555571</v>
      </c>
      <c r="N104" s="12">
        <v>3.9666666666666677</v>
      </c>
    </row>
    <row r="105" spans="1:14" ht="15.75" customHeight="1" x14ac:dyDescent="0.2">
      <c r="A105" s="77" t="s">
        <v>147</v>
      </c>
      <c r="B105" s="59">
        <v>2.6698717948717943</v>
      </c>
      <c r="C105" s="12"/>
      <c r="D105" s="62" t="s">
        <v>158</v>
      </c>
      <c r="E105" s="28">
        <v>1</v>
      </c>
      <c r="F105" s="12">
        <v>51</v>
      </c>
      <c r="G105" s="12">
        <v>1.9230769230769198</v>
      </c>
      <c r="H105" s="12">
        <v>1.3730769230769206</v>
      </c>
      <c r="I105" s="12"/>
      <c r="J105" s="62" t="s">
        <v>194</v>
      </c>
      <c r="K105" s="28">
        <v>1</v>
      </c>
      <c r="L105" s="12">
        <v>17</v>
      </c>
      <c r="M105" s="12">
        <v>5.5555555555555571</v>
      </c>
      <c r="N105" s="12">
        <v>3.9666666666666677</v>
      </c>
    </row>
    <row r="106" spans="1:14" ht="15.75" customHeight="1" x14ac:dyDescent="0.2">
      <c r="A106" s="81" t="s">
        <v>151</v>
      </c>
      <c r="B106" s="59">
        <v>2.6698717948717943</v>
      </c>
      <c r="C106" s="12"/>
      <c r="D106" s="71" t="s">
        <v>244</v>
      </c>
      <c r="E106" s="28">
        <v>1</v>
      </c>
      <c r="F106" s="12">
        <v>51</v>
      </c>
      <c r="G106" s="12">
        <v>1.9230769230769198</v>
      </c>
      <c r="H106" s="12">
        <v>1.3730769230769206</v>
      </c>
      <c r="I106" s="12"/>
      <c r="J106" s="84" t="s">
        <v>195</v>
      </c>
      <c r="K106" s="28">
        <v>1</v>
      </c>
      <c r="L106" s="12">
        <v>17</v>
      </c>
      <c r="M106" s="12">
        <v>5.5555555555555571</v>
      </c>
      <c r="N106" s="12">
        <v>3.9666666666666677</v>
      </c>
    </row>
    <row r="107" spans="1:14" ht="15.75" customHeight="1" x14ac:dyDescent="0.2">
      <c r="A107" s="69" t="s">
        <v>158</v>
      </c>
      <c r="B107" s="59">
        <v>2.6698717948717943</v>
      </c>
      <c r="C107" s="12"/>
      <c r="D107" s="84" t="s">
        <v>170</v>
      </c>
      <c r="E107" s="28">
        <v>1</v>
      </c>
      <c r="F107" s="12">
        <v>51</v>
      </c>
      <c r="G107" s="12">
        <v>1.9230769230769198</v>
      </c>
      <c r="H107" s="12">
        <v>1.3730769230769206</v>
      </c>
      <c r="I107" s="12"/>
      <c r="J107" s="79" t="s">
        <v>145</v>
      </c>
      <c r="K107" s="28">
        <v>0</v>
      </c>
      <c r="L107" s="12">
        <v>18</v>
      </c>
      <c r="M107" s="12">
        <v>0</v>
      </c>
      <c r="N107" s="12">
        <v>0</v>
      </c>
    </row>
    <row r="108" spans="1:14" ht="15.75" customHeight="1" x14ac:dyDescent="0.2">
      <c r="A108" s="71" t="s">
        <v>244</v>
      </c>
      <c r="B108" s="59">
        <v>2.6698717948717943</v>
      </c>
      <c r="C108" s="12"/>
      <c r="D108" s="62" t="s">
        <v>171</v>
      </c>
      <c r="E108" s="28">
        <v>1</v>
      </c>
      <c r="F108" s="12">
        <v>51</v>
      </c>
      <c r="G108" s="12">
        <v>1.9230769230769198</v>
      </c>
      <c r="H108" s="12">
        <v>1.3730769230769206</v>
      </c>
      <c r="I108" s="12"/>
      <c r="J108" s="84" t="s">
        <v>146</v>
      </c>
      <c r="K108" s="28">
        <v>0</v>
      </c>
      <c r="L108" s="12">
        <v>18</v>
      </c>
      <c r="M108" s="12">
        <v>0</v>
      </c>
      <c r="N108" s="12">
        <v>0</v>
      </c>
    </row>
    <row r="109" spans="1:14" ht="15.75" customHeight="1" x14ac:dyDescent="0.2">
      <c r="A109" s="71" t="s">
        <v>186</v>
      </c>
      <c r="B109" s="59">
        <v>2.6698717948717943</v>
      </c>
      <c r="C109" s="12"/>
      <c r="D109" s="64" t="s">
        <v>186</v>
      </c>
      <c r="E109" s="28">
        <v>1</v>
      </c>
      <c r="F109" s="12">
        <v>51</v>
      </c>
      <c r="G109" s="12">
        <v>1.9230769230769198</v>
      </c>
      <c r="H109" s="12">
        <v>1.3730769230769206</v>
      </c>
      <c r="I109" s="12"/>
      <c r="J109" s="65" t="s">
        <v>148</v>
      </c>
      <c r="K109" s="28">
        <v>0</v>
      </c>
      <c r="L109" s="12">
        <v>18</v>
      </c>
      <c r="M109" s="12">
        <v>0</v>
      </c>
      <c r="N109" s="12">
        <v>0</v>
      </c>
    </row>
    <row r="110" spans="1:14" ht="15.75" customHeight="1" x14ac:dyDescent="0.2">
      <c r="A110" s="69" t="s">
        <v>194</v>
      </c>
      <c r="B110" s="59">
        <v>2.6698717948717943</v>
      </c>
      <c r="C110" s="12"/>
      <c r="D110" s="62" t="s">
        <v>194</v>
      </c>
      <c r="E110" s="28">
        <v>1</v>
      </c>
      <c r="F110" s="12">
        <v>51</v>
      </c>
      <c r="G110" s="12">
        <v>1.9230769230769198</v>
      </c>
      <c r="H110" s="12">
        <v>1.3730769230769206</v>
      </c>
      <c r="I110" s="12"/>
      <c r="J110" s="79" t="s">
        <v>149</v>
      </c>
      <c r="K110" s="28">
        <v>0</v>
      </c>
      <c r="L110" s="12">
        <v>18</v>
      </c>
      <c r="M110" s="12">
        <v>0</v>
      </c>
      <c r="N110" s="12">
        <v>0</v>
      </c>
    </row>
    <row r="111" spans="1:14" ht="15.75" customHeight="1" x14ac:dyDescent="0.2">
      <c r="A111" s="77" t="s">
        <v>149</v>
      </c>
      <c r="B111" s="59">
        <v>2.0596153846153862</v>
      </c>
      <c r="C111" s="12"/>
      <c r="D111" s="53" t="s">
        <v>18</v>
      </c>
      <c r="E111" s="28">
        <v>0</v>
      </c>
      <c r="F111" s="12">
        <v>52</v>
      </c>
      <c r="G111" s="12">
        <v>0</v>
      </c>
      <c r="H111" s="12">
        <v>0</v>
      </c>
      <c r="I111" s="12"/>
      <c r="J111" s="53" t="s">
        <v>150</v>
      </c>
      <c r="K111" s="28">
        <v>0</v>
      </c>
      <c r="L111" s="12">
        <v>18</v>
      </c>
      <c r="M111" s="12">
        <v>0</v>
      </c>
      <c r="N111" s="12">
        <v>0</v>
      </c>
    </row>
    <row r="112" spans="1:14" ht="15.75" customHeight="1" x14ac:dyDescent="0.2">
      <c r="A112" s="33" t="s">
        <v>18</v>
      </c>
      <c r="B112" s="59">
        <v>1.9833333333333338</v>
      </c>
      <c r="C112" s="12"/>
      <c r="D112" s="65" t="s">
        <v>143</v>
      </c>
      <c r="E112" s="28">
        <v>0</v>
      </c>
      <c r="F112" s="12">
        <v>52</v>
      </c>
      <c r="G112" s="12">
        <v>0</v>
      </c>
      <c r="H112" s="12">
        <v>0</v>
      </c>
      <c r="I112" s="12"/>
      <c r="J112" s="84" t="s">
        <v>152</v>
      </c>
      <c r="K112" s="28">
        <v>0</v>
      </c>
      <c r="L112" s="12">
        <v>18</v>
      </c>
      <c r="M112" s="12">
        <v>0</v>
      </c>
      <c r="N112" s="12">
        <v>0</v>
      </c>
    </row>
    <row r="113" spans="1:14" ht="15.75" customHeight="1" x14ac:dyDescent="0.2">
      <c r="A113" s="73" t="s">
        <v>143</v>
      </c>
      <c r="B113" s="59">
        <v>1.9833333333333338</v>
      </c>
      <c r="C113" s="12"/>
      <c r="D113" s="79" t="s">
        <v>145</v>
      </c>
      <c r="E113" s="28">
        <v>0</v>
      </c>
      <c r="F113" s="12">
        <v>52</v>
      </c>
      <c r="G113" s="12">
        <v>0</v>
      </c>
      <c r="H113" s="12">
        <v>0</v>
      </c>
      <c r="I113" s="12"/>
      <c r="J113" s="53" t="s">
        <v>153</v>
      </c>
      <c r="K113" s="28">
        <v>0</v>
      </c>
      <c r="L113" s="12">
        <v>18</v>
      </c>
      <c r="M113" s="12">
        <v>0</v>
      </c>
      <c r="N113" s="12">
        <v>0</v>
      </c>
    </row>
    <row r="114" spans="1:14" ht="15.75" customHeight="1" x14ac:dyDescent="0.2">
      <c r="A114" s="77" t="s">
        <v>179</v>
      </c>
      <c r="B114" s="59">
        <v>1.9833333333333338</v>
      </c>
      <c r="C114" s="12"/>
      <c r="D114" s="84" t="s">
        <v>146</v>
      </c>
      <c r="E114" s="28">
        <v>0</v>
      </c>
      <c r="F114" s="12">
        <v>52</v>
      </c>
      <c r="G114" s="12">
        <v>0</v>
      </c>
      <c r="H114" s="12">
        <v>0</v>
      </c>
      <c r="I114" s="12"/>
      <c r="J114" s="33" t="s">
        <v>162</v>
      </c>
      <c r="K114" s="28">
        <v>0</v>
      </c>
      <c r="L114" s="12">
        <v>18</v>
      </c>
      <c r="M114" s="12">
        <v>0</v>
      </c>
      <c r="N114" s="12">
        <v>0</v>
      </c>
    </row>
    <row r="115" spans="1:14" ht="15.75" customHeight="1" x14ac:dyDescent="0.2">
      <c r="A115" s="77" t="s">
        <v>183</v>
      </c>
      <c r="B115" s="59">
        <v>1.9833333333333338</v>
      </c>
      <c r="C115" s="12"/>
      <c r="D115" s="65" t="s">
        <v>148</v>
      </c>
      <c r="E115" s="28">
        <v>0</v>
      </c>
      <c r="F115" s="12">
        <v>52</v>
      </c>
      <c r="G115" s="12">
        <v>0</v>
      </c>
      <c r="H115" s="12">
        <v>0</v>
      </c>
      <c r="I115" s="12"/>
      <c r="J115" s="79" t="s">
        <v>163</v>
      </c>
      <c r="K115" s="28">
        <v>0</v>
      </c>
      <c r="L115" s="12">
        <v>18</v>
      </c>
      <c r="M115" s="12">
        <v>0</v>
      </c>
      <c r="N115" s="12">
        <v>0</v>
      </c>
    </row>
    <row r="116" spans="1:14" ht="15.75" customHeight="1" x14ac:dyDescent="0.2">
      <c r="A116" s="73" t="s">
        <v>188</v>
      </c>
      <c r="B116" s="59">
        <v>1.9833333333333338</v>
      </c>
      <c r="C116" s="12"/>
      <c r="D116" s="65" t="s">
        <v>155</v>
      </c>
      <c r="E116" s="28">
        <v>0</v>
      </c>
      <c r="F116" s="12">
        <v>52</v>
      </c>
      <c r="G116" s="12">
        <v>0</v>
      </c>
      <c r="H116" s="12">
        <v>0</v>
      </c>
      <c r="I116" s="12"/>
      <c r="J116" s="64" t="s">
        <v>167</v>
      </c>
      <c r="K116" s="28">
        <v>0</v>
      </c>
      <c r="L116" s="12">
        <v>18</v>
      </c>
      <c r="M116" s="12">
        <v>0</v>
      </c>
      <c r="N116" s="12">
        <v>0</v>
      </c>
    </row>
    <row r="117" spans="1:14" ht="15.75" customHeight="1" x14ac:dyDescent="0.2">
      <c r="A117" s="33" t="s">
        <v>153</v>
      </c>
      <c r="B117" s="59">
        <v>0.68653846153846032</v>
      </c>
      <c r="C117" s="12"/>
      <c r="D117" s="79" t="s">
        <v>163</v>
      </c>
      <c r="E117" s="28">
        <v>0</v>
      </c>
      <c r="F117" s="12">
        <v>52</v>
      </c>
      <c r="G117" s="12">
        <v>0</v>
      </c>
      <c r="H117" s="12">
        <v>0</v>
      </c>
      <c r="I117" s="12"/>
      <c r="J117" s="79" t="s">
        <v>168</v>
      </c>
      <c r="K117" s="28"/>
      <c r="L117" s="12">
        <v>18</v>
      </c>
      <c r="M117" s="12">
        <v>0</v>
      </c>
      <c r="N117" s="12">
        <v>0</v>
      </c>
    </row>
    <row r="118" spans="1:14" ht="15.75" customHeight="1" x14ac:dyDescent="0.2">
      <c r="A118" s="77" t="s">
        <v>145</v>
      </c>
      <c r="B118" s="59">
        <v>0</v>
      </c>
      <c r="C118" s="12"/>
      <c r="D118" s="64" t="s">
        <v>167</v>
      </c>
      <c r="E118" s="28">
        <v>0</v>
      </c>
      <c r="F118" s="12">
        <v>52</v>
      </c>
      <c r="G118" s="12">
        <v>0</v>
      </c>
      <c r="H118" s="12">
        <v>0</v>
      </c>
      <c r="I118" s="12"/>
      <c r="J118" s="84" t="s">
        <v>169</v>
      </c>
      <c r="K118" s="28">
        <v>0</v>
      </c>
      <c r="L118" s="12">
        <v>18</v>
      </c>
      <c r="M118" s="12">
        <v>0</v>
      </c>
      <c r="N118" s="12">
        <v>0</v>
      </c>
    </row>
    <row r="119" spans="1:14" ht="15.75" customHeight="1" x14ac:dyDescent="0.2">
      <c r="A119" s="81" t="s">
        <v>146</v>
      </c>
      <c r="B119" s="59">
        <v>0</v>
      </c>
      <c r="C119" s="12"/>
      <c r="D119" s="53" t="s">
        <v>173</v>
      </c>
      <c r="E119" s="28"/>
      <c r="F119" s="12">
        <v>52</v>
      </c>
      <c r="G119" s="12">
        <v>0</v>
      </c>
      <c r="H119" s="12">
        <v>0</v>
      </c>
      <c r="I119" s="12"/>
      <c r="J119" s="64" t="s">
        <v>172</v>
      </c>
      <c r="K119" s="28">
        <v>0</v>
      </c>
      <c r="L119" s="12">
        <v>18</v>
      </c>
      <c r="M119" s="12">
        <v>0</v>
      </c>
      <c r="N119" s="12">
        <v>0</v>
      </c>
    </row>
    <row r="120" spans="1:14" ht="15.75" customHeight="1" x14ac:dyDescent="0.2">
      <c r="A120" s="73" t="s">
        <v>148</v>
      </c>
      <c r="B120" s="59">
        <v>0</v>
      </c>
      <c r="C120" s="12"/>
      <c r="D120" s="64" t="s">
        <v>176</v>
      </c>
      <c r="E120" s="28">
        <v>0</v>
      </c>
      <c r="F120" s="12">
        <v>52</v>
      </c>
      <c r="G120" s="12">
        <v>0</v>
      </c>
      <c r="H120" s="12">
        <v>0</v>
      </c>
      <c r="I120" s="12"/>
      <c r="J120" s="53" t="s">
        <v>173</v>
      </c>
      <c r="K120" s="28">
        <v>0</v>
      </c>
      <c r="L120" s="12">
        <v>18</v>
      </c>
      <c r="M120" s="12">
        <v>0</v>
      </c>
      <c r="N120" s="12">
        <v>0</v>
      </c>
    </row>
    <row r="121" spans="1:14" ht="15.75" customHeight="1" x14ac:dyDescent="0.2">
      <c r="A121" s="77" t="s">
        <v>163</v>
      </c>
      <c r="B121" s="59">
        <v>0</v>
      </c>
      <c r="C121" s="12"/>
      <c r="D121" s="79" t="s">
        <v>179</v>
      </c>
      <c r="E121" s="28">
        <v>0</v>
      </c>
      <c r="F121" s="12">
        <v>52</v>
      </c>
      <c r="G121" s="12">
        <v>0</v>
      </c>
      <c r="H121" s="12">
        <v>0</v>
      </c>
      <c r="I121" s="12"/>
      <c r="J121" s="64" t="s">
        <v>174</v>
      </c>
      <c r="K121" s="28">
        <v>0</v>
      </c>
      <c r="L121" s="12">
        <v>18</v>
      </c>
      <c r="M121" s="12">
        <v>0</v>
      </c>
      <c r="N121" s="12">
        <v>0</v>
      </c>
    </row>
    <row r="122" spans="1:14" ht="15.75" customHeight="1" x14ac:dyDescent="0.2">
      <c r="A122" s="71" t="s">
        <v>167</v>
      </c>
      <c r="B122" s="59">
        <v>0</v>
      </c>
      <c r="C122" s="12"/>
      <c r="D122" s="79" t="s">
        <v>183</v>
      </c>
      <c r="E122" s="28">
        <v>0</v>
      </c>
      <c r="F122" s="12">
        <v>52</v>
      </c>
      <c r="G122" s="12">
        <v>0</v>
      </c>
      <c r="H122" s="12">
        <v>0</v>
      </c>
      <c r="I122" s="12"/>
      <c r="J122" s="79" t="s">
        <v>182</v>
      </c>
      <c r="K122" s="28">
        <v>0</v>
      </c>
      <c r="L122" s="12">
        <v>18</v>
      </c>
      <c r="M122" s="12">
        <v>0</v>
      </c>
      <c r="N122" s="12">
        <v>0</v>
      </c>
    </row>
    <row r="123" spans="1:14" ht="15.75" customHeight="1" x14ac:dyDescent="0.2">
      <c r="A123" s="33" t="s">
        <v>173</v>
      </c>
      <c r="B123" s="59">
        <v>0</v>
      </c>
      <c r="C123" s="12"/>
      <c r="D123" s="65" t="s">
        <v>188</v>
      </c>
      <c r="E123" s="28">
        <v>0</v>
      </c>
      <c r="F123" s="12">
        <v>52</v>
      </c>
      <c r="G123" s="12">
        <v>0</v>
      </c>
      <c r="H123" s="12">
        <v>0</v>
      </c>
      <c r="I123" s="12"/>
      <c r="J123" s="102" t="s">
        <v>243</v>
      </c>
      <c r="K123" s="28">
        <v>0</v>
      </c>
      <c r="L123" s="12">
        <v>18</v>
      </c>
      <c r="M123" s="12">
        <v>0</v>
      </c>
      <c r="N123" s="12">
        <v>0</v>
      </c>
    </row>
    <row r="124" spans="1:14" ht="15.75" customHeight="1" x14ac:dyDescent="0.2">
      <c r="A124" s="12"/>
      <c r="B124" s="12"/>
      <c r="C124" s="12"/>
      <c r="D124" s="12"/>
      <c r="E124" s="12"/>
      <c r="F124" s="12"/>
      <c r="G124" s="12"/>
      <c r="H124" s="12"/>
      <c r="I124" s="12"/>
      <c r="J124" s="12"/>
      <c r="K124" s="12"/>
      <c r="L124" s="12"/>
      <c r="M124" s="12"/>
      <c r="N124"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64"/>
  <sheetViews>
    <sheetView workbookViewId="0">
      <selection activeCell="D4" sqref="D4"/>
    </sheetView>
  </sheetViews>
  <sheetFormatPr defaultColWidth="14.42578125" defaultRowHeight="15.75" customHeight="1" x14ac:dyDescent="0.2"/>
  <sheetData>
    <row r="2" spans="1:26" ht="15.75" customHeight="1" x14ac:dyDescent="0.2">
      <c r="A2" s="20">
        <v>0.5</v>
      </c>
    </row>
    <row r="3" spans="1:26" ht="15.75" customHeight="1" x14ac:dyDescent="0.2">
      <c r="A3" s="23"/>
      <c r="B3" s="23"/>
      <c r="C3" s="30" t="s">
        <v>43</v>
      </c>
      <c r="D3" s="31" t="s">
        <v>54</v>
      </c>
      <c r="E3" s="31" t="s">
        <v>55</v>
      </c>
      <c r="F3" s="31" t="s">
        <v>56</v>
      </c>
      <c r="G3" s="31" t="s">
        <v>57</v>
      </c>
      <c r="H3" s="23"/>
      <c r="I3" s="23"/>
      <c r="J3" s="23"/>
      <c r="K3" s="23"/>
      <c r="L3" s="23"/>
      <c r="M3" s="23"/>
      <c r="N3" s="23"/>
      <c r="O3" s="23"/>
      <c r="P3" s="23"/>
      <c r="Q3" s="23"/>
      <c r="R3" s="23"/>
      <c r="S3" s="23"/>
      <c r="T3" s="23"/>
      <c r="U3" s="23"/>
      <c r="V3" s="23"/>
      <c r="W3" s="23"/>
      <c r="X3" s="23"/>
      <c r="Y3" s="23"/>
      <c r="Z3" s="23"/>
    </row>
    <row r="4" spans="1:26" ht="15.75" customHeight="1" x14ac:dyDescent="0.2">
      <c r="C4" s="53" t="s">
        <v>18</v>
      </c>
      <c r="D4" s="60">
        <v>32.200000000000003</v>
      </c>
      <c r="E4" s="12">
        <f t="shared" ref="E4:E58" si="0">D$60-D4</f>
        <v>3.0899999999999963</v>
      </c>
      <c r="F4">
        <f t="shared" ref="F4:F58" si="1">100-(E4*D$64)</f>
        <v>85.458823529411774</v>
      </c>
      <c r="G4">
        <f t="shared" ref="G4:G58" si="2">F4*$A$2</f>
        <v>42.729411764705887</v>
      </c>
    </row>
    <row r="5" spans="1:26" ht="15.75" customHeight="1" x14ac:dyDescent="0.2">
      <c r="C5" s="62" t="s">
        <v>118</v>
      </c>
      <c r="D5" s="60">
        <v>23</v>
      </c>
      <c r="E5" s="12">
        <f t="shared" si="0"/>
        <v>12.29</v>
      </c>
      <c r="F5">
        <f t="shared" si="1"/>
        <v>42.164705882352941</v>
      </c>
      <c r="G5">
        <f t="shared" si="2"/>
        <v>21.08235294117647</v>
      </c>
    </row>
    <row r="6" spans="1:26" ht="15.75" customHeight="1" x14ac:dyDescent="0.2">
      <c r="C6" s="64" t="s">
        <v>142</v>
      </c>
      <c r="D6" s="60">
        <v>25.3</v>
      </c>
      <c r="E6" s="12">
        <f t="shared" si="0"/>
        <v>9.9899999999999984</v>
      </c>
      <c r="F6">
        <f t="shared" si="1"/>
        <v>52.988235294117651</v>
      </c>
      <c r="G6">
        <f t="shared" si="2"/>
        <v>26.494117647058825</v>
      </c>
    </row>
    <row r="7" spans="1:26" ht="15.75" customHeight="1" x14ac:dyDescent="0.2">
      <c r="C7" s="65" t="s">
        <v>143</v>
      </c>
      <c r="D7" s="60">
        <v>24.6</v>
      </c>
      <c r="E7" s="12">
        <f t="shared" si="0"/>
        <v>10.689999999999998</v>
      </c>
      <c r="F7">
        <f t="shared" si="1"/>
        <v>49.694117647058832</v>
      </c>
      <c r="G7">
        <f t="shared" si="2"/>
        <v>24.847058823529416</v>
      </c>
    </row>
    <row r="8" spans="1:26" ht="15.75" customHeight="1" x14ac:dyDescent="0.2">
      <c r="C8" s="62" t="s">
        <v>144</v>
      </c>
      <c r="D8" s="60">
        <v>18.399999999999999</v>
      </c>
      <c r="E8" s="12">
        <f t="shared" si="0"/>
        <v>16.89</v>
      </c>
      <c r="F8">
        <f t="shared" si="1"/>
        <v>20.517647058823528</v>
      </c>
      <c r="G8">
        <f t="shared" si="2"/>
        <v>10.258823529411764</v>
      </c>
    </row>
    <row r="9" spans="1:26" ht="15.75" customHeight="1" x14ac:dyDescent="0.2">
      <c r="C9" s="79" t="s">
        <v>145</v>
      </c>
      <c r="D9" s="60">
        <v>24.94</v>
      </c>
      <c r="E9" s="12">
        <f t="shared" si="0"/>
        <v>10.349999999999998</v>
      </c>
      <c r="F9">
        <f t="shared" si="1"/>
        <v>51.294117647058833</v>
      </c>
      <c r="G9">
        <f t="shared" si="2"/>
        <v>25.647058823529417</v>
      </c>
    </row>
    <row r="10" spans="1:26" ht="15.75" customHeight="1" x14ac:dyDescent="0.2">
      <c r="C10" s="84" t="s">
        <v>146</v>
      </c>
      <c r="D10" s="60">
        <v>27.32</v>
      </c>
      <c r="E10" s="12">
        <f t="shared" si="0"/>
        <v>7.9699999999999989</v>
      </c>
      <c r="F10">
        <f t="shared" si="1"/>
        <v>62.494117647058829</v>
      </c>
      <c r="G10">
        <f t="shared" si="2"/>
        <v>31.247058823529414</v>
      </c>
    </row>
    <row r="11" spans="1:26" ht="15.75" customHeight="1" x14ac:dyDescent="0.2">
      <c r="C11" s="79" t="s">
        <v>147</v>
      </c>
      <c r="D11" s="60">
        <v>23.35</v>
      </c>
      <c r="E11" s="12">
        <f t="shared" si="0"/>
        <v>11.939999999999998</v>
      </c>
      <c r="F11">
        <f t="shared" si="1"/>
        <v>43.811764705882361</v>
      </c>
      <c r="G11">
        <f t="shared" si="2"/>
        <v>21.90588235294118</v>
      </c>
    </row>
    <row r="12" spans="1:26" ht="15.75" customHeight="1" x14ac:dyDescent="0.2">
      <c r="C12" s="65" t="s">
        <v>148</v>
      </c>
      <c r="D12" s="60">
        <v>26.53</v>
      </c>
      <c r="E12" s="12">
        <f t="shared" si="0"/>
        <v>8.759999999999998</v>
      </c>
      <c r="F12">
        <f t="shared" si="1"/>
        <v>58.776470588235306</v>
      </c>
      <c r="G12">
        <f t="shared" si="2"/>
        <v>29.388235294117653</v>
      </c>
    </row>
    <row r="13" spans="1:26" ht="15.75" customHeight="1" x14ac:dyDescent="0.2">
      <c r="C13" s="79" t="s">
        <v>149</v>
      </c>
      <c r="D13" s="60">
        <v>25.62</v>
      </c>
      <c r="E13" s="12">
        <f t="shared" si="0"/>
        <v>9.6699999999999982</v>
      </c>
      <c r="F13">
        <f t="shared" si="1"/>
        <v>54.494117647058829</v>
      </c>
      <c r="G13">
        <f t="shared" si="2"/>
        <v>27.247058823529414</v>
      </c>
    </row>
    <row r="14" spans="1:26" ht="15.75" customHeight="1" x14ac:dyDescent="0.2">
      <c r="C14" s="53" t="s">
        <v>150</v>
      </c>
      <c r="D14" s="20">
        <v>24.7</v>
      </c>
      <c r="E14" s="12">
        <f t="shared" si="0"/>
        <v>10.59</v>
      </c>
      <c r="F14">
        <f t="shared" si="1"/>
        <v>50.164705882352941</v>
      </c>
      <c r="G14">
        <f t="shared" si="2"/>
        <v>25.08235294117647</v>
      </c>
    </row>
    <row r="15" spans="1:26" ht="15.75" customHeight="1" x14ac:dyDescent="0.2">
      <c r="C15" s="84" t="s">
        <v>151</v>
      </c>
      <c r="D15" s="60">
        <v>24.05</v>
      </c>
      <c r="E15" s="12">
        <f t="shared" si="0"/>
        <v>11.239999999999998</v>
      </c>
      <c r="F15">
        <f t="shared" si="1"/>
        <v>47.10588235294118</v>
      </c>
      <c r="G15">
        <f t="shared" si="2"/>
        <v>23.55294117647059</v>
      </c>
    </row>
    <row r="16" spans="1:26" ht="15.75" customHeight="1" x14ac:dyDescent="0.2">
      <c r="C16" s="84" t="s">
        <v>152</v>
      </c>
      <c r="D16" s="60">
        <v>23.65</v>
      </c>
      <c r="E16" s="12">
        <f t="shared" si="0"/>
        <v>11.64</v>
      </c>
      <c r="F16">
        <f t="shared" si="1"/>
        <v>45.223529411764702</v>
      </c>
      <c r="G16">
        <f t="shared" si="2"/>
        <v>22.611764705882351</v>
      </c>
    </row>
    <row r="17" spans="3:7" ht="15.75" customHeight="1" x14ac:dyDescent="0.2">
      <c r="C17" s="53" t="s">
        <v>153</v>
      </c>
      <c r="D17" s="60">
        <v>35.29</v>
      </c>
      <c r="E17" s="12">
        <f t="shared" si="0"/>
        <v>0</v>
      </c>
      <c r="F17">
        <f t="shared" si="1"/>
        <v>100</v>
      </c>
      <c r="G17">
        <f t="shared" si="2"/>
        <v>50</v>
      </c>
    </row>
    <row r="18" spans="3:7" ht="15.75" customHeight="1" x14ac:dyDescent="0.2">
      <c r="C18" s="84" t="s">
        <v>154</v>
      </c>
      <c r="D18" s="60">
        <v>22.91</v>
      </c>
      <c r="E18" s="12">
        <f t="shared" si="0"/>
        <v>12.379999999999999</v>
      </c>
      <c r="F18">
        <f t="shared" si="1"/>
        <v>41.741176470588236</v>
      </c>
      <c r="G18">
        <f t="shared" si="2"/>
        <v>20.870588235294118</v>
      </c>
    </row>
    <row r="19" spans="3:7" ht="15.75" customHeight="1" x14ac:dyDescent="0.2">
      <c r="C19" s="65" t="s">
        <v>155</v>
      </c>
      <c r="D19" s="60">
        <v>33.4</v>
      </c>
      <c r="E19" s="12">
        <f t="shared" si="0"/>
        <v>1.8900000000000006</v>
      </c>
      <c r="F19">
        <f t="shared" si="1"/>
        <v>91.10588235294118</v>
      </c>
      <c r="G19">
        <f t="shared" si="2"/>
        <v>45.55294117647059</v>
      </c>
    </row>
    <row r="20" spans="3:7" ht="15.75" customHeight="1" x14ac:dyDescent="0.2">
      <c r="C20" s="53" t="s">
        <v>156</v>
      </c>
      <c r="D20" s="60">
        <v>27.71</v>
      </c>
      <c r="E20" s="12">
        <f t="shared" si="0"/>
        <v>7.5799999999999983</v>
      </c>
      <c r="F20">
        <f t="shared" si="1"/>
        <v>64.329411764705895</v>
      </c>
      <c r="G20">
        <f t="shared" si="2"/>
        <v>32.164705882352948</v>
      </c>
    </row>
    <row r="21" spans="3:7" ht="15.75" customHeight="1" x14ac:dyDescent="0.2">
      <c r="C21" s="64" t="s">
        <v>157</v>
      </c>
      <c r="D21" s="60">
        <v>19.3</v>
      </c>
      <c r="E21" s="12">
        <f t="shared" si="0"/>
        <v>15.989999999999998</v>
      </c>
      <c r="F21">
        <f t="shared" si="1"/>
        <v>24.7529411764706</v>
      </c>
      <c r="G21">
        <f t="shared" si="2"/>
        <v>12.3764705882353</v>
      </c>
    </row>
    <row r="22" spans="3:7" ht="15.75" customHeight="1" x14ac:dyDescent="0.2">
      <c r="C22" s="62" t="s">
        <v>158</v>
      </c>
      <c r="D22" s="60">
        <v>25.99</v>
      </c>
      <c r="E22" s="12">
        <f t="shared" si="0"/>
        <v>9.3000000000000007</v>
      </c>
      <c r="F22">
        <f t="shared" si="1"/>
        <v>56.235294117647051</v>
      </c>
      <c r="G22">
        <f t="shared" si="2"/>
        <v>28.117647058823525</v>
      </c>
    </row>
    <row r="23" spans="3:7" ht="15.75" customHeight="1" x14ac:dyDescent="0.2">
      <c r="C23" s="64" t="s">
        <v>159</v>
      </c>
      <c r="D23" s="60">
        <v>25.18</v>
      </c>
      <c r="E23" s="12">
        <f t="shared" si="0"/>
        <v>10.11</v>
      </c>
      <c r="F23">
        <f t="shared" si="1"/>
        <v>52.423529411764704</v>
      </c>
      <c r="G23">
        <f t="shared" si="2"/>
        <v>26.211764705882352</v>
      </c>
    </row>
    <row r="24" spans="3:7" ht="15.75" customHeight="1" x14ac:dyDescent="0.2">
      <c r="C24" s="53" t="s">
        <v>160</v>
      </c>
      <c r="D24" s="60">
        <v>27.71</v>
      </c>
      <c r="E24" s="12">
        <f t="shared" si="0"/>
        <v>7.5799999999999983</v>
      </c>
      <c r="F24">
        <f t="shared" si="1"/>
        <v>64.329411764705895</v>
      </c>
      <c r="G24">
        <f t="shared" si="2"/>
        <v>32.164705882352948</v>
      </c>
    </row>
    <row r="25" spans="3:7" ht="15.75" customHeight="1" x14ac:dyDescent="0.2">
      <c r="C25" s="122" t="s">
        <v>244</v>
      </c>
      <c r="D25" s="60">
        <v>28.8</v>
      </c>
      <c r="E25" s="12">
        <f t="shared" si="0"/>
        <v>6.4899999999999984</v>
      </c>
      <c r="F25">
        <f t="shared" si="1"/>
        <v>69.458823529411774</v>
      </c>
      <c r="G25">
        <f t="shared" si="2"/>
        <v>34.729411764705887</v>
      </c>
    </row>
    <row r="26" spans="3:7" ht="15.75" customHeight="1" x14ac:dyDescent="0.2">
      <c r="C26" s="64" t="s">
        <v>162</v>
      </c>
      <c r="D26" s="60">
        <v>30.43</v>
      </c>
      <c r="E26" s="12">
        <f t="shared" si="0"/>
        <v>4.8599999999999994</v>
      </c>
      <c r="F26">
        <f t="shared" si="1"/>
        <v>77.129411764705878</v>
      </c>
      <c r="G26">
        <f t="shared" si="2"/>
        <v>38.564705882352939</v>
      </c>
    </row>
    <row r="27" spans="3:7" ht="15.75" customHeight="1" x14ac:dyDescent="0.2">
      <c r="C27" s="79" t="s">
        <v>163</v>
      </c>
      <c r="D27" s="60">
        <v>28.8</v>
      </c>
      <c r="E27" s="12">
        <f t="shared" si="0"/>
        <v>6.4899999999999984</v>
      </c>
      <c r="F27">
        <f t="shared" si="1"/>
        <v>69.458823529411774</v>
      </c>
      <c r="G27">
        <f t="shared" si="2"/>
        <v>34.729411764705887</v>
      </c>
    </row>
    <row r="28" spans="3:7" ht="15.75" customHeight="1" x14ac:dyDescent="0.2">
      <c r="C28" s="62" t="s">
        <v>164</v>
      </c>
      <c r="D28" s="60">
        <v>23.67</v>
      </c>
      <c r="E28" s="12">
        <f t="shared" si="0"/>
        <v>11.619999999999997</v>
      </c>
      <c r="F28">
        <f t="shared" si="1"/>
        <v>45.317647058823539</v>
      </c>
      <c r="G28">
        <f t="shared" si="2"/>
        <v>22.658823529411769</v>
      </c>
    </row>
    <row r="29" spans="3:7" ht="15.75" customHeight="1" x14ac:dyDescent="0.2">
      <c r="C29" s="84" t="s">
        <v>165</v>
      </c>
      <c r="D29" s="60">
        <v>24.4</v>
      </c>
      <c r="E29" s="12">
        <f t="shared" si="0"/>
        <v>10.89</v>
      </c>
      <c r="F29">
        <f t="shared" si="1"/>
        <v>48.752941176470586</v>
      </c>
      <c r="G29">
        <f t="shared" si="2"/>
        <v>24.376470588235293</v>
      </c>
    </row>
    <row r="30" spans="3:7" ht="15.75" customHeight="1" x14ac:dyDescent="0.2">
      <c r="C30" s="62" t="s">
        <v>166</v>
      </c>
      <c r="D30" s="60">
        <v>15.98</v>
      </c>
      <c r="E30" s="12">
        <f t="shared" si="0"/>
        <v>19.309999999999999</v>
      </c>
      <c r="F30">
        <f t="shared" si="1"/>
        <v>9.1294117647058783</v>
      </c>
      <c r="G30">
        <f t="shared" si="2"/>
        <v>4.5647058823529392</v>
      </c>
    </row>
    <row r="31" spans="3:7" ht="15.75" customHeight="1" x14ac:dyDescent="0.2">
      <c r="C31" s="64" t="s">
        <v>167</v>
      </c>
      <c r="D31" s="60">
        <v>27.18</v>
      </c>
      <c r="E31" s="12">
        <f t="shared" si="0"/>
        <v>8.11</v>
      </c>
      <c r="F31">
        <f t="shared" si="1"/>
        <v>61.835294117647059</v>
      </c>
      <c r="G31">
        <f t="shared" si="2"/>
        <v>30.91764705882353</v>
      </c>
    </row>
    <row r="32" spans="3:7" ht="15.75" customHeight="1" x14ac:dyDescent="0.2">
      <c r="C32" s="79" t="s">
        <v>168</v>
      </c>
      <c r="D32" s="60">
        <v>25.5</v>
      </c>
      <c r="E32" s="12">
        <f t="shared" si="0"/>
        <v>9.7899999999999991</v>
      </c>
      <c r="F32">
        <f t="shared" si="1"/>
        <v>53.929411764705883</v>
      </c>
      <c r="G32">
        <f t="shared" si="2"/>
        <v>26.964705882352941</v>
      </c>
    </row>
    <row r="33" spans="3:7" ht="15.75" customHeight="1" x14ac:dyDescent="0.2">
      <c r="C33" s="84" t="s">
        <v>169</v>
      </c>
      <c r="D33" s="60">
        <v>20.059999999999999</v>
      </c>
      <c r="E33" s="12">
        <f t="shared" si="0"/>
        <v>15.23</v>
      </c>
      <c r="F33">
        <f t="shared" si="1"/>
        <v>28.329411764705881</v>
      </c>
      <c r="G33">
        <f t="shared" si="2"/>
        <v>14.164705882352941</v>
      </c>
    </row>
    <row r="34" spans="3:7" ht="15.75" customHeight="1" x14ac:dyDescent="0.2">
      <c r="C34" s="84" t="s">
        <v>170</v>
      </c>
      <c r="D34" s="60">
        <v>20.6</v>
      </c>
      <c r="E34" s="12">
        <f t="shared" si="0"/>
        <v>14.689999999999998</v>
      </c>
      <c r="F34">
        <f t="shared" si="1"/>
        <v>30.870588235294122</v>
      </c>
      <c r="G34">
        <f t="shared" si="2"/>
        <v>15.435294117647061</v>
      </c>
    </row>
    <row r="35" spans="3:7" ht="15.75" customHeight="1" x14ac:dyDescent="0.2">
      <c r="C35" s="62" t="s">
        <v>171</v>
      </c>
      <c r="D35" s="60">
        <v>18.3</v>
      </c>
      <c r="E35" s="12">
        <f t="shared" si="0"/>
        <v>16.989999999999998</v>
      </c>
      <c r="F35">
        <f t="shared" si="1"/>
        <v>20.047058823529412</v>
      </c>
      <c r="G35">
        <f t="shared" si="2"/>
        <v>10.023529411764706</v>
      </c>
    </row>
    <row r="36" spans="3:7" ht="15.75" customHeight="1" x14ac:dyDescent="0.2">
      <c r="C36" s="64" t="s">
        <v>172</v>
      </c>
      <c r="D36" s="60">
        <v>30</v>
      </c>
      <c r="E36" s="12">
        <f t="shared" si="0"/>
        <v>5.2899999999999991</v>
      </c>
      <c r="F36">
        <f t="shared" si="1"/>
        <v>75.10588235294118</v>
      </c>
      <c r="G36">
        <f t="shared" si="2"/>
        <v>37.55294117647059</v>
      </c>
    </row>
    <row r="37" spans="3:7" ht="15.75" customHeight="1" x14ac:dyDescent="0.2">
      <c r="C37" s="53" t="s">
        <v>173</v>
      </c>
      <c r="D37" s="60">
        <v>27.55</v>
      </c>
      <c r="E37" s="12">
        <f t="shared" si="0"/>
        <v>7.7399999999999984</v>
      </c>
      <c r="F37">
        <f t="shared" si="1"/>
        <v>63.576470588235303</v>
      </c>
      <c r="G37">
        <f t="shared" si="2"/>
        <v>31.788235294117651</v>
      </c>
    </row>
    <row r="38" spans="3:7" ht="15.75" customHeight="1" x14ac:dyDescent="0.2">
      <c r="C38" s="64" t="s">
        <v>174</v>
      </c>
      <c r="D38" s="60">
        <v>30.38</v>
      </c>
      <c r="E38" s="12">
        <f t="shared" si="0"/>
        <v>4.91</v>
      </c>
      <c r="F38">
        <f t="shared" si="1"/>
        <v>76.89411764705882</v>
      </c>
      <c r="G38">
        <f t="shared" si="2"/>
        <v>38.44705882352941</v>
      </c>
    </row>
    <row r="39" spans="3:7" ht="15.75" customHeight="1" x14ac:dyDescent="0.2">
      <c r="C39" s="84" t="s">
        <v>175</v>
      </c>
      <c r="D39" s="60">
        <v>22.71</v>
      </c>
      <c r="E39" s="12">
        <f t="shared" si="0"/>
        <v>12.579999999999998</v>
      </c>
      <c r="F39">
        <f t="shared" si="1"/>
        <v>40.800000000000004</v>
      </c>
      <c r="G39">
        <f t="shared" si="2"/>
        <v>20.400000000000002</v>
      </c>
    </row>
    <row r="40" spans="3:7" ht="15.75" customHeight="1" x14ac:dyDescent="0.2">
      <c r="C40" s="64" t="s">
        <v>176</v>
      </c>
      <c r="D40" s="60">
        <v>16.38</v>
      </c>
      <c r="E40" s="12">
        <f t="shared" si="0"/>
        <v>18.91</v>
      </c>
      <c r="F40">
        <f t="shared" si="1"/>
        <v>11.011764705882342</v>
      </c>
      <c r="G40">
        <f t="shared" si="2"/>
        <v>5.5058823529411711</v>
      </c>
    </row>
    <row r="41" spans="3:7" ht="15.75" customHeight="1" x14ac:dyDescent="0.2">
      <c r="C41" s="62" t="s">
        <v>177</v>
      </c>
      <c r="D41" s="60">
        <v>21.3</v>
      </c>
      <c r="E41" s="12">
        <f t="shared" si="0"/>
        <v>13.989999999999998</v>
      </c>
      <c r="F41">
        <f t="shared" si="1"/>
        <v>34.164705882352948</v>
      </c>
      <c r="G41">
        <f t="shared" si="2"/>
        <v>17.082352941176474</v>
      </c>
    </row>
    <row r="42" spans="3:7" ht="15.75" customHeight="1" x14ac:dyDescent="0.2">
      <c r="C42" s="79" t="s">
        <v>178</v>
      </c>
      <c r="D42" s="60">
        <v>20.059999999999999</v>
      </c>
      <c r="E42" s="12">
        <f t="shared" si="0"/>
        <v>15.23</v>
      </c>
      <c r="F42">
        <f t="shared" si="1"/>
        <v>28.329411764705881</v>
      </c>
      <c r="G42">
        <f t="shared" si="2"/>
        <v>14.164705882352941</v>
      </c>
    </row>
    <row r="43" spans="3:7" ht="15.75" customHeight="1" x14ac:dyDescent="0.2">
      <c r="C43" s="79" t="s">
        <v>179</v>
      </c>
      <c r="D43" s="60">
        <v>25.02</v>
      </c>
      <c r="E43" s="12">
        <f t="shared" si="0"/>
        <v>10.27</v>
      </c>
      <c r="F43">
        <f t="shared" si="1"/>
        <v>51.670588235294119</v>
      </c>
      <c r="G43">
        <f t="shared" si="2"/>
        <v>25.835294117647059</v>
      </c>
    </row>
    <row r="44" spans="3:7" ht="15.75" customHeight="1" x14ac:dyDescent="0.2">
      <c r="C44" s="62" t="s">
        <v>180</v>
      </c>
      <c r="D44" s="60">
        <v>14.04</v>
      </c>
      <c r="E44" s="12">
        <f t="shared" si="0"/>
        <v>21.25</v>
      </c>
      <c r="F44">
        <f t="shared" si="1"/>
        <v>0</v>
      </c>
      <c r="G44">
        <f t="shared" si="2"/>
        <v>0</v>
      </c>
    </row>
    <row r="45" spans="3:7" ht="15.75" customHeight="1" x14ac:dyDescent="0.2">
      <c r="C45" s="84" t="s">
        <v>181</v>
      </c>
      <c r="D45" s="60">
        <v>22</v>
      </c>
      <c r="E45" s="12">
        <f t="shared" si="0"/>
        <v>13.29</v>
      </c>
      <c r="F45">
        <f t="shared" si="1"/>
        <v>37.458823529411767</v>
      </c>
      <c r="G45">
        <f t="shared" si="2"/>
        <v>18.729411764705883</v>
      </c>
    </row>
    <row r="46" spans="3:7" ht="15.75" customHeight="1" x14ac:dyDescent="0.2">
      <c r="C46" s="79" t="s">
        <v>182</v>
      </c>
      <c r="D46" s="60">
        <v>25.15</v>
      </c>
      <c r="E46" s="12">
        <f t="shared" si="0"/>
        <v>10.14</v>
      </c>
      <c r="F46">
        <f t="shared" si="1"/>
        <v>52.28235294117647</v>
      </c>
      <c r="G46">
        <f t="shared" si="2"/>
        <v>26.141176470588235</v>
      </c>
    </row>
    <row r="47" spans="3:7" ht="15.75" customHeight="1" x14ac:dyDescent="0.2">
      <c r="C47" s="79" t="s">
        <v>183</v>
      </c>
      <c r="D47" s="60">
        <v>25.02</v>
      </c>
      <c r="E47" s="12">
        <f t="shared" si="0"/>
        <v>10.27</v>
      </c>
      <c r="F47">
        <f t="shared" si="1"/>
        <v>51.670588235294119</v>
      </c>
      <c r="G47">
        <f t="shared" si="2"/>
        <v>25.835294117647059</v>
      </c>
    </row>
    <row r="48" spans="3:7" ht="15.75" customHeight="1" x14ac:dyDescent="0.2">
      <c r="C48" s="64" t="s">
        <v>184</v>
      </c>
      <c r="D48" s="60">
        <v>19.5</v>
      </c>
      <c r="E48" s="12">
        <f t="shared" si="0"/>
        <v>15.79</v>
      </c>
      <c r="F48">
        <f t="shared" si="1"/>
        <v>25.694117647058832</v>
      </c>
      <c r="G48">
        <f t="shared" si="2"/>
        <v>12.847058823529416</v>
      </c>
    </row>
    <row r="49" spans="3:7" ht="15.75" customHeight="1" x14ac:dyDescent="0.2">
      <c r="C49" s="64" t="s">
        <v>185</v>
      </c>
      <c r="D49" s="60">
        <v>23.36</v>
      </c>
      <c r="E49" s="12">
        <f t="shared" si="0"/>
        <v>11.93</v>
      </c>
      <c r="F49">
        <f t="shared" si="1"/>
        <v>43.858823529411765</v>
      </c>
      <c r="G49">
        <f t="shared" si="2"/>
        <v>21.929411764705883</v>
      </c>
    </row>
    <row r="50" spans="3:7" ht="15.75" customHeight="1" x14ac:dyDescent="0.2">
      <c r="C50" s="64" t="s">
        <v>186</v>
      </c>
      <c r="D50" s="60">
        <v>14.64</v>
      </c>
      <c r="E50" s="12">
        <f t="shared" si="0"/>
        <v>20.65</v>
      </c>
      <c r="F50">
        <f t="shared" si="1"/>
        <v>2.8235294117647101</v>
      </c>
      <c r="G50">
        <f t="shared" si="2"/>
        <v>1.411764705882355</v>
      </c>
    </row>
    <row r="51" spans="3:7" ht="15.75" customHeight="1" x14ac:dyDescent="0.2">
      <c r="C51" s="102" t="s">
        <v>243</v>
      </c>
      <c r="D51" s="60">
        <v>14.53</v>
      </c>
      <c r="E51" s="12">
        <f t="shared" si="0"/>
        <v>20.759999999999998</v>
      </c>
      <c r="F51">
        <f t="shared" si="1"/>
        <v>2.3058823529411825</v>
      </c>
      <c r="G51">
        <f t="shared" si="2"/>
        <v>1.1529411764705912</v>
      </c>
    </row>
    <row r="52" spans="3:7" ht="15.75" customHeight="1" x14ac:dyDescent="0.2">
      <c r="C52" s="65" t="s">
        <v>188</v>
      </c>
      <c r="D52" s="60">
        <v>26.4</v>
      </c>
      <c r="E52" s="12">
        <f t="shared" si="0"/>
        <v>8.89</v>
      </c>
      <c r="F52">
        <f t="shared" si="1"/>
        <v>58.164705882352941</v>
      </c>
      <c r="G52">
        <f t="shared" si="2"/>
        <v>29.08235294117647</v>
      </c>
    </row>
    <row r="53" spans="3:7" ht="15.75" customHeight="1" x14ac:dyDescent="0.2">
      <c r="C53" s="65" t="s">
        <v>189</v>
      </c>
      <c r="D53" s="60">
        <v>20.5</v>
      </c>
      <c r="E53" s="12">
        <f t="shared" si="0"/>
        <v>14.79</v>
      </c>
      <c r="F53">
        <f t="shared" si="1"/>
        <v>30.400000000000006</v>
      </c>
      <c r="G53">
        <f t="shared" si="2"/>
        <v>15.200000000000003</v>
      </c>
    </row>
    <row r="54" spans="3:7" ht="15.75" customHeight="1" x14ac:dyDescent="0.2">
      <c r="C54" s="64" t="s">
        <v>190</v>
      </c>
      <c r="D54" s="60">
        <v>16.36</v>
      </c>
      <c r="E54" s="12">
        <f t="shared" si="0"/>
        <v>18.93</v>
      </c>
      <c r="F54">
        <f t="shared" si="1"/>
        <v>10.917647058823533</v>
      </c>
      <c r="G54">
        <f t="shared" si="2"/>
        <v>5.4588235294117666</v>
      </c>
    </row>
    <row r="55" spans="3:7" ht="15.75" customHeight="1" x14ac:dyDescent="0.2">
      <c r="C55" s="84" t="s">
        <v>191</v>
      </c>
      <c r="D55" s="60">
        <v>20.85</v>
      </c>
      <c r="E55" s="12">
        <f t="shared" si="0"/>
        <v>14.439999999999998</v>
      </c>
      <c r="F55">
        <f t="shared" si="1"/>
        <v>32.047058823529426</v>
      </c>
      <c r="G55">
        <f t="shared" si="2"/>
        <v>16.023529411764713</v>
      </c>
    </row>
    <row r="56" spans="3:7" ht="15.75" customHeight="1" x14ac:dyDescent="0.2">
      <c r="C56" s="84" t="s">
        <v>193</v>
      </c>
      <c r="D56" s="60">
        <v>22.01</v>
      </c>
      <c r="E56" s="12">
        <f t="shared" si="0"/>
        <v>13.279999999999998</v>
      </c>
      <c r="F56">
        <f t="shared" si="1"/>
        <v>37.505882352941185</v>
      </c>
      <c r="G56">
        <f t="shared" si="2"/>
        <v>18.752941176470593</v>
      </c>
    </row>
    <row r="57" spans="3:7" ht="15.75" customHeight="1" x14ac:dyDescent="0.2">
      <c r="C57" s="62" t="s">
        <v>194</v>
      </c>
      <c r="D57" s="60">
        <v>16.57</v>
      </c>
      <c r="E57" s="12">
        <f t="shared" si="0"/>
        <v>18.72</v>
      </c>
      <c r="F57">
        <f t="shared" si="1"/>
        <v>11.905882352941177</v>
      </c>
      <c r="G57">
        <f t="shared" si="2"/>
        <v>5.9529411764705884</v>
      </c>
    </row>
    <row r="58" spans="3:7" ht="15.75" customHeight="1" x14ac:dyDescent="0.2">
      <c r="C58" s="84" t="s">
        <v>195</v>
      </c>
      <c r="D58" s="60">
        <v>20.239999999999998</v>
      </c>
      <c r="E58" s="12">
        <f t="shared" si="0"/>
        <v>15.05</v>
      </c>
      <c r="F58">
        <f t="shared" si="1"/>
        <v>29.17647058823529</v>
      </c>
      <c r="G58">
        <f t="shared" si="2"/>
        <v>14.588235294117645</v>
      </c>
    </row>
    <row r="60" spans="3:7" ht="15.75" customHeight="1" x14ac:dyDescent="0.2">
      <c r="C60" s="28" t="s">
        <v>249</v>
      </c>
      <c r="D60" s="12">
        <f>MAX(D4:D58)</f>
        <v>35.29</v>
      </c>
    </row>
    <row r="61" spans="3:7" ht="15.75" customHeight="1" x14ac:dyDescent="0.2">
      <c r="C61" s="28" t="s">
        <v>250</v>
      </c>
      <c r="D61" s="12">
        <f>MIN(D4:D58)</f>
        <v>14.04</v>
      </c>
    </row>
    <row r="62" spans="3:7" ht="15.75" customHeight="1" x14ac:dyDescent="0.2">
      <c r="C62" s="28" t="s">
        <v>55</v>
      </c>
      <c r="D62" s="12">
        <f>D60-D61</f>
        <v>21.25</v>
      </c>
    </row>
    <row r="63" spans="3:7" ht="15.75" customHeight="1" x14ac:dyDescent="0.2">
      <c r="C63" s="28" t="s">
        <v>251</v>
      </c>
      <c r="D63" s="12">
        <f>COUNTA(C4:C58)</f>
        <v>55</v>
      </c>
    </row>
    <row r="64" spans="3:7" ht="15.75" customHeight="1" x14ac:dyDescent="0.2">
      <c r="C64" s="28" t="s">
        <v>252</v>
      </c>
      <c r="D64" s="12">
        <f>100/D62</f>
        <v>4.7058823529411766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MASTER</vt:lpstr>
      <vt:lpstr>Raw data</vt:lpstr>
      <vt:lpstr>Index Attributes Ranking</vt:lpstr>
      <vt:lpstr>Attribute Scores</vt:lpstr>
      <vt:lpstr>Weighted indicator scores</vt:lpstr>
      <vt:lpstr>Safety</vt:lpstr>
      <vt:lpstr>Affordability</vt:lpstr>
      <vt:lpstr>Transit</vt:lpstr>
      <vt:lpstr>Health</vt:lpstr>
      <vt:lpstr>Travel</vt:lpstr>
      <vt:lpstr>Employment</vt:lpstr>
      <vt:lpstr>Environment</vt:lpstr>
      <vt:lpstr>Education</vt:lpstr>
      <vt:lpstr>Entrepreneurship</vt:lpstr>
      <vt:lpstr>Public space</vt:lpstr>
      <vt:lpstr>Financial services</vt:lpstr>
      <vt:lpstr>Diversity</vt:lpstr>
      <vt:lpstr>Digital access</vt:lpstr>
      <vt:lpstr>Music</vt:lpstr>
      <vt:lpstr>Creative arts</vt:lpstr>
      <vt:lpstr>Sports</vt:lpstr>
      <vt:lpstr>Film</vt:lpstr>
      <vt:lpstr>Civic engagement</vt:lpstr>
      <vt:lpstr>Food and nightlife</vt:lpstr>
      <vt:lpstr>Fashion</vt:lpstr>
      <vt:lpstr>Youth population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Kie Gouveia</cp:lastModifiedBy>
  <dcterms:created xsi:type="dcterms:W3CDTF">2015-07-29T16:25:33Z</dcterms:created>
  <dcterms:modified xsi:type="dcterms:W3CDTF">2015-11-08T02:23:08Z</dcterms:modified>
</cp:coreProperties>
</file>